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029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D:\OneDrive\OneDrive - Rowad Modern Engineering\x004 Data Science\03.rme.db\00.repo\rme.db\17.staff\00.files\"/>
    </mc:Choice>
  </mc:AlternateContent>
  <xr:revisionPtr revIDLastSave="0" documentId="13_ncr:1_{87AC8EEE-BF8A-4EE2-9CAF-8CA7EE2BC0A7}" xr6:coauthVersionLast="47" xr6:coauthVersionMax="47" xr10:uidLastSave="{00000000-0000-0000-0000-000000000000}"/>
  <bookViews>
    <workbookView xWindow="-108" yWindow="-108" windowWidth="23256" windowHeight="12720" tabRatio="766" firstSheet="3" activeTab="7" xr2:uid="{00000000-000D-0000-FFFF-FFFF00000000}"/>
  </bookViews>
  <sheets>
    <sheet name="Cash In-Month (3)" sheetId="25" state="hidden" r:id="rId1"/>
    <sheet name="Market Share" sheetId="22" state="hidden" r:id="rId2"/>
    <sheet name="POC Sheet" sheetId="23" state="hidden" r:id="rId3"/>
    <sheet name="00-Datum" sheetId="2" r:id="rId4"/>
    <sheet name="01-Cash" sheetId="9" state="hidden" r:id="rId5"/>
    <sheet name="Sheet1" sheetId="15" state="hidden" r:id="rId6"/>
    <sheet name="03-Time" sheetId="5" state="hidden" r:id="rId7"/>
    <sheet name="02-Metrics" sheetId="4" r:id="rId8"/>
    <sheet name="Metrics Total" sheetId="13" r:id="rId9"/>
    <sheet name="Cash In-Month" sheetId="24" r:id="rId10"/>
    <sheet name="Invoicing" sheetId="11" state="hidden" r:id="rId11"/>
    <sheet name="Project List" sheetId="10" state="hidden" r:id="rId12"/>
    <sheet name="POC" sheetId="12" state="hidden" r:id="rId13"/>
    <sheet name="filter location GM, RC" sheetId="20" state="hidden" r:id="rId14"/>
    <sheet name="-ve cashflow" sheetId="14" r:id="rId15"/>
    <sheet name="Single &amp; Multi Clients" sheetId="17" state="hidden" r:id="rId16"/>
    <sheet name="Cost &amp; Price Filter" sheetId="21" r:id="rId17"/>
  </sheets>
  <definedNames>
    <definedName name="_xlnm._FilterDatabase" localSheetId="3" hidden="1">'00-Datum'!$A$1:$J$149</definedName>
    <definedName name="_xlnm._FilterDatabase" localSheetId="4" hidden="1">'01-Cash'!$A$1:$F$127</definedName>
    <definedName name="_xlnm._FilterDatabase" localSheetId="7" hidden="1">'02-Metrics'!$A$1:$AD$197</definedName>
    <definedName name="_xlnm._FilterDatabase" localSheetId="6" hidden="1">'03-Time'!$A$1:$I$163</definedName>
    <definedName name="_xlnm._FilterDatabase" localSheetId="9" hidden="1">'Cash In-Month'!$A$1:$V$3080</definedName>
    <definedName name="_xlnm._FilterDatabase" localSheetId="0" hidden="1">'Cash In-Month (3)'!$A$1:$L$4963</definedName>
    <definedName name="_xlnm._FilterDatabase" localSheetId="16" hidden="1">'Cost &amp; Price Filter'!$A$1:$H$559</definedName>
    <definedName name="_xlnm._FilterDatabase" localSheetId="13" hidden="1">'filter location GM, RC'!$A$1:$D$283</definedName>
    <definedName name="_xlnm._FilterDatabase" localSheetId="10" hidden="1">Invoicing!$A$1:$Q$725</definedName>
    <definedName name="_xlnm._FilterDatabase" localSheetId="1" hidden="1">'Market Share'!$A$1:$E$157</definedName>
    <definedName name="_xlnm._FilterDatabase" localSheetId="8" hidden="1">'Metrics Total'!$A$1:$AF$140</definedName>
    <definedName name="_xlnm._FilterDatabase" localSheetId="12" hidden="1">POC!$A$1:$K$355</definedName>
    <definedName name="_xlnm._FilterDatabase" localSheetId="11" hidden="1">'Project List'!$A$1:$A$150</definedName>
    <definedName name="_xlnm._FilterDatabase" localSheetId="15" hidden="1">'Single &amp; Multi Clients'!$E$1:$E$72</definedName>
    <definedName name="_xlnm._FilterDatabase" localSheetId="14" hidden="1">'-ve cashflow'!$A$1:$B$1</definedName>
    <definedName name="_xlnm.Print_Area" localSheetId="3">'00-Datum'!$A$1:$J$149</definedName>
    <definedName name="_xlnm.Print_Area" localSheetId="4">'01-Cash'!$A$1:$E$127</definedName>
    <definedName name="_xlnm.Print_Area" localSheetId="7">'02-Metrics'!$A$1:$AD$197</definedName>
    <definedName name="_xlnm.Print_Area" localSheetId="6">'03-Time'!$A$1:$F$149</definedName>
    <definedName name="_xlnm.Print_Area" localSheetId="9">'Cash In-Month'!$A$1:$V$3078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U86" i="13" l="1"/>
  <c r="F505" i="21"/>
  <c r="D2576" i="24" l="1"/>
  <c r="D2575" i="24"/>
  <c r="D2517" i="24"/>
  <c r="D2415" i="24"/>
  <c r="D2409" i="24"/>
  <c r="T48" i="24" l="1"/>
  <c r="U48" i="24"/>
  <c r="V48" i="24"/>
  <c r="T80" i="24"/>
  <c r="U80" i="24"/>
  <c r="V80" i="24"/>
  <c r="T120" i="24"/>
  <c r="U120" i="24"/>
  <c r="V120" i="24"/>
  <c r="T163" i="24"/>
  <c r="U163" i="24"/>
  <c r="V163" i="24"/>
  <c r="T164" i="24"/>
  <c r="U164" i="24"/>
  <c r="V164" i="24"/>
  <c r="T215" i="24"/>
  <c r="U215" i="24"/>
  <c r="V215" i="24"/>
  <c r="T244" i="24"/>
  <c r="U244" i="24"/>
  <c r="V244" i="24"/>
  <c r="T245" i="24"/>
  <c r="U245" i="24"/>
  <c r="V245" i="24"/>
  <c r="T296" i="24"/>
  <c r="U296" i="24"/>
  <c r="V296" i="24"/>
  <c r="T366" i="24"/>
  <c r="U366" i="24"/>
  <c r="V366" i="24"/>
  <c r="T438" i="24"/>
  <c r="U438" i="24"/>
  <c r="V438" i="24"/>
  <c r="T499" i="24"/>
  <c r="U499" i="24"/>
  <c r="V499" i="24"/>
  <c r="T554" i="24"/>
  <c r="U554" i="24"/>
  <c r="V554" i="24"/>
  <c r="T600" i="24"/>
  <c r="U600" i="24"/>
  <c r="V600" i="24"/>
  <c r="T637" i="24"/>
  <c r="U637" i="24"/>
  <c r="V637" i="24"/>
  <c r="T689" i="24"/>
  <c r="U689" i="24"/>
  <c r="V689" i="24"/>
  <c r="T749" i="24"/>
  <c r="U749" i="24"/>
  <c r="V749" i="24"/>
  <c r="T750" i="24"/>
  <c r="U750" i="24"/>
  <c r="V750" i="24"/>
  <c r="T769" i="24"/>
  <c r="U769" i="24"/>
  <c r="V769" i="24"/>
  <c r="T770" i="24"/>
  <c r="U770" i="24"/>
  <c r="V770" i="24"/>
  <c r="T823" i="24"/>
  <c r="U823" i="24"/>
  <c r="V823" i="24"/>
  <c r="T870" i="24"/>
  <c r="U870" i="24"/>
  <c r="V870" i="24"/>
  <c r="T903" i="24"/>
  <c r="U903" i="24"/>
  <c r="V903" i="24"/>
  <c r="T931" i="24"/>
  <c r="U931" i="24"/>
  <c r="V931" i="24"/>
  <c r="T956" i="24"/>
  <c r="U956" i="24"/>
  <c r="V956" i="24"/>
  <c r="T997" i="24"/>
  <c r="U997" i="24"/>
  <c r="V997" i="24"/>
  <c r="T1037" i="24"/>
  <c r="U1037" i="24"/>
  <c r="V1037" i="24"/>
  <c r="T1088" i="24"/>
  <c r="U1088" i="24"/>
  <c r="V1088" i="24"/>
  <c r="T1142" i="24"/>
  <c r="U1142" i="24"/>
  <c r="V1142" i="24"/>
  <c r="T1190" i="24"/>
  <c r="U1190" i="24"/>
  <c r="V1190" i="24"/>
  <c r="T1205" i="24"/>
  <c r="U1205" i="24"/>
  <c r="V1205" i="24"/>
  <c r="T1237" i="24"/>
  <c r="U1237" i="24"/>
  <c r="V1237" i="24"/>
  <c r="T1245" i="24"/>
  <c r="U1245" i="24"/>
  <c r="V1245" i="24"/>
  <c r="T1287" i="24"/>
  <c r="U1287" i="24"/>
  <c r="V1287" i="24"/>
  <c r="T1329" i="24"/>
  <c r="U1329" i="24"/>
  <c r="V1329" i="24"/>
  <c r="T1369" i="24"/>
  <c r="U1369" i="24"/>
  <c r="V1369" i="24"/>
  <c r="T1407" i="24"/>
  <c r="U1407" i="24"/>
  <c r="V1407" i="24"/>
  <c r="T1448" i="24"/>
  <c r="U1448" i="24"/>
  <c r="V1448" i="24"/>
  <c r="T1471" i="24"/>
  <c r="U1471" i="24"/>
  <c r="V1471" i="24"/>
  <c r="T1492" i="24"/>
  <c r="U1492" i="24"/>
  <c r="V1492" i="24"/>
  <c r="T1513" i="24"/>
  <c r="U1513" i="24"/>
  <c r="V1513" i="24"/>
  <c r="T1550" i="24"/>
  <c r="U1550" i="24"/>
  <c r="V1550" i="24"/>
  <c r="T1556" i="24"/>
  <c r="U1556" i="24"/>
  <c r="V1556" i="24"/>
  <c r="T1595" i="24"/>
  <c r="U1595" i="24"/>
  <c r="V1595" i="24"/>
  <c r="T1615" i="24"/>
  <c r="U1615" i="24"/>
  <c r="V1615" i="24"/>
  <c r="T1650" i="24"/>
  <c r="U1650" i="24"/>
  <c r="V1650" i="24"/>
  <c r="T1688" i="24"/>
  <c r="U1688" i="24"/>
  <c r="V1688" i="24"/>
  <c r="T1721" i="24"/>
  <c r="U1721" i="24"/>
  <c r="V1721" i="24"/>
  <c r="T1753" i="24"/>
  <c r="U1753" i="24"/>
  <c r="V1753" i="24"/>
  <c r="T1772" i="24"/>
  <c r="U1772" i="24"/>
  <c r="V1772" i="24"/>
  <c r="T1790" i="24"/>
  <c r="U1790" i="24"/>
  <c r="V1790" i="24"/>
  <c r="T1828" i="24"/>
  <c r="U1828" i="24"/>
  <c r="V1828" i="24"/>
  <c r="T1849" i="24"/>
  <c r="U1849" i="24"/>
  <c r="V1849" i="24"/>
  <c r="T1869" i="24"/>
  <c r="U1869" i="24"/>
  <c r="V1869" i="24"/>
  <c r="T1878" i="24"/>
  <c r="U1878" i="24"/>
  <c r="V1878" i="24"/>
  <c r="T1909" i="24"/>
  <c r="U1909" i="24"/>
  <c r="V1909" i="24"/>
  <c r="T1939" i="24"/>
  <c r="U1939" i="24"/>
  <c r="V1939" i="24"/>
  <c r="T1970" i="24"/>
  <c r="U1970" i="24"/>
  <c r="V1970" i="24"/>
  <c r="T2000" i="24"/>
  <c r="U2000" i="24"/>
  <c r="V2000" i="24"/>
  <c r="T2022" i="24"/>
  <c r="U2022" i="24"/>
  <c r="V2022" i="24"/>
  <c r="T2026" i="24"/>
  <c r="U2026" i="24"/>
  <c r="V2026" i="24"/>
  <c r="T2055" i="24"/>
  <c r="U2055" i="24"/>
  <c r="V2055" i="24"/>
  <c r="T2084" i="24"/>
  <c r="U2084" i="24"/>
  <c r="V2084" i="24"/>
  <c r="T2085" i="24"/>
  <c r="U2085" i="24"/>
  <c r="V2085" i="24"/>
  <c r="T2086" i="24"/>
  <c r="U2086" i="24"/>
  <c r="V2086" i="24"/>
  <c r="T2087" i="24"/>
  <c r="U2087" i="24"/>
  <c r="V2087" i="24"/>
  <c r="T2088" i="24"/>
  <c r="U2088" i="24"/>
  <c r="V2088" i="24"/>
  <c r="T2089" i="24"/>
  <c r="U2089" i="24"/>
  <c r="V2089" i="24"/>
  <c r="T2090" i="24"/>
  <c r="U2090" i="24"/>
  <c r="V2090" i="24"/>
  <c r="T2091" i="24"/>
  <c r="U2091" i="24"/>
  <c r="V2091" i="24"/>
  <c r="T2092" i="24"/>
  <c r="U2092" i="24"/>
  <c r="V2092" i="24"/>
  <c r="T2093" i="24"/>
  <c r="U2093" i="24"/>
  <c r="V2093" i="24"/>
  <c r="T2094" i="24"/>
  <c r="U2094" i="24"/>
  <c r="V2094" i="24"/>
  <c r="T2095" i="24"/>
  <c r="U2095" i="24"/>
  <c r="V2095" i="24"/>
  <c r="T2096" i="24"/>
  <c r="U2096" i="24"/>
  <c r="V2096" i="24"/>
  <c r="T2097" i="24"/>
  <c r="U2097" i="24"/>
  <c r="V2097" i="24"/>
  <c r="T2098" i="24"/>
  <c r="U2098" i="24"/>
  <c r="V2098" i="24"/>
  <c r="T2099" i="24"/>
  <c r="U2099" i="24"/>
  <c r="V2099" i="24"/>
  <c r="T2100" i="24"/>
  <c r="U2100" i="24"/>
  <c r="V2100" i="24"/>
  <c r="T2101" i="24"/>
  <c r="U2101" i="24"/>
  <c r="V2101" i="24"/>
  <c r="T2102" i="24"/>
  <c r="U2102" i="24"/>
  <c r="V2102" i="24"/>
  <c r="T2103" i="24"/>
  <c r="U2103" i="24"/>
  <c r="V2103" i="24"/>
  <c r="T2104" i="24"/>
  <c r="U2104" i="24"/>
  <c r="V2104" i="24"/>
  <c r="T2105" i="24"/>
  <c r="U2105" i="24"/>
  <c r="V2105" i="24"/>
  <c r="T2106" i="24"/>
  <c r="U2106" i="24"/>
  <c r="V2106" i="24"/>
  <c r="T2107" i="24"/>
  <c r="U2107" i="24"/>
  <c r="V2107" i="24"/>
  <c r="T2108" i="24"/>
  <c r="U2108" i="24"/>
  <c r="V2108" i="24"/>
  <c r="T2109" i="24"/>
  <c r="U2109" i="24"/>
  <c r="V2109" i="24"/>
  <c r="T2110" i="24"/>
  <c r="U2110" i="24"/>
  <c r="V2110" i="24"/>
  <c r="T2111" i="24"/>
  <c r="U2111" i="24"/>
  <c r="V2111" i="24"/>
  <c r="T2112" i="24"/>
  <c r="U2112" i="24"/>
  <c r="V2112" i="24"/>
  <c r="T2113" i="24"/>
  <c r="U2113" i="24"/>
  <c r="V2113" i="24"/>
  <c r="T2114" i="24"/>
  <c r="U2114" i="24"/>
  <c r="V2114" i="24"/>
  <c r="T2115" i="24"/>
  <c r="U2115" i="24"/>
  <c r="V2115" i="24"/>
  <c r="T2116" i="24"/>
  <c r="U2116" i="24"/>
  <c r="V2116" i="24"/>
  <c r="T2117" i="24"/>
  <c r="U2117" i="24"/>
  <c r="V2117" i="24"/>
  <c r="T2118" i="24"/>
  <c r="U2118" i="24"/>
  <c r="V2118" i="24"/>
  <c r="T2132" i="24"/>
  <c r="U2132" i="24"/>
  <c r="V2132" i="24"/>
  <c r="T2148" i="24"/>
  <c r="U2148" i="24"/>
  <c r="V2148" i="24"/>
  <c r="T2170" i="24"/>
  <c r="U2170" i="24"/>
  <c r="V2170" i="24"/>
  <c r="T2178" i="24"/>
  <c r="U2178" i="24"/>
  <c r="V2178" i="24"/>
  <c r="T2197" i="24"/>
  <c r="U2197" i="24"/>
  <c r="V2197" i="24"/>
  <c r="T2219" i="24"/>
  <c r="U2219" i="24"/>
  <c r="V2219" i="24"/>
  <c r="T2239" i="24"/>
  <c r="U2239" i="24"/>
  <c r="V2239" i="24"/>
  <c r="T2260" i="24"/>
  <c r="U2260" i="24"/>
  <c r="V2260" i="24"/>
  <c r="T2274" i="24"/>
  <c r="U2274" i="24"/>
  <c r="V2274" i="24"/>
  <c r="T2295" i="24"/>
  <c r="U2295" i="24"/>
  <c r="V2295" i="24"/>
  <c r="T2314" i="24"/>
  <c r="U2314" i="24"/>
  <c r="V2314" i="24"/>
  <c r="T2334" i="24"/>
  <c r="U2334" i="24"/>
  <c r="V2334" i="24"/>
  <c r="T2337" i="24"/>
  <c r="U2337" i="24"/>
  <c r="V2337" i="24"/>
  <c r="T2343" i="24"/>
  <c r="U2343" i="24"/>
  <c r="V2343" i="24"/>
  <c r="T2354" i="24"/>
  <c r="U2354" i="24"/>
  <c r="V2354" i="24"/>
  <c r="T2388" i="24"/>
  <c r="U2388" i="24"/>
  <c r="V2388" i="24"/>
  <c r="T2402" i="24"/>
  <c r="U2402" i="24"/>
  <c r="V2402" i="24"/>
  <c r="T2419" i="24"/>
  <c r="U2419" i="24"/>
  <c r="V2419" i="24"/>
  <c r="T2436" i="24"/>
  <c r="U2436" i="24"/>
  <c r="V2436" i="24"/>
  <c r="T2453" i="24"/>
  <c r="U2453" i="24"/>
  <c r="V2453" i="24"/>
  <c r="T2469" i="24"/>
  <c r="U2469" i="24"/>
  <c r="V2469" i="24"/>
  <c r="T2486" i="24"/>
  <c r="U2486" i="24"/>
  <c r="V2486" i="24"/>
  <c r="T2487" i="24"/>
  <c r="U2487" i="24"/>
  <c r="V2487" i="24"/>
  <c r="T2494" i="24"/>
  <c r="U2494" i="24"/>
  <c r="V2494" i="24"/>
  <c r="T2509" i="24"/>
  <c r="U2509" i="24"/>
  <c r="V2509" i="24"/>
  <c r="T2523" i="24"/>
  <c r="U2523" i="24"/>
  <c r="V2523" i="24"/>
  <c r="T2535" i="24"/>
  <c r="U2535" i="24"/>
  <c r="V2535" i="24"/>
  <c r="T2547" i="24"/>
  <c r="U2547" i="24"/>
  <c r="V2547" i="24"/>
  <c r="T2548" i="24"/>
  <c r="U2548" i="24"/>
  <c r="V2548" i="24"/>
  <c r="T2558" i="24"/>
  <c r="U2558" i="24"/>
  <c r="V2558" i="24"/>
  <c r="T2569" i="24"/>
  <c r="U2569" i="24"/>
  <c r="V2569" i="24"/>
  <c r="T2580" i="24"/>
  <c r="U2580" i="24"/>
  <c r="V2580" i="24"/>
  <c r="T2584" i="24"/>
  <c r="U2584" i="24"/>
  <c r="V2584" i="24"/>
  <c r="T2593" i="24"/>
  <c r="U2593" i="24"/>
  <c r="V2593" i="24"/>
  <c r="T2600" i="24"/>
  <c r="U2600" i="24"/>
  <c r="V2600" i="24"/>
  <c r="T2605" i="24"/>
  <c r="U2605" i="24"/>
  <c r="V2605" i="24"/>
  <c r="T2612" i="24"/>
  <c r="U2612" i="24"/>
  <c r="V2612" i="24"/>
  <c r="T2618" i="24"/>
  <c r="U2618" i="24"/>
  <c r="V2618" i="24"/>
  <c r="T2623" i="24"/>
  <c r="U2623" i="24"/>
  <c r="V2623" i="24"/>
  <c r="T2627" i="24"/>
  <c r="U2627" i="24"/>
  <c r="V2627" i="24"/>
  <c r="T2630" i="24"/>
  <c r="U2630" i="24"/>
  <c r="V2630" i="24"/>
  <c r="T2633" i="24"/>
  <c r="U2633" i="24"/>
  <c r="V2633" i="24"/>
  <c r="T2634" i="24"/>
  <c r="U2634" i="24"/>
  <c r="V2634" i="24"/>
  <c r="T2635" i="24"/>
  <c r="U2635" i="24"/>
  <c r="V2635" i="24"/>
  <c r="T2636" i="24"/>
  <c r="U2636" i="24"/>
  <c r="V2636" i="24"/>
  <c r="T2637" i="24"/>
  <c r="U2637" i="24"/>
  <c r="V2637" i="24"/>
  <c r="T2671" i="24"/>
  <c r="U2671" i="24"/>
  <c r="V2671" i="24"/>
  <c r="T2672" i="24"/>
  <c r="U2672" i="24"/>
  <c r="V2672" i="24"/>
  <c r="T2673" i="24"/>
  <c r="U2673" i="24"/>
  <c r="V2673" i="24"/>
  <c r="T2674" i="24"/>
  <c r="U2674" i="24"/>
  <c r="V2674" i="24"/>
  <c r="T2675" i="24"/>
  <c r="U2675" i="24"/>
  <c r="V2675" i="24"/>
  <c r="T2676" i="24"/>
  <c r="U2676" i="24"/>
  <c r="V2676" i="24"/>
  <c r="T2677" i="24"/>
  <c r="U2677" i="24"/>
  <c r="V2677" i="24"/>
  <c r="T2678" i="24"/>
  <c r="U2678" i="24"/>
  <c r="V2678" i="24"/>
  <c r="T2679" i="24"/>
  <c r="U2679" i="24"/>
  <c r="V2679" i="24"/>
  <c r="T2680" i="24"/>
  <c r="U2680" i="24"/>
  <c r="V2680" i="24"/>
  <c r="T2681" i="24"/>
  <c r="U2681" i="24"/>
  <c r="V2681" i="24"/>
  <c r="T2682" i="24"/>
  <c r="U2682" i="24"/>
  <c r="V2682" i="24"/>
  <c r="T2683" i="24"/>
  <c r="U2683" i="24"/>
  <c r="V2683" i="24"/>
  <c r="T2684" i="24"/>
  <c r="U2684" i="24"/>
  <c r="V2684" i="24"/>
  <c r="T2685" i="24"/>
  <c r="U2685" i="24"/>
  <c r="V2685" i="24"/>
  <c r="T2686" i="24"/>
  <c r="U2686" i="24"/>
  <c r="V2686" i="24"/>
  <c r="T2687" i="24"/>
  <c r="U2687" i="24"/>
  <c r="V2687" i="24"/>
  <c r="T2688" i="24"/>
  <c r="U2688" i="24"/>
  <c r="V2688" i="24"/>
  <c r="T2689" i="24"/>
  <c r="U2689" i="24"/>
  <c r="V2689" i="24"/>
  <c r="T2690" i="24"/>
  <c r="U2690" i="24"/>
  <c r="V2690" i="24"/>
  <c r="T2691" i="24"/>
  <c r="U2691" i="24"/>
  <c r="V2691" i="24"/>
  <c r="T2692" i="24"/>
  <c r="U2692" i="24"/>
  <c r="V2692" i="24"/>
  <c r="T2693" i="24"/>
  <c r="U2693" i="24"/>
  <c r="V2693" i="24"/>
  <c r="T2694" i="24"/>
  <c r="U2694" i="24"/>
  <c r="V2694" i="24"/>
  <c r="T2695" i="24"/>
  <c r="U2695" i="24"/>
  <c r="V2695" i="24"/>
  <c r="T2696" i="24"/>
  <c r="U2696" i="24"/>
  <c r="V2696" i="24"/>
  <c r="T2697" i="24"/>
  <c r="U2697" i="24"/>
  <c r="V2697" i="24"/>
  <c r="T2727" i="24"/>
  <c r="U2727" i="24"/>
  <c r="V2727" i="24"/>
  <c r="T2728" i="24"/>
  <c r="U2728" i="24"/>
  <c r="V2728" i="24"/>
  <c r="T2729" i="24"/>
  <c r="U2729" i="24"/>
  <c r="V2729" i="24"/>
  <c r="T2730" i="24"/>
  <c r="U2730" i="24"/>
  <c r="V2730" i="24"/>
  <c r="T2731" i="24"/>
  <c r="U2731" i="24"/>
  <c r="V2731" i="24"/>
  <c r="T2732" i="24"/>
  <c r="U2732" i="24"/>
  <c r="V2732" i="24"/>
  <c r="T2733" i="24"/>
  <c r="U2733" i="24"/>
  <c r="V2733" i="24"/>
  <c r="T2734" i="24"/>
  <c r="U2734" i="24"/>
  <c r="V2734" i="24"/>
  <c r="T2735" i="24"/>
  <c r="U2735" i="24"/>
  <c r="V2735" i="24"/>
  <c r="T2736" i="24"/>
  <c r="U2736" i="24"/>
  <c r="V2736" i="24"/>
  <c r="T2737" i="24"/>
  <c r="U2737" i="24"/>
  <c r="V2737" i="24"/>
  <c r="T2738" i="24"/>
  <c r="U2738" i="24"/>
  <c r="V2738" i="24"/>
  <c r="T2739" i="24"/>
  <c r="U2739" i="24"/>
  <c r="V2739" i="24"/>
  <c r="T2740" i="24"/>
  <c r="U2740" i="24"/>
  <c r="V2740" i="24"/>
  <c r="T2741" i="24"/>
  <c r="U2741" i="24"/>
  <c r="V2741" i="24"/>
  <c r="T2742" i="24"/>
  <c r="U2742" i="24"/>
  <c r="V2742" i="24"/>
  <c r="T2743" i="24"/>
  <c r="U2743" i="24"/>
  <c r="V2743" i="24"/>
  <c r="T2744" i="24"/>
  <c r="U2744" i="24"/>
  <c r="V2744" i="24"/>
  <c r="T2745" i="24"/>
  <c r="U2745" i="24"/>
  <c r="V2745" i="24"/>
  <c r="T2746" i="24"/>
  <c r="U2746" i="24"/>
  <c r="V2746" i="24"/>
  <c r="T2747" i="24"/>
  <c r="U2747" i="24"/>
  <c r="V2747" i="24"/>
  <c r="T2748" i="24"/>
  <c r="U2748" i="24"/>
  <c r="V2748" i="24"/>
  <c r="T2749" i="24"/>
  <c r="U2749" i="24"/>
  <c r="V2749" i="24"/>
  <c r="T2750" i="24"/>
  <c r="U2750" i="24"/>
  <c r="V2750" i="24"/>
  <c r="T2751" i="24"/>
  <c r="U2751" i="24"/>
  <c r="V2751" i="24"/>
  <c r="T2752" i="24"/>
  <c r="U2752" i="24"/>
  <c r="V2752" i="24"/>
  <c r="T2753" i="24"/>
  <c r="U2753" i="24"/>
  <c r="V2753" i="24"/>
  <c r="T2754" i="24"/>
  <c r="U2754" i="24"/>
  <c r="V2754" i="24"/>
  <c r="T2755" i="24"/>
  <c r="U2755" i="24"/>
  <c r="V2755" i="24"/>
  <c r="T2756" i="24"/>
  <c r="U2756" i="24"/>
  <c r="V2756" i="24"/>
  <c r="T2757" i="24"/>
  <c r="U2757" i="24"/>
  <c r="V2757" i="24"/>
  <c r="T2758" i="24"/>
  <c r="U2758" i="24"/>
  <c r="V2758" i="24"/>
  <c r="T2759" i="24"/>
  <c r="U2759" i="24"/>
  <c r="V2759" i="24"/>
  <c r="T2760" i="24"/>
  <c r="U2760" i="24"/>
  <c r="V2760" i="24"/>
  <c r="T2761" i="24"/>
  <c r="U2761" i="24"/>
  <c r="V2761" i="24"/>
  <c r="T2762" i="24"/>
  <c r="U2762" i="24"/>
  <c r="V2762" i="24"/>
  <c r="T2763" i="24"/>
  <c r="U2763" i="24"/>
  <c r="V2763" i="24"/>
  <c r="T2764" i="24"/>
  <c r="U2764" i="24"/>
  <c r="V2764" i="24"/>
  <c r="T2765" i="24"/>
  <c r="U2765" i="24"/>
  <c r="V2765" i="24"/>
  <c r="T2766" i="24"/>
  <c r="U2766" i="24"/>
  <c r="V2766" i="24"/>
  <c r="T2767" i="24"/>
  <c r="U2767" i="24"/>
  <c r="V2767" i="24"/>
  <c r="T2768" i="24"/>
  <c r="U2768" i="24"/>
  <c r="V2768" i="24"/>
  <c r="T2769" i="24"/>
  <c r="U2769" i="24"/>
  <c r="V2769" i="24"/>
  <c r="T2787" i="24"/>
  <c r="U2787" i="24"/>
  <c r="V2787" i="24"/>
  <c r="T2812" i="24"/>
  <c r="U2812" i="24"/>
  <c r="V2812" i="24"/>
  <c r="T2844" i="24"/>
  <c r="U2844" i="24"/>
  <c r="V2844" i="24"/>
  <c r="T2886" i="24"/>
  <c r="U2886" i="24"/>
  <c r="V2886" i="24"/>
  <c r="T2887" i="24"/>
  <c r="U2887" i="24"/>
  <c r="V2887" i="24"/>
  <c r="T2888" i="24"/>
  <c r="U2888" i="24"/>
  <c r="V2888" i="24"/>
  <c r="T2889" i="24"/>
  <c r="U2889" i="24"/>
  <c r="V2889" i="24"/>
  <c r="T2890" i="24"/>
  <c r="U2890" i="24"/>
  <c r="V2890" i="24"/>
  <c r="T2891" i="24"/>
  <c r="U2891" i="24"/>
  <c r="V2891" i="24"/>
  <c r="T2892" i="24"/>
  <c r="U2892" i="24"/>
  <c r="V2892" i="24"/>
  <c r="T2893" i="24"/>
  <c r="U2893" i="24"/>
  <c r="V2893" i="24"/>
  <c r="T2894" i="24"/>
  <c r="U2894" i="24"/>
  <c r="V2894" i="24"/>
  <c r="T2895" i="24"/>
  <c r="U2895" i="24"/>
  <c r="V2895" i="24"/>
  <c r="T2896" i="24"/>
  <c r="U2896" i="24"/>
  <c r="V2896" i="24"/>
  <c r="T2897" i="24"/>
  <c r="U2897" i="24"/>
  <c r="V2897" i="24"/>
  <c r="T2898" i="24"/>
  <c r="U2898" i="24"/>
  <c r="V2898" i="24"/>
  <c r="T2899" i="24"/>
  <c r="U2899" i="24"/>
  <c r="V2899" i="24"/>
  <c r="T2900" i="24"/>
  <c r="U2900" i="24"/>
  <c r="V2900" i="24"/>
  <c r="T2901" i="24"/>
  <c r="U2901" i="24"/>
  <c r="V2901" i="24"/>
  <c r="T2902" i="24"/>
  <c r="U2902" i="24"/>
  <c r="V2902" i="24"/>
  <c r="T2903" i="24"/>
  <c r="U2903" i="24"/>
  <c r="V2903" i="24"/>
  <c r="T2904" i="24"/>
  <c r="U2904" i="24"/>
  <c r="V2904" i="24"/>
  <c r="T2905" i="24"/>
  <c r="U2905" i="24"/>
  <c r="V2905" i="24"/>
  <c r="T2906" i="24"/>
  <c r="U2906" i="24"/>
  <c r="V2906" i="24"/>
  <c r="T2907" i="24"/>
  <c r="U2907" i="24"/>
  <c r="V2907" i="24"/>
  <c r="T2908" i="24"/>
  <c r="U2908" i="24"/>
  <c r="V2908" i="24"/>
  <c r="T2909" i="24"/>
  <c r="U2909" i="24"/>
  <c r="V2909" i="24"/>
  <c r="T2910" i="24"/>
  <c r="U2910" i="24"/>
  <c r="V2910" i="24"/>
  <c r="T2911" i="24"/>
  <c r="U2911" i="24"/>
  <c r="V2911" i="24"/>
  <c r="T2912" i="24"/>
  <c r="U2912" i="24"/>
  <c r="V2912" i="24"/>
  <c r="T2913" i="24"/>
  <c r="U2913" i="24"/>
  <c r="V2913" i="24"/>
  <c r="T2914" i="24"/>
  <c r="U2914" i="24"/>
  <c r="V2914" i="24"/>
  <c r="T2915" i="24"/>
  <c r="U2915" i="24"/>
  <c r="V2915" i="24"/>
  <c r="T2916" i="24"/>
  <c r="U2916" i="24"/>
  <c r="V2916" i="24"/>
  <c r="T2919" i="24"/>
  <c r="U2919" i="24"/>
  <c r="V2919" i="24"/>
  <c r="T2920" i="24"/>
  <c r="U2920" i="24"/>
  <c r="V2920" i="24"/>
  <c r="T2921" i="24"/>
  <c r="U2921" i="24"/>
  <c r="V2921" i="24"/>
  <c r="T2922" i="24"/>
  <c r="U2922" i="24"/>
  <c r="V2922" i="24"/>
  <c r="T2923" i="24"/>
  <c r="U2923" i="24"/>
  <c r="V2923" i="24"/>
  <c r="T2924" i="24"/>
  <c r="U2924" i="24"/>
  <c r="V2924" i="24"/>
  <c r="T2925" i="24"/>
  <c r="U2925" i="24"/>
  <c r="V2925" i="24"/>
  <c r="T2926" i="24"/>
  <c r="U2926" i="24"/>
  <c r="V2926" i="24"/>
  <c r="T2927" i="24"/>
  <c r="U2927" i="24"/>
  <c r="V2927" i="24"/>
  <c r="T2928" i="24"/>
  <c r="U2928" i="24"/>
  <c r="V2928" i="24"/>
  <c r="T2929" i="24"/>
  <c r="U2929" i="24"/>
  <c r="V2929" i="24"/>
  <c r="T2930" i="24"/>
  <c r="U2930" i="24"/>
  <c r="V2930" i="24"/>
  <c r="T2931" i="24"/>
  <c r="U2931" i="24"/>
  <c r="V2931" i="24"/>
  <c r="T2932" i="24"/>
  <c r="U2932" i="24"/>
  <c r="V2932" i="24"/>
  <c r="T2933" i="24"/>
  <c r="U2933" i="24"/>
  <c r="V2933" i="24"/>
  <c r="T2934" i="24"/>
  <c r="U2934" i="24"/>
  <c r="V2934" i="24"/>
  <c r="T2935" i="24"/>
  <c r="U2935" i="24"/>
  <c r="V2935" i="24"/>
  <c r="T2936" i="24"/>
  <c r="U2936" i="24"/>
  <c r="V2936" i="24"/>
  <c r="T2937" i="24"/>
  <c r="U2937" i="24"/>
  <c r="V2937" i="24"/>
  <c r="T2938" i="24"/>
  <c r="U2938" i="24"/>
  <c r="V2938" i="24"/>
  <c r="T2939" i="24"/>
  <c r="U2939" i="24"/>
  <c r="V2939" i="24"/>
  <c r="T2940" i="24"/>
  <c r="U2940" i="24"/>
  <c r="V2940" i="24"/>
  <c r="T2941" i="24"/>
  <c r="U2941" i="24"/>
  <c r="V2941" i="24"/>
  <c r="T2942" i="24"/>
  <c r="U2942" i="24"/>
  <c r="V2942" i="24"/>
  <c r="T2943" i="24"/>
  <c r="U2943" i="24"/>
  <c r="V2943" i="24"/>
  <c r="T2944" i="24"/>
  <c r="U2944" i="24"/>
  <c r="V2944" i="24"/>
  <c r="T2945" i="24"/>
  <c r="U2945" i="24"/>
  <c r="V2945" i="24"/>
  <c r="T2946" i="24"/>
  <c r="U2946" i="24"/>
  <c r="V2946" i="24"/>
  <c r="T2947" i="24"/>
  <c r="U2947" i="24"/>
  <c r="V2947" i="24"/>
  <c r="T2948" i="24"/>
  <c r="U2948" i="24"/>
  <c r="V2948" i="24"/>
  <c r="T2949" i="24"/>
  <c r="U2949" i="24"/>
  <c r="V2949" i="24"/>
  <c r="T2950" i="24"/>
  <c r="U2950" i="24"/>
  <c r="V2950" i="24"/>
  <c r="T2951" i="24"/>
  <c r="U2951" i="24"/>
  <c r="V2951" i="24"/>
  <c r="T2952" i="24"/>
  <c r="U2952" i="24"/>
  <c r="V2952" i="24"/>
  <c r="T2953" i="24"/>
  <c r="U2953" i="24"/>
  <c r="V2953" i="24"/>
  <c r="T2954" i="24"/>
  <c r="U2954" i="24"/>
  <c r="V2954" i="24"/>
  <c r="T2955" i="24"/>
  <c r="U2955" i="24"/>
  <c r="V2955" i="24"/>
  <c r="T2956" i="24"/>
  <c r="U2956" i="24"/>
  <c r="V2956" i="24"/>
  <c r="T2957" i="24"/>
  <c r="U2957" i="24"/>
  <c r="V2957" i="24"/>
  <c r="T2958" i="24"/>
  <c r="U2958" i="24"/>
  <c r="V2958" i="24"/>
  <c r="T2959" i="24"/>
  <c r="U2959" i="24"/>
  <c r="V2959" i="24"/>
  <c r="T2960" i="24"/>
  <c r="U2960" i="24"/>
  <c r="V2960" i="24"/>
  <c r="T2961" i="24"/>
  <c r="U2961" i="24"/>
  <c r="V2961" i="24"/>
  <c r="T2962" i="24"/>
  <c r="U2962" i="24"/>
  <c r="V2962" i="24"/>
  <c r="T2963" i="24"/>
  <c r="U2963" i="24"/>
  <c r="V2963" i="24"/>
  <c r="T2964" i="24"/>
  <c r="U2964" i="24"/>
  <c r="V2964" i="24"/>
  <c r="T2965" i="24"/>
  <c r="U2965" i="24"/>
  <c r="V2965" i="24"/>
  <c r="T2966" i="24"/>
  <c r="U2966" i="24"/>
  <c r="V2966" i="24"/>
  <c r="T2967" i="24"/>
  <c r="U2967" i="24"/>
  <c r="V2967" i="24"/>
  <c r="T2968" i="24"/>
  <c r="U2968" i="24"/>
  <c r="V2968" i="24"/>
  <c r="T2969" i="24"/>
  <c r="U2969" i="24"/>
  <c r="V2969" i="24"/>
  <c r="T2970" i="24"/>
  <c r="U2970" i="24"/>
  <c r="V2970" i="24"/>
  <c r="T2971" i="24"/>
  <c r="U2971" i="24"/>
  <c r="V2971" i="24"/>
  <c r="T2972" i="24"/>
  <c r="U2972" i="24"/>
  <c r="V2972" i="24"/>
  <c r="T2973" i="24"/>
  <c r="U2973" i="24"/>
  <c r="V2973" i="24"/>
  <c r="T2974" i="24"/>
  <c r="U2974" i="24"/>
  <c r="V2974" i="24"/>
  <c r="T2975" i="24"/>
  <c r="U2975" i="24"/>
  <c r="V2975" i="24"/>
  <c r="T2976" i="24"/>
  <c r="U2976" i="24"/>
  <c r="V2976" i="24"/>
  <c r="T2977" i="24"/>
  <c r="U2977" i="24"/>
  <c r="V2977" i="24"/>
  <c r="T2978" i="24"/>
  <c r="U2978" i="24"/>
  <c r="V2978" i="24"/>
  <c r="T2979" i="24"/>
  <c r="U2979" i="24"/>
  <c r="V2979" i="24"/>
  <c r="T2980" i="24"/>
  <c r="U2980" i="24"/>
  <c r="V2980" i="24"/>
  <c r="T2981" i="24"/>
  <c r="U2981" i="24"/>
  <c r="V2981" i="24"/>
  <c r="T2982" i="24"/>
  <c r="U2982" i="24"/>
  <c r="V2982" i="24"/>
  <c r="T2983" i="24"/>
  <c r="U2983" i="24"/>
  <c r="V2983" i="24"/>
  <c r="T2984" i="24"/>
  <c r="U2984" i="24"/>
  <c r="V2984" i="24"/>
  <c r="T2985" i="24"/>
  <c r="U2985" i="24"/>
  <c r="V2985" i="24"/>
  <c r="T2986" i="24"/>
  <c r="U2986" i="24"/>
  <c r="V2986" i="24"/>
  <c r="T2987" i="24"/>
  <c r="U2987" i="24"/>
  <c r="V2987" i="24"/>
  <c r="T2988" i="24"/>
  <c r="U2988" i="24"/>
  <c r="V2988" i="24"/>
  <c r="T2989" i="24"/>
  <c r="U2989" i="24"/>
  <c r="V2989" i="24"/>
  <c r="T2990" i="24"/>
  <c r="U2990" i="24"/>
  <c r="V2990" i="24"/>
  <c r="T2991" i="24"/>
  <c r="U2991" i="24"/>
  <c r="V2991" i="24"/>
  <c r="T2992" i="24"/>
  <c r="U2992" i="24"/>
  <c r="V2992" i="24"/>
  <c r="T2993" i="24"/>
  <c r="U2993" i="24"/>
  <c r="V2993" i="24"/>
  <c r="T2994" i="24"/>
  <c r="U2994" i="24"/>
  <c r="V2994" i="24"/>
  <c r="T2995" i="24"/>
  <c r="U2995" i="24"/>
  <c r="V2995" i="24"/>
  <c r="T2996" i="24"/>
  <c r="U2996" i="24"/>
  <c r="V2996" i="24"/>
  <c r="T2997" i="24"/>
  <c r="U2997" i="24"/>
  <c r="V2997" i="24"/>
  <c r="T2998" i="24"/>
  <c r="U2998" i="24"/>
  <c r="V2998" i="24"/>
  <c r="T2999" i="24"/>
  <c r="U2999" i="24"/>
  <c r="V2999" i="24"/>
  <c r="T3000" i="24"/>
  <c r="U3000" i="24"/>
  <c r="V3000" i="24"/>
  <c r="T3001" i="24"/>
  <c r="U3001" i="24"/>
  <c r="V3001" i="24"/>
  <c r="T3002" i="24"/>
  <c r="U3002" i="24"/>
  <c r="V3002" i="24"/>
  <c r="T3003" i="24"/>
  <c r="U3003" i="24"/>
  <c r="V3003" i="24"/>
  <c r="T3004" i="24"/>
  <c r="U3004" i="24"/>
  <c r="V3004" i="24"/>
  <c r="T3005" i="24"/>
  <c r="U3005" i="24"/>
  <c r="V3005" i="24"/>
  <c r="T3006" i="24"/>
  <c r="U3006" i="24"/>
  <c r="V3006" i="24"/>
  <c r="T3007" i="24"/>
  <c r="U3007" i="24"/>
  <c r="V3007" i="24"/>
  <c r="T3008" i="24"/>
  <c r="U3008" i="24"/>
  <c r="V3008" i="24"/>
  <c r="T3009" i="24"/>
  <c r="U3009" i="24"/>
  <c r="V3009" i="24"/>
  <c r="T3010" i="24"/>
  <c r="U3010" i="24"/>
  <c r="V3010" i="24"/>
  <c r="T3011" i="24"/>
  <c r="U3011" i="24"/>
  <c r="V3011" i="24"/>
  <c r="T3063" i="24"/>
  <c r="U3063" i="24"/>
  <c r="V3063" i="24"/>
  <c r="T3064" i="24"/>
  <c r="U3064" i="24"/>
  <c r="V3064" i="24"/>
  <c r="T3065" i="24"/>
  <c r="U3065" i="24"/>
  <c r="V3065" i="24"/>
  <c r="T3066" i="24"/>
  <c r="U3066" i="24"/>
  <c r="V3066" i="24"/>
  <c r="T3067" i="24"/>
  <c r="U3067" i="24"/>
  <c r="V3067" i="24"/>
  <c r="T3068" i="24"/>
  <c r="U3068" i="24"/>
  <c r="V3068" i="24"/>
  <c r="T3069" i="24"/>
  <c r="U3069" i="24"/>
  <c r="V3069" i="24"/>
  <c r="T3070" i="24"/>
  <c r="U3070" i="24"/>
  <c r="V3070" i="24"/>
  <c r="T3071" i="24"/>
  <c r="U3071" i="24"/>
  <c r="V3071" i="24"/>
  <c r="T3072" i="24"/>
  <c r="U3072" i="24"/>
  <c r="V3072" i="24"/>
  <c r="T3073" i="24"/>
  <c r="U3073" i="24"/>
  <c r="V3073" i="24"/>
  <c r="T3074" i="24"/>
  <c r="U3074" i="24"/>
  <c r="V3074" i="24"/>
  <c r="T3075" i="24"/>
  <c r="U3075" i="24"/>
  <c r="V3075" i="24"/>
  <c r="T3076" i="24"/>
  <c r="U3076" i="24"/>
  <c r="V3076" i="24"/>
  <c r="T3077" i="24"/>
  <c r="U3077" i="24"/>
  <c r="V3077" i="24"/>
  <c r="H541" i="24"/>
  <c r="H2074" i="24"/>
  <c r="H697" i="24" l="1"/>
  <c r="H1802" i="24"/>
  <c r="H1803" i="24"/>
  <c r="H1804" i="24"/>
  <c r="H1805" i="24"/>
  <c r="H1806" i="24"/>
  <c r="H1807" i="24"/>
  <c r="H1808" i="24"/>
  <c r="H1809" i="24"/>
  <c r="H1814" i="24"/>
  <c r="H1815" i="24"/>
  <c r="H1816" i="24"/>
  <c r="U134" i="4"/>
  <c r="U131" i="4"/>
  <c r="U197" i="4"/>
  <c r="U191" i="4"/>
  <c r="U190" i="4"/>
  <c r="U189" i="4"/>
  <c r="U187" i="4"/>
  <c r="U186" i="4"/>
  <c r="U184" i="4"/>
  <c r="U183" i="4"/>
  <c r="U182" i="4"/>
  <c r="U179" i="4"/>
  <c r="U175" i="4"/>
  <c r="U174" i="4"/>
  <c r="U166" i="4"/>
  <c r="T152" i="4"/>
  <c r="C3" i="9"/>
  <c r="C4" i="9"/>
  <c r="C5" i="9"/>
  <c r="C6" i="9"/>
  <c r="C7" i="9"/>
  <c r="C8" i="9"/>
  <c r="C9" i="9"/>
  <c r="C10" i="9"/>
  <c r="C11" i="9"/>
  <c r="C12" i="9"/>
  <c r="C13" i="9"/>
  <c r="C14" i="9"/>
  <c r="C15" i="9"/>
  <c r="C16" i="9"/>
  <c r="C17" i="9"/>
  <c r="C18" i="9"/>
  <c r="C19" i="9"/>
  <c r="C20" i="9"/>
  <c r="C21" i="9"/>
  <c r="C22" i="9"/>
  <c r="C23" i="9"/>
  <c r="C24" i="9"/>
  <c r="C25" i="9"/>
  <c r="C26" i="9"/>
  <c r="C27" i="9"/>
  <c r="C28" i="9"/>
  <c r="C29" i="9"/>
  <c r="C30" i="9"/>
  <c r="C31" i="9"/>
  <c r="C32" i="9"/>
  <c r="C33" i="9"/>
  <c r="C34" i="9"/>
  <c r="C35" i="9"/>
  <c r="C36" i="9"/>
  <c r="C37" i="9"/>
  <c r="C38" i="9"/>
  <c r="C39" i="9"/>
  <c r="C40" i="9"/>
  <c r="C41" i="9"/>
  <c r="C42" i="9"/>
  <c r="C43" i="9"/>
  <c r="C44" i="9"/>
  <c r="C45" i="9"/>
  <c r="C46" i="9"/>
  <c r="C47" i="9"/>
  <c r="C48" i="9"/>
  <c r="C49" i="9"/>
  <c r="C50" i="9"/>
  <c r="C51" i="9"/>
  <c r="C52" i="9"/>
  <c r="C53" i="9"/>
  <c r="C54" i="9"/>
  <c r="C55" i="9"/>
  <c r="C56" i="9"/>
  <c r="C57" i="9"/>
  <c r="C58" i="9"/>
  <c r="C59" i="9"/>
  <c r="C60" i="9"/>
  <c r="C61" i="9"/>
  <c r="C62" i="9"/>
  <c r="C63" i="9"/>
  <c r="C64" i="9"/>
  <c r="C65" i="9"/>
  <c r="C66" i="9"/>
  <c r="C67" i="9"/>
  <c r="C68" i="9"/>
  <c r="C69" i="9"/>
  <c r="C70" i="9"/>
  <c r="C71" i="9"/>
  <c r="C72" i="9"/>
  <c r="C73" i="9"/>
  <c r="C74" i="9"/>
  <c r="C75" i="9"/>
  <c r="C76" i="9"/>
  <c r="C77" i="9"/>
  <c r="C78" i="9"/>
  <c r="C79" i="9"/>
  <c r="C80" i="9"/>
  <c r="C81" i="9"/>
  <c r="C82" i="9"/>
  <c r="C83" i="9"/>
  <c r="C84" i="9"/>
  <c r="C85" i="9"/>
  <c r="C86" i="9"/>
  <c r="C87" i="9"/>
  <c r="C88" i="9"/>
  <c r="C89" i="9"/>
  <c r="C90" i="9"/>
  <c r="C91" i="9"/>
  <c r="C92" i="9"/>
  <c r="C93" i="9"/>
  <c r="C94" i="9"/>
  <c r="C95" i="9"/>
  <c r="C96" i="9"/>
  <c r="C97" i="9"/>
  <c r="C98" i="9"/>
  <c r="C99" i="9"/>
  <c r="C100" i="9"/>
  <c r="C101" i="9"/>
  <c r="C102" i="9"/>
  <c r="C103" i="9"/>
  <c r="C104" i="9"/>
  <c r="C105" i="9"/>
  <c r="C106" i="9"/>
  <c r="C107" i="9"/>
  <c r="C108" i="9"/>
  <c r="C109" i="9"/>
  <c r="C110" i="9"/>
  <c r="C111" i="9"/>
  <c r="C112" i="9"/>
  <c r="C113" i="9"/>
  <c r="C114" i="9"/>
  <c r="C115" i="9"/>
  <c r="C116" i="9"/>
  <c r="C117" i="9"/>
  <c r="C118" i="9"/>
  <c r="C119" i="9"/>
  <c r="C120" i="9"/>
  <c r="C121" i="9"/>
  <c r="C122" i="9"/>
  <c r="C123" i="9"/>
  <c r="C124" i="9"/>
  <c r="C125" i="9"/>
  <c r="C126" i="9"/>
  <c r="C127" i="9"/>
  <c r="C2" i="9"/>
  <c r="B3" i="9"/>
  <c r="B4" i="9"/>
  <c r="B5" i="9"/>
  <c r="B6" i="9"/>
  <c r="B7" i="9"/>
  <c r="B8" i="9"/>
  <c r="B9" i="9"/>
  <c r="B10" i="9"/>
  <c r="B11" i="9"/>
  <c r="B12" i="9"/>
  <c r="B13" i="9"/>
  <c r="B14" i="9"/>
  <c r="B15" i="9"/>
  <c r="B16" i="9"/>
  <c r="B17" i="9"/>
  <c r="B18" i="9"/>
  <c r="B19" i="9"/>
  <c r="B20" i="9"/>
  <c r="B21" i="9"/>
  <c r="B22" i="9"/>
  <c r="B23" i="9"/>
  <c r="B24" i="9"/>
  <c r="B25" i="9"/>
  <c r="B26" i="9"/>
  <c r="B27" i="9"/>
  <c r="B28" i="9"/>
  <c r="B29" i="9"/>
  <c r="B30" i="9"/>
  <c r="B31" i="9"/>
  <c r="B32" i="9"/>
  <c r="B33" i="9"/>
  <c r="B34" i="9"/>
  <c r="B35" i="9"/>
  <c r="B36" i="9"/>
  <c r="B37" i="9"/>
  <c r="B38" i="9"/>
  <c r="B39" i="9"/>
  <c r="B40" i="9"/>
  <c r="B41" i="9"/>
  <c r="B42" i="9"/>
  <c r="B43" i="9"/>
  <c r="B44" i="9"/>
  <c r="B45" i="9"/>
  <c r="B46" i="9"/>
  <c r="B47" i="9"/>
  <c r="B48" i="9"/>
  <c r="B49" i="9"/>
  <c r="B50" i="9"/>
  <c r="B51" i="9"/>
  <c r="B52" i="9"/>
  <c r="B53" i="9"/>
  <c r="B54" i="9"/>
  <c r="B55" i="9"/>
  <c r="B56" i="9"/>
  <c r="B57" i="9"/>
  <c r="B58" i="9"/>
  <c r="B59" i="9"/>
  <c r="B60" i="9"/>
  <c r="B61" i="9"/>
  <c r="B62" i="9"/>
  <c r="B63" i="9"/>
  <c r="B64" i="9"/>
  <c r="B65" i="9"/>
  <c r="B66" i="9"/>
  <c r="B67" i="9"/>
  <c r="B68" i="9"/>
  <c r="B69" i="9"/>
  <c r="B70" i="9"/>
  <c r="B71" i="9"/>
  <c r="B72" i="9"/>
  <c r="B73" i="9"/>
  <c r="B74" i="9"/>
  <c r="B75" i="9"/>
  <c r="B76" i="9"/>
  <c r="B77" i="9"/>
  <c r="B78" i="9"/>
  <c r="B79" i="9"/>
  <c r="B80" i="9"/>
  <c r="B81" i="9"/>
  <c r="B82" i="9"/>
  <c r="B83" i="9"/>
  <c r="B84" i="9"/>
  <c r="B85" i="9"/>
  <c r="B86" i="9"/>
  <c r="B87" i="9"/>
  <c r="B88" i="9"/>
  <c r="B89" i="9"/>
  <c r="B90" i="9"/>
  <c r="B91" i="9"/>
  <c r="B92" i="9"/>
  <c r="B93" i="9"/>
  <c r="B94" i="9"/>
  <c r="B95" i="9"/>
  <c r="B96" i="9"/>
  <c r="B97" i="9"/>
  <c r="B98" i="9"/>
  <c r="B99" i="9"/>
  <c r="B100" i="9"/>
  <c r="B101" i="9"/>
  <c r="B102" i="9"/>
  <c r="B103" i="9"/>
  <c r="B104" i="9"/>
  <c r="B105" i="9"/>
  <c r="B106" i="9"/>
  <c r="B107" i="9"/>
  <c r="B108" i="9"/>
  <c r="B109" i="9"/>
  <c r="B110" i="9"/>
  <c r="B111" i="9"/>
  <c r="B112" i="9"/>
  <c r="B113" i="9"/>
  <c r="B114" i="9"/>
  <c r="B115" i="9"/>
  <c r="B116" i="9"/>
  <c r="B117" i="9"/>
  <c r="B118" i="9"/>
  <c r="B119" i="9"/>
  <c r="B120" i="9"/>
  <c r="B121" i="9"/>
  <c r="B122" i="9"/>
  <c r="B123" i="9"/>
  <c r="B124" i="9"/>
  <c r="B125" i="9"/>
  <c r="B126" i="9"/>
  <c r="B127" i="9"/>
  <c r="B2" i="9"/>
  <c r="H1827" i="24" l="1"/>
  <c r="H1755" i="24"/>
  <c r="H1756" i="24"/>
  <c r="H1757" i="24"/>
  <c r="H1758" i="24"/>
  <c r="H1759" i="24"/>
  <c r="H1760" i="24"/>
  <c r="H1761" i="24"/>
  <c r="H1762" i="24"/>
  <c r="H1763" i="24"/>
  <c r="H1764" i="24"/>
  <c r="H1765" i="24"/>
  <c r="H1766" i="24"/>
  <c r="H1767" i="24"/>
  <c r="H1768" i="24"/>
  <c r="H1769" i="24"/>
  <c r="H1770" i="24"/>
  <c r="H1771" i="24"/>
  <c r="S2604" i="24"/>
  <c r="H2604" i="24"/>
  <c r="H2602" i="24"/>
  <c r="H2603" i="24"/>
  <c r="S2599" i="24"/>
  <c r="H2599" i="24"/>
  <c r="S2592" i="24"/>
  <c r="H2592" i="24"/>
  <c r="H2557" i="24"/>
  <c r="H2534" i="24"/>
  <c r="H2522" i="24"/>
  <c r="H2430" i="24"/>
  <c r="H2431" i="24"/>
  <c r="H2432" i="24"/>
  <c r="H2433" i="24"/>
  <c r="H2195" i="24"/>
  <c r="H2196" i="24"/>
  <c r="H2193" i="24"/>
  <c r="H2194" i="24"/>
  <c r="H2177" i="24"/>
  <c r="H2294" i="24"/>
  <c r="R2275" i="24" l="1"/>
  <c r="S2294" i="24"/>
  <c r="H2472" i="24" l="1"/>
  <c r="S2621" i="24"/>
  <c r="H2621" i="24"/>
  <c r="S3080" i="24"/>
  <c r="H3080" i="24"/>
  <c r="S3079" i="24"/>
  <c r="H3079" i="24"/>
  <c r="S3078" i="24"/>
  <c r="H3078" i="24"/>
  <c r="F3078" i="24"/>
  <c r="F3079" i="24" s="1"/>
  <c r="F3080" i="24" s="1"/>
  <c r="E3078" i="24"/>
  <c r="S3077" i="24"/>
  <c r="S2625" i="24"/>
  <c r="H2625" i="24"/>
  <c r="S3076" i="24"/>
  <c r="C167" i="4"/>
  <c r="H2083" i="24"/>
  <c r="H2054" i="24"/>
  <c r="H1999" i="24"/>
  <c r="H1938" i="24"/>
  <c r="H1868" i="24"/>
  <c r="H1614" i="24"/>
  <c r="H1649" i="24"/>
  <c r="H1204" i="24"/>
  <c r="H2579" i="24"/>
  <c r="F2198" i="24"/>
  <c r="H2200" i="24"/>
  <c r="H2201" i="24"/>
  <c r="H2607" i="24"/>
  <c r="H2608" i="24"/>
  <c r="H2609" i="24"/>
  <c r="H1720" i="24"/>
  <c r="H2546" i="24"/>
  <c r="H2508" i="24"/>
  <c r="G3078" i="24" l="1"/>
  <c r="I3078" i="24" s="1"/>
  <c r="E3079" i="24"/>
  <c r="G3079" i="24" s="1"/>
  <c r="I3079" i="24" s="1"/>
  <c r="H1687" i="24"/>
  <c r="H1594" i="24"/>
  <c r="E3080" i="24" l="1"/>
  <c r="G3080" i="24" s="1"/>
  <c r="I3080" i="24" s="1"/>
  <c r="U164" i="4" s="1"/>
  <c r="U167" i="4"/>
  <c r="H177" i="24"/>
  <c r="F2570" i="24"/>
  <c r="E2570" i="24"/>
  <c r="F2389" i="24"/>
  <c r="E2389" i="24"/>
  <c r="F2275" i="24"/>
  <c r="E2275" i="24"/>
  <c r="E2198" i="24"/>
  <c r="F1879" i="24"/>
  <c r="E1879" i="24"/>
  <c r="E1754" i="24"/>
  <c r="E1755" i="24" s="1"/>
  <c r="E1756" i="24" s="1"/>
  <c r="E1757" i="24" s="1"/>
  <c r="E1758" i="24" s="1"/>
  <c r="E1759" i="24" s="1"/>
  <c r="E1760" i="24" s="1"/>
  <c r="E1761" i="24" s="1"/>
  <c r="E1762" i="24" s="1"/>
  <c r="E1763" i="24" s="1"/>
  <c r="E1616" i="24"/>
  <c r="F121" i="24"/>
  <c r="E121" i="24"/>
  <c r="E81" i="24"/>
  <c r="F49" i="24"/>
  <c r="E49" i="24"/>
  <c r="H4" i="24"/>
  <c r="F2" i="24"/>
  <c r="E2" i="24"/>
  <c r="B203" i="25"/>
  <c r="B279" i="25"/>
  <c r="B353" i="25"/>
  <c r="B459" i="25"/>
  <c r="B460" i="25"/>
  <c r="B464" i="25"/>
  <c r="B469" i="25"/>
  <c r="B474" i="25"/>
  <c r="B475" i="25"/>
  <c r="B480" i="25"/>
  <c r="B483" i="25"/>
  <c r="B484" i="25"/>
  <c r="B485" i="25"/>
  <c r="B496" i="25"/>
  <c r="B551" i="25"/>
  <c r="B553" i="25"/>
  <c r="B559" i="25"/>
  <c r="B560" i="25"/>
  <c r="B567" i="25"/>
  <c r="B568" i="25"/>
  <c r="B583" i="25"/>
  <c r="B598" i="25"/>
  <c r="B669" i="25"/>
  <c r="B670" i="25"/>
  <c r="B674" i="25"/>
  <c r="B683" i="25"/>
  <c r="B689" i="25"/>
  <c r="B737" i="25"/>
  <c r="B759" i="25"/>
  <c r="B767" i="25"/>
  <c r="B773" i="25"/>
  <c r="B832" i="25"/>
  <c r="B833" i="25"/>
  <c r="B838" i="25"/>
  <c r="B839" i="25"/>
  <c r="B840" i="25"/>
  <c r="B877" i="25"/>
  <c r="B884" i="25"/>
  <c r="B885" i="25"/>
  <c r="B886" i="25"/>
  <c r="B887" i="25"/>
  <c r="B896" i="25"/>
  <c r="B898" i="25"/>
  <c r="B899" i="25"/>
  <c r="B903" i="25"/>
  <c r="B907" i="25"/>
  <c r="B908" i="25"/>
  <c r="B915" i="25"/>
  <c r="B920" i="25"/>
  <c r="B959" i="25"/>
  <c r="B965" i="25"/>
  <c r="B970" i="25"/>
  <c r="B973" i="25"/>
  <c r="B974" i="25"/>
  <c r="B1037" i="25"/>
  <c r="B1041" i="25"/>
  <c r="B1042" i="25"/>
  <c r="B1047" i="25"/>
  <c r="B1050" i="25"/>
  <c r="B1104" i="25"/>
  <c r="B1105" i="25"/>
  <c r="B1128" i="25"/>
  <c r="B1129" i="25"/>
  <c r="B1231" i="25"/>
  <c r="B1290" i="25"/>
  <c r="B1314" i="25"/>
  <c r="B1328" i="25"/>
  <c r="B1347" i="25"/>
  <c r="B1352" i="25"/>
  <c r="B1359" i="25"/>
  <c r="B1407" i="25"/>
  <c r="B1408" i="25"/>
  <c r="B1412" i="25"/>
  <c r="B1413" i="25"/>
  <c r="B1417" i="25"/>
  <c r="B1418" i="25"/>
  <c r="B1453" i="25"/>
  <c r="B1454" i="25"/>
  <c r="B1457" i="25"/>
  <c r="B1458" i="25"/>
  <c r="B1459" i="25"/>
  <c r="B1460" i="25"/>
  <c r="B1463" i="25"/>
  <c r="B1551" i="25"/>
  <c r="B1561" i="25"/>
  <c r="B1599" i="25"/>
  <c r="B1602" i="25"/>
  <c r="B1605" i="25"/>
  <c r="B1613" i="25"/>
  <c r="B1632" i="25"/>
  <c r="B1649" i="25"/>
  <c r="B1650" i="25"/>
  <c r="B1651" i="25"/>
  <c r="B1661" i="25"/>
  <c r="B1662" i="25"/>
  <c r="B1665" i="25"/>
  <c r="B1670" i="25"/>
  <c r="B1671" i="25"/>
  <c r="B1672" i="25"/>
  <c r="B1678" i="25"/>
  <c r="B1680" i="25"/>
  <c r="B1684" i="25"/>
  <c r="B1687" i="25"/>
  <c r="B1691" i="25"/>
  <c r="B1696" i="25"/>
  <c r="B1703" i="25"/>
  <c r="B1704" i="25"/>
  <c r="B1708" i="25"/>
  <c r="B1712" i="25"/>
  <c r="B1717" i="25"/>
  <c r="B1718" i="25"/>
  <c r="B1721" i="25"/>
  <c r="B1724" i="25"/>
  <c r="B1725" i="25"/>
  <c r="B1729" i="25"/>
  <c r="B1734" i="25"/>
  <c r="B1737" i="25"/>
  <c r="B1758" i="25"/>
  <c r="B1762" i="25"/>
  <c r="B1763" i="25"/>
  <c r="B1767" i="25"/>
  <c r="B1768" i="25"/>
  <c r="B1799" i="25"/>
  <c r="B1803" i="25"/>
  <c r="B1806" i="25"/>
  <c r="B1816" i="25"/>
  <c r="B1821" i="25"/>
  <c r="B1834" i="25"/>
  <c r="B1864" i="25"/>
  <c r="B1878" i="25"/>
  <c r="B1887" i="25"/>
  <c r="B1890" i="25"/>
  <c r="B1891" i="25"/>
  <c r="B1893" i="25"/>
  <c r="B1936" i="25"/>
  <c r="B1940" i="25"/>
  <c r="B1947" i="25"/>
  <c r="B1950" i="25"/>
  <c r="B1953" i="25"/>
  <c r="B1955" i="25"/>
  <c r="B1960" i="25"/>
  <c r="B1961" i="25"/>
  <c r="B1963" i="25"/>
  <c r="B1964" i="25"/>
  <c r="B1968" i="25"/>
  <c r="B1970" i="25"/>
  <c r="B1974" i="25"/>
  <c r="B1975" i="25"/>
  <c r="B1978" i="25"/>
  <c r="B1985" i="25"/>
  <c r="B1988" i="25"/>
  <c r="B1991" i="25"/>
  <c r="B1994" i="25"/>
  <c r="B1995" i="25"/>
  <c r="B1999" i="25"/>
  <c r="B2003" i="25"/>
  <c r="B2006" i="25"/>
  <c r="B2007" i="25"/>
  <c r="B2008" i="25"/>
  <c r="B2041" i="25"/>
  <c r="B2045" i="25"/>
  <c r="B2058" i="25"/>
  <c r="B2062" i="25"/>
  <c r="B2065" i="25"/>
  <c r="B2071" i="25"/>
  <c r="B2074" i="25"/>
  <c r="B2077" i="25"/>
  <c r="B2083" i="25"/>
  <c r="B2088" i="25"/>
  <c r="B2142" i="25"/>
  <c r="B2144" i="25"/>
  <c r="B2165" i="25"/>
  <c r="B2176" i="25"/>
  <c r="B2182" i="25"/>
  <c r="B2187" i="25"/>
  <c r="B2190" i="25"/>
  <c r="B2191" i="25"/>
  <c r="B2194" i="25"/>
  <c r="B2195" i="25"/>
  <c r="B2198" i="25"/>
  <c r="B2199" i="25"/>
  <c r="B2202" i="25"/>
  <c r="B2203" i="25"/>
  <c r="B2206" i="25"/>
  <c r="B2207" i="25"/>
  <c r="B2210" i="25"/>
  <c r="B2211" i="25"/>
  <c r="B2214" i="25"/>
  <c r="B2219" i="25"/>
  <c r="B2220" i="25"/>
  <c r="B2223" i="25"/>
  <c r="B2224" i="25"/>
  <c r="B2227" i="25"/>
  <c r="B2228" i="25"/>
  <c r="B2234" i="25"/>
  <c r="B2235" i="25"/>
  <c r="B2238" i="25"/>
  <c r="B2240" i="25"/>
  <c r="B2245" i="25"/>
  <c r="B2251" i="25"/>
  <c r="B2263" i="25"/>
  <c r="B2264" i="25"/>
  <c r="B2378" i="25"/>
  <c r="B2483" i="25"/>
  <c r="B2484" i="25"/>
  <c r="B2597" i="25"/>
  <c r="B2722" i="25"/>
  <c r="B2730" i="25"/>
  <c r="B2733" i="25"/>
  <c r="B2734" i="25"/>
  <c r="B2735" i="25"/>
  <c r="B2760" i="25"/>
  <c r="B2762" i="25"/>
  <c r="B2768" i="25"/>
  <c r="B2769" i="25"/>
  <c r="B2770" i="25"/>
  <c r="B2773" i="25"/>
  <c r="B2776" i="25"/>
  <c r="B2777" i="25"/>
  <c r="B2781" i="25"/>
  <c r="B2786" i="25"/>
  <c r="B2791" i="25"/>
  <c r="B2794" i="25"/>
  <c r="B2796" i="25"/>
  <c r="B2797" i="25"/>
  <c r="B2798" i="25"/>
  <c r="B2822" i="25"/>
  <c r="B2825" i="25"/>
  <c r="B2828" i="25"/>
  <c r="B2830" i="25"/>
  <c r="B2834" i="25"/>
  <c r="B2835" i="25"/>
  <c r="B2836" i="25"/>
  <c r="B2841" i="25"/>
  <c r="B2856" i="25"/>
  <c r="B2858" i="25"/>
  <c r="B2902" i="25"/>
  <c r="B2911" i="25"/>
  <c r="B2912" i="25"/>
  <c r="B2985" i="25"/>
  <c r="B2995" i="25"/>
  <c r="B3020" i="25"/>
  <c r="B3027" i="25"/>
  <c r="B3033" i="25"/>
  <c r="B3034" i="25"/>
  <c r="B3068" i="25"/>
  <c r="B3073" i="25"/>
  <c r="B3077" i="25"/>
  <c r="B3086" i="25"/>
  <c r="B3087" i="25"/>
  <c r="B3089" i="25"/>
  <c r="B3092" i="25"/>
  <c r="B3094" i="25"/>
  <c r="B3096" i="25"/>
  <c r="B3108" i="25"/>
  <c r="B3111" i="25"/>
  <c r="B3116" i="25"/>
  <c r="B3118" i="25"/>
  <c r="B3119" i="25"/>
  <c r="B3121" i="25"/>
  <c r="B3122" i="25"/>
  <c r="B3128" i="25"/>
  <c r="B3129" i="25"/>
  <c r="B3130" i="25"/>
  <c r="B3131" i="25"/>
  <c r="B3132" i="25"/>
  <c r="B3208" i="25"/>
  <c r="B3216" i="25"/>
  <c r="B3223" i="25"/>
  <c r="B3230" i="25"/>
  <c r="B3233" i="25"/>
  <c r="B3235" i="25"/>
  <c r="B3241" i="25"/>
  <c r="B3248" i="25"/>
  <c r="B3253" i="25"/>
  <c r="B3262" i="25"/>
  <c r="B3263" i="25"/>
  <c r="B3267" i="25"/>
  <c r="B3270" i="25"/>
  <c r="B3273" i="25"/>
  <c r="B3276" i="25"/>
  <c r="B3289" i="25"/>
  <c r="B3290" i="25"/>
  <c r="B3293" i="25"/>
  <c r="B3308" i="25"/>
  <c r="B3340" i="25"/>
  <c r="B3413" i="25"/>
  <c r="B3450" i="25"/>
  <c r="B3457" i="25"/>
  <c r="B3477" i="25"/>
  <c r="B3507" i="25"/>
  <c r="B3520" i="25"/>
  <c r="B3614" i="25"/>
  <c r="B3617" i="25"/>
  <c r="B3618" i="25"/>
  <c r="B3663" i="25"/>
  <c r="B3705" i="25"/>
  <c r="B3707" i="25"/>
  <c r="B3710" i="25"/>
  <c r="B3715" i="25"/>
  <c r="B3720" i="25"/>
  <c r="B3721" i="25"/>
  <c r="B3734" i="25"/>
  <c r="B3735" i="25"/>
  <c r="B3736" i="25"/>
  <c r="B3737" i="25"/>
  <c r="B3740" i="25"/>
  <c r="B3813" i="25"/>
  <c r="B3848" i="25"/>
  <c r="B3855" i="25"/>
  <c r="B3858" i="25"/>
  <c r="B3860" i="25"/>
  <c r="B3861" i="25"/>
  <c r="B3864" i="25"/>
  <c r="B3867" i="25"/>
  <c r="B3868" i="25"/>
  <c r="B3871" i="25"/>
  <c r="B3874" i="25"/>
  <c r="B3878" i="25"/>
  <c r="B3882" i="25"/>
  <c r="B3885" i="25"/>
  <c r="B3889" i="25"/>
  <c r="B3890" i="25"/>
  <c r="B3893" i="25"/>
  <c r="B3897" i="25"/>
  <c r="B3902" i="25"/>
  <c r="B3907" i="25"/>
  <c r="B3914" i="25"/>
  <c r="B3915" i="25"/>
  <c r="B3918" i="25"/>
  <c r="B3919" i="25"/>
  <c r="B3920" i="25"/>
  <c r="B3934" i="25"/>
  <c r="B3940" i="25"/>
  <c r="B3947" i="25"/>
  <c r="B3988" i="25"/>
  <c r="B3989" i="25"/>
  <c r="B3993" i="25"/>
  <c r="B3994" i="25"/>
  <c r="B3997" i="25"/>
  <c r="B3998" i="25"/>
  <c r="B4010" i="25"/>
  <c r="B4017" i="25"/>
  <c r="B4019" i="25"/>
  <c r="B4032" i="25"/>
  <c r="B4033" i="25"/>
  <c r="B4054" i="25"/>
  <c r="B4055" i="25"/>
  <c r="B4144" i="25"/>
  <c r="B4149" i="25"/>
  <c r="B4150" i="25"/>
  <c r="B4155" i="25"/>
  <c r="B4166" i="25"/>
  <c r="B4172" i="25"/>
  <c r="B4176" i="25"/>
  <c r="B4177" i="25"/>
  <c r="B4211" i="25"/>
  <c r="B4217" i="25"/>
  <c r="S4963" i="25"/>
  <c r="H4963" i="25"/>
  <c r="S4962" i="25"/>
  <c r="H4962" i="25"/>
  <c r="S4961" i="25"/>
  <c r="H4961" i="25"/>
  <c r="S4960" i="25"/>
  <c r="H4960" i="25"/>
  <c r="S4959" i="25"/>
  <c r="H4959" i="25"/>
  <c r="S4958" i="25"/>
  <c r="H4958" i="25"/>
  <c r="S4957" i="25"/>
  <c r="H4957" i="25"/>
  <c r="S4956" i="25"/>
  <c r="H4956" i="25"/>
  <c r="F4956" i="25"/>
  <c r="F4957" i="25" s="1"/>
  <c r="F4958" i="25" s="1"/>
  <c r="F4959" i="25" s="1"/>
  <c r="F4960" i="25" s="1"/>
  <c r="F4961" i="25" s="1"/>
  <c r="F4962" i="25" s="1"/>
  <c r="F4963" i="25" s="1"/>
  <c r="S4955" i="25"/>
  <c r="H4955" i="25"/>
  <c r="S4954" i="25"/>
  <c r="H4954" i="25"/>
  <c r="S4953" i="25"/>
  <c r="H4953" i="25"/>
  <c r="S4952" i="25"/>
  <c r="H4952" i="25"/>
  <c r="F4952" i="25"/>
  <c r="F4953" i="25" s="1"/>
  <c r="F4954" i="25" s="1"/>
  <c r="F4955" i="25" s="1"/>
  <c r="E4952" i="25"/>
  <c r="E4953" i="25" s="1"/>
  <c r="S4951" i="25"/>
  <c r="S4950" i="25"/>
  <c r="H4950" i="25"/>
  <c r="S4949" i="25"/>
  <c r="H4949" i="25"/>
  <c r="S4948" i="25"/>
  <c r="H4948" i="25"/>
  <c r="S4947" i="25"/>
  <c r="H4947" i="25"/>
  <c r="S4946" i="25"/>
  <c r="H4946" i="25"/>
  <c r="S4945" i="25"/>
  <c r="H4945" i="25"/>
  <c r="S4944" i="25"/>
  <c r="H4944" i="25"/>
  <c r="S4943" i="25"/>
  <c r="H4943" i="25"/>
  <c r="S4942" i="25"/>
  <c r="H4942" i="25"/>
  <c r="S4941" i="25"/>
  <c r="H4941" i="25"/>
  <c r="S4940" i="25"/>
  <c r="H4940" i="25"/>
  <c r="S4939" i="25"/>
  <c r="H4939" i="25"/>
  <c r="S4938" i="25"/>
  <c r="H4938" i="25"/>
  <c r="S4937" i="25"/>
  <c r="H4937" i="25"/>
  <c r="S4936" i="25"/>
  <c r="H4936" i="25"/>
  <c r="S4935" i="25"/>
  <c r="H4935" i="25"/>
  <c r="S4934" i="25"/>
  <c r="H4934" i="25"/>
  <c r="S4933" i="25"/>
  <c r="H4933" i="25"/>
  <c r="S4932" i="25"/>
  <c r="H4932" i="25"/>
  <c r="S4931" i="25"/>
  <c r="H4931" i="25"/>
  <c r="S4930" i="25"/>
  <c r="H4930" i="25"/>
  <c r="S4929" i="25"/>
  <c r="H4929" i="25"/>
  <c r="S4928" i="25"/>
  <c r="H4928" i="25"/>
  <c r="S4927" i="25"/>
  <c r="H4927" i="25"/>
  <c r="S4926" i="25"/>
  <c r="H4926" i="25"/>
  <c r="S4925" i="25"/>
  <c r="H4925" i="25"/>
  <c r="S4924" i="25"/>
  <c r="H4924" i="25"/>
  <c r="S4923" i="25"/>
  <c r="H4923" i="25"/>
  <c r="S4922" i="25"/>
  <c r="H4922" i="25"/>
  <c r="S4921" i="25"/>
  <c r="H4921" i="25"/>
  <c r="S4920" i="25"/>
  <c r="H4920" i="25"/>
  <c r="S4919" i="25"/>
  <c r="H4919" i="25"/>
  <c r="S4918" i="25"/>
  <c r="H4918" i="25"/>
  <c r="S4917" i="25"/>
  <c r="H4917" i="25"/>
  <c r="S4916" i="25"/>
  <c r="H4916" i="25"/>
  <c r="S4915" i="25"/>
  <c r="H4915" i="25"/>
  <c r="S4914" i="25"/>
  <c r="H4914" i="25"/>
  <c r="S4913" i="25"/>
  <c r="H4913" i="25"/>
  <c r="S4912" i="25"/>
  <c r="H4912" i="25"/>
  <c r="S4911" i="25"/>
  <c r="H4911" i="25"/>
  <c r="S4910" i="25"/>
  <c r="H4910" i="25"/>
  <c r="S4909" i="25"/>
  <c r="H4909" i="25"/>
  <c r="S4908" i="25"/>
  <c r="H4908" i="25"/>
  <c r="S4907" i="25"/>
  <c r="H4907" i="25"/>
  <c r="S4906" i="25"/>
  <c r="H4906" i="25"/>
  <c r="S4905" i="25"/>
  <c r="H4905" i="25"/>
  <c r="S4904" i="25"/>
  <c r="H4904" i="25"/>
  <c r="S4903" i="25"/>
  <c r="H4903" i="25"/>
  <c r="S4902" i="25"/>
  <c r="H4902" i="25"/>
  <c r="S4901" i="25"/>
  <c r="H4901" i="25"/>
  <c r="S4900" i="25"/>
  <c r="H4900" i="25"/>
  <c r="F4900" i="25"/>
  <c r="F4901" i="25" s="1"/>
  <c r="F4902" i="25" s="1"/>
  <c r="F4903" i="25" s="1"/>
  <c r="F4904" i="25" s="1"/>
  <c r="F4905" i="25" s="1"/>
  <c r="F4906" i="25" s="1"/>
  <c r="F4907" i="25" s="1"/>
  <c r="F4908" i="25" s="1"/>
  <c r="F4909" i="25" s="1"/>
  <c r="F4910" i="25" s="1"/>
  <c r="F4911" i="25" s="1"/>
  <c r="F4912" i="25" s="1"/>
  <c r="F4913" i="25" s="1"/>
  <c r="F4914" i="25" s="1"/>
  <c r="F4915" i="25" s="1"/>
  <c r="F4916" i="25" s="1"/>
  <c r="F4917" i="25" s="1"/>
  <c r="F4918" i="25" s="1"/>
  <c r="F4919" i="25" s="1"/>
  <c r="F4920" i="25" s="1"/>
  <c r="F4921" i="25" s="1"/>
  <c r="F4922" i="25" s="1"/>
  <c r="F4923" i="25" s="1"/>
  <c r="F4924" i="25" s="1"/>
  <c r="F4925" i="25" s="1"/>
  <c r="F4926" i="25" s="1"/>
  <c r="F4927" i="25" s="1"/>
  <c r="F4928" i="25" s="1"/>
  <c r="F4929" i="25" s="1"/>
  <c r="F4930" i="25" s="1"/>
  <c r="F4931" i="25" s="1"/>
  <c r="F4932" i="25" s="1"/>
  <c r="F4933" i="25" s="1"/>
  <c r="F4934" i="25" s="1"/>
  <c r="F4935" i="25" s="1"/>
  <c r="F4936" i="25" s="1"/>
  <c r="F4937" i="25" s="1"/>
  <c r="F4938" i="25" s="1"/>
  <c r="F4939" i="25" s="1"/>
  <c r="F4940" i="25" s="1"/>
  <c r="F4941" i="25" s="1"/>
  <c r="F4942" i="25" s="1"/>
  <c r="F4943" i="25" s="1"/>
  <c r="F4944" i="25" s="1"/>
  <c r="F4945" i="25" s="1"/>
  <c r="F4946" i="25" s="1"/>
  <c r="F4947" i="25" s="1"/>
  <c r="F4948" i="25" s="1"/>
  <c r="F4949" i="25" s="1"/>
  <c r="F4950" i="25" s="1"/>
  <c r="E4900" i="25"/>
  <c r="S4899" i="25"/>
  <c r="S4898" i="25"/>
  <c r="L4898" i="25"/>
  <c r="H4898" i="25"/>
  <c r="S4897" i="25"/>
  <c r="L4897" i="25"/>
  <c r="H4897" i="25"/>
  <c r="S4896" i="25"/>
  <c r="L4896" i="25"/>
  <c r="H4896" i="25"/>
  <c r="S4895" i="25"/>
  <c r="L4895" i="25"/>
  <c r="H4895" i="25"/>
  <c r="S4894" i="25"/>
  <c r="L4894" i="25"/>
  <c r="H4894" i="25"/>
  <c r="S4893" i="25"/>
  <c r="L4893" i="25"/>
  <c r="H4893" i="25"/>
  <c r="S4892" i="25"/>
  <c r="L4892" i="25"/>
  <c r="H4892" i="25"/>
  <c r="S4891" i="25"/>
  <c r="L4891" i="25"/>
  <c r="H4891" i="25"/>
  <c r="S4890" i="25"/>
  <c r="L4890" i="25"/>
  <c r="H4890" i="25"/>
  <c r="S4889" i="25"/>
  <c r="L4889" i="25"/>
  <c r="H4889" i="25"/>
  <c r="S4888" i="25"/>
  <c r="L4888" i="25"/>
  <c r="H4888" i="25"/>
  <c r="S4887" i="25"/>
  <c r="L4887" i="25"/>
  <c r="H4887" i="25"/>
  <c r="S4886" i="25"/>
  <c r="L4886" i="25"/>
  <c r="H4886" i="25"/>
  <c r="S4885" i="25"/>
  <c r="L4885" i="25"/>
  <c r="H4885" i="25"/>
  <c r="S4884" i="25"/>
  <c r="L4884" i="25"/>
  <c r="H4884" i="25"/>
  <c r="S4883" i="25"/>
  <c r="L4883" i="25"/>
  <c r="H4883" i="25"/>
  <c r="S4882" i="25"/>
  <c r="L4882" i="25"/>
  <c r="H4882" i="25"/>
  <c r="S4881" i="25"/>
  <c r="L4881" i="25"/>
  <c r="H4881" i="25"/>
  <c r="S4880" i="25"/>
  <c r="L4880" i="25"/>
  <c r="H4880" i="25"/>
  <c r="S4879" i="25"/>
  <c r="L4879" i="25"/>
  <c r="H4879" i="25"/>
  <c r="S4878" i="25"/>
  <c r="L4878" i="25"/>
  <c r="H4878" i="25"/>
  <c r="S4877" i="25"/>
  <c r="L4877" i="25"/>
  <c r="H4877" i="25"/>
  <c r="S4876" i="25"/>
  <c r="L4876" i="25"/>
  <c r="H4876" i="25"/>
  <c r="S4875" i="25"/>
  <c r="L4875" i="25"/>
  <c r="H4875" i="25"/>
  <c r="S4874" i="25"/>
  <c r="L4874" i="25"/>
  <c r="H4874" i="25"/>
  <c r="S4873" i="25"/>
  <c r="L4873" i="25"/>
  <c r="H4873" i="25"/>
  <c r="S4872" i="25"/>
  <c r="L4872" i="25"/>
  <c r="H4872" i="25"/>
  <c r="S4871" i="25"/>
  <c r="L4871" i="25"/>
  <c r="H4871" i="25"/>
  <c r="S4870" i="25"/>
  <c r="L4870" i="25"/>
  <c r="H4870" i="25"/>
  <c r="S4869" i="25"/>
  <c r="L4869" i="25"/>
  <c r="H4869" i="25"/>
  <c r="S4868" i="25"/>
  <c r="L4868" i="25"/>
  <c r="H4868" i="25"/>
  <c r="S4867" i="25"/>
  <c r="L4867" i="25"/>
  <c r="H4867" i="25"/>
  <c r="S4866" i="25"/>
  <c r="L4866" i="25"/>
  <c r="H4866" i="25"/>
  <c r="S4865" i="25"/>
  <c r="L4865" i="25"/>
  <c r="H4865" i="25"/>
  <c r="S4864" i="25"/>
  <c r="L4864" i="25"/>
  <c r="H4864" i="25"/>
  <c r="S4863" i="25"/>
  <c r="L4863" i="25"/>
  <c r="H4863" i="25"/>
  <c r="S4862" i="25"/>
  <c r="L4862" i="25"/>
  <c r="H4862" i="25"/>
  <c r="S4861" i="25"/>
  <c r="L4861" i="25"/>
  <c r="H4861" i="25"/>
  <c r="S4860" i="25"/>
  <c r="L4860" i="25"/>
  <c r="H4860" i="25"/>
  <c r="S4859" i="25"/>
  <c r="L4859" i="25"/>
  <c r="H4859" i="25"/>
  <c r="S4858" i="25"/>
  <c r="L4858" i="25"/>
  <c r="H4858" i="25"/>
  <c r="S4857" i="25"/>
  <c r="L4857" i="25"/>
  <c r="H4857" i="25"/>
  <c r="S4856" i="25"/>
  <c r="L4856" i="25"/>
  <c r="H4856" i="25"/>
  <c r="S4855" i="25"/>
  <c r="L4855" i="25"/>
  <c r="H4855" i="25"/>
  <c r="S4854" i="25"/>
  <c r="L4854" i="25"/>
  <c r="H4854" i="25"/>
  <c r="S4853" i="25"/>
  <c r="L4853" i="25"/>
  <c r="H4853" i="25"/>
  <c r="S4852" i="25"/>
  <c r="L4852" i="25"/>
  <c r="H4852" i="25"/>
  <c r="S4851" i="25"/>
  <c r="L4851" i="25"/>
  <c r="H4851" i="25"/>
  <c r="S4850" i="25"/>
  <c r="L4850" i="25"/>
  <c r="H4850" i="25"/>
  <c r="S4849" i="25"/>
  <c r="L4849" i="25"/>
  <c r="H4849" i="25"/>
  <c r="S4848" i="25"/>
  <c r="L4848" i="25"/>
  <c r="H4848" i="25"/>
  <c r="S4847" i="25"/>
  <c r="L4847" i="25"/>
  <c r="H4847" i="25"/>
  <c r="S4846" i="25"/>
  <c r="L4846" i="25"/>
  <c r="H4846" i="25"/>
  <c r="S4845" i="25"/>
  <c r="L4845" i="25"/>
  <c r="H4845" i="25"/>
  <c r="F4845" i="25"/>
  <c r="F4846" i="25" s="1"/>
  <c r="F4847" i="25" s="1"/>
  <c r="F4848" i="25" s="1"/>
  <c r="F4849" i="25" s="1"/>
  <c r="F4850" i="25" s="1"/>
  <c r="F4851" i="25" s="1"/>
  <c r="F4852" i="25" s="1"/>
  <c r="F4853" i="25" s="1"/>
  <c r="F4854" i="25" s="1"/>
  <c r="F4855" i="25" s="1"/>
  <c r="F4856" i="25" s="1"/>
  <c r="F4857" i="25" s="1"/>
  <c r="F4858" i="25" s="1"/>
  <c r="F4859" i="25" s="1"/>
  <c r="F4860" i="25" s="1"/>
  <c r="F4861" i="25" s="1"/>
  <c r="F4862" i="25" s="1"/>
  <c r="F4863" i="25" s="1"/>
  <c r="F4864" i="25" s="1"/>
  <c r="F4865" i="25" s="1"/>
  <c r="F4866" i="25" s="1"/>
  <c r="F4867" i="25" s="1"/>
  <c r="F4868" i="25" s="1"/>
  <c r="F4869" i="25" s="1"/>
  <c r="F4870" i="25" s="1"/>
  <c r="F4871" i="25" s="1"/>
  <c r="F4872" i="25" s="1"/>
  <c r="F4873" i="25" s="1"/>
  <c r="F4874" i="25" s="1"/>
  <c r="F4875" i="25" s="1"/>
  <c r="F4876" i="25" s="1"/>
  <c r="F4877" i="25" s="1"/>
  <c r="F4878" i="25" s="1"/>
  <c r="F4879" i="25" s="1"/>
  <c r="F4880" i="25" s="1"/>
  <c r="F4881" i="25" s="1"/>
  <c r="F4882" i="25" s="1"/>
  <c r="F4883" i="25" s="1"/>
  <c r="F4884" i="25" s="1"/>
  <c r="F4885" i="25" s="1"/>
  <c r="F4886" i="25" s="1"/>
  <c r="F4887" i="25" s="1"/>
  <c r="F4888" i="25" s="1"/>
  <c r="F4889" i="25" s="1"/>
  <c r="F4890" i="25" s="1"/>
  <c r="F4891" i="25" s="1"/>
  <c r="F4892" i="25" s="1"/>
  <c r="F4893" i="25" s="1"/>
  <c r="F4894" i="25" s="1"/>
  <c r="F4895" i="25" s="1"/>
  <c r="F4896" i="25" s="1"/>
  <c r="F4897" i="25" s="1"/>
  <c r="F4898" i="25" s="1"/>
  <c r="E4845" i="25"/>
  <c r="E4846" i="25" s="1"/>
  <c r="S4844" i="25"/>
  <c r="S4843" i="25"/>
  <c r="L4843" i="25"/>
  <c r="H4843" i="25"/>
  <c r="S4842" i="25"/>
  <c r="L4842" i="25"/>
  <c r="H4842" i="25"/>
  <c r="S4841" i="25"/>
  <c r="L4841" i="25"/>
  <c r="H4841" i="25"/>
  <c r="S4840" i="25"/>
  <c r="L4840" i="25"/>
  <c r="H4840" i="25"/>
  <c r="S4839" i="25"/>
  <c r="L4839" i="25"/>
  <c r="H4839" i="25"/>
  <c r="S4838" i="25"/>
  <c r="L4838" i="25"/>
  <c r="H4838" i="25"/>
  <c r="S4837" i="25"/>
  <c r="L4837" i="25"/>
  <c r="H4837" i="25"/>
  <c r="S4836" i="25"/>
  <c r="L4836" i="25"/>
  <c r="H4836" i="25"/>
  <c r="S4835" i="25"/>
  <c r="L4835" i="25"/>
  <c r="H4835" i="25"/>
  <c r="S4834" i="25"/>
  <c r="L4834" i="25"/>
  <c r="H4834" i="25"/>
  <c r="S4833" i="25"/>
  <c r="L4833" i="25"/>
  <c r="H4833" i="25"/>
  <c r="S4832" i="25"/>
  <c r="L4832" i="25"/>
  <c r="H4832" i="25"/>
  <c r="S4831" i="25"/>
  <c r="L4831" i="25"/>
  <c r="H4831" i="25"/>
  <c r="S4830" i="25"/>
  <c r="L4830" i="25"/>
  <c r="H4830" i="25"/>
  <c r="S4829" i="25"/>
  <c r="L4829" i="25"/>
  <c r="H4829" i="25"/>
  <c r="S4828" i="25"/>
  <c r="L4828" i="25"/>
  <c r="H4828" i="25"/>
  <c r="S4827" i="25"/>
  <c r="L4827" i="25"/>
  <c r="H4827" i="25"/>
  <c r="S4826" i="25"/>
  <c r="L4826" i="25"/>
  <c r="H4826" i="25"/>
  <c r="S4825" i="25"/>
  <c r="L4825" i="25"/>
  <c r="H4825" i="25"/>
  <c r="S4824" i="25"/>
  <c r="L4824" i="25"/>
  <c r="H4824" i="25"/>
  <c r="S4823" i="25"/>
  <c r="L4823" i="25"/>
  <c r="H4823" i="25"/>
  <c r="S4822" i="25"/>
  <c r="L4822" i="25"/>
  <c r="H4822" i="25"/>
  <c r="S4821" i="25"/>
  <c r="L4821" i="25"/>
  <c r="H4821" i="25"/>
  <c r="S4820" i="25"/>
  <c r="L4820" i="25"/>
  <c r="H4820" i="25"/>
  <c r="S4819" i="25"/>
  <c r="L4819" i="25"/>
  <c r="H4819" i="25"/>
  <c r="S4818" i="25"/>
  <c r="L4818" i="25"/>
  <c r="H4818" i="25"/>
  <c r="S4817" i="25"/>
  <c r="L4817" i="25"/>
  <c r="H4817" i="25"/>
  <c r="S4816" i="25"/>
  <c r="L4816" i="25"/>
  <c r="H4816" i="25"/>
  <c r="S4815" i="25"/>
  <c r="L4815" i="25"/>
  <c r="H4815" i="25"/>
  <c r="S4814" i="25"/>
  <c r="L4814" i="25"/>
  <c r="H4814" i="25"/>
  <c r="S4813" i="25"/>
  <c r="L4813" i="25"/>
  <c r="H4813" i="25"/>
  <c r="S4812" i="25"/>
  <c r="L4812" i="25"/>
  <c r="H4812" i="25"/>
  <c r="S4811" i="25"/>
  <c r="L4811" i="25"/>
  <c r="H4811" i="25"/>
  <c r="S4810" i="25"/>
  <c r="L4810" i="25"/>
  <c r="H4810" i="25"/>
  <c r="S4809" i="25"/>
  <c r="L4809" i="25"/>
  <c r="H4809" i="25"/>
  <c r="S4808" i="25"/>
  <c r="L4808" i="25"/>
  <c r="H4808" i="25"/>
  <c r="F4808" i="25"/>
  <c r="F4809" i="25" s="1"/>
  <c r="F4810" i="25" s="1"/>
  <c r="F4811" i="25" s="1"/>
  <c r="F4812" i="25" s="1"/>
  <c r="F4813" i="25" s="1"/>
  <c r="F4814" i="25" s="1"/>
  <c r="F4815" i="25" s="1"/>
  <c r="F4816" i="25" s="1"/>
  <c r="F4817" i="25" s="1"/>
  <c r="F4818" i="25" s="1"/>
  <c r="F4819" i="25" s="1"/>
  <c r="F4820" i="25" s="1"/>
  <c r="F4821" i="25" s="1"/>
  <c r="F4822" i="25" s="1"/>
  <c r="F4823" i="25" s="1"/>
  <c r="F4824" i="25" s="1"/>
  <c r="F4825" i="25" s="1"/>
  <c r="F4826" i="25" s="1"/>
  <c r="F4827" i="25" s="1"/>
  <c r="F4828" i="25" s="1"/>
  <c r="F4829" i="25" s="1"/>
  <c r="F4830" i="25" s="1"/>
  <c r="F4831" i="25" s="1"/>
  <c r="F4832" i="25" s="1"/>
  <c r="F4833" i="25" s="1"/>
  <c r="F4834" i="25" s="1"/>
  <c r="F4835" i="25" s="1"/>
  <c r="F4836" i="25" s="1"/>
  <c r="F4837" i="25" s="1"/>
  <c r="F4838" i="25" s="1"/>
  <c r="F4839" i="25" s="1"/>
  <c r="F4840" i="25" s="1"/>
  <c r="F4841" i="25" s="1"/>
  <c r="F4842" i="25" s="1"/>
  <c r="F4843" i="25" s="1"/>
  <c r="E4808" i="25"/>
  <c r="G4808" i="25" s="1"/>
  <c r="S4807" i="25"/>
  <c r="S4806" i="25"/>
  <c r="L4806" i="25"/>
  <c r="H4806" i="25"/>
  <c r="S4805" i="25"/>
  <c r="L4805" i="25"/>
  <c r="H4805" i="25"/>
  <c r="S4804" i="25"/>
  <c r="L4804" i="25"/>
  <c r="H4804" i="25"/>
  <c r="S4803" i="25"/>
  <c r="L4803" i="25"/>
  <c r="H4803" i="25"/>
  <c r="S4802" i="25"/>
  <c r="L4802" i="25"/>
  <c r="H4802" i="25"/>
  <c r="S4801" i="25"/>
  <c r="L4801" i="25"/>
  <c r="H4801" i="25"/>
  <c r="S4800" i="25"/>
  <c r="L4800" i="25"/>
  <c r="H4800" i="25"/>
  <c r="S4799" i="25"/>
  <c r="L4799" i="25"/>
  <c r="H4799" i="25"/>
  <c r="S4798" i="25"/>
  <c r="L4798" i="25"/>
  <c r="H4798" i="25"/>
  <c r="S4797" i="25"/>
  <c r="L4797" i="25"/>
  <c r="H4797" i="25"/>
  <c r="S4796" i="25"/>
  <c r="L4796" i="25"/>
  <c r="H4796" i="25"/>
  <c r="S4795" i="25"/>
  <c r="L4795" i="25"/>
  <c r="H4795" i="25"/>
  <c r="S4794" i="25"/>
  <c r="L4794" i="25"/>
  <c r="H4794" i="25"/>
  <c r="S4793" i="25"/>
  <c r="L4793" i="25"/>
  <c r="H4793" i="25"/>
  <c r="S4792" i="25"/>
  <c r="L4792" i="25"/>
  <c r="H4792" i="25"/>
  <c r="S4791" i="25"/>
  <c r="L4791" i="25"/>
  <c r="H4791" i="25"/>
  <c r="S4790" i="25"/>
  <c r="L4790" i="25"/>
  <c r="H4790" i="25"/>
  <c r="S4789" i="25"/>
  <c r="L4789" i="25"/>
  <c r="H4789" i="25"/>
  <c r="S4788" i="25"/>
  <c r="L4788" i="25"/>
  <c r="H4788" i="25"/>
  <c r="S4787" i="25"/>
  <c r="L4787" i="25"/>
  <c r="H4787" i="25"/>
  <c r="S4786" i="25"/>
  <c r="L4786" i="25"/>
  <c r="H4786" i="25"/>
  <c r="S4785" i="25"/>
  <c r="L4785" i="25"/>
  <c r="H4785" i="25"/>
  <c r="S4784" i="25"/>
  <c r="L4784" i="25"/>
  <c r="H4784" i="25"/>
  <c r="S4783" i="25"/>
  <c r="L4783" i="25"/>
  <c r="H4783" i="25"/>
  <c r="S4782" i="25"/>
  <c r="L4782" i="25"/>
  <c r="H4782" i="25"/>
  <c r="S4781" i="25"/>
  <c r="L4781" i="25"/>
  <c r="H4781" i="25"/>
  <c r="S4780" i="25"/>
  <c r="L4780" i="25"/>
  <c r="H4780" i="25"/>
  <c r="S4779" i="25"/>
  <c r="L4779" i="25"/>
  <c r="H4779" i="25"/>
  <c r="S4778" i="25"/>
  <c r="L4778" i="25"/>
  <c r="H4778" i="25"/>
  <c r="S4777" i="25"/>
  <c r="L4777" i="25"/>
  <c r="H4777" i="25"/>
  <c r="S4776" i="25"/>
  <c r="L4776" i="25"/>
  <c r="H4776" i="25"/>
  <c r="S4775" i="25"/>
  <c r="L4775" i="25"/>
  <c r="H4775" i="25"/>
  <c r="S4774" i="25"/>
  <c r="L4774" i="25"/>
  <c r="H4774" i="25"/>
  <c r="S4773" i="25"/>
  <c r="L4773" i="25"/>
  <c r="H4773" i="25"/>
  <c r="S4772" i="25"/>
  <c r="L4772" i="25"/>
  <c r="H4772" i="25"/>
  <c r="S4771" i="25"/>
  <c r="L4771" i="25"/>
  <c r="H4771" i="25"/>
  <c r="F4771" i="25"/>
  <c r="F4772" i="25" s="1"/>
  <c r="F4773" i="25" s="1"/>
  <c r="F4774" i="25" s="1"/>
  <c r="F4775" i="25" s="1"/>
  <c r="F4776" i="25" s="1"/>
  <c r="F4777" i="25" s="1"/>
  <c r="F4778" i="25" s="1"/>
  <c r="F4779" i="25" s="1"/>
  <c r="F4780" i="25" s="1"/>
  <c r="F4781" i="25" s="1"/>
  <c r="F4782" i="25" s="1"/>
  <c r="F4783" i="25" s="1"/>
  <c r="F4784" i="25" s="1"/>
  <c r="F4785" i="25" s="1"/>
  <c r="F4786" i="25" s="1"/>
  <c r="F4787" i="25" s="1"/>
  <c r="F4788" i="25" s="1"/>
  <c r="F4789" i="25" s="1"/>
  <c r="F4790" i="25" s="1"/>
  <c r="F4791" i="25" s="1"/>
  <c r="F4792" i="25" s="1"/>
  <c r="F4793" i="25" s="1"/>
  <c r="F4794" i="25" s="1"/>
  <c r="F4795" i="25" s="1"/>
  <c r="F4796" i="25" s="1"/>
  <c r="F4797" i="25" s="1"/>
  <c r="F4798" i="25" s="1"/>
  <c r="F4799" i="25" s="1"/>
  <c r="F4800" i="25" s="1"/>
  <c r="F4801" i="25" s="1"/>
  <c r="F4802" i="25" s="1"/>
  <c r="F4803" i="25" s="1"/>
  <c r="F4804" i="25" s="1"/>
  <c r="F4805" i="25" s="1"/>
  <c r="F4806" i="25" s="1"/>
  <c r="E4771" i="25"/>
  <c r="G4771" i="25" s="1"/>
  <c r="S4770" i="25"/>
  <c r="S4769" i="25"/>
  <c r="L4769" i="25"/>
  <c r="H4769" i="25"/>
  <c r="S4768" i="25"/>
  <c r="L4768" i="25"/>
  <c r="H4768" i="25"/>
  <c r="S4767" i="25"/>
  <c r="L4767" i="25"/>
  <c r="H4767" i="25"/>
  <c r="S4766" i="25"/>
  <c r="L4766" i="25"/>
  <c r="H4766" i="25"/>
  <c r="S4765" i="25"/>
  <c r="L4765" i="25"/>
  <c r="H4765" i="25"/>
  <c r="S4764" i="25"/>
  <c r="L4764" i="25"/>
  <c r="H4764" i="25"/>
  <c r="S4763" i="25"/>
  <c r="L4763" i="25"/>
  <c r="H4763" i="25"/>
  <c r="S4762" i="25"/>
  <c r="L4762" i="25"/>
  <c r="H4762" i="25"/>
  <c r="S4761" i="25"/>
  <c r="L4761" i="25"/>
  <c r="H4761" i="25"/>
  <c r="S4760" i="25"/>
  <c r="L4760" i="25"/>
  <c r="H4760" i="25"/>
  <c r="S4759" i="25"/>
  <c r="L4759" i="25"/>
  <c r="H4759" i="25"/>
  <c r="S4758" i="25"/>
  <c r="L4758" i="25"/>
  <c r="H4758" i="25"/>
  <c r="S4757" i="25"/>
  <c r="L4757" i="25"/>
  <c r="H4757" i="25"/>
  <c r="S4756" i="25"/>
  <c r="L4756" i="25"/>
  <c r="H4756" i="25"/>
  <c r="S4755" i="25"/>
  <c r="L4755" i="25"/>
  <c r="H4755" i="25"/>
  <c r="S4754" i="25"/>
  <c r="L4754" i="25"/>
  <c r="H4754" i="25"/>
  <c r="S4753" i="25"/>
  <c r="L4753" i="25"/>
  <c r="H4753" i="25"/>
  <c r="S4752" i="25"/>
  <c r="L4752" i="25"/>
  <c r="H4752" i="25"/>
  <c r="S4751" i="25"/>
  <c r="L4751" i="25"/>
  <c r="H4751" i="25"/>
  <c r="S4750" i="25"/>
  <c r="L4750" i="25"/>
  <c r="H4750" i="25"/>
  <c r="S4749" i="25"/>
  <c r="L4749" i="25"/>
  <c r="H4749" i="25"/>
  <c r="S4748" i="25"/>
  <c r="L4748" i="25"/>
  <c r="H4748" i="25"/>
  <c r="S4747" i="25"/>
  <c r="L4747" i="25"/>
  <c r="H4747" i="25"/>
  <c r="S4746" i="25"/>
  <c r="L4746" i="25"/>
  <c r="H4746" i="25"/>
  <c r="S4745" i="25"/>
  <c r="L4745" i="25"/>
  <c r="H4745" i="25"/>
  <c r="S4744" i="25"/>
  <c r="L4744" i="25"/>
  <c r="H4744" i="25"/>
  <c r="S4743" i="25"/>
  <c r="L4743" i="25"/>
  <c r="H4743" i="25"/>
  <c r="S4742" i="25"/>
  <c r="L4742" i="25"/>
  <c r="H4742" i="25"/>
  <c r="E4742" i="25"/>
  <c r="G4742" i="25" s="1"/>
  <c r="S4741" i="25"/>
  <c r="L4741" i="25"/>
  <c r="H4741" i="25"/>
  <c r="G4741" i="25"/>
  <c r="F4741" i="25"/>
  <c r="F4742" i="25" s="1"/>
  <c r="F4743" i="25" s="1"/>
  <c r="F4744" i="25" s="1"/>
  <c r="F4745" i="25" s="1"/>
  <c r="F4746" i="25" s="1"/>
  <c r="F4747" i="25" s="1"/>
  <c r="F4748" i="25" s="1"/>
  <c r="F4749" i="25" s="1"/>
  <c r="F4750" i="25" s="1"/>
  <c r="F4751" i="25" s="1"/>
  <c r="F4752" i="25" s="1"/>
  <c r="F4753" i="25" s="1"/>
  <c r="F4754" i="25" s="1"/>
  <c r="F4755" i="25" s="1"/>
  <c r="F4756" i="25" s="1"/>
  <c r="F4757" i="25" s="1"/>
  <c r="F4758" i="25" s="1"/>
  <c r="F4759" i="25" s="1"/>
  <c r="F4760" i="25" s="1"/>
  <c r="F4761" i="25" s="1"/>
  <c r="F4762" i="25" s="1"/>
  <c r="F4763" i="25" s="1"/>
  <c r="F4764" i="25" s="1"/>
  <c r="F4765" i="25" s="1"/>
  <c r="F4766" i="25" s="1"/>
  <c r="F4767" i="25" s="1"/>
  <c r="F4768" i="25" s="1"/>
  <c r="F4769" i="25" s="1"/>
  <c r="E4741" i="25"/>
  <c r="S4740" i="25"/>
  <c r="S4739" i="25"/>
  <c r="H4739" i="25"/>
  <c r="S4738" i="25"/>
  <c r="H4738" i="25"/>
  <c r="S4737" i="25"/>
  <c r="H4737" i="25"/>
  <c r="S4736" i="25"/>
  <c r="H4736" i="25"/>
  <c r="S4735" i="25"/>
  <c r="H4735" i="25"/>
  <c r="S4734" i="25"/>
  <c r="H4734" i="25"/>
  <c r="S4733" i="25"/>
  <c r="H4733" i="25"/>
  <c r="S4732" i="25"/>
  <c r="H4732" i="25"/>
  <c r="S4731" i="25"/>
  <c r="H4731" i="25"/>
  <c r="S4730" i="25"/>
  <c r="H4730" i="25"/>
  <c r="S4729" i="25"/>
  <c r="H4729" i="25"/>
  <c r="S4728" i="25"/>
  <c r="H4728" i="25"/>
  <c r="S4727" i="25"/>
  <c r="H4727" i="25"/>
  <c r="S4726" i="25"/>
  <c r="H4726" i="25"/>
  <c r="S4725" i="25"/>
  <c r="H4725" i="25"/>
  <c r="S4724" i="25"/>
  <c r="H4724" i="25"/>
  <c r="S4723" i="25"/>
  <c r="H4723" i="25"/>
  <c r="S4722" i="25"/>
  <c r="H4722" i="25"/>
  <c r="S4721" i="25"/>
  <c r="H4721" i="25"/>
  <c r="S4720" i="25"/>
  <c r="H4720" i="25"/>
  <c r="S4719" i="25"/>
  <c r="H4719" i="25"/>
  <c r="S4718" i="25"/>
  <c r="H4718" i="25"/>
  <c r="S4717" i="25"/>
  <c r="H4717" i="25"/>
  <c r="S4716" i="25"/>
  <c r="H4716" i="25"/>
  <c r="S4715" i="25"/>
  <c r="H4715" i="25"/>
  <c r="S4714" i="25"/>
  <c r="H4714" i="25"/>
  <c r="S4713" i="25"/>
  <c r="H4713" i="25"/>
  <c r="S4712" i="25"/>
  <c r="H4712" i="25"/>
  <c r="S4711" i="25"/>
  <c r="H4711" i="25"/>
  <c r="S4710" i="25"/>
  <c r="H4710" i="25"/>
  <c r="S4709" i="25"/>
  <c r="H4709" i="25"/>
  <c r="S4708" i="25"/>
  <c r="H4708" i="25"/>
  <c r="S4707" i="25"/>
  <c r="H4707" i="25"/>
  <c r="S4706" i="25"/>
  <c r="H4706" i="25"/>
  <c r="S4705" i="25"/>
  <c r="H4705" i="25"/>
  <c r="S4704" i="25"/>
  <c r="H4704" i="25"/>
  <c r="S4703" i="25"/>
  <c r="H4703" i="25"/>
  <c r="S4702" i="25"/>
  <c r="H4702" i="25"/>
  <c r="S4701" i="25"/>
  <c r="H4701" i="25"/>
  <c r="S4700" i="25"/>
  <c r="H4700" i="25"/>
  <c r="S4699" i="25"/>
  <c r="H4699" i="25"/>
  <c r="F4699" i="25"/>
  <c r="F4700" i="25" s="1"/>
  <c r="F4701" i="25" s="1"/>
  <c r="F4702" i="25" s="1"/>
  <c r="F4703" i="25" s="1"/>
  <c r="F4704" i="25" s="1"/>
  <c r="F4705" i="25" s="1"/>
  <c r="F4706" i="25" s="1"/>
  <c r="F4707" i="25" s="1"/>
  <c r="F4708" i="25" s="1"/>
  <c r="F4709" i="25" s="1"/>
  <c r="F4710" i="25" s="1"/>
  <c r="F4711" i="25" s="1"/>
  <c r="F4712" i="25" s="1"/>
  <c r="F4713" i="25" s="1"/>
  <c r="F4714" i="25" s="1"/>
  <c r="F4715" i="25" s="1"/>
  <c r="F4716" i="25" s="1"/>
  <c r="F4717" i="25" s="1"/>
  <c r="F4718" i="25" s="1"/>
  <c r="F4719" i="25" s="1"/>
  <c r="F4720" i="25" s="1"/>
  <c r="F4721" i="25" s="1"/>
  <c r="F4722" i="25" s="1"/>
  <c r="F4723" i="25" s="1"/>
  <c r="F4724" i="25" s="1"/>
  <c r="F4725" i="25" s="1"/>
  <c r="F4726" i="25" s="1"/>
  <c r="F4727" i="25" s="1"/>
  <c r="F4728" i="25" s="1"/>
  <c r="F4729" i="25" s="1"/>
  <c r="F4730" i="25" s="1"/>
  <c r="F4731" i="25" s="1"/>
  <c r="F4732" i="25" s="1"/>
  <c r="F4733" i="25" s="1"/>
  <c r="F4734" i="25" s="1"/>
  <c r="F4735" i="25" s="1"/>
  <c r="F4736" i="25" s="1"/>
  <c r="F4737" i="25" s="1"/>
  <c r="F4738" i="25" s="1"/>
  <c r="F4739" i="25" s="1"/>
  <c r="E4699" i="25"/>
  <c r="E4700" i="25" s="1"/>
  <c r="S4698" i="25"/>
  <c r="S4697" i="25"/>
  <c r="H4697" i="25"/>
  <c r="S4696" i="25"/>
  <c r="H4696" i="25"/>
  <c r="S4695" i="25"/>
  <c r="H4695" i="25"/>
  <c r="S4694" i="25"/>
  <c r="H4694" i="25"/>
  <c r="S4693" i="25"/>
  <c r="H4693" i="25"/>
  <c r="S4692" i="25"/>
  <c r="H4692" i="25"/>
  <c r="S4691" i="25"/>
  <c r="H4691" i="25"/>
  <c r="S4690" i="25"/>
  <c r="H4690" i="25"/>
  <c r="S4689" i="25"/>
  <c r="H4689" i="25"/>
  <c r="S4688" i="25"/>
  <c r="H4688" i="25"/>
  <c r="S4687" i="25"/>
  <c r="H4687" i="25"/>
  <c r="S4686" i="25"/>
  <c r="H4686" i="25"/>
  <c r="S4685" i="25"/>
  <c r="H4685" i="25"/>
  <c r="S4684" i="25"/>
  <c r="H4684" i="25"/>
  <c r="S4683" i="25"/>
  <c r="H4683" i="25"/>
  <c r="S4682" i="25"/>
  <c r="H4682" i="25"/>
  <c r="S4681" i="25"/>
  <c r="H4681" i="25"/>
  <c r="S4680" i="25"/>
  <c r="H4680" i="25"/>
  <c r="S4679" i="25"/>
  <c r="H4679" i="25"/>
  <c r="S4678" i="25"/>
  <c r="H4678" i="25"/>
  <c r="S4677" i="25"/>
  <c r="H4677" i="25"/>
  <c r="S4676" i="25"/>
  <c r="H4676" i="25"/>
  <c r="S4675" i="25"/>
  <c r="H4675" i="25"/>
  <c r="S4674" i="25"/>
  <c r="H4674" i="25"/>
  <c r="S4673" i="25"/>
  <c r="H4673" i="25"/>
  <c r="S4672" i="25"/>
  <c r="H4672" i="25"/>
  <c r="S4671" i="25"/>
  <c r="H4671" i="25"/>
  <c r="S4670" i="25"/>
  <c r="H4670" i="25"/>
  <c r="S4669" i="25"/>
  <c r="H4669" i="25"/>
  <c r="S4668" i="25"/>
  <c r="H4668" i="25"/>
  <c r="S4667" i="25"/>
  <c r="H4667" i="25"/>
  <c r="F4667" i="25"/>
  <c r="F4668" i="25" s="1"/>
  <c r="F4669" i="25" s="1"/>
  <c r="F4670" i="25" s="1"/>
  <c r="F4671" i="25" s="1"/>
  <c r="F4672" i="25" s="1"/>
  <c r="F4673" i="25" s="1"/>
  <c r="F4674" i="25" s="1"/>
  <c r="F4675" i="25" s="1"/>
  <c r="F4676" i="25" s="1"/>
  <c r="F4677" i="25" s="1"/>
  <c r="F4678" i="25" s="1"/>
  <c r="F4679" i="25" s="1"/>
  <c r="F4680" i="25" s="1"/>
  <c r="F4681" i="25" s="1"/>
  <c r="F4682" i="25" s="1"/>
  <c r="F4683" i="25" s="1"/>
  <c r="F4684" i="25" s="1"/>
  <c r="F4685" i="25" s="1"/>
  <c r="F4686" i="25" s="1"/>
  <c r="F4687" i="25" s="1"/>
  <c r="F4688" i="25" s="1"/>
  <c r="F4689" i="25" s="1"/>
  <c r="F4690" i="25" s="1"/>
  <c r="F4691" i="25" s="1"/>
  <c r="F4692" i="25" s="1"/>
  <c r="F4693" i="25" s="1"/>
  <c r="F4694" i="25" s="1"/>
  <c r="F4695" i="25" s="1"/>
  <c r="F4696" i="25" s="1"/>
  <c r="F4697" i="25" s="1"/>
  <c r="E4667" i="25"/>
  <c r="S4666" i="25"/>
  <c r="S4665" i="25"/>
  <c r="H4665" i="25"/>
  <c r="S4664" i="25"/>
  <c r="H4664" i="25"/>
  <c r="S4663" i="25"/>
  <c r="H4663" i="25"/>
  <c r="S4662" i="25"/>
  <c r="H4662" i="25"/>
  <c r="S4661" i="25"/>
  <c r="H4661" i="25"/>
  <c r="S4660" i="25"/>
  <c r="H4660" i="25"/>
  <c r="S4659" i="25"/>
  <c r="H4659" i="25"/>
  <c r="S4658" i="25"/>
  <c r="H4658" i="25"/>
  <c r="S4657" i="25"/>
  <c r="H4657" i="25"/>
  <c r="S4656" i="25"/>
  <c r="H4656" i="25"/>
  <c r="S4655" i="25"/>
  <c r="H4655" i="25"/>
  <c r="S4654" i="25"/>
  <c r="H4654" i="25"/>
  <c r="S4653" i="25"/>
  <c r="H4653" i="25"/>
  <c r="S4652" i="25"/>
  <c r="H4652" i="25"/>
  <c r="S4651" i="25"/>
  <c r="H4651" i="25"/>
  <c r="S4650" i="25"/>
  <c r="H4650" i="25"/>
  <c r="S4649" i="25"/>
  <c r="H4649" i="25"/>
  <c r="S4648" i="25"/>
  <c r="H4648" i="25"/>
  <c r="S4647" i="25"/>
  <c r="H4647" i="25"/>
  <c r="S4646" i="25"/>
  <c r="H4646" i="25"/>
  <c r="S4645" i="25"/>
  <c r="H4645" i="25"/>
  <c r="S4644" i="25"/>
  <c r="H4644" i="25"/>
  <c r="S4643" i="25"/>
  <c r="H4643" i="25"/>
  <c r="E4643" i="25"/>
  <c r="G4643" i="25" s="1"/>
  <c r="S4642" i="25"/>
  <c r="H4642" i="25"/>
  <c r="F4642" i="25"/>
  <c r="F4643" i="25" s="1"/>
  <c r="F4644" i="25" s="1"/>
  <c r="F4645" i="25" s="1"/>
  <c r="F4646" i="25" s="1"/>
  <c r="F4647" i="25" s="1"/>
  <c r="F4648" i="25" s="1"/>
  <c r="F4649" i="25" s="1"/>
  <c r="F4650" i="25" s="1"/>
  <c r="F4651" i="25" s="1"/>
  <c r="F4652" i="25" s="1"/>
  <c r="F4653" i="25" s="1"/>
  <c r="F4654" i="25" s="1"/>
  <c r="F4655" i="25" s="1"/>
  <c r="F4656" i="25" s="1"/>
  <c r="F4657" i="25" s="1"/>
  <c r="F4658" i="25" s="1"/>
  <c r="F4659" i="25" s="1"/>
  <c r="F4660" i="25" s="1"/>
  <c r="F4661" i="25" s="1"/>
  <c r="F4662" i="25" s="1"/>
  <c r="F4663" i="25" s="1"/>
  <c r="F4664" i="25" s="1"/>
  <c r="F4665" i="25" s="1"/>
  <c r="E4642" i="25"/>
  <c r="G4642" i="25" s="1"/>
  <c r="S4641" i="25"/>
  <c r="S4640" i="25"/>
  <c r="H4640" i="25"/>
  <c r="S4639" i="25"/>
  <c r="H4639" i="25"/>
  <c r="S4638" i="25"/>
  <c r="H4638" i="25"/>
  <c r="S4637" i="25"/>
  <c r="H4637" i="25"/>
  <c r="S4636" i="25"/>
  <c r="H4636" i="25"/>
  <c r="S4635" i="25"/>
  <c r="H4635" i="25"/>
  <c r="S4634" i="25"/>
  <c r="H4634" i="25"/>
  <c r="S4633" i="25"/>
  <c r="H4633" i="25"/>
  <c r="S4632" i="25"/>
  <c r="H4632" i="25"/>
  <c r="S4631" i="25"/>
  <c r="H4631" i="25"/>
  <c r="S4630" i="25"/>
  <c r="H4630" i="25"/>
  <c r="S4629" i="25"/>
  <c r="H4629" i="25"/>
  <c r="S4628" i="25"/>
  <c r="H4628" i="25"/>
  <c r="S4627" i="25"/>
  <c r="H4627" i="25"/>
  <c r="S4626" i="25"/>
  <c r="H4626" i="25"/>
  <c r="S4625" i="25"/>
  <c r="H4625" i="25"/>
  <c r="F4625" i="25"/>
  <c r="F4626" i="25" s="1"/>
  <c r="F4627" i="25" s="1"/>
  <c r="F4628" i="25" s="1"/>
  <c r="F4629" i="25" s="1"/>
  <c r="F4630" i="25" s="1"/>
  <c r="F4631" i="25" s="1"/>
  <c r="F4632" i="25" s="1"/>
  <c r="F4633" i="25" s="1"/>
  <c r="F4634" i="25" s="1"/>
  <c r="F4635" i="25" s="1"/>
  <c r="F4636" i="25" s="1"/>
  <c r="F4637" i="25" s="1"/>
  <c r="F4638" i="25" s="1"/>
  <c r="F4639" i="25" s="1"/>
  <c r="F4640" i="25" s="1"/>
  <c r="S4624" i="25"/>
  <c r="H4624" i="25"/>
  <c r="F4624" i="25"/>
  <c r="E4624" i="25"/>
  <c r="S4623" i="25"/>
  <c r="S4622" i="25"/>
  <c r="L4622" i="25"/>
  <c r="H4622" i="25"/>
  <c r="S4621" i="25"/>
  <c r="L4621" i="25"/>
  <c r="H4621" i="25"/>
  <c r="S4620" i="25"/>
  <c r="L4620" i="25"/>
  <c r="H4620" i="25"/>
  <c r="S4619" i="25"/>
  <c r="L4619" i="25"/>
  <c r="H4619" i="25"/>
  <c r="S4618" i="25"/>
  <c r="L4618" i="25"/>
  <c r="H4618" i="25"/>
  <c r="S4617" i="25"/>
  <c r="L4617" i="25"/>
  <c r="H4617" i="25"/>
  <c r="S4616" i="25"/>
  <c r="L4616" i="25"/>
  <c r="H4616" i="25"/>
  <c r="S4615" i="25"/>
  <c r="L4615" i="25"/>
  <c r="H4615" i="25"/>
  <c r="S4614" i="25"/>
  <c r="L4614" i="25"/>
  <c r="H4614" i="25"/>
  <c r="S4613" i="25"/>
  <c r="L4613" i="25"/>
  <c r="H4613" i="25"/>
  <c r="S4612" i="25"/>
  <c r="L4612" i="25"/>
  <c r="H4612" i="25"/>
  <c r="S4611" i="25"/>
  <c r="L4611" i="25"/>
  <c r="H4611" i="25"/>
  <c r="S4610" i="25"/>
  <c r="L4610" i="25"/>
  <c r="H4610" i="25"/>
  <c r="S4609" i="25"/>
  <c r="L4609" i="25"/>
  <c r="H4609" i="25"/>
  <c r="S4608" i="25"/>
  <c r="L4608" i="25"/>
  <c r="H4608" i="25"/>
  <c r="S4607" i="25"/>
  <c r="L4607" i="25"/>
  <c r="H4607" i="25"/>
  <c r="S4606" i="25"/>
  <c r="L4606" i="25"/>
  <c r="H4606" i="25"/>
  <c r="S4605" i="25"/>
  <c r="L4605" i="25"/>
  <c r="H4605" i="25"/>
  <c r="S4604" i="25"/>
  <c r="L4604" i="25"/>
  <c r="H4604" i="25"/>
  <c r="S4603" i="25"/>
  <c r="L4603" i="25"/>
  <c r="H4603" i="25"/>
  <c r="S4602" i="25"/>
  <c r="L4602" i="25"/>
  <c r="H4602" i="25"/>
  <c r="S4601" i="25"/>
  <c r="L4601" i="25"/>
  <c r="H4601" i="25"/>
  <c r="S4600" i="25"/>
  <c r="L4600" i="25"/>
  <c r="H4600" i="25"/>
  <c r="S4599" i="25"/>
  <c r="L4599" i="25"/>
  <c r="H4599" i="25"/>
  <c r="S4598" i="25"/>
  <c r="L4598" i="25"/>
  <c r="H4598" i="25"/>
  <c r="S4597" i="25"/>
  <c r="L4597" i="25"/>
  <c r="H4597" i="25"/>
  <c r="S4596" i="25"/>
  <c r="L4596" i="25"/>
  <c r="H4596" i="25"/>
  <c r="S4595" i="25"/>
  <c r="L4595" i="25"/>
  <c r="H4595" i="25"/>
  <c r="S4594" i="25"/>
  <c r="L4594" i="25"/>
  <c r="H4594" i="25"/>
  <c r="S4593" i="25"/>
  <c r="L4593" i="25"/>
  <c r="H4593" i="25"/>
  <c r="S4592" i="25"/>
  <c r="L4592" i="25"/>
  <c r="H4592" i="25"/>
  <c r="S4591" i="25"/>
  <c r="L4591" i="25"/>
  <c r="H4591" i="25"/>
  <c r="S4590" i="25"/>
  <c r="L4590" i="25"/>
  <c r="H4590" i="25"/>
  <c r="S4589" i="25"/>
  <c r="L4589" i="25"/>
  <c r="H4589" i="25"/>
  <c r="S4588" i="25"/>
  <c r="L4588" i="25"/>
  <c r="H4588" i="25"/>
  <c r="S4587" i="25"/>
  <c r="L4587" i="25"/>
  <c r="H4587" i="25"/>
  <c r="S4586" i="25"/>
  <c r="L4586" i="25"/>
  <c r="H4586" i="25"/>
  <c r="S4585" i="25"/>
  <c r="L4585" i="25"/>
  <c r="H4585" i="25"/>
  <c r="S4584" i="25"/>
  <c r="L4584" i="25"/>
  <c r="H4584" i="25"/>
  <c r="S4583" i="25"/>
  <c r="L4583" i="25"/>
  <c r="H4583" i="25"/>
  <c r="F4583" i="25"/>
  <c r="F4584" i="25" s="1"/>
  <c r="E4583" i="25"/>
  <c r="E4584" i="25" s="1"/>
  <c r="E4585" i="25" s="1"/>
  <c r="S4582" i="25"/>
  <c r="S4581" i="25"/>
  <c r="L4581" i="25"/>
  <c r="H4581" i="25"/>
  <c r="S4580" i="25"/>
  <c r="L4580" i="25"/>
  <c r="H4580" i="25"/>
  <c r="S4579" i="25"/>
  <c r="L4579" i="25"/>
  <c r="H4579" i="25"/>
  <c r="S4578" i="25"/>
  <c r="L4578" i="25"/>
  <c r="H4578" i="25"/>
  <c r="S4577" i="25"/>
  <c r="L4577" i="25"/>
  <c r="H4577" i="25"/>
  <c r="S4576" i="25"/>
  <c r="L4576" i="25"/>
  <c r="H4576" i="25"/>
  <c r="S4575" i="25"/>
  <c r="L4575" i="25"/>
  <c r="H4575" i="25"/>
  <c r="S4574" i="25"/>
  <c r="L4574" i="25"/>
  <c r="H4574" i="25"/>
  <c r="S4573" i="25"/>
  <c r="L4573" i="25"/>
  <c r="H4573" i="25"/>
  <c r="S4572" i="25"/>
  <c r="L4572" i="25"/>
  <c r="H4572" i="25"/>
  <c r="S4571" i="25"/>
  <c r="L4571" i="25"/>
  <c r="H4571" i="25"/>
  <c r="S4570" i="25"/>
  <c r="L4570" i="25"/>
  <c r="H4570" i="25"/>
  <c r="F4570" i="25"/>
  <c r="F4571" i="25" s="1"/>
  <c r="F4572" i="25" s="1"/>
  <c r="F4573" i="25" s="1"/>
  <c r="F4574" i="25" s="1"/>
  <c r="F4575" i="25" s="1"/>
  <c r="F4576" i="25" s="1"/>
  <c r="F4577" i="25" s="1"/>
  <c r="F4578" i="25" s="1"/>
  <c r="F4579" i="25" s="1"/>
  <c r="F4580" i="25" s="1"/>
  <c r="F4581" i="25" s="1"/>
  <c r="S4569" i="25"/>
  <c r="L4569" i="25"/>
  <c r="H4569" i="25"/>
  <c r="F4569" i="25"/>
  <c r="E4569" i="25"/>
  <c r="E4570" i="25" s="1"/>
  <c r="S4568" i="25"/>
  <c r="S4567" i="25"/>
  <c r="H4567" i="25"/>
  <c r="S4566" i="25"/>
  <c r="H4566" i="25"/>
  <c r="S4565" i="25"/>
  <c r="H4565" i="25"/>
  <c r="S4564" i="25"/>
  <c r="H4564" i="25"/>
  <c r="S4563" i="25"/>
  <c r="H4563" i="25"/>
  <c r="S4562" i="25"/>
  <c r="H4562" i="25"/>
  <c r="S4561" i="25"/>
  <c r="H4561" i="25"/>
  <c r="S4560" i="25"/>
  <c r="H4560" i="25"/>
  <c r="S4559" i="25"/>
  <c r="H4559" i="25"/>
  <c r="S4558" i="25"/>
  <c r="H4558" i="25"/>
  <c r="S4557" i="25"/>
  <c r="H4557" i="25"/>
  <c r="S4556" i="25"/>
  <c r="H4556" i="25"/>
  <c r="S4555" i="25"/>
  <c r="H4555" i="25"/>
  <c r="S4554" i="25"/>
  <c r="H4554" i="25"/>
  <c r="S4553" i="25"/>
  <c r="H4553" i="25"/>
  <c r="S4552" i="25"/>
  <c r="H4552" i="25"/>
  <c r="S4551" i="25"/>
  <c r="H4551" i="25"/>
  <c r="S4550" i="25"/>
  <c r="H4550" i="25"/>
  <c r="S4549" i="25"/>
  <c r="H4549" i="25"/>
  <c r="S4548" i="25"/>
  <c r="H4548" i="25"/>
  <c r="S4547" i="25"/>
  <c r="H4547" i="25"/>
  <c r="S4546" i="25"/>
  <c r="H4546" i="25"/>
  <c r="S4545" i="25"/>
  <c r="H4545" i="25"/>
  <c r="S4544" i="25"/>
  <c r="H4544" i="25"/>
  <c r="S4543" i="25"/>
  <c r="H4543" i="25"/>
  <c r="S4542" i="25"/>
  <c r="H4542" i="25"/>
  <c r="S4541" i="25"/>
  <c r="H4541" i="25"/>
  <c r="S4540" i="25"/>
  <c r="H4540" i="25"/>
  <c r="F4540" i="25"/>
  <c r="F4541" i="25" s="1"/>
  <c r="F4542" i="25" s="1"/>
  <c r="F4543" i="25" s="1"/>
  <c r="F4544" i="25" s="1"/>
  <c r="F4545" i="25" s="1"/>
  <c r="F4546" i="25" s="1"/>
  <c r="F4547" i="25" s="1"/>
  <c r="F4548" i="25" s="1"/>
  <c r="F4549" i="25" s="1"/>
  <c r="F4550" i="25" s="1"/>
  <c r="F4551" i="25" s="1"/>
  <c r="F4552" i="25" s="1"/>
  <c r="F4553" i="25" s="1"/>
  <c r="F4554" i="25" s="1"/>
  <c r="F4555" i="25" s="1"/>
  <c r="F4556" i="25" s="1"/>
  <c r="F4557" i="25" s="1"/>
  <c r="F4558" i="25" s="1"/>
  <c r="F4559" i="25" s="1"/>
  <c r="F4560" i="25" s="1"/>
  <c r="F4561" i="25" s="1"/>
  <c r="F4562" i="25" s="1"/>
  <c r="F4563" i="25" s="1"/>
  <c r="F4564" i="25" s="1"/>
  <c r="F4565" i="25" s="1"/>
  <c r="F4566" i="25" s="1"/>
  <c r="F4567" i="25" s="1"/>
  <c r="S4539" i="25"/>
  <c r="H4539" i="25"/>
  <c r="F4539" i="25"/>
  <c r="G4539" i="25" s="1"/>
  <c r="E4539" i="25"/>
  <c r="E4540" i="25" s="1"/>
  <c r="S4538" i="25"/>
  <c r="S4537" i="25"/>
  <c r="L4537" i="25"/>
  <c r="H4537" i="25"/>
  <c r="S4536" i="25"/>
  <c r="L4536" i="25"/>
  <c r="H4536" i="25"/>
  <c r="S4535" i="25"/>
  <c r="L4535" i="25"/>
  <c r="H4535" i="25"/>
  <c r="S4534" i="25"/>
  <c r="L4534" i="25"/>
  <c r="H4534" i="25"/>
  <c r="S4533" i="25"/>
  <c r="L4533" i="25"/>
  <c r="H4533" i="25"/>
  <c r="S4532" i="25"/>
  <c r="L4532" i="25"/>
  <c r="H4532" i="25"/>
  <c r="S4531" i="25"/>
  <c r="L4531" i="25"/>
  <c r="H4531" i="25"/>
  <c r="S4530" i="25"/>
  <c r="L4530" i="25"/>
  <c r="H4530" i="25"/>
  <c r="S4529" i="25"/>
  <c r="L4529" i="25"/>
  <c r="H4529" i="25"/>
  <c r="S4528" i="25"/>
  <c r="L4528" i="25"/>
  <c r="H4528" i="25"/>
  <c r="S4527" i="25"/>
  <c r="L4527" i="25"/>
  <c r="H4527" i="25"/>
  <c r="S4526" i="25"/>
  <c r="L4526" i="25"/>
  <c r="H4526" i="25"/>
  <c r="S4525" i="25"/>
  <c r="L4525" i="25"/>
  <c r="H4525" i="25"/>
  <c r="S4524" i="25"/>
  <c r="L4524" i="25"/>
  <c r="H4524" i="25"/>
  <c r="S4523" i="25"/>
  <c r="L4523" i="25"/>
  <c r="H4523" i="25"/>
  <c r="S4522" i="25"/>
  <c r="L4522" i="25"/>
  <c r="H4522" i="25"/>
  <c r="S4521" i="25"/>
  <c r="L4521" i="25"/>
  <c r="H4521" i="25"/>
  <c r="S4520" i="25"/>
  <c r="L4520" i="25"/>
  <c r="H4520" i="25"/>
  <c r="S4519" i="25"/>
  <c r="L4519" i="25"/>
  <c r="H4519" i="25"/>
  <c r="S4518" i="25"/>
  <c r="L4518" i="25"/>
  <c r="H4518" i="25"/>
  <c r="S4517" i="25"/>
  <c r="L4517" i="25"/>
  <c r="H4517" i="25"/>
  <c r="S4516" i="25"/>
  <c r="L4516" i="25"/>
  <c r="H4516" i="25"/>
  <c r="S4515" i="25"/>
  <c r="L4515" i="25"/>
  <c r="H4515" i="25"/>
  <c r="S4514" i="25"/>
  <c r="L4514" i="25"/>
  <c r="H4514" i="25"/>
  <c r="S4513" i="25"/>
  <c r="L4513" i="25"/>
  <c r="H4513" i="25"/>
  <c r="S4512" i="25"/>
  <c r="L4512" i="25"/>
  <c r="H4512" i="25"/>
  <c r="S4511" i="25"/>
  <c r="L4511" i="25"/>
  <c r="H4511" i="25"/>
  <c r="S4510" i="25"/>
  <c r="L4510" i="25"/>
  <c r="H4510" i="25"/>
  <c r="S4509" i="25"/>
  <c r="L4509" i="25"/>
  <c r="H4509" i="25"/>
  <c r="S4508" i="25"/>
  <c r="L4508" i="25"/>
  <c r="H4508" i="25"/>
  <c r="S4507" i="25"/>
  <c r="L4507" i="25"/>
  <c r="H4507" i="25"/>
  <c r="S4506" i="25"/>
  <c r="L4506" i="25"/>
  <c r="H4506" i="25"/>
  <c r="S4505" i="25"/>
  <c r="L4505" i="25"/>
  <c r="H4505" i="25"/>
  <c r="S4504" i="25"/>
  <c r="L4504" i="25"/>
  <c r="H4504" i="25"/>
  <c r="S4503" i="25"/>
  <c r="L4503" i="25"/>
  <c r="H4503" i="25"/>
  <c r="S4502" i="25"/>
  <c r="L4502" i="25"/>
  <c r="H4502" i="25"/>
  <c r="S4501" i="25"/>
  <c r="L4501" i="25"/>
  <c r="H4501" i="25"/>
  <c r="S4500" i="25"/>
  <c r="L4500" i="25"/>
  <c r="H4500" i="25"/>
  <c r="S4499" i="25"/>
  <c r="L4499" i="25"/>
  <c r="H4499" i="25"/>
  <c r="S4498" i="25"/>
  <c r="L4498" i="25"/>
  <c r="H4498" i="25"/>
  <c r="S4497" i="25"/>
  <c r="L4497" i="25"/>
  <c r="H4497" i="25"/>
  <c r="S4496" i="25"/>
  <c r="L4496" i="25"/>
  <c r="H4496" i="25"/>
  <c r="S4495" i="25"/>
  <c r="L4495" i="25"/>
  <c r="H4495" i="25"/>
  <c r="S4494" i="25"/>
  <c r="L4494" i="25"/>
  <c r="H4494" i="25"/>
  <c r="S4493" i="25"/>
  <c r="L4493" i="25"/>
  <c r="H4493" i="25"/>
  <c r="S4492" i="25"/>
  <c r="L4492" i="25"/>
  <c r="H4492" i="25"/>
  <c r="S4491" i="25"/>
  <c r="L4491" i="25"/>
  <c r="H4491" i="25"/>
  <c r="S4490" i="25"/>
  <c r="L4490" i="25"/>
  <c r="H4490" i="25"/>
  <c r="S4489" i="25"/>
  <c r="L4489" i="25"/>
  <c r="H4489" i="25"/>
  <c r="S4488" i="25"/>
  <c r="L4488" i="25"/>
  <c r="H4488" i="25"/>
  <c r="S4487" i="25"/>
  <c r="L4487" i="25"/>
  <c r="H4487" i="25"/>
  <c r="S4486" i="25"/>
  <c r="L4486" i="25"/>
  <c r="H4486" i="25"/>
  <c r="S4485" i="25"/>
  <c r="L4485" i="25"/>
  <c r="H4485" i="25"/>
  <c r="F4485" i="25"/>
  <c r="F4486" i="25" s="1"/>
  <c r="F4487" i="25" s="1"/>
  <c r="F4488" i="25" s="1"/>
  <c r="F4489" i="25" s="1"/>
  <c r="F4490" i="25" s="1"/>
  <c r="F4491" i="25" s="1"/>
  <c r="F4492" i="25" s="1"/>
  <c r="F4493" i="25" s="1"/>
  <c r="F4494" i="25" s="1"/>
  <c r="F4495" i="25" s="1"/>
  <c r="F4496" i="25" s="1"/>
  <c r="F4497" i="25" s="1"/>
  <c r="F4498" i="25" s="1"/>
  <c r="F4499" i="25" s="1"/>
  <c r="F4500" i="25" s="1"/>
  <c r="F4501" i="25" s="1"/>
  <c r="F4502" i="25" s="1"/>
  <c r="F4503" i="25" s="1"/>
  <c r="F4504" i="25" s="1"/>
  <c r="F4505" i="25" s="1"/>
  <c r="F4506" i="25" s="1"/>
  <c r="F4507" i="25" s="1"/>
  <c r="F4508" i="25" s="1"/>
  <c r="F4509" i="25" s="1"/>
  <c r="F4510" i="25" s="1"/>
  <c r="F4511" i="25" s="1"/>
  <c r="F4512" i="25" s="1"/>
  <c r="F4513" i="25" s="1"/>
  <c r="F4514" i="25" s="1"/>
  <c r="F4515" i="25" s="1"/>
  <c r="F4516" i="25" s="1"/>
  <c r="F4517" i="25" s="1"/>
  <c r="F4518" i="25" s="1"/>
  <c r="F4519" i="25" s="1"/>
  <c r="F4520" i="25" s="1"/>
  <c r="F4521" i="25" s="1"/>
  <c r="F4522" i="25" s="1"/>
  <c r="F4523" i="25" s="1"/>
  <c r="F4524" i="25" s="1"/>
  <c r="F4525" i="25" s="1"/>
  <c r="F4526" i="25" s="1"/>
  <c r="F4527" i="25" s="1"/>
  <c r="F4528" i="25" s="1"/>
  <c r="F4529" i="25" s="1"/>
  <c r="F4530" i="25" s="1"/>
  <c r="F4531" i="25" s="1"/>
  <c r="F4532" i="25" s="1"/>
  <c r="F4533" i="25" s="1"/>
  <c r="F4534" i="25" s="1"/>
  <c r="F4535" i="25" s="1"/>
  <c r="F4536" i="25" s="1"/>
  <c r="F4537" i="25" s="1"/>
  <c r="E4485" i="25"/>
  <c r="E4486" i="25" s="1"/>
  <c r="E4487" i="25" s="1"/>
  <c r="S4484" i="25"/>
  <c r="S4483" i="25"/>
  <c r="H4483" i="25"/>
  <c r="S4482" i="25"/>
  <c r="H4482" i="25"/>
  <c r="S4481" i="25"/>
  <c r="H4481" i="25"/>
  <c r="S4480" i="25"/>
  <c r="H4480" i="25"/>
  <c r="S4479" i="25"/>
  <c r="H4479" i="25"/>
  <c r="S4478" i="25"/>
  <c r="H4478" i="25"/>
  <c r="S4477" i="25"/>
  <c r="H4477" i="25"/>
  <c r="S4476" i="25"/>
  <c r="H4476" i="25"/>
  <c r="S4475" i="25"/>
  <c r="H4475" i="25"/>
  <c r="S4474" i="25"/>
  <c r="H4474" i="25"/>
  <c r="S4473" i="25"/>
  <c r="H4473" i="25"/>
  <c r="S4472" i="25"/>
  <c r="H4472" i="25"/>
  <c r="S4471" i="25"/>
  <c r="H4471" i="25"/>
  <c r="S4470" i="25"/>
  <c r="H4470" i="25"/>
  <c r="S4469" i="25"/>
  <c r="H4469" i="25"/>
  <c r="S4468" i="25"/>
  <c r="H4468" i="25"/>
  <c r="S4467" i="25"/>
  <c r="H4467" i="25"/>
  <c r="S4466" i="25"/>
  <c r="H4466" i="25"/>
  <c r="S4465" i="25"/>
  <c r="H4465" i="25"/>
  <c r="S4464" i="25"/>
  <c r="H4464" i="25"/>
  <c r="S4463" i="25"/>
  <c r="H4463" i="25"/>
  <c r="S4462" i="25"/>
  <c r="H4462" i="25"/>
  <c r="E4462" i="25"/>
  <c r="E4463" i="25" s="1"/>
  <c r="E4464" i="25" s="1"/>
  <c r="E4465" i="25" s="1"/>
  <c r="E4466" i="25" s="1"/>
  <c r="S4461" i="25"/>
  <c r="H4461" i="25"/>
  <c r="F4461" i="25"/>
  <c r="F4462" i="25" s="1"/>
  <c r="F4463" i="25" s="1"/>
  <c r="E4461" i="25"/>
  <c r="S4460" i="25"/>
  <c r="S4459" i="25"/>
  <c r="L4459" i="25"/>
  <c r="H4459" i="25"/>
  <c r="S4458" i="25"/>
  <c r="L4458" i="25"/>
  <c r="H4458" i="25"/>
  <c r="S4457" i="25"/>
  <c r="L4457" i="25"/>
  <c r="H4457" i="25"/>
  <c r="S4456" i="25"/>
  <c r="L4456" i="25"/>
  <c r="H4456" i="25"/>
  <c r="S4455" i="25"/>
  <c r="L4455" i="25"/>
  <c r="H4455" i="25"/>
  <c r="S4454" i="25"/>
  <c r="L4454" i="25"/>
  <c r="H4454" i="25"/>
  <c r="S4453" i="25"/>
  <c r="L4453" i="25"/>
  <c r="H4453" i="25"/>
  <c r="S4452" i="25"/>
  <c r="L4452" i="25"/>
  <c r="H4452" i="25"/>
  <c r="S4451" i="25"/>
  <c r="L4451" i="25"/>
  <c r="H4451" i="25"/>
  <c r="S4450" i="25"/>
  <c r="L4450" i="25"/>
  <c r="H4450" i="25"/>
  <c r="S4449" i="25"/>
  <c r="L4449" i="25"/>
  <c r="H4449" i="25"/>
  <c r="S4448" i="25"/>
  <c r="L4448" i="25"/>
  <c r="H4448" i="25"/>
  <c r="S4447" i="25"/>
  <c r="L4447" i="25"/>
  <c r="H4447" i="25"/>
  <c r="S4446" i="25"/>
  <c r="L4446" i="25"/>
  <c r="H4446" i="25"/>
  <c r="S4445" i="25"/>
  <c r="L4445" i="25"/>
  <c r="H4445" i="25"/>
  <c r="S4444" i="25"/>
  <c r="L4444" i="25"/>
  <c r="H4444" i="25"/>
  <c r="S4443" i="25"/>
  <c r="L4443" i="25"/>
  <c r="H4443" i="25"/>
  <c r="S4442" i="25"/>
  <c r="L4442" i="25"/>
  <c r="H4442" i="25"/>
  <c r="S4441" i="25"/>
  <c r="L4441" i="25"/>
  <c r="H4441" i="25"/>
  <c r="S4440" i="25"/>
  <c r="L4440" i="25"/>
  <c r="H4440" i="25"/>
  <c r="S4439" i="25"/>
  <c r="L4439" i="25"/>
  <c r="H4439" i="25"/>
  <c r="S4438" i="25"/>
  <c r="L4438" i="25"/>
  <c r="H4438" i="25"/>
  <c r="S4437" i="25"/>
  <c r="L4437" i="25"/>
  <c r="H4437" i="25"/>
  <c r="S4436" i="25"/>
  <c r="L4436" i="25"/>
  <c r="H4436" i="25"/>
  <c r="S4435" i="25"/>
  <c r="L4435" i="25"/>
  <c r="H4435" i="25"/>
  <c r="S4434" i="25"/>
  <c r="L4434" i="25"/>
  <c r="H4434" i="25"/>
  <c r="S4433" i="25"/>
  <c r="L4433" i="25"/>
  <c r="H4433" i="25"/>
  <c r="F4433" i="25"/>
  <c r="F4434" i="25" s="1"/>
  <c r="F4435" i="25" s="1"/>
  <c r="F4436" i="25" s="1"/>
  <c r="F4437" i="25" s="1"/>
  <c r="F4438" i="25" s="1"/>
  <c r="F4439" i="25" s="1"/>
  <c r="F4440" i="25" s="1"/>
  <c r="F4441" i="25" s="1"/>
  <c r="F4442" i="25" s="1"/>
  <c r="F4443" i="25" s="1"/>
  <c r="F4444" i="25" s="1"/>
  <c r="F4445" i="25" s="1"/>
  <c r="F4446" i="25" s="1"/>
  <c r="F4447" i="25" s="1"/>
  <c r="F4448" i="25" s="1"/>
  <c r="F4449" i="25" s="1"/>
  <c r="F4450" i="25" s="1"/>
  <c r="F4451" i="25" s="1"/>
  <c r="F4452" i="25" s="1"/>
  <c r="F4453" i="25" s="1"/>
  <c r="F4454" i="25" s="1"/>
  <c r="F4455" i="25" s="1"/>
  <c r="F4456" i="25" s="1"/>
  <c r="F4457" i="25" s="1"/>
  <c r="F4458" i="25" s="1"/>
  <c r="F4459" i="25" s="1"/>
  <c r="S4432" i="25"/>
  <c r="L4432" i="25"/>
  <c r="H4432" i="25"/>
  <c r="F4432" i="25"/>
  <c r="E4432" i="25"/>
  <c r="S4431" i="25"/>
  <c r="S4430" i="25"/>
  <c r="H4430" i="25"/>
  <c r="S4429" i="25"/>
  <c r="H4429" i="25"/>
  <c r="S4428" i="25"/>
  <c r="H4428" i="25"/>
  <c r="S4427" i="25"/>
  <c r="H4427" i="25"/>
  <c r="S4426" i="25"/>
  <c r="H4426" i="25"/>
  <c r="S4425" i="25"/>
  <c r="H4425" i="25"/>
  <c r="S4424" i="25"/>
  <c r="H4424" i="25"/>
  <c r="S4423" i="25"/>
  <c r="H4423" i="25"/>
  <c r="S4422" i="25"/>
  <c r="H4422" i="25"/>
  <c r="S4421" i="25"/>
  <c r="H4421" i="25"/>
  <c r="S4420" i="25"/>
  <c r="H4420" i="25"/>
  <c r="S4419" i="25"/>
  <c r="H4419" i="25"/>
  <c r="S4418" i="25"/>
  <c r="H4418" i="25"/>
  <c r="S4417" i="25"/>
  <c r="H4417" i="25"/>
  <c r="S4416" i="25"/>
  <c r="H4416" i="25"/>
  <c r="S4415" i="25"/>
  <c r="H4415" i="25"/>
  <c r="S4414" i="25"/>
  <c r="H4414" i="25"/>
  <c r="S4413" i="25"/>
  <c r="H4413" i="25"/>
  <c r="S4412" i="25"/>
  <c r="H4412" i="25"/>
  <c r="S4411" i="25"/>
  <c r="H4411" i="25"/>
  <c r="S4410" i="25"/>
  <c r="H4410" i="25"/>
  <c r="S4409" i="25"/>
  <c r="H4409" i="25"/>
  <c r="S4408" i="25"/>
  <c r="H4408" i="25"/>
  <c r="S4407" i="25"/>
  <c r="H4407" i="25"/>
  <c r="S4406" i="25"/>
  <c r="H4406" i="25"/>
  <c r="S4405" i="25"/>
  <c r="H4405" i="25"/>
  <c r="S4404" i="25"/>
  <c r="H4404" i="25"/>
  <c r="S4403" i="25"/>
  <c r="H4403" i="25"/>
  <c r="S4402" i="25"/>
  <c r="H4402" i="25"/>
  <c r="S4401" i="25"/>
  <c r="H4401" i="25"/>
  <c r="S4400" i="25"/>
  <c r="H4400" i="25"/>
  <c r="S4399" i="25"/>
  <c r="H4399" i="25"/>
  <c r="S4398" i="25"/>
  <c r="H4398" i="25"/>
  <c r="F4398" i="25"/>
  <c r="F4399" i="25" s="1"/>
  <c r="F4400" i="25" s="1"/>
  <c r="F4401" i="25" s="1"/>
  <c r="F4402" i="25" s="1"/>
  <c r="F4403" i="25" s="1"/>
  <c r="F4404" i="25" s="1"/>
  <c r="F4405" i="25" s="1"/>
  <c r="F4406" i="25" s="1"/>
  <c r="F4407" i="25" s="1"/>
  <c r="F4408" i="25" s="1"/>
  <c r="F4409" i="25" s="1"/>
  <c r="F4410" i="25" s="1"/>
  <c r="F4411" i="25" s="1"/>
  <c r="F4412" i="25" s="1"/>
  <c r="F4413" i="25" s="1"/>
  <c r="F4414" i="25" s="1"/>
  <c r="F4415" i="25" s="1"/>
  <c r="F4416" i="25" s="1"/>
  <c r="F4417" i="25" s="1"/>
  <c r="F4418" i="25" s="1"/>
  <c r="F4419" i="25" s="1"/>
  <c r="F4420" i="25" s="1"/>
  <c r="F4421" i="25" s="1"/>
  <c r="F4422" i="25" s="1"/>
  <c r="F4423" i="25" s="1"/>
  <c r="F4424" i="25" s="1"/>
  <c r="F4425" i="25" s="1"/>
  <c r="F4426" i="25" s="1"/>
  <c r="F4427" i="25" s="1"/>
  <c r="F4428" i="25" s="1"/>
  <c r="F4429" i="25" s="1"/>
  <c r="F4430" i="25" s="1"/>
  <c r="E4398" i="25"/>
  <c r="S4397" i="25"/>
  <c r="H4396" i="25"/>
  <c r="B4396" i="25"/>
  <c r="S4396" i="25" s="1"/>
  <c r="H4395" i="25"/>
  <c r="B4395" i="25"/>
  <c r="S4395" i="25" s="1"/>
  <c r="H4394" i="25"/>
  <c r="F4394" i="25"/>
  <c r="F4395" i="25" s="1"/>
  <c r="F4396" i="25" s="1"/>
  <c r="E4394" i="25"/>
  <c r="B4394" i="25"/>
  <c r="S4394" i="25" s="1"/>
  <c r="S4393" i="25"/>
  <c r="H4392" i="25"/>
  <c r="B4392" i="25"/>
  <c r="S4392" i="25" s="1"/>
  <c r="S4391" i="25"/>
  <c r="H4391" i="25"/>
  <c r="F4391" i="25"/>
  <c r="E4391" i="25"/>
  <c r="E4392" i="25" s="1"/>
  <c r="S4390" i="25"/>
  <c r="H4389" i="25"/>
  <c r="B4389" i="25"/>
  <c r="S4389" i="25" s="1"/>
  <c r="S4388" i="25"/>
  <c r="H4388" i="25"/>
  <c r="F4388" i="25"/>
  <c r="E4388" i="25"/>
  <c r="E4389" i="25" s="1"/>
  <c r="B4388" i="25"/>
  <c r="S4387" i="25"/>
  <c r="S4386" i="25"/>
  <c r="H4386" i="25"/>
  <c r="S4385" i="25"/>
  <c r="H4385" i="25"/>
  <c r="F4385" i="25"/>
  <c r="F4386" i="25" s="1"/>
  <c r="E4385" i="25"/>
  <c r="S4384" i="25"/>
  <c r="S4383" i="25"/>
  <c r="H4383" i="25"/>
  <c r="S4382" i="25"/>
  <c r="H4382" i="25"/>
  <c r="B4382" i="25"/>
  <c r="S4381" i="25"/>
  <c r="H4381" i="25"/>
  <c r="S4380" i="25"/>
  <c r="H4380" i="25"/>
  <c r="F4380" i="25"/>
  <c r="F4381" i="25" s="1"/>
  <c r="F4382" i="25" s="1"/>
  <c r="F4383" i="25" s="1"/>
  <c r="E4380" i="25"/>
  <c r="E4381" i="25" s="1"/>
  <c r="E4382" i="25" s="1"/>
  <c r="S4379" i="25"/>
  <c r="H4378" i="25"/>
  <c r="F4378" i="25"/>
  <c r="B4378" i="25"/>
  <c r="S4378" i="25" s="1"/>
  <c r="H4377" i="25"/>
  <c r="B4377" i="25"/>
  <c r="S4377" i="25" s="1"/>
  <c r="S4376" i="25"/>
  <c r="H4376" i="25"/>
  <c r="S4375" i="25"/>
  <c r="H4375" i="25"/>
  <c r="S4374" i="25"/>
  <c r="H4374" i="25"/>
  <c r="H4373" i="25"/>
  <c r="F4373" i="25"/>
  <c r="F4374" i="25" s="1"/>
  <c r="F4375" i="25" s="1"/>
  <c r="F4376" i="25" s="1"/>
  <c r="F4377" i="25" s="1"/>
  <c r="E4373" i="25"/>
  <c r="B4373" i="25"/>
  <c r="S4373" i="25" s="1"/>
  <c r="S4372" i="25"/>
  <c r="H4371" i="25"/>
  <c r="B4371" i="25"/>
  <c r="S4371" i="25" s="1"/>
  <c r="S4370" i="25"/>
  <c r="H4370" i="25"/>
  <c r="S4369" i="25"/>
  <c r="H4369" i="25"/>
  <c r="S4368" i="25"/>
  <c r="H4368" i="25"/>
  <c r="H4367" i="25"/>
  <c r="F4367" i="25"/>
  <c r="F4368" i="25" s="1"/>
  <c r="F4369" i="25" s="1"/>
  <c r="F4370" i="25" s="1"/>
  <c r="F4371" i="25" s="1"/>
  <c r="E4367" i="25"/>
  <c r="E4368" i="25" s="1"/>
  <c r="B4367" i="25"/>
  <c r="S4367" i="25" s="1"/>
  <c r="S4366" i="25"/>
  <c r="S4365" i="25"/>
  <c r="H4365" i="25"/>
  <c r="S4364" i="25"/>
  <c r="H4364" i="25"/>
  <c r="F4364" i="25"/>
  <c r="F4365" i="25" s="1"/>
  <c r="E4364" i="25"/>
  <c r="S4363" i="25"/>
  <c r="H4362" i="25"/>
  <c r="B4362" i="25"/>
  <c r="S4362" i="25" s="1"/>
  <c r="S4361" i="25"/>
  <c r="H4361" i="25"/>
  <c r="B4361" i="25"/>
  <c r="S4360" i="25"/>
  <c r="H4360" i="25"/>
  <c r="S4359" i="25"/>
  <c r="H4359" i="25"/>
  <c r="H4358" i="25"/>
  <c r="B4358" i="25"/>
  <c r="S4358" i="25" s="1"/>
  <c r="S4357" i="25"/>
  <c r="H4357" i="25"/>
  <c r="S4356" i="25"/>
  <c r="H4356" i="25"/>
  <c r="F4356" i="25"/>
  <c r="F4357" i="25" s="1"/>
  <c r="F4358" i="25" s="1"/>
  <c r="F4359" i="25" s="1"/>
  <c r="F4360" i="25" s="1"/>
  <c r="F4361" i="25" s="1"/>
  <c r="F4362" i="25" s="1"/>
  <c r="B4356" i="25"/>
  <c r="S4355" i="25"/>
  <c r="H4355" i="25"/>
  <c r="F4355" i="25"/>
  <c r="E4355" i="25"/>
  <c r="B4355" i="25"/>
  <c r="S4354" i="25"/>
  <c r="S4353" i="25"/>
  <c r="H4353" i="25"/>
  <c r="S4352" i="25"/>
  <c r="H4352" i="25"/>
  <c r="H4351" i="25"/>
  <c r="B4351" i="25"/>
  <c r="S4351" i="25" s="1"/>
  <c r="S4350" i="25"/>
  <c r="H4350" i="25"/>
  <c r="S4349" i="25"/>
  <c r="H4349" i="25"/>
  <c r="S4348" i="25"/>
  <c r="H4348" i="25"/>
  <c r="H4347" i="25"/>
  <c r="B4347" i="25"/>
  <c r="S4347" i="25" s="1"/>
  <c r="H4346" i="25"/>
  <c r="B4346" i="25"/>
  <c r="S4346" i="25" s="1"/>
  <c r="H4345" i="25"/>
  <c r="B4345" i="25"/>
  <c r="S4345" i="25" s="1"/>
  <c r="H4344" i="25"/>
  <c r="B4344" i="25"/>
  <c r="S4344" i="25" s="1"/>
  <c r="S4343" i="25"/>
  <c r="H4343" i="25"/>
  <c r="F4343" i="25"/>
  <c r="F4344" i="25" s="1"/>
  <c r="E4343" i="25"/>
  <c r="E4344" i="25" s="1"/>
  <c r="E4345" i="25" s="1"/>
  <c r="S4342" i="25"/>
  <c r="S4341" i="25"/>
  <c r="H4341" i="25"/>
  <c r="S4340" i="25"/>
  <c r="H4340" i="25"/>
  <c r="S4339" i="25"/>
  <c r="H4339" i="25"/>
  <c r="F4339" i="25"/>
  <c r="F4340" i="25" s="1"/>
  <c r="F4341" i="25" s="1"/>
  <c r="E4339" i="25"/>
  <c r="S4338" i="25"/>
  <c r="H4337" i="25"/>
  <c r="B4337" i="25"/>
  <c r="S4337" i="25" s="1"/>
  <c r="S4336" i="25"/>
  <c r="H4336" i="25"/>
  <c r="S4335" i="25"/>
  <c r="H4335" i="25"/>
  <c r="B4335" i="25"/>
  <c r="S4334" i="25"/>
  <c r="H4334" i="25"/>
  <c r="H4333" i="25"/>
  <c r="B4333" i="25"/>
  <c r="S4333" i="25" s="1"/>
  <c r="S4332" i="25"/>
  <c r="H4332" i="25"/>
  <c r="H4331" i="25"/>
  <c r="B4331" i="25"/>
  <c r="S4331" i="25" s="1"/>
  <c r="S4330" i="25"/>
  <c r="H4330" i="25"/>
  <c r="B4330" i="25"/>
  <c r="S4329" i="25"/>
  <c r="H4329" i="25"/>
  <c r="B4329" i="25"/>
  <c r="S3751" i="25" s="1"/>
  <c r="H4328" i="25"/>
  <c r="B4328" i="25"/>
  <c r="S4328" i="25" s="1"/>
  <c r="S4327" i="25"/>
  <c r="H4327" i="25"/>
  <c r="S4326" i="25"/>
  <c r="H4326" i="25"/>
  <c r="S4325" i="25"/>
  <c r="H4325" i="25"/>
  <c r="F4325" i="25"/>
  <c r="F4326" i="25" s="1"/>
  <c r="F4327" i="25" s="1"/>
  <c r="F4328" i="25" s="1"/>
  <c r="F4329" i="25" s="1"/>
  <c r="F4330" i="25" s="1"/>
  <c r="F4331" i="25" s="1"/>
  <c r="F4332" i="25" s="1"/>
  <c r="F4333" i="25" s="1"/>
  <c r="F4334" i="25" s="1"/>
  <c r="F4335" i="25" s="1"/>
  <c r="F4336" i="25" s="1"/>
  <c r="F4337" i="25" s="1"/>
  <c r="E4325" i="25"/>
  <c r="E4326" i="25" s="1"/>
  <c r="G4326" i="25" s="1"/>
  <c r="S4324" i="25"/>
  <c r="H4323" i="25"/>
  <c r="B4323" i="25"/>
  <c r="S4323" i="25" s="1"/>
  <c r="H4322" i="25"/>
  <c r="B4322" i="25"/>
  <c r="S4322" i="25" s="1"/>
  <c r="S4321" i="25"/>
  <c r="H4321" i="25"/>
  <c r="S4320" i="25"/>
  <c r="H4320" i="25"/>
  <c r="S4319" i="25"/>
  <c r="H4319" i="25"/>
  <c r="H4318" i="25"/>
  <c r="B4318" i="25"/>
  <c r="S4318" i="25" s="1"/>
  <c r="H4317" i="25"/>
  <c r="B4317" i="25"/>
  <c r="S4317" i="25" s="1"/>
  <c r="H4316" i="25"/>
  <c r="B4316" i="25"/>
  <c r="S4316" i="25" s="1"/>
  <c r="H4315" i="25"/>
  <c r="B4315" i="25"/>
  <c r="S3738" i="25" s="1"/>
  <c r="S4314" i="25"/>
  <c r="H4314" i="25"/>
  <c r="S4313" i="25"/>
  <c r="H4313" i="25"/>
  <c r="S4312" i="25"/>
  <c r="H4312" i="25"/>
  <c r="F4312" i="25"/>
  <c r="F4313" i="25" s="1"/>
  <c r="F4314" i="25" s="1"/>
  <c r="F4315" i="25" s="1"/>
  <c r="F4316" i="25" s="1"/>
  <c r="F4317" i="25" s="1"/>
  <c r="F4318" i="25" s="1"/>
  <c r="F4319" i="25" s="1"/>
  <c r="F4320" i="25" s="1"/>
  <c r="F4321" i="25" s="1"/>
  <c r="F4322" i="25" s="1"/>
  <c r="F4323" i="25" s="1"/>
  <c r="E4312" i="25"/>
  <c r="S4311" i="25"/>
  <c r="H4310" i="25"/>
  <c r="B4310" i="25"/>
  <c r="S4310" i="25" s="1"/>
  <c r="H4309" i="25"/>
  <c r="B4309" i="25"/>
  <c r="S4309" i="25" s="1"/>
  <c r="S4308" i="25"/>
  <c r="H4308" i="25"/>
  <c r="S4307" i="25"/>
  <c r="H4307" i="25"/>
  <c r="S4306" i="25"/>
  <c r="H4306" i="25"/>
  <c r="H4305" i="25"/>
  <c r="B4305" i="25"/>
  <c r="S4305" i="25" s="1"/>
  <c r="H4304" i="25"/>
  <c r="B4304" i="25"/>
  <c r="S4304" i="25" s="1"/>
  <c r="H4303" i="25"/>
  <c r="B4303" i="25"/>
  <c r="S4303" i="25" s="1"/>
  <c r="S4302" i="25"/>
  <c r="H4302" i="25"/>
  <c r="E4302" i="25"/>
  <c r="G4302" i="25" s="1"/>
  <c r="S4301" i="25"/>
  <c r="H4301" i="25"/>
  <c r="G4301" i="25"/>
  <c r="F4301" i="25"/>
  <c r="F4302" i="25" s="1"/>
  <c r="F4303" i="25" s="1"/>
  <c r="F4304" i="25" s="1"/>
  <c r="F4305" i="25" s="1"/>
  <c r="F4306" i="25" s="1"/>
  <c r="F4307" i="25" s="1"/>
  <c r="F4308" i="25" s="1"/>
  <c r="F4309" i="25" s="1"/>
  <c r="F4310" i="25" s="1"/>
  <c r="E4301" i="25"/>
  <c r="S4300" i="25"/>
  <c r="S4299" i="25"/>
  <c r="H4299" i="25"/>
  <c r="B4299" i="25"/>
  <c r="H4298" i="25"/>
  <c r="B4298" i="25"/>
  <c r="S4298" i="25" s="1"/>
  <c r="H4297" i="25"/>
  <c r="B4297" i="25"/>
  <c r="S4297" i="25" s="1"/>
  <c r="H4296" i="25"/>
  <c r="B4296" i="25"/>
  <c r="S4296" i="25" s="1"/>
  <c r="S4295" i="25"/>
  <c r="H4295" i="25"/>
  <c r="E4295" i="25"/>
  <c r="S4294" i="25"/>
  <c r="H4294" i="25"/>
  <c r="S4293" i="25"/>
  <c r="H4293" i="25"/>
  <c r="F4293" i="25"/>
  <c r="F4294" i="25" s="1"/>
  <c r="F4295" i="25" s="1"/>
  <c r="F4296" i="25" s="1"/>
  <c r="F4297" i="25" s="1"/>
  <c r="F4298" i="25" s="1"/>
  <c r="F4299" i="25" s="1"/>
  <c r="S4292" i="25"/>
  <c r="H4292" i="25"/>
  <c r="F4292" i="25"/>
  <c r="G4292" i="25" s="1"/>
  <c r="E4292" i="25"/>
  <c r="E4293" i="25" s="1"/>
  <c r="E4294" i="25" s="1"/>
  <c r="S4291" i="25"/>
  <c r="H4290" i="25"/>
  <c r="B4290" i="25"/>
  <c r="S4290" i="25" s="1"/>
  <c r="S4289" i="25"/>
  <c r="H4289" i="25"/>
  <c r="H4288" i="25"/>
  <c r="B4288" i="25"/>
  <c r="S4288" i="25" s="1"/>
  <c r="S4287" i="25"/>
  <c r="H4287" i="25"/>
  <c r="H4286" i="25"/>
  <c r="B4286" i="25"/>
  <c r="S4286" i="25" s="1"/>
  <c r="S4285" i="25"/>
  <c r="H4285" i="25"/>
  <c r="H4284" i="25"/>
  <c r="B4284" i="25"/>
  <c r="S4284" i="25" s="1"/>
  <c r="H4283" i="25"/>
  <c r="B4283" i="25"/>
  <c r="S4283" i="25" s="1"/>
  <c r="H4282" i="25"/>
  <c r="B4282" i="25"/>
  <c r="S4282" i="25" s="1"/>
  <c r="H4281" i="25"/>
  <c r="B4281" i="25"/>
  <c r="S4281" i="25" s="1"/>
  <c r="S4280" i="25"/>
  <c r="H4280" i="25"/>
  <c r="S4279" i="25"/>
  <c r="H4279" i="25"/>
  <c r="S4278" i="25"/>
  <c r="H4278" i="25"/>
  <c r="S4277" i="25"/>
  <c r="H4277" i="25"/>
  <c r="F4277" i="25"/>
  <c r="F4278" i="25" s="1"/>
  <c r="F4279" i="25" s="1"/>
  <c r="F4280" i="25" s="1"/>
  <c r="F4281" i="25" s="1"/>
  <c r="F4282" i="25" s="1"/>
  <c r="F4283" i="25" s="1"/>
  <c r="F4284" i="25" s="1"/>
  <c r="F4285" i="25" s="1"/>
  <c r="F4286" i="25" s="1"/>
  <c r="F4287" i="25" s="1"/>
  <c r="F4288" i="25" s="1"/>
  <c r="F4289" i="25" s="1"/>
  <c r="F4290" i="25" s="1"/>
  <c r="E4277" i="25"/>
  <c r="G4277" i="25" s="1"/>
  <c r="S4276" i="25"/>
  <c r="S4275" i="25"/>
  <c r="H4275" i="25"/>
  <c r="S4274" i="25"/>
  <c r="H4274" i="25"/>
  <c r="S4273" i="25"/>
  <c r="H4273" i="25"/>
  <c r="H4272" i="25"/>
  <c r="B4272" i="25"/>
  <c r="S4272" i="25" s="1"/>
  <c r="H4271" i="25"/>
  <c r="B4271" i="25"/>
  <c r="S4271" i="25" s="1"/>
  <c r="H4270" i="25"/>
  <c r="B4270" i="25"/>
  <c r="S4270" i="25" s="1"/>
  <c r="S4269" i="25"/>
  <c r="H4269" i="25"/>
  <c r="B4269" i="25"/>
  <c r="S4268" i="25"/>
  <c r="H4268" i="25"/>
  <c r="S4267" i="25"/>
  <c r="H4267" i="25"/>
  <c r="S4266" i="25"/>
  <c r="H4266" i="25"/>
  <c r="E4266" i="25"/>
  <c r="S4265" i="25"/>
  <c r="H4265" i="25"/>
  <c r="F4265" i="25"/>
  <c r="G4265" i="25" s="1"/>
  <c r="E4265" i="25"/>
  <c r="S4264" i="25"/>
  <c r="S4263" i="25"/>
  <c r="H4263" i="25"/>
  <c r="S4262" i="25"/>
  <c r="H4262" i="25"/>
  <c r="S4261" i="25"/>
  <c r="H4261" i="25"/>
  <c r="H4260" i="25"/>
  <c r="B4260" i="25"/>
  <c r="S4260" i="25" s="1"/>
  <c r="H4259" i="25"/>
  <c r="B4259" i="25"/>
  <c r="S4259" i="25" s="1"/>
  <c r="H4258" i="25"/>
  <c r="B4258" i="25"/>
  <c r="S4258" i="25" s="1"/>
  <c r="H4257" i="25"/>
  <c r="B4257" i="25"/>
  <c r="S4257" i="25" s="1"/>
  <c r="H4256" i="25"/>
  <c r="B4256" i="25"/>
  <c r="S4256" i="25" s="1"/>
  <c r="H4255" i="25"/>
  <c r="B4255" i="25"/>
  <c r="S4255" i="25" s="1"/>
  <c r="S4254" i="25"/>
  <c r="H4254" i="25"/>
  <c r="H4253" i="25"/>
  <c r="B4253" i="25"/>
  <c r="S4253" i="25" s="1"/>
  <c r="S4252" i="25"/>
  <c r="H4252" i="25"/>
  <c r="S4251" i="25"/>
  <c r="H4251" i="25"/>
  <c r="S4250" i="25"/>
  <c r="H4250" i="25"/>
  <c r="S4249" i="25"/>
  <c r="H4249" i="25"/>
  <c r="S4248" i="25"/>
  <c r="H4248" i="25"/>
  <c r="G4248" i="25"/>
  <c r="F4248" i="25"/>
  <c r="F4249" i="25" s="1"/>
  <c r="F4250" i="25" s="1"/>
  <c r="F4251" i="25" s="1"/>
  <c r="F4252" i="25" s="1"/>
  <c r="F4253" i="25" s="1"/>
  <c r="F4254" i="25" s="1"/>
  <c r="F4255" i="25" s="1"/>
  <c r="F4256" i="25" s="1"/>
  <c r="F4257" i="25" s="1"/>
  <c r="F4258" i="25" s="1"/>
  <c r="F4259" i="25" s="1"/>
  <c r="F4260" i="25" s="1"/>
  <c r="F4261" i="25" s="1"/>
  <c r="F4262" i="25" s="1"/>
  <c r="F4263" i="25" s="1"/>
  <c r="E4248" i="25"/>
  <c r="E4249" i="25" s="1"/>
  <c r="S4247" i="25"/>
  <c r="H4246" i="25"/>
  <c r="B4246" i="25"/>
  <c r="S4246" i="25" s="1"/>
  <c r="S4245" i="25"/>
  <c r="H4245" i="25"/>
  <c r="S4244" i="25"/>
  <c r="H4244" i="25"/>
  <c r="S4243" i="25"/>
  <c r="H4243" i="25"/>
  <c r="H4242" i="25"/>
  <c r="B4242" i="25"/>
  <c r="S4242" i="25" s="1"/>
  <c r="H4241" i="25"/>
  <c r="B4241" i="25"/>
  <c r="S4241" i="25" s="1"/>
  <c r="H4240" i="25"/>
  <c r="B4240" i="25"/>
  <c r="S4240" i="25" s="1"/>
  <c r="H4239" i="25"/>
  <c r="B4239" i="25"/>
  <c r="S4239" i="25" s="1"/>
  <c r="S4238" i="25"/>
  <c r="H4238" i="25"/>
  <c r="S4237" i="25"/>
  <c r="H4237" i="25"/>
  <c r="S4236" i="25"/>
  <c r="H4236" i="25"/>
  <c r="S4235" i="25"/>
  <c r="H4235" i="25"/>
  <c r="H4234" i="25"/>
  <c r="B4234" i="25"/>
  <c r="S4234" i="25" s="1"/>
  <c r="S4233" i="25"/>
  <c r="H4233" i="25"/>
  <c r="S4232" i="25"/>
  <c r="H4232" i="25"/>
  <c r="E4232" i="25"/>
  <c r="E4233" i="25" s="1"/>
  <c r="S4231" i="25"/>
  <c r="H4231" i="25"/>
  <c r="F4231" i="25"/>
  <c r="F4232" i="25" s="1"/>
  <c r="F4233" i="25" s="1"/>
  <c r="F4234" i="25" s="1"/>
  <c r="F4235" i="25" s="1"/>
  <c r="F4236" i="25" s="1"/>
  <c r="F4237" i="25" s="1"/>
  <c r="F4238" i="25" s="1"/>
  <c r="F4239" i="25" s="1"/>
  <c r="F4240" i="25" s="1"/>
  <c r="F4241" i="25" s="1"/>
  <c r="F4242" i="25" s="1"/>
  <c r="F4243" i="25" s="1"/>
  <c r="F4244" i="25" s="1"/>
  <c r="F4245" i="25" s="1"/>
  <c r="F4246" i="25" s="1"/>
  <c r="E4231" i="25"/>
  <c r="S4230" i="25"/>
  <c r="S4229" i="25"/>
  <c r="H4229" i="25"/>
  <c r="S4228" i="25"/>
  <c r="H4228" i="25"/>
  <c r="H4227" i="25"/>
  <c r="B4227" i="25"/>
  <c r="S4227" i="25" s="1"/>
  <c r="S4226" i="25"/>
  <c r="H4226" i="25"/>
  <c r="S4225" i="25"/>
  <c r="H4225" i="25"/>
  <c r="S4224" i="25"/>
  <c r="H4224" i="25"/>
  <c r="E4224" i="25"/>
  <c r="E4225" i="25" s="1"/>
  <c r="S4223" i="25"/>
  <c r="H4223" i="25"/>
  <c r="F4223" i="25"/>
  <c r="F4224" i="25" s="1"/>
  <c r="F4225" i="25" s="1"/>
  <c r="F4226" i="25" s="1"/>
  <c r="F4227" i="25" s="1"/>
  <c r="F4228" i="25" s="1"/>
  <c r="F4229" i="25" s="1"/>
  <c r="E4223" i="25"/>
  <c r="G4223" i="25" s="1"/>
  <c r="B4223" i="25"/>
  <c r="S4222" i="25"/>
  <c r="S4221" i="25"/>
  <c r="G4221" i="25"/>
  <c r="F4221" i="25"/>
  <c r="E4221" i="25"/>
  <c r="S4220" i="25"/>
  <c r="H4219" i="25"/>
  <c r="B4219" i="25"/>
  <c r="S3651" i="25" s="1"/>
  <c r="S4218" i="25"/>
  <c r="H4218" i="25"/>
  <c r="S4217" i="25"/>
  <c r="H4217" i="25"/>
  <c r="H4216" i="25"/>
  <c r="B4216" i="25"/>
  <c r="S4216" i="25" s="1"/>
  <c r="H4215" i="25"/>
  <c r="B4215" i="25"/>
  <c r="S4215" i="25" s="1"/>
  <c r="S4214" i="25"/>
  <c r="H4214" i="25"/>
  <c r="S4213" i="25"/>
  <c r="H4213" i="25"/>
  <c r="H4212" i="25"/>
  <c r="B4212" i="25"/>
  <c r="S4212" i="25" s="1"/>
  <c r="S4211" i="25"/>
  <c r="H4211" i="25"/>
  <c r="S4210" i="25"/>
  <c r="H4210" i="25"/>
  <c r="B4210" i="25"/>
  <c r="H4209" i="25"/>
  <c r="B4209" i="25"/>
  <c r="S4209" i="25" s="1"/>
  <c r="H4208" i="25"/>
  <c r="B4208" i="25"/>
  <c r="S4208" i="25" s="1"/>
  <c r="H4207" i="25"/>
  <c r="B4207" i="25"/>
  <c r="S4207" i="25" s="1"/>
  <c r="H4206" i="25"/>
  <c r="B4206" i="25"/>
  <c r="S4206" i="25" s="1"/>
  <c r="H4205" i="25"/>
  <c r="B4205" i="25"/>
  <c r="S4205" i="25" s="1"/>
  <c r="S4204" i="25"/>
  <c r="H4204" i="25"/>
  <c r="S4203" i="25"/>
  <c r="H4203" i="25"/>
  <c r="S4202" i="25"/>
  <c r="H4202" i="25"/>
  <c r="S4201" i="25"/>
  <c r="H4201" i="25"/>
  <c r="S4200" i="25"/>
  <c r="H4200" i="25"/>
  <c r="S4199" i="25"/>
  <c r="H4199" i="25"/>
  <c r="S4198" i="25"/>
  <c r="H4198" i="25"/>
  <c r="H4197" i="25"/>
  <c r="B4197" i="25"/>
  <c r="S4197" i="25" s="1"/>
  <c r="S4196" i="25"/>
  <c r="H4196" i="25"/>
  <c r="S4195" i="25"/>
  <c r="H4195" i="25"/>
  <c r="F4195" i="25"/>
  <c r="F4196" i="25" s="1"/>
  <c r="F4197" i="25" s="1"/>
  <c r="F4198" i="25" s="1"/>
  <c r="F4199" i="25" s="1"/>
  <c r="F4200" i="25" s="1"/>
  <c r="F4201" i="25" s="1"/>
  <c r="F4202" i="25" s="1"/>
  <c r="F4203" i="25" s="1"/>
  <c r="F4204" i="25" s="1"/>
  <c r="F4205" i="25" s="1"/>
  <c r="F4206" i="25" s="1"/>
  <c r="F4207" i="25" s="1"/>
  <c r="F4208" i="25" s="1"/>
  <c r="F4209" i="25" s="1"/>
  <c r="F4210" i="25" s="1"/>
  <c r="F4211" i="25" s="1"/>
  <c r="F4212" i="25" s="1"/>
  <c r="F4213" i="25" s="1"/>
  <c r="F4214" i="25" s="1"/>
  <c r="F4215" i="25" s="1"/>
  <c r="F4216" i="25" s="1"/>
  <c r="F4217" i="25" s="1"/>
  <c r="F4218" i="25" s="1"/>
  <c r="F4219" i="25" s="1"/>
  <c r="E4195" i="25"/>
  <c r="S4194" i="25"/>
  <c r="S4193" i="25"/>
  <c r="H4193" i="25"/>
  <c r="S4192" i="25"/>
  <c r="H4192" i="25"/>
  <c r="S4191" i="25"/>
  <c r="H4191" i="25"/>
  <c r="H4190" i="25"/>
  <c r="B4190" i="25"/>
  <c r="S4190" i="25" s="1"/>
  <c r="S4189" i="25"/>
  <c r="H4189" i="25"/>
  <c r="B4189" i="25"/>
  <c r="S4188" i="25"/>
  <c r="H4188" i="25"/>
  <c r="B4188" i="25"/>
  <c r="S4187" i="25"/>
  <c r="H4187" i="25"/>
  <c r="S4186" i="25"/>
  <c r="H4186" i="25"/>
  <c r="S4185" i="25"/>
  <c r="H4185" i="25"/>
  <c r="S4184" i="25"/>
  <c r="H4184" i="25"/>
  <c r="S4183" i="25"/>
  <c r="H4183" i="25"/>
  <c r="S4182" i="25"/>
  <c r="H4182" i="25"/>
  <c r="F4182" i="25"/>
  <c r="F4183" i="25" s="1"/>
  <c r="F4184" i="25" s="1"/>
  <c r="F4185" i="25" s="1"/>
  <c r="F4186" i="25" s="1"/>
  <c r="F4187" i="25" s="1"/>
  <c r="F4188" i="25" s="1"/>
  <c r="F4189" i="25" s="1"/>
  <c r="F4190" i="25" s="1"/>
  <c r="F4191" i="25" s="1"/>
  <c r="F4192" i="25" s="1"/>
  <c r="F4193" i="25" s="1"/>
  <c r="S4181" i="25"/>
  <c r="H4181" i="25"/>
  <c r="S4180" i="25"/>
  <c r="H4180" i="25"/>
  <c r="F4180" i="25"/>
  <c r="F4181" i="25" s="1"/>
  <c r="E4180" i="25"/>
  <c r="G4180" i="25" s="1"/>
  <c r="S4179" i="25"/>
  <c r="H4179" i="25"/>
  <c r="F4179" i="25"/>
  <c r="E4179" i="25"/>
  <c r="G4179" i="25" s="1"/>
  <c r="S4178" i="25"/>
  <c r="S4177" i="25"/>
  <c r="H4177" i="25"/>
  <c r="S4176" i="25"/>
  <c r="H4176" i="25"/>
  <c r="H4175" i="25"/>
  <c r="B4175" i="25"/>
  <c r="S4175" i="25" s="1"/>
  <c r="H4174" i="25"/>
  <c r="B4174" i="25"/>
  <c r="S4174" i="25" s="1"/>
  <c r="H4173" i="25"/>
  <c r="B4173" i="25"/>
  <c r="S4173" i="25" s="1"/>
  <c r="S4172" i="25"/>
  <c r="H4172" i="25"/>
  <c r="H4171" i="25"/>
  <c r="B4171" i="25"/>
  <c r="S4171" i="25" s="1"/>
  <c r="H4170" i="25"/>
  <c r="B4170" i="25"/>
  <c r="S4170" i="25" s="1"/>
  <c r="S4169" i="25"/>
  <c r="H4169" i="25"/>
  <c r="H4168" i="25"/>
  <c r="B4168" i="25"/>
  <c r="S4168" i="25" s="1"/>
  <c r="H4167" i="25"/>
  <c r="B4167" i="25"/>
  <c r="S4167" i="25" s="1"/>
  <c r="H4166" i="25"/>
  <c r="S4166" i="25"/>
  <c r="H4165" i="25"/>
  <c r="B4165" i="25"/>
  <c r="S4165" i="25" s="1"/>
  <c r="S4164" i="25"/>
  <c r="H4164" i="25"/>
  <c r="S4163" i="25"/>
  <c r="H4163" i="25"/>
  <c r="B4163" i="25"/>
  <c r="H4162" i="25"/>
  <c r="B4162" i="25"/>
  <c r="S4162" i="25" s="1"/>
  <c r="H4161" i="25"/>
  <c r="B4161" i="25"/>
  <c r="S4161" i="25" s="1"/>
  <c r="S4160" i="25"/>
  <c r="H4160" i="25"/>
  <c r="H4159" i="25"/>
  <c r="B4159" i="25"/>
  <c r="S4159" i="25" s="1"/>
  <c r="S4158" i="25"/>
  <c r="H4158" i="25"/>
  <c r="B4158" i="25"/>
  <c r="H4157" i="25"/>
  <c r="B4157" i="25"/>
  <c r="S4157" i="25" s="1"/>
  <c r="H4156" i="25"/>
  <c r="B4156" i="25"/>
  <c r="S3597" i="25" s="1"/>
  <c r="S4155" i="25"/>
  <c r="H4155" i="25"/>
  <c r="H4154" i="25"/>
  <c r="B4154" i="25"/>
  <c r="S4154" i="25" s="1"/>
  <c r="H4153" i="25"/>
  <c r="B4153" i="25"/>
  <c r="S4153" i="25" s="1"/>
  <c r="H4152" i="25"/>
  <c r="B4152" i="25"/>
  <c r="S4152" i="25" s="1"/>
  <c r="H4151" i="25"/>
  <c r="B4151" i="25"/>
  <c r="S4151" i="25" s="1"/>
  <c r="S4150" i="25"/>
  <c r="H4150" i="25"/>
  <c r="S4149" i="25"/>
  <c r="H4149" i="25"/>
  <c r="H4148" i="25"/>
  <c r="B4148" i="25"/>
  <c r="S3592" i="25" s="1"/>
  <c r="H4147" i="25"/>
  <c r="B4147" i="25"/>
  <c r="S4147" i="25" s="1"/>
  <c r="H4146" i="25"/>
  <c r="B4146" i="25"/>
  <c r="S4146" i="25" s="1"/>
  <c r="H4145" i="25"/>
  <c r="B4145" i="25"/>
  <c r="S4145" i="25" s="1"/>
  <c r="H4144" i="25"/>
  <c r="S4144" i="25"/>
  <c r="S4143" i="25"/>
  <c r="H4143" i="25"/>
  <c r="B4143" i="25"/>
  <c r="S3588" i="25" s="1"/>
  <c r="H4142" i="25"/>
  <c r="B4142" i="25"/>
  <c r="S4142" i="25" s="1"/>
  <c r="S4141" i="25"/>
  <c r="H4141" i="25"/>
  <c r="H4140" i="25"/>
  <c r="B4140" i="25"/>
  <c r="S4140" i="25" s="1"/>
  <c r="H4139" i="25"/>
  <c r="B4139" i="25"/>
  <c r="S4139" i="25" s="1"/>
  <c r="H4138" i="25"/>
  <c r="B4138" i="25"/>
  <c r="S4138" i="25" s="1"/>
  <c r="S4137" i="25"/>
  <c r="H4137" i="25"/>
  <c r="H4136" i="25"/>
  <c r="B4136" i="25"/>
  <c r="S4136" i="25" s="1"/>
  <c r="S4135" i="25"/>
  <c r="H4135" i="25"/>
  <c r="H4134" i="25"/>
  <c r="B4134" i="25"/>
  <c r="S4134" i="25" s="1"/>
  <c r="S4133" i="25"/>
  <c r="H4133" i="25"/>
  <c r="S4132" i="25"/>
  <c r="H4132" i="25"/>
  <c r="S4131" i="25"/>
  <c r="H4131" i="25"/>
  <c r="S4130" i="25"/>
  <c r="H4130" i="25"/>
  <c r="B4130" i="25"/>
  <c r="S4129" i="25"/>
  <c r="H4129" i="25"/>
  <c r="S4128" i="25"/>
  <c r="H4128" i="25"/>
  <c r="S4127" i="25"/>
  <c r="H4127" i="25"/>
  <c r="F4127" i="25"/>
  <c r="F4128" i="25" s="1"/>
  <c r="F4129" i="25" s="1"/>
  <c r="F4130" i="25" s="1"/>
  <c r="F4131" i="25" s="1"/>
  <c r="F4132" i="25" s="1"/>
  <c r="F4133" i="25" s="1"/>
  <c r="F4134" i="25" s="1"/>
  <c r="F4135" i="25" s="1"/>
  <c r="F4136" i="25" s="1"/>
  <c r="F4137" i="25" s="1"/>
  <c r="F4138" i="25" s="1"/>
  <c r="F4139" i="25" s="1"/>
  <c r="F4140" i="25" s="1"/>
  <c r="F4141" i="25" s="1"/>
  <c r="F4142" i="25" s="1"/>
  <c r="F4143" i="25" s="1"/>
  <c r="F4144" i="25" s="1"/>
  <c r="F4145" i="25" s="1"/>
  <c r="F4146" i="25" s="1"/>
  <c r="F4147" i="25" s="1"/>
  <c r="F4148" i="25" s="1"/>
  <c r="F4149" i="25" s="1"/>
  <c r="F4150" i="25" s="1"/>
  <c r="F4151" i="25" s="1"/>
  <c r="F4152" i="25" s="1"/>
  <c r="F4153" i="25" s="1"/>
  <c r="F4154" i="25" s="1"/>
  <c r="F4155" i="25" s="1"/>
  <c r="F4156" i="25" s="1"/>
  <c r="F4157" i="25" s="1"/>
  <c r="F4158" i="25" s="1"/>
  <c r="F4159" i="25" s="1"/>
  <c r="F4160" i="25" s="1"/>
  <c r="F4161" i="25" s="1"/>
  <c r="F4162" i="25" s="1"/>
  <c r="F4163" i="25" s="1"/>
  <c r="F4164" i="25" s="1"/>
  <c r="F4165" i="25" s="1"/>
  <c r="F4166" i="25" s="1"/>
  <c r="F4167" i="25" s="1"/>
  <c r="F4168" i="25" s="1"/>
  <c r="F4169" i="25" s="1"/>
  <c r="F4170" i="25" s="1"/>
  <c r="F4171" i="25" s="1"/>
  <c r="F4172" i="25" s="1"/>
  <c r="F4173" i="25" s="1"/>
  <c r="F4174" i="25" s="1"/>
  <c r="F4175" i="25" s="1"/>
  <c r="F4176" i="25" s="1"/>
  <c r="F4177" i="25" s="1"/>
  <c r="E4127" i="25"/>
  <c r="G4127" i="25" s="1"/>
  <c r="S4126" i="25"/>
  <c r="H4125" i="25"/>
  <c r="B4125" i="25"/>
  <c r="S4125" i="25" s="1"/>
  <c r="H4124" i="25"/>
  <c r="B4124" i="25"/>
  <c r="S4124" i="25" s="1"/>
  <c r="S4123" i="25"/>
  <c r="H4123" i="25"/>
  <c r="B4123" i="25"/>
  <c r="H4122" i="25"/>
  <c r="B4122" i="25"/>
  <c r="S4122" i="25" s="1"/>
  <c r="S4121" i="25"/>
  <c r="H4121" i="25"/>
  <c r="H4120" i="25"/>
  <c r="B4120" i="25"/>
  <c r="S4120" i="25" s="1"/>
  <c r="S4119" i="25"/>
  <c r="H4119" i="25"/>
  <c r="S4118" i="25"/>
  <c r="H4118" i="25"/>
  <c r="H4117" i="25"/>
  <c r="B4117" i="25"/>
  <c r="S4117" i="25" s="1"/>
  <c r="H4116" i="25"/>
  <c r="B4116" i="25"/>
  <c r="S4116" i="25" s="1"/>
  <c r="S4115" i="25"/>
  <c r="H4115" i="25"/>
  <c r="B4115" i="25"/>
  <c r="S4114" i="25"/>
  <c r="H4114" i="25"/>
  <c r="S4113" i="25"/>
  <c r="H4113" i="25"/>
  <c r="S4112" i="25"/>
  <c r="H4112" i="25"/>
  <c r="S4111" i="25"/>
  <c r="H4111" i="25"/>
  <c r="S4110" i="25"/>
  <c r="H4110" i="25"/>
  <c r="S4109" i="25"/>
  <c r="H4109" i="25"/>
  <c r="S4108" i="25"/>
  <c r="H4108" i="25"/>
  <c r="S4107" i="25"/>
  <c r="H4107" i="25"/>
  <c r="S4106" i="25"/>
  <c r="H4106" i="25"/>
  <c r="F4106" i="25"/>
  <c r="F4107" i="25" s="1"/>
  <c r="F4108" i="25" s="1"/>
  <c r="F4109" i="25" s="1"/>
  <c r="F4110" i="25" s="1"/>
  <c r="F4111" i="25" s="1"/>
  <c r="F4112" i="25" s="1"/>
  <c r="F4113" i="25" s="1"/>
  <c r="F4114" i="25" s="1"/>
  <c r="F4115" i="25" s="1"/>
  <c r="F4116" i="25" s="1"/>
  <c r="F4117" i="25" s="1"/>
  <c r="F4118" i="25" s="1"/>
  <c r="F4119" i="25" s="1"/>
  <c r="F4120" i="25" s="1"/>
  <c r="F4121" i="25" s="1"/>
  <c r="F4122" i="25" s="1"/>
  <c r="F4123" i="25" s="1"/>
  <c r="F4124" i="25" s="1"/>
  <c r="F4125" i="25" s="1"/>
  <c r="E4106" i="25"/>
  <c r="E4107" i="25" s="1"/>
  <c r="S4105" i="25"/>
  <c r="S4104" i="25"/>
  <c r="H4104" i="25"/>
  <c r="S4103" i="25"/>
  <c r="H4103" i="25"/>
  <c r="S4102" i="25"/>
  <c r="H4102" i="25"/>
  <c r="H4101" i="25"/>
  <c r="B4101" i="25"/>
  <c r="S4101" i="25" s="1"/>
  <c r="S4100" i="25"/>
  <c r="H4100" i="25"/>
  <c r="B4100" i="25"/>
  <c r="H4099" i="25"/>
  <c r="B4099" i="25"/>
  <c r="S4099" i="25" s="1"/>
  <c r="H4098" i="25"/>
  <c r="B4098" i="25"/>
  <c r="S4098" i="25" s="1"/>
  <c r="S4097" i="25"/>
  <c r="H4097" i="25"/>
  <c r="S4096" i="25"/>
  <c r="H4096" i="25"/>
  <c r="S4095" i="25"/>
  <c r="H4095" i="25"/>
  <c r="H4094" i="25"/>
  <c r="B4094" i="25"/>
  <c r="S4094" i="25" s="1"/>
  <c r="S4093" i="25"/>
  <c r="H4093" i="25"/>
  <c r="H4092" i="25"/>
  <c r="B4092" i="25"/>
  <c r="S4092" i="25" s="1"/>
  <c r="S4091" i="25"/>
  <c r="H4091" i="25"/>
  <c r="S4090" i="25"/>
  <c r="H4090" i="25"/>
  <c r="H4089" i="25"/>
  <c r="B4089" i="25"/>
  <c r="S4089" i="25" s="1"/>
  <c r="S4088" i="25"/>
  <c r="H4088" i="25"/>
  <c r="S4087" i="25"/>
  <c r="H4087" i="25"/>
  <c r="S4086" i="25"/>
  <c r="H4086" i="25"/>
  <c r="S4085" i="25"/>
  <c r="H4085" i="25"/>
  <c r="F4085" i="25"/>
  <c r="F4086" i="25" s="1"/>
  <c r="F4087" i="25" s="1"/>
  <c r="F4088" i="25" s="1"/>
  <c r="F4089" i="25" s="1"/>
  <c r="F4090" i="25" s="1"/>
  <c r="F4091" i="25" s="1"/>
  <c r="F4092" i="25" s="1"/>
  <c r="F4093" i="25" s="1"/>
  <c r="F4094" i="25" s="1"/>
  <c r="F4095" i="25" s="1"/>
  <c r="F4096" i="25" s="1"/>
  <c r="F4097" i="25" s="1"/>
  <c r="F4098" i="25" s="1"/>
  <c r="F4099" i="25" s="1"/>
  <c r="F4100" i="25" s="1"/>
  <c r="F4101" i="25" s="1"/>
  <c r="F4102" i="25" s="1"/>
  <c r="F4103" i="25" s="1"/>
  <c r="F4104" i="25" s="1"/>
  <c r="E4085" i="25"/>
  <c r="E4086" i="25" s="1"/>
  <c r="S4084" i="25"/>
  <c r="S4083" i="25"/>
  <c r="H4083" i="25"/>
  <c r="H4082" i="25"/>
  <c r="B4082" i="25"/>
  <c r="S4082" i="25" s="1"/>
  <c r="S4081" i="25"/>
  <c r="H4081" i="25"/>
  <c r="S4080" i="25"/>
  <c r="H4080" i="25"/>
  <c r="B4080" i="25"/>
  <c r="H4079" i="25"/>
  <c r="B4079" i="25"/>
  <c r="S4079" i="25" s="1"/>
  <c r="S4078" i="25"/>
  <c r="H4078" i="25"/>
  <c r="S4077" i="25"/>
  <c r="H4077" i="25"/>
  <c r="S4076" i="25"/>
  <c r="H4076" i="25"/>
  <c r="S4075" i="25"/>
  <c r="H4075" i="25"/>
  <c r="S4074" i="25"/>
  <c r="H4074" i="25"/>
  <c r="S4073" i="25"/>
  <c r="H4073" i="25"/>
  <c r="S4072" i="25"/>
  <c r="H4072" i="25"/>
  <c r="S4071" i="25"/>
  <c r="H4071" i="25"/>
  <c r="F4071" i="25"/>
  <c r="F4072" i="25" s="1"/>
  <c r="F4073" i="25" s="1"/>
  <c r="F4074" i="25" s="1"/>
  <c r="F4075" i="25" s="1"/>
  <c r="F4076" i="25" s="1"/>
  <c r="F4077" i="25" s="1"/>
  <c r="F4078" i="25" s="1"/>
  <c r="F4079" i="25" s="1"/>
  <c r="F4080" i="25" s="1"/>
  <c r="F4081" i="25" s="1"/>
  <c r="F4082" i="25" s="1"/>
  <c r="F4083" i="25" s="1"/>
  <c r="S4070" i="25"/>
  <c r="H4070" i="25"/>
  <c r="F4070" i="25"/>
  <c r="G4070" i="25" s="1"/>
  <c r="E4070" i="25"/>
  <c r="E4071" i="25" s="1"/>
  <c r="S4069" i="25"/>
  <c r="H4068" i="25"/>
  <c r="B4068" i="25"/>
  <c r="S4068" i="25" s="1"/>
  <c r="H4067" i="25"/>
  <c r="B4067" i="25"/>
  <c r="S4067" i="25" s="1"/>
  <c r="H4066" i="25"/>
  <c r="B4066" i="25"/>
  <c r="S4066" i="25" s="1"/>
  <c r="S4065" i="25"/>
  <c r="H4065" i="25"/>
  <c r="S4064" i="25"/>
  <c r="H4064" i="25"/>
  <c r="H4063" i="25"/>
  <c r="B4063" i="25"/>
  <c r="S4063" i="25" s="1"/>
  <c r="S4062" i="25"/>
  <c r="H4062" i="25"/>
  <c r="H4061" i="25"/>
  <c r="B4061" i="25"/>
  <c r="S4061" i="25" s="1"/>
  <c r="H4060" i="25"/>
  <c r="B4060" i="25"/>
  <c r="S4060" i="25" s="1"/>
  <c r="S4059" i="25"/>
  <c r="H4059" i="25"/>
  <c r="B4059" i="25"/>
  <c r="H4058" i="25"/>
  <c r="B4058" i="25"/>
  <c r="S4058" i="25" s="1"/>
  <c r="H4057" i="25"/>
  <c r="B4057" i="25"/>
  <c r="S4057" i="25" s="1"/>
  <c r="S4056" i="25"/>
  <c r="H4056" i="25"/>
  <c r="B4056" i="25"/>
  <c r="H4055" i="25"/>
  <c r="S4055" i="25"/>
  <c r="S4054" i="25"/>
  <c r="H4054" i="25"/>
  <c r="S4053" i="25"/>
  <c r="H4053" i="25"/>
  <c r="S4052" i="25"/>
  <c r="H4052" i="25"/>
  <c r="H4051" i="25"/>
  <c r="B4051" i="25"/>
  <c r="S4051" i="25" s="1"/>
  <c r="S4050" i="25"/>
  <c r="H4050" i="25"/>
  <c r="S4049" i="25"/>
  <c r="H4049" i="25"/>
  <c r="H4048" i="25"/>
  <c r="B4048" i="25"/>
  <c r="S4048" i="25" s="1"/>
  <c r="S4047" i="25"/>
  <c r="H4047" i="25"/>
  <c r="S4046" i="25"/>
  <c r="H4046" i="25"/>
  <c r="H4045" i="25"/>
  <c r="B4045" i="25"/>
  <c r="S4045" i="25" s="1"/>
  <c r="S4044" i="25"/>
  <c r="H4044" i="25"/>
  <c r="B4044" i="25"/>
  <c r="S4043" i="25"/>
  <c r="H4043" i="25"/>
  <c r="S4042" i="25"/>
  <c r="H4042" i="25"/>
  <c r="S4041" i="25"/>
  <c r="H4041" i="25"/>
  <c r="B4041" i="25"/>
  <c r="H4040" i="25"/>
  <c r="B4040" i="25"/>
  <c r="S3495" i="25" s="1"/>
  <c r="S4039" i="25"/>
  <c r="H4039" i="25"/>
  <c r="S4038" i="25"/>
  <c r="H4038" i="25"/>
  <c r="S4037" i="25"/>
  <c r="H4037" i="25"/>
  <c r="S4036" i="25"/>
  <c r="H4036" i="25"/>
  <c r="S4035" i="25"/>
  <c r="H4035" i="25"/>
  <c r="S4034" i="25"/>
  <c r="H4034" i="25"/>
  <c r="S4033" i="25"/>
  <c r="H4033" i="25"/>
  <c r="S4032" i="25"/>
  <c r="H4032" i="25"/>
  <c r="S4031" i="25"/>
  <c r="H4031" i="25"/>
  <c r="B4031" i="25"/>
  <c r="S4030" i="25"/>
  <c r="H4030" i="25"/>
  <c r="S4029" i="25"/>
  <c r="H4029" i="25"/>
  <c r="S4028" i="25"/>
  <c r="H4028" i="25"/>
  <c r="S4027" i="25"/>
  <c r="H4027" i="25"/>
  <c r="S4026" i="25"/>
  <c r="H4026" i="25"/>
  <c r="S4025" i="25"/>
  <c r="H4025" i="25"/>
  <c r="H4024" i="25"/>
  <c r="B4024" i="25"/>
  <c r="S4024" i="25" s="1"/>
  <c r="S4023" i="25"/>
  <c r="H4023" i="25"/>
  <c r="S4022" i="25"/>
  <c r="H4022" i="25"/>
  <c r="H4021" i="25"/>
  <c r="B4021" i="25"/>
  <c r="S4021" i="25" s="1"/>
  <c r="S4020" i="25"/>
  <c r="H4020" i="25"/>
  <c r="H4019" i="25"/>
  <c r="S4019" i="25"/>
  <c r="H4018" i="25"/>
  <c r="B4018" i="25"/>
  <c r="S4018" i="25" s="1"/>
  <c r="S4017" i="25"/>
  <c r="H4017" i="25"/>
  <c r="H4016" i="25"/>
  <c r="B4016" i="25"/>
  <c r="S4016" i="25" s="1"/>
  <c r="S4015" i="25"/>
  <c r="H4015" i="25"/>
  <c r="S4014" i="25"/>
  <c r="H4014" i="25"/>
  <c r="H4013" i="25"/>
  <c r="B4013" i="25"/>
  <c r="S4013" i="25" s="1"/>
  <c r="H4012" i="25"/>
  <c r="B4012" i="25"/>
  <c r="S4012" i="25" s="1"/>
  <c r="S4011" i="25"/>
  <c r="H4011" i="25"/>
  <c r="S4010" i="25"/>
  <c r="H4010" i="25"/>
  <c r="H4009" i="25"/>
  <c r="B4009" i="25"/>
  <c r="S3476" i="25" s="1"/>
  <c r="S4008" i="25"/>
  <c r="H4008" i="25"/>
  <c r="H4007" i="25"/>
  <c r="B4007" i="25"/>
  <c r="S4007" i="25" s="1"/>
  <c r="S4006" i="25"/>
  <c r="H4006" i="25"/>
  <c r="H4005" i="25"/>
  <c r="B4005" i="25"/>
  <c r="S4005" i="25" s="1"/>
  <c r="H4004" i="25"/>
  <c r="B4004" i="25"/>
  <c r="S4004" i="25" s="1"/>
  <c r="H4003" i="25"/>
  <c r="B4003" i="25"/>
  <c r="S4003" i="25" s="1"/>
  <c r="H4002" i="25"/>
  <c r="B4002" i="25"/>
  <c r="S4002" i="25" s="1"/>
  <c r="S4001" i="25"/>
  <c r="H4001" i="25"/>
  <c r="H4000" i="25"/>
  <c r="B4000" i="25"/>
  <c r="S4000" i="25" s="1"/>
  <c r="H3999" i="25"/>
  <c r="B3999" i="25"/>
  <c r="S3999" i="25" s="1"/>
  <c r="H3998" i="25"/>
  <c r="S3998" i="25"/>
  <c r="S3997" i="25"/>
  <c r="H3997" i="25"/>
  <c r="H3996" i="25"/>
  <c r="B3996" i="25"/>
  <c r="S3996" i="25" s="1"/>
  <c r="S3995" i="25"/>
  <c r="H3995" i="25"/>
  <c r="H3994" i="25"/>
  <c r="S3994" i="25"/>
  <c r="H3993" i="25"/>
  <c r="S3993" i="25"/>
  <c r="H3992" i="25"/>
  <c r="B3992" i="25"/>
  <c r="S3992" i="25" s="1"/>
  <c r="H3991" i="25"/>
  <c r="B3991" i="25"/>
  <c r="S3991" i="25" s="1"/>
  <c r="S3990" i="25"/>
  <c r="H3990" i="25"/>
  <c r="H3989" i="25"/>
  <c r="S3989" i="25"/>
  <c r="S3988" i="25"/>
  <c r="H3988" i="25"/>
  <c r="H3987" i="25"/>
  <c r="B3987" i="25"/>
  <c r="S3987" i="25" s="1"/>
  <c r="H3986" i="25"/>
  <c r="B3986" i="25"/>
  <c r="S3986" i="25" s="1"/>
  <c r="H3985" i="25"/>
  <c r="B3985" i="25"/>
  <c r="S3985" i="25" s="1"/>
  <c r="S3984" i="25"/>
  <c r="H3984" i="25"/>
  <c r="H3983" i="25"/>
  <c r="B3983" i="25"/>
  <c r="S3983" i="25" s="1"/>
  <c r="H3982" i="25"/>
  <c r="B3982" i="25"/>
  <c r="S3982" i="25" s="1"/>
  <c r="S3981" i="25"/>
  <c r="H3981" i="25"/>
  <c r="H3980" i="25"/>
  <c r="B3980" i="25"/>
  <c r="S3980" i="25" s="1"/>
  <c r="S3979" i="25"/>
  <c r="H3979" i="25"/>
  <c r="B3979" i="25"/>
  <c r="S3978" i="25"/>
  <c r="H3978" i="25"/>
  <c r="S3977" i="25"/>
  <c r="H3977" i="25"/>
  <c r="B3977" i="25"/>
  <c r="H3976" i="25"/>
  <c r="B3976" i="25"/>
  <c r="S3976" i="25" s="1"/>
  <c r="S3975" i="25"/>
  <c r="H3975" i="25"/>
  <c r="H3974" i="25"/>
  <c r="B3974" i="25"/>
  <c r="S3974" i="25" s="1"/>
  <c r="S3973" i="25"/>
  <c r="H3973" i="25"/>
  <c r="S3972" i="25"/>
  <c r="H3972" i="25"/>
  <c r="F3972" i="25"/>
  <c r="F3973" i="25" s="1"/>
  <c r="F3974" i="25" s="1"/>
  <c r="F3975" i="25" s="1"/>
  <c r="F3976" i="25" s="1"/>
  <c r="F3977" i="25" s="1"/>
  <c r="F3978" i="25" s="1"/>
  <c r="F3979" i="25" s="1"/>
  <c r="F3980" i="25" s="1"/>
  <c r="F3981" i="25" s="1"/>
  <c r="F3982" i="25" s="1"/>
  <c r="F3983" i="25" s="1"/>
  <c r="F3984" i="25" s="1"/>
  <c r="F3985" i="25" s="1"/>
  <c r="F3986" i="25" s="1"/>
  <c r="F3987" i="25" s="1"/>
  <c r="F3988" i="25" s="1"/>
  <c r="F3989" i="25" s="1"/>
  <c r="F3990" i="25" s="1"/>
  <c r="F3991" i="25" s="1"/>
  <c r="F3992" i="25" s="1"/>
  <c r="F3993" i="25" s="1"/>
  <c r="F3994" i="25" s="1"/>
  <c r="F3995" i="25" s="1"/>
  <c r="F3996" i="25" s="1"/>
  <c r="F3997" i="25" s="1"/>
  <c r="F3998" i="25" s="1"/>
  <c r="F3999" i="25" s="1"/>
  <c r="F4000" i="25" s="1"/>
  <c r="F4001" i="25" s="1"/>
  <c r="F4002" i="25" s="1"/>
  <c r="F4003" i="25" s="1"/>
  <c r="F4004" i="25" s="1"/>
  <c r="F4005" i="25" s="1"/>
  <c r="F4006" i="25" s="1"/>
  <c r="F4007" i="25" s="1"/>
  <c r="F4008" i="25" s="1"/>
  <c r="F4009" i="25" s="1"/>
  <c r="F4010" i="25" s="1"/>
  <c r="F4011" i="25" s="1"/>
  <c r="F4012" i="25" s="1"/>
  <c r="F4013" i="25" s="1"/>
  <c r="F4014" i="25" s="1"/>
  <c r="F4015" i="25" s="1"/>
  <c r="F4016" i="25" s="1"/>
  <c r="F4017" i="25" s="1"/>
  <c r="F4018" i="25" s="1"/>
  <c r="F4019" i="25" s="1"/>
  <c r="F4020" i="25" s="1"/>
  <c r="F4021" i="25" s="1"/>
  <c r="F4022" i="25" s="1"/>
  <c r="F4023" i="25" s="1"/>
  <c r="F4024" i="25" s="1"/>
  <c r="F4025" i="25" s="1"/>
  <c r="F4026" i="25" s="1"/>
  <c r="F4027" i="25" s="1"/>
  <c r="F4028" i="25" s="1"/>
  <c r="F4029" i="25" s="1"/>
  <c r="F4030" i="25" s="1"/>
  <c r="F4031" i="25" s="1"/>
  <c r="F4032" i="25" s="1"/>
  <c r="F4033" i="25" s="1"/>
  <c r="F4034" i="25" s="1"/>
  <c r="F4035" i="25" s="1"/>
  <c r="F4036" i="25" s="1"/>
  <c r="F4037" i="25" s="1"/>
  <c r="F4038" i="25" s="1"/>
  <c r="F4039" i="25" s="1"/>
  <c r="F4040" i="25" s="1"/>
  <c r="F4041" i="25" s="1"/>
  <c r="F4042" i="25" s="1"/>
  <c r="F4043" i="25" s="1"/>
  <c r="F4044" i="25" s="1"/>
  <c r="F4045" i="25" s="1"/>
  <c r="F4046" i="25" s="1"/>
  <c r="F4047" i="25" s="1"/>
  <c r="F4048" i="25" s="1"/>
  <c r="F4049" i="25" s="1"/>
  <c r="F4050" i="25" s="1"/>
  <c r="F4051" i="25" s="1"/>
  <c r="F4052" i="25" s="1"/>
  <c r="F4053" i="25" s="1"/>
  <c r="F4054" i="25" s="1"/>
  <c r="F4055" i="25" s="1"/>
  <c r="F4056" i="25" s="1"/>
  <c r="F4057" i="25" s="1"/>
  <c r="F4058" i="25" s="1"/>
  <c r="F4059" i="25" s="1"/>
  <c r="F4060" i="25" s="1"/>
  <c r="F4061" i="25" s="1"/>
  <c r="F4062" i="25" s="1"/>
  <c r="F4063" i="25" s="1"/>
  <c r="F4064" i="25" s="1"/>
  <c r="F4065" i="25" s="1"/>
  <c r="F4066" i="25" s="1"/>
  <c r="F4067" i="25" s="1"/>
  <c r="F4068" i="25" s="1"/>
  <c r="B3972" i="25"/>
  <c r="S3971" i="25"/>
  <c r="H3971" i="25"/>
  <c r="F3971" i="25"/>
  <c r="E3971" i="25"/>
  <c r="E3972" i="25" s="1"/>
  <c r="G3972" i="25" s="1"/>
  <c r="S3970" i="25"/>
  <c r="S3969" i="25"/>
  <c r="H3969" i="25"/>
  <c r="H3968" i="25"/>
  <c r="B3968" i="25"/>
  <c r="S3968" i="25" s="1"/>
  <c r="S3967" i="25"/>
  <c r="H3967" i="25"/>
  <c r="S3966" i="25"/>
  <c r="H3966" i="25"/>
  <c r="S3965" i="25"/>
  <c r="H3965" i="25"/>
  <c r="S3964" i="25"/>
  <c r="H3964" i="25"/>
  <c r="S3963" i="25"/>
  <c r="H3963" i="25"/>
  <c r="S3962" i="25"/>
  <c r="H3962" i="25"/>
  <c r="S3961" i="25"/>
  <c r="H3961" i="25"/>
  <c r="S3960" i="25"/>
  <c r="H3960" i="25"/>
  <c r="F3960" i="25"/>
  <c r="F3961" i="25" s="1"/>
  <c r="F3962" i="25" s="1"/>
  <c r="F3963" i="25" s="1"/>
  <c r="F3964" i="25" s="1"/>
  <c r="F3965" i="25" s="1"/>
  <c r="F3966" i="25" s="1"/>
  <c r="F3967" i="25" s="1"/>
  <c r="F3968" i="25" s="1"/>
  <c r="F3969" i="25" s="1"/>
  <c r="E3960" i="25"/>
  <c r="E3961" i="25" s="1"/>
  <c r="S3959" i="25"/>
  <c r="S3958" i="25"/>
  <c r="H3958" i="25"/>
  <c r="S3957" i="25"/>
  <c r="H3957" i="25"/>
  <c r="S3956" i="25"/>
  <c r="H3956" i="25"/>
  <c r="S3955" i="25"/>
  <c r="H3955" i="25"/>
  <c r="S3954" i="25"/>
  <c r="H3954" i="25"/>
  <c r="F3954" i="25"/>
  <c r="F3955" i="25" s="1"/>
  <c r="F3956" i="25" s="1"/>
  <c r="F3957" i="25" s="1"/>
  <c r="F3958" i="25" s="1"/>
  <c r="E3954" i="25"/>
  <c r="E3955" i="25" s="1"/>
  <c r="S3953" i="25"/>
  <c r="S3952" i="25"/>
  <c r="H3952" i="25"/>
  <c r="F3952" i="25"/>
  <c r="S3951" i="25"/>
  <c r="H3951" i="25"/>
  <c r="F3951" i="25"/>
  <c r="G3951" i="25" s="1"/>
  <c r="E3951" i="25"/>
  <c r="E3952" i="25" s="1"/>
  <c r="G3952" i="25" s="1"/>
  <c r="S3950" i="25"/>
  <c r="S3949" i="25"/>
  <c r="H3949" i="25"/>
  <c r="B3949" i="25"/>
  <c r="S3948" i="25"/>
  <c r="H3948" i="25"/>
  <c r="B3948" i="25"/>
  <c r="H3947" i="25"/>
  <c r="S3947" i="25"/>
  <c r="S3946" i="25"/>
  <c r="H3946" i="25"/>
  <c r="B3946" i="25"/>
  <c r="S3945" i="25"/>
  <c r="H3945" i="25"/>
  <c r="H3944" i="25"/>
  <c r="B3944" i="25"/>
  <c r="S3944" i="25" s="1"/>
  <c r="S3943" i="25"/>
  <c r="H3943" i="25"/>
  <c r="S3942" i="25"/>
  <c r="H3942" i="25"/>
  <c r="S3941" i="25"/>
  <c r="H3941" i="25"/>
  <c r="B3941" i="25"/>
  <c r="H3940" i="25"/>
  <c r="S3940" i="25"/>
  <c r="H3939" i="25"/>
  <c r="B3939" i="25"/>
  <c r="S3939" i="25" s="1"/>
  <c r="S3938" i="25"/>
  <c r="H3938" i="25"/>
  <c r="B3938" i="25"/>
  <c r="H3937" i="25"/>
  <c r="B3937" i="25"/>
  <c r="S3937" i="25" s="1"/>
  <c r="S3936" i="25"/>
  <c r="H3936" i="25"/>
  <c r="B3936" i="25"/>
  <c r="S3935" i="25"/>
  <c r="H3935" i="25"/>
  <c r="B3935" i="25"/>
  <c r="H3934" i="25"/>
  <c r="S3934" i="25"/>
  <c r="S3933" i="25"/>
  <c r="H3933" i="25"/>
  <c r="B3933" i="25"/>
  <c r="H3932" i="25"/>
  <c r="B3932" i="25"/>
  <c r="S3932" i="25" s="1"/>
  <c r="S3931" i="25"/>
  <c r="H3931" i="25"/>
  <c r="H3930" i="25"/>
  <c r="B3930" i="25"/>
  <c r="S3930" i="25" s="1"/>
  <c r="S3929" i="25"/>
  <c r="H3929" i="25"/>
  <c r="H3928" i="25"/>
  <c r="B3928" i="25"/>
  <c r="S3928" i="25" s="1"/>
  <c r="S3927" i="25"/>
  <c r="H3927" i="25"/>
  <c r="H3926" i="25"/>
  <c r="B3926" i="25"/>
  <c r="S3926" i="25" s="1"/>
  <c r="S3925" i="25"/>
  <c r="H3925" i="25"/>
  <c r="S3924" i="25"/>
  <c r="H3924" i="25"/>
  <c r="S3923" i="25"/>
  <c r="H3923" i="25"/>
  <c r="H3922" i="25"/>
  <c r="B3922" i="25"/>
  <c r="S3922" i="25" s="1"/>
  <c r="S3921" i="25"/>
  <c r="H3921" i="25"/>
  <c r="H3920" i="25"/>
  <c r="S3920" i="25"/>
  <c r="S3919" i="25"/>
  <c r="H3919" i="25"/>
  <c r="S3918" i="25"/>
  <c r="H3918" i="25"/>
  <c r="H3917" i="25"/>
  <c r="B3917" i="25"/>
  <c r="S3917" i="25" s="1"/>
  <c r="S3916" i="25"/>
  <c r="H3916" i="25"/>
  <c r="H3915" i="25"/>
  <c r="S3915" i="25"/>
  <c r="S3914" i="25"/>
  <c r="H3914" i="25"/>
  <c r="H3913" i="25"/>
  <c r="B3913" i="25"/>
  <c r="S3913" i="25" s="1"/>
  <c r="S3912" i="25"/>
  <c r="H3912" i="25"/>
  <c r="S3911" i="25"/>
  <c r="H3911" i="25"/>
  <c r="S3910" i="25"/>
  <c r="H3910" i="25"/>
  <c r="S3909" i="25"/>
  <c r="H3909" i="25"/>
  <c r="F3909" i="25"/>
  <c r="F3910" i="25" s="1"/>
  <c r="F3911" i="25" s="1"/>
  <c r="F3912" i="25" s="1"/>
  <c r="F3913" i="25" s="1"/>
  <c r="F3914" i="25" s="1"/>
  <c r="F3915" i="25" s="1"/>
  <c r="F3916" i="25" s="1"/>
  <c r="F3917" i="25" s="1"/>
  <c r="F3918" i="25" s="1"/>
  <c r="F3919" i="25" s="1"/>
  <c r="F3920" i="25" s="1"/>
  <c r="F3921" i="25" s="1"/>
  <c r="F3922" i="25" s="1"/>
  <c r="F3923" i="25" s="1"/>
  <c r="F3924" i="25" s="1"/>
  <c r="F3925" i="25" s="1"/>
  <c r="F3926" i="25" s="1"/>
  <c r="F3927" i="25" s="1"/>
  <c r="F3928" i="25" s="1"/>
  <c r="F3929" i="25" s="1"/>
  <c r="F3930" i="25" s="1"/>
  <c r="F3931" i="25" s="1"/>
  <c r="F3932" i="25" s="1"/>
  <c r="F3933" i="25" s="1"/>
  <c r="F3934" i="25" s="1"/>
  <c r="F3935" i="25" s="1"/>
  <c r="F3936" i="25" s="1"/>
  <c r="F3937" i="25" s="1"/>
  <c r="F3938" i="25" s="1"/>
  <c r="F3939" i="25" s="1"/>
  <c r="F3940" i="25" s="1"/>
  <c r="F3941" i="25" s="1"/>
  <c r="F3942" i="25" s="1"/>
  <c r="F3943" i="25" s="1"/>
  <c r="F3944" i="25" s="1"/>
  <c r="F3945" i="25" s="1"/>
  <c r="F3946" i="25" s="1"/>
  <c r="F3947" i="25" s="1"/>
  <c r="F3948" i="25" s="1"/>
  <c r="F3949" i="25" s="1"/>
  <c r="E3909" i="25"/>
  <c r="S3908" i="25"/>
  <c r="H3907" i="25"/>
  <c r="S3907" i="25"/>
  <c r="S3906" i="25"/>
  <c r="H3906" i="25"/>
  <c r="B3906" i="25"/>
  <c r="S3905" i="25"/>
  <c r="H3905" i="25"/>
  <c r="B3905" i="25"/>
  <c r="S3392" i="25" s="1"/>
  <c r="S3904" i="25"/>
  <c r="H3904" i="25"/>
  <c r="S3903" i="25"/>
  <c r="H3903" i="25"/>
  <c r="S3902" i="25"/>
  <c r="H3902" i="25"/>
  <c r="H3901" i="25"/>
  <c r="B3901" i="25"/>
  <c r="S3901" i="25" s="1"/>
  <c r="H3900" i="25"/>
  <c r="B3900" i="25"/>
  <c r="S3900" i="25" s="1"/>
  <c r="S3899" i="25"/>
  <c r="H3899" i="25"/>
  <c r="S3898" i="25"/>
  <c r="H3898" i="25"/>
  <c r="B3898" i="25"/>
  <c r="H3897" i="25"/>
  <c r="S3897" i="25"/>
  <c r="H3896" i="25"/>
  <c r="B3896" i="25"/>
  <c r="S3896" i="25" s="1"/>
  <c r="H3895" i="25"/>
  <c r="B3895" i="25"/>
  <c r="S3895" i="25" s="1"/>
  <c r="H3894" i="25"/>
  <c r="B3894" i="25"/>
  <c r="S3894" i="25" s="1"/>
  <c r="S3893" i="25"/>
  <c r="H3893" i="25"/>
  <c r="H3892" i="25"/>
  <c r="B3892" i="25"/>
  <c r="S3892" i="25" s="1"/>
  <c r="H3891" i="25"/>
  <c r="B3891" i="25"/>
  <c r="S3891" i="25" s="1"/>
  <c r="S3890" i="25"/>
  <c r="H3890" i="25"/>
  <c r="H3889" i="25"/>
  <c r="S3889" i="25"/>
  <c r="S3888" i="25"/>
  <c r="H3888" i="25"/>
  <c r="H3887" i="25"/>
  <c r="B3887" i="25"/>
  <c r="S3887" i="25" s="1"/>
  <c r="S3886" i="25"/>
  <c r="H3886" i="25"/>
  <c r="B3886" i="25"/>
  <c r="S3885" i="25"/>
  <c r="H3885" i="25"/>
  <c r="H3884" i="25"/>
  <c r="B3884" i="25"/>
  <c r="S3884" i="25" s="1"/>
  <c r="S3883" i="25"/>
  <c r="H3883" i="25"/>
  <c r="H3882" i="25"/>
  <c r="S3882" i="25"/>
  <c r="S3881" i="25"/>
  <c r="H3881" i="25"/>
  <c r="B3881" i="25"/>
  <c r="S3880" i="25"/>
  <c r="H3880" i="25"/>
  <c r="S3879" i="25"/>
  <c r="H3879" i="25"/>
  <c r="S3878" i="25"/>
  <c r="H3878" i="25"/>
  <c r="H3877" i="25"/>
  <c r="B3877" i="25"/>
  <c r="S3877" i="25" s="1"/>
  <c r="H3876" i="25"/>
  <c r="B3876" i="25"/>
  <c r="S3876" i="25" s="1"/>
  <c r="S3875" i="25"/>
  <c r="H3875" i="25"/>
  <c r="B3875" i="25"/>
  <c r="H3874" i="25"/>
  <c r="S3874" i="25"/>
  <c r="H3873" i="25"/>
  <c r="B3873" i="25"/>
  <c r="S3873" i="25" s="1"/>
  <c r="S3872" i="25"/>
  <c r="H3872" i="25"/>
  <c r="S3871" i="25"/>
  <c r="H3871" i="25"/>
  <c r="H3870" i="25"/>
  <c r="B3870" i="25"/>
  <c r="S3870" i="25" s="1"/>
  <c r="S3869" i="25"/>
  <c r="H3869" i="25"/>
  <c r="S3868" i="25"/>
  <c r="H3868" i="25"/>
  <c r="S3867" i="25"/>
  <c r="H3867" i="25"/>
  <c r="S3866" i="25"/>
  <c r="H3866" i="25"/>
  <c r="B3866" i="25"/>
  <c r="S3865" i="25"/>
  <c r="H3865" i="25"/>
  <c r="H3864" i="25"/>
  <c r="S3864" i="25"/>
  <c r="H3863" i="25"/>
  <c r="B3863" i="25"/>
  <c r="S3863" i="25" s="1"/>
  <c r="S3862" i="25"/>
  <c r="H3862" i="25"/>
  <c r="S3861" i="25"/>
  <c r="H3861" i="25"/>
  <c r="S3860" i="25"/>
  <c r="H3860" i="25"/>
  <c r="H3859" i="25"/>
  <c r="B3859" i="25"/>
  <c r="S3859" i="25" s="1"/>
  <c r="S3858" i="25"/>
  <c r="H3858" i="25"/>
  <c r="H3857" i="25"/>
  <c r="B3857" i="25"/>
  <c r="S3857" i="25" s="1"/>
  <c r="S3856" i="25"/>
  <c r="H3856" i="25"/>
  <c r="S3855" i="25"/>
  <c r="H3855" i="25"/>
  <c r="H3854" i="25"/>
  <c r="B3854" i="25"/>
  <c r="S3854" i="25" s="1"/>
  <c r="S3853" i="25"/>
  <c r="H3853" i="25"/>
  <c r="B3853" i="25"/>
  <c r="S3852" i="25"/>
  <c r="H3852" i="25"/>
  <c r="H3851" i="25"/>
  <c r="B3851" i="25"/>
  <c r="S3851" i="25" s="1"/>
  <c r="H3850" i="25"/>
  <c r="B3850" i="25"/>
  <c r="S3850" i="25" s="1"/>
  <c r="S3849" i="25"/>
  <c r="H3849" i="25"/>
  <c r="S3848" i="25"/>
  <c r="H3848" i="25"/>
  <c r="H3847" i="25"/>
  <c r="E3847" i="25"/>
  <c r="E3848" i="25" s="1"/>
  <c r="B3847" i="25"/>
  <c r="S3847" i="25" s="1"/>
  <c r="S3846" i="25"/>
  <c r="H3846" i="25"/>
  <c r="F3846" i="25"/>
  <c r="F3847" i="25" s="1"/>
  <c r="F3848" i="25" s="1"/>
  <c r="F3849" i="25" s="1"/>
  <c r="F3850" i="25" s="1"/>
  <c r="F3851" i="25" s="1"/>
  <c r="F3852" i="25" s="1"/>
  <c r="F3853" i="25" s="1"/>
  <c r="F3854" i="25" s="1"/>
  <c r="F3855" i="25" s="1"/>
  <c r="F3856" i="25" s="1"/>
  <c r="F3857" i="25" s="1"/>
  <c r="F3858" i="25" s="1"/>
  <c r="F3859" i="25" s="1"/>
  <c r="F3860" i="25" s="1"/>
  <c r="F3861" i="25" s="1"/>
  <c r="F3862" i="25" s="1"/>
  <c r="F3863" i="25" s="1"/>
  <c r="F3864" i="25" s="1"/>
  <c r="F3865" i="25" s="1"/>
  <c r="F3866" i="25" s="1"/>
  <c r="F3867" i="25" s="1"/>
  <c r="F3868" i="25" s="1"/>
  <c r="F3869" i="25" s="1"/>
  <c r="F3870" i="25" s="1"/>
  <c r="F3871" i="25" s="1"/>
  <c r="F3872" i="25" s="1"/>
  <c r="F3873" i="25" s="1"/>
  <c r="F3874" i="25" s="1"/>
  <c r="F3875" i="25" s="1"/>
  <c r="F3876" i="25" s="1"/>
  <c r="F3877" i="25" s="1"/>
  <c r="F3878" i="25" s="1"/>
  <c r="F3879" i="25" s="1"/>
  <c r="F3880" i="25" s="1"/>
  <c r="F3881" i="25" s="1"/>
  <c r="F3882" i="25" s="1"/>
  <c r="F3883" i="25" s="1"/>
  <c r="F3884" i="25" s="1"/>
  <c r="F3885" i="25" s="1"/>
  <c r="F3886" i="25" s="1"/>
  <c r="F3887" i="25" s="1"/>
  <c r="F3888" i="25" s="1"/>
  <c r="F3889" i="25" s="1"/>
  <c r="F3890" i="25" s="1"/>
  <c r="F3891" i="25" s="1"/>
  <c r="F3892" i="25" s="1"/>
  <c r="F3893" i="25" s="1"/>
  <c r="F3894" i="25" s="1"/>
  <c r="F3895" i="25" s="1"/>
  <c r="F3896" i="25" s="1"/>
  <c r="F3897" i="25" s="1"/>
  <c r="F3898" i="25" s="1"/>
  <c r="F3899" i="25" s="1"/>
  <c r="F3900" i="25" s="1"/>
  <c r="F3901" i="25" s="1"/>
  <c r="F3902" i="25" s="1"/>
  <c r="F3903" i="25" s="1"/>
  <c r="F3904" i="25" s="1"/>
  <c r="F3905" i="25" s="1"/>
  <c r="F3906" i="25" s="1"/>
  <c r="F3907" i="25" s="1"/>
  <c r="E3846" i="25"/>
  <c r="G3846" i="25" s="1"/>
  <c r="S3845" i="25"/>
  <c r="S3844" i="25"/>
  <c r="H3844" i="25"/>
  <c r="S3843" i="25"/>
  <c r="H3843" i="25"/>
  <c r="S3842" i="25"/>
  <c r="H3842" i="25"/>
  <c r="S3841" i="25"/>
  <c r="H3841" i="25"/>
  <c r="B3841" i="25"/>
  <c r="H3840" i="25"/>
  <c r="B3840" i="25"/>
  <c r="S3840" i="25" s="1"/>
  <c r="S3839" i="25"/>
  <c r="H3839" i="25"/>
  <c r="B3839" i="25"/>
  <c r="H3838" i="25"/>
  <c r="B3838" i="25"/>
  <c r="S3838" i="25" s="1"/>
  <c r="S3837" i="25"/>
  <c r="H3837" i="25"/>
  <c r="H3836" i="25"/>
  <c r="B3836" i="25"/>
  <c r="S3836" i="25" s="1"/>
  <c r="H3835" i="25"/>
  <c r="B3835" i="25"/>
  <c r="S3835" i="25" s="1"/>
  <c r="S3834" i="25"/>
  <c r="H3834" i="25"/>
  <c r="H3833" i="25"/>
  <c r="B3833" i="25"/>
  <c r="S3833" i="25" s="1"/>
  <c r="H3832" i="25"/>
  <c r="B3832" i="25"/>
  <c r="S3832" i="25" s="1"/>
  <c r="S3831" i="25"/>
  <c r="H3831" i="25"/>
  <c r="H3830" i="25"/>
  <c r="B3830" i="25"/>
  <c r="S3830" i="25" s="1"/>
  <c r="S3829" i="25"/>
  <c r="H3829" i="25"/>
  <c r="B3829" i="25"/>
  <c r="S3828" i="25"/>
  <c r="H3828" i="25"/>
  <c r="H3827" i="25"/>
  <c r="B3827" i="25"/>
  <c r="S3827" i="25" s="1"/>
  <c r="S3826" i="25"/>
  <c r="H3826" i="25"/>
  <c r="H3825" i="25"/>
  <c r="B3825" i="25"/>
  <c r="S3825" i="25" s="1"/>
  <c r="H3824" i="25"/>
  <c r="B3824" i="25"/>
  <c r="S3332" i="25" s="1"/>
  <c r="S3823" i="25"/>
  <c r="H3823" i="25"/>
  <c r="B3823" i="25"/>
  <c r="S3822" i="25"/>
  <c r="H3822" i="25"/>
  <c r="H3821" i="25"/>
  <c r="B3821" i="25"/>
  <c r="S3329" i="25" s="1"/>
  <c r="H3820" i="25"/>
  <c r="B3820" i="25"/>
  <c r="S3820" i="25" s="1"/>
  <c r="H3819" i="25"/>
  <c r="B3819" i="25"/>
  <c r="S3819" i="25" s="1"/>
  <c r="S3818" i="25"/>
  <c r="H3818" i="25"/>
  <c r="B3818" i="25"/>
  <c r="H3817" i="25"/>
  <c r="B3817" i="25"/>
  <c r="S3817" i="25" s="1"/>
  <c r="S3816" i="25"/>
  <c r="H3816" i="25"/>
  <c r="H3815" i="25"/>
  <c r="B3815" i="25"/>
  <c r="S3815" i="25" s="1"/>
  <c r="H3814" i="25"/>
  <c r="B3814" i="25"/>
  <c r="S3814" i="25" s="1"/>
  <c r="H3813" i="25"/>
  <c r="S3813" i="25"/>
  <c r="H3812" i="25"/>
  <c r="B3812" i="25"/>
  <c r="S3812" i="25" s="1"/>
  <c r="S3811" i="25"/>
  <c r="H3811" i="25"/>
  <c r="H3810" i="25"/>
  <c r="B3810" i="25"/>
  <c r="S3810" i="25" s="1"/>
  <c r="S3809" i="25"/>
  <c r="H3809" i="25"/>
  <c r="S3808" i="25"/>
  <c r="H3808" i="25"/>
  <c r="B3808" i="25"/>
  <c r="H3807" i="25"/>
  <c r="B3807" i="25"/>
  <c r="S3807" i="25" s="1"/>
  <c r="S3806" i="25"/>
  <c r="H3806" i="25"/>
  <c r="H3805" i="25"/>
  <c r="S3804" i="25"/>
  <c r="H3804" i="25"/>
  <c r="B3804" i="25"/>
  <c r="S3313" i="25" s="1"/>
  <c r="S3803" i="25"/>
  <c r="H3803" i="25"/>
  <c r="S3802" i="25"/>
  <c r="H3802" i="25"/>
  <c r="G3802" i="25"/>
  <c r="F3802" i="25"/>
  <c r="F3803" i="25" s="1"/>
  <c r="F3804" i="25" s="1"/>
  <c r="F3805" i="25" s="1"/>
  <c r="F3806" i="25" s="1"/>
  <c r="F3807" i="25" s="1"/>
  <c r="F3808" i="25" s="1"/>
  <c r="F3809" i="25" s="1"/>
  <c r="F3810" i="25" s="1"/>
  <c r="F3811" i="25" s="1"/>
  <c r="F3812" i="25" s="1"/>
  <c r="F3813" i="25" s="1"/>
  <c r="F3814" i="25" s="1"/>
  <c r="F3815" i="25" s="1"/>
  <c r="F3816" i="25" s="1"/>
  <c r="F3817" i="25" s="1"/>
  <c r="F3818" i="25" s="1"/>
  <c r="F3819" i="25" s="1"/>
  <c r="F3820" i="25" s="1"/>
  <c r="F3821" i="25" s="1"/>
  <c r="F3822" i="25" s="1"/>
  <c r="F3823" i="25" s="1"/>
  <c r="F3824" i="25" s="1"/>
  <c r="F3825" i="25" s="1"/>
  <c r="F3826" i="25" s="1"/>
  <c r="F3827" i="25" s="1"/>
  <c r="F3828" i="25" s="1"/>
  <c r="F3829" i="25" s="1"/>
  <c r="F3830" i="25" s="1"/>
  <c r="F3831" i="25" s="1"/>
  <c r="F3832" i="25" s="1"/>
  <c r="F3833" i="25" s="1"/>
  <c r="F3834" i="25" s="1"/>
  <c r="F3835" i="25" s="1"/>
  <c r="F3836" i="25" s="1"/>
  <c r="F3837" i="25" s="1"/>
  <c r="F3838" i="25" s="1"/>
  <c r="F3839" i="25" s="1"/>
  <c r="F3840" i="25" s="1"/>
  <c r="F3841" i="25" s="1"/>
  <c r="F3842" i="25" s="1"/>
  <c r="F3843" i="25" s="1"/>
  <c r="F3844" i="25" s="1"/>
  <c r="E3802" i="25"/>
  <c r="E3803" i="25" s="1"/>
  <c r="E3804" i="25" s="1"/>
  <c r="E3805" i="25" s="1"/>
  <c r="S3801" i="25"/>
  <c r="S3800" i="25"/>
  <c r="H3800" i="25"/>
  <c r="S3799" i="25"/>
  <c r="H3799" i="25"/>
  <c r="S3798" i="25"/>
  <c r="H3798" i="25"/>
  <c r="B3798" i="25"/>
  <c r="H3797" i="25"/>
  <c r="B3797" i="25"/>
  <c r="S3797" i="25" s="1"/>
  <c r="S3796" i="25"/>
  <c r="H3796" i="25"/>
  <c r="B3796" i="25"/>
  <c r="S3795" i="25"/>
  <c r="H3795" i="25"/>
  <c r="S3794" i="25"/>
  <c r="H3794" i="25"/>
  <c r="S3793" i="25"/>
  <c r="H3793" i="25"/>
  <c r="S3792" i="25"/>
  <c r="H3792" i="25"/>
  <c r="S3791" i="25"/>
  <c r="H3791" i="25"/>
  <c r="S3790" i="25"/>
  <c r="H3790" i="25"/>
  <c r="S3789" i="25"/>
  <c r="H3789" i="25"/>
  <c r="S3788" i="25"/>
  <c r="H3788" i="25"/>
  <c r="S3787" i="25"/>
  <c r="H3787" i="25"/>
  <c r="F3787" i="25"/>
  <c r="F3788" i="25" s="1"/>
  <c r="F3789" i="25" s="1"/>
  <c r="F3790" i="25" s="1"/>
  <c r="F3791" i="25" s="1"/>
  <c r="F3792" i="25" s="1"/>
  <c r="F3793" i="25" s="1"/>
  <c r="F3794" i="25" s="1"/>
  <c r="F3795" i="25" s="1"/>
  <c r="F3796" i="25" s="1"/>
  <c r="F3797" i="25" s="1"/>
  <c r="F3798" i="25" s="1"/>
  <c r="F3799" i="25" s="1"/>
  <c r="F3800" i="25" s="1"/>
  <c r="E3787" i="25"/>
  <c r="G3787" i="25" s="1"/>
  <c r="S3786" i="25"/>
  <c r="S3785" i="25"/>
  <c r="H3785" i="25"/>
  <c r="H3784" i="25"/>
  <c r="B3784" i="25"/>
  <c r="S3784" i="25" s="1"/>
  <c r="S3783" i="25"/>
  <c r="H3783" i="25"/>
  <c r="B3783" i="25"/>
  <c r="S3294" i="25" s="1"/>
  <c r="S3782" i="25"/>
  <c r="H3782" i="25"/>
  <c r="S3781" i="25"/>
  <c r="H3781" i="25"/>
  <c r="B3781" i="25"/>
  <c r="S3780" i="25"/>
  <c r="H3780" i="25"/>
  <c r="B3780" i="25"/>
  <c r="H3779" i="25"/>
  <c r="B3779" i="25"/>
  <c r="S3779" i="25" s="1"/>
  <c r="S3778" i="25"/>
  <c r="H3778" i="25"/>
  <c r="S3777" i="25"/>
  <c r="H3777" i="25"/>
  <c r="S3776" i="25"/>
  <c r="H3776" i="25"/>
  <c r="S3775" i="25"/>
  <c r="H3775" i="25"/>
  <c r="S3774" i="25"/>
  <c r="H3774" i="25"/>
  <c r="S3773" i="25"/>
  <c r="H3773" i="25"/>
  <c r="B3773" i="25"/>
  <c r="H3772" i="25"/>
  <c r="B3772" i="25"/>
  <c r="S3771" i="25"/>
  <c r="H3771" i="25"/>
  <c r="S3770" i="25"/>
  <c r="H3770" i="25"/>
  <c r="B3770" i="25"/>
  <c r="S3769" i="25"/>
  <c r="H3769" i="25"/>
  <c r="S3768" i="25"/>
  <c r="H3768" i="25"/>
  <c r="S3767" i="25"/>
  <c r="H3767" i="25"/>
  <c r="H3766" i="25"/>
  <c r="S3765" i="25"/>
  <c r="H3765" i="25"/>
  <c r="E3765" i="25"/>
  <c r="E3766" i="25" s="1"/>
  <c r="S3764" i="25"/>
  <c r="H3764" i="25"/>
  <c r="F3764" i="25"/>
  <c r="F3765" i="25" s="1"/>
  <c r="F3766" i="25" s="1"/>
  <c r="F3767" i="25" s="1"/>
  <c r="F3768" i="25" s="1"/>
  <c r="F3769" i="25" s="1"/>
  <c r="F3770" i="25" s="1"/>
  <c r="F3771" i="25" s="1"/>
  <c r="F3772" i="25" s="1"/>
  <c r="F3773" i="25" s="1"/>
  <c r="F3774" i="25" s="1"/>
  <c r="F3775" i="25" s="1"/>
  <c r="F3776" i="25" s="1"/>
  <c r="F3777" i="25" s="1"/>
  <c r="F3778" i="25" s="1"/>
  <c r="F3779" i="25" s="1"/>
  <c r="F3780" i="25" s="1"/>
  <c r="F3781" i="25" s="1"/>
  <c r="F3782" i="25" s="1"/>
  <c r="F3783" i="25" s="1"/>
  <c r="F3784" i="25" s="1"/>
  <c r="F3785" i="25" s="1"/>
  <c r="E3764" i="25"/>
  <c r="S3763" i="25"/>
  <c r="S3762" i="25"/>
  <c r="H3762" i="25"/>
  <c r="H3761" i="25"/>
  <c r="B3761" i="25"/>
  <c r="S3761" i="25" s="1"/>
  <c r="S3760" i="25"/>
  <c r="H3760" i="25"/>
  <c r="H3759" i="25"/>
  <c r="H3758" i="25"/>
  <c r="B3758" i="25"/>
  <c r="S3758" i="25" s="1"/>
  <c r="H3757" i="25"/>
  <c r="B3757" i="25"/>
  <c r="S3757" i="25" s="1"/>
  <c r="H3756" i="25"/>
  <c r="B3756" i="25"/>
  <c r="S3756" i="25" s="1"/>
  <c r="H3755" i="25"/>
  <c r="B3755" i="25"/>
  <c r="S3755" i="25" s="1"/>
  <c r="S3754" i="25"/>
  <c r="H3754" i="25"/>
  <c r="S3753" i="25"/>
  <c r="H3753" i="25"/>
  <c r="S3752" i="25"/>
  <c r="H3752" i="25"/>
  <c r="H3751" i="25"/>
  <c r="S3750" i="25"/>
  <c r="H3750" i="25"/>
  <c r="S3749" i="25"/>
  <c r="H3749" i="25"/>
  <c r="S3748" i="25"/>
  <c r="H3748" i="25"/>
  <c r="S3747" i="25"/>
  <c r="H3747" i="25"/>
  <c r="S3746" i="25"/>
  <c r="H3746" i="25"/>
  <c r="S3745" i="25"/>
  <c r="H3745" i="25"/>
  <c r="S3744" i="25"/>
  <c r="H3744" i="25"/>
  <c r="S3743" i="25"/>
  <c r="H3743" i="25"/>
  <c r="F3743" i="25"/>
  <c r="F3744" i="25" s="1"/>
  <c r="F3745" i="25" s="1"/>
  <c r="F3746" i="25" s="1"/>
  <c r="F3747" i="25" s="1"/>
  <c r="F3748" i="25" s="1"/>
  <c r="F3749" i="25" s="1"/>
  <c r="F3750" i="25" s="1"/>
  <c r="F3751" i="25" s="1"/>
  <c r="F3752" i="25" s="1"/>
  <c r="F3753" i="25" s="1"/>
  <c r="F3754" i="25" s="1"/>
  <c r="F3755" i="25" s="1"/>
  <c r="F3756" i="25" s="1"/>
  <c r="F3757" i="25" s="1"/>
  <c r="F3758" i="25" s="1"/>
  <c r="F3759" i="25" s="1"/>
  <c r="F3760" i="25" s="1"/>
  <c r="F3761" i="25" s="1"/>
  <c r="F3762" i="25" s="1"/>
  <c r="E3743" i="25"/>
  <c r="G3743" i="25" s="1"/>
  <c r="S3742" i="25"/>
  <c r="H3742" i="25"/>
  <c r="F3742" i="25"/>
  <c r="E3742" i="25"/>
  <c r="G3742" i="25" s="1"/>
  <c r="S3741" i="25"/>
  <c r="S3740" i="25"/>
  <c r="H3740" i="25"/>
  <c r="H3739" i="25"/>
  <c r="B3739" i="25"/>
  <c r="H3738" i="25"/>
  <c r="S3737" i="25"/>
  <c r="H3737" i="25"/>
  <c r="H3736" i="25"/>
  <c r="S3736" i="25"/>
  <c r="H3735" i="25"/>
  <c r="S3735" i="25"/>
  <c r="H3734" i="25"/>
  <c r="H3733" i="25"/>
  <c r="B3733" i="25"/>
  <c r="S3733" i="25" s="1"/>
  <c r="H3732" i="25"/>
  <c r="B3732" i="25"/>
  <c r="S3732" i="25" s="1"/>
  <c r="S3731" i="25"/>
  <c r="H3731" i="25"/>
  <c r="H3730" i="25"/>
  <c r="B3730" i="25"/>
  <c r="S3730" i="25" s="1"/>
  <c r="H3729" i="25"/>
  <c r="B3729" i="25"/>
  <c r="S3729" i="25" s="1"/>
  <c r="S3728" i="25"/>
  <c r="H3728" i="25"/>
  <c r="H3727" i="25"/>
  <c r="B3727" i="25"/>
  <c r="S3727" i="25" s="1"/>
  <c r="S3726" i="25"/>
  <c r="H3726" i="25"/>
  <c r="B3726" i="25"/>
  <c r="H3725" i="25"/>
  <c r="B3725" i="25"/>
  <c r="S3725" i="25" s="1"/>
  <c r="H3724" i="25"/>
  <c r="B3724" i="25"/>
  <c r="S3724" i="25" s="1"/>
  <c r="H3723" i="25"/>
  <c r="B3723" i="25"/>
  <c r="S3722" i="25"/>
  <c r="H3722" i="25"/>
  <c r="H3721" i="25"/>
  <c r="S3720" i="25"/>
  <c r="H3720" i="25"/>
  <c r="H3719" i="25"/>
  <c r="B3719" i="25"/>
  <c r="S3719" i="25" s="1"/>
  <c r="S3718" i="25"/>
  <c r="H3718" i="25"/>
  <c r="S3717" i="25"/>
  <c r="H3717" i="25"/>
  <c r="H3716" i="25"/>
  <c r="B3716" i="25"/>
  <c r="S3716" i="25" s="1"/>
  <c r="S3715" i="25"/>
  <c r="H3715" i="25"/>
  <c r="H3714" i="25"/>
  <c r="B3714" i="25"/>
  <c r="S3713" i="25"/>
  <c r="H3713" i="25"/>
  <c r="S3712" i="25"/>
  <c r="H3712" i="25"/>
  <c r="S3711" i="25"/>
  <c r="H3711" i="25"/>
  <c r="S3710" i="25"/>
  <c r="H3710" i="25"/>
  <c r="S3709" i="25"/>
  <c r="H3709" i="25"/>
  <c r="B3709" i="25"/>
  <c r="H3708" i="25"/>
  <c r="H3707" i="25"/>
  <c r="S3707" i="25"/>
  <c r="H3706" i="25"/>
  <c r="B3706" i="25"/>
  <c r="S3706" i="25" s="1"/>
  <c r="H3705" i="25"/>
  <c r="S3705" i="25"/>
  <c r="H3704" i="25"/>
  <c r="B3704" i="25"/>
  <c r="S3704" i="25" s="1"/>
  <c r="S3703" i="25"/>
  <c r="H3703" i="25"/>
  <c r="S3702" i="25"/>
  <c r="H3702" i="25"/>
  <c r="B3702" i="25"/>
  <c r="H3701" i="25"/>
  <c r="B3701" i="25"/>
  <c r="S3701" i="25" s="1"/>
  <c r="S3700" i="25"/>
  <c r="H3700" i="25"/>
  <c r="H3699" i="25"/>
  <c r="B3699" i="25"/>
  <c r="S3699" i="25" s="1"/>
  <c r="S3698" i="25"/>
  <c r="H3698" i="25"/>
  <c r="H3697" i="25"/>
  <c r="B3697" i="25"/>
  <c r="S3697" i="25" s="1"/>
  <c r="S3696" i="25"/>
  <c r="H3696" i="25"/>
  <c r="S3695" i="25"/>
  <c r="H3695" i="25"/>
  <c r="S3694" i="25"/>
  <c r="H3694" i="25"/>
  <c r="E3694" i="25"/>
  <c r="H3693" i="25"/>
  <c r="E3693" i="25"/>
  <c r="B3693" i="25"/>
  <c r="S3692" i="25"/>
  <c r="H3692" i="25"/>
  <c r="F3692" i="25"/>
  <c r="F3693" i="25" s="1"/>
  <c r="E3692" i="25"/>
  <c r="S3691" i="25"/>
  <c r="S3690" i="25"/>
  <c r="H3690" i="25"/>
  <c r="B3690" i="25"/>
  <c r="H3689" i="25"/>
  <c r="B3689" i="25"/>
  <c r="S3689" i="25" s="1"/>
  <c r="H3688" i="25"/>
  <c r="B3688" i="25"/>
  <c r="S3687" i="25"/>
  <c r="H3687" i="25"/>
  <c r="S3686" i="25"/>
  <c r="H3686" i="25"/>
  <c r="S3685" i="25"/>
  <c r="H3685" i="25"/>
  <c r="S3684" i="25"/>
  <c r="H3684" i="25"/>
  <c r="H3683" i="25"/>
  <c r="B3683" i="25"/>
  <c r="S3682" i="25"/>
  <c r="H3682" i="25"/>
  <c r="S3681" i="25"/>
  <c r="H3681" i="25"/>
  <c r="S3680" i="25"/>
  <c r="H3680" i="25"/>
  <c r="H3679" i="25"/>
  <c r="B3679" i="25"/>
  <c r="S3679" i="25" s="1"/>
  <c r="S3678" i="25"/>
  <c r="H3678" i="25"/>
  <c r="S3677" i="25"/>
  <c r="H3677" i="25"/>
  <c r="S3676" i="25"/>
  <c r="H3676" i="25"/>
  <c r="S3675" i="25"/>
  <c r="H3675" i="25"/>
  <c r="S3674" i="25"/>
  <c r="H3674" i="25"/>
  <c r="F3674" i="25"/>
  <c r="F3675" i="25" s="1"/>
  <c r="F3676" i="25" s="1"/>
  <c r="F3677" i="25" s="1"/>
  <c r="F3678" i="25" s="1"/>
  <c r="F3679" i="25" s="1"/>
  <c r="F3680" i="25" s="1"/>
  <c r="F3681" i="25" s="1"/>
  <c r="F3682" i="25" s="1"/>
  <c r="F3683" i="25" s="1"/>
  <c r="F3684" i="25" s="1"/>
  <c r="F3685" i="25" s="1"/>
  <c r="F3686" i="25" s="1"/>
  <c r="F3687" i="25" s="1"/>
  <c r="F3688" i="25" s="1"/>
  <c r="F3689" i="25" s="1"/>
  <c r="F3690" i="25" s="1"/>
  <c r="E3674" i="25"/>
  <c r="S3673" i="25"/>
  <c r="S3672" i="25"/>
  <c r="H3672" i="25"/>
  <c r="S3671" i="25"/>
  <c r="H3671" i="25"/>
  <c r="S3670" i="25"/>
  <c r="H3670" i="25"/>
  <c r="S3669" i="25"/>
  <c r="H3669" i="25"/>
  <c r="S3668" i="25"/>
  <c r="H3668" i="25"/>
  <c r="F3668" i="25"/>
  <c r="F3669" i="25" s="1"/>
  <c r="F3670" i="25" s="1"/>
  <c r="F3671" i="25" s="1"/>
  <c r="F3672" i="25" s="1"/>
  <c r="E3668" i="25"/>
  <c r="G3668" i="25" s="1"/>
  <c r="S3667" i="25"/>
  <c r="H3667" i="25"/>
  <c r="F3667" i="25"/>
  <c r="E3667" i="25"/>
  <c r="G3667" i="25" s="1"/>
  <c r="S3666" i="25"/>
  <c r="S3665" i="25"/>
  <c r="H3665" i="25"/>
  <c r="S3664" i="25"/>
  <c r="H3664" i="25"/>
  <c r="S3663" i="25"/>
  <c r="H3663" i="25"/>
  <c r="H3662" i="25"/>
  <c r="B3662" i="25"/>
  <c r="S3662" i="25" s="1"/>
  <c r="H3661" i="25"/>
  <c r="B3661" i="25"/>
  <c r="S3661" i="25" s="1"/>
  <c r="H3660" i="25"/>
  <c r="B3660" i="25"/>
  <c r="S3660" i="25" s="1"/>
  <c r="S3659" i="25"/>
  <c r="H3659" i="25"/>
  <c r="S3658" i="25"/>
  <c r="H3658" i="25"/>
  <c r="S3657" i="25"/>
  <c r="H3657" i="25"/>
  <c r="S3656" i="25"/>
  <c r="H3656" i="25"/>
  <c r="S3655" i="25"/>
  <c r="H3655" i="25"/>
  <c r="S3654" i="25"/>
  <c r="H3654" i="25"/>
  <c r="S3653" i="25"/>
  <c r="H3653" i="25"/>
  <c r="S3652" i="25"/>
  <c r="H3652" i="25"/>
  <c r="H3651" i="25"/>
  <c r="S3650" i="25"/>
  <c r="H3650" i="25"/>
  <c r="S3649" i="25"/>
  <c r="H3649" i="25"/>
  <c r="F3649" i="25"/>
  <c r="F3650" i="25" s="1"/>
  <c r="F3651" i="25" s="1"/>
  <c r="F3652" i="25" s="1"/>
  <c r="F3653" i="25" s="1"/>
  <c r="F3654" i="25" s="1"/>
  <c r="F3655" i="25" s="1"/>
  <c r="F3656" i="25" s="1"/>
  <c r="F3657" i="25" s="1"/>
  <c r="F3658" i="25" s="1"/>
  <c r="F3659" i="25" s="1"/>
  <c r="F3660" i="25" s="1"/>
  <c r="F3661" i="25" s="1"/>
  <c r="F3662" i="25" s="1"/>
  <c r="F3663" i="25" s="1"/>
  <c r="F3664" i="25" s="1"/>
  <c r="F3665" i="25" s="1"/>
  <c r="S3648" i="25"/>
  <c r="H3648" i="25"/>
  <c r="S3647" i="25"/>
  <c r="H3647" i="25"/>
  <c r="F3647" i="25"/>
  <c r="F3648" i="25" s="1"/>
  <c r="S3646" i="25"/>
  <c r="H3646" i="25"/>
  <c r="G3646" i="25"/>
  <c r="F3646" i="25"/>
  <c r="E3646" i="25"/>
  <c r="E3647" i="25" s="1"/>
  <c r="S3645" i="25"/>
  <c r="S3644" i="25"/>
  <c r="H3644" i="25"/>
  <c r="S3643" i="25"/>
  <c r="H3643" i="25"/>
  <c r="H3642" i="25"/>
  <c r="B3642" i="25"/>
  <c r="S3642" i="25" s="1"/>
  <c r="S3641" i="25"/>
  <c r="H3641" i="25"/>
  <c r="H3640" i="25"/>
  <c r="S3639" i="25"/>
  <c r="H3639" i="25"/>
  <c r="S3638" i="25"/>
  <c r="H3638" i="25"/>
  <c r="S3637" i="25"/>
  <c r="H3637" i="25"/>
  <c r="S3636" i="25"/>
  <c r="H3636" i="25"/>
  <c r="S3635" i="25"/>
  <c r="H3635" i="25"/>
  <c r="S3634" i="25"/>
  <c r="H3634" i="25"/>
  <c r="S3633" i="25"/>
  <c r="H3633" i="25"/>
  <c r="S3632" i="25"/>
  <c r="H3632" i="25"/>
  <c r="S3631" i="25"/>
  <c r="H3631" i="25"/>
  <c r="S3630" i="25"/>
  <c r="H3630" i="25"/>
  <c r="F3630" i="25"/>
  <c r="F3631" i="25" s="1"/>
  <c r="F3632" i="25" s="1"/>
  <c r="F3633" i="25" s="1"/>
  <c r="F3634" i="25" s="1"/>
  <c r="F3635" i="25" s="1"/>
  <c r="F3636" i="25" s="1"/>
  <c r="F3637" i="25" s="1"/>
  <c r="F3638" i="25" s="1"/>
  <c r="F3639" i="25" s="1"/>
  <c r="F3640" i="25" s="1"/>
  <c r="F3641" i="25" s="1"/>
  <c r="F3642" i="25" s="1"/>
  <c r="F3643" i="25" s="1"/>
  <c r="F3644" i="25" s="1"/>
  <c r="E3630" i="25"/>
  <c r="S3629" i="25"/>
  <c r="S3628" i="25"/>
  <c r="H3628" i="25"/>
  <c r="S3627" i="25"/>
  <c r="H3627" i="25"/>
  <c r="S3626" i="25"/>
  <c r="H3626" i="25"/>
  <c r="H3625" i="25"/>
  <c r="H3624" i="25"/>
  <c r="B3624" i="25"/>
  <c r="S3624" i="25" s="1"/>
  <c r="S3623" i="25"/>
  <c r="H3623" i="25"/>
  <c r="B3623" i="25"/>
  <c r="S3622" i="25"/>
  <c r="H3622" i="25"/>
  <c r="B3622" i="25"/>
  <c r="H3621" i="25"/>
  <c r="B3621" i="25"/>
  <c r="S3621" i="25" s="1"/>
  <c r="H3620" i="25"/>
  <c r="B3620" i="25"/>
  <c r="S3620" i="25" s="1"/>
  <c r="H3619" i="25"/>
  <c r="B3619" i="25"/>
  <c r="S3619" i="25" s="1"/>
  <c r="S3618" i="25"/>
  <c r="H3618" i="25"/>
  <c r="H3617" i="25"/>
  <c r="S3617" i="25"/>
  <c r="H3616" i="25"/>
  <c r="B3616" i="25"/>
  <c r="S3616" i="25" s="1"/>
  <c r="S3615" i="25"/>
  <c r="H3615" i="25"/>
  <c r="B3615" i="25"/>
  <c r="S3614" i="25"/>
  <c r="H3614" i="25"/>
  <c r="H3613" i="25"/>
  <c r="B3613" i="25"/>
  <c r="S3613" i="25" s="1"/>
  <c r="H3612" i="25"/>
  <c r="B3612" i="25"/>
  <c r="S3611" i="25"/>
  <c r="H3611" i="25"/>
  <c r="S3610" i="25"/>
  <c r="H3610" i="25"/>
  <c r="F3610" i="25"/>
  <c r="F3611" i="25" s="1"/>
  <c r="F3612" i="25" s="1"/>
  <c r="F3613" i="25" s="1"/>
  <c r="F3614" i="25" s="1"/>
  <c r="F3615" i="25" s="1"/>
  <c r="F3616" i="25" s="1"/>
  <c r="F3617" i="25" s="1"/>
  <c r="F3618" i="25" s="1"/>
  <c r="F3619" i="25" s="1"/>
  <c r="F3620" i="25" s="1"/>
  <c r="F3621" i="25" s="1"/>
  <c r="F3622" i="25" s="1"/>
  <c r="F3623" i="25" s="1"/>
  <c r="F3624" i="25" s="1"/>
  <c r="F3625" i="25" s="1"/>
  <c r="F3626" i="25" s="1"/>
  <c r="F3627" i="25" s="1"/>
  <c r="F3628" i="25" s="1"/>
  <c r="E3610" i="25"/>
  <c r="S3609" i="25"/>
  <c r="S3608" i="25"/>
  <c r="H3608" i="25"/>
  <c r="H3607" i="25"/>
  <c r="S3606" i="25"/>
  <c r="H3606" i="25"/>
  <c r="S3605" i="25"/>
  <c r="H3605" i="25"/>
  <c r="S3604" i="25"/>
  <c r="H3604" i="25"/>
  <c r="S3603" i="25"/>
  <c r="H3603" i="25"/>
  <c r="S3602" i="25"/>
  <c r="H3602" i="25"/>
  <c r="S3601" i="25"/>
  <c r="H3601" i="25"/>
  <c r="S3600" i="25"/>
  <c r="H3600" i="25"/>
  <c r="S3599" i="25"/>
  <c r="H3599" i="25"/>
  <c r="S3598" i="25"/>
  <c r="H3598" i="25"/>
  <c r="H3597" i="25"/>
  <c r="S3596" i="25"/>
  <c r="H3596" i="25"/>
  <c r="H3595" i="25"/>
  <c r="E3595" i="25"/>
  <c r="E3596" i="25" s="1"/>
  <c r="E3597" i="25" s="1"/>
  <c r="S3594" i="25"/>
  <c r="H3594" i="25"/>
  <c r="F3594" i="25"/>
  <c r="E3594" i="25"/>
  <c r="S3593" i="25"/>
  <c r="H3592" i="25"/>
  <c r="H3591" i="25"/>
  <c r="B3591" i="25"/>
  <c r="S3590" i="25"/>
  <c r="H3590" i="25"/>
  <c r="S3589" i="25"/>
  <c r="H3589" i="25"/>
  <c r="H3588" i="25"/>
  <c r="S3587" i="25"/>
  <c r="H3587" i="25"/>
  <c r="S3586" i="25"/>
  <c r="H3586" i="25"/>
  <c r="S3585" i="25"/>
  <c r="H3585" i="25"/>
  <c r="S3584" i="25"/>
  <c r="H3584" i="25"/>
  <c r="S3583" i="25"/>
  <c r="H3583" i="25"/>
  <c r="S3582" i="25"/>
  <c r="H3582" i="25"/>
  <c r="S3581" i="25"/>
  <c r="H3581" i="25"/>
  <c r="S3580" i="25"/>
  <c r="H3580" i="25"/>
  <c r="S3579" i="25"/>
  <c r="H3579" i="25"/>
  <c r="E3579" i="25"/>
  <c r="S3578" i="25"/>
  <c r="H3578" i="25"/>
  <c r="S3577" i="25"/>
  <c r="H3577" i="25"/>
  <c r="E3577" i="25"/>
  <c r="E3578" i="25" s="1"/>
  <c r="S3576" i="25"/>
  <c r="H3576" i="25"/>
  <c r="F3576" i="25"/>
  <c r="G3576" i="25" s="1"/>
  <c r="E3576" i="25"/>
  <c r="S3575" i="25"/>
  <c r="S3574" i="25"/>
  <c r="H3574" i="25"/>
  <c r="H3573" i="25"/>
  <c r="B3573" i="25"/>
  <c r="S3573" i="25" s="1"/>
  <c r="S3572" i="25"/>
  <c r="H3572" i="25"/>
  <c r="H3571" i="25"/>
  <c r="B3571" i="25"/>
  <c r="S3571" i="25" s="1"/>
  <c r="H3570" i="25"/>
  <c r="S3569" i="25"/>
  <c r="H3569" i="25"/>
  <c r="B3569" i="25"/>
  <c r="S3568" i="25"/>
  <c r="H3568" i="25"/>
  <c r="B3568" i="25"/>
  <c r="H3567" i="25"/>
  <c r="B3567" i="25"/>
  <c r="S3567" i="25" s="1"/>
  <c r="S3566" i="25"/>
  <c r="H3566" i="25"/>
  <c r="B3566" i="25"/>
  <c r="S3565" i="25"/>
  <c r="H3565" i="25"/>
  <c r="B3565" i="25"/>
  <c r="H3564" i="25"/>
  <c r="B3564" i="25"/>
  <c r="S3564" i="25" s="1"/>
  <c r="S3563" i="25"/>
  <c r="H3563" i="25"/>
  <c r="S3562" i="25"/>
  <c r="H3562" i="25"/>
  <c r="H3561" i="25"/>
  <c r="B3561" i="25"/>
  <c r="S3561" i="25" s="1"/>
  <c r="S3560" i="25"/>
  <c r="H3560" i="25"/>
  <c r="B3560" i="25"/>
  <c r="S3559" i="25"/>
  <c r="H3559" i="25"/>
  <c r="H3558" i="25"/>
  <c r="B3558" i="25"/>
  <c r="S3558" i="25" s="1"/>
  <c r="S3557" i="25"/>
  <c r="H3557" i="25"/>
  <c r="H3556" i="25"/>
  <c r="B3556" i="25"/>
  <c r="S3556" i="25" s="1"/>
  <c r="H3555" i="25"/>
  <c r="B3555" i="25"/>
  <c r="S3555" i="25" s="1"/>
  <c r="S3554" i="25"/>
  <c r="H3554" i="25"/>
  <c r="S3553" i="25"/>
  <c r="H3553" i="25"/>
  <c r="S3552" i="25"/>
  <c r="H3552" i="25"/>
  <c r="S3551" i="25"/>
  <c r="H3551" i="25"/>
  <c r="S3550" i="25"/>
  <c r="H3550" i="25"/>
  <c r="S3549" i="25"/>
  <c r="H3549" i="25"/>
  <c r="S3548" i="25"/>
  <c r="H3548" i="25"/>
  <c r="B3548" i="25"/>
  <c r="S3087" i="25" s="1"/>
  <c r="S3547" i="25"/>
  <c r="H3547" i="25"/>
  <c r="H3546" i="25"/>
  <c r="B3546" i="25"/>
  <c r="S3546" i="25" s="1"/>
  <c r="S3545" i="25"/>
  <c r="H3545" i="25"/>
  <c r="S3544" i="25"/>
  <c r="H3544" i="25"/>
  <c r="S3543" i="25"/>
  <c r="H3543" i="25"/>
  <c r="S3542" i="25"/>
  <c r="H3542" i="25"/>
  <c r="S3541" i="25"/>
  <c r="H3541" i="25"/>
  <c r="S3540" i="25"/>
  <c r="H3540" i="25"/>
  <c r="S3539" i="25"/>
  <c r="H3539" i="25"/>
  <c r="S3538" i="25"/>
  <c r="H3538" i="25"/>
  <c r="S3537" i="25"/>
  <c r="H3537" i="25"/>
  <c r="H3536" i="25"/>
  <c r="S3535" i="25"/>
  <c r="H3535" i="25"/>
  <c r="F3535" i="25"/>
  <c r="G3535" i="25" s="1"/>
  <c r="E3535" i="25"/>
  <c r="E3536" i="25" s="1"/>
  <c r="E3537" i="25" s="1"/>
  <c r="S3534" i="25"/>
  <c r="S3533" i="25"/>
  <c r="H3533" i="25"/>
  <c r="H3532" i="25"/>
  <c r="B3532" i="25"/>
  <c r="S3532" i="25" s="1"/>
  <c r="S3531" i="25"/>
  <c r="H3531" i="25"/>
  <c r="B3531" i="25"/>
  <c r="S3071" i="25" s="1"/>
  <c r="S3530" i="25"/>
  <c r="H3530" i="25"/>
  <c r="H3529" i="25"/>
  <c r="B3529" i="25"/>
  <c r="S3529" i="25" s="1"/>
  <c r="S3528" i="25"/>
  <c r="H3528" i="25"/>
  <c r="H3527" i="25"/>
  <c r="B3527" i="25"/>
  <c r="S3527" i="25" s="1"/>
  <c r="H3526" i="25"/>
  <c r="B3526" i="25"/>
  <c r="S3526" i="25" s="1"/>
  <c r="S3525" i="25"/>
  <c r="H3525" i="25"/>
  <c r="B3525" i="25"/>
  <c r="H3524" i="25"/>
  <c r="B3524" i="25"/>
  <c r="S3524" i="25" s="1"/>
  <c r="H3523" i="25"/>
  <c r="B3523" i="25"/>
  <c r="H3522" i="25"/>
  <c r="B3522" i="25"/>
  <c r="S3522" i="25" s="1"/>
  <c r="H3521" i="25"/>
  <c r="B3521" i="25"/>
  <c r="S3521" i="25" s="1"/>
  <c r="S3520" i="25"/>
  <c r="H3520" i="25"/>
  <c r="H3519" i="25"/>
  <c r="B3519" i="25"/>
  <c r="S3519" i="25" s="1"/>
  <c r="S3518" i="25"/>
  <c r="H3518" i="25"/>
  <c r="H3517" i="25"/>
  <c r="B3517" i="25"/>
  <c r="S3516" i="25"/>
  <c r="H3516" i="25"/>
  <c r="H3515" i="25"/>
  <c r="B3515" i="25"/>
  <c r="S3056" i="25" s="1"/>
  <c r="S3514" i="25"/>
  <c r="H3514" i="25"/>
  <c r="S3513" i="25"/>
  <c r="H3513" i="25"/>
  <c r="B3513" i="25"/>
  <c r="S3054" i="25" s="1"/>
  <c r="S3512" i="25"/>
  <c r="H3512" i="25"/>
  <c r="H3511" i="25"/>
  <c r="B3511" i="25"/>
  <c r="S3511" i="25" s="1"/>
  <c r="S3510" i="25"/>
  <c r="H3510" i="25"/>
  <c r="S3509" i="25"/>
  <c r="H3509" i="25"/>
  <c r="S3508" i="25"/>
  <c r="H3508" i="25"/>
  <c r="H3507" i="25"/>
  <c r="S3507" i="25"/>
  <c r="H3506" i="25"/>
  <c r="B3506" i="25"/>
  <c r="S3506" i="25" s="1"/>
  <c r="S3505" i="25"/>
  <c r="H3505" i="25"/>
  <c r="H3504" i="25"/>
  <c r="B3504" i="25"/>
  <c r="S3504" i="25" s="1"/>
  <c r="S3503" i="25"/>
  <c r="H3503" i="25"/>
  <c r="S3502" i="25"/>
  <c r="H3502" i="25"/>
  <c r="B3502" i="25"/>
  <c r="S3501" i="25"/>
  <c r="H3501" i="25"/>
  <c r="H3500" i="25"/>
  <c r="B3500" i="25"/>
  <c r="S3500" i="25" s="1"/>
  <c r="S3499" i="25"/>
  <c r="H3499" i="25"/>
  <c r="H3498" i="25"/>
  <c r="B3498" i="25"/>
  <c r="S3498" i="25" s="1"/>
  <c r="H3497" i="25"/>
  <c r="B3497" i="25"/>
  <c r="S3497" i="25" s="1"/>
  <c r="S3496" i="25"/>
  <c r="H3496" i="25"/>
  <c r="H3495" i="25"/>
  <c r="H3494" i="25"/>
  <c r="B3494" i="25"/>
  <c r="S3494" i="25" s="1"/>
  <c r="S3493" i="25"/>
  <c r="H3493" i="25"/>
  <c r="H3492" i="25"/>
  <c r="B3492" i="25"/>
  <c r="S3492" i="25" s="1"/>
  <c r="S3491" i="25"/>
  <c r="H3491" i="25"/>
  <c r="H3490" i="25"/>
  <c r="B3490" i="25"/>
  <c r="S3490" i="25" s="1"/>
  <c r="S3489" i="25"/>
  <c r="H3489" i="25"/>
  <c r="S3488" i="25"/>
  <c r="H3488" i="25"/>
  <c r="S3487" i="25"/>
  <c r="H3487" i="25"/>
  <c r="S3486" i="25"/>
  <c r="H3486" i="25"/>
  <c r="H3485" i="25"/>
  <c r="B3485" i="25"/>
  <c r="S3485" i="25" s="1"/>
  <c r="S3484" i="25"/>
  <c r="H3484" i="25"/>
  <c r="S3483" i="25"/>
  <c r="H3483" i="25"/>
  <c r="F3483" i="25"/>
  <c r="G3483" i="25" s="1"/>
  <c r="E3483" i="25"/>
  <c r="E3484" i="25" s="1"/>
  <c r="S3482" i="25"/>
  <c r="H3481" i="25"/>
  <c r="B3481" i="25"/>
  <c r="S3481" i="25" s="1"/>
  <c r="S3480" i="25"/>
  <c r="H3480" i="25"/>
  <c r="S3479" i="25"/>
  <c r="H3479" i="25"/>
  <c r="F3479" i="25"/>
  <c r="F3480" i="25" s="1"/>
  <c r="F3481" i="25" s="1"/>
  <c r="E3479" i="25"/>
  <c r="E3480" i="25" s="1"/>
  <c r="S3478" i="25"/>
  <c r="H3477" i="25"/>
  <c r="S3477" i="25"/>
  <c r="H3476" i="25"/>
  <c r="B3476" i="25"/>
  <c r="H3475" i="25"/>
  <c r="B3475" i="25"/>
  <c r="S3475" i="25" s="1"/>
  <c r="S3474" i="25"/>
  <c r="H3474" i="25"/>
  <c r="S3473" i="25"/>
  <c r="H3473" i="25"/>
  <c r="S3472" i="25"/>
  <c r="H3472" i="25"/>
  <c r="S3471" i="25"/>
  <c r="H3471" i="25"/>
  <c r="S3470" i="25"/>
  <c r="H3470" i="25"/>
  <c r="H3469" i="25"/>
  <c r="B3469" i="25"/>
  <c r="S3468" i="25"/>
  <c r="H3468" i="25"/>
  <c r="S3467" i="25"/>
  <c r="H3467" i="25"/>
  <c r="S3466" i="25"/>
  <c r="H3466" i="25"/>
  <c r="S3465" i="25"/>
  <c r="H3465" i="25"/>
  <c r="S3464" i="25"/>
  <c r="H3464" i="25"/>
  <c r="S3463" i="25"/>
  <c r="H3463" i="25"/>
  <c r="H3462" i="25"/>
  <c r="B3462" i="25"/>
  <c r="S3462" i="25" s="1"/>
  <c r="H3461" i="25"/>
  <c r="B3461" i="25"/>
  <c r="S3461" i="25" s="1"/>
  <c r="S3460" i="25"/>
  <c r="H3460" i="25"/>
  <c r="S3459" i="25"/>
  <c r="H3459" i="25"/>
  <c r="H3458" i="25"/>
  <c r="B3458" i="25"/>
  <c r="S3458" i="25" s="1"/>
  <c r="S3457" i="25"/>
  <c r="H3457" i="25"/>
  <c r="H3456" i="25"/>
  <c r="B3456" i="25"/>
  <c r="S3456" i="25" s="1"/>
  <c r="S3455" i="25"/>
  <c r="H3455" i="25"/>
  <c r="S3454" i="25"/>
  <c r="H3454" i="25"/>
  <c r="H3453" i="25"/>
  <c r="B3453" i="25"/>
  <c r="S3453" i="25" s="1"/>
  <c r="S3452" i="25"/>
  <c r="H3452" i="25"/>
  <c r="S3451" i="25"/>
  <c r="H3451" i="25"/>
  <c r="H3450" i="25"/>
  <c r="S3450" i="25"/>
  <c r="H3449" i="25"/>
  <c r="B3449" i="25"/>
  <c r="S3449" i="25" s="1"/>
  <c r="H3448" i="25"/>
  <c r="B3448" i="25"/>
  <c r="S3448" i="25" s="1"/>
  <c r="H3447" i="25"/>
  <c r="E3447" i="25"/>
  <c r="E3448" i="25" s="1"/>
  <c r="B3447" i="25"/>
  <c r="S3447" i="25" s="1"/>
  <c r="H3446" i="25"/>
  <c r="I3446" i="25" s="1"/>
  <c r="F3446" i="25"/>
  <c r="F3447" i="25" s="1"/>
  <c r="F3448" i="25" s="1"/>
  <c r="F3449" i="25" s="1"/>
  <c r="F3450" i="25" s="1"/>
  <c r="F3451" i="25" s="1"/>
  <c r="F3452" i="25" s="1"/>
  <c r="F3453" i="25" s="1"/>
  <c r="F3454" i="25" s="1"/>
  <c r="F3455" i="25" s="1"/>
  <c r="F3456" i="25" s="1"/>
  <c r="F3457" i="25" s="1"/>
  <c r="F3458" i="25" s="1"/>
  <c r="F3459" i="25" s="1"/>
  <c r="F3460" i="25" s="1"/>
  <c r="F3461" i="25" s="1"/>
  <c r="F3462" i="25" s="1"/>
  <c r="F3463" i="25" s="1"/>
  <c r="F3464" i="25" s="1"/>
  <c r="F3465" i="25" s="1"/>
  <c r="F3466" i="25" s="1"/>
  <c r="F3467" i="25" s="1"/>
  <c r="F3468" i="25" s="1"/>
  <c r="F3469" i="25" s="1"/>
  <c r="F3470" i="25" s="1"/>
  <c r="F3471" i="25" s="1"/>
  <c r="F3472" i="25" s="1"/>
  <c r="F3473" i="25" s="1"/>
  <c r="F3474" i="25" s="1"/>
  <c r="F3475" i="25" s="1"/>
  <c r="F3476" i="25" s="1"/>
  <c r="F3477" i="25" s="1"/>
  <c r="E3446" i="25"/>
  <c r="G3446" i="25" s="1"/>
  <c r="B3446" i="25"/>
  <c r="S3446" i="25" s="1"/>
  <c r="S3445" i="25"/>
  <c r="H3444" i="25"/>
  <c r="B3444" i="25"/>
  <c r="S3444" i="25" s="1"/>
  <c r="S3443" i="25"/>
  <c r="H3443" i="25"/>
  <c r="H3442" i="25"/>
  <c r="B3442" i="25"/>
  <c r="S3442" i="25" s="1"/>
  <c r="S3441" i="25"/>
  <c r="H3441" i="25"/>
  <c r="H3440" i="25"/>
  <c r="B3440" i="25"/>
  <c r="S3440" i="25" s="1"/>
  <c r="S3439" i="25"/>
  <c r="H3439" i="25"/>
  <c r="H3438" i="25"/>
  <c r="B3438" i="25"/>
  <c r="S2986" i="25" s="1"/>
  <c r="H3437" i="25"/>
  <c r="B3437" i="25"/>
  <c r="S3437" i="25" s="1"/>
  <c r="H3436" i="25"/>
  <c r="B3436" i="25"/>
  <c r="S3436" i="25" s="1"/>
  <c r="H3435" i="25"/>
  <c r="B3435" i="25"/>
  <c r="S3435" i="25" s="1"/>
  <c r="H3434" i="25"/>
  <c r="B3434" i="25"/>
  <c r="S3434" i="25" s="1"/>
  <c r="S3433" i="25"/>
  <c r="H3433" i="25"/>
  <c r="S3432" i="25"/>
  <c r="H3432" i="25"/>
  <c r="S3431" i="25"/>
  <c r="H3431" i="25"/>
  <c r="H3430" i="25"/>
  <c r="B3430" i="25"/>
  <c r="S3430" i="25" s="1"/>
  <c r="S3429" i="25"/>
  <c r="H3429" i="25"/>
  <c r="H3428" i="25"/>
  <c r="B3428" i="25"/>
  <c r="S3428" i="25" s="1"/>
  <c r="S3427" i="25"/>
  <c r="H3427" i="25"/>
  <c r="S3426" i="25"/>
  <c r="H3426" i="25"/>
  <c r="H3425" i="25"/>
  <c r="B3425" i="25"/>
  <c r="S3425" i="25" s="1"/>
  <c r="S3424" i="25"/>
  <c r="H3424" i="25"/>
  <c r="H3423" i="25"/>
  <c r="B3423" i="25"/>
  <c r="S3423" i="25" s="1"/>
  <c r="S3422" i="25"/>
  <c r="H3422" i="25"/>
  <c r="H3421" i="25"/>
  <c r="B3421" i="25"/>
  <c r="S2969" i="25" s="1"/>
  <c r="S3420" i="25"/>
  <c r="H3420" i="25"/>
  <c r="S3419" i="25"/>
  <c r="H3419" i="25"/>
  <c r="H3418" i="25"/>
  <c r="B3418" i="25"/>
  <c r="S3418" i="25" s="1"/>
  <c r="S3417" i="25"/>
  <c r="H3417" i="25"/>
  <c r="H3416" i="25"/>
  <c r="B3416" i="25"/>
  <c r="S3415" i="25"/>
  <c r="H3415" i="25"/>
  <c r="H3414" i="25"/>
  <c r="B3414" i="25"/>
  <c r="S3414" i="25" s="1"/>
  <c r="H3413" i="25"/>
  <c r="S3413" i="25"/>
  <c r="H3412" i="25"/>
  <c r="B3412" i="25"/>
  <c r="S3412" i="25" s="1"/>
  <c r="S3411" i="25"/>
  <c r="H3411" i="25"/>
  <c r="H3410" i="25"/>
  <c r="B3410" i="25"/>
  <c r="S3410" i="25" s="1"/>
  <c r="S3409" i="25"/>
  <c r="H3409" i="25"/>
  <c r="S3408" i="25"/>
  <c r="H3408" i="25"/>
  <c r="H3407" i="25"/>
  <c r="B3407" i="25"/>
  <c r="S3407" i="25" s="1"/>
  <c r="S3406" i="25"/>
  <c r="H3406" i="25"/>
  <c r="S3405" i="25"/>
  <c r="H3405" i="25"/>
  <c r="B3405" i="25"/>
  <c r="S3404" i="25"/>
  <c r="H3404" i="25"/>
  <c r="H3403" i="25"/>
  <c r="B3403" i="25"/>
  <c r="S3403" i="25" s="1"/>
  <c r="S3402" i="25"/>
  <c r="H3402" i="25"/>
  <c r="H3401" i="25"/>
  <c r="B3401" i="25"/>
  <c r="S3401" i="25" s="1"/>
  <c r="S3400" i="25"/>
  <c r="H3400" i="25"/>
  <c r="S3399" i="25"/>
  <c r="H3399" i="25"/>
  <c r="H3398" i="25"/>
  <c r="B3398" i="25"/>
  <c r="S3398" i="25" s="1"/>
  <c r="S3397" i="25"/>
  <c r="H3397" i="25"/>
  <c r="E3397" i="25"/>
  <c r="S3396" i="25"/>
  <c r="H3396" i="25"/>
  <c r="F3396" i="25"/>
  <c r="F3397" i="25" s="1"/>
  <c r="F3398" i="25" s="1"/>
  <c r="F3399" i="25" s="1"/>
  <c r="F3400" i="25" s="1"/>
  <c r="F3401" i="25" s="1"/>
  <c r="F3402" i="25" s="1"/>
  <c r="F3403" i="25" s="1"/>
  <c r="F3404" i="25" s="1"/>
  <c r="F3405" i="25" s="1"/>
  <c r="F3406" i="25" s="1"/>
  <c r="F3407" i="25" s="1"/>
  <c r="F3408" i="25" s="1"/>
  <c r="F3409" i="25" s="1"/>
  <c r="F3410" i="25" s="1"/>
  <c r="F3411" i="25" s="1"/>
  <c r="F3412" i="25" s="1"/>
  <c r="F3413" i="25" s="1"/>
  <c r="F3414" i="25" s="1"/>
  <c r="F3415" i="25" s="1"/>
  <c r="F3416" i="25" s="1"/>
  <c r="F3417" i="25" s="1"/>
  <c r="F3418" i="25" s="1"/>
  <c r="F3419" i="25" s="1"/>
  <c r="F3420" i="25" s="1"/>
  <c r="F3421" i="25" s="1"/>
  <c r="F3422" i="25" s="1"/>
  <c r="F3423" i="25" s="1"/>
  <c r="F3424" i="25" s="1"/>
  <c r="F3425" i="25" s="1"/>
  <c r="F3426" i="25" s="1"/>
  <c r="F3427" i="25" s="1"/>
  <c r="F3428" i="25" s="1"/>
  <c r="F3429" i="25" s="1"/>
  <c r="F3430" i="25" s="1"/>
  <c r="F3431" i="25" s="1"/>
  <c r="F3432" i="25" s="1"/>
  <c r="F3433" i="25" s="1"/>
  <c r="F3434" i="25" s="1"/>
  <c r="F3435" i="25" s="1"/>
  <c r="F3436" i="25" s="1"/>
  <c r="F3437" i="25" s="1"/>
  <c r="F3438" i="25" s="1"/>
  <c r="F3439" i="25" s="1"/>
  <c r="F3440" i="25" s="1"/>
  <c r="F3441" i="25" s="1"/>
  <c r="F3442" i="25" s="1"/>
  <c r="F3443" i="25" s="1"/>
  <c r="F3444" i="25" s="1"/>
  <c r="E3396" i="25"/>
  <c r="S3395" i="25"/>
  <c r="H3394" i="25"/>
  <c r="B3394" i="25"/>
  <c r="S3394" i="25" s="1"/>
  <c r="H3393" i="25"/>
  <c r="B3393" i="25"/>
  <c r="S3393" i="25" s="1"/>
  <c r="H3392" i="25"/>
  <c r="H3391" i="25"/>
  <c r="B3391" i="25"/>
  <c r="S3390" i="25"/>
  <c r="H3390" i="25"/>
  <c r="H3389" i="25"/>
  <c r="B3389" i="25"/>
  <c r="S3389" i="25" s="1"/>
  <c r="S3388" i="25"/>
  <c r="H3388" i="25"/>
  <c r="H3387" i="25"/>
  <c r="B3387" i="25"/>
  <c r="H3386" i="25"/>
  <c r="B3386" i="25"/>
  <c r="S3386" i="25" s="1"/>
  <c r="H3385" i="25"/>
  <c r="B3385" i="25"/>
  <c r="S3385" i="25" s="1"/>
  <c r="H3384" i="25"/>
  <c r="B3384" i="25"/>
  <c r="S3384" i="25" s="1"/>
  <c r="H3383" i="25"/>
  <c r="B3383" i="25"/>
  <c r="H3382" i="25"/>
  <c r="B3382" i="25"/>
  <c r="S3382" i="25" s="1"/>
  <c r="H3381" i="25"/>
  <c r="B3381" i="25"/>
  <c r="S3380" i="25"/>
  <c r="H3380" i="25"/>
  <c r="H3379" i="25"/>
  <c r="B3379" i="25"/>
  <c r="S3378" i="25"/>
  <c r="H3378" i="25"/>
  <c r="H3377" i="25"/>
  <c r="B3377" i="25"/>
  <c r="S3377" i="25" s="1"/>
  <c r="S3376" i="25"/>
  <c r="H3376" i="25"/>
  <c r="H3375" i="25"/>
  <c r="B3375" i="25"/>
  <c r="S3375" i="25" s="1"/>
  <c r="H3374" i="25"/>
  <c r="B3374" i="25"/>
  <c r="S3374" i="25" s="1"/>
  <c r="H3373" i="25"/>
  <c r="H3372" i="25"/>
  <c r="B3372" i="25"/>
  <c r="H3371" i="25"/>
  <c r="B3371" i="25"/>
  <c r="S3371" i="25" s="1"/>
  <c r="S3370" i="25"/>
  <c r="H3370" i="25"/>
  <c r="S3369" i="25"/>
  <c r="H3369" i="25"/>
  <c r="B3369" i="25"/>
  <c r="S3368" i="25"/>
  <c r="H3368" i="25"/>
  <c r="H3367" i="25"/>
  <c r="B3367" i="25"/>
  <c r="S3367" i="25" s="1"/>
  <c r="H3366" i="25"/>
  <c r="B3366" i="25"/>
  <c r="S3365" i="25"/>
  <c r="H3365" i="25"/>
  <c r="S3364" i="25"/>
  <c r="H3364" i="25"/>
  <c r="H3363" i="25"/>
  <c r="B3363" i="25"/>
  <c r="S3363" i="25" s="1"/>
  <c r="H3362" i="25"/>
  <c r="B3362" i="25"/>
  <c r="S3361" i="25"/>
  <c r="H3361" i="25"/>
  <c r="H3360" i="25"/>
  <c r="B3360" i="25"/>
  <c r="S3360" i="25" s="1"/>
  <c r="S3359" i="25"/>
  <c r="H3359" i="25"/>
  <c r="S3358" i="25"/>
  <c r="H3358" i="25"/>
  <c r="H3357" i="25"/>
  <c r="B3357" i="25"/>
  <c r="S3357" i="25" s="1"/>
  <c r="S3356" i="25"/>
  <c r="H3356" i="25"/>
  <c r="B3356" i="25"/>
  <c r="S2906" i="25" s="1"/>
  <c r="S3355" i="25"/>
  <c r="H3355" i="25"/>
  <c r="H3354" i="25"/>
  <c r="B3354" i="25"/>
  <c r="S3354" i="25" s="1"/>
  <c r="S3353" i="25"/>
  <c r="H3353" i="25"/>
  <c r="H3352" i="25"/>
  <c r="B3352" i="25"/>
  <c r="S3352" i="25" s="1"/>
  <c r="S3351" i="25"/>
  <c r="H3351" i="25"/>
  <c r="H3350" i="25"/>
  <c r="B3350" i="25"/>
  <c r="S3350" i="25" s="1"/>
  <c r="S3349" i="25"/>
  <c r="H3349" i="25"/>
  <c r="S3348" i="25"/>
  <c r="H3348" i="25"/>
  <c r="H3347" i="25"/>
  <c r="B3347" i="25"/>
  <c r="S3347" i="25" s="1"/>
  <c r="S3346" i="25"/>
  <c r="H3346" i="25"/>
  <c r="H3345" i="25"/>
  <c r="B3345" i="25"/>
  <c r="H3344" i="25"/>
  <c r="H3343" i="25"/>
  <c r="B3343" i="25"/>
  <c r="S3343" i="25" s="1"/>
  <c r="S3342" i="25"/>
  <c r="H3342" i="25"/>
  <c r="S3341" i="25"/>
  <c r="H3341" i="25"/>
  <c r="H3340" i="25"/>
  <c r="S3340" i="25"/>
  <c r="H3339" i="25"/>
  <c r="B3339" i="25"/>
  <c r="S3339" i="25" s="1"/>
  <c r="S3338" i="25"/>
  <c r="H3338" i="25"/>
  <c r="S3337" i="25"/>
  <c r="H3337" i="25"/>
  <c r="E3337" i="25"/>
  <c r="S3336" i="25"/>
  <c r="H3336" i="25"/>
  <c r="F3336" i="25"/>
  <c r="F3337" i="25" s="1"/>
  <c r="F3338" i="25" s="1"/>
  <c r="F3339" i="25" s="1"/>
  <c r="F3340" i="25" s="1"/>
  <c r="F3341" i="25" s="1"/>
  <c r="F3342" i="25" s="1"/>
  <c r="F3343" i="25" s="1"/>
  <c r="F3344" i="25" s="1"/>
  <c r="F3345" i="25" s="1"/>
  <c r="F3346" i="25" s="1"/>
  <c r="F3347" i="25" s="1"/>
  <c r="F3348" i="25" s="1"/>
  <c r="F3349" i="25" s="1"/>
  <c r="F3350" i="25" s="1"/>
  <c r="F3351" i="25" s="1"/>
  <c r="F3352" i="25" s="1"/>
  <c r="F3353" i="25" s="1"/>
  <c r="F3354" i="25" s="1"/>
  <c r="F3355" i="25" s="1"/>
  <c r="F3356" i="25" s="1"/>
  <c r="F3357" i="25" s="1"/>
  <c r="F3358" i="25" s="1"/>
  <c r="F3359" i="25" s="1"/>
  <c r="F3360" i="25" s="1"/>
  <c r="F3361" i="25" s="1"/>
  <c r="F3362" i="25" s="1"/>
  <c r="F3363" i="25" s="1"/>
  <c r="F3364" i="25" s="1"/>
  <c r="F3365" i="25" s="1"/>
  <c r="F3366" i="25" s="1"/>
  <c r="F3367" i="25" s="1"/>
  <c r="F3368" i="25" s="1"/>
  <c r="F3369" i="25" s="1"/>
  <c r="F3370" i="25" s="1"/>
  <c r="F3371" i="25" s="1"/>
  <c r="F3372" i="25" s="1"/>
  <c r="F3373" i="25" s="1"/>
  <c r="F3374" i="25" s="1"/>
  <c r="F3375" i="25" s="1"/>
  <c r="F3376" i="25" s="1"/>
  <c r="F3377" i="25" s="1"/>
  <c r="F3378" i="25" s="1"/>
  <c r="F3379" i="25" s="1"/>
  <c r="F3380" i="25" s="1"/>
  <c r="F3381" i="25" s="1"/>
  <c r="F3382" i="25" s="1"/>
  <c r="F3383" i="25" s="1"/>
  <c r="F3384" i="25" s="1"/>
  <c r="F3385" i="25" s="1"/>
  <c r="F3386" i="25" s="1"/>
  <c r="F3387" i="25" s="1"/>
  <c r="F3388" i="25" s="1"/>
  <c r="F3389" i="25" s="1"/>
  <c r="F3390" i="25" s="1"/>
  <c r="F3391" i="25" s="1"/>
  <c r="F3392" i="25" s="1"/>
  <c r="F3393" i="25" s="1"/>
  <c r="F3394" i="25" s="1"/>
  <c r="E3336" i="25"/>
  <c r="G3336" i="25" s="1"/>
  <c r="S3335" i="25"/>
  <c r="S3334" i="25"/>
  <c r="H3334" i="25"/>
  <c r="H3333" i="25"/>
  <c r="B3333" i="25"/>
  <c r="S3333" i="25" s="1"/>
  <c r="H3332" i="25"/>
  <c r="S3331" i="25"/>
  <c r="H3331" i="25"/>
  <c r="H3330" i="25"/>
  <c r="B3330" i="25"/>
  <c r="S3330" i="25" s="1"/>
  <c r="H3329" i="25"/>
  <c r="B3329" i="25"/>
  <c r="H3328" i="25"/>
  <c r="B3328" i="25"/>
  <c r="S3328" i="25" s="1"/>
  <c r="H3327" i="25"/>
  <c r="B3327" i="25"/>
  <c r="S3327" i="25" s="1"/>
  <c r="S3326" i="25"/>
  <c r="H3326" i="25"/>
  <c r="S3325" i="25"/>
  <c r="H3325" i="25"/>
  <c r="S3324" i="25"/>
  <c r="H3324" i="25"/>
  <c r="S3323" i="25"/>
  <c r="H3323" i="25"/>
  <c r="S3322" i="25"/>
  <c r="H3322" i="25"/>
  <c r="S3321" i="25"/>
  <c r="H3321" i="25"/>
  <c r="B3321" i="25"/>
  <c r="S2873" i="25" s="1"/>
  <c r="S3320" i="25"/>
  <c r="H3320" i="25"/>
  <c r="H3319" i="25"/>
  <c r="B3319" i="25"/>
  <c r="S3319" i="25" s="1"/>
  <c r="H3318" i="25"/>
  <c r="B3318" i="25"/>
  <c r="S3318" i="25" s="1"/>
  <c r="S3317" i="25"/>
  <c r="H3317" i="25"/>
  <c r="S3316" i="25"/>
  <c r="H3316" i="25"/>
  <c r="H3315" i="25"/>
  <c r="B3315" i="25"/>
  <c r="S3315" i="25" s="1"/>
  <c r="H3314" i="25"/>
  <c r="B3314" i="25"/>
  <c r="S3314" i="25" s="1"/>
  <c r="H3313" i="25"/>
  <c r="S3312" i="25"/>
  <c r="H3312" i="25"/>
  <c r="S3311" i="25"/>
  <c r="H3311" i="25"/>
  <c r="H3310" i="25"/>
  <c r="B3310" i="25"/>
  <c r="S3310" i="25" s="1"/>
  <c r="H3309" i="25"/>
  <c r="B3309" i="25"/>
  <c r="S3309" i="25" s="1"/>
  <c r="H3308" i="25"/>
  <c r="S3308" i="25"/>
  <c r="H3307" i="25"/>
  <c r="B3307" i="25"/>
  <c r="S3307" i="25" s="1"/>
  <c r="S3306" i="25"/>
  <c r="H3306" i="25"/>
  <c r="S3305" i="25"/>
  <c r="H3305" i="25"/>
  <c r="S3304" i="25"/>
  <c r="H3304" i="25"/>
  <c r="S3303" i="25"/>
  <c r="H3303" i="25"/>
  <c r="B3303" i="25"/>
  <c r="S3302" i="25"/>
  <c r="H3302" i="25"/>
  <c r="H3301" i="25"/>
  <c r="B3301" i="25"/>
  <c r="S3301" i="25" s="1"/>
  <c r="H3300" i="25"/>
  <c r="B3300" i="25"/>
  <c r="S2853" i="25" s="1"/>
  <c r="S3299" i="25"/>
  <c r="H3299" i="25"/>
  <c r="H3298" i="25"/>
  <c r="B3298" i="25"/>
  <c r="S3298" i="25" s="1"/>
  <c r="H3297" i="25"/>
  <c r="B3297" i="25"/>
  <c r="H3296" i="25"/>
  <c r="B3296" i="25"/>
  <c r="S3296" i="25" s="1"/>
  <c r="H3295" i="25"/>
  <c r="H3294" i="25"/>
  <c r="H3293" i="25"/>
  <c r="S3293" i="25"/>
  <c r="H3292" i="25"/>
  <c r="B3292" i="25"/>
  <c r="S3292" i="25" s="1"/>
  <c r="H3291" i="25"/>
  <c r="B3291" i="25"/>
  <c r="S3291" i="25" s="1"/>
  <c r="H3290" i="25"/>
  <c r="S3290" i="25"/>
  <c r="S3289" i="25"/>
  <c r="H3289" i="25"/>
  <c r="H3288" i="25"/>
  <c r="B3288" i="25"/>
  <c r="S3288" i="25" s="1"/>
  <c r="S3287" i="25"/>
  <c r="H3287" i="25"/>
  <c r="B3287" i="25"/>
  <c r="S3286" i="25"/>
  <c r="H3286" i="25"/>
  <c r="H3285" i="25"/>
  <c r="B3285" i="25"/>
  <c r="S3285" i="25" s="1"/>
  <c r="S3284" i="25"/>
  <c r="H3284" i="25"/>
  <c r="S3283" i="25"/>
  <c r="H3283" i="25"/>
  <c r="S3282" i="25"/>
  <c r="H3282" i="25"/>
  <c r="F3282" i="25"/>
  <c r="F3283" i="25" s="1"/>
  <c r="F3284" i="25" s="1"/>
  <c r="F3285" i="25" s="1"/>
  <c r="F3286" i="25" s="1"/>
  <c r="F3287" i="25" s="1"/>
  <c r="F3288" i="25" s="1"/>
  <c r="F3289" i="25" s="1"/>
  <c r="F3290" i="25" s="1"/>
  <c r="F3291" i="25" s="1"/>
  <c r="F3292" i="25" s="1"/>
  <c r="F3293" i="25" s="1"/>
  <c r="F3294" i="25" s="1"/>
  <c r="F3295" i="25" s="1"/>
  <c r="F3296" i="25" s="1"/>
  <c r="F3297" i="25" s="1"/>
  <c r="F3298" i="25" s="1"/>
  <c r="F3299" i="25" s="1"/>
  <c r="F3300" i="25" s="1"/>
  <c r="F3301" i="25" s="1"/>
  <c r="F3302" i="25" s="1"/>
  <c r="F3303" i="25" s="1"/>
  <c r="F3304" i="25" s="1"/>
  <c r="F3305" i="25" s="1"/>
  <c r="F3306" i="25" s="1"/>
  <c r="F3307" i="25" s="1"/>
  <c r="F3308" i="25" s="1"/>
  <c r="F3309" i="25" s="1"/>
  <c r="F3310" i="25" s="1"/>
  <c r="F3311" i="25" s="1"/>
  <c r="F3312" i="25" s="1"/>
  <c r="F3313" i="25" s="1"/>
  <c r="F3314" i="25" s="1"/>
  <c r="F3315" i="25" s="1"/>
  <c r="F3316" i="25" s="1"/>
  <c r="F3317" i="25" s="1"/>
  <c r="F3318" i="25" s="1"/>
  <c r="F3319" i="25" s="1"/>
  <c r="F3320" i="25" s="1"/>
  <c r="F3321" i="25" s="1"/>
  <c r="F3322" i="25" s="1"/>
  <c r="F3323" i="25" s="1"/>
  <c r="F3324" i="25" s="1"/>
  <c r="F3325" i="25" s="1"/>
  <c r="F3326" i="25" s="1"/>
  <c r="F3327" i="25" s="1"/>
  <c r="F3328" i="25" s="1"/>
  <c r="F3329" i="25" s="1"/>
  <c r="F3330" i="25" s="1"/>
  <c r="F3331" i="25" s="1"/>
  <c r="F3332" i="25" s="1"/>
  <c r="F3333" i="25" s="1"/>
  <c r="F3334" i="25" s="1"/>
  <c r="B3282" i="25"/>
  <c r="S3281" i="25"/>
  <c r="H3281" i="25"/>
  <c r="F3281" i="25"/>
  <c r="E3281" i="25"/>
  <c r="E3282" i="25" s="1"/>
  <c r="S3280" i="25"/>
  <c r="H3279" i="25"/>
  <c r="B3279" i="25"/>
  <c r="S3279" i="25" s="1"/>
  <c r="H3278" i="25"/>
  <c r="B3278" i="25"/>
  <c r="S3278" i="25" s="1"/>
  <c r="S3277" i="25"/>
  <c r="H3277" i="25"/>
  <c r="B3277" i="25"/>
  <c r="S2834" i="25" s="1"/>
  <c r="S3276" i="25"/>
  <c r="H3276" i="25"/>
  <c r="H3275" i="25"/>
  <c r="B3275" i="25"/>
  <c r="S3275" i="25" s="1"/>
  <c r="S3274" i="25"/>
  <c r="H3274" i="25"/>
  <c r="H3273" i="25"/>
  <c r="S3273" i="25"/>
  <c r="H3272" i="25"/>
  <c r="B3272" i="25"/>
  <c r="S3271" i="25"/>
  <c r="H3271" i="25"/>
  <c r="H3270" i="25"/>
  <c r="H3269" i="25"/>
  <c r="B3269" i="25"/>
  <c r="S3269" i="25" s="1"/>
  <c r="S3268" i="25"/>
  <c r="H3268" i="25"/>
  <c r="H3267" i="25"/>
  <c r="S3267" i="25"/>
  <c r="H3266" i="25"/>
  <c r="B3266" i="25"/>
  <c r="S3266" i="25" s="1"/>
  <c r="H3265" i="25"/>
  <c r="B3265" i="25"/>
  <c r="S3265" i="25" s="1"/>
  <c r="H3264" i="25"/>
  <c r="B3264" i="25"/>
  <c r="S3264" i="25" s="1"/>
  <c r="S3263" i="25"/>
  <c r="H3263" i="25"/>
  <c r="H3262" i="25"/>
  <c r="S3262" i="25"/>
  <c r="H3261" i="25"/>
  <c r="B3261" i="25"/>
  <c r="S3261" i="25" s="1"/>
  <c r="H3260" i="25"/>
  <c r="B3260" i="25"/>
  <c r="S3260" i="25" s="1"/>
  <c r="H3259" i="25"/>
  <c r="B3259" i="25"/>
  <c r="S3259" i="25" s="1"/>
  <c r="H3258" i="25"/>
  <c r="B3258" i="25"/>
  <c r="S3258" i="25" s="1"/>
  <c r="H3257" i="25"/>
  <c r="B3257" i="25"/>
  <c r="S3257" i="25" s="1"/>
  <c r="S3256" i="25"/>
  <c r="H3256" i="25"/>
  <c r="B3256" i="25"/>
  <c r="H3255" i="25"/>
  <c r="B3255" i="25"/>
  <c r="S3255" i="25" s="1"/>
  <c r="H3254" i="25"/>
  <c r="B3254" i="25"/>
  <c r="S3254" i="25" s="1"/>
  <c r="H3253" i="25"/>
  <c r="S3253" i="25"/>
  <c r="H3252" i="25"/>
  <c r="B3252" i="25"/>
  <c r="S3252" i="25" s="1"/>
  <c r="H3251" i="25"/>
  <c r="B3251" i="25"/>
  <c r="S3250" i="25"/>
  <c r="H3250" i="25"/>
  <c r="S3249" i="25"/>
  <c r="H3249" i="25"/>
  <c r="B3249" i="25"/>
  <c r="H3248" i="25"/>
  <c r="H3247" i="25"/>
  <c r="B3247" i="25"/>
  <c r="S3247" i="25" s="1"/>
  <c r="S3246" i="25"/>
  <c r="H3246" i="25"/>
  <c r="H3245" i="25"/>
  <c r="B3245" i="25"/>
  <c r="S3245" i="25" s="1"/>
  <c r="S3244" i="25"/>
  <c r="H3244" i="25"/>
  <c r="H3243" i="25"/>
  <c r="B3243" i="25"/>
  <c r="S3242" i="25"/>
  <c r="H3242" i="25"/>
  <c r="S3241" i="25"/>
  <c r="H3241" i="25"/>
  <c r="H3240" i="25"/>
  <c r="B3240" i="25"/>
  <c r="H3239" i="25"/>
  <c r="B3239" i="25"/>
  <c r="S3239" i="25" s="1"/>
  <c r="H3238" i="25"/>
  <c r="B3238" i="25"/>
  <c r="S3238" i="25" s="1"/>
  <c r="S3237" i="25"/>
  <c r="H3237" i="25"/>
  <c r="S3236" i="25"/>
  <c r="H3236" i="25"/>
  <c r="S3235" i="25"/>
  <c r="H3235" i="25"/>
  <c r="H3234" i="25"/>
  <c r="B3234" i="25"/>
  <c r="S3234" i="25" s="1"/>
  <c r="H3233" i="25"/>
  <c r="S3233" i="25"/>
  <c r="H3232" i="25"/>
  <c r="B3232" i="25"/>
  <c r="S3231" i="25"/>
  <c r="H3231" i="25"/>
  <c r="S3230" i="25"/>
  <c r="H3230" i="25"/>
  <c r="H3229" i="25"/>
  <c r="B3229" i="25"/>
  <c r="S3229" i="25" s="1"/>
  <c r="S3228" i="25"/>
  <c r="H3228" i="25"/>
  <c r="H3227" i="25"/>
  <c r="B3227" i="25"/>
  <c r="S3227" i="25" s="1"/>
  <c r="H3226" i="25"/>
  <c r="B3226" i="25"/>
  <c r="S3225" i="25"/>
  <c r="H3225" i="25"/>
  <c r="H3224" i="25"/>
  <c r="B3224" i="25"/>
  <c r="S3224" i="25" s="1"/>
  <c r="H3223" i="25"/>
  <c r="S3223" i="25"/>
  <c r="H3222" i="25"/>
  <c r="B3222" i="25"/>
  <c r="S3222" i="25" s="1"/>
  <c r="H3221" i="25"/>
  <c r="B3221" i="25"/>
  <c r="S3221" i="25" s="1"/>
  <c r="S3220" i="25"/>
  <c r="H3220" i="25"/>
  <c r="H3219" i="25"/>
  <c r="B3219" i="25"/>
  <c r="S3219" i="25" s="1"/>
  <c r="H3218" i="25"/>
  <c r="B3218" i="25"/>
  <c r="S3217" i="25"/>
  <c r="H3217" i="25"/>
  <c r="S3216" i="25"/>
  <c r="H3216" i="25"/>
  <c r="H3215" i="25"/>
  <c r="B3215" i="25"/>
  <c r="S3215" i="25" s="1"/>
  <c r="S3214" i="25"/>
  <c r="H3214" i="25"/>
  <c r="H3213" i="25"/>
  <c r="B3213" i="25"/>
  <c r="S3213" i="25" s="1"/>
  <c r="S3212" i="25"/>
  <c r="H3212" i="25"/>
  <c r="H3211" i="25"/>
  <c r="B3211" i="25"/>
  <c r="S3211" i="25" s="1"/>
  <c r="S3210" i="25"/>
  <c r="H3210" i="25"/>
  <c r="B3210" i="25"/>
  <c r="S3209" i="25"/>
  <c r="H3209" i="25"/>
  <c r="H3208" i="25"/>
  <c r="S3208" i="25"/>
  <c r="H3207" i="25"/>
  <c r="B3207" i="25"/>
  <c r="S3207" i="25" s="1"/>
  <c r="S3206" i="25"/>
  <c r="H3206" i="25"/>
  <c r="B3206" i="25"/>
  <c r="H3205" i="25"/>
  <c r="B3205" i="25"/>
  <c r="S3204" i="25"/>
  <c r="H3204" i="25"/>
  <c r="S3203" i="25"/>
  <c r="H3203" i="25"/>
  <c r="H3202" i="25"/>
  <c r="B3202" i="25"/>
  <c r="S3202" i="25" s="1"/>
  <c r="S3201" i="25"/>
  <c r="H3201" i="25"/>
  <c r="H3200" i="25"/>
  <c r="B3200" i="25"/>
  <c r="S2774" i="25" s="1"/>
  <c r="S3199" i="25"/>
  <c r="H3199" i="25"/>
  <c r="S3198" i="25"/>
  <c r="H3198" i="25"/>
  <c r="S3197" i="25"/>
  <c r="H3197" i="25"/>
  <c r="S3196" i="25"/>
  <c r="H3196" i="25"/>
  <c r="H3195" i="25"/>
  <c r="B3195" i="25"/>
  <c r="S3195" i="25" s="1"/>
  <c r="S3194" i="25"/>
  <c r="H3194" i="25"/>
  <c r="S3193" i="25"/>
  <c r="H3193" i="25"/>
  <c r="F3193" i="25"/>
  <c r="F3194" i="25" s="1"/>
  <c r="F3195" i="25" s="1"/>
  <c r="F3196" i="25" s="1"/>
  <c r="F3197" i="25" s="1"/>
  <c r="F3198" i="25" s="1"/>
  <c r="F3199" i="25" s="1"/>
  <c r="F3200" i="25" s="1"/>
  <c r="F3201" i="25" s="1"/>
  <c r="F3202" i="25" s="1"/>
  <c r="F3203" i="25" s="1"/>
  <c r="F3204" i="25" s="1"/>
  <c r="F3205" i="25" s="1"/>
  <c r="F3206" i="25" s="1"/>
  <c r="F3207" i="25" s="1"/>
  <c r="F3208" i="25" s="1"/>
  <c r="F3209" i="25" s="1"/>
  <c r="F3210" i="25" s="1"/>
  <c r="F3211" i="25" s="1"/>
  <c r="F3212" i="25" s="1"/>
  <c r="F3213" i="25" s="1"/>
  <c r="F3214" i="25" s="1"/>
  <c r="F3215" i="25" s="1"/>
  <c r="F3216" i="25" s="1"/>
  <c r="F3217" i="25" s="1"/>
  <c r="F3218" i="25" s="1"/>
  <c r="F3219" i="25" s="1"/>
  <c r="F3220" i="25" s="1"/>
  <c r="F3221" i="25" s="1"/>
  <c r="F3222" i="25" s="1"/>
  <c r="F3223" i="25" s="1"/>
  <c r="F3224" i="25" s="1"/>
  <c r="F3225" i="25" s="1"/>
  <c r="F3226" i="25" s="1"/>
  <c r="F3227" i="25" s="1"/>
  <c r="F3228" i="25" s="1"/>
  <c r="F3229" i="25" s="1"/>
  <c r="F3230" i="25" s="1"/>
  <c r="F3231" i="25" s="1"/>
  <c r="F3232" i="25" s="1"/>
  <c r="F3233" i="25" s="1"/>
  <c r="F3234" i="25" s="1"/>
  <c r="F3235" i="25" s="1"/>
  <c r="F3236" i="25" s="1"/>
  <c r="F3237" i="25" s="1"/>
  <c r="F3238" i="25" s="1"/>
  <c r="F3239" i="25" s="1"/>
  <c r="F3240" i="25" s="1"/>
  <c r="F3241" i="25" s="1"/>
  <c r="F3242" i="25" s="1"/>
  <c r="F3243" i="25" s="1"/>
  <c r="F3244" i="25" s="1"/>
  <c r="F3245" i="25" s="1"/>
  <c r="F3246" i="25" s="1"/>
  <c r="F3247" i="25" s="1"/>
  <c r="F3248" i="25" s="1"/>
  <c r="F3249" i="25" s="1"/>
  <c r="F3250" i="25" s="1"/>
  <c r="F3251" i="25" s="1"/>
  <c r="F3252" i="25" s="1"/>
  <c r="F3253" i="25" s="1"/>
  <c r="F3254" i="25" s="1"/>
  <c r="F3255" i="25" s="1"/>
  <c r="F3256" i="25" s="1"/>
  <c r="F3257" i="25" s="1"/>
  <c r="F3258" i="25" s="1"/>
  <c r="F3259" i="25" s="1"/>
  <c r="F3260" i="25" s="1"/>
  <c r="F3261" i="25" s="1"/>
  <c r="F3262" i="25" s="1"/>
  <c r="F3263" i="25" s="1"/>
  <c r="F3264" i="25" s="1"/>
  <c r="F3265" i="25" s="1"/>
  <c r="F3266" i="25" s="1"/>
  <c r="F3267" i="25" s="1"/>
  <c r="F3268" i="25" s="1"/>
  <c r="F3269" i="25" s="1"/>
  <c r="F3270" i="25" s="1"/>
  <c r="F3271" i="25" s="1"/>
  <c r="F3272" i="25" s="1"/>
  <c r="F3273" i="25" s="1"/>
  <c r="F3274" i="25" s="1"/>
  <c r="F3275" i="25" s="1"/>
  <c r="F3276" i="25" s="1"/>
  <c r="F3277" i="25" s="1"/>
  <c r="F3278" i="25" s="1"/>
  <c r="F3279" i="25" s="1"/>
  <c r="E3193" i="25"/>
  <c r="S3192" i="25"/>
  <c r="H3191" i="25"/>
  <c r="B3191" i="25"/>
  <c r="S3191" i="25" s="1"/>
  <c r="H3190" i="25"/>
  <c r="S3189" i="25"/>
  <c r="H3189" i="25"/>
  <c r="S3188" i="25"/>
  <c r="H3188" i="25"/>
  <c r="S3187" i="25"/>
  <c r="H3187" i="25"/>
  <c r="S3186" i="25"/>
  <c r="H3186" i="25"/>
  <c r="S3185" i="25"/>
  <c r="H3185" i="25"/>
  <c r="S3184" i="25"/>
  <c r="H3184" i="25"/>
  <c r="F3184" i="25"/>
  <c r="E3184" i="25"/>
  <c r="E3185" i="25" s="1"/>
  <c r="S3183" i="25"/>
  <c r="H3182" i="25"/>
  <c r="B3182" i="25"/>
  <c r="S3182" i="25" s="1"/>
  <c r="S3181" i="25"/>
  <c r="H3181" i="25"/>
  <c r="S3180" i="25"/>
  <c r="H3180" i="25"/>
  <c r="H3179" i="25"/>
  <c r="B3179" i="25"/>
  <c r="S3179" i="25" s="1"/>
  <c r="S3178" i="25"/>
  <c r="H3178" i="25"/>
  <c r="H3177" i="25"/>
  <c r="B3177" i="25"/>
  <c r="S3177" i="25" s="1"/>
  <c r="S3176" i="25"/>
  <c r="H3176" i="25"/>
  <c r="S3175" i="25"/>
  <c r="H3175" i="25"/>
  <c r="S3174" i="25"/>
  <c r="H3174" i="25"/>
  <c r="B3174" i="25"/>
  <c r="H3173" i="25"/>
  <c r="B3173" i="25"/>
  <c r="S3172" i="25"/>
  <c r="H3172" i="25"/>
  <c r="S3171" i="25"/>
  <c r="H3171" i="25"/>
  <c r="S3170" i="25"/>
  <c r="H3170" i="25"/>
  <c r="S3169" i="25"/>
  <c r="H3169" i="25"/>
  <c r="S3168" i="25"/>
  <c r="H3168" i="25"/>
  <c r="S3167" i="25"/>
  <c r="H3167" i="25"/>
  <c r="S3166" i="25"/>
  <c r="H3166" i="25"/>
  <c r="S3165" i="25"/>
  <c r="H3165" i="25"/>
  <c r="S3164" i="25"/>
  <c r="H3164" i="25"/>
  <c r="S3163" i="25"/>
  <c r="H3163" i="25"/>
  <c r="F3163" i="25"/>
  <c r="F3164" i="25" s="1"/>
  <c r="F3165" i="25" s="1"/>
  <c r="F3166" i="25" s="1"/>
  <c r="F3167" i="25" s="1"/>
  <c r="F3168" i="25" s="1"/>
  <c r="F3169" i="25" s="1"/>
  <c r="F3170" i="25" s="1"/>
  <c r="F3171" i="25" s="1"/>
  <c r="F3172" i="25" s="1"/>
  <c r="F3173" i="25" s="1"/>
  <c r="F3174" i="25" s="1"/>
  <c r="F3175" i="25" s="1"/>
  <c r="F3176" i="25" s="1"/>
  <c r="F3177" i="25" s="1"/>
  <c r="F3178" i="25" s="1"/>
  <c r="F3179" i="25" s="1"/>
  <c r="F3180" i="25" s="1"/>
  <c r="F3181" i="25" s="1"/>
  <c r="F3182" i="25" s="1"/>
  <c r="S3162" i="25"/>
  <c r="H3162" i="25"/>
  <c r="F3162" i="25"/>
  <c r="E3162" i="25"/>
  <c r="E3163" i="25" s="1"/>
  <c r="S3161" i="25"/>
  <c r="H3160" i="25"/>
  <c r="B3160" i="25"/>
  <c r="S3160" i="25" s="1"/>
  <c r="S3159" i="25"/>
  <c r="H3159" i="25"/>
  <c r="S3158" i="25"/>
  <c r="H3158" i="25"/>
  <c r="S3157" i="25"/>
  <c r="H3157" i="25"/>
  <c r="S3156" i="25"/>
  <c r="H3156" i="25"/>
  <c r="H3155" i="25"/>
  <c r="B3155" i="25"/>
  <c r="H3154" i="25"/>
  <c r="B3154" i="25"/>
  <c r="S3153" i="25"/>
  <c r="H3153" i="25"/>
  <c r="S3152" i="25"/>
  <c r="H3152" i="25"/>
  <c r="H3151" i="25"/>
  <c r="B3151" i="25"/>
  <c r="S3151" i="25" s="1"/>
  <c r="S3150" i="25"/>
  <c r="H3150" i="25"/>
  <c r="B3150" i="25"/>
  <c r="S3149" i="25"/>
  <c r="H3149" i="25"/>
  <c r="S3148" i="25"/>
  <c r="H3148" i="25"/>
  <c r="B3148" i="25"/>
  <c r="H3147" i="25"/>
  <c r="B3147" i="25"/>
  <c r="S3147" i="25" s="1"/>
  <c r="S3146" i="25"/>
  <c r="H3146" i="25"/>
  <c r="S3145" i="25"/>
  <c r="H3145" i="25"/>
  <c r="S3144" i="25"/>
  <c r="H3144" i="25"/>
  <c r="S3143" i="25"/>
  <c r="H3143" i="25"/>
  <c r="S3142" i="25"/>
  <c r="H3142" i="25"/>
  <c r="H3141" i="25"/>
  <c r="B3141" i="25"/>
  <c r="S3141" i="25" s="1"/>
  <c r="S3140" i="25"/>
  <c r="H3140" i="25"/>
  <c r="S3139" i="25"/>
  <c r="H3139" i="25"/>
  <c r="S3138" i="25"/>
  <c r="H3138" i="25"/>
  <c r="F3138" i="25"/>
  <c r="F3139" i="25" s="1"/>
  <c r="F3140" i="25" s="1"/>
  <c r="F3141" i="25" s="1"/>
  <c r="F3142" i="25" s="1"/>
  <c r="F3143" i="25" s="1"/>
  <c r="F3144" i="25" s="1"/>
  <c r="F3145" i="25" s="1"/>
  <c r="F3146" i="25" s="1"/>
  <c r="F3147" i="25" s="1"/>
  <c r="F3148" i="25" s="1"/>
  <c r="F3149" i="25" s="1"/>
  <c r="F3150" i="25" s="1"/>
  <c r="F3151" i="25" s="1"/>
  <c r="F3152" i="25" s="1"/>
  <c r="F3153" i="25" s="1"/>
  <c r="F3154" i="25" s="1"/>
  <c r="F3155" i="25" s="1"/>
  <c r="F3156" i="25" s="1"/>
  <c r="F3157" i="25" s="1"/>
  <c r="F3158" i="25" s="1"/>
  <c r="F3159" i="25" s="1"/>
  <c r="F3160" i="25" s="1"/>
  <c r="S3137" i="25"/>
  <c r="H3137" i="25"/>
  <c r="S3136" i="25"/>
  <c r="H3136" i="25"/>
  <c r="S3135" i="25"/>
  <c r="H3135" i="25"/>
  <c r="S3134" i="25"/>
  <c r="H3134" i="25"/>
  <c r="F3134" i="25"/>
  <c r="F3135" i="25" s="1"/>
  <c r="F3136" i="25" s="1"/>
  <c r="F3137" i="25" s="1"/>
  <c r="E3134" i="25"/>
  <c r="E3135" i="25" s="1"/>
  <c r="S3133" i="25"/>
  <c r="H3132" i="25"/>
  <c r="S3132" i="25"/>
  <c r="H3131" i="25"/>
  <c r="S3131" i="25"/>
  <c r="H3130" i="25"/>
  <c r="S3130" i="25"/>
  <c r="S3129" i="25"/>
  <c r="H3129" i="25"/>
  <c r="S3128" i="25"/>
  <c r="H3128" i="25"/>
  <c r="H3127" i="25"/>
  <c r="B3127" i="25"/>
  <c r="S3127" i="25" s="1"/>
  <c r="S3126" i="25"/>
  <c r="H3126" i="25"/>
  <c r="B3126" i="25"/>
  <c r="H3125" i="25"/>
  <c r="B3125" i="25"/>
  <c r="S3125" i="25" s="1"/>
  <c r="S3124" i="25"/>
  <c r="H3124" i="25"/>
  <c r="H3123" i="25"/>
  <c r="B3123" i="25"/>
  <c r="S3123" i="25" s="1"/>
  <c r="S3122" i="25"/>
  <c r="H3122" i="25"/>
  <c r="S3121" i="25"/>
  <c r="H3121" i="25"/>
  <c r="H3120" i="25"/>
  <c r="B3120" i="25"/>
  <c r="S3120" i="25" s="1"/>
  <c r="S3119" i="25"/>
  <c r="H3119" i="25"/>
  <c r="H3118" i="25"/>
  <c r="S3118" i="25"/>
  <c r="H3117" i="25"/>
  <c r="B3117" i="25"/>
  <c r="S3117" i="25" s="1"/>
  <c r="H3116" i="25"/>
  <c r="S3116" i="25"/>
  <c r="H3115" i="25"/>
  <c r="B3115" i="25"/>
  <c r="S3115" i="25" s="1"/>
  <c r="S3114" i="25"/>
  <c r="H3114" i="25"/>
  <c r="H3113" i="25"/>
  <c r="B3113" i="25"/>
  <c r="S3113" i="25" s="1"/>
  <c r="S3112" i="25"/>
  <c r="H3112" i="25"/>
  <c r="H3111" i="25"/>
  <c r="H3110" i="25"/>
  <c r="B3110" i="25"/>
  <c r="S3110" i="25" s="1"/>
  <c r="H3109" i="25"/>
  <c r="B3109" i="25"/>
  <c r="S3109" i="25" s="1"/>
  <c r="S3108" i="25"/>
  <c r="H3108" i="25"/>
  <c r="H3107" i="25"/>
  <c r="B3107" i="25"/>
  <c r="S3107" i="25" s="1"/>
  <c r="H3106" i="25"/>
  <c r="B3106" i="25"/>
  <c r="S3106" i="25" s="1"/>
  <c r="H3105" i="25"/>
  <c r="B3105" i="25"/>
  <c r="H3104" i="25"/>
  <c r="B3104" i="25"/>
  <c r="S3104" i="25" s="1"/>
  <c r="H3103" i="25"/>
  <c r="B3103" i="25"/>
  <c r="S3103" i="25" s="1"/>
  <c r="H3102" i="25"/>
  <c r="B3102" i="25"/>
  <c r="H3101" i="25"/>
  <c r="B3101" i="25"/>
  <c r="H3100" i="25"/>
  <c r="B3100" i="25"/>
  <c r="S3100" i="25" s="1"/>
  <c r="H3099" i="25"/>
  <c r="B3099" i="25"/>
  <c r="S2689" i="25" s="1"/>
  <c r="H3098" i="25"/>
  <c r="B3098" i="25"/>
  <c r="H3097" i="25"/>
  <c r="B3097" i="25"/>
  <c r="S3097" i="25" s="1"/>
  <c r="S3096" i="25"/>
  <c r="H3096" i="25"/>
  <c r="H3095" i="25"/>
  <c r="B3095" i="25"/>
  <c r="S3095" i="25" s="1"/>
  <c r="H3094" i="25"/>
  <c r="S3094" i="25"/>
  <c r="H3093" i="25"/>
  <c r="B3093" i="25"/>
  <c r="S3093" i="25" s="1"/>
  <c r="S3092" i="25"/>
  <c r="H3092" i="25"/>
  <c r="S3091" i="25"/>
  <c r="H3091" i="25"/>
  <c r="B3091" i="25"/>
  <c r="S2684" i="25" s="1"/>
  <c r="H3090" i="25"/>
  <c r="B3090" i="25"/>
  <c r="S3090" i="25" s="1"/>
  <c r="S3089" i="25"/>
  <c r="H3089" i="25"/>
  <c r="H3088" i="25"/>
  <c r="B3088" i="25"/>
  <c r="S3088" i="25" s="1"/>
  <c r="H3087" i="25"/>
  <c r="H3086" i="25"/>
  <c r="S3086" i="25"/>
  <c r="H3085" i="25"/>
  <c r="B3085" i="25"/>
  <c r="S3084" i="25"/>
  <c r="H3084" i="25"/>
  <c r="S3083" i="25"/>
  <c r="H3083" i="25"/>
  <c r="S3082" i="25"/>
  <c r="H3082" i="25"/>
  <c r="H3081" i="25"/>
  <c r="B3081" i="25"/>
  <c r="S3081" i="25" s="1"/>
  <c r="H3080" i="25"/>
  <c r="B3080" i="25"/>
  <c r="S3080" i="25" s="1"/>
  <c r="S3079" i="25"/>
  <c r="H3079" i="25"/>
  <c r="S3078" i="25"/>
  <c r="H3078" i="25"/>
  <c r="S3077" i="25"/>
  <c r="H3077" i="25"/>
  <c r="H3076" i="25"/>
  <c r="B3076" i="25"/>
  <c r="S3076" i="25" s="1"/>
  <c r="H3075" i="25"/>
  <c r="B3075" i="25"/>
  <c r="S3075" i="25" s="1"/>
  <c r="H3074" i="25"/>
  <c r="B3074" i="25"/>
  <c r="S3074" i="25" s="1"/>
  <c r="S3073" i="25"/>
  <c r="H3073" i="25"/>
  <c r="H3072" i="25"/>
  <c r="B3072" i="25"/>
  <c r="S2673" i="25" s="1"/>
  <c r="H3071" i="25"/>
  <c r="S3070" i="25"/>
  <c r="H3070" i="25"/>
  <c r="H3069" i="25"/>
  <c r="S3068" i="25"/>
  <c r="H3068" i="25"/>
  <c r="H3067" i="25"/>
  <c r="B3067" i="25"/>
  <c r="H3066" i="25"/>
  <c r="B3066" i="25"/>
  <c r="S3066" i="25" s="1"/>
  <c r="S3065" i="25"/>
  <c r="H3065" i="25"/>
  <c r="S3064" i="25"/>
  <c r="H3064" i="25"/>
  <c r="H3063" i="25"/>
  <c r="H3062" i="25"/>
  <c r="B3062" i="25"/>
  <c r="H3061" i="25"/>
  <c r="B3061" i="25"/>
  <c r="S3061" i="25" s="1"/>
  <c r="S3060" i="25"/>
  <c r="H3060" i="25"/>
  <c r="B3060" i="25"/>
  <c r="H3059" i="25"/>
  <c r="B3059" i="25"/>
  <c r="S3059" i="25" s="1"/>
  <c r="S3058" i="25"/>
  <c r="H3058" i="25"/>
  <c r="S3057" i="25"/>
  <c r="H3057" i="25"/>
  <c r="H3056" i="25"/>
  <c r="H3055" i="25"/>
  <c r="B3055" i="25"/>
  <c r="S3055" i="25" s="1"/>
  <c r="H3054" i="25"/>
  <c r="S3053" i="25"/>
  <c r="H3053" i="25"/>
  <c r="H3052" i="25"/>
  <c r="H3051" i="25"/>
  <c r="B3051" i="25"/>
  <c r="S3051" i="25" s="1"/>
  <c r="S3050" i="25"/>
  <c r="H3050" i="25"/>
  <c r="S3049" i="25"/>
  <c r="H3049" i="25"/>
  <c r="S3048" i="25"/>
  <c r="H3048" i="25"/>
  <c r="S3047" i="25"/>
  <c r="H3047" i="25"/>
  <c r="B3047" i="25"/>
  <c r="S3046" i="25"/>
  <c r="H3046" i="25"/>
  <c r="S3045" i="25"/>
  <c r="H3045" i="25"/>
  <c r="S3044" i="25"/>
  <c r="H3044" i="25"/>
  <c r="S3043" i="25"/>
  <c r="H3043" i="25"/>
  <c r="S3042" i="25"/>
  <c r="H3042" i="25"/>
  <c r="S3041" i="25"/>
  <c r="H3041" i="25"/>
  <c r="H3040" i="25"/>
  <c r="B3040" i="25"/>
  <c r="S3040" i="25" s="1"/>
  <c r="S3039" i="25"/>
  <c r="H3039" i="25"/>
  <c r="S3038" i="25"/>
  <c r="H3038" i="25"/>
  <c r="S3037" i="25"/>
  <c r="H3037" i="25"/>
  <c r="H3036" i="25"/>
  <c r="B3036" i="25"/>
  <c r="S3036" i="25" s="1"/>
  <c r="H3035" i="25"/>
  <c r="B3035" i="25"/>
  <c r="S3035" i="25" s="1"/>
  <c r="S3034" i="25"/>
  <c r="H3034" i="25"/>
  <c r="H3033" i="25"/>
  <c r="S3033" i="25"/>
  <c r="H3032" i="25"/>
  <c r="B3032" i="25"/>
  <c r="S3031" i="25"/>
  <c r="H3031" i="25"/>
  <c r="S3030" i="25"/>
  <c r="H3030" i="25"/>
  <c r="S3029" i="25"/>
  <c r="H3029" i="25"/>
  <c r="S3028" i="25"/>
  <c r="H3028" i="25"/>
  <c r="H3027" i="25"/>
  <c r="S3027" i="25"/>
  <c r="H3026" i="25"/>
  <c r="B3026" i="25"/>
  <c r="S2650" i="25" s="1"/>
  <c r="S3025" i="25"/>
  <c r="H3025" i="25"/>
  <c r="B3025" i="25"/>
  <c r="S3024" i="25"/>
  <c r="H3024" i="25"/>
  <c r="S3023" i="25"/>
  <c r="H3023" i="25"/>
  <c r="S3022" i="25"/>
  <c r="H3022" i="25"/>
  <c r="H3021" i="25"/>
  <c r="B3021" i="25"/>
  <c r="S3021" i="25" s="1"/>
  <c r="S3020" i="25"/>
  <c r="H3020" i="25"/>
  <c r="H3019" i="25"/>
  <c r="B3019" i="25"/>
  <c r="S3019" i="25" s="1"/>
  <c r="S3018" i="25"/>
  <c r="H3018" i="25"/>
  <c r="S3017" i="25"/>
  <c r="H3017" i="25"/>
  <c r="S3016" i="25"/>
  <c r="H3016" i="25"/>
  <c r="H3015" i="25"/>
  <c r="B3015" i="25"/>
  <c r="S3015" i="25" s="1"/>
  <c r="H3014" i="25"/>
  <c r="B3014" i="25"/>
  <c r="S3013" i="25"/>
  <c r="H3013" i="25"/>
  <c r="S3012" i="25"/>
  <c r="H3012" i="25"/>
  <c r="S3011" i="25"/>
  <c r="H3011" i="25"/>
  <c r="H3010" i="25"/>
  <c r="B3010" i="25"/>
  <c r="S2641" i="25" s="1"/>
  <c r="H3009" i="25"/>
  <c r="B3009" i="25"/>
  <c r="S3009" i="25" s="1"/>
  <c r="S3008" i="25"/>
  <c r="H3008" i="25"/>
  <c r="S3007" i="25"/>
  <c r="H3007" i="25"/>
  <c r="S3006" i="25"/>
  <c r="H3006" i="25"/>
  <c r="S3005" i="25"/>
  <c r="H3005" i="25"/>
  <c r="S3004" i="25"/>
  <c r="H3004" i="25"/>
  <c r="B3004" i="25"/>
  <c r="S3003" i="25"/>
  <c r="H3003" i="25"/>
  <c r="B3003" i="25"/>
  <c r="H3002" i="25"/>
  <c r="B3002" i="25"/>
  <c r="S3002" i="25" s="1"/>
  <c r="H3001" i="25"/>
  <c r="B3001" i="25"/>
  <c r="S3001" i="25" s="1"/>
  <c r="S3000" i="25"/>
  <c r="H3000" i="25"/>
  <c r="S2999" i="25"/>
  <c r="H2999" i="25"/>
  <c r="S2998" i="25"/>
  <c r="H2998" i="25"/>
  <c r="S2997" i="25"/>
  <c r="H2997" i="25"/>
  <c r="H2996" i="25"/>
  <c r="B2996" i="25"/>
  <c r="S2633" i="25" s="1"/>
  <c r="S2995" i="25"/>
  <c r="H2995" i="25"/>
  <c r="H2994" i="25"/>
  <c r="B2994" i="25"/>
  <c r="S2994" i="25" s="1"/>
  <c r="S2993" i="25"/>
  <c r="H2993" i="25"/>
  <c r="S2992" i="25"/>
  <c r="H2992" i="25"/>
  <c r="S2991" i="25"/>
  <c r="H2991" i="25"/>
  <c r="S2990" i="25"/>
  <c r="H2990" i="25"/>
  <c r="B2990" i="25"/>
  <c r="S2989" i="25"/>
  <c r="H2989" i="25"/>
  <c r="H2988" i="25"/>
  <c r="S2987" i="25"/>
  <c r="H2987" i="25"/>
  <c r="H2986" i="25"/>
  <c r="S2985" i="25"/>
  <c r="H2985" i="25"/>
  <c r="S2984" i="25"/>
  <c r="H2984" i="25"/>
  <c r="B2984" i="25"/>
  <c r="H2983" i="25"/>
  <c r="B2983" i="25"/>
  <c r="S2983" i="25" s="1"/>
  <c r="H2982" i="25"/>
  <c r="B2982" i="25"/>
  <c r="S2982" i="25" s="1"/>
  <c r="S2981" i="25"/>
  <c r="H2981" i="25"/>
  <c r="S2980" i="25"/>
  <c r="H2980" i="25"/>
  <c r="S2979" i="25"/>
  <c r="H2979" i="25"/>
  <c r="S2978" i="25"/>
  <c r="H2978" i="25"/>
  <c r="S2977" i="25"/>
  <c r="H2977" i="25"/>
  <c r="S2976" i="25"/>
  <c r="H2976" i="25"/>
  <c r="S2975" i="25"/>
  <c r="H2975" i="25"/>
  <c r="H2974" i="25"/>
  <c r="B2974" i="25"/>
  <c r="S2974" i="25" s="1"/>
  <c r="S2973" i="25"/>
  <c r="H2973" i="25"/>
  <c r="S2972" i="25"/>
  <c r="H2972" i="25"/>
  <c r="S2971" i="25"/>
  <c r="H2971" i="25"/>
  <c r="S2970" i="25"/>
  <c r="H2970" i="25"/>
  <c r="H2969" i="25"/>
  <c r="B2969" i="25"/>
  <c r="S2968" i="25"/>
  <c r="H2968" i="25"/>
  <c r="S2967" i="25"/>
  <c r="H2967" i="25"/>
  <c r="S2966" i="25"/>
  <c r="H2966" i="25"/>
  <c r="S2965" i="25"/>
  <c r="H2965" i="25"/>
  <c r="H2964" i="25"/>
  <c r="B2964" i="25"/>
  <c r="S2964" i="25" s="1"/>
  <c r="S2963" i="25"/>
  <c r="H2963" i="25"/>
  <c r="S2962" i="25"/>
  <c r="H2962" i="25"/>
  <c r="S2961" i="25"/>
  <c r="H2961" i="25"/>
  <c r="S2960" i="25"/>
  <c r="H2960" i="25"/>
  <c r="S2959" i="25"/>
  <c r="H2959" i="25"/>
  <c r="S2958" i="25"/>
  <c r="H2958" i="25"/>
  <c r="S2957" i="25"/>
  <c r="H2957" i="25"/>
  <c r="H2956" i="25"/>
  <c r="B2956" i="25"/>
  <c r="S2956" i="25" s="1"/>
  <c r="S2955" i="25"/>
  <c r="H2955" i="25"/>
  <c r="S2954" i="25"/>
  <c r="H2954" i="25"/>
  <c r="S2953" i="25"/>
  <c r="H2953" i="25"/>
  <c r="S2952" i="25"/>
  <c r="H2952" i="25"/>
  <c r="S2951" i="25"/>
  <c r="H2951" i="25"/>
  <c r="S2950" i="25"/>
  <c r="H2950" i="25"/>
  <c r="F2950" i="25"/>
  <c r="F2951" i="25" s="1"/>
  <c r="F2952" i="25" s="1"/>
  <c r="F2953" i="25" s="1"/>
  <c r="F2954" i="25" s="1"/>
  <c r="F2955" i="25" s="1"/>
  <c r="F2956" i="25" s="1"/>
  <c r="F2957" i="25" s="1"/>
  <c r="F2958" i="25" s="1"/>
  <c r="F2959" i="25" s="1"/>
  <c r="F2960" i="25" s="1"/>
  <c r="F2961" i="25" s="1"/>
  <c r="F2962" i="25" s="1"/>
  <c r="F2963" i="25" s="1"/>
  <c r="F2964" i="25" s="1"/>
  <c r="F2965" i="25" s="1"/>
  <c r="F2966" i="25" s="1"/>
  <c r="F2967" i="25" s="1"/>
  <c r="F2968" i="25" s="1"/>
  <c r="F2969" i="25" s="1"/>
  <c r="F2970" i="25" s="1"/>
  <c r="F2971" i="25" s="1"/>
  <c r="F2972" i="25" s="1"/>
  <c r="F2973" i="25" s="1"/>
  <c r="F2974" i="25" s="1"/>
  <c r="F2975" i="25" s="1"/>
  <c r="F2976" i="25" s="1"/>
  <c r="F2977" i="25" s="1"/>
  <c r="F2978" i="25" s="1"/>
  <c r="F2979" i="25" s="1"/>
  <c r="F2980" i="25" s="1"/>
  <c r="F2981" i="25" s="1"/>
  <c r="F2982" i="25" s="1"/>
  <c r="F2983" i="25" s="1"/>
  <c r="F2984" i="25" s="1"/>
  <c r="F2985" i="25" s="1"/>
  <c r="F2986" i="25" s="1"/>
  <c r="F2987" i="25" s="1"/>
  <c r="F2988" i="25" s="1"/>
  <c r="F2989" i="25" s="1"/>
  <c r="F2990" i="25" s="1"/>
  <c r="F2991" i="25" s="1"/>
  <c r="F2992" i="25" s="1"/>
  <c r="F2993" i="25" s="1"/>
  <c r="F2994" i="25" s="1"/>
  <c r="F2995" i="25" s="1"/>
  <c r="F2996" i="25" s="1"/>
  <c r="F2997" i="25" s="1"/>
  <c r="F2998" i="25" s="1"/>
  <c r="F2999" i="25" s="1"/>
  <c r="F3000" i="25" s="1"/>
  <c r="F3001" i="25" s="1"/>
  <c r="F3002" i="25" s="1"/>
  <c r="F3003" i="25" s="1"/>
  <c r="F3004" i="25" s="1"/>
  <c r="F3005" i="25" s="1"/>
  <c r="F3006" i="25" s="1"/>
  <c r="F3007" i="25" s="1"/>
  <c r="F3008" i="25" s="1"/>
  <c r="F3009" i="25" s="1"/>
  <c r="F3010" i="25" s="1"/>
  <c r="F3011" i="25" s="1"/>
  <c r="F3012" i="25" s="1"/>
  <c r="F3013" i="25" s="1"/>
  <c r="F3014" i="25" s="1"/>
  <c r="F3015" i="25" s="1"/>
  <c r="F3016" i="25" s="1"/>
  <c r="F3017" i="25" s="1"/>
  <c r="F3018" i="25" s="1"/>
  <c r="F3019" i="25" s="1"/>
  <c r="F3020" i="25" s="1"/>
  <c r="F3021" i="25" s="1"/>
  <c r="F3022" i="25" s="1"/>
  <c r="F3023" i="25" s="1"/>
  <c r="F3024" i="25" s="1"/>
  <c r="F3025" i="25" s="1"/>
  <c r="F3026" i="25" s="1"/>
  <c r="F3027" i="25" s="1"/>
  <c r="F3028" i="25" s="1"/>
  <c r="F3029" i="25" s="1"/>
  <c r="F3030" i="25" s="1"/>
  <c r="F3031" i="25" s="1"/>
  <c r="F3032" i="25" s="1"/>
  <c r="F3033" i="25" s="1"/>
  <c r="F3034" i="25" s="1"/>
  <c r="F3035" i="25" s="1"/>
  <c r="F3036" i="25" s="1"/>
  <c r="F3037" i="25" s="1"/>
  <c r="F3038" i="25" s="1"/>
  <c r="F3039" i="25" s="1"/>
  <c r="F3040" i="25" s="1"/>
  <c r="F3041" i="25" s="1"/>
  <c r="F3042" i="25" s="1"/>
  <c r="F3043" i="25" s="1"/>
  <c r="F3044" i="25" s="1"/>
  <c r="F3045" i="25" s="1"/>
  <c r="F3046" i="25" s="1"/>
  <c r="F3047" i="25" s="1"/>
  <c r="F3048" i="25" s="1"/>
  <c r="F3049" i="25" s="1"/>
  <c r="F3050" i="25" s="1"/>
  <c r="F3051" i="25" s="1"/>
  <c r="F3052" i="25" s="1"/>
  <c r="F3053" i="25" s="1"/>
  <c r="F3054" i="25" s="1"/>
  <c r="F3055" i="25" s="1"/>
  <c r="F3056" i="25" s="1"/>
  <c r="F3057" i="25" s="1"/>
  <c r="F3058" i="25" s="1"/>
  <c r="F3059" i="25" s="1"/>
  <c r="F3060" i="25" s="1"/>
  <c r="F3061" i="25" s="1"/>
  <c r="F3062" i="25" s="1"/>
  <c r="F3063" i="25" s="1"/>
  <c r="F3064" i="25" s="1"/>
  <c r="F3065" i="25" s="1"/>
  <c r="F3066" i="25" s="1"/>
  <c r="F3067" i="25" s="1"/>
  <c r="F3068" i="25" s="1"/>
  <c r="F3069" i="25" s="1"/>
  <c r="F3070" i="25" s="1"/>
  <c r="F3071" i="25" s="1"/>
  <c r="F3072" i="25" s="1"/>
  <c r="F3073" i="25" s="1"/>
  <c r="F3074" i="25" s="1"/>
  <c r="F3075" i="25" s="1"/>
  <c r="F3076" i="25" s="1"/>
  <c r="F3077" i="25" s="1"/>
  <c r="F3078" i="25" s="1"/>
  <c r="F3079" i="25" s="1"/>
  <c r="F3080" i="25" s="1"/>
  <c r="F3081" i="25" s="1"/>
  <c r="F3082" i="25" s="1"/>
  <c r="F3083" i="25" s="1"/>
  <c r="F3084" i="25" s="1"/>
  <c r="F3085" i="25" s="1"/>
  <c r="F3086" i="25" s="1"/>
  <c r="F3087" i="25" s="1"/>
  <c r="F3088" i="25" s="1"/>
  <c r="F3089" i="25" s="1"/>
  <c r="F3090" i="25" s="1"/>
  <c r="F3091" i="25" s="1"/>
  <c r="F3092" i="25" s="1"/>
  <c r="F3093" i="25" s="1"/>
  <c r="F3094" i="25" s="1"/>
  <c r="F3095" i="25" s="1"/>
  <c r="F3096" i="25" s="1"/>
  <c r="F3097" i="25" s="1"/>
  <c r="F3098" i="25" s="1"/>
  <c r="F3099" i="25" s="1"/>
  <c r="F3100" i="25" s="1"/>
  <c r="F3101" i="25" s="1"/>
  <c r="F3102" i="25" s="1"/>
  <c r="F3103" i="25" s="1"/>
  <c r="F3104" i="25" s="1"/>
  <c r="F3105" i="25" s="1"/>
  <c r="F3106" i="25" s="1"/>
  <c r="F3107" i="25" s="1"/>
  <c r="F3108" i="25" s="1"/>
  <c r="F3109" i="25" s="1"/>
  <c r="F3110" i="25" s="1"/>
  <c r="F3111" i="25" s="1"/>
  <c r="F3112" i="25" s="1"/>
  <c r="F3113" i="25" s="1"/>
  <c r="F3114" i="25" s="1"/>
  <c r="F3115" i="25" s="1"/>
  <c r="F3116" i="25" s="1"/>
  <c r="F3117" i="25" s="1"/>
  <c r="F3118" i="25" s="1"/>
  <c r="F3119" i="25" s="1"/>
  <c r="F3120" i="25" s="1"/>
  <c r="F3121" i="25" s="1"/>
  <c r="F3122" i="25" s="1"/>
  <c r="F3123" i="25" s="1"/>
  <c r="F3124" i="25" s="1"/>
  <c r="F3125" i="25" s="1"/>
  <c r="F3126" i="25" s="1"/>
  <c r="F3127" i="25" s="1"/>
  <c r="F3128" i="25" s="1"/>
  <c r="F3129" i="25" s="1"/>
  <c r="F3130" i="25" s="1"/>
  <c r="F3131" i="25" s="1"/>
  <c r="F3132" i="25" s="1"/>
  <c r="E2950" i="25"/>
  <c r="S2949" i="25"/>
  <c r="H2949" i="25"/>
  <c r="F2949" i="25"/>
  <c r="E2949" i="25"/>
  <c r="S2948" i="25"/>
  <c r="H2947" i="25"/>
  <c r="B2947" i="25"/>
  <c r="S2947" i="25" s="1"/>
  <c r="S2946" i="25"/>
  <c r="H2946" i="25"/>
  <c r="S2945" i="25"/>
  <c r="H2945" i="25"/>
  <c r="S2944" i="25"/>
  <c r="H2944" i="25"/>
  <c r="S2943" i="25"/>
  <c r="H2943" i="25"/>
  <c r="S2942" i="25"/>
  <c r="H2942" i="25"/>
  <c r="H2941" i="25"/>
  <c r="S2940" i="25"/>
  <c r="H2940" i="25"/>
  <c r="S2939" i="25"/>
  <c r="H2939" i="25"/>
  <c r="S2938" i="25"/>
  <c r="H2938" i="25"/>
  <c r="H2937" i="25"/>
  <c r="S2936" i="25"/>
  <c r="H2936" i="25"/>
  <c r="S2935" i="25"/>
  <c r="H2935" i="25"/>
  <c r="S2934" i="25"/>
  <c r="H2934" i="25"/>
  <c r="H2933" i="25"/>
  <c r="H2932" i="25"/>
  <c r="S2931" i="25"/>
  <c r="H2931" i="25"/>
  <c r="F2931" i="25"/>
  <c r="F2932" i="25" s="1"/>
  <c r="F2933" i="25" s="1"/>
  <c r="F2934" i="25" s="1"/>
  <c r="F2935" i="25" s="1"/>
  <c r="F2936" i="25" s="1"/>
  <c r="F2937" i="25" s="1"/>
  <c r="F2938" i="25" s="1"/>
  <c r="F2939" i="25" s="1"/>
  <c r="F2940" i="25" s="1"/>
  <c r="F2941" i="25" s="1"/>
  <c r="F2942" i="25" s="1"/>
  <c r="F2943" i="25" s="1"/>
  <c r="F2944" i="25" s="1"/>
  <c r="F2945" i="25" s="1"/>
  <c r="F2946" i="25" s="1"/>
  <c r="F2947" i="25" s="1"/>
  <c r="E2931" i="25"/>
  <c r="S2930" i="25"/>
  <c r="S2929" i="25"/>
  <c r="H2929" i="25"/>
  <c r="S2928" i="25"/>
  <c r="H2928" i="25"/>
  <c r="S2927" i="25"/>
  <c r="H2927" i="25"/>
  <c r="H2926" i="25"/>
  <c r="B2926" i="25"/>
  <c r="S2926" i="25" s="1"/>
  <c r="H2925" i="25"/>
  <c r="F2925" i="25"/>
  <c r="F2926" i="25" s="1"/>
  <c r="F2927" i="25" s="1"/>
  <c r="F2928" i="25" s="1"/>
  <c r="F2929" i="25" s="1"/>
  <c r="B2925" i="25"/>
  <c r="S2925" i="25" s="1"/>
  <c r="H2924" i="25"/>
  <c r="F2924" i="25"/>
  <c r="E2924" i="25"/>
  <c r="E2925" i="25" s="1"/>
  <c r="B2924" i="25"/>
  <c r="S2924" i="25" s="1"/>
  <c r="S2923" i="25"/>
  <c r="H2922" i="25"/>
  <c r="H2921" i="25"/>
  <c r="H2920" i="25"/>
  <c r="B2920" i="25"/>
  <c r="S2920" i="25" s="1"/>
  <c r="H2919" i="25"/>
  <c r="B2919" i="25"/>
  <c r="S2918" i="25"/>
  <c r="H2918" i="25"/>
  <c r="H2917" i="25"/>
  <c r="B2917" i="25"/>
  <c r="S2917" i="25" s="1"/>
  <c r="S2916" i="25"/>
  <c r="H2916" i="25"/>
  <c r="S2915" i="25"/>
  <c r="H2915" i="25"/>
  <c r="S2914" i="25"/>
  <c r="H2914" i="25"/>
  <c r="S2913" i="25"/>
  <c r="H2913" i="25"/>
  <c r="S2912" i="25"/>
  <c r="H2912" i="25"/>
  <c r="H2911" i="25"/>
  <c r="S2911" i="25"/>
  <c r="H2910" i="25"/>
  <c r="B2910" i="25"/>
  <c r="S2910" i="25" s="1"/>
  <c r="S2909" i="25"/>
  <c r="H2909" i="25"/>
  <c r="S2908" i="25"/>
  <c r="H2908" i="25"/>
  <c r="S2907" i="25"/>
  <c r="H2907" i="25"/>
  <c r="H2906" i="25"/>
  <c r="S2905" i="25"/>
  <c r="H2905" i="25"/>
  <c r="H2904" i="25"/>
  <c r="B2904" i="25"/>
  <c r="S2903" i="25"/>
  <c r="H2903" i="25"/>
  <c r="S2902" i="25"/>
  <c r="H2902" i="25"/>
  <c r="H2901" i="25"/>
  <c r="B2901" i="25"/>
  <c r="S2901" i="25" s="1"/>
  <c r="H2900" i="25"/>
  <c r="B2900" i="25"/>
  <c r="S2900" i="25" s="1"/>
  <c r="H2899" i="25"/>
  <c r="B2899" i="25"/>
  <c r="S2899" i="25" s="1"/>
  <c r="S2898" i="25"/>
  <c r="H2898" i="25"/>
  <c r="H2897" i="25"/>
  <c r="B2897" i="25"/>
  <c r="S2897" i="25" s="1"/>
  <c r="S2896" i="25"/>
  <c r="H2896" i="25"/>
  <c r="H2895" i="25"/>
  <c r="H2894" i="25"/>
  <c r="B2894" i="25"/>
  <c r="S2894" i="25" s="1"/>
  <c r="H2893" i="25"/>
  <c r="B2893" i="25"/>
  <c r="S2893" i="25" s="1"/>
  <c r="S2892" i="25"/>
  <c r="H2892" i="25"/>
  <c r="S2891" i="25"/>
  <c r="H2891" i="25"/>
  <c r="S2890" i="25"/>
  <c r="H2890" i="25"/>
  <c r="S2889" i="25"/>
  <c r="H2889" i="25"/>
  <c r="S2888" i="25"/>
  <c r="H2888" i="25"/>
  <c r="S2887" i="25"/>
  <c r="H2887" i="25"/>
  <c r="S2886" i="25"/>
  <c r="H2886" i="25"/>
  <c r="S2885" i="25"/>
  <c r="H2885" i="25"/>
  <c r="S2884" i="25"/>
  <c r="H2884" i="25"/>
  <c r="S2883" i="25"/>
  <c r="H2883" i="25"/>
  <c r="S2882" i="25"/>
  <c r="H2882" i="25"/>
  <c r="S2881" i="25"/>
  <c r="H2881" i="25"/>
  <c r="F2881" i="25"/>
  <c r="F2882" i="25" s="1"/>
  <c r="F2883" i="25" s="1"/>
  <c r="F2884" i="25" s="1"/>
  <c r="F2885" i="25" s="1"/>
  <c r="F2886" i="25" s="1"/>
  <c r="F2887" i="25" s="1"/>
  <c r="F2888" i="25" s="1"/>
  <c r="F2889" i="25" s="1"/>
  <c r="F2890" i="25" s="1"/>
  <c r="F2891" i="25" s="1"/>
  <c r="F2892" i="25" s="1"/>
  <c r="F2893" i="25" s="1"/>
  <c r="F2894" i="25" s="1"/>
  <c r="F2895" i="25" s="1"/>
  <c r="F2896" i="25" s="1"/>
  <c r="F2897" i="25" s="1"/>
  <c r="F2898" i="25" s="1"/>
  <c r="F2899" i="25" s="1"/>
  <c r="S2880" i="25"/>
  <c r="H2880" i="25"/>
  <c r="F2880" i="25"/>
  <c r="E2880" i="25"/>
  <c r="G2880" i="25" s="1"/>
  <c r="S2879" i="25"/>
  <c r="S2878" i="25"/>
  <c r="H2878" i="25"/>
  <c r="S2877" i="25"/>
  <c r="H2877" i="25"/>
  <c r="S2876" i="25"/>
  <c r="H2876" i="25"/>
  <c r="H2875" i="25"/>
  <c r="B2875" i="25"/>
  <c r="S2543" i="25" s="1"/>
  <c r="S2874" i="25"/>
  <c r="H2874" i="25"/>
  <c r="H2873" i="25"/>
  <c r="S2872" i="25"/>
  <c r="H2872" i="25"/>
  <c r="S2871" i="25"/>
  <c r="H2871" i="25"/>
  <c r="H2870" i="25"/>
  <c r="S2869" i="25"/>
  <c r="H2869" i="25"/>
  <c r="S2868" i="25"/>
  <c r="H2868" i="25"/>
  <c r="S2867" i="25"/>
  <c r="H2867" i="25"/>
  <c r="H2866" i="25"/>
  <c r="S2865" i="25"/>
  <c r="H2865" i="25"/>
  <c r="S2864" i="25"/>
  <c r="H2864" i="25"/>
  <c r="S2863" i="25"/>
  <c r="H2863" i="25"/>
  <c r="H2862" i="25"/>
  <c r="B2862" i="25"/>
  <c r="S2862" i="25" s="1"/>
  <c r="H2861" i="25"/>
  <c r="B2861" i="25"/>
  <c r="H2860" i="25"/>
  <c r="B2860" i="25"/>
  <c r="S2860" i="25" s="1"/>
  <c r="S2859" i="25"/>
  <c r="H2859" i="25"/>
  <c r="H2858" i="25"/>
  <c r="S2858" i="25"/>
  <c r="H2857" i="25"/>
  <c r="B2857" i="25"/>
  <c r="S2857" i="25" s="1"/>
  <c r="S2856" i="25"/>
  <c r="H2856" i="25"/>
  <c r="H2855" i="25"/>
  <c r="B2855" i="25"/>
  <c r="S2855" i="25" s="1"/>
  <c r="S2854" i="25"/>
  <c r="H2854" i="25"/>
  <c r="H2853" i="25"/>
  <c r="B2853" i="25"/>
  <c r="H2852" i="25"/>
  <c r="B2852" i="25"/>
  <c r="S2852" i="25" s="1"/>
  <c r="H2851" i="25"/>
  <c r="B2851" i="25"/>
  <c r="H2850" i="25"/>
  <c r="S2849" i="25"/>
  <c r="H2849" i="25"/>
  <c r="B2849" i="25"/>
  <c r="H2848" i="25"/>
  <c r="B2848" i="25"/>
  <c r="S2848" i="25" s="1"/>
  <c r="H2847" i="25"/>
  <c r="B2847" i="25"/>
  <c r="S2847" i="25" s="1"/>
  <c r="S2846" i="25"/>
  <c r="H2846" i="25"/>
  <c r="H2845" i="25"/>
  <c r="H2844" i="25"/>
  <c r="B2844" i="25"/>
  <c r="H2843" i="25"/>
  <c r="B2843" i="25"/>
  <c r="S2843" i="25" s="1"/>
  <c r="S2842" i="25"/>
  <c r="H2842" i="25"/>
  <c r="S2841" i="25"/>
  <c r="H2841" i="25"/>
  <c r="H2840" i="25"/>
  <c r="B2840" i="25"/>
  <c r="S2840" i="25" s="1"/>
  <c r="S2839" i="25"/>
  <c r="H2839" i="25"/>
  <c r="S2838" i="25"/>
  <c r="H2838" i="25"/>
  <c r="B2838" i="25"/>
  <c r="S2509" i="25" s="1"/>
  <c r="H2837" i="25"/>
  <c r="B2837" i="25"/>
  <c r="S2837" i="25" s="1"/>
  <c r="S2836" i="25"/>
  <c r="H2836" i="25"/>
  <c r="S2835" i="25"/>
  <c r="H2835" i="25"/>
  <c r="H2834" i="25"/>
  <c r="H2833" i="25"/>
  <c r="B2833" i="25"/>
  <c r="S2833" i="25" s="1"/>
  <c r="S2832" i="25"/>
  <c r="H2832" i="25"/>
  <c r="H2831" i="25"/>
  <c r="H2830" i="25"/>
  <c r="S2829" i="25"/>
  <c r="H2829" i="25"/>
  <c r="B2829" i="25"/>
  <c r="S2828" i="25"/>
  <c r="H2828" i="25"/>
  <c r="H2827" i="25"/>
  <c r="B2827" i="25"/>
  <c r="S2826" i="25"/>
  <c r="H2826" i="25"/>
  <c r="S2825" i="25"/>
  <c r="H2825" i="25"/>
  <c r="H2824" i="25"/>
  <c r="B2824" i="25"/>
  <c r="S2824" i="25" s="1"/>
  <c r="S2823" i="25"/>
  <c r="H2823" i="25"/>
  <c r="S2822" i="25"/>
  <c r="H2822" i="25"/>
  <c r="H2821" i="25"/>
  <c r="B2821" i="25"/>
  <c r="S2821" i="25" s="1"/>
  <c r="S2820" i="25"/>
  <c r="H2820" i="25"/>
  <c r="S2819" i="25"/>
  <c r="H2819" i="25"/>
  <c r="S2818" i="25"/>
  <c r="H2818" i="25"/>
  <c r="S2817" i="25"/>
  <c r="H2817" i="25"/>
  <c r="F2817" i="25"/>
  <c r="F2818" i="25" s="1"/>
  <c r="F2819" i="25" s="1"/>
  <c r="F2820" i="25" s="1"/>
  <c r="F2821" i="25" s="1"/>
  <c r="F2822" i="25" s="1"/>
  <c r="F2823" i="25" s="1"/>
  <c r="F2824" i="25" s="1"/>
  <c r="F2825" i="25" s="1"/>
  <c r="F2826" i="25" s="1"/>
  <c r="F2827" i="25" s="1"/>
  <c r="F2828" i="25" s="1"/>
  <c r="F2829" i="25" s="1"/>
  <c r="F2830" i="25" s="1"/>
  <c r="F2831" i="25" s="1"/>
  <c r="F2832" i="25" s="1"/>
  <c r="F2833" i="25" s="1"/>
  <c r="F2834" i="25" s="1"/>
  <c r="F2835" i="25" s="1"/>
  <c r="F2836" i="25" s="1"/>
  <c r="F2837" i="25" s="1"/>
  <c r="F2838" i="25" s="1"/>
  <c r="F2839" i="25" s="1"/>
  <c r="F2840" i="25" s="1"/>
  <c r="F2841" i="25" s="1"/>
  <c r="F2842" i="25" s="1"/>
  <c r="F2843" i="25" s="1"/>
  <c r="F2844" i="25" s="1"/>
  <c r="F2845" i="25" s="1"/>
  <c r="F2846" i="25" s="1"/>
  <c r="F2847" i="25" s="1"/>
  <c r="F2848" i="25" s="1"/>
  <c r="F2849" i="25" s="1"/>
  <c r="F2850" i="25" s="1"/>
  <c r="F2851" i="25" s="1"/>
  <c r="F2852" i="25" s="1"/>
  <c r="F2853" i="25" s="1"/>
  <c r="F2854" i="25" s="1"/>
  <c r="F2855" i="25" s="1"/>
  <c r="F2856" i="25" s="1"/>
  <c r="F2857" i="25" s="1"/>
  <c r="F2858" i="25" s="1"/>
  <c r="F2859" i="25" s="1"/>
  <c r="F2860" i="25" s="1"/>
  <c r="F2861" i="25" s="1"/>
  <c r="F2862" i="25" s="1"/>
  <c r="F2863" i="25" s="1"/>
  <c r="F2864" i="25" s="1"/>
  <c r="F2865" i="25" s="1"/>
  <c r="F2866" i="25" s="1"/>
  <c r="F2867" i="25" s="1"/>
  <c r="F2868" i="25" s="1"/>
  <c r="F2869" i="25" s="1"/>
  <c r="F2870" i="25" s="1"/>
  <c r="F2871" i="25" s="1"/>
  <c r="F2872" i="25" s="1"/>
  <c r="F2873" i="25" s="1"/>
  <c r="F2874" i="25" s="1"/>
  <c r="F2875" i="25" s="1"/>
  <c r="F2876" i="25" s="1"/>
  <c r="F2877" i="25" s="1"/>
  <c r="F2878" i="25" s="1"/>
  <c r="E2817" i="25"/>
  <c r="S2816" i="25"/>
  <c r="S2815" i="25"/>
  <c r="H2815" i="25"/>
  <c r="S2814" i="25"/>
  <c r="H2814" i="25"/>
  <c r="H2813" i="25"/>
  <c r="B2813" i="25"/>
  <c r="S2813" i="25" s="1"/>
  <c r="S2812" i="25"/>
  <c r="H2812" i="25"/>
  <c r="B2812" i="25"/>
  <c r="S2811" i="25"/>
  <c r="H2811" i="25"/>
  <c r="B2811" i="25"/>
  <c r="S2810" i="25"/>
  <c r="H2810" i="25"/>
  <c r="S2809" i="25"/>
  <c r="H2809" i="25"/>
  <c r="S2808" i="25"/>
  <c r="H2808" i="25"/>
  <c r="H2807" i="25"/>
  <c r="B2807" i="25"/>
  <c r="H2806" i="25"/>
  <c r="B2806" i="25"/>
  <c r="S2806" i="25" s="1"/>
  <c r="S2805" i="25"/>
  <c r="H2805" i="25"/>
  <c r="S2804" i="25"/>
  <c r="H2804" i="25"/>
  <c r="S2803" i="25"/>
  <c r="H2803" i="25"/>
  <c r="S2802" i="25"/>
  <c r="H2802" i="25"/>
  <c r="S2801" i="25"/>
  <c r="H2801" i="25"/>
  <c r="S2800" i="25"/>
  <c r="H2800" i="25"/>
  <c r="S2799" i="25"/>
  <c r="H2799" i="25"/>
  <c r="H2798" i="25"/>
  <c r="S2798" i="25"/>
  <c r="S2797" i="25"/>
  <c r="H2797" i="25"/>
  <c r="H2796" i="25"/>
  <c r="S2796" i="25"/>
  <c r="H2795" i="25"/>
  <c r="B2795" i="25"/>
  <c r="S2795" i="25" s="1"/>
  <c r="H2794" i="25"/>
  <c r="S2794" i="25"/>
  <c r="H2793" i="25"/>
  <c r="B2793" i="25"/>
  <c r="S2793" i="25" s="1"/>
  <c r="S2792" i="25"/>
  <c r="H2792" i="25"/>
  <c r="S2791" i="25"/>
  <c r="H2791" i="25"/>
  <c r="H2790" i="25"/>
  <c r="B2790" i="25"/>
  <c r="H2789" i="25"/>
  <c r="B2789" i="25"/>
  <c r="S2789" i="25" s="1"/>
  <c r="H2788" i="25"/>
  <c r="B2788" i="25"/>
  <c r="S2788" i="25" s="1"/>
  <c r="S2787" i="25"/>
  <c r="H2787" i="25"/>
  <c r="H2786" i="25"/>
  <c r="S2786" i="25"/>
  <c r="H2785" i="25"/>
  <c r="B2785" i="25"/>
  <c r="S2785" i="25" s="1"/>
  <c r="H2784" i="25"/>
  <c r="B2784" i="25"/>
  <c r="H2783" i="25"/>
  <c r="B2783" i="25"/>
  <c r="S2783" i="25" s="1"/>
  <c r="S2782" i="25"/>
  <c r="H2782" i="25"/>
  <c r="H2781" i="25"/>
  <c r="S2781" i="25"/>
  <c r="H2780" i="25"/>
  <c r="B2780" i="25"/>
  <c r="S2779" i="25"/>
  <c r="H2779" i="25"/>
  <c r="B2779" i="25"/>
  <c r="S2778" i="25"/>
  <c r="H2778" i="25"/>
  <c r="S2777" i="25"/>
  <c r="H2777" i="25"/>
  <c r="H2776" i="25"/>
  <c r="S2776" i="25"/>
  <c r="H2775" i="25"/>
  <c r="B2775" i="25"/>
  <c r="S2775" i="25" s="1"/>
  <c r="H2774" i="25"/>
  <c r="S2773" i="25"/>
  <c r="H2773" i="25"/>
  <c r="H2772" i="25"/>
  <c r="B2772" i="25"/>
  <c r="S2772" i="25" s="1"/>
  <c r="S2771" i="25"/>
  <c r="H2771" i="25"/>
  <c r="B2771" i="25"/>
  <c r="S2770" i="25"/>
  <c r="H2770" i="25"/>
  <c r="H2769" i="25"/>
  <c r="S2769" i="25"/>
  <c r="S2768" i="25"/>
  <c r="H2768" i="25"/>
  <c r="H2767" i="25"/>
  <c r="B2767" i="25"/>
  <c r="S2767" i="25" s="1"/>
  <c r="H2766" i="25"/>
  <c r="B2766" i="25"/>
  <c r="H2765" i="25"/>
  <c r="B2765" i="25"/>
  <c r="S2765" i="25" s="1"/>
  <c r="S2764" i="25"/>
  <c r="H2764" i="25"/>
  <c r="S2763" i="25"/>
  <c r="H2763" i="25"/>
  <c r="B2763" i="25"/>
  <c r="H2762" i="25"/>
  <c r="S2762" i="25"/>
  <c r="S2761" i="25"/>
  <c r="H2761" i="25"/>
  <c r="B2761" i="25"/>
  <c r="S2454" i="25" s="1"/>
  <c r="S2760" i="25"/>
  <c r="H2760" i="25"/>
  <c r="H2759" i="25"/>
  <c r="B2759" i="25"/>
  <c r="S2759" i="25" s="1"/>
  <c r="S2758" i="25"/>
  <c r="H2758" i="25"/>
  <c r="H2757" i="25"/>
  <c r="B2757" i="25"/>
  <c r="S2757" i="25" s="1"/>
  <c r="S2756" i="25"/>
  <c r="H2756" i="25"/>
  <c r="H2755" i="25"/>
  <c r="B2755" i="25"/>
  <c r="S2755" i="25" s="1"/>
  <c r="H2754" i="25"/>
  <c r="B2754" i="25"/>
  <c r="S2754" i="25" s="1"/>
  <c r="S2753" i="25"/>
  <c r="H2753" i="25"/>
  <c r="H2752" i="25"/>
  <c r="B2752" i="25"/>
  <c r="S2446" i="25" s="1"/>
  <c r="H2751" i="25"/>
  <c r="B2751" i="25"/>
  <c r="S2751" i="25" s="1"/>
  <c r="S2750" i="25"/>
  <c r="H2750" i="25"/>
  <c r="H2749" i="25"/>
  <c r="B2749" i="25"/>
  <c r="S2748" i="25"/>
  <c r="H2748" i="25"/>
  <c r="B2748" i="25"/>
  <c r="H2747" i="25"/>
  <c r="B2747" i="25"/>
  <c r="S2747" i="25" s="1"/>
  <c r="S2746" i="25"/>
  <c r="H2746" i="25"/>
  <c r="S2745" i="25"/>
  <c r="H2745" i="25"/>
  <c r="B2745" i="25"/>
  <c r="H2744" i="25"/>
  <c r="B2744" i="25"/>
  <c r="S2744" i="25" s="1"/>
  <c r="H2743" i="25"/>
  <c r="B2743" i="25"/>
  <c r="S2743" i="25" s="1"/>
  <c r="S2742" i="25"/>
  <c r="H2742" i="25"/>
  <c r="H2741" i="25"/>
  <c r="B2741" i="25"/>
  <c r="S2741" i="25" s="1"/>
  <c r="S2740" i="25"/>
  <c r="H2740" i="25"/>
  <c r="B2740" i="25"/>
  <c r="S2739" i="25"/>
  <c r="H2739" i="25"/>
  <c r="S2738" i="25"/>
  <c r="H2738" i="25"/>
  <c r="B2738" i="25"/>
  <c r="H2737" i="25"/>
  <c r="B2737" i="25"/>
  <c r="S2736" i="25"/>
  <c r="H2736" i="25"/>
  <c r="H2735" i="25"/>
  <c r="S2735" i="25"/>
  <c r="S2734" i="25"/>
  <c r="H2734" i="25"/>
  <c r="S2733" i="25"/>
  <c r="H2733" i="25"/>
  <c r="H2732" i="25"/>
  <c r="B2732" i="25"/>
  <c r="S2732" i="25" s="1"/>
  <c r="S2731" i="25"/>
  <c r="H2731" i="25"/>
  <c r="S2730" i="25"/>
  <c r="H2730" i="25"/>
  <c r="S2729" i="25"/>
  <c r="H2729" i="25"/>
  <c r="B2729" i="25"/>
  <c r="H2728" i="25"/>
  <c r="B2728" i="25"/>
  <c r="S2728" i="25" s="1"/>
  <c r="H2727" i="25"/>
  <c r="B2727" i="25"/>
  <c r="S2726" i="25"/>
  <c r="H2726" i="25"/>
  <c r="H2725" i="25"/>
  <c r="B2725" i="25"/>
  <c r="S2725" i="25" s="1"/>
  <c r="H2724" i="25"/>
  <c r="B2724" i="25"/>
  <c r="S2724" i="25" s="1"/>
  <c r="S2723" i="25"/>
  <c r="H2723" i="25"/>
  <c r="H2722" i="25"/>
  <c r="S2722" i="25"/>
  <c r="S2721" i="25"/>
  <c r="H2721" i="25"/>
  <c r="B2721" i="25"/>
  <c r="S2420" i="25" s="1"/>
  <c r="H2720" i="25"/>
  <c r="B2720" i="25"/>
  <c r="S2720" i="25" s="1"/>
  <c r="H2719" i="25"/>
  <c r="B2719" i="25"/>
  <c r="S2418" i="25" s="1"/>
  <c r="S2718" i="25"/>
  <c r="H2718" i="25"/>
  <c r="H2717" i="25"/>
  <c r="B2717" i="25"/>
  <c r="S2717" i="25" s="1"/>
  <c r="S2716" i="25"/>
  <c r="H2716" i="25"/>
  <c r="E2716" i="25"/>
  <c r="S2715" i="25"/>
  <c r="H2715" i="25"/>
  <c r="S2714" i="25"/>
  <c r="H2714" i="25"/>
  <c r="F2714" i="25"/>
  <c r="F2715" i="25" s="1"/>
  <c r="F2716" i="25" s="1"/>
  <c r="F2717" i="25" s="1"/>
  <c r="F2718" i="25" s="1"/>
  <c r="F2719" i="25" s="1"/>
  <c r="F2720" i="25" s="1"/>
  <c r="F2721" i="25" s="1"/>
  <c r="F2722" i="25" s="1"/>
  <c r="F2723" i="25" s="1"/>
  <c r="F2724" i="25" s="1"/>
  <c r="F2725" i="25" s="1"/>
  <c r="F2726" i="25" s="1"/>
  <c r="F2727" i="25" s="1"/>
  <c r="F2728" i="25" s="1"/>
  <c r="F2729" i="25" s="1"/>
  <c r="F2730" i="25" s="1"/>
  <c r="F2731" i="25" s="1"/>
  <c r="F2732" i="25" s="1"/>
  <c r="F2733" i="25" s="1"/>
  <c r="F2734" i="25" s="1"/>
  <c r="F2735" i="25" s="1"/>
  <c r="F2736" i="25" s="1"/>
  <c r="F2737" i="25" s="1"/>
  <c r="F2738" i="25" s="1"/>
  <c r="F2739" i="25" s="1"/>
  <c r="F2740" i="25" s="1"/>
  <c r="F2741" i="25" s="1"/>
  <c r="F2742" i="25" s="1"/>
  <c r="F2743" i="25" s="1"/>
  <c r="F2744" i="25" s="1"/>
  <c r="F2745" i="25" s="1"/>
  <c r="F2746" i="25" s="1"/>
  <c r="F2747" i="25" s="1"/>
  <c r="F2748" i="25" s="1"/>
  <c r="F2749" i="25" s="1"/>
  <c r="F2750" i="25" s="1"/>
  <c r="F2751" i="25" s="1"/>
  <c r="F2752" i="25" s="1"/>
  <c r="F2753" i="25" s="1"/>
  <c r="F2754" i="25" s="1"/>
  <c r="F2755" i="25" s="1"/>
  <c r="F2756" i="25" s="1"/>
  <c r="F2757" i="25" s="1"/>
  <c r="F2758" i="25" s="1"/>
  <c r="F2759" i="25" s="1"/>
  <c r="F2760" i="25" s="1"/>
  <c r="F2761" i="25" s="1"/>
  <c r="F2762" i="25" s="1"/>
  <c r="F2763" i="25" s="1"/>
  <c r="F2764" i="25" s="1"/>
  <c r="F2765" i="25" s="1"/>
  <c r="F2766" i="25" s="1"/>
  <c r="F2767" i="25" s="1"/>
  <c r="F2768" i="25" s="1"/>
  <c r="F2769" i="25" s="1"/>
  <c r="F2770" i="25" s="1"/>
  <c r="F2771" i="25" s="1"/>
  <c r="F2772" i="25" s="1"/>
  <c r="F2773" i="25" s="1"/>
  <c r="F2774" i="25" s="1"/>
  <c r="F2775" i="25" s="1"/>
  <c r="F2776" i="25" s="1"/>
  <c r="F2777" i="25" s="1"/>
  <c r="F2778" i="25" s="1"/>
  <c r="F2779" i="25" s="1"/>
  <c r="F2780" i="25" s="1"/>
  <c r="F2781" i="25" s="1"/>
  <c r="F2782" i="25" s="1"/>
  <c r="F2783" i="25" s="1"/>
  <c r="F2784" i="25" s="1"/>
  <c r="F2785" i="25" s="1"/>
  <c r="F2786" i="25" s="1"/>
  <c r="F2787" i="25" s="1"/>
  <c r="F2788" i="25" s="1"/>
  <c r="F2789" i="25" s="1"/>
  <c r="F2790" i="25" s="1"/>
  <c r="F2791" i="25" s="1"/>
  <c r="F2792" i="25" s="1"/>
  <c r="F2793" i="25" s="1"/>
  <c r="F2794" i="25" s="1"/>
  <c r="F2795" i="25" s="1"/>
  <c r="F2796" i="25" s="1"/>
  <c r="F2797" i="25" s="1"/>
  <c r="F2798" i="25" s="1"/>
  <c r="F2799" i="25" s="1"/>
  <c r="F2800" i="25" s="1"/>
  <c r="F2801" i="25" s="1"/>
  <c r="F2802" i="25" s="1"/>
  <c r="F2803" i="25" s="1"/>
  <c r="F2804" i="25" s="1"/>
  <c r="F2805" i="25" s="1"/>
  <c r="F2806" i="25" s="1"/>
  <c r="F2807" i="25" s="1"/>
  <c r="F2808" i="25" s="1"/>
  <c r="F2809" i="25" s="1"/>
  <c r="F2810" i="25" s="1"/>
  <c r="F2811" i="25" s="1"/>
  <c r="F2812" i="25" s="1"/>
  <c r="F2813" i="25" s="1"/>
  <c r="F2814" i="25" s="1"/>
  <c r="F2815" i="25" s="1"/>
  <c r="E2714" i="25"/>
  <c r="E2715" i="25" s="1"/>
  <c r="S2713" i="25"/>
  <c r="S2712" i="25"/>
  <c r="H2712" i="25"/>
  <c r="S2711" i="25"/>
  <c r="H2711" i="25"/>
  <c r="H2710" i="25"/>
  <c r="B2710" i="25"/>
  <c r="S2709" i="25"/>
  <c r="H2709" i="25"/>
  <c r="S2708" i="25"/>
  <c r="H2708" i="25"/>
  <c r="B2708" i="25"/>
  <c r="S2707" i="25"/>
  <c r="H2707" i="25"/>
  <c r="S2706" i="25"/>
  <c r="H2706" i="25"/>
  <c r="S2705" i="25"/>
  <c r="H2705" i="25"/>
  <c r="S2704" i="25"/>
  <c r="H2704" i="25"/>
  <c r="S2703" i="25"/>
  <c r="H2703" i="25"/>
  <c r="S2702" i="25"/>
  <c r="H2702" i="25"/>
  <c r="S2701" i="25"/>
  <c r="H2701" i="25"/>
  <c r="S2700" i="25"/>
  <c r="H2700" i="25"/>
  <c r="B2700" i="25"/>
  <c r="S2699" i="25"/>
  <c r="H2699" i="25"/>
  <c r="H2698" i="25"/>
  <c r="B2698" i="25"/>
  <c r="S2698" i="25" s="1"/>
  <c r="H2697" i="25"/>
  <c r="B2697" i="25"/>
  <c r="S2696" i="25"/>
  <c r="H2696" i="25"/>
  <c r="S2695" i="25"/>
  <c r="H2695" i="25"/>
  <c r="H2694" i="25"/>
  <c r="B2694" i="25"/>
  <c r="S2694" i="25" s="1"/>
  <c r="H2693" i="25"/>
  <c r="H2692" i="25"/>
  <c r="H2691" i="25"/>
  <c r="S2690" i="25"/>
  <c r="H2690" i="25"/>
  <c r="H2689" i="25"/>
  <c r="H2688" i="25"/>
  <c r="S2687" i="25"/>
  <c r="H2687" i="25"/>
  <c r="H2686" i="25"/>
  <c r="B2686" i="25"/>
  <c r="S2685" i="25"/>
  <c r="H2685" i="25"/>
  <c r="H2684" i="25"/>
  <c r="H2683" i="25"/>
  <c r="S2682" i="25"/>
  <c r="H2682" i="25"/>
  <c r="S2681" i="25"/>
  <c r="H2681" i="25"/>
  <c r="S2680" i="25"/>
  <c r="H2680" i="25"/>
  <c r="S2679" i="25"/>
  <c r="H2679" i="25"/>
  <c r="S2678" i="25"/>
  <c r="H2678" i="25"/>
  <c r="S2677" i="25"/>
  <c r="H2677" i="25"/>
  <c r="S2676" i="25"/>
  <c r="H2676" i="25"/>
  <c r="S2675" i="25"/>
  <c r="H2675" i="25"/>
  <c r="E2675" i="25"/>
  <c r="S2674" i="25"/>
  <c r="H2674" i="25"/>
  <c r="F2674" i="25"/>
  <c r="F2675" i="25" s="1"/>
  <c r="F2676" i="25" s="1"/>
  <c r="F2677" i="25" s="1"/>
  <c r="F2678" i="25" s="1"/>
  <c r="F2679" i="25" s="1"/>
  <c r="F2680" i="25" s="1"/>
  <c r="F2681" i="25" s="1"/>
  <c r="F2682" i="25" s="1"/>
  <c r="F2683" i="25" s="1"/>
  <c r="F2684" i="25" s="1"/>
  <c r="F2685" i="25" s="1"/>
  <c r="F2686" i="25" s="1"/>
  <c r="F2687" i="25" s="1"/>
  <c r="F2688" i="25" s="1"/>
  <c r="F2689" i="25" s="1"/>
  <c r="F2690" i="25" s="1"/>
  <c r="F2691" i="25" s="1"/>
  <c r="F2692" i="25" s="1"/>
  <c r="F2693" i="25" s="1"/>
  <c r="F2694" i="25" s="1"/>
  <c r="F2695" i="25" s="1"/>
  <c r="F2696" i="25" s="1"/>
  <c r="F2697" i="25" s="1"/>
  <c r="F2698" i="25" s="1"/>
  <c r="F2699" i="25" s="1"/>
  <c r="F2700" i="25" s="1"/>
  <c r="F2701" i="25" s="1"/>
  <c r="F2702" i="25" s="1"/>
  <c r="F2703" i="25" s="1"/>
  <c r="F2704" i="25" s="1"/>
  <c r="F2705" i="25" s="1"/>
  <c r="F2706" i="25" s="1"/>
  <c r="F2707" i="25" s="1"/>
  <c r="F2708" i="25" s="1"/>
  <c r="F2709" i="25" s="1"/>
  <c r="F2710" i="25" s="1"/>
  <c r="F2711" i="25" s="1"/>
  <c r="F2712" i="25" s="1"/>
  <c r="E2674" i="25"/>
  <c r="S2672" i="25"/>
  <c r="H2672" i="25"/>
  <c r="S2671" i="25"/>
  <c r="H2671" i="25"/>
  <c r="H2670" i="25"/>
  <c r="B2670" i="25"/>
  <c r="S2670" i="25" s="1"/>
  <c r="H2669" i="25"/>
  <c r="B2669" i="25"/>
  <c r="S2669" i="25" s="1"/>
  <c r="S2668" i="25"/>
  <c r="H2668" i="25"/>
  <c r="S2667" i="25"/>
  <c r="H2667" i="25"/>
  <c r="S2666" i="25"/>
  <c r="H2666" i="25"/>
  <c r="S2665" i="25"/>
  <c r="H2665" i="25"/>
  <c r="B2665" i="25"/>
  <c r="S2664" i="25"/>
  <c r="H2664" i="25"/>
  <c r="S2663" i="25"/>
  <c r="H2663" i="25"/>
  <c r="S2662" i="25"/>
  <c r="H2662" i="25"/>
  <c r="B2662" i="25"/>
  <c r="S2661" i="25"/>
  <c r="H2661" i="25"/>
  <c r="S2660" i="25"/>
  <c r="H2660" i="25"/>
  <c r="F2660" i="25"/>
  <c r="F2661" i="25" s="1"/>
  <c r="F2662" i="25" s="1"/>
  <c r="F2663" i="25" s="1"/>
  <c r="F2664" i="25" s="1"/>
  <c r="F2665" i="25" s="1"/>
  <c r="F2666" i="25" s="1"/>
  <c r="F2667" i="25" s="1"/>
  <c r="F2668" i="25" s="1"/>
  <c r="F2669" i="25" s="1"/>
  <c r="F2670" i="25" s="1"/>
  <c r="F2671" i="25" s="1"/>
  <c r="F2672" i="25" s="1"/>
  <c r="S2659" i="25"/>
  <c r="H2659" i="25"/>
  <c r="S2658" i="25"/>
  <c r="H2658" i="25"/>
  <c r="S2657" i="25"/>
  <c r="H2657" i="25"/>
  <c r="B2657" i="25"/>
  <c r="S2656" i="25"/>
  <c r="H2656" i="25"/>
  <c r="S2655" i="25"/>
  <c r="H2655" i="25"/>
  <c r="S2654" i="25"/>
  <c r="H2654" i="25"/>
  <c r="S2653" i="25"/>
  <c r="H2653" i="25"/>
  <c r="S2652" i="25"/>
  <c r="H2652" i="25"/>
  <c r="S2651" i="25"/>
  <c r="H2651" i="25"/>
  <c r="F2651" i="25"/>
  <c r="F2652" i="25" s="1"/>
  <c r="F2653" i="25" s="1"/>
  <c r="F2654" i="25" s="1"/>
  <c r="F2655" i="25" s="1"/>
  <c r="F2656" i="25" s="1"/>
  <c r="F2657" i="25" s="1"/>
  <c r="F2658" i="25" s="1"/>
  <c r="F2659" i="25" s="1"/>
  <c r="E2651" i="25"/>
  <c r="E2652" i="25" s="1"/>
  <c r="E2653" i="25" s="1"/>
  <c r="S2649" i="25"/>
  <c r="H2649" i="25"/>
  <c r="S2648" i="25"/>
  <c r="H2648" i="25"/>
  <c r="S2647" i="25"/>
  <c r="H2647" i="25"/>
  <c r="B2647" i="25"/>
  <c r="S2646" i="25"/>
  <c r="H2646" i="25"/>
  <c r="H2645" i="25"/>
  <c r="B2645" i="25"/>
  <c r="S2645" i="25" s="1"/>
  <c r="H2644" i="25"/>
  <c r="B2644" i="25"/>
  <c r="S2644" i="25" s="1"/>
  <c r="H2643" i="25"/>
  <c r="B2643" i="25"/>
  <c r="S2643" i="25" s="1"/>
  <c r="H2642" i="25"/>
  <c r="B2642" i="25"/>
  <c r="S2642" i="25" s="1"/>
  <c r="H2641" i="25"/>
  <c r="S2640" i="25"/>
  <c r="H2640" i="25"/>
  <c r="S2639" i="25"/>
  <c r="H2639" i="25"/>
  <c r="S2638" i="25"/>
  <c r="H2638" i="25"/>
  <c r="S2637" i="25"/>
  <c r="H2637" i="25"/>
  <c r="S2636" i="25"/>
  <c r="H2636" i="25"/>
  <c r="H2635" i="25"/>
  <c r="B2635" i="25"/>
  <c r="S2635" i="25" s="1"/>
  <c r="H2634" i="25"/>
  <c r="B2634" i="25"/>
  <c r="S2634" i="25" s="1"/>
  <c r="H2633" i="25"/>
  <c r="S2632" i="25"/>
  <c r="H2632" i="25"/>
  <c r="S2631" i="25"/>
  <c r="H2631" i="25"/>
  <c r="S2630" i="25"/>
  <c r="H2630" i="25"/>
  <c r="S2629" i="25"/>
  <c r="H2629" i="25"/>
  <c r="S2628" i="25"/>
  <c r="H2628" i="25"/>
  <c r="S2627" i="25"/>
  <c r="H2627" i="25"/>
  <c r="S2626" i="25"/>
  <c r="H2626" i="25"/>
  <c r="S2625" i="25"/>
  <c r="H2625" i="25"/>
  <c r="S2624" i="25"/>
  <c r="H2624" i="25"/>
  <c r="S2623" i="25"/>
  <c r="H2623" i="25"/>
  <c r="S2622" i="25"/>
  <c r="H2622" i="25"/>
  <c r="S2621" i="25"/>
  <c r="H2621" i="25"/>
  <c r="S2620" i="25"/>
  <c r="H2620" i="25"/>
  <c r="S2619" i="25"/>
  <c r="H2619" i="25"/>
  <c r="S2618" i="25"/>
  <c r="H2618" i="25"/>
  <c r="S2617" i="25"/>
  <c r="H2617" i="25"/>
  <c r="S2616" i="25"/>
  <c r="H2616" i="25"/>
  <c r="S2615" i="25"/>
  <c r="H2615" i="25"/>
  <c r="H2614" i="25"/>
  <c r="B2614" i="25"/>
  <c r="S2614" i="25" s="1"/>
  <c r="S2613" i="25"/>
  <c r="H2613" i="25"/>
  <c r="S2612" i="25"/>
  <c r="H2612" i="25"/>
  <c r="S2611" i="25"/>
  <c r="H2611" i="25"/>
  <c r="S2610" i="25"/>
  <c r="H2610" i="25"/>
  <c r="S2609" i="25"/>
  <c r="H2609" i="25"/>
  <c r="F2609" i="25"/>
  <c r="F2610" i="25" s="1"/>
  <c r="F2611" i="25" s="1"/>
  <c r="F2612" i="25" s="1"/>
  <c r="F2613" i="25" s="1"/>
  <c r="F2614" i="25" s="1"/>
  <c r="F2615" i="25" s="1"/>
  <c r="F2616" i="25" s="1"/>
  <c r="F2617" i="25" s="1"/>
  <c r="F2618" i="25" s="1"/>
  <c r="F2619" i="25" s="1"/>
  <c r="F2620" i="25" s="1"/>
  <c r="F2621" i="25" s="1"/>
  <c r="F2622" i="25" s="1"/>
  <c r="F2623" i="25" s="1"/>
  <c r="F2624" i="25" s="1"/>
  <c r="F2625" i="25" s="1"/>
  <c r="F2626" i="25" s="1"/>
  <c r="F2627" i="25" s="1"/>
  <c r="F2628" i="25" s="1"/>
  <c r="F2629" i="25" s="1"/>
  <c r="F2630" i="25" s="1"/>
  <c r="F2631" i="25" s="1"/>
  <c r="F2632" i="25" s="1"/>
  <c r="F2633" i="25" s="1"/>
  <c r="F2634" i="25" s="1"/>
  <c r="F2635" i="25" s="1"/>
  <c r="F2636" i="25" s="1"/>
  <c r="F2637" i="25" s="1"/>
  <c r="F2638" i="25" s="1"/>
  <c r="F2639" i="25" s="1"/>
  <c r="F2640" i="25" s="1"/>
  <c r="F2641" i="25" s="1"/>
  <c r="F2642" i="25" s="1"/>
  <c r="F2643" i="25" s="1"/>
  <c r="F2644" i="25" s="1"/>
  <c r="F2645" i="25" s="1"/>
  <c r="F2646" i="25" s="1"/>
  <c r="F2647" i="25" s="1"/>
  <c r="F2648" i="25" s="1"/>
  <c r="F2649" i="25" s="1"/>
  <c r="S2608" i="25"/>
  <c r="H2608" i="25"/>
  <c r="B2608" i="25"/>
  <c r="S2310" i="25" s="1"/>
  <c r="S2607" i="25"/>
  <c r="H2607" i="25"/>
  <c r="F2607" i="25"/>
  <c r="F2608" i="25" s="1"/>
  <c r="E2607" i="25"/>
  <c r="G2607" i="25" s="1"/>
  <c r="S2606" i="25"/>
  <c r="S2605" i="25"/>
  <c r="H2605" i="25"/>
  <c r="S2604" i="25"/>
  <c r="H2604" i="25"/>
  <c r="S2603" i="25"/>
  <c r="H2603" i="25"/>
  <c r="S2602" i="25"/>
  <c r="H2602" i="25"/>
  <c r="F2602" i="25"/>
  <c r="F2603" i="25" s="1"/>
  <c r="F2604" i="25" s="1"/>
  <c r="F2605" i="25" s="1"/>
  <c r="S2601" i="25"/>
  <c r="H2601" i="25"/>
  <c r="F2601" i="25"/>
  <c r="E2601" i="25"/>
  <c r="S2600" i="25"/>
  <c r="S2599" i="25"/>
  <c r="H2599" i="25"/>
  <c r="H2598" i="25"/>
  <c r="B2598" i="25"/>
  <c r="H2597" i="25"/>
  <c r="S2597" i="25"/>
  <c r="S2596" i="25"/>
  <c r="H2596" i="25"/>
  <c r="B2596" i="25"/>
  <c r="H2595" i="25"/>
  <c r="B2595" i="25"/>
  <c r="S2595" i="25" s="1"/>
  <c r="H2594" i="25"/>
  <c r="B2594" i="25"/>
  <c r="S2594" i="25" s="1"/>
  <c r="S2593" i="25"/>
  <c r="H2593" i="25"/>
  <c r="B2593" i="25"/>
  <c r="S2592" i="25"/>
  <c r="H2592" i="25"/>
  <c r="S2591" i="25"/>
  <c r="H2591" i="25"/>
  <c r="S2590" i="25"/>
  <c r="H2590" i="25"/>
  <c r="S2589" i="25"/>
  <c r="H2589" i="25"/>
  <c r="S2588" i="25"/>
  <c r="H2588" i="25"/>
  <c r="S2587" i="25"/>
  <c r="H2587" i="25"/>
  <c r="S2586" i="25"/>
  <c r="H2586" i="25"/>
  <c r="H2585" i="25"/>
  <c r="B2585" i="25"/>
  <c r="S2585" i="25" s="1"/>
  <c r="S2584" i="25"/>
  <c r="H2584" i="25"/>
  <c r="S2583" i="25"/>
  <c r="H2583" i="25"/>
  <c r="S2582" i="25"/>
  <c r="H2582" i="25"/>
  <c r="S2581" i="25"/>
  <c r="H2581" i="25"/>
  <c r="S2580" i="25"/>
  <c r="H2580" i="25"/>
  <c r="S2579" i="25"/>
  <c r="H2579" i="25"/>
  <c r="S2578" i="25"/>
  <c r="H2578" i="25"/>
  <c r="H2577" i="25"/>
  <c r="B2577" i="25"/>
  <c r="S2577" i="25" s="1"/>
  <c r="H2576" i="25"/>
  <c r="H2575" i="25"/>
  <c r="B2575" i="25"/>
  <c r="S2575" i="25" s="1"/>
  <c r="S2574" i="25"/>
  <c r="H2574" i="25"/>
  <c r="S2573" i="25"/>
  <c r="H2573" i="25"/>
  <c r="S2572" i="25"/>
  <c r="H2572" i="25"/>
  <c r="S2571" i="25"/>
  <c r="H2571" i="25"/>
  <c r="H2570" i="25"/>
  <c r="B2570" i="25"/>
  <c r="S2569" i="25"/>
  <c r="H2569" i="25"/>
  <c r="S2568" i="25"/>
  <c r="H2568" i="25"/>
  <c r="B2568" i="25"/>
  <c r="S2273" i="25" s="1"/>
  <c r="H2567" i="25"/>
  <c r="B2567" i="25"/>
  <c r="S2567" i="25" s="1"/>
  <c r="S2566" i="25"/>
  <c r="H2566" i="25"/>
  <c r="H2565" i="25"/>
  <c r="B2565" i="25"/>
  <c r="S2565" i="25" s="1"/>
  <c r="S2564" i="25"/>
  <c r="H2564" i="25"/>
  <c r="S2563" i="25"/>
  <c r="H2563" i="25"/>
  <c r="H2562" i="25"/>
  <c r="B2562" i="25"/>
  <c r="S2562" i="25" s="1"/>
  <c r="H2561" i="25"/>
  <c r="S2560" i="25"/>
  <c r="H2560" i="25"/>
  <c r="H2559" i="25"/>
  <c r="B2559" i="25"/>
  <c r="S2559" i="25" s="1"/>
  <c r="S2558" i="25"/>
  <c r="H2558" i="25"/>
  <c r="S2557" i="25"/>
  <c r="H2557" i="25"/>
  <c r="H2556" i="25"/>
  <c r="B2556" i="25"/>
  <c r="S2556" i="25" s="1"/>
  <c r="S2555" i="25"/>
  <c r="H2555" i="25"/>
  <c r="S2554" i="25"/>
  <c r="H2554" i="25"/>
  <c r="S2553" i="25"/>
  <c r="H2553" i="25"/>
  <c r="S2552" i="25"/>
  <c r="H2552" i="25"/>
  <c r="F2552" i="25"/>
  <c r="F2553" i="25" s="1"/>
  <c r="F2554" i="25" s="1"/>
  <c r="F2555" i="25" s="1"/>
  <c r="F2556" i="25" s="1"/>
  <c r="F2557" i="25" s="1"/>
  <c r="F2558" i="25" s="1"/>
  <c r="F2559" i="25" s="1"/>
  <c r="F2560" i="25" s="1"/>
  <c r="F2561" i="25" s="1"/>
  <c r="F2562" i="25" s="1"/>
  <c r="F2563" i="25" s="1"/>
  <c r="F2564" i="25" s="1"/>
  <c r="F2565" i="25" s="1"/>
  <c r="F2566" i="25" s="1"/>
  <c r="F2567" i="25" s="1"/>
  <c r="F2568" i="25" s="1"/>
  <c r="F2569" i="25" s="1"/>
  <c r="F2570" i="25" s="1"/>
  <c r="F2571" i="25" s="1"/>
  <c r="F2572" i="25" s="1"/>
  <c r="F2573" i="25" s="1"/>
  <c r="F2574" i="25" s="1"/>
  <c r="F2575" i="25" s="1"/>
  <c r="F2576" i="25" s="1"/>
  <c r="F2577" i="25" s="1"/>
  <c r="F2578" i="25" s="1"/>
  <c r="F2579" i="25" s="1"/>
  <c r="F2580" i="25" s="1"/>
  <c r="F2581" i="25" s="1"/>
  <c r="F2582" i="25" s="1"/>
  <c r="F2583" i="25" s="1"/>
  <c r="F2584" i="25" s="1"/>
  <c r="F2585" i="25" s="1"/>
  <c r="F2586" i="25" s="1"/>
  <c r="F2587" i="25" s="1"/>
  <c r="F2588" i="25" s="1"/>
  <c r="F2589" i="25" s="1"/>
  <c r="F2590" i="25" s="1"/>
  <c r="F2591" i="25" s="1"/>
  <c r="F2592" i="25" s="1"/>
  <c r="F2593" i="25" s="1"/>
  <c r="F2594" i="25" s="1"/>
  <c r="F2595" i="25" s="1"/>
  <c r="F2596" i="25" s="1"/>
  <c r="F2597" i="25" s="1"/>
  <c r="F2598" i="25" s="1"/>
  <c r="F2599" i="25" s="1"/>
  <c r="E2552" i="25"/>
  <c r="E2553" i="25" s="1"/>
  <c r="B2552" i="25"/>
  <c r="S2551" i="25"/>
  <c r="S2550" i="25"/>
  <c r="H2550" i="25"/>
  <c r="H2549" i="25"/>
  <c r="B2549" i="25"/>
  <c r="S2549" i="25" s="1"/>
  <c r="H2548" i="25"/>
  <c r="B2548" i="25"/>
  <c r="S2548" i="25" s="1"/>
  <c r="S2547" i="25"/>
  <c r="H2547" i="25"/>
  <c r="S2546" i="25"/>
  <c r="H2546" i="25"/>
  <c r="S2545" i="25"/>
  <c r="H2545" i="25"/>
  <c r="S2544" i="25"/>
  <c r="H2544" i="25"/>
  <c r="H2543" i="25"/>
  <c r="H2542" i="25"/>
  <c r="B2542" i="25"/>
  <c r="S2542" i="25" s="1"/>
  <c r="S2541" i="25"/>
  <c r="H2541" i="25"/>
  <c r="S2540" i="25"/>
  <c r="H2540" i="25"/>
  <c r="S2539" i="25"/>
  <c r="H2539" i="25"/>
  <c r="S2538" i="25"/>
  <c r="H2538" i="25"/>
  <c r="S2537" i="25"/>
  <c r="H2537" i="25"/>
  <c r="S2536" i="25"/>
  <c r="H2536" i="25"/>
  <c r="S2535" i="25"/>
  <c r="H2535" i="25"/>
  <c r="S2534" i="25"/>
  <c r="H2534" i="25"/>
  <c r="S2533" i="25"/>
  <c r="H2533" i="25"/>
  <c r="S2532" i="25"/>
  <c r="H2532" i="25"/>
  <c r="S2531" i="25"/>
  <c r="H2531" i="25"/>
  <c r="E2531" i="25"/>
  <c r="E2532" i="25" s="1"/>
  <c r="E2533" i="25" s="1"/>
  <c r="E2534" i="25" s="1"/>
  <c r="H2530" i="25"/>
  <c r="E2530" i="25"/>
  <c r="S2529" i="25"/>
  <c r="H2529" i="25"/>
  <c r="F2529" i="25"/>
  <c r="F2530" i="25" s="1"/>
  <c r="F2531" i="25" s="1"/>
  <c r="F2532" i="25" s="1"/>
  <c r="F2533" i="25" s="1"/>
  <c r="F2534" i="25" s="1"/>
  <c r="F2535" i="25" s="1"/>
  <c r="F2536" i="25" s="1"/>
  <c r="F2537" i="25" s="1"/>
  <c r="F2538" i="25" s="1"/>
  <c r="F2539" i="25" s="1"/>
  <c r="F2540" i="25" s="1"/>
  <c r="F2541" i="25" s="1"/>
  <c r="F2542" i="25" s="1"/>
  <c r="F2543" i="25" s="1"/>
  <c r="F2544" i="25" s="1"/>
  <c r="F2545" i="25" s="1"/>
  <c r="F2546" i="25" s="1"/>
  <c r="F2547" i="25" s="1"/>
  <c r="F2548" i="25" s="1"/>
  <c r="F2549" i="25" s="1"/>
  <c r="F2550" i="25" s="1"/>
  <c r="E2529" i="25"/>
  <c r="S2528" i="25"/>
  <c r="S2527" i="25"/>
  <c r="H2527" i="25"/>
  <c r="H2526" i="25"/>
  <c r="H2525" i="25"/>
  <c r="B2525" i="25"/>
  <c r="S2525" i="25" s="1"/>
  <c r="S2524" i="25"/>
  <c r="H2524" i="25"/>
  <c r="H2523" i="25"/>
  <c r="B2523" i="25"/>
  <c r="S2522" i="25"/>
  <c r="H2522" i="25"/>
  <c r="S2521" i="25"/>
  <c r="H2521" i="25"/>
  <c r="S2520" i="25"/>
  <c r="H2520" i="25"/>
  <c r="S2519" i="25"/>
  <c r="H2519" i="25"/>
  <c r="H2518" i="25"/>
  <c r="B2518" i="25"/>
  <c r="S2225" i="25" s="1"/>
  <c r="H2517" i="25"/>
  <c r="B2517" i="25"/>
  <c r="S2517" i="25" s="1"/>
  <c r="S2516" i="25"/>
  <c r="H2516" i="25"/>
  <c r="H2515" i="25"/>
  <c r="B2515" i="25"/>
  <c r="S2515" i="25" s="1"/>
  <c r="S2514" i="25"/>
  <c r="H2514" i="25"/>
  <c r="H2513" i="25"/>
  <c r="B2513" i="25"/>
  <c r="S2512" i="25"/>
  <c r="H2512" i="25"/>
  <c r="H2511" i="25"/>
  <c r="B2511" i="25"/>
  <c r="S2511" i="25" s="1"/>
  <c r="H2510" i="25"/>
  <c r="B2510" i="25"/>
  <c r="S2510" i="25" s="1"/>
  <c r="H2509" i="25"/>
  <c r="H2508" i="25"/>
  <c r="S2507" i="25"/>
  <c r="H2507" i="25"/>
  <c r="S2506" i="25"/>
  <c r="H2506" i="25"/>
  <c r="S2505" i="25"/>
  <c r="H2505" i="25"/>
  <c r="S2504" i="25"/>
  <c r="H2504" i="25"/>
  <c r="S2503" i="25"/>
  <c r="H2503" i="25"/>
  <c r="S2502" i="25"/>
  <c r="H2502" i="25"/>
  <c r="S2501" i="25"/>
  <c r="H2501" i="25"/>
  <c r="F2501" i="25"/>
  <c r="F2502" i="25" s="1"/>
  <c r="F2503" i="25" s="1"/>
  <c r="F2504" i="25" s="1"/>
  <c r="F2505" i="25" s="1"/>
  <c r="F2506" i="25" s="1"/>
  <c r="F2507" i="25" s="1"/>
  <c r="F2508" i="25" s="1"/>
  <c r="F2509" i="25" s="1"/>
  <c r="F2510" i="25" s="1"/>
  <c r="F2511" i="25" s="1"/>
  <c r="F2512" i="25" s="1"/>
  <c r="F2513" i="25" s="1"/>
  <c r="F2514" i="25" s="1"/>
  <c r="F2515" i="25" s="1"/>
  <c r="F2516" i="25" s="1"/>
  <c r="F2517" i="25" s="1"/>
  <c r="F2518" i="25" s="1"/>
  <c r="F2519" i="25" s="1"/>
  <c r="F2520" i="25" s="1"/>
  <c r="F2521" i="25" s="1"/>
  <c r="F2522" i="25" s="1"/>
  <c r="F2523" i="25" s="1"/>
  <c r="F2524" i="25" s="1"/>
  <c r="F2525" i="25" s="1"/>
  <c r="F2526" i="25" s="1"/>
  <c r="F2527" i="25" s="1"/>
  <c r="E2501" i="25"/>
  <c r="E2502" i="25" s="1"/>
  <c r="S2500" i="25"/>
  <c r="H2499" i="25"/>
  <c r="H2498" i="25"/>
  <c r="B2498" i="25"/>
  <c r="S2498" i="25" s="1"/>
  <c r="S2497" i="25"/>
  <c r="H2497" i="25"/>
  <c r="H2496" i="25"/>
  <c r="B2496" i="25"/>
  <c r="S2496" i="25" s="1"/>
  <c r="S2495" i="25"/>
  <c r="H2495" i="25"/>
  <c r="H2494" i="25"/>
  <c r="B2494" i="25"/>
  <c r="S2494" i="25" s="1"/>
  <c r="S2493" i="25"/>
  <c r="H2493" i="25"/>
  <c r="S2492" i="25"/>
  <c r="H2492" i="25"/>
  <c r="H2491" i="25"/>
  <c r="B2491" i="25"/>
  <c r="S2490" i="25"/>
  <c r="H2490" i="25"/>
  <c r="S2489" i="25"/>
  <c r="H2489" i="25"/>
  <c r="S2488" i="25"/>
  <c r="H2488" i="25"/>
  <c r="S2487" i="25"/>
  <c r="H2487" i="25"/>
  <c r="S2486" i="25"/>
  <c r="H2486" i="25"/>
  <c r="S2485" i="25"/>
  <c r="H2485" i="25"/>
  <c r="S2484" i="25"/>
  <c r="H2484" i="25"/>
  <c r="S2483" i="25"/>
  <c r="H2483" i="25"/>
  <c r="H2482" i="25"/>
  <c r="B2482" i="25"/>
  <c r="S2482" i="25" s="1"/>
  <c r="S2481" i="25"/>
  <c r="H2481" i="25"/>
  <c r="S2480" i="25"/>
  <c r="H2480" i="25"/>
  <c r="S2479" i="25"/>
  <c r="H2479" i="25"/>
  <c r="S2478" i="25"/>
  <c r="H2478" i="25"/>
  <c r="S2477" i="25"/>
  <c r="H2477" i="25"/>
  <c r="H2476" i="25"/>
  <c r="B2476" i="25"/>
  <c r="S2475" i="25"/>
  <c r="H2475" i="25"/>
  <c r="S2474" i="25"/>
  <c r="H2474" i="25"/>
  <c r="H2473" i="25"/>
  <c r="B2473" i="25"/>
  <c r="S2473" i="25" s="1"/>
  <c r="S2472" i="25"/>
  <c r="H2472" i="25"/>
  <c r="H2471" i="25"/>
  <c r="F2471" i="25"/>
  <c r="F2472" i="25" s="1"/>
  <c r="F2473" i="25" s="1"/>
  <c r="F2474" i="25" s="1"/>
  <c r="F2475" i="25" s="1"/>
  <c r="F2476" i="25" s="1"/>
  <c r="F2477" i="25" s="1"/>
  <c r="F2478" i="25" s="1"/>
  <c r="F2479" i="25" s="1"/>
  <c r="F2480" i="25" s="1"/>
  <c r="F2481" i="25" s="1"/>
  <c r="F2482" i="25" s="1"/>
  <c r="F2483" i="25" s="1"/>
  <c r="F2484" i="25" s="1"/>
  <c r="F2485" i="25" s="1"/>
  <c r="F2486" i="25" s="1"/>
  <c r="F2487" i="25" s="1"/>
  <c r="F2488" i="25" s="1"/>
  <c r="F2489" i="25" s="1"/>
  <c r="F2490" i="25" s="1"/>
  <c r="F2491" i="25" s="1"/>
  <c r="F2492" i="25" s="1"/>
  <c r="F2493" i="25" s="1"/>
  <c r="F2494" i="25" s="1"/>
  <c r="F2495" i="25" s="1"/>
  <c r="F2496" i="25" s="1"/>
  <c r="F2497" i="25" s="1"/>
  <c r="F2498" i="25" s="1"/>
  <c r="F2499" i="25" s="1"/>
  <c r="E2471" i="25"/>
  <c r="E2472" i="25" s="1"/>
  <c r="B2471" i="25"/>
  <c r="S2471" i="25" s="1"/>
  <c r="S2470" i="25"/>
  <c r="S2469" i="25"/>
  <c r="H2469" i="25"/>
  <c r="S2468" i="25"/>
  <c r="H2468" i="25"/>
  <c r="H2467" i="25"/>
  <c r="B2467" i="25"/>
  <c r="S2467" i="25" s="1"/>
  <c r="H2466" i="25"/>
  <c r="B2466" i="25"/>
  <c r="S2466" i="25" s="1"/>
  <c r="H2465" i="25"/>
  <c r="B2465" i="25"/>
  <c r="S2465" i="25" s="1"/>
  <c r="S2464" i="25"/>
  <c r="H2464" i="25"/>
  <c r="B2464" i="25"/>
  <c r="H2463" i="25"/>
  <c r="B2463" i="25"/>
  <c r="S2462" i="25"/>
  <c r="H2462" i="25"/>
  <c r="S2461" i="25"/>
  <c r="H2461" i="25"/>
  <c r="S2460" i="25"/>
  <c r="H2460" i="25"/>
  <c r="S2459" i="25"/>
  <c r="H2459" i="25"/>
  <c r="S2458" i="25"/>
  <c r="H2458" i="25"/>
  <c r="S2457" i="25"/>
  <c r="H2457" i="25"/>
  <c r="B2457" i="25"/>
  <c r="S2456" i="25"/>
  <c r="H2456" i="25"/>
  <c r="H2455" i="25"/>
  <c r="B2455" i="25"/>
  <c r="S2455" i="25" s="1"/>
  <c r="H2454" i="25"/>
  <c r="H2453" i="25"/>
  <c r="S2452" i="25"/>
  <c r="H2452" i="25"/>
  <c r="S2451" i="25"/>
  <c r="H2451" i="25"/>
  <c r="S2450" i="25"/>
  <c r="H2450" i="25"/>
  <c r="H2449" i="25"/>
  <c r="B2449" i="25"/>
  <c r="S2449" i="25" s="1"/>
  <c r="S2448" i="25"/>
  <c r="H2448" i="25"/>
  <c r="S2447" i="25"/>
  <c r="H2447" i="25"/>
  <c r="H2446" i="25"/>
  <c r="S2445" i="25"/>
  <c r="H2445" i="25"/>
  <c r="S2444" i="25"/>
  <c r="H2444" i="25"/>
  <c r="B2444" i="25"/>
  <c r="S2443" i="25"/>
  <c r="H2443" i="25"/>
  <c r="S2442" i="25"/>
  <c r="H2442" i="25"/>
  <c r="S2441" i="25"/>
  <c r="H2441" i="25"/>
  <c r="H2440" i="25"/>
  <c r="B2440" i="25"/>
  <c r="S2440" i="25" s="1"/>
  <c r="S2439" i="25"/>
  <c r="H2439" i="25"/>
  <c r="S2438" i="25"/>
  <c r="H2438" i="25"/>
  <c r="B2438" i="25"/>
  <c r="H2437" i="25"/>
  <c r="S2436" i="25"/>
  <c r="H2436" i="25"/>
  <c r="B2436" i="25"/>
  <c r="S2435" i="25"/>
  <c r="H2435" i="25"/>
  <c r="H2434" i="25"/>
  <c r="B2434" i="25"/>
  <c r="S2434" i="25" s="1"/>
  <c r="S2433" i="25"/>
  <c r="H2433" i="25"/>
  <c r="B2433" i="25"/>
  <c r="S2432" i="25"/>
  <c r="H2432" i="25"/>
  <c r="H2431" i="25"/>
  <c r="B2431" i="25"/>
  <c r="S2431" i="25" s="1"/>
  <c r="S2430" i="25"/>
  <c r="H2430" i="25"/>
  <c r="H2429" i="25"/>
  <c r="B2429" i="25"/>
  <c r="S2428" i="25"/>
  <c r="H2428" i="25"/>
  <c r="H2427" i="25"/>
  <c r="B2427" i="25"/>
  <c r="S2427" i="25" s="1"/>
  <c r="S2426" i="25"/>
  <c r="H2426" i="25"/>
  <c r="H2425" i="25"/>
  <c r="B2425" i="25"/>
  <c r="H2424" i="25"/>
  <c r="B2424" i="25"/>
  <c r="S2424" i="25" s="1"/>
  <c r="S2423" i="25"/>
  <c r="H2423" i="25"/>
  <c r="S2422" i="25"/>
  <c r="H2422" i="25"/>
  <c r="B2422" i="25"/>
  <c r="S2421" i="25"/>
  <c r="H2421" i="25"/>
  <c r="H2420" i="25"/>
  <c r="H2419" i="25"/>
  <c r="B2419" i="25"/>
  <c r="S2419" i="25" s="1"/>
  <c r="H2418" i="25"/>
  <c r="H2417" i="25"/>
  <c r="B2417" i="25"/>
  <c r="S2417" i="25" s="1"/>
  <c r="S2416" i="25"/>
  <c r="H2416" i="25"/>
  <c r="B2416" i="25"/>
  <c r="S2415" i="25"/>
  <c r="H2415" i="25"/>
  <c r="S2414" i="25"/>
  <c r="H2414" i="25"/>
  <c r="S2413" i="25"/>
  <c r="H2413" i="25"/>
  <c r="S2412" i="25"/>
  <c r="H2412" i="25"/>
  <c r="S2411" i="25"/>
  <c r="H2411" i="25"/>
  <c r="H2410" i="25"/>
  <c r="F2410" i="25"/>
  <c r="F2411" i="25" s="1"/>
  <c r="F2412" i="25" s="1"/>
  <c r="F2413" i="25" s="1"/>
  <c r="F2414" i="25" s="1"/>
  <c r="F2415" i="25" s="1"/>
  <c r="F2416" i="25" s="1"/>
  <c r="F2417" i="25" s="1"/>
  <c r="F2418" i="25" s="1"/>
  <c r="F2419" i="25" s="1"/>
  <c r="F2420" i="25" s="1"/>
  <c r="F2421" i="25" s="1"/>
  <c r="F2422" i="25" s="1"/>
  <c r="F2423" i="25" s="1"/>
  <c r="F2424" i="25" s="1"/>
  <c r="F2425" i="25" s="1"/>
  <c r="F2426" i="25" s="1"/>
  <c r="F2427" i="25" s="1"/>
  <c r="F2428" i="25" s="1"/>
  <c r="F2429" i="25" s="1"/>
  <c r="F2430" i="25" s="1"/>
  <c r="F2431" i="25" s="1"/>
  <c r="F2432" i="25" s="1"/>
  <c r="F2433" i="25" s="1"/>
  <c r="F2434" i="25" s="1"/>
  <c r="F2435" i="25" s="1"/>
  <c r="F2436" i="25" s="1"/>
  <c r="F2437" i="25" s="1"/>
  <c r="F2438" i="25" s="1"/>
  <c r="F2439" i="25" s="1"/>
  <c r="F2440" i="25" s="1"/>
  <c r="F2441" i="25" s="1"/>
  <c r="F2442" i="25" s="1"/>
  <c r="F2443" i="25" s="1"/>
  <c r="F2444" i="25" s="1"/>
  <c r="F2445" i="25" s="1"/>
  <c r="F2446" i="25" s="1"/>
  <c r="F2447" i="25" s="1"/>
  <c r="F2448" i="25" s="1"/>
  <c r="F2449" i="25" s="1"/>
  <c r="F2450" i="25" s="1"/>
  <c r="F2451" i="25" s="1"/>
  <c r="F2452" i="25" s="1"/>
  <c r="F2453" i="25" s="1"/>
  <c r="F2454" i="25" s="1"/>
  <c r="F2455" i="25" s="1"/>
  <c r="F2456" i="25" s="1"/>
  <c r="F2457" i="25" s="1"/>
  <c r="F2458" i="25" s="1"/>
  <c r="F2459" i="25" s="1"/>
  <c r="F2460" i="25" s="1"/>
  <c r="F2461" i="25" s="1"/>
  <c r="F2462" i="25" s="1"/>
  <c r="F2463" i="25" s="1"/>
  <c r="F2464" i="25" s="1"/>
  <c r="F2465" i="25" s="1"/>
  <c r="F2466" i="25" s="1"/>
  <c r="F2467" i="25" s="1"/>
  <c r="F2468" i="25" s="1"/>
  <c r="F2469" i="25" s="1"/>
  <c r="E2410" i="25"/>
  <c r="G2410" i="25" s="1"/>
  <c r="S2409" i="25"/>
  <c r="H2409" i="25"/>
  <c r="F2409" i="25"/>
  <c r="E2409" i="25"/>
  <c r="G2409" i="25" s="1"/>
  <c r="S2408" i="25"/>
  <c r="S2407" i="25"/>
  <c r="H2407" i="25"/>
  <c r="S2406" i="25"/>
  <c r="H2406" i="25"/>
  <c r="S2405" i="25"/>
  <c r="H2405" i="25"/>
  <c r="H2404" i="25"/>
  <c r="B2404" i="25"/>
  <c r="S2404" i="25" s="1"/>
  <c r="H2403" i="25"/>
  <c r="B2403" i="25"/>
  <c r="S2403" i="25" s="1"/>
  <c r="S2402" i="25"/>
  <c r="H2402" i="25"/>
  <c r="B2402" i="25"/>
  <c r="S2114" i="25" s="1"/>
  <c r="H2401" i="25"/>
  <c r="B2401" i="25"/>
  <c r="S2401" i="25" s="1"/>
  <c r="S2400" i="25"/>
  <c r="H2400" i="25"/>
  <c r="H2399" i="25"/>
  <c r="B2399" i="25"/>
  <c r="S2399" i="25" s="1"/>
  <c r="S2398" i="25"/>
  <c r="H2398" i="25"/>
  <c r="S2397" i="25"/>
  <c r="H2397" i="25"/>
  <c r="S2396" i="25"/>
  <c r="H2396" i="25"/>
  <c r="H2395" i="25"/>
  <c r="B2395" i="25"/>
  <c r="S2395" i="25" s="1"/>
  <c r="S2394" i="25"/>
  <c r="H2394" i="25"/>
  <c r="H2393" i="25"/>
  <c r="B2393" i="25"/>
  <c r="S2393" i="25" s="1"/>
  <c r="S2392" i="25"/>
  <c r="H2392" i="25"/>
  <c r="S2391" i="25"/>
  <c r="H2391" i="25"/>
  <c r="S2390" i="25"/>
  <c r="H2390" i="25"/>
  <c r="S2389" i="25"/>
  <c r="H2389" i="25"/>
  <c r="H2388" i="25"/>
  <c r="B2388" i="25"/>
  <c r="S2388" i="25" s="1"/>
  <c r="S2387" i="25"/>
  <c r="H2387" i="25"/>
  <c r="H2386" i="25"/>
  <c r="B2386" i="25"/>
  <c r="S2385" i="25"/>
  <c r="H2385" i="25"/>
  <c r="H2384" i="25"/>
  <c r="B2384" i="25"/>
  <c r="S2384" i="25" s="1"/>
  <c r="S2383" i="25"/>
  <c r="H2383" i="25"/>
  <c r="S2382" i="25"/>
  <c r="H2382" i="25"/>
  <c r="B2382" i="25"/>
  <c r="S2381" i="25"/>
  <c r="H2381" i="25"/>
  <c r="H2380" i="25"/>
  <c r="B2380" i="25"/>
  <c r="S2380" i="25" s="1"/>
  <c r="S2379" i="25"/>
  <c r="H2379" i="25"/>
  <c r="H2378" i="25"/>
  <c r="S2378" i="25"/>
  <c r="H2377" i="25"/>
  <c r="B2377" i="25"/>
  <c r="S2377" i="25" s="1"/>
  <c r="S2376" i="25"/>
  <c r="H2376" i="25"/>
  <c r="S2375" i="25"/>
  <c r="H2375" i="25"/>
  <c r="B2375" i="25"/>
  <c r="S2374" i="25"/>
  <c r="H2374" i="25"/>
  <c r="S2373" i="25"/>
  <c r="H2373" i="25"/>
  <c r="S2372" i="25"/>
  <c r="H2372" i="25"/>
  <c r="S2371" i="25"/>
  <c r="H2371" i="25"/>
  <c r="H2370" i="25"/>
  <c r="B2370" i="25"/>
  <c r="S2370" i="25" s="1"/>
  <c r="S2369" i="25"/>
  <c r="H2369" i="25"/>
  <c r="H2368" i="25"/>
  <c r="B2368" i="25"/>
  <c r="S2368" i="25" s="1"/>
  <c r="S2367" i="25"/>
  <c r="H2367" i="25"/>
  <c r="H2366" i="25"/>
  <c r="B2366" i="25"/>
  <c r="S2079" i="25" s="1"/>
  <c r="S2365" i="25"/>
  <c r="H2365" i="25"/>
  <c r="H2364" i="25"/>
  <c r="B2364" i="25"/>
  <c r="S2364" i="25" s="1"/>
  <c r="H2363" i="25"/>
  <c r="B2363" i="25"/>
  <c r="S2363" i="25" s="1"/>
  <c r="S2362" i="25"/>
  <c r="H2362" i="25"/>
  <c r="H2361" i="25"/>
  <c r="B2361" i="25"/>
  <c r="S2361" i="25" s="1"/>
  <c r="H2360" i="25"/>
  <c r="B2360" i="25"/>
  <c r="S2360" i="25" s="1"/>
  <c r="S2359" i="25"/>
  <c r="H2359" i="25"/>
  <c r="H2358" i="25"/>
  <c r="B2358" i="25"/>
  <c r="S2357" i="25"/>
  <c r="H2357" i="25"/>
  <c r="H2356" i="25"/>
  <c r="B2356" i="25"/>
  <c r="S2069" i="25" s="1"/>
  <c r="S2355" i="25"/>
  <c r="H2355" i="25"/>
  <c r="S2354" i="25"/>
  <c r="H2354" i="25"/>
  <c r="B2354" i="25"/>
  <c r="S2353" i="25"/>
  <c r="H2353" i="25"/>
  <c r="S2352" i="25"/>
  <c r="H2352" i="25"/>
  <c r="S2351" i="25"/>
  <c r="H2351" i="25"/>
  <c r="S2350" i="25"/>
  <c r="H2350" i="25"/>
  <c r="S2349" i="25"/>
  <c r="H2349" i="25"/>
  <c r="S2348" i="25"/>
  <c r="H2348" i="25"/>
  <c r="E2348" i="25"/>
  <c r="S2347" i="25"/>
  <c r="H2347" i="25"/>
  <c r="F2347" i="25"/>
  <c r="F2348" i="25" s="1"/>
  <c r="F2349" i="25" s="1"/>
  <c r="F2350" i="25" s="1"/>
  <c r="F2351" i="25" s="1"/>
  <c r="F2352" i="25" s="1"/>
  <c r="F2353" i="25" s="1"/>
  <c r="F2354" i="25" s="1"/>
  <c r="F2355" i="25" s="1"/>
  <c r="F2356" i="25" s="1"/>
  <c r="F2357" i="25" s="1"/>
  <c r="F2358" i="25" s="1"/>
  <c r="F2359" i="25" s="1"/>
  <c r="F2360" i="25" s="1"/>
  <c r="F2361" i="25" s="1"/>
  <c r="F2362" i="25" s="1"/>
  <c r="F2363" i="25" s="1"/>
  <c r="F2364" i="25" s="1"/>
  <c r="F2365" i="25" s="1"/>
  <c r="F2366" i="25" s="1"/>
  <c r="F2367" i="25" s="1"/>
  <c r="F2368" i="25" s="1"/>
  <c r="F2369" i="25" s="1"/>
  <c r="F2370" i="25" s="1"/>
  <c r="F2371" i="25" s="1"/>
  <c r="F2372" i="25" s="1"/>
  <c r="F2373" i="25" s="1"/>
  <c r="F2374" i="25" s="1"/>
  <c r="F2375" i="25" s="1"/>
  <c r="F2376" i="25" s="1"/>
  <c r="F2377" i="25" s="1"/>
  <c r="F2378" i="25" s="1"/>
  <c r="F2379" i="25" s="1"/>
  <c r="F2380" i="25" s="1"/>
  <c r="F2381" i="25" s="1"/>
  <c r="F2382" i="25" s="1"/>
  <c r="F2383" i="25" s="1"/>
  <c r="F2384" i="25" s="1"/>
  <c r="F2385" i="25" s="1"/>
  <c r="F2386" i="25" s="1"/>
  <c r="F2387" i="25" s="1"/>
  <c r="F2388" i="25" s="1"/>
  <c r="F2389" i="25" s="1"/>
  <c r="F2390" i="25" s="1"/>
  <c r="F2391" i="25" s="1"/>
  <c r="F2392" i="25" s="1"/>
  <c r="F2393" i="25" s="1"/>
  <c r="F2394" i="25" s="1"/>
  <c r="F2395" i="25" s="1"/>
  <c r="F2396" i="25" s="1"/>
  <c r="F2397" i="25" s="1"/>
  <c r="F2398" i="25" s="1"/>
  <c r="F2399" i="25" s="1"/>
  <c r="F2400" i="25" s="1"/>
  <c r="F2401" i="25" s="1"/>
  <c r="F2402" i="25" s="1"/>
  <c r="F2403" i="25" s="1"/>
  <c r="F2404" i="25" s="1"/>
  <c r="F2405" i="25" s="1"/>
  <c r="F2406" i="25" s="1"/>
  <c r="F2407" i="25" s="1"/>
  <c r="E2347" i="25"/>
  <c r="S2346" i="25"/>
  <c r="S2345" i="25"/>
  <c r="H2345" i="25"/>
  <c r="S2344" i="25"/>
  <c r="H2344" i="25"/>
  <c r="H2343" i="25"/>
  <c r="B2343" i="25"/>
  <c r="S2343" i="25" s="1"/>
  <c r="S2342" i="25"/>
  <c r="H2342" i="25"/>
  <c r="S2341" i="25"/>
  <c r="H2341" i="25"/>
  <c r="S2340" i="25"/>
  <c r="H2340" i="25"/>
  <c r="S2339" i="25"/>
  <c r="H2339" i="25"/>
  <c r="S2338" i="25"/>
  <c r="H2338" i="25"/>
  <c r="S2337" i="25"/>
  <c r="H2337" i="25"/>
  <c r="S2336" i="25"/>
  <c r="H2336" i="25"/>
  <c r="S2335" i="25"/>
  <c r="H2335" i="25"/>
  <c r="S2334" i="25"/>
  <c r="H2334" i="25"/>
  <c r="S2333" i="25"/>
  <c r="H2333" i="25"/>
  <c r="S2332" i="25"/>
  <c r="H2332" i="25"/>
  <c r="S2331" i="25"/>
  <c r="H2331" i="25"/>
  <c r="S2330" i="25"/>
  <c r="H2330" i="25"/>
  <c r="S2329" i="25"/>
  <c r="H2329" i="25"/>
  <c r="H2328" i="25"/>
  <c r="B2328" i="25"/>
  <c r="S2328" i="25" s="1"/>
  <c r="S2327" i="25"/>
  <c r="H2327" i="25"/>
  <c r="S2326" i="25"/>
  <c r="H2326" i="25"/>
  <c r="S2325" i="25"/>
  <c r="H2325" i="25"/>
  <c r="S2324" i="25"/>
  <c r="H2324" i="25"/>
  <c r="S2323" i="25"/>
  <c r="H2323" i="25"/>
  <c r="H2322" i="25"/>
  <c r="B2322" i="25"/>
  <c r="S2322" i="25" s="1"/>
  <c r="S2321" i="25"/>
  <c r="H2321" i="25"/>
  <c r="S2320" i="25"/>
  <c r="H2320" i="25"/>
  <c r="S2319" i="25"/>
  <c r="H2319" i="25"/>
  <c r="S2318" i="25"/>
  <c r="H2318" i="25"/>
  <c r="S2317" i="25"/>
  <c r="H2317" i="25"/>
  <c r="S2316" i="25"/>
  <c r="H2316" i="25"/>
  <c r="S2315" i="25"/>
  <c r="H2315" i="25"/>
  <c r="S2314" i="25"/>
  <c r="H2314" i="25"/>
  <c r="S2313" i="25"/>
  <c r="H2313" i="25"/>
  <c r="S2312" i="25"/>
  <c r="H2312" i="25"/>
  <c r="S2311" i="25"/>
  <c r="H2311" i="25"/>
  <c r="H2310" i="25"/>
  <c r="S2309" i="25"/>
  <c r="H2309" i="25"/>
  <c r="S2308" i="25"/>
  <c r="H2308" i="25"/>
  <c r="S2307" i="25"/>
  <c r="H2307" i="25"/>
  <c r="S2306" i="25"/>
  <c r="H2306" i="25"/>
  <c r="S2305" i="25"/>
  <c r="H2305" i="25"/>
  <c r="S2304" i="25"/>
  <c r="H2304" i="25"/>
  <c r="S2303" i="25"/>
  <c r="H2303" i="25"/>
  <c r="F2303" i="25"/>
  <c r="F2304" i="25" s="1"/>
  <c r="F2305" i="25" s="1"/>
  <c r="F2306" i="25" s="1"/>
  <c r="F2307" i="25" s="1"/>
  <c r="F2308" i="25" s="1"/>
  <c r="F2309" i="25" s="1"/>
  <c r="F2310" i="25" s="1"/>
  <c r="F2311" i="25" s="1"/>
  <c r="F2312" i="25" s="1"/>
  <c r="F2313" i="25" s="1"/>
  <c r="F2314" i="25" s="1"/>
  <c r="F2315" i="25" s="1"/>
  <c r="F2316" i="25" s="1"/>
  <c r="F2317" i="25" s="1"/>
  <c r="F2318" i="25" s="1"/>
  <c r="F2319" i="25" s="1"/>
  <c r="F2320" i="25" s="1"/>
  <c r="F2321" i="25" s="1"/>
  <c r="F2322" i="25" s="1"/>
  <c r="F2323" i="25" s="1"/>
  <c r="F2324" i="25" s="1"/>
  <c r="F2325" i="25" s="1"/>
  <c r="F2326" i="25" s="1"/>
  <c r="F2327" i="25" s="1"/>
  <c r="F2328" i="25" s="1"/>
  <c r="F2329" i="25" s="1"/>
  <c r="F2330" i="25" s="1"/>
  <c r="F2331" i="25" s="1"/>
  <c r="F2332" i="25" s="1"/>
  <c r="F2333" i="25" s="1"/>
  <c r="F2334" i="25" s="1"/>
  <c r="F2335" i="25" s="1"/>
  <c r="F2336" i="25" s="1"/>
  <c r="F2337" i="25" s="1"/>
  <c r="F2338" i="25" s="1"/>
  <c r="F2339" i="25" s="1"/>
  <c r="F2340" i="25" s="1"/>
  <c r="F2341" i="25" s="1"/>
  <c r="F2342" i="25" s="1"/>
  <c r="F2343" i="25" s="1"/>
  <c r="F2344" i="25" s="1"/>
  <c r="F2345" i="25" s="1"/>
  <c r="H2302" i="25"/>
  <c r="S2301" i="25"/>
  <c r="H2301" i="25"/>
  <c r="F2301" i="25"/>
  <c r="F2302" i="25" s="1"/>
  <c r="E2301" i="25"/>
  <c r="S2300" i="25"/>
  <c r="H2299" i="25"/>
  <c r="B2299" i="25"/>
  <c r="S2299" i="25" s="1"/>
  <c r="H2298" i="25"/>
  <c r="B2298" i="25"/>
  <c r="S2297" i="25"/>
  <c r="H2297" i="25"/>
  <c r="S2296" i="25"/>
  <c r="H2296" i="25"/>
  <c r="S2295" i="25"/>
  <c r="H2295" i="25"/>
  <c r="S2294" i="25"/>
  <c r="H2294" i="25"/>
  <c r="S2293" i="25"/>
  <c r="H2293" i="25"/>
  <c r="S2292" i="25"/>
  <c r="H2292" i="25"/>
  <c r="H2291" i="25"/>
  <c r="B2291" i="25"/>
  <c r="S2291" i="25" s="1"/>
  <c r="S2290" i="25"/>
  <c r="H2290" i="25"/>
  <c r="S2289" i="25"/>
  <c r="H2289" i="25"/>
  <c r="S2288" i="25"/>
  <c r="H2288" i="25"/>
  <c r="S2287" i="25"/>
  <c r="H2287" i="25"/>
  <c r="S2286" i="25"/>
  <c r="H2286" i="25"/>
  <c r="B2286" i="25"/>
  <c r="H2285" i="25"/>
  <c r="B2285" i="25"/>
  <c r="S2285" i="25" s="1"/>
  <c r="S2284" i="25"/>
  <c r="H2284" i="25"/>
  <c r="S2283" i="25"/>
  <c r="H2283" i="25"/>
  <c r="H2282" i="25"/>
  <c r="B2282" i="25"/>
  <c r="S2281" i="25"/>
  <c r="H2281" i="25"/>
  <c r="S2280" i="25"/>
  <c r="H2280" i="25"/>
  <c r="S2279" i="25"/>
  <c r="H2279" i="25"/>
  <c r="S2278" i="25"/>
  <c r="H2278" i="25"/>
  <c r="H2277" i="25"/>
  <c r="B2277" i="25"/>
  <c r="S2277" i="25" s="1"/>
  <c r="S2276" i="25"/>
  <c r="H2276" i="25"/>
  <c r="S2275" i="25"/>
  <c r="H2275" i="25"/>
  <c r="S2274" i="25"/>
  <c r="H2274" i="25"/>
  <c r="H2273" i="25"/>
  <c r="S2272" i="25"/>
  <c r="H2272" i="25"/>
  <c r="S2271" i="25"/>
  <c r="H2271" i="25"/>
  <c r="H2270" i="25"/>
  <c r="B2270" i="25"/>
  <c r="S2269" i="25"/>
  <c r="H2269" i="25"/>
  <c r="S2268" i="25"/>
  <c r="H2268" i="25"/>
  <c r="H2267" i="25"/>
  <c r="B2267" i="25"/>
  <c r="S2267" i="25" s="1"/>
  <c r="S2266" i="25"/>
  <c r="H2266" i="25"/>
  <c r="S2265" i="25"/>
  <c r="H2265" i="25"/>
  <c r="H2264" i="25"/>
  <c r="S2264" i="25"/>
  <c r="H2263" i="25"/>
  <c r="S2263" i="25"/>
  <c r="S2262" i="25"/>
  <c r="H2262" i="25"/>
  <c r="B2262" i="25"/>
  <c r="H2261" i="25"/>
  <c r="B2261" i="25"/>
  <c r="S2261" i="25" s="1"/>
  <c r="S2260" i="25"/>
  <c r="H2260" i="25"/>
  <c r="S2259" i="25"/>
  <c r="H2259" i="25"/>
  <c r="H2258" i="25"/>
  <c r="B2258" i="25"/>
  <c r="S2258" i="25" s="1"/>
  <c r="S2257" i="25"/>
  <c r="H2257" i="25"/>
  <c r="S2256" i="25"/>
  <c r="H2256" i="25"/>
  <c r="H2255" i="25"/>
  <c r="B2255" i="25"/>
  <c r="S2255" i="25" s="1"/>
  <c r="S2254" i="25"/>
  <c r="H2254" i="25"/>
  <c r="S2253" i="25"/>
  <c r="H2253" i="25"/>
  <c r="H2252" i="25"/>
  <c r="B2252" i="25"/>
  <c r="S2252" i="25" s="1"/>
  <c r="H2251" i="25"/>
  <c r="S2251" i="25"/>
  <c r="H2250" i="25"/>
  <c r="B2250" i="25"/>
  <c r="S2250" i="25" s="1"/>
  <c r="S2249" i="25"/>
  <c r="H2249" i="25"/>
  <c r="S2248" i="25"/>
  <c r="H2248" i="25"/>
  <c r="H2247" i="25"/>
  <c r="B2247" i="25"/>
  <c r="S2247" i="25" s="1"/>
  <c r="H2246" i="25"/>
  <c r="B2246" i="25"/>
  <c r="S2246" i="25" s="1"/>
  <c r="H2245" i="25"/>
  <c r="S2245" i="25"/>
  <c r="S2244" i="25"/>
  <c r="H2244" i="25"/>
  <c r="B2244" i="25"/>
  <c r="S2243" i="25"/>
  <c r="H2243" i="25"/>
  <c r="S2242" i="25"/>
  <c r="H2242" i="25"/>
  <c r="H2241" i="25"/>
  <c r="B2241" i="25"/>
  <c r="S2241" i="25" s="1"/>
  <c r="H2240" i="25"/>
  <c r="S2240" i="25"/>
  <c r="H2239" i="25"/>
  <c r="B2239" i="25"/>
  <c r="S2239" i="25" s="1"/>
  <c r="S2238" i="25"/>
  <c r="H2238" i="25"/>
  <c r="H2237" i="25"/>
  <c r="B2237" i="25"/>
  <c r="S2237" i="25" s="1"/>
  <c r="H2236" i="25"/>
  <c r="B2236" i="25"/>
  <c r="S2236" i="25" s="1"/>
  <c r="S2235" i="25"/>
  <c r="H2235" i="25"/>
  <c r="H2234" i="25"/>
  <c r="S2234" i="25"/>
  <c r="H2233" i="25"/>
  <c r="B2233" i="25"/>
  <c r="S2233" i="25" s="1"/>
  <c r="S2232" i="25"/>
  <c r="H2232" i="25"/>
  <c r="S2231" i="25"/>
  <c r="H2231" i="25"/>
  <c r="S2230" i="25"/>
  <c r="H2230" i="25"/>
  <c r="H2229" i="25"/>
  <c r="B2229" i="25"/>
  <c r="S2229" i="25" s="1"/>
  <c r="H2228" i="25"/>
  <c r="S2228" i="25"/>
  <c r="S2227" i="25"/>
  <c r="H2227" i="25"/>
  <c r="H2226" i="25"/>
  <c r="B2226" i="25"/>
  <c r="S2226" i="25" s="1"/>
  <c r="H2225" i="25"/>
  <c r="H2224" i="25"/>
  <c r="S2223" i="25"/>
  <c r="H2223" i="25"/>
  <c r="H2222" i="25"/>
  <c r="B2222" i="25"/>
  <c r="S2222" i="25" s="1"/>
  <c r="S2221" i="25"/>
  <c r="H2221" i="25"/>
  <c r="H2220" i="25"/>
  <c r="S2220" i="25"/>
  <c r="H2219" i="25"/>
  <c r="S2219" i="25"/>
  <c r="S2218" i="25"/>
  <c r="H2218" i="25"/>
  <c r="B2218" i="25"/>
  <c r="S2217" i="25"/>
  <c r="H2217" i="25"/>
  <c r="H2216" i="25"/>
  <c r="B2216" i="25"/>
  <c r="S2216" i="25" s="1"/>
  <c r="H2215" i="25"/>
  <c r="B2215" i="25"/>
  <c r="S2215" i="25" s="1"/>
  <c r="S2214" i="25"/>
  <c r="H2214" i="25"/>
  <c r="H2213" i="25"/>
  <c r="B2213" i="25"/>
  <c r="S2213" i="25" s="1"/>
  <c r="S2212" i="25"/>
  <c r="H2212" i="25"/>
  <c r="S2211" i="25"/>
  <c r="H2211" i="25"/>
  <c r="S2210" i="25"/>
  <c r="H2210" i="25"/>
  <c r="H2209" i="25"/>
  <c r="B2209" i="25"/>
  <c r="S2209" i="25" s="1"/>
  <c r="S2208" i="25"/>
  <c r="H2208" i="25"/>
  <c r="H2207" i="25"/>
  <c r="S2207" i="25"/>
  <c r="H2206" i="25"/>
  <c r="S2206" i="25"/>
  <c r="S2205" i="25"/>
  <c r="H2205" i="25"/>
  <c r="B2205" i="25"/>
  <c r="S2204" i="25"/>
  <c r="H2204" i="25"/>
  <c r="H2203" i="25"/>
  <c r="S2203" i="25"/>
  <c r="S2202" i="25"/>
  <c r="H2202" i="25"/>
  <c r="H2201" i="25"/>
  <c r="B2201" i="25"/>
  <c r="S2201" i="25" s="1"/>
  <c r="S2200" i="25"/>
  <c r="H2200" i="25"/>
  <c r="S2199" i="25"/>
  <c r="H2199" i="25"/>
  <c r="S2198" i="25"/>
  <c r="H2198" i="25"/>
  <c r="S2197" i="25"/>
  <c r="H2197" i="25"/>
  <c r="B2197" i="25"/>
  <c r="S2196" i="25"/>
  <c r="H2196" i="25"/>
  <c r="H2195" i="25"/>
  <c r="S2195" i="25"/>
  <c r="H2194" i="25"/>
  <c r="S2194" i="25"/>
  <c r="H2193" i="25"/>
  <c r="B2193" i="25"/>
  <c r="S2193" i="25" s="1"/>
  <c r="S2192" i="25"/>
  <c r="H2192" i="25"/>
  <c r="S2191" i="25"/>
  <c r="H2191" i="25"/>
  <c r="H2190" i="25"/>
  <c r="S2190" i="25"/>
  <c r="H2189" i="25"/>
  <c r="B2189" i="25"/>
  <c r="S2189" i="25" s="1"/>
  <c r="S2188" i="25"/>
  <c r="H2188" i="25"/>
  <c r="S2187" i="25"/>
  <c r="H2187" i="25"/>
  <c r="H2186" i="25"/>
  <c r="B2186" i="25"/>
  <c r="S1948" i="25" s="1"/>
  <c r="S2185" i="25"/>
  <c r="H2185" i="25"/>
  <c r="B2185" i="25"/>
  <c r="S2184" i="25"/>
  <c r="H2184" i="25"/>
  <c r="H2183" i="25"/>
  <c r="B2183" i="25"/>
  <c r="H2182" i="25"/>
  <c r="S2182" i="25"/>
  <c r="H2181" i="25"/>
  <c r="B2181" i="25"/>
  <c r="S2180" i="25"/>
  <c r="H2180" i="25"/>
  <c r="B2180" i="25"/>
  <c r="S2179" i="25"/>
  <c r="H2179" i="25"/>
  <c r="S2178" i="25"/>
  <c r="H2178" i="25"/>
  <c r="B2178" i="25"/>
  <c r="H2177" i="25"/>
  <c r="B2177" i="25"/>
  <c r="H2176" i="25"/>
  <c r="S2176" i="25"/>
  <c r="S2175" i="25"/>
  <c r="H2175" i="25"/>
  <c r="B2175" i="25"/>
  <c r="H2174" i="25"/>
  <c r="S2173" i="25"/>
  <c r="H2173" i="25"/>
  <c r="S2172" i="25"/>
  <c r="H2172" i="25"/>
  <c r="S2171" i="25"/>
  <c r="H2171" i="25"/>
  <c r="S2170" i="25"/>
  <c r="H2170" i="25"/>
  <c r="S2169" i="25"/>
  <c r="H2169" i="25"/>
  <c r="S2168" i="25"/>
  <c r="H2168" i="25"/>
  <c r="S2167" i="25"/>
  <c r="H2167" i="25"/>
  <c r="H2166" i="25"/>
  <c r="S2165" i="25"/>
  <c r="H2165" i="25"/>
  <c r="S2164" i="25"/>
  <c r="H2164" i="25"/>
  <c r="F2164" i="25"/>
  <c r="F2165" i="25" s="1"/>
  <c r="F2166" i="25" s="1"/>
  <c r="F2167" i="25" s="1"/>
  <c r="F2168" i="25" s="1"/>
  <c r="F2169" i="25" s="1"/>
  <c r="F2170" i="25" s="1"/>
  <c r="F2171" i="25" s="1"/>
  <c r="F2172" i="25" s="1"/>
  <c r="F2173" i="25" s="1"/>
  <c r="F2174" i="25" s="1"/>
  <c r="F2175" i="25" s="1"/>
  <c r="F2176" i="25" s="1"/>
  <c r="F2177" i="25" s="1"/>
  <c r="F2178" i="25" s="1"/>
  <c r="F2179" i="25" s="1"/>
  <c r="F2180" i="25" s="1"/>
  <c r="F2181" i="25" s="1"/>
  <c r="F2182" i="25" s="1"/>
  <c r="F2183" i="25" s="1"/>
  <c r="F2184" i="25" s="1"/>
  <c r="F2185" i="25" s="1"/>
  <c r="F2186" i="25" s="1"/>
  <c r="F2187" i="25" s="1"/>
  <c r="F2188" i="25" s="1"/>
  <c r="F2189" i="25" s="1"/>
  <c r="F2190" i="25" s="1"/>
  <c r="F2191" i="25" s="1"/>
  <c r="F2192" i="25" s="1"/>
  <c r="F2193" i="25" s="1"/>
  <c r="F2194" i="25" s="1"/>
  <c r="F2195" i="25" s="1"/>
  <c r="F2196" i="25" s="1"/>
  <c r="F2197" i="25" s="1"/>
  <c r="F2198" i="25" s="1"/>
  <c r="F2199" i="25" s="1"/>
  <c r="F2200" i="25" s="1"/>
  <c r="F2201" i="25" s="1"/>
  <c r="F2202" i="25" s="1"/>
  <c r="F2203" i="25" s="1"/>
  <c r="F2204" i="25" s="1"/>
  <c r="F2205" i="25" s="1"/>
  <c r="F2206" i="25" s="1"/>
  <c r="F2207" i="25" s="1"/>
  <c r="F2208" i="25" s="1"/>
  <c r="F2209" i="25" s="1"/>
  <c r="F2210" i="25" s="1"/>
  <c r="F2211" i="25" s="1"/>
  <c r="F2212" i="25" s="1"/>
  <c r="F2213" i="25" s="1"/>
  <c r="F2214" i="25" s="1"/>
  <c r="F2215" i="25" s="1"/>
  <c r="F2216" i="25" s="1"/>
  <c r="F2217" i="25" s="1"/>
  <c r="F2218" i="25" s="1"/>
  <c r="F2219" i="25" s="1"/>
  <c r="F2220" i="25" s="1"/>
  <c r="F2221" i="25" s="1"/>
  <c r="F2222" i="25" s="1"/>
  <c r="F2223" i="25" s="1"/>
  <c r="F2224" i="25" s="1"/>
  <c r="F2225" i="25" s="1"/>
  <c r="F2226" i="25" s="1"/>
  <c r="F2227" i="25" s="1"/>
  <c r="F2228" i="25" s="1"/>
  <c r="F2229" i="25" s="1"/>
  <c r="F2230" i="25" s="1"/>
  <c r="F2231" i="25" s="1"/>
  <c r="F2232" i="25" s="1"/>
  <c r="F2233" i="25" s="1"/>
  <c r="F2234" i="25" s="1"/>
  <c r="F2235" i="25" s="1"/>
  <c r="F2236" i="25" s="1"/>
  <c r="F2237" i="25" s="1"/>
  <c r="F2238" i="25" s="1"/>
  <c r="F2239" i="25" s="1"/>
  <c r="F2240" i="25" s="1"/>
  <c r="F2241" i="25" s="1"/>
  <c r="F2242" i="25" s="1"/>
  <c r="F2243" i="25" s="1"/>
  <c r="F2244" i="25" s="1"/>
  <c r="F2245" i="25" s="1"/>
  <c r="F2246" i="25" s="1"/>
  <c r="F2247" i="25" s="1"/>
  <c r="F2248" i="25" s="1"/>
  <c r="F2249" i="25" s="1"/>
  <c r="F2250" i="25" s="1"/>
  <c r="F2251" i="25" s="1"/>
  <c r="F2252" i="25" s="1"/>
  <c r="F2253" i="25" s="1"/>
  <c r="F2254" i="25" s="1"/>
  <c r="F2255" i="25" s="1"/>
  <c r="F2256" i="25" s="1"/>
  <c r="F2257" i="25" s="1"/>
  <c r="F2258" i="25" s="1"/>
  <c r="F2259" i="25" s="1"/>
  <c r="F2260" i="25" s="1"/>
  <c r="F2261" i="25" s="1"/>
  <c r="F2262" i="25" s="1"/>
  <c r="F2263" i="25" s="1"/>
  <c r="F2264" i="25" s="1"/>
  <c r="F2265" i="25" s="1"/>
  <c r="F2266" i="25" s="1"/>
  <c r="F2267" i="25" s="1"/>
  <c r="F2268" i="25" s="1"/>
  <c r="F2269" i="25" s="1"/>
  <c r="F2270" i="25" s="1"/>
  <c r="F2271" i="25" s="1"/>
  <c r="F2272" i="25" s="1"/>
  <c r="F2273" i="25" s="1"/>
  <c r="F2274" i="25" s="1"/>
  <c r="F2275" i="25" s="1"/>
  <c r="F2276" i="25" s="1"/>
  <c r="F2277" i="25" s="1"/>
  <c r="F2278" i="25" s="1"/>
  <c r="F2279" i="25" s="1"/>
  <c r="F2280" i="25" s="1"/>
  <c r="F2281" i="25" s="1"/>
  <c r="F2282" i="25" s="1"/>
  <c r="F2283" i="25" s="1"/>
  <c r="F2284" i="25" s="1"/>
  <c r="F2285" i="25" s="1"/>
  <c r="F2286" i="25" s="1"/>
  <c r="F2287" i="25" s="1"/>
  <c r="F2288" i="25" s="1"/>
  <c r="F2289" i="25" s="1"/>
  <c r="F2290" i="25" s="1"/>
  <c r="F2291" i="25" s="1"/>
  <c r="F2292" i="25" s="1"/>
  <c r="F2293" i="25" s="1"/>
  <c r="F2294" i="25" s="1"/>
  <c r="F2295" i="25" s="1"/>
  <c r="F2296" i="25" s="1"/>
  <c r="F2297" i="25" s="1"/>
  <c r="F2298" i="25" s="1"/>
  <c r="F2299" i="25" s="1"/>
  <c r="S2163" i="25"/>
  <c r="H2163" i="25"/>
  <c r="F2163" i="25"/>
  <c r="E2163" i="25"/>
  <c r="E2164" i="25" s="1"/>
  <c r="S2162" i="25"/>
  <c r="S2161" i="25"/>
  <c r="H2161" i="25"/>
  <c r="S2160" i="25"/>
  <c r="H2160" i="25"/>
  <c r="S2159" i="25"/>
  <c r="H2159" i="25"/>
  <c r="H2158" i="25"/>
  <c r="B2158" i="25"/>
  <c r="S2158" i="25" s="1"/>
  <c r="H2157" i="25"/>
  <c r="B2157" i="25"/>
  <c r="S2157" i="25" s="1"/>
  <c r="H2156" i="25"/>
  <c r="B2156" i="25"/>
  <c r="S2156" i="25" s="1"/>
  <c r="H2155" i="25"/>
  <c r="B2155" i="25"/>
  <c r="S2155" i="25" s="1"/>
  <c r="S2154" i="25"/>
  <c r="H2154" i="25"/>
  <c r="S2153" i="25"/>
  <c r="H2153" i="25"/>
  <c r="S2152" i="25"/>
  <c r="H2152" i="25"/>
  <c r="B2152" i="25"/>
  <c r="H2151" i="25"/>
  <c r="B2151" i="25"/>
  <c r="S2151" i="25" s="1"/>
  <c r="S2150" i="25"/>
  <c r="H2150" i="25"/>
  <c r="S2149" i="25"/>
  <c r="H2149" i="25"/>
  <c r="S2148" i="25"/>
  <c r="H2148" i="25"/>
  <c r="S2147" i="25"/>
  <c r="H2147" i="25"/>
  <c r="H2146" i="25"/>
  <c r="B2146" i="25"/>
  <c r="S2146" i="25" s="1"/>
  <c r="S2145" i="25"/>
  <c r="H2145" i="25"/>
  <c r="S2144" i="25"/>
  <c r="H2144" i="25"/>
  <c r="S2143" i="25"/>
  <c r="H2143" i="25"/>
  <c r="B2143" i="25"/>
  <c r="S2142" i="25"/>
  <c r="H2142" i="25"/>
  <c r="S2141" i="25"/>
  <c r="H2141" i="25"/>
  <c r="B2141" i="25"/>
  <c r="S2140" i="25"/>
  <c r="H2140" i="25"/>
  <c r="S2139" i="25"/>
  <c r="H2139" i="25"/>
  <c r="S2138" i="25"/>
  <c r="H2138" i="25"/>
  <c r="B2138" i="25"/>
  <c r="S2137" i="25"/>
  <c r="H2137" i="25"/>
  <c r="S2136" i="25"/>
  <c r="H2136" i="25"/>
  <c r="H2135" i="25"/>
  <c r="B2135" i="25"/>
  <c r="S2135" i="25" s="1"/>
  <c r="H2134" i="25"/>
  <c r="B2134" i="25"/>
  <c r="S2134" i="25" s="1"/>
  <c r="S2133" i="25"/>
  <c r="H2133" i="25"/>
  <c r="S2132" i="25"/>
  <c r="H2132" i="25"/>
  <c r="H2131" i="25"/>
  <c r="B2131" i="25"/>
  <c r="S2131" i="25" s="1"/>
  <c r="S2130" i="25"/>
  <c r="H2130" i="25"/>
  <c r="S2129" i="25"/>
  <c r="H2129" i="25"/>
  <c r="H2128" i="25"/>
  <c r="B2128" i="25"/>
  <c r="S2128" i="25" s="1"/>
  <c r="S2127" i="25"/>
  <c r="H2127" i="25"/>
  <c r="S2126" i="25"/>
  <c r="H2126" i="25"/>
  <c r="H2125" i="25"/>
  <c r="B2125" i="25"/>
  <c r="S2125" i="25" s="1"/>
  <c r="S2124" i="25"/>
  <c r="H2124" i="25"/>
  <c r="H2123" i="25"/>
  <c r="B2123" i="25"/>
  <c r="S2123" i="25" s="1"/>
  <c r="S2122" i="25"/>
  <c r="H2122" i="25"/>
  <c r="S2121" i="25"/>
  <c r="H2121" i="25"/>
  <c r="B2121" i="25"/>
  <c r="S1889" i="25" s="1"/>
  <c r="S2120" i="25"/>
  <c r="H2120" i="25"/>
  <c r="S2119" i="25"/>
  <c r="H2119" i="25"/>
  <c r="S2118" i="25"/>
  <c r="H2118" i="25"/>
  <c r="S2117" i="25"/>
  <c r="H2117" i="25"/>
  <c r="B2117" i="25"/>
  <c r="S1885" i="25" s="1"/>
  <c r="S2116" i="25"/>
  <c r="H2116" i="25"/>
  <c r="S2115" i="25"/>
  <c r="H2115" i="25"/>
  <c r="H2114" i="25"/>
  <c r="S2113" i="25"/>
  <c r="H2113" i="25"/>
  <c r="B2113" i="25"/>
  <c r="S2112" i="25"/>
  <c r="H2112" i="25"/>
  <c r="H2111" i="25"/>
  <c r="H2110" i="25"/>
  <c r="B2110" i="25"/>
  <c r="S2110" i="25" s="1"/>
  <c r="S2109" i="25"/>
  <c r="H2109" i="25"/>
  <c r="S2108" i="25"/>
  <c r="H2108" i="25"/>
  <c r="B2108" i="25"/>
  <c r="H2107" i="25"/>
  <c r="H2106" i="25"/>
  <c r="B2106" i="25"/>
  <c r="S2106" i="25" s="1"/>
  <c r="S2105" i="25"/>
  <c r="H2105" i="25"/>
  <c r="S2104" i="25"/>
  <c r="H2104" i="25"/>
  <c r="S2103" i="25"/>
  <c r="H2103" i="25"/>
  <c r="S2102" i="25"/>
  <c r="H2102" i="25"/>
  <c r="S2101" i="25"/>
  <c r="H2101" i="25"/>
  <c r="S2100" i="25"/>
  <c r="H2100" i="25"/>
  <c r="F2100" i="25"/>
  <c r="F2101" i="25" s="1"/>
  <c r="F2102" i="25" s="1"/>
  <c r="F2103" i="25" s="1"/>
  <c r="F2104" i="25" s="1"/>
  <c r="F2105" i="25" s="1"/>
  <c r="F2106" i="25" s="1"/>
  <c r="F2107" i="25" s="1"/>
  <c r="F2108" i="25" s="1"/>
  <c r="F2109" i="25" s="1"/>
  <c r="F2110" i="25" s="1"/>
  <c r="F2111" i="25" s="1"/>
  <c r="F2112" i="25" s="1"/>
  <c r="F2113" i="25" s="1"/>
  <c r="F2114" i="25" s="1"/>
  <c r="F2115" i="25" s="1"/>
  <c r="F2116" i="25" s="1"/>
  <c r="F2117" i="25" s="1"/>
  <c r="F2118" i="25" s="1"/>
  <c r="F2119" i="25" s="1"/>
  <c r="F2120" i="25" s="1"/>
  <c r="F2121" i="25" s="1"/>
  <c r="F2122" i="25" s="1"/>
  <c r="F2123" i="25" s="1"/>
  <c r="F2124" i="25" s="1"/>
  <c r="F2125" i="25" s="1"/>
  <c r="F2126" i="25" s="1"/>
  <c r="F2127" i="25" s="1"/>
  <c r="F2128" i="25" s="1"/>
  <c r="F2129" i="25" s="1"/>
  <c r="F2130" i="25" s="1"/>
  <c r="F2131" i="25" s="1"/>
  <c r="F2132" i="25" s="1"/>
  <c r="F2133" i="25" s="1"/>
  <c r="F2134" i="25" s="1"/>
  <c r="F2135" i="25" s="1"/>
  <c r="F2136" i="25" s="1"/>
  <c r="F2137" i="25" s="1"/>
  <c r="F2138" i="25" s="1"/>
  <c r="F2139" i="25" s="1"/>
  <c r="F2140" i="25" s="1"/>
  <c r="F2141" i="25" s="1"/>
  <c r="F2142" i="25" s="1"/>
  <c r="F2143" i="25" s="1"/>
  <c r="F2144" i="25" s="1"/>
  <c r="F2145" i="25" s="1"/>
  <c r="F2146" i="25" s="1"/>
  <c r="F2147" i="25" s="1"/>
  <c r="F2148" i="25" s="1"/>
  <c r="F2149" i="25" s="1"/>
  <c r="F2150" i="25" s="1"/>
  <c r="F2151" i="25" s="1"/>
  <c r="F2152" i="25" s="1"/>
  <c r="F2153" i="25" s="1"/>
  <c r="F2154" i="25" s="1"/>
  <c r="F2155" i="25" s="1"/>
  <c r="F2156" i="25" s="1"/>
  <c r="F2157" i="25" s="1"/>
  <c r="F2158" i="25" s="1"/>
  <c r="F2159" i="25" s="1"/>
  <c r="F2160" i="25" s="1"/>
  <c r="F2161" i="25" s="1"/>
  <c r="E2100" i="25"/>
  <c r="S2099" i="25"/>
  <c r="H2098" i="25"/>
  <c r="B2098" i="25"/>
  <c r="S2098" i="25" s="1"/>
  <c r="H2097" i="25"/>
  <c r="B2097" i="25"/>
  <c r="S2097" i="25" s="1"/>
  <c r="S2096" i="25"/>
  <c r="H2096" i="25"/>
  <c r="S2095" i="25"/>
  <c r="H2095" i="25"/>
  <c r="H2094" i="25"/>
  <c r="B2094" i="25"/>
  <c r="S2094" i="25" s="1"/>
  <c r="S2093" i="25"/>
  <c r="H2093" i="25"/>
  <c r="S2092" i="25"/>
  <c r="H2092" i="25"/>
  <c r="S2091" i="25"/>
  <c r="H2091" i="25"/>
  <c r="F2091" i="25"/>
  <c r="F2092" i="25" s="1"/>
  <c r="F2093" i="25" s="1"/>
  <c r="F2094" i="25" s="1"/>
  <c r="F2095" i="25" s="1"/>
  <c r="F2096" i="25" s="1"/>
  <c r="F2097" i="25" s="1"/>
  <c r="F2098" i="25" s="1"/>
  <c r="E2091" i="25"/>
  <c r="S2090" i="25"/>
  <c r="S2089" i="25"/>
  <c r="S2088" i="25"/>
  <c r="B2087" i="25"/>
  <c r="S2087" i="25" s="1"/>
  <c r="S2086" i="25"/>
  <c r="S2085" i="25"/>
  <c r="S2084" i="25"/>
  <c r="S2083" i="25"/>
  <c r="B2082" i="25"/>
  <c r="S2082" i="25" s="1"/>
  <c r="S2081" i="25"/>
  <c r="S2080" i="25"/>
  <c r="S2078" i="25"/>
  <c r="S2077" i="25"/>
  <c r="B2076" i="25"/>
  <c r="S2076" i="25" s="1"/>
  <c r="S2075" i="25"/>
  <c r="S2074" i="25"/>
  <c r="B2073" i="25"/>
  <c r="S2073" i="25" s="1"/>
  <c r="S2072" i="25"/>
  <c r="S2071" i="25"/>
  <c r="S2070" i="25"/>
  <c r="B2070" i="25"/>
  <c r="B2068" i="25"/>
  <c r="S2068" i="25" s="1"/>
  <c r="B2067" i="25"/>
  <c r="S2067" i="25" s="1"/>
  <c r="S2066" i="25"/>
  <c r="S2065" i="25"/>
  <c r="S2064" i="25"/>
  <c r="B2064" i="25"/>
  <c r="S2063" i="25"/>
  <c r="S2062" i="25"/>
  <c r="B2061" i="25"/>
  <c r="S2061" i="25" s="1"/>
  <c r="S2060" i="25"/>
  <c r="B2059" i="25"/>
  <c r="S2059" i="25" s="1"/>
  <c r="S2058" i="25"/>
  <c r="B2057" i="25"/>
  <c r="S2057" i="25" s="1"/>
  <c r="S2056" i="25"/>
  <c r="B2055" i="25"/>
  <c r="S2055" i="25" s="1"/>
  <c r="S2054" i="25"/>
  <c r="B2053" i="25"/>
  <c r="S2053" i="25" s="1"/>
  <c r="S2052" i="25"/>
  <c r="S2051" i="25"/>
  <c r="B2051" i="25"/>
  <c r="S2050" i="25"/>
  <c r="S2049" i="25"/>
  <c r="B2048" i="25"/>
  <c r="S2048" i="25" s="1"/>
  <c r="S2047" i="25"/>
  <c r="B2047" i="25"/>
  <c r="S2046" i="25"/>
  <c r="S2045" i="25"/>
  <c r="B2044" i="25"/>
  <c r="S2044" i="25" s="1"/>
  <c r="S2043" i="25"/>
  <c r="B2042" i="25"/>
  <c r="S2042" i="25" s="1"/>
  <c r="S2041" i="25"/>
  <c r="S2040" i="25"/>
  <c r="B2040" i="25"/>
  <c r="S2039" i="25"/>
  <c r="S2038" i="25"/>
  <c r="B2037" i="25"/>
  <c r="S2037" i="25" s="1"/>
  <c r="S2036" i="25"/>
  <c r="S2035" i="25"/>
  <c r="S2034" i="25"/>
  <c r="S2033" i="25"/>
  <c r="S2032" i="25"/>
  <c r="S2031" i="25"/>
  <c r="S2030" i="25"/>
  <c r="S2029" i="25"/>
  <c r="S2028" i="25"/>
  <c r="S2027" i="25"/>
  <c r="S2026" i="25"/>
  <c r="S2025" i="25"/>
  <c r="S2024" i="25"/>
  <c r="F2024" i="25"/>
  <c r="F2025" i="25" s="1"/>
  <c r="F2026" i="25" s="1"/>
  <c r="F2027" i="25" s="1"/>
  <c r="F2028" i="25" s="1"/>
  <c r="F2029" i="25" s="1"/>
  <c r="F2030" i="25" s="1"/>
  <c r="F2031" i="25" s="1"/>
  <c r="F2032" i="25" s="1"/>
  <c r="F2033" i="25" s="1"/>
  <c r="F2034" i="25" s="1"/>
  <c r="F2035" i="25" s="1"/>
  <c r="F2036" i="25" s="1"/>
  <c r="F2037" i="25" s="1"/>
  <c r="F2038" i="25" s="1"/>
  <c r="F2039" i="25" s="1"/>
  <c r="F2040" i="25" s="1"/>
  <c r="F2041" i="25" s="1"/>
  <c r="F2042" i="25" s="1"/>
  <c r="F2043" i="25" s="1"/>
  <c r="F2044" i="25" s="1"/>
  <c r="F2045" i="25" s="1"/>
  <c r="F2046" i="25" s="1"/>
  <c r="F2047" i="25" s="1"/>
  <c r="F2048" i="25" s="1"/>
  <c r="F2049" i="25" s="1"/>
  <c r="F2050" i="25" s="1"/>
  <c r="F2051" i="25" s="1"/>
  <c r="F2052" i="25" s="1"/>
  <c r="F2053" i="25" s="1"/>
  <c r="F2054" i="25" s="1"/>
  <c r="F2055" i="25" s="1"/>
  <c r="F2056" i="25" s="1"/>
  <c r="F2057" i="25" s="1"/>
  <c r="F2058" i="25" s="1"/>
  <c r="F2059" i="25" s="1"/>
  <c r="F2060" i="25" s="1"/>
  <c r="F2061" i="25" s="1"/>
  <c r="F2062" i="25" s="1"/>
  <c r="F2063" i="25" s="1"/>
  <c r="F2064" i="25" s="1"/>
  <c r="F2065" i="25" s="1"/>
  <c r="F2066" i="25" s="1"/>
  <c r="F2067" i="25" s="1"/>
  <c r="F2068" i="25" s="1"/>
  <c r="F2069" i="25" s="1"/>
  <c r="F2070" i="25" s="1"/>
  <c r="F2071" i="25" s="1"/>
  <c r="F2072" i="25" s="1"/>
  <c r="F2073" i="25" s="1"/>
  <c r="F2074" i="25" s="1"/>
  <c r="F2075" i="25" s="1"/>
  <c r="F2076" i="25" s="1"/>
  <c r="F2077" i="25" s="1"/>
  <c r="F2078" i="25" s="1"/>
  <c r="F2079" i="25" s="1"/>
  <c r="F2080" i="25" s="1"/>
  <c r="F2081" i="25" s="1"/>
  <c r="F2082" i="25" s="1"/>
  <c r="F2083" i="25" s="1"/>
  <c r="F2084" i="25" s="1"/>
  <c r="F2085" i="25" s="1"/>
  <c r="F2086" i="25" s="1"/>
  <c r="F2087" i="25" s="1"/>
  <c r="F2088" i="25" s="1"/>
  <c r="F2089" i="25" s="1"/>
  <c r="E2024" i="25"/>
  <c r="S2023" i="25"/>
  <c r="S2022" i="25"/>
  <c r="H2022" i="25"/>
  <c r="S2021" i="25"/>
  <c r="H2021" i="25"/>
  <c r="S2020" i="25"/>
  <c r="H2020" i="25"/>
  <c r="S2019" i="25"/>
  <c r="H2019" i="25"/>
  <c r="S2018" i="25"/>
  <c r="H2018" i="25"/>
  <c r="S2017" i="25"/>
  <c r="H2017" i="25"/>
  <c r="S2016" i="25"/>
  <c r="H2016" i="25"/>
  <c r="S2015" i="25"/>
  <c r="H2015" i="25"/>
  <c r="S2014" i="25"/>
  <c r="H2014" i="25"/>
  <c r="S2013" i="25"/>
  <c r="H2013" i="25"/>
  <c r="B2013" i="25"/>
  <c r="S2012" i="25"/>
  <c r="H2012" i="25"/>
  <c r="S2011" i="25"/>
  <c r="H2011" i="25"/>
  <c r="E2011" i="25"/>
  <c r="S2010" i="25"/>
  <c r="H2010" i="25"/>
  <c r="F2010" i="25"/>
  <c r="F2011" i="25" s="1"/>
  <c r="F2012" i="25" s="1"/>
  <c r="F2013" i="25" s="1"/>
  <c r="F2014" i="25" s="1"/>
  <c r="F2015" i="25" s="1"/>
  <c r="F2016" i="25" s="1"/>
  <c r="F2017" i="25" s="1"/>
  <c r="F2018" i="25" s="1"/>
  <c r="F2019" i="25" s="1"/>
  <c r="F2020" i="25" s="1"/>
  <c r="F2021" i="25" s="1"/>
  <c r="F2022" i="25" s="1"/>
  <c r="E2010" i="25"/>
  <c r="G2010" i="25" s="1"/>
  <c r="S2009" i="25"/>
  <c r="S2008" i="25"/>
  <c r="H2008" i="25"/>
  <c r="H2007" i="25"/>
  <c r="S2007" i="25"/>
  <c r="S2006" i="25"/>
  <c r="H2006" i="25"/>
  <c r="H2005" i="25"/>
  <c r="B2005" i="25"/>
  <c r="S2005" i="25" s="1"/>
  <c r="S2004" i="25"/>
  <c r="H2004" i="25"/>
  <c r="H2003" i="25"/>
  <c r="S2003" i="25"/>
  <c r="S2002" i="25"/>
  <c r="H2002" i="25"/>
  <c r="B2002" i="25"/>
  <c r="S2001" i="25"/>
  <c r="H2001" i="25"/>
  <c r="H2000" i="25"/>
  <c r="B2000" i="25"/>
  <c r="S2000" i="25" s="1"/>
  <c r="H1999" i="25"/>
  <c r="S1999" i="25"/>
  <c r="H1998" i="25"/>
  <c r="B1998" i="25"/>
  <c r="S1998" i="25" s="1"/>
  <c r="S1997" i="25"/>
  <c r="H1997" i="25"/>
  <c r="H1996" i="25"/>
  <c r="B1996" i="25"/>
  <c r="S1996" i="25" s="1"/>
  <c r="S1995" i="25"/>
  <c r="H1995" i="25"/>
  <c r="H1994" i="25"/>
  <c r="S1994" i="25"/>
  <c r="H1993" i="25"/>
  <c r="B1993" i="25"/>
  <c r="S1993" i="25" s="1"/>
  <c r="H1992" i="25"/>
  <c r="B1992" i="25"/>
  <c r="S1992" i="25" s="1"/>
  <c r="H1991" i="25"/>
  <c r="S1991" i="25"/>
  <c r="S1990" i="25"/>
  <c r="H1990" i="25"/>
  <c r="B1990" i="25"/>
  <c r="S1780" i="25" s="1"/>
  <c r="H1989" i="25"/>
  <c r="B1989" i="25"/>
  <c r="S1989" i="25" s="1"/>
  <c r="S1988" i="25"/>
  <c r="H1988" i="25"/>
  <c r="S1987" i="25"/>
  <c r="H1987" i="25"/>
  <c r="B1987" i="25"/>
  <c r="S1778" i="25" s="1"/>
  <c r="S1986" i="25"/>
  <c r="H1986" i="25"/>
  <c r="H1985" i="25"/>
  <c r="S1985" i="25"/>
  <c r="H1984" i="25"/>
  <c r="B1984" i="25"/>
  <c r="S1984" i="25" s="1"/>
  <c r="S1983" i="25"/>
  <c r="H1983" i="25"/>
  <c r="H1982" i="25"/>
  <c r="B1982" i="25"/>
  <c r="S1982" i="25" s="1"/>
  <c r="H1981" i="25"/>
  <c r="B1981" i="25"/>
  <c r="S1980" i="25"/>
  <c r="H1980" i="25"/>
  <c r="H1979" i="25"/>
  <c r="B1979" i="25"/>
  <c r="S1979" i="25" s="1"/>
  <c r="H1978" i="25"/>
  <c r="S1978" i="25"/>
  <c r="H1977" i="25"/>
  <c r="B1977" i="25"/>
  <c r="S1977" i="25" s="1"/>
  <c r="S1976" i="25"/>
  <c r="H1976" i="25"/>
  <c r="H1975" i="25"/>
  <c r="S1975" i="25"/>
  <c r="H1974" i="25"/>
  <c r="S1974" i="25"/>
  <c r="H1973" i="25"/>
  <c r="B1973" i="25"/>
  <c r="S1973" i="25" s="1"/>
  <c r="S1972" i="25"/>
  <c r="H1972" i="25"/>
  <c r="S1971" i="25"/>
  <c r="H1971" i="25"/>
  <c r="B1971" i="25"/>
  <c r="H1970" i="25"/>
  <c r="S1970" i="25"/>
  <c r="S1969" i="25"/>
  <c r="H1969" i="25"/>
  <c r="B1969" i="25"/>
  <c r="H1968" i="25"/>
  <c r="S1968" i="25"/>
  <c r="H1967" i="25"/>
  <c r="B1967" i="25"/>
  <c r="S1967" i="25" s="1"/>
  <c r="S1966" i="25"/>
  <c r="H1966" i="25"/>
  <c r="H1965" i="25"/>
  <c r="B1965" i="25"/>
  <c r="S1965" i="25" s="1"/>
  <c r="S1964" i="25"/>
  <c r="H1964" i="25"/>
  <c r="H1963" i="25"/>
  <c r="S1963" i="25"/>
  <c r="S1962" i="25"/>
  <c r="H1962" i="25"/>
  <c r="B1962" i="25"/>
  <c r="H1961" i="25"/>
  <c r="S1961" i="25"/>
  <c r="H1960" i="25"/>
  <c r="S1960" i="25"/>
  <c r="H1959" i="25"/>
  <c r="B1959" i="25"/>
  <c r="S1959" i="25" s="1"/>
  <c r="H1958" i="25"/>
  <c r="B1958" i="25"/>
  <c r="S1958" i="25" s="1"/>
  <c r="S1957" i="25"/>
  <c r="H1957" i="25"/>
  <c r="S1956" i="25"/>
  <c r="H1956" i="25"/>
  <c r="S1955" i="25"/>
  <c r="H1955" i="25"/>
  <c r="H1954" i="25"/>
  <c r="B1954" i="25"/>
  <c r="S1954" i="25" s="1"/>
  <c r="S1953" i="25"/>
  <c r="H1953" i="25"/>
  <c r="H1952" i="25"/>
  <c r="B1952" i="25"/>
  <c r="S1951" i="25"/>
  <c r="H1951" i="25"/>
  <c r="H1950" i="25"/>
  <c r="S1950" i="25"/>
  <c r="S1949" i="25"/>
  <c r="H1949" i="25"/>
  <c r="B1949" i="25"/>
  <c r="H1948" i="25"/>
  <c r="S1947" i="25"/>
  <c r="H1947" i="25"/>
  <c r="H1946" i="25"/>
  <c r="B1946" i="25"/>
  <c r="S1946" i="25" s="1"/>
  <c r="S1945" i="25"/>
  <c r="H1945" i="25"/>
  <c r="H1944" i="25"/>
  <c r="B1944" i="25"/>
  <c r="S1944" i="25" s="1"/>
  <c r="S1943" i="25"/>
  <c r="H1943" i="25"/>
  <c r="B1943" i="25"/>
  <c r="S1748" i="25" s="1"/>
  <c r="H1942" i="25"/>
  <c r="B1942" i="25"/>
  <c r="S1942" i="25" s="1"/>
  <c r="S1941" i="25"/>
  <c r="H1941" i="25"/>
  <c r="H1940" i="25"/>
  <c r="S1940" i="25"/>
  <c r="H1939" i="25"/>
  <c r="B1939" i="25"/>
  <c r="S1939" i="25" s="1"/>
  <c r="S1938" i="25"/>
  <c r="H1938" i="25"/>
  <c r="S1937" i="25"/>
  <c r="H1937" i="25"/>
  <c r="H1936" i="25"/>
  <c r="S1936" i="25"/>
  <c r="S1935" i="25"/>
  <c r="H1935" i="25"/>
  <c r="B1935" i="25"/>
  <c r="H1934" i="25"/>
  <c r="B1934" i="25"/>
  <c r="S1934" i="25" s="1"/>
  <c r="S1933" i="25"/>
  <c r="H1933" i="25"/>
  <c r="H1932" i="25"/>
  <c r="B1932" i="25"/>
  <c r="S1932" i="25" s="1"/>
  <c r="H1931" i="25"/>
  <c r="B1931" i="25"/>
  <c r="S1931" i="25" s="1"/>
  <c r="S1930" i="25"/>
  <c r="H1930" i="25"/>
  <c r="H1929" i="25"/>
  <c r="B1929" i="25"/>
  <c r="S1929" i="25" s="1"/>
  <c r="S1928" i="25"/>
  <c r="H1928" i="25"/>
  <c r="S1927" i="25"/>
  <c r="H1927" i="25"/>
  <c r="B1927" i="25"/>
  <c r="S1926" i="25"/>
  <c r="H1926" i="25"/>
  <c r="S1925" i="25"/>
  <c r="H1925" i="25"/>
  <c r="B1925" i="25"/>
  <c r="S1924" i="25"/>
  <c r="H1924" i="25"/>
  <c r="H1923" i="25"/>
  <c r="B1923" i="25"/>
  <c r="S1922" i="25"/>
  <c r="H1922" i="25"/>
  <c r="H1921" i="25"/>
  <c r="B1921" i="25"/>
  <c r="S1921" i="25" s="1"/>
  <c r="S1920" i="25"/>
  <c r="H1920" i="25"/>
  <c r="H1919" i="25"/>
  <c r="B1919" i="25"/>
  <c r="S1919" i="25" s="1"/>
  <c r="S1918" i="25"/>
  <c r="H1918" i="25"/>
  <c r="H1917" i="25"/>
  <c r="B1917" i="25"/>
  <c r="S1917" i="25" s="1"/>
  <c r="S1916" i="25"/>
  <c r="H1916" i="25"/>
  <c r="B1916" i="25"/>
  <c r="S1915" i="25"/>
  <c r="H1915" i="25"/>
  <c r="H1914" i="25"/>
  <c r="B1914" i="25"/>
  <c r="S1914" i="25" s="1"/>
  <c r="S1913" i="25"/>
  <c r="H1913" i="25"/>
  <c r="H1912" i="25"/>
  <c r="B1912" i="25"/>
  <c r="S1912" i="25" s="1"/>
  <c r="S1911" i="25"/>
  <c r="H1911" i="25"/>
  <c r="H1910" i="25"/>
  <c r="B1910" i="25"/>
  <c r="S1717" i="25" s="1"/>
  <c r="H1909" i="25"/>
  <c r="B1909" i="25"/>
  <c r="S1909" i="25" s="1"/>
  <c r="S1908" i="25"/>
  <c r="H1908" i="25"/>
  <c r="S1907" i="25"/>
  <c r="H1907" i="25"/>
  <c r="H1906" i="25"/>
  <c r="B1906" i="25"/>
  <c r="S1906" i="25" s="1"/>
  <c r="S1905" i="25"/>
  <c r="H1905" i="25"/>
  <c r="B1905" i="25"/>
  <c r="S1904" i="25"/>
  <c r="H1904" i="25"/>
  <c r="H1903" i="25"/>
  <c r="B1903" i="25"/>
  <c r="S1903" i="25" s="1"/>
  <c r="S1902" i="25"/>
  <c r="H1902" i="25"/>
  <c r="H1901" i="25"/>
  <c r="B1901" i="25"/>
  <c r="S1901" i="25" s="1"/>
  <c r="S1900" i="25"/>
  <c r="H1900" i="25"/>
  <c r="S1899" i="25"/>
  <c r="H1899" i="25"/>
  <c r="H1898" i="25"/>
  <c r="B1898" i="25"/>
  <c r="S1898" i="25" s="1"/>
  <c r="S1897" i="25"/>
  <c r="H1897" i="25"/>
  <c r="H1896" i="25"/>
  <c r="B1896" i="25"/>
  <c r="S1896" i="25" s="1"/>
  <c r="S1895" i="25"/>
  <c r="H1895" i="25"/>
  <c r="S1894" i="25"/>
  <c r="H1894" i="25"/>
  <c r="H1893" i="25"/>
  <c r="S1893" i="25"/>
  <c r="S1892" i="25"/>
  <c r="H1892" i="25"/>
  <c r="H1891" i="25"/>
  <c r="S1891" i="25"/>
  <c r="H1890" i="25"/>
  <c r="S1890" i="25"/>
  <c r="H1889" i="25"/>
  <c r="S1888" i="25"/>
  <c r="H1888" i="25"/>
  <c r="H1887" i="25"/>
  <c r="S1887" i="25"/>
  <c r="S1886" i="25"/>
  <c r="H1886" i="25"/>
  <c r="H1885" i="25"/>
  <c r="S1884" i="25"/>
  <c r="H1884" i="25"/>
  <c r="S1883" i="25"/>
  <c r="H1883" i="25"/>
  <c r="S1882" i="25"/>
  <c r="H1882" i="25"/>
  <c r="S1881" i="25"/>
  <c r="H1881" i="25"/>
  <c r="S1880" i="25"/>
  <c r="H1880" i="25"/>
  <c r="F1880" i="25"/>
  <c r="F1881" i="25" s="1"/>
  <c r="F1882" i="25" s="1"/>
  <c r="F1883" i="25" s="1"/>
  <c r="F1884" i="25" s="1"/>
  <c r="F1885" i="25" s="1"/>
  <c r="F1886" i="25" s="1"/>
  <c r="F1887" i="25" s="1"/>
  <c r="F1888" i="25" s="1"/>
  <c r="F1889" i="25" s="1"/>
  <c r="F1890" i="25" s="1"/>
  <c r="F1891" i="25" s="1"/>
  <c r="F1892" i="25" s="1"/>
  <c r="F1893" i="25" s="1"/>
  <c r="F1894" i="25" s="1"/>
  <c r="F1895" i="25" s="1"/>
  <c r="F1896" i="25" s="1"/>
  <c r="F1897" i="25" s="1"/>
  <c r="F1898" i="25" s="1"/>
  <c r="F1899" i="25" s="1"/>
  <c r="F1900" i="25" s="1"/>
  <c r="F1901" i="25" s="1"/>
  <c r="F1902" i="25" s="1"/>
  <c r="F1903" i="25" s="1"/>
  <c r="F1904" i="25" s="1"/>
  <c r="F1905" i="25" s="1"/>
  <c r="F1906" i="25" s="1"/>
  <c r="F1907" i="25" s="1"/>
  <c r="F1908" i="25" s="1"/>
  <c r="F1909" i="25" s="1"/>
  <c r="F1910" i="25" s="1"/>
  <c r="F1911" i="25" s="1"/>
  <c r="F1912" i="25" s="1"/>
  <c r="F1913" i="25" s="1"/>
  <c r="F1914" i="25" s="1"/>
  <c r="F1915" i="25" s="1"/>
  <c r="F1916" i="25" s="1"/>
  <c r="F1917" i="25" s="1"/>
  <c r="F1918" i="25" s="1"/>
  <c r="F1919" i="25" s="1"/>
  <c r="F1920" i="25" s="1"/>
  <c r="F1921" i="25" s="1"/>
  <c r="F1922" i="25" s="1"/>
  <c r="F1923" i="25" s="1"/>
  <c r="F1924" i="25" s="1"/>
  <c r="F1925" i="25" s="1"/>
  <c r="F1926" i="25" s="1"/>
  <c r="F1927" i="25" s="1"/>
  <c r="F1928" i="25" s="1"/>
  <c r="F1929" i="25" s="1"/>
  <c r="F1930" i="25" s="1"/>
  <c r="F1931" i="25" s="1"/>
  <c r="F1932" i="25" s="1"/>
  <c r="F1933" i="25" s="1"/>
  <c r="F1934" i="25" s="1"/>
  <c r="F1935" i="25" s="1"/>
  <c r="F1936" i="25" s="1"/>
  <c r="F1937" i="25" s="1"/>
  <c r="F1938" i="25" s="1"/>
  <c r="F1939" i="25" s="1"/>
  <c r="F1940" i="25" s="1"/>
  <c r="F1941" i="25" s="1"/>
  <c r="F1942" i="25" s="1"/>
  <c r="F1943" i="25" s="1"/>
  <c r="F1944" i="25" s="1"/>
  <c r="F1945" i="25" s="1"/>
  <c r="F1946" i="25" s="1"/>
  <c r="F1947" i="25" s="1"/>
  <c r="F1948" i="25" s="1"/>
  <c r="F1949" i="25" s="1"/>
  <c r="F1950" i="25" s="1"/>
  <c r="F1951" i="25" s="1"/>
  <c r="F1952" i="25" s="1"/>
  <c r="F1953" i="25" s="1"/>
  <c r="F1954" i="25" s="1"/>
  <c r="F1955" i="25" s="1"/>
  <c r="F1956" i="25" s="1"/>
  <c r="F1957" i="25" s="1"/>
  <c r="F1958" i="25" s="1"/>
  <c r="F1959" i="25" s="1"/>
  <c r="F1960" i="25" s="1"/>
  <c r="F1961" i="25" s="1"/>
  <c r="F1962" i="25" s="1"/>
  <c r="F1963" i="25" s="1"/>
  <c r="F1964" i="25" s="1"/>
  <c r="F1965" i="25" s="1"/>
  <c r="F1966" i="25" s="1"/>
  <c r="F1967" i="25" s="1"/>
  <c r="F1968" i="25" s="1"/>
  <c r="F1969" i="25" s="1"/>
  <c r="F1970" i="25" s="1"/>
  <c r="F1971" i="25" s="1"/>
  <c r="F1972" i="25" s="1"/>
  <c r="F1973" i="25" s="1"/>
  <c r="F1974" i="25" s="1"/>
  <c r="F1975" i="25" s="1"/>
  <c r="F1976" i="25" s="1"/>
  <c r="F1977" i="25" s="1"/>
  <c r="F1978" i="25" s="1"/>
  <c r="F1979" i="25" s="1"/>
  <c r="F1980" i="25" s="1"/>
  <c r="F1981" i="25" s="1"/>
  <c r="F1982" i="25" s="1"/>
  <c r="F1983" i="25" s="1"/>
  <c r="F1984" i="25" s="1"/>
  <c r="F1985" i="25" s="1"/>
  <c r="F1986" i="25" s="1"/>
  <c r="F1987" i="25" s="1"/>
  <c r="F1988" i="25" s="1"/>
  <c r="F1989" i="25" s="1"/>
  <c r="F1990" i="25" s="1"/>
  <c r="F1991" i="25" s="1"/>
  <c r="F1992" i="25" s="1"/>
  <c r="F1993" i="25" s="1"/>
  <c r="F1994" i="25" s="1"/>
  <c r="F1995" i="25" s="1"/>
  <c r="F1996" i="25" s="1"/>
  <c r="F1997" i="25" s="1"/>
  <c r="F1998" i="25" s="1"/>
  <c r="F1999" i="25" s="1"/>
  <c r="F2000" i="25" s="1"/>
  <c r="F2001" i="25" s="1"/>
  <c r="F2002" i="25" s="1"/>
  <c r="F2003" i="25" s="1"/>
  <c r="F2004" i="25" s="1"/>
  <c r="F2005" i="25" s="1"/>
  <c r="F2006" i="25" s="1"/>
  <c r="F2007" i="25" s="1"/>
  <c r="F2008" i="25" s="1"/>
  <c r="S1879" i="25"/>
  <c r="H1879" i="25"/>
  <c r="S1878" i="25"/>
  <c r="H1878" i="25"/>
  <c r="S1877" i="25"/>
  <c r="H1877" i="25"/>
  <c r="S1876" i="25"/>
  <c r="H1876" i="25"/>
  <c r="S1875" i="25"/>
  <c r="H1875" i="25"/>
  <c r="F1875" i="25"/>
  <c r="F1876" i="25" s="1"/>
  <c r="F1877" i="25" s="1"/>
  <c r="F1878" i="25" s="1"/>
  <c r="F1879" i="25" s="1"/>
  <c r="E1875" i="25"/>
  <c r="S1874" i="25"/>
  <c r="S1873" i="25"/>
  <c r="H1873" i="25"/>
  <c r="B1873" i="25"/>
  <c r="H1872" i="25"/>
  <c r="B1872" i="25"/>
  <c r="S1872" i="25" s="1"/>
  <c r="H1871" i="25"/>
  <c r="B1871" i="25"/>
  <c r="S1871" i="25" s="1"/>
  <c r="S1870" i="25"/>
  <c r="H1870" i="25"/>
  <c r="B1870" i="25"/>
  <c r="H1869" i="25"/>
  <c r="B1869" i="25"/>
  <c r="S1869" i="25" s="1"/>
  <c r="H1868" i="25"/>
  <c r="B1868" i="25"/>
  <c r="S1868" i="25" s="1"/>
  <c r="H1867" i="25"/>
  <c r="B1867" i="25"/>
  <c r="S1867" i="25" s="1"/>
  <c r="H1866" i="25"/>
  <c r="B1866" i="25"/>
  <c r="S1866" i="25" s="1"/>
  <c r="H1865" i="25"/>
  <c r="B1865" i="25"/>
  <c r="S1865" i="25" s="1"/>
  <c r="H1864" i="25"/>
  <c r="S1864" i="25"/>
  <c r="H1863" i="25"/>
  <c r="B1863" i="25"/>
  <c r="S1863" i="25" s="1"/>
  <c r="S1862" i="25"/>
  <c r="H1862" i="25"/>
  <c r="S1861" i="25"/>
  <c r="H1861" i="25"/>
  <c r="S1860" i="25"/>
  <c r="H1860" i="25"/>
  <c r="S1859" i="25"/>
  <c r="H1859" i="25"/>
  <c r="S1858" i="25"/>
  <c r="H1858" i="25"/>
  <c r="S1857" i="25"/>
  <c r="H1857" i="25"/>
  <c r="S1856" i="25"/>
  <c r="H1856" i="25"/>
  <c r="S1855" i="25"/>
  <c r="H1855" i="25"/>
  <c r="H1854" i="25"/>
  <c r="S1853" i="25"/>
  <c r="H1853" i="25"/>
  <c r="S1852" i="25"/>
  <c r="H1852" i="25"/>
  <c r="H1851" i="25"/>
  <c r="B1851" i="25"/>
  <c r="S1851" i="25" s="1"/>
  <c r="S1850" i="25"/>
  <c r="H1850" i="25"/>
  <c r="S1849" i="25"/>
  <c r="H1849" i="25"/>
  <c r="H1848" i="25"/>
  <c r="B1848" i="25"/>
  <c r="S1848" i="25" s="1"/>
  <c r="S1847" i="25"/>
  <c r="H1847" i="25"/>
  <c r="H1846" i="25"/>
  <c r="B1846" i="25"/>
  <c r="S1846" i="25" s="1"/>
  <c r="S1845" i="25"/>
  <c r="H1845" i="25"/>
  <c r="S1844" i="25"/>
  <c r="H1844" i="25"/>
  <c r="S1843" i="25"/>
  <c r="H1843" i="25"/>
  <c r="H1842" i="25"/>
  <c r="S1841" i="25"/>
  <c r="H1841" i="25"/>
  <c r="H1840" i="25"/>
  <c r="B1840" i="25"/>
  <c r="S1840" i="25" s="1"/>
  <c r="H1839" i="25"/>
  <c r="B1839" i="25"/>
  <c r="S1839" i="25" s="1"/>
  <c r="S1838" i="25"/>
  <c r="H1838" i="25"/>
  <c r="S1837" i="25"/>
  <c r="H1837" i="25"/>
  <c r="S1836" i="25"/>
  <c r="H1836" i="25"/>
  <c r="S1835" i="25"/>
  <c r="H1835" i="25"/>
  <c r="S1834" i="25"/>
  <c r="H1834" i="25"/>
  <c r="H1833" i="25"/>
  <c r="B1833" i="25"/>
  <c r="S1833" i="25" s="1"/>
  <c r="S1832" i="25"/>
  <c r="H1832" i="25"/>
  <c r="B1832" i="25"/>
  <c r="H1831" i="25"/>
  <c r="B1831" i="25"/>
  <c r="S1831" i="25" s="1"/>
  <c r="S1830" i="25"/>
  <c r="H1830" i="25"/>
  <c r="S1829" i="25"/>
  <c r="H1829" i="25"/>
  <c r="H1828" i="25"/>
  <c r="B1828" i="25"/>
  <c r="S1828" i="25" s="1"/>
  <c r="S1827" i="25"/>
  <c r="H1827" i="25"/>
  <c r="B1827" i="25"/>
  <c r="H1826" i="25"/>
  <c r="S1825" i="25"/>
  <c r="H1825" i="25"/>
  <c r="H1824" i="25"/>
  <c r="B1824" i="25"/>
  <c r="S1824" i="25" s="1"/>
  <c r="S1823" i="25"/>
  <c r="H1823" i="25"/>
  <c r="S1822" i="25"/>
  <c r="H1822" i="25"/>
  <c r="H1821" i="25"/>
  <c r="S1821" i="25"/>
  <c r="H1820" i="25"/>
  <c r="B1820" i="25"/>
  <c r="S1820" i="25" s="1"/>
  <c r="S1819" i="25"/>
  <c r="H1819" i="25"/>
  <c r="B1819" i="25"/>
  <c r="S1818" i="25"/>
  <c r="H1818" i="25"/>
  <c r="H1817" i="25"/>
  <c r="H1816" i="25"/>
  <c r="S1816" i="25"/>
  <c r="H1815" i="25"/>
  <c r="B1815" i="25"/>
  <c r="S1815" i="25" s="1"/>
  <c r="H1814" i="25"/>
  <c r="B1814" i="25"/>
  <c r="S1814" i="25" s="1"/>
  <c r="S1813" i="25"/>
  <c r="H1813" i="25"/>
  <c r="S1812" i="25"/>
  <c r="H1812" i="25"/>
  <c r="H1811" i="25"/>
  <c r="B1811" i="25"/>
  <c r="S1811" i="25" s="1"/>
  <c r="S1810" i="25"/>
  <c r="H1810" i="25"/>
  <c r="S1809" i="25"/>
  <c r="H1809" i="25"/>
  <c r="S1808" i="25"/>
  <c r="H1808" i="25"/>
  <c r="S1807" i="25"/>
  <c r="H1807" i="25"/>
  <c r="S1806" i="25"/>
  <c r="H1806" i="25"/>
  <c r="H1805" i="25"/>
  <c r="B1805" i="25"/>
  <c r="S1805" i="25" s="1"/>
  <c r="S1804" i="25"/>
  <c r="H1804" i="25"/>
  <c r="B1804" i="25"/>
  <c r="H1803" i="25"/>
  <c r="S1803" i="25"/>
  <c r="H1802" i="25"/>
  <c r="B1802" i="25"/>
  <c r="S1802" i="25" s="1"/>
  <c r="S1801" i="25"/>
  <c r="H1801" i="25"/>
  <c r="S1800" i="25"/>
  <c r="H1800" i="25"/>
  <c r="H1799" i="25"/>
  <c r="S1799" i="25"/>
  <c r="H1798" i="25"/>
  <c r="B1798" i="25"/>
  <c r="S1798" i="25" s="1"/>
  <c r="S1797" i="25"/>
  <c r="H1797" i="25"/>
  <c r="S1796" i="25"/>
  <c r="H1796" i="25"/>
  <c r="H1795" i="25"/>
  <c r="B1795" i="25"/>
  <c r="S1795" i="25" s="1"/>
  <c r="S1794" i="25"/>
  <c r="H1794" i="25"/>
  <c r="S1793" i="25"/>
  <c r="H1793" i="25"/>
  <c r="H1792" i="25"/>
  <c r="B1792" i="25"/>
  <c r="S1792" i="25" s="1"/>
  <c r="S1791" i="25"/>
  <c r="H1791" i="25"/>
  <c r="S1790" i="25"/>
  <c r="H1790" i="25"/>
  <c r="S1789" i="25"/>
  <c r="H1789" i="25"/>
  <c r="B1789" i="25"/>
  <c r="S1626" i="25" s="1"/>
  <c r="H1788" i="25"/>
  <c r="B1788" i="25"/>
  <c r="S1788" i="25" s="1"/>
  <c r="S1787" i="25"/>
  <c r="H1787" i="25"/>
  <c r="S1786" i="25"/>
  <c r="H1786" i="25"/>
  <c r="S1785" i="25"/>
  <c r="H1785" i="25"/>
  <c r="S1784" i="25"/>
  <c r="H1784" i="25"/>
  <c r="H1783" i="25"/>
  <c r="B1783" i="25"/>
  <c r="S1783" i="25" s="1"/>
  <c r="S1782" i="25"/>
  <c r="H1782" i="25"/>
  <c r="S1781" i="25"/>
  <c r="H1781" i="25"/>
  <c r="H1780" i="25"/>
  <c r="S1779" i="25"/>
  <c r="H1779" i="25"/>
  <c r="H1778" i="25"/>
  <c r="S1777" i="25"/>
  <c r="H1777" i="25"/>
  <c r="S1776" i="25"/>
  <c r="H1776" i="25"/>
  <c r="S1775" i="25"/>
  <c r="H1775" i="25"/>
  <c r="S1774" i="25"/>
  <c r="H1774" i="25"/>
  <c r="S1773" i="25"/>
  <c r="H1773" i="25"/>
  <c r="S1772" i="25"/>
  <c r="H1772" i="25"/>
  <c r="H1771" i="25"/>
  <c r="S1770" i="25"/>
  <c r="H1770" i="25"/>
  <c r="S1769" i="25"/>
  <c r="H1769" i="25"/>
  <c r="S1768" i="25"/>
  <c r="H1768" i="25"/>
  <c r="S1767" i="25"/>
  <c r="H1767" i="25"/>
  <c r="S1766" i="25"/>
  <c r="H1766" i="25"/>
  <c r="S1765" i="25"/>
  <c r="H1765" i="25"/>
  <c r="S1764" i="25"/>
  <c r="H1764" i="25"/>
  <c r="S1763" i="25"/>
  <c r="H1763" i="25"/>
  <c r="H1762" i="25"/>
  <c r="S1761" i="25"/>
  <c r="H1761" i="25"/>
  <c r="S1760" i="25"/>
  <c r="H1760" i="25"/>
  <c r="H1759" i="25"/>
  <c r="S1758" i="25"/>
  <c r="H1758" i="25"/>
  <c r="S1757" i="25"/>
  <c r="H1757" i="25"/>
  <c r="H1756" i="25"/>
  <c r="S1755" i="25"/>
  <c r="H1755" i="25"/>
  <c r="S1754" i="25"/>
  <c r="H1754" i="25"/>
  <c r="S1753" i="25"/>
  <c r="H1753" i="25"/>
  <c r="S1752" i="25"/>
  <c r="H1752" i="25"/>
  <c r="S1751" i="25"/>
  <c r="H1751" i="25"/>
  <c r="S1750" i="25"/>
  <c r="H1750" i="25"/>
  <c r="S1749" i="25"/>
  <c r="H1749" i="25"/>
  <c r="H1748" i="25"/>
  <c r="S1747" i="25"/>
  <c r="H1747" i="25"/>
  <c r="S1746" i="25"/>
  <c r="H1746" i="25"/>
  <c r="S1745" i="25"/>
  <c r="H1745" i="25"/>
  <c r="S1744" i="25"/>
  <c r="H1744" i="25"/>
  <c r="S1743" i="25"/>
  <c r="H1743" i="25"/>
  <c r="S1742" i="25"/>
  <c r="H1742" i="25"/>
  <c r="S1741" i="25"/>
  <c r="H1741" i="25"/>
  <c r="F1741" i="25"/>
  <c r="F1742" i="25" s="1"/>
  <c r="F1743" i="25" s="1"/>
  <c r="F1744" i="25" s="1"/>
  <c r="F1745" i="25" s="1"/>
  <c r="F1746" i="25" s="1"/>
  <c r="F1747" i="25" s="1"/>
  <c r="F1748" i="25" s="1"/>
  <c r="F1749" i="25" s="1"/>
  <c r="F1750" i="25" s="1"/>
  <c r="F670" i="25" s="1"/>
  <c r="F1751" i="25" s="1"/>
  <c r="F1752" i="25" s="1"/>
  <c r="F1753" i="25" s="1"/>
  <c r="F1754" i="25" s="1"/>
  <c r="F1755" i="25" s="1"/>
  <c r="F1756" i="25" s="1"/>
  <c r="F1757" i="25" s="1"/>
  <c r="F1758" i="25" s="1"/>
  <c r="F1759" i="25" s="1"/>
  <c r="F1760" i="25" s="1"/>
  <c r="F1761" i="25" s="1"/>
  <c r="F671" i="25" s="1"/>
  <c r="F1762" i="25" s="1"/>
  <c r="F1763" i="25" s="1"/>
  <c r="F1764" i="25" s="1"/>
  <c r="F1765" i="25" s="1"/>
  <c r="F1766" i="25" s="1"/>
  <c r="F1767" i="25" s="1"/>
  <c r="F1768" i="25" s="1"/>
  <c r="F1769" i="25" s="1"/>
  <c r="F1770" i="25" s="1"/>
  <c r="F1771" i="25" s="1"/>
  <c r="F1772" i="25" s="1"/>
  <c r="F1773" i="25" s="1"/>
  <c r="F1774" i="25" s="1"/>
  <c r="F1775" i="25" s="1"/>
  <c r="F1776" i="25" s="1"/>
  <c r="F1777" i="25" s="1"/>
  <c r="F1778" i="25" s="1"/>
  <c r="F1779" i="25" s="1"/>
  <c r="F1780" i="25" s="1"/>
  <c r="F1781" i="25" s="1"/>
  <c r="F1782" i="25" s="1"/>
  <c r="F672" i="25" s="1"/>
  <c r="F1783" i="25" s="1"/>
  <c r="F1784" i="25" s="1"/>
  <c r="F1785" i="25" s="1"/>
  <c r="F673" i="25" s="1"/>
  <c r="F674" i="25" s="1"/>
  <c r="F1786" i="25" s="1"/>
  <c r="F1787" i="25" s="1"/>
  <c r="F1788" i="25" s="1"/>
  <c r="F1789" i="25" s="1"/>
  <c r="F1790" i="25" s="1"/>
  <c r="F1791" i="25" s="1"/>
  <c r="F1792" i="25" s="1"/>
  <c r="F1793" i="25" s="1"/>
  <c r="F1794" i="25" s="1"/>
  <c r="F1795" i="25" s="1"/>
  <c r="F1796" i="25" s="1"/>
  <c r="F1797" i="25" s="1"/>
  <c r="F675" i="25" s="1"/>
  <c r="F1798" i="25" s="1"/>
  <c r="E1741" i="25"/>
  <c r="S1740" i="25"/>
  <c r="H1739" i="25"/>
  <c r="B1739" i="25"/>
  <c r="S1594" i="25" s="1"/>
  <c r="S1738" i="25"/>
  <c r="H1738" i="25"/>
  <c r="H1737" i="25"/>
  <c r="S1737" i="25"/>
  <c r="H1736" i="25"/>
  <c r="B1736" i="25"/>
  <c r="S1735" i="25"/>
  <c r="H1735" i="25"/>
  <c r="B1735" i="25"/>
  <c r="S1734" i="25"/>
  <c r="H1734" i="25"/>
  <c r="H1733" i="25"/>
  <c r="B1733" i="25"/>
  <c r="S1733" i="25" s="1"/>
  <c r="S1732" i="25"/>
  <c r="H1732" i="25"/>
  <c r="H1731" i="25"/>
  <c r="B1731" i="25"/>
  <c r="S1731" i="25" s="1"/>
  <c r="S1730" i="25"/>
  <c r="H1730" i="25"/>
  <c r="S1729" i="25"/>
  <c r="H1729" i="25"/>
  <c r="H1728" i="25"/>
  <c r="B1728" i="25"/>
  <c r="S1728" i="25" s="1"/>
  <c r="S1727" i="25"/>
  <c r="H1727" i="25"/>
  <c r="B1727" i="25"/>
  <c r="H1726" i="25"/>
  <c r="B1726" i="25"/>
  <c r="S1726" i="25" s="1"/>
  <c r="S1725" i="25"/>
  <c r="H1725" i="25"/>
  <c r="S1724" i="25"/>
  <c r="H1724" i="25"/>
  <c r="H1723" i="25"/>
  <c r="B1723" i="25"/>
  <c r="S1723" i="25" s="1"/>
  <c r="H1722" i="25"/>
  <c r="B1722" i="25"/>
  <c r="S1722" i="25" s="1"/>
  <c r="S1721" i="25"/>
  <c r="H1721" i="25"/>
  <c r="S1720" i="25"/>
  <c r="H1720" i="25"/>
  <c r="B1720" i="25"/>
  <c r="H1719" i="25"/>
  <c r="B1719" i="25"/>
  <c r="S1580" i="25" s="1"/>
  <c r="H1718" i="25"/>
  <c r="S1718" i="25"/>
  <c r="H1717" i="25"/>
  <c r="S1716" i="25"/>
  <c r="H1716" i="25"/>
  <c r="B1716" i="25"/>
  <c r="H1715" i="25"/>
  <c r="B1715" i="25"/>
  <c r="S1715" i="25" s="1"/>
  <c r="H1714" i="25"/>
  <c r="B1714" i="25"/>
  <c r="S1714" i="25" s="1"/>
  <c r="S1713" i="25"/>
  <c r="H1713" i="25"/>
  <c r="B1713" i="25"/>
  <c r="S1712" i="25"/>
  <c r="H1712" i="25"/>
  <c r="S1711" i="25"/>
  <c r="H1711" i="25"/>
  <c r="B1711" i="25"/>
  <c r="H1710" i="25"/>
  <c r="B1710" i="25"/>
  <c r="S1709" i="25"/>
  <c r="H1709" i="25"/>
  <c r="H1708" i="25"/>
  <c r="S1708" i="25"/>
  <c r="H1707" i="25"/>
  <c r="B1707" i="25"/>
  <c r="S1707" i="25" s="1"/>
  <c r="S1706" i="25"/>
  <c r="H1706" i="25"/>
  <c r="B1706" i="25"/>
  <c r="S1705" i="25"/>
  <c r="H1705" i="25"/>
  <c r="H1704" i="25"/>
  <c r="S1704" i="25"/>
  <c r="S1703" i="25"/>
  <c r="H1703" i="25"/>
  <c r="S1702" i="25"/>
  <c r="H1702" i="25"/>
  <c r="B1702" i="25"/>
  <c r="S1701" i="25"/>
  <c r="H1701" i="25"/>
  <c r="H1700" i="25"/>
  <c r="B1700" i="25"/>
  <c r="S1700" i="25" s="1"/>
  <c r="S1699" i="25"/>
  <c r="H1699" i="25"/>
  <c r="B1699" i="25"/>
  <c r="S1698" i="25"/>
  <c r="H1698" i="25"/>
  <c r="S1697" i="25"/>
  <c r="H1697" i="25"/>
  <c r="H1696" i="25"/>
  <c r="S1696" i="25"/>
  <c r="H1695" i="25"/>
  <c r="B1695" i="25"/>
  <c r="S1695" i="25" s="1"/>
  <c r="S1694" i="25"/>
  <c r="H1694" i="25"/>
  <c r="B1694" i="25"/>
  <c r="S1693" i="25"/>
  <c r="H1693" i="25"/>
  <c r="H1692" i="25"/>
  <c r="B1692" i="25"/>
  <c r="S1692" i="25" s="1"/>
  <c r="S1691" i="25"/>
  <c r="H1691" i="25"/>
  <c r="S1690" i="25"/>
  <c r="H1690" i="25"/>
  <c r="B1690" i="25"/>
  <c r="H1689" i="25"/>
  <c r="B1689" i="25"/>
  <c r="S1689" i="25" s="1"/>
  <c r="H1688" i="25"/>
  <c r="B1688" i="25"/>
  <c r="S1688" i="25" s="1"/>
  <c r="S1687" i="25"/>
  <c r="H1687" i="25"/>
  <c r="H1686" i="25"/>
  <c r="B1686" i="25"/>
  <c r="S1685" i="25"/>
  <c r="H1685" i="25"/>
  <c r="S1684" i="25"/>
  <c r="H1684" i="25"/>
  <c r="H1683" i="25"/>
  <c r="B1683" i="25"/>
  <c r="H1682" i="25"/>
  <c r="B1682" i="25"/>
  <c r="S1682" i="25" s="1"/>
  <c r="S1681" i="25"/>
  <c r="H1681" i="25"/>
  <c r="B1681" i="25"/>
  <c r="S1680" i="25"/>
  <c r="H1680" i="25"/>
  <c r="S1679" i="25"/>
  <c r="H1679" i="25"/>
  <c r="B1679" i="25"/>
  <c r="S1678" i="25"/>
  <c r="H1678" i="25"/>
  <c r="H1677" i="25"/>
  <c r="B1677" i="25"/>
  <c r="S1677" i="25" s="1"/>
  <c r="S1676" i="25"/>
  <c r="H1676" i="25"/>
  <c r="B1676" i="25"/>
  <c r="S1675" i="25"/>
  <c r="H1675" i="25"/>
  <c r="S1674" i="25"/>
  <c r="H1674" i="25"/>
  <c r="B1674" i="25"/>
  <c r="S1548" i="25" s="1"/>
  <c r="S1673" i="25"/>
  <c r="H1673" i="25"/>
  <c r="S1672" i="25"/>
  <c r="H1672" i="25"/>
  <c r="H1671" i="25"/>
  <c r="S1671" i="25"/>
  <c r="S1670" i="25"/>
  <c r="H1670" i="25"/>
  <c r="H1669" i="25"/>
  <c r="B1669" i="25"/>
  <c r="S1669" i="25" s="1"/>
  <c r="H1668" i="25"/>
  <c r="B1668" i="25"/>
  <c r="S1668" i="25" s="1"/>
  <c r="S1667" i="25"/>
  <c r="H1667" i="25"/>
  <c r="B1667" i="25"/>
  <c r="S1666" i="25"/>
  <c r="H1666" i="25"/>
  <c r="S1665" i="25"/>
  <c r="H1665" i="25"/>
  <c r="H1664" i="25"/>
  <c r="B1664" i="25"/>
  <c r="S1663" i="25"/>
  <c r="H1663" i="25"/>
  <c r="H1662" i="25"/>
  <c r="S1662" i="25"/>
  <c r="S1661" i="25"/>
  <c r="H1661" i="25"/>
  <c r="H1660" i="25"/>
  <c r="B1660" i="25"/>
  <c r="S1660" i="25" s="1"/>
  <c r="S1659" i="25"/>
  <c r="H1659" i="25"/>
  <c r="B1659" i="25"/>
  <c r="H1658" i="25"/>
  <c r="S1657" i="25"/>
  <c r="H1657" i="25"/>
  <c r="B1657" i="25"/>
  <c r="H1656" i="25"/>
  <c r="B1656" i="25"/>
  <c r="S1656" i="25" s="1"/>
  <c r="H1655" i="25"/>
  <c r="B1655" i="25"/>
  <c r="S1655" i="25" s="1"/>
  <c r="S1654" i="25"/>
  <c r="H1654" i="25"/>
  <c r="B1654" i="25"/>
  <c r="H1653" i="25"/>
  <c r="B1653" i="25"/>
  <c r="S1653" i="25" s="1"/>
  <c r="S1652" i="25"/>
  <c r="H1652" i="25"/>
  <c r="H1651" i="25"/>
  <c r="S1651" i="25"/>
  <c r="S1650" i="25"/>
  <c r="H1650" i="25"/>
  <c r="H1649" i="25"/>
  <c r="S1649" i="25"/>
  <c r="H1648" i="25"/>
  <c r="B1648" i="25"/>
  <c r="S1648" i="25" s="1"/>
  <c r="S1647" i="25"/>
  <c r="H1647" i="25"/>
  <c r="S1646" i="25"/>
  <c r="H1646" i="25"/>
  <c r="H1645" i="25"/>
  <c r="B1645" i="25"/>
  <c r="S1645" i="25" s="1"/>
  <c r="S1644" i="25"/>
  <c r="H1644" i="25"/>
  <c r="S1643" i="25"/>
  <c r="H1643" i="25"/>
  <c r="H1642" i="25"/>
  <c r="B1642" i="25"/>
  <c r="S1642" i="25" s="1"/>
  <c r="S1641" i="25"/>
  <c r="H1641" i="25"/>
  <c r="H1640" i="25"/>
  <c r="B1640" i="25"/>
  <c r="S1640" i="25" s="1"/>
  <c r="S1639" i="25"/>
  <c r="H1639" i="25"/>
  <c r="S1638" i="25"/>
  <c r="H1638" i="25"/>
  <c r="S1637" i="25"/>
  <c r="H1637" i="25"/>
  <c r="S1636" i="25"/>
  <c r="H1636" i="25"/>
  <c r="H1635" i="25"/>
  <c r="B1635" i="25"/>
  <c r="S1634" i="25"/>
  <c r="H1634" i="25"/>
  <c r="H1633" i="25"/>
  <c r="B1633" i="25"/>
  <c r="S1633" i="25" s="1"/>
  <c r="H1632" i="25"/>
  <c r="S1632" i="25"/>
  <c r="S1631" i="25"/>
  <c r="H1631" i="25"/>
  <c r="B1631" i="25"/>
  <c r="H1630" i="25"/>
  <c r="B1630" i="25"/>
  <c r="S1514" i="25" s="1"/>
  <c r="S1629" i="25"/>
  <c r="H1629" i="25"/>
  <c r="H1628" i="25"/>
  <c r="B1628" i="25"/>
  <c r="H1627" i="25"/>
  <c r="B1627" i="25"/>
  <c r="S1627" i="25" s="1"/>
  <c r="H1626" i="25"/>
  <c r="S1625" i="25"/>
  <c r="H1625" i="25"/>
  <c r="S1624" i="25"/>
  <c r="H1624" i="25"/>
  <c r="H1623" i="25"/>
  <c r="B1623" i="25"/>
  <c r="S1623" i="25" s="1"/>
  <c r="S1622" i="25"/>
  <c r="H1622" i="25"/>
  <c r="S1621" i="25"/>
  <c r="H1621" i="25"/>
  <c r="S1620" i="25"/>
  <c r="H1620" i="25"/>
  <c r="S1619" i="25"/>
  <c r="H1619" i="25"/>
  <c r="B1619" i="25"/>
  <c r="S1618" i="25"/>
  <c r="H1618" i="25"/>
  <c r="S1617" i="25"/>
  <c r="H1617" i="25"/>
  <c r="S1616" i="25"/>
  <c r="H1616" i="25"/>
  <c r="B1616" i="25"/>
  <c r="S1615" i="25"/>
  <c r="H1615" i="25"/>
  <c r="S1614" i="25"/>
  <c r="H1614" i="25"/>
  <c r="H1613" i="25"/>
  <c r="S1613" i="25"/>
  <c r="S1612" i="25"/>
  <c r="H1612" i="25"/>
  <c r="S1611" i="25"/>
  <c r="H1611" i="25"/>
  <c r="S1610" i="25"/>
  <c r="H1610" i="25"/>
  <c r="S1609" i="25"/>
  <c r="H1609" i="25"/>
  <c r="S1608" i="25"/>
  <c r="H1608" i="25"/>
  <c r="S1607" i="25"/>
  <c r="H1607" i="25"/>
  <c r="S1606" i="25"/>
  <c r="H1606" i="25"/>
  <c r="H1605" i="25"/>
  <c r="S1605" i="25"/>
  <c r="S1604" i="25"/>
  <c r="H1604" i="25"/>
  <c r="S1603" i="25"/>
  <c r="H1603" i="25"/>
  <c r="S1602" i="25"/>
  <c r="H1602" i="25"/>
  <c r="S1601" i="25"/>
  <c r="H1601" i="25"/>
  <c r="S1600" i="25"/>
  <c r="H1600" i="25"/>
  <c r="S1599" i="25"/>
  <c r="H1599" i="25"/>
  <c r="S1598" i="25"/>
  <c r="H1598" i="25"/>
  <c r="S1597" i="25"/>
  <c r="H1597" i="25"/>
  <c r="S1596" i="25"/>
  <c r="H1596" i="25"/>
  <c r="S1595" i="25"/>
  <c r="H1595" i="25"/>
  <c r="H1594" i="25"/>
  <c r="S1593" i="25"/>
  <c r="H1593" i="25"/>
  <c r="F1593" i="25"/>
  <c r="F1594" i="25" s="1"/>
  <c r="F1595" i="25" s="1"/>
  <c r="F1596" i="25" s="1"/>
  <c r="F1597" i="25" s="1"/>
  <c r="F1598" i="25" s="1"/>
  <c r="F1599" i="25" s="1"/>
  <c r="F1600" i="25" s="1"/>
  <c r="F1601" i="25" s="1"/>
  <c r="F1602" i="25" s="1"/>
  <c r="F1603" i="25" s="1"/>
  <c r="F1604" i="25" s="1"/>
  <c r="F1605" i="25" s="1"/>
  <c r="F1606" i="25" s="1"/>
  <c r="F1607" i="25" s="1"/>
  <c r="F1608" i="25" s="1"/>
  <c r="F1609" i="25" s="1"/>
  <c r="F1610" i="25" s="1"/>
  <c r="F1611" i="25" s="1"/>
  <c r="F1612" i="25" s="1"/>
  <c r="F1613" i="25" s="1"/>
  <c r="F1614" i="25" s="1"/>
  <c r="F1615" i="25" s="1"/>
  <c r="F1616" i="25" s="1"/>
  <c r="F1617" i="25" s="1"/>
  <c r="F1618" i="25" s="1"/>
  <c r="F1619" i="25" s="1"/>
  <c r="F1620" i="25" s="1"/>
  <c r="F1621" i="25" s="1"/>
  <c r="F1622" i="25" s="1"/>
  <c r="F1623" i="25" s="1"/>
  <c r="F1624" i="25" s="1"/>
  <c r="F1625" i="25" s="1"/>
  <c r="F1626" i="25" s="1"/>
  <c r="F1627" i="25" s="1"/>
  <c r="F1628" i="25" s="1"/>
  <c r="F1629" i="25" s="1"/>
  <c r="F1630" i="25" s="1"/>
  <c r="F1631" i="25" s="1"/>
  <c r="F1632" i="25" s="1"/>
  <c r="F1633" i="25" s="1"/>
  <c r="F1634" i="25" s="1"/>
  <c r="F1635" i="25" s="1"/>
  <c r="F1636" i="25" s="1"/>
  <c r="F1637" i="25" s="1"/>
  <c r="F1638" i="25" s="1"/>
  <c r="F1639" i="25" s="1"/>
  <c r="F1640" i="25" s="1"/>
  <c r="F1641" i="25" s="1"/>
  <c r="F1642" i="25" s="1"/>
  <c r="F1643" i="25" s="1"/>
  <c r="F1644" i="25" s="1"/>
  <c r="F1645" i="25" s="1"/>
  <c r="F1646" i="25" s="1"/>
  <c r="F1647" i="25" s="1"/>
  <c r="F1648" i="25" s="1"/>
  <c r="F1649" i="25" s="1"/>
  <c r="F1650" i="25" s="1"/>
  <c r="F1651" i="25" s="1"/>
  <c r="F1652" i="25" s="1"/>
  <c r="F1653" i="25" s="1"/>
  <c r="F1654" i="25" s="1"/>
  <c r="F1655" i="25" s="1"/>
  <c r="F1656" i="25" s="1"/>
  <c r="F1657" i="25" s="1"/>
  <c r="F1658" i="25" s="1"/>
  <c r="F1659" i="25" s="1"/>
  <c r="F1660" i="25" s="1"/>
  <c r="F1661" i="25" s="1"/>
  <c r="F1662" i="25" s="1"/>
  <c r="F1663" i="25" s="1"/>
  <c r="F1664" i="25" s="1"/>
  <c r="F1665" i="25" s="1"/>
  <c r="F1666" i="25" s="1"/>
  <c r="F1667" i="25" s="1"/>
  <c r="F1668" i="25" s="1"/>
  <c r="F1669" i="25" s="1"/>
  <c r="F1670" i="25" s="1"/>
  <c r="F1671" i="25" s="1"/>
  <c r="F1672" i="25" s="1"/>
  <c r="F1673" i="25" s="1"/>
  <c r="F1674" i="25" s="1"/>
  <c r="F1675" i="25" s="1"/>
  <c r="F1676" i="25" s="1"/>
  <c r="F1677" i="25" s="1"/>
  <c r="F1678" i="25" s="1"/>
  <c r="F1679" i="25" s="1"/>
  <c r="F1680" i="25" s="1"/>
  <c r="F1681" i="25" s="1"/>
  <c r="F1682" i="25" s="1"/>
  <c r="F1683" i="25" s="1"/>
  <c r="F1684" i="25" s="1"/>
  <c r="F1685" i="25" s="1"/>
  <c r="F1686" i="25" s="1"/>
  <c r="F1687" i="25" s="1"/>
  <c r="F1688" i="25" s="1"/>
  <c r="F1689" i="25" s="1"/>
  <c r="F1690" i="25" s="1"/>
  <c r="F1691" i="25" s="1"/>
  <c r="F1692" i="25" s="1"/>
  <c r="F1693" i="25" s="1"/>
  <c r="F1694" i="25" s="1"/>
  <c r="F1695" i="25" s="1"/>
  <c r="F1696" i="25" s="1"/>
  <c r="F1697" i="25" s="1"/>
  <c r="F1698" i="25" s="1"/>
  <c r="F1699" i="25" s="1"/>
  <c r="F1700" i="25" s="1"/>
  <c r="F1701" i="25" s="1"/>
  <c r="F1702" i="25" s="1"/>
  <c r="F1703" i="25" s="1"/>
  <c r="F1704" i="25" s="1"/>
  <c r="F1705" i="25" s="1"/>
  <c r="F1706" i="25" s="1"/>
  <c r="F1707" i="25" s="1"/>
  <c r="F1708" i="25" s="1"/>
  <c r="F1709" i="25" s="1"/>
  <c r="F1710" i="25" s="1"/>
  <c r="F1711" i="25" s="1"/>
  <c r="F1712" i="25" s="1"/>
  <c r="F1713" i="25" s="1"/>
  <c r="F1714" i="25" s="1"/>
  <c r="F1715" i="25" s="1"/>
  <c r="F1716" i="25" s="1"/>
  <c r="F1717" i="25" s="1"/>
  <c r="F1718" i="25" s="1"/>
  <c r="F1719" i="25" s="1"/>
  <c r="F1720" i="25" s="1"/>
  <c r="F1721" i="25" s="1"/>
  <c r="F1722" i="25" s="1"/>
  <c r="F1723" i="25" s="1"/>
  <c r="F1724" i="25" s="1"/>
  <c r="F1725" i="25" s="1"/>
  <c r="F1726" i="25" s="1"/>
  <c r="F1727" i="25" s="1"/>
  <c r="F1728" i="25" s="1"/>
  <c r="F1729" i="25" s="1"/>
  <c r="F1730" i="25" s="1"/>
  <c r="F1731" i="25" s="1"/>
  <c r="F1732" i="25" s="1"/>
  <c r="F1733" i="25" s="1"/>
  <c r="F1734" i="25" s="1"/>
  <c r="F1735" i="25" s="1"/>
  <c r="F1736" i="25" s="1"/>
  <c r="F1737" i="25" s="1"/>
  <c r="F1738" i="25" s="1"/>
  <c r="F1739" i="25" s="1"/>
  <c r="E1593" i="25"/>
  <c r="E1594" i="25" s="1"/>
  <c r="S1592" i="25"/>
  <c r="S1591" i="25"/>
  <c r="H1591" i="25"/>
  <c r="H1590" i="25"/>
  <c r="B1590" i="25"/>
  <c r="S1590" i="25" s="1"/>
  <c r="S1589" i="25"/>
  <c r="H1589" i="25"/>
  <c r="S1588" i="25"/>
  <c r="H1588" i="25"/>
  <c r="S1587" i="25"/>
  <c r="H1587" i="25"/>
  <c r="S1586" i="25"/>
  <c r="H1586" i="25"/>
  <c r="S1585" i="25"/>
  <c r="H1585" i="25"/>
  <c r="H1584" i="25"/>
  <c r="S1583" i="25"/>
  <c r="H1583" i="25"/>
  <c r="H1582" i="25"/>
  <c r="H1581" i="25"/>
  <c r="B1581" i="25"/>
  <c r="S1581" i="25" s="1"/>
  <c r="H1580" i="25"/>
  <c r="S1579" i="25"/>
  <c r="H1579" i="25"/>
  <c r="B1579" i="25"/>
  <c r="H1578" i="25"/>
  <c r="S1577" i="25"/>
  <c r="H1577" i="25"/>
  <c r="S1576" i="25"/>
  <c r="H1576" i="25"/>
  <c r="S1575" i="25"/>
  <c r="H1575" i="25"/>
  <c r="S1574" i="25"/>
  <c r="H1574" i="25"/>
  <c r="S1573" i="25"/>
  <c r="H1573" i="25"/>
  <c r="H1572" i="25"/>
  <c r="B1572" i="25"/>
  <c r="S1572" i="25" s="1"/>
  <c r="S1571" i="25"/>
  <c r="H1571" i="25"/>
  <c r="H1570" i="25"/>
  <c r="B1570" i="25"/>
  <c r="S1459" i="25" s="1"/>
  <c r="S1569" i="25"/>
  <c r="H1569" i="25"/>
  <c r="H1568" i="25"/>
  <c r="B1568" i="25"/>
  <c r="S1568" i="25" s="1"/>
  <c r="S1567" i="25"/>
  <c r="H1567" i="25"/>
  <c r="S1566" i="25"/>
  <c r="H1566" i="25"/>
  <c r="B1566" i="25"/>
  <c r="H1565" i="25"/>
  <c r="B1565" i="25"/>
  <c r="S1565" i="25" s="1"/>
  <c r="H1564" i="25"/>
  <c r="B1564" i="25"/>
  <c r="S1453" i="25" s="1"/>
  <c r="S1563" i="25"/>
  <c r="H1563" i="25"/>
  <c r="S1562" i="25"/>
  <c r="H1562" i="25"/>
  <c r="H1561" i="25"/>
  <c r="S1561" i="25"/>
  <c r="H1560" i="25"/>
  <c r="B1560" i="25"/>
  <c r="S1560" i="25" s="1"/>
  <c r="S1559" i="25"/>
  <c r="H1559" i="25"/>
  <c r="S1558" i="25"/>
  <c r="H1558" i="25"/>
  <c r="H1557" i="25"/>
  <c r="B1557" i="25"/>
  <c r="S1557" i="25" s="1"/>
  <c r="S1556" i="25"/>
  <c r="H1556" i="25"/>
  <c r="S1555" i="25"/>
  <c r="H1555" i="25"/>
  <c r="S1554" i="25"/>
  <c r="H1554" i="25"/>
  <c r="S1553" i="25"/>
  <c r="H1553" i="25"/>
  <c r="H1552" i="25"/>
  <c r="B1552" i="25"/>
  <c r="S1552" i="25" s="1"/>
  <c r="H1551" i="25"/>
  <c r="S1550" i="25"/>
  <c r="H1550" i="25"/>
  <c r="S1549" i="25"/>
  <c r="H1549" i="25"/>
  <c r="H1548" i="25"/>
  <c r="S1547" i="25"/>
  <c r="H1547" i="25"/>
  <c r="S1546" i="25"/>
  <c r="H1546" i="25"/>
  <c r="S1545" i="25"/>
  <c r="H1545" i="25"/>
  <c r="S1544" i="25"/>
  <c r="H1544" i="25"/>
  <c r="S1543" i="25"/>
  <c r="H1543" i="25"/>
  <c r="S1542" i="25"/>
  <c r="H1542" i="25"/>
  <c r="S1541" i="25"/>
  <c r="H1541" i="25"/>
  <c r="S1540" i="25"/>
  <c r="H1540" i="25"/>
  <c r="F1540" i="25"/>
  <c r="E1540" i="25"/>
  <c r="E1541" i="25" s="1"/>
  <c r="E1542" i="25" s="1"/>
  <c r="E1543" i="25" s="1"/>
  <c r="E1544" i="25" s="1"/>
  <c r="S1539" i="25"/>
  <c r="S1538" i="25"/>
  <c r="H1538" i="25"/>
  <c r="B1538" i="25"/>
  <c r="H1537" i="25"/>
  <c r="B1537" i="25"/>
  <c r="S1537" i="25" s="1"/>
  <c r="S1536" i="25"/>
  <c r="H1536" i="25"/>
  <c r="S1535" i="25"/>
  <c r="H1535" i="25"/>
  <c r="S1534" i="25"/>
  <c r="H1534" i="25"/>
  <c r="S1533" i="25"/>
  <c r="H1533" i="25"/>
  <c r="S1532" i="25"/>
  <c r="H1532" i="25"/>
  <c r="S1531" i="25"/>
  <c r="H1531" i="25"/>
  <c r="S1530" i="25"/>
  <c r="H1530" i="25"/>
  <c r="H1529" i="25"/>
  <c r="B1529" i="25"/>
  <c r="S1529" i="25" s="1"/>
  <c r="S1528" i="25"/>
  <c r="H1528" i="25"/>
  <c r="S1527" i="25"/>
  <c r="H1527" i="25"/>
  <c r="S1526" i="25"/>
  <c r="H1526" i="25"/>
  <c r="S1525" i="25"/>
  <c r="H1525" i="25"/>
  <c r="H1524" i="25"/>
  <c r="B1524" i="25"/>
  <c r="S1416" i="25" s="1"/>
  <c r="H1523" i="25"/>
  <c r="S1522" i="25"/>
  <c r="H1522" i="25"/>
  <c r="S1521" i="25"/>
  <c r="H1521" i="25"/>
  <c r="S1520" i="25"/>
  <c r="H1520" i="25"/>
  <c r="S1519" i="25"/>
  <c r="H1519" i="25"/>
  <c r="S1518" i="25"/>
  <c r="H1518" i="25"/>
  <c r="S1517" i="25"/>
  <c r="H1517" i="25"/>
  <c r="S1516" i="25"/>
  <c r="H1516" i="25"/>
  <c r="S1515" i="25"/>
  <c r="H1515" i="25"/>
  <c r="H1514" i="25"/>
  <c r="B1514" i="25"/>
  <c r="S1513" i="25"/>
  <c r="H1513" i="25"/>
  <c r="B1513" i="25"/>
  <c r="H1512" i="25"/>
  <c r="B1512" i="25"/>
  <c r="S1512" i="25" s="1"/>
  <c r="S1511" i="25"/>
  <c r="H1511" i="25"/>
  <c r="H1510" i="25"/>
  <c r="B1510" i="25"/>
  <c r="S1510" i="25" s="1"/>
  <c r="H1509" i="25"/>
  <c r="B1509" i="25"/>
  <c r="S1509" i="25" s="1"/>
  <c r="S1508" i="25"/>
  <c r="H1508" i="25"/>
  <c r="H1507" i="25"/>
  <c r="B1507" i="25"/>
  <c r="S1507" i="25" s="1"/>
  <c r="S1506" i="25"/>
  <c r="H1506" i="25"/>
  <c r="H1505" i="25"/>
  <c r="B1505" i="25"/>
  <c r="S1505" i="25" s="1"/>
  <c r="S1504" i="25"/>
  <c r="H1504" i="25"/>
  <c r="S1503" i="25"/>
  <c r="H1503" i="25"/>
  <c r="B1503" i="25"/>
  <c r="H1502" i="25"/>
  <c r="B1502" i="25"/>
  <c r="S1502" i="25" s="1"/>
  <c r="S1501" i="25"/>
  <c r="H1501" i="25"/>
  <c r="H1500" i="25"/>
  <c r="B1500" i="25"/>
  <c r="S1500" i="25" s="1"/>
  <c r="H1499" i="25"/>
  <c r="B1499" i="25"/>
  <c r="S1499" i="25" s="1"/>
  <c r="S1498" i="25"/>
  <c r="H1498" i="25"/>
  <c r="S1497" i="25"/>
  <c r="H1497" i="25"/>
  <c r="S1496" i="25"/>
  <c r="H1496" i="25"/>
  <c r="S1495" i="25"/>
  <c r="H1495" i="25"/>
  <c r="S1494" i="25"/>
  <c r="H1494" i="25"/>
  <c r="S1493" i="25"/>
  <c r="H1493" i="25"/>
  <c r="S1492" i="25"/>
  <c r="H1492" i="25"/>
  <c r="S1491" i="25"/>
  <c r="H1491" i="25"/>
  <c r="S1490" i="25"/>
  <c r="H1490" i="25"/>
  <c r="S1489" i="25"/>
  <c r="H1489" i="25"/>
  <c r="S1488" i="25"/>
  <c r="H1488" i="25"/>
  <c r="S1487" i="25"/>
  <c r="H1487" i="25"/>
  <c r="S1486" i="25"/>
  <c r="H1486" i="25"/>
  <c r="S1485" i="25"/>
  <c r="H1485" i="25"/>
  <c r="S1484" i="25"/>
  <c r="H1484" i="25"/>
  <c r="S1483" i="25"/>
  <c r="H1483" i="25"/>
  <c r="S1482" i="25"/>
  <c r="H1482" i="25"/>
  <c r="S1481" i="25"/>
  <c r="H1481" i="25"/>
  <c r="S1480" i="25"/>
  <c r="H1480" i="25"/>
  <c r="S1479" i="25"/>
  <c r="H1479" i="25"/>
  <c r="S1478" i="25"/>
  <c r="H1478" i="25"/>
  <c r="F1478" i="25"/>
  <c r="F1479" i="25" s="1"/>
  <c r="F1480" i="25" s="1"/>
  <c r="F1481" i="25" s="1"/>
  <c r="F1482" i="25" s="1"/>
  <c r="F1483" i="25" s="1"/>
  <c r="F1484" i="25" s="1"/>
  <c r="F1485" i="25" s="1"/>
  <c r="F1486" i="25" s="1"/>
  <c r="F1487" i="25" s="1"/>
  <c r="F1488" i="25" s="1"/>
  <c r="F1489" i="25" s="1"/>
  <c r="F1490" i="25" s="1"/>
  <c r="F1491" i="25" s="1"/>
  <c r="F1492" i="25" s="1"/>
  <c r="F1493" i="25" s="1"/>
  <c r="F1494" i="25" s="1"/>
  <c r="F1495" i="25" s="1"/>
  <c r="F1496" i="25" s="1"/>
  <c r="F1497" i="25" s="1"/>
  <c r="F1498" i="25" s="1"/>
  <c r="F1499" i="25" s="1"/>
  <c r="F1500" i="25" s="1"/>
  <c r="F1501" i="25" s="1"/>
  <c r="F1502" i="25" s="1"/>
  <c r="F1503" i="25" s="1"/>
  <c r="F1504" i="25" s="1"/>
  <c r="F1505" i="25" s="1"/>
  <c r="F1506" i="25" s="1"/>
  <c r="F1507" i="25" s="1"/>
  <c r="F1508" i="25" s="1"/>
  <c r="F1509" i="25" s="1"/>
  <c r="F1510" i="25" s="1"/>
  <c r="F1511" i="25" s="1"/>
  <c r="F1512" i="25" s="1"/>
  <c r="F1513" i="25" s="1"/>
  <c r="F1514" i="25" s="1"/>
  <c r="F1515" i="25" s="1"/>
  <c r="F1516" i="25" s="1"/>
  <c r="F1517" i="25" s="1"/>
  <c r="F1518" i="25" s="1"/>
  <c r="F1519" i="25" s="1"/>
  <c r="F1520" i="25" s="1"/>
  <c r="F1521" i="25" s="1"/>
  <c r="F1522" i="25" s="1"/>
  <c r="F1523" i="25" s="1"/>
  <c r="F1524" i="25" s="1"/>
  <c r="F1525" i="25" s="1"/>
  <c r="F1526" i="25" s="1"/>
  <c r="F1527" i="25" s="1"/>
  <c r="F1528" i="25" s="1"/>
  <c r="F1529" i="25" s="1"/>
  <c r="F1530" i="25" s="1"/>
  <c r="F1531" i="25" s="1"/>
  <c r="F1532" i="25" s="1"/>
  <c r="F1533" i="25" s="1"/>
  <c r="F1534" i="25" s="1"/>
  <c r="F1535" i="25" s="1"/>
  <c r="F1536" i="25" s="1"/>
  <c r="F1537" i="25" s="1"/>
  <c r="F1538" i="25" s="1"/>
  <c r="E1478" i="25"/>
  <c r="E1479" i="25" s="1"/>
  <c r="S1477" i="25"/>
  <c r="S1476" i="25"/>
  <c r="H1476" i="25"/>
  <c r="S1475" i="25"/>
  <c r="H1475" i="25"/>
  <c r="S1474" i="25"/>
  <c r="H1474" i="25"/>
  <c r="S1473" i="25"/>
  <c r="H1473" i="25"/>
  <c r="S1472" i="25"/>
  <c r="H1472" i="25"/>
  <c r="S1471" i="25"/>
  <c r="H1471" i="25"/>
  <c r="S1470" i="25"/>
  <c r="H1470" i="25"/>
  <c r="S1469" i="25"/>
  <c r="H1469" i="25"/>
  <c r="H1468" i="25"/>
  <c r="B1468" i="25"/>
  <c r="S1468" i="25" s="1"/>
  <c r="S1467" i="25"/>
  <c r="H1467" i="25"/>
  <c r="S1466" i="25"/>
  <c r="H1466" i="25"/>
  <c r="S1465" i="25"/>
  <c r="H1465" i="25"/>
  <c r="S1464" i="25"/>
  <c r="H1464" i="25"/>
  <c r="S1463" i="25"/>
  <c r="H1463" i="25"/>
  <c r="S1462" i="25"/>
  <c r="H1462" i="25"/>
  <c r="S1461" i="25"/>
  <c r="H1461" i="25"/>
  <c r="S1460" i="25"/>
  <c r="H1460" i="25"/>
  <c r="H1459" i="25"/>
  <c r="H1458" i="25"/>
  <c r="S1458" i="25"/>
  <c r="S1457" i="25"/>
  <c r="H1457" i="25"/>
  <c r="S1456" i="25"/>
  <c r="H1456" i="25"/>
  <c r="S1455" i="25"/>
  <c r="H1455" i="25"/>
  <c r="S1454" i="25"/>
  <c r="H1454" i="25"/>
  <c r="H1453" i="25"/>
  <c r="S1452" i="25"/>
  <c r="H1452" i="25"/>
  <c r="S1451" i="25"/>
  <c r="H1451" i="25"/>
  <c r="S1450" i="25"/>
  <c r="H1450" i="25"/>
  <c r="H1449" i="25"/>
  <c r="B1449" i="25"/>
  <c r="S1449" i="25" s="1"/>
  <c r="S1448" i="25"/>
  <c r="H1448" i="25"/>
  <c r="H1447" i="25"/>
  <c r="B1447" i="25"/>
  <c r="S1447" i="25" s="1"/>
  <c r="S1446" i="25"/>
  <c r="H1446" i="25"/>
  <c r="S1445" i="25"/>
  <c r="H1445" i="25"/>
  <c r="S1444" i="25"/>
  <c r="H1444" i="25"/>
  <c r="S1443" i="25"/>
  <c r="H1443" i="25"/>
  <c r="S1442" i="25"/>
  <c r="H1442" i="25"/>
  <c r="F1442" i="25"/>
  <c r="F1443" i="25" s="1"/>
  <c r="F1444" i="25" s="1"/>
  <c r="F1445" i="25" s="1"/>
  <c r="F1446" i="25" s="1"/>
  <c r="F1447" i="25" s="1"/>
  <c r="F1448" i="25" s="1"/>
  <c r="F1449" i="25" s="1"/>
  <c r="F1450" i="25" s="1"/>
  <c r="F1451" i="25" s="1"/>
  <c r="F1452" i="25" s="1"/>
  <c r="F1453" i="25" s="1"/>
  <c r="F1454" i="25" s="1"/>
  <c r="F1455" i="25" s="1"/>
  <c r="F1456" i="25" s="1"/>
  <c r="F1457" i="25" s="1"/>
  <c r="F1458" i="25" s="1"/>
  <c r="F1459" i="25" s="1"/>
  <c r="F1460" i="25" s="1"/>
  <c r="F1461" i="25" s="1"/>
  <c r="F1462" i="25" s="1"/>
  <c r="F1463" i="25" s="1"/>
  <c r="F1464" i="25" s="1"/>
  <c r="F1465" i="25" s="1"/>
  <c r="F1466" i="25" s="1"/>
  <c r="F1467" i="25" s="1"/>
  <c r="F1468" i="25" s="1"/>
  <c r="F1469" i="25" s="1"/>
  <c r="F1470" i="25" s="1"/>
  <c r="F1471" i="25" s="1"/>
  <c r="F1472" i="25" s="1"/>
  <c r="F1473" i="25" s="1"/>
  <c r="F1474" i="25" s="1"/>
  <c r="F1475" i="25" s="1"/>
  <c r="F1476" i="25" s="1"/>
  <c r="E1442" i="25"/>
  <c r="E1443" i="25" s="1"/>
  <c r="S1441" i="25"/>
  <c r="S1440" i="25"/>
  <c r="H1440" i="25"/>
  <c r="H1439" i="25"/>
  <c r="B1439" i="25"/>
  <c r="S1439" i="25" s="1"/>
  <c r="S1438" i="25"/>
  <c r="H1438" i="25"/>
  <c r="S1437" i="25"/>
  <c r="H1437" i="25"/>
  <c r="S1436" i="25"/>
  <c r="H1436" i="25"/>
  <c r="S1435" i="25"/>
  <c r="H1435" i="25"/>
  <c r="S1434" i="25"/>
  <c r="H1434" i="25"/>
  <c r="S1433" i="25"/>
  <c r="H1433" i="25"/>
  <c r="S1432" i="25"/>
  <c r="H1432" i="25"/>
  <c r="S1431" i="25"/>
  <c r="H1431" i="25"/>
  <c r="S1430" i="25"/>
  <c r="H1430" i="25"/>
  <c r="H1429" i="25"/>
  <c r="B1429" i="25"/>
  <c r="S1429" i="25" s="1"/>
  <c r="S1428" i="25"/>
  <c r="H1428" i="25"/>
  <c r="S1427" i="25"/>
  <c r="H1427" i="25"/>
  <c r="H1426" i="25"/>
  <c r="B1426" i="25"/>
  <c r="S1426" i="25" s="1"/>
  <c r="S1425" i="25"/>
  <c r="H1425" i="25"/>
  <c r="S1424" i="25"/>
  <c r="H1424" i="25"/>
  <c r="S1423" i="25"/>
  <c r="H1423" i="25"/>
  <c r="S1422" i="25"/>
  <c r="H1422" i="25"/>
  <c r="S1421" i="25"/>
  <c r="H1421" i="25"/>
  <c r="S1420" i="25"/>
  <c r="H1420" i="25"/>
  <c r="S1419" i="25"/>
  <c r="H1419" i="25"/>
  <c r="S1418" i="25"/>
  <c r="H1418" i="25"/>
  <c r="H1417" i="25"/>
  <c r="S1417" i="25"/>
  <c r="H1416" i="25"/>
  <c r="S1415" i="25"/>
  <c r="H1415" i="25"/>
  <c r="S1414" i="25"/>
  <c r="H1414" i="25"/>
  <c r="S1413" i="25"/>
  <c r="H1413" i="25"/>
  <c r="H1412" i="25"/>
  <c r="S1412" i="25"/>
  <c r="S1411" i="25"/>
  <c r="H1411" i="25"/>
  <c r="S1410" i="25"/>
  <c r="H1410" i="25"/>
  <c r="S1409" i="25"/>
  <c r="H1409" i="25"/>
  <c r="S1408" i="25"/>
  <c r="H1408" i="25"/>
  <c r="H1407" i="25"/>
  <c r="S1407" i="25"/>
  <c r="S1406" i="25"/>
  <c r="H1406" i="25"/>
  <c r="S1405" i="25"/>
  <c r="H1405" i="25"/>
  <c r="S1404" i="25"/>
  <c r="H1404" i="25"/>
  <c r="B1404" i="25"/>
  <c r="S1403" i="25"/>
  <c r="H1403" i="25"/>
  <c r="H1402" i="25"/>
  <c r="S1401" i="25"/>
  <c r="H1401" i="25"/>
  <c r="F1401" i="25"/>
  <c r="F1402" i="25" s="1"/>
  <c r="F1403" i="25" s="1"/>
  <c r="F1404" i="25" s="1"/>
  <c r="F1405" i="25" s="1"/>
  <c r="F1406" i="25" s="1"/>
  <c r="F1407" i="25" s="1"/>
  <c r="F1408" i="25" s="1"/>
  <c r="F1409" i="25" s="1"/>
  <c r="F1410" i="25" s="1"/>
  <c r="F1411" i="25" s="1"/>
  <c r="F1412" i="25" s="1"/>
  <c r="F1413" i="25" s="1"/>
  <c r="F1414" i="25" s="1"/>
  <c r="F1415" i="25" s="1"/>
  <c r="F1416" i="25" s="1"/>
  <c r="F1417" i="25" s="1"/>
  <c r="F1418" i="25" s="1"/>
  <c r="F1419" i="25" s="1"/>
  <c r="F1420" i="25" s="1"/>
  <c r="F1421" i="25" s="1"/>
  <c r="F1422" i="25" s="1"/>
  <c r="F1423" i="25" s="1"/>
  <c r="F1424" i="25" s="1"/>
  <c r="F1425" i="25" s="1"/>
  <c r="F1426" i="25" s="1"/>
  <c r="F1427" i="25" s="1"/>
  <c r="F1428" i="25" s="1"/>
  <c r="F1429" i="25" s="1"/>
  <c r="F1430" i="25" s="1"/>
  <c r="F1431" i="25" s="1"/>
  <c r="F1432" i="25" s="1"/>
  <c r="F1433" i="25" s="1"/>
  <c r="F1434" i="25" s="1"/>
  <c r="F1435" i="25" s="1"/>
  <c r="F1436" i="25" s="1"/>
  <c r="F1437" i="25" s="1"/>
  <c r="F1438" i="25" s="1"/>
  <c r="F1439" i="25" s="1"/>
  <c r="F1440" i="25" s="1"/>
  <c r="S1400" i="25"/>
  <c r="H1400" i="25"/>
  <c r="F1400" i="25"/>
  <c r="E1400" i="25"/>
  <c r="G1400" i="25" s="1"/>
  <c r="S1399" i="25"/>
  <c r="S1398" i="25"/>
  <c r="H1398" i="25"/>
  <c r="S1397" i="25"/>
  <c r="H1397" i="25"/>
  <c r="B1397" i="25"/>
  <c r="S1396" i="25"/>
  <c r="H1396" i="25"/>
  <c r="S1395" i="25"/>
  <c r="H1395" i="25"/>
  <c r="S1394" i="25"/>
  <c r="H1394" i="25"/>
  <c r="S1393" i="25"/>
  <c r="H1393" i="25"/>
  <c r="S1392" i="25"/>
  <c r="H1392" i="25"/>
  <c r="H1391" i="25"/>
  <c r="B1391" i="25"/>
  <c r="S1391" i="25" s="1"/>
  <c r="S1390" i="25"/>
  <c r="H1390" i="25"/>
  <c r="H1389" i="25"/>
  <c r="B1389" i="25"/>
  <c r="S1297" i="25" s="1"/>
  <c r="S1388" i="25"/>
  <c r="H1388" i="25"/>
  <c r="S1387" i="25"/>
  <c r="H1387" i="25"/>
  <c r="S1386" i="25"/>
  <c r="H1386" i="25"/>
  <c r="S1385" i="25"/>
  <c r="H1385" i="25"/>
  <c r="S1384" i="25"/>
  <c r="H1384" i="25"/>
  <c r="S1383" i="25"/>
  <c r="H1383" i="25"/>
  <c r="S1382" i="25"/>
  <c r="H1382" i="25"/>
  <c r="S1381" i="25"/>
  <c r="H1381" i="25"/>
  <c r="S1380" i="25"/>
  <c r="H1380" i="25"/>
  <c r="S1379" i="25"/>
  <c r="H1379" i="25"/>
  <c r="S1378" i="25"/>
  <c r="H1378" i="25"/>
  <c r="S1377" i="25"/>
  <c r="H1377" i="25"/>
  <c r="S1376" i="25"/>
  <c r="H1376" i="25"/>
  <c r="H1375" i="25"/>
  <c r="B1375" i="25"/>
  <c r="S1375" i="25" s="1"/>
  <c r="S1374" i="25"/>
  <c r="H1374" i="25"/>
  <c r="B1374" i="25"/>
  <c r="S1373" i="25"/>
  <c r="H1373" i="25"/>
  <c r="S1372" i="25"/>
  <c r="H1372" i="25"/>
  <c r="S1371" i="25"/>
  <c r="H1371" i="25"/>
  <c r="S1370" i="25"/>
  <c r="H1370" i="25"/>
  <c r="S1369" i="25"/>
  <c r="H1369" i="25"/>
  <c r="S1368" i="25"/>
  <c r="H1368" i="25"/>
  <c r="S1367" i="25"/>
  <c r="H1367" i="25"/>
  <c r="S1366" i="25"/>
  <c r="H1366" i="25"/>
  <c r="S1365" i="25"/>
  <c r="H1365" i="25"/>
  <c r="S1364" i="25"/>
  <c r="H1364" i="25"/>
  <c r="S1363" i="25"/>
  <c r="H1363" i="25"/>
  <c r="H1362" i="25"/>
  <c r="F1362" i="25"/>
  <c r="F1363" i="25" s="1"/>
  <c r="F1364" i="25" s="1"/>
  <c r="F1365" i="25" s="1"/>
  <c r="F1366" i="25" s="1"/>
  <c r="F1367" i="25" s="1"/>
  <c r="F1368" i="25" s="1"/>
  <c r="F1369" i="25" s="1"/>
  <c r="F1370" i="25" s="1"/>
  <c r="F1371" i="25" s="1"/>
  <c r="F1372" i="25" s="1"/>
  <c r="F1373" i="25" s="1"/>
  <c r="F1374" i="25" s="1"/>
  <c r="F1375" i="25" s="1"/>
  <c r="F1376" i="25" s="1"/>
  <c r="F1377" i="25" s="1"/>
  <c r="F1378" i="25" s="1"/>
  <c r="F1379" i="25" s="1"/>
  <c r="F1380" i="25" s="1"/>
  <c r="F1381" i="25" s="1"/>
  <c r="F1382" i="25" s="1"/>
  <c r="F1383" i="25" s="1"/>
  <c r="F1384" i="25" s="1"/>
  <c r="F1385" i="25" s="1"/>
  <c r="F1386" i="25" s="1"/>
  <c r="F1387" i="25" s="1"/>
  <c r="F1388" i="25" s="1"/>
  <c r="F1389" i="25" s="1"/>
  <c r="F1390" i="25" s="1"/>
  <c r="F1391" i="25" s="1"/>
  <c r="F1392" i="25" s="1"/>
  <c r="F1393" i="25" s="1"/>
  <c r="F1394" i="25" s="1"/>
  <c r="F1395" i="25" s="1"/>
  <c r="F1396" i="25" s="1"/>
  <c r="F1397" i="25" s="1"/>
  <c r="F1398" i="25" s="1"/>
  <c r="B1362" i="25"/>
  <c r="S1362" i="25" s="1"/>
  <c r="S1361" i="25"/>
  <c r="H1361" i="25"/>
  <c r="G1361" i="25"/>
  <c r="F1361" i="25"/>
  <c r="E1361" i="25"/>
  <c r="E1362" i="25" s="1"/>
  <c r="S1360" i="25"/>
  <c r="H1359" i="25"/>
  <c r="S1359" i="25"/>
  <c r="H1358" i="25"/>
  <c r="B1358" i="25"/>
  <c r="S1358" i="25" s="1"/>
  <c r="S1357" i="25"/>
  <c r="H1357" i="25"/>
  <c r="S1356" i="25"/>
  <c r="H1356" i="25"/>
  <c r="B1356" i="25"/>
  <c r="S1355" i="25"/>
  <c r="H1355" i="25"/>
  <c r="H1354" i="25"/>
  <c r="B1354" i="25"/>
  <c r="S1354" i="25" s="1"/>
  <c r="S1353" i="25"/>
  <c r="H1353" i="25"/>
  <c r="H1352" i="25"/>
  <c r="S1352" i="25"/>
  <c r="S1351" i="25"/>
  <c r="H1351" i="25"/>
  <c r="B1351" i="25"/>
  <c r="S1350" i="25"/>
  <c r="H1350" i="25"/>
  <c r="B1350" i="25"/>
  <c r="H1349" i="25"/>
  <c r="B1349" i="25"/>
  <c r="S1349" i="25" s="1"/>
  <c r="H1348" i="25"/>
  <c r="B1348" i="25"/>
  <c r="S1348" i="25" s="1"/>
  <c r="H1347" i="25"/>
  <c r="S1346" i="25"/>
  <c r="H1346" i="25"/>
  <c r="B1346" i="25"/>
  <c r="H1345" i="25"/>
  <c r="B1345" i="25"/>
  <c r="S1345" i="25" s="1"/>
  <c r="H1344" i="25"/>
  <c r="B1344" i="25"/>
  <c r="S1344" i="25" s="1"/>
  <c r="S1343" i="25"/>
  <c r="H1343" i="25"/>
  <c r="H1342" i="25"/>
  <c r="B1342" i="25"/>
  <c r="S1342" i="25" s="1"/>
  <c r="S1341" i="25"/>
  <c r="H1341" i="25"/>
  <c r="S1340" i="25"/>
  <c r="H1340" i="25"/>
  <c r="B1340" i="25"/>
  <c r="S1252" i="25" s="1"/>
  <c r="H1339" i="25"/>
  <c r="B1339" i="25"/>
  <c r="S1339" i="25" s="1"/>
  <c r="S1338" i="25"/>
  <c r="H1338" i="25"/>
  <c r="S1337" i="25"/>
  <c r="H1337" i="25"/>
  <c r="S1336" i="25"/>
  <c r="H1336" i="25"/>
  <c r="S1335" i="25"/>
  <c r="H1335" i="25"/>
  <c r="S1334" i="25"/>
  <c r="H1334" i="25"/>
  <c r="B1334" i="25"/>
  <c r="S1333" i="25"/>
  <c r="H1333" i="25"/>
  <c r="S1332" i="25"/>
  <c r="H1332" i="25"/>
  <c r="S1331" i="25"/>
  <c r="H1331" i="25"/>
  <c r="B1331" i="25"/>
  <c r="H1330" i="25"/>
  <c r="B1330" i="25"/>
  <c r="S1329" i="25"/>
  <c r="H1329" i="25"/>
  <c r="S1328" i="25"/>
  <c r="H1328" i="25"/>
  <c r="S1327" i="25"/>
  <c r="H1327" i="25"/>
  <c r="B1327" i="25"/>
  <c r="S1326" i="25"/>
  <c r="H1326" i="25"/>
  <c r="S1325" i="25"/>
  <c r="H1325" i="25"/>
  <c r="H1324" i="25"/>
  <c r="B1324" i="25"/>
  <c r="S1324" i="25" s="1"/>
  <c r="H1323" i="25"/>
  <c r="B1323" i="25"/>
  <c r="S1323" i="25" s="1"/>
  <c r="S1322" i="25"/>
  <c r="H1322" i="25"/>
  <c r="H1321" i="25"/>
  <c r="B1321" i="25"/>
  <c r="S1321" i="25" s="1"/>
  <c r="H1320" i="25"/>
  <c r="B1320" i="25"/>
  <c r="S1320" i="25" s="1"/>
  <c r="S1319" i="25"/>
  <c r="H1319" i="25"/>
  <c r="H1318" i="25"/>
  <c r="B1318" i="25"/>
  <c r="S1318" i="25" s="1"/>
  <c r="S1317" i="25"/>
  <c r="H1317" i="25"/>
  <c r="S1316" i="25"/>
  <c r="H1316" i="25"/>
  <c r="B1316" i="25"/>
  <c r="S1315" i="25"/>
  <c r="H1315" i="25"/>
  <c r="S1314" i="25"/>
  <c r="H1314" i="25"/>
  <c r="S1313" i="25"/>
  <c r="H1313" i="25"/>
  <c r="B1313" i="25"/>
  <c r="S1312" i="25"/>
  <c r="H1312" i="25"/>
  <c r="S1311" i="25"/>
  <c r="H1311" i="25"/>
  <c r="B1311" i="25"/>
  <c r="S1310" i="25"/>
  <c r="H1310" i="25"/>
  <c r="H1309" i="25"/>
  <c r="B1309" i="25"/>
  <c r="S1309" i="25" s="1"/>
  <c r="S1308" i="25"/>
  <c r="H1308" i="25"/>
  <c r="S1307" i="25"/>
  <c r="H1307" i="25"/>
  <c r="S1306" i="25"/>
  <c r="H1306" i="25"/>
  <c r="B1306" i="25"/>
  <c r="S1305" i="25"/>
  <c r="H1305" i="25"/>
  <c r="H1304" i="25"/>
  <c r="B1304" i="25"/>
  <c r="S1304" i="25" s="1"/>
  <c r="S1303" i="25"/>
  <c r="H1303" i="25"/>
  <c r="S1302" i="25"/>
  <c r="H1302" i="25"/>
  <c r="H1301" i="25"/>
  <c r="B1301" i="25"/>
  <c r="S1301" i="25" s="1"/>
  <c r="S1300" i="25"/>
  <c r="H1300" i="25"/>
  <c r="S1299" i="25"/>
  <c r="H1299" i="25"/>
  <c r="S1298" i="25"/>
  <c r="H1298" i="25"/>
  <c r="H1297" i="25"/>
  <c r="S1296" i="25"/>
  <c r="H1296" i="25"/>
  <c r="H1295" i="25"/>
  <c r="B1295" i="25"/>
  <c r="S1295" i="25" s="1"/>
  <c r="S1294" i="25"/>
  <c r="H1294" i="25"/>
  <c r="S1293" i="25"/>
  <c r="H1293" i="25"/>
  <c r="S1292" i="25"/>
  <c r="H1292" i="25"/>
  <c r="H1291" i="25"/>
  <c r="B1291" i="25"/>
  <c r="S1291" i="25" s="1"/>
  <c r="S1290" i="25"/>
  <c r="H1290" i="25"/>
  <c r="S1289" i="25"/>
  <c r="H1289" i="25"/>
  <c r="S1288" i="25"/>
  <c r="H1288" i="25"/>
  <c r="H1287" i="25"/>
  <c r="B1287" i="25"/>
  <c r="S1287" i="25" s="1"/>
  <c r="S1286" i="25"/>
  <c r="H1286" i="25"/>
  <c r="S1285" i="25"/>
  <c r="H1285" i="25"/>
  <c r="S1284" i="25"/>
  <c r="H1284" i="25"/>
  <c r="S1283" i="25"/>
  <c r="H1283" i="25"/>
  <c r="S1282" i="25"/>
  <c r="H1282" i="25"/>
  <c r="S1281" i="25"/>
  <c r="H1281" i="25"/>
  <c r="S1280" i="25"/>
  <c r="H1280" i="25"/>
  <c r="S1279" i="25"/>
  <c r="H1279" i="25"/>
  <c r="S1278" i="25"/>
  <c r="H1278" i="25"/>
  <c r="S1277" i="25"/>
  <c r="H1277" i="25"/>
  <c r="S1276" i="25"/>
  <c r="H1276" i="25"/>
  <c r="S1275" i="25"/>
  <c r="H1275" i="25"/>
  <c r="S1274" i="25"/>
  <c r="H1274" i="25"/>
  <c r="S1273" i="25"/>
  <c r="H1273" i="25"/>
  <c r="F1273" i="25"/>
  <c r="F1274" i="25" s="1"/>
  <c r="F1275" i="25" s="1"/>
  <c r="F1276" i="25" s="1"/>
  <c r="F1277" i="25" s="1"/>
  <c r="F1278" i="25" s="1"/>
  <c r="F1279" i="25" s="1"/>
  <c r="F1280" i="25" s="1"/>
  <c r="F1281" i="25" s="1"/>
  <c r="F1282" i="25" s="1"/>
  <c r="F1283" i="25" s="1"/>
  <c r="F1284" i="25" s="1"/>
  <c r="F1285" i="25" s="1"/>
  <c r="F1286" i="25" s="1"/>
  <c r="F1287" i="25" s="1"/>
  <c r="F1288" i="25" s="1"/>
  <c r="F1289" i="25" s="1"/>
  <c r="F1290" i="25" s="1"/>
  <c r="F1291" i="25" s="1"/>
  <c r="F1292" i="25" s="1"/>
  <c r="F1293" i="25" s="1"/>
  <c r="F1294" i="25" s="1"/>
  <c r="F1295" i="25" s="1"/>
  <c r="F1296" i="25" s="1"/>
  <c r="F1297" i="25" s="1"/>
  <c r="F1298" i="25" s="1"/>
  <c r="F1299" i="25" s="1"/>
  <c r="F1300" i="25" s="1"/>
  <c r="F1301" i="25" s="1"/>
  <c r="F1302" i="25" s="1"/>
  <c r="F1303" i="25" s="1"/>
  <c r="F1304" i="25" s="1"/>
  <c r="F1305" i="25" s="1"/>
  <c r="F1306" i="25" s="1"/>
  <c r="F1307" i="25" s="1"/>
  <c r="F1308" i="25" s="1"/>
  <c r="F1309" i="25" s="1"/>
  <c r="F1310" i="25" s="1"/>
  <c r="F1311" i="25" s="1"/>
  <c r="F1312" i="25" s="1"/>
  <c r="F1313" i="25" s="1"/>
  <c r="F1314" i="25" s="1"/>
  <c r="F1315" i="25" s="1"/>
  <c r="F1316" i="25" s="1"/>
  <c r="F1317" i="25" s="1"/>
  <c r="F1318" i="25" s="1"/>
  <c r="F1319" i="25" s="1"/>
  <c r="F1320" i="25" s="1"/>
  <c r="F1321" i="25" s="1"/>
  <c r="F1322" i="25" s="1"/>
  <c r="F1323" i="25" s="1"/>
  <c r="F1324" i="25" s="1"/>
  <c r="F1325" i="25" s="1"/>
  <c r="F1326" i="25" s="1"/>
  <c r="F1327" i="25" s="1"/>
  <c r="F1328" i="25" s="1"/>
  <c r="F1329" i="25" s="1"/>
  <c r="F1330" i="25" s="1"/>
  <c r="F1331" i="25" s="1"/>
  <c r="F1332" i="25" s="1"/>
  <c r="F1333" i="25" s="1"/>
  <c r="F1334" i="25" s="1"/>
  <c r="F1335" i="25" s="1"/>
  <c r="F1336" i="25" s="1"/>
  <c r="F1337" i="25" s="1"/>
  <c r="F1338" i="25" s="1"/>
  <c r="F1339" i="25" s="1"/>
  <c r="F1340" i="25" s="1"/>
  <c r="F1341" i="25" s="1"/>
  <c r="F1342" i="25" s="1"/>
  <c r="F1343" i="25" s="1"/>
  <c r="F1344" i="25" s="1"/>
  <c r="F1345" i="25" s="1"/>
  <c r="F1346" i="25" s="1"/>
  <c r="F1347" i="25" s="1"/>
  <c r="F1348" i="25" s="1"/>
  <c r="F1349" i="25" s="1"/>
  <c r="F1350" i="25" s="1"/>
  <c r="F1351" i="25" s="1"/>
  <c r="F1352" i="25" s="1"/>
  <c r="F1353" i="25" s="1"/>
  <c r="F1354" i="25" s="1"/>
  <c r="F1355" i="25" s="1"/>
  <c r="F1356" i="25" s="1"/>
  <c r="F1357" i="25" s="1"/>
  <c r="F1358" i="25" s="1"/>
  <c r="F1359" i="25" s="1"/>
  <c r="E1273" i="25"/>
  <c r="S1272" i="25"/>
  <c r="S1271" i="25"/>
  <c r="H1271" i="25"/>
  <c r="S1270" i="25"/>
  <c r="H1270" i="25"/>
  <c r="S1269" i="25"/>
  <c r="H1269" i="25"/>
  <c r="H1268" i="25"/>
  <c r="B1268" i="25"/>
  <c r="S1268" i="25" s="1"/>
  <c r="S1267" i="25"/>
  <c r="H1267" i="25"/>
  <c r="B1267" i="25"/>
  <c r="H1266" i="25"/>
  <c r="B1266" i="25"/>
  <c r="S1266" i="25" s="1"/>
  <c r="H1265" i="25"/>
  <c r="B1265" i="25"/>
  <c r="S1265" i="25" s="1"/>
  <c r="S1264" i="25"/>
  <c r="H1264" i="25"/>
  <c r="B1264" i="25"/>
  <c r="S1263" i="25"/>
  <c r="H1263" i="25"/>
  <c r="S1262" i="25"/>
  <c r="H1262" i="25"/>
  <c r="H1261" i="25"/>
  <c r="B1261" i="25"/>
  <c r="H1260" i="25"/>
  <c r="B1260" i="25"/>
  <c r="S1260" i="25" s="1"/>
  <c r="S1259" i="25"/>
  <c r="H1259" i="25"/>
  <c r="S1258" i="25"/>
  <c r="H1258" i="25"/>
  <c r="S1257" i="25"/>
  <c r="H1257" i="25"/>
  <c r="S1256" i="25"/>
  <c r="H1256" i="25"/>
  <c r="S1255" i="25"/>
  <c r="H1255" i="25"/>
  <c r="H1254" i="25"/>
  <c r="B1254" i="25"/>
  <c r="S1254" i="25" s="1"/>
  <c r="H1253" i="25"/>
  <c r="B1253" i="25"/>
  <c r="S1253" i="25" s="1"/>
  <c r="H1252" i="25"/>
  <c r="H1251" i="25"/>
  <c r="B1251" i="25"/>
  <c r="S1251" i="25" s="1"/>
  <c r="H1250" i="25"/>
  <c r="B1250" i="25"/>
  <c r="S1250" i="25" s="1"/>
  <c r="S1249" i="25"/>
  <c r="H1249" i="25"/>
  <c r="H1248" i="25"/>
  <c r="B1248" i="25"/>
  <c r="S1248" i="25" s="1"/>
  <c r="S1247" i="25"/>
  <c r="H1247" i="25"/>
  <c r="S1246" i="25"/>
  <c r="H1246" i="25"/>
  <c r="H1245" i="25"/>
  <c r="B1245" i="25"/>
  <c r="S1245" i="25" s="1"/>
  <c r="H1244" i="25"/>
  <c r="B1244" i="25"/>
  <c r="S1244" i="25" s="1"/>
  <c r="S1243" i="25"/>
  <c r="H1243" i="25"/>
  <c r="H1242" i="25"/>
  <c r="B1242" i="25"/>
  <c r="S1242" i="25" s="1"/>
  <c r="H1241" i="25"/>
  <c r="B1241" i="25"/>
  <c r="S1241" i="25" s="1"/>
  <c r="S1240" i="25"/>
  <c r="H1240" i="25"/>
  <c r="H1239" i="25"/>
  <c r="B1239" i="25"/>
  <c r="S1239" i="25" s="1"/>
  <c r="S1238" i="25"/>
  <c r="H1238" i="25"/>
  <c r="S1237" i="25"/>
  <c r="H1237" i="25"/>
  <c r="H1236" i="25"/>
  <c r="B1236" i="25"/>
  <c r="S1236" i="25" s="1"/>
  <c r="S1235" i="25"/>
  <c r="H1235" i="25"/>
  <c r="H1234" i="25"/>
  <c r="B1234" i="25"/>
  <c r="S1234" i="25" s="1"/>
  <c r="S1233" i="25"/>
  <c r="H1233" i="25"/>
  <c r="H1232" i="25"/>
  <c r="B1232" i="25"/>
  <c r="S1232" i="25" s="1"/>
  <c r="H1231" i="25"/>
  <c r="H1230" i="25"/>
  <c r="B1230" i="25"/>
  <c r="S1230" i="25" s="1"/>
  <c r="S1229" i="25"/>
  <c r="H1229" i="25"/>
  <c r="H1228" i="25"/>
  <c r="B1228" i="25"/>
  <c r="S1228" i="25" s="1"/>
  <c r="S1227" i="25"/>
  <c r="H1227" i="25"/>
  <c r="H1226" i="25"/>
  <c r="B1226" i="25"/>
  <c r="S1226" i="25" s="1"/>
  <c r="H1225" i="25"/>
  <c r="B1225" i="25"/>
  <c r="S1225" i="25" s="1"/>
  <c r="H1224" i="25"/>
  <c r="B1224" i="25"/>
  <c r="S1224" i="25" s="1"/>
  <c r="S1223" i="25"/>
  <c r="H1223" i="25"/>
  <c r="H1222" i="25"/>
  <c r="B1222" i="25"/>
  <c r="S1222" i="25" s="1"/>
  <c r="H1221" i="25"/>
  <c r="B1221" i="25"/>
  <c r="S1221" i="25" s="1"/>
  <c r="S1220" i="25"/>
  <c r="H1220" i="25"/>
  <c r="H1219" i="25"/>
  <c r="B1219" i="25"/>
  <c r="S1219" i="25" s="1"/>
  <c r="H1218" i="25"/>
  <c r="S1217" i="25"/>
  <c r="H1217" i="25"/>
  <c r="B1217" i="25"/>
  <c r="S1216" i="25"/>
  <c r="H1216" i="25"/>
  <c r="H1215" i="25"/>
  <c r="B1215" i="25"/>
  <c r="S1215" i="25" s="1"/>
  <c r="S1214" i="25"/>
  <c r="H1214" i="25"/>
  <c r="H1213" i="25"/>
  <c r="B1213" i="25"/>
  <c r="S1213" i="25" s="1"/>
  <c r="S1212" i="25"/>
  <c r="H1212" i="25"/>
  <c r="S1211" i="25"/>
  <c r="H1211" i="25"/>
  <c r="S1210" i="25"/>
  <c r="H1210" i="25"/>
  <c r="B1210" i="25"/>
  <c r="S1209" i="25"/>
  <c r="H1209" i="25"/>
  <c r="H1208" i="25"/>
  <c r="B1208" i="25"/>
  <c r="S1208" i="25" s="1"/>
  <c r="S1207" i="25"/>
  <c r="H1207" i="25"/>
  <c r="H1206" i="25"/>
  <c r="B1206" i="25"/>
  <c r="S1206" i="25" s="1"/>
  <c r="S1205" i="25"/>
  <c r="H1205" i="25"/>
  <c r="H1204" i="25"/>
  <c r="B1204" i="25"/>
  <c r="S1204" i="25" s="1"/>
  <c r="S1203" i="25"/>
  <c r="H1203" i="25"/>
  <c r="H1202" i="25"/>
  <c r="B1202" i="25"/>
  <c r="S1202" i="25" s="1"/>
  <c r="S1201" i="25"/>
  <c r="H1201" i="25"/>
  <c r="S1200" i="25"/>
  <c r="H1200" i="25"/>
  <c r="S1199" i="25"/>
  <c r="H1199" i="25"/>
  <c r="S1198" i="25"/>
  <c r="H1198" i="25"/>
  <c r="S1197" i="25"/>
  <c r="H1197" i="25"/>
  <c r="S1196" i="25"/>
  <c r="H1196" i="25"/>
  <c r="S1195" i="25"/>
  <c r="H1195" i="25"/>
  <c r="S1194" i="25"/>
  <c r="H1194" i="25"/>
  <c r="S1193" i="25"/>
  <c r="H1193" i="25"/>
  <c r="S1192" i="25"/>
  <c r="H1192" i="25"/>
  <c r="S1191" i="25"/>
  <c r="H1191" i="25"/>
  <c r="S1190" i="25"/>
  <c r="H1190" i="25"/>
  <c r="S1189" i="25"/>
  <c r="H1189" i="25"/>
  <c r="S1188" i="25"/>
  <c r="H1188" i="25"/>
  <c r="S1187" i="25"/>
  <c r="H1187" i="25"/>
  <c r="S1186" i="25"/>
  <c r="H1186" i="25"/>
  <c r="S1185" i="25"/>
  <c r="H1185" i="25"/>
  <c r="S1184" i="25"/>
  <c r="H1184" i="25"/>
  <c r="S1183" i="25"/>
  <c r="H1183" i="25"/>
  <c r="S1182" i="25"/>
  <c r="H1182" i="25"/>
  <c r="S1181" i="25"/>
  <c r="H1181" i="25"/>
  <c r="F1181" i="25"/>
  <c r="F1182" i="25" s="1"/>
  <c r="F1183" i="25" s="1"/>
  <c r="F1184" i="25" s="1"/>
  <c r="F1185" i="25" s="1"/>
  <c r="F1186" i="25" s="1"/>
  <c r="F1187" i="25" s="1"/>
  <c r="F1188" i="25" s="1"/>
  <c r="F1189" i="25" s="1"/>
  <c r="F1190" i="25" s="1"/>
  <c r="F1191" i="25" s="1"/>
  <c r="F1192" i="25" s="1"/>
  <c r="F1193" i="25" s="1"/>
  <c r="F1194" i="25" s="1"/>
  <c r="F1195" i="25" s="1"/>
  <c r="F1196" i="25" s="1"/>
  <c r="F1197" i="25" s="1"/>
  <c r="F1198" i="25" s="1"/>
  <c r="F1199" i="25" s="1"/>
  <c r="F1200" i="25" s="1"/>
  <c r="F1201" i="25" s="1"/>
  <c r="F1202" i="25" s="1"/>
  <c r="F1203" i="25" s="1"/>
  <c r="F1204" i="25" s="1"/>
  <c r="F1205" i="25" s="1"/>
  <c r="F1206" i="25" s="1"/>
  <c r="F1207" i="25" s="1"/>
  <c r="F1208" i="25" s="1"/>
  <c r="F1209" i="25" s="1"/>
  <c r="F1210" i="25" s="1"/>
  <c r="F1211" i="25" s="1"/>
  <c r="F1212" i="25" s="1"/>
  <c r="F1213" i="25" s="1"/>
  <c r="F1214" i="25" s="1"/>
  <c r="F1215" i="25" s="1"/>
  <c r="F1216" i="25" s="1"/>
  <c r="F1217" i="25" s="1"/>
  <c r="F1218" i="25" s="1"/>
  <c r="F1219" i="25" s="1"/>
  <c r="F1220" i="25" s="1"/>
  <c r="F1221" i="25" s="1"/>
  <c r="F1222" i="25" s="1"/>
  <c r="F1223" i="25" s="1"/>
  <c r="F1224" i="25" s="1"/>
  <c r="F1225" i="25" s="1"/>
  <c r="F1226" i="25" s="1"/>
  <c r="F1227" i="25" s="1"/>
  <c r="F1228" i="25" s="1"/>
  <c r="F1229" i="25" s="1"/>
  <c r="F1230" i="25" s="1"/>
  <c r="F1231" i="25" s="1"/>
  <c r="F1232" i="25" s="1"/>
  <c r="F1233" i="25" s="1"/>
  <c r="F1234" i="25" s="1"/>
  <c r="F1235" i="25" s="1"/>
  <c r="F1236" i="25" s="1"/>
  <c r="F1237" i="25" s="1"/>
  <c r="F1238" i="25" s="1"/>
  <c r="F1239" i="25" s="1"/>
  <c r="F1240" i="25" s="1"/>
  <c r="F1241" i="25" s="1"/>
  <c r="F1242" i="25" s="1"/>
  <c r="F1243" i="25" s="1"/>
  <c r="F1244" i="25" s="1"/>
  <c r="F1245" i="25" s="1"/>
  <c r="F1246" i="25" s="1"/>
  <c r="F1247" i="25" s="1"/>
  <c r="F1248" i="25" s="1"/>
  <c r="F1249" i="25" s="1"/>
  <c r="F1250" i="25" s="1"/>
  <c r="F1251" i="25" s="1"/>
  <c r="F1252" i="25" s="1"/>
  <c r="F1253" i="25" s="1"/>
  <c r="F1254" i="25" s="1"/>
  <c r="F1255" i="25" s="1"/>
  <c r="F1256" i="25" s="1"/>
  <c r="F1257" i="25" s="1"/>
  <c r="F1258" i="25" s="1"/>
  <c r="F1259" i="25" s="1"/>
  <c r="F1260" i="25" s="1"/>
  <c r="F1261" i="25" s="1"/>
  <c r="F1262" i="25" s="1"/>
  <c r="F1263" i="25" s="1"/>
  <c r="F1264" i="25" s="1"/>
  <c r="F1265" i="25" s="1"/>
  <c r="F1266" i="25" s="1"/>
  <c r="F1267" i="25" s="1"/>
  <c r="F1268" i="25" s="1"/>
  <c r="F1269" i="25" s="1"/>
  <c r="F1270" i="25" s="1"/>
  <c r="F1271" i="25" s="1"/>
  <c r="E1181" i="25"/>
  <c r="S1180" i="25"/>
  <c r="H1179" i="25"/>
  <c r="G1179" i="25"/>
  <c r="F1179" i="25"/>
  <c r="E1179" i="25"/>
  <c r="B1179" i="25"/>
  <c r="S1179" i="25" s="1"/>
  <c r="S1178" i="25"/>
  <c r="S1177" i="25"/>
  <c r="H1177" i="25"/>
  <c r="S1176" i="25"/>
  <c r="H1176" i="25"/>
  <c r="S1175" i="25"/>
  <c r="H1175" i="25"/>
  <c r="S1174" i="25"/>
  <c r="H1174" i="25"/>
  <c r="S1173" i="25"/>
  <c r="H1173" i="25"/>
  <c r="S1172" i="25"/>
  <c r="H1172" i="25"/>
  <c r="S1171" i="25"/>
  <c r="H1171" i="25"/>
  <c r="S1170" i="25"/>
  <c r="H1170" i="25"/>
  <c r="S1169" i="25"/>
  <c r="H1169" i="25"/>
  <c r="S1168" i="25"/>
  <c r="H1168" i="25"/>
  <c r="S1167" i="25"/>
  <c r="H1167" i="25"/>
  <c r="S1166" i="25"/>
  <c r="H1166" i="25"/>
  <c r="S1165" i="25"/>
  <c r="H1165" i="25"/>
  <c r="H1164" i="25"/>
  <c r="S1163" i="25"/>
  <c r="H1163" i="25"/>
  <c r="S1162" i="25"/>
  <c r="H1162" i="25"/>
  <c r="S1161" i="25"/>
  <c r="H1161" i="25"/>
  <c r="H1160" i="25"/>
  <c r="G1160" i="25"/>
  <c r="F1160" i="25"/>
  <c r="F1161" i="25" s="1"/>
  <c r="F1162" i="25" s="1"/>
  <c r="F1163" i="25" s="1"/>
  <c r="F1164" i="25" s="1"/>
  <c r="F1165" i="25" s="1"/>
  <c r="F1166" i="25" s="1"/>
  <c r="F1167" i="25" s="1"/>
  <c r="F1168" i="25" s="1"/>
  <c r="F1169" i="25" s="1"/>
  <c r="F1170" i="25" s="1"/>
  <c r="F1171" i="25" s="1"/>
  <c r="F1172" i="25" s="1"/>
  <c r="F1173" i="25" s="1"/>
  <c r="F1174" i="25" s="1"/>
  <c r="F1175" i="25" s="1"/>
  <c r="F1176" i="25" s="1"/>
  <c r="F1177" i="25" s="1"/>
  <c r="E1160" i="25"/>
  <c r="E1161" i="25" s="1"/>
  <c r="S1159" i="25"/>
  <c r="S1158" i="25"/>
  <c r="H1158" i="25"/>
  <c r="S1157" i="25"/>
  <c r="H1157" i="25"/>
  <c r="S1156" i="25"/>
  <c r="H1156" i="25"/>
  <c r="H1155" i="25"/>
  <c r="B1155" i="25"/>
  <c r="S1155" i="25" s="1"/>
  <c r="S1154" i="25"/>
  <c r="H1154" i="25"/>
  <c r="S1153" i="25"/>
  <c r="H1153" i="25"/>
  <c r="H1152" i="25"/>
  <c r="S1151" i="25"/>
  <c r="H1151" i="25"/>
  <c r="S1150" i="25"/>
  <c r="H1150" i="25"/>
  <c r="S1149" i="25"/>
  <c r="H1149" i="25"/>
  <c r="H1148" i="25"/>
  <c r="H1147" i="25"/>
  <c r="B1147" i="25"/>
  <c r="S1147" i="25" s="1"/>
  <c r="H1146" i="25"/>
  <c r="B1146" i="25"/>
  <c r="S1146" i="25" s="1"/>
  <c r="H1145" i="25"/>
  <c r="S1144" i="25"/>
  <c r="H1144" i="25"/>
  <c r="S1143" i="25"/>
  <c r="H1143" i="25"/>
  <c r="S1142" i="25"/>
  <c r="H1142" i="25"/>
  <c r="H1141" i="25"/>
  <c r="S1140" i="25"/>
  <c r="H1140" i="25"/>
  <c r="E1140" i="25"/>
  <c r="S1139" i="25"/>
  <c r="H1139" i="25"/>
  <c r="F1139" i="25"/>
  <c r="G1139" i="25" s="1"/>
  <c r="E1139" i="25"/>
  <c r="S1138" i="25"/>
  <c r="S1137" i="25"/>
  <c r="H1137" i="25"/>
  <c r="S1136" i="25"/>
  <c r="H1136" i="25"/>
  <c r="H1135" i="25"/>
  <c r="B1135" i="25"/>
  <c r="S1135" i="25" s="1"/>
  <c r="H1134" i="25"/>
  <c r="B1134" i="25"/>
  <c r="S1134" i="25" s="1"/>
  <c r="S1133" i="25"/>
  <c r="H1133" i="25"/>
  <c r="S1132" i="25"/>
  <c r="H1132" i="25"/>
  <c r="B1132" i="25"/>
  <c r="H1131" i="25"/>
  <c r="B1131" i="25"/>
  <c r="S1131" i="25" s="1"/>
  <c r="H1130" i="25"/>
  <c r="B1130" i="25"/>
  <c r="S1051" i="25" s="1"/>
  <c r="S1129" i="25"/>
  <c r="H1129" i="25"/>
  <c r="H1128" i="25"/>
  <c r="S1128" i="25"/>
  <c r="H1127" i="25"/>
  <c r="B1127" i="25"/>
  <c r="S1127" i="25" s="1"/>
  <c r="S1126" i="25"/>
  <c r="H1126" i="25"/>
  <c r="S1125" i="25"/>
  <c r="H1125" i="25"/>
  <c r="H1124" i="25"/>
  <c r="B1124" i="25"/>
  <c r="S1124" i="25" s="1"/>
  <c r="H1123" i="25"/>
  <c r="B1123" i="25"/>
  <c r="S1123" i="25" s="1"/>
  <c r="S1122" i="25"/>
  <c r="H1122" i="25"/>
  <c r="H1121" i="25"/>
  <c r="B1121" i="25"/>
  <c r="S1121" i="25" s="1"/>
  <c r="H1120" i="25"/>
  <c r="B1120" i="25"/>
  <c r="S1120" i="25" s="1"/>
  <c r="S1119" i="25"/>
  <c r="H1119" i="25"/>
  <c r="B1119" i="25"/>
  <c r="S1118" i="25"/>
  <c r="H1118" i="25"/>
  <c r="S1117" i="25"/>
  <c r="H1117" i="25"/>
  <c r="S1116" i="25"/>
  <c r="H1116" i="25"/>
  <c r="H1115" i="25"/>
  <c r="B1115" i="25"/>
  <c r="S1115" i="25" s="1"/>
  <c r="S1114" i="25"/>
  <c r="H1114" i="25"/>
  <c r="B1114" i="25"/>
  <c r="S1113" i="25"/>
  <c r="H1113" i="25"/>
  <c r="S1112" i="25"/>
  <c r="H1112" i="25"/>
  <c r="S1111" i="25"/>
  <c r="H1111" i="25"/>
  <c r="H1110" i="25"/>
  <c r="B1110" i="25"/>
  <c r="S1110" i="25" s="1"/>
  <c r="S1109" i="25"/>
  <c r="H1109" i="25"/>
  <c r="S1108" i="25"/>
  <c r="H1108" i="25"/>
  <c r="H1107" i="25"/>
  <c r="B1107" i="25"/>
  <c r="S1107" i="25" s="1"/>
  <c r="H1106" i="25"/>
  <c r="B1106" i="25"/>
  <c r="S1106" i="25" s="1"/>
  <c r="H1105" i="25"/>
  <c r="S1105" i="25"/>
  <c r="S1104" i="25"/>
  <c r="H1104" i="25"/>
  <c r="S1103" i="25"/>
  <c r="H1103" i="25"/>
  <c r="B1103" i="25"/>
  <c r="S1102" i="25"/>
  <c r="H1102" i="25"/>
  <c r="S1101" i="25"/>
  <c r="H1101" i="25"/>
  <c r="S1100" i="25"/>
  <c r="H1100" i="25"/>
  <c r="S1099" i="25"/>
  <c r="H1099" i="25"/>
  <c r="S1098" i="25"/>
  <c r="H1098" i="25"/>
  <c r="H1097" i="25"/>
  <c r="B1097" i="25"/>
  <c r="S1097" i="25" s="1"/>
  <c r="S1096" i="25"/>
  <c r="H1096" i="25"/>
  <c r="H1095" i="25"/>
  <c r="B1095" i="25"/>
  <c r="S1095" i="25" s="1"/>
  <c r="S1094" i="25"/>
  <c r="H1094" i="25"/>
  <c r="B1094" i="25"/>
  <c r="S1093" i="25"/>
  <c r="H1093" i="25"/>
  <c r="H1092" i="25"/>
  <c r="B1092" i="25"/>
  <c r="S1092" i="25" s="1"/>
  <c r="S1091" i="25"/>
  <c r="H1091" i="25"/>
  <c r="B1091" i="25"/>
  <c r="S1090" i="25"/>
  <c r="H1090" i="25"/>
  <c r="H1089" i="25"/>
  <c r="B1089" i="25"/>
  <c r="S1089" i="25" s="1"/>
  <c r="S1088" i="25"/>
  <c r="H1088" i="25"/>
  <c r="H1087" i="25"/>
  <c r="B1087" i="25"/>
  <c r="S1087" i="25" s="1"/>
  <c r="S1086" i="25"/>
  <c r="H1086" i="25"/>
  <c r="H1085" i="25"/>
  <c r="B1085" i="25"/>
  <c r="S1085" i="25" s="1"/>
  <c r="H1084" i="25"/>
  <c r="B1084" i="25"/>
  <c r="S1084" i="25" s="1"/>
  <c r="H1083" i="25"/>
  <c r="B1083" i="25"/>
  <c r="S1083" i="25" s="1"/>
  <c r="S1082" i="25"/>
  <c r="H1082" i="25"/>
  <c r="S1081" i="25"/>
  <c r="H1081" i="25"/>
  <c r="S1080" i="25"/>
  <c r="H1080" i="25"/>
  <c r="H1079" i="25"/>
  <c r="B1079" i="25"/>
  <c r="S1079" i="25" s="1"/>
  <c r="S1078" i="25"/>
  <c r="H1078" i="25"/>
  <c r="S1077" i="25"/>
  <c r="H1077" i="25"/>
  <c r="B1077" i="25"/>
  <c r="H1076" i="25"/>
  <c r="B1076" i="25"/>
  <c r="S1076" i="25" s="1"/>
  <c r="S1075" i="25"/>
  <c r="H1075" i="25"/>
  <c r="H1074" i="25"/>
  <c r="B1074" i="25"/>
  <c r="S1074" i="25" s="1"/>
  <c r="S1073" i="25"/>
  <c r="H1073" i="25"/>
  <c r="S1072" i="25"/>
  <c r="H1072" i="25"/>
  <c r="B1072" i="25"/>
  <c r="H1071" i="25"/>
  <c r="B1071" i="25"/>
  <c r="S1071" i="25" s="1"/>
  <c r="S1070" i="25"/>
  <c r="H1070" i="25"/>
  <c r="S1069" i="25"/>
  <c r="H1069" i="25"/>
  <c r="B1069" i="25"/>
  <c r="S994" i="25" s="1"/>
  <c r="S1068" i="25"/>
  <c r="H1068" i="25"/>
  <c r="H1067" i="25"/>
  <c r="B1067" i="25"/>
  <c r="S1067" i="25" s="1"/>
  <c r="H1066" i="25"/>
  <c r="B1066" i="25"/>
  <c r="S1066" i="25" s="1"/>
  <c r="S1065" i="25"/>
  <c r="H1065" i="25"/>
  <c r="H1064" i="25"/>
  <c r="B1064" i="25"/>
  <c r="S1064" i="25" s="1"/>
  <c r="H1063" i="25"/>
  <c r="B1063" i="25"/>
  <c r="S1063" i="25" s="1"/>
  <c r="S1062" i="25"/>
  <c r="H1062" i="25"/>
  <c r="H1061" i="25"/>
  <c r="B1061" i="25"/>
  <c r="S1061" i="25" s="1"/>
  <c r="S1060" i="25"/>
  <c r="H1060" i="25"/>
  <c r="S1059" i="25"/>
  <c r="H1059" i="25"/>
  <c r="S1058" i="25"/>
  <c r="H1058" i="25"/>
  <c r="S1057" i="25"/>
  <c r="H1057" i="25"/>
  <c r="S1056" i="25"/>
  <c r="H1056" i="25"/>
  <c r="H1055" i="25"/>
  <c r="S1054" i="25"/>
  <c r="H1054" i="25"/>
  <c r="S1053" i="25"/>
  <c r="H1053" i="25"/>
  <c r="S1052" i="25"/>
  <c r="H1052" i="25"/>
  <c r="H1051" i="25"/>
  <c r="S1050" i="25"/>
  <c r="H1050" i="25"/>
  <c r="S1049" i="25"/>
  <c r="H1049" i="25"/>
  <c r="S1048" i="25"/>
  <c r="H1048" i="25"/>
  <c r="S1047" i="25"/>
  <c r="H1047" i="25"/>
  <c r="S1046" i="25"/>
  <c r="H1046" i="25"/>
  <c r="S1045" i="25"/>
  <c r="H1045" i="25"/>
  <c r="S1044" i="25"/>
  <c r="H1044" i="25"/>
  <c r="S1043" i="25"/>
  <c r="H1043" i="25"/>
  <c r="H1042" i="25"/>
  <c r="S1042" i="25"/>
  <c r="H1041" i="25"/>
  <c r="S1041" i="25"/>
  <c r="S1040" i="25"/>
  <c r="H1040" i="25"/>
  <c r="S1039" i="25"/>
  <c r="H1039" i="25"/>
  <c r="S1038" i="25"/>
  <c r="H1038" i="25"/>
  <c r="H1037" i="25"/>
  <c r="S1037" i="25"/>
  <c r="S1036" i="25"/>
  <c r="H1036" i="25"/>
  <c r="S1035" i="25"/>
  <c r="H1035" i="25"/>
  <c r="H1034" i="25"/>
  <c r="B1034" i="25"/>
  <c r="S1034" i="25" s="1"/>
  <c r="S1033" i="25"/>
  <c r="H1033" i="25"/>
  <c r="S1032" i="25"/>
  <c r="H1032" i="25"/>
  <c r="S1031" i="25"/>
  <c r="H1031" i="25"/>
  <c r="S1030" i="25"/>
  <c r="H1030" i="25"/>
  <c r="S1029" i="25"/>
  <c r="H1029" i="25"/>
  <c r="S1028" i="25"/>
  <c r="H1028" i="25"/>
  <c r="S1027" i="25"/>
  <c r="H1027" i="25"/>
  <c r="S1026" i="25"/>
  <c r="H1026" i="25"/>
  <c r="S1025" i="25"/>
  <c r="H1025" i="25"/>
  <c r="S1024" i="25"/>
  <c r="H1024" i="25"/>
  <c r="I1024" i="25" s="1"/>
  <c r="F1024" i="25"/>
  <c r="G1024" i="25" s="1"/>
  <c r="E1024" i="25"/>
  <c r="E1025" i="25" s="1"/>
  <c r="S1023" i="25"/>
  <c r="S1022" i="25"/>
  <c r="H1022" i="25"/>
  <c r="H1021" i="25"/>
  <c r="B1021" i="25"/>
  <c r="S1021" i="25" s="1"/>
  <c r="H1020" i="25"/>
  <c r="B1020" i="25"/>
  <c r="S1020" i="25" s="1"/>
  <c r="S1019" i="25"/>
  <c r="H1019" i="25"/>
  <c r="S1018" i="25"/>
  <c r="H1018" i="25"/>
  <c r="S1017" i="25"/>
  <c r="H1017" i="25"/>
  <c r="S1016" i="25"/>
  <c r="H1016" i="25"/>
  <c r="H1015" i="25"/>
  <c r="B1015" i="25"/>
  <c r="S1015" i="25" s="1"/>
  <c r="S1014" i="25"/>
  <c r="H1014" i="25"/>
  <c r="S1013" i="25"/>
  <c r="H1013" i="25"/>
  <c r="S1012" i="25"/>
  <c r="H1012" i="25"/>
  <c r="S1011" i="25"/>
  <c r="H1011" i="25"/>
  <c r="S1010" i="25"/>
  <c r="H1010" i="25"/>
  <c r="B1010" i="25"/>
  <c r="S1009" i="25"/>
  <c r="H1009" i="25"/>
  <c r="S1008" i="25"/>
  <c r="H1008" i="25"/>
  <c r="S1007" i="25"/>
  <c r="H1007" i="25"/>
  <c r="H1006" i="25"/>
  <c r="B1006" i="25"/>
  <c r="S1006" i="25" s="1"/>
  <c r="S1005" i="25"/>
  <c r="H1005" i="25"/>
  <c r="H1004" i="25"/>
  <c r="B1004" i="25"/>
  <c r="H1003" i="25"/>
  <c r="B1003" i="25"/>
  <c r="S1003" i="25" s="1"/>
  <c r="S1002" i="25"/>
  <c r="H1002" i="25"/>
  <c r="S1001" i="25"/>
  <c r="H1001" i="25"/>
  <c r="S1000" i="25"/>
  <c r="H1000" i="25"/>
  <c r="H999" i="25"/>
  <c r="B999" i="25"/>
  <c r="S999" i="25" s="1"/>
  <c r="S998" i="25"/>
  <c r="H998" i="25"/>
  <c r="S997" i="25"/>
  <c r="H997" i="25"/>
  <c r="H996" i="25"/>
  <c r="B996" i="25"/>
  <c r="S996" i="25" s="1"/>
  <c r="S995" i="25"/>
  <c r="H995" i="25"/>
  <c r="H994" i="25"/>
  <c r="S993" i="25"/>
  <c r="H993" i="25"/>
  <c r="H992" i="25"/>
  <c r="B992" i="25"/>
  <c r="S992" i="25" s="1"/>
  <c r="H991" i="25"/>
  <c r="B991" i="25"/>
  <c r="S990" i="25"/>
  <c r="H990" i="25"/>
  <c r="H989" i="25"/>
  <c r="B989" i="25"/>
  <c r="S989" i="25" s="1"/>
  <c r="S988" i="25"/>
  <c r="H988" i="25"/>
  <c r="H987" i="25"/>
  <c r="B987" i="25"/>
  <c r="S987" i="25" s="1"/>
  <c r="S986" i="25"/>
  <c r="H986" i="25"/>
  <c r="S985" i="25"/>
  <c r="H985" i="25"/>
  <c r="B985" i="25"/>
  <c r="S984" i="25"/>
  <c r="H984" i="25"/>
  <c r="S983" i="25"/>
  <c r="H983" i="25"/>
  <c r="B983" i="25"/>
  <c r="S982" i="25"/>
  <c r="H982" i="25"/>
  <c r="B982" i="25"/>
  <c r="S981" i="25"/>
  <c r="H981" i="25"/>
  <c r="S980" i="25"/>
  <c r="H980" i="25"/>
  <c r="S979" i="25"/>
  <c r="H979" i="25"/>
  <c r="S978" i="25"/>
  <c r="H978" i="25"/>
  <c r="S977" i="25"/>
  <c r="H977" i="25"/>
  <c r="S976" i="25"/>
  <c r="H976" i="25"/>
  <c r="S975" i="25"/>
  <c r="H975" i="25"/>
  <c r="S974" i="25"/>
  <c r="H974" i="25"/>
  <c r="S973" i="25"/>
  <c r="H973" i="25"/>
  <c r="S972" i="25"/>
  <c r="H972" i="25"/>
  <c r="S971" i="25"/>
  <c r="H971" i="25"/>
  <c r="S970" i="25"/>
  <c r="H970" i="25"/>
  <c r="S969" i="25"/>
  <c r="H969" i="25"/>
  <c r="S968" i="25"/>
  <c r="H968" i="25"/>
  <c r="S967" i="25"/>
  <c r="H967" i="25"/>
  <c r="S966" i="25"/>
  <c r="H966" i="25"/>
  <c r="H965" i="25"/>
  <c r="S965" i="25"/>
  <c r="H964" i="25"/>
  <c r="S963" i="25"/>
  <c r="H963" i="25"/>
  <c r="S962" i="25"/>
  <c r="H962" i="25"/>
  <c r="S961" i="25"/>
  <c r="H961" i="25"/>
  <c r="S960" i="25"/>
  <c r="H960" i="25"/>
  <c r="H959" i="25"/>
  <c r="S959" i="25"/>
  <c r="S958" i="25"/>
  <c r="H958" i="25"/>
  <c r="S957" i="25"/>
  <c r="H957" i="25"/>
  <c r="H956" i="25"/>
  <c r="B956" i="25"/>
  <c r="S956" i="25" s="1"/>
  <c r="S955" i="25"/>
  <c r="H955" i="25"/>
  <c r="S954" i="25"/>
  <c r="H954" i="25"/>
  <c r="S953" i="25"/>
  <c r="H953" i="25"/>
  <c r="S952" i="25"/>
  <c r="H952" i="25"/>
  <c r="S951" i="25"/>
  <c r="H951" i="25"/>
  <c r="S950" i="25"/>
  <c r="H950" i="25"/>
  <c r="S949" i="25"/>
  <c r="H949" i="25"/>
  <c r="S948" i="25"/>
  <c r="H948" i="25"/>
  <c r="S947" i="25"/>
  <c r="H947" i="25"/>
  <c r="S946" i="25"/>
  <c r="H946" i="25"/>
  <c r="S945" i="25"/>
  <c r="H945" i="25"/>
  <c r="S944" i="25"/>
  <c r="H944" i="25"/>
  <c r="F944" i="25"/>
  <c r="F945" i="25" s="1"/>
  <c r="F946" i="25" s="1"/>
  <c r="F947" i="25" s="1"/>
  <c r="F948" i="25" s="1"/>
  <c r="F949" i="25" s="1"/>
  <c r="F950" i="25" s="1"/>
  <c r="F951" i="25" s="1"/>
  <c r="F952" i="25" s="1"/>
  <c r="F953" i="25" s="1"/>
  <c r="F954" i="25" s="1"/>
  <c r="F955" i="25" s="1"/>
  <c r="F956" i="25" s="1"/>
  <c r="F957" i="25" s="1"/>
  <c r="F958" i="25" s="1"/>
  <c r="F959" i="25" s="1"/>
  <c r="F960" i="25" s="1"/>
  <c r="F961" i="25" s="1"/>
  <c r="F962" i="25" s="1"/>
  <c r="F963" i="25" s="1"/>
  <c r="F964" i="25" s="1"/>
  <c r="F965" i="25" s="1"/>
  <c r="F966" i="25" s="1"/>
  <c r="F967" i="25" s="1"/>
  <c r="F968" i="25" s="1"/>
  <c r="F969" i="25" s="1"/>
  <c r="F970" i="25" s="1"/>
  <c r="F971" i="25" s="1"/>
  <c r="F972" i="25" s="1"/>
  <c r="F973" i="25" s="1"/>
  <c r="F974" i="25" s="1"/>
  <c r="F975" i="25" s="1"/>
  <c r="F976" i="25" s="1"/>
  <c r="F977" i="25" s="1"/>
  <c r="F978" i="25" s="1"/>
  <c r="F979" i="25" s="1"/>
  <c r="F980" i="25" s="1"/>
  <c r="F981" i="25" s="1"/>
  <c r="F982" i="25" s="1"/>
  <c r="F983" i="25" s="1"/>
  <c r="F984" i="25" s="1"/>
  <c r="F985" i="25" s="1"/>
  <c r="F986" i="25" s="1"/>
  <c r="F987" i="25" s="1"/>
  <c r="F988" i="25" s="1"/>
  <c r="F989" i="25" s="1"/>
  <c r="F990" i="25" s="1"/>
  <c r="F991" i="25" s="1"/>
  <c r="F992" i="25" s="1"/>
  <c r="F993" i="25" s="1"/>
  <c r="F994" i="25" s="1"/>
  <c r="F995" i="25" s="1"/>
  <c r="F996" i="25" s="1"/>
  <c r="F997" i="25" s="1"/>
  <c r="F998" i="25" s="1"/>
  <c r="F999" i="25" s="1"/>
  <c r="F1000" i="25" s="1"/>
  <c r="F1001" i="25" s="1"/>
  <c r="F1002" i="25" s="1"/>
  <c r="F1003" i="25" s="1"/>
  <c r="F1004" i="25" s="1"/>
  <c r="F1005" i="25" s="1"/>
  <c r="F1006" i="25" s="1"/>
  <c r="F1007" i="25" s="1"/>
  <c r="F1008" i="25" s="1"/>
  <c r="F1009" i="25" s="1"/>
  <c r="F1010" i="25" s="1"/>
  <c r="F1011" i="25" s="1"/>
  <c r="F1012" i="25" s="1"/>
  <c r="F1013" i="25" s="1"/>
  <c r="F1014" i="25" s="1"/>
  <c r="F1015" i="25" s="1"/>
  <c r="F1016" i="25" s="1"/>
  <c r="F1017" i="25" s="1"/>
  <c r="F1018" i="25" s="1"/>
  <c r="F1019" i="25" s="1"/>
  <c r="F1020" i="25" s="1"/>
  <c r="F1021" i="25" s="1"/>
  <c r="F1022" i="25" s="1"/>
  <c r="E944" i="25"/>
  <c r="S943" i="25"/>
  <c r="S942" i="25"/>
  <c r="H942" i="25"/>
  <c r="H941" i="25"/>
  <c r="B941" i="25"/>
  <c r="S941" i="25" s="1"/>
  <c r="S940" i="25"/>
  <c r="H940" i="25"/>
  <c r="S939" i="25"/>
  <c r="H939" i="25"/>
  <c r="S938" i="25"/>
  <c r="H938" i="25"/>
  <c r="S937" i="25"/>
  <c r="H937" i="25"/>
  <c r="S936" i="25"/>
  <c r="H936" i="25"/>
  <c r="H935" i="25"/>
  <c r="B935" i="25"/>
  <c r="S935" i="25" s="1"/>
  <c r="S934" i="25"/>
  <c r="H934" i="25"/>
  <c r="S933" i="25"/>
  <c r="H933" i="25"/>
  <c r="H932" i="25"/>
  <c r="B932" i="25"/>
  <c r="S932" i="25" s="1"/>
  <c r="S931" i="25"/>
  <c r="H931" i="25"/>
  <c r="B931" i="25"/>
  <c r="S930" i="25"/>
  <c r="H930" i="25"/>
  <c r="S929" i="25"/>
  <c r="H929" i="25"/>
  <c r="S928" i="25"/>
  <c r="H928" i="25"/>
  <c r="H927" i="25"/>
  <c r="B927" i="25"/>
  <c r="S927" i="25" s="1"/>
  <c r="S926" i="25"/>
  <c r="H926" i="25"/>
  <c r="B926" i="25"/>
  <c r="S863" i="25" s="1"/>
  <c r="S925" i="25"/>
  <c r="H925" i="25"/>
  <c r="S924" i="25"/>
  <c r="H924" i="25"/>
  <c r="H923" i="25"/>
  <c r="B923" i="25"/>
  <c r="S923" i="25" s="1"/>
  <c r="H922" i="25"/>
  <c r="B922" i="25"/>
  <c r="S922" i="25" s="1"/>
  <c r="S921" i="25"/>
  <c r="H921" i="25"/>
  <c r="H920" i="25"/>
  <c r="H919" i="25"/>
  <c r="B919" i="25"/>
  <c r="S919" i="25" s="1"/>
  <c r="S918" i="25"/>
  <c r="H918" i="25"/>
  <c r="S917" i="25"/>
  <c r="H917" i="25"/>
  <c r="S916" i="25"/>
  <c r="H916" i="25"/>
  <c r="B916" i="25"/>
  <c r="S915" i="25"/>
  <c r="H915" i="25"/>
  <c r="H914" i="25"/>
  <c r="B914" i="25"/>
  <c r="H913" i="25"/>
  <c r="B913" i="25"/>
  <c r="S913" i="25" s="1"/>
  <c r="S912" i="25"/>
  <c r="H912" i="25"/>
  <c r="S911" i="25"/>
  <c r="H911" i="25"/>
  <c r="S910" i="25"/>
  <c r="H910" i="25"/>
  <c r="S909" i="25"/>
  <c r="H909" i="25"/>
  <c r="S908" i="25"/>
  <c r="H908" i="25"/>
  <c r="S907" i="25"/>
  <c r="H907" i="25"/>
  <c r="H906" i="25"/>
  <c r="B906" i="25"/>
  <c r="S906" i="25" s="1"/>
  <c r="S905" i="25"/>
  <c r="H905" i="25"/>
  <c r="S904" i="25"/>
  <c r="H904" i="25"/>
  <c r="H903" i="25"/>
  <c r="S903" i="25"/>
  <c r="H902" i="25"/>
  <c r="B902" i="25"/>
  <c r="S844" i="25" s="1"/>
  <c r="S901" i="25"/>
  <c r="H901" i="25"/>
  <c r="B901" i="25"/>
  <c r="S900" i="25"/>
  <c r="H900" i="25"/>
  <c r="S899" i="25"/>
  <c r="H899" i="25"/>
  <c r="S898" i="25"/>
  <c r="H898" i="25"/>
  <c r="S897" i="25"/>
  <c r="H897" i="25"/>
  <c r="S896" i="25"/>
  <c r="H896" i="25"/>
  <c r="H895" i="25"/>
  <c r="B895" i="25"/>
  <c r="S840" i="25" s="1"/>
  <c r="S894" i="25"/>
  <c r="H894" i="25"/>
  <c r="S893" i="25"/>
  <c r="H893" i="25"/>
  <c r="S892" i="25"/>
  <c r="H892" i="25"/>
  <c r="S891" i="25"/>
  <c r="H891" i="25"/>
  <c r="S890" i="25"/>
  <c r="H890" i="25"/>
  <c r="H889" i="25"/>
  <c r="B889" i="25"/>
  <c r="S834" i="25" s="1"/>
  <c r="S888" i="25"/>
  <c r="H888" i="25"/>
  <c r="H887" i="25"/>
  <c r="S887" i="25"/>
  <c r="S886" i="25"/>
  <c r="H886" i="25"/>
  <c r="S885" i="25"/>
  <c r="H885" i="25"/>
  <c r="H884" i="25"/>
  <c r="S884" i="25"/>
  <c r="H883" i="25"/>
  <c r="B883" i="25"/>
  <c r="S883" i="25" s="1"/>
  <c r="S882" i="25"/>
  <c r="H882" i="25"/>
  <c r="S881" i="25"/>
  <c r="H881" i="25"/>
  <c r="S880" i="25"/>
  <c r="H880" i="25"/>
  <c r="H879" i="25"/>
  <c r="B879" i="25"/>
  <c r="S879" i="25" s="1"/>
  <c r="S878" i="25"/>
  <c r="H878" i="25"/>
  <c r="S877" i="25"/>
  <c r="H877" i="25"/>
  <c r="F877" i="25"/>
  <c r="F878" i="25" s="1"/>
  <c r="F879" i="25" s="1"/>
  <c r="F880" i="25" s="1"/>
  <c r="F881" i="25" s="1"/>
  <c r="F882" i="25" s="1"/>
  <c r="F883" i="25" s="1"/>
  <c r="F884" i="25" s="1"/>
  <c r="F885" i="25" s="1"/>
  <c r="F886" i="25" s="1"/>
  <c r="F887" i="25" s="1"/>
  <c r="F888" i="25" s="1"/>
  <c r="F889" i="25" s="1"/>
  <c r="F890" i="25" s="1"/>
  <c r="F891" i="25" s="1"/>
  <c r="F892" i="25" s="1"/>
  <c r="F893" i="25" s="1"/>
  <c r="F894" i="25" s="1"/>
  <c r="F895" i="25" s="1"/>
  <c r="F896" i="25" s="1"/>
  <c r="F897" i="25" s="1"/>
  <c r="F898" i="25" s="1"/>
  <c r="F899" i="25" s="1"/>
  <c r="F900" i="25" s="1"/>
  <c r="F901" i="25" s="1"/>
  <c r="F902" i="25" s="1"/>
  <c r="F903" i="25" s="1"/>
  <c r="F904" i="25" s="1"/>
  <c r="F905" i="25" s="1"/>
  <c r="F906" i="25" s="1"/>
  <c r="F907" i="25" s="1"/>
  <c r="F908" i="25" s="1"/>
  <c r="F909" i="25" s="1"/>
  <c r="F910" i="25" s="1"/>
  <c r="F911" i="25" s="1"/>
  <c r="F912" i="25" s="1"/>
  <c r="F913" i="25" s="1"/>
  <c r="F914" i="25" s="1"/>
  <c r="F915" i="25" s="1"/>
  <c r="F916" i="25" s="1"/>
  <c r="F917" i="25" s="1"/>
  <c r="F918" i="25" s="1"/>
  <c r="F919" i="25" s="1"/>
  <c r="F920" i="25" s="1"/>
  <c r="F921" i="25" s="1"/>
  <c r="F922" i="25" s="1"/>
  <c r="F923" i="25" s="1"/>
  <c r="F924" i="25" s="1"/>
  <c r="F925" i="25" s="1"/>
  <c r="F926" i="25" s="1"/>
  <c r="F927" i="25" s="1"/>
  <c r="F928" i="25" s="1"/>
  <c r="F929" i="25" s="1"/>
  <c r="F930" i="25" s="1"/>
  <c r="F931" i="25" s="1"/>
  <c r="F932" i="25" s="1"/>
  <c r="F933" i="25" s="1"/>
  <c r="F934" i="25" s="1"/>
  <c r="F935" i="25" s="1"/>
  <c r="F936" i="25" s="1"/>
  <c r="F937" i="25" s="1"/>
  <c r="F938" i="25" s="1"/>
  <c r="F939" i="25" s="1"/>
  <c r="F940" i="25" s="1"/>
  <c r="F941" i="25" s="1"/>
  <c r="F942" i="25" s="1"/>
  <c r="S876" i="25"/>
  <c r="H876" i="25"/>
  <c r="F876" i="25"/>
  <c r="E876" i="25"/>
  <c r="S875" i="25"/>
  <c r="S874" i="25"/>
  <c r="H874" i="25"/>
  <c r="S873" i="25"/>
  <c r="H873" i="25"/>
  <c r="S872" i="25"/>
  <c r="H872" i="25"/>
  <c r="S871" i="25"/>
  <c r="H871" i="25"/>
  <c r="S870" i="25"/>
  <c r="H870" i="25"/>
  <c r="S869" i="25"/>
  <c r="H869" i="25"/>
  <c r="S868" i="25"/>
  <c r="H868" i="25"/>
  <c r="S867" i="25"/>
  <c r="H867" i="25"/>
  <c r="H866" i="25"/>
  <c r="B866" i="25"/>
  <c r="S866" i="25" s="1"/>
  <c r="S865" i="25"/>
  <c r="H865" i="25"/>
  <c r="S864" i="25"/>
  <c r="H864" i="25"/>
  <c r="H863" i="25"/>
  <c r="S862" i="25"/>
  <c r="H862" i="25"/>
  <c r="S861" i="25"/>
  <c r="H861" i="25"/>
  <c r="B861" i="25"/>
  <c r="S812" i="25" s="1"/>
  <c r="S860" i="25"/>
  <c r="H860" i="25"/>
  <c r="B860" i="25"/>
  <c r="H859" i="25"/>
  <c r="S858" i="25"/>
  <c r="H858" i="25"/>
  <c r="B858" i="25"/>
  <c r="S857" i="25"/>
  <c r="H857" i="25"/>
  <c r="H856" i="25"/>
  <c r="B856" i="25"/>
  <c r="S856" i="25" s="1"/>
  <c r="S855" i="25"/>
  <c r="H855" i="25"/>
  <c r="H854" i="25"/>
  <c r="B854" i="25"/>
  <c r="S854" i="25" s="1"/>
  <c r="S853" i="25"/>
  <c r="H853" i="25"/>
  <c r="S852" i="25"/>
  <c r="H852" i="25"/>
  <c r="S851" i="25"/>
  <c r="H851" i="25"/>
  <c r="S850" i="25"/>
  <c r="H850" i="25"/>
  <c r="S849" i="25"/>
  <c r="H849" i="25"/>
  <c r="S848" i="25"/>
  <c r="H848" i="25"/>
  <c r="S847" i="25"/>
  <c r="H847" i="25"/>
  <c r="S846" i="25"/>
  <c r="H846" i="25"/>
  <c r="S845" i="25"/>
  <c r="H845" i="25"/>
  <c r="H844" i="25"/>
  <c r="S843" i="25"/>
  <c r="H843" i="25"/>
  <c r="S842" i="25"/>
  <c r="H842" i="25"/>
  <c r="S841" i="25"/>
  <c r="H841" i="25"/>
  <c r="H840" i="25"/>
  <c r="H839" i="25"/>
  <c r="S839" i="25"/>
  <c r="H838" i="25"/>
  <c r="S838" i="25"/>
  <c r="S837" i="25"/>
  <c r="H837" i="25"/>
  <c r="S836" i="25"/>
  <c r="H836" i="25"/>
  <c r="S835" i="25"/>
  <c r="H835" i="25"/>
  <c r="H834" i="25"/>
  <c r="S833" i="25"/>
  <c r="H833" i="25"/>
  <c r="S832" i="25"/>
  <c r="H832" i="25"/>
  <c r="S831" i="25"/>
  <c r="H831" i="25"/>
  <c r="S830" i="25"/>
  <c r="H830" i="25"/>
  <c r="S829" i="25"/>
  <c r="H829" i="25"/>
  <c r="H828" i="25"/>
  <c r="B828" i="25"/>
  <c r="S784" i="25" s="1"/>
  <c r="S827" i="25"/>
  <c r="H827" i="25"/>
  <c r="S826" i="25"/>
  <c r="H826" i="25"/>
  <c r="S825" i="25"/>
  <c r="H825" i="25"/>
  <c r="S824" i="25"/>
  <c r="H824" i="25"/>
  <c r="S823" i="25"/>
  <c r="H823" i="25"/>
  <c r="S822" i="25"/>
  <c r="H822" i="25"/>
  <c r="S821" i="25"/>
  <c r="H821" i="25"/>
  <c r="S820" i="25"/>
  <c r="H820" i="25"/>
  <c r="S819" i="25"/>
  <c r="H819" i="25"/>
  <c r="S818" i="25"/>
  <c r="H818" i="25"/>
  <c r="H817" i="25"/>
  <c r="S816" i="25"/>
  <c r="H816" i="25"/>
  <c r="S815" i="25"/>
  <c r="H815" i="25"/>
  <c r="S814" i="25"/>
  <c r="H814" i="25"/>
  <c r="S813" i="25"/>
  <c r="H813" i="25"/>
  <c r="F813" i="25"/>
  <c r="F814" i="25" s="1"/>
  <c r="F815" i="25" s="1"/>
  <c r="F816" i="25" s="1"/>
  <c r="F817" i="25" s="1"/>
  <c r="F818" i="25" s="1"/>
  <c r="F819" i="25" s="1"/>
  <c r="F820" i="25" s="1"/>
  <c r="F821" i="25" s="1"/>
  <c r="F822" i="25" s="1"/>
  <c r="F823" i="25" s="1"/>
  <c r="F824" i="25" s="1"/>
  <c r="F825" i="25" s="1"/>
  <c r="F826" i="25" s="1"/>
  <c r="F827" i="25" s="1"/>
  <c r="F828" i="25" s="1"/>
  <c r="F829" i="25" s="1"/>
  <c r="F830" i="25" s="1"/>
  <c r="F831" i="25" s="1"/>
  <c r="F832" i="25" s="1"/>
  <c r="F833" i="25" s="1"/>
  <c r="F834" i="25" s="1"/>
  <c r="F835" i="25" s="1"/>
  <c r="F836" i="25" s="1"/>
  <c r="F837" i="25" s="1"/>
  <c r="F838" i="25" s="1"/>
  <c r="F839" i="25" s="1"/>
  <c r="F840" i="25" s="1"/>
  <c r="F841" i="25" s="1"/>
  <c r="F842" i="25" s="1"/>
  <c r="F843" i="25" s="1"/>
  <c r="F844" i="25" s="1"/>
  <c r="F845" i="25" s="1"/>
  <c r="F846" i="25" s="1"/>
  <c r="F847" i="25" s="1"/>
  <c r="F848" i="25" s="1"/>
  <c r="F849" i="25" s="1"/>
  <c r="F850" i="25" s="1"/>
  <c r="F851" i="25" s="1"/>
  <c r="F852" i="25" s="1"/>
  <c r="F853" i="25" s="1"/>
  <c r="F854" i="25" s="1"/>
  <c r="F855" i="25" s="1"/>
  <c r="F856" i="25" s="1"/>
  <c r="F857" i="25" s="1"/>
  <c r="F858" i="25" s="1"/>
  <c r="F859" i="25" s="1"/>
  <c r="F860" i="25" s="1"/>
  <c r="F861" i="25" s="1"/>
  <c r="F862" i="25" s="1"/>
  <c r="F863" i="25" s="1"/>
  <c r="F864" i="25" s="1"/>
  <c r="F865" i="25" s="1"/>
  <c r="F866" i="25" s="1"/>
  <c r="F867" i="25" s="1"/>
  <c r="F868" i="25" s="1"/>
  <c r="F869" i="25" s="1"/>
  <c r="F870" i="25" s="1"/>
  <c r="F871" i="25" s="1"/>
  <c r="F872" i="25" s="1"/>
  <c r="F873" i="25" s="1"/>
  <c r="F874" i="25" s="1"/>
  <c r="E813" i="25"/>
  <c r="H812" i="25"/>
  <c r="F812" i="25"/>
  <c r="E812" i="25"/>
  <c r="S811" i="25"/>
  <c r="S810" i="25"/>
  <c r="H810" i="25"/>
  <c r="H809" i="25"/>
  <c r="B809" i="25"/>
  <c r="H808" i="25"/>
  <c r="B808" i="25"/>
  <c r="S808" i="25" s="1"/>
  <c r="H807" i="25"/>
  <c r="B807" i="25"/>
  <c r="S807" i="25" s="1"/>
  <c r="S806" i="25"/>
  <c r="H806" i="25"/>
  <c r="B806" i="25"/>
  <c r="H805" i="25"/>
  <c r="S804" i="25"/>
  <c r="H804" i="25"/>
  <c r="S803" i="25"/>
  <c r="H803" i="25"/>
  <c r="H802" i="25"/>
  <c r="B802" i="25"/>
  <c r="S802" i="25" s="1"/>
  <c r="S801" i="25"/>
  <c r="H801" i="25"/>
  <c r="S800" i="25"/>
  <c r="H800" i="25"/>
  <c r="S799" i="25"/>
  <c r="H799" i="25"/>
  <c r="S798" i="25"/>
  <c r="H798" i="25"/>
  <c r="S797" i="25"/>
  <c r="H797" i="25"/>
  <c r="S796" i="25"/>
  <c r="H796" i="25"/>
  <c r="S795" i="25"/>
  <c r="H795" i="25"/>
  <c r="S794" i="25"/>
  <c r="H794" i="25"/>
  <c r="S793" i="25"/>
  <c r="H793" i="25"/>
  <c r="H792" i="25"/>
  <c r="B792" i="25"/>
  <c r="S792" i="25" s="1"/>
  <c r="S791" i="25"/>
  <c r="H791" i="25"/>
  <c r="H790" i="25"/>
  <c r="B790" i="25"/>
  <c r="S790" i="25" s="1"/>
  <c r="S789" i="25"/>
  <c r="H789" i="25"/>
  <c r="S788" i="25"/>
  <c r="H788" i="25"/>
  <c r="B788" i="25"/>
  <c r="S787" i="25"/>
  <c r="H787" i="25"/>
  <c r="S786" i="25"/>
  <c r="H786" i="25"/>
  <c r="S785" i="25"/>
  <c r="H785" i="25"/>
  <c r="H784" i="25"/>
  <c r="S783" i="25"/>
  <c r="H783" i="25"/>
  <c r="S782" i="25"/>
  <c r="H782" i="25"/>
  <c r="S781" i="25"/>
  <c r="H781" i="25"/>
  <c r="S780" i="25"/>
  <c r="H780" i="25"/>
  <c r="S779" i="25"/>
  <c r="H779" i="25"/>
  <c r="S778" i="25"/>
  <c r="H778" i="25"/>
  <c r="S777" i="25"/>
  <c r="H777" i="25"/>
  <c r="S776" i="25"/>
  <c r="H776" i="25"/>
  <c r="S775" i="25"/>
  <c r="H775" i="25"/>
  <c r="S774" i="25"/>
  <c r="H774" i="25"/>
  <c r="H773" i="25"/>
  <c r="S773" i="25"/>
  <c r="S772" i="25"/>
  <c r="H772" i="25"/>
  <c r="B772" i="25"/>
  <c r="S771" i="25"/>
  <c r="H771" i="25"/>
  <c r="S770" i="25"/>
  <c r="H770" i="25"/>
  <c r="S769" i="25"/>
  <c r="H769" i="25"/>
  <c r="S768" i="25"/>
  <c r="H768" i="25"/>
  <c r="H767" i="25"/>
  <c r="S767" i="25"/>
  <c r="S766" i="25"/>
  <c r="H766" i="25"/>
  <c r="S765" i="25"/>
  <c r="H765" i="25"/>
  <c r="H764" i="25"/>
  <c r="B764" i="25"/>
  <c r="S764" i="25" s="1"/>
  <c r="S763" i="25"/>
  <c r="H763" i="25"/>
  <c r="S762" i="25"/>
  <c r="H762" i="25"/>
  <c r="S761" i="25"/>
  <c r="H761" i="25"/>
  <c r="S760" i="25"/>
  <c r="H760" i="25"/>
  <c r="B760" i="25"/>
  <c r="S719" i="25" s="1"/>
  <c r="H759" i="25"/>
  <c r="S758" i="25"/>
  <c r="H758" i="25"/>
  <c r="S757" i="25"/>
  <c r="H757" i="25"/>
  <c r="S756" i="25"/>
  <c r="H756" i="25"/>
  <c r="S755" i="25"/>
  <c r="H755" i="25"/>
  <c r="S754" i="25"/>
  <c r="H754" i="25"/>
  <c r="S753" i="25"/>
  <c r="H753" i="25"/>
  <c r="S752" i="25"/>
  <c r="H752" i="25"/>
  <c r="S751" i="25"/>
  <c r="H751" i="25"/>
  <c r="S750" i="25"/>
  <c r="H750" i="25"/>
  <c r="S749" i="25"/>
  <c r="H749" i="25"/>
  <c r="S748" i="25"/>
  <c r="H748" i="25"/>
  <c r="S747" i="25"/>
  <c r="H747" i="25"/>
  <c r="S746" i="25"/>
  <c r="H746" i="25"/>
  <c r="S745" i="25"/>
  <c r="H745" i="25"/>
  <c r="S744" i="25"/>
  <c r="H744" i="25"/>
  <c r="S743" i="25"/>
  <c r="H743" i="25"/>
  <c r="S742" i="25"/>
  <c r="H742" i="25"/>
  <c r="S741" i="25"/>
  <c r="H741" i="25"/>
  <c r="S740" i="25"/>
  <c r="H740" i="25"/>
  <c r="S739" i="25"/>
  <c r="H739" i="25"/>
  <c r="F739" i="25"/>
  <c r="F740" i="25" s="1"/>
  <c r="F741" i="25" s="1"/>
  <c r="F742" i="25" s="1"/>
  <c r="F743" i="25" s="1"/>
  <c r="F744" i="25" s="1"/>
  <c r="F745" i="25" s="1"/>
  <c r="F746" i="25" s="1"/>
  <c r="F747" i="25" s="1"/>
  <c r="F748" i="25" s="1"/>
  <c r="F749" i="25" s="1"/>
  <c r="F750" i="25" s="1"/>
  <c r="F751" i="25" s="1"/>
  <c r="F752" i="25" s="1"/>
  <c r="F753" i="25" s="1"/>
  <c r="F754" i="25" s="1"/>
  <c r="F755" i="25" s="1"/>
  <c r="F756" i="25" s="1"/>
  <c r="F757" i="25" s="1"/>
  <c r="F758" i="25" s="1"/>
  <c r="F759" i="25" s="1"/>
  <c r="F760" i="25" s="1"/>
  <c r="F761" i="25" s="1"/>
  <c r="F762" i="25" s="1"/>
  <c r="F763" i="25" s="1"/>
  <c r="F764" i="25" s="1"/>
  <c r="F765" i="25" s="1"/>
  <c r="F766" i="25" s="1"/>
  <c r="F767" i="25" s="1"/>
  <c r="F768" i="25" s="1"/>
  <c r="F769" i="25" s="1"/>
  <c r="F770" i="25" s="1"/>
  <c r="F771" i="25" s="1"/>
  <c r="F772" i="25" s="1"/>
  <c r="F773" i="25" s="1"/>
  <c r="F774" i="25" s="1"/>
  <c r="F775" i="25" s="1"/>
  <c r="F776" i="25" s="1"/>
  <c r="F777" i="25" s="1"/>
  <c r="F778" i="25" s="1"/>
  <c r="F779" i="25" s="1"/>
  <c r="F780" i="25" s="1"/>
  <c r="F781" i="25" s="1"/>
  <c r="F782" i="25" s="1"/>
  <c r="F783" i="25" s="1"/>
  <c r="F784" i="25" s="1"/>
  <c r="F785" i="25" s="1"/>
  <c r="F786" i="25" s="1"/>
  <c r="F787" i="25" s="1"/>
  <c r="F788" i="25" s="1"/>
  <c r="F789" i="25" s="1"/>
  <c r="F790" i="25" s="1"/>
  <c r="F791" i="25" s="1"/>
  <c r="F792" i="25" s="1"/>
  <c r="F793" i="25" s="1"/>
  <c r="F794" i="25" s="1"/>
  <c r="F795" i="25" s="1"/>
  <c r="F796" i="25" s="1"/>
  <c r="F797" i="25" s="1"/>
  <c r="F798" i="25" s="1"/>
  <c r="F799" i="25" s="1"/>
  <c r="F800" i="25" s="1"/>
  <c r="F801" i="25" s="1"/>
  <c r="F802" i="25" s="1"/>
  <c r="F803" i="25" s="1"/>
  <c r="F804" i="25" s="1"/>
  <c r="F805" i="25" s="1"/>
  <c r="F806" i="25" s="1"/>
  <c r="F807" i="25" s="1"/>
  <c r="F808" i="25" s="1"/>
  <c r="F809" i="25" s="1"/>
  <c r="F810" i="25" s="1"/>
  <c r="E739" i="25"/>
  <c r="E740" i="25" s="1"/>
  <c r="S738" i="25"/>
  <c r="H737" i="25"/>
  <c r="S737" i="25"/>
  <c r="H736" i="25"/>
  <c r="B736" i="25"/>
  <c r="S736" i="25" s="1"/>
  <c r="H735" i="25"/>
  <c r="B735" i="25"/>
  <c r="S735" i="25" s="1"/>
  <c r="S734" i="25"/>
  <c r="H734" i="25"/>
  <c r="S733" i="25"/>
  <c r="H733" i="25"/>
  <c r="S732" i="25"/>
  <c r="H732" i="25"/>
  <c r="S731" i="25"/>
  <c r="H731" i="25"/>
  <c r="S730" i="25"/>
  <c r="H730" i="25"/>
  <c r="S729" i="25"/>
  <c r="H729" i="25"/>
  <c r="S728" i="25"/>
  <c r="H728" i="25"/>
  <c r="S727" i="25"/>
  <c r="H727" i="25"/>
  <c r="S726" i="25"/>
  <c r="H726" i="25"/>
  <c r="S725" i="25"/>
  <c r="H725" i="25"/>
  <c r="S724" i="25"/>
  <c r="H724" i="25"/>
  <c r="S723" i="25"/>
  <c r="H723" i="25"/>
  <c r="H722" i="25"/>
  <c r="B722" i="25"/>
  <c r="S722" i="25" s="1"/>
  <c r="S721" i="25"/>
  <c r="H721" i="25"/>
  <c r="S720" i="25"/>
  <c r="H720" i="25"/>
  <c r="H719" i="25"/>
  <c r="H718" i="25"/>
  <c r="B718" i="25"/>
  <c r="S718" i="25" s="1"/>
  <c r="S717" i="25"/>
  <c r="H717" i="25"/>
  <c r="S716" i="25"/>
  <c r="H716" i="25"/>
  <c r="S715" i="25"/>
  <c r="H715" i="25"/>
  <c r="S714" i="25"/>
  <c r="H714" i="25"/>
  <c r="S713" i="25"/>
  <c r="H713" i="25"/>
  <c r="S712" i="25"/>
  <c r="H712" i="25"/>
  <c r="S711" i="25"/>
  <c r="H711" i="25"/>
  <c r="H710" i="25"/>
  <c r="B710" i="25"/>
  <c r="S710" i="25" s="1"/>
  <c r="S709" i="25"/>
  <c r="H709" i="25"/>
  <c r="S708" i="25"/>
  <c r="H708" i="25"/>
  <c r="H707" i="25"/>
  <c r="B707" i="25"/>
  <c r="S669" i="25" s="1"/>
  <c r="S706" i="25"/>
  <c r="H706" i="25"/>
  <c r="H705" i="25"/>
  <c r="B705" i="25"/>
  <c r="S705" i="25" s="1"/>
  <c r="S704" i="25"/>
  <c r="H704" i="25"/>
  <c r="S703" i="25"/>
  <c r="H703" i="25"/>
  <c r="B703" i="25"/>
  <c r="S702" i="25"/>
  <c r="H702" i="25"/>
  <c r="S701" i="25"/>
  <c r="H701" i="25"/>
  <c r="S700" i="25"/>
  <c r="H700" i="25"/>
  <c r="S699" i="25"/>
  <c r="H699" i="25"/>
  <c r="S698" i="25"/>
  <c r="H698" i="25"/>
  <c r="S697" i="25"/>
  <c r="H697" i="25"/>
  <c r="S696" i="25"/>
  <c r="H696" i="25"/>
  <c r="H695" i="25"/>
  <c r="B695" i="25"/>
  <c r="S695" i="25" s="1"/>
  <c r="S694" i="25"/>
  <c r="H694" i="25"/>
  <c r="S693" i="25"/>
  <c r="H693" i="25"/>
  <c r="H692" i="25"/>
  <c r="B692" i="25"/>
  <c r="S692" i="25" s="1"/>
  <c r="S691" i="25"/>
  <c r="H691" i="25"/>
  <c r="S690" i="25"/>
  <c r="H690" i="25"/>
  <c r="S689" i="25"/>
  <c r="H689" i="25"/>
  <c r="S688" i="25"/>
  <c r="H688" i="25"/>
  <c r="S687" i="25"/>
  <c r="H687" i="25"/>
  <c r="H686" i="25"/>
  <c r="B686" i="25"/>
  <c r="S686" i="25" s="1"/>
  <c r="S685" i="25"/>
  <c r="H685" i="25"/>
  <c r="S684" i="25"/>
  <c r="H684" i="25"/>
  <c r="S683" i="25"/>
  <c r="H683" i="25"/>
  <c r="H682" i="25"/>
  <c r="B682" i="25"/>
  <c r="S682" i="25" s="1"/>
  <c r="S681" i="25"/>
  <c r="H681" i="25"/>
  <c r="S680" i="25"/>
  <c r="H680" i="25"/>
  <c r="S679" i="25"/>
  <c r="H679" i="25"/>
  <c r="H678" i="25"/>
  <c r="B678" i="25"/>
  <c r="S642" i="25" s="1"/>
  <c r="H677" i="25"/>
  <c r="B677" i="25"/>
  <c r="S677" i="25" s="1"/>
  <c r="S676" i="25"/>
  <c r="H676" i="25"/>
  <c r="H675" i="25"/>
  <c r="B675" i="25"/>
  <c r="S675" i="25" s="1"/>
  <c r="S674" i="25"/>
  <c r="H674" i="25"/>
  <c r="H673" i="25"/>
  <c r="B673" i="25"/>
  <c r="S639" i="25" s="1"/>
  <c r="S672" i="25"/>
  <c r="H672" i="25"/>
  <c r="B672" i="25"/>
  <c r="S671" i="25"/>
  <c r="H671" i="25"/>
  <c r="B671" i="25"/>
  <c r="H670" i="25"/>
  <c r="S670" i="25"/>
  <c r="H669" i="25"/>
  <c r="S668" i="25"/>
  <c r="H668" i="25"/>
  <c r="H667" i="25"/>
  <c r="B667" i="25"/>
  <c r="S666" i="25"/>
  <c r="H666" i="25"/>
  <c r="S665" i="25"/>
  <c r="H665" i="25"/>
  <c r="S664" i="25"/>
  <c r="H664" i="25"/>
  <c r="S663" i="25"/>
  <c r="H663" i="25"/>
  <c r="S662" i="25"/>
  <c r="H662" i="25"/>
  <c r="S661" i="25"/>
  <c r="H661" i="25"/>
  <c r="S660" i="25"/>
  <c r="H660" i="25"/>
  <c r="S659" i="25"/>
  <c r="H659" i="25"/>
  <c r="S658" i="25"/>
  <c r="H658" i="25"/>
  <c r="S657" i="25"/>
  <c r="H657" i="25"/>
  <c r="S656" i="25"/>
  <c r="H656" i="25"/>
  <c r="S655" i="25"/>
  <c r="H655" i="25"/>
  <c r="S654" i="25"/>
  <c r="H654" i="25"/>
  <c r="S653" i="25"/>
  <c r="H653" i="25"/>
  <c r="S652" i="25"/>
  <c r="H652" i="25"/>
  <c r="S651" i="25"/>
  <c r="H651" i="25"/>
  <c r="S650" i="25"/>
  <c r="H650" i="25"/>
  <c r="H649" i="25"/>
  <c r="S648" i="25"/>
  <c r="H648" i="25"/>
  <c r="S647" i="25"/>
  <c r="H647" i="25"/>
  <c r="E647" i="25"/>
  <c r="H646" i="25"/>
  <c r="F646" i="25"/>
  <c r="F647" i="25" s="1"/>
  <c r="F648" i="25" s="1"/>
  <c r="F649" i="25" s="1"/>
  <c r="F650" i="25" s="1"/>
  <c r="F651" i="25" s="1"/>
  <c r="F652" i="25" s="1"/>
  <c r="F653" i="25" s="1"/>
  <c r="F654" i="25" s="1"/>
  <c r="F655" i="25" s="1"/>
  <c r="F656" i="25" s="1"/>
  <c r="F657" i="25" s="1"/>
  <c r="F658" i="25" s="1"/>
  <c r="F659" i="25" s="1"/>
  <c r="F660" i="25" s="1"/>
  <c r="F661" i="25" s="1"/>
  <c r="F662" i="25" s="1"/>
  <c r="F663" i="25" s="1"/>
  <c r="F664" i="25" s="1"/>
  <c r="F665" i="25" s="1"/>
  <c r="F666" i="25" s="1"/>
  <c r="F667" i="25" s="1"/>
  <c r="F668" i="25" s="1"/>
  <c r="F669" i="25" s="1"/>
  <c r="F679" i="25" s="1"/>
  <c r="F680" i="25" s="1"/>
  <c r="F681" i="25" s="1"/>
  <c r="F682" i="25" s="1"/>
  <c r="F683" i="25" s="1"/>
  <c r="F684" i="25" s="1"/>
  <c r="F685" i="25" s="1"/>
  <c r="F686" i="25" s="1"/>
  <c r="F687" i="25" s="1"/>
  <c r="F688" i="25" s="1"/>
  <c r="F689" i="25" s="1"/>
  <c r="F690" i="25" s="1"/>
  <c r="F691" i="25" s="1"/>
  <c r="F692" i="25" s="1"/>
  <c r="F693" i="25" s="1"/>
  <c r="F694" i="25" s="1"/>
  <c r="F695" i="25" s="1"/>
  <c r="F696" i="25" s="1"/>
  <c r="F697" i="25" s="1"/>
  <c r="F698" i="25" s="1"/>
  <c r="F699" i="25" s="1"/>
  <c r="F700" i="25" s="1"/>
  <c r="F701" i="25" s="1"/>
  <c r="F702" i="25" s="1"/>
  <c r="F703" i="25" s="1"/>
  <c r="F704" i="25" s="1"/>
  <c r="F705" i="25" s="1"/>
  <c r="F706" i="25" s="1"/>
  <c r="F707" i="25" s="1"/>
  <c r="F708" i="25" s="1"/>
  <c r="F709" i="25" s="1"/>
  <c r="F710" i="25" s="1"/>
  <c r="F711" i="25" s="1"/>
  <c r="F712" i="25" s="1"/>
  <c r="F713" i="25" s="1"/>
  <c r="F714" i="25" s="1"/>
  <c r="F715" i="25" s="1"/>
  <c r="F716" i="25" s="1"/>
  <c r="F717" i="25" s="1"/>
  <c r="F718" i="25" s="1"/>
  <c r="F719" i="25" s="1"/>
  <c r="F720" i="25" s="1"/>
  <c r="F721" i="25" s="1"/>
  <c r="F722" i="25" s="1"/>
  <c r="F723" i="25" s="1"/>
  <c r="F724" i="25" s="1"/>
  <c r="F725" i="25" s="1"/>
  <c r="F726" i="25" s="1"/>
  <c r="F727" i="25" s="1"/>
  <c r="F728" i="25" s="1"/>
  <c r="F729" i="25" s="1"/>
  <c r="F730" i="25" s="1"/>
  <c r="F731" i="25" s="1"/>
  <c r="F732" i="25" s="1"/>
  <c r="F733" i="25" s="1"/>
  <c r="F734" i="25" s="1"/>
  <c r="F735" i="25" s="1"/>
  <c r="F736" i="25" s="1"/>
  <c r="F737" i="25" s="1"/>
  <c r="E646" i="25"/>
  <c r="G646" i="25" s="1"/>
  <c r="S645" i="25"/>
  <c r="S644" i="25"/>
  <c r="H644" i="25"/>
  <c r="S643" i="25"/>
  <c r="H643" i="25"/>
  <c r="H642" i="25"/>
  <c r="H641" i="25"/>
  <c r="B641" i="25"/>
  <c r="S641" i="25" s="1"/>
  <c r="H640" i="25"/>
  <c r="B640" i="25"/>
  <c r="S640" i="25" s="1"/>
  <c r="H639" i="25"/>
  <c r="B639" i="25"/>
  <c r="H638" i="25"/>
  <c r="B638" i="25"/>
  <c r="S638" i="25" s="1"/>
  <c r="S637" i="25"/>
  <c r="H637" i="25"/>
  <c r="S636" i="25"/>
  <c r="H636" i="25"/>
  <c r="S635" i="25"/>
  <c r="H635" i="25"/>
  <c r="S634" i="25"/>
  <c r="H634" i="25"/>
  <c r="S633" i="25"/>
  <c r="H633" i="25"/>
  <c r="H632" i="25"/>
  <c r="B632" i="25"/>
  <c r="S632" i="25" s="1"/>
  <c r="S631" i="25"/>
  <c r="H631" i="25"/>
  <c r="S630" i="25"/>
  <c r="H630" i="25"/>
  <c r="H629" i="25"/>
  <c r="B629" i="25"/>
  <c r="S629" i="25" s="1"/>
  <c r="S628" i="25"/>
  <c r="H628" i="25"/>
  <c r="H627" i="25"/>
  <c r="B627" i="25"/>
  <c r="S627" i="25" s="1"/>
  <c r="S626" i="25"/>
  <c r="H626" i="25"/>
  <c r="S625" i="25"/>
  <c r="H625" i="25"/>
  <c r="S624" i="25"/>
  <c r="H624" i="25"/>
  <c r="S623" i="25"/>
  <c r="H623" i="25"/>
  <c r="H622" i="25"/>
  <c r="B622" i="25"/>
  <c r="S622" i="25" s="1"/>
  <c r="H621" i="25"/>
  <c r="B621" i="25"/>
  <c r="S621" i="25" s="1"/>
  <c r="S620" i="25"/>
  <c r="H620" i="25"/>
  <c r="S619" i="25"/>
  <c r="H619" i="25"/>
  <c r="B619" i="25"/>
  <c r="S588" i="25" s="1"/>
  <c r="S618" i="25"/>
  <c r="H618" i="25"/>
  <c r="S617" i="25"/>
  <c r="H617" i="25"/>
  <c r="H616" i="25"/>
  <c r="B616" i="25"/>
  <c r="S616" i="25" s="1"/>
  <c r="S615" i="25"/>
  <c r="H615" i="25"/>
  <c r="S614" i="25"/>
  <c r="H614" i="25"/>
  <c r="H613" i="25"/>
  <c r="B613" i="25"/>
  <c r="S613" i="25" s="1"/>
  <c r="S612" i="25"/>
  <c r="H612" i="25"/>
  <c r="H611" i="25"/>
  <c r="B611" i="25"/>
  <c r="S611" i="25" s="1"/>
  <c r="S610" i="25"/>
  <c r="H610" i="25"/>
  <c r="S609" i="25"/>
  <c r="H609" i="25"/>
  <c r="H608" i="25"/>
  <c r="B608" i="25"/>
  <c r="S608" i="25" s="1"/>
  <c r="H607" i="25"/>
  <c r="B607" i="25"/>
  <c r="S576" i="25" s="1"/>
  <c r="S606" i="25"/>
  <c r="H606" i="25"/>
  <c r="S605" i="25"/>
  <c r="H605" i="25"/>
  <c r="S604" i="25"/>
  <c r="H604" i="25"/>
  <c r="B604" i="25"/>
  <c r="H603" i="25"/>
  <c r="B603" i="25"/>
  <c r="S603" i="25" s="1"/>
  <c r="S602" i="25"/>
  <c r="H602" i="25"/>
  <c r="H601" i="25"/>
  <c r="S600" i="25"/>
  <c r="H600" i="25"/>
  <c r="B600" i="25"/>
  <c r="S599" i="25"/>
  <c r="H599" i="25"/>
  <c r="H598" i="25"/>
  <c r="S598" i="25"/>
  <c r="H597" i="25"/>
  <c r="B597" i="25"/>
  <c r="S597" i="25" s="1"/>
  <c r="S596" i="25"/>
  <c r="H596" i="25"/>
  <c r="S595" i="25"/>
  <c r="H595" i="25"/>
  <c r="B595" i="25"/>
  <c r="H594" i="25"/>
  <c r="B594" i="25"/>
  <c r="S564" i="25" s="1"/>
  <c r="S593" i="25"/>
  <c r="H593" i="25"/>
  <c r="H592" i="25"/>
  <c r="B592" i="25"/>
  <c r="S592" i="25" s="1"/>
  <c r="H591" i="25"/>
  <c r="H590" i="25"/>
  <c r="B590" i="25"/>
  <c r="S590" i="25" s="1"/>
  <c r="S589" i="25"/>
  <c r="H589" i="25"/>
  <c r="B589" i="25"/>
  <c r="H588" i="25"/>
  <c r="S587" i="25"/>
  <c r="H587" i="25"/>
  <c r="B587" i="25"/>
  <c r="S557" i="25" s="1"/>
  <c r="S586" i="25"/>
  <c r="H586" i="25"/>
  <c r="H585" i="25"/>
  <c r="B585" i="25"/>
  <c r="S584" i="25"/>
  <c r="H584" i="25"/>
  <c r="S583" i="25"/>
  <c r="H583" i="25"/>
  <c r="S582" i="25"/>
  <c r="H582" i="25"/>
  <c r="B582" i="25"/>
  <c r="S553" i="25" s="1"/>
  <c r="S581" i="25"/>
  <c r="H581" i="25"/>
  <c r="H580" i="25"/>
  <c r="B580" i="25"/>
  <c r="S580" i="25" s="1"/>
  <c r="H579" i="25"/>
  <c r="B579" i="25"/>
  <c r="S579" i="25" s="1"/>
  <c r="H578" i="25"/>
  <c r="B578" i="25"/>
  <c r="S578" i="25" s="1"/>
  <c r="H577" i="25"/>
  <c r="H576" i="25"/>
  <c r="S575" i="25"/>
  <c r="H575" i="25"/>
  <c r="S574" i="25"/>
  <c r="H574" i="25"/>
  <c r="S573" i="25"/>
  <c r="H573" i="25"/>
  <c r="H572" i="25"/>
  <c r="S571" i="25"/>
  <c r="H571" i="25"/>
  <c r="S570" i="25"/>
  <c r="H570" i="25"/>
  <c r="S569" i="25"/>
  <c r="H569" i="25"/>
  <c r="S568" i="25"/>
  <c r="H568" i="25"/>
  <c r="S567" i="25"/>
  <c r="H567" i="25"/>
  <c r="H566" i="25"/>
  <c r="B566" i="25"/>
  <c r="S566" i="25" s="1"/>
  <c r="S565" i="25"/>
  <c r="H565" i="25"/>
  <c r="H564" i="25"/>
  <c r="H563" i="25"/>
  <c r="B563" i="25"/>
  <c r="S563" i="25" s="1"/>
  <c r="S562" i="25"/>
  <c r="H562" i="25"/>
  <c r="S561" i="25"/>
  <c r="H561" i="25"/>
  <c r="H560" i="25"/>
  <c r="S560" i="25"/>
  <c r="H559" i="25"/>
  <c r="S559" i="25"/>
  <c r="S558" i="25"/>
  <c r="H558" i="25"/>
  <c r="H557" i="25"/>
  <c r="S556" i="25"/>
  <c r="H556" i="25"/>
  <c r="H555" i="25"/>
  <c r="S554" i="25"/>
  <c r="H554" i="25"/>
  <c r="H553" i="25"/>
  <c r="S552" i="25"/>
  <c r="H552" i="25"/>
  <c r="H551" i="25"/>
  <c r="S550" i="25"/>
  <c r="H550" i="25"/>
  <c r="H549" i="25"/>
  <c r="S548" i="25"/>
  <c r="H548" i="25"/>
  <c r="S547" i="25"/>
  <c r="H547" i="25"/>
  <c r="S546" i="25"/>
  <c r="H546" i="25"/>
  <c r="S545" i="25"/>
  <c r="H545" i="25"/>
  <c r="S544" i="25"/>
  <c r="H544" i="25"/>
  <c r="S543" i="25"/>
  <c r="H543" i="25"/>
  <c r="S542" i="25"/>
  <c r="H542" i="25"/>
  <c r="S541" i="25"/>
  <c r="H541" i="25"/>
  <c r="S540" i="25"/>
  <c r="H540" i="25"/>
  <c r="H539" i="25"/>
  <c r="S538" i="25"/>
  <c r="H538" i="25"/>
  <c r="S537" i="25"/>
  <c r="H537" i="25"/>
  <c r="S536" i="25"/>
  <c r="H536" i="25"/>
  <c r="S535" i="25"/>
  <c r="H535" i="25"/>
  <c r="S534" i="25"/>
  <c r="H534" i="25"/>
  <c r="S533" i="25"/>
  <c r="H533" i="25"/>
  <c r="S532" i="25"/>
  <c r="H532" i="25"/>
  <c r="S531" i="25"/>
  <c r="H531" i="25"/>
  <c r="S530" i="25"/>
  <c r="H530" i="25"/>
  <c r="S529" i="25"/>
  <c r="H529" i="25"/>
  <c r="E529" i="25"/>
  <c r="E530" i="25" s="1"/>
  <c r="S528" i="25"/>
  <c r="H528" i="25"/>
  <c r="F528" i="25"/>
  <c r="E528" i="25"/>
  <c r="S527" i="25"/>
  <c r="H526" i="25"/>
  <c r="B526" i="25"/>
  <c r="S526" i="25" s="1"/>
  <c r="S525" i="25"/>
  <c r="H525" i="25"/>
  <c r="S524" i="25"/>
  <c r="H524" i="25"/>
  <c r="S523" i="25"/>
  <c r="H523" i="25"/>
  <c r="B523" i="25"/>
  <c r="S501" i="25" s="1"/>
  <c r="S522" i="25"/>
  <c r="H522" i="25"/>
  <c r="B522" i="25"/>
  <c r="S521" i="25"/>
  <c r="H521" i="25"/>
  <c r="S520" i="25"/>
  <c r="H520" i="25"/>
  <c r="S519" i="25"/>
  <c r="H519" i="25"/>
  <c r="S518" i="25"/>
  <c r="H518" i="25"/>
  <c r="S517" i="25"/>
  <c r="H517" i="25"/>
  <c r="S516" i="25"/>
  <c r="H516" i="25"/>
  <c r="H515" i="25"/>
  <c r="B515" i="25"/>
  <c r="S515" i="25" s="1"/>
  <c r="S514" i="25"/>
  <c r="H514" i="25"/>
  <c r="S513" i="25"/>
  <c r="H513" i="25"/>
  <c r="S512" i="25"/>
  <c r="H512" i="25"/>
  <c r="B512" i="25"/>
  <c r="S490" i="25" s="1"/>
  <c r="S511" i="25"/>
  <c r="H511" i="25"/>
  <c r="S510" i="25"/>
  <c r="H510" i="25"/>
  <c r="S509" i="25"/>
  <c r="H509" i="25"/>
  <c r="H508" i="25"/>
  <c r="B508" i="25"/>
  <c r="S508" i="25" s="1"/>
  <c r="S507" i="25"/>
  <c r="H507" i="25"/>
  <c r="H506" i="25"/>
  <c r="B506" i="25"/>
  <c r="S506" i="25" s="1"/>
  <c r="S505" i="25"/>
  <c r="H505" i="25"/>
  <c r="S504" i="25"/>
  <c r="H504" i="25"/>
  <c r="S503" i="25"/>
  <c r="H503" i="25"/>
  <c r="H502" i="25"/>
  <c r="B502" i="25"/>
  <c r="S502" i="25" s="1"/>
  <c r="H501" i="25"/>
  <c r="S500" i="25"/>
  <c r="H500" i="25"/>
  <c r="S499" i="25"/>
  <c r="H499" i="25"/>
  <c r="H498" i="25"/>
  <c r="B498" i="25"/>
  <c r="S498" i="25" s="1"/>
  <c r="S497" i="25"/>
  <c r="H497" i="25"/>
  <c r="H496" i="25"/>
  <c r="S496" i="25"/>
  <c r="H495" i="25"/>
  <c r="B495" i="25"/>
  <c r="S495" i="25" s="1"/>
  <c r="S494" i="25"/>
  <c r="H494" i="25"/>
  <c r="H493" i="25"/>
  <c r="H492" i="25"/>
  <c r="B492" i="25"/>
  <c r="S492" i="25" s="1"/>
  <c r="H491" i="25"/>
  <c r="B491" i="25"/>
  <c r="S491" i="25" s="1"/>
  <c r="H490" i="25"/>
  <c r="H489" i="25"/>
  <c r="B489" i="25"/>
  <c r="S468" i="25" s="1"/>
  <c r="H488" i="25"/>
  <c r="B488" i="25"/>
  <c r="S467" i="25" s="1"/>
  <c r="S487" i="25"/>
  <c r="H487" i="25"/>
  <c r="H486" i="25"/>
  <c r="B486" i="25"/>
  <c r="S486" i="25" s="1"/>
  <c r="H485" i="25"/>
  <c r="S485" i="25"/>
  <c r="H484" i="25"/>
  <c r="H483" i="25"/>
  <c r="S483" i="25"/>
  <c r="H482" i="25"/>
  <c r="B482" i="25"/>
  <c r="S464" i="25" s="1"/>
  <c r="S481" i="25"/>
  <c r="H481" i="25"/>
  <c r="H480" i="25"/>
  <c r="H479" i="25"/>
  <c r="B479" i="25"/>
  <c r="S479" i="25" s="1"/>
  <c r="S478" i="25"/>
  <c r="H478" i="25"/>
  <c r="H477" i="25"/>
  <c r="B477" i="25"/>
  <c r="S477" i="25" s="1"/>
  <c r="S476" i="25"/>
  <c r="H476" i="25"/>
  <c r="S475" i="25"/>
  <c r="H475" i="25"/>
  <c r="S474" i="25"/>
  <c r="H474" i="25"/>
  <c r="H473" i="25"/>
  <c r="B473" i="25"/>
  <c r="S473" i="25" s="1"/>
  <c r="H472" i="25"/>
  <c r="B472" i="25"/>
  <c r="S472" i="25" s="1"/>
  <c r="H471" i="25"/>
  <c r="B471" i="25"/>
  <c r="S471" i="25" s="1"/>
  <c r="S470" i="25"/>
  <c r="H470" i="25"/>
  <c r="S469" i="25"/>
  <c r="H469" i="25"/>
  <c r="H468" i="25"/>
  <c r="B468" i="25"/>
  <c r="H467" i="25"/>
  <c r="H466" i="25"/>
  <c r="B466" i="25"/>
  <c r="S466" i="25" s="1"/>
  <c r="H465" i="25"/>
  <c r="H464" i="25"/>
  <c r="S463" i="25"/>
  <c r="H463" i="25"/>
  <c r="B463" i="25"/>
  <c r="S450" i="25" s="1"/>
  <c r="H462" i="25"/>
  <c r="H461" i="25"/>
  <c r="B461" i="25"/>
  <c r="S461" i="25" s="1"/>
  <c r="H460" i="25"/>
  <c r="H459" i="25"/>
  <c r="S459" i="25"/>
  <c r="H458" i="25"/>
  <c r="B458" i="25"/>
  <c r="S458" i="25" s="1"/>
  <c r="H457" i="25"/>
  <c r="B457" i="25"/>
  <c r="S456" i="25"/>
  <c r="H456" i="25"/>
  <c r="S455" i="25"/>
  <c r="H455" i="25"/>
  <c r="S454" i="25"/>
  <c r="H454" i="25"/>
  <c r="S453" i="25"/>
  <c r="H453" i="25"/>
  <c r="S452" i="25"/>
  <c r="H452" i="25"/>
  <c r="S451" i="25"/>
  <c r="H451" i="25"/>
  <c r="H450" i="25"/>
  <c r="S449" i="25"/>
  <c r="H449" i="25"/>
  <c r="H448" i="25"/>
  <c r="S447" i="25"/>
  <c r="P447" i="25"/>
  <c r="H447" i="25"/>
  <c r="S446" i="25"/>
  <c r="P446" i="25"/>
  <c r="H446" i="25"/>
  <c r="S445" i="25"/>
  <c r="P445" i="25"/>
  <c r="H445" i="25"/>
  <c r="S444" i="25"/>
  <c r="P444" i="25"/>
  <c r="H444" i="25"/>
  <c r="S443" i="25"/>
  <c r="P443" i="25"/>
  <c r="H443" i="25"/>
  <c r="S442" i="25"/>
  <c r="P442" i="25"/>
  <c r="H442" i="25"/>
  <c r="S441" i="25"/>
  <c r="P441" i="25"/>
  <c r="H441" i="25"/>
  <c r="S440" i="25"/>
  <c r="P440" i="25"/>
  <c r="H440" i="25"/>
  <c r="S439" i="25"/>
  <c r="P439" i="25"/>
  <c r="H439" i="25"/>
  <c r="S438" i="25"/>
  <c r="P438" i="25"/>
  <c r="H438" i="25"/>
  <c r="S437" i="25"/>
  <c r="P437" i="25"/>
  <c r="H437" i="25"/>
  <c r="S436" i="25"/>
  <c r="P436" i="25"/>
  <c r="H436" i="25"/>
  <c r="S435" i="25"/>
  <c r="P435" i="25"/>
  <c r="H435" i="25"/>
  <c r="S434" i="25"/>
  <c r="P434" i="25"/>
  <c r="H434" i="25"/>
  <c r="S433" i="25"/>
  <c r="P433" i="25"/>
  <c r="H433" i="25"/>
  <c r="S432" i="25"/>
  <c r="P432" i="25"/>
  <c r="H432" i="25"/>
  <c r="S431" i="25"/>
  <c r="P431" i="25"/>
  <c r="H431" i="25"/>
  <c r="S430" i="25"/>
  <c r="P430" i="25"/>
  <c r="H430" i="25"/>
  <c r="S429" i="25"/>
  <c r="P429" i="25"/>
  <c r="H429" i="25"/>
  <c r="S428" i="25"/>
  <c r="P428" i="25"/>
  <c r="H428" i="25"/>
  <c r="S427" i="25"/>
  <c r="P427" i="25"/>
  <c r="H427" i="25"/>
  <c r="S426" i="25"/>
  <c r="P426" i="25"/>
  <c r="H426" i="25"/>
  <c r="S425" i="25"/>
  <c r="P425" i="25"/>
  <c r="H425" i="25"/>
  <c r="S424" i="25"/>
  <c r="P424" i="25"/>
  <c r="H424" i="25"/>
  <c r="S423" i="25"/>
  <c r="P423" i="25"/>
  <c r="H423" i="25"/>
  <c r="S422" i="25"/>
  <c r="P422" i="25"/>
  <c r="H422" i="25"/>
  <c r="S421" i="25"/>
  <c r="P421" i="25"/>
  <c r="H421" i="25"/>
  <c r="S420" i="25"/>
  <c r="P420" i="25"/>
  <c r="H420" i="25"/>
  <c r="S419" i="25"/>
  <c r="P419" i="25"/>
  <c r="H419" i="25"/>
  <c r="S418" i="25"/>
  <c r="P418" i="25"/>
  <c r="H418" i="25"/>
  <c r="S417" i="25"/>
  <c r="P417" i="25"/>
  <c r="H417" i="25"/>
  <c r="S416" i="25"/>
  <c r="H416" i="25"/>
  <c r="S415" i="25"/>
  <c r="H415" i="25"/>
  <c r="S414" i="25"/>
  <c r="H414" i="25"/>
  <c r="S413" i="25"/>
  <c r="H413" i="25"/>
  <c r="F413" i="25"/>
  <c r="F414" i="25" s="1"/>
  <c r="F415" i="25" s="1"/>
  <c r="F416" i="25" s="1"/>
  <c r="F417" i="25" s="1"/>
  <c r="F418" i="25" s="1"/>
  <c r="F419" i="25" s="1"/>
  <c r="F420" i="25" s="1"/>
  <c r="F421" i="25" s="1"/>
  <c r="F422" i="25" s="1"/>
  <c r="F423" i="25" s="1"/>
  <c r="F424" i="25" s="1"/>
  <c r="F425" i="25" s="1"/>
  <c r="F426" i="25" s="1"/>
  <c r="F427" i="25" s="1"/>
  <c r="F428" i="25" s="1"/>
  <c r="F429" i="25" s="1"/>
  <c r="F430" i="25" s="1"/>
  <c r="F431" i="25" s="1"/>
  <c r="F432" i="25" s="1"/>
  <c r="F433" i="25" s="1"/>
  <c r="F434" i="25" s="1"/>
  <c r="F435" i="25" s="1"/>
  <c r="F436" i="25" s="1"/>
  <c r="F437" i="25" s="1"/>
  <c r="F438" i="25" s="1"/>
  <c r="F439" i="25" s="1"/>
  <c r="F440" i="25" s="1"/>
  <c r="F441" i="25" s="1"/>
  <c r="F442" i="25" s="1"/>
  <c r="F443" i="25" s="1"/>
  <c r="F444" i="25" s="1"/>
  <c r="F445" i="25" s="1"/>
  <c r="F446" i="25" s="1"/>
  <c r="F447" i="25" s="1"/>
  <c r="F448" i="25" s="1"/>
  <c r="F449" i="25" s="1"/>
  <c r="F450" i="25" s="1"/>
  <c r="F451" i="25" s="1"/>
  <c r="F452" i="25" s="1"/>
  <c r="F453" i="25" s="1"/>
  <c r="F454" i="25" s="1"/>
  <c r="F455" i="25" s="1"/>
  <c r="F456" i="25" s="1"/>
  <c r="F457" i="25" s="1"/>
  <c r="F458" i="25" s="1"/>
  <c r="F459" i="25" s="1"/>
  <c r="F460" i="25" s="1"/>
  <c r="F461" i="25" s="1"/>
  <c r="F462" i="25" s="1"/>
  <c r="F463" i="25" s="1"/>
  <c r="F464" i="25" s="1"/>
  <c r="F465" i="25" s="1"/>
  <c r="F466" i="25" s="1"/>
  <c r="F467" i="25" s="1"/>
  <c r="F468" i="25" s="1"/>
  <c r="F469" i="25" s="1"/>
  <c r="F470" i="25" s="1"/>
  <c r="F471" i="25" s="1"/>
  <c r="F472" i="25" s="1"/>
  <c r="F473" i="25" s="1"/>
  <c r="F474" i="25" s="1"/>
  <c r="F475" i="25" s="1"/>
  <c r="F476" i="25" s="1"/>
  <c r="F477" i="25" s="1"/>
  <c r="F478" i="25" s="1"/>
  <c r="F479" i="25" s="1"/>
  <c r="F480" i="25" s="1"/>
  <c r="F481" i="25" s="1"/>
  <c r="F482" i="25" s="1"/>
  <c r="F483" i="25" s="1"/>
  <c r="F484" i="25" s="1"/>
  <c r="F485" i="25" s="1"/>
  <c r="F486" i="25" s="1"/>
  <c r="F487" i="25" s="1"/>
  <c r="F488" i="25" s="1"/>
  <c r="F489" i="25" s="1"/>
  <c r="F490" i="25" s="1"/>
  <c r="F491" i="25" s="1"/>
  <c r="F492" i="25" s="1"/>
  <c r="F493" i="25" s="1"/>
  <c r="F494" i="25" s="1"/>
  <c r="F495" i="25" s="1"/>
  <c r="F496" i="25" s="1"/>
  <c r="F497" i="25" s="1"/>
  <c r="F498" i="25" s="1"/>
  <c r="F499" i="25" s="1"/>
  <c r="F500" i="25" s="1"/>
  <c r="F501" i="25" s="1"/>
  <c r="F502" i="25" s="1"/>
  <c r="F503" i="25" s="1"/>
  <c r="F504" i="25" s="1"/>
  <c r="F505" i="25" s="1"/>
  <c r="F506" i="25" s="1"/>
  <c r="F507" i="25" s="1"/>
  <c r="F508" i="25" s="1"/>
  <c r="F509" i="25" s="1"/>
  <c r="F510" i="25" s="1"/>
  <c r="F511" i="25" s="1"/>
  <c r="F512" i="25" s="1"/>
  <c r="F513" i="25" s="1"/>
  <c r="F514" i="25" s="1"/>
  <c r="F515" i="25" s="1"/>
  <c r="F516" i="25" s="1"/>
  <c r="F517" i="25" s="1"/>
  <c r="F518" i="25" s="1"/>
  <c r="F519" i="25" s="1"/>
  <c r="F520" i="25" s="1"/>
  <c r="F521" i="25" s="1"/>
  <c r="F522" i="25" s="1"/>
  <c r="F523" i="25" s="1"/>
  <c r="F524" i="25" s="1"/>
  <c r="F525" i="25" s="1"/>
  <c r="F526" i="25" s="1"/>
  <c r="E413" i="25"/>
  <c r="G413" i="25" s="1"/>
  <c r="S412" i="25"/>
  <c r="H411" i="25"/>
  <c r="B411" i="25"/>
  <c r="S401" i="25" s="1"/>
  <c r="S410" i="25"/>
  <c r="H410" i="25"/>
  <c r="S409" i="25"/>
  <c r="H409" i="25"/>
  <c r="S408" i="25"/>
  <c r="H408" i="25"/>
  <c r="S407" i="25"/>
  <c r="H407" i="25"/>
  <c r="S406" i="25"/>
  <c r="H406" i="25"/>
  <c r="S405" i="25"/>
  <c r="H405" i="25"/>
  <c r="S404" i="25"/>
  <c r="H404" i="25"/>
  <c r="S403" i="25"/>
  <c r="H403" i="25"/>
  <c r="S402" i="25"/>
  <c r="H402" i="25"/>
  <c r="H401" i="25"/>
  <c r="H400" i="25"/>
  <c r="B400" i="25"/>
  <c r="S400" i="25" s="1"/>
  <c r="S399" i="25"/>
  <c r="H399" i="25"/>
  <c r="S398" i="25"/>
  <c r="H398" i="25"/>
  <c r="S397" i="25"/>
  <c r="H397" i="25"/>
  <c r="S396" i="25"/>
  <c r="H396" i="25"/>
  <c r="S395" i="25"/>
  <c r="H395" i="25"/>
  <c r="S394" i="25"/>
  <c r="H394" i="25"/>
  <c r="S393" i="25"/>
  <c r="H393" i="25"/>
  <c r="S392" i="25"/>
  <c r="H392" i="25"/>
  <c r="S391" i="25"/>
  <c r="H391" i="25"/>
  <c r="S390" i="25"/>
  <c r="H390" i="25"/>
  <c r="S389" i="25"/>
  <c r="H389" i="25"/>
  <c r="S388" i="25"/>
  <c r="H388" i="25"/>
  <c r="H387" i="25"/>
  <c r="B387" i="25"/>
  <c r="S387" i="25" s="1"/>
  <c r="S386" i="25"/>
  <c r="H386" i="25"/>
  <c r="S385" i="25"/>
  <c r="H385" i="25"/>
  <c r="S384" i="25"/>
  <c r="H384" i="25"/>
  <c r="S383" i="25"/>
  <c r="H383" i="25"/>
  <c r="S382" i="25"/>
  <c r="H382" i="25"/>
  <c r="S381" i="25"/>
  <c r="H381" i="25"/>
  <c r="S380" i="25"/>
  <c r="H380" i="25"/>
  <c r="S379" i="25"/>
  <c r="H379" i="25"/>
  <c r="S378" i="25"/>
  <c r="H378" i="25"/>
  <c r="H377" i="25"/>
  <c r="S376" i="25"/>
  <c r="H376" i="25"/>
  <c r="S375" i="25"/>
  <c r="H375" i="25"/>
  <c r="S374" i="25"/>
  <c r="H374" i="25"/>
  <c r="S373" i="25"/>
  <c r="H373" i="25"/>
  <c r="S372" i="25"/>
  <c r="H372" i="25"/>
  <c r="S371" i="25"/>
  <c r="H371" i="25"/>
  <c r="S370" i="25"/>
  <c r="H370" i="25"/>
  <c r="S369" i="25"/>
  <c r="H369" i="25"/>
  <c r="S368" i="25"/>
  <c r="H368" i="25"/>
  <c r="S367" i="25"/>
  <c r="H367" i="25"/>
  <c r="S366" i="25"/>
  <c r="H366" i="25"/>
  <c r="S365" i="25"/>
  <c r="H365" i="25"/>
  <c r="S364" i="25"/>
  <c r="H364" i="25"/>
  <c r="S363" i="25"/>
  <c r="H363" i="25"/>
  <c r="E363" i="25"/>
  <c r="S362" i="25"/>
  <c r="H362" i="25"/>
  <c r="E362" i="25"/>
  <c r="S361" i="25"/>
  <c r="H361" i="25"/>
  <c r="F361" i="25"/>
  <c r="E361" i="25"/>
  <c r="S360" i="25"/>
  <c r="S359" i="25"/>
  <c r="H359" i="25"/>
  <c r="H358" i="25"/>
  <c r="B358" i="25"/>
  <c r="S358" i="25" s="1"/>
  <c r="S357" i="25"/>
  <c r="H357" i="25"/>
  <c r="S356" i="25"/>
  <c r="H356" i="25"/>
  <c r="S355" i="25"/>
  <c r="H355" i="25"/>
  <c r="B355" i="25"/>
  <c r="S354" i="25"/>
  <c r="H354" i="25"/>
  <c r="H353" i="25"/>
  <c r="S353" i="25"/>
  <c r="H352" i="25"/>
  <c r="B352" i="25"/>
  <c r="S352" i="25" s="1"/>
  <c r="S351" i="25"/>
  <c r="H351" i="25"/>
  <c r="S350" i="25"/>
  <c r="H350" i="25"/>
  <c r="H349" i="25"/>
  <c r="S348" i="25"/>
  <c r="H348" i="25"/>
  <c r="S347" i="25"/>
  <c r="H347" i="25"/>
  <c r="S346" i="25"/>
  <c r="H346" i="25"/>
  <c r="S345" i="25"/>
  <c r="H345" i="25"/>
  <c r="S344" i="25"/>
  <c r="H344" i="25"/>
  <c r="S343" i="25"/>
  <c r="H343" i="25"/>
  <c r="S342" i="25"/>
  <c r="H342" i="25"/>
  <c r="S341" i="25"/>
  <c r="H341" i="25"/>
  <c r="S340" i="25"/>
  <c r="H340" i="25"/>
  <c r="S339" i="25"/>
  <c r="H339" i="25"/>
  <c r="S338" i="25"/>
  <c r="H338" i="25"/>
  <c r="S337" i="25"/>
  <c r="H337" i="25"/>
  <c r="S336" i="25"/>
  <c r="H336" i="25"/>
  <c r="S335" i="25"/>
  <c r="H335" i="25"/>
  <c r="S334" i="25"/>
  <c r="H334" i="25"/>
  <c r="S333" i="25"/>
  <c r="H333" i="25"/>
  <c r="S332" i="25"/>
  <c r="H332" i="25"/>
  <c r="S331" i="25"/>
  <c r="H331" i="25"/>
  <c r="S330" i="25"/>
  <c r="H330" i="25"/>
  <c r="S329" i="25"/>
  <c r="H329" i="25"/>
  <c r="S328" i="25"/>
  <c r="H328" i="25"/>
  <c r="S327" i="25"/>
  <c r="H327" i="25"/>
  <c r="S326" i="25"/>
  <c r="H326" i="25"/>
  <c r="S325" i="25"/>
  <c r="H325" i="25"/>
  <c r="S324" i="25"/>
  <c r="H324" i="25"/>
  <c r="S323" i="25"/>
  <c r="H323" i="25"/>
  <c r="S322" i="25"/>
  <c r="H322" i="25"/>
  <c r="S321" i="25"/>
  <c r="H321" i="25"/>
  <c r="S320" i="25"/>
  <c r="H320" i="25"/>
  <c r="S319" i="25"/>
  <c r="H319" i="25"/>
  <c r="S318" i="25"/>
  <c r="H318" i="25"/>
  <c r="S317" i="25"/>
  <c r="H317" i="25"/>
  <c r="S316" i="25"/>
  <c r="H316" i="25"/>
  <c r="S315" i="25"/>
  <c r="H315" i="25"/>
  <c r="S314" i="25"/>
  <c r="H314" i="25"/>
  <c r="S313" i="25"/>
  <c r="H313" i="25"/>
  <c r="S312" i="25"/>
  <c r="H312" i="25"/>
  <c r="F312" i="25"/>
  <c r="F313" i="25" s="1"/>
  <c r="F314" i="25" s="1"/>
  <c r="F315" i="25" s="1"/>
  <c r="F316" i="25" s="1"/>
  <c r="F317" i="25" s="1"/>
  <c r="F318" i="25" s="1"/>
  <c r="F319" i="25" s="1"/>
  <c r="F320" i="25" s="1"/>
  <c r="F321" i="25" s="1"/>
  <c r="F322" i="25" s="1"/>
  <c r="F323" i="25" s="1"/>
  <c r="F324" i="25" s="1"/>
  <c r="F325" i="25" s="1"/>
  <c r="F326" i="25" s="1"/>
  <c r="F327" i="25" s="1"/>
  <c r="F328" i="25" s="1"/>
  <c r="F329" i="25" s="1"/>
  <c r="F330" i="25" s="1"/>
  <c r="F331" i="25" s="1"/>
  <c r="F332" i="25" s="1"/>
  <c r="F333" i="25" s="1"/>
  <c r="F334" i="25" s="1"/>
  <c r="F335" i="25" s="1"/>
  <c r="F336" i="25" s="1"/>
  <c r="F337" i="25" s="1"/>
  <c r="F338" i="25" s="1"/>
  <c r="F339" i="25" s="1"/>
  <c r="F340" i="25" s="1"/>
  <c r="F341" i="25" s="1"/>
  <c r="F342" i="25" s="1"/>
  <c r="F343" i="25" s="1"/>
  <c r="F344" i="25" s="1"/>
  <c r="F345" i="25" s="1"/>
  <c r="F346" i="25" s="1"/>
  <c r="F347" i="25" s="1"/>
  <c r="F348" i="25" s="1"/>
  <c r="F349" i="25" s="1"/>
  <c r="F350" i="25" s="1"/>
  <c r="F351" i="25" s="1"/>
  <c r="F352" i="25" s="1"/>
  <c r="F353" i="25" s="1"/>
  <c r="F354" i="25" s="1"/>
  <c r="F355" i="25" s="1"/>
  <c r="F356" i="25" s="1"/>
  <c r="F357" i="25" s="1"/>
  <c r="F358" i="25" s="1"/>
  <c r="F359" i="25" s="1"/>
  <c r="E312" i="25"/>
  <c r="S311" i="25"/>
  <c r="S310" i="25"/>
  <c r="H310" i="25"/>
  <c r="S309" i="25"/>
  <c r="H309" i="25"/>
  <c r="S308" i="25"/>
  <c r="H308" i="25"/>
  <c r="S307" i="25"/>
  <c r="H307" i="25"/>
  <c r="S306" i="25"/>
  <c r="H306" i="25"/>
  <c r="S305" i="25"/>
  <c r="H305" i="25"/>
  <c r="S304" i="25"/>
  <c r="H304" i="25"/>
  <c r="S303" i="25"/>
  <c r="H303" i="25"/>
  <c r="S302" i="25"/>
  <c r="H302" i="25"/>
  <c r="S301" i="25"/>
  <c r="H301" i="25"/>
  <c r="S300" i="25"/>
  <c r="H300" i="25"/>
  <c r="S299" i="25"/>
  <c r="H299" i="25"/>
  <c r="S298" i="25"/>
  <c r="H298" i="25"/>
  <c r="S297" i="25"/>
  <c r="H297" i="25"/>
  <c r="S296" i="25"/>
  <c r="H296" i="25"/>
  <c r="S295" i="25"/>
  <c r="H295" i="25"/>
  <c r="S294" i="25"/>
  <c r="H294" i="25"/>
  <c r="S293" i="25"/>
  <c r="H293" i="25"/>
  <c r="S292" i="25"/>
  <c r="H292" i="25"/>
  <c r="S291" i="25"/>
  <c r="H291" i="25"/>
  <c r="S290" i="25"/>
  <c r="H290" i="25"/>
  <c r="S289" i="25"/>
  <c r="H289" i="25"/>
  <c r="S288" i="25"/>
  <c r="H288" i="25"/>
  <c r="S287" i="25"/>
  <c r="H287" i="25"/>
  <c r="S286" i="25"/>
  <c r="H286" i="25"/>
  <c r="S285" i="25"/>
  <c r="H285" i="25"/>
  <c r="S284" i="25"/>
  <c r="H284" i="25"/>
  <c r="S283" i="25"/>
  <c r="H283" i="25"/>
  <c r="F283" i="25"/>
  <c r="F284" i="25" s="1"/>
  <c r="F285" i="25" s="1"/>
  <c r="F286" i="25" s="1"/>
  <c r="F287" i="25" s="1"/>
  <c r="F288" i="25" s="1"/>
  <c r="F289" i="25" s="1"/>
  <c r="F290" i="25" s="1"/>
  <c r="F291" i="25" s="1"/>
  <c r="F292" i="25" s="1"/>
  <c r="F293" i="25" s="1"/>
  <c r="F294" i="25" s="1"/>
  <c r="F295" i="25" s="1"/>
  <c r="F296" i="25" s="1"/>
  <c r="F297" i="25" s="1"/>
  <c r="F298" i="25" s="1"/>
  <c r="F299" i="25" s="1"/>
  <c r="F300" i="25" s="1"/>
  <c r="F301" i="25" s="1"/>
  <c r="F302" i="25" s="1"/>
  <c r="F303" i="25" s="1"/>
  <c r="F304" i="25" s="1"/>
  <c r="F305" i="25" s="1"/>
  <c r="F306" i="25" s="1"/>
  <c r="F307" i="25" s="1"/>
  <c r="F308" i="25" s="1"/>
  <c r="F309" i="25" s="1"/>
  <c r="F310" i="25" s="1"/>
  <c r="E283" i="25"/>
  <c r="E284" i="25" s="1"/>
  <c r="S282" i="25"/>
  <c r="H281" i="25"/>
  <c r="B281" i="25"/>
  <c r="S281" i="25" s="1"/>
  <c r="S280" i="25"/>
  <c r="H280" i="25"/>
  <c r="S279" i="25"/>
  <c r="H279" i="25"/>
  <c r="H278" i="25"/>
  <c r="B278" i="25"/>
  <c r="S278" i="25" s="1"/>
  <c r="H277" i="25"/>
  <c r="B277" i="25"/>
  <c r="S272" i="25" s="1"/>
  <c r="S276" i="25"/>
  <c r="H276" i="25"/>
  <c r="S275" i="25"/>
  <c r="H275" i="25"/>
  <c r="S274" i="25"/>
  <c r="H274" i="25"/>
  <c r="S273" i="25"/>
  <c r="H273" i="25"/>
  <c r="H272" i="25"/>
  <c r="B272" i="25"/>
  <c r="S267" i="25" s="1"/>
  <c r="S271" i="25"/>
  <c r="H271" i="25"/>
  <c r="S270" i="25"/>
  <c r="H270" i="25"/>
  <c r="H269" i="25"/>
  <c r="B269" i="25"/>
  <c r="S269" i="25" s="1"/>
  <c r="S268" i="25"/>
  <c r="H268" i="25"/>
  <c r="H267" i="25"/>
  <c r="H266" i="25"/>
  <c r="B266" i="25"/>
  <c r="S266" i="25" s="1"/>
  <c r="S265" i="25"/>
  <c r="H265" i="25"/>
  <c r="S264" i="25"/>
  <c r="H264" i="25"/>
  <c r="S263" i="25"/>
  <c r="H263" i="25"/>
  <c r="H262" i="25"/>
  <c r="B262" i="25"/>
  <c r="S262" i="25" s="1"/>
  <c r="S261" i="25"/>
  <c r="H261" i="25"/>
  <c r="S260" i="25"/>
  <c r="H260" i="25"/>
  <c r="S259" i="25"/>
  <c r="H259" i="25"/>
  <c r="S258" i="25"/>
  <c r="H258" i="25"/>
  <c r="S257" i="25"/>
  <c r="H257" i="25"/>
  <c r="S256" i="25"/>
  <c r="H256" i="25"/>
  <c r="S255" i="25"/>
  <c r="H255" i="25"/>
  <c r="S254" i="25"/>
  <c r="H254" i="25"/>
  <c r="S253" i="25"/>
  <c r="H253" i="25"/>
  <c r="S252" i="25"/>
  <c r="H252" i="25"/>
  <c r="S251" i="25"/>
  <c r="H251" i="25"/>
  <c r="S250" i="25"/>
  <c r="H250" i="25"/>
  <c r="S249" i="25"/>
  <c r="H249" i="25"/>
  <c r="S248" i="25"/>
  <c r="H248" i="25"/>
  <c r="S247" i="25"/>
  <c r="H247" i="25"/>
  <c r="S246" i="25"/>
  <c r="H246" i="25"/>
  <c r="S245" i="25"/>
  <c r="H245" i="25"/>
  <c r="S244" i="25"/>
  <c r="H244" i="25"/>
  <c r="H243" i="25"/>
  <c r="B243" i="25"/>
  <c r="S238" i="25" s="1"/>
  <c r="S242" i="25"/>
  <c r="H242" i="25"/>
  <c r="S241" i="25"/>
  <c r="H241" i="25"/>
  <c r="S240" i="25"/>
  <c r="H240" i="25"/>
  <c r="S239" i="25"/>
  <c r="H239" i="25"/>
  <c r="H238" i="25"/>
  <c r="S237" i="25"/>
  <c r="H237" i="25"/>
  <c r="S236" i="25"/>
  <c r="H236" i="25"/>
  <c r="S235" i="25"/>
  <c r="H235" i="25"/>
  <c r="S234" i="25"/>
  <c r="H234" i="25"/>
  <c r="S233" i="25"/>
  <c r="H233" i="25"/>
  <c r="S232" i="25"/>
  <c r="H232" i="25"/>
  <c r="S231" i="25"/>
  <c r="H231" i="25"/>
  <c r="S230" i="25"/>
  <c r="H230" i="25"/>
  <c r="S229" i="25"/>
  <c r="H229" i="25"/>
  <c r="S228" i="25"/>
  <c r="H228" i="25"/>
  <c r="S227" i="25"/>
  <c r="H227" i="25"/>
  <c r="S226" i="25"/>
  <c r="H226" i="25"/>
  <c r="S225" i="25"/>
  <c r="H225" i="25"/>
  <c r="S224" i="25"/>
  <c r="H224" i="25"/>
  <c r="S223" i="25"/>
  <c r="H223" i="25"/>
  <c r="S222" i="25"/>
  <c r="H222" i="25"/>
  <c r="S221" i="25"/>
  <c r="H221" i="25"/>
  <c r="S220" i="25"/>
  <c r="H220" i="25"/>
  <c r="F220" i="25"/>
  <c r="F221" i="25" s="1"/>
  <c r="F222" i="25" s="1"/>
  <c r="F223" i="25" s="1"/>
  <c r="F224" i="25" s="1"/>
  <c r="F225" i="25" s="1"/>
  <c r="F226" i="25" s="1"/>
  <c r="F227" i="25" s="1"/>
  <c r="F228" i="25" s="1"/>
  <c r="F229" i="25" s="1"/>
  <c r="F230" i="25" s="1"/>
  <c r="F231" i="25" s="1"/>
  <c r="F232" i="25" s="1"/>
  <c r="F233" i="25" s="1"/>
  <c r="F234" i="25" s="1"/>
  <c r="F235" i="25" s="1"/>
  <c r="F236" i="25" s="1"/>
  <c r="F237" i="25" s="1"/>
  <c r="F238" i="25" s="1"/>
  <c r="F239" i="25" s="1"/>
  <c r="F240" i="25" s="1"/>
  <c r="F241" i="25" s="1"/>
  <c r="F242" i="25" s="1"/>
  <c r="F243" i="25" s="1"/>
  <c r="F244" i="25" s="1"/>
  <c r="F245" i="25" s="1"/>
  <c r="F246" i="25" s="1"/>
  <c r="F247" i="25" s="1"/>
  <c r="F248" i="25" s="1"/>
  <c r="F249" i="25" s="1"/>
  <c r="F250" i="25" s="1"/>
  <c r="F251" i="25" s="1"/>
  <c r="F252" i="25" s="1"/>
  <c r="F253" i="25" s="1"/>
  <c r="F254" i="25" s="1"/>
  <c r="F255" i="25" s="1"/>
  <c r="F256" i="25" s="1"/>
  <c r="F257" i="25" s="1"/>
  <c r="F258" i="25" s="1"/>
  <c r="F259" i="25" s="1"/>
  <c r="F260" i="25" s="1"/>
  <c r="F261" i="25" s="1"/>
  <c r="F262" i="25" s="1"/>
  <c r="F263" i="25" s="1"/>
  <c r="F264" i="25" s="1"/>
  <c r="F265" i="25" s="1"/>
  <c r="F266" i="25" s="1"/>
  <c r="F267" i="25" s="1"/>
  <c r="F268" i="25" s="1"/>
  <c r="F269" i="25" s="1"/>
  <c r="F270" i="25" s="1"/>
  <c r="F271" i="25" s="1"/>
  <c r="F272" i="25" s="1"/>
  <c r="F273" i="25" s="1"/>
  <c r="F274" i="25" s="1"/>
  <c r="F275" i="25" s="1"/>
  <c r="F276" i="25" s="1"/>
  <c r="F277" i="25" s="1"/>
  <c r="F278" i="25" s="1"/>
  <c r="F279" i="25" s="1"/>
  <c r="F280" i="25" s="1"/>
  <c r="F281" i="25" s="1"/>
  <c r="S219" i="25"/>
  <c r="H219" i="25"/>
  <c r="F219" i="25"/>
  <c r="E219" i="25"/>
  <c r="G219" i="25" s="1"/>
  <c r="S218" i="25"/>
  <c r="S217" i="25"/>
  <c r="H217" i="25"/>
  <c r="S216" i="25"/>
  <c r="H216" i="25"/>
  <c r="S215" i="25"/>
  <c r="H215" i="25"/>
  <c r="S214" i="25"/>
  <c r="H214" i="25"/>
  <c r="S213" i="25"/>
  <c r="H213" i="25"/>
  <c r="B213" i="25"/>
  <c r="S212" i="25"/>
  <c r="H212" i="25"/>
  <c r="S211" i="25"/>
  <c r="H211" i="25"/>
  <c r="S210" i="25"/>
  <c r="H210" i="25"/>
  <c r="S209" i="25"/>
  <c r="H209" i="25"/>
  <c r="S208" i="25"/>
  <c r="H208" i="25"/>
  <c r="S207" i="25"/>
  <c r="H207" i="25"/>
  <c r="S206" i="25"/>
  <c r="H206" i="25"/>
  <c r="S205" i="25"/>
  <c r="H205" i="25"/>
  <c r="S204" i="25"/>
  <c r="H204" i="25"/>
  <c r="B204" i="25"/>
  <c r="S200" i="25" s="1"/>
  <c r="S203" i="25"/>
  <c r="H203" i="25"/>
  <c r="H202" i="25"/>
  <c r="B202" i="25"/>
  <c r="S202" i="25" s="1"/>
  <c r="S201" i="25"/>
  <c r="H201" i="25"/>
  <c r="H200" i="25"/>
  <c r="S199" i="25"/>
  <c r="H199" i="25"/>
  <c r="S198" i="25"/>
  <c r="H198" i="25"/>
  <c r="B198" i="25"/>
  <c r="S195" i="25" s="1"/>
  <c r="H197" i="25"/>
  <c r="B197" i="25"/>
  <c r="S197" i="25" s="1"/>
  <c r="S196" i="25"/>
  <c r="H196" i="25"/>
  <c r="H195" i="25"/>
  <c r="S194" i="25"/>
  <c r="H194" i="25"/>
  <c r="B194" i="25"/>
  <c r="S193" i="25"/>
  <c r="H193" i="25"/>
  <c r="S192" i="25"/>
  <c r="H192" i="25"/>
  <c r="S191" i="25"/>
  <c r="H191" i="25"/>
  <c r="S190" i="25"/>
  <c r="H190" i="25"/>
  <c r="S189" i="25"/>
  <c r="H189" i="25"/>
  <c r="S188" i="25"/>
  <c r="H188" i="25"/>
  <c r="S187" i="25"/>
  <c r="H187" i="25"/>
  <c r="S186" i="25"/>
  <c r="H186" i="25"/>
  <c r="S185" i="25"/>
  <c r="H185" i="25"/>
  <c r="H184" i="25"/>
  <c r="B184" i="25"/>
  <c r="S184" i="25" s="1"/>
  <c r="S183" i="25"/>
  <c r="H183" i="25"/>
  <c r="S182" i="25"/>
  <c r="H182" i="25"/>
  <c r="S181" i="25"/>
  <c r="H181" i="25"/>
  <c r="S180" i="25"/>
  <c r="H180" i="25"/>
  <c r="S179" i="25"/>
  <c r="H179" i="25"/>
  <c r="S178" i="25"/>
  <c r="H178" i="25"/>
  <c r="S177" i="25"/>
  <c r="H177" i="25"/>
  <c r="S176" i="25"/>
  <c r="H176" i="25"/>
  <c r="S175" i="25"/>
  <c r="H175" i="25"/>
  <c r="S174" i="25"/>
  <c r="H174" i="25"/>
  <c r="S173" i="25"/>
  <c r="H173" i="25"/>
  <c r="S172" i="25"/>
  <c r="H172" i="25"/>
  <c r="S171" i="25"/>
  <c r="H171" i="25"/>
  <c r="S170" i="25"/>
  <c r="H170" i="25"/>
  <c r="S169" i="25"/>
  <c r="H169" i="25"/>
  <c r="S168" i="25"/>
  <c r="H168" i="25"/>
  <c r="S167" i="25"/>
  <c r="H167" i="25"/>
  <c r="S166" i="25"/>
  <c r="H166" i="25"/>
  <c r="S165" i="25"/>
  <c r="H165" i="25"/>
  <c r="S164" i="25"/>
  <c r="H164" i="25"/>
  <c r="F164" i="25"/>
  <c r="F165" i="25" s="1"/>
  <c r="F166" i="25" s="1"/>
  <c r="F167" i="25" s="1"/>
  <c r="F168" i="25" s="1"/>
  <c r="F169" i="25" s="1"/>
  <c r="F170" i="25" s="1"/>
  <c r="F171" i="25" s="1"/>
  <c r="F172" i="25" s="1"/>
  <c r="F173" i="25" s="1"/>
  <c r="F174" i="25" s="1"/>
  <c r="F175" i="25" s="1"/>
  <c r="F176" i="25" s="1"/>
  <c r="F177" i="25" s="1"/>
  <c r="F178" i="25" s="1"/>
  <c r="F179" i="25" s="1"/>
  <c r="F180" i="25" s="1"/>
  <c r="F181" i="25" s="1"/>
  <c r="F182" i="25" s="1"/>
  <c r="F183" i="25" s="1"/>
  <c r="F184" i="25" s="1"/>
  <c r="F185" i="25" s="1"/>
  <c r="F186" i="25" s="1"/>
  <c r="F187" i="25" s="1"/>
  <c r="F188" i="25" s="1"/>
  <c r="F189" i="25" s="1"/>
  <c r="F190" i="25" s="1"/>
  <c r="F191" i="25" s="1"/>
  <c r="F192" i="25" s="1"/>
  <c r="F193" i="25" s="1"/>
  <c r="F194" i="25" s="1"/>
  <c r="F195" i="25" s="1"/>
  <c r="F196" i="25" s="1"/>
  <c r="F197" i="25" s="1"/>
  <c r="F198" i="25" s="1"/>
  <c r="F199" i="25" s="1"/>
  <c r="F200" i="25" s="1"/>
  <c r="F201" i="25" s="1"/>
  <c r="F202" i="25" s="1"/>
  <c r="F203" i="25" s="1"/>
  <c r="F204" i="25" s="1"/>
  <c r="F205" i="25" s="1"/>
  <c r="F206" i="25" s="1"/>
  <c r="F207" i="25" s="1"/>
  <c r="F208" i="25" s="1"/>
  <c r="F209" i="25" s="1"/>
  <c r="F210" i="25" s="1"/>
  <c r="F211" i="25" s="1"/>
  <c r="F212" i="25" s="1"/>
  <c r="F213" i="25" s="1"/>
  <c r="F214" i="25" s="1"/>
  <c r="F215" i="25" s="1"/>
  <c r="F216" i="25" s="1"/>
  <c r="F217" i="25" s="1"/>
  <c r="E164" i="25"/>
  <c r="E165" i="25" s="1"/>
  <c r="S163" i="25"/>
  <c r="S162" i="25"/>
  <c r="H162" i="25"/>
  <c r="B162" i="25"/>
  <c r="S160" i="25" s="1"/>
  <c r="S161" i="25"/>
  <c r="H161" i="25"/>
  <c r="H160" i="25"/>
  <c r="S159" i="25"/>
  <c r="H159" i="25"/>
  <c r="S158" i="25"/>
  <c r="H158" i="25"/>
  <c r="S157" i="25"/>
  <c r="H157" i="25"/>
  <c r="S156" i="25"/>
  <c r="H156" i="25"/>
  <c r="S155" i="25"/>
  <c r="H155" i="25"/>
  <c r="S154" i="25"/>
  <c r="H154" i="25"/>
  <c r="S153" i="25"/>
  <c r="H153" i="25"/>
  <c r="S152" i="25"/>
  <c r="H152" i="25"/>
  <c r="S151" i="25"/>
  <c r="H151" i="25"/>
  <c r="S150" i="25"/>
  <c r="H150" i="25"/>
  <c r="S149" i="25"/>
  <c r="H149" i="25"/>
  <c r="S148" i="25"/>
  <c r="H148" i="25"/>
  <c r="S147" i="25"/>
  <c r="H147" i="25"/>
  <c r="S146" i="25"/>
  <c r="H146" i="25"/>
  <c r="S145" i="25"/>
  <c r="H145" i="25"/>
  <c r="S144" i="25"/>
  <c r="H144" i="25"/>
  <c r="S143" i="25"/>
  <c r="H143" i="25"/>
  <c r="S142" i="25"/>
  <c r="H142" i="25"/>
  <c r="S141" i="25"/>
  <c r="H141" i="25"/>
  <c r="S140" i="25"/>
  <c r="H140" i="25"/>
  <c r="S139" i="25"/>
  <c r="H139" i="25"/>
  <c r="S138" i="25"/>
  <c r="H138" i="25"/>
  <c r="S137" i="25"/>
  <c r="H137" i="25"/>
  <c r="S136" i="25"/>
  <c r="H136" i="25"/>
  <c r="S135" i="25"/>
  <c r="H135" i="25"/>
  <c r="S134" i="25"/>
  <c r="H134" i="25"/>
  <c r="S133" i="25"/>
  <c r="H133" i="25"/>
  <c r="S132" i="25"/>
  <c r="H132" i="25"/>
  <c r="S131" i="25"/>
  <c r="H131" i="25"/>
  <c r="S130" i="25"/>
  <c r="H130" i="25"/>
  <c r="S129" i="25"/>
  <c r="H129" i="25"/>
  <c r="S128" i="25"/>
  <c r="H128" i="25"/>
  <c r="S127" i="25"/>
  <c r="H127" i="25"/>
  <c r="S126" i="25"/>
  <c r="H126" i="25"/>
  <c r="S125" i="25"/>
  <c r="H125" i="25"/>
  <c r="S124" i="25"/>
  <c r="H124" i="25"/>
  <c r="S123" i="25"/>
  <c r="H123" i="25"/>
  <c r="S122" i="25"/>
  <c r="H122" i="25"/>
  <c r="S121" i="25"/>
  <c r="H121" i="25"/>
  <c r="F121" i="25"/>
  <c r="F122" i="25" s="1"/>
  <c r="F123" i="25" s="1"/>
  <c r="F124" i="25" s="1"/>
  <c r="F125" i="25" s="1"/>
  <c r="F126" i="25" s="1"/>
  <c r="F127" i="25" s="1"/>
  <c r="F128" i="25" s="1"/>
  <c r="F129" i="25" s="1"/>
  <c r="F130" i="25" s="1"/>
  <c r="F131" i="25" s="1"/>
  <c r="F132" i="25" s="1"/>
  <c r="F133" i="25" s="1"/>
  <c r="F134" i="25" s="1"/>
  <c r="F135" i="25" s="1"/>
  <c r="F136" i="25" s="1"/>
  <c r="F137" i="25" s="1"/>
  <c r="F138" i="25" s="1"/>
  <c r="F139" i="25" s="1"/>
  <c r="F140" i="25" s="1"/>
  <c r="F141" i="25" s="1"/>
  <c r="F142" i="25" s="1"/>
  <c r="F143" i="25" s="1"/>
  <c r="F144" i="25" s="1"/>
  <c r="F145" i="25" s="1"/>
  <c r="F146" i="25" s="1"/>
  <c r="F147" i="25" s="1"/>
  <c r="F148" i="25" s="1"/>
  <c r="F149" i="25" s="1"/>
  <c r="F150" i="25" s="1"/>
  <c r="F151" i="25" s="1"/>
  <c r="F152" i="25" s="1"/>
  <c r="F153" i="25" s="1"/>
  <c r="F154" i="25" s="1"/>
  <c r="F155" i="25" s="1"/>
  <c r="F156" i="25" s="1"/>
  <c r="F157" i="25" s="1"/>
  <c r="F158" i="25" s="1"/>
  <c r="F159" i="25" s="1"/>
  <c r="F160" i="25" s="1"/>
  <c r="F161" i="25" s="1"/>
  <c r="F162" i="25" s="1"/>
  <c r="E121" i="25"/>
  <c r="E122" i="25" s="1"/>
  <c r="S120" i="25"/>
  <c r="S119" i="25"/>
  <c r="H119" i="25"/>
  <c r="S118" i="25"/>
  <c r="H118" i="25"/>
  <c r="S117" i="25"/>
  <c r="H117" i="25"/>
  <c r="S116" i="25"/>
  <c r="H116" i="25"/>
  <c r="S115" i="25"/>
  <c r="H115" i="25"/>
  <c r="S114" i="25"/>
  <c r="H114" i="25"/>
  <c r="S113" i="25"/>
  <c r="H113" i="25"/>
  <c r="S112" i="25"/>
  <c r="H112" i="25"/>
  <c r="S111" i="25"/>
  <c r="H111" i="25"/>
  <c r="S110" i="25"/>
  <c r="H110" i="25"/>
  <c r="S109" i="25"/>
  <c r="H109" i="25"/>
  <c r="S108" i="25"/>
  <c r="H108" i="25"/>
  <c r="S107" i="25"/>
  <c r="H107" i="25"/>
  <c r="S106" i="25"/>
  <c r="H106" i="25"/>
  <c r="S105" i="25"/>
  <c r="H105" i="25"/>
  <c r="S104" i="25"/>
  <c r="H104" i="25"/>
  <c r="S103" i="25"/>
  <c r="H103" i="25"/>
  <c r="S102" i="25"/>
  <c r="H102" i="25"/>
  <c r="S101" i="25"/>
  <c r="H101" i="25"/>
  <c r="S100" i="25"/>
  <c r="H100" i="25"/>
  <c r="S99" i="25"/>
  <c r="H99" i="25"/>
  <c r="S98" i="25"/>
  <c r="H98" i="25"/>
  <c r="S97" i="25"/>
  <c r="H97" i="25"/>
  <c r="S96" i="25"/>
  <c r="H96" i="25"/>
  <c r="S95" i="25"/>
  <c r="H95" i="25"/>
  <c r="S94" i="25"/>
  <c r="H94" i="25"/>
  <c r="S93" i="25"/>
  <c r="H93" i="25"/>
  <c r="S92" i="25"/>
  <c r="H92" i="25"/>
  <c r="S91" i="25"/>
  <c r="H91" i="25"/>
  <c r="S90" i="25"/>
  <c r="H90" i="25"/>
  <c r="S89" i="25"/>
  <c r="H89" i="25"/>
  <c r="S88" i="25"/>
  <c r="H88" i="25"/>
  <c r="S87" i="25"/>
  <c r="H87" i="25"/>
  <c r="S86" i="25"/>
  <c r="H86" i="25"/>
  <c r="S85" i="25"/>
  <c r="H85" i="25"/>
  <c r="S84" i="25"/>
  <c r="H84" i="25"/>
  <c r="S83" i="25"/>
  <c r="H83" i="25"/>
  <c r="S82" i="25"/>
  <c r="H82" i="25"/>
  <c r="S81" i="25"/>
  <c r="H81" i="25"/>
  <c r="F81" i="25"/>
  <c r="F82" i="25" s="1"/>
  <c r="F83" i="25" s="1"/>
  <c r="F84" i="25" s="1"/>
  <c r="F85" i="25" s="1"/>
  <c r="F86" i="25" s="1"/>
  <c r="F87" i="25" s="1"/>
  <c r="F88" i="25" s="1"/>
  <c r="F89" i="25" s="1"/>
  <c r="F90" i="25" s="1"/>
  <c r="F91" i="25" s="1"/>
  <c r="F92" i="25" s="1"/>
  <c r="F93" i="25" s="1"/>
  <c r="F94" i="25" s="1"/>
  <c r="F95" i="25" s="1"/>
  <c r="F96" i="25" s="1"/>
  <c r="F97" i="25" s="1"/>
  <c r="F98" i="25" s="1"/>
  <c r="F99" i="25" s="1"/>
  <c r="F100" i="25" s="1"/>
  <c r="F101" i="25" s="1"/>
  <c r="F102" i="25" s="1"/>
  <c r="F103" i="25" s="1"/>
  <c r="F104" i="25" s="1"/>
  <c r="F105" i="25" s="1"/>
  <c r="F106" i="25" s="1"/>
  <c r="F107" i="25" s="1"/>
  <c r="F108" i="25" s="1"/>
  <c r="F109" i="25" s="1"/>
  <c r="F110" i="25" s="1"/>
  <c r="F111" i="25" s="1"/>
  <c r="F112" i="25" s="1"/>
  <c r="F113" i="25" s="1"/>
  <c r="F114" i="25" s="1"/>
  <c r="F115" i="25" s="1"/>
  <c r="F116" i="25" s="1"/>
  <c r="F117" i="25" s="1"/>
  <c r="F118" i="25" s="1"/>
  <c r="F119" i="25" s="1"/>
  <c r="E81" i="25"/>
  <c r="S80" i="25"/>
  <c r="S79" i="25"/>
  <c r="L79" i="25"/>
  <c r="H79" i="25"/>
  <c r="S78" i="25"/>
  <c r="L78" i="25"/>
  <c r="H78" i="25"/>
  <c r="S77" i="25"/>
  <c r="L77" i="25"/>
  <c r="H77" i="25"/>
  <c r="S76" i="25"/>
  <c r="L76" i="25"/>
  <c r="H76" i="25"/>
  <c r="S75" i="25"/>
  <c r="L75" i="25"/>
  <c r="H75" i="25"/>
  <c r="S74" i="25"/>
  <c r="L74" i="25"/>
  <c r="H74" i="25"/>
  <c r="S73" i="25"/>
  <c r="L73" i="25"/>
  <c r="H73" i="25"/>
  <c r="S72" i="25"/>
  <c r="L72" i="25"/>
  <c r="H72" i="25"/>
  <c r="S71" i="25"/>
  <c r="L71" i="25"/>
  <c r="H71" i="25"/>
  <c r="S70" i="25"/>
  <c r="L70" i="25"/>
  <c r="H70" i="25"/>
  <c r="S69" i="25"/>
  <c r="L69" i="25"/>
  <c r="H69" i="25"/>
  <c r="S68" i="25"/>
  <c r="L68" i="25"/>
  <c r="H68" i="25"/>
  <c r="S67" i="25"/>
  <c r="L67" i="25"/>
  <c r="H67" i="25"/>
  <c r="S66" i="25"/>
  <c r="L66" i="25"/>
  <c r="H66" i="25"/>
  <c r="S65" i="25"/>
  <c r="L65" i="25"/>
  <c r="H65" i="25"/>
  <c r="S64" i="25"/>
  <c r="L64" i="25"/>
  <c r="H64" i="25"/>
  <c r="S63" i="25"/>
  <c r="L63" i="25"/>
  <c r="K63" i="25"/>
  <c r="H63" i="25"/>
  <c r="S62" i="25"/>
  <c r="L62" i="25"/>
  <c r="H62" i="25"/>
  <c r="S61" i="25"/>
  <c r="L61" i="25"/>
  <c r="H61" i="25"/>
  <c r="S60" i="25"/>
  <c r="L60" i="25"/>
  <c r="H60" i="25"/>
  <c r="S59" i="25"/>
  <c r="L59" i="25"/>
  <c r="H59" i="25"/>
  <c r="S58" i="25"/>
  <c r="L58" i="25"/>
  <c r="H58" i="25"/>
  <c r="S57" i="25"/>
  <c r="L57" i="25"/>
  <c r="H57" i="25"/>
  <c r="S56" i="25"/>
  <c r="L56" i="25"/>
  <c r="H56" i="25"/>
  <c r="S55" i="25"/>
  <c r="L55" i="25"/>
  <c r="H55" i="25"/>
  <c r="S54" i="25"/>
  <c r="L54" i="25"/>
  <c r="K54" i="25"/>
  <c r="H54" i="25"/>
  <c r="C54" i="25"/>
  <c r="S53" i="25"/>
  <c r="L53" i="25"/>
  <c r="H53" i="25"/>
  <c r="S52" i="25"/>
  <c r="L52" i="25"/>
  <c r="H52" i="25"/>
  <c r="S51" i="25"/>
  <c r="L51" i="25"/>
  <c r="K51" i="25"/>
  <c r="H51" i="25"/>
  <c r="C51" i="25"/>
  <c r="S50" i="25"/>
  <c r="L50" i="25"/>
  <c r="H50" i="25"/>
  <c r="S49" i="25"/>
  <c r="L49" i="25"/>
  <c r="P49" i="25" s="1"/>
  <c r="H49" i="25"/>
  <c r="F49" i="25"/>
  <c r="F50" i="25" s="1"/>
  <c r="F51" i="25" s="1"/>
  <c r="F52" i="25" s="1"/>
  <c r="F53" i="25" s="1"/>
  <c r="F54" i="25" s="1"/>
  <c r="F55" i="25" s="1"/>
  <c r="F56" i="25" s="1"/>
  <c r="F57" i="25" s="1"/>
  <c r="F58" i="25" s="1"/>
  <c r="F59" i="25" s="1"/>
  <c r="F60" i="25" s="1"/>
  <c r="F61" i="25" s="1"/>
  <c r="F62" i="25" s="1"/>
  <c r="F63" i="25" s="1"/>
  <c r="F64" i="25" s="1"/>
  <c r="F65" i="25" s="1"/>
  <c r="F66" i="25" s="1"/>
  <c r="F67" i="25" s="1"/>
  <c r="F68" i="25" s="1"/>
  <c r="F69" i="25" s="1"/>
  <c r="F70" i="25" s="1"/>
  <c r="F71" i="25" s="1"/>
  <c r="F72" i="25" s="1"/>
  <c r="F73" i="25" s="1"/>
  <c r="F74" i="25" s="1"/>
  <c r="F75" i="25" s="1"/>
  <c r="F76" i="25" s="1"/>
  <c r="F77" i="25" s="1"/>
  <c r="F78" i="25" s="1"/>
  <c r="F79" i="25" s="1"/>
  <c r="E49" i="25"/>
  <c r="G49" i="25" s="1"/>
  <c r="S48" i="25"/>
  <c r="S47" i="25"/>
  <c r="H47" i="25"/>
  <c r="S46" i="25"/>
  <c r="H46" i="25"/>
  <c r="S45" i="25"/>
  <c r="H45" i="25"/>
  <c r="S44" i="25"/>
  <c r="H44" i="25"/>
  <c r="S43" i="25"/>
  <c r="H43" i="25"/>
  <c r="S42" i="25"/>
  <c r="H42" i="25"/>
  <c r="S41" i="25"/>
  <c r="H41" i="25"/>
  <c r="S40" i="25"/>
  <c r="H40" i="25"/>
  <c r="S39" i="25"/>
  <c r="H39" i="25"/>
  <c r="S38" i="25"/>
  <c r="H38" i="25"/>
  <c r="S37" i="25"/>
  <c r="H37" i="25"/>
  <c r="S36" i="25"/>
  <c r="H36" i="25"/>
  <c r="S35" i="25"/>
  <c r="H35" i="25"/>
  <c r="S34" i="25"/>
  <c r="H34" i="25"/>
  <c r="S33" i="25"/>
  <c r="H33" i="25"/>
  <c r="S32" i="25"/>
  <c r="H32" i="25"/>
  <c r="S31" i="25"/>
  <c r="H31" i="25"/>
  <c r="S30" i="25"/>
  <c r="H30" i="25"/>
  <c r="S29" i="25"/>
  <c r="H29" i="25"/>
  <c r="S28" i="25"/>
  <c r="H28" i="25"/>
  <c r="S27" i="25"/>
  <c r="H27" i="25"/>
  <c r="S26" i="25"/>
  <c r="H26" i="25"/>
  <c r="S25" i="25"/>
  <c r="H25" i="25"/>
  <c r="S24" i="25"/>
  <c r="H24" i="25"/>
  <c r="S23" i="25"/>
  <c r="H23" i="25"/>
  <c r="S22" i="25"/>
  <c r="H22" i="25"/>
  <c r="S21" i="25"/>
  <c r="H21" i="25"/>
  <c r="S20" i="25"/>
  <c r="H20" i="25"/>
  <c r="S19" i="25"/>
  <c r="H19" i="25"/>
  <c r="S18" i="25"/>
  <c r="H18" i="25"/>
  <c r="S17" i="25"/>
  <c r="H17" i="25"/>
  <c r="S16" i="25"/>
  <c r="H16" i="25"/>
  <c r="S15" i="25"/>
  <c r="H15" i="25"/>
  <c r="S14" i="25"/>
  <c r="H14" i="25"/>
  <c r="S13" i="25"/>
  <c r="H13" i="25"/>
  <c r="S12" i="25"/>
  <c r="H12" i="25"/>
  <c r="S11" i="25"/>
  <c r="H11" i="25"/>
  <c r="S10" i="25"/>
  <c r="H10" i="25"/>
  <c r="S9" i="25"/>
  <c r="H9" i="25"/>
  <c r="S8" i="25"/>
  <c r="H8" i="25"/>
  <c r="S7" i="25"/>
  <c r="H7" i="25"/>
  <c r="S6" i="25"/>
  <c r="H6" i="25"/>
  <c r="S5" i="25"/>
  <c r="H5" i="25"/>
  <c r="S4" i="25"/>
  <c r="H4" i="25"/>
  <c r="S3" i="25"/>
  <c r="H3" i="25"/>
  <c r="F3" i="25"/>
  <c r="F4" i="25" s="1"/>
  <c r="F5" i="25" s="1"/>
  <c r="F6" i="25" s="1"/>
  <c r="F7" i="25" s="1"/>
  <c r="F8" i="25" s="1"/>
  <c r="F9" i="25" s="1"/>
  <c r="F10" i="25" s="1"/>
  <c r="F11" i="25" s="1"/>
  <c r="F12" i="25" s="1"/>
  <c r="F13" i="25" s="1"/>
  <c r="F14" i="25" s="1"/>
  <c r="F15" i="25" s="1"/>
  <c r="F16" i="25" s="1"/>
  <c r="F17" i="25" s="1"/>
  <c r="F18" i="25" s="1"/>
  <c r="F19" i="25" s="1"/>
  <c r="F20" i="25" s="1"/>
  <c r="F21" i="25" s="1"/>
  <c r="F22" i="25" s="1"/>
  <c r="F23" i="25" s="1"/>
  <c r="F24" i="25" s="1"/>
  <c r="F25" i="25" s="1"/>
  <c r="F26" i="25" s="1"/>
  <c r="F27" i="25" s="1"/>
  <c r="F28" i="25" s="1"/>
  <c r="F29" i="25" s="1"/>
  <c r="F30" i="25" s="1"/>
  <c r="F31" i="25" s="1"/>
  <c r="F32" i="25" s="1"/>
  <c r="F33" i="25" s="1"/>
  <c r="F34" i="25" s="1"/>
  <c r="F35" i="25" s="1"/>
  <c r="F36" i="25" s="1"/>
  <c r="F37" i="25" s="1"/>
  <c r="F38" i="25" s="1"/>
  <c r="F39" i="25" s="1"/>
  <c r="F40" i="25" s="1"/>
  <c r="F41" i="25" s="1"/>
  <c r="F42" i="25" s="1"/>
  <c r="F43" i="25" s="1"/>
  <c r="F44" i="25" s="1"/>
  <c r="F45" i="25" s="1"/>
  <c r="F46" i="25" s="1"/>
  <c r="F47" i="25" s="1"/>
  <c r="S2" i="25"/>
  <c r="H2" i="25"/>
  <c r="G2" i="25"/>
  <c r="F2" i="25"/>
  <c r="E2" i="25"/>
  <c r="E3" i="25" s="1"/>
  <c r="S80" i="24"/>
  <c r="S120" i="24"/>
  <c r="S163" i="24"/>
  <c r="S177" i="24"/>
  <c r="S240" i="24"/>
  <c r="S275" i="24"/>
  <c r="S327" i="24"/>
  <c r="S431" i="24"/>
  <c r="S541" i="24"/>
  <c r="S627" i="24"/>
  <c r="S697" i="24"/>
  <c r="S793" i="24"/>
  <c r="S868" i="24"/>
  <c r="S973" i="24"/>
  <c r="S994" i="24"/>
  <c r="S1013" i="24"/>
  <c r="S1015" i="24"/>
  <c r="S1106" i="24"/>
  <c r="S1188" i="24"/>
  <c r="S1228" i="24"/>
  <c r="S1264" i="24"/>
  <c r="S1293" i="24"/>
  <c r="S1355" i="24"/>
  <c r="S1406" i="24"/>
  <c r="S1520" i="24"/>
  <c r="S1615" i="24"/>
  <c r="S1723" i="24"/>
  <c r="S1737" i="24"/>
  <c r="S1806" i="24"/>
  <c r="S1815" i="24"/>
  <c r="S1878" i="24"/>
  <c r="S1967" i="24"/>
  <c r="S2014" i="24"/>
  <c r="S2074" i="24"/>
  <c r="S2137" i="24"/>
  <c r="S2168" i="24"/>
  <c r="S2200" i="24"/>
  <c r="S2223" i="24"/>
  <c r="S2274" i="24"/>
  <c r="S2280" i="24"/>
  <c r="S2325" i="24"/>
  <c r="S2348" i="24"/>
  <c r="S2388" i="24"/>
  <c r="S2472" i="24"/>
  <c r="S2526" i="24"/>
  <c r="S2562" i="24"/>
  <c r="S2569" i="24"/>
  <c r="S2588" i="24"/>
  <c r="S2733" i="24"/>
  <c r="S2784" i="24"/>
  <c r="S2843" i="24"/>
  <c r="S2892" i="24"/>
  <c r="S2942" i="24"/>
  <c r="S2982" i="24"/>
  <c r="S3000" i="24"/>
  <c r="S3016" i="24"/>
  <c r="S3032" i="24"/>
  <c r="S3048" i="24"/>
  <c r="S3068" i="24"/>
  <c r="S3075" i="24"/>
  <c r="S3074" i="24"/>
  <c r="H3074" i="24"/>
  <c r="S3073" i="24"/>
  <c r="H3073" i="24"/>
  <c r="S3072" i="24"/>
  <c r="H3072" i="24"/>
  <c r="S3071" i="24"/>
  <c r="H3071" i="24"/>
  <c r="S3070" i="24"/>
  <c r="H3070" i="24"/>
  <c r="S3069" i="24"/>
  <c r="H3069" i="24"/>
  <c r="S3067" i="24"/>
  <c r="H3067" i="24"/>
  <c r="S3066" i="24"/>
  <c r="H3066" i="24"/>
  <c r="H3065" i="24"/>
  <c r="H3064" i="24"/>
  <c r="S3063" i="24"/>
  <c r="S3062" i="24"/>
  <c r="H3062" i="24"/>
  <c r="S3061" i="24"/>
  <c r="H3061" i="24"/>
  <c r="S3060" i="24"/>
  <c r="H3060" i="24"/>
  <c r="S3059" i="24"/>
  <c r="H3059" i="24"/>
  <c r="S3058" i="24"/>
  <c r="H3058" i="24"/>
  <c r="S3057" i="24"/>
  <c r="H3057" i="24"/>
  <c r="S3056" i="24"/>
  <c r="H3056" i="24"/>
  <c r="S3055" i="24"/>
  <c r="H3055" i="24"/>
  <c r="S3054" i="24"/>
  <c r="H3054" i="24"/>
  <c r="S3053" i="24"/>
  <c r="H3053" i="24"/>
  <c r="S3052" i="24"/>
  <c r="H3052" i="24"/>
  <c r="S3051" i="24"/>
  <c r="H3051" i="24"/>
  <c r="S3050" i="24"/>
  <c r="H3050" i="24"/>
  <c r="S3049" i="24"/>
  <c r="H3049" i="24"/>
  <c r="S3047" i="24"/>
  <c r="H3047" i="24"/>
  <c r="S3046" i="24"/>
  <c r="H3046" i="24"/>
  <c r="H3045" i="24"/>
  <c r="S3044" i="24"/>
  <c r="H3044" i="24"/>
  <c r="S3043" i="24"/>
  <c r="H3043" i="24"/>
  <c r="S3042" i="24"/>
  <c r="H3042" i="24"/>
  <c r="S3041" i="24"/>
  <c r="H3041" i="24"/>
  <c r="S3040" i="24"/>
  <c r="H3040" i="24"/>
  <c r="S3039" i="24"/>
  <c r="H3039" i="24"/>
  <c r="S3038" i="24"/>
  <c r="H3038" i="24"/>
  <c r="S3037" i="24"/>
  <c r="H3037" i="24"/>
  <c r="S3036" i="24"/>
  <c r="H3036" i="24"/>
  <c r="S3035" i="24"/>
  <c r="H3035" i="24"/>
  <c r="S3034" i="24"/>
  <c r="H3034" i="24"/>
  <c r="S3033" i="24"/>
  <c r="H3033" i="24"/>
  <c r="S3031" i="24"/>
  <c r="H3031" i="24"/>
  <c r="S3030" i="24"/>
  <c r="H3030" i="24"/>
  <c r="S3029" i="24"/>
  <c r="H3029" i="24"/>
  <c r="H3028" i="24"/>
  <c r="H3027" i="24"/>
  <c r="S3027" i="24"/>
  <c r="H3026" i="24"/>
  <c r="S3026" i="24"/>
  <c r="H3025" i="24"/>
  <c r="S3025" i="24"/>
  <c r="H3024" i="24"/>
  <c r="H3023" i="24"/>
  <c r="H3022" i="24"/>
  <c r="H3021" i="24"/>
  <c r="H3020" i="24"/>
  <c r="H3019" i="24"/>
  <c r="S3019" i="24"/>
  <c r="S3018" i="24"/>
  <c r="H3018" i="24"/>
  <c r="S3017" i="24"/>
  <c r="H3017" i="24"/>
  <c r="S3015" i="24"/>
  <c r="H3015" i="24"/>
  <c r="S3014" i="24"/>
  <c r="H3014" i="24"/>
  <c r="S3013" i="24"/>
  <c r="H3013" i="24"/>
  <c r="S3012" i="24"/>
  <c r="H3012" i="24"/>
  <c r="S3011" i="24"/>
  <c r="S3010" i="24"/>
  <c r="H3010" i="24"/>
  <c r="S3009" i="24"/>
  <c r="H3009" i="24"/>
  <c r="S3008" i="24"/>
  <c r="H3008" i="24"/>
  <c r="S3007" i="24"/>
  <c r="H3007" i="24"/>
  <c r="S3006" i="24"/>
  <c r="H3006" i="24"/>
  <c r="S3005" i="24"/>
  <c r="H3005" i="24"/>
  <c r="S3004" i="24"/>
  <c r="H3004" i="24"/>
  <c r="S3003" i="24"/>
  <c r="H3003" i="24"/>
  <c r="S3002" i="24"/>
  <c r="H3002" i="24"/>
  <c r="S3001" i="24"/>
  <c r="H3001" i="24"/>
  <c r="S2999" i="24"/>
  <c r="H2999" i="24"/>
  <c r="H2998" i="24"/>
  <c r="S2998" i="24"/>
  <c r="S2997" i="24"/>
  <c r="H2997" i="24"/>
  <c r="S2996" i="24"/>
  <c r="H2996" i="24"/>
  <c r="S2995" i="24"/>
  <c r="H2995" i="24"/>
  <c r="S2994" i="24"/>
  <c r="H2994" i="24"/>
  <c r="S2993" i="24"/>
  <c r="H2993" i="24"/>
  <c r="S2992" i="24"/>
  <c r="H2992" i="24"/>
  <c r="S2991" i="24"/>
  <c r="H2991" i="24"/>
  <c r="S2990" i="24"/>
  <c r="H2990" i="24"/>
  <c r="S2989" i="24"/>
  <c r="H2989" i="24"/>
  <c r="S2988" i="24"/>
  <c r="H2988" i="24"/>
  <c r="S2987" i="24"/>
  <c r="H2987" i="24"/>
  <c r="S2986" i="24"/>
  <c r="H2986" i="24"/>
  <c r="S2985" i="24"/>
  <c r="H2985" i="24"/>
  <c r="S2984" i="24"/>
  <c r="H2984" i="24"/>
  <c r="S2983" i="24"/>
  <c r="H2983" i="24"/>
  <c r="S2981" i="24"/>
  <c r="H2981" i="24"/>
  <c r="H2980" i="24"/>
  <c r="S2979" i="24"/>
  <c r="H2979" i="24"/>
  <c r="H2978" i="24"/>
  <c r="S2977" i="24"/>
  <c r="H2977" i="24"/>
  <c r="H2976" i="24"/>
  <c r="S2976" i="24"/>
  <c r="H2975" i="24"/>
  <c r="S2975" i="24"/>
  <c r="H2974" i="24"/>
  <c r="H2973" i="24"/>
  <c r="S2973" i="24"/>
  <c r="H2972" i="24"/>
  <c r="H2971" i="24"/>
  <c r="S2970" i="24"/>
  <c r="H2970" i="24"/>
  <c r="S2969" i="24"/>
  <c r="H2969" i="24"/>
  <c r="H2968" i="24"/>
  <c r="H2967" i="24"/>
  <c r="S2966" i="24"/>
  <c r="H2966" i="24"/>
  <c r="H2965" i="24"/>
  <c r="S2964" i="24"/>
  <c r="H2964" i="24"/>
  <c r="H2963" i="24"/>
  <c r="H2962" i="24"/>
  <c r="S2961" i="24"/>
  <c r="H2961" i="24"/>
  <c r="S2960" i="24"/>
  <c r="H2960" i="24"/>
  <c r="S2959" i="24"/>
  <c r="H2959" i="24"/>
  <c r="S2958" i="24"/>
  <c r="H2958" i="24"/>
  <c r="S2957" i="24"/>
  <c r="H2957" i="24"/>
  <c r="S2955" i="24"/>
  <c r="H2955" i="24"/>
  <c r="H2954" i="24"/>
  <c r="S2953" i="24"/>
  <c r="H2953" i="24"/>
  <c r="S2952" i="24"/>
  <c r="H2952" i="24"/>
  <c r="S2951" i="24"/>
  <c r="H2951" i="24"/>
  <c r="S2950" i="24"/>
  <c r="H2950" i="24"/>
  <c r="S2949" i="24"/>
  <c r="H2949" i="24"/>
  <c r="S2948" i="24"/>
  <c r="H2948" i="24"/>
  <c r="S2947" i="24"/>
  <c r="H2947" i="24"/>
  <c r="S2946" i="24"/>
  <c r="H2946" i="24"/>
  <c r="S2945" i="24"/>
  <c r="H2945" i="24"/>
  <c r="S2944" i="24"/>
  <c r="H2944" i="24"/>
  <c r="S2943" i="24"/>
  <c r="H2943" i="24"/>
  <c r="S2941" i="24"/>
  <c r="H2941" i="24"/>
  <c r="H2940" i="24"/>
  <c r="H2939" i="24"/>
  <c r="S2938" i="24"/>
  <c r="H2938" i="24"/>
  <c r="H2937" i="24"/>
  <c r="S2936" i="24"/>
  <c r="H2936" i="24"/>
  <c r="H2935" i="24"/>
  <c r="H2934" i="24"/>
  <c r="S2934" i="24"/>
  <c r="H2933" i="24"/>
  <c r="H2932" i="24"/>
  <c r="H2931" i="24"/>
  <c r="S2931" i="24"/>
  <c r="H2930" i="24"/>
  <c r="H2929" i="24"/>
  <c r="S2929" i="24"/>
  <c r="H2928" i="24"/>
  <c r="S2927" i="24"/>
  <c r="H2927" i="24"/>
  <c r="H2926" i="24"/>
  <c r="S2926" i="24"/>
  <c r="S2925" i="24"/>
  <c r="H2925" i="24"/>
  <c r="H2924" i="24"/>
  <c r="S2923" i="24"/>
  <c r="H2923" i="24"/>
  <c r="H2922" i="24"/>
  <c r="S2921" i="24"/>
  <c r="H2921" i="24"/>
  <c r="H2920" i="24"/>
  <c r="S2919" i="24"/>
  <c r="S2918" i="24"/>
  <c r="H2918" i="24"/>
  <c r="S2917" i="24"/>
  <c r="H2917" i="24"/>
  <c r="S2916" i="24"/>
  <c r="S2915" i="24"/>
  <c r="H2915" i="24"/>
  <c r="H2914" i="24"/>
  <c r="S2913" i="24"/>
  <c r="H2913" i="24"/>
  <c r="S2912" i="24"/>
  <c r="H2912" i="24"/>
  <c r="S2911" i="24"/>
  <c r="H2911" i="24"/>
  <c r="S2910" i="24"/>
  <c r="H2910" i="24"/>
  <c r="S2909" i="24"/>
  <c r="H2909" i="24"/>
  <c r="S2908" i="24"/>
  <c r="H2908" i="24"/>
  <c r="H2907" i="24"/>
  <c r="S2907" i="24"/>
  <c r="H2906" i="24"/>
  <c r="S2905" i="24"/>
  <c r="H2905" i="24"/>
  <c r="S2904" i="24"/>
  <c r="H2904" i="24"/>
  <c r="H2903" i="24"/>
  <c r="H2902" i="24"/>
  <c r="S2902" i="24"/>
  <c r="S2901" i="24"/>
  <c r="H2901" i="24"/>
  <c r="S2900" i="24"/>
  <c r="H2900" i="24"/>
  <c r="H2899" i="24"/>
  <c r="S2898" i="24"/>
  <c r="H2898" i="24"/>
  <c r="S2897" i="24"/>
  <c r="H2897" i="24"/>
  <c r="H2896" i="24"/>
  <c r="S2896" i="24"/>
  <c r="H2895" i="24"/>
  <c r="S2895" i="24"/>
  <c r="H2894" i="24"/>
  <c r="H2893" i="24"/>
  <c r="H2891" i="24"/>
  <c r="S2890" i="24"/>
  <c r="H2890" i="24"/>
  <c r="H2889" i="24"/>
  <c r="S2888" i="24"/>
  <c r="H2888" i="24"/>
  <c r="H2887" i="24"/>
  <c r="S2887" i="24"/>
  <c r="S2886" i="24"/>
  <c r="H2885" i="24"/>
  <c r="S2885" i="24"/>
  <c r="H2884" i="24"/>
  <c r="H2883" i="24"/>
  <c r="S2883" i="24"/>
  <c r="H2882" i="24"/>
  <c r="H2881" i="24"/>
  <c r="S2881" i="24"/>
  <c r="S2880" i="24"/>
  <c r="H2880" i="24"/>
  <c r="S2879" i="24"/>
  <c r="H2879" i="24"/>
  <c r="S2878" i="24"/>
  <c r="H2878" i="24"/>
  <c r="H2877" i="24"/>
  <c r="S2876" i="24"/>
  <c r="H2876" i="24"/>
  <c r="H2875" i="24"/>
  <c r="S2874" i="24"/>
  <c r="H2874" i="24"/>
  <c r="S2873" i="24"/>
  <c r="H2873" i="24"/>
  <c r="H2872" i="24"/>
  <c r="S2871" i="24"/>
  <c r="H2871" i="24"/>
  <c r="H2870" i="24"/>
  <c r="S2869" i="24"/>
  <c r="H2869" i="24"/>
  <c r="H2868" i="24"/>
  <c r="S2868" i="24"/>
  <c r="S2867" i="24"/>
  <c r="H2867" i="24"/>
  <c r="S2866" i="24"/>
  <c r="H2866" i="24"/>
  <c r="H2865" i="24"/>
  <c r="S2864" i="24"/>
  <c r="H2864" i="24"/>
  <c r="H2863" i="24"/>
  <c r="S2862" i="24"/>
  <c r="H2862" i="24"/>
  <c r="H2861" i="24"/>
  <c r="H2860" i="24"/>
  <c r="S2859" i="24"/>
  <c r="H2859" i="24"/>
  <c r="H2858" i="24"/>
  <c r="S2857" i="24"/>
  <c r="H2857" i="24"/>
  <c r="S2856" i="24"/>
  <c r="H2856" i="24"/>
  <c r="H2855" i="24"/>
  <c r="S2854" i="24"/>
  <c r="H2854" i="24"/>
  <c r="H2853" i="24"/>
  <c r="S2852" i="24"/>
  <c r="H2852" i="24"/>
  <c r="H2851" i="24"/>
  <c r="S2850" i="24"/>
  <c r="H2850" i="24"/>
  <c r="H2849" i="24"/>
  <c r="S2848" i="24"/>
  <c r="H2848" i="24"/>
  <c r="S2847" i="24"/>
  <c r="H2847" i="24"/>
  <c r="H2846" i="24"/>
  <c r="S2845" i="24"/>
  <c r="H2845" i="24"/>
  <c r="S2844" i="24"/>
  <c r="H2842" i="24"/>
  <c r="H2841" i="24"/>
  <c r="S2840" i="24"/>
  <c r="H2840" i="24"/>
  <c r="H2839" i="24"/>
  <c r="S2838" i="24"/>
  <c r="H2838" i="24"/>
  <c r="H2837" i="24"/>
  <c r="S2836" i="24"/>
  <c r="H2836" i="24"/>
  <c r="H2835" i="24"/>
  <c r="H2834" i="24"/>
  <c r="S2834" i="24"/>
  <c r="H2833" i="24"/>
  <c r="H2832" i="24"/>
  <c r="S2832" i="24"/>
  <c r="H2831" i="24"/>
  <c r="H2830" i="24"/>
  <c r="S2830" i="24"/>
  <c r="H2829" i="24"/>
  <c r="S2829" i="24"/>
  <c r="S2828" i="24"/>
  <c r="H2828" i="24"/>
  <c r="H2827" i="24"/>
  <c r="S2826" i="24"/>
  <c r="H2826" i="24"/>
  <c r="H2825" i="24"/>
  <c r="S2824" i="24"/>
  <c r="H2824" i="24"/>
  <c r="H2823" i="24"/>
  <c r="H2822" i="24"/>
  <c r="S2821" i="24"/>
  <c r="H2821" i="24"/>
  <c r="H2820" i="24"/>
  <c r="H2819" i="24"/>
  <c r="S2818" i="24"/>
  <c r="H2818" i="24"/>
  <c r="H2817" i="24"/>
  <c r="S2816" i="24"/>
  <c r="H2816" i="24"/>
  <c r="H2815" i="24"/>
  <c r="H2814" i="24"/>
  <c r="S2813" i="24"/>
  <c r="H2813" i="24"/>
  <c r="S2812" i="24"/>
  <c r="H2811" i="24"/>
  <c r="H2810" i="24"/>
  <c r="S2809" i="24"/>
  <c r="H2809" i="24"/>
  <c r="H2808" i="24"/>
  <c r="S2807" i="24"/>
  <c r="H2807" i="24"/>
  <c r="S2806" i="24"/>
  <c r="H2806" i="24"/>
  <c r="H2805" i="24"/>
  <c r="H2804" i="24"/>
  <c r="S2803" i="24"/>
  <c r="H2803" i="24"/>
  <c r="H2802" i="24"/>
  <c r="S2801" i="24"/>
  <c r="H2801" i="24"/>
  <c r="H2800" i="24"/>
  <c r="S2799" i="24"/>
  <c r="H2799" i="24"/>
  <c r="H2798" i="24"/>
  <c r="S2797" i="24"/>
  <c r="H2797" i="24"/>
  <c r="S2796" i="24"/>
  <c r="H2796" i="24"/>
  <c r="H2795" i="24"/>
  <c r="S2794" i="24"/>
  <c r="H2794" i="24"/>
  <c r="H2793" i="24"/>
  <c r="S2792" i="24"/>
  <c r="H2792" i="24"/>
  <c r="H2791" i="24"/>
  <c r="S2790" i="24"/>
  <c r="H2790" i="24"/>
  <c r="S2789" i="24"/>
  <c r="H2789" i="24"/>
  <c r="H2788" i="24"/>
  <c r="S2787" i="24"/>
  <c r="S2786" i="24"/>
  <c r="H2786" i="24"/>
  <c r="S2785" i="24"/>
  <c r="H2785" i="24"/>
  <c r="S2783" i="24"/>
  <c r="H2783" i="24"/>
  <c r="H2782" i="24"/>
  <c r="S2781" i="24"/>
  <c r="H2781" i="24"/>
  <c r="S2780" i="24"/>
  <c r="H2780" i="24"/>
  <c r="H2779" i="24"/>
  <c r="S2779" i="24"/>
  <c r="H2778" i="24"/>
  <c r="S2778" i="24"/>
  <c r="H2777" i="24"/>
  <c r="S2777" i="24"/>
  <c r="H2776" i="24"/>
  <c r="S2775" i="24"/>
  <c r="H2775" i="24"/>
  <c r="S2774" i="24"/>
  <c r="H2774" i="24"/>
  <c r="S2773" i="24"/>
  <c r="H2773" i="24"/>
  <c r="S2772" i="24"/>
  <c r="H2772" i="24"/>
  <c r="S2771" i="24"/>
  <c r="H2771" i="24"/>
  <c r="H2770" i="24"/>
  <c r="S2769" i="24"/>
  <c r="H2768" i="24"/>
  <c r="H2767" i="24"/>
  <c r="S2766" i="24"/>
  <c r="H2766" i="24"/>
  <c r="S2765" i="24"/>
  <c r="H2765" i="24"/>
  <c r="H2764" i="24"/>
  <c r="H2763" i="24"/>
  <c r="S2762" i="24"/>
  <c r="H2762" i="24"/>
  <c r="S2761" i="24"/>
  <c r="H2761" i="24"/>
  <c r="S2760" i="24"/>
  <c r="H2760" i="24"/>
  <c r="H2759" i="24"/>
  <c r="H2758" i="24"/>
  <c r="H2757" i="24"/>
  <c r="S2756" i="24"/>
  <c r="H2756" i="24"/>
  <c r="S2755" i="24"/>
  <c r="H2755" i="24"/>
  <c r="S2754" i="24"/>
  <c r="H2754" i="24"/>
  <c r="H2753" i="24"/>
  <c r="S2752" i="24"/>
  <c r="H2752" i="24"/>
  <c r="H2751" i="24"/>
  <c r="H2750" i="24"/>
  <c r="S2749" i="24"/>
  <c r="H2749" i="24"/>
  <c r="H2748" i="24"/>
  <c r="H2747" i="24"/>
  <c r="H2746" i="24"/>
  <c r="S2745" i="24"/>
  <c r="H2745" i="24"/>
  <c r="S2744" i="24"/>
  <c r="H2744" i="24"/>
  <c r="H2743" i="24"/>
  <c r="H2742" i="24"/>
  <c r="S2742" i="24"/>
  <c r="H2741" i="24"/>
  <c r="H2740" i="24"/>
  <c r="S2739" i="24"/>
  <c r="H2739" i="24"/>
  <c r="H2738" i="24"/>
  <c r="S2737" i="24"/>
  <c r="H2737" i="24"/>
  <c r="S2736" i="24"/>
  <c r="H2736" i="24"/>
  <c r="H2735" i="24"/>
  <c r="S2734" i="24"/>
  <c r="H2734" i="24"/>
  <c r="H2732" i="24"/>
  <c r="H2731" i="24"/>
  <c r="H2730" i="24"/>
  <c r="H2729" i="24"/>
  <c r="S2728" i="24"/>
  <c r="H2726" i="24"/>
  <c r="H2725" i="24"/>
  <c r="H2724" i="24"/>
  <c r="H2723" i="24"/>
  <c r="S2722" i="24"/>
  <c r="H2722" i="24"/>
  <c r="H2721" i="24"/>
  <c r="S2720" i="24"/>
  <c r="H2720" i="24"/>
  <c r="H2719" i="24"/>
  <c r="S2718" i="24"/>
  <c r="H2718" i="24"/>
  <c r="H2717" i="24"/>
  <c r="H2716" i="24"/>
  <c r="H2715" i="24"/>
  <c r="S2714" i="24"/>
  <c r="H2714" i="24"/>
  <c r="S2713" i="24"/>
  <c r="H2713" i="24"/>
  <c r="H2712" i="24"/>
  <c r="S2712" i="24"/>
  <c r="H2711" i="24"/>
  <c r="S2710" i="24"/>
  <c r="H2710" i="24"/>
  <c r="H2709" i="24"/>
  <c r="S2708" i="24"/>
  <c r="H2708" i="24"/>
  <c r="H2707" i="24"/>
  <c r="H2706" i="24"/>
  <c r="S2705" i="24"/>
  <c r="H2705" i="24"/>
  <c r="H2704" i="24"/>
  <c r="H2703" i="24"/>
  <c r="H2702" i="24"/>
  <c r="S2701" i="24"/>
  <c r="H2701" i="24"/>
  <c r="H2700" i="24"/>
  <c r="H2699" i="24"/>
  <c r="S2699" i="24"/>
  <c r="S2698" i="24"/>
  <c r="H2698" i="24"/>
  <c r="S2696" i="24"/>
  <c r="S2695" i="24"/>
  <c r="H2695" i="24"/>
  <c r="S2694" i="24"/>
  <c r="H2694" i="24"/>
  <c r="S2693" i="24"/>
  <c r="H2693" i="24"/>
  <c r="S2692" i="24"/>
  <c r="H2692" i="24"/>
  <c r="H2691" i="24"/>
  <c r="H2690" i="24"/>
  <c r="S2689" i="24"/>
  <c r="H2689" i="24"/>
  <c r="S2688" i="24"/>
  <c r="H2688" i="24"/>
  <c r="H2687" i="24"/>
  <c r="H2686" i="24"/>
  <c r="S2685" i="24"/>
  <c r="H2685" i="24"/>
  <c r="H2684" i="24"/>
  <c r="H2683" i="24"/>
  <c r="S2682" i="24"/>
  <c r="H2682" i="24"/>
  <c r="S2681" i="24"/>
  <c r="H2681" i="24"/>
  <c r="S2680" i="24"/>
  <c r="H2680" i="24"/>
  <c r="S2679" i="24"/>
  <c r="H2679" i="24"/>
  <c r="S2678" i="24"/>
  <c r="H2678" i="24"/>
  <c r="H2677" i="24"/>
  <c r="S2676" i="24"/>
  <c r="H2676" i="24"/>
  <c r="S2675" i="24"/>
  <c r="H2675" i="24"/>
  <c r="S2674" i="24"/>
  <c r="H2674" i="24"/>
  <c r="S2673" i="24"/>
  <c r="H2673" i="24"/>
  <c r="S2672" i="24"/>
  <c r="H2670" i="24"/>
  <c r="H2669" i="24"/>
  <c r="H2668" i="24"/>
  <c r="S2668" i="24"/>
  <c r="H2667" i="24"/>
  <c r="S2666" i="24"/>
  <c r="H2666" i="24"/>
  <c r="H2665" i="24"/>
  <c r="H2664" i="24"/>
  <c r="S2663" i="24"/>
  <c r="H2663" i="24"/>
  <c r="H2662" i="24"/>
  <c r="H2661" i="24"/>
  <c r="H2660" i="24"/>
  <c r="H2659" i="24"/>
  <c r="S2658" i="24"/>
  <c r="H2658" i="24"/>
  <c r="H2657" i="24"/>
  <c r="H2656" i="24"/>
  <c r="S2655" i="24"/>
  <c r="H2655" i="24"/>
  <c r="H2654" i="24"/>
  <c r="H2653" i="24"/>
  <c r="H2652" i="24"/>
  <c r="H2651" i="24"/>
  <c r="S2650" i="24"/>
  <c r="H2650" i="24"/>
  <c r="H2649" i="24"/>
  <c r="S2648" i="24"/>
  <c r="H2648" i="24"/>
  <c r="H2647" i="24"/>
  <c r="S2646" i="24"/>
  <c r="H2646" i="24"/>
  <c r="H2645" i="24"/>
  <c r="S2644" i="24"/>
  <c r="H2644" i="24"/>
  <c r="S2643" i="24"/>
  <c r="H2643" i="24"/>
  <c r="H2642" i="24"/>
  <c r="S2641" i="24"/>
  <c r="H2641" i="24"/>
  <c r="H2640" i="24"/>
  <c r="H2639" i="24"/>
  <c r="H2638" i="24"/>
  <c r="S2637" i="24"/>
  <c r="H2636" i="24"/>
  <c r="H2635" i="24"/>
  <c r="S2634" i="24"/>
  <c r="H2634" i="24"/>
  <c r="H2632" i="24"/>
  <c r="S2631" i="24"/>
  <c r="H2631" i="24"/>
  <c r="H2629" i="24"/>
  <c r="S2628" i="24"/>
  <c r="H2628" i="24"/>
  <c r="H2626" i="24"/>
  <c r="S2624" i="24"/>
  <c r="H2624" i="24"/>
  <c r="H2622" i="24"/>
  <c r="H2620" i="24"/>
  <c r="H2619" i="24"/>
  <c r="S2618" i="24"/>
  <c r="H2617" i="24"/>
  <c r="H2616" i="24"/>
  <c r="S2615" i="24"/>
  <c r="H2615" i="24"/>
  <c r="H2614" i="24"/>
  <c r="S2613" i="24"/>
  <c r="H2613" i="24"/>
  <c r="H2611" i="24"/>
  <c r="H2610" i="24"/>
  <c r="S2609" i="24"/>
  <c r="S2608" i="24"/>
  <c r="H2606" i="24"/>
  <c r="S2605" i="24"/>
  <c r="S2601" i="24"/>
  <c r="H2601" i="24"/>
  <c r="S2598" i="24"/>
  <c r="H2598" i="24"/>
  <c r="S2597" i="24"/>
  <c r="H2597" i="24"/>
  <c r="H2596" i="24"/>
  <c r="S2595" i="24"/>
  <c r="H2595" i="24"/>
  <c r="S2594" i="24"/>
  <c r="H2594" i="24"/>
  <c r="S2593" i="24"/>
  <c r="S2591" i="24"/>
  <c r="H2591" i="24"/>
  <c r="S2590" i="24"/>
  <c r="H2590" i="24"/>
  <c r="S2589" i="24"/>
  <c r="H2589" i="24"/>
  <c r="H2587" i="24"/>
  <c r="S2586" i="24"/>
  <c r="H2586" i="24"/>
  <c r="S2585" i="24"/>
  <c r="H2585" i="24"/>
  <c r="S2584" i="24"/>
  <c r="S2583" i="24"/>
  <c r="H2583" i="24"/>
  <c r="S2582" i="24"/>
  <c r="H2582" i="24"/>
  <c r="S2581" i="24"/>
  <c r="H2581" i="24"/>
  <c r="S2580" i="24"/>
  <c r="S2578" i="24"/>
  <c r="H2578" i="24"/>
  <c r="S2577" i="24"/>
  <c r="H2577" i="24"/>
  <c r="S2576" i="24"/>
  <c r="H2576" i="24"/>
  <c r="S2575" i="24"/>
  <c r="H2575" i="24"/>
  <c r="S2574" i="24"/>
  <c r="H2574" i="24"/>
  <c r="S2573" i="24"/>
  <c r="H2573" i="24"/>
  <c r="S2572" i="24"/>
  <c r="H2572" i="24"/>
  <c r="S2571" i="24"/>
  <c r="H2571" i="24"/>
  <c r="S2570" i="24"/>
  <c r="H2570" i="24"/>
  <c r="S2568" i="24"/>
  <c r="H2568" i="24"/>
  <c r="S2567" i="24"/>
  <c r="H2567" i="24"/>
  <c r="S2566" i="24"/>
  <c r="H2566" i="24"/>
  <c r="H2565" i="24"/>
  <c r="S2565" i="24"/>
  <c r="H2564" i="24"/>
  <c r="S2564" i="24"/>
  <c r="H2563" i="24"/>
  <c r="S2563" i="24"/>
  <c r="S2561" i="24"/>
  <c r="H2561" i="24"/>
  <c r="S2560" i="24"/>
  <c r="H2560" i="24"/>
  <c r="H2559" i="24"/>
  <c r="S2559" i="24"/>
  <c r="S2558" i="24"/>
  <c r="S2556" i="24"/>
  <c r="H2556" i="24"/>
  <c r="H2555" i="24"/>
  <c r="S2554" i="24"/>
  <c r="H2554" i="24"/>
  <c r="S2553" i="24"/>
  <c r="H2553" i="24"/>
  <c r="S2552" i="24"/>
  <c r="H2552" i="24"/>
  <c r="S2551" i="24"/>
  <c r="H2551" i="24"/>
  <c r="H2550" i="24"/>
  <c r="S2549" i="24"/>
  <c r="H2549" i="24"/>
  <c r="S2548" i="24"/>
  <c r="S2547" i="24"/>
  <c r="H2545" i="24"/>
  <c r="S2544" i="24"/>
  <c r="H2544" i="24"/>
  <c r="S2543" i="24"/>
  <c r="H2543" i="24"/>
  <c r="H2542" i="24"/>
  <c r="H2541" i="24"/>
  <c r="S2540" i="24"/>
  <c r="H2540" i="24"/>
  <c r="S2539" i="24"/>
  <c r="H2539" i="24"/>
  <c r="S2538" i="24"/>
  <c r="H2538" i="24"/>
  <c r="S2537" i="24"/>
  <c r="H2537" i="24"/>
  <c r="S2536" i="24"/>
  <c r="H2536" i="24"/>
  <c r="S2535" i="24"/>
  <c r="S2533" i="24"/>
  <c r="H2533" i="24"/>
  <c r="S2532" i="24"/>
  <c r="H2532" i="24"/>
  <c r="S2531" i="24"/>
  <c r="H2531" i="24"/>
  <c r="S2530" i="24"/>
  <c r="H2530" i="24"/>
  <c r="S2529" i="24"/>
  <c r="H2529" i="24"/>
  <c r="S2528" i="24"/>
  <c r="H2528" i="24"/>
  <c r="S2527" i="24"/>
  <c r="H2527" i="24"/>
  <c r="S2525" i="24"/>
  <c r="H2525" i="24"/>
  <c r="S2524" i="24"/>
  <c r="H2524" i="24"/>
  <c r="S2523" i="24"/>
  <c r="H2521" i="24"/>
  <c r="S2521" i="24"/>
  <c r="S2520" i="24"/>
  <c r="H2520" i="24"/>
  <c r="S2519" i="24"/>
  <c r="H2519" i="24"/>
  <c r="S2518" i="24"/>
  <c r="H2518" i="24"/>
  <c r="S2517" i="24"/>
  <c r="H2517" i="24"/>
  <c r="S2516" i="24"/>
  <c r="H2516" i="24"/>
  <c r="S2515" i="24"/>
  <c r="H2515" i="24"/>
  <c r="S2514" i="24"/>
  <c r="H2514" i="24"/>
  <c r="S2513" i="24"/>
  <c r="H2513" i="24"/>
  <c r="S2512" i="24"/>
  <c r="H2512" i="24"/>
  <c r="S2511" i="24"/>
  <c r="H2511" i="24"/>
  <c r="S2510" i="24"/>
  <c r="H2510" i="24"/>
  <c r="S2509" i="24"/>
  <c r="H2507" i="24"/>
  <c r="H2506" i="24"/>
  <c r="H2505" i="24"/>
  <c r="S2504" i="24"/>
  <c r="H2504" i="24"/>
  <c r="H2503" i="24"/>
  <c r="H2502" i="24"/>
  <c r="S2501" i="24"/>
  <c r="H2501" i="24"/>
  <c r="H2500" i="24"/>
  <c r="H2499" i="24"/>
  <c r="S2499" i="24"/>
  <c r="H2498" i="24"/>
  <c r="S2497" i="24"/>
  <c r="H2497" i="24"/>
  <c r="H2496" i="24"/>
  <c r="H2495" i="24"/>
  <c r="S2493" i="24"/>
  <c r="H2493" i="24"/>
  <c r="S2492" i="24"/>
  <c r="H2492" i="24"/>
  <c r="H2491" i="24"/>
  <c r="H2490" i="24"/>
  <c r="S2489" i="24"/>
  <c r="H2489" i="24"/>
  <c r="H2488" i="24"/>
  <c r="S2487" i="24"/>
  <c r="H2485" i="24"/>
  <c r="S2484" i="24"/>
  <c r="H2484" i="24"/>
  <c r="S2483" i="24"/>
  <c r="H2483" i="24"/>
  <c r="H2482" i="24"/>
  <c r="H2481" i="24"/>
  <c r="S2480" i="24"/>
  <c r="H2480" i="24"/>
  <c r="H2479" i="24"/>
  <c r="S2478" i="24"/>
  <c r="H2478" i="24"/>
  <c r="H2477" i="24"/>
  <c r="S2477" i="24"/>
  <c r="S2476" i="24"/>
  <c r="H2476" i="24"/>
  <c r="S2475" i="24"/>
  <c r="H2475" i="24"/>
  <c r="S2474" i="24"/>
  <c r="H2474" i="24"/>
  <c r="S2473" i="24"/>
  <c r="H2473" i="24"/>
  <c r="S2471" i="24"/>
  <c r="H2471" i="24"/>
  <c r="S2470" i="24"/>
  <c r="H2470" i="24"/>
  <c r="S2469" i="24"/>
  <c r="H2468" i="24"/>
  <c r="S2468" i="24"/>
  <c r="H2467" i="24"/>
  <c r="S2467" i="24"/>
  <c r="S2466" i="24"/>
  <c r="H2466" i="24"/>
  <c r="S2465" i="24"/>
  <c r="H2465" i="24"/>
  <c r="S2464" i="24"/>
  <c r="H2464" i="24"/>
  <c r="H2463" i="24"/>
  <c r="H2462" i="24"/>
  <c r="S2461" i="24"/>
  <c r="H2461" i="24"/>
  <c r="S2460" i="24"/>
  <c r="H2460" i="24"/>
  <c r="S2459" i="24"/>
  <c r="H2459" i="24"/>
  <c r="S2458" i="24"/>
  <c r="H2458" i="24"/>
  <c r="S2457" i="24"/>
  <c r="H2457" i="24"/>
  <c r="S2456" i="24"/>
  <c r="H2456" i="24"/>
  <c r="S2455" i="24"/>
  <c r="H2455" i="24"/>
  <c r="H2454" i="24"/>
  <c r="S2452" i="24"/>
  <c r="H2452" i="24"/>
  <c r="H2451" i="24"/>
  <c r="H2450" i="24"/>
  <c r="H2449" i="24"/>
  <c r="S2448" i="24"/>
  <c r="H2448" i="24"/>
  <c r="H2447" i="24"/>
  <c r="H2446" i="24"/>
  <c r="H2445" i="24"/>
  <c r="S2444" i="24"/>
  <c r="H2444" i="24"/>
  <c r="H2443" i="24"/>
  <c r="H2442" i="24"/>
  <c r="S2441" i="24"/>
  <c r="H2441" i="24"/>
  <c r="H2440" i="24"/>
  <c r="S2439" i="24"/>
  <c r="H2439" i="24"/>
  <c r="H2438" i="24"/>
  <c r="H2437" i="24"/>
  <c r="H2435" i="24"/>
  <c r="H2434" i="24"/>
  <c r="S2433" i="24"/>
  <c r="H2429" i="24"/>
  <c r="S2428" i="24"/>
  <c r="H2428" i="24"/>
  <c r="H2427" i="24"/>
  <c r="S2426" i="24"/>
  <c r="H2426" i="24"/>
  <c r="H2425" i="24"/>
  <c r="S2425" i="24"/>
  <c r="H2424" i="24"/>
  <c r="S2423" i="24"/>
  <c r="H2423" i="24"/>
  <c r="H2422" i="24"/>
  <c r="H2421" i="24"/>
  <c r="S2420" i="24"/>
  <c r="H2420" i="24"/>
  <c r="H2418" i="24"/>
  <c r="H2417" i="24"/>
  <c r="S2416" i="24"/>
  <c r="H2416" i="24"/>
  <c r="H2415" i="24"/>
  <c r="H2414" i="24"/>
  <c r="H2413" i="24"/>
  <c r="S2412" i="24"/>
  <c r="H2412" i="24"/>
  <c r="H2411" i="24"/>
  <c r="H2410" i="24"/>
  <c r="S2409" i="24"/>
  <c r="H2409" i="24"/>
  <c r="H2408" i="24"/>
  <c r="H2407" i="24"/>
  <c r="S2407" i="24"/>
  <c r="S2406" i="24"/>
  <c r="H2406" i="24"/>
  <c r="H2405" i="24"/>
  <c r="S2404" i="24"/>
  <c r="H2404" i="24"/>
  <c r="H2403" i="24"/>
  <c r="H2401" i="24"/>
  <c r="S2400" i="24"/>
  <c r="H2400" i="24"/>
  <c r="H2399" i="24"/>
  <c r="H2398" i="24"/>
  <c r="S2397" i="24"/>
  <c r="H2397" i="24"/>
  <c r="H2396" i="24"/>
  <c r="H2395" i="24"/>
  <c r="H2394" i="24"/>
  <c r="S2393" i="24"/>
  <c r="H2393" i="24"/>
  <c r="H2392" i="24"/>
  <c r="S2391" i="24"/>
  <c r="H2391" i="24"/>
  <c r="S2390" i="24"/>
  <c r="H2390" i="24"/>
  <c r="S2389" i="24"/>
  <c r="H2389" i="24"/>
  <c r="S2387" i="24"/>
  <c r="H2387" i="24"/>
  <c r="S2386" i="24"/>
  <c r="H2386" i="24"/>
  <c r="H2385" i="24"/>
  <c r="S2384" i="24"/>
  <c r="H2384" i="24"/>
  <c r="H2383" i="24"/>
  <c r="S2383" i="24"/>
  <c r="S2382" i="24"/>
  <c r="H2382" i="24"/>
  <c r="S2381" i="24"/>
  <c r="H2381" i="24"/>
  <c r="S2380" i="24"/>
  <c r="H2380" i="24"/>
  <c r="S2379" i="24"/>
  <c r="H2379" i="24"/>
  <c r="S2378" i="24"/>
  <c r="H2378" i="24"/>
  <c r="S2377" i="24"/>
  <c r="H2377" i="24"/>
  <c r="S2376" i="24"/>
  <c r="H2376" i="24"/>
  <c r="H2375" i="24"/>
  <c r="S2374" i="24"/>
  <c r="H2374" i="24"/>
  <c r="H2373" i="24"/>
  <c r="H2372" i="24"/>
  <c r="S2371" i="24"/>
  <c r="H2371" i="24"/>
  <c r="S2370" i="24"/>
  <c r="H2370" i="24"/>
  <c r="H2369" i="24"/>
  <c r="S2368" i="24"/>
  <c r="H2368" i="24"/>
  <c r="S2367" i="24"/>
  <c r="H2367" i="24"/>
  <c r="S2366" i="24"/>
  <c r="H2366" i="24"/>
  <c r="S2365" i="24"/>
  <c r="H2365" i="24"/>
  <c r="S2364" i="24"/>
  <c r="H2364" i="24"/>
  <c r="S2363" i="24"/>
  <c r="H2363" i="24"/>
  <c r="S2362" i="24"/>
  <c r="H2362" i="24"/>
  <c r="H2361" i="24"/>
  <c r="S2360" i="24"/>
  <c r="H2360" i="24"/>
  <c r="S2359" i="24"/>
  <c r="H2359" i="24"/>
  <c r="S2358" i="24"/>
  <c r="H2358" i="24"/>
  <c r="S2357" i="24"/>
  <c r="H2357" i="24"/>
  <c r="S2356" i="24"/>
  <c r="H2356" i="24"/>
  <c r="S2355" i="24"/>
  <c r="H2355" i="24"/>
  <c r="S2354" i="24"/>
  <c r="S2353" i="24"/>
  <c r="H2353" i="24"/>
  <c r="S2352" i="24"/>
  <c r="H2352" i="24"/>
  <c r="S2351" i="24"/>
  <c r="H2351" i="24"/>
  <c r="S2350" i="24"/>
  <c r="H2350" i="24"/>
  <c r="S2349" i="24"/>
  <c r="H2349" i="24"/>
  <c r="S2347" i="24"/>
  <c r="H2347" i="24"/>
  <c r="S2346" i="24"/>
  <c r="H2346" i="24"/>
  <c r="H2345" i="24"/>
  <c r="H2344" i="24"/>
  <c r="S2343" i="24"/>
  <c r="S2342" i="24"/>
  <c r="H2342" i="24"/>
  <c r="S2341" i="24"/>
  <c r="H2341" i="24"/>
  <c r="H2340" i="24"/>
  <c r="S2339" i="24"/>
  <c r="H2339" i="24"/>
  <c r="S2338" i="24"/>
  <c r="H2338" i="24"/>
  <c r="S2336" i="24"/>
  <c r="H2336" i="24"/>
  <c r="S2335" i="24"/>
  <c r="H2335" i="24"/>
  <c r="S2334" i="24"/>
  <c r="S2333" i="24"/>
  <c r="H2333" i="24"/>
  <c r="H2332" i="24"/>
  <c r="S2331" i="24"/>
  <c r="H2331" i="24"/>
  <c r="S2330" i="24"/>
  <c r="H2330" i="24"/>
  <c r="S2329" i="24"/>
  <c r="H2329" i="24"/>
  <c r="S2328" i="24"/>
  <c r="H2328" i="24"/>
  <c r="S2327" i="24"/>
  <c r="H2327" i="24"/>
  <c r="S2326" i="24"/>
  <c r="H2326" i="24"/>
  <c r="S2324" i="24"/>
  <c r="H2324" i="24"/>
  <c r="S2323" i="24"/>
  <c r="H2323" i="24"/>
  <c r="H2322" i="24"/>
  <c r="S2321" i="24"/>
  <c r="H2321" i="24"/>
  <c r="H2320" i="24"/>
  <c r="S2320" i="24"/>
  <c r="H2319" i="24"/>
  <c r="S2319" i="24"/>
  <c r="H2318" i="24"/>
  <c r="H2317" i="24"/>
  <c r="S2317" i="24"/>
  <c r="S2316" i="24"/>
  <c r="H2316" i="24"/>
  <c r="S2315" i="24"/>
  <c r="H2315" i="24"/>
  <c r="S2314" i="24"/>
  <c r="S2313" i="24"/>
  <c r="H2313" i="24"/>
  <c r="S2312" i="24"/>
  <c r="H2312" i="24"/>
  <c r="S2311" i="24"/>
  <c r="H2311" i="24"/>
  <c r="H2310" i="24"/>
  <c r="S2310" i="24"/>
  <c r="H2309" i="24"/>
  <c r="S2308" i="24"/>
  <c r="H2308" i="24"/>
  <c r="S2307" i="24"/>
  <c r="H2307" i="24"/>
  <c r="S2306" i="24"/>
  <c r="H2306" i="24"/>
  <c r="S2305" i="24"/>
  <c r="H2305" i="24"/>
  <c r="S2304" i="24"/>
  <c r="H2304" i="24"/>
  <c r="S2303" i="24"/>
  <c r="H2303" i="24"/>
  <c r="S2302" i="24"/>
  <c r="H2302" i="24"/>
  <c r="S2301" i="24"/>
  <c r="H2301" i="24"/>
  <c r="S2300" i="24"/>
  <c r="H2300" i="24"/>
  <c r="S2299" i="24"/>
  <c r="H2299" i="24"/>
  <c r="S2298" i="24"/>
  <c r="H2298" i="24"/>
  <c r="S2297" i="24"/>
  <c r="H2297" i="24"/>
  <c r="S2296" i="24"/>
  <c r="H2296" i="24"/>
  <c r="S2295" i="24"/>
  <c r="S2293" i="24"/>
  <c r="H2293" i="24"/>
  <c r="S2292" i="24"/>
  <c r="H2292" i="24"/>
  <c r="S2291" i="24"/>
  <c r="H2291" i="24"/>
  <c r="S2290" i="24"/>
  <c r="H2290" i="24"/>
  <c r="S2289" i="24"/>
  <c r="H2289" i="24"/>
  <c r="H2288" i="24"/>
  <c r="S2288" i="24"/>
  <c r="S2287" i="24"/>
  <c r="H2287" i="24"/>
  <c r="S2286" i="24"/>
  <c r="H2286" i="24"/>
  <c r="S2285" i="24"/>
  <c r="H2285" i="24"/>
  <c r="S2284" i="24"/>
  <c r="H2284" i="24"/>
  <c r="S2283" i="24"/>
  <c r="H2283" i="24"/>
  <c r="H2282" i="24"/>
  <c r="S2281" i="24"/>
  <c r="H2281" i="24"/>
  <c r="S2279" i="24"/>
  <c r="H2279" i="24"/>
  <c r="S2278" i="24"/>
  <c r="H2278" i="24"/>
  <c r="S2277" i="24"/>
  <c r="H2277" i="24"/>
  <c r="S2276" i="24"/>
  <c r="H2276" i="24"/>
  <c r="S2275" i="24"/>
  <c r="H2275" i="24"/>
  <c r="S2273" i="24"/>
  <c r="H2273" i="24"/>
  <c r="H2272" i="24"/>
  <c r="S2272" i="24"/>
  <c r="H2271" i="24"/>
  <c r="S2271" i="24"/>
  <c r="H2270" i="24"/>
  <c r="S2270" i="24"/>
  <c r="H2269" i="24"/>
  <c r="S2269" i="24"/>
  <c r="H2268" i="24"/>
  <c r="S2268" i="24"/>
  <c r="S2267" i="24"/>
  <c r="H2267" i="24"/>
  <c r="S2266" i="24"/>
  <c r="H2266" i="24"/>
  <c r="S2265" i="24"/>
  <c r="H2265" i="24"/>
  <c r="S2264" i="24"/>
  <c r="H2264" i="24"/>
  <c r="S2263" i="24"/>
  <c r="H2263" i="24"/>
  <c r="S2262" i="24"/>
  <c r="H2262" i="24"/>
  <c r="S2261" i="24"/>
  <c r="H2261" i="24"/>
  <c r="S2259" i="24"/>
  <c r="H2259" i="24"/>
  <c r="S2258" i="24"/>
  <c r="H2258" i="24"/>
  <c r="S2257" i="24"/>
  <c r="H2257" i="24"/>
  <c r="S2256" i="24"/>
  <c r="H2256" i="24"/>
  <c r="S2255" i="24"/>
  <c r="H2255" i="24"/>
  <c r="S2254" i="24"/>
  <c r="H2254" i="24"/>
  <c r="S2253" i="24"/>
  <c r="H2253" i="24"/>
  <c r="H2252" i="24"/>
  <c r="S2251" i="24"/>
  <c r="H2251" i="24"/>
  <c r="H2250" i="24"/>
  <c r="S2249" i="24"/>
  <c r="H2249" i="24"/>
  <c r="S2248" i="24"/>
  <c r="H2248" i="24"/>
  <c r="S2247" i="24"/>
  <c r="H2247" i="24"/>
  <c r="S2246" i="24"/>
  <c r="H2246" i="24"/>
  <c r="H2245" i="24"/>
  <c r="S2244" i="24"/>
  <c r="H2244" i="24"/>
  <c r="H2240" i="24"/>
  <c r="S2238" i="24"/>
  <c r="H2238" i="24"/>
  <c r="H2237" i="24"/>
  <c r="S2236" i="24"/>
  <c r="H2236" i="24"/>
  <c r="S2235" i="24"/>
  <c r="H2235" i="24"/>
  <c r="H2234" i="24"/>
  <c r="S2233" i="24"/>
  <c r="H2233" i="24"/>
  <c r="S2232" i="24"/>
  <c r="H2232" i="24"/>
  <c r="H2231" i="24"/>
  <c r="S2231" i="24"/>
  <c r="S2230" i="24"/>
  <c r="H2230" i="24"/>
  <c r="S2229" i="24"/>
  <c r="H2229" i="24"/>
  <c r="H2228" i="24"/>
  <c r="S2227" i="24"/>
  <c r="H2227" i="24"/>
  <c r="S2226" i="24"/>
  <c r="H2226" i="24"/>
  <c r="S2225" i="24"/>
  <c r="H2225" i="24"/>
  <c r="H2224" i="24"/>
  <c r="S2222" i="24"/>
  <c r="H2222" i="24"/>
  <c r="H2221" i="24"/>
  <c r="H2220" i="24"/>
  <c r="S2219" i="24"/>
  <c r="S2218" i="24"/>
  <c r="H2218" i="24"/>
  <c r="S2217" i="24"/>
  <c r="H2217" i="24"/>
  <c r="S2216" i="24"/>
  <c r="H2216" i="24"/>
  <c r="S2215" i="24"/>
  <c r="H2215" i="24"/>
  <c r="H2214" i="24"/>
  <c r="S2213" i="24"/>
  <c r="H2213" i="24"/>
  <c r="S2212" i="24"/>
  <c r="H2212" i="24"/>
  <c r="S2211" i="24"/>
  <c r="H2211" i="24"/>
  <c r="S2210" i="24"/>
  <c r="H2210" i="24"/>
  <c r="S2209" i="24"/>
  <c r="H2209" i="24"/>
  <c r="S2208" i="24"/>
  <c r="H2208" i="24"/>
  <c r="S2207" i="24"/>
  <c r="H2207" i="24"/>
  <c r="S2206" i="24"/>
  <c r="H2206" i="24"/>
  <c r="S2205" i="24"/>
  <c r="H2205" i="24"/>
  <c r="S2204" i="24"/>
  <c r="H2204" i="24"/>
  <c r="S2203" i="24"/>
  <c r="H2203" i="24"/>
  <c r="S2202" i="24"/>
  <c r="H2202" i="24"/>
  <c r="S2201" i="24"/>
  <c r="S2199" i="24"/>
  <c r="H2199" i="24"/>
  <c r="S2198" i="24"/>
  <c r="H2198" i="24"/>
  <c r="S2194" i="24"/>
  <c r="H2192" i="24"/>
  <c r="S2191" i="24"/>
  <c r="H2191" i="24"/>
  <c r="S2190" i="24"/>
  <c r="H2190" i="24"/>
  <c r="S2189" i="24"/>
  <c r="H2189" i="24"/>
  <c r="S2188" i="24"/>
  <c r="H2188" i="24"/>
  <c r="H2187" i="24"/>
  <c r="H2186" i="24"/>
  <c r="S2186" i="24"/>
  <c r="S2185" i="24"/>
  <c r="H2185" i="24"/>
  <c r="H2184" i="24"/>
  <c r="S2184" i="24"/>
  <c r="S2183" i="24"/>
  <c r="H2183" i="24"/>
  <c r="H2182" i="24"/>
  <c r="S2181" i="24"/>
  <c r="H2181" i="24"/>
  <c r="H2180" i="24"/>
  <c r="H2179" i="24"/>
  <c r="S2178" i="24"/>
  <c r="S2176" i="24"/>
  <c r="H2176" i="24"/>
  <c r="S2175" i="24"/>
  <c r="H2175" i="24"/>
  <c r="S2174" i="24"/>
  <c r="H2174" i="24"/>
  <c r="S2173" i="24"/>
  <c r="H2173" i="24"/>
  <c r="S2172" i="24"/>
  <c r="H2172" i="24"/>
  <c r="S2171" i="24"/>
  <c r="H2171" i="24"/>
  <c r="S2170" i="24"/>
  <c r="S2169" i="24"/>
  <c r="H2169" i="24"/>
  <c r="S2167" i="24"/>
  <c r="H2167" i="24"/>
  <c r="H2166" i="24"/>
  <c r="S2165" i="24"/>
  <c r="H2165" i="24"/>
  <c r="H2164" i="24"/>
  <c r="S2163" i="24"/>
  <c r="H2163" i="24"/>
  <c r="H2162" i="24"/>
  <c r="S2162" i="24"/>
  <c r="S2161" i="24"/>
  <c r="H2161" i="24"/>
  <c r="S2160" i="24"/>
  <c r="H2160" i="24"/>
  <c r="H2159" i="24"/>
  <c r="S2158" i="24"/>
  <c r="H2158" i="24"/>
  <c r="S2157" i="24"/>
  <c r="H2157" i="24"/>
  <c r="S2156" i="24"/>
  <c r="H2156" i="24"/>
  <c r="S2155" i="24"/>
  <c r="H2155" i="24"/>
  <c r="S2154" i="24"/>
  <c r="H2154" i="24"/>
  <c r="S2153" i="24"/>
  <c r="H2153" i="24"/>
  <c r="H2149" i="24"/>
  <c r="S2148" i="24"/>
  <c r="S2147" i="24"/>
  <c r="H2147" i="24"/>
  <c r="S2146" i="24"/>
  <c r="H2146" i="24"/>
  <c r="S2145" i="24"/>
  <c r="H2145" i="24"/>
  <c r="S2144" i="24"/>
  <c r="H2144" i="24"/>
  <c r="H2143" i="24"/>
  <c r="S2142" i="24"/>
  <c r="H2142" i="24"/>
  <c r="S2141" i="24"/>
  <c r="H2141" i="24"/>
  <c r="H2140" i="24"/>
  <c r="S2139" i="24"/>
  <c r="H2139" i="24"/>
  <c r="H2138" i="24"/>
  <c r="S2136" i="24"/>
  <c r="H2136" i="24"/>
  <c r="S2135" i="24"/>
  <c r="H2135" i="24"/>
  <c r="H2134" i="24"/>
  <c r="S2134" i="24"/>
  <c r="H2133" i="24"/>
  <c r="S2132" i="24"/>
  <c r="H2131" i="24"/>
  <c r="S2131" i="24"/>
  <c r="H2130" i="24"/>
  <c r="S2129" i="24"/>
  <c r="H2129" i="24"/>
  <c r="S2128" i="24"/>
  <c r="H2128" i="24"/>
  <c r="S2127" i="24"/>
  <c r="H2127" i="24"/>
  <c r="S2126" i="24"/>
  <c r="H2126" i="24"/>
  <c r="S2125" i="24"/>
  <c r="H2125" i="24"/>
  <c r="H2124" i="24"/>
  <c r="S2123" i="24"/>
  <c r="H2123" i="24"/>
  <c r="H2122" i="24"/>
  <c r="S2121" i="24"/>
  <c r="H2121" i="24"/>
  <c r="S2120" i="24"/>
  <c r="H2120" i="24"/>
  <c r="S2119" i="24"/>
  <c r="H2119" i="24"/>
  <c r="S2118" i="24"/>
  <c r="S2117" i="24"/>
  <c r="H2117" i="24"/>
  <c r="H2116" i="24"/>
  <c r="S2115" i="24"/>
  <c r="H2115" i="24"/>
  <c r="S2114" i="24"/>
  <c r="H2114" i="24"/>
  <c r="S2113" i="24"/>
  <c r="H2113" i="24"/>
  <c r="S2112" i="24"/>
  <c r="H2112" i="24"/>
  <c r="H2111" i="24"/>
  <c r="S2111" i="24"/>
  <c r="S2110" i="24"/>
  <c r="H2110" i="24"/>
  <c r="S2109" i="24"/>
  <c r="H2109" i="24"/>
  <c r="S2108" i="24"/>
  <c r="H2108" i="24"/>
  <c r="H2107" i="24"/>
  <c r="S2106" i="24"/>
  <c r="H2106" i="24"/>
  <c r="H2105" i="24"/>
  <c r="S2104" i="24"/>
  <c r="H2104" i="24"/>
  <c r="H2103" i="24"/>
  <c r="S2102" i="24"/>
  <c r="H2101" i="24"/>
  <c r="H2100" i="24"/>
  <c r="S2099" i="24"/>
  <c r="H2099" i="24"/>
  <c r="H2098" i="24"/>
  <c r="S2097" i="24"/>
  <c r="H2097" i="24"/>
  <c r="H2096" i="24"/>
  <c r="S2095" i="24"/>
  <c r="H2095" i="24"/>
  <c r="H2094" i="24"/>
  <c r="S2093" i="24"/>
  <c r="H2093" i="24"/>
  <c r="H2092" i="24"/>
  <c r="H2091" i="24"/>
  <c r="S2090" i="24"/>
  <c r="H2090" i="24"/>
  <c r="H2089" i="24"/>
  <c r="S2088" i="24"/>
  <c r="H2088" i="24"/>
  <c r="S2087" i="24"/>
  <c r="H2087" i="24"/>
  <c r="H2086" i="24"/>
  <c r="S2085" i="24"/>
  <c r="H2085" i="24"/>
  <c r="H2082" i="24"/>
  <c r="S2081" i="24"/>
  <c r="H2081" i="24"/>
  <c r="S2080" i="24"/>
  <c r="H2080" i="24"/>
  <c r="S2079" i="24"/>
  <c r="H2079" i="24"/>
  <c r="S2078" i="24"/>
  <c r="H2078" i="24"/>
  <c r="S2077" i="24"/>
  <c r="H2077" i="24"/>
  <c r="S2076" i="24"/>
  <c r="H2076" i="24"/>
  <c r="S2075" i="24"/>
  <c r="H2075" i="24"/>
  <c r="S2073" i="24"/>
  <c r="H2073" i="24"/>
  <c r="S2072" i="24"/>
  <c r="H2072" i="24"/>
  <c r="S2071" i="24"/>
  <c r="H2071" i="24"/>
  <c r="H2070" i="24"/>
  <c r="S2070" i="24"/>
  <c r="H2069" i="24"/>
  <c r="S2069" i="24"/>
  <c r="H2068" i="24"/>
  <c r="S2068" i="24"/>
  <c r="H2067" i="24"/>
  <c r="S2067" i="24"/>
  <c r="S2066" i="24"/>
  <c r="H2066" i="24"/>
  <c r="H2065" i="24"/>
  <c r="S2064" i="24"/>
  <c r="H2064" i="24"/>
  <c r="S2063" i="24"/>
  <c r="H2063" i="24"/>
  <c r="S2062" i="24"/>
  <c r="H2062" i="24"/>
  <c r="H2061" i="24"/>
  <c r="S2060" i="24"/>
  <c r="H2060" i="24"/>
  <c r="H2059" i="24"/>
  <c r="S2058" i="24"/>
  <c r="H2058" i="24"/>
  <c r="S2057" i="24"/>
  <c r="H2057" i="24"/>
  <c r="S2056" i="24"/>
  <c r="H2056" i="24"/>
  <c r="S2055" i="24"/>
  <c r="H2053" i="24"/>
  <c r="S2052" i="24"/>
  <c r="H2052" i="24"/>
  <c r="H2051" i="24"/>
  <c r="S2050" i="24"/>
  <c r="H2050" i="24"/>
  <c r="H2049" i="24"/>
  <c r="S2048" i="24"/>
  <c r="H2048" i="24"/>
  <c r="H2047" i="24"/>
  <c r="S2046" i="24"/>
  <c r="H2046" i="24"/>
  <c r="H2045" i="24"/>
  <c r="S2044" i="24"/>
  <c r="H2044" i="24"/>
  <c r="H2043" i="24"/>
  <c r="S2042" i="24"/>
  <c r="H2042" i="24"/>
  <c r="H2041" i="24"/>
  <c r="S2041" i="24"/>
  <c r="S2040" i="24"/>
  <c r="H2040" i="24"/>
  <c r="S2039" i="24"/>
  <c r="H2039" i="24"/>
  <c r="S2038" i="24"/>
  <c r="H2038" i="24"/>
  <c r="S2037" i="24"/>
  <c r="H2037" i="24"/>
  <c r="H2036" i="24"/>
  <c r="S2035" i="24"/>
  <c r="H2035" i="24"/>
  <c r="H2034" i="24"/>
  <c r="S2033" i="24"/>
  <c r="H2033" i="24"/>
  <c r="H2032" i="24"/>
  <c r="S2031" i="24"/>
  <c r="H2031" i="24"/>
  <c r="H2030" i="24"/>
  <c r="H2029" i="24"/>
  <c r="S2029" i="24"/>
  <c r="S2028" i="24"/>
  <c r="H2028" i="24"/>
  <c r="H2027" i="24"/>
  <c r="S2026" i="24"/>
  <c r="S2025" i="24"/>
  <c r="H2025" i="24"/>
  <c r="H2024" i="24"/>
  <c r="S2023" i="24"/>
  <c r="H2023" i="24"/>
  <c r="S2021" i="24"/>
  <c r="H2021" i="24"/>
  <c r="S2020" i="24"/>
  <c r="H2020" i="24"/>
  <c r="S2019" i="24"/>
  <c r="H2019" i="24"/>
  <c r="S2018" i="24"/>
  <c r="H2018" i="24"/>
  <c r="S2017" i="24"/>
  <c r="H2017" i="24"/>
  <c r="S2016" i="24"/>
  <c r="H2016" i="24"/>
  <c r="S2015" i="24"/>
  <c r="H2015" i="24"/>
  <c r="S2013" i="24"/>
  <c r="H2013" i="24"/>
  <c r="S2012" i="24"/>
  <c r="H2012" i="24"/>
  <c r="H2011" i="24"/>
  <c r="S2011" i="24"/>
  <c r="S2010" i="24"/>
  <c r="H2010" i="24"/>
  <c r="S2009" i="24"/>
  <c r="H2009" i="24"/>
  <c r="S2008" i="24"/>
  <c r="H2008" i="24"/>
  <c r="S2007" i="24"/>
  <c r="H2007" i="24"/>
  <c r="S2006" i="24"/>
  <c r="H2006" i="24"/>
  <c r="S2005" i="24"/>
  <c r="H2005" i="24"/>
  <c r="S2004" i="24"/>
  <c r="H2004" i="24"/>
  <c r="S2003" i="24"/>
  <c r="H2003" i="24"/>
  <c r="S2002" i="24"/>
  <c r="H2002" i="24"/>
  <c r="S2001" i="24"/>
  <c r="H2001" i="24"/>
  <c r="S2000" i="24"/>
  <c r="S1998" i="24"/>
  <c r="H1998" i="24"/>
  <c r="S1997" i="24"/>
  <c r="H1997" i="24"/>
  <c r="S1996" i="24"/>
  <c r="H1996" i="24"/>
  <c r="H1995" i="24"/>
  <c r="S1994" i="24"/>
  <c r="H1994" i="24"/>
  <c r="S1993" i="24"/>
  <c r="H1993" i="24"/>
  <c r="S1992" i="24"/>
  <c r="H1992" i="24"/>
  <c r="S1991" i="24"/>
  <c r="H1991" i="24"/>
  <c r="S1990" i="24"/>
  <c r="H1990" i="24"/>
  <c r="H1989" i="24"/>
  <c r="S1988" i="24"/>
  <c r="H1988" i="24"/>
  <c r="S1987" i="24"/>
  <c r="H1987" i="24"/>
  <c r="S1986" i="24"/>
  <c r="H1986" i="24"/>
  <c r="S1985" i="24"/>
  <c r="H1985" i="24"/>
  <c r="S1984" i="24"/>
  <c r="H1984" i="24"/>
  <c r="S1983" i="24"/>
  <c r="H1983" i="24"/>
  <c r="S1982" i="24"/>
  <c r="H1982" i="24"/>
  <c r="S1981" i="24"/>
  <c r="H1981" i="24"/>
  <c r="S1980" i="24"/>
  <c r="H1980" i="24"/>
  <c r="S1979" i="24"/>
  <c r="H1979" i="24"/>
  <c r="S1978" i="24"/>
  <c r="H1978" i="24"/>
  <c r="S1977" i="24"/>
  <c r="H1977" i="24"/>
  <c r="S1976" i="24"/>
  <c r="H1976" i="24"/>
  <c r="S1975" i="24"/>
  <c r="H1975" i="24"/>
  <c r="S1974" i="24"/>
  <c r="H1974" i="24"/>
  <c r="S1973" i="24"/>
  <c r="H1973" i="24"/>
  <c r="S1972" i="24"/>
  <c r="H1972" i="24"/>
  <c r="S1971" i="24"/>
  <c r="H1971" i="24"/>
  <c r="S1970" i="24"/>
  <c r="S1969" i="24"/>
  <c r="H1969" i="24"/>
  <c r="S1968" i="24"/>
  <c r="H1968" i="24"/>
  <c r="H1966" i="24"/>
  <c r="S1966" i="24"/>
  <c r="H1965" i="24"/>
  <c r="S1964" i="24"/>
  <c r="H1964" i="24"/>
  <c r="S1963" i="24"/>
  <c r="H1963" i="24"/>
  <c r="S1962" i="24"/>
  <c r="H1962" i="24"/>
  <c r="H1961" i="24"/>
  <c r="S1960" i="24"/>
  <c r="H1960" i="24"/>
  <c r="S1959" i="24"/>
  <c r="H1959" i="24"/>
  <c r="H1958" i="24"/>
  <c r="S1958" i="24"/>
  <c r="H1957" i="24"/>
  <c r="S1956" i="24"/>
  <c r="H1956" i="24"/>
  <c r="H1955" i="24"/>
  <c r="S1954" i="24"/>
  <c r="H1954" i="24"/>
  <c r="S1953" i="24"/>
  <c r="H1953" i="24"/>
  <c r="H1952" i="24"/>
  <c r="S1951" i="24"/>
  <c r="H1951" i="24"/>
  <c r="S1950" i="24"/>
  <c r="H1950" i="24"/>
  <c r="S1949" i="24"/>
  <c r="H1949" i="24"/>
  <c r="H1948" i="24"/>
  <c r="S1947" i="24"/>
  <c r="H1947" i="24"/>
  <c r="H1946" i="24"/>
  <c r="S1946" i="24"/>
  <c r="S1945" i="24"/>
  <c r="H1945" i="24"/>
  <c r="H1944" i="24"/>
  <c r="H1943" i="24"/>
  <c r="S1943" i="24"/>
  <c r="S1942" i="24"/>
  <c r="H1942" i="24"/>
  <c r="H1941" i="24"/>
  <c r="S1940" i="24"/>
  <c r="H1940" i="24"/>
  <c r="S1937" i="24"/>
  <c r="H1937" i="24"/>
  <c r="H1936" i="24"/>
  <c r="H1935" i="24"/>
  <c r="S1934" i="24"/>
  <c r="H1934" i="24"/>
  <c r="H1933" i="24"/>
  <c r="H1932" i="24"/>
  <c r="H1931" i="24"/>
  <c r="S1930" i="24"/>
  <c r="H1930" i="24"/>
  <c r="H1929" i="24"/>
  <c r="H1928" i="24"/>
  <c r="H1927" i="24"/>
  <c r="H1926" i="24"/>
  <c r="H1925" i="24"/>
  <c r="S1924" i="24"/>
  <c r="H1924" i="24"/>
  <c r="S1923" i="24"/>
  <c r="H1923" i="24"/>
  <c r="H1922" i="24"/>
  <c r="H1921" i="24"/>
  <c r="S1920" i="24"/>
  <c r="H1920" i="24"/>
  <c r="H1919" i="24"/>
  <c r="S1918" i="24"/>
  <c r="H1918" i="24"/>
  <c r="H1917" i="24"/>
  <c r="S1916" i="24"/>
  <c r="H1916" i="24"/>
  <c r="H1915" i="24"/>
  <c r="H1914" i="24"/>
  <c r="H1913" i="24"/>
  <c r="S1913" i="24"/>
  <c r="S1912" i="24"/>
  <c r="H1912" i="24"/>
  <c r="H1911" i="24"/>
  <c r="S1910" i="24"/>
  <c r="H1910" i="24"/>
  <c r="S1908" i="24"/>
  <c r="H1908" i="24"/>
  <c r="H1907" i="24"/>
  <c r="S1906" i="24"/>
  <c r="H1906" i="24"/>
  <c r="H1905" i="24"/>
  <c r="S1904" i="24"/>
  <c r="H1904" i="24"/>
  <c r="H1903" i="24"/>
  <c r="S1902" i="24"/>
  <c r="H1902" i="24"/>
  <c r="H1901" i="24"/>
  <c r="S1900" i="24"/>
  <c r="H1900" i="24"/>
  <c r="H1899" i="24"/>
  <c r="H1898" i="24"/>
  <c r="S1898" i="24"/>
  <c r="S1897" i="24"/>
  <c r="H1897" i="24"/>
  <c r="H1896" i="24"/>
  <c r="H1895" i="24"/>
  <c r="S1895" i="24"/>
  <c r="H1894" i="24"/>
  <c r="S1893" i="24"/>
  <c r="H1893" i="24"/>
  <c r="H1892" i="24"/>
  <c r="H1891" i="24"/>
  <c r="H1890" i="24"/>
  <c r="S1889" i="24"/>
  <c r="H1889" i="24"/>
  <c r="S1888" i="24"/>
  <c r="H1888" i="24"/>
  <c r="S1887" i="24"/>
  <c r="H1887" i="24"/>
  <c r="S1886" i="24"/>
  <c r="H1886" i="24"/>
  <c r="S1885" i="24"/>
  <c r="H1885" i="24"/>
  <c r="S1884" i="24"/>
  <c r="H1884" i="24"/>
  <c r="S1883" i="24"/>
  <c r="H1883" i="24"/>
  <c r="S1882" i="24"/>
  <c r="H1882" i="24"/>
  <c r="S1881" i="24"/>
  <c r="H1881" i="24"/>
  <c r="S1880" i="24"/>
  <c r="H1880" i="24"/>
  <c r="S1879" i="24"/>
  <c r="H1879" i="24"/>
  <c r="S1877" i="24"/>
  <c r="H1877" i="24"/>
  <c r="S1876" i="24"/>
  <c r="H1876" i="24"/>
  <c r="S1875" i="24"/>
  <c r="H1875" i="24"/>
  <c r="H1874" i="24"/>
  <c r="S1874" i="24"/>
  <c r="H1873" i="24"/>
  <c r="S1873" i="24"/>
  <c r="H1872" i="24"/>
  <c r="S1872" i="24"/>
  <c r="H1871" i="24"/>
  <c r="S1870" i="24"/>
  <c r="H1870" i="24"/>
  <c r="S1869" i="24"/>
  <c r="H1867" i="24"/>
  <c r="H1866" i="24"/>
  <c r="S1865" i="24"/>
  <c r="H1865" i="24"/>
  <c r="S1864" i="24"/>
  <c r="H1864" i="24"/>
  <c r="S1863" i="24"/>
  <c r="H1863" i="24"/>
  <c r="S1862" i="24"/>
  <c r="H1862" i="24"/>
  <c r="H1861" i="24"/>
  <c r="S1860" i="24"/>
  <c r="H1860" i="24"/>
  <c r="H1859" i="24"/>
  <c r="H1858" i="24"/>
  <c r="S1858" i="24"/>
  <c r="S1857" i="24"/>
  <c r="H1857" i="24"/>
  <c r="S1856" i="24"/>
  <c r="H1856" i="24"/>
  <c r="H1855" i="24"/>
  <c r="S1854" i="24"/>
  <c r="H1854" i="24"/>
  <c r="S1853" i="24"/>
  <c r="H1853" i="24"/>
  <c r="H1852" i="24"/>
  <c r="H1851" i="24"/>
  <c r="S1850" i="24"/>
  <c r="H1850" i="24"/>
  <c r="S1849" i="24"/>
  <c r="H1848" i="24"/>
  <c r="S1847" i="24"/>
  <c r="H1847" i="24"/>
  <c r="S1846" i="24"/>
  <c r="H1846" i="24"/>
  <c r="H1845" i="24"/>
  <c r="S1844" i="24"/>
  <c r="H1844" i="24"/>
  <c r="S1843" i="24"/>
  <c r="H1843" i="24"/>
  <c r="H1842" i="24"/>
  <c r="S1841" i="24"/>
  <c r="H1841" i="24"/>
  <c r="H1840" i="24"/>
  <c r="S1839" i="24"/>
  <c r="H1839" i="24"/>
  <c r="H1838" i="24"/>
  <c r="S1837" i="24"/>
  <c r="H1837" i="24"/>
  <c r="S1836" i="24"/>
  <c r="H1836" i="24"/>
  <c r="S1835" i="24"/>
  <c r="H1835" i="24"/>
  <c r="H1834" i="24"/>
  <c r="S1834" i="24"/>
  <c r="S1833" i="24"/>
  <c r="H1833" i="24"/>
  <c r="S1832" i="24"/>
  <c r="H1832" i="24"/>
  <c r="S1831" i="24"/>
  <c r="H1831" i="24"/>
  <c r="H1830" i="24"/>
  <c r="S1829" i="24"/>
  <c r="H1829" i="24"/>
  <c r="S1828" i="24"/>
  <c r="H1826" i="24"/>
  <c r="S1825" i="24"/>
  <c r="H1825" i="24"/>
  <c r="H1824" i="24"/>
  <c r="S1823" i="24"/>
  <c r="H1823" i="24"/>
  <c r="H1822" i="24"/>
  <c r="S1821" i="24"/>
  <c r="H1821" i="24"/>
  <c r="S1820" i="24"/>
  <c r="H1820" i="24"/>
  <c r="S1819" i="24"/>
  <c r="H1819" i="24"/>
  <c r="S1818" i="24"/>
  <c r="H1818" i="24"/>
  <c r="S1817" i="24"/>
  <c r="H1817" i="24"/>
  <c r="S1816" i="24"/>
  <c r="H1813" i="24"/>
  <c r="S1812" i="24"/>
  <c r="H1812" i="24"/>
  <c r="S1811" i="24"/>
  <c r="H1811" i="24"/>
  <c r="H1810" i="24"/>
  <c r="S1810" i="24"/>
  <c r="S1809" i="24"/>
  <c r="S1808" i="24"/>
  <c r="S1807" i="24"/>
  <c r="S1805" i="24"/>
  <c r="S1804" i="24"/>
  <c r="S1803" i="24"/>
  <c r="S1802" i="24"/>
  <c r="S1801" i="24"/>
  <c r="H1801" i="24"/>
  <c r="H1800" i="24"/>
  <c r="S1799" i="24"/>
  <c r="H1799" i="24"/>
  <c r="S1798" i="24"/>
  <c r="H1798" i="24"/>
  <c r="S1797" i="24"/>
  <c r="H1797" i="24"/>
  <c r="S1796" i="24"/>
  <c r="H1796" i="24"/>
  <c r="H1795" i="24"/>
  <c r="S1794" i="24"/>
  <c r="H1794" i="24"/>
  <c r="H1793" i="24"/>
  <c r="S1792" i="24"/>
  <c r="H1792" i="24"/>
  <c r="H1791" i="24"/>
  <c r="S1790" i="24"/>
  <c r="H1789" i="24"/>
  <c r="H1788" i="24"/>
  <c r="S1787" i="24"/>
  <c r="H1787" i="24"/>
  <c r="H1786" i="24"/>
  <c r="S1785" i="24"/>
  <c r="H1785" i="24"/>
  <c r="H1784" i="24"/>
  <c r="S1783" i="24"/>
  <c r="H1783" i="24"/>
  <c r="H1782" i="24"/>
  <c r="H1781" i="24"/>
  <c r="S1781" i="24"/>
  <c r="S1780" i="24"/>
  <c r="H1780" i="24"/>
  <c r="H1779" i="24"/>
  <c r="S1778" i="24"/>
  <c r="H1778" i="24"/>
  <c r="H1777" i="24"/>
  <c r="S1776" i="24"/>
  <c r="H1776" i="24"/>
  <c r="H1775" i="24"/>
  <c r="S1774" i="24"/>
  <c r="H1774" i="24"/>
  <c r="S1773" i="24"/>
  <c r="H1773" i="24"/>
  <c r="S1771" i="24"/>
  <c r="S1769" i="24"/>
  <c r="H1754" i="24"/>
  <c r="S1754" i="24"/>
  <c r="S1753" i="24"/>
  <c r="S1752" i="24"/>
  <c r="H1752" i="24"/>
  <c r="H1751" i="24"/>
  <c r="S1750" i="24"/>
  <c r="H1750" i="24"/>
  <c r="S1749" i="24"/>
  <c r="H1749" i="24"/>
  <c r="S1748" i="24"/>
  <c r="H1748" i="24"/>
  <c r="S1747" i="24"/>
  <c r="H1747" i="24"/>
  <c r="S1746" i="24"/>
  <c r="H1746" i="24"/>
  <c r="S1745" i="24"/>
  <c r="H1745" i="24"/>
  <c r="S1744" i="24"/>
  <c r="H1744" i="24"/>
  <c r="S1743" i="24"/>
  <c r="H1743" i="24"/>
  <c r="S1742" i="24"/>
  <c r="H1742" i="24"/>
  <c r="S1741" i="24"/>
  <c r="H1741" i="24"/>
  <c r="S1740" i="24"/>
  <c r="H1740" i="24"/>
  <c r="S1739" i="24"/>
  <c r="H1739" i="24"/>
  <c r="S1738" i="24"/>
  <c r="H1738" i="24"/>
  <c r="S1736" i="24"/>
  <c r="H1736" i="24"/>
  <c r="S1735" i="24"/>
  <c r="H1735" i="24"/>
  <c r="S1734" i="24"/>
  <c r="H1734" i="24"/>
  <c r="S1733" i="24"/>
  <c r="H1733" i="24"/>
  <c r="S1732" i="24"/>
  <c r="H1732" i="24"/>
  <c r="S1731" i="24"/>
  <c r="H1731" i="24"/>
  <c r="S1730" i="24"/>
  <c r="H1730" i="24"/>
  <c r="S1729" i="24"/>
  <c r="H1729" i="24"/>
  <c r="S1728" i="24"/>
  <c r="H1728" i="24"/>
  <c r="H1727" i="24"/>
  <c r="S1726" i="24"/>
  <c r="H1726" i="24"/>
  <c r="S1725" i="24"/>
  <c r="H1725" i="24"/>
  <c r="S1724" i="24"/>
  <c r="H1724" i="24"/>
  <c r="H1722" i="24"/>
  <c r="S1721" i="24"/>
  <c r="H1719" i="24"/>
  <c r="S1718" i="24"/>
  <c r="H1718" i="24"/>
  <c r="H1717" i="24"/>
  <c r="H1716" i="24"/>
  <c r="S1715" i="24"/>
  <c r="H1715" i="24"/>
  <c r="H1714" i="24"/>
  <c r="S1714" i="24"/>
  <c r="H1713" i="24"/>
  <c r="H1712" i="24"/>
  <c r="S1712" i="24"/>
  <c r="H1711" i="24"/>
  <c r="H1710" i="24"/>
  <c r="S1710" i="24"/>
  <c r="H1709" i="24"/>
  <c r="S1708" i="24"/>
  <c r="H1708" i="24"/>
  <c r="H1707" i="24"/>
  <c r="S1706" i="24"/>
  <c r="H1706" i="24"/>
  <c r="H1705" i="24"/>
  <c r="H1704" i="24"/>
  <c r="S1703" i="24"/>
  <c r="H1703" i="24"/>
  <c r="H1702" i="24"/>
  <c r="H1701" i="24"/>
  <c r="S1700" i="24"/>
  <c r="H1700" i="24"/>
  <c r="H1699" i="24"/>
  <c r="S1698" i="24"/>
  <c r="H1698" i="24"/>
  <c r="H1697" i="24"/>
  <c r="H1696" i="24"/>
  <c r="H1695" i="24"/>
  <c r="S1694" i="24"/>
  <c r="H1694" i="24"/>
  <c r="H1693" i="24"/>
  <c r="H1692" i="24"/>
  <c r="H1691" i="24"/>
  <c r="H1690" i="24"/>
  <c r="S1689" i="24"/>
  <c r="H1689" i="24"/>
  <c r="S1688" i="24"/>
  <c r="H1686" i="24"/>
  <c r="H1685" i="24"/>
  <c r="S1684" i="24"/>
  <c r="H1684" i="24"/>
  <c r="H1683" i="24"/>
  <c r="S1682" i="24"/>
  <c r="H1682" i="24"/>
  <c r="H1681" i="24"/>
  <c r="S1680" i="24"/>
  <c r="H1680" i="24"/>
  <c r="H1679" i="24"/>
  <c r="H1678" i="24"/>
  <c r="H1677" i="24"/>
  <c r="S1676" i="24"/>
  <c r="H1676" i="24"/>
  <c r="H1675" i="24"/>
  <c r="S1674" i="24"/>
  <c r="H1674" i="24"/>
  <c r="S1673" i="24"/>
  <c r="H1673" i="24"/>
  <c r="H1672" i="24"/>
  <c r="H1671" i="24"/>
  <c r="S1671" i="24"/>
  <c r="S1670" i="24"/>
  <c r="H1670" i="24"/>
  <c r="H1669" i="24"/>
  <c r="H1668" i="24"/>
  <c r="S1667" i="24"/>
  <c r="H1667" i="24"/>
  <c r="H1666" i="24"/>
  <c r="S1665" i="24"/>
  <c r="H1665" i="24"/>
  <c r="H1664" i="24"/>
  <c r="S1664" i="24"/>
  <c r="S1663" i="24"/>
  <c r="H1663" i="24"/>
  <c r="H1662" i="24"/>
  <c r="S1661" i="24"/>
  <c r="H1661" i="24"/>
  <c r="H1660" i="24"/>
  <c r="S1659" i="24"/>
  <c r="H1659" i="24"/>
  <c r="H1658" i="24"/>
  <c r="S1657" i="24"/>
  <c r="H1657" i="24"/>
  <c r="H1656" i="24"/>
  <c r="S1655" i="24"/>
  <c r="H1655" i="24"/>
  <c r="H1654" i="24"/>
  <c r="H1653" i="24"/>
  <c r="S1653" i="24"/>
  <c r="S1652" i="24"/>
  <c r="H1652" i="24"/>
  <c r="H1651" i="24"/>
  <c r="S1650" i="24"/>
  <c r="H1648" i="24"/>
  <c r="S1647" i="24"/>
  <c r="H1647" i="24"/>
  <c r="H1646" i="24"/>
  <c r="H1645" i="24"/>
  <c r="S1644" i="24"/>
  <c r="H1644" i="24"/>
  <c r="S1643" i="24"/>
  <c r="H1643" i="24"/>
  <c r="H1642" i="24"/>
  <c r="H1641" i="24"/>
  <c r="S1640" i="24"/>
  <c r="H1640" i="24"/>
  <c r="H1639" i="24"/>
  <c r="S1638" i="24"/>
  <c r="H1638" i="24"/>
  <c r="H1637" i="24"/>
  <c r="S1637" i="24"/>
  <c r="S1636" i="24"/>
  <c r="H1636" i="24"/>
  <c r="S1635" i="24"/>
  <c r="H1635" i="24"/>
  <c r="H1634" i="24"/>
  <c r="S1633" i="24"/>
  <c r="H1633" i="24"/>
  <c r="H1632" i="24"/>
  <c r="S1631" i="24"/>
  <c r="H1631" i="24"/>
  <c r="S1630" i="24"/>
  <c r="H1630" i="24"/>
  <c r="S1629" i="24"/>
  <c r="H1629" i="24"/>
  <c r="S1628" i="24"/>
  <c r="H1628" i="24"/>
  <c r="S1627" i="24"/>
  <c r="H1627" i="24"/>
  <c r="S1626" i="24"/>
  <c r="H1626" i="24"/>
  <c r="S1625" i="24"/>
  <c r="H1625" i="24"/>
  <c r="S1624" i="24"/>
  <c r="H1624" i="24"/>
  <c r="S1623" i="24"/>
  <c r="H1623" i="24"/>
  <c r="S1622" i="24"/>
  <c r="H1622" i="24"/>
  <c r="S1621" i="24"/>
  <c r="H1621" i="24"/>
  <c r="S1620" i="24"/>
  <c r="H1620" i="24"/>
  <c r="S1619" i="24"/>
  <c r="H1619" i="24"/>
  <c r="S1618" i="24"/>
  <c r="H1618" i="24"/>
  <c r="S1617" i="24"/>
  <c r="H1617" i="24"/>
  <c r="S1616" i="24"/>
  <c r="H1616" i="24"/>
  <c r="H1613" i="24"/>
  <c r="H1612" i="24"/>
  <c r="H1611" i="24"/>
  <c r="H1610" i="24"/>
  <c r="H1609" i="24"/>
  <c r="H1608" i="24"/>
  <c r="H1607" i="24"/>
  <c r="H1606" i="24"/>
  <c r="S1606" i="24"/>
  <c r="H1605" i="24"/>
  <c r="S1605" i="24"/>
  <c r="H1604" i="24"/>
  <c r="S1603" i="24"/>
  <c r="H1603" i="24"/>
  <c r="S1602" i="24"/>
  <c r="H1602" i="24"/>
  <c r="S1601" i="24"/>
  <c r="H1601" i="24"/>
  <c r="S1600" i="24"/>
  <c r="H1600" i="24"/>
  <c r="S1599" i="24"/>
  <c r="H1599" i="24"/>
  <c r="S1598" i="24"/>
  <c r="H1598" i="24"/>
  <c r="S1597" i="24"/>
  <c r="H1597" i="24"/>
  <c r="S1596" i="24"/>
  <c r="H1596" i="24"/>
  <c r="S1595" i="24"/>
  <c r="H1593" i="24"/>
  <c r="S1592" i="24"/>
  <c r="H1592" i="24"/>
  <c r="S1591" i="24"/>
  <c r="H1591" i="24"/>
  <c r="H1590" i="24"/>
  <c r="S1589" i="24"/>
  <c r="H1589" i="24"/>
  <c r="H1588" i="24"/>
  <c r="S1587" i="24"/>
  <c r="H1587" i="24"/>
  <c r="S1586" i="24"/>
  <c r="H1586" i="24"/>
  <c r="S1585" i="24"/>
  <c r="H1585" i="24"/>
  <c r="H1584" i="24"/>
  <c r="H1583" i="24"/>
  <c r="S1582" i="24"/>
  <c r="H1582" i="24"/>
  <c r="S1581" i="24"/>
  <c r="H1581" i="24"/>
  <c r="H1580" i="24"/>
  <c r="S1580" i="24"/>
  <c r="H1579" i="24"/>
  <c r="H1578" i="24"/>
  <c r="S1577" i="24"/>
  <c r="H1577" i="24"/>
  <c r="H1576" i="24"/>
  <c r="H1575" i="24"/>
  <c r="S1575" i="24"/>
  <c r="S1574" i="24"/>
  <c r="H1574" i="24"/>
  <c r="H1573" i="24"/>
  <c r="S1572" i="24"/>
  <c r="H1572" i="24"/>
  <c r="H1571" i="24"/>
  <c r="H1570" i="24"/>
  <c r="S1570" i="24"/>
  <c r="S1569" i="24"/>
  <c r="H1569" i="24"/>
  <c r="H1568" i="24"/>
  <c r="H1567" i="24"/>
  <c r="S1566" i="24"/>
  <c r="H1566" i="24"/>
  <c r="H1565" i="24"/>
  <c r="S1564" i="24"/>
  <c r="H1564" i="24"/>
  <c r="S1563" i="24"/>
  <c r="H1563" i="24"/>
  <c r="H1562" i="24"/>
  <c r="H1561" i="24"/>
  <c r="S1561" i="24"/>
  <c r="H1560" i="24"/>
  <c r="S1559" i="24"/>
  <c r="H1559" i="24"/>
  <c r="H1558" i="24"/>
  <c r="S1557" i="24"/>
  <c r="H1557" i="24"/>
  <c r="S1555" i="24"/>
  <c r="H1555" i="24"/>
  <c r="H1554" i="24"/>
  <c r="S1553" i="24"/>
  <c r="H1553" i="24"/>
  <c r="H1552" i="24"/>
  <c r="H1551" i="24"/>
  <c r="S1551" i="24"/>
  <c r="S1550" i="24"/>
  <c r="S1549" i="24"/>
  <c r="H1549" i="24"/>
  <c r="H1548" i="24"/>
  <c r="S1548" i="24"/>
  <c r="S1547" i="24"/>
  <c r="H1547" i="24"/>
  <c r="S1546" i="24"/>
  <c r="H1546" i="24"/>
  <c r="S1545" i="24"/>
  <c r="H1545" i="24"/>
  <c r="S1544" i="24"/>
  <c r="H1544" i="24"/>
  <c r="S1543" i="24"/>
  <c r="H1543" i="24"/>
  <c r="S1542" i="24"/>
  <c r="H1542" i="24"/>
  <c r="S1541" i="24"/>
  <c r="H1541" i="24"/>
  <c r="S1540" i="24"/>
  <c r="H1540" i="24"/>
  <c r="S1539" i="24"/>
  <c r="H1539" i="24"/>
  <c r="S1538" i="24"/>
  <c r="H1538" i="24"/>
  <c r="S1537" i="24"/>
  <c r="H1537" i="24"/>
  <c r="S1536" i="24"/>
  <c r="H1536" i="24"/>
  <c r="S1535" i="24"/>
  <c r="H1535" i="24"/>
  <c r="S1534" i="24"/>
  <c r="H1534" i="24"/>
  <c r="S1533" i="24"/>
  <c r="H1533" i="24"/>
  <c r="S1532" i="24"/>
  <c r="H1532" i="24"/>
  <c r="S1531" i="24"/>
  <c r="H1531" i="24"/>
  <c r="S1530" i="24"/>
  <c r="H1530" i="24"/>
  <c r="S1529" i="24"/>
  <c r="H1529" i="24"/>
  <c r="S1528" i="24"/>
  <c r="H1528" i="24"/>
  <c r="S1527" i="24"/>
  <c r="H1527" i="24"/>
  <c r="S1526" i="24"/>
  <c r="H1526" i="24"/>
  <c r="S1525" i="24"/>
  <c r="H1525" i="24"/>
  <c r="S1524" i="24"/>
  <c r="H1524" i="24"/>
  <c r="S1523" i="24"/>
  <c r="H1523" i="24"/>
  <c r="S1522" i="24"/>
  <c r="H1522" i="24"/>
  <c r="S1521" i="24"/>
  <c r="H1521" i="24"/>
  <c r="H1519" i="24"/>
  <c r="S1518" i="24"/>
  <c r="H1518" i="24"/>
  <c r="H1517" i="24"/>
  <c r="H1516" i="24"/>
  <c r="S1516" i="24"/>
  <c r="H1515" i="24"/>
  <c r="S1514" i="24"/>
  <c r="H1514" i="24"/>
  <c r="S1513" i="24"/>
  <c r="S1512" i="24"/>
  <c r="H1512" i="24"/>
  <c r="H1511" i="24"/>
  <c r="H1510" i="24"/>
  <c r="S1510" i="24"/>
  <c r="H1509" i="24"/>
  <c r="H1508" i="24"/>
  <c r="H1507" i="24"/>
  <c r="H1506" i="24"/>
  <c r="H1505" i="24"/>
  <c r="S1505" i="24"/>
  <c r="H1504" i="24"/>
  <c r="H1503" i="24"/>
  <c r="H1502" i="24"/>
  <c r="H1501" i="24"/>
  <c r="S1501" i="24"/>
  <c r="H1500" i="24"/>
  <c r="H1499" i="24"/>
  <c r="S1498" i="24"/>
  <c r="H1498" i="24"/>
  <c r="H1497" i="24"/>
  <c r="H1496" i="24"/>
  <c r="S1495" i="24"/>
  <c r="H1495" i="24"/>
  <c r="H1494" i="24"/>
  <c r="S1493" i="24"/>
  <c r="H1493" i="24"/>
  <c r="S1491" i="24"/>
  <c r="H1491" i="24"/>
  <c r="S1490" i="24"/>
  <c r="H1490" i="24"/>
  <c r="H1489" i="24"/>
  <c r="H1488" i="24"/>
  <c r="S1487" i="24"/>
  <c r="H1487" i="24"/>
  <c r="H1486" i="24"/>
  <c r="H1485" i="24"/>
  <c r="H1484" i="24"/>
  <c r="H1483" i="24"/>
  <c r="H1482" i="24"/>
  <c r="H1481" i="24"/>
  <c r="H1480" i="24"/>
  <c r="H1479" i="24"/>
  <c r="H1478" i="24"/>
  <c r="H1477" i="24"/>
  <c r="H1476" i="24"/>
  <c r="S1475" i="24"/>
  <c r="H1475" i="24"/>
  <c r="H1474" i="24"/>
  <c r="S1473" i="24"/>
  <c r="H1473" i="24"/>
  <c r="H1472" i="24"/>
  <c r="S1472" i="24"/>
  <c r="H1470" i="24"/>
  <c r="S1469" i="24"/>
  <c r="H1469" i="24"/>
  <c r="H1468" i="24"/>
  <c r="S1467" i="24"/>
  <c r="H1467" i="24"/>
  <c r="H1466" i="24"/>
  <c r="H1465" i="24"/>
  <c r="S1464" i="24"/>
  <c r="H1464" i="24"/>
  <c r="H1463" i="24"/>
  <c r="H1462" i="24"/>
  <c r="H1461" i="24"/>
  <c r="H1460" i="24"/>
  <c r="H1459" i="24"/>
  <c r="S1458" i="24"/>
  <c r="H1458" i="24"/>
  <c r="H1457" i="24"/>
  <c r="S1456" i="24"/>
  <c r="H1456" i="24"/>
  <c r="S1455" i="24"/>
  <c r="H1455" i="24"/>
  <c r="H1454" i="24"/>
  <c r="S1453" i="24"/>
  <c r="H1453" i="24"/>
  <c r="S1452" i="24"/>
  <c r="H1452" i="24"/>
  <c r="H1451" i="24"/>
  <c r="S1450" i="24"/>
  <c r="H1450" i="24"/>
  <c r="H1449" i="24"/>
  <c r="S1448" i="24"/>
  <c r="S1447" i="24"/>
  <c r="H1447" i="24"/>
  <c r="S1446" i="24"/>
  <c r="H1446" i="24"/>
  <c r="S1445" i="24"/>
  <c r="H1445" i="24"/>
  <c r="H1444" i="24"/>
  <c r="S1443" i="24"/>
  <c r="H1443" i="24"/>
  <c r="H1442" i="24"/>
  <c r="H1441" i="24"/>
  <c r="H1440" i="24"/>
  <c r="S1439" i="24"/>
  <c r="H1439" i="24"/>
  <c r="H1438" i="24"/>
  <c r="H1437" i="24"/>
  <c r="S1436" i="24"/>
  <c r="H1436" i="24"/>
  <c r="S1435" i="24"/>
  <c r="H1435" i="24"/>
  <c r="S1434" i="24"/>
  <c r="H1434" i="24"/>
  <c r="H1433" i="24"/>
  <c r="S1432" i="24"/>
  <c r="H1432" i="24"/>
  <c r="S1431" i="24"/>
  <c r="H1431" i="24"/>
  <c r="S1430" i="24"/>
  <c r="H1430" i="24"/>
  <c r="H1429" i="24"/>
  <c r="S1428" i="24"/>
  <c r="H1428" i="24"/>
  <c r="S1427" i="24"/>
  <c r="H1427" i="24"/>
  <c r="H1426" i="24"/>
  <c r="S1425" i="24"/>
  <c r="H1425" i="24"/>
  <c r="S1424" i="24"/>
  <c r="H1424" i="24"/>
  <c r="S1423" i="24"/>
  <c r="H1423" i="24"/>
  <c r="S1422" i="24"/>
  <c r="H1422" i="24"/>
  <c r="S1421" i="24"/>
  <c r="H1421" i="24"/>
  <c r="S1420" i="24"/>
  <c r="H1420" i="24"/>
  <c r="S1419" i="24"/>
  <c r="H1419" i="24"/>
  <c r="S1418" i="24"/>
  <c r="H1418" i="24"/>
  <c r="S1417" i="24"/>
  <c r="H1417" i="24"/>
  <c r="S1416" i="24"/>
  <c r="H1416" i="24"/>
  <c r="S1415" i="24"/>
  <c r="H1415" i="24"/>
  <c r="S1414" i="24"/>
  <c r="H1414" i="24"/>
  <c r="S1413" i="24"/>
  <c r="H1413" i="24"/>
  <c r="S1412" i="24"/>
  <c r="H1412" i="24"/>
  <c r="S1411" i="24"/>
  <c r="H1411" i="24"/>
  <c r="S1410" i="24"/>
  <c r="H1410" i="24"/>
  <c r="S1409" i="24"/>
  <c r="H1409" i="24"/>
  <c r="S1408" i="24"/>
  <c r="H1408" i="24"/>
  <c r="S1407" i="24"/>
  <c r="S1405" i="24"/>
  <c r="H1405" i="24"/>
  <c r="H1404" i="24"/>
  <c r="S1404" i="24"/>
  <c r="S1403" i="24"/>
  <c r="H1403" i="24"/>
  <c r="S1402" i="24"/>
  <c r="H1402" i="24"/>
  <c r="S1401" i="24"/>
  <c r="H1401" i="24"/>
  <c r="S1400" i="24"/>
  <c r="H1400" i="24"/>
  <c r="S1399" i="24"/>
  <c r="H1399" i="24"/>
  <c r="S1398" i="24"/>
  <c r="H1398" i="24"/>
  <c r="S1397" i="24"/>
  <c r="H1397" i="24"/>
  <c r="S1396" i="24"/>
  <c r="H1396" i="24"/>
  <c r="H1395" i="24"/>
  <c r="S1394" i="24"/>
  <c r="H1394" i="24"/>
  <c r="H1393" i="24"/>
  <c r="S1392" i="24"/>
  <c r="H1392" i="24"/>
  <c r="S1391" i="24"/>
  <c r="H1391" i="24"/>
  <c r="S1390" i="24"/>
  <c r="H1390" i="24"/>
  <c r="S1389" i="24"/>
  <c r="H1389" i="24"/>
  <c r="S1388" i="24"/>
  <c r="H1388" i="24"/>
  <c r="S1387" i="24"/>
  <c r="H1387" i="24"/>
  <c r="H1386" i="24"/>
  <c r="S1385" i="24"/>
  <c r="H1385" i="24"/>
  <c r="H1384" i="24"/>
  <c r="S1383" i="24"/>
  <c r="H1383" i="24"/>
  <c r="H1382" i="24"/>
  <c r="S1381" i="24"/>
  <c r="H1381" i="24"/>
  <c r="H1380" i="24"/>
  <c r="H1379" i="24"/>
  <c r="H1378" i="24"/>
  <c r="S1377" i="24"/>
  <c r="H1377" i="24"/>
  <c r="S1376" i="24"/>
  <c r="H1376" i="24"/>
  <c r="H1375" i="24"/>
  <c r="S1374" i="24"/>
  <c r="H1374" i="24"/>
  <c r="S1373" i="24"/>
  <c r="H1373" i="24"/>
  <c r="H1372" i="24"/>
  <c r="S1371" i="24"/>
  <c r="H1371" i="24"/>
  <c r="S1370" i="24"/>
  <c r="H1370" i="24"/>
  <c r="S1369" i="24"/>
  <c r="S1368" i="24"/>
  <c r="H1368" i="24"/>
  <c r="H1367" i="24"/>
  <c r="S1366" i="24"/>
  <c r="H1366" i="24"/>
  <c r="S1365" i="24"/>
  <c r="H1365" i="24"/>
  <c r="S1364" i="24"/>
  <c r="H1364" i="24"/>
  <c r="S1363" i="24"/>
  <c r="H1363" i="24"/>
  <c r="S1362" i="24"/>
  <c r="H1362" i="24"/>
  <c r="S1361" i="24"/>
  <c r="H1361" i="24"/>
  <c r="S1360" i="24"/>
  <c r="H1360" i="24"/>
  <c r="S1359" i="24"/>
  <c r="H1359" i="24"/>
  <c r="S1358" i="24"/>
  <c r="H1358" i="24"/>
  <c r="S1357" i="24"/>
  <c r="H1357" i="24"/>
  <c r="S1356" i="24"/>
  <c r="H1356" i="24"/>
  <c r="H1354" i="24"/>
  <c r="S1354" i="24"/>
  <c r="H1353" i="24"/>
  <c r="S1353" i="24"/>
  <c r="S1352" i="24"/>
  <c r="H1352" i="24"/>
  <c r="S1351" i="24"/>
  <c r="H1351" i="24"/>
  <c r="S1350" i="24"/>
  <c r="H1350" i="24"/>
  <c r="S1349" i="24"/>
  <c r="H1349" i="24"/>
  <c r="S1348" i="24"/>
  <c r="H1348" i="24"/>
  <c r="S1347" i="24"/>
  <c r="H1347" i="24"/>
  <c r="S1346" i="24"/>
  <c r="H1346" i="24"/>
  <c r="H1345" i="24"/>
  <c r="S1344" i="24"/>
  <c r="H1344" i="24"/>
  <c r="S1343" i="24"/>
  <c r="H1343" i="24"/>
  <c r="S1342" i="24"/>
  <c r="H1342" i="24"/>
  <c r="S1341" i="24"/>
  <c r="H1341" i="24"/>
  <c r="H1340" i="24"/>
  <c r="S1340" i="24"/>
  <c r="S1339" i="24"/>
  <c r="H1339" i="24"/>
  <c r="S1338" i="24"/>
  <c r="H1338" i="24"/>
  <c r="S1337" i="24"/>
  <c r="H1337" i="24"/>
  <c r="S1336" i="24"/>
  <c r="H1336" i="24"/>
  <c r="S1335" i="24"/>
  <c r="H1335" i="24"/>
  <c r="S1334" i="24"/>
  <c r="H1334" i="24"/>
  <c r="S1333" i="24"/>
  <c r="H1333" i="24"/>
  <c r="S1332" i="24"/>
  <c r="H1332" i="24"/>
  <c r="S1331" i="24"/>
  <c r="H1331" i="24"/>
  <c r="H1330" i="24"/>
  <c r="H1328" i="24"/>
  <c r="S1327" i="24"/>
  <c r="H1327" i="24"/>
  <c r="H1326" i="24"/>
  <c r="H1325" i="24"/>
  <c r="S1324" i="24"/>
  <c r="H1324" i="24"/>
  <c r="H1323" i="24"/>
  <c r="S1322" i="24"/>
  <c r="H1322" i="24"/>
  <c r="H1321" i="24"/>
  <c r="S1320" i="24"/>
  <c r="H1320" i="24"/>
  <c r="H1319" i="24"/>
  <c r="H1318" i="24"/>
  <c r="S1317" i="24"/>
  <c r="H1317" i="24"/>
  <c r="H1316" i="24"/>
  <c r="H1315" i="24"/>
  <c r="S1314" i="24"/>
  <c r="H1314" i="24"/>
  <c r="S1313" i="24"/>
  <c r="H1313" i="24"/>
  <c r="S1312" i="24"/>
  <c r="H1312" i="24"/>
  <c r="S1311" i="24"/>
  <c r="H1311" i="24"/>
  <c r="S1310" i="24"/>
  <c r="H1310" i="24"/>
  <c r="S1309" i="24"/>
  <c r="H1309" i="24"/>
  <c r="S1308" i="24"/>
  <c r="H1308" i="24"/>
  <c r="S1307" i="24"/>
  <c r="H1307" i="24"/>
  <c r="S1306" i="24"/>
  <c r="H1306" i="24"/>
  <c r="S1305" i="24"/>
  <c r="H1305" i="24"/>
  <c r="S1304" i="24"/>
  <c r="H1304" i="24"/>
  <c r="S1303" i="24"/>
  <c r="H1303" i="24"/>
  <c r="S1302" i="24"/>
  <c r="H1302" i="24"/>
  <c r="S1301" i="24"/>
  <c r="H1301" i="24"/>
  <c r="S1300" i="24"/>
  <c r="H1300" i="24"/>
  <c r="S1299" i="24"/>
  <c r="H1299" i="24"/>
  <c r="S1298" i="24"/>
  <c r="H1298" i="24"/>
  <c r="S1297" i="24"/>
  <c r="H1297" i="24"/>
  <c r="S1296" i="24"/>
  <c r="H1296" i="24"/>
  <c r="S1295" i="24"/>
  <c r="H1295" i="24"/>
  <c r="S1294" i="24"/>
  <c r="H1294" i="24"/>
  <c r="S1292" i="24"/>
  <c r="H1292" i="24"/>
  <c r="S1291" i="24"/>
  <c r="H1291" i="24"/>
  <c r="S1290" i="24"/>
  <c r="H1290" i="24"/>
  <c r="S1289" i="24"/>
  <c r="H1289" i="24"/>
  <c r="S1288" i="24"/>
  <c r="H1288" i="24"/>
  <c r="S1287" i="24"/>
  <c r="S1286" i="24"/>
  <c r="H1286" i="24"/>
  <c r="S1285" i="24"/>
  <c r="H1285" i="24"/>
  <c r="H1284" i="24"/>
  <c r="S1283" i="24"/>
  <c r="H1283" i="24"/>
  <c r="S1282" i="24"/>
  <c r="H1282" i="24"/>
  <c r="S1281" i="24"/>
  <c r="H1281" i="24"/>
  <c r="S1280" i="24"/>
  <c r="H1280" i="24"/>
  <c r="S1279" i="24"/>
  <c r="H1279" i="24"/>
  <c r="S1278" i="24"/>
  <c r="H1278" i="24"/>
  <c r="S1277" i="24"/>
  <c r="H1277" i="24"/>
  <c r="S1276" i="24"/>
  <c r="H1276" i="24"/>
  <c r="S1275" i="24"/>
  <c r="H1275" i="24"/>
  <c r="S1274" i="24"/>
  <c r="H1274" i="24"/>
  <c r="S1273" i="24"/>
  <c r="H1273" i="24"/>
  <c r="H1272" i="24"/>
  <c r="S1271" i="24"/>
  <c r="H1271" i="24"/>
  <c r="H1270" i="24"/>
  <c r="S1269" i="24"/>
  <c r="H1269" i="24"/>
  <c r="S1268" i="24"/>
  <c r="H1268" i="24"/>
  <c r="S1267" i="24"/>
  <c r="H1267" i="24"/>
  <c r="S1266" i="24"/>
  <c r="H1266" i="24"/>
  <c r="S1265" i="24"/>
  <c r="H1265" i="24"/>
  <c r="S1263" i="24"/>
  <c r="H1263" i="24"/>
  <c r="H1262" i="24"/>
  <c r="S1261" i="24"/>
  <c r="H1261" i="24"/>
  <c r="S1260" i="24"/>
  <c r="H1260" i="24"/>
  <c r="S1259" i="24"/>
  <c r="H1259" i="24"/>
  <c r="S1258" i="24"/>
  <c r="H1258" i="24"/>
  <c r="S1257" i="24"/>
  <c r="H1257" i="24"/>
  <c r="S1256" i="24"/>
  <c r="H1256" i="24"/>
  <c r="S1255" i="24"/>
  <c r="H1255" i="24"/>
  <c r="S1254" i="24"/>
  <c r="H1254" i="24"/>
  <c r="S1253" i="24"/>
  <c r="H1253" i="24"/>
  <c r="H1252" i="24"/>
  <c r="S1251" i="24"/>
  <c r="H1251" i="24"/>
  <c r="S1250" i="24"/>
  <c r="H1250" i="24"/>
  <c r="H1249" i="24"/>
  <c r="S1248" i="24"/>
  <c r="H1248" i="24"/>
  <c r="S1247" i="24"/>
  <c r="H1247" i="24"/>
  <c r="S1246" i="24"/>
  <c r="H1246" i="24"/>
  <c r="S1245" i="24"/>
  <c r="S1244" i="24"/>
  <c r="H1244" i="24"/>
  <c r="S1243" i="24"/>
  <c r="H1243" i="24"/>
  <c r="S1242" i="24"/>
  <c r="H1242" i="24"/>
  <c r="S1241" i="24"/>
  <c r="H1241" i="24"/>
  <c r="S1240" i="24"/>
  <c r="H1240" i="24"/>
  <c r="S1239" i="24"/>
  <c r="H1239" i="24"/>
  <c r="S1238" i="24"/>
  <c r="H1238" i="24"/>
  <c r="S1237" i="24"/>
  <c r="S1236" i="24"/>
  <c r="S1235" i="24"/>
  <c r="S1234" i="24"/>
  <c r="S1232" i="24"/>
  <c r="S1231" i="24"/>
  <c r="S1230" i="24"/>
  <c r="S1229" i="24"/>
  <c r="S1227" i="24"/>
  <c r="S1226" i="24"/>
  <c r="S1225" i="24"/>
  <c r="S1224" i="24"/>
  <c r="S1223" i="24"/>
  <c r="S1222" i="24"/>
  <c r="S1221" i="24"/>
  <c r="S1219" i="24"/>
  <c r="S1217" i="24"/>
  <c r="S1216" i="24"/>
  <c r="S1215" i="24"/>
  <c r="S1214" i="24"/>
  <c r="S1213" i="24"/>
  <c r="S1212" i="24"/>
  <c r="S1211" i="24"/>
  <c r="S1210" i="24"/>
  <c r="S1209" i="24"/>
  <c r="S1208" i="24"/>
  <c r="S1207" i="24"/>
  <c r="S1206" i="24"/>
  <c r="S1205" i="24"/>
  <c r="H1203" i="24"/>
  <c r="H1202" i="24"/>
  <c r="S1201" i="24"/>
  <c r="H1201" i="24"/>
  <c r="S1200" i="24"/>
  <c r="H1200" i="24"/>
  <c r="S1199" i="24"/>
  <c r="H1199" i="24"/>
  <c r="S1198" i="24"/>
  <c r="H1198" i="24"/>
  <c r="S1197" i="24"/>
  <c r="H1197" i="24"/>
  <c r="S1196" i="24"/>
  <c r="H1196" i="24"/>
  <c r="S1195" i="24"/>
  <c r="H1195" i="24"/>
  <c r="S1194" i="24"/>
  <c r="H1194" i="24"/>
  <c r="S1193" i="24"/>
  <c r="H1193" i="24"/>
  <c r="S1192" i="24"/>
  <c r="H1192" i="24"/>
  <c r="S1191" i="24"/>
  <c r="H1191" i="24"/>
  <c r="S1189" i="24"/>
  <c r="H1189" i="24"/>
  <c r="H1187" i="24"/>
  <c r="S1186" i="24"/>
  <c r="H1186" i="24"/>
  <c r="H1185" i="24"/>
  <c r="S1184" i="24"/>
  <c r="H1184" i="24"/>
  <c r="H1183" i="24"/>
  <c r="S1182" i="24"/>
  <c r="H1182" i="24"/>
  <c r="H1181" i="24"/>
  <c r="H1180" i="24"/>
  <c r="S1180" i="24"/>
  <c r="H1179" i="24"/>
  <c r="S1179" i="24"/>
  <c r="H1178" i="24"/>
  <c r="S1178" i="24"/>
  <c r="H1177" i="24"/>
  <c r="H1176" i="24"/>
  <c r="H1175" i="24"/>
  <c r="S1174" i="24"/>
  <c r="H1174" i="24"/>
  <c r="H1173" i="24"/>
  <c r="S1172" i="24"/>
  <c r="H1172" i="24"/>
  <c r="H1171" i="24"/>
  <c r="H1170" i="24"/>
  <c r="S1169" i="24"/>
  <c r="H1169" i="24"/>
  <c r="S1168" i="24"/>
  <c r="H1168" i="24"/>
  <c r="S1167" i="24"/>
  <c r="H1167" i="24"/>
  <c r="S1166" i="24"/>
  <c r="H1166" i="24"/>
  <c r="H1165" i="24"/>
  <c r="S1164" i="24"/>
  <c r="H1164" i="24"/>
  <c r="S1163" i="24"/>
  <c r="H1163" i="24"/>
  <c r="H1162" i="24"/>
  <c r="H1161" i="24"/>
  <c r="S1160" i="24"/>
  <c r="H1160" i="24"/>
  <c r="H1159" i="24"/>
  <c r="S1158" i="24"/>
  <c r="H1158" i="24"/>
  <c r="S1157" i="24"/>
  <c r="H1157" i="24"/>
  <c r="H1156" i="24"/>
  <c r="S1156" i="24"/>
  <c r="H1155" i="24"/>
  <c r="S1154" i="24"/>
  <c r="H1154" i="24"/>
  <c r="H1153" i="24"/>
  <c r="S1153" i="24"/>
  <c r="H1152" i="24"/>
  <c r="S1151" i="24"/>
  <c r="H1151" i="24"/>
  <c r="H1150" i="24"/>
  <c r="S1149" i="24"/>
  <c r="H1149" i="24"/>
  <c r="H1148" i="24"/>
  <c r="S1147" i="24"/>
  <c r="H1147" i="24"/>
  <c r="H1146" i="24"/>
  <c r="S1145" i="24"/>
  <c r="H1145" i="24"/>
  <c r="H1144" i="24"/>
  <c r="S1143" i="24"/>
  <c r="H1143" i="24"/>
  <c r="S1141" i="24"/>
  <c r="H1141" i="24"/>
  <c r="S1140" i="24"/>
  <c r="H1140" i="24"/>
  <c r="H1139" i="24"/>
  <c r="S1138" i="24"/>
  <c r="H1138" i="24"/>
  <c r="H1137" i="24"/>
  <c r="S1136" i="24"/>
  <c r="H1136" i="24"/>
  <c r="S1135" i="24"/>
  <c r="H1135" i="24"/>
  <c r="H1134" i="24"/>
  <c r="S1133" i="24"/>
  <c r="H1133" i="24"/>
  <c r="S1132" i="24"/>
  <c r="H1132" i="24"/>
  <c r="S1131" i="24"/>
  <c r="H1131" i="24"/>
  <c r="S1130" i="24"/>
  <c r="H1130" i="24"/>
  <c r="S1129" i="24"/>
  <c r="H1129" i="24"/>
  <c r="H1128" i="24"/>
  <c r="S1127" i="24"/>
  <c r="H1127" i="24"/>
  <c r="S1126" i="24"/>
  <c r="H1126" i="24"/>
  <c r="S1125" i="24"/>
  <c r="H1125" i="24"/>
  <c r="H1124" i="24"/>
  <c r="S1123" i="24"/>
  <c r="H1123" i="24"/>
  <c r="S1122" i="24"/>
  <c r="H1122" i="24"/>
  <c r="H1121" i="24"/>
  <c r="S1120" i="24"/>
  <c r="H1120" i="24"/>
  <c r="S1119" i="24"/>
  <c r="H1119" i="24"/>
  <c r="S1118" i="24"/>
  <c r="H1118" i="24"/>
  <c r="S1117" i="24"/>
  <c r="H1117" i="24"/>
  <c r="S1116" i="24"/>
  <c r="H1116" i="24"/>
  <c r="S1115" i="24"/>
  <c r="H1115" i="24"/>
  <c r="S1114" i="24"/>
  <c r="H1114" i="24"/>
  <c r="S1113" i="24"/>
  <c r="H1113" i="24"/>
  <c r="S1112" i="24"/>
  <c r="H1112" i="24"/>
  <c r="S1111" i="24"/>
  <c r="H1111" i="24"/>
  <c r="S1110" i="24"/>
  <c r="H1110" i="24"/>
  <c r="S1109" i="24"/>
  <c r="H1109" i="24"/>
  <c r="S1108" i="24"/>
  <c r="H1108" i="24"/>
  <c r="S1107" i="24"/>
  <c r="H1107" i="24"/>
  <c r="S1105" i="24"/>
  <c r="H1105" i="24"/>
  <c r="S1104" i="24"/>
  <c r="H1104" i="24"/>
  <c r="S1103" i="24"/>
  <c r="H1103" i="24"/>
  <c r="H1102" i="24"/>
  <c r="S1102" i="24"/>
  <c r="H1101" i="24"/>
  <c r="S1101" i="24"/>
  <c r="H1100" i="24"/>
  <c r="S1100" i="24"/>
  <c r="H1099" i="24"/>
  <c r="H1098" i="24"/>
  <c r="S1097" i="24"/>
  <c r="H1097" i="24"/>
  <c r="S1096" i="24"/>
  <c r="H1096" i="24"/>
  <c r="H1095" i="24"/>
  <c r="H1094" i="24"/>
  <c r="S1093" i="24"/>
  <c r="H1093" i="24"/>
  <c r="S1092" i="24"/>
  <c r="H1092" i="24"/>
  <c r="S1091" i="24"/>
  <c r="H1091" i="24"/>
  <c r="S1090" i="24"/>
  <c r="H1090" i="24"/>
  <c r="S1089" i="24"/>
  <c r="H1089" i="24"/>
  <c r="H1087" i="24"/>
  <c r="S1086" i="24"/>
  <c r="H1086" i="24"/>
  <c r="H1085" i="24"/>
  <c r="H1084" i="24"/>
  <c r="S1083" i="24"/>
  <c r="H1083" i="24"/>
  <c r="H1082" i="24"/>
  <c r="S1081" i="24"/>
  <c r="H1081" i="24"/>
  <c r="S1080" i="24"/>
  <c r="H1080" i="24"/>
  <c r="H1079" i="24"/>
  <c r="H1078" i="24"/>
  <c r="S1077" i="24"/>
  <c r="H1077" i="24"/>
  <c r="H1076" i="24"/>
  <c r="H1075" i="24"/>
  <c r="S1074" i="24"/>
  <c r="H1074" i="24"/>
  <c r="H1073" i="24"/>
  <c r="S1072" i="24"/>
  <c r="H1072" i="24"/>
  <c r="S1071" i="24"/>
  <c r="H1071" i="24"/>
  <c r="H1070" i="24"/>
  <c r="S1070" i="24"/>
  <c r="S1069" i="24"/>
  <c r="H1069" i="24"/>
  <c r="H1068" i="24"/>
  <c r="S1067" i="24"/>
  <c r="H1067" i="24"/>
  <c r="H1066" i="24"/>
  <c r="H1065" i="24"/>
  <c r="S1065" i="24"/>
  <c r="S1064" i="24"/>
  <c r="H1064" i="24"/>
  <c r="H1063" i="24"/>
  <c r="S1062" i="24"/>
  <c r="H1062" i="24"/>
  <c r="H1061" i="24"/>
  <c r="H1060" i="24"/>
  <c r="H1059" i="24"/>
  <c r="S1058" i="24"/>
  <c r="H1058" i="24"/>
  <c r="H1057" i="24"/>
  <c r="H1056" i="24"/>
  <c r="S1056" i="24"/>
  <c r="S1055" i="24"/>
  <c r="H1055" i="24"/>
  <c r="H1054" i="24"/>
  <c r="S1053" i="24"/>
  <c r="H1053" i="24"/>
  <c r="H1052" i="24"/>
  <c r="S1051" i="24"/>
  <c r="H1051" i="24"/>
  <c r="H1050" i="24"/>
  <c r="S1049" i="24"/>
  <c r="H1049" i="24"/>
  <c r="H1048" i="24"/>
  <c r="S1048" i="24"/>
  <c r="S1047" i="24"/>
  <c r="H1047" i="24"/>
  <c r="S1046" i="24"/>
  <c r="H1046" i="24"/>
  <c r="H1045" i="24"/>
  <c r="S1044" i="24"/>
  <c r="H1044" i="24"/>
  <c r="H1043" i="24"/>
  <c r="S1042" i="24"/>
  <c r="H1042" i="24"/>
  <c r="H1041" i="24"/>
  <c r="S1040" i="24"/>
  <c r="H1040" i="24"/>
  <c r="H1039" i="24"/>
  <c r="S1038" i="24"/>
  <c r="H1038" i="24"/>
  <c r="S1036" i="24"/>
  <c r="H1036" i="24"/>
  <c r="S1035" i="24"/>
  <c r="H1035" i="24"/>
  <c r="S1034" i="24"/>
  <c r="H1034" i="24"/>
  <c r="S1033" i="24"/>
  <c r="H1033" i="24"/>
  <c r="S1032" i="24"/>
  <c r="H1032" i="24"/>
  <c r="S1031" i="24"/>
  <c r="H1031" i="24"/>
  <c r="S1030" i="24"/>
  <c r="H1030" i="24"/>
  <c r="S1029" i="24"/>
  <c r="H1029" i="24"/>
  <c r="S1028" i="24"/>
  <c r="H1028" i="24"/>
  <c r="S1027" i="24"/>
  <c r="H1027" i="24"/>
  <c r="S1026" i="24"/>
  <c r="H1026" i="24"/>
  <c r="S1025" i="24"/>
  <c r="H1025" i="24"/>
  <c r="S1024" i="24"/>
  <c r="H1024" i="24"/>
  <c r="S1023" i="24"/>
  <c r="H1023" i="24"/>
  <c r="S1022" i="24"/>
  <c r="H1022" i="24"/>
  <c r="S1021" i="24"/>
  <c r="H1021" i="24"/>
  <c r="S1020" i="24"/>
  <c r="H1020" i="24"/>
  <c r="S1019" i="24"/>
  <c r="H1019" i="24"/>
  <c r="S1018" i="24"/>
  <c r="H1018" i="24"/>
  <c r="S1017" i="24"/>
  <c r="H1017" i="24"/>
  <c r="S1016" i="24"/>
  <c r="H1016" i="24"/>
  <c r="H1014" i="24"/>
  <c r="S1012" i="24"/>
  <c r="H1012" i="24"/>
  <c r="S1011" i="24"/>
  <c r="H1011" i="24"/>
  <c r="S1010" i="24"/>
  <c r="H1010" i="24"/>
  <c r="S1009" i="24"/>
  <c r="H1009" i="24"/>
  <c r="S1008" i="24"/>
  <c r="H1008" i="24"/>
  <c r="S1007" i="24"/>
  <c r="H1007" i="24"/>
  <c r="S1006" i="24"/>
  <c r="H1006" i="24"/>
  <c r="S1005" i="24"/>
  <c r="H1005" i="24"/>
  <c r="S1004" i="24"/>
  <c r="H1004" i="24"/>
  <c r="S1003" i="24"/>
  <c r="H1003" i="24"/>
  <c r="S1002" i="24"/>
  <c r="H1002" i="24"/>
  <c r="S1001" i="24"/>
  <c r="H1001" i="24"/>
  <c r="S1000" i="24"/>
  <c r="H1000" i="24"/>
  <c r="S999" i="24"/>
  <c r="H999" i="24"/>
  <c r="S998" i="24"/>
  <c r="H998" i="24"/>
  <c r="S997" i="24"/>
  <c r="S996" i="24"/>
  <c r="H996" i="24"/>
  <c r="S995" i="24"/>
  <c r="H995" i="24"/>
  <c r="S993" i="24"/>
  <c r="H993" i="24"/>
  <c r="S992" i="24"/>
  <c r="H992" i="24"/>
  <c r="S991" i="24"/>
  <c r="H991" i="24"/>
  <c r="H990" i="24"/>
  <c r="S989" i="24"/>
  <c r="H989" i="24"/>
  <c r="S988" i="24"/>
  <c r="H988" i="24"/>
  <c r="S987" i="24"/>
  <c r="H987" i="24"/>
  <c r="S986" i="24"/>
  <c r="H986" i="24"/>
  <c r="S985" i="24"/>
  <c r="H985" i="24"/>
  <c r="S984" i="24"/>
  <c r="H984" i="24"/>
  <c r="S983" i="24"/>
  <c r="H983" i="24"/>
  <c r="H982" i="24"/>
  <c r="S982" i="24"/>
  <c r="H981" i="24"/>
  <c r="S980" i="24"/>
  <c r="H980" i="24"/>
  <c r="S979" i="24"/>
  <c r="H979" i="24"/>
  <c r="S978" i="24"/>
  <c r="H978" i="24"/>
  <c r="S977" i="24"/>
  <c r="H977" i="24"/>
  <c r="S976" i="24"/>
  <c r="H976" i="24"/>
  <c r="S975" i="24"/>
  <c r="H975" i="24"/>
  <c r="S974" i="24"/>
  <c r="H974" i="24"/>
  <c r="S972" i="24"/>
  <c r="H972" i="24"/>
  <c r="S971" i="24"/>
  <c r="H971" i="24"/>
  <c r="H970" i="24"/>
  <c r="H969" i="24"/>
  <c r="S968" i="24"/>
  <c r="H968" i="24"/>
  <c r="H967" i="24"/>
  <c r="S967" i="24"/>
  <c r="H966" i="24"/>
  <c r="S966" i="24"/>
  <c r="H965" i="24"/>
  <c r="S965" i="24"/>
  <c r="H964" i="24"/>
  <c r="S963" i="24"/>
  <c r="H963" i="24"/>
  <c r="S962" i="24"/>
  <c r="H962" i="24"/>
  <c r="H961" i="24"/>
  <c r="H960" i="24"/>
  <c r="S959" i="24"/>
  <c r="H959" i="24"/>
  <c r="H958" i="24"/>
  <c r="S958" i="24"/>
  <c r="H957" i="24"/>
  <c r="S955" i="24"/>
  <c r="H955" i="24"/>
  <c r="S954" i="24"/>
  <c r="H954" i="24"/>
  <c r="S953" i="24"/>
  <c r="H953" i="24"/>
  <c r="H952" i="24"/>
  <c r="H951" i="24"/>
  <c r="S950" i="24"/>
  <c r="H950" i="24"/>
  <c r="S949" i="24"/>
  <c r="H949" i="24"/>
  <c r="S948" i="24"/>
  <c r="H948" i="24"/>
  <c r="H947" i="24"/>
  <c r="S946" i="24"/>
  <c r="H946" i="24"/>
  <c r="S945" i="24"/>
  <c r="H945" i="24"/>
  <c r="H944" i="24"/>
  <c r="H943" i="24"/>
  <c r="H942" i="24"/>
  <c r="S941" i="24"/>
  <c r="H941" i="24"/>
  <c r="S940" i="24"/>
  <c r="H940" i="24"/>
  <c r="S939" i="24"/>
  <c r="H939" i="24"/>
  <c r="S938" i="24"/>
  <c r="H938" i="24"/>
  <c r="S937" i="24"/>
  <c r="H937" i="24"/>
  <c r="H936" i="24"/>
  <c r="S935" i="24"/>
  <c r="H935" i="24"/>
  <c r="H934" i="24"/>
  <c r="H933" i="24"/>
  <c r="S932" i="24"/>
  <c r="H932" i="24"/>
  <c r="S931" i="24"/>
  <c r="H930" i="24"/>
  <c r="S929" i="24"/>
  <c r="H929" i="24"/>
  <c r="H928" i="24"/>
  <c r="S928" i="24"/>
  <c r="S927" i="24"/>
  <c r="H927" i="24"/>
  <c r="H926" i="24"/>
  <c r="S925" i="24"/>
  <c r="H925" i="24"/>
  <c r="H924" i="24"/>
  <c r="H923" i="24"/>
  <c r="H922" i="24"/>
  <c r="S921" i="24"/>
  <c r="H921" i="24"/>
  <c r="S920" i="24"/>
  <c r="H920" i="24"/>
  <c r="S919" i="24"/>
  <c r="H919" i="24"/>
  <c r="H918" i="24"/>
  <c r="S917" i="24"/>
  <c r="H917" i="24"/>
  <c r="H916" i="24"/>
  <c r="H915" i="24"/>
  <c r="S914" i="24"/>
  <c r="H914" i="24"/>
  <c r="H913" i="24"/>
  <c r="S912" i="24"/>
  <c r="H912" i="24"/>
  <c r="H911" i="24"/>
  <c r="H910" i="24"/>
  <c r="S909" i="24"/>
  <c r="H909" i="24"/>
  <c r="H908" i="24"/>
  <c r="S907" i="24"/>
  <c r="H907" i="24"/>
  <c r="H906" i="24"/>
  <c r="H905" i="24"/>
  <c r="S904" i="24"/>
  <c r="H904" i="24"/>
  <c r="S902" i="24"/>
  <c r="H902" i="24"/>
  <c r="H901" i="24"/>
  <c r="S901" i="24"/>
  <c r="S900" i="24"/>
  <c r="H900" i="24"/>
  <c r="S899" i="24"/>
  <c r="H899" i="24"/>
  <c r="S898" i="24"/>
  <c r="H898" i="24"/>
  <c r="S897" i="24"/>
  <c r="H897" i="24"/>
  <c r="S896" i="24"/>
  <c r="H896" i="24"/>
  <c r="S895" i="24"/>
  <c r="H895" i="24"/>
  <c r="S894" i="24"/>
  <c r="H894" i="24"/>
  <c r="S893" i="24"/>
  <c r="H893" i="24"/>
  <c r="S892" i="24"/>
  <c r="H892" i="24"/>
  <c r="S891" i="24"/>
  <c r="H891" i="24"/>
  <c r="S890" i="24"/>
  <c r="H890" i="24"/>
  <c r="S889" i="24"/>
  <c r="H889" i="24"/>
  <c r="S888" i="24"/>
  <c r="H888" i="24"/>
  <c r="S887" i="24"/>
  <c r="H887" i="24"/>
  <c r="S886" i="24"/>
  <c r="H886" i="24"/>
  <c r="S885" i="24"/>
  <c r="H885" i="24"/>
  <c r="S884" i="24"/>
  <c r="H884" i="24"/>
  <c r="S883" i="24"/>
  <c r="H883" i="24"/>
  <c r="S882" i="24"/>
  <c r="H882" i="24"/>
  <c r="S881" i="24"/>
  <c r="H881" i="24"/>
  <c r="S880" i="24"/>
  <c r="H880" i="24"/>
  <c r="H879" i="24"/>
  <c r="S879" i="24"/>
  <c r="S878" i="24"/>
  <c r="H878" i="24"/>
  <c r="S877" i="24"/>
  <c r="H877" i="24"/>
  <c r="S876" i="24"/>
  <c r="H876" i="24"/>
  <c r="S875" i="24"/>
  <c r="H875" i="24"/>
  <c r="S874" i="24"/>
  <c r="H874" i="24"/>
  <c r="S873" i="24"/>
  <c r="H873" i="24"/>
  <c r="S872" i="24"/>
  <c r="H872" i="24"/>
  <c r="S871" i="24"/>
  <c r="H871" i="24"/>
  <c r="S870" i="24"/>
  <c r="S869" i="24"/>
  <c r="H869" i="24"/>
  <c r="S867" i="24"/>
  <c r="H867" i="24"/>
  <c r="H866" i="24"/>
  <c r="H865" i="24"/>
  <c r="S865" i="24"/>
  <c r="S864" i="24"/>
  <c r="H864" i="24"/>
  <c r="S863" i="24"/>
  <c r="H863" i="24"/>
  <c r="S862" i="24"/>
  <c r="H862" i="24"/>
  <c r="S861" i="24"/>
  <c r="H861" i="24"/>
  <c r="H860" i="24"/>
  <c r="S859" i="24"/>
  <c r="H859" i="24"/>
  <c r="S858" i="24"/>
  <c r="H858" i="24"/>
  <c r="S857" i="24"/>
  <c r="H857" i="24"/>
  <c r="S856" i="24"/>
  <c r="H856" i="24"/>
  <c r="H855" i="24"/>
  <c r="S854" i="24"/>
  <c r="H854" i="24"/>
  <c r="S853" i="24"/>
  <c r="H853" i="24"/>
  <c r="S852" i="24"/>
  <c r="H852" i="24"/>
  <c r="H851" i="24"/>
  <c r="S851" i="24"/>
  <c r="S850" i="24"/>
  <c r="H850" i="24"/>
  <c r="H849" i="24"/>
  <c r="H848" i="24"/>
  <c r="S848" i="24"/>
  <c r="S847" i="24"/>
  <c r="H847" i="24"/>
  <c r="S846" i="24"/>
  <c r="H846" i="24"/>
  <c r="S845" i="24"/>
  <c r="H845" i="24"/>
  <c r="H844" i="24"/>
  <c r="S843" i="24"/>
  <c r="H843" i="24"/>
  <c r="S842" i="24"/>
  <c r="H842" i="24"/>
  <c r="H841" i="24"/>
  <c r="S841" i="24"/>
  <c r="S840" i="24"/>
  <c r="H840" i="24"/>
  <c r="S839" i="24"/>
  <c r="H839" i="24"/>
  <c r="S838" i="24"/>
  <c r="H838" i="24"/>
  <c r="H837" i="24"/>
  <c r="H836" i="24"/>
  <c r="S835" i="24"/>
  <c r="H835" i="24"/>
  <c r="H834" i="24"/>
  <c r="S833" i="24"/>
  <c r="H833" i="24"/>
  <c r="H832" i="24"/>
  <c r="S831" i="24"/>
  <c r="H831" i="24"/>
  <c r="H830" i="24"/>
  <c r="S829" i="24"/>
  <c r="H829" i="24"/>
  <c r="H828" i="24"/>
  <c r="H827" i="24"/>
  <c r="S826" i="24"/>
  <c r="H826" i="24"/>
  <c r="S825" i="24"/>
  <c r="H825" i="24"/>
  <c r="S824" i="24"/>
  <c r="H824" i="24"/>
  <c r="S823" i="24"/>
  <c r="S822" i="24"/>
  <c r="H822" i="24"/>
  <c r="S821" i="24"/>
  <c r="H821" i="24"/>
  <c r="S820" i="24"/>
  <c r="H820" i="24"/>
  <c r="S819" i="24"/>
  <c r="H819" i="24"/>
  <c r="S818" i="24"/>
  <c r="H818" i="24"/>
  <c r="S817" i="24"/>
  <c r="H817" i="24"/>
  <c r="S816" i="24"/>
  <c r="H816" i="24"/>
  <c r="S815" i="24"/>
  <c r="H815" i="24"/>
  <c r="S814" i="24"/>
  <c r="H814" i="24"/>
  <c r="S813" i="24"/>
  <c r="H813" i="24"/>
  <c r="S812" i="24"/>
  <c r="H812" i="24"/>
  <c r="S811" i="24"/>
  <c r="H811" i="24"/>
  <c r="S810" i="24"/>
  <c r="H810" i="24"/>
  <c r="S809" i="24"/>
  <c r="H809" i="24"/>
  <c r="S808" i="24"/>
  <c r="H808" i="24"/>
  <c r="S807" i="24"/>
  <c r="H807" i="24"/>
  <c r="H806" i="24"/>
  <c r="S805" i="24"/>
  <c r="H805" i="24"/>
  <c r="S804" i="24"/>
  <c r="H804" i="24"/>
  <c r="S803" i="24"/>
  <c r="H803" i="24"/>
  <c r="S802" i="24"/>
  <c r="H802" i="24"/>
  <c r="S801" i="24"/>
  <c r="H801" i="24"/>
  <c r="S800" i="24"/>
  <c r="H800" i="24"/>
  <c r="S799" i="24"/>
  <c r="H799" i="24"/>
  <c r="S798" i="24"/>
  <c r="H798" i="24"/>
  <c r="S797" i="24"/>
  <c r="H797" i="24"/>
  <c r="S796" i="24"/>
  <c r="H796" i="24"/>
  <c r="S795" i="24"/>
  <c r="H795" i="24"/>
  <c r="S794" i="24"/>
  <c r="H794" i="24"/>
  <c r="S792" i="24"/>
  <c r="H792" i="24"/>
  <c r="H791" i="24"/>
  <c r="S791" i="24"/>
  <c r="S790" i="24"/>
  <c r="H790" i="24"/>
  <c r="S789" i="24"/>
  <c r="H789" i="24"/>
  <c r="S788" i="24"/>
  <c r="H788" i="24"/>
  <c r="S787" i="24"/>
  <c r="H787" i="24"/>
  <c r="S786" i="24"/>
  <c r="H786" i="24"/>
  <c r="H785" i="24"/>
  <c r="S784" i="24"/>
  <c r="H784" i="24"/>
  <c r="S783" i="24"/>
  <c r="H783" i="24"/>
  <c r="H782" i="24"/>
  <c r="H781" i="24"/>
  <c r="S780" i="24"/>
  <c r="H780" i="24"/>
  <c r="S779" i="24"/>
  <c r="H779" i="24"/>
  <c r="S778" i="24"/>
  <c r="H778" i="24"/>
  <c r="H777" i="24"/>
  <c r="H776" i="24"/>
  <c r="S775" i="24"/>
  <c r="H775" i="24"/>
  <c r="S774" i="24"/>
  <c r="H774" i="24"/>
  <c r="H773" i="24"/>
  <c r="H772" i="24"/>
  <c r="S772" i="24"/>
  <c r="S771" i="24"/>
  <c r="H771" i="24"/>
  <c r="S769" i="24"/>
  <c r="H768" i="24"/>
  <c r="H767" i="24"/>
  <c r="H766" i="24"/>
  <c r="S765" i="24"/>
  <c r="H765" i="24"/>
  <c r="S764" i="24"/>
  <c r="H764" i="24"/>
  <c r="S763" i="24"/>
  <c r="H763" i="24"/>
  <c r="S762" i="24"/>
  <c r="H762" i="24"/>
  <c r="H761" i="24"/>
  <c r="S760" i="24"/>
  <c r="H760" i="24"/>
  <c r="S759" i="24"/>
  <c r="H759" i="24"/>
  <c r="H758" i="24"/>
  <c r="H757" i="24"/>
  <c r="S756" i="24"/>
  <c r="H756" i="24"/>
  <c r="S755" i="24"/>
  <c r="H755" i="24"/>
  <c r="H754" i="24"/>
  <c r="S753" i="24"/>
  <c r="H753" i="24"/>
  <c r="S752" i="24"/>
  <c r="H752" i="24"/>
  <c r="S751" i="24"/>
  <c r="H751" i="24"/>
  <c r="S750" i="24"/>
  <c r="S749" i="24"/>
  <c r="S748" i="24"/>
  <c r="H748" i="24"/>
  <c r="H747" i="24"/>
  <c r="S746" i="24"/>
  <c r="H746" i="24"/>
  <c r="S745" i="24"/>
  <c r="H745" i="24"/>
  <c r="S744" i="24"/>
  <c r="H744" i="24"/>
  <c r="S743" i="24"/>
  <c r="H743" i="24"/>
  <c r="H742" i="24"/>
  <c r="H741" i="24"/>
  <c r="S740" i="24"/>
  <c r="H740" i="24"/>
  <c r="H739" i="24"/>
  <c r="S739" i="24"/>
  <c r="S738" i="24"/>
  <c r="H738" i="24"/>
  <c r="H737" i="24"/>
  <c r="S736" i="24"/>
  <c r="H736" i="24"/>
  <c r="H735" i="24"/>
  <c r="S734" i="24"/>
  <c r="H734" i="24"/>
  <c r="S733" i="24"/>
  <c r="H733" i="24"/>
  <c r="S732" i="24"/>
  <c r="H732" i="24"/>
  <c r="S731" i="24"/>
  <c r="H731" i="24"/>
  <c r="S730" i="24"/>
  <c r="H730" i="24"/>
  <c r="S729" i="24"/>
  <c r="H729" i="24"/>
  <c r="S728" i="24"/>
  <c r="H728" i="24"/>
  <c r="S727" i="24"/>
  <c r="H727" i="24"/>
  <c r="S726" i="24"/>
  <c r="H726" i="24"/>
  <c r="S725" i="24"/>
  <c r="H725" i="24"/>
  <c r="S724" i="24"/>
  <c r="H724" i="24"/>
  <c r="S723" i="24"/>
  <c r="H723" i="24"/>
  <c r="S722" i="24"/>
  <c r="H722" i="24"/>
  <c r="S721" i="24"/>
  <c r="H721" i="24"/>
  <c r="S720" i="24"/>
  <c r="H720" i="24"/>
  <c r="S719" i="24"/>
  <c r="H719" i="24"/>
  <c r="S718" i="24"/>
  <c r="H718" i="24"/>
  <c r="S717" i="24"/>
  <c r="H717" i="24"/>
  <c r="S716" i="24"/>
  <c r="H716" i="24"/>
  <c r="S715" i="24"/>
  <c r="H715" i="24"/>
  <c r="H714" i="24"/>
  <c r="S713" i="24"/>
  <c r="H713" i="24"/>
  <c r="S712" i="24"/>
  <c r="H712" i="24"/>
  <c r="S711" i="24"/>
  <c r="H711" i="24"/>
  <c r="S710" i="24"/>
  <c r="H710" i="24"/>
  <c r="S709" i="24"/>
  <c r="H709" i="24"/>
  <c r="S708" i="24"/>
  <c r="H708" i="24"/>
  <c r="S707" i="24"/>
  <c r="H707" i="24"/>
  <c r="S706" i="24"/>
  <c r="H706" i="24"/>
  <c r="S705" i="24"/>
  <c r="H705" i="24"/>
  <c r="S704" i="24"/>
  <c r="H704" i="24"/>
  <c r="S703" i="24"/>
  <c r="H703" i="24"/>
  <c r="S702" i="24"/>
  <c r="H702" i="24"/>
  <c r="S701" i="24"/>
  <c r="H701" i="24"/>
  <c r="S700" i="24"/>
  <c r="H700" i="24"/>
  <c r="S699" i="24"/>
  <c r="H699" i="24"/>
  <c r="S698" i="24"/>
  <c r="H698" i="24"/>
  <c r="S696" i="24"/>
  <c r="H696" i="24"/>
  <c r="H695" i="24"/>
  <c r="S695" i="24"/>
  <c r="H694" i="24"/>
  <c r="S694" i="24"/>
  <c r="H693" i="24"/>
  <c r="H692" i="24"/>
  <c r="S692" i="24"/>
  <c r="S691" i="24"/>
  <c r="H691" i="24"/>
  <c r="S690" i="24"/>
  <c r="H690" i="24"/>
  <c r="S689" i="24"/>
  <c r="H688" i="24"/>
  <c r="S687" i="24"/>
  <c r="H687" i="24"/>
  <c r="S686" i="24"/>
  <c r="H686" i="24"/>
  <c r="S685" i="24"/>
  <c r="H685" i="24"/>
  <c r="S684" i="24"/>
  <c r="H684" i="24"/>
  <c r="S683" i="24"/>
  <c r="H683" i="24"/>
  <c r="S682" i="24"/>
  <c r="H682" i="24"/>
  <c r="S681" i="24"/>
  <c r="H681" i="24"/>
  <c r="S680" i="24"/>
  <c r="H680" i="24"/>
  <c r="S679" i="24"/>
  <c r="H679" i="24"/>
  <c r="H678" i="24"/>
  <c r="S678" i="24"/>
  <c r="S677" i="24"/>
  <c r="H677" i="24"/>
  <c r="H676" i="24"/>
  <c r="S675" i="24"/>
  <c r="H675" i="24"/>
  <c r="H674" i="24"/>
  <c r="S673" i="24"/>
  <c r="H673" i="24"/>
  <c r="S672" i="24"/>
  <c r="H672" i="24"/>
  <c r="S671" i="24"/>
  <c r="H671" i="24"/>
  <c r="S670" i="24"/>
  <c r="H670" i="24"/>
  <c r="S669" i="24"/>
  <c r="H669" i="24"/>
  <c r="S668" i="24"/>
  <c r="H668" i="24"/>
  <c r="S667" i="24"/>
  <c r="H667" i="24"/>
  <c r="S666" i="24"/>
  <c r="H666" i="24"/>
  <c r="S665" i="24"/>
  <c r="H665" i="24"/>
  <c r="S664" i="24"/>
  <c r="H664" i="24"/>
  <c r="S663" i="24"/>
  <c r="H663" i="24"/>
  <c r="S662" i="24"/>
  <c r="H662" i="24"/>
  <c r="S661" i="24"/>
  <c r="H661" i="24"/>
  <c r="S660" i="24"/>
  <c r="H660" i="24"/>
  <c r="H659" i="24"/>
  <c r="S658" i="24"/>
  <c r="H658" i="24"/>
  <c r="S657" i="24"/>
  <c r="H657" i="24"/>
  <c r="S656" i="24"/>
  <c r="H656" i="24"/>
  <c r="S655" i="24"/>
  <c r="H655" i="24"/>
  <c r="S654" i="24"/>
  <c r="H654" i="24"/>
  <c r="S653" i="24"/>
  <c r="H653" i="24"/>
  <c r="H652" i="24"/>
  <c r="S651" i="24"/>
  <c r="H651" i="24"/>
  <c r="S650" i="24"/>
  <c r="H650" i="24"/>
  <c r="S649" i="24"/>
  <c r="H649" i="24"/>
  <c r="H648" i="24"/>
  <c r="S647" i="24"/>
  <c r="H647" i="24"/>
  <c r="S646" i="24"/>
  <c r="H646" i="24"/>
  <c r="S645" i="24"/>
  <c r="H645" i="24"/>
  <c r="S644" i="24"/>
  <c r="H644" i="24"/>
  <c r="S643" i="24"/>
  <c r="H643" i="24"/>
  <c r="S642" i="24"/>
  <c r="H642" i="24"/>
  <c r="S641" i="24"/>
  <c r="H641" i="24"/>
  <c r="S640" i="24"/>
  <c r="H640" i="24"/>
  <c r="S639" i="24"/>
  <c r="H639" i="24"/>
  <c r="S638" i="24"/>
  <c r="H638" i="24"/>
  <c r="S637" i="24"/>
  <c r="S636" i="24"/>
  <c r="H636" i="24"/>
  <c r="S635" i="24"/>
  <c r="H635" i="24"/>
  <c r="S634" i="24"/>
  <c r="H634" i="24"/>
  <c r="S633" i="24"/>
  <c r="H633" i="24"/>
  <c r="S632" i="24"/>
  <c r="H632" i="24"/>
  <c r="S631" i="24"/>
  <c r="H631" i="24"/>
  <c r="S630" i="24"/>
  <c r="H630" i="24"/>
  <c r="S629" i="24"/>
  <c r="H629" i="24"/>
  <c r="S628" i="24"/>
  <c r="H628" i="24"/>
  <c r="H626" i="24"/>
  <c r="S626" i="24"/>
  <c r="H625" i="24"/>
  <c r="S625" i="24"/>
  <c r="S624" i="24"/>
  <c r="H624" i="24"/>
  <c r="S623" i="24"/>
  <c r="H623" i="24"/>
  <c r="S622" i="24"/>
  <c r="H622" i="24"/>
  <c r="S621" i="24"/>
  <c r="H621" i="24"/>
  <c r="S620" i="24"/>
  <c r="H620" i="24"/>
  <c r="S619" i="24"/>
  <c r="H619" i="24"/>
  <c r="S618" i="24"/>
  <c r="H618" i="24"/>
  <c r="S617" i="24"/>
  <c r="H617" i="24"/>
  <c r="S616" i="24"/>
  <c r="H616" i="24"/>
  <c r="S615" i="24"/>
  <c r="H615" i="24"/>
  <c r="S614" i="24"/>
  <c r="H614" i="24"/>
  <c r="S613" i="24"/>
  <c r="H613" i="24"/>
  <c r="H612" i="24"/>
  <c r="S611" i="24"/>
  <c r="H611" i="24"/>
  <c r="S610" i="24"/>
  <c r="H610" i="24"/>
  <c r="S609" i="24"/>
  <c r="H609" i="24"/>
  <c r="H608" i="24"/>
  <c r="S608" i="24"/>
  <c r="S607" i="24"/>
  <c r="H607" i="24"/>
  <c r="S606" i="24"/>
  <c r="H606" i="24"/>
  <c r="S605" i="24"/>
  <c r="H605" i="24"/>
  <c r="S604" i="24"/>
  <c r="H604" i="24"/>
  <c r="S603" i="24"/>
  <c r="H603" i="24"/>
  <c r="S602" i="24"/>
  <c r="H602" i="24"/>
  <c r="S601" i="24"/>
  <c r="H601" i="24"/>
  <c r="S599" i="24"/>
  <c r="H599" i="24"/>
  <c r="S598" i="24"/>
  <c r="H598" i="24"/>
  <c r="H597" i="24"/>
  <c r="S596" i="24"/>
  <c r="H596" i="24"/>
  <c r="H595" i="24"/>
  <c r="S594" i="24"/>
  <c r="H594" i="24"/>
  <c r="H593" i="24"/>
  <c r="S592" i="24"/>
  <c r="H592" i="24"/>
  <c r="S591" i="24"/>
  <c r="H591" i="24"/>
  <c r="S590" i="24"/>
  <c r="H590" i="24"/>
  <c r="S589" i="24"/>
  <c r="H589" i="24"/>
  <c r="S588" i="24"/>
  <c r="H588" i="24"/>
  <c r="S587" i="24"/>
  <c r="H587" i="24"/>
  <c r="S586" i="24"/>
  <c r="H586" i="24"/>
  <c r="H585" i="24"/>
  <c r="S584" i="24"/>
  <c r="H584" i="24"/>
  <c r="S583" i="24"/>
  <c r="H583" i="24"/>
  <c r="H582" i="24"/>
  <c r="S581" i="24"/>
  <c r="H581" i="24"/>
  <c r="S580" i="24"/>
  <c r="H580" i="24"/>
  <c r="S579" i="24"/>
  <c r="H579" i="24"/>
  <c r="S578" i="24"/>
  <c r="H578" i="24"/>
  <c r="H577" i="24"/>
  <c r="S576" i="24"/>
  <c r="H576" i="24"/>
  <c r="S575" i="24"/>
  <c r="H575" i="24"/>
  <c r="H574" i="24"/>
  <c r="S573" i="24"/>
  <c r="H573" i="24"/>
  <c r="S572" i="24"/>
  <c r="H572" i="24"/>
  <c r="S571" i="24"/>
  <c r="H571" i="24"/>
  <c r="H570" i="24"/>
  <c r="H569" i="24"/>
  <c r="H568" i="24"/>
  <c r="H567" i="24"/>
  <c r="H566" i="24"/>
  <c r="H565" i="24"/>
  <c r="S564" i="24"/>
  <c r="H564" i="24"/>
  <c r="H563" i="24"/>
  <c r="S562" i="24"/>
  <c r="H562" i="24"/>
  <c r="S561" i="24"/>
  <c r="H561" i="24"/>
  <c r="S560" i="24"/>
  <c r="H560" i="24"/>
  <c r="S559" i="24"/>
  <c r="H559" i="24"/>
  <c r="S558" i="24"/>
  <c r="H558" i="24"/>
  <c r="S557" i="24"/>
  <c r="H557" i="24"/>
  <c r="S556" i="24"/>
  <c r="H556" i="24"/>
  <c r="S555" i="24"/>
  <c r="H555" i="24"/>
  <c r="S554" i="24"/>
  <c r="S553" i="24"/>
  <c r="H553" i="24"/>
  <c r="S552" i="24"/>
  <c r="H552" i="24"/>
  <c r="S551" i="24"/>
  <c r="H551" i="24"/>
  <c r="S550" i="24"/>
  <c r="H550" i="24"/>
  <c r="S549" i="24"/>
  <c r="H549" i="24"/>
  <c r="S548" i="24"/>
  <c r="H548" i="24"/>
  <c r="S547" i="24"/>
  <c r="H547" i="24"/>
  <c r="S546" i="24"/>
  <c r="H546" i="24"/>
  <c r="S545" i="24"/>
  <c r="H545" i="24"/>
  <c r="S544" i="24"/>
  <c r="H544" i="24"/>
  <c r="S543" i="24"/>
  <c r="H543" i="24"/>
  <c r="S542" i="24"/>
  <c r="H542" i="24"/>
  <c r="S540" i="24"/>
  <c r="H540" i="24"/>
  <c r="S539" i="24"/>
  <c r="H539" i="24"/>
  <c r="S538" i="24"/>
  <c r="H538" i="24"/>
  <c r="H537" i="24"/>
  <c r="S537" i="24"/>
  <c r="H536" i="24"/>
  <c r="H535" i="24"/>
  <c r="S535" i="24"/>
  <c r="H534" i="24"/>
  <c r="S534" i="24"/>
  <c r="S533" i="24"/>
  <c r="H533" i="24"/>
  <c r="S532" i="24"/>
  <c r="H532" i="24"/>
  <c r="S531" i="24"/>
  <c r="H531" i="24"/>
  <c r="S530" i="24"/>
  <c r="H530" i="24"/>
  <c r="S529" i="24"/>
  <c r="H529" i="24"/>
  <c r="H528" i="24"/>
  <c r="S527" i="24"/>
  <c r="H527" i="24"/>
  <c r="S526" i="24"/>
  <c r="H526" i="24"/>
  <c r="H525" i="24"/>
  <c r="S524" i="24"/>
  <c r="H524" i="24"/>
  <c r="H523" i="24"/>
  <c r="S522" i="24"/>
  <c r="H522" i="24"/>
  <c r="S521" i="24"/>
  <c r="H521" i="24"/>
  <c r="S520" i="24"/>
  <c r="H520" i="24"/>
  <c r="S519" i="24"/>
  <c r="H519" i="24"/>
  <c r="H518" i="24"/>
  <c r="H517" i="24"/>
  <c r="S517" i="24"/>
  <c r="S516" i="24"/>
  <c r="H516" i="24"/>
  <c r="H515" i="24"/>
  <c r="S514" i="24"/>
  <c r="H514" i="24"/>
  <c r="S513" i="24"/>
  <c r="H513" i="24"/>
  <c r="H512" i="24"/>
  <c r="S511" i="24"/>
  <c r="H511" i="24"/>
  <c r="S510" i="24"/>
  <c r="H510" i="24"/>
  <c r="H509" i="24"/>
  <c r="S508" i="24"/>
  <c r="H508" i="24"/>
  <c r="H507" i="24"/>
  <c r="S506" i="24"/>
  <c r="H506" i="24"/>
  <c r="S505" i="24"/>
  <c r="H505" i="24"/>
  <c r="H504" i="24"/>
  <c r="S504" i="24"/>
  <c r="H503" i="24"/>
  <c r="S502" i="24"/>
  <c r="H502" i="24"/>
  <c r="S501" i="24"/>
  <c r="H501" i="24"/>
  <c r="H500" i="24"/>
  <c r="S498" i="24"/>
  <c r="H498" i="24"/>
  <c r="S497" i="24"/>
  <c r="H497" i="24"/>
  <c r="H496" i="24"/>
  <c r="S495" i="24"/>
  <c r="H495" i="24"/>
  <c r="H494" i="24"/>
  <c r="S493" i="24"/>
  <c r="H493" i="24"/>
  <c r="H492" i="24"/>
  <c r="S492" i="24"/>
  <c r="H491" i="24"/>
  <c r="S490" i="24"/>
  <c r="H490" i="24"/>
  <c r="H489" i="24"/>
  <c r="S488" i="24"/>
  <c r="H488" i="24"/>
  <c r="H487" i="24"/>
  <c r="H486" i="24"/>
  <c r="S485" i="24"/>
  <c r="H485" i="24"/>
  <c r="H484" i="24"/>
  <c r="S483" i="24"/>
  <c r="H483" i="24"/>
  <c r="H482" i="24"/>
  <c r="S481" i="24"/>
  <c r="H481" i="24"/>
  <c r="H480" i="24"/>
  <c r="S479" i="24"/>
  <c r="H479" i="24"/>
  <c r="H478" i="24"/>
  <c r="H477" i="24"/>
  <c r="H476" i="24"/>
  <c r="S475" i="24"/>
  <c r="H475" i="24"/>
  <c r="S474" i="24"/>
  <c r="H474" i="24"/>
  <c r="S473" i="24"/>
  <c r="H473" i="24"/>
  <c r="S472" i="24"/>
  <c r="H472" i="24"/>
  <c r="S471" i="24"/>
  <c r="H471" i="24"/>
  <c r="S470" i="24"/>
  <c r="H470" i="24"/>
  <c r="S469" i="24"/>
  <c r="H469" i="24"/>
  <c r="S468" i="24"/>
  <c r="H468" i="24"/>
  <c r="S467" i="24"/>
  <c r="H467" i="24"/>
  <c r="H466" i="24"/>
  <c r="S465" i="24"/>
  <c r="H465" i="24"/>
  <c r="S464" i="24"/>
  <c r="H464" i="24"/>
  <c r="H463" i="24"/>
  <c r="S462" i="24"/>
  <c r="H462" i="24"/>
  <c r="S461" i="24"/>
  <c r="H461" i="24"/>
  <c r="S460" i="24"/>
  <c r="H460" i="24"/>
  <c r="S459" i="24"/>
  <c r="H459" i="24"/>
  <c r="S458" i="24"/>
  <c r="H458" i="24"/>
  <c r="S457" i="24"/>
  <c r="H457" i="24"/>
  <c r="S456" i="24"/>
  <c r="H456" i="24"/>
  <c r="S455" i="24"/>
  <c r="H455" i="24"/>
  <c r="S454" i="24"/>
  <c r="H454" i="24"/>
  <c r="S453" i="24"/>
  <c r="H453" i="24"/>
  <c r="S452" i="24"/>
  <c r="H452" i="24"/>
  <c r="S451" i="24"/>
  <c r="H451" i="24"/>
  <c r="S450" i="24"/>
  <c r="H450" i="24"/>
  <c r="S449" i="24"/>
  <c r="H449" i="24"/>
  <c r="S448" i="24"/>
  <c r="H448" i="24"/>
  <c r="S447" i="24"/>
  <c r="H447" i="24"/>
  <c r="S446" i="24"/>
  <c r="H446" i="24"/>
  <c r="S445" i="24"/>
  <c r="H445" i="24"/>
  <c r="S444" i="24"/>
  <c r="H444" i="24"/>
  <c r="S443" i="24"/>
  <c r="H443" i="24"/>
  <c r="S442" i="24"/>
  <c r="H442" i="24"/>
  <c r="S441" i="24"/>
  <c r="H441" i="24"/>
  <c r="S440" i="24"/>
  <c r="H440" i="24"/>
  <c r="S439" i="24"/>
  <c r="H439" i="24"/>
  <c r="S438" i="24"/>
  <c r="S437" i="24"/>
  <c r="H437" i="24"/>
  <c r="S436" i="24"/>
  <c r="H436" i="24"/>
  <c r="S435" i="24"/>
  <c r="H435" i="24"/>
  <c r="S434" i="24"/>
  <c r="H434" i="24"/>
  <c r="S433" i="24"/>
  <c r="H433" i="24"/>
  <c r="S432" i="24"/>
  <c r="H432" i="24"/>
  <c r="H430" i="24"/>
  <c r="S429" i="24"/>
  <c r="H429" i="24"/>
  <c r="S428" i="24"/>
  <c r="H428" i="24"/>
  <c r="H427" i="24"/>
  <c r="S427" i="24"/>
  <c r="H426" i="24"/>
  <c r="S426" i="24"/>
  <c r="S425" i="24"/>
  <c r="H425" i="24"/>
  <c r="S424" i="24"/>
  <c r="H424" i="24"/>
  <c r="S423" i="24"/>
  <c r="H423" i="24"/>
  <c r="S422" i="24"/>
  <c r="H422" i="24"/>
  <c r="S421" i="24"/>
  <c r="H421" i="24"/>
  <c r="S420" i="24"/>
  <c r="H420" i="24"/>
  <c r="H419" i="24"/>
  <c r="S418" i="24"/>
  <c r="H418" i="24"/>
  <c r="S417" i="24"/>
  <c r="H417" i="24"/>
  <c r="H416" i="24"/>
  <c r="S415" i="24"/>
  <c r="H415" i="24"/>
  <c r="S414" i="24"/>
  <c r="H414" i="24"/>
  <c r="S413" i="24"/>
  <c r="H413" i="24"/>
  <c r="H412" i="24"/>
  <c r="S411" i="24"/>
  <c r="H411" i="24"/>
  <c r="H410" i="24"/>
  <c r="S409" i="24"/>
  <c r="H409" i="24"/>
  <c r="S408" i="24"/>
  <c r="H408" i="24"/>
  <c r="S407" i="24"/>
  <c r="H407" i="24"/>
  <c r="H406" i="24"/>
  <c r="S405" i="24"/>
  <c r="H405" i="24"/>
  <c r="S404" i="24"/>
  <c r="H404" i="24"/>
  <c r="S403" i="24"/>
  <c r="H403" i="24"/>
  <c r="H402" i="24"/>
  <c r="S401" i="24"/>
  <c r="H401" i="24"/>
  <c r="H400" i="24"/>
  <c r="S399" i="24"/>
  <c r="H399" i="24"/>
  <c r="S398" i="24"/>
  <c r="H398" i="24"/>
  <c r="H397" i="24"/>
  <c r="H396" i="24"/>
  <c r="S395" i="24"/>
  <c r="H395" i="24"/>
  <c r="H394" i="24"/>
  <c r="H393" i="24"/>
  <c r="S392" i="24"/>
  <c r="H392" i="24"/>
  <c r="H391" i="24"/>
  <c r="H390" i="24"/>
  <c r="S390" i="24"/>
  <c r="S389" i="24"/>
  <c r="H389" i="24"/>
  <c r="H388" i="24"/>
  <c r="S387" i="24"/>
  <c r="H387" i="24"/>
  <c r="H386" i="24"/>
  <c r="S385" i="24"/>
  <c r="H385" i="24"/>
  <c r="H384" i="24"/>
  <c r="H383" i="24"/>
  <c r="H382" i="24"/>
  <c r="S381" i="24"/>
  <c r="H381" i="24"/>
  <c r="H380" i="24"/>
  <c r="S379" i="24"/>
  <c r="H379" i="24"/>
  <c r="H378" i="24"/>
  <c r="S377" i="24"/>
  <c r="H377" i="24"/>
  <c r="H376" i="24"/>
  <c r="S375" i="24"/>
  <c r="H375" i="24"/>
  <c r="H374" i="24"/>
  <c r="H373" i="24"/>
  <c r="H372" i="24"/>
  <c r="S372" i="24"/>
  <c r="S371" i="24"/>
  <c r="H371" i="24"/>
  <c r="S370" i="24"/>
  <c r="H370" i="24"/>
  <c r="S369" i="24"/>
  <c r="H369" i="24"/>
  <c r="S368" i="24"/>
  <c r="H368" i="24"/>
  <c r="S367" i="24"/>
  <c r="H367" i="24"/>
  <c r="S366" i="24"/>
  <c r="S365" i="24"/>
  <c r="H365" i="24"/>
  <c r="S364" i="24"/>
  <c r="H364" i="24"/>
  <c r="S363" i="24"/>
  <c r="H363" i="24"/>
  <c r="S362" i="24"/>
  <c r="P362" i="24"/>
  <c r="H362" i="24"/>
  <c r="S361" i="24"/>
  <c r="P361" i="24"/>
  <c r="H361" i="24"/>
  <c r="S360" i="24"/>
  <c r="P360" i="24"/>
  <c r="H360" i="24"/>
  <c r="S359" i="24"/>
  <c r="P359" i="24"/>
  <c r="H359" i="24"/>
  <c r="S358" i="24"/>
  <c r="P358" i="24"/>
  <c r="H358" i="24"/>
  <c r="S357" i="24"/>
  <c r="P357" i="24"/>
  <c r="H357" i="24"/>
  <c r="S356" i="24"/>
  <c r="P356" i="24"/>
  <c r="H356" i="24"/>
  <c r="S355" i="24"/>
  <c r="P355" i="24"/>
  <c r="H355" i="24"/>
  <c r="S354" i="24"/>
  <c r="P354" i="24"/>
  <c r="H354" i="24"/>
  <c r="S353" i="24"/>
  <c r="P353" i="24"/>
  <c r="H353" i="24"/>
  <c r="S352" i="24"/>
  <c r="P352" i="24"/>
  <c r="H352" i="24"/>
  <c r="S351" i="24"/>
  <c r="P351" i="24"/>
  <c r="H351" i="24"/>
  <c r="S350" i="24"/>
  <c r="P350" i="24"/>
  <c r="H350" i="24"/>
  <c r="S349" i="24"/>
  <c r="P349" i="24"/>
  <c r="H349" i="24"/>
  <c r="S348" i="24"/>
  <c r="P348" i="24"/>
  <c r="H348" i="24"/>
  <c r="S347" i="24"/>
  <c r="P347" i="24"/>
  <c r="H347" i="24"/>
  <c r="S346" i="24"/>
  <c r="P346" i="24"/>
  <c r="H346" i="24"/>
  <c r="S345" i="24"/>
  <c r="P345" i="24"/>
  <c r="H345" i="24"/>
  <c r="S344" i="24"/>
  <c r="P344" i="24"/>
  <c r="H344" i="24"/>
  <c r="S343" i="24"/>
  <c r="P343" i="24"/>
  <c r="H343" i="24"/>
  <c r="S342" i="24"/>
  <c r="P342" i="24"/>
  <c r="H342" i="24"/>
  <c r="S341" i="24"/>
  <c r="P341" i="24"/>
  <c r="H341" i="24"/>
  <c r="S340" i="24"/>
  <c r="P340" i="24"/>
  <c r="H340" i="24"/>
  <c r="S339" i="24"/>
  <c r="P339" i="24"/>
  <c r="H339" i="24"/>
  <c r="S338" i="24"/>
  <c r="P338" i="24"/>
  <c r="H338" i="24"/>
  <c r="S337" i="24"/>
  <c r="P337" i="24"/>
  <c r="H337" i="24"/>
  <c r="S336" i="24"/>
  <c r="P336" i="24"/>
  <c r="H336" i="24"/>
  <c r="S335" i="24"/>
  <c r="P335" i="24"/>
  <c r="H335" i="24"/>
  <c r="S334" i="24"/>
  <c r="P334" i="24"/>
  <c r="H334" i="24"/>
  <c r="S333" i="24"/>
  <c r="P333" i="24"/>
  <c r="H333" i="24"/>
  <c r="S332" i="24"/>
  <c r="P332" i="24"/>
  <c r="H332" i="24"/>
  <c r="S331" i="24"/>
  <c r="H331" i="24"/>
  <c r="S330" i="24"/>
  <c r="H330" i="24"/>
  <c r="S329" i="24"/>
  <c r="H329" i="24"/>
  <c r="S328" i="24"/>
  <c r="H328" i="24"/>
  <c r="H326" i="24"/>
  <c r="S325" i="24"/>
  <c r="H325" i="24"/>
  <c r="S324" i="24"/>
  <c r="H324" i="24"/>
  <c r="S323" i="24"/>
  <c r="H323" i="24"/>
  <c r="S322" i="24"/>
  <c r="H322" i="24"/>
  <c r="S321" i="24"/>
  <c r="H321" i="24"/>
  <c r="S320" i="24"/>
  <c r="H320" i="24"/>
  <c r="S319" i="24"/>
  <c r="H319" i="24"/>
  <c r="S318" i="24"/>
  <c r="H318" i="24"/>
  <c r="S317" i="24"/>
  <c r="H317" i="24"/>
  <c r="S316" i="24"/>
  <c r="H316" i="24"/>
  <c r="H315" i="24"/>
  <c r="S314" i="24"/>
  <c r="H314" i="24"/>
  <c r="S313" i="24"/>
  <c r="H313" i="24"/>
  <c r="S312" i="24"/>
  <c r="H312" i="24"/>
  <c r="S311" i="24"/>
  <c r="H311" i="24"/>
  <c r="S310" i="24"/>
  <c r="H310" i="24"/>
  <c r="S309" i="24"/>
  <c r="H309" i="24"/>
  <c r="S308" i="24"/>
  <c r="H308" i="24"/>
  <c r="S307" i="24"/>
  <c r="H307" i="24"/>
  <c r="S306" i="24"/>
  <c r="H306" i="24"/>
  <c r="S305" i="24"/>
  <c r="H305" i="24"/>
  <c r="S304" i="24"/>
  <c r="H304" i="24"/>
  <c r="S303" i="24"/>
  <c r="H303" i="24"/>
  <c r="H302" i="24"/>
  <c r="S301" i="24"/>
  <c r="H301" i="24"/>
  <c r="S300" i="24"/>
  <c r="H300" i="24"/>
  <c r="S299" i="24"/>
  <c r="H299" i="24"/>
  <c r="S298" i="24"/>
  <c r="H298" i="24"/>
  <c r="S297" i="24"/>
  <c r="H297" i="24"/>
  <c r="S296" i="24"/>
  <c r="S295" i="24"/>
  <c r="H295" i="24"/>
  <c r="S294" i="24"/>
  <c r="H294" i="24"/>
  <c r="S293" i="24"/>
  <c r="H293" i="24"/>
  <c r="S292" i="24"/>
  <c r="H292" i="24"/>
  <c r="S291" i="24"/>
  <c r="H291" i="24"/>
  <c r="S290" i="24"/>
  <c r="H290" i="24"/>
  <c r="S289" i="24"/>
  <c r="H289" i="24"/>
  <c r="S288" i="24"/>
  <c r="H288" i="24"/>
  <c r="S287" i="24"/>
  <c r="H287" i="24"/>
  <c r="S286" i="24"/>
  <c r="H286" i="24"/>
  <c r="S285" i="24"/>
  <c r="H285" i="24"/>
  <c r="S284" i="24"/>
  <c r="H284" i="24"/>
  <c r="S283" i="24"/>
  <c r="H283" i="24"/>
  <c r="S282" i="24"/>
  <c r="H282" i="24"/>
  <c r="S281" i="24"/>
  <c r="H281" i="24"/>
  <c r="S280" i="24"/>
  <c r="H280" i="24"/>
  <c r="S279" i="24"/>
  <c r="H279" i="24"/>
  <c r="S278" i="24"/>
  <c r="H278" i="24"/>
  <c r="S277" i="24"/>
  <c r="H277" i="24"/>
  <c r="S276" i="24"/>
  <c r="H276" i="24"/>
  <c r="S274" i="24"/>
  <c r="H274" i="24"/>
  <c r="H273" i="24"/>
  <c r="S272" i="24"/>
  <c r="H272" i="24"/>
  <c r="S271" i="24"/>
  <c r="H271" i="24"/>
  <c r="H270" i="24"/>
  <c r="S269" i="24"/>
  <c r="H269" i="24"/>
  <c r="H268" i="24"/>
  <c r="S267" i="24"/>
  <c r="H267" i="24"/>
  <c r="S266" i="24"/>
  <c r="H266" i="24"/>
  <c r="S265" i="24"/>
  <c r="H265" i="24"/>
  <c r="S264" i="24"/>
  <c r="H264" i="24"/>
  <c r="S263" i="24"/>
  <c r="H263" i="24"/>
  <c r="S262" i="24"/>
  <c r="H262" i="24"/>
  <c r="S261" i="24"/>
  <c r="H261" i="24"/>
  <c r="S260" i="24"/>
  <c r="H260" i="24"/>
  <c r="S259" i="24"/>
  <c r="H259" i="24"/>
  <c r="S258" i="24"/>
  <c r="H258" i="24"/>
  <c r="S257" i="24"/>
  <c r="H257" i="24"/>
  <c r="S256" i="24"/>
  <c r="H256" i="24"/>
  <c r="S255" i="24"/>
  <c r="H255" i="24"/>
  <c r="S254" i="24"/>
  <c r="H254" i="24"/>
  <c r="S253" i="24"/>
  <c r="H253" i="24"/>
  <c r="S252" i="24"/>
  <c r="H252" i="24"/>
  <c r="S251" i="24"/>
  <c r="H251" i="24"/>
  <c r="S250" i="24"/>
  <c r="H250" i="24"/>
  <c r="S249" i="24"/>
  <c r="H249" i="24"/>
  <c r="S248" i="24"/>
  <c r="H248" i="24"/>
  <c r="S247" i="24"/>
  <c r="H247" i="24"/>
  <c r="S246" i="24"/>
  <c r="H246" i="24"/>
  <c r="S245" i="24"/>
  <c r="S244" i="24"/>
  <c r="S243" i="24"/>
  <c r="H243" i="24"/>
  <c r="S242" i="24"/>
  <c r="H242" i="24"/>
  <c r="S241" i="24"/>
  <c r="H241" i="24"/>
  <c r="H239" i="24"/>
  <c r="S238" i="24"/>
  <c r="H238" i="24"/>
  <c r="H237" i="24"/>
  <c r="H236" i="24"/>
  <c r="S235" i="24"/>
  <c r="H235" i="24"/>
  <c r="S234" i="24"/>
  <c r="H234" i="24"/>
  <c r="S233" i="24"/>
  <c r="H233" i="24"/>
  <c r="S232" i="24"/>
  <c r="H232" i="24"/>
  <c r="H231" i="24"/>
  <c r="S230" i="24"/>
  <c r="H230" i="24"/>
  <c r="S229" i="24"/>
  <c r="H229" i="24"/>
  <c r="H228" i="24"/>
  <c r="S228" i="24"/>
  <c r="S227" i="24"/>
  <c r="H227" i="24"/>
  <c r="S226" i="24"/>
  <c r="H226" i="24"/>
  <c r="H225" i="24"/>
  <c r="S225" i="24"/>
  <c r="S224" i="24"/>
  <c r="H224" i="24"/>
  <c r="S223" i="24"/>
  <c r="H223" i="24"/>
  <c r="S222" i="24"/>
  <c r="H222" i="24"/>
  <c r="H221" i="24"/>
  <c r="S221" i="24"/>
  <c r="S220" i="24"/>
  <c r="H220" i="24"/>
  <c r="S219" i="24"/>
  <c r="H219" i="24"/>
  <c r="S218" i="24"/>
  <c r="H218" i="24"/>
  <c r="S217" i="24"/>
  <c r="H217" i="24"/>
  <c r="S216" i="24"/>
  <c r="H216" i="24"/>
  <c r="S215" i="24"/>
  <c r="S214" i="24"/>
  <c r="H214" i="24"/>
  <c r="S213" i="24"/>
  <c r="H213" i="24"/>
  <c r="S212" i="24"/>
  <c r="H212" i="24"/>
  <c r="S211" i="24"/>
  <c r="H211" i="24"/>
  <c r="S210" i="24"/>
  <c r="H210" i="24"/>
  <c r="S209" i="24"/>
  <c r="H209" i="24"/>
  <c r="S208" i="24"/>
  <c r="H208" i="24"/>
  <c r="S207" i="24"/>
  <c r="H207" i="24"/>
  <c r="S206" i="24"/>
  <c r="H206" i="24"/>
  <c r="S205" i="24"/>
  <c r="H205" i="24"/>
  <c r="S204" i="24"/>
  <c r="H204" i="24"/>
  <c r="S203" i="24"/>
  <c r="H203" i="24"/>
  <c r="H202" i="24"/>
  <c r="S202" i="24"/>
  <c r="S201" i="24"/>
  <c r="H201" i="24"/>
  <c r="S200" i="24"/>
  <c r="H200" i="24"/>
  <c r="S199" i="24"/>
  <c r="H199" i="24"/>
  <c r="S198" i="24"/>
  <c r="H198" i="24"/>
  <c r="S197" i="24"/>
  <c r="H197" i="24"/>
  <c r="S196" i="24"/>
  <c r="H196" i="24"/>
  <c r="S195" i="24"/>
  <c r="H195" i="24"/>
  <c r="S194" i="24"/>
  <c r="H194" i="24"/>
  <c r="S193" i="24"/>
  <c r="H193" i="24"/>
  <c r="S192" i="24"/>
  <c r="H192" i="24"/>
  <c r="S191" i="24"/>
  <c r="H191" i="24"/>
  <c r="S190" i="24"/>
  <c r="H190" i="24"/>
  <c r="S189" i="24"/>
  <c r="H189" i="24"/>
  <c r="S188" i="24"/>
  <c r="H188" i="24"/>
  <c r="S187" i="24"/>
  <c r="H187" i="24"/>
  <c r="S186" i="24"/>
  <c r="H186" i="24"/>
  <c r="S185" i="24"/>
  <c r="H185" i="24"/>
  <c r="S184" i="24"/>
  <c r="H184" i="24"/>
  <c r="S183" i="24"/>
  <c r="H183" i="24"/>
  <c r="S182" i="24"/>
  <c r="H182" i="24"/>
  <c r="S181" i="24"/>
  <c r="H181" i="24"/>
  <c r="S180" i="24"/>
  <c r="H180" i="24"/>
  <c r="S179" i="24"/>
  <c r="H179" i="24"/>
  <c r="S178" i="24"/>
  <c r="H178" i="24"/>
  <c r="S176" i="24"/>
  <c r="H176" i="24"/>
  <c r="S175" i="24"/>
  <c r="H175" i="24"/>
  <c r="S174" i="24"/>
  <c r="H174" i="24"/>
  <c r="S173" i="24"/>
  <c r="H173" i="24"/>
  <c r="H172" i="24"/>
  <c r="S171" i="24"/>
  <c r="H171" i="24"/>
  <c r="S170" i="24"/>
  <c r="H170" i="24"/>
  <c r="S169" i="24"/>
  <c r="H169" i="24"/>
  <c r="S168" i="24"/>
  <c r="H168" i="24"/>
  <c r="S167" i="24"/>
  <c r="H167" i="24"/>
  <c r="S166" i="24"/>
  <c r="H166" i="24"/>
  <c r="S165" i="24"/>
  <c r="H165" i="24"/>
  <c r="S164" i="24"/>
  <c r="H162" i="24"/>
  <c r="S161" i="24"/>
  <c r="H161" i="24"/>
  <c r="S160" i="24"/>
  <c r="H160" i="24"/>
  <c r="S159" i="24"/>
  <c r="H159" i="24"/>
  <c r="S158" i="24"/>
  <c r="H158" i="24"/>
  <c r="S157" i="24"/>
  <c r="H157" i="24"/>
  <c r="S156" i="24"/>
  <c r="H156" i="24"/>
  <c r="S155" i="24"/>
  <c r="H155" i="24"/>
  <c r="S154" i="24"/>
  <c r="H154" i="24"/>
  <c r="S153" i="24"/>
  <c r="H153" i="24"/>
  <c r="S152" i="24"/>
  <c r="H152" i="24"/>
  <c r="S151" i="24"/>
  <c r="H151" i="24"/>
  <c r="S150" i="24"/>
  <c r="H150" i="24"/>
  <c r="S149" i="24"/>
  <c r="H149" i="24"/>
  <c r="S148" i="24"/>
  <c r="H148" i="24"/>
  <c r="S147" i="24"/>
  <c r="H147" i="24"/>
  <c r="S146" i="24"/>
  <c r="H146" i="24"/>
  <c r="S145" i="24"/>
  <c r="H145" i="24"/>
  <c r="S144" i="24"/>
  <c r="H144" i="24"/>
  <c r="S143" i="24"/>
  <c r="H143" i="24"/>
  <c r="S142" i="24"/>
  <c r="H142" i="24"/>
  <c r="S141" i="24"/>
  <c r="H141" i="24"/>
  <c r="S140" i="24"/>
  <c r="H140" i="24"/>
  <c r="S139" i="24"/>
  <c r="H139" i="24"/>
  <c r="S138" i="24"/>
  <c r="H138" i="24"/>
  <c r="S137" i="24"/>
  <c r="H137" i="24"/>
  <c r="S136" i="24"/>
  <c r="H136" i="24"/>
  <c r="S135" i="24"/>
  <c r="H135" i="24"/>
  <c r="S134" i="24"/>
  <c r="H134" i="24"/>
  <c r="S133" i="24"/>
  <c r="H133" i="24"/>
  <c r="S132" i="24"/>
  <c r="H132" i="24"/>
  <c r="S131" i="24"/>
  <c r="H131" i="24"/>
  <c r="S130" i="24"/>
  <c r="H130" i="24"/>
  <c r="S129" i="24"/>
  <c r="H129" i="24"/>
  <c r="S128" i="24"/>
  <c r="H128" i="24"/>
  <c r="S127" i="24"/>
  <c r="H127" i="24"/>
  <c r="S126" i="24"/>
  <c r="H126" i="24"/>
  <c r="S125" i="24"/>
  <c r="H125" i="24"/>
  <c r="S124" i="24"/>
  <c r="H124" i="24"/>
  <c r="S123" i="24"/>
  <c r="H123" i="24"/>
  <c r="S122" i="24"/>
  <c r="H122" i="24"/>
  <c r="S121" i="24"/>
  <c r="H121" i="24"/>
  <c r="S119" i="24"/>
  <c r="H119" i="24"/>
  <c r="S118" i="24"/>
  <c r="H118" i="24"/>
  <c r="S117" i="24"/>
  <c r="H117" i="24"/>
  <c r="S116" i="24"/>
  <c r="H116" i="24"/>
  <c r="S115" i="24"/>
  <c r="H115" i="24"/>
  <c r="S114" i="24"/>
  <c r="H114" i="24"/>
  <c r="S113" i="24"/>
  <c r="H113" i="24"/>
  <c r="S112" i="24"/>
  <c r="H112" i="24"/>
  <c r="S111" i="24"/>
  <c r="H111" i="24"/>
  <c r="S110" i="24"/>
  <c r="H110" i="24"/>
  <c r="S109" i="24"/>
  <c r="H109" i="24"/>
  <c r="S108" i="24"/>
  <c r="H108" i="24"/>
  <c r="S107" i="24"/>
  <c r="H107" i="24"/>
  <c r="S106" i="24"/>
  <c r="H106" i="24"/>
  <c r="S105" i="24"/>
  <c r="H105" i="24"/>
  <c r="S104" i="24"/>
  <c r="H104" i="24"/>
  <c r="S103" i="24"/>
  <c r="H103" i="24"/>
  <c r="S102" i="24"/>
  <c r="H102" i="24"/>
  <c r="S101" i="24"/>
  <c r="H101" i="24"/>
  <c r="S100" i="24"/>
  <c r="H100" i="24"/>
  <c r="S99" i="24"/>
  <c r="H99" i="24"/>
  <c r="S98" i="24"/>
  <c r="H98" i="24"/>
  <c r="S97" i="24"/>
  <c r="H97" i="24"/>
  <c r="S96" i="24"/>
  <c r="H96" i="24"/>
  <c r="S95" i="24"/>
  <c r="H95" i="24"/>
  <c r="S94" i="24"/>
  <c r="H94" i="24"/>
  <c r="S93" i="24"/>
  <c r="H93" i="24"/>
  <c r="S92" i="24"/>
  <c r="H92" i="24"/>
  <c r="S91" i="24"/>
  <c r="H91" i="24"/>
  <c r="S90" i="24"/>
  <c r="H90" i="24"/>
  <c r="S89" i="24"/>
  <c r="H89" i="24"/>
  <c r="S88" i="24"/>
  <c r="H88" i="24"/>
  <c r="S87" i="24"/>
  <c r="H87" i="24"/>
  <c r="S86" i="24"/>
  <c r="H86" i="24"/>
  <c r="S85" i="24"/>
  <c r="H85" i="24"/>
  <c r="S84" i="24"/>
  <c r="H84" i="24"/>
  <c r="S83" i="24"/>
  <c r="H83" i="24"/>
  <c r="S82" i="24"/>
  <c r="H82" i="24"/>
  <c r="S81" i="24"/>
  <c r="H81" i="24"/>
  <c r="S79" i="24"/>
  <c r="L79" i="24"/>
  <c r="H79" i="24"/>
  <c r="S78" i="24"/>
  <c r="L78" i="24"/>
  <c r="H78" i="24"/>
  <c r="S77" i="24"/>
  <c r="L77" i="24"/>
  <c r="H77" i="24"/>
  <c r="S76" i="24"/>
  <c r="L76" i="24"/>
  <c r="H76" i="24"/>
  <c r="S75" i="24"/>
  <c r="L75" i="24"/>
  <c r="H75" i="24"/>
  <c r="S74" i="24"/>
  <c r="L74" i="24"/>
  <c r="H74" i="24"/>
  <c r="S73" i="24"/>
  <c r="L73" i="24"/>
  <c r="H73" i="24"/>
  <c r="S72" i="24"/>
  <c r="L72" i="24"/>
  <c r="H72" i="24"/>
  <c r="S71" i="24"/>
  <c r="L71" i="24"/>
  <c r="H71" i="24"/>
  <c r="S70" i="24"/>
  <c r="L70" i="24"/>
  <c r="H70" i="24"/>
  <c r="S69" i="24"/>
  <c r="L69" i="24"/>
  <c r="H69" i="24"/>
  <c r="S68" i="24"/>
  <c r="L68" i="24"/>
  <c r="H68" i="24"/>
  <c r="S67" i="24"/>
  <c r="L67" i="24"/>
  <c r="H67" i="24"/>
  <c r="S66" i="24"/>
  <c r="L66" i="24"/>
  <c r="H66" i="24"/>
  <c r="S65" i="24"/>
  <c r="L65" i="24"/>
  <c r="H65" i="24"/>
  <c r="S64" i="24"/>
  <c r="L64" i="24"/>
  <c r="H64" i="24"/>
  <c r="S63" i="24"/>
  <c r="L63" i="24"/>
  <c r="K63" i="24"/>
  <c r="H63" i="24"/>
  <c r="S62" i="24"/>
  <c r="L62" i="24"/>
  <c r="H62" i="24"/>
  <c r="S61" i="24"/>
  <c r="L61" i="24"/>
  <c r="H61" i="24"/>
  <c r="S60" i="24"/>
  <c r="L60" i="24"/>
  <c r="H60" i="24"/>
  <c r="S59" i="24"/>
  <c r="L59" i="24"/>
  <c r="H59" i="24"/>
  <c r="S58" i="24"/>
  <c r="L58" i="24"/>
  <c r="H58" i="24"/>
  <c r="S57" i="24"/>
  <c r="L57" i="24"/>
  <c r="H57" i="24"/>
  <c r="S56" i="24"/>
  <c r="L56" i="24"/>
  <c r="H56" i="24"/>
  <c r="S55" i="24"/>
  <c r="L55" i="24"/>
  <c r="H55" i="24"/>
  <c r="S54" i="24"/>
  <c r="L54" i="24"/>
  <c r="K54" i="24"/>
  <c r="H54" i="24"/>
  <c r="S53" i="24"/>
  <c r="L53" i="24"/>
  <c r="H53" i="24"/>
  <c r="S52" i="24"/>
  <c r="L52" i="24"/>
  <c r="H52" i="24"/>
  <c r="S51" i="24"/>
  <c r="L51" i="24"/>
  <c r="K51" i="24"/>
  <c r="H51" i="24"/>
  <c r="S50" i="24"/>
  <c r="L50" i="24"/>
  <c r="H50" i="24"/>
  <c r="S49" i="24"/>
  <c r="L49" i="24"/>
  <c r="P49" i="24" s="1"/>
  <c r="H49" i="24"/>
  <c r="S48" i="24"/>
  <c r="S47" i="24"/>
  <c r="H47" i="24"/>
  <c r="S46" i="24"/>
  <c r="H46" i="24"/>
  <c r="S45" i="24"/>
  <c r="H45" i="24"/>
  <c r="S44" i="24"/>
  <c r="H44" i="24"/>
  <c r="S43" i="24"/>
  <c r="H43" i="24"/>
  <c r="S42" i="24"/>
  <c r="H42" i="24"/>
  <c r="S41" i="24"/>
  <c r="H41" i="24"/>
  <c r="S40" i="24"/>
  <c r="H40" i="24"/>
  <c r="S39" i="24"/>
  <c r="H39" i="24"/>
  <c r="S38" i="24"/>
  <c r="H38" i="24"/>
  <c r="S37" i="24"/>
  <c r="H37" i="24"/>
  <c r="S36" i="24"/>
  <c r="H36" i="24"/>
  <c r="S35" i="24"/>
  <c r="H35" i="24"/>
  <c r="S34" i="24"/>
  <c r="H34" i="24"/>
  <c r="S33" i="24"/>
  <c r="H33" i="24"/>
  <c r="S32" i="24"/>
  <c r="H32" i="24"/>
  <c r="S31" i="24"/>
  <c r="H31" i="24"/>
  <c r="S30" i="24"/>
  <c r="H30" i="24"/>
  <c r="S29" i="24"/>
  <c r="H29" i="24"/>
  <c r="S28" i="24"/>
  <c r="H28" i="24"/>
  <c r="S27" i="24"/>
  <c r="H27" i="24"/>
  <c r="S26" i="24"/>
  <c r="H26" i="24"/>
  <c r="S25" i="24"/>
  <c r="H25" i="24"/>
  <c r="S24" i="24"/>
  <c r="H24" i="24"/>
  <c r="S23" i="24"/>
  <c r="H23" i="24"/>
  <c r="S22" i="24"/>
  <c r="H22" i="24"/>
  <c r="S21" i="24"/>
  <c r="H21" i="24"/>
  <c r="S20" i="24"/>
  <c r="H20" i="24"/>
  <c r="S19" i="24"/>
  <c r="H19" i="24"/>
  <c r="S18" i="24"/>
  <c r="H18" i="24"/>
  <c r="S17" i="24"/>
  <c r="H17" i="24"/>
  <c r="S16" i="24"/>
  <c r="H16" i="24"/>
  <c r="S15" i="24"/>
  <c r="H15" i="24"/>
  <c r="S14" i="24"/>
  <c r="H14" i="24"/>
  <c r="S13" i="24"/>
  <c r="H13" i="24"/>
  <c r="S12" i="24"/>
  <c r="H12" i="24"/>
  <c r="S11" i="24"/>
  <c r="H11" i="24"/>
  <c r="S10" i="24"/>
  <c r="H10" i="24"/>
  <c r="S9" i="24"/>
  <c r="H9" i="24"/>
  <c r="S8" i="24"/>
  <c r="H8" i="24"/>
  <c r="S7" i="24"/>
  <c r="H7" i="24"/>
  <c r="S6" i="24"/>
  <c r="H6" i="24"/>
  <c r="S5" i="24"/>
  <c r="H5" i="24"/>
  <c r="S4" i="24"/>
  <c r="S3" i="24"/>
  <c r="H3" i="24"/>
  <c r="S2" i="24"/>
  <c r="H2" i="24"/>
  <c r="B13" i="23"/>
  <c r="B12" i="23"/>
  <c r="B11" i="23"/>
  <c r="B10" i="23"/>
  <c r="B9" i="23"/>
  <c r="B8" i="23"/>
  <c r="B7" i="23"/>
  <c r="B6" i="23"/>
  <c r="B5" i="23"/>
  <c r="B4" i="23"/>
  <c r="B3" i="23"/>
  <c r="B2" i="23"/>
  <c r="AG41" i="13"/>
  <c r="AG53" i="13"/>
  <c r="AG78" i="13"/>
  <c r="AG79" i="13"/>
  <c r="AG80" i="13"/>
  <c r="AG81" i="13"/>
  <c r="AG99" i="13"/>
  <c r="AG110" i="13"/>
  <c r="AG128" i="13"/>
  <c r="AG129" i="13"/>
  <c r="AG137" i="13"/>
  <c r="AG138" i="13"/>
  <c r="AG139" i="13"/>
  <c r="E1764" i="24" l="1"/>
  <c r="I3742" i="25"/>
  <c r="I3846" i="25"/>
  <c r="I4277" i="25"/>
  <c r="E50" i="24"/>
  <c r="E51" i="24" s="1"/>
  <c r="E52" i="24" s="1"/>
  <c r="E53" i="24" s="1"/>
  <c r="E54" i="24" s="1"/>
  <c r="E55" i="24" s="1"/>
  <c r="E56" i="24" s="1"/>
  <c r="E57" i="24" s="1"/>
  <c r="E58" i="24" s="1"/>
  <c r="E59" i="24" s="1"/>
  <c r="E60" i="24" s="1"/>
  <c r="E61" i="24" s="1"/>
  <c r="E62" i="24" s="1"/>
  <c r="E63" i="24" s="1"/>
  <c r="E64" i="24" s="1"/>
  <c r="E65" i="24" s="1"/>
  <c r="E66" i="24" s="1"/>
  <c r="E67" i="24" s="1"/>
  <c r="E68" i="24" s="1"/>
  <c r="E69" i="24" s="1"/>
  <c r="E70" i="24" s="1"/>
  <c r="E71" i="24" s="1"/>
  <c r="E72" i="24" s="1"/>
  <c r="E73" i="24" s="1"/>
  <c r="E74" i="24" s="1"/>
  <c r="E75" i="24" s="1"/>
  <c r="E76" i="24" s="1"/>
  <c r="E77" i="24" s="1"/>
  <c r="E78" i="24" s="1"/>
  <c r="E79" i="24" s="1"/>
  <c r="F2276" i="24"/>
  <c r="F2277" i="24" s="1"/>
  <c r="F2278" i="24" s="1"/>
  <c r="F2279" i="24" s="1"/>
  <c r="F2280" i="24" s="1"/>
  <c r="F2281" i="24" s="1"/>
  <c r="F2282" i="24" s="1"/>
  <c r="F2283" i="24" s="1"/>
  <c r="F2284" i="24" s="1"/>
  <c r="F2285" i="24" s="1"/>
  <c r="F2286" i="24" s="1"/>
  <c r="F2287" i="24" s="1"/>
  <c r="F2288" i="24" s="1"/>
  <c r="F2289" i="24" s="1"/>
  <c r="F2290" i="24" s="1"/>
  <c r="F2291" i="24" s="1"/>
  <c r="F2292" i="24" s="1"/>
  <c r="F2293" i="24" s="1"/>
  <c r="F2294" i="24" s="1"/>
  <c r="E122" i="24"/>
  <c r="E123" i="24" s="1"/>
  <c r="E124" i="24" s="1"/>
  <c r="E125" i="24" s="1"/>
  <c r="E126" i="24" s="1"/>
  <c r="E127" i="24" s="1"/>
  <c r="E128" i="24" s="1"/>
  <c r="E129" i="24" s="1"/>
  <c r="E130" i="24" s="1"/>
  <c r="E131" i="24" s="1"/>
  <c r="E132" i="24" s="1"/>
  <c r="E133" i="24" s="1"/>
  <c r="E134" i="24" s="1"/>
  <c r="E135" i="24" s="1"/>
  <c r="E136" i="24" s="1"/>
  <c r="E137" i="24" s="1"/>
  <c r="E138" i="24" s="1"/>
  <c r="E139" i="24" s="1"/>
  <c r="E140" i="24" s="1"/>
  <c r="E141" i="24" s="1"/>
  <c r="E142" i="24" s="1"/>
  <c r="E143" i="24" s="1"/>
  <c r="E144" i="24" s="1"/>
  <c r="E145" i="24" s="1"/>
  <c r="E146" i="24" s="1"/>
  <c r="E147" i="24" s="1"/>
  <c r="E148" i="24" s="1"/>
  <c r="E149" i="24" s="1"/>
  <c r="E150" i="24" s="1"/>
  <c r="E151" i="24" s="1"/>
  <c r="E152" i="24" s="1"/>
  <c r="E153" i="24" s="1"/>
  <c r="E154" i="24" s="1"/>
  <c r="E155" i="24" s="1"/>
  <c r="E156" i="24" s="1"/>
  <c r="E157" i="24" s="1"/>
  <c r="E158" i="24" s="1"/>
  <c r="E159" i="24" s="1"/>
  <c r="E160" i="24" s="1"/>
  <c r="E161" i="24" s="1"/>
  <c r="E162" i="24" s="1"/>
  <c r="E1880" i="24"/>
  <c r="E1881" i="24" s="1"/>
  <c r="E1882" i="24" s="1"/>
  <c r="E1883" i="24" s="1"/>
  <c r="E1884" i="24" s="1"/>
  <c r="E1885" i="24" s="1"/>
  <c r="E1886" i="24" s="1"/>
  <c r="E1887" i="24" s="1"/>
  <c r="E1888" i="24" s="1"/>
  <c r="E1889" i="24" s="1"/>
  <c r="E1890" i="24" s="1"/>
  <c r="E1891" i="24" s="1"/>
  <c r="E1892" i="24" s="1"/>
  <c r="E1893" i="24" s="1"/>
  <c r="E1894" i="24" s="1"/>
  <c r="E1895" i="24" s="1"/>
  <c r="E1896" i="24" s="1"/>
  <c r="E1897" i="24" s="1"/>
  <c r="E1898" i="24" s="1"/>
  <c r="E1899" i="24" s="1"/>
  <c r="E1900" i="24" s="1"/>
  <c r="E1901" i="24" s="1"/>
  <c r="E1902" i="24" s="1"/>
  <c r="E1903" i="24" s="1"/>
  <c r="E1904" i="24" s="1"/>
  <c r="E1905" i="24" s="1"/>
  <c r="E1906" i="24" s="1"/>
  <c r="E1907" i="24" s="1"/>
  <c r="E1908" i="24" s="1"/>
  <c r="E2571" i="24"/>
  <c r="E2572" i="24" s="1"/>
  <c r="E2573" i="24" s="1"/>
  <c r="E2574" i="24" s="1"/>
  <c r="E2575" i="24" s="1"/>
  <c r="E2576" i="24" s="1"/>
  <c r="E2577" i="24" s="1"/>
  <c r="E2578" i="24" s="1"/>
  <c r="E2579" i="24" s="1"/>
  <c r="F1880" i="24"/>
  <c r="F1881" i="24" s="1"/>
  <c r="F1882" i="24" s="1"/>
  <c r="F1883" i="24" s="1"/>
  <c r="F1884" i="24" s="1"/>
  <c r="F1885" i="24" s="1"/>
  <c r="F1886" i="24" s="1"/>
  <c r="F1887" i="24" s="1"/>
  <c r="F1888" i="24" s="1"/>
  <c r="F1889" i="24" s="1"/>
  <c r="F1890" i="24" s="1"/>
  <c r="F1891" i="24" s="1"/>
  <c r="F1892" i="24" s="1"/>
  <c r="F1893" i="24" s="1"/>
  <c r="F1894" i="24" s="1"/>
  <c r="F1895" i="24" s="1"/>
  <c r="F1896" i="24" s="1"/>
  <c r="F1897" i="24" s="1"/>
  <c r="F1898" i="24" s="1"/>
  <c r="F1899" i="24" s="1"/>
  <c r="F1900" i="24" s="1"/>
  <c r="F1901" i="24" s="1"/>
  <c r="F1902" i="24" s="1"/>
  <c r="F1903" i="24" s="1"/>
  <c r="F1904" i="24" s="1"/>
  <c r="F1905" i="24" s="1"/>
  <c r="F1906" i="24" s="1"/>
  <c r="F1907" i="24" s="1"/>
  <c r="F1908" i="24" s="1"/>
  <c r="F2571" i="24"/>
  <c r="F2572" i="24" s="1"/>
  <c r="F2573" i="24" s="1"/>
  <c r="F2574" i="24" s="1"/>
  <c r="F2575" i="24" s="1"/>
  <c r="F2576" i="24" s="1"/>
  <c r="F2577" i="24" s="1"/>
  <c r="F2578" i="24" s="1"/>
  <c r="F2579" i="24" s="1"/>
  <c r="F2390" i="24"/>
  <c r="F2391" i="24" s="1"/>
  <c r="F2392" i="24" s="1"/>
  <c r="F2393" i="24" s="1"/>
  <c r="F2394" i="24" s="1"/>
  <c r="F2395" i="24" s="1"/>
  <c r="F2396" i="24" s="1"/>
  <c r="F2397" i="24" s="1"/>
  <c r="F2398" i="24" s="1"/>
  <c r="F2399" i="24" s="1"/>
  <c r="F2400" i="24" s="1"/>
  <c r="F2401" i="24" s="1"/>
  <c r="E82" i="24"/>
  <c r="E83" i="24" s="1"/>
  <c r="E84" i="24" s="1"/>
  <c r="E85" i="24" s="1"/>
  <c r="E86" i="24" s="1"/>
  <c r="E87" i="24" s="1"/>
  <c r="E88" i="24" s="1"/>
  <c r="E89" i="24" s="1"/>
  <c r="E90" i="24" s="1"/>
  <c r="E91" i="24" s="1"/>
  <c r="E92" i="24" s="1"/>
  <c r="E93" i="24" s="1"/>
  <c r="E94" i="24" s="1"/>
  <c r="E95" i="24" s="1"/>
  <c r="E96" i="24" s="1"/>
  <c r="E97" i="24" s="1"/>
  <c r="E98" i="24" s="1"/>
  <c r="E99" i="24" s="1"/>
  <c r="E100" i="24" s="1"/>
  <c r="E101" i="24" s="1"/>
  <c r="E102" i="24" s="1"/>
  <c r="E103" i="24" s="1"/>
  <c r="E104" i="24" s="1"/>
  <c r="E105" i="24" s="1"/>
  <c r="E106" i="24" s="1"/>
  <c r="E107" i="24" s="1"/>
  <c r="E108" i="24" s="1"/>
  <c r="E109" i="24" s="1"/>
  <c r="E110" i="24" s="1"/>
  <c r="E111" i="24" s="1"/>
  <c r="E112" i="24" s="1"/>
  <c r="E113" i="24" s="1"/>
  <c r="E114" i="24" s="1"/>
  <c r="E115" i="24" s="1"/>
  <c r="E116" i="24" s="1"/>
  <c r="E117" i="24" s="1"/>
  <c r="E118" i="24" s="1"/>
  <c r="E119" i="24" s="1"/>
  <c r="E2276" i="24"/>
  <c r="E2277" i="24" s="1"/>
  <c r="E2278" i="24" s="1"/>
  <c r="E2279" i="24" s="1"/>
  <c r="F50" i="24"/>
  <c r="E2390" i="24"/>
  <c r="E2391" i="24" s="1"/>
  <c r="E2392" i="24" s="1"/>
  <c r="E2393" i="24" s="1"/>
  <c r="E2394" i="24" s="1"/>
  <c r="E2395" i="24" s="1"/>
  <c r="E2396" i="24" s="1"/>
  <c r="E2397" i="24" s="1"/>
  <c r="E2398" i="24" s="1"/>
  <c r="E2399" i="24" s="1"/>
  <c r="E2400" i="24" s="1"/>
  <c r="E2401" i="24" s="1"/>
  <c r="F81" i="24"/>
  <c r="F82" i="24" s="1"/>
  <c r="F83" i="24" s="1"/>
  <c r="F84" i="24" s="1"/>
  <c r="F85" i="24" s="1"/>
  <c r="F86" i="24" s="1"/>
  <c r="F87" i="24" s="1"/>
  <c r="F88" i="24" s="1"/>
  <c r="F89" i="24" s="1"/>
  <c r="F90" i="24" s="1"/>
  <c r="F91" i="24" s="1"/>
  <c r="F92" i="24" s="1"/>
  <c r="F93" i="24" s="1"/>
  <c r="F94" i="24" s="1"/>
  <c r="F95" i="24" s="1"/>
  <c r="F96" i="24" s="1"/>
  <c r="F97" i="24" s="1"/>
  <c r="F98" i="24" s="1"/>
  <c r="F99" i="24" s="1"/>
  <c r="F100" i="24" s="1"/>
  <c r="F101" i="24" s="1"/>
  <c r="F102" i="24" s="1"/>
  <c r="F103" i="24" s="1"/>
  <c r="F104" i="24" s="1"/>
  <c r="F105" i="24" s="1"/>
  <c r="F106" i="24" s="1"/>
  <c r="F107" i="24" s="1"/>
  <c r="F108" i="24" s="1"/>
  <c r="F109" i="24" s="1"/>
  <c r="F110" i="24" s="1"/>
  <c r="F111" i="24" s="1"/>
  <c r="F112" i="24" s="1"/>
  <c r="F113" i="24" s="1"/>
  <c r="F114" i="24" s="1"/>
  <c r="F115" i="24" s="1"/>
  <c r="F116" i="24" s="1"/>
  <c r="F117" i="24" s="1"/>
  <c r="F118" i="24" s="1"/>
  <c r="F119" i="24" s="1"/>
  <c r="E1617" i="24"/>
  <c r="E1618" i="24" s="1"/>
  <c r="E1619" i="24" s="1"/>
  <c r="E1620" i="24" s="1"/>
  <c r="E1621" i="24" s="1"/>
  <c r="E1622" i="24" s="1"/>
  <c r="E1623" i="24" s="1"/>
  <c r="E1624" i="24" s="1"/>
  <c r="E1625" i="24" s="1"/>
  <c r="E1626" i="24" s="1"/>
  <c r="E1627" i="24" s="1"/>
  <c r="E1628" i="24" s="1"/>
  <c r="E1629" i="24" s="1"/>
  <c r="E1630" i="24" s="1"/>
  <c r="E1631" i="24" s="1"/>
  <c r="E1632" i="24" s="1"/>
  <c r="E1633" i="24" s="1"/>
  <c r="E1634" i="24" s="1"/>
  <c r="E1635" i="24" s="1"/>
  <c r="E1636" i="24" s="1"/>
  <c r="E1637" i="24" s="1"/>
  <c r="E1638" i="24" s="1"/>
  <c r="E1639" i="24" s="1"/>
  <c r="E1640" i="24" s="1"/>
  <c r="E1641" i="24" s="1"/>
  <c r="E1642" i="24" s="1"/>
  <c r="E1643" i="24" s="1"/>
  <c r="E1644" i="24" s="1"/>
  <c r="E1645" i="24" s="1"/>
  <c r="E1646" i="24" s="1"/>
  <c r="E1647" i="24" s="1"/>
  <c r="E1648" i="24" s="1"/>
  <c r="E1649" i="24" s="1"/>
  <c r="F122" i="24"/>
  <c r="F123" i="24" s="1"/>
  <c r="F124" i="24" s="1"/>
  <c r="F125" i="24" s="1"/>
  <c r="F126" i="24" s="1"/>
  <c r="F127" i="24" s="1"/>
  <c r="F128" i="24" s="1"/>
  <c r="F129" i="24" s="1"/>
  <c r="F130" i="24" s="1"/>
  <c r="F131" i="24" s="1"/>
  <c r="F132" i="24" s="1"/>
  <c r="F133" i="24" s="1"/>
  <c r="F134" i="24" s="1"/>
  <c r="F135" i="24" s="1"/>
  <c r="F136" i="24" s="1"/>
  <c r="F137" i="24" s="1"/>
  <c r="F138" i="24" s="1"/>
  <c r="F139" i="24" s="1"/>
  <c r="F140" i="24" s="1"/>
  <c r="F141" i="24" s="1"/>
  <c r="F142" i="24" s="1"/>
  <c r="F143" i="24" s="1"/>
  <c r="F144" i="24" s="1"/>
  <c r="F145" i="24" s="1"/>
  <c r="F146" i="24" s="1"/>
  <c r="F147" i="24" s="1"/>
  <c r="F148" i="24" s="1"/>
  <c r="F149" i="24" s="1"/>
  <c r="F150" i="24" s="1"/>
  <c r="F151" i="24" s="1"/>
  <c r="F152" i="24" s="1"/>
  <c r="F153" i="24" s="1"/>
  <c r="F154" i="24" s="1"/>
  <c r="F155" i="24" s="1"/>
  <c r="F156" i="24" s="1"/>
  <c r="F157" i="24" s="1"/>
  <c r="F158" i="24" s="1"/>
  <c r="F159" i="24" s="1"/>
  <c r="F160" i="24" s="1"/>
  <c r="F161" i="24" s="1"/>
  <c r="F162" i="24" s="1"/>
  <c r="E3" i="24"/>
  <c r="S3300" i="25"/>
  <c r="S3515" i="25"/>
  <c r="S4009" i="25"/>
  <c r="S4148" i="25"/>
  <c r="S4219" i="25"/>
  <c r="S277" i="25"/>
  <c r="S489" i="25"/>
  <c r="S594" i="25"/>
  <c r="S707" i="25"/>
  <c r="S889" i="25"/>
  <c r="S1719" i="25"/>
  <c r="S1686" i="25"/>
  <c r="S2356" i="25"/>
  <c r="S2366" i="25"/>
  <c r="S2752" i="25"/>
  <c r="S2780" i="25"/>
  <c r="S3438" i="25"/>
  <c r="I3787" i="25"/>
  <c r="S4040" i="25"/>
  <c r="S411" i="25"/>
  <c r="S482" i="25"/>
  <c r="S673" i="25"/>
  <c r="S1261" i="25"/>
  <c r="S1389" i="25"/>
  <c r="S1524" i="25"/>
  <c r="S2518" i="25"/>
  <c r="S2719" i="25"/>
  <c r="S2570" i="25"/>
  <c r="S3026" i="25"/>
  <c r="S3014" i="25"/>
  <c r="I3535" i="25"/>
  <c r="S3821" i="25"/>
  <c r="S3824" i="25"/>
  <c r="S4156" i="25"/>
  <c r="S4315" i="25"/>
  <c r="S2790" i="25"/>
  <c r="S2386" i="25"/>
  <c r="S2425" i="25"/>
  <c r="S2919" i="25"/>
  <c r="S3155" i="25"/>
  <c r="S3218" i="25"/>
  <c r="S243" i="25"/>
  <c r="S678" i="25"/>
  <c r="S1630" i="25"/>
  <c r="S1635" i="25"/>
  <c r="S2298" i="25"/>
  <c r="S2996" i="25"/>
  <c r="S3010" i="25"/>
  <c r="S3072" i="25"/>
  <c r="S3421" i="25"/>
  <c r="S488" i="25"/>
  <c r="S828" i="25"/>
  <c r="S895" i="25"/>
  <c r="S902" i="25"/>
  <c r="S1564" i="25"/>
  <c r="S1570" i="25"/>
  <c r="S2186" i="25"/>
  <c r="S2686" i="25"/>
  <c r="S2727" i="25"/>
  <c r="S2875" i="25"/>
  <c r="S3099" i="25"/>
  <c r="S3200" i="25"/>
  <c r="S2697" i="25"/>
  <c r="S3693" i="25"/>
  <c r="E1026" i="25"/>
  <c r="G165" i="25"/>
  <c r="G647" i="25"/>
  <c r="S2463" i="25"/>
  <c r="S2174" i="25"/>
  <c r="S3173" i="25"/>
  <c r="S2749" i="25"/>
  <c r="F3185" i="25"/>
  <c r="F3186" i="25" s="1"/>
  <c r="F3187" i="25" s="1"/>
  <c r="F3188" i="25" s="1"/>
  <c r="F3189" i="25" s="1"/>
  <c r="F3190" i="25" s="1"/>
  <c r="F3191" i="25" s="1"/>
  <c r="G3184" i="25"/>
  <c r="S3272" i="25"/>
  <c r="S2831" i="25"/>
  <c r="S3345" i="25"/>
  <c r="S2895" i="25"/>
  <c r="S3372" i="25"/>
  <c r="S2922" i="25"/>
  <c r="S349" i="25"/>
  <c r="E414" i="25"/>
  <c r="S448" i="25"/>
  <c r="S460" i="25"/>
  <c r="S493" i="25"/>
  <c r="S572" i="25"/>
  <c r="S601" i="25"/>
  <c r="S649" i="25"/>
  <c r="S859" i="25"/>
  <c r="S1141" i="25"/>
  <c r="S1145" i="25"/>
  <c r="S1160" i="25"/>
  <c r="S1164" i="25"/>
  <c r="I1179" i="25"/>
  <c r="S1330" i="25"/>
  <c r="S1402" i="25"/>
  <c r="G1593" i="25"/>
  <c r="S1736" i="25"/>
  <c r="I2100" i="25"/>
  <c r="S2107" i="25"/>
  <c r="S2183" i="25"/>
  <c r="G164" i="25"/>
  <c r="G312" i="25"/>
  <c r="S549" i="25"/>
  <c r="S591" i="25"/>
  <c r="S964" i="25"/>
  <c r="S1055" i="25"/>
  <c r="S1347" i="25"/>
  <c r="G1442" i="25"/>
  <c r="G1540" i="25"/>
  <c r="I1540" i="25" s="1"/>
  <c r="S1578" i="25"/>
  <c r="G1741" i="25"/>
  <c r="I1741" i="25" s="1"/>
  <c r="S1762" i="25"/>
  <c r="S1826" i="25"/>
  <c r="S1923" i="25"/>
  <c r="G2024" i="25"/>
  <c r="G2529" i="25"/>
  <c r="G2651" i="25"/>
  <c r="S577" i="25"/>
  <c r="S585" i="25"/>
  <c r="S817" i="25"/>
  <c r="S920" i="25"/>
  <c r="S991" i="25"/>
  <c r="F1025" i="25"/>
  <c r="F1026" i="25" s="1"/>
  <c r="F1027" i="25" s="1"/>
  <c r="F1028" i="25" s="1"/>
  <c r="F1029" i="25" s="1"/>
  <c r="F1030" i="25" s="1"/>
  <c r="F1031" i="25" s="1"/>
  <c r="F1032" i="25" s="1"/>
  <c r="F1033" i="25" s="1"/>
  <c r="F1034" i="25" s="1"/>
  <c r="F1035" i="25" s="1"/>
  <c r="F1036" i="25" s="1"/>
  <c r="F1037" i="25" s="1"/>
  <c r="F1038" i="25" s="1"/>
  <c r="F1039" i="25" s="1"/>
  <c r="F1040" i="25" s="1"/>
  <c r="F1041" i="25" s="1"/>
  <c r="F1042" i="25" s="1"/>
  <c r="F1043" i="25" s="1"/>
  <c r="F1044" i="25" s="1"/>
  <c r="F1045" i="25" s="1"/>
  <c r="F1046" i="25" s="1"/>
  <c r="F1047" i="25" s="1"/>
  <c r="F1048" i="25" s="1"/>
  <c r="F1049" i="25" s="1"/>
  <c r="F1050" i="25" s="1"/>
  <c r="F1051" i="25" s="1"/>
  <c r="F1052" i="25" s="1"/>
  <c r="F1053" i="25" s="1"/>
  <c r="F1054" i="25" s="1"/>
  <c r="F1055" i="25" s="1"/>
  <c r="F1056" i="25" s="1"/>
  <c r="F1057" i="25" s="1"/>
  <c r="F1058" i="25" s="1"/>
  <c r="F1059" i="25" s="1"/>
  <c r="F1060" i="25" s="1"/>
  <c r="F1061" i="25" s="1"/>
  <c r="F1062" i="25" s="1"/>
  <c r="F1063" i="25" s="1"/>
  <c r="F1064" i="25" s="1"/>
  <c r="F1065" i="25" s="1"/>
  <c r="F1066" i="25" s="1"/>
  <c r="F1067" i="25" s="1"/>
  <c r="F1068" i="25" s="1"/>
  <c r="F1069" i="25" s="1"/>
  <c r="F1070" i="25" s="1"/>
  <c r="F1071" i="25" s="1"/>
  <c r="F1072" i="25" s="1"/>
  <c r="F1073" i="25" s="1"/>
  <c r="F1074" i="25" s="1"/>
  <c r="F1075" i="25" s="1"/>
  <c r="F1076" i="25" s="1"/>
  <c r="F1077" i="25" s="1"/>
  <c r="F1078" i="25" s="1"/>
  <c r="F1079" i="25" s="1"/>
  <c r="F1080" i="25" s="1"/>
  <c r="F1081" i="25" s="1"/>
  <c r="F1082" i="25" s="1"/>
  <c r="F1083" i="25" s="1"/>
  <c r="F1084" i="25" s="1"/>
  <c r="F1085" i="25" s="1"/>
  <c r="F1086" i="25" s="1"/>
  <c r="F1087" i="25" s="1"/>
  <c r="F1088" i="25" s="1"/>
  <c r="F1089" i="25" s="1"/>
  <c r="F1090" i="25" s="1"/>
  <c r="F1091" i="25" s="1"/>
  <c r="F1092" i="25" s="1"/>
  <c r="F1093" i="25" s="1"/>
  <c r="F1094" i="25" s="1"/>
  <c r="F1095" i="25" s="1"/>
  <c r="F1096" i="25" s="1"/>
  <c r="F1097" i="25" s="1"/>
  <c r="F1098" i="25" s="1"/>
  <c r="F1099" i="25" s="1"/>
  <c r="F1100" i="25" s="1"/>
  <c r="F1101" i="25" s="1"/>
  <c r="F1102" i="25" s="1"/>
  <c r="F1103" i="25" s="1"/>
  <c r="F1104" i="25" s="1"/>
  <c r="F1105" i="25" s="1"/>
  <c r="F1106" i="25" s="1"/>
  <c r="F1107" i="25" s="1"/>
  <c r="F1108" i="25" s="1"/>
  <c r="F1109" i="25" s="1"/>
  <c r="F1110" i="25" s="1"/>
  <c r="F1111" i="25" s="1"/>
  <c r="F1112" i="25" s="1"/>
  <c r="F1113" i="25" s="1"/>
  <c r="F1114" i="25" s="1"/>
  <c r="F1115" i="25" s="1"/>
  <c r="F1116" i="25" s="1"/>
  <c r="F1117" i="25" s="1"/>
  <c r="F1118" i="25" s="1"/>
  <c r="F1119" i="25" s="1"/>
  <c r="F1120" i="25" s="1"/>
  <c r="F1121" i="25" s="1"/>
  <c r="F1122" i="25" s="1"/>
  <c r="F1123" i="25" s="1"/>
  <c r="F1124" i="25" s="1"/>
  <c r="F1125" i="25" s="1"/>
  <c r="F1126" i="25" s="1"/>
  <c r="F1127" i="25" s="1"/>
  <c r="F1128" i="25" s="1"/>
  <c r="F1129" i="25" s="1"/>
  <c r="F1130" i="25" s="1"/>
  <c r="F1131" i="25" s="1"/>
  <c r="F1132" i="25" s="1"/>
  <c r="F1133" i="25" s="1"/>
  <c r="F1134" i="25" s="1"/>
  <c r="F1135" i="25" s="1"/>
  <c r="F1136" i="25" s="1"/>
  <c r="F1137" i="25" s="1"/>
  <c r="G1181" i="25"/>
  <c r="I1442" i="25"/>
  <c r="S1582" i="25"/>
  <c r="S1664" i="25"/>
  <c r="S1710" i="25"/>
  <c r="S1952" i="25"/>
  <c r="S1981" i="25"/>
  <c r="S2111" i="25"/>
  <c r="S2177" i="25"/>
  <c r="S2224" i="25"/>
  <c r="E2818" i="25"/>
  <c r="E2819" i="25" s="1"/>
  <c r="E2820" i="25" s="1"/>
  <c r="G2817" i="25"/>
  <c r="G4225" i="25"/>
  <c r="E220" i="25"/>
  <c r="S457" i="25"/>
  <c r="S480" i="25"/>
  <c r="S484" i="25"/>
  <c r="G528" i="25"/>
  <c r="I528" i="25" s="1"/>
  <c r="E648" i="25"/>
  <c r="G648" i="25" s="1"/>
  <c r="G812" i="25"/>
  <c r="E1401" i="25"/>
  <c r="E1402" i="25" s="1"/>
  <c r="S1551" i="25"/>
  <c r="S1628" i="25"/>
  <c r="S1759" i="25"/>
  <c r="S1771" i="25"/>
  <c r="G1875" i="25"/>
  <c r="S2282" i="25"/>
  <c r="E2602" i="25"/>
  <c r="G2601" i="25"/>
  <c r="I2601" i="25" s="1"/>
  <c r="S465" i="25"/>
  <c r="S551" i="25"/>
  <c r="S607" i="25"/>
  <c r="G739" i="25"/>
  <c r="I739" i="25" s="1"/>
  <c r="S1218" i="25"/>
  <c r="S1842" i="25"/>
  <c r="S1854" i="25"/>
  <c r="G2163" i="25"/>
  <c r="G2652" i="25"/>
  <c r="S3297" i="25"/>
  <c r="S2850" i="25"/>
  <c r="G81" i="25"/>
  <c r="S377" i="25"/>
  <c r="S462" i="25"/>
  <c r="S539" i="25"/>
  <c r="S555" i="25"/>
  <c r="I646" i="25"/>
  <c r="S667" i="25"/>
  <c r="S759" i="25"/>
  <c r="S805" i="25"/>
  <c r="S809" i="25"/>
  <c r="S914" i="25"/>
  <c r="S1004" i="25"/>
  <c r="S1231" i="25"/>
  <c r="G1273" i="25"/>
  <c r="S1523" i="25"/>
  <c r="S1683" i="25"/>
  <c r="S1756" i="25"/>
  <c r="S1817" i="25"/>
  <c r="E2025" i="25"/>
  <c r="S2166" i="25"/>
  <c r="S2270" i="25"/>
  <c r="G2931" i="25"/>
  <c r="E2932" i="25"/>
  <c r="S3383" i="25"/>
  <c r="S2933" i="25"/>
  <c r="S3387" i="25"/>
  <c r="S2937" i="25"/>
  <c r="S3391" i="25"/>
  <c r="S2941" i="25"/>
  <c r="S3523" i="25"/>
  <c r="S3063" i="25"/>
  <c r="G3848" i="25"/>
  <c r="E3849" i="25"/>
  <c r="S646" i="25"/>
  <c r="G944" i="25"/>
  <c r="S1130" i="25"/>
  <c r="S1148" i="25"/>
  <c r="S1152" i="25"/>
  <c r="S1584" i="25"/>
  <c r="S1658" i="25"/>
  <c r="S1739" i="25"/>
  <c r="S1910" i="25"/>
  <c r="G2100" i="25"/>
  <c r="S2598" i="25"/>
  <c r="S2302" i="25"/>
  <c r="S2710" i="25"/>
  <c r="S2410" i="25"/>
  <c r="S3098" i="25"/>
  <c r="S2688" i="25"/>
  <c r="S3101" i="25"/>
  <c r="S2691" i="25"/>
  <c r="G4846" i="25"/>
  <c r="E4847" i="25"/>
  <c r="S2358" i="25"/>
  <c r="S2453" i="25"/>
  <c r="S2491" i="25"/>
  <c r="S2693" i="25"/>
  <c r="S2844" i="25"/>
  <c r="S2851" i="25"/>
  <c r="S2861" i="25"/>
  <c r="S3248" i="25"/>
  <c r="S3270" i="25"/>
  <c r="S3295" i="25"/>
  <c r="S3381" i="25"/>
  <c r="G3396" i="25"/>
  <c r="G3594" i="25"/>
  <c r="G3692" i="25"/>
  <c r="S3708" i="25"/>
  <c r="S3739" i="25"/>
  <c r="F4266" i="25"/>
  <c r="F4267" i="25" s="1"/>
  <c r="F4268" i="25" s="1"/>
  <c r="F4269" i="25" s="1"/>
  <c r="F4270" i="25" s="1"/>
  <c r="F4271" i="25" s="1"/>
  <c r="F4272" i="25" s="1"/>
  <c r="F4273" i="25" s="1"/>
  <c r="F4274" i="25" s="1"/>
  <c r="F4275" i="25" s="1"/>
  <c r="E4743" i="25"/>
  <c r="E2881" i="25"/>
  <c r="E2882" i="25" s="1"/>
  <c r="E2883" i="25" s="1"/>
  <c r="G2924" i="25"/>
  <c r="G3162" i="25"/>
  <c r="I3692" i="25"/>
  <c r="E4226" i="25"/>
  <c r="S2181" i="25"/>
  <c r="G2347" i="25"/>
  <c r="S2429" i="25"/>
  <c r="S2476" i="25"/>
  <c r="S2499" i="25"/>
  <c r="S2513" i="25"/>
  <c r="S2530" i="25"/>
  <c r="G2674" i="25"/>
  <c r="S2683" i="25"/>
  <c r="S2784" i="25"/>
  <c r="S2807" i="25"/>
  <c r="S2827" i="25"/>
  <c r="S2830" i="25"/>
  <c r="S2845" i="25"/>
  <c r="S2866" i="25"/>
  <c r="S2870" i="25"/>
  <c r="S2921" i="25"/>
  <c r="S2932" i="25"/>
  <c r="G2950" i="25"/>
  <c r="I2950" i="25" s="1"/>
  <c r="S2988" i="25"/>
  <c r="S3052" i="25"/>
  <c r="S3067" i="25"/>
  <c r="S3111" i="25"/>
  <c r="G3134" i="25"/>
  <c r="I3134" i="25" s="1"/>
  <c r="S3190" i="25"/>
  <c r="S3226" i="25"/>
  <c r="S3344" i="25"/>
  <c r="S3379" i="25"/>
  <c r="S3416" i="25"/>
  <c r="S3469" i="25"/>
  <c r="S3536" i="25"/>
  <c r="S3591" i="25"/>
  <c r="G3610" i="25"/>
  <c r="S3612" i="25"/>
  <c r="S3625" i="25"/>
  <c r="G3630" i="25"/>
  <c r="I3630" i="25" s="1"/>
  <c r="S3640" i="25"/>
  <c r="S3723" i="25"/>
  <c r="S3772" i="25"/>
  <c r="E3788" i="25"/>
  <c r="E3789" i="25" s="1"/>
  <c r="E3790" i="25" s="1"/>
  <c r="G4224" i="25"/>
  <c r="I4224" i="25" s="1"/>
  <c r="I4302" i="25"/>
  <c r="G4391" i="25"/>
  <c r="I4391" i="25" s="1"/>
  <c r="G4583" i="25"/>
  <c r="I4583" i="25" s="1"/>
  <c r="G4667" i="25"/>
  <c r="E4772" i="25"/>
  <c r="G4845" i="25"/>
  <c r="G3971" i="25"/>
  <c r="I4127" i="25"/>
  <c r="G4900" i="25"/>
  <c r="G2714" i="25"/>
  <c r="I2714" i="25" s="1"/>
  <c r="S3205" i="25"/>
  <c r="F3484" i="25"/>
  <c r="F3485" i="25" s="1"/>
  <c r="F3486" i="25" s="1"/>
  <c r="F3487" i="25" s="1"/>
  <c r="F3488" i="25" s="1"/>
  <c r="F3489" i="25" s="1"/>
  <c r="F3490" i="25" s="1"/>
  <c r="F3491" i="25" s="1"/>
  <c r="F3492" i="25" s="1"/>
  <c r="F3493" i="25" s="1"/>
  <c r="F3494" i="25" s="1"/>
  <c r="F3495" i="25" s="1"/>
  <c r="F3496" i="25" s="1"/>
  <c r="F3497" i="25" s="1"/>
  <c r="F3498" i="25" s="1"/>
  <c r="F3499" i="25" s="1"/>
  <c r="F3500" i="25" s="1"/>
  <c r="F3501" i="25" s="1"/>
  <c r="F3502" i="25" s="1"/>
  <c r="F3503" i="25" s="1"/>
  <c r="F3504" i="25" s="1"/>
  <c r="F3505" i="25" s="1"/>
  <c r="F3506" i="25" s="1"/>
  <c r="F3507" i="25" s="1"/>
  <c r="F3508" i="25" s="1"/>
  <c r="F3509" i="25" s="1"/>
  <c r="F3510" i="25" s="1"/>
  <c r="F3511" i="25" s="1"/>
  <c r="F3512" i="25" s="1"/>
  <c r="F3513" i="25" s="1"/>
  <c r="F3514" i="25" s="1"/>
  <c r="F3515" i="25" s="1"/>
  <c r="F3516" i="25" s="1"/>
  <c r="F3517" i="25" s="1"/>
  <c r="F3518" i="25" s="1"/>
  <c r="F3519" i="25" s="1"/>
  <c r="F3520" i="25" s="1"/>
  <c r="F3521" i="25" s="1"/>
  <c r="F3522" i="25" s="1"/>
  <c r="F3523" i="25" s="1"/>
  <c r="F3524" i="25" s="1"/>
  <c r="F3525" i="25" s="1"/>
  <c r="F3526" i="25" s="1"/>
  <c r="F3527" i="25" s="1"/>
  <c r="F3528" i="25" s="1"/>
  <c r="F3529" i="25" s="1"/>
  <c r="F3530" i="25" s="1"/>
  <c r="F3531" i="25" s="1"/>
  <c r="F3532" i="25" s="1"/>
  <c r="F3533" i="25" s="1"/>
  <c r="G4085" i="25"/>
  <c r="G4106" i="25"/>
  <c r="G4380" i="25"/>
  <c r="I4380" i="25" s="1"/>
  <c r="E4644" i="25"/>
  <c r="E4645" i="25" s="1"/>
  <c r="S3102" i="25"/>
  <c r="G3447" i="25"/>
  <c r="I3447" i="25" s="1"/>
  <c r="S3570" i="25"/>
  <c r="S3595" i="25"/>
  <c r="S3683" i="25"/>
  <c r="S3721" i="25"/>
  <c r="S3734" i="25"/>
  <c r="S3805" i="25"/>
  <c r="G3954" i="25"/>
  <c r="E4128" i="25"/>
  <c r="E4181" i="25"/>
  <c r="E4182" i="25" s="1"/>
  <c r="E4183" i="25" s="1"/>
  <c r="G4183" i="25" s="1"/>
  <c r="I4183" i="25" s="1"/>
  <c r="E4278" i="25"/>
  <c r="E4279" i="25" s="1"/>
  <c r="G4367" i="25"/>
  <c r="G4461" i="25"/>
  <c r="G4569" i="25"/>
  <c r="I4569" i="25" s="1"/>
  <c r="G4624" i="25"/>
  <c r="I4624" i="25" s="1"/>
  <c r="I4900" i="25"/>
  <c r="S2437" i="25"/>
  <c r="S2508" i="25"/>
  <c r="S2523" i="25"/>
  <c r="S2526" i="25"/>
  <c r="S2561" i="25"/>
  <c r="S2576" i="25"/>
  <c r="S2692" i="25"/>
  <c r="S2737" i="25"/>
  <c r="S2766" i="25"/>
  <c r="S2904" i="25"/>
  <c r="G2949" i="25"/>
  <c r="I2949" i="25" s="1"/>
  <c r="E2951" i="25"/>
  <c r="E2952" i="25" s="1"/>
  <c r="S3032" i="25"/>
  <c r="S3062" i="25"/>
  <c r="S3069" i="25"/>
  <c r="S3085" i="25"/>
  <c r="S3105" i="25"/>
  <c r="S3154" i="25"/>
  <c r="S3232" i="25"/>
  <c r="S3240" i="25"/>
  <c r="S3243" i="25"/>
  <c r="S3251" i="25"/>
  <c r="S3362" i="25"/>
  <c r="S3366" i="25"/>
  <c r="S3373" i="25"/>
  <c r="S3517" i="25"/>
  <c r="S3607" i="25"/>
  <c r="E3611" i="25"/>
  <c r="E3612" i="25" s="1"/>
  <c r="G3612" i="25" s="1"/>
  <c r="S3688" i="25"/>
  <c r="S3714" i="25"/>
  <c r="S3759" i="25"/>
  <c r="S3766" i="25"/>
  <c r="G4325" i="25"/>
  <c r="G4486" i="25"/>
  <c r="I4486" i="25" s="1"/>
  <c r="G3281" i="25"/>
  <c r="I4179" i="25"/>
  <c r="I413" i="25"/>
  <c r="I3972" i="25"/>
  <c r="I1181" i="25"/>
  <c r="I3162" i="25"/>
  <c r="I3396" i="25"/>
  <c r="I4642" i="25"/>
  <c r="I3952" i="25"/>
  <c r="I4248" i="25"/>
  <c r="I647" i="25"/>
  <c r="I3743" i="25"/>
  <c r="I4643" i="25"/>
  <c r="I2607" i="25"/>
  <c r="I2651" i="25"/>
  <c r="I3668" i="25"/>
  <c r="I81" i="25"/>
  <c r="I4461" i="25"/>
  <c r="I648" i="25"/>
  <c r="I4223" i="25"/>
  <c r="I4225" i="25"/>
  <c r="I4325" i="25"/>
  <c r="I1160" i="25"/>
  <c r="I2674" i="25"/>
  <c r="I3576" i="25"/>
  <c r="I3667" i="25"/>
  <c r="I4741" i="25"/>
  <c r="I2" i="25"/>
  <c r="I49" i="25"/>
  <c r="I1875" i="25"/>
  <c r="I2409" i="25"/>
  <c r="I3612" i="25"/>
  <c r="I3802" i="25"/>
  <c r="I3951" i="25"/>
  <c r="I3971" i="25"/>
  <c r="I4106" i="25"/>
  <c r="I4667" i="25"/>
  <c r="I4845" i="25"/>
  <c r="I219" i="25"/>
  <c r="I944" i="25"/>
  <c r="I1273" i="25"/>
  <c r="I2347" i="25"/>
  <c r="I2880" i="25"/>
  <c r="I2931" i="25"/>
  <c r="I4326" i="25"/>
  <c r="I164" i="25"/>
  <c r="I1361" i="25"/>
  <c r="I1593" i="25"/>
  <c r="I2163" i="25"/>
  <c r="I2652" i="25"/>
  <c r="I3483" i="25"/>
  <c r="I3594" i="25"/>
  <c r="I3954" i="25"/>
  <c r="I4367" i="25"/>
  <c r="I312" i="25"/>
  <c r="I1139" i="25"/>
  <c r="I2410" i="25"/>
  <c r="I2817" i="25"/>
  <c r="I3610" i="25"/>
  <c r="I3848" i="25"/>
  <c r="I4070" i="25"/>
  <c r="I4180" i="25"/>
  <c r="I4539" i="25"/>
  <c r="I4771" i="25"/>
  <c r="I165" i="25"/>
  <c r="I2529" i="25"/>
  <c r="I3281" i="25"/>
  <c r="I3336" i="25"/>
  <c r="I4292" i="25"/>
  <c r="I4808" i="25"/>
  <c r="G122" i="25"/>
  <c r="I122" i="25" s="1"/>
  <c r="E123" i="25"/>
  <c r="G284" i="25"/>
  <c r="I284" i="25" s="1"/>
  <c r="G3" i="25"/>
  <c r="I3" i="25" s="1"/>
  <c r="E4" i="25"/>
  <c r="F1799" i="25"/>
  <c r="F1800" i="25" s="1"/>
  <c r="F1801" i="25" s="1"/>
  <c r="F1802" i="25" s="1"/>
  <c r="F1803" i="25" s="1"/>
  <c r="F1804" i="25" s="1"/>
  <c r="F1805" i="25" s="1"/>
  <c r="F1806" i="25" s="1"/>
  <c r="F1807" i="25" s="1"/>
  <c r="F1808" i="25" s="1"/>
  <c r="F1809" i="25" s="1"/>
  <c r="F1810" i="25" s="1"/>
  <c r="F1811" i="25" s="1"/>
  <c r="F677" i="25" s="1"/>
  <c r="F1812" i="25" s="1"/>
  <c r="F1813" i="25" s="1"/>
  <c r="F1814" i="25" s="1"/>
  <c r="F1815" i="25" s="1"/>
  <c r="F1816" i="25" s="1"/>
  <c r="F1817" i="25" s="1"/>
  <c r="F1818" i="25" s="1"/>
  <c r="F1819" i="25" s="1"/>
  <c r="F1820" i="25" s="1"/>
  <c r="F1821" i="25" s="1"/>
  <c r="F1822" i="25" s="1"/>
  <c r="F1823" i="25" s="1"/>
  <c r="F1824" i="25" s="1"/>
  <c r="F1825" i="25" s="1"/>
  <c r="F1826" i="25" s="1"/>
  <c r="F1827" i="25" s="1"/>
  <c r="F1828" i="25" s="1"/>
  <c r="F1829" i="25" s="1"/>
  <c r="F1830" i="25" s="1"/>
  <c r="F1831" i="25" s="1"/>
  <c r="F1832" i="25" s="1"/>
  <c r="F1833" i="25" s="1"/>
  <c r="F1834" i="25" s="1"/>
  <c r="F1835" i="25" s="1"/>
  <c r="F1836" i="25" s="1"/>
  <c r="F1837" i="25" s="1"/>
  <c r="F1838" i="25" s="1"/>
  <c r="F1839" i="25" s="1"/>
  <c r="F1840" i="25" s="1"/>
  <c r="F1841" i="25" s="1"/>
  <c r="F1842" i="25" s="1"/>
  <c r="F1843" i="25" s="1"/>
  <c r="F1844" i="25" s="1"/>
  <c r="F1845" i="25" s="1"/>
  <c r="F1846" i="25" s="1"/>
  <c r="F1847" i="25" s="1"/>
  <c r="F1848" i="25" s="1"/>
  <c r="F1849" i="25" s="1"/>
  <c r="F1850" i="25" s="1"/>
  <c r="F1851" i="25" s="1"/>
  <c r="F1852" i="25" s="1"/>
  <c r="F1853" i="25" s="1"/>
  <c r="F1854" i="25" s="1"/>
  <c r="F1855" i="25" s="1"/>
  <c r="F1856" i="25" s="1"/>
  <c r="F1857" i="25" s="1"/>
  <c r="F1858" i="25" s="1"/>
  <c r="F1859" i="25" s="1"/>
  <c r="F1860" i="25" s="1"/>
  <c r="F1861" i="25" s="1"/>
  <c r="F1862" i="25" s="1"/>
  <c r="F1863" i="25" s="1"/>
  <c r="F1864" i="25" s="1"/>
  <c r="F1865" i="25" s="1"/>
  <c r="F1866" i="25" s="1"/>
  <c r="F1867" i="25" s="1"/>
  <c r="F678" i="25" s="1"/>
  <c r="F1868" i="25" s="1"/>
  <c r="F1869" i="25" s="1"/>
  <c r="F1870" i="25" s="1"/>
  <c r="F1871" i="25" s="1"/>
  <c r="F1872" i="25" s="1"/>
  <c r="F1873" i="25" s="1"/>
  <c r="F676" i="25"/>
  <c r="G121" i="25"/>
  <c r="I121" i="25" s="1"/>
  <c r="E166" i="25"/>
  <c r="G283" i="25"/>
  <c r="I283" i="25" s="1"/>
  <c r="E313" i="25"/>
  <c r="E364" i="25"/>
  <c r="E82" i="25"/>
  <c r="E285" i="25"/>
  <c r="G361" i="25"/>
  <c r="I361" i="25" s="1"/>
  <c r="F362" i="25"/>
  <c r="F363" i="25" s="1"/>
  <c r="F364" i="25" s="1"/>
  <c r="F365" i="25" s="1"/>
  <c r="F366" i="25" s="1"/>
  <c r="F367" i="25" s="1"/>
  <c r="F368" i="25" s="1"/>
  <c r="F369" i="25" s="1"/>
  <c r="F370" i="25" s="1"/>
  <c r="F371" i="25" s="1"/>
  <c r="F372" i="25" s="1"/>
  <c r="F373" i="25" s="1"/>
  <c r="F374" i="25" s="1"/>
  <c r="F375" i="25" s="1"/>
  <c r="F376" i="25" s="1"/>
  <c r="F377" i="25" s="1"/>
  <c r="F378" i="25" s="1"/>
  <c r="F379" i="25" s="1"/>
  <c r="F380" i="25" s="1"/>
  <c r="F381" i="25" s="1"/>
  <c r="F382" i="25" s="1"/>
  <c r="F383" i="25" s="1"/>
  <c r="F384" i="25" s="1"/>
  <c r="F385" i="25" s="1"/>
  <c r="F386" i="25" s="1"/>
  <c r="F387" i="25" s="1"/>
  <c r="F388" i="25" s="1"/>
  <c r="F389" i="25" s="1"/>
  <c r="F390" i="25" s="1"/>
  <c r="F391" i="25" s="1"/>
  <c r="F392" i="25" s="1"/>
  <c r="F393" i="25" s="1"/>
  <c r="F394" i="25" s="1"/>
  <c r="F395" i="25" s="1"/>
  <c r="F396" i="25" s="1"/>
  <c r="F397" i="25" s="1"/>
  <c r="F398" i="25" s="1"/>
  <c r="F399" i="25" s="1"/>
  <c r="F400" i="25" s="1"/>
  <c r="F401" i="25" s="1"/>
  <c r="F402" i="25" s="1"/>
  <c r="F403" i="25" s="1"/>
  <c r="F404" i="25" s="1"/>
  <c r="F405" i="25" s="1"/>
  <c r="F406" i="25" s="1"/>
  <c r="F407" i="25" s="1"/>
  <c r="F408" i="25" s="1"/>
  <c r="F409" i="25" s="1"/>
  <c r="F410" i="25" s="1"/>
  <c r="F411" i="25" s="1"/>
  <c r="E741" i="25"/>
  <c r="G740" i="25"/>
  <c r="I740" i="25" s="1"/>
  <c r="E50" i="25"/>
  <c r="G50" i="25" s="1"/>
  <c r="I50" i="25" s="1"/>
  <c r="G529" i="25"/>
  <c r="I529" i="25" s="1"/>
  <c r="G362" i="25"/>
  <c r="I362" i="25" s="1"/>
  <c r="G414" i="25"/>
  <c r="I414" i="25" s="1"/>
  <c r="E415" i="25"/>
  <c r="G530" i="25"/>
  <c r="I530" i="25" s="1"/>
  <c r="E531" i="25"/>
  <c r="F529" i="25"/>
  <c r="F530" i="25" s="1"/>
  <c r="F531" i="25" s="1"/>
  <c r="F532" i="25" s="1"/>
  <c r="F533" i="25" s="1"/>
  <c r="F534" i="25" s="1"/>
  <c r="F535" i="25" s="1"/>
  <c r="F536" i="25" s="1"/>
  <c r="F537" i="25" s="1"/>
  <c r="F538" i="25" s="1"/>
  <c r="F539" i="25" s="1"/>
  <c r="F540" i="25" s="1"/>
  <c r="F541" i="25" s="1"/>
  <c r="F542" i="25" s="1"/>
  <c r="F543" i="25" s="1"/>
  <c r="F544" i="25" s="1"/>
  <c r="F545" i="25" s="1"/>
  <c r="F546" i="25" s="1"/>
  <c r="F547" i="25" s="1"/>
  <c r="F548" i="25" s="1"/>
  <c r="F549" i="25" s="1"/>
  <c r="F550" i="25" s="1"/>
  <c r="F551" i="25" s="1"/>
  <c r="F552" i="25" s="1"/>
  <c r="F553" i="25" s="1"/>
  <c r="F554" i="25" s="1"/>
  <c r="F555" i="25" s="1"/>
  <c r="F556" i="25" s="1"/>
  <c r="F557" i="25" s="1"/>
  <c r="F558" i="25" s="1"/>
  <c r="F559" i="25" s="1"/>
  <c r="F560" i="25" s="1"/>
  <c r="F561" i="25" s="1"/>
  <c r="F562" i="25" s="1"/>
  <c r="F563" i="25" s="1"/>
  <c r="F564" i="25" s="1"/>
  <c r="F565" i="25" s="1"/>
  <c r="F566" i="25" s="1"/>
  <c r="F567" i="25" s="1"/>
  <c r="F568" i="25" s="1"/>
  <c r="F569" i="25" s="1"/>
  <c r="F570" i="25" s="1"/>
  <c r="F571" i="25" s="1"/>
  <c r="F572" i="25" s="1"/>
  <c r="F573" i="25" s="1"/>
  <c r="F574" i="25" s="1"/>
  <c r="F575" i="25" s="1"/>
  <c r="F576" i="25" s="1"/>
  <c r="F577" i="25" s="1"/>
  <c r="F578" i="25" s="1"/>
  <c r="F579" i="25" s="1"/>
  <c r="F580" i="25" s="1"/>
  <c r="F581" i="25" s="1"/>
  <c r="F582" i="25" s="1"/>
  <c r="F583" i="25" s="1"/>
  <c r="F584" i="25" s="1"/>
  <c r="F585" i="25" s="1"/>
  <c r="F586" i="25" s="1"/>
  <c r="F587" i="25" s="1"/>
  <c r="F588" i="25" s="1"/>
  <c r="F589" i="25" s="1"/>
  <c r="F590" i="25" s="1"/>
  <c r="F591" i="25" s="1"/>
  <c r="F592" i="25" s="1"/>
  <c r="F593" i="25" s="1"/>
  <c r="F594" i="25" s="1"/>
  <c r="F595" i="25" s="1"/>
  <c r="F596" i="25" s="1"/>
  <c r="F597" i="25" s="1"/>
  <c r="F598" i="25" s="1"/>
  <c r="F599" i="25" s="1"/>
  <c r="F600" i="25" s="1"/>
  <c r="F601" i="25" s="1"/>
  <c r="F602" i="25" s="1"/>
  <c r="F603" i="25" s="1"/>
  <c r="F604" i="25" s="1"/>
  <c r="F605" i="25" s="1"/>
  <c r="F606" i="25" s="1"/>
  <c r="F607" i="25" s="1"/>
  <c r="F608" i="25" s="1"/>
  <c r="F609" i="25" s="1"/>
  <c r="F610" i="25" s="1"/>
  <c r="F611" i="25" s="1"/>
  <c r="F612" i="25" s="1"/>
  <c r="F613" i="25" s="1"/>
  <c r="F614" i="25" s="1"/>
  <c r="F615" i="25" s="1"/>
  <c r="F616" i="25" s="1"/>
  <c r="F617" i="25" s="1"/>
  <c r="F618" i="25" s="1"/>
  <c r="F619" i="25" s="1"/>
  <c r="F620" i="25" s="1"/>
  <c r="F621" i="25" s="1"/>
  <c r="F622" i="25" s="1"/>
  <c r="F623" i="25" s="1"/>
  <c r="F624" i="25" s="1"/>
  <c r="F625" i="25" s="1"/>
  <c r="F626" i="25" s="1"/>
  <c r="F627" i="25" s="1"/>
  <c r="F628" i="25" s="1"/>
  <c r="F629" i="25" s="1"/>
  <c r="F630" i="25" s="1"/>
  <c r="F631" i="25" s="1"/>
  <c r="F632" i="25" s="1"/>
  <c r="F633" i="25" s="1"/>
  <c r="F634" i="25" s="1"/>
  <c r="F635" i="25" s="1"/>
  <c r="F636" i="25" s="1"/>
  <c r="F637" i="25" s="1"/>
  <c r="F638" i="25" s="1"/>
  <c r="F639" i="25" s="1"/>
  <c r="F640" i="25" s="1"/>
  <c r="F641" i="25" s="1"/>
  <c r="F642" i="25" s="1"/>
  <c r="F643" i="25" s="1"/>
  <c r="F644" i="25" s="1"/>
  <c r="E1141" i="25"/>
  <c r="E877" i="25"/>
  <c r="G876" i="25"/>
  <c r="I876" i="25" s="1"/>
  <c r="E1027" i="25"/>
  <c r="G1026" i="25"/>
  <c r="I1026" i="25" s="1"/>
  <c r="E649" i="25"/>
  <c r="I812" i="25"/>
  <c r="G1161" i="25"/>
  <c r="I1161" i="25" s="1"/>
  <c r="E1162" i="25"/>
  <c r="G1443" i="25"/>
  <c r="I1443" i="25" s="1"/>
  <c r="E1444" i="25"/>
  <c r="E814" i="25"/>
  <c r="G813" i="25"/>
  <c r="I813" i="25" s="1"/>
  <c r="E945" i="25"/>
  <c r="F1140" i="25"/>
  <c r="F1141" i="25" s="1"/>
  <c r="F1142" i="25" s="1"/>
  <c r="F1143" i="25" s="1"/>
  <c r="F1144" i="25" s="1"/>
  <c r="F1145" i="25" s="1"/>
  <c r="F1146" i="25" s="1"/>
  <c r="F1147" i="25" s="1"/>
  <c r="F1148" i="25" s="1"/>
  <c r="F1149" i="25" s="1"/>
  <c r="F1150" i="25" s="1"/>
  <c r="F1151" i="25" s="1"/>
  <c r="F1152" i="25" s="1"/>
  <c r="F1153" i="25" s="1"/>
  <c r="F1154" i="25" s="1"/>
  <c r="F1155" i="25" s="1"/>
  <c r="F1156" i="25" s="1"/>
  <c r="F1157" i="25" s="1"/>
  <c r="F1158" i="25" s="1"/>
  <c r="E1182" i="25"/>
  <c r="E1274" i="25"/>
  <c r="G1402" i="25"/>
  <c r="I1402" i="25" s="1"/>
  <c r="E1403" i="25"/>
  <c r="G1479" i="25"/>
  <c r="I1479" i="25" s="1"/>
  <c r="E1480" i="25"/>
  <c r="E1545" i="25"/>
  <c r="E1595" i="25"/>
  <c r="G1594" i="25"/>
  <c r="I1594" i="25" s="1"/>
  <c r="F1541" i="25"/>
  <c r="F1542" i="25" s="1"/>
  <c r="F1543" i="25" s="1"/>
  <c r="F1544" i="25" s="1"/>
  <c r="F1545" i="25" s="1"/>
  <c r="F1546" i="25" s="1"/>
  <c r="F1547" i="25" s="1"/>
  <c r="F1548" i="25" s="1"/>
  <c r="F1549" i="25" s="1"/>
  <c r="F1550" i="25" s="1"/>
  <c r="F1551" i="25" s="1"/>
  <c r="F1552" i="25" s="1"/>
  <c r="F1553" i="25" s="1"/>
  <c r="F1554" i="25" s="1"/>
  <c r="F1555" i="25" s="1"/>
  <c r="F1556" i="25" s="1"/>
  <c r="F1557" i="25" s="1"/>
  <c r="F1558" i="25" s="1"/>
  <c r="F1559" i="25" s="1"/>
  <c r="F1560" i="25" s="1"/>
  <c r="F1561" i="25" s="1"/>
  <c r="F1562" i="25" s="1"/>
  <c r="F1563" i="25" s="1"/>
  <c r="F1564" i="25" s="1"/>
  <c r="F1565" i="25" s="1"/>
  <c r="F1566" i="25" s="1"/>
  <c r="F1567" i="25" s="1"/>
  <c r="F1568" i="25" s="1"/>
  <c r="F1569" i="25" s="1"/>
  <c r="F1570" i="25" s="1"/>
  <c r="F1571" i="25" s="1"/>
  <c r="F1572" i="25" s="1"/>
  <c r="F1573" i="25" s="1"/>
  <c r="F1574" i="25" s="1"/>
  <c r="F1575" i="25" s="1"/>
  <c r="F1576" i="25" s="1"/>
  <c r="F1577" i="25" s="1"/>
  <c r="F1578" i="25" s="1"/>
  <c r="F1579" i="25" s="1"/>
  <c r="F1580" i="25" s="1"/>
  <c r="F1581" i="25" s="1"/>
  <c r="F1582" i="25" s="1"/>
  <c r="F1583" i="25" s="1"/>
  <c r="F1584" i="25" s="1"/>
  <c r="F1585" i="25" s="1"/>
  <c r="F1586" i="25" s="1"/>
  <c r="F1587" i="25" s="1"/>
  <c r="F1588" i="25" s="1"/>
  <c r="F1589" i="25" s="1"/>
  <c r="F1590" i="25" s="1"/>
  <c r="F1591" i="25" s="1"/>
  <c r="G1362" i="25"/>
  <c r="I1362" i="25" s="1"/>
  <c r="E1363" i="25"/>
  <c r="I1400" i="25"/>
  <c r="G1401" i="25"/>
  <c r="I1401" i="25" s="1"/>
  <c r="G1478" i="25"/>
  <c r="I1478" i="25" s="1"/>
  <c r="E1742" i="25"/>
  <c r="G2011" i="25"/>
  <c r="I2011" i="25" s="1"/>
  <c r="E2012" i="25"/>
  <c r="E2092" i="25"/>
  <c r="G2091" i="25"/>
  <c r="I2091" i="25" s="1"/>
  <c r="E1876" i="25"/>
  <c r="G2025" i="25"/>
  <c r="E2026" i="25"/>
  <c r="I2010" i="25"/>
  <c r="G2348" i="25"/>
  <c r="I2348" i="25" s="1"/>
  <c r="E2349" i="25"/>
  <c r="E2554" i="25"/>
  <c r="G2553" i="25"/>
  <c r="I2553" i="25" s="1"/>
  <c r="G2164" i="25"/>
  <c r="I2164" i="25" s="1"/>
  <c r="E2165" i="25"/>
  <c r="E2101" i="25"/>
  <c r="G2472" i="25"/>
  <c r="I2472" i="25" s="1"/>
  <c r="E2473" i="25"/>
  <c r="G2502" i="25"/>
  <c r="I2502" i="25" s="1"/>
  <c r="E2503" i="25"/>
  <c r="G2301" i="25"/>
  <c r="I2301" i="25" s="1"/>
  <c r="E2302" i="25"/>
  <c r="G2471" i="25"/>
  <c r="I2471" i="25" s="1"/>
  <c r="G2501" i="25"/>
  <c r="I2501" i="25" s="1"/>
  <c r="E2603" i="25"/>
  <c r="G2602" i="25"/>
  <c r="I2602" i="25" s="1"/>
  <c r="E2654" i="25"/>
  <c r="G2653" i="25"/>
  <c r="I2653" i="25" s="1"/>
  <c r="G2530" i="25"/>
  <c r="I2530" i="25" s="1"/>
  <c r="G2715" i="25"/>
  <c r="I2715" i="25" s="1"/>
  <c r="G2534" i="25"/>
  <c r="I2534" i="25" s="1"/>
  <c r="E2411" i="25"/>
  <c r="G2532" i="25"/>
  <c r="I2532" i="25" s="1"/>
  <c r="G2552" i="25"/>
  <c r="I2552" i="25" s="1"/>
  <c r="G2675" i="25"/>
  <c r="I2675" i="25" s="1"/>
  <c r="E2676" i="25"/>
  <c r="G2716" i="25"/>
  <c r="I2716" i="25" s="1"/>
  <c r="E2717" i="25"/>
  <c r="G2531" i="25"/>
  <c r="I2531" i="25" s="1"/>
  <c r="G2533" i="25"/>
  <c r="I2533" i="25" s="1"/>
  <c r="E2535" i="25"/>
  <c r="F2900" i="25"/>
  <c r="F2902" i="25" s="1"/>
  <c r="F2903" i="25" s="1"/>
  <c r="F2904" i="25" s="1"/>
  <c r="F2905" i="25" s="1"/>
  <c r="F2906" i="25" s="1"/>
  <c r="F2907" i="25" s="1"/>
  <c r="F2908" i="25" s="1"/>
  <c r="F2909" i="25" s="1"/>
  <c r="F2910" i="25" s="1"/>
  <c r="F2911" i="25" s="1"/>
  <c r="F2912" i="25" s="1"/>
  <c r="F2913" i="25" s="1"/>
  <c r="F2914" i="25" s="1"/>
  <c r="F2915" i="25" s="1"/>
  <c r="F2916" i="25" s="1"/>
  <c r="F2917" i="25" s="1"/>
  <c r="F2918" i="25" s="1"/>
  <c r="F2919" i="25" s="1"/>
  <c r="F2920" i="25" s="1"/>
  <c r="F2921" i="25" s="1"/>
  <c r="F2922" i="25" s="1"/>
  <c r="F2901" i="25"/>
  <c r="E2608" i="25"/>
  <c r="G2925" i="25"/>
  <c r="I2925" i="25" s="1"/>
  <c r="E2926" i="25"/>
  <c r="G2818" i="25"/>
  <c r="I2818" i="25" s="1"/>
  <c r="G2881" i="25"/>
  <c r="I2881" i="25" s="1"/>
  <c r="G2819" i="25"/>
  <c r="I2819" i="25" s="1"/>
  <c r="I2924" i="25"/>
  <c r="E2953" i="25"/>
  <c r="G2952" i="25"/>
  <c r="I2952" i="25" s="1"/>
  <c r="E2884" i="25"/>
  <c r="G2883" i="25"/>
  <c r="I2883" i="25" s="1"/>
  <c r="E3186" i="25"/>
  <c r="G3185" i="25"/>
  <c r="I3185" i="25" s="1"/>
  <c r="G2882" i="25"/>
  <c r="I2882" i="25" s="1"/>
  <c r="I3184" i="25"/>
  <c r="G3193" i="25"/>
  <c r="I3193" i="25" s="1"/>
  <c r="E3194" i="25"/>
  <c r="G2951" i="25"/>
  <c r="I2951" i="25" s="1"/>
  <c r="G3135" i="25"/>
  <c r="I3135" i="25" s="1"/>
  <c r="E3136" i="25"/>
  <c r="G3163" i="25"/>
  <c r="I3163" i="25" s="1"/>
  <c r="E3164" i="25"/>
  <c r="G3480" i="25"/>
  <c r="I3480" i="25" s="1"/>
  <c r="E3481" i="25"/>
  <c r="G3481" i="25" s="1"/>
  <c r="I3481" i="25" s="1"/>
  <c r="E3398" i="25"/>
  <c r="G3397" i="25"/>
  <c r="I3397" i="25" s="1"/>
  <c r="G3484" i="25"/>
  <c r="I3484" i="25" s="1"/>
  <c r="E3485" i="25"/>
  <c r="E3538" i="25"/>
  <c r="G3282" i="25"/>
  <c r="I3282" i="25" s="1"/>
  <c r="G3337" i="25"/>
  <c r="I3337" i="25" s="1"/>
  <c r="E3338" i="25"/>
  <c r="E3449" i="25"/>
  <c r="G3448" i="25"/>
  <c r="I3448" i="25" s="1"/>
  <c r="E3283" i="25"/>
  <c r="G3578" i="25"/>
  <c r="I3578" i="25" s="1"/>
  <c r="E3631" i="25"/>
  <c r="G3766" i="25"/>
  <c r="I3766" i="25" s="1"/>
  <c r="E3767" i="25"/>
  <c r="G3788" i="25"/>
  <c r="I3788" i="25" s="1"/>
  <c r="G3479" i="25"/>
  <c r="I3479" i="25" s="1"/>
  <c r="F3577" i="25"/>
  <c r="F3578" i="25" s="1"/>
  <c r="F3579" i="25" s="1"/>
  <c r="F3580" i="25" s="1"/>
  <c r="F3581" i="25" s="1"/>
  <c r="F3582" i="25" s="1"/>
  <c r="F3583" i="25" s="1"/>
  <c r="F3584" i="25" s="1"/>
  <c r="F3585" i="25" s="1"/>
  <c r="F3586" i="25" s="1"/>
  <c r="F3587" i="25" s="1"/>
  <c r="F3588" i="25" s="1"/>
  <c r="F3589" i="25" s="1"/>
  <c r="F3590" i="25" s="1"/>
  <c r="F3591" i="25" s="1"/>
  <c r="F3592" i="25" s="1"/>
  <c r="F3595" i="25"/>
  <c r="F3596" i="25" s="1"/>
  <c r="F3597" i="25" s="1"/>
  <c r="F3598" i="25" s="1"/>
  <c r="F3599" i="25" s="1"/>
  <c r="F3600" i="25" s="1"/>
  <c r="F3601" i="25" s="1"/>
  <c r="F3602" i="25" s="1"/>
  <c r="F3603" i="25" s="1"/>
  <c r="F3604" i="25" s="1"/>
  <c r="F3605" i="25" s="1"/>
  <c r="F3606" i="25" s="1"/>
  <c r="F3607" i="25" s="1"/>
  <c r="F3608" i="25" s="1"/>
  <c r="G3611" i="25"/>
  <c r="I3611" i="25" s="1"/>
  <c r="E3613" i="25"/>
  <c r="G3647" i="25"/>
  <c r="I3647" i="25" s="1"/>
  <c r="E3648" i="25"/>
  <c r="I3646" i="25"/>
  <c r="E3675" i="25"/>
  <c r="G3674" i="25"/>
  <c r="I3674" i="25" s="1"/>
  <c r="E3791" i="25"/>
  <c r="G3790" i="25"/>
  <c r="I3790" i="25" s="1"/>
  <c r="F3536" i="25"/>
  <c r="F3537" i="25" s="1"/>
  <c r="F3538" i="25" s="1"/>
  <c r="F3539" i="25" s="1"/>
  <c r="F3540" i="25" s="1"/>
  <c r="F3541" i="25" s="1"/>
  <c r="F3542" i="25" s="1"/>
  <c r="F3543" i="25" s="1"/>
  <c r="F3544" i="25" s="1"/>
  <c r="F3545" i="25" s="1"/>
  <c r="F3546" i="25" s="1"/>
  <c r="F3547" i="25" s="1"/>
  <c r="F3548" i="25" s="1"/>
  <c r="F3549" i="25" s="1"/>
  <c r="F3550" i="25" s="1"/>
  <c r="F3551" i="25" s="1"/>
  <c r="F3552" i="25" s="1"/>
  <c r="F3553" i="25" s="1"/>
  <c r="F3554" i="25" s="1"/>
  <c r="F3555" i="25" s="1"/>
  <c r="F3556" i="25" s="1"/>
  <c r="F3557" i="25" s="1"/>
  <c r="F3558" i="25" s="1"/>
  <c r="F3559" i="25" s="1"/>
  <c r="F3560" i="25" s="1"/>
  <c r="F3561" i="25" s="1"/>
  <c r="F3562" i="25" s="1"/>
  <c r="F3563" i="25" s="1"/>
  <c r="F3564" i="25" s="1"/>
  <c r="F3565" i="25" s="1"/>
  <c r="F3566" i="25" s="1"/>
  <c r="F3567" i="25" s="1"/>
  <c r="F3568" i="25" s="1"/>
  <c r="F3569" i="25" s="1"/>
  <c r="F3570" i="25" s="1"/>
  <c r="F3571" i="25" s="1"/>
  <c r="F3572" i="25" s="1"/>
  <c r="F3573" i="25" s="1"/>
  <c r="F3574" i="25" s="1"/>
  <c r="G3693" i="25"/>
  <c r="I3693" i="25" s="1"/>
  <c r="F3694" i="25"/>
  <c r="F3695" i="25" s="1"/>
  <c r="F3696" i="25" s="1"/>
  <c r="F3697" i="25" s="1"/>
  <c r="F3698" i="25" s="1"/>
  <c r="F3699" i="25" s="1"/>
  <c r="F3700" i="25" s="1"/>
  <c r="F3701" i="25" s="1"/>
  <c r="F3702" i="25" s="1"/>
  <c r="F3703" i="25" s="1"/>
  <c r="F3704" i="25" s="1"/>
  <c r="F3705" i="25" s="1"/>
  <c r="F3706" i="25" s="1"/>
  <c r="F3707" i="25" s="1"/>
  <c r="F3708" i="25" s="1"/>
  <c r="F3709" i="25" s="1"/>
  <c r="F3710" i="25" s="1"/>
  <c r="F3711" i="25" s="1"/>
  <c r="F3712" i="25" s="1"/>
  <c r="F3713" i="25" s="1"/>
  <c r="F3714" i="25" s="1"/>
  <c r="F3715" i="25" s="1"/>
  <c r="F3716" i="25" s="1"/>
  <c r="F3717" i="25" s="1"/>
  <c r="F3718" i="25" s="1"/>
  <c r="F3719" i="25" s="1"/>
  <c r="F3720" i="25" s="1"/>
  <c r="F3721" i="25" s="1"/>
  <c r="F3722" i="25" s="1"/>
  <c r="F3723" i="25" s="1"/>
  <c r="F3724" i="25" s="1"/>
  <c r="F3725" i="25" s="1"/>
  <c r="F3726" i="25" s="1"/>
  <c r="F3727" i="25" s="1"/>
  <c r="F3728" i="25" s="1"/>
  <c r="F3729" i="25" s="1"/>
  <c r="F3730" i="25" s="1"/>
  <c r="F3731" i="25" s="1"/>
  <c r="F3732" i="25" s="1"/>
  <c r="F3733" i="25" s="1"/>
  <c r="F3734" i="25" s="1"/>
  <c r="F3735" i="25" s="1"/>
  <c r="F3736" i="25" s="1"/>
  <c r="F3737" i="25" s="1"/>
  <c r="F3738" i="25" s="1"/>
  <c r="F3739" i="25" s="1"/>
  <c r="F3740" i="25" s="1"/>
  <c r="G3579" i="25"/>
  <c r="I3579" i="25" s="1"/>
  <c r="E3580" i="25"/>
  <c r="E3598" i="25"/>
  <c r="G3577" i="25"/>
  <c r="I3577" i="25" s="1"/>
  <c r="G3595" i="25"/>
  <c r="I3595" i="25" s="1"/>
  <c r="E3669" i="25"/>
  <c r="E3695" i="25"/>
  <c r="E3744" i="25"/>
  <c r="G3765" i="25"/>
  <c r="I3765" i="25" s="1"/>
  <c r="G3804" i="25"/>
  <c r="I3804" i="25" s="1"/>
  <c r="G3764" i="25"/>
  <c r="I3764" i="25" s="1"/>
  <c r="E3973" i="25"/>
  <c r="G3789" i="25"/>
  <c r="I3789" i="25" s="1"/>
  <c r="G3803" i="25"/>
  <c r="I3803" i="25" s="1"/>
  <c r="G3805" i="25"/>
  <c r="I3805" i="25" s="1"/>
  <c r="E3806" i="25"/>
  <c r="E3910" i="25"/>
  <c r="G3909" i="25"/>
  <c r="I3909" i="25" s="1"/>
  <c r="G3955" i="25"/>
  <c r="I3955" i="25" s="1"/>
  <c r="E3956" i="25"/>
  <c r="G3847" i="25"/>
  <c r="I3847" i="25" s="1"/>
  <c r="G3849" i="25"/>
  <c r="I3849" i="25" s="1"/>
  <c r="E3850" i="25"/>
  <c r="G3961" i="25"/>
  <c r="I3961" i="25" s="1"/>
  <c r="E3962" i="25"/>
  <c r="G3960" i="25"/>
  <c r="I3960" i="25" s="1"/>
  <c r="G4071" i="25"/>
  <c r="I4071" i="25" s="1"/>
  <c r="E4072" i="25"/>
  <c r="G4107" i="25"/>
  <c r="I4107" i="25" s="1"/>
  <c r="E4108" i="25"/>
  <c r="G4086" i="25"/>
  <c r="I4086" i="25" s="1"/>
  <c r="E4087" i="25"/>
  <c r="I4085" i="25"/>
  <c r="G4182" i="25"/>
  <c r="I4182" i="25" s="1"/>
  <c r="E4196" i="25"/>
  <c r="G4195" i="25"/>
  <c r="I4195" i="25" s="1"/>
  <c r="G4181" i="25"/>
  <c r="I4181" i="25" s="1"/>
  <c r="E4184" i="25"/>
  <c r="E4280" i="25"/>
  <c r="G4279" i="25"/>
  <c r="I4279" i="25" s="1"/>
  <c r="G4231" i="25"/>
  <c r="I4231" i="25" s="1"/>
  <c r="G4233" i="25"/>
  <c r="I4233" i="25" s="1"/>
  <c r="E4234" i="25"/>
  <c r="I4265" i="25"/>
  <c r="E4327" i="25"/>
  <c r="G4344" i="25"/>
  <c r="I4344" i="25" s="1"/>
  <c r="F4345" i="25"/>
  <c r="F4346" i="25" s="1"/>
  <c r="F4347" i="25" s="1"/>
  <c r="F4348" i="25" s="1"/>
  <c r="F4349" i="25" s="1"/>
  <c r="F4350" i="25" s="1"/>
  <c r="F4351" i="25" s="1"/>
  <c r="F4352" i="25" s="1"/>
  <c r="F4353" i="25" s="1"/>
  <c r="G4355" i="25"/>
  <c r="I4355" i="25" s="1"/>
  <c r="E4356" i="25"/>
  <c r="F4389" i="25"/>
  <c r="G4389" i="25" s="1"/>
  <c r="I4389" i="25" s="1"/>
  <c r="G4388" i="25"/>
  <c r="I4388" i="25" s="1"/>
  <c r="G4295" i="25"/>
  <c r="I4295" i="25" s="1"/>
  <c r="E4296" i="25"/>
  <c r="G4293" i="25"/>
  <c r="I4293" i="25" s="1"/>
  <c r="G4368" i="25"/>
  <c r="I4368" i="25" s="1"/>
  <c r="E4369" i="25"/>
  <c r="G4266" i="25"/>
  <c r="I4266" i="25" s="1"/>
  <c r="E4267" i="25"/>
  <c r="I4301" i="25"/>
  <c r="E4303" i="25"/>
  <c r="G4232" i="25"/>
  <c r="I4232" i="25" s="1"/>
  <c r="G4294" i="25"/>
  <c r="I4294" i="25" s="1"/>
  <c r="E4313" i="25"/>
  <c r="G4312" i="25"/>
  <c r="I4312" i="25" s="1"/>
  <c r="E4340" i="25"/>
  <c r="G4339" i="25"/>
  <c r="I4339" i="25" s="1"/>
  <c r="G4249" i="25"/>
  <c r="I4249" i="25" s="1"/>
  <c r="E4250" i="25"/>
  <c r="G4278" i="25"/>
  <c r="I4278" i="25" s="1"/>
  <c r="E4399" i="25"/>
  <c r="G4398" i="25"/>
  <c r="I4398" i="25" s="1"/>
  <c r="E4346" i="25"/>
  <c r="G4343" i="25"/>
  <c r="I4343" i="25" s="1"/>
  <c r="E4467" i="25"/>
  <c r="E4433" i="25"/>
  <c r="G4432" i="25"/>
  <c r="I4432" i="25" s="1"/>
  <c r="F4464" i="25"/>
  <c r="G4463" i="25"/>
  <c r="I4463" i="25" s="1"/>
  <c r="G4381" i="25"/>
  <c r="I4381" i="25" s="1"/>
  <c r="E4374" i="25"/>
  <c r="G4373" i="25"/>
  <c r="I4373" i="25" s="1"/>
  <c r="G4382" i="25"/>
  <c r="I4382" i="25" s="1"/>
  <c r="E4383" i="25"/>
  <c r="G4383" i="25" s="1"/>
  <c r="I4383" i="25" s="1"/>
  <c r="E4386" i="25"/>
  <c r="G4386" i="25" s="1"/>
  <c r="I4386" i="25" s="1"/>
  <c r="G4385" i="25"/>
  <c r="I4385" i="25" s="1"/>
  <c r="G4394" i="25"/>
  <c r="I4394" i="25" s="1"/>
  <c r="E4395" i="25"/>
  <c r="E4365" i="25"/>
  <c r="G4365" i="25" s="1"/>
  <c r="I4365" i="25" s="1"/>
  <c r="G4364" i="25"/>
  <c r="I4364" i="25" s="1"/>
  <c r="G4584" i="25"/>
  <c r="I4584" i="25" s="1"/>
  <c r="F4585" i="25"/>
  <c r="F4586" i="25" s="1"/>
  <c r="F4587" i="25" s="1"/>
  <c r="F4588" i="25" s="1"/>
  <c r="F4589" i="25" s="1"/>
  <c r="F4590" i="25" s="1"/>
  <c r="F4591" i="25" s="1"/>
  <c r="F4592" i="25" s="1"/>
  <c r="F4593" i="25" s="1"/>
  <c r="F4594" i="25" s="1"/>
  <c r="F4595" i="25" s="1"/>
  <c r="F4596" i="25" s="1"/>
  <c r="F4597" i="25" s="1"/>
  <c r="F4598" i="25" s="1"/>
  <c r="F4599" i="25" s="1"/>
  <c r="F4600" i="25" s="1"/>
  <c r="F4601" i="25" s="1"/>
  <c r="F4602" i="25" s="1"/>
  <c r="F4603" i="25" s="1"/>
  <c r="F4604" i="25" s="1"/>
  <c r="F4605" i="25" s="1"/>
  <c r="F4606" i="25" s="1"/>
  <c r="F4607" i="25" s="1"/>
  <c r="F4608" i="25" s="1"/>
  <c r="F4609" i="25" s="1"/>
  <c r="F4610" i="25" s="1"/>
  <c r="F4611" i="25" s="1"/>
  <c r="F4612" i="25" s="1"/>
  <c r="F4613" i="25" s="1"/>
  <c r="F4614" i="25" s="1"/>
  <c r="F4615" i="25" s="1"/>
  <c r="F4616" i="25" s="1"/>
  <c r="F4617" i="25" s="1"/>
  <c r="F4618" i="25" s="1"/>
  <c r="F4619" i="25" s="1"/>
  <c r="F4620" i="25" s="1"/>
  <c r="F4621" i="25" s="1"/>
  <c r="F4622" i="25" s="1"/>
  <c r="G4487" i="25"/>
  <c r="I4487" i="25" s="1"/>
  <c r="E4488" i="25"/>
  <c r="F4392" i="25"/>
  <c r="G4392" i="25" s="1"/>
  <c r="I4392" i="25" s="1"/>
  <c r="G4462" i="25"/>
  <c r="I4462" i="25" s="1"/>
  <c r="E4541" i="25"/>
  <c r="G4540" i="25"/>
  <c r="I4540" i="25" s="1"/>
  <c r="G4570" i="25"/>
  <c r="I4570" i="25" s="1"/>
  <c r="E4571" i="25"/>
  <c r="E4586" i="25"/>
  <c r="G4585" i="25"/>
  <c r="I4585" i="25" s="1"/>
  <c r="G4485" i="25"/>
  <c r="I4485" i="25" s="1"/>
  <c r="G4645" i="25"/>
  <c r="I4645" i="25" s="1"/>
  <c r="E4646" i="25"/>
  <c r="G4700" i="25"/>
  <c r="I4700" i="25" s="1"/>
  <c r="E4701" i="25"/>
  <c r="G4644" i="25"/>
  <c r="I4644" i="25" s="1"/>
  <c r="G4699" i="25"/>
  <c r="I4699" i="25" s="1"/>
  <c r="E4625" i="25"/>
  <c r="E4668" i="25"/>
  <c r="I4742" i="25"/>
  <c r="E4809" i="25"/>
  <c r="I4846" i="25"/>
  <c r="E4954" i="25"/>
  <c r="G4953" i="25"/>
  <c r="I4953" i="25" s="1"/>
  <c r="G4952" i="25"/>
  <c r="I4952" i="25" s="1"/>
  <c r="E4901" i="25"/>
  <c r="F3" i="24"/>
  <c r="F4" i="24" s="1"/>
  <c r="F5" i="24" s="1"/>
  <c r="F6" i="24" s="1"/>
  <c r="F7" i="24" s="1"/>
  <c r="F8" i="24" s="1"/>
  <c r="F9" i="24" s="1"/>
  <c r="F10" i="24" s="1"/>
  <c r="F11" i="24" s="1"/>
  <c r="F12" i="24" s="1"/>
  <c r="F13" i="24" s="1"/>
  <c r="F14" i="24" s="1"/>
  <c r="F15" i="24" s="1"/>
  <c r="F16" i="24" s="1"/>
  <c r="F17" i="24" s="1"/>
  <c r="F18" i="24" s="1"/>
  <c r="F19" i="24" s="1"/>
  <c r="F20" i="24" s="1"/>
  <c r="F21" i="24" s="1"/>
  <c r="F22" i="24" s="1"/>
  <c r="F23" i="24" s="1"/>
  <c r="F24" i="24" s="1"/>
  <c r="F25" i="24" s="1"/>
  <c r="F26" i="24" s="1"/>
  <c r="F27" i="24" s="1"/>
  <c r="F28" i="24" s="1"/>
  <c r="F29" i="24" s="1"/>
  <c r="F30" i="24" s="1"/>
  <c r="F31" i="24" s="1"/>
  <c r="F32" i="24" s="1"/>
  <c r="F33" i="24" s="1"/>
  <c r="F34" i="24" s="1"/>
  <c r="F35" i="24" s="1"/>
  <c r="F36" i="24" s="1"/>
  <c r="F37" i="24" s="1"/>
  <c r="F38" i="24" s="1"/>
  <c r="F39" i="24" s="1"/>
  <c r="F40" i="24" s="1"/>
  <c r="F41" i="24" s="1"/>
  <c r="F42" i="24" s="1"/>
  <c r="F43" i="24" s="1"/>
  <c r="F44" i="24" s="1"/>
  <c r="F45" i="24" s="1"/>
  <c r="F46" i="24" s="1"/>
  <c r="F47" i="24" s="1"/>
  <c r="S172" i="24"/>
  <c r="S231" i="24"/>
  <c r="S239" i="24"/>
  <c r="S373" i="24"/>
  <c r="S512" i="24"/>
  <c r="S568" i="24"/>
  <c r="S600" i="24"/>
  <c r="S688" i="24"/>
  <c r="S770" i="24"/>
  <c r="S990" i="24"/>
  <c r="S1037" i="24"/>
  <c r="S1041" i="24"/>
  <c r="S1045" i="24"/>
  <c r="S1060" i="24"/>
  <c r="S1075" i="24"/>
  <c r="S1079" i="24"/>
  <c r="S1087" i="24"/>
  <c r="S1095" i="24"/>
  <c r="S1099" i="24"/>
  <c r="S1124" i="24"/>
  <c r="S1128" i="24"/>
  <c r="S1144" i="24"/>
  <c r="S1148" i="24"/>
  <c r="S1152" i="24"/>
  <c r="S1159" i="24"/>
  <c r="S1171" i="24"/>
  <c r="S1372" i="24"/>
  <c r="S1380" i="24"/>
  <c r="S1384" i="24"/>
  <c r="S1429" i="24"/>
  <c r="S1433" i="24"/>
  <c r="S1437" i="24"/>
  <c r="S1476" i="24"/>
  <c r="S1480" i="24"/>
  <c r="S1484" i="24"/>
  <c r="S1488" i="24"/>
  <c r="S1499" i="24"/>
  <c r="S1565" i="24"/>
  <c r="S1576" i="24"/>
  <c r="S1642" i="24"/>
  <c r="S1646" i="24"/>
  <c r="S1651" i="24"/>
  <c r="S1666" i="24"/>
  <c r="S1770" i="24"/>
  <c r="S1777" i="24"/>
  <c r="S1838" i="24"/>
  <c r="S1842" i="24"/>
  <c r="S1914" i="24"/>
  <c r="S1922" i="24"/>
  <c r="S1926" i="24"/>
  <c r="S1957" i="24"/>
  <c r="S1989" i="24"/>
  <c r="S2032" i="24"/>
  <c r="S2036" i="24"/>
  <c r="S2086" i="24"/>
  <c r="S2094" i="24"/>
  <c r="S2098" i="24"/>
  <c r="S2133" i="24"/>
  <c r="S2164" i="24"/>
  <c r="S2182" i="24"/>
  <c r="S2237" i="24"/>
  <c r="S2252" i="24"/>
  <c r="S2260" i="24"/>
  <c r="S2375" i="24"/>
  <c r="S2392" i="24"/>
  <c r="S2396" i="24"/>
  <c r="S2427" i="24"/>
  <c r="S2432" i="24"/>
  <c r="S2436" i="24"/>
  <c r="S2440" i="24"/>
  <c r="S2502" i="24"/>
  <c r="S2506" i="24"/>
  <c r="S2596" i="24"/>
  <c r="S2612" i="24"/>
  <c r="S2616" i="24"/>
  <c r="S2620" i="24"/>
  <c r="S2626" i="24"/>
  <c r="S2630" i="24"/>
  <c r="S2638" i="24"/>
  <c r="S2642" i="24"/>
  <c r="S2669" i="24"/>
  <c r="S2709" i="24"/>
  <c r="S2748" i="24"/>
  <c r="S2872" i="24"/>
  <c r="S2884" i="24"/>
  <c r="S2903" i="24"/>
  <c r="S2930" i="24"/>
  <c r="S3021" i="24"/>
  <c r="S393" i="24"/>
  <c r="S397" i="24"/>
  <c r="S466" i="24"/>
  <c r="S478" i="24"/>
  <c r="S482" i="24"/>
  <c r="S486" i="24"/>
  <c r="S528" i="24"/>
  <c r="S536" i="24"/>
  <c r="S612" i="24"/>
  <c r="S737" i="24"/>
  <c r="S782" i="24"/>
  <c r="S827" i="24"/>
  <c r="S908" i="24"/>
  <c r="S916" i="24"/>
  <c r="S924" i="24"/>
  <c r="S943" i="24"/>
  <c r="S947" i="24"/>
  <c r="S951" i="24"/>
  <c r="S970" i="24"/>
  <c r="S1068" i="24"/>
  <c r="S1183" i="24"/>
  <c r="S1187" i="24"/>
  <c r="S1262" i="24"/>
  <c r="S1316" i="24"/>
  <c r="S1328" i="24"/>
  <c r="S1449" i="24"/>
  <c r="S1457" i="24"/>
  <c r="S1461" i="24"/>
  <c r="S1465" i="24"/>
  <c r="S1503" i="24"/>
  <c r="S1507" i="24"/>
  <c r="S1511" i="24"/>
  <c r="S1554" i="24"/>
  <c r="S1558" i="24"/>
  <c r="S1573" i="24"/>
  <c r="S1584" i="24"/>
  <c r="S1588" i="24"/>
  <c r="S1609" i="24"/>
  <c r="S1613" i="24"/>
  <c r="S1678" i="24"/>
  <c r="S1686" i="24"/>
  <c r="S1691" i="24"/>
  <c r="S1695" i="24"/>
  <c r="S1699" i="24"/>
  <c r="S1707" i="24"/>
  <c r="S1711" i="24"/>
  <c r="S1719" i="24"/>
  <c r="S1789" i="24"/>
  <c r="S1793" i="24"/>
  <c r="S1813" i="24"/>
  <c r="S1822" i="24"/>
  <c r="S1826" i="24"/>
  <c r="S1866" i="24"/>
  <c r="S1871" i="24"/>
  <c r="S1892" i="24"/>
  <c r="S1899" i="24"/>
  <c r="S1903" i="24"/>
  <c r="S1907" i="24"/>
  <c r="S1911" i="24"/>
  <c r="S1939" i="24"/>
  <c r="S1961" i="24"/>
  <c r="S1965" i="24"/>
  <c r="S2061" i="24"/>
  <c r="S2065" i="24"/>
  <c r="S2138" i="24"/>
  <c r="S2221" i="24"/>
  <c r="S2408" i="24"/>
  <c r="S2424" i="24"/>
  <c r="S2491" i="24"/>
  <c r="S2495" i="24"/>
  <c r="S2542" i="24"/>
  <c r="S2555" i="24"/>
  <c r="S2654" i="24"/>
  <c r="S2662" i="24"/>
  <c r="S2677" i="24"/>
  <c r="S2717" i="24"/>
  <c r="S2721" i="24"/>
  <c r="S2725" i="24"/>
  <c r="S2732" i="24"/>
  <c r="S2741" i="24"/>
  <c r="S2764" i="24"/>
  <c r="S2768" i="24"/>
  <c r="S2776" i="24"/>
  <c r="S2793" i="24"/>
  <c r="S2805" i="24"/>
  <c r="S2817" i="24"/>
  <c r="S2825" i="24"/>
  <c r="S2849" i="24"/>
  <c r="S2853" i="24"/>
  <c r="S2861" i="24"/>
  <c r="S2865" i="24"/>
  <c r="S2893" i="24"/>
  <c r="S2963" i="24"/>
  <c r="S2967" i="24"/>
  <c r="S2971" i="24"/>
  <c r="S236" i="24"/>
  <c r="S268" i="24"/>
  <c r="S374" i="24"/>
  <c r="S378" i="24"/>
  <c r="S382" i="24"/>
  <c r="S386" i="24"/>
  <c r="S494" i="24"/>
  <c r="S509" i="24"/>
  <c r="S565" i="24"/>
  <c r="S569" i="24"/>
  <c r="S577" i="24"/>
  <c r="S585" i="24"/>
  <c r="S593" i="24"/>
  <c r="S597" i="24"/>
  <c r="S693" i="24"/>
  <c r="S741" i="24"/>
  <c r="S1057" i="24"/>
  <c r="S1061" i="24"/>
  <c r="S1076" i="24"/>
  <c r="S1084" i="24"/>
  <c r="S1088" i="24"/>
  <c r="S1121" i="24"/>
  <c r="S1137" i="24"/>
  <c r="S1175" i="24"/>
  <c r="S1393" i="24"/>
  <c r="S1426" i="24"/>
  <c r="S1438" i="24"/>
  <c r="S1441" i="24"/>
  <c r="S1477" i="24"/>
  <c r="S1481" i="24"/>
  <c r="S1485" i="24"/>
  <c r="S1489" i="24"/>
  <c r="S1492" i="24"/>
  <c r="S1496" i="24"/>
  <c r="S1500" i="24"/>
  <c r="S1515" i="24"/>
  <c r="S1562" i="24"/>
  <c r="S1639" i="24"/>
  <c r="S1851" i="24"/>
  <c r="S1855" i="24"/>
  <c r="S1896" i="24"/>
  <c r="S1915" i="24"/>
  <c r="S1919" i="24"/>
  <c r="S1927" i="24"/>
  <c r="S1931" i="24"/>
  <c r="S1935" i="24"/>
  <c r="S2022" i="24"/>
  <c r="S2082" i="24"/>
  <c r="S2091" i="24"/>
  <c r="S2122" i="24"/>
  <c r="S2130" i="24"/>
  <c r="S2179" i="24"/>
  <c r="S2234" i="24"/>
  <c r="S2245" i="24"/>
  <c r="S2282" i="24"/>
  <c r="S2318" i="24"/>
  <c r="S2322" i="24"/>
  <c r="S2372" i="24"/>
  <c r="S2401" i="24"/>
  <c r="S2405" i="24"/>
  <c r="S2437" i="24"/>
  <c r="S2445" i="24"/>
  <c r="S2449" i="24"/>
  <c r="S2453" i="24"/>
  <c r="S2503" i="24"/>
  <c r="S2507" i="24"/>
  <c r="S2587" i="24"/>
  <c r="S2603" i="24"/>
  <c r="S2617" i="24"/>
  <c r="S2622" i="24"/>
  <c r="S2627" i="24"/>
  <c r="S2635" i="24"/>
  <c r="S2639" i="24"/>
  <c r="S2647" i="24"/>
  <c r="S2670" i="24"/>
  <c r="S2702" i="24"/>
  <c r="S2706" i="24"/>
  <c r="S2753" i="24"/>
  <c r="S2833" i="24"/>
  <c r="S2837" i="24"/>
  <c r="S2841" i="24"/>
  <c r="S2877" i="24"/>
  <c r="S2935" i="24"/>
  <c r="S2939" i="24"/>
  <c r="S3022" i="24"/>
  <c r="S394" i="24"/>
  <c r="S402" i="24"/>
  <c r="S406" i="24"/>
  <c r="S410" i="24"/>
  <c r="S430" i="24"/>
  <c r="S463" i="24"/>
  <c r="S487" i="24"/>
  <c r="S491" i="24"/>
  <c r="S525" i="24"/>
  <c r="S674" i="24"/>
  <c r="S714" i="24"/>
  <c r="S757" i="24"/>
  <c r="S761" i="24"/>
  <c r="S768" i="24"/>
  <c r="S828" i="24"/>
  <c r="S832" i="24"/>
  <c r="S836" i="24"/>
  <c r="S866" i="24"/>
  <c r="S905" i="24"/>
  <c r="S913" i="24"/>
  <c r="S936" i="24"/>
  <c r="S944" i="24"/>
  <c r="S952" i="24"/>
  <c r="S956" i="24"/>
  <c r="S1050" i="24"/>
  <c r="S1054" i="24"/>
  <c r="S1176" i="24"/>
  <c r="S1218" i="24"/>
  <c r="S1272" i="24"/>
  <c r="S1284" i="24"/>
  <c r="S1321" i="24"/>
  <c r="S1325" i="24"/>
  <c r="S1329" i="24"/>
  <c r="S1442" i="24"/>
  <c r="S1454" i="24"/>
  <c r="S1462" i="24"/>
  <c r="S1466" i="24"/>
  <c r="S1470" i="24"/>
  <c r="S1504" i="24"/>
  <c r="S1508" i="24"/>
  <c r="S1519" i="24"/>
  <c r="S1593" i="24"/>
  <c r="S1610" i="24"/>
  <c r="S1632" i="24"/>
  <c r="S1656" i="24"/>
  <c r="S1660" i="24"/>
  <c r="S1675" i="24"/>
  <c r="S1679" i="24"/>
  <c r="S1683" i="24"/>
  <c r="S1692" i="24"/>
  <c r="S1696" i="24"/>
  <c r="S1704" i="24"/>
  <c r="S1716" i="24"/>
  <c r="S1751" i="24"/>
  <c r="S1782" i="24"/>
  <c r="S1786" i="24"/>
  <c r="S1814" i="24"/>
  <c r="S1859" i="24"/>
  <c r="S1867" i="24"/>
  <c r="S2045" i="24"/>
  <c r="S2049" i="24"/>
  <c r="S2053" i="24"/>
  <c r="S2103" i="24"/>
  <c r="S2107" i="24"/>
  <c r="S2143" i="24"/>
  <c r="S2214" i="24"/>
  <c r="S2413" i="24"/>
  <c r="S2417" i="24"/>
  <c r="S2421" i="24"/>
  <c r="S2485" i="24"/>
  <c r="S2488" i="24"/>
  <c r="S2496" i="24"/>
  <c r="S2659" i="24"/>
  <c r="S2667" i="24"/>
  <c r="S2686" i="24"/>
  <c r="S2690" i="24"/>
  <c r="S2726" i="24"/>
  <c r="S2729" i="24"/>
  <c r="S2738" i="24"/>
  <c r="S2798" i="24"/>
  <c r="S2802" i="24"/>
  <c r="S2810" i="24"/>
  <c r="S2814" i="24"/>
  <c r="S2822" i="24"/>
  <c r="S2858" i="24"/>
  <c r="S2889" i="24"/>
  <c r="S2894" i="24"/>
  <c r="S2920" i="24"/>
  <c r="S2924" i="24"/>
  <c r="S2980" i="24"/>
  <c r="S3064" i="24"/>
  <c r="S302" i="24"/>
  <c r="S383" i="24"/>
  <c r="S566" i="24"/>
  <c r="S570" i="24"/>
  <c r="S574" i="24"/>
  <c r="S582" i="24"/>
  <c r="S742" i="24"/>
  <c r="S844" i="24"/>
  <c r="S855" i="24"/>
  <c r="S960" i="24"/>
  <c r="S964" i="24"/>
  <c r="S1014" i="24"/>
  <c r="S1039" i="24"/>
  <c r="S1043" i="24"/>
  <c r="S1073" i="24"/>
  <c r="S1085" i="24"/>
  <c r="S1134" i="24"/>
  <c r="S1142" i="24"/>
  <c r="S1146" i="24"/>
  <c r="S1150" i="24"/>
  <c r="S1161" i="24"/>
  <c r="S1165" i="24"/>
  <c r="S1173" i="24"/>
  <c r="S1345" i="24"/>
  <c r="S1378" i="24"/>
  <c r="S1382" i="24"/>
  <c r="S1386" i="24"/>
  <c r="S1474" i="24"/>
  <c r="S1478" i="24"/>
  <c r="S1482" i="24"/>
  <c r="S1486" i="24"/>
  <c r="S1497" i="24"/>
  <c r="S1567" i="24"/>
  <c r="S1578" i="24"/>
  <c r="S1648" i="24"/>
  <c r="S1668" i="24"/>
  <c r="S1768" i="24"/>
  <c r="S1775" i="24"/>
  <c r="S1779" i="24"/>
  <c r="S1840" i="24"/>
  <c r="S1848" i="24"/>
  <c r="S1852" i="24"/>
  <c r="S1928" i="24"/>
  <c r="S1932" i="24"/>
  <c r="S1955" i="24"/>
  <c r="S1995" i="24"/>
  <c r="S2030" i="24"/>
  <c r="S2034" i="24"/>
  <c r="S2084" i="24"/>
  <c r="S2092" i="24"/>
  <c r="S2096" i="24"/>
  <c r="S2166" i="24"/>
  <c r="S2180" i="24"/>
  <c r="S2187" i="24"/>
  <c r="S2197" i="24"/>
  <c r="S2239" i="24"/>
  <c r="S2250" i="24"/>
  <c r="S2332" i="24"/>
  <c r="S2340" i="24"/>
  <c r="S2344" i="24"/>
  <c r="S2361" i="24"/>
  <c r="S2369" i="24"/>
  <c r="S2373" i="24"/>
  <c r="S2385" i="24"/>
  <c r="S2394" i="24"/>
  <c r="S2398" i="24"/>
  <c r="S2402" i="24"/>
  <c r="S2429" i="24"/>
  <c r="S2434" i="24"/>
  <c r="S2438" i="24"/>
  <c r="S2442" i="24"/>
  <c r="S2446" i="24"/>
  <c r="S2450" i="24"/>
  <c r="S2481" i="24"/>
  <c r="S2500" i="24"/>
  <c r="S2610" i="24"/>
  <c r="S2614" i="24"/>
  <c r="S2623" i="24"/>
  <c r="S2632" i="24"/>
  <c r="S2636" i="24"/>
  <c r="S2640" i="24"/>
  <c r="S2651" i="24"/>
  <c r="S2671" i="24"/>
  <c r="S2703" i="24"/>
  <c r="S2707" i="24"/>
  <c r="S2711" i="24"/>
  <c r="S2746" i="24"/>
  <c r="S2750" i="24"/>
  <c r="S2757" i="24"/>
  <c r="S2842" i="24"/>
  <c r="S2846" i="24"/>
  <c r="S2870" i="24"/>
  <c r="S2882" i="24"/>
  <c r="S2932" i="24"/>
  <c r="S2940" i="24"/>
  <c r="S2956" i="24"/>
  <c r="S3023" i="24"/>
  <c r="S237" i="24"/>
  <c r="S273" i="24"/>
  <c r="S326" i="24"/>
  <c r="S391" i="24"/>
  <c r="S419" i="24"/>
  <c r="S476" i="24"/>
  <c r="S480" i="24"/>
  <c r="S484" i="24"/>
  <c r="S503" i="24"/>
  <c r="S518" i="24"/>
  <c r="S659" i="24"/>
  <c r="S735" i="24"/>
  <c r="S754" i="24"/>
  <c r="S758" i="24"/>
  <c r="S766" i="24"/>
  <c r="S776" i="24"/>
  <c r="S837" i="24"/>
  <c r="S906" i="24"/>
  <c r="S910" i="24"/>
  <c r="S918" i="24"/>
  <c r="S922" i="24"/>
  <c r="S926" i="24"/>
  <c r="S933" i="24"/>
  <c r="S957" i="24"/>
  <c r="S981" i="24"/>
  <c r="S1066" i="24"/>
  <c r="S1177" i="24"/>
  <c r="S1181" i="24"/>
  <c r="S1185" i="24"/>
  <c r="S1190" i="24"/>
  <c r="S1202" i="24"/>
  <c r="S1252" i="24"/>
  <c r="S1318" i="24"/>
  <c r="S1326" i="24"/>
  <c r="S1330" i="24"/>
  <c r="S1451" i="24"/>
  <c r="S1459" i="24"/>
  <c r="S1463" i="24"/>
  <c r="S1471" i="24"/>
  <c r="S1509" i="24"/>
  <c r="S1552" i="24"/>
  <c r="S1556" i="24"/>
  <c r="S1560" i="24"/>
  <c r="S1571" i="24"/>
  <c r="S1590" i="24"/>
  <c r="S1607" i="24"/>
  <c r="S1611" i="24"/>
  <c r="S1672" i="24"/>
  <c r="S1693" i="24"/>
  <c r="S1697" i="24"/>
  <c r="S1701" i="24"/>
  <c r="S1705" i="24"/>
  <c r="S1709" i="24"/>
  <c r="S1713" i="24"/>
  <c r="S1717" i="24"/>
  <c r="S1722" i="24"/>
  <c r="S1727" i="24"/>
  <c r="S1791" i="24"/>
  <c r="S1795" i="24"/>
  <c r="S1824" i="24"/>
  <c r="S1890" i="24"/>
  <c r="S1894" i="24"/>
  <c r="S1901" i="24"/>
  <c r="S1905" i="24"/>
  <c r="S1909" i="24"/>
  <c r="S1941" i="24"/>
  <c r="S2027" i="24"/>
  <c r="S2059" i="24"/>
  <c r="S2140" i="24"/>
  <c r="S2159" i="24"/>
  <c r="S2224" i="24"/>
  <c r="S2228" i="24"/>
  <c r="S2410" i="24"/>
  <c r="S2414" i="24"/>
  <c r="S2418" i="24"/>
  <c r="S2422" i="24"/>
  <c r="S2462" i="24"/>
  <c r="S2482" i="24"/>
  <c r="S2486" i="24"/>
  <c r="S2652" i="24"/>
  <c r="S2656" i="24"/>
  <c r="S2660" i="24"/>
  <c r="S2664" i="24"/>
  <c r="S2683" i="24"/>
  <c r="S2687" i="24"/>
  <c r="S2691" i="24"/>
  <c r="S2715" i="24"/>
  <c r="S2719" i="24"/>
  <c r="S2723" i="24"/>
  <c r="S2727" i="24"/>
  <c r="S2730" i="24"/>
  <c r="S2735" i="24"/>
  <c r="S2758" i="24"/>
  <c r="S2770" i="24"/>
  <c r="S2782" i="24"/>
  <c r="S2791" i="24"/>
  <c r="S2795" i="24"/>
  <c r="S2965" i="24"/>
  <c r="S162" i="24"/>
  <c r="S270" i="24"/>
  <c r="S315" i="24"/>
  <c r="S376" i="24"/>
  <c r="S380" i="24"/>
  <c r="S384" i="24"/>
  <c r="S388" i="24"/>
  <c r="S496" i="24"/>
  <c r="S499" i="24"/>
  <c r="S507" i="24"/>
  <c r="S515" i="24"/>
  <c r="S563" i="24"/>
  <c r="S567" i="24"/>
  <c r="S595" i="24"/>
  <c r="S747" i="24"/>
  <c r="S860" i="24"/>
  <c r="S930" i="24"/>
  <c r="S961" i="24"/>
  <c r="S1059" i="24"/>
  <c r="S1063" i="24"/>
  <c r="S1078" i="24"/>
  <c r="S1082" i="24"/>
  <c r="S1094" i="24"/>
  <c r="S1098" i="24"/>
  <c r="S1139" i="24"/>
  <c r="S1162" i="24"/>
  <c r="S1170" i="24"/>
  <c r="S1367" i="24"/>
  <c r="S1375" i="24"/>
  <c r="S1379" i="24"/>
  <c r="S1395" i="24"/>
  <c r="S1440" i="24"/>
  <c r="S1479" i="24"/>
  <c r="S1483" i="24"/>
  <c r="S1494" i="24"/>
  <c r="S1568" i="24"/>
  <c r="S1579" i="24"/>
  <c r="S1641" i="24"/>
  <c r="S1645" i="24"/>
  <c r="S1669" i="24"/>
  <c r="S1772" i="24"/>
  <c r="S1845" i="24"/>
  <c r="S1917" i="24"/>
  <c r="S1921" i="24"/>
  <c r="S1925" i="24"/>
  <c r="S1929" i="24"/>
  <c r="S1933" i="24"/>
  <c r="S1936" i="24"/>
  <c r="S1944" i="24"/>
  <c r="S1948" i="24"/>
  <c r="S1952" i="24"/>
  <c r="S2024" i="24"/>
  <c r="S2089" i="24"/>
  <c r="S2100" i="24"/>
  <c r="S2116" i="24"/>
  <c r="S2124" i="24"/>
  <c r="S2192" i="24"/>
  <c r="S2240" i="24"/>
  <c r="S2337" i="24"/>
  <c r="S2345" i="24"/>
  <c r="S2395" i="24"/>
  <c r="S2399" i="24"/>
  <c r="S2403" i="24"/>
  <c r="S2431" i="24"/>
  <c r="S2435" i="24"/>
  <c r="S2443" i="24"/>
  <c r="S2447" i="24"/>
  <c r="S2451" i="24"/>
  <c r="S2454" i="24"/>
  <c r="S2479" i="24"/>
  <c r="S2505" i="24"/>
  <c r="S2600" i="24"/>
  <c r="S2606" i="24"/>
  <c r="S2611" i="24"/>
  <c r="S2619" i="24"/>
  <c r="S2629" i="24"/>
  <c r="S2633" i="24"/>
  <c r="S2645" i="24"/>
  <c r="S2649" i="24"/>
  <c r="S2700" i="24"/>
  <c r="S2704" i="24"/>
  <c r="S2743" i="24"/>
  <c r="S2747" i="24"/>
  <c r="S2751" i="24"/>
  <c r="S2831" i="24"/>
  <c r="S2835" i="24"/>
  <c r="S2839" i="24"/>
  <c r="S2875" i="24"/>
  <c r="S2906" i="24"/>
  <c r="S2933" i="24"/>
  <c r="S2937" i="24"/>
  <c r="S2954" i="24"/>
  <c r="S3024" i="24"/>
  <c r="S3028" i="24"/>
  <c r="S3045" i="24"/>
  <c r="S396" i="24"/>
  <c r="S400" i="24"/>
  <c r="S412" i="24"/>
  <c r="S416" i="24"/>
  <c r="S477" i="24"/>
  <c r="S489" i="24"/>
  <c r="S500" i="24"/>
  <c r="S523" i="24"/>
  <c r="S648" i="24"/>
  <c r="S652" i="24"/>
  <c r="S676" i="24"/>
  <c r="S767" i="24"/>
  <c r="S773" i="24"/>
  <c r="S777" i="24"/>
  <c r="S781" i="24"/>
  <c r="S785" i="24"/>
  <c r="S806" i="24"/>
  <c r="S830" i="24"/>
  <c r="S834" i="24"/>
  <c r="S849" i="24"/>
  <c r="S903" i="24"/>
  <c r="S911" i="24"/>
  <c r="S915" i="24"/>
  <c r="S923" i="24"/>
  <c r="S934" i="24"/>
  <c r="S942" i="24"/>
  <c r="S969" i="24"/>
  <c r="S1052" i="24"/>
  <c r="S1155" i="24"/>
  <c r="S1203" i="24"/>
  <c r="S1220" i="24"/>
  <c r="S1233" i="24"/>
  <c r="S1249" i="24"/>
  <c r="S1270" i="24"/>
  <c r="S1315" i="24"/>
  <c r="S1319" i="24"/>
  <c r="S1323" i="24"/>
  <c r="S1444" i="24"/>
  <c r="S1460" i="24"/>
  <c r="S1468" i="24"/>
  <c r="S1502" i="24"/>
  <c r="S1506" i="24"/>
  <c r="S1517" i="24"/>
  <c r="S1583" i="24"/>
  <c r="S1604" i="24"/>
  <c r="S1608" i="24"/>
  <c r="S1612" i="24"/>
  <c r="S1634" i="24"/>
  <c r="S1654" i="24"/>
  <c r="S1658" i="24"/>
  <c r="S1662" i="24"/>
  <c r="S1677" i="24"/>
  <c r="S1681" i="24"/>
  <c r="S1685" i="24"/>
  <c r="S1690" i="24"/>
  <c r="S1702" i="24"/>
  <c r="S1784" i="24"/>
  <c r="S1788" i="24"/>
  <c r="S1800" i="24"/>
  <c r="S1830" i="24"/>
  <c r="S1861" i="24"/>
  <c r="S1891" i="24"/>
  <c r="S2043" i="24"/>
  <c r="S2047" i="24"/>
  <c r="S2051" i="24"/>
  <c r="S2101" i="24"/>
  <c r="S2105" i="24"/>
  <c r="S2149" i="24"/>
  <c r="S2220" i="24"/>
  <c r="S2309" i="24"/>
  <c r="S2411" i="24"/>
  <c r="S2415" i="24"/>
  <c r="S2419" i="24"/>
  <c r="S2463" i="24"/>
  <c r="S2490" i="24"/>
  <c r="S2494" i="24"/>
  <c r="S2498" i="24"/>
  <c r="S2541" i="24"/>
  <c r="S2545" i="24"/>
  <c r="S2550" i="24"/>
  <c r="S2653" i="24"/>
  <c r="S2657" i="24"/>
  <c r="S2661" i="24"/>
  <c r="S2665" i="24"/>
  <c r="S2684" i="24"/>
  <c r="S2697" i="24"/>
  <c r="S2716" i="24"/>
  <c r="S2724" i="24"/>
  <c r="S2731" i="24"/>
  <c r="S2740" i="24"/>
  <c r="S2759" i="24"/>
  <c r="S2763" i="24"/>
  <c r="S2767" i="24"/>
  <c r="S2788" i="24"/>
  <c r="S2800" i="24"/>
  <c r="S2804" i="24"/>
  <c r="S2808" i="24"/>
  <c r="S2820" i="24"/>
  <c r="S2860" i="24"/>
  <c r="S2891" i="24"/>
  <c r="S2899" i="24"/>
  <c r="S2914" i="24"/>
  <c r="S2922" i="24"/>
  <c r="S2978" i="24"/>
  <c r="S2811" i="24"/>
  <c r="S2815" i="24"/>
  <c r="S2819" i="24"/>
  <c r="S2823" i="24"/>
  <c r="S2827" i="24"/>
  <c r="S2851" i="24"/>
  <c r="S2855" i="24"/>
  <c r="S2863" i="24"/>
  <c r="S2928" i="24"/>
  <c r="S2968" i="24"/>
  <c r="S2972" i="24"/>
  <c r="S2962" i="24"/>
  <c r="S2974" i="24"/>
  <c r="S3020" i="24"/>
  <c r="S3065" i="24"/>
  <c r="G49" i="24"/>
  <c r="I49" i="24" s="1"/>
  <c r="G2" i="24"/>
  <c r="I2" i="24" s="1"/>
  <c r="O22" i="4"/>
  <c r="F133" i="5"/>
  <c r="E101" i="5"/>
  <c r="C143" i="4"/>
  <c r="AF126" i="13"/>
  <c r="AE126" i="13"/>
  <c r="E1765" i="24" l="1"/>
  <c r="G2401" i="24"/>
  <c r="E4" i="24"/>
  <c r="E5" i="24" s="1"/>
  <c r="E6" i="24" s="1"/>
  <c r="E7" i="24" s="1"/>
  <c r="E8" i="24" s="1"/>
  <c r="E9" i="24" s="1"/>
  <c r="E10" i="24" s="1"/>
  <c r="E11" i="24" s="1"/>
  <c r="E12" i="24" s="1"/>
  <c r="E13" i="24" s="1"/>
  <c r="E14" i="24" s="1"/>
  <c r="E15" i="24" s="1"/>
  <c r="E16" i="24" s="1"/>
  <c r="E17" i="24" s="1"/>
  <c r="E18" i="24" s="1"/>
  <c r="E19" i="24" s="1"/>
  <c r="E20" i="24" s="1"/>
  <c r="E21" i="24" s="1"/>
  <c r="E22" i="24" s="1"/>
  <c r="E23" i="24" s="1"/>
  <c r="E24" i="24" s="1"/>
  <c r="E25" i="24" s="1"/>
  <c r="E26" i="24" s="1"/>
  <c r="E27" i="24" s="1"/>
  <c r="E28" i="24" s="1"/>
  <c r="E29" i="24" s="1"/>
  <c r="E30" i="24" s="1"/>
  <c r="E31" i="24" s="1"/>
  <c r="E32" i="24" s="1"/>
  <c r="E33" i="24" s="1"/>
  <c r="E34" i="24" s="1"/>
  <c r="E35" i="24" s="1"/>
  <c r="E36" i="24" s="1"/>
  <c r="E37" i="24" s="1"/>
  <c r="E38" i="24" s="1"/>
  <c r="E39" i="24" s="1"/>
  <c r="E40" i="24" s="1"/>
  <c r="E41" i="24" s="1"/>
  <c r="E42" i="24" s="1"/>
  <c r="E43" i="24" s="1"/>
  <c r="E44" i="24" s="1"/>
  <c r="E45" i="24" s="1"/>
  <c r="E46" i="24" s="1"/>
  <c r="E47" i="24" s="1"/>
  <c r="G2579" i="24"/>
  <c r="I2579" i="24" s="1"/>
  <c r="E2280" i="24"/>
  <c r="F51" i="24"/>
  <c r="F52" i="24" s="1"/>
  <c r="F53" i="24" s="1"/>
  <c r="F54" i="24" s="1"/>
  <c r="F55" i="24" s="1"/>
  <c r="F56" i="24" s="1"/>
  <c r="F57" i="24" s="1"/>
  <c r="F58" i="24" s="1"/>
  <c r="F59" i="24" s="1"/>
  <c r="F60" i="24" s="1"/>
  <c r="F61" i="24" s="1"/>
  <c r="F62" i="24" s="1"/>
  <c r="F63" i="24" s="1"/>
  <c r="F64" i="24" s="1"/>
  <c r="F65" i="24" s="1"/>
  <c r="F66" i="24" s="1"/>
  <c r="F67" i="24" s="1"/>
  <c r="F68" i="24" s="1"/>
  <c r="F69" i="24" s="1"/>
  <c r="F70" i="24" s="1"/>
  <c r="F71" i="24" s="1"/>
  <c r="F72" i="24" s="1"/>
  <c r="F73" i="24" s="1"/>
  <c r="F74" i="24" s="1"/>
  <c r="F75" i="24" s="1"/>
  <c r="F76" i="24" s="1"/>
  <c r="F77" i="24" s="1"/>
  <c r="F78" i="24" s="1"/>
  <c r="F79" i="24" s="1"/>
  <c r="G4226" i="25"/>
  <c r="I4226" i="25" s="1"/>
  <c r="E4227" i="25"/>
  <c r="G2820" i="25"/>
  <c r="I2820" i="25" s="1"/>
  <c r="E2821" i="25"/>
  <c r="E4773" i="25"/>
  <c r="G4772" i="25"/>
  <c r="I4772" i="25" s="1"/>
  <c r="G4128" i="25"/>
  <c r="I4128" i="25" s="1"/>
  <c r="E4129" i="25"/>
  <c r="G4743" i="25"/>
  <c r="I4743" i="25" s="1"/>
  <c r="E4744" i="25"/>
  <c r="G2932" i="25"/>
  <c r="I2932" i="25" s="1"/>
  <c r="E2933" i="25"/>
  <c r="G220" i="25"/>
  <c r="I220" i="25" s="1"/>
  <c r="E221" i="25"/>
  <c r="E4848" i="25"/>
  <c r="G4847" i="25"/>
  <c r="I4847" i="25" s="1"/>
  <c r="G1025" i="25"/>
  <c r="I1025" i="25" s="1"/>
  <c r="E4281" i="25"/>
  <c r="G4280" i="25"/>
  <c r="I4280" i="25" s="1"/>
  <c r="G3962" i="25"/>
  <c r="I3962" i="25" s="1"/>
  <c r="E3963" i="25"/>
  <c r="E1142" i="25"/>
  <c r="G1141" i="25"/>
  <c r="I1141" i="25" s="1"/>
  <c r="G4646" i="25"/>
  <c r="I4646" i="25" s="1"/>
  <c r="E4647" i="25"/>
  <c r="E4542" i="25"/>
  <c r="G4541" i="25"/>
  <c r="I4541" i="25" s="1"/>
  <c r="E4468" i="25"/>
  <c r="E4400" i="25"/>
  <c r="G4399" i="25"/>
  <c r="I4399" i="25" s="1"/>
  <c r="G4184" i="25"/>
  <c r="I4184" i="25" s="1"/>
  <c r="E4185" i="25"/>
  <c r="G4087" i="25"/>
  <c r="I4087" i="25" s="1"/>
  <c r="E4088" i="25"/>
  <c r="G3806" i="25"/>
  <c r="I3806" i="25" s="1"/>
  <c r="E3807" i="25"/>
  <c r="E3745" i="25"/>
  <c r="G3744" i="25"/>
  <c r="I3744" i="25" s="1"/>
  <c r="E3676" i="25"/>
  <c r="G3675" i="25"/>
  <c r="I3675" i="25" s="1"/>
  <c r="G3283" i="25"/>
  <c r="I3283" i="25" s="1"/>
  <c r="E3284" i="25"/>
  <c r="E3486" i="25"/>
  <c r="G3485" i="25"/>
  <c r="I3485" i="25" s="1"/>
  <c r="G3136" i="25"/>
  <c r="I3136" i="25" s="1"/>
  <c r="E3137" i="25"/>
  <c r="G3186" i="25"/>
  <c r="I3186" i="25" s="1"/>
  <c r="E3187" i="25"/>
  <c r="G1544" i="25"/>
  <c r="I1544" i="25" s="1"/>
  <c r="E946" i="25"/>
  <c r="G945" i="25"/>
  <c r="I945" i="25" s="1"/>
  <c r="E365" i="25"/>
  <c r="G364" i="25"/>
  <c r="I364" i="25" s="1"/>
  <c r="G4" i="25"/>
  <c r="I4" i="25" s="1"/>
  <c r="E5" i="25"/>
  <c r="E4434" i="25"/>
  <c r="G4433" i="25"/>
  <c r="I4433" i="25" s="1"/>
  <c r="E4314" i="25"/>
  <c r="G4313" i="25"/>
  <c r="I4313" i="25" s="1"/>
  <c r="E4810" i="25"/>
  <c r="G4809" i="25"/>
  <c r="I4809" i="25" s="1"/>
  <c r="G4296" i="25"/>
  <c r="I4296" i="25" s="1"/>
  <c r="E4297" i="25"/>
  <c r="E4328" i="25"/>
  <c r="G4327" i="25"/>
  <c r="I4327" i="25" s="1"/>
  <c r="G3850" i="25"/>
  <c r="I3850" i="25" s="1"/>
  <c r="E3851" i="25"/>
  <c r="E3696" i="25"/>
  <c r="G3695" i="25"/>
  <c r="I3695" i="25" s="1"/>
  <c r="G3694" i="25"/>
  <c r="I3694" i="25" s="1"/>
  <c r="E2609" i="25"/>
  <c r="G2608" i="25"/>
  <c r="I2608" i="25" s="1"/>
  <c r="E2677" i="25"/>
  <c r="G2676" i="25"/>
  <c r="I2676" i="25" s="1"/>
  <c r="G2503" i="25"/>
  <c r="I2503" i="25" s="1"/>
  <c r="E2504" i="25"/>
  <c r="E2555" i="25"/>
  <c r="G2554" i="25"/>
  <c r="I2554" i="25" s="1"/>
  <c r="E2093" i="25"/>
  <c r="G2092" i="25"/>
  <c r="I2092" i="25" s="1"/>
  <c r="G1363" i="25"/>
  <c r="I1363" i="25" s="1"/>
  <c r="E1364" i="25"/>
  <c r="G1480" i="25"/>
  <c r="I1480" i="25" s="1"/>
  <c r="E1481" i="25"/>
  <c r="G649" i="25"/>
  <c r="I649" i="25" s="1"/>
  <c r="E650" i="25"/>
  <c r="E532" i="25"/>
  <c r="G531" i="25"/>
  <c r="I531" i="25" s="1"/>
  <c r="G363" i="25"/>
  <c r="I363" i="25" s="1"/>
  <c r="G4668" i="25"/>
  <c r="I4668" i="25" s="1"/>
  <c r="E4669" i="25"/>
  <c r="E4375" i="25"/>
  <c r="G4374" i="25"/>
  <c r="I4374" i="25" s="1"/>
  <c r="E4251" i="25"/>
  <c r="G4250" i="25"/>
  <c r="I4250" i="25" s="1"/>
  <c r="G4303" i="25"/>
  <c r="I4303" i="25" s="1"/>
  <c r="E4304" i="25"/>
  <c r="G4108" i="25"/>
  <c r="I4108" i="25" s="1"/>
  <c r="E4109" i="25"/>
  <c r="E3670" i="25"/>
  <c r="G3669" i="25"/>
  <c r="I3669" i="25" s="1"/>
  <c r="G3536" i="25"/>
  <c r="I3536" i="25" s="1"/>
  <c r="G3449" i="25"/>
  <c r="I3449" i="25" s="1"/>
  <c r="E3450" i="25"/>
  <c r="G2884" i="25"/>
  <c r="I2884" i="25" s="1"/>
  <c r="E2885" i="25"/>
  <c r="G2654" i="25"/>
  <c r="I2654" i="25" s="1"/>
  <c r="E2655" i="25"/>
  <c r="E2350" i="25"/>
  <c r="G2349" i="25"/>
  <c r="I2349" i="25" s="1"/>
  <c r="G2012" i="25"/>
  <c r="I2012" i="25" s="1"/>
  <c r="E2013" i="25"/>
  <c r="E815" i="25"/>
  <c r="G814" i="25"/>
  <c r="I814" i="25" s="1"/>
  <c r="E742" i="25"/>
  <c r="G741" i="25"/>
  <c r="I741" i="25" s="1"/>
  <c r="E314" i="25"/>
  <c r="G313" i="25"/>
  <c r="I313" i="25" s="1"/>
  <c r="G4901" i="25"/>
  <c r="I4901" i="25" s="1"/>
  <c r="E4902" i="25"/>
  <c r="G4625" i="25"/>
  <c r="I4625" i="25" s="1"/>
  <c r="E4626" i="25"/>
  <c r="G4488" i="25"/>
  <c r="I4488" i="25" s="1"/>
  <c r="E4489" i="25"/>
  <c r="G4395" i="25"/>
  <c r="I4395" i="25" s="1"/>
  <c r="E4396" i="25"/>
  <c r="G4396" i="25" s="1"/>
  <c r="I4396" i="25" s="1"/>
  <c r="E4347" i="25"/>
  <c r="G4346" i="25"/>
  <c r="I4346" i="25" s="1"/>
  <c r="G4234" i="25"/>
  <c r="I4234" i="25" s="1"/>
  <c r="E4235" i="25"/>
  <c r="E4197" i="25"/>
  <c r="G4196" i="25"/>
  <c r="I4196" i="25" s="1"/>
  <c r="G3648" i="25"/>
  <c r="I3648" i="25" s="1"/>
  <c r="E3649" i="25"/>
  <c r="G3767" i="25"/>
  <c r="I3767" i="25" s="1"/>
  <c r="E3768" i="25"/>
  <c r="E3339" i="25"/>
  <c r="G3338" i="25"/>
  <c r="I3338" i="25" s="1"/>
  <c r="G3398" i="25"/>
  <c r="I3398" i="25" s="1"/>
  <c r="E3399" i="25"/>
  <c r="E3195" i="25"/>
  <c r="G3194" i="25"/>
  <c r="I3194" i="25" s="1"/>
  <c r="G2473" i="25"/>
  <c r="I2473" i="25" s="1"/>
  <c r="E2474" i="25"/>
  <c r="G1403" i="25"/>
  <c r="I1403" i="25" s="1"/>
  <c r="E1404" i="25"/>
  <c r="G1542" i="25"/>
  <c r="I1542" i="25" s="1"/>
  <c r="E1028" i="25"/>
  <c r="G1027" i="25"/>
  <c r="I1027" i="25" s="1"/>
  <c r="E416" i="25"/>
  <c r="G415" i="25"/>
  <c r="I415" i="25" s="1"/>
  <c r="G4586" i="25"/>
  <c r="I4586" i="25" s="1"/>
  <c r="E4587" i="25"/>
  <c r="G4345" i="25"/>
  <c r="I4345" i="25" s="1"/>
  <c r="E4268" i="25"/>
  <c r="G4267" i="25"/>
  <c r="I4267" i="25" s="1"/>
  <c r="G4072" i="25"/>
  <c r="I4072" i="25" s="1"/>
  <c r="E4073" i="25"/>
  <c r="G3956" i="25"/>
  <c r="I3956" i="25" s="1"/>
  <c r="E3957" i="25"/>
  <c r="G3973" i="25"/>
  <c r="I3973" i="25" s="1"/>
  <c r="E3974" i="25"/>
  <c r="G2535" i="25"/>
  <c r="I2535" i="25" s="1"/>
  <c r="E2536" i="25"/>
  <c r="G2603" i="25"/>
  <c r="I2603" i="25" s="1"/>
  <c r="E2604" i="25"/>
  <c r="E1743" i="25"/>
  <c r="G1742" i="25"/>
  <c r="I1742" i="25" s="1"/>
  <c r="G1541" i="25"/>
  <c r="I1541" i="25" s="1"/>
  <c r="G1444" i="25"/>
  <c r="I1444" i="25" s="1"/>
  <c r="E1445" i="25"/>
  <c r="E167" i="25"/>
  <c r="G166" i="25"/>
  <c r="I166" i="25" s="1"/>
  <c r="E51" i="25"/>
  <c r="G4571" i="25"/>
  <c r="I4571" i="25" s="1"/>
  <c r="E4572" i="25"/>
  <c r="F4465" i="25"/>
  <c r="G4464" i="25"/>
  <c r="I4464" i="25" s="1"/>
  <c r="E4341" i="25"/>
  <c r="G4341" i="25" s="1"/>
  <c r="I4341" i="25" s="1"/>
  <c r="G4340" i="25"/>
  <c r="I4340" i="25" s="1"/>
  <c r="G4356" i="25"/>
  <c r="I4356" i="25" s="1"/>
  <c r="E4357" i="25"/>
  <c r="E3599" i="25"/>
  <c r="G3598" i="25"/>
  <c r="I3598" i="25" s="1"/>
  <c r="E3614" i="25"/>
  <c r="G3613" i="25"/>
  <c r="I3613" i="25" s="1"/>
  <c r="E3632" i="25"/>
  <c r="G3631" i="25"/>
  <c r="I3631" i="25" s="1"/>
  <c r="G2953" i="25"/>
  <c r="I2953" i="25" s="1"/>
  <c r="E2954" i="25"/>
  <c r="G2926" i="25"/>
  <c r="I2926" i="25" s="1"/>
  <c r="E2927" i="25"/>
  <c r="G2411" i="25"/>
  <c r="I2411" i="25" s="1"/>
  <c r="E2412" i="25"/>
  <c r="G2101" i="25"/>
  <c r="I2101" i="25" s="1"/>
  <c r="E2102" i="25"/>
  <c r="E2027" i="25"/>
  <c r="G2026" i="25"/>
  <c r="G1543" i="25"/>
  <c r="I1543" i="25" s="1"/>
  <c r="E1275" i="25"/>
  <c r="G1274" i="25"/>
  <c r="I1274" i="25" s="1"/>
  <c r="E878" i="25"/>
  <c r="G877" i="25"/>
  <c r="I877" i="25" s="1"/>
  <c r="G285" i="25"/>
  <c r="I285" i="25" s="1"/>
  <c r="E286" i="25"/>
  <c r="G123" i="25"/>
  <c r="I123" i="25" s="1"/>
  <c r="E124" i="25"/>
  <c r="G4954" i="25"/>
  <c r="I4954" i="25" s="1"/>
  <c r="E4955" i="25"/>
  <c r="G4701" i="25"/>
  <c r="I4701" i="25" s="1"/>
  <c r="E4702" i="25"/>
  <c r="G4369" i="25"/>
  <c r="I4369" i="25" s="1"/>
  <c r="E4370" i="25"/>
  <c r="G3597" i="25"/>
  <c r="I3597" i="25" s="1"/>
  <c r="G3791" i="25"/>
  <c r="I3791" i="25" s="1"/>
  <c r="E3792" i="25"/>
  <c r="G3596" i="25"/>
  <c r="I3596" i="25" s="1"/>
  <c r="G3537" i="25"/>
  <c r="I3537" i="25" s="1"/>
  <c r="E3165" i="25"/>
  <c r="G3164" i="25"/>
  <c r="I3164" i="25" s="1"/>
  <c r="G2165" i="25"/>
  <c r="I2165" i="25" s="1"/>
  <c r="E2166" i="25"/>
  <c r="G1595" i="25"/>
  <c r="I1595" i="25" s="1"/>
  <c r="E1596" i="25"/>
  <c r="E1183" i="25"/>
  <c r="G1182" i="25"/>
  <c r="I1182" i="25" s="1"/>
  <c r="G1162" i="25"/>
  <c r="I1162" i="25" s="1"/>
  <c r="E1163" i="25"/>
  <c r="G1140" i="25"/>
  <c r="I1140" i="25" s="1"/>
  <c r="E3911" i="25"/>
  <c r="G3910" i="25"/>
  <c r="I3910" i="25" s="1"/>
  <c r="E3581" i="25"/>
  <c r="G3580" i="25"/>
  <c r="I3580" i="25" s="1"/>
  <c r="E3539" i="25"/>
  <c r="G3538" i="25"/>
  <c r="I3538" i="25" s="1"/>
  <c r="G2717" i="25"/>
  <c r="I2717" i="25" s="1"/>
  <c r="E2718" i="25"/>
  <c r="E2303" i="25"/>
  <c r="G2302" i="25"/>
  <c r="I2302" i="25" s="1"/>
  <c r="E1877" i="25"/>
  <c r="G1876" i="25"/>
  <c r="I1876" i="25" s="1"/>
  <c r="G1545" i="25"/>
  <c r="I1545" i="25" s="1"/>
  <c r="E1546" i="25"/>
  <c r="G82" i="25"/>
  <c r="I82" i="25" s="1"/>
  <c r="E83" i="25"/>
  <c r="G3" i="24"/>
  <c r="I3" i="24" s="1"/>
  <c r="G50" i="24"/>
  <c r="I50" i="24" s="1"/>
  <c r="B561" i="21"/>
  <c r="D562" i="21" s="1"/>
  <c r="F559" i="21"/>
  <c r="F558" i="21"/>
  <c r="F557" i="21"/>
  <c r="F556" i="21"/>
  <c r="F555" i="21"/>
  <c r="F554" i="21"/>
  <c r="F553" i="21"/>
  <c r="F552" i="21"/>
  <c r="F551" i="21"/>
  <c r="F550" i="21"/>
  <c r="F549" i="21"/>
  <c r="F548" i="21"/>
  <c r="F547" i="21"/>
  <c r="F546" i="21"/>
  <c r="F545" i="21"/>
  <c r="F544" i="21"/>
  <c r="F543" i="21"/>
  <c r="F542" i="21"/>
  <c r="F541" i="21"/>
  <c r="F540" i="21"/>
  <c r="F539" i="21"/>
  <c r="F538" i="21"/>
  <c r="F537" i="21"/>
  <c r="F536" i="21"/>
  <c r="F535" i="21"/>
  <c r="F534" i="21"/>
  <c r="F533" i="21"/>
  <c r="F532" i="21"/>
  <c r="F531" i="21"/>
  <c r="F530" i="21"/>
  <c r="F529" i="21"/>
  <c r="F528" i="21"/>
  <c r="F527" i="21"/>
  <c r="F526" i="21"/>
  <c r="F525" i="21"/>
  <c r="F524" i="21"/>
  <c r="F523" i="21"/>
  <c r="F522" i="21"/>
  <c r="F521" i="21"/>
  <c r="F520" i="21"/>
  <c r="F519" i="21"/>
  <c r="F518" i="21"/>
  <c r="F517" i="21"/>
  <c r="F516" i="21"/>
  <c r="F515" i="21"/>
  <c r="F514" i="21"/>
  <c r="F513" i="21"/>
  <c r="F512" i="21"/>
  <c r="F511" i="21"/>
  <c r="F510" i="21"/>
  <c r="F509" i="21"/>
  <c r="F508" i="21"/>
  <c r="F507" i="21"/>
  <c r="F506" i="21"/>
  <c r="F504" i="21"/>
  <c r="F503" i="21"/>
  <c r="F501" i="21"/>
  <c r="F500" i="21"/>
  <c r="F499" i="21"/>
  <c r="F498" i="21"/>
  <c r="F497" i="21"/>
  <c r="F496" i="21"/>
  <c r="F495" i="21"/>
  <c r="F494" i="21"/>
  <c r="F493" i="21"/>
  <c r="F492" i="21"/>
  <c r="F491" i="21"/>
  <c r="F490" i="21"/>
  <c r="F489" i="21"/>
  <c r="F488" i="21"/>
  <c r="F487" i="21"/>
  <c r="F486" i="21"/>
  <c r="F485" i="21"/>
  <c r="F483" i="21"/>
  <c r="F482" i="21"/>
  <c r="F481" i="21"/>
  <c r="F480" i="21"/>
  <c r="F479" i="21"/>
  <c r="F478" i="21"/>
  <c r="F477" i="21"/>
  <c r="F475" i="21"/>
  <c r="F474" i="21"/>
  <c r="F473" i="21"/>
  <c r="F472" i="21"/>
  <c r="F471" i="21"/>
  <c r="F469" i="21"/>
  <c r="F468" i="21"/>
  <c r="F467" i="21"/>
  <c r="F465" i="21"/>
  <c r="F464" i="21"/>
  <c r="F463" i="21"/>
  <c r="F462" i="21"/>
  <c r="F461" i="21"/>
  <c r="F460" i="21"/>
  <c r="F459" i="21"/>
  <c r="F458" i="21"/>
  <c r="F457" i="21"/>
  <c r="F455" i="21"/>
  <c r="F454" i="21"/>
  <c r="F453" i="21"/>
  <c r="F451" i="21"/>
  <c r="F449" i="21"/>
  <c r="F447" i="21"/>
  <c r="F446" i="21"/>
  <c r="F445" i="21"/>
  <c r="F444" i="21"/>
  <c r="F443" i="21"/>
  <c r="F442" i="21"/>
  <c r="F441" i="21"/>
  <c r="F440" i="21"/>
  <c r="F439" i="21"/>
  <c r="F438" i="21"/>
  <c r="F437" i="21"/>
  <c r="F436" i="21"/>
  <c r="F435" i="21"/>
  <c r="F434" i="21"/>
  <c r="F433" i="21"/>
  <c r="F432" i="21"/>
  <c r="F431" i="21"/>
  <c r="F430" i="21"/>
  <c r="F428" i="21"/>
  <c r="F427" i="21"/>
  <c r="F419" i="21"/>
  <c r="F418" i="21"/>
  <c r="F417" i="21"/>
  <c r="F416" i="21"/>
  <c r="F415" i="21"/>
  <c r="F414" i="21"/>
  <c r="F413" i="21"/>
  <c r="F412" i="21"/>
  <c r="F411" i="21"/>
  <c r="F410" i="21"/>
  <c r="F409" i="21"/>
  <c r="F408" i="21"/>
  <c r="F407" i="21"/>
  <c r="F406" i="21"/>
  <c r="F405" i="21"/>
  <c r="F404" i="21"/>
  <c r="F403" i="21"/>
  <c r="F402" i="21"/>
  <c r="F401" i="21"/>
  <c r="F400" i="21"/>
  <c r="F399" i="21"/>
  <c r="F398" i="21"/>
  <c r="F397" i="21"/>
  <c r="F396" i="21"/>
  <c r="F395" i="21"/>
  <c r="F394" i="21"/>
  <c r="F393" i="21"/>
  <c r="F392" i="21"/>
  <c r="F391" i="21"/>
  <c r="F390" i="21"/>
  <c r="F389" i="21"/>
  <c r="F388" i="21"/>
  <c r="F387" i="21"/>
  <c r="F386" i="21"/>
  <c r="F385" i="21"/>
  <c r="F384" i="21"/>
  <c r="F383" i="21"/>
  <c r="F382" i="21"/>
  <c r="F381" i="21"/>
  <c r="F380" i="21"/>
  <c r="F379" i="21"/>
  <c r="F378" i="21"/>
  <c r="F377" i="21"/>
  <c r="F376" i="21"/>
  <c r="F375" i="21"/>
  <c r="F374" i="21"/>
  <c r="F373" i="21"/>
  <c r="F372" i="21"/>
  <c r="F371" i="21"/>
  <c r="F370" i="21"/>
  <c r="F369" i="21"/>
  <c r="F368" i="21"/>
  <c r="F367" i="21"/>
  <c r="F366" i="21"/>
  <c r="F365" i="21"/>
  <c r="F364" i="21"/>
  <c r="F362" i="21"/>
  <c r="F361" i="21"/>
  <c r="F360" i="21"/>
  <c r="F359" i="21"/>
  <c r="F358" i="21"/>
  <c r="F357" i="21"/>
  <c r="F356" i="21"/>
  <c r="F355" i="21"/>
  <c r="F354" i="21"/>
  <c r="F353" i="21"/>
  <c r="F352" i="21"/>
  <c r="F351" i="21"/>
  <c r="F350" i="21"/>
  <c r="F349" i="21"/>
  <c r="F348" i="21"/>
  <c r="F347" i="21"/>
  <c r="F346" i="21"/>
  <c r="F344" i="21"/>
  <c r="F343" i="21"/>
  <c r="F342" i="21"/>
  <c r="F341" i="21"/>
  <c r="F340" i="21"/>
  <c r="F339" i="21"/>
  <c r="F338" i="21"/>
  <c r="F336" i="21"/>
  <c r="F335" i="21"/>
  <c r="F334" i="21"/>
  <c r="F333" i="21"/>
  <c r="F332" i="21"/>
  <c r="F330" i="21"/>
  <c r="F329" i="21"/>
  <c r="F328" i="21"/>
  <c r="F326" i="21"/>
  <c r="F325" i="21"/>
  <c r="F324" i="21"/>
  <c r="F323" i="21"/>
  <c r="F322" i="21"/>
  <c r="F321" i="21"/>
  <c r="F320" i="21"/>
  <c r="F319" i="21"/>
  <c r="F318" i="21"/>
  <c r="F316" i="21"/>
  <c r="F315" i="21"/>
  <c r="F314" i="21"/>
  <c r="F312" i="21"/>
  <c r="F310" i="21"/>
  <c r="F308" i="21"/>
  <c r="F307" i="21"/>
  <c r="F306" i="21"/>
  <c r="F305" i="21"/>
  <c r="F304" i="21"/>
  <c r="F303" i="21"/>
  <c r="F302" i="21"/>
  <c r="F301" i="21"/>
  <c r="F300" i="21"/>
  <c r="F299" i="21"/>
  <c r="F298" i="21"/>
  <c r="F297" i="21"/>
  <c r="F296" i="21"/>
  <c r="F295" i="21"/>
  <c r="F294" i="21"/>
  <c r="F293" i="21"/>
  <c r="F292" i="21"/>
  <c r="F291" i="21"/>
  <c r="F289" i="21"/>
  <c r="F288" i="21"/>
  <c r="F2" i="20"/>
  <c r="E1766" i="24" l="1"/>
  <c r="E2281" i="24"/>
  <c r="E2282" i="24" s="1"/>
  <c r="E2283" i="24" s="1"/>
  <c r="E2284" i="24" s="1"/>
  <c r="E2285" i="24" s="1"/>
  <c r="E2286" i="24" s="1"/>
  <c r="E2287" i="24" s="1"/>
  <c r="E2288" i="24" s="1"/>
  <c r="E2289" i="24" s="1"/>
  <c r="E2290" i="24" s="1"/>
  <c r="E2291" i="24" s="1"/>
  <c r="E2292" i="24" s="1"/>
  <c r="E2293" i="24" s="1"/>
  <c r="E2294" i="24" s="1"/>
  <c r="G2294" i="24" s="1"/>
  <c r="I2294" i="24" s="1"/>
  <c r="G2280" i="24"/>
  <c r="G51" i="24"/>
  <c r="I51" i="24" s="1"/>
  <c r="G4" i="24"/>
  <c r="I4" i="24" s="1"/>
  <c r="E4849" i="25"/>
  <c r="G4848" i="25"/>
  <c r="I4848" i="25" s="1"/>
  <c r="E4130" i="25"/>
  <c r="G4129" i="25"/>
  <c r="I4129" i="25" s="1"/>
  <c r="E222" i="25"/>
  <c r="G221" i="25"/>
  <c r="I221" i="25" s="1"/>
  <c r="G4773" i="25"/>
  <c r="I4773" i="25" s="1"/>
  <c r="E4774" i="25"/>
  <c r="G2933" i="25"/>
  <c r="I2933" i="25" s="1"/>
  <c r="E2934" i="25"/>
  <c r="E2822" i="25"/>
  <c r="G2821" i="25"/>
  <c r="I2821" i="25" s="1"/>
  <c r="E4745" i="25"/>
  <c r="G4744" i="25"/>
  <c r="I4744" i="25" s="1"/>
  <c r="G4227" i="25"/>
  <c r="I4227" i="25" s="1"/>
  <c r="E4228" i="25"/>
  <c r="E3166" i="25"/>
  <c r="G3165" i="25"/>
  <c r="I3165" i="25" s="1"/>
  <c r="G1877" i="25"/>
  <c r="I1877" i="25" s="1"/>
  <c r="E1878" i="25"/>
  <c r="E3582" i="25"/>
  <c r="G3581" i="25"/>
  <c r="I3581" i="25" s="1"/>
  <c r="G1596" i="25"/>
  <c r="I1596" i="25" s="1"/>
  <c r="E1597" i="25"/>
  <c r="G2954" i="25"/>
  <c r="I2954" i="25" s="1"/>
  <c r="E2955" i="25"/>
  <c r="G4357" i="25"/>
  <c r="I4357" i="25" s="1"/>
  <c r="E4358" i="25"/>
  <c r="G4572" i="25"/>
  <c r="I4572" i="25" s="1"/>
  <c r="E4573" i="25"/>
  <c r="E3958" i="25"/>
  <c r="G3958" i="25" s="1"/>
  <c r="I3958" i="25" s="1"/>
  <c r="G3957" i="25"/>
  <c r="I3957" i="25" s="1"/>
  <c r="E2475" i="25"/>
  <c r="G2474" i="25"/>
  <c r="I2474" i="25" s="1"/>
  <c r="E3769" i="25"/>
  <c r="G3768" i="25"/>
  <c r="I3768" i="25" s="1"/>
  <c r="E4903" i="25"/>
  <c r="G4902" i="25"/>
  <c r="I4902" i="25" s="1"/>
  <c r="E2014" i="25"/>
  <c r="G2013" i="25"/>
  <c r="I2013" i="25" s="1"/>
  <c r="E3451" i="25"/>
  <c r="G3450" i="25"/>
  <c r="I3450" i="25" s="1"/>
  <c r="E1365" i="25"/>
  <c r="G1364" i="25"/>
  <c r="I1364" i="25" s="1"/>
  <c r="G4314" i="25"/>
  <c r="I4314" i="25" s="1"/>
  <c r="E4315" i="25"/>
  <c r="E3138" i="25"/>
  <c r="G3137" i="25"/>
  <c r="I3137" i="25" s="1"/>
  <c r="G3539" i="25"/>
  <c r="I3539" i="25" s="1"/>
  <c r="E3540" i="25"/>
  <c r="E1184" i="25"/>
  <c r="G1183" i="25"/>
  <c r="I1183" i="25" s="1"/>
  <c r="E4703" i="25"/>
  <c r="G4702" i="25"/>
  <c r="I4702" i="25" s="1"/>
  <c r="E287" i="25"/>
  <c r="G286" i="25"/>
  <c r="I286" i="25" s="1"/>
  <c r="E2028" i="25"/>
  <c r="G2027" i="25"/>
  <c r="E1744" i="25"/>
  <c r="G1743" i="25"/>
  <c r="I1743" i="25" s="1"/>
  <c r="E4348" i="25"/>
  <c r="G4347" i="25"/>
  <c r="I4347" i="25" s="1"/>
  <c r="E2678" i="25"/>
  <c r="G2677" i="25"/>
  <c r="I2677" i="25" s="1"/>
  <c r="E3746" i="25"/>
  <c r="G3745" i="25"/>
  <c r="I3745" i="25" s="1"/>
  <c r="G4400" i="25"/>
  <c r="I4400" i="25" s="1"/>
  <c r="E4401" i="25"/>
  <c r="E2304" i="25"/>
  <c r="G2303" i="25"/>
  <c r="I2303" i="25" s="1"/>
  <c r="G3911" i="25"/>
  <c r="I3911" i="25" s="1"/>
  <c r="E3912" i="25"/>
  <c r="G2166" i="25"/>
  <c r="I2166" i="25" s="1"/>
  <c r="E2167" i="25"/>
  <c r="G3792" i="25"/>
  <c r="I3792" i="25" s="1"/>
  <c r="E3793" i="25"/>
  <c r="E2103" i="25"/>
  <c r="G2102" i="25"/>
  <c r="I2102" i="25" s="1"/>
  <c r="G51" i="25"/>
  <c r="I51" i="25" s="1"/>
  <c r="E52" i="25"/>
  <c r="G2604" i="25"/>
  <c r="I2604" i="25" s="1"/>
  <c r="E2605" i="25"/>
  <c r="G2605" i="25" s="1"/>
  <c r="I2605" i="25" s="1"/>
  <c r="E4074" i="25"/>
  <c r="G4073" i="25"/>
  <c r="I4073" i="25" s="1"/>
  <c r="E417" i="25"/>
  <c r="G416" i="25"/>
  <c r="I416" i="25" s="1"/>
  <c r="E3650" i="25"/>
  <c r="G3649" i="25"/>
  <c r="I3649" i="25" s="1"/>
  <c r="E4252" i="25"/>
  <c r="G4251" i="25"/>
  <c r="I4251" i="25" s="1"/>
  <c r="E4329" i="25"/>
  <c r="G4328" i="25"/>
  <c r="I4328" i="25" s="1"/>
  <c r="E4435" i="25"/>
  <c r="G4434" i="25"/>
  <c r="I4434" i="25" s="1"/>
  <c r="E947" i="25"/>
  <c r="G946" i="25"/>
  <c r="I946" i="25" s="1"/>
  <c r="G3807" i="25"/>
  <c r="I3807" i="25" s="1"/>
  <c r="E3808" i="25"/>
  <c r="E84" i="25"/>
  <c r="G83" i="25"/>
  <c r="I83" i="25" s="1"/>
  <c r="G2718" i="25"/>
  <c r="I2718" i="25" s="1"/>
  <c r="E2719" i="25"/>
  <c r="E3633" i="25"/>
  <c r="G3632" i="25"/>
  <c r="I3632" i="25" s="1"/>
  <c r="G3195" i="25"/>
  <c r="I3195" i="25" s="1"/>
  <c r="E3196" i="25"/>
  <c r="G314" i="25"/>
  <c r="I314" i="25" s="1"/>
  <c r="E315" i="25"/>
  <c r="E2351" i="25"/>
  <c r="G2350" i="25"/>
  <c r="I2350" i="25" s="1"/>
  <c r="E533" i="25"/>
  <c r="G532" i="25"/>
  <c r="I532" i="25" s="1"/>
  <c r="G2093" i="25"/>
  <c r="I2093" i="25" s="1"/>
  <c r="E2094" i="25"/>
  <c r="E2610" i="25"/>
  <c r="G2609" i="25"/>
  <c r="I2609" i="25" s="1"/>
  <c r="E4298" i="25"/>
  <c r="G4297" i="25"/>
  <c r="I4297" i="25" s="1"/>
  <c r="E6" i="25"/>
  <c r="G5" i="25"/>
  <c r="I5" i="25" s="1"/>
  <c r="E3487" i="25"/>
  <c r="G3486" i="25"/>
  <c r="I3486" i="25" s="1"/>
  <c r="E4469" i="25"/>
  <c r="G1142" i="25"/>
  <c r="I1142" i="25" s="1"/>
  <c r="E1143" i="25"/>
  <c r="E1164" i="25"/>
  <c r="G1163" i="25"/>
  <c r="I1163" i="25" s="1"/>
  <c r="G878" i="25"/>
  <c r="I878" i="25" s="1"/>
  <c r="E879" i="25"/>
  <c r="E2413" i="25"/>
  <c r="G2412" i="25"/>
  <c r="I2412" i="25" s="1"/>
  <c r="E168" i="25"/>
  <c r="G167" i="25"/>
  <c r="I167" i="25" s="1"/>
  <c r="E2537" i="25"/>
  <c r="G2536" i="25"/>
  <c r="I2536" i="25" s="1"/>
  <c r="G1028" i="25"/>
  <c r="I1028" i="25" s="1"/>
  <c r="E1029" i="25"/>
  <c r="G3399" i="25"/>
  <c r="I3399" i="25" s="1"/>
  <c r="E3400" i="25"/>
  <c r="G4489" i="25"/>
  <c r="I4489" i="25" s="1"/>
  <c r="E4490" i="25"/>
  <c r="G2655" i="25"/>
  <c r="I2655" i="25" s="1"/>
  <c r="E2656" i="25"/>
  <c r="E3671" i="25"/>
  <c r="G3670" i="25"/>
  <c r="I3670" i="25" s="1"/>
  <c r="G4375" i="25"/>
  <c r="I4375" i="25" s="1"/>
  <c r="E4376" i="25"/>
  <c r="E651" i="25"/>
  <c r="G650" i="25"/>
  <c r="I650" i="25" s="1"/>
  <c r="G3284" i="25"/>
  <c r="I3284" i="25" s="1"/>
  <c r="E3285" i="25"/>
  <c r="E4089" i="25"/>
  <c r="G4088" i="25"/>
  <c r="I4088" i="25" s="1"/>
  <c r="E3964" i="25"/>
  <c r="G3963" i="25"/>
  <c r="I3963" i="25" s="1"/>
  <c r="E1547" i="25"/>
  <c r="G1546" i="25"/>
  <c r="I1546" i="25" s="1"/>
  <c r="G4955" i="25"/>
  <c r="I4955" i="25" s="1"/>
  <c r="E4956" i="25"/>
  <c r="E3615" i="25"/>
  <c r="G3614" i="25"/>
  <c r="I3614" i="25" s="1"/>
  <c r="E1446" i="25"/>
  <c r="G1445" i="25"/>
  <c r="I1445" i="25" s="1"/>
  <c r="E4269" i="25"/>
  <c r="G4268" i="25"/>
  <c r="I4268" i="25" s="1"/>
  <c r="E4198" i="25"/>
  <c r="G4197" i="25"/>
  <c r="I4197" i="25" s="1"/>
  <c r="G742" i="25"/>
  <c r="I742" i="25" s="1"/>
  <c r="E743" i="25"/>
  <c r="E4110" i="25"/>
  <c r="G4109" i="25"/>
  <c r="I4109" i="25" s="1"/>
  <c r="E4670" i="25"/>
  <c r="G4669" i="25"/>
  <c r="I4669" i="25" s="1"/>
  <c r="E2556" i="25"/>
  <c r="G2555" i="25"/>
  <c r="I2555" i="25" s="1"/>
  <c r="G4542" i="25"/>
  <c r="I4542" i="25" s="1"/>
  <c r="E4543" i="25"/>
  <c r="E1276" i="25"/>
  <c r="G1275" i="25"/>
  <c r="I1275" i="25" s="1"/>
  <c r="G2927" i="25"/>
  <c r="I2927" i="25" s="1"/>
  <c r="E2928" i="25"/>
  <c r="E3975" i="25"/>
  <c r="G3974" i="25"/>
  <c r="I3974" i="25" s="1"/>
  <c r="G1404" i="25"/>
  <c r="I1404" i="25" s="1"/>
  <c r="E1405" i="25"/>
  <c r="E4236" i="25"/>
  <c r="G4235" i="25"/>
  <c r="I4235" i="25" s="1"/>
  <c r="E4627" i="25"/>
  <c r="G4626" i="25"/>
  <c r="I4626" i="25" s="1"/>
  <c r="G2885" i="25"/>
  <c r="I2885" i="25" s="1"/>
  <c r="E2886" i="25"/>
  <c r="E1482" i="25"/>
  <c r="G1481" i="25"/>
  <c r="I1481" i="25" s="1"/>
  <c r="E2505" i="25"/>
  <c r="G2504" i="25"/>
  <c r="I2504" i="25" s="1"/>
  <c r="E3697" i="25"/>
  <c r="G3696" i="25"/>
  <c r="I3696" i="25" s="1"/>
  <c r="E4811" i="25"/>
  <c r="G4810" i="25"/>
  <c r="I4810" i="25" s="1"/>
  <c r="E366" i="25"/>
  <c r="G365" i="25"/>
  <c r="I365" i="25" s="1"/>
  <c r="G3187" i="25"/>
  <c r="I3187" i="25" s="1"/>
  <c r="E3188" i="25"/>
  <c r="E4186" i="25"/>
  <c r="G4185" i="25"/>
  <c r="I4185" i="25" s="1"/>
  <c r="E4648" i="25"/>
  <c r="G4647" i="25"/>
  <c r="I4647" i="25" s="1"/>
  <c r="G4370" i="25"/>
  <c r="I4370" i="25" s="1"/>
  <c r="E4371" i="25"/>
  <c r="G4371" i="25" s="1"/>
  <c r="I4371" i="25" s="1"/>
  <c r="E125" i="25"/>
  <c r="G124" i="25"/>
  <c r="I124" i="25" s="1"/>
  <c r="E3600" i="25"/>
  <c r="G3599" i="25"/>
  <c r="I3599" i="25" s="1"/>
  <c r="F4466" i="25"/>
  <c r="G4465" i="25"/>
  <c r="I4465" i="25" s="1"/>
  <c r="E4588" i="25"/>
  <c r="G4587" i="25"/>
  <c r="I4587" i="25" s="1"/>
  <c r="G3339" i="25"/>
  <c r="I3339" i="25" s="1"/>
  <c r="E3340" i="25"/>
  <c r="G815" i="25"/>
  <c r="I815" i="25" s="1"/>
  <c r="E816" i="25"/>
  <c r="E4305" i="25"/>
  <c r="G4304" i="25"/>
  <c r="I4304" i="25" s="1"/>
  <c r="E3852" i="25"/>
  <c r="G3851" i="25"/>
  <c r="I3851" i="25" s="1"/>
  <c r="G3676" i="25"/>
  <c r="I3676" i="25" s="1"/>
  <c r="E3677" i="25"/>
  <c r="E4282" i="25"/>
  <c r="G4281" i="25"/>
  <c r="I4281" i="25" s="1"/>
  <c r="G52" i="24"/>
  <c r="I52" i="24" s="1"/>
  <c r="G53" i="24"/>
  <c r="I53" i="24" s="1"/>
  <c r="F3" i="20"/>
  <c r="F4" i="20"/>
  <c r="F5" i="20"/>
  <c r="F6" i="20"/>
  <c r="F7" i="20"/>
  <c r="F8" i="20"/>
  <c r="F9" i="20"/>
  <c r="F10" i="20"/>
  <c r="F11" i="20"/>
  <c r="F12" i="20"/>
  <c r="F13" i="20"/>
  <c r="F14" i="20"/>
  <c r="F15" i="20"/>
  <c r="F16" i="20"/>
  <c r="F17" i="20"/>
  <c r="F18" i="20"/>
  <c r="F19" i="20"/>
  <c r="F20" i="20"/>
  <c r="F21" i="20"/>
  <c r="F22" i="20"/>
  <c r="F23" i="20"/>
  <c r="F24" i="20"/>
  <c r="F25" i="20"/>
  <c r="F26" i="20"/>
  <c r="F27" i="20"/>
  <c r="F28" i="20"/>
  <c r="F29" i="20"/>
  <c r="F30" i="20"/>
  <c r="F31" i="20"/>
  <c r="F32" i="20"/>
  <c r="F33" i="20"/>
  <c r="F34" i="20"/>
  <c r="F35" i="20"/>
  <c r="F36" i="20"/>
  <c r="F37" i="20"/>
  <c r="F38" i="20"/>
  <c r="F39" i="20"/>
  <c r="F40" i="20"/>
  <c r="F41" i="20"/>
  <c r="F42" i="20"/>
  <c r="F43" i="20"/>
  <c r="F44" i="20"/>
  <c r="F45" i="20"/>
  <c r="F46" i="20"/>
  <c r="F47" i="20"/>
  <c r="F48" i="20"/>
  <c r="F49" i="20"/>
  <c r="F50" i="20"/>
  <c r="F51" i="20"/>
  <c r="F52" i="20"/>
  <c r="F53" i="20"/>
  <c r="F54" i="20"/>
  <c r="F55" i="20"/>
  <c r="F56" i="20"/>
  <c r="F57" i="20"/>
  <c r="F58" i="20"/>
  <c r="F59" i="20"/>
  <c r="F60" i="20"/>
  <c r="F61" i="20"/>
  <c r="F62" i="20"/>
  <c r="F63" i="20"/>
  <c r="F64" i="20"/>
  <c r="F65" i="20"/>
  <c r="F66" i="20"/>
  <c r="F67" i="20"/>
  <c r="F68" i="20"/>
  <c r="F69" i="20"/>
  <c r="F70" i="20"/>
  <c r="F71" i="20"/>
  <c r="F72" i="20"/>
  <c r="F73" i="20"/>
  <c r="F74" i="20"/>
  <c r="F75" i="20"/>
  <c r="F76" i="20"/>
  <c r="F77" i="20"/>
  <c r="F78" i="20"/>
  <c r="F79" i="20"/>
  <c r="F80" i="20"/>
  <c r="F81" i="20"/>
  <c r="F82" i="20"/>
  <c r="F83" i="20"/>
  <c r="F84" i="20"/>
  <c r="F85" i="20"/>
  <c r="F86" i="20"/>
  <c r="F87" i="20"/>
  <c r="F88" i="20"/>
  <c r="F89" i="20"/>
  <c r="F90" i="20"/>
  <c r="F91" i="20"/>
  <c r="F92" i="20"/>
  <c r="F93" i="20"/>
  <c r="F94" i="20"/>
  <c r="F95" i="20"/>
  <c r="F96" i="20"/>
  <c r="F97" i="20"/>
  <c r="F98" i="20"/>
  <c r="F99" i="20"/>
  <c r="F100" i="20"/>
  <c r="F101" i="20"/>
  <c r="F102" i="20"/>
  <c r="F103" i="20"/>
  <c r="F104" i="20"/>
  <c r="F105" i="20"/>
  <c r="F106" i="20"/>
  <c r="F107" i="20"/>
  <c r="F108" i="20"/>
  <c r="F109" i="20"/>
  <c r="F110" i="20"/>
  <c r="F111" i="20"/>
  <c r="F112" i="20"/>
  <c r="F113" i="20"/>
  <c r="F114" i="20"/>
  <c r="F115" i="20"/>
  <c r="F116" i="20"/>
  <c r="F117" i="20"/>
  <c r="F118" i="20"/>
  <c r="F119" i="20"/>
  <c r="F120" i="20"/>
  <c r="F121" i="20"/>
  <c r="F122" i="20"/>
  <c r="F123" i="20"/>
  <c r="F124" i="20"/>
  <c r="F125" i="20"/>
  <c r="F126" i="20"/>
  <c r="F127" i="20"/>
  <c r="F128" i="20"/>
  <c r="F129" i="20"/>
  <c r="F130" i="20"/>
  <c r="F131" i="20"/>
  <c r="F132" i="20"/>
  <c r="F133" i="20"/>
  <c r="F134" i="20"/>
  <c r="F135" i="20"/>
  <c r="F136" i="20"/>
  <c r="F137" i="20"/>
  <c r="F138" i="20"/>
  <c r="F139" i="20"/>
  <c r="F140" i="20"/>
  <c r="F141" i="20"/>
  <c r="F142" i="20"/>
  <c r="F143" i="20"/>
  <c r="F144" i="20"/>
  <c r="F145" i="20"/>
  <c r="F146" i="20"/>
  <c r="F147" i="20"/>
  <c r="F148" i="20"/>
  <c r="F149" i="20"/>
  <c r="F150" i="20"/>
  <c r="F151" i="20"/>
  <c r="F152" i="20"/>
  <c r="F153" i="20"/>
  <c r="F154" i="20"/>
  <c r="F155" i="20"/>
  <c r="F156" i="20"/>
  <c r="F157" i="20"/>
  <c r="F158" i="20"/>
  <c r="F159" i="20"/>
  <c r="F160" i="20"/>
  <c r="F161" i="20"/>
  <c r="F162" i="20"/>
  <c r="F163" i="20"/>
  <c r="F164" i="20"/>
  <c r="F165" i="20"/>
  <c r="F166" i="20"/>
  <c r="F167" i="20"/>
  <c r="F168" i="20"/>
  <c r="F169" i="20"/>
  <c r="F170" i="20"/>
  <c r="F171" i="20"/>
  <c r="F172" i="20"/>
  <c r="F173" i="20"/>
  <c r="F174" i="20"/>
  <c r="F175" i="20"/>
  <c r="F176" i="20"/>
  <c r="F177" i="20"/>
  <c r="F178" i="20"/>
  <c r="F179" i="20"/>
  <c r="F180" i="20"/>
  <c r="F181" i="20"/>
  <c r="F182" i="20"/>
  <c r="F183" i="20"/>
  <c r="F184" i="20"/>
  <c r="F185" i="20"/>
  <c r="F186" i="20"/>
  <c r="F187" i="20"/>
  <c r="F188" i="20"/>
  <c r="F189" i="20"/>
  <c r="F190" i="20"/>
  <c r="F191" i="20"/>
  <c r="F192" i="20"/>
  <c r="F193" i="20"/>
  <c r="F194" i="20"/>
  <c r="F195" i="20"/>
  <c r="F196" i="20"/>
  <c r="F197" i="20"/>
  <c r="F198" i="20"/>
  <c r="F199" i="20"/>
  <c r="F200" i="20"/>
  <c r="F201" i="20"/>
  <c r="F202" i="20"/>
  <c r="F203" i="20"/>
  <c r="F204" i="20"/>
  <c r="F205" i="20"/>
  <c r="F206" i="20"/>
  <c r="F207" i="20"/>
  <c r="F208" i="20"/>
  <c r="F209" i="20"/>
  <c r="F210" i="20"/>
  <c r="F211" i="20"/>
  <c r="F212" i="20"/>
  <c r="F213" i="20"/>
  <c r="F214" i="20"/>
  <c r="F215" i="20"/>
  <c r="F216" i="20"/>
  <c r="F217" i="20"/>
  <c r="F218" i="20"/>
  <c r="F219" i="20"/>
  <c r="F220" i="20"/>
  <c r="F221" i="20"/>
  <c r="F222" i="20"/>
  <c r="F223" i="20"/>
  <c r="F224" i="20"/>
  <c r="F225" i="20"/>
  <c r="F226" i="20"/>
  <c r="F227" i="20"/>
  <c r="F228" i="20"/>
  <c r="F229" i="20"/>
  <c r="F230" i="20"/>
  <c r="F231" i="20"/>
  <c r="F232" i="20"/>
  <c r="F233" i="20"/>
  <c r="F234" i="20"/>
  <c r="F235" i="20"/>
  <c r="F236" i="20"/>
  <c r="F237" i="20"/>
  <c r="F238" i="20"/>
  <c r="F239" i="20"/>
  <c r="F240" i="20"/>
  <c r="F241" i="20"/>
  <c r="F242" i="20"/>
  <c r="F243" i="20"/>
  <c r="F244" i="20"/>
  <c r="F245" i="20"/>
  <c r="F246" i="20"/>
  <c r="F247" i="20"/>
  <c r="F248" i="20"/>
  <c r="F249" i="20"/>
  <c r="F250" i="20"/>
  <c r="F251" i="20"/>
  <c r="F252" i="20"/>
  <c r="F253" i="20"/>
  <c r="F254" i="20"/>
  <c r="F255" i="20"/>
  <c r="F256" i="20"/>
  <c r="F257" i="20"/>
  <c r="F258" i="20"/>
  <c r="F259" i="20"/>
  <c r="F260" i="20"/>
  <c r="F261" i="20"/>
  <c r="F262" i="20"/>
  <c r="F263" i="20"/>
  <c r="F264" i="20"/>
  <c r="F265" i="20"/>
  <c r="F266" i="20"/>
  <c r="F267" i="20"/>
  <c r="F268" i="20"/>
  <c r="F269" i="20"/>
  <c r="F270" i="20"/>
  <c r="F271" i="20"/>
  <c r="F272" i="20"/>
  <c r="F273" i="20"/>
  <c r="F274" i="20"/>
  <c r="F275" i="20"/>
  <c r="F276" i="20"/>
  <c r="F277" i="20"/>
  <c r="F278" i="20"/>
  <c r="F279" i="20"/>
  <c r="F280" i="20"/>
  <c r="F281" i="20"/>
  <c r="F282" i="20"/>
  <c r="F283" i="20"/>
  <c r="E1767" i="24" l="1"/>
  <c r="F165" i="24"/>
  <c r="F166" i="24" s="1"/>
  <c r="F167" i="24" s="1"/>
  <c r="F168" i="24" s="1"/>
  <c r="F169" i="24" s="1"/>
  <c r="F170" i="24" s="1"/>
  <c r="F171" i="24" s="1"/>
  <c r="F172" i="24" s="1"/>
  <c r="F173" i="24" s="1"/>
  <c r="F174" i="24" s="1"/>
  <c r="F175" i="24" s="1"/>
  <c r="F176" i="24" s="1"/>
  <c r="F177" i="24" s="1"/>
  <c r="F178" i="24" s="1"/>
  <c r="F179" i="24" s="1"/>
  <c r="F180" i="24" s="1"/>
  <c r="F181" i="24" s="1"/>
  <c r="F182" i="24" s="1"/>
  <c r="F183" i="24" s="1"/>
  <c r="F184" i="24" s="1"/>
  <c r="F185" i="24" s="1"/>
  <c r="F186" i="24" s="1"/>
  <c r="F187" i="24" s="1"/>
  <c r="F188" i="24" s="1"/>
  <c r="F189" i="24" s="1"/>
  <c r="F190" i="24" s="1"/>
  <c r="F191" i="24" s="1"/>
  <c r="F192" i="24" s="1"/>
  <c r="F193" i="24" s="1"/>
  <c r="F194" i="24" s="1"/>
  <c r="F195" i="24" s="1"/>
  <c r="F196" i="24" s="1"/>
  <c r="F197" i="24" s="1"/>
  <c r="F198" i="24" s="1"/>
  <c r="F199" i="24" s="1"/>
  <c r="F200" i="24" s="1"/>
  <c r="F201" i="24" s="1"/>
  <c r="F202" i="24" s="1"/>
  <c r="F203" i="24" s="1"/>
  <c r="F204" i="24" s="1"/>
  <c r="F205" i="24" s="1"/>
  <c r="F206" i="24" s="1"/>
  <c r="F207" i="24" s="1"/>
  <c r="F208" i="24" s="1"/>
  <c r="F209" i="24" s="1"/>
  <c r="F210" i="24" s="1"/>
  <c r="F211" i="24" s="1"/>
  <c r="F212" i="24" s="1"/>
  <c r="F213" i="24" s="1"/>
  <c r="F214" i="24" s="1"/>
  <c r="F216" i="24" s="1"/>
  <c r="F217" i="24" s="1"/>
  <c r="F218" i="24" s="1"/>
  <c r="F219" i="24" s="1"/>
  <c r="F220" i="24" s="1"/>
  <c r="F221" i="24" s="1"/>
  <c r="F222" i="24" s="1"/>
  <c r="F223" i="24" s="1"/>
  <c r="F224" i="24" s="1"/>
  <c r="F225" i="24" s="1"/>
  <c r="F226" i="24" s="1"/>
  <c r="F227" i="24" s="1"/>
  <c r="F228" i="24" s="1"/>
  <c r="F229" i="24" s="1"/>
  <c r="F230" i="24" s="1"/>
  <c r="F231" i="24" s="1"/>
  <c r="F232" i="24" s="1"/>
  <c r="F233" i="24" s="1"/>
  <c r="F234" i="24" s="1"/>
  <c r="F235" i="24" s="1"/>
  <c r="F236" i="24" s="1"/>
  <c r="F237" i="24" s="1"/>
  <c r="F238" i="24" s="1"/>
  <c r="F239" i="24" s="1"/>
  <c r="F240" i="24" s="1"/>
  <c r="F241" i="24" s="1"/>
  <c r="F242" i="24" s="1"/>
  <c r="F243" i="24" s="1"/>
  <c r="G4228" i="25"/>
  <c r="I4228" i="25" s="1"/>
  <c r="E4229" i="25"/>
  <c r="G4229" i="25" s="1"/>
  <c r="I4229" i="25" s="1"/>
  <c r="G4774" i="25"/>
  <c r="I4774" i="25" s="1"/>
  <c r="E4775" i="25"/>
  <c r="E4746" i="25"/>
  <c r="G4745" i="25"/>
  <c r="I4745" i="25" s="1"/>
  <c r="G222" i="25"/>
  <c r="I222" i="25" s="1"/>
  <c r="E223" i="25"/>
  <c r="E2823" i="25"/>
  <c r="G2822" i="25"/>
  <c r="I2822" i="25" s="1"/>
  <c r="E4131" i="25"/>
  <c r="G4130" i="25"/>
  <c r="I4130" i="25" s="1"/>
  <c r="E2935" i="25"/>
  <c r="G2934" i="25"/>
  <c r="I2934" i="25" s="1"/>
  <c r="E4850" i="25"/>
  <c r="G4849" i="25"/>
  <c r="I4849" i="25" s="1"/>
  <c r="G3697" i="25"/>
  <c r="I3697" i="25" s="1"/>
  <c r="E3698" i="25"/>
  <c r="E4628" i="25"/>
  <c r="G4627" i="25"/>
  <c r="I4627" i="25" s="1"/>
  <c r="G4089" i="25"/>
  <c r="I4089" i="25" s="1"/>
  <c r="E4090" i="25"/>
  <c r="G1029" i="25"/>
  <c r="I1029" i="25" s="1"/>
  <c r="E1030" i="25"/>
  <c r="G2955" i="25"/>
  <c r="I2955" i="25" s="1"/>
  <c r="E2956" i="25"/>
  <c r="E3341" i="25"/>
  <c r="G3340" i="25"/>
  <c r="I3340" i="25" s="1"/>
  <c r="E3189" i="25"/>
  <c r="G3188" i="25"/>
  <c r="I3188" i="25" s="1"/>
  <c r="E418" i="25"/>
  <c r="G417" i="25"/>
  <c r="I417" i="25" s="1"/>
  <c r="G2304" i="25"/>
  <c r="I2304" i="25" s="1"/>
  <c r="E2305" i="25"/>
  <c r="E4704" i="25"/>
  <c r="G4703" i="25"/>
  <c r="I4703" i="25" s="1"/>
  <c r="G3166" i="25"/>
  <c r="I3166" i="25" s="1"/>
  <c r="E3167" i="25"/>
  <c r="E126" i="25"/>
  <c r="G125" i="25"/>
  <c r="I125" i="25" s="1"/>
  <c r="E2506" i="25"/>
  <c r="G2505" i="25"/>
  <c r="I2505" i="25" s="1"/>
  <c r="G4236" i="25"/>
  <c r="I4236" i="25" s="1"/>
  <c r="E4237" i="25"/>
  <c r="G1276" i="25"/>
  <c r="I1276" i="25" s="1"/>
  <c r="E1277" i="25"/>
  <c r="E2557" i="25"/>
  <c r="G2556" i="25"/>
  <c r="I2556" i="25" s="1"/>
  <c r="E4199" i="25"/>
  <c r="G4198" i="25"/>
  <c r="I4198" i="25" s="1"/>
  <c r="E2657" i="25"/>
  <c r="G2656" i="25"/>
  <c r="I2656" i="25" s="1"/>
  <c r="G315" i="25"/>
  <c r="I315" i="25" s="1"/>
  <c r="E316" i="25"/>
  <c r="E3794" i="25"/>
  <c r="G3793" i="25"/>
  <c r="I3793" i="25" s="1"/>
  <c r="G4401" i="25"/>
  <c r="I4401" i="25" s="1"/>
  <c r="E4402" i="25"/>
  <c r="G4315" i="25"/>
  <c r="I4315" i="25" s="1"/>
  <c r="E4316" i="25"/>
  <c r="E1598" i="25"/>
  <c r="G1597" i="25"/>
  <c r="I1597" i="25" s="1"/>
  <c r="E4187" i="25"/>
  <c r="G4186" i="25"/>
  <c r="I4186" i="25" s="1"/>
  <c r="E3616" i="25"/>
  <c r="G3615" i="25"/>
  <c r="I3615" i="25" s="1"/>
  <c r="G879" i="25"/>
  <c r="I879" i="25" s="1"/>
  <c r="E880" i="25"/>
  <c r="G2719" i="25"/>
  <c r="I2719" i="25" s="1"/>
  <c r="E2720" i="25"/>
  <c r="E4957" i="25"/>
  <c r="G4956" i="25"/>
  <c r="I4956" i="25" s="1"/>
  <c r="G3671" i="25"/>
  <c r="I3671" i="25" s="1"/>
  <c r="E3672" i="25"/>
  <c r="G3672" i="25" s="1"/>
  <c r="I3672" i="25" s="1"/>
  <c r="E4299" i="25"/>
  <c r="G4299" i="25" s="1"/>
  <c r="I4299" i="25" s="1"/>
  <c r="G4298" i="25"/>
  <c r="I4298" i="25" s="1"/>
  <c r="G4435" i="25"/>
  <c r="I4435" i="25" s="1"/>
  <c r="E4436" i="25"/>
  <c r="G3451" i="25"/>
  <c r="I3451" i="25" s="1"/>
  <c r="E3452" i="25"/>
  <c r="G1405" i="25"/>
  <c r="I1405" i="25" s="1"/>
  <c r="E1406" i="25"/>
  <c r="E2538" i="25"/>
  <c r="G2537" i="25"/>
  <c r="I2537" i="25" s="1"/>
  <c r="E4470" i="25"/>
  <c r="G2610" i="25"/>
  <c r="I2610" i="25" s="1"/>
  <c r="E2611" i="25"/>
  <c r="E85" i="25"/>
  <c r="G84" i="25"/>
  <c r="I84" i="25" s="1"/>
  <c r="E4330" i="25"/>
  <c r="G4329" i="25"/>
  <c r="I4329" i="25" s="1"/>
  <c r="E4075" i="25"/>
  <c r="G4074" i="25"/>
  <c r="I4074" i="25" s="1"/>
  <c r="G1744" i="25"/>
  <c r="I1744" i="25" s="1"/>
  <c r="E1745" i="25"/>
  <c r="G1184" i="25"/>
  <c r="I1184" i="25" s="1"/>
  <c r="E1185" i="25"/>
  <c r="E2015" i="25"/>
  <c r="G2014" i="25"/>
  <c r="I2014" i="25" s="1"/>
  <c r="E3853" i="25"/>
  <c r="G3852" i="25"/>
  <c r="I3852" i="25" s="1"/>
  <c r="G366" i="25"/>
  <c r="I366" i="25" s="1"/>
  <c r="E367" i="25"/>
  <c r="E3809" i="25"/>
  <c r="G3808" i="25"/>
  <c r="I3808" i="25" s="1"/>
  <c r="E2168" i="25"/>
  <c r="G2167" i="25"/>
  <c r="I2167" i="25" s="1"/>
  <c r="E2887" i="25"/>
  <c r="G2886" i="25"/>
  <c r="I2886" i="25" s="1"/>
  <c r="G168" i="25"/>
  <c r="I168" i="25" s="1"/>
  <c r="E169" i="25"/>
  <c r="E4253" i="25"/>
  <c r="G4252" i="25"/>
  <c r="I4252" i="25" s="1"/>
  <c r="G3746" i="25"/>
  <c r="I3746" i="25" s="1"/>
  <c r="E3747" i="25"/>
  <c r="G2028" i="25"/>
  <c r="E2029" i="25"/>
  <c r="G3582" i="25"/>
  <c r="I3582" i="25" s="1"/>
  <c r="E3583" i="25"/>
  <c r="G4588" i="25"/>
  <c r="I4588" i="25" s="1"/>
  <c r="E4589" i="25"/>
  <c r="E4270" i="25"/>
  <c r="G4269" i="25"/>
  <c r="I4269" i="25" s="1"/>
  <c r="G2094" i="25"/>
  <c r="I2094" i="25" s="1"/>
  <c r="E2095" i="25"/>
  <c r="G3540" i="25"/>
  <c r="I3540" i="25" s="1"/>
  <c r="E3541" i="25"/>
  <c r="E652" i="25"/>
  <c r="G651" i="25"/>
  <c r="I651" i="25" s="1"/>
  <c r="E4904" i="25"/>
  <c r="G4903" i="25"/>
  <c r="I4903" i="25" s="1"/>
  <c r="G4282" i="25"/>
  <c r="I4282" i="25" s="1"/>
  <c r="E4283" i="25"/>
  <c r="E4306" i="25"/>
  <c r="G4305" i="25"/>
  <c r="I4305" i="25" s="1"/>
  <c r="F4467" i="25"/>
  <c r="G4466" i="25"/>
  <c r="I4466" i="25" s="1"/>
  <c r="E4649" i="25"/>
  <c r="G4648" i="25"/>
  <c r="I4648" i="25" s="1"/>
  <c r="G4811" i="25"/>
  <c r="I4811" i="25" s="1"/>
  <c r="E4812" i="25"/>
  <c r="E3976" i="25"/>
  <c r="G3975" i="25"/>
  <c r="I3975" i="25" s="1"/>
  <c r="E4111" i="25"/>
  <c r="G4110" i="25"/>
  <c r="I4110" i="25" s="1"/>
  <c r="E1447" i="25"/>
  <c r="G1446" i="25"/>
  <c r="I1446" i="25" s="1"/>
  <c r="E3965" i="25"/>
  <c r="G3964" i="25"/>
  <c r="I3964" i="25" s="1"/>
  <c r="E4377" i="25"/>
  <c r="G4376" i="25"/>
  <c r="I4376" i="25" s="1"/>
  <c r="G3400" i="25"/>
  <c r="I3400" i="25" s="1"/>
  <c r="E3401" i="25"/>
  <c r="G52" i="25"/>
  <c r="I52" i="25" s="1"/>
  <c r="E53" i="25"/>
  <c r="G3912" i="25"/>
  <c r="I3912" i="25" s="1"/>
  <c r="E3913" i="25"/>
  <c r="E4359" i="25"/>
  <c r="G4358" i="25"/>
  <c r="I4358" i="25" s="1"/>
  <c r="G1878" i="25"/>
  <c r="I1878" i="25" s="1"/>
  <c r="E1879" i="25"/>
  <c r="E1483" i="25"/>
  <c r="G1482" i="25"/>
  <c r="I1482" i="25" s="1"/>
  <c r="E4671" i="25"/>
  <c r="G4670" i="25"/>
  <c r="I4670" i="25" s="1"/>
  <c r="E1548" i="25"/>
  <c r="G1547" i="25"/>
  <c r="I1547" i="25" s="1"/>
  <c r="G4490" i="25"/>
  <c r="I4490" i="25" s="1"/>
  <c r="E4491" i="25"/>
  <c r="G3196" i="25"/>
  <c r="I3196" i="25" s="1"/>
  <c r="E3197" i="25"/>
  <c r="G4573" i="25"/>
  <c r="I4573" i="25" s="1"/>
  <c r="E4574" i="25"/>
  <c r="G4543" i="25"/>
  <c r="I4543" i="25" s="1"/>
  <c r="E4544" i="25"/>
  <c r="G3487" i="25"/>
  <c r="I3487" i="25" s="1"/>
  <c r="E3488" i="25"/>
  <c r="E1366" i="25"/>
  <c r="G1365" i="25"/>
  <c r="I1365" i="25" s="1"/>
  <c r="G3677" i="25"/>
  <c r="I3677" i="25" s="1"/>
  <c r="E3678" i="25"/>
  <c r="G816" i="25"/>
  <c r="I816" i="25" s="1"/>
  <c r="E817" i="25"/>
  <c r="E2929" i="25"/>
  <c r="G2929" i="25" s="1"/>
  <c r="I2929" i="25" s="1"/>
  <c r="G2928" i="25"/>
  <c r="I2928" i="25" s="1"/>
  <c r="G743" i="25"/>
  <c r="I743" i="25" s="1"/>
  <c r="E744" i="25"/>
  <c r="E2414" i="25"/>
  <c r="G2413" i="25"/>
  <c r="I2413" i="25" s="1"/>
  <c r="E1165" i="25"/>
  <c r="G1164" i="25"/>
  <c r="I1164" i="25" s="1"/>
  <c r="E7" i="25"/>
  <c r="G6" i="25"/>
  <c r="I6" i="25" s="1"/>
  <c r="G533" i="25"/>
  <c r="I533" i="25" s="1"/>
  <c r="E534" i="25"/>
  <c r="G3633" i="25"/>
  <c r="I3633" i="25" s="1"/>
  <c r="E3634" i="25"/>
  <c r="G947" i="25"/>
  <c r="I947" i="25" s="1"/>
  <c r="E948" i="25"/>
  <c r="E3651" i="25"/>
  <c r="G3650" i="25"/>
  <c r="I3650" i="25" s="1"/>
  <c r="G2678" i="25"/>
  <c r="I2678" i="25" s="1"/>
  <c r="E2679" i="25"/>
  <c r="E288" i="25"/>
  <c r="G287" i="25"/>
  <c r="I287" i="25" s="1"/>
  <c r="E3770" i="25"/>
  <c r="G3769" i="25"/>
  <c r="I3769" i="25" s="1"/>
  <c r="G3600" i="25"/>
  <c r="I3600" i="25" s="1"/>
  <c r="E3601" i="25"/>
  <c r="G1143" i="25"/>
  <c r="I1143" i="25" s="1"/>
  <c r="E1144" i="25"/>
  <c r="E3286" i="25"/>
  <c r="G3285" i="25"/>
  <c r="I3285" i="25" s="1"/>
  <c r="G2351" i="25"/>
  <c r="I2351" i="25" s="1"/>
  <c r="E2352" i="25"/>
  <c r="G2103" i="25"/>
  <c r="I2103" i="25" s="1"/>
  <c r="E2104" i="25"/>
  <c r="G4348" i="25"/>
  <c r="I4348" i="25" s="1"/>
  <c r="E4349" i="25"/>
  <c r="E3139" i="25"/>
  <c r="G3138" i="25"/>
  <c r="I3138" i="25" s="1"/>
  <c r="E2476" i="25"/>
  <c r="G2475" i="25"/>
  <c r="I2475" i="25" s="1"/>
  <c r="G5" i="24"/>
  <c r="I5" i="24" s="1"/>
  <c r="G6" i="24"/>
  <c r="I6" i="24" s="1"/>
  <c r="G54" i="24"/>
  <c r="I54" i="24" s="1"/>
  <c r="AF3" i="13"/>
  <c r="AF4" i="13"/>
  <c r="AF5" i="13"/>
  <c r="AF6" i="13"/>
  <c r="AF7" i="13"/>
  <c r="AF8" i="13"/>
  <c r="AD10" i="13"/>
  <c r="AF10" i="13" s="1"/>
  <c r="AD12" i="13"/>
  <c r="AF12" i="13" s="1"/>
  <c r="AD13" i="13"/>
  <c r="AF13" i="13" s="1"/>
  <c r="AD14" i="13"/>
  <c r="AF14" i="13" s="1"/>
  <c r="AD15" i="13"/>
  <c r="AF15" i="13" s="1"/>
  <c r="AD16" i="13"/>
  <c r="AF16" i="13" s="1"/>
  <c r="AD17" i="13"/>
  <c r="AF17" i="13" s="1"/>
  <c r="AD18" i="13"/>
  <c r="AF18" i="13" s="1"/>
  <c r="AD19" i="13"/>
  <c r="AF19" i="13" s="1"/>
  <c r="AD20" i="13"/>
  <c r="AF20" i="13" s="1"/>
  <c r="AD21" i="13"/>
  <c r="AF21" i="13" s="1"/>
  <c r="AD22" i="13"/>
  <c r="AF22" i="13" s="1"/>
  <c r="AD23" i="13"/>
  <c r="AF23" i="13" s="1"/>
  <c r="AD24" i="13"/>
  <c r="AF24" i="13" s="1"/>
  <c r="AD25" i="13"/>
  <c r="AF25" i="13" s="1"/>
  <c r="AD26" i="13"/>
  <c r="AF26" i="13" s="1"/>
  <c r="AD27" i="13"/>
  <c r="AF27" i="13" s="1"/>
  <c r="AD28" i="13"/>
  <c r="AF28" i="13" s="1"/>
  <c r="AD29" i="13"/>
  <c r="AF29" i="13" s="1"/>
  <c r="AD31" i="13"/>
  <c r="AF31" i="13" s="1"/>
  <c r="AD33" i="13"/>
  <c r="AF33" i="13" s="1"/>
  <c r="AD35" i="13"/>
  <c r="AF35" i="13" s="1"/>
  <c r="AD36" i="13"/>
  <c r="AF36" i="13" s="1"/>
  <c r="AD37" i="13"/>
  <c r="AF37" i="13" s="1"/>
  <c r="AD39" i="13"/>
  <c r="AF39" i="13" s="1"/>
  <c r="AD40" i="13"/>
  <c r="AF40" i="13" s="1"/>
  <c r="AD41" i="13"/>
  <c r="AF41" i="13" s="1"/>
  <c r="AD42" i="13"/>
  <c r="AF42" i="13" s="1"/>
  <c r="AD43" i="13"/>
  <c r="AF43" i="13" s="1"/>
  <c r="AD44" i="13"/>
  <c r="AF44" i="13" s="1"/>
  <c r="AD45" i="13"/>
  <c r="AF45" i="13" s="1"/>
  <c r="AD46" i="13"/>
  <c r="AF46" i="13" s="1"/>
  <c r="AD47" i="13"/>
  <c r="AF47" i="13" s="1"/>
  <c r="AD49" i="13"/>
  <c r="AF49" i="13" s="1"/>
  <c r="AD50" i="13"/>
  <c r="AF50" i="13" s="1"/>
  <c r="AD51" i="13"/>
  <c r="AF51" i="13" s="1"/>
  <c r="AD53" i="13"/>
  <c r="AF53" i="13" s="1"/>
  <c r="AD54" i="13"/>
  <c r="AF54" i="13" s="1"/>
  <c r="AD55" i="13"/>
  <c r="AF55" i="13" s="1"/>
  <c r="AD56" i="13"/>
  <c r="AF56" i="13" s="1"/>
  <c r="AD57" i="13"/>
  <c r="AF57" i="13" s="1"/>
  <c r="AD59" i="13"/>
  <c r="AF59" i="13" s="1"/>
  <c r="AD60" i="13"/>
  <c r="AF60" i="13" s="1"/>
  <c r="AD61" i="13"/>
  <c r="AF61" i="13" s="1"/>
  <c r="AD62" i="13"/>
  <c r="AF62" i="13" s="1"/>
  <c r="AD63" i="13"/>
  <c r="AF63" i="13" s="1"/>
  <c r="AD64" i="13"/>
  <c r="AF64" i="13" s="1"/>
  <c r="AD67" i="13"/>
  <c r="AF67" i="13" s="1"/>
  <c r="AD68" i="13"/>
  <c r="AF68" i="13" s="1"/>
  <c r="AD69" i="13"/>
  <c r="AF69" i="13" s="1"/>
  <c r="AD70" i="13"/>
  <c r="AF70" i="13" s="1"/>
  <c r="AD71" i="13"/>
  <c r="AF71" i="13" s="1"/>
  <c r="AD72" i="13"/>
  <c r="AF72" i="13" s="1"/>
  <c r="AD73" i="13"/>
  <c r="AF73" i="13" s="1"/>
  <c r="AD74" i="13"/>
  <c r="AF74" i="13" s="1"/>
  <c r="AD75" i="13"/>
  <c r="AF75" i="13" s="1"/>
  <c r="AD76" i="13"/>
  <c r="AF76" i="13" s="1"/>
  <c r="AD77" i="13"/>
  <c r="AF77" i="13" s="1"/>
  <c r="AD78" i="13"/>
  <c r="AF78" i="13" s="1"/>
  <c r="AD79" i="13"/>
  <c r="AF79" i="13" s="1"/>
  <c r="AD80" i="13"/>
  <c r="AF80" i="13" s="1"/>
  <c r="AD81" i="13"/>
  <c r="AF81" i="13" s="1"/>
  <c r="AD82" i="13"/>
  <c r="AF82" i="13" s="1"/>
  <c r="AD83" i="13"/>
  <c r="AF83" i="13" s="1"/>
  <c r="AD84" i="13"/>
  <c r="AF84" i="13" s="1"/>
  <c r="AD85" i="13"/>
  <c r="AF85" i="13" s="1"/>
  <c r="AD86" i="13"/>
  <c r="AF86" i="13" s="1"/>
  <c r="AD87" i="13"/>
  <c r="AF87" i="13" s="1"/>
  <c r="AD88" i="13"/>
  <c r="AF88" i="13" s="1"/>
  <c r="AD89" i="13"/>
  <c r="AF89" i="13" s="1"/>
  <c r="AD90" i="13"/>
  <c r="AF90" i="13" s="1"/>
  <c r="AD91" i="13"/>
  <c r="AF91" i="13" s="1"/>
  <c r="AD92" i="13"/>
  <c r="AF92" i="13" s="1"/>
  <c r="AD93" i="13"/>
  <c r="AF93" i="13" s="1"/>
  <c r="AD94" i="13"/>
  <c r="AF94" i="13" s="1"/>
  <c r="AD95" i="13"/>
  <c r="AF95" i="13" s="1"/>
  <c r="AD96" i="13"/>
  <c r="AF96" i="13" s="1"/>
  <c r="AD97" i="13"/>
  <c r="AF97" i="13" s="1"/>
  <c r="AD98" i="13"/>
  <c r="AF98" i="13" s="1"/>
  <c r="AD99" i="13"/>
  <c r="AF99" i="13" s="1"/>
  <c r="AD100" i="13"/>
  <c r="AF100" i="13" s="1"/>
  <c r="AD101" i="13"/>
  <c r="AF101" i="13" s="1"/>
  <c r="AD102" i="13"/>
  <c r="AF102" i="13" s="1"/>
  <c r="AD103" i="13"/>
  <c r="AF103" i="13" s="1"/>
  <c r="AD104" i="13"/>
  <c r="AF104" i="13" s="1"/>
  <c r="AD105" i="13"/>
  <c r="AF105" i="13" s="1"/>
  <c r="AD106" i="13"/>
  <c r="AF106" i="13" s="1"/>
  <c r="AD107" i="13"/>
  <c r="AF107" i="13" s="1"/>
  <c r="AD108" i="13"/>
  <c r="AF108" i="13" s="1"/>
  <c r="AD109" i="13"/>
  <c r="AF109" i="13" s="1"/>
  <c r="AD110" i="13"/>
  <c r="AF110" i="13" s="1"/>
  <c r="AD111" i="13"/>
  <c r="AF111" i="13" s="1"/>
  <c r="AD112" i="13"/>
  <c r="AF112" i="13" s="1"/>
  <c r="AD113" i="13"/>
  <c r="AF113" i="13" s="1"/>
  <c r="AD114" i="13"/>
  <c r="AF114" i="13" s="1"/>
  <c r="AD115" i="13"/>
  <c r="AF115" i="13" s="1"/>
  <c r="AD116" i="13"/>
  <c r="AD117" i="13"/>
  <c r="AF117" i="13" s="1"/>
  <c r="AD118" i="13"/>
  <c r="AF118" i="13" s="1"/>
  <c r="AD119" i="13"/>
  <c r="AF119" i="13" s="1"/>
  <c r="AD120" i="13"/>
  <c r="AF120" i="13" s="1"/>
  <c r="AD121" i="13"/>
  <c r="AF121" i="13" s="1"/>
  <c r="AD122" i="13"/>
  <c r="AF122" i="13" s="1"/>
  <c r="AD123" i="13"/>
  <c r="AF123" i="13" s="1"/>
  <c r="AD124" i="13"/>
  <c r="AF124" i="13" s="1"/>
  <c r="AD125" i="13"/>
  <c r="AF125" i="13" s="1"/>
  <c r="AD127" i="13"/>
  <c r="AF127" i="13" s="1"/>
  <c r="AD128" i="13"/>
  <c r="AF128" i="13" s="1"/>
  <c r="AD129" i="13"/>
  <c r="AF129" i="13" s="1"/>
  <c r="AD130" i="13"/>
  <c r="AF130" i="13" s="1"/>
  <c r="AD131" i="13"/>
  <c r="AF131" i="13" s="1"/>
  <c r="AD132" i="13"/>
  <c r="AF132" i="13" s="1"/>
  <c r="AD133" i="13"/>
  <c r="AF133" i="13" s="1"/>
  <c r="AD134" i="13"/>
  <c r="AF134" i="13" s="1"/>
  <c r="AD135" i="13"/>
  <c r="AF135" i="13" s="1"/>
  <c r="AD136" i="13"/>
  <c r="AF136" i="13" s="1"/>
  <c r="AD137" i="13"/>
  <c r="AF137" i="13" s="1"/>
  <c r="AD138" i="13"/>
  <c r="AF138" i="13" s="1"/>
  <c r="AD139" i="13"/>
  <c r="AF139" i="13" s="1"/>
  <c r="AD9" i="13"/>
  <c r="AF9" i="13" s="1"/>
  <c r="E1768" i="24" l="1"/>
  <c r="F246" i="24"/>
  <c r="F247" i="24" s="1"/>
  <c r="F248" i="24" s="1"/>
  <c r="F249" i="24" s="1"/>
  <c r="F250" i="24" s="1"/>
  <c r="F251" i="24" s="1"/>
  <c r="F252" i="24" s="1"/>
  <c r="F253" i="24" s="1"/>
  <c r="F254" i="24" s="1"/>
  <c r="F255" i="24" s="1"/>
  <c r="F256" i="24" s="1"/>
  <c r="F257" i="24" s="1"/>
  <c r="F258" i="24" s="1"/>
  <c r="F259" i="24" s="1"/>
  <c r="F260" i="24" s="1"/>
  <c r="F261" i="24" s="1"/>
  <c r="F262" i="24" s="1"/>
  <c r="F263" i="24" s="1"/>
  <c r="F264" i="24" s="1"/>
  <c r="F265" i="24" s="1"/>
  <c r="F266" i="24" s="1"/>
  <c r="F267" i="24" s="1"/>
  <c r="F268" i="24" s="1"/>
  <c r="F269" i="24" s="1"/>
  <c r="F270" i="24" s="1"/>
  <c r="F271" i="24" s="1"/>
  <c r="F272" i="24" s="1"/>
  <c r="F273" i="24" s="1"/>
  <c r="F274" i="24" s="1"/>
  <c r="F275" i="24" s="1"/>
  <c r="F276" i="24" s="1"/>
  <c r="F277" i="24" s="1"/>
  <c r="F278" i="24" s="1"/>
  <c r="F279" i="24" s="1"/>
  <c r="F280" i="24" s="1"/>
  <c r="F281" i="24" s="1"/>
  <c r="F282" i="24" s="1"/>
  <c r="F283" i="24" s="1"/>
  <c r="F284" i="24" s="1"/>
  <c r="F285" i="24" s="1"/>
  <c r="F286" i="24" s="1"/>
  <c r="F287" i="24" s="1"/>
  <c r="F288" i="24" s="1"/>
  <c r="F289" i="24" s="1"/>
  <c r="F290" i="24" s="1"/>
  <c r="F291" i="24" s="1"/>
  <c r="F292" i="24" s="1"/>
  <c r="F293" i="24" s="1"/>
  <c r="F294" i="24" s="1"/>
  <c r="F295" i="24" s="1"/>
  <c r="E224" i="25"/>
  <c r="G223" i="25"/>
  <c r="I223" i="25" s="1"/>
  <c r="G4850" i="25"/>
  <c r="I4850" i="25" s="1"/>
  <c r="E4851" i="25"/>
  <c r="E2936" i="25"/>
  <c r="G2935" i="25"/>
  <c r="I2935" i="25" s="1"/>
  <c r="E4747" i="25"/>
  <c r="G4746" i="25"/>
  <c r="I4746" i="25" s="1"/>
  <c r="G4775" i="25"/>
  <c r="I4775" i="25" s="1"/>
  <c r="E4776" i="25"/>
  <c r="G4131" i="25"/>
  <c r="I4131" i="25" s="1"/>
  <c r="E4132" i="25"/>
  <c r="G2823" i="25"/>
  <c r="I2823" i="25" s="1"/>
  <c r="E2824" i="25"/>
  <c r="G3913" i="25"/>
  <c r="I3913" i="25" s="1"/>
  <c r="E3914" i="25"/>
  <c r="G4812" i="25"/>
  <c r="I4812" i="25" s="1"/>
  <c r="E4813" i="25"/>
  <c r="E3287" i="25"/>
  <c r="G3286" i="25"/>
  <c r="I3286" i="25" s="1"/>
  <c r="G3965" i="25"/>
  <c r="I3965" i="25" s="1"/>
  <c r="E3966" i="25"/>
  <c r="G4187" i="25"/>
  <c r="I4187" i="25" s="1"/>
  <c r="E4188" i="25"/>
  <c r="G1483" i="25"/>
  <c r="I1483" i="25" s="1"/>
  <c r="E1484" i="25"/>
  <c r="E1448" i="25"/>
  <c r="G1447" i="25"/>
  <c r="I1447" i="25" s="1"/>
  <c r="G4904" i="25"/>
  <c r="I4904" i="25" s="1"/>
  <c r="E4905" i="25"/>
  <c r="E4271" i="25"/>
  <c r="G4270" i="25"/>
  <c r="I4270" i="25" s="1"/>
  <c r="E2169" i="25"/>
  <c r="G2168" i="25"/>
  <c r="I2168" i="25" s="1"/>
  <c r="G4330" i="25"/>
  <c r="I4330" i="25" s="1"/>
  <c r="E4331" i="25"/>
  <c r="G2104" i="25"/>
  <c r="I2104" i="25" s="1"/>
  <c r="E2105" i="25"/>
  <c r="G3601" i="25"/>
  <c r="I3601" i="25" s="1"/>
  <c r="E3602" i="25"/>
  <c r="G3634" i="25"/>
  <c r="I3634" i="25" s="1"/>
  <c r="E3635" i="25"/>
  <c r="E818" i="25"/>
  <c r="G817" i="25"/>
  <c r="I817" i="25" s="1"/>
  <c r="E4545" i="25"/>
  <c r="G4544" i="25"/>
  <c r="I4544" i="25" s="1"/>
  <c r="G4491" i="25"/>
  <c r="I4491" i="25" s="1"/>
  <c r="E4492" i="25"/>
  <c r="E1880" i="25"/>
  <c r="G1879" i="25"/>
  <c r="I1879" i="25" s="1"/>
  <c r="G3401" i="25"/>
  <c r="I3401" i="25" s="1"/>
  <c r="E3402" i="25"/>
  <c r="G4589" i="25"/>
  <c r="I4589" i="25" s="1"/>
  <c r="E4590" i="25"/>
  <c r="G1185" i="25"/>
  <c r="I1185" i="25" s="1"/>
  <c r="E1186" i="25"/>
  <c r="G880" i="25"/>
  <c r="I880" i="25" s="1"/>
  <c r="E881" i="25"/>
  <c r="G4316" i="25"/>
  <c r="I4316" i="25" s="1"/>
  <c r="E4317" i="25"/>
  <c r="G1277" i="25"/>
  <c r="I1277" i="25" s="1"/>
  <c r="E1278" i="25"/>
  <c r="E1031" i="25"/>
  <c r="G1030" i="25"/>
  <c r="I1030" i="25" s="1"/>
  <c r="G3770" i="25"/>
  <c r="I3770" i="25" s="1"/>
  <c r="E3771" i="25"/>
  <c r="G1548" i="25"/>
  <c r="I1548" i="25" s="1"/>
  <c r="E1549" i="25"/>
  <c r="E2096" i="25"/>
  <c r="G2095" i="25"/>
  <c r="I2095" i="25" s="1"/>
  <c r="E4471" i="25"/>
  <c r="G1366" i="25"/>
  <c r="I1366" i="25" s="1"/>
  <c r="E1367" i="25"/>
  <c r="E2888" i="25"/>
  <c r="G2887" i="25"/>
  <c r="I2887" i="25" s="1"/>
  <c r="E3795" i="25"/>
  <c r="G3794" i="25"/>
  <c r="I3794" i="25" s="1"/>
  <c r="G1165" i="25"/>
  <c r="I1165" i="25" s="1"/>
  <c r="E1166" i="25"/>
  <c r="G4649" i="25"/>
  <c r="I4649" i="25" s="1"/>
  <c r="E4650" i="25"/>
  <c r="G2015" i="25"/>
  <c r="I2015" i="25" s="1"/>
  <c r="E2016" i="25"/>
  <c r="G2538" i="25"/>
  <c r="I2538" i="25" s="1"/>
  <c r="E2539" i="25"/>
  <c r="G1598" i="25"/>
  <c r="I1598" i="25" s="1"/>
  <c r="E1599" i="25"/>
  <c r="E2558" i="25"/>
  <c r="G2557" i="25"/>
  <c r="I2557" i="25" s="1"/>
  <c r="G126" i="25"/>
  <c r="I126" i="25" s="1"/>
  <c r="E127" i="25"/>
  <c r="E289" i="25"/>
  <c r="G288" i="25"/>
  <c r="I288" i="25" s="1"/>
  <c r="G2414" i="25"/>
  <c r="I2414" i="25" s="1"/>
  <c r="E2415" i="25"/>
  <c r="G4111" i="25"/>
  <c r="I4111" i="25" s="1"/>
  <c r="E4112" i="25"/>
  <c r="F4468" i="25"/>
  <c r="G4467" i="25"/>
  <c r="I4467" i="25" s="1"/>
  <c r="G652" i="25"/>
  <c r="I652" i="25" s="1"/>
  <c r="E653" i="25"/>
  <c r="G4253" i="25"/>
  <c r="I4253" i="25" s="1"/>
  <c r="E4254" i="25"/>
  <c r="G3809" i="25"/>
  <c r="I3809" i="25" s="1"/>
  <c r="E3810" i="25"/>
  <c r="G85" i="25"/>
  <c r="I85" i="25" s="1"/>
  <c r="E86" i="25"/>
  <c r="G418" i="25"/>
  <c r="I418" i="25" s="1"/>
  <c r="E419" i="25"/>
  <c r="G7" i="25"/>
  <c r="I7" i="25" s="1"/>
  <c r="E8" i="25"/>
  <c r="G4075" i="25"/>
  <c r="I4075" i="25" s="1"/>
  <c r="E4076" i="25"/>
  <c r="G2506" i="25"/>
  <c r="I2506" i="25" s="1"/>
  <c r="E2507" i="25"/>
  <c r="G2352" i="25"/>
  <c r="I2352" i="25" s="1"/>
  <c r="E2353" i="25"/>
  <c r="G2679" i="25"/>
  <c r="I2679" i="25" s="1"/>
  <c r="E2680" i="25"/>
  <c r="G534" i="25"/>
  <c r="I534" i="25" s="1"/>
  <c r="E535" i="25"/>
  <c r="E745" i="25"/>
  <c r="G744" i="25"/>
  <c r="I744" i="25" s="1"/>
  <c r="G3678" i="25"/>
  <c r="I3678" i="25" s="1"/>
  <c r="E3679" i="25"/>
  <c r="G4574" i="25"/>
  <c r="I4574" i="25" s="1"/>
  <c r="E4575" i="25"/>
  <c r="G3541" i="25"/>
  <c r="I3541" i="25" s="1"/>
  <c r="E3542" i="25"/>
  <c r="G3583" i="25"/>
  <c r="I3583" i="25" s="1"/>
  <c r="E3584" i="25"/>
  <c r="G169" i="25"/>
  <c r="I169" i="25" s="1"/>
  <c r="E170" i="25"/>
  <c r="G367" i="25"/>
  <c r="I367" i="25" s="1"/>
  <c r="E368" i="25"/>
  <c r="G1745" i="25"/>
  <c r="I1745" i="25" s="1"/>
  <c r="E1746" i="25"/>
  <c r="G2611" i="25"/>
  <c r="I2611" i="25" s="1"/>
  <c r="E2612" i="25"/>
  <c r="E1407" i="25"/>
  <c r="G1406" i="25"/>
  <c r="I1406" i="25" s="1"/>
  <c r="E4403" i="25"/>
  <c r="G4402" i="25"/>
  <c r="I4402" i="25" s="1"/>
  <c r="G4237" i="25"/>
  <c r="I4237" i="25" s="1"/>
  <c r="E4238" i="25"/>
  <c r="G3167" i="25"/>
  <c r="I3167" i="25" s="1"/>
  <c r="E3168" i="25"/>
  <c r="G4090" i="25"/>
  <c r="I4090" i="25" s="1"/>
  <c r="E4091" i="25"/>
  <c r="G3976" i="25"/>
  <c r="I3976" i="25" s="1"/>
  <c r="E3977" i="25"/>
  <c r="G3616" i="25"/>
  <c r="I3616" i="25" s="1"/>
  <c r="E3617" i="25"/>
  <c r="G2657" i="25"/>
  <c r="I2657" i="25" s="1"/>
  <c r="E2658" i="25"/>
  <c r="E3190" i="25"/>
  <c r="G3189" i="25"/>
  <c r="I3189" i="25" s="1"/>
  <c r="G4377" i="25"/>
  <c r="I4377" i="25" s="1"/>
  <c r="E4378" i="25"/>
  <c r="G4378" i="25" s="1"/>
  <c r="I4378" i="25" s="1"/>
  <c r="E3198" i="25"/>
  <c r="G3197" i="25"/>
  <c r="I3197" i="25" s="1"/>
  <c r="G2029" i="25"/>
  <c r="E2030" i="25"/>
  <c r="E4307" i="25"/>
  <c r="G4306" i="25"/>
  <c r="I4306" i="25" s="1"/>
  <c r="G3651" i="25"/>
  <c r="I3651" i="25" s="1"/>
  <c r="E3652" i="25"/>
  <c r="E3342" i="25"/>
  <c r="G3341" i="25"/>
  <c r="I3341" i="25" s="1"/>
  <c r="E2477" i="25"/>
  <c r="G2476" i="25"/>
  <c r="I2476" i="25" s="1"/>
  <c r="G4283" i="25"/>
  <c r="I4283" i="25" s="1"/>
  <c r="E4284" i="25"/>
  <c r="E3453" i="25"/>
  <c r="G3452" i="25"/>
  <c r="I3452" i="25" s="1"/>
  <c r="G3139" i="25"/>
  <c r="I3139" i="25" s="1"/>
  <c r="E3140" i="25"/>
  <c r="G4671" i="25"/>
  <c r="I4671" i="25" s="1"/>
  <c r="E4672" i="25"/>
  <c r="E3854" i="25"/>
  <c r="G3853" i="25"/>
  <c r="I3853" i="25" s="1"/>
  <c r="E4958" i="25"/>
  <c r="G4957" i="25"/>
  <c r="I4957" i="25" s="1"/>
  <c r="G4199" i="25"/>
  <c r="I4199" i="25" s="1"/>
  <c r="E4200" i="25"/>
  <c r="G4704" i="25"/>
  <c r="I4704" i="25" s="1"/>
  <c r="E4705" i="25"/>
  <c r="G4628" i="25"/>
  <c r="I4628" i="25" s="1"/>
  <c r="E4629" i="25"/>
  <c r="G4349" i="25"/>
  <c r="I4349" i="25" s="1"/>
  <c r="E4350" i="25"/>
  <c r="E1145" i="25"/>
  <c r="G1144" i="25"/>
  <c r="I1144" i="25" s="1"/>
  <c r="G948" i="25"/>
  <c r="I948" i="25" s="1"/>
  <c r="E949" i="25"/>
  <c r="G3488" i="25"/>
  <c r="I3488" i="25" s="1"/>
  <c r="E3489" i="25"/>
  <c r="G53" i="25"/>
  <c r="I53" i="25" s="1"/>
  <c r="E54" i="25"/>
  <c r="G3747" i="25"/>
  <c r="I3747" i="25" s="1"/>
  <c r="E3748" i="25"/>
  <c r="G4436" i="25"/>
  <c r="I4436" i="25" s="1"/>
  <c r="E4437" i="25"/>
  <c r="E2721" i="25"/>
  <c r="G2720" i="25"/>
  <c r="I2720" i="25" s="1"/>
  <c r="E317" i="25"/>
  <c r="G316" i="25"/>
  <c r="I316" i="25" s="1"/>
  <c r="G2305" i="25"/>
  <c r="I2305" i="25" s="1"/>
  <c r="E2306" i="25"/>
  <c r="E2957" i="25"/>
  <c r="G2956" i="25"/>
  <c r="I2956" i="25" s="1"/>
  <c r="G3698" i="25"/>
  <c r="I3698" i="25" s="1"/>
  <c r="E3699" i="25"/>
  <c r="G4359" i="25"/>
  <c r="I4359" i="25" s="1"/>
  <c r="E4360" i="25"/>
  <c r="G55" i="24"/>
  <c r="I55" i="24" s="1"/>
  <c r="G7" i="24"/>
  <c r="I7" i="24" s="1"/>
  <c r="AF116" i="13"/>
  <c r="AE116" i="13"/>
  <c r="AE9" i="13"/>
  <c r="AE3" i="13"/>
  <c r="AE4" i="13"/>
  <c r="AE5" i="13"/>
  <c r="AE6" i="13"/>
  <c r="AE7" i="13"/>
  <c r="AE8" i="13"/>
  <c r="AE10" i="13"/>
  <c r="AE12" i="13"/>
  <c r="AE13" i="13"/>
  <c r="AE14" i="13"/>
  <c r="AE15" i="13"/>
  <c r="AE16" i="13"/>
  <c r="AE17" i="13"/>
  <c r="AE18" i="13"/>
  <c r="AE19" i="13"/>
  <c r="AE20" i="13"/>
  <c r="AE21" i="13"/>
  <c r="AE22" i="13"/>
  <c r="AE23" i="13"/>
  <c r="AE24" i="13"/>
  <c r="AE25" i="13"/>
  <c r="AE26" i="13"/>
  <c r="AE27" i="13"/>
  <c r="AE28" i="13"/>
  <c r="AE29" i="13"/>
  <c r="AE31" i="13"/>
  <c r="AE33" i="13"/>
  <c r="AE35" i="13"/>
  <c r="AE36" i="13"/>
  <c r="AE37" i="13"/>
  <c r="AE39" i="13"/>
  <c r="AE40" i="13"/>
  <c r="AE41" i="13"/>
  <c r="AE42" i="13"/>
  <c r="AE43" i="13"/>
  <c r="AE44" i="13"/>
  <c r="AE45" i="13"/>
  <c r="AE46" i="13"/>
  <c r="AE47" i="13"/>
  <c r="AE49" i="13"/>
  <c r="AE50" i="13"/>
  <c r="AE51" i="13"/>
  <c r="AE53" i="13"/>
  <c r="AE54" i="13"/>
  <c r="AE55" i="13"/>
  <c r="AE56" i="13"/>
  <c r="AE57" i="13"/>
  <c r="AE59" i="13"/>
  <c r="AE60" i="13"/>
  <c r="AE61" i="13"/>
  <c r="AE62" i="13"/>
  <c r="AE63" i="13"/>
  <c r="AE64" i="13"/>
  <c r="AE67" i="13"/>
  <c r="AE68" i="13"/>
  <c r="AE69" i="13"/>
  <c r="AE70" i="13"/>
  <c r="AE71" i="13"/>
  <c r="AE72" i="13"/>
  <c r="AE73" i="13"/>
  <c r="AE74" i="13"/>
  <c r="AE75" i="13"/>
  <c r="AE76" i="13"/>
  <c r="AE77" i="13"/>
  <c r="AE78" i="13"/>
  <c r="AE79" i="13"/>
  <c r="AE80" i="13"/>
  <c r="AE81" i="13"/>
  <c r="AE82" i="13"/>
  <c r="AE83" i="13"/>
  <c r="AE84" i="13"/>
  <c r="AE85" i="13"/>
  <c r="AE86" i="13"/>
  <c r="AE87" i="13"/>
  <c r="AE88" i="13"/>
  <c r="AE89" i="13"/>
  <c r="AE91" i="13"/>
  <c r="AE92" i="13"/>
  <c r="AE93" i="13"/>
  <c r="AE94" i="13"/>
  <c r="AE95" i="13"/>
  <c r="AE96" i="13"/>
  <c r="AE97" i="13"/>
  <c r="AE98" i="13"/>
  <c r="AE99" i="13"/>
  <c r="AE100" i="13"/>
  <c r="AE101" i="13"/>
  <c r="AE102" i="13"/>
  <c r="AE103" i="13"/>
  <c r="AE104" i="13"/>
  <c r="AE105" i="13"/>
  <c r="AE109" i="13"/>
  <c r="AE110" i="13"/>
  <c r="AE111" i="13"/>
  <c r="AE112" i="13"/>
  <c r="AE113" i="13"/>
  <c r="AE114" i="13"/>
  <c r="AE115" i="13"/>
  <c r="AE117" i="13"/>
  <c r="AE118" i="13"/>
  <c r="AE119" i="13"/>
  <c r="AE120" i="13"/>
  <c r="AE121" i="13"/>
  <c r="AE122" i="13"/>
  <c r="AE123" i="13"/>
  <c r="AE124" i="13"/>
  <c r="AE125" i="13"/>
  <c r="AE127" i="13"/>
  <c r="AE128" i="13"/>
  <c r="AE129" i="13"/>
  <c r="AE130" i="13"/>
  <c r="AE131" i="13"/>
  <c r="AE132" i="13"/>
  <c r="AE133" i="13"/>
  <c r="AE134" i="13"/>
  <c r="AE135" i="13"/>
  <c r="AE136" i="13"/>
  <c r="AE137" i="13"/>
  <c r="AE138" i="13"/>
  <c r="AE139" i="13"/>
  <c r="AF2" i="13"/>
  <c r="AE2" i="13"/>
  <c r="E1769" i="24" l="1"/>
  <c r="F297" i="24"/>
  <c r="F298" i="24" s="1"/>
  <c r="F299" i="24" s="1"/>
  <c r="F300" i="24" s="1"/>
  <c r="F301" i="24" s="1"/>
  <c r="F302" i="24" s="1"/>
  <c r="F303" i="24" s="1"/>
  <c r="F304" i="24" s="1"/>
  <c r="F305" i="24" s="1"/>
  <c r="F306" i="24" s="1"/>
  <c r="F307" i="24" s="1"/>
  <c r="F308" i="24" s="1"/>
  <c r="F309" i="24" s="1"/>
  <c r="F310" i="24" s="1"/>
  <c r="F311" i="24" s="1"/>
  <c r="F312" i="24" s="1"/>
  <c r="F313" i="24" s="1"/>
  <c r="F314" i="24" s="1"/>
  <c r="F315" i="24" s="1"/>
  <c r="F316" i="24" s="1"/>
  <c r="F317" i="24" s="1"/>
  <c r="F318" i="24" s="1"/>
  <c r="F319" i="24" s="1"/>
  <c r="F320" i="24" s="1"/>
  <c r="F321" i="24" s="1"/>
  <c r="F322" i="24" s="1"/>
  <c r="F323" i="24" s="1"/>
  <c r="F324" i="24" s="1"/>
  <c r="F325" i="24" s="1"/>
  <c r="F326" i="24" s="1"/>
  <c r="F327" i="24" s="1"/>
  <c r="F328" i="24" s="1"/>
  <c r="F329" i="24" s="1"/>
  <c r="F330" i="24" s="1"/>
  <c r="F331" i="24" s="1"/>
  <c r="F332" i="24" s="1"/>
  <c r="F333" i="24" s="1"/>
  <c r="F334" i="24" s="1"/>
  <c r="F335" i="24" s="1"/>
  <c r="F336" i="24" s="1"/>
  <c r="F337" i="24" s="1"/>
  <c r="F338" i="24" s="1"/>
  <c r="F339" i="24" s="1"/>
  <c r="F340" i="24" s="1"/>
  <c r="F341" i="24" s="1"/>
  <c r="F342" i="24" s="1"/>
  <c r="F343" i="24" s="1"/>
  <c r="F344" i="24" s="1"/>
  <c r="F345" i="24" s="1"/>
  <c r="F346" i="24" s="1"/>
  <c r="F347" i="24" s="1"/>
  <c r="F348" i="24" s="1"/>
  <c r="F349" i="24" s="1"/>
  <c r="F350" i="24" s="1"/>
  <c r="F351" i="24" s="1"/>
  <c r="F352" i="24" s="1"/>
  <c r="F353" i="24" s="1"/>
  <c r="F354" i="24" s="1"/>
  <c r="F355" i="24" s="1"/>
  <c r="F356" i="24" s="1"/>
  <c r="F357" i="24" s="1"/>
  <c r="F358" i="24" s="1"/>
  <c r="F359" i="24" s="1"/>
  <c r="F360" i="24" s="1"/>
  <c r="F361" i="24" s="1"/>
  <c r="F362" i="24" s="1"/>
  <c r="F363" i="24" s="1"/>
  <c r="F364" i="24" s="1"/>
  <c r="F365" i="24" s="1"/>
  <c r="F367" i="24" s="1"/>
  <c r="F368" i="24" s="1"/>
  <c r="F369" i="24" s="1"/>
  <c r="F370" i="24" s="1"/>
  <c r="F371" i="24" s="1"/>
  <c r="F372" i="24" s="1"/>
  <c r="F373" i="24" s="1"/>
  <c r="F374" i="24" s="1"/>
  <c r="F375" i="24" s="1"/>
  <c r="F376" i="24" s="1"/>
  <c r="F377" i="24" s="1"/>
  <c r="F378" i="24" s="1"/>
  <c r="F379" i="24" s="1"/>
  <c r="F380" i="24" s="1"/>
  <c r="F381" i="24" s="1"/>
  <c r="F382" i="24" s="1"/>
  <c r="F383" i="24" s="1"/>
  <c r="F384" i="24" s="1"/>
  <c r="F385" i="24" s="1"/>
  <c r="F386" i="24" s="1"/>
  <c r="F387" i="24" s="1"/>
  <c r="F388" i="24" s="1"/>
  <c r="F389" i="24" s="1"/>
  <c r="F390" i="24" s="1"/>
  <c r="F391" i="24" s="1"/>
  <c r="F392" i="24" s="1"/>
  <c r="F393" i="24" s="1"/>
  <c r="F394" i="24" s="1"/>
  <c r="F395" i="24" s="1"/>
  <c r="F396" i="24" s="1"/>
  <c r="F397" i="24" s="1"/>
  <c r="F398" i="24" s="1"/>
  <c r="F399" i="24" s="1"/>
  <c r="F400" i="24" s="1"/>
  <c r="F401" i="24" s="1"/>
  <c r="F402" i="24" s="1"/>
  <c r="F403" i="24" s="1"/>
  <c r="F404" i="24" s="1"/>
  <c r="F405" i="24" s="1"/>
  <c r="F406" i="24" s="1"/>
  <c r="F407" i="24" s="1"/>
  <c r="F408" i="24" s="1"/>
  <c r="F409" i="24" s="1"/>
  <c r="F410" i="24" s="1"/>
  <c r="F411" i="24" s="1"/>
  <c r="F412" i="24" s="1"/>
  <c r="F413" i="24" s="1"/>
  <c r="F414" i="24" s="1"/>
  <c r="F415" i="24" s="1"/>
  <c r="F416" i="24" s="1"/>
  <c r="F417" i="24" s="1"/>
  <c r="F418" i="24" s="1"/>
  <c r="F419" i="24" s="1"/>
  <c r="F420" i="24" s="1"/>
  <c r="F421" i="24" s="1"/>
  <c r="F422" i="24" s="1"/>
  <c r="F423" i="24" s="1"/>
  <c r="F424" i="24" s="1"/>
  <c r="F425" i="24" s="1"/>
  <c r="F426" i="24" s="1"/>
  <c r="F427" i="24" s="1"/>
  <c r="F428" i="24" s="1"/>
  <c r="F429" i="24" s="1"/>
  <c r="F430" i="24" s="1"/>
  <c r="F431" i="24" s="1"/>
  <c r="F432" i="24" s="1"/>
  <c r="F433" i="24" s="1"/>
  <c r="F434" i="24" s="1"/>
  <c r="F435" i="24" s="1"/>
  <c r="F436" i="24" s="1"/>
  <c r="F437" i="24" s="1"/>
  <c r="E4777" i="25"/>
  <c r="G4776" i="25"/>
  <c r="I4776" i="25" s="1"/>
  <c r="G2824" i="25"/>
  <c r="I2824" i="25" s="1"/>
  <c r="E2825" i="25"/>
  <c r="G4747" i="25"/>
  <c r="I4747" i="25" s="1"/>
  <c r="E4748" i="25"/>
  <c r="E2937" i="25"/>
  <c r="G2936" i="25"/>
  <c r="I2936" i="25" s="1"/>
  <c r="E4133" i="25"/>
  <c r="G4132" i="25"/>
  <c r="I4132" i="25" s="1"/>
  <c r="E4852" i="25"/>
  <c r="G4851" i="25"/>
  <c r="I4851" i="25" s="1"/>
  <c r="G224" i="25"/>
  <c r="I224" i="25" s="1"/>
  <c r="E225" i="25"/>
  <c r="G4705" i="25"/>
  <c r="I4705" i="25" s="1"/>
  <c r="E4706" i="25"/>
  <c r="E2613" i="25"/>
  <c r="G2612" i="25"/>
  <c r="I2612" i="25" s="1"/>
  <c r="G4360" i="25"/>
  <c r="I4360" i="25" s="1"/>
  <c r="E4361" i="25"/>
  <c r="E318" i="25"/>
  <c r="G317" i="25"/>
  <c r="I317" i="25" s="1"/>
  <c r="E1146" i="25"/>
  <c r="G1145" i="25"/>
  <c r="I1145" i="25" s="1"/>
  <c r="G3342" i="25"/>
  <c r="I3342" i="25" s="1"/>
  <c r="E3343" i="25"/>
  <c r="E3199" i="25"/>
  <c r="G3198" i="25"/>
  <c r="I3198" i="25" s="1"/>
  <c r="G2558" i="25"/>
  <c r="I2558" i="25" s="1"/>
  <c r="E2559" i="25"/>
  <c r="G3771" i="25"/>
  <c r="I3771" i="25" s="1"/>
  <c r="E3772" i="25"/>
  <c r="E4318" i="25"/>
  <c r="G4317" i="25"/>
  <c r="I4317" i="25" s="1"/>
  <c r="E3403" i="25"/>
  <c r="G3402" i="25"/>
  <c r="I3402" i="25" s="1"/>
  <c r="E4332" i="25"/>
  <c r="G4331" i="25"/>
  <c r="I4331" i="25" s="1"/>
  <c r="E3749" i="25"/>
  <c r="G3748" i="25"/>
  <c r="I3748" i="25" s="1"/>
  <c r="E3585" i="25"/>
  <c r="G3584" i="25"/>
  <c r="I3584" i="25" s="1"/>
  <c r="G3699" i="25"/>
  <c r="I3699" i="25" s="1"/>
  <c r="E3700" i="25"/>
  <c r="E3490" i="25"/>
  <c r="G3489" i="25"/>
  <c r="I3489" i="25" s="1"/>
  <c r="G4350" i="25"/>
  <c r="I4350" i="25" s="1"/>
  <c r="E4351" i="25"/>
  <c r="G3652" i="25"/>
  <c r="I3652" i="25" s="1"/>
  <c r="E3653" i="25"/>
  <c r="G3977" i="25"/>
  <c r="I3977" i="25" s="1"/>
  <c r="E3978" i="25"/>
  <c r="E369" i="25"/>
  <c r="G368" i="25"/>
  <c r="I368" i="25" s="1"/>
  <c r="E4576" i="25"/>
  <c r="G4575" i="25"/>
  <c r="I4575" i="25" s="1"/>
  <c r="E2681" i="25"/>
  <c r="G2680" i="25"/>
  <c r="I2680" i="25" s="1"/>
  <c r="G4076" i="25"/>
  <c r="I4076" i="25" s="1"/>
  <c r="E4077" i="25"/>
  <c r="G4254" i="25"/>
  <c r="I4254" i="25" s="1"/>
  <c r="E4255" i="25"/>
  <c r="G2415" i="25"/>
  <c r="I2415" i="25" s="1"/>
  <c r="E2416" i="25"/>
  <c r="E1600" i="25"/>
  <c r="G1599" i="25"/>
  <c r="I1599" i="25" s="1"/>
  <c r="G1166" i="25"/>
  <c r="I1166" i="25" s="1"/>
  <c r="E1167" i="25"/>
  <c r="E4472" i="25"/>
  <c r="E819" i="25"/>
  <c r="G818" i="25"/>
  <c r="I818" i="25" s="1"/>
  <c r="G1448" i="25"/>
  <c r="I1448" i="25" s="1"/>
  <c r="E1449" i="25"/>
  <c r="G3287" i="25"/>
  <c r="I3287" i="25" s="1"/>
  <c r="E3288" i="25"/>
  <c r="E2722" i="25"/>
  <c r="G2721" i="25"/>
  <c r="I2721" i="25" s="1"/>
  <c r="G4958" i="25"/>
  <c r="I4958" i="25" s="1"/>
  <c r="E4959" i="25"/>
  <c r="E4404" i="25"/>
  <c r="G4403" i="25"/>
  <c r="I4403" i="25" s="1"/>
  <c r="E882" i="25"/>
  <c r="G881" i="25"/>
  <c r="I881" i="25" s="1"/>
  <c r="E3636" i="25"/>
  <c r="G3635" i="25"/>
  <c r="I3635" i="25" s="1"/>
  <c r="G1484" i="25"/>
  <c r="I1484" i="25" s="1"/>
  <c r="E1485" i="25"/>
  <c r="E4814" i="25"/>
  <c r="G4813" i="25"/>
  <c r="I4813" i="25" s="1"/>
  <c r="E3454" i="25"/>
  <c r="G3453" i="25"/>
  <c r="I3453" i="25" s="1"/>
  <c r="G4437" i="25"/>
  <c r="I4437" i="25" s="1"/>
  <c r="E4438" i="25"/>
  <c r="E950" i="25"/>
  <c r="G949" i="25"/>
  <c r="I949" i="25" s="1"/>
  <c r="G4629" i="25"/>
  <c r="I4629" i="25" s="1"/>
  <c r="E4630" i="25"/>
  <c r="G4284" i="25"/>
  <c r="I4284" i="25" s="1"/>
  <c r="E4285" i="25"/>
  <c r="E4092" i="25"/>
  <c r="G4091" i="25"/>
  <c r="I4091" i="25" s="1"/>
  <c r="E171" i="25"/>
  <c r="G170" i="25"/>
  <c r="I170" i="25" s="1"/>
  <c r="E3680" i="25"/>
  <c r="G3679" i="25"/>
  <c r="I3679" i="25" s="1"/>
  <c r="E2354" i="25"/>
  <c r="G2353" i="25"/>
  <c r="I2353" i="25" s="1"/>
  <c r="G8" i="25"/>
  <c r="I8" i="25" s="1"/>
  <c r="E9" i="25"/>
  <c r="G653" i="25"/>
  <c r="I653" i="25" s="1"/>
  <c r="E654" i="25"/>
  <c r="G2539" i="25"/>
  <c r="I2539" i="25" s="1"/>
  <c r="E2540" i="25"/>
  <c r="E1032" i="25"/>
  <c r="G1031" i="25"/>
  <c r="I1031" i="25" s="1"/>
  <c r="E1881" i="25"/>
  <c r="G1880" i="25"/>
  <c r="I1880" i="25" s="1"/>
  <c r="E2170" i="25"/>
  <c r="G2169" i="25"/>
  <c r="I2169" i="25" s="1"/>
  <c r="E2958" i="25"/>
  <c r="G2957" i="25"/>
  <c r="I2957" i="25" s="1"/>
  <c r="G3854" i="25"/>
  <c r="I3854" i="25" s="1"/>
  <c r="E3855" i="25"/>
  <c r="G4307" i="25"/>
  <c r="I4307" i="25" s="1"/>
  <c r="E4308" i="25"/>
  <c r="G3190" i="25"/>
  <c r="I3190" i="25" s="1"/>
  <c r="E3191" i="25"/>
  <c r="G3191" i="25" s="1"/>
  <c r="I3191" i="25" s="1"/>
  <c r="G1407" i="25"/>
  <c r="I1407" i="25" s="1"/>
  <c r="E1408" i="25"/>
  <c r="G289" i="25"/>
  <c r="I289" i="25" s="1"/>
  <c r="E290" i="25"/>
  <c r="G3795" i="25"/>
  <c r="I3795" i="25" s="1"/>
  <c r="E3796" i="25"/>
  <c r="G2096" i="25"/>
  <c r="I2096" i="25" s="1"/>
  <c r="E2097" i="25"/>
  <c r="E1279" i="25"/>
  <c r="G1278" i="25"/>
  <c r="I1278" i="25" s="1"/>
  <c r="E1187" i="25"/>
  <c r="G1186" i="25"/>
  <c r="I1186" i="25" s="1"/>
  <c r="E4493" i="25"/>
  <c r="G4492" i="25"/>
  <c r="I4492" i="25" s="1"/>
  <c r="E3603" i="25"/>
  <c r="G3602" i="25"/>
  <c r="I3602" i="25" s="1"/>
  <c r="G4188" i="25"/>
  <c r="I4188" i="25" s="1"/>
  <c r="E4189" i="25"/>
  <c r="G3914" i="25"/>
  <c r="I3914" i="25" s="1"/>
  <c r="E3915" i="25"/>
  <c r="E2307" i="25"/>
  <c r="G2306" i="25"/>
  <c r="I2306" i="25" s="1"/>
  <c r="E2031" i="25"/>
  <c r="G2030" i="25"/>
  <c r="E3169" i="25"/>
  <c r="G3168" i="25"/>
  <c r="I3168" i="25" s="1"/>
  <c r="G86" i="25"/>
  <c r="I86" i="25" s="1"/>
  <c r="E87" i="25"/>
  <c r="G127" i="25"/>
  <c r="I127" i="25" s="1"/>
  <c r="E128" i="25"/>
  <c r="G2016" i="25"/>
  <c r="I2016" i="25" s="1"/>
  <c r="E2017" i="25"/>
  <c r="G4271" i="25"/>
  <c r="I4271" i="25" s="1"/>
  <c r="E4272" i="25"/>
  <c r="G4672" i="25"/>
  <c r="I4672" i="25" s="1"/>
  <c r="E4673" i="25"/>
  <c r="G2477" i="25"/>
  <c r="I2477" i="25" s="1"/>
  <c r="E2478" i="25"/>
  <c r="E746" i="25"/>
  <c r="G745" i="25"/>
  <c r="I745" i="25" s="1"/>
  <c r="F4469" i="25"/>
  <c r="G4468" i="25"/>
  <c r="I4468" i="25" s="1"/>
  <c r="G2888" i="25"/>
  <c r="I2888" i="25" s="1"/>
  <c r="E2889" i="25"/>
  <c r="G1549" i="25"/>
  <c r="I1549" i="25" s="1"/>
  <c r="E1550" i="25"/>
  <c r="G4590" i="25"/>
  <c r="I4590" i="25" s="1"/>
  <c r="E4591" i="25"/>
  <c r="E2106" i="25"/>
  <c r="G2105" i="25"/>
  <c r="I2105" i="25" s="1"/>
  <c r="G4905" i="25"/>
  <c r="I4905" i="25" s="1"/>
  <c r="E4906" i="25"/>
  <c r="G3966" i="25"/>
  <c r="I3966" i="25" s="1"/>
  <c r="E3967" i="25"/>
  <c r="E2659" i="25"/>
  <c r="G2658" i="25"/>
  <c r="I2658" i="25" s="1"/>
  <c r="G54" i="25"/>
  <c r="I54" i="25" s="1"/>
  <c r="E55" i="25"/>
  <c r="G4200" i="25"/>
  <c r="I4200" i="25" s="1"/>
  <c r="E4201" i="25"/>
  <c r="E3141" i="25"/>
  <c r="G3140" i="25"/>
  <c r="I3140" i="25" s="1"/>
  <c r="G3617" i="25"/>
  <c r="I3617" i="25" s="1"/>
  <c r="E3618" i="25"/>
  <c r="G4238" i="25"/>
  <c r="I4238" i="25" s="1"/>
  <c r="E4239" i="25"/>
  <c r="E1747" i="25"/>
  <c r="G1746" i="25"/>
  <c r="I1746" i="25" s="1"/>
  <c r="E3543" i="25"/>
  <c r="G3542" i="25"/>
  <c r="I3542" i="25" s="1"/>
  <c r="E536" i="25"/>
  <c r="G535" i="25"/>
  <c r="I535" i="25" s="1"/>
  <c r="G2507" i="25"/>
  <c r="I2507" i="25" s="1"/>
  <c r="E2508" i="25"/>
  <c r="G419" i="25"/>
  <c r="I419" i="25" s="1"/>
  <c r="E420" i="25"/>
  <c r="G3810" i="25"/>
  <c r="I3810" i="25" s="1"/>
  <c r="E3811" i="25"/>
  <c r="G4112" i="25"/>
  <c r="I4112" i="25" s="1"/>
  <c r="E4113" i="25"/>
  <c r="G4650" i="25"/>
  <c r="I4650" i="25" s="1"/>
  <c r="E4651" i="25"/>
  <c r="G1367" i="25"/>
  <c r="I1367" i="25" s="1"/>
  <c r="E1368" i="25"/>
  <c r="E4546" i="25"/>
  <c r="G4545" i="25"/>
  <c r="I4545" i="25" s="1"/>
  <c r="G56" i="24"/>
  <c r="I56" i="24" s="1"/>
  <c r="G8" i="24"/>
  <c r="I8" i="24" s="1"/>
  <c r="E11" i="5"/>
  <c r="E1770" i="24" l="1"/>
  <c r="E2938" i="25"/>
  <c r="G2937" i="25"/>
  <c r="I2937" i="25" s="1"/>
  <c r="E4778" i="25"/>
  <c r="G4777" i="25"/>
  <c r="I4777" i="25" s="1"/>
  <c r="E226" i="25"/>
  <c r="G225" i="25"/>
  <c r="I225" i="25" s="1"/>
  <c r="G4748" i="25"/>
  <c r="I4748" i="25" s="1"/>
  <c r="E4749" i="25"/>
  <c r="E4134" i="25"/>
  <c r="G4133" i="25"/>
  <c r="I4133" i="25" s="1"/>
  <c r="G2825" i="25"/>
  <c r="I2825" i="25" s="1"/>
  <c r="E2826" i="25"/>
  <c r="E4853" i="25"/>
  <c r="G4852" i="25"/>
  <c r="I4852" i="25" s="1"/>
  <c r="E4907" i="25"/>
  <c r="G4906" i="25"/>
  <c r="I4906" i="25" s="1"/>
  <c r="G4189" i="25"/>
  <c r="I4189" i="25" s="1"/>
  <c r="E4190" i="25"/>
  <c r="E4652" i="25"/>
  <c r="G4651" i="25"/>
  <c r="I4651" i="25" s="1"/>
  <c r="E2509" i="25"/>
  <c r="G2508" i="25"/>
  <c r="I2508" i="25" s="1"/>
  <c r="E4240" i="25"/>
  <c r="G4239" i="25"/>
  <c r="I4239" i="25" s="1"/>
  <c r="G55" i="25"/>
  <c r="I55" i="25" s="1"/>
  <c r="E56" i="25"/>
  <c r="G2889" i="25"/>
  <c r="I2889" i="25" s="1"/>
  <c r="E2890" i="25"/>
  <c r="E2018" i="25"/>
  <c r="G2017" i="25"/>
  <c r="I2017" i="25" s="1"/>
  <c r="E2098" i="25"/>
  <c r="G2098" i="25" s="1"/>
  <c r="I2098" i="25" s="1"/>
  <c r="G2097" i="25"/>
  <c r="I2097" i="25" s="1"/>
  <c r="E655" i="25"/>
  <c r="G654" i="25"/>
  <c r="I654" i="25" s="1"/>
  <c r="E4631" i="25"/>
  <c r="G4630" i="25"/>
  <c r="I4630" i="25" s="1"/>
  <c r="G4255" i="25"/>
  <c r="I4255" i="25" s="1"/>
  <c r="E4256" i="25"/>
  <c r="E2560" i="25"/>
  <c r="G2559" i="25"/>
  <c r="I2559" i="25" s="1"/>
  <c r="E3812" i="25"/>
  <c r="G3811" i="25"/>
  <c r="I3811" i="25" s="1"/>
  <c r="G4546" i="25"/>
  <c r="I4546" i="25" s="1"/>
  <c r="E4547" i="25"/>
  <c r="E3544" i="25"/>
  <c r="G3543" i="25"/>
  <c r="I3543" i="25" s="1"/>
  <c r="E1369" i="25"/>
  <c r="G1368" i="25"/>
  <c r="I1368" i="25" s="1"/>
  <c r="E4202" i="25"/>
  <c r="G4201" i="25"/>
  <c r="I4201" i="25" s="1"/>
  <c r="E1748" i="25"/>
  <c r="G1747" i="25"/>
  <c r="I1747" i="25" s="1"/>
  <c r="E2107" i="25"/>
  <c r="G2106" i="25"/>
  <c r="I2106" i="25" s="1"/>
  <c r="G746" i="25"/>
  <c r="I746" i="25" s="1"/>
  <c r="E747" i="25"/>
  <c r="E2032" i="25"/>
  <c r="G2031" i="25"/>
  <c r="E3604" i="25"/>
  <c r="G3603" i="25"/>
  <c r="I3603" i="25" s="1"/>
  <c r="G2170" i="25"/>
  <c r="I2170" i="25" s="1"/>
  <c r="E2171" i="25"/>
  <c r="E3681" i="25"/>
  <c r="G3680" i="25"/>
  <c r="I3680" i="25" s="1"/>
  <c r="E4815" i="25"/>
  <c r="G4814" i="25"/>
  <c r="I4814" i="25" s="1"/>
  <c r="E4473" i="25"/>
  <c r="E370" i="25"/>
  <c r="G369" i="25"/>
  <c r="I369" i="25" s="1"/>
  <c r="E3491" i="25"/>
  <c r="G3490" i="25"/>
  <c r="I3490" i="25" s="1"/>
  <c r="E4333" i="25"/>
  <c r="G4332" i="25"/>
  <c r="I4332" i="25" s="1"/>
  <c r="E319" i="25"/>
  <c r="G318" i="25"/>
  <c r="I318" i="25" s="1"/>
  <c r="G2478" i="25"/>
  <c r="I2478" i="25" s="1"/>
  <c r="E2479" i="25"/>
  <c r="E129" i="25"/>
  <c r="G128" i="25"/>
  <c r="I128" i="25" s="1"/>
  <c r="E3797" i="25"/>
  <c r="G3796" i="25"/>
  <c r="I3796" i="25" s="1"/>
  <c r="G4308" i="25"/>
  <c r="I4308" i="25" s="1"/>
  <c r="E4309" i="25"/>
  <c r="E1486" i="25"/>
  <c r="G1485" i="25"/>
  <c r="I1485" i="25" s="1"/>
  <c r="E3289" i="25"/>
  <c r="G3288" i="25"/>
  <c r="I3288" i="25" s="1"/>
  <c r="E1168" i="25"/>
  <c r="G1167" i="25"/>
  <c r="I1167" i="25" s="1"/>
  <c r="E4078" i="25"/>
  <c r="G4077" i="25"/>
  <c r="I4077" i="25" s="1"/>
  <c r="G3978" i="25"/>
  <c r="I3978" i="25" s="1"/>
  <c r="E3979" i="25"/>
  <c r="E3701" i="25"/>
  <c r="G3700" i="25"/>
  <c r="I3700" i="25" s="1"/>
  <c r="G4361" i="25"/>
  <c r="I4361" i="25" s="1"/>
  <c r="E4362" i="25"/>
  <c r="G4362" i="25" s="1"/>
  <c r="I4362" i="25" s="1"/>
  <c r="G3618" i="25"/>
  <c r="I3618" i="25" s="1"/>
  <c r="E3619" i="25"/>
  <c r="G4591" i="25"/>
  <c r="I4591" i="25" s="1"/>
  <c r="E4592" i="25"/>
  <c r="E537" i="25"/>
  <c r="G536" i="25"/>
  <c r="I536" i="25" s="1"/>
  <c r="E2660" i="25"/>
  <c r="G2659" i="25"/>
  <c r="I2659" i="25" s="1"/>
  <c r="F4470" i="25"/>
  <c r="G4469" i="25"/>
  <c r="I4469" i="25" s="1"/>
  <c r="E2308" i="25"/>
  <c r="G2307" i="25"/>
  <c r="I2307" i="25" s="1"/>
  <c r="E4494" i="25"/>
  <c r="G4493" i="25"/>
  <c r="I4493" i="25" s="1"/>
  <c r="G1881" i="25"/>
  <c r="I1881" i="25" s="1"/>
  <c r="E1882" i="25"/>
  <c r="E172" i="25"/>
  <c r="G171" i="25"/>
  <c r="I171" i="25" s="1"/>
  <c r="E951" i="25"/>
  <c r="G950" i="25"/>
  <c r="I950" i="25" s="1"/>
  <c r="G4404" i="25"/>
  <c r="I4404" i="25" s="1"/>
  <c r="E4405" i="25"/>
  <c r="G3403" i="25"/>
  <c r="I3403" i="25" s="1"/>
  <c r="E3404" i="25"/>
  <c r="G3199" i="25"/>
  <c r="I3199" i="25" s="1"/>
  <c r="E3200" i="25"/>
  <c r="E3968" i="25"/>
  <c r="G3967" i="25"/>
  <c r="I3967" i="25" s="1"/>
  <c r="E4674" i="25"/>
  <c r="G4673" i="25"/>
  <c r="I4673" i="25" s="1"/>
  <c r="E88" i="25"/>
  <c r="G87" i="25"/>
  <c r="I87" i="25" s="1"/>
  <c r="E3916" i="25"/>
  <c r="G3915" i="25"/>
  <c r="I3915" i="25" s="1"/>
  <c r="E291" i="25"/>
  <c r="G290" i="25"/>
  <c r="I290" i="25" s="1"/>
  <c r="G3855" i="25"/>
  <c r="I3855" i="25" s="1"/>
  <c r="E3856" i="25"/>
  <c r="E10" i="25"/>
  <c r="G9" i="25"/>
  <c r="I9" i="25" s="1"/>
  <c r="G4438" i="25"/>
  <c r="I4438" i="25" s="1"/>
  <c r="E4439" i="25"/>
  <c r="G4959" i="25"/>
  <c r="I4959" i="25" s="1"/>
  <c r="E4960" i="25"/>
  <c r="E1450" i="25"/>
  <c r="G1449" i="25"/>
  <c r="I1449" i="25" s="1"/>
  <c r="E3654" i="25"/>
  <c r="G3653" i="25"/>
  <c r="I3653" i="25" s="1"/>
  <c r="G3343" i="25"/>
  <c r="I3343" i="25" s="1"/>
  <c r="E3344" i="25"/>
  <c r="G3141" i="25"/>
  <c r="I3141" i="25" s="1"/>
  <c r="E3142" i="25"/>
  <c r="E1188" i="25"/>
  <c r="G1187" i="25"/>
  <c r="I1187" i="25" s="1"/>
  <c r="G1032" i="25"/>
  <c r="I1032" i="25" s="1"/>
  <c r="E1033" i="25"/>
  <c r="G4092" i="25"/>
  <c r="I4092" i="25" s="1"/>
  <c r="E4093" i="25"/>
  <c r="E3637" i="25"/>
  <c r="G3636" i="25"/>
  <c r="I3636" i="25" s="1"/>
  <c r="E1601" i="25"/>
  <c r="G1600" i="25"/>
  <c r="I1600" i="25" s="1"/>
  <c r="E2682" i="25"/>
  <c r="G2681" i="25"/>
  <c r="I2681" i="25" s="1"/>
  <c r="E3586" i="25"/>
  <c r="G3585" i="25"/>
  <c r="I3585" i="25" s="1"/>
  <c r="E4319" i="25"/>
  <c r="G4318" i="25"/>
  <c r="I4318" i="25" s="1"/>
  <c r="G2613" i="25"/>
  <c r="I2613" i="25" s="1"/>
  <c r="E2614" i="25"/>
  <c r="E4114" i="25"/>
  <c r="G4113" i="25"/>
  <c r="I4113" i="25" s="1"/>
  <c r="G1550" i="25"/>
  <c r="I1550" i="25" s="1"/>
  <c r="E1551" i="25"/>
  <c r="G4272" i="25"/>
  <c r="I4272" i="25" s="1"/>
  <c r="E4273" i="25"/>
  <c r="E1409" i="25"/>
  <c r="G1408" i="25"/>
  <c r="I1408" i="25" s="1"/>
  <c r="E2541" i="25"/>
  <c r="G2540" i="25"/>
  <c r="I2540" i="25" s="1"/>
  <c r="G4285" i="25"/>
  <c r="I4285" i="25" s="1"/>
  <c r="E4286" i="25"/>
  <c r="G2416" i="25"/>
  <c r="I2416" i="25" s="1"/>
  <c r="E2417" i="25"/>
  <c r="E4352" i="25"/>
  <c r="G4351" i="25"/>
  <c r="I4351" i="25" s="1"/>
  <c r="G3772" i="25"/>
  <c r="I3772" i="25" s="1"/>
  <c r="E3773" i="25"/>
  <c r="E4707" i="25"/>
  <c r="G4706" i="25"/>
  <c r="I4706" i="25" s="1"/>
  <c r="G420" i="25"/>
  <c r="I420" i="25" s="1"/>
  <c r="E421" i="25"/>
  <c r="E3170" i="25"/>
  <c r="G3169" i="25"/>
  <c r="I3169" i="25" s="1"/>
  <c r="E1280" i="25"/>
  <c r="G1279" i="25"/>
  <c r="I1279" i="25" s="1"/>
  <c r="G2958" i="25"/>
  <c r="I2958" i="25" s="1"/>
  <c r="E2959" i="25"/>
  <c r="G2354" i="25"/>
  <c r="I2354" i="25" s="1"/>
  <c r="E2355" i="25"/>
  <c r="G3454" i="25"/>
  <c r="I3454" i="25" s="1"/>
  <c r="E3455" i="25"/>
  <c r="E883" i="25"/>
  <c r="G882" i="25"/>
  <c r="I882" i="25" s="1"/>
  <c r="E2723" i="25"/>
  <c r="G2722" i="25"/>
  <c r="I2722" i="25" s="1"/>
  <c r="G819" i="25"/>
  <c r="I819" i="25" s="1"/>
  <c r="E820" i="25"/>
  <c r="E4577" i="25"/>
  <c r="G4576" i="25"/>
  <c r="I4576" i="25" s="1"/>
  <c r="E3750" i="25"/>
  <c r="G3749" i="25"/>
  <c r="I3749" i="25" s="1"/>
  <c r="G1146" i="25"/>
  <c r="I1146" i="25" s="1"/>
  <c r="E1147" i="25"/>
  <c r="G57" i="24"/>
  <c r="I57" i="24" s="1"/>
  <c r="G9" i="24"/>
  <c r="I9" i="24" s="1"/>
  <c r="D99" i="9"/>
  <c r="E1771" i="24" l="1"/>
  <c r="E4750" i="25"/>
  <c r="G4749" i="25"/>
  <c r="I4749" i="25" s="1"/>
  <c r="E4854" i="25"/>
  <c r="G4853" i="25"/>
  <c r="I4853" i="25" s="1"/>
  <c r="E227" i="25"/>
  <c r="G226" i="25"/>
  <c r="I226" i="25" s="1"/>
  <c r="G2826" i="25"/>
  <c r="I2826" i="25" s="1"/>
  <c r="E2827" i="25"/>
  <c r="G4778" i="25"/>
  <c r="I4778" i="25" s="1"/>
  <c r="E4779" i="25"/>
  <c r="E4135" i="25"/>
  <c r="G4134" i="25"/>
  <c r="I4134" i="25" s="1"/>
  <c r="E2939" i="25"/>
  <c r="G2938" i="25"/>
  <c r="I2938" i="25" s="1"/>
  <c r="G3750" i="25"/>
  <c r="I3750" i="25" s="1"/>
  <c r="E3751" i="25"/>
  <c r="G3455" i="25"/>
  <c r="I3455" i="25" s="1"/>
  <c r="E3456" i="25"/>
  <c r="E3774" i="25"/>
  <c r="G3773" i="25"/>
  <c r="I3773" i="25" s="1"/>
  <c r="G1033" i="25"/>
  <c r="I1033" i="25" s="1"/>
  <c r="E1034" i="25"/>
  <c r="G3142" i="25"/>
  <c r="I3142" i="25" s="1"/>
  <c r="E3143" i="25"/>
  <c r="E4961" i="25"/>
  <c r="G4960" i="25"/>
  <c r="I4960" i="25" s="1"/>
  <c r="G1147" i="25"/>
  <c r="I1147" i="25" s="1"/>
  <c r="E1148" i="25"/>
  <c r="E422" i="25"/>
  <c r="G421" i="25"/>
  <c r="I421" i="25" s="1"/>
  <c r="G2723" i="25"/>
  <c r="I2723" i="25" s="1"/>
  <c r="E2724" i="25"/>
  <c r="E1552" i="25"/>
  <c r="G1551" i="25"/>
  <c r="I1551" i="25" s="1"/>
  <c r="G883" i="25"/>
  <c r="I883" i="25" s="1"/>
  <c r="E884" i="25"/>
  <c r="E4708" i="25"/>
  <c r="G4707" i="25"/>
  <c r="I4707" i="25" s="1"/>
  <c r="G4577" i="25"/>
  <c r="I4577" i="25" s="1"/>
  <c r="E4578" i="25"/>
  <c r="G3170" i="25"/>
  <c r="I3170" i="25" s="1"/>
  <c r="E3171" i="25"/>
  <c r="E2542" i="25"/>
  <c r="G2541" i="25"/>
  <c r="I2541" i="25" s="1"/>
  <c r="E4115" i="25"/>
  <c r="G4114" i="25"/>
  <c r="I4114" i="25" s="1"/>
  <c r="G2682" i="25"/>
  <c r="I2682" i="25" s="1"/>
  <c r="E2683" i="25"/>
  <c r="E292" i="25"/>
  <c r="G291" i="25"/>
  <c r="I291" i="25" s="1"/>
  <c r="E3969" i="25"/>
  <c r="G3969" i="25" s="1"/>
  <c r="I3969" i="25" s="1"/>
  <c r="G3968" i="25"/>
  <c r="I3968" i="25" s="1"/>
  <c r="G951" i="25"/>
  <c r="I951" i="25" s="1"/>
  <c r="E952" i="25"/>
  <c r="E4495" i="25"/>
  <c r="G4494" i="25"/>
  <c r="I4494" i="25" s="1"/>
  <c r="G537" i="25"/>
  <c r="I537" i="25" s="1"/>
  <c r="E538" i="25"/>
  <c r="E1169" i="25"/>
  <c r="G1168" i="25"/>
  <c r="I1168" i="25" s="1"/>
  <c r="E3798" i="25"/>
  <c r="G3797" i="25"/>
  <c r="I3797" i="25" s="1"/>
  <c r="E4334" i="25"/>
  <c r="G4333" i="25"/>
  <c r="I4333" i="25" s="1"/>
  <c r="E4816" i="25"/>
  <c r="G4815" i="25"/>
  <c r="I4815" i="25" s="1"/>
  <c r="G2032" i="25"/>
  <c r="E2033" i="25"/>
  <c r="E4203" i="25"/>
  <c r="G4202" i="25"/>
  <c r="I4202" i="25" s="1"/>
  <c r="G3812" i="25"/>
  <c r="I3812" i="25" s="1"/>
  <c r="E3813" i="25"/>
  <c r="E2019" i="25"/>
  <c r="G2018" i="25"/>
  <c r="I2018" i="25" s="1"/>
  <c r="E2510" i="25"/>
  <c r="G2509" i="25"/>
  <c r="I2509" i="25" s="1"/>
  <c r="E2615" i="25"/>
  <c r="G2614" i="25"/>
  <c r="I2614" i="25" s="1"/>
  <c r="G4439" i="25"/>
  <c r="I4439" i="25" s="1"/>
  <c r="E4440" i="25"/>
  <c r="E3201" i="25"/>
  <c r="G3200" i="25"/>
  <c r="I3200" i="25" s="1"/>
  <c r="G747" i="25"/>
  <c r="I747" i="25" s="1"/>
  <c r="E748" i="25"/>
  <c r="E2891" i="25"/>
  <c r="G2890" i="25"/>
  <c r="I2890" i="25" s="1"/>
  <c r="G820" i="25"/>
  <c r="I820" i="25" s="1"/>
  <c r="E821" i="25"/>
  <c r="E2356" i="25"/>
  <c r="G2355" i="25"/>
  <c r="I2355" i="25" s="1"/>
  <c r="G3344" i="25"/>
  <c r="I3344" i="25" s="1"/>
  <c r="E3345" i="25"/>
  <c r="E4353" i="25"/>
  <c r="G4353" i="25" s="1"/>
  <c r="I4353" i="25" s="1"/>
  <c r="G4352" i="25"/>
  <c r="I4352" i="25" s="1"/>
  <c r="E1410" i="25"/>
  <c r="G1409" i="25"/>
  <c r="I1409" i="25" s="1"/>
  <c r="G1601" i="25"/>
  <c r="I1601" i="25" s="1"/>
  <c r="E1602" i="25"/>
  <c r="G1188" i="25"/>
  <c r="I1188" i="25" s="1"/>
  <c r="E1189" i="25"/>
  <c r="E3917" i="25"/>
  <c r="G3916" i="25"/>
  <c r="I3916" i="25" s="1"/>
  <c r="G172" i="25"/>
  <c r="I172" i="25" s="1"/>
  <c r="E173" i="25"/>
  <c r="G2308" i="25"/>
  <c r="I2308" i="25" s="1"/>
  <c r="E2309" i="25"/>
  <c r="E3702" i="25"/>
  <c r="G3701" i="25"/>
  <c r="I3701" i="25" s="1"/>
  <c r="G3289" i="25"/>
  <c r="I3289" i="25" s="1"/>
  <c r="E3290" i="25"/>
  <c r="E130" i="25"/>
  <c r="G129" i="25"/>
  <c r="I129" i="25" s="1"/>
  <c r="G3491" i="25"/>
  <c r="I3491" i="25" s="1"/>
  <c r="E3492" i="25"/>
  <c r="G3681" i="25"/>
  <c r="I3681" i="25" s="1"/>
  <c r="E3682" i="25"/>
  <c r="E1370" i="25"/>
  <c r="G1369" i="25"/>
  <c r="I1369" i="25" s="1"/>
  <c r="E2561" i="25"/>
  <c r="G2560" i="25"/>
  <c r="I2560" i="25" s="1"/>
  <c r="E4632" i="25"/>
  <c r="G4631" i="25"/>
  <c r="I4631" i="25" s="1"/>
  <c r="E4653" i="25"/>
  <c r="G4652" i="25"/>
  <c r="I4652" i="25" s="1"/>
  <c r="E2418" i="25"/>
  <c r="G2417" i="25"/>
  <c r="I2417" i="25" s="1"/>
  <c r="E4274" i="25"/>
  <c r="G4273" i="25"/>
  <c r="I4273" i="25" s="1"/>
  <c r="G3404" i="25"/>
  <c r="I3404" i="25" s="1"/>
  <c r="E3405" i="25"/>
  <c r="G4592" i="25"/>
  <c r="I4592" i="25" s="1"/>
  <c r="E4593" i="25"/>
  <c r="G3979" i="25"/>
  <c r="I3979" i="25" s="1"/>
  <c r="E3980" i="25"/>
  <c r="E2480" i="25"/>
  <c r="G2479" i="25"/>
  <c r="I2479" i="25" s="1"/>
  <c r="E2172" i="25"/>
  <c r="G2171" i="25"/>
  <c r="I2171" i="25" s="1"/>
  <c r="E4257" i="25"/>
  <c r="G4256" i="25"/>
  <c r="I4256" i="25" s="1"/>
  <c r="G56" i="25"/>
  <c r="I56" i="25" s="1"/>
  <c r="E57" i="25"/>
  <c r="E4191" i="25"/>
  <c r="G4190" i="25"/>
  <c r="I4190" i="25" s="1"/>
  <c r="G4319" i="25"/>
  <c r="I4319" i="25" s="1"/>
  <c r="E4320" i="25"/>
  <c r="G3637" i="25"/>
  <c r="I3637" i="25" s="1"/>
  <c r="E3638" i="25"/>
  <c r="E3655" i="25"/>
  <c r="G3654" i="25"/>
  <c r="I3654" i="25" s="1"/>
  <c r="E11" i="25"/>
  <c r="G10" i="25"/>
  <c r="I10" i="25" s="1"/>
  <c r="E89" i="25"/>
  <c r="G88" i="25"/>
  <c r="I88" i="25" s="1"/>
  <c r="F4471" i="25"/>
  <c r="G4470" i="25"/>
  <c r="I4470" i="25" s="1"/>
  <c r="E1487" i="25"/>
  <c r="G1486" i="25"/>
  <c r="I1486" i="25" s="1"/>
  <c r="G370" i="25"/>
  <c r="I370" i="25" s="1"/>
  <c r="E371" i="25"/>
  <c r="G2107" i="25"/>
  <c r="I2107" i="25" s="1"/>
  <c r="E2108" i="25"/>
  <c r="G3544" i="25"/>
  <c r="I3544" i="25" s="1"/>
  <c r="E3545" i="25"/>
  <c r="E656" i="25"/>
  <c r="G655" i="25"/>
  <c r="I655" i="25" s="1"/>
  <c r="G2959" i="25"/>
  <c r="I2959" i="25" s="1"/>
  <c r="E2960" i="25"/>
  <c r="G3856" i="25"/>
  <c r="I3856" i="25" s="1"/>
  <c r="E3857" i="25"/>
  <c r="G4405" i="25"/>
  <c r="I4405" i="25" s="1"/>
  <c r="E4406" i="25"/>
  <c r="G1882" i="25"/>
  <c r="I1882" i="25" s="1"/>
  <c r="E1883" i="25"/>
  <c r="E3620" i="25"/>
  <c r="G3619" i="25"/>
  <c r="I3619" i="25" s="1"/>
  <c r="G4309" i="25"/>
  <c r="I4309" i="25" s="1"/>
  <c r="E4310" i="25"/>
  <c r="G4310" i="25" s="1"/>
  <c r="I4310" i="25" s="1"/>
  <c r="G4547" i="25"/>
  <c r="I4547" i="25" s="1"/>
  <c r="E4548" i="25"/>
  <c r="E4287" i="25"/>
  <c r="G4286" i="25"/>
  <c r="I4286" i="25" s="1"/>
  <c r="E4094" i="25"/>
  <c r="G4093" i="25"/>
  <c r="I4093" i="25" s="1"/>
  <c r="G1280" i="25"/>
  <c r="I1280" i="25" s="1"/>
  <c r="E1281" i="25"/>
  <c r="G3586" i="25"/>
  <c r="I3586" i="25" s="1"/>
  <c r="E3587" i="25"/>
  <c r="E1451" i="25"/>
  <c r="G1450" i="25"/>
  <c r="I1450" i="25" s="1"/>
  <c r="E4675" i="25"/>
  <c r="G4674" i="25"/>
  <c r="I4674" i="25" s="1"/>
  <c r="G2660" i="25"/>
  <c r="I2660" i="25" s="1"/>
  <c r="E2661" i="25"/>
  <c r="E4079" i="25"/>
  <c r="G4078" i="25"/>
  <c r="I4078" i="25" s="1"/>
  <c r="G319" i="25"/>
  <c r="I319" i="25" s="1"/>
  <c r="E320" i="25"/>
  <c r="E4474" i="25"/>
  <c r="G3604" i="25"/>
  <c r="I3604" i="25" s="1"/>
  <c r="E3605" i="25"/>
  <c r="G1748" i="25"/>
  <c r="I1748" i="25" s="1"/>
  <c r="E1749" i="25"/>
  <c r="E4241" i="25"/>
  <c r="G4240" i="25"/>
  <c r="I4240" i="25" s="1"/>
  <c r="E4908" i="25"/>
  <c r="G4907" i="25"/>
  <c r="I4907" i="25" s="1"/>
  <c r="G10" i="24"/>
  <c r="I10" i="24" s="1"/>
  <c r="G58" i="24"/>
  <c r="I58" i="24" s="1"/>
  <c r="G2827" i="25" l="1"/>
  <c r="I2827" i="25" s="1"/>
  <c r="E2828" i="25"/>
  <c r="G2939" i="25"/>
  <c r="I2939" i="25" s="1"/>
  <c r="E2940" i="25"/>
  <c r="G227" i="25"/>
  <c r="I227" i="25" s="1"/>
  <c r="E228" i="25"/>
  <c r="G4135" i="25"/>
  <c r="I4135" i="25" s="1"/>
  <c r="E4136" i="25"/>
  <c r="G4854" i="25"/>
  <c r="I4854" i="25" s="1"/>
  <c r="E4855" i="25"/>
  <c r="E4780" i="25"/>
  <c r="G4779" i="25"/>
  <c r="I4779" i="25" s="1"/>
  <c r="G4750" i="25"/>
  <c r="I4750" i="25" s="1"/>
  <c r="E4751" i="25"/>
  <c r="G3605" i="25"/>
  <c r="I3605" i="25" s="1"/>
  <c r="E3606" i="25"/>
  <c r="G2661" i="25"/>
  <c r="I2661" i="25" s="1"/>
  <c r="E2662" i="25"/>
  <c r="G3587" i="25"/>
  <c r="I3587" i="25" s="1"/>
  <c r="E3588" i="25"/>
  <c r="E4549" i="25"/>
  <c r="G4548" i="25"/>
  <c r="I4548" i="25" s="1"/>
  <c r="E4407" i="25"/>
  <c r="G4406" i="25"/>
  <c r="I4406" i="25" s="1"/>
  <c r="G3545" i="25"/>
  <c r="I3545" i="25" s="1"/>
  <c r="E3546" i="25"/>
  <c r="G173" i="25"/>
  <c r="I173" i="25" s="1"/>
  <c r="E174" i="25"/>
  <c r="G2033" i="25"/>
  <c r="E2034" i="25"/>
  <c r="G884" i="25"/>
  <c r="I884" i="25" s="1"/>
  <c r="E885" i="25"/>
  <c r="G1148" i="25"/>
  <c r="I1148" i="25" s="1"/>
  <c r="E1149" i="25"/>
  <c r="E1035" i="25"/>
  <c r="G1034" i="25"/>
  <c r="I1034" i="25" s="1"/>
  <c r="G4908" i="25"/>
  <c r="I4908" i="25" s="1"/>
  <c r="E4909" i="25"/>
  <c r="F4472" i="25"/>
  <c r="G4471" i="25"/>
  <c r="I4471" i="25" s="1"/>
  <c r="G3655" i="25"/>
  <c r="I3655" i="25" s="1"/>
  <c r="E3656" i="25"/>
  <c r="E4192" i="25"/>
  <c r="G4191" i="25"/>
  <c r="I4191" i="25" s="1"/>
  <c r="E2481" i="25"/>
  <c r="G2480" i="25"/>
  <c r="I2480" i="25" s="1"/>
  <c r="E4275" i="25"/>
  <c r="G4275" i="25" s="1"/>
  <c r="I4275" i="25" s="1"/>
  <c r="G4274" i="25"/>
  <c r="I4274" i="25" s="1"/>
  <c r="G2561" i="25"/>
  <c r="I2561" i="25" s="1"/>
  <c r="E2562" i="25"/>
  <c r="G130" i="25"/>
  <c r="I130" i="25" s="1"/>
  <c r="E131" i="25"/>
  <c r="G1410" i="25"/>
  <c r="I1410" i="25" s="1"/>
  <c r="E1411" i="25"/>
  <c r="G2356" i="25"/>
  <c r="I2356" i="25" s="1"/>
  <c r="E2357" i="25"/>
  <c r="G2510" i="25"/>
  <c r="I2510" i="25" s="1"/>
  <c r="E2511" i="25"/>
  <c r="G1169" i="25"/>
  <c r="I1169" i="25" s="1"/>
  <c r="E1170" i="25"/>
  <c r="G2542" i="25"/>
  <c r="I2542" i="25" s="1"/>
  <c r="E2543" i="25"/>
  <c r="E4475" i="25"/>
  <c r="G1281" i="25"/>
  <c r="I1281" i="25" s="1"/>
  <c r="E1282" i="25"/>
  <c r="G3857" i="25"/>
  <c r="I3857" i="25" s="1"/>
  <c r="E3858" i="25"/>
  <c r="G2108" i="25"/>
  <c r="I2108" i="25" s="1"/>
  <c r="E2109" i="25"/>
  <c r="G57" i="25"/>
  <c r="I57" i="25" s="1"/>
  <c r="E58" i="25"/>
  <c r="E3981" i="25"/>
  <c r="G3980" i="25"/>
  <c r="I3980" i="25" s="1"/>
  <c r="E3291" i="25"/>
  <c r="G3290" i="25"/>
  <c r="I3290" i="25" s="1"/>
  <c r="E822" i="25"/>
  <c r="G821" i="25"/>
  <c r="I821" i="25" s="1"/>
  <c r="G538" i="25"/>
  <c r="I538" i="25" s="1"/>
  <c r="E539" i="25"/>
  <c r="G3171" i="25"/>
  <c r="I3171" i="25" s="1"/>
  <c r="E3172" i="25"/>
  <c r="E4242" i="25"/>
  <c r="G4241" i="25"/>
  <c r="I4241" i="25" s="1"/>
  <c r="G4675" i="25"/>
  <c r="I4675" i="25" s="1"/>
  <c r="E4676" i="25"/>
  <c r="E2419" i="25"/>
  <c r="G2418" i="25"/>
  <c r="I2418" i="25" s="1"/>
  <c r="G1370" i="25"/>
  <c r="I1370" i="25" s="1"/>
  <c r="E1371" i="25"/>
  <c r="G3917" i="25"/>
  <c r="I3917" i="25" s="1"/>
  <c r="E3918" i="25"/>
  <c r="G3201" i="25"/>
  <c r="I3201" i="25" s="1"/>
  <c r="E3202" i="25"/>
  <c r="G2019" i="25"/>
  <c r="I2019" i="25" s="1"/>
  <c r="E2020" i="25"/>
  <c r="G4816" i="25"/>
  <c r="I4816" i="25" s="1"/>
  <c r="E4817" i="25"/>
  <c r="G292" i="25"/>
  <c r="I292" i="25" s="1"/>
  <c r="E293" i="25"/>
  <c r="E1553" i="25"/>
  <c r="G1552" i="25"/>
  <c r="I1552" i="25" s="1"/>
  <c r="E3775" i="25"/>
  <c r="G3774" i="25"/>
  <c r="I3774" i="25" s="1"/>
  <c r="G320" i="25"/>
  <c r="I320" i="25" s="1"/>
  <c r="E321" i="25"/>
  <c r="E2961" i="25"/>
  <c r="G2960" i="25"/>
  <c r="I2960" i="25" s="1"/>
  <c r="G371" i="25"/>
  <c r="I371" i="25" s="1"/>
  <c r="E372" i="25"/>
  <c r="G3638" i="25"/>
  <c r="I3638" i="25" s="1"/>
  <c r="E3639" i="25"/>
  <c r="E4594" i="25"/>
  <c r="G4593" i="25"/>
  <c r="I4593" i="25" s="1"/>
  <c r="G3682" i="25"/>
  <c r="I3682" i="25" s="1"/>
  <c r="E3683" i="25"/>
  <c r="G1189" i="25"/>
  <c r="I1189" i="25" s="1"/>
  <c r="E1190" i="25"/>
  <c r="E4441" i="25"/>
  <c r="G4440" i="25"/>
  <c r="I4440" i="25" s="1"/>
  <c r="G3813" i="25"/>
  <c r="I3813" i="25" s="1"/>
  <c r="E3814" i="25"/>
  <c r="G2683" i="25"/>
  <c r="I2683" i="25" s="1"/>
  <c r="E2684" i="25"/>
  <c r="G4578" i="25"/>
  <c r="I4578" i="25" s="1"/>
  <c r="E4579" i="25"/>
  <c r="E2725" i="25"/>
  <c r="G2724" i="25"/>
  <c r="I2724" i="25" s="1"/>
  <c r="G3456" i="25"/>
  <c r="I3456" i="25" s="1"/>
  <c r="E3457" i="25"/>
  <c r="E1452" i="25"/>
  <c r="G1451" i="25"/>
  <c r="I1451" i="25" s="1"/>
  <c r="E4095" i="25"/>
  <c r="G4094" i="25"/>
  <c r="I4094" i="25" s="1"/>
  <c r="E3621" i="25"/>
  <c r="G3620" i="25"/>
  <c r="I3620" i="25" s="1"/>
  <c r="G89" i="25"/>
  <c r="I89" i="25" s="1"/>
  <c r="E90" i="25"/>
  <c r="E4258" i="25"/>
  <c r="G4257" i="25"/>
  <c r="I4257" i="25" s="1"/>
  <c r="G4653" i="25"/>
  <c r="I4653" i="25" s="1"/>
  <c r="E4654" i="25"/>
  <c r="E3703" i="25"/>
  <c r="G3702" i="25"/>
  <c r="I3702" i="25" s="1"/>
  <c r="E2892" i="25"/>
  <c r="G2891" i="25"/>
  <c r="I2891" i="25" s="1"/>
  <c r="G4334" i="25"/>
  <c r="I4334" i="25" s="1"/>
  <c r="E4335" i="25"/>
  <c r="G4495" i="25"/>
  <c r="I4495" i="25" s="1"/>
  <c r="E4496" i="25"/>
  <c r="E4962" i="25"/>
  <c r="G4961" i="25"/>
  <c r="I4961" i="25" s="1"/>
  <c r="G1749" i="25"/>
  <c r="I1749" i="25" s="1"/>
  <c r="E1750" i="25"/>
  <c r="E1884" i="25"/>
  <c r="G1883" i="25"/>
  <c r="I1883" i="25" s="1"/>
  <c r="G4320" i="25"/>
  <c r="I4320" i="25" s="1"/>
  <c r="E4321" i="25"/>
  <c r="G3405" i="25"/>
  <c r="I3405" i="25" s="1"/>
  <c r="E3406" i="25"/>
  <c r="G3492" i="25"/>
  <c r="I3492" i="25" s="1"/>
  <c r="E3493" i="25"/>
  <c r="G2309" i="25"/>
  <c r="I2309" i="25" s="1"/>
  <c r="E2310" i="25"/>
  <c r="E1603" i="25"/>
  <c r="G1602" i="25"/>
  <c r="I1602" i="25" s="1"/>
  <c r="E3346" i="25"/>
  <c r="G3345" i="25"/>
  <c r="I3345" i="25" s="1"/>
  <c r="E749" i="25"/>
  <c r="G748" i="25"/>
  <c r="I748" i="25" s="1"/>
  <c r="G952" i="25"/>
  <c r="I952" i="25" s="1"/>
  <c r="E953" i="25"/>
  <c r="E3144" i="25"/>
  <c r="G3143" i="25"/>
  <c r="I3143" i="25" s="1"/>
  <c r="G3751" i="25"/>
  <c r="I3751" i="25" s="1"/>
  <c r="E3752" i="25"/>
  <c r="G4079" i="25"/>
  <c r="I4079" i="25" s="1"/>
  <c r="E4080" i="25"/>
  <c r="E4288" i="25"/>
  <c r="G4287" i="25"/>
  <c r="I4287" i="25" s="1"/>
  <c r="G656" i="25"/>
  <c r="I656" i="25" s="1"/>
  <c r="E657" i="25"/>
  <c r="G1487" i="25"/>
  <c r="I1487" i="25" s="1"/>
  <c r="E1488" i="25"/>
  <c r="G11" i="25"/>
  <c r="I11" i="25" s="1"/>
  <c r="E12" i="25"/>
  <c r="E2173" i="25"/>
  <c r="G2172" i="25"/>
  <c r="I2172" i="25" s="1"/>
  <c r="G4632" i="25"/>
  <c r="I4632" i="25" s="1"/>
  <c r="E4633" i="25"/>
  <c r="E2616" i="25"/>
  <c r="G2615" i="25"/>
  <c r="I2615" i="25" s="1"/>
  <c r="G4203" i="25"/>
  <c r="I4203" i="25" s="1"/>
  <c r="E4204" i="25"/>
  <c r="E3799" i="25"/>
  <c r="G3798" i="25"/>
  <c r="I3798" i="25" s="1"/>
  <c r="G4115" i="25"/>
  <c r="I4115" i="25" s="1"/>
  <c r="E4116" i="25"/>
  <c r="E4709" i="25"/>
  <c r="G4708" i="25"/>
  <c r="I4708" i="25" s="1"/>
  <c r="G422" i="25"/>
  <c r="I422" i="25" s="1"/>
  <c r="E423" i="25"/>
  <c r="G59" i="24"/>
  <c r="I59" i="24" s="1"/>
  <c r="G11" i="24"/>
  <c r="I11" i="24" s="1"/>
  <c r="D36" i="9"/>
  <c r="Y195" i="4"/>
  <c r="AC195" i="4" s="1"/>
  <c r="X195" i="4"/>
  <c r="AB195" i="4" s="1"/>
  <c r="W195" i="4"/>
  <c r="AA195" i="4" s="1"/>
  <c r="V195" i="4"/>
  <c r="Z195" i="4" s="1"/>
  <c r="T195" i="4"/>
  <c r="Y77" i="4"/>
  <c r="AC77" i="4" s="1"/>
  <c r="X77" i="4"/>
  <c r="AB77" i="4" s="1"/>
  <c r="W77" i="4"/>
  <c r="AA77" i="4" s="1"/>
  <c r="V77" i="4"/>
  <c r="Z77" i="4" s="1"/>
  <c r="T77" i="4"/>
  <c r="C77" i="4"/>
  <c r="B77" i="4"/>
  <c r="AG45" i="13" s="1"/>
  <c r="Y73" i="4"/>
  <c r="AC73" i="4" s="1"/>
  <c r="X73" i="4"/>
  <c r="AB73" i="4" s="1"/>
  <c r="W73" i="4"/>
  <c r="AA73" i="4" s="1"/>
  <c r="V73" i="4"/>
  <c r="Z73" i="4" s="1"/>
  <c r="T73" i="4"/>
  <c r="E4856" i="25" l="1"/>
  <c r="G4855" i="25"/>
  <c r="I4855" i="25" s="1"/>
  <c r="G4136" i="25"/>
  <c r="I4136" i="25" s="1"/>
  <c r="E4137" i="25"/>
  <c r="G4751" i="25"/>
  <c r="I4751" i="25" s="1"/>
  <c r="E4752" i="25"/>
  <c r="G228" i="25"/>
  <c r="I228" i="25" s="1"/>
  <c r="E229" i="25"/>
  <c r="G2940" i="25"/>
  <c r="I2940" i="25" s="1"/>
  <c r="E2941" i="25"/>
  <c r="G4780" i="25"/>
  <c r="I4780" i="25" s="1"/>
  <c r="E4781" i="25"/>
  <c r="E2829" i="25"/>
  <c r="G2828" i="25"/>
  <c r="I2828" i="25" s="1"/>
  <c r="G1488" i="25"/>
  <c r="I1488" i="25" s="1"/>
  <c r="E1489" i="25"/>
  <c r="E3753" i="25"/>
  <c r="G3752" i="25"/>
  <c r="I3752" i="25" s="1"/>
  <c r="E3407" i="25"/>
  <c r="G3406" i="25"/>
  <c r="I3406" i="25" s="1"/>
  <c r="G1750" i="25"/>
  <c r="I1750" i="25" s="1"/>
  <c r="E670" i="25"/>
  <c r="G90" i="25"/>
  <c r="I90" i="25" s="1"/>
  <c r="E91" i="25"/>
  <c r="G3457" i="25"/>
  <c r="I3457" i="25" s="1"/>
  <c r="E3458" i="25"/>
  <c r="E3815" i="25"/>
  <c r="G3814" i="25"/>
  <c r="I3814" i="25" s="1"/>
  <c r="E3684" i="25"/>
  <c r="G3683" i="25"/>
  <c r="I3683" i="25" s="1"/>
  <c r="G2020" i="25"/>
  <c r="I2020" i="25" s="1"/>
  <c r="E2021" i="25"/>
  <c r="E540" i="25"/>
  <c r="G539" i="25"/>
  <c r="I539" i="25" s="1"/>
  <c r="E59" i="25"/>
  <c r="G58" i="25"/>
  <c r="I58" i="25" s="1"/>
  <c r="E3859" i="25"/>
  <c r="G3858" i="25"/>
  <c r="I3858" i="25" s="1"/>
  <c r="G1170" i="25"/>
  <c r="I1170" i="25" s="1"/>
  <c r="E1171" i="25"/>
  <c r="G131" i="25"/>
  <c r="I131" i="25" s="1"/>
  <c r="E132" i="25"/>
  <c r="E3982" i="25"/>
  <c r="G3981" i="25"/>
  <c r="I3981" i="25" s="1"/>
  <c r="G4709" i="25"/>
  <c r="I4709" i="25" s="1"/>
  <c r="E4710" i="25"/>
  <c r="G2616" i="25"/>
  <c r="I2616" i="25" s="1"/>
  <c r="E2617" i="25"/>
  <c r="E3347" i="25"/>
  <c r="G3346" i="25"/>
  <c r="I3346" i="25" s="1"/>
  <c r="G2892" i="25"/>
  <c r="I2892" i="25" s="1"/>
  <c r="E2893" i="25"/>
  <c r="E2962" i="25"/>
  <c r="G2961" i="25"/>
  <c r="I2961" i="25" s="1"/>
  <c r="E2420" i="25"/>
  <c r="G2419" i="25"/>
  <c r="I2419" i="25" s="1"/>
  <c r="E4193" i="25"/>
  <c r="G4193" i="25" s="1"/>
  <c r="I4193" i="25" s="1"/>
  <c r="G4192" i="25"/>
  <c r="I4192" i="25" s="1"/>
  <c r="E1036" i="25"/>
  <c r="G1035" i="25"/>
  <c r="I1035" i="25" s="1"/>
  <c r="E4550" i="25"/>
  <c r="G4549" i="25"/>
  <c r="I4549" i="25" s="1"/>
  <c r="E4117" i="25"/>
  <c r="G4116" i="25"/>
  <c r="I4116" i="25" s="1"/>
  <c r="G4633" i="25"/>
  <c r="I4633" i="25" s="1"/>
  <c r="E4634" i="25"/>
  <c r="G657" i="25"/>
  <c r="I657" i="25" s="1"/>
  <c r="E658" i="25"/>
  <c r="G4321" i="25"/>
  <c r="I4321" i="25" s="1"/>
  <c r="E4322" i="25"/>
  <c r="E322" i="25"/>
  <c r="G321" i="25"/>
  <c r="I321" i="25" s="1"/>
  <c r="E3203" i="25"/>
  <c r="G3202" i="25"/>
  <c r="I3202" i="25" s="1"/>
  <c r="G4676" i="25"/>
  <c r="I4676" i="25" s="1"/>
  <c r="E4677" i="25"/>
  <c r="E1283" i="25"/>
  <c r="G1282" i="25"/>
  <c r="I1282" i="25" s="1"/>
  <c r="G2511" i="25"/>
  <c r="I2511" i="25" s="1"/>
  <c r="E2512" i="25"/>
  <c r="E2563" i="25"/>
  <c r="G2562" i="25"/>
  <c r="I2562" i="25" s="1"/>
  <c r="G3656" i="25"/>
  <c r="I3656" i="25" s="1"/>
  <c r="E3657" i="25"/>
  <c r="E1150" i="25"/>
  <c r="G1149" i="25"/>
  <c r="I1149" i="25" s="1"/>
  <c r="E175" i="25"/>
  <c r="G174" i="25"/>
  <c r="I174" i="25" s="1"/>
  <c r="E3589" i="25"/>
  <c r="G3588" i="25"/>
  <c r="I3588" i="25" s="1"/>
  <c r="E3145" i="25"/>
  <c r="G3144" i="25"/>
  <c r="I3144" i="25" s="1"/>
  <c r="E1604" i="25"/>
  <c r="G1603" i="25"/>
  <c r="I1603" i="25" s="1"/>
  <c r="G4962" i="25"/>
  <c r="I4962" i="25" s="1"/>
  <c r="E4963" i="25"/>
  <c r="G4963" i="25" s="1"/>
  <c r="I4963" i="25" s="1"/>
  <c r="G3703" i="25"/>
  <c r="I3703" i="25" s="1"/>
  <c r="E3704" i="25"/>
  <c r="E3622" i="25"/>
  <c r="G3621" i="25"/>
  <c r="I3621" i="25" s="1"/>
  <c r="G2725" i="25"/>
  <c r="I2725" i="25" s="1"/>
  <c r="E2726" i="25"/>
  <c r="E4442" i="25"/>
  <c r="G4441" i="25"/>
  <c r="I4441" i="25" s="1"/>
  <c r="E4595" i="25"/>
  <c r="G4594" i="25"/>
  <c r="I4594" i="25" s="1"/>
  <c r="G1553" i="25"/>
  <c r="I1553" i="25" s="1"/>
  <c r="E1554" i="25"/>
  <c r="E954" i="25"/>
  <c r="G953" i="25"/>
  <c r="I953" i="25" s="1"/>
  <c r="E2311" i="25"/>
  <c r="G2310" i="25"/>
  <c r="I2310" i="25" s="1"/>
  <c r="G4496" i="25"/>
  <c r="I4496" i="25" s="1"/>
  <c r="E4497" i="25"/>
  <c r="G4654" i="25"/>
  <c r="I4654" i="25" s="1"/>
  <c r="E4655" i="25"/>
  <c r="G4579" i="25"/>
  <c r="I4579" i="25" s="1"/>
  <c r="E4580" i="25"/>
  <c r="E3640" i="25"/>
  <c r="G3639" i="25"/>
  <c r="I3639" i="25" s="1"/>
  <c r="G293" i="25"/>
  <c r="I293" i="25" s="1"/>
  <c r="E294" i="25"/>
  <c r="G3918" i="25"/>
  <c r="I3918" i="25" s="1"/>
  <c r="E3919" i="25"/>
  <c r="E4476" i="25"/>
  <c r="G2357" i="25"/>
  <c r="I2357" i="25" s="1"/>
  <c r="E2358" i="25"/>
  <c r="G885" i="25"/>
  <c r="I885" i="25" s="1"/>
  <c r="E886" i="25"/>
  <c r="E3547" i="25"/>
  <c r="G3546" i="25"/>
  <c r="I3546" i="25" s="1"/>
  <c r="E2663" i="25"/>
  <c r="G2662" i="25"/>
  <c r="I2662" i="25" s="1"/>
  <c r="E823" i="25"/>
  <c r="G822" i="25"/>
  <c r="I822" i="25" s="1"/>
  <c r="G3799" i="25"/>
  <c r="I3799" i="25" s="1"/>
  <c r="E3800" i="25"/>
  <c r="G3800" i="25" s="1"/>
  <c r="I3800" i="25" s="1"/>
  <c r="E2174" i="25"/>
  <c r="G2173" i="25"/>
  <c r="I2173" i="25" s="1"/>
  <c r="G4288" i="25"/>
  <c r="I4288" i="25" s="1"/>
  <c r="E4289" i="25"/>
  <c r="E1885" i="25"/>
  <c r="G1884" i="25"/>
  <c r="I1884" i="25" s="1"/>
  <c r="G4095" i="25"/>
  <c r="I4095" i="25" s="1"/>
  <c r="E4096" i="25"/>
  <c r="E4243" i="25"/>
  <c r="G4242" i="25"/>
  <c r="I4242" i="25" s="1"/>
  <c r="G3291" i="25"/>
  <c r="I3291" i="25" s="1"/>
  <c r="E3292" i="25"/>
  <c r="F4473" i="25"/>
  <c r="G4472" i="25"/>
  <c r="I4472" i="25" s="1"/>
  <c r="G423" i="25"/>
  <c r="I423" i="25" s="1"/>
  <c r="E424" i="25"/>
  <c r="E4205" i="25"/>
  <c r="G4204" i="25"/>
  <c r="I4204" i="25" s="1"/>
  <c r="G12" i="25"/>
  <c r="I12" i="25" s="1"/>
  <c r="E13" i="25"/>
  <c r="G4080" i="25"/>
  <c r="I4080" i="25" s="1"/>
  <c r="E4081" i="25"/>
  <c r="G3493" i="25"/>
  <c r="I3493" i="25" s="1"/>
  <c r="E3494" i="25"/>
  <c r="G4335" i="25"/>
  <c r="I4335" i="25" s="1"/>
  <c r="E4336" i="25"/>
  <c r="E2685" i="25"/>
  <c r="G2684" i="25"/>
  <c r="I2684" i="25" s="1"/>
  <c r="E1191" i="25"/>
  <c r="G1190" i="25"/>
  <c r="I1190" i="25" s="1"/>
  <c r="E373" i="25"/>
  <c r="G372" i="25"/>
  <c r="I372" i="25" s="1"/>
  <c r="E4818" i="25"/>
  <c r="G4817" i="25"/>
  <c r="I4817" i="25" s="1"/>
  <c r="G1371" i="25"/>
  <c r="I1371" i="25" s="1"/>
  <c r="E1372" i="25"/>
  <c r="E3173" i="25"/>
  <c r="G3172" i="25"/>
  <c r="I3172" i="25" s="1"/>
  <c r="G2109" i="25"/>
  <c r="I2109" i="25" s="1"/>
  <c r="E2110" i="25"/>
  <c r="E2544" i="25"/>
  <c r="G2543" i="25"/>
  <c r="I2543" i="25" s="1"/>
  <c r="E1412" i="25"/>
  <c r="G1411" i="25"/>
  <c r="I1411" i="25" s="1"/>
  <c r="G4909" i="25"/>
  <c r="I4909" i="25" s="1"/>
  <c r="E4910" i="25"/>
  <c r="E2035" i="25"/>
  <c r="G2034" i="25"/>
  <c r="E3607" i="25"/>
  <c r="G3606" i="25"/>
  <c r="I3606" i="25" s="1"/>
  <c r="E750" i="25"/>
  <c r="G749" i="25"/>
  <c r="I749" i="25" s="1"/>
  <c r="E4259" i="25"/>
  <c r="G4258" i="25"/>
  <c r="I4258" i="25" s="1"/>
  <c r="E1453" i="25"/>
  <c r="G1452" i="25"/>
  <c r="I1452" i="25" s="1"/>
  <c r="G3775" i="25"/>
  <c r="I3775" i="25" s="1"/>
  <c r="E3776" i="25"/>
  <c r="G2481" i="25"/>
  <c r="I2481" i="25" s="1"/>
  <c r="E2482" i="25"/>
  <c r="E4408" i="25"/>
  <c r="G4407" i="25"/>
  <c r="I4407" i="25" s="1"/>
  <c r="G12" i="24"/>
  <c r="I12" i="24" s="1"/>
  <c r="G60" i="24"/>
  <c r="I60" i="24" s="1"/>
  <c r="O158" i="4"/>
  <c r="O157" i="4"/>
  <c r="O91" i="4"/>
  <c r="E3" i="5"/>
  <c r="F163" i="5"/>
  <c r="E163" i="5"/>
  <c r="O154" i="4"/>
  <c r="O151" i="4"/>
  <c r="O150" i="4"/>
  <c r="O149" i="4"/>
  <c r="O142" i="4"/>
  <c r="O94" i="4"/>
  <c r="R182" i="4"/>
  <c r="Q182" i="4" s="1"/>
  <c r="E2942" i="25" l="1"/>
  <c r="G2941" i="25"/>
  <c r="I2941" i="25" s="1"/>
  <c r="E230" i="25"/>
  <c r="G229" i="25"/>
  <c r="I229" i="25" s="1"/>
  <c r="E4753" i="25"/>
  <c r="G4752" i="25"/>
  <c r="I4752" i="25" s="1"/>
  <c r="E2830" i="25"/>
  <c r="G2829" i="25"/>
  <c r="I2829" i="25" s="1"/>
  <c r="G4781" i="25"/>
  <c r="I4781" i="25" s="1"/>
  <c r="E4782" i="25"/>
  <c r="E4138" i="25"/>
  <c r="G4137" i="25"/>
  <c r="I4137" i="25" s="1"/>
  <c r="E4857" i="25"/>
  <c r="G4856" i="25"/>
  <c r="I4856" i="25" s="1"/>
  <c r="E4337" i="25"/>
  <c r="G4337" i="25" s="1"/>
  <c r="I4337" i="25" s="1"/>
  <c r="G4336" i="25"/>
  <c r="I4336" i="25" s="1"/>
  <c r="G2110" i="25"/>
  <c r="I2110" i="25" s="1"/>
  <c r="E2111" i="25"/>
  <c r="E3495" i="25"/>
  <c r="G3494" i="25"/>
  <c r="I3494" i="25" s="1"/>
  <c r="E425" i="25"/>
  <c r="G424" i="25"/>
  <c r="I424" i="25" s="1"/>
  <c r="G2512" i="25"/>
  <c r="I2512" i="25" s="1"/>
  <c r="E2513" i="25"/>
  <c r="E4635" i="25"/>
  <c r="G4634" i="25"/>
  <c r="I4634" i="25" s="1"/>
  <c r="G2893" i="25"/>
  <c r="I2893" i="25" s="1"/>
  <c r="E2894" i="25"/>
  <c r="E1751" i="25"/>
  <c r="G670" i="25"/>
  <c r="I670" i="25" s="1"/>
  <c r="G4408" i="25"/>
  <c r="I4408" i="25" s="1"/>
  <c r="E4409" i="25"/>
  <c r="E4260" i="25"/>
  <c r="G4259" i="25"/>
  <c r="I4259" i="25" s="1"/>
  <c r="E2036" i="25"/>
  <c r="G2035" i="25"/>
  <c r="E374" i="25"/>
  <c r="G373" i="25"/>
  <c r="I373" i="25" s="1"/>
  <c r="G2174" i="25"/>
  <c r="I2174" i="25" s="1"/>
  <c r="E2175" i="25"/>
  <c r="E3548" i="25"/>
  <c r="G3547" i="25"/>
  <c r="I3547" i="25" s="1"/>
  <c r="E2312" i="25"/>
  <c r="G2311" i="25"/>
  <c r="I2311" i="25" s="1"/>
  <c r="E4443" i="25"/>
  <c r="G4442" i="25"/>
  <c r="I4442" i="25" s="1"/>
  <c r="E176" i="25"/>
  <c r="G175" i="25"/>
  <c r="I175" i="25" s="1"/>
  <c r="E3204" i="25"/>
  <c r="G3203" i="25"/>
  <c r="I3203" i="25" s="1"/>
  <c r="G1036" i="25"/>
  <c r="I1036" i="25" s="1"/>
  <c r="E1037" i="25"/>
  <c r="G3982" i="25"/>
  <c r="I3982" i="25" s="1"/>
  <c r="E3983" i="25"/>
  <c r="E60" i="25"/>
  <c r="G59" i="25"/>
  <c r="I59" i="25" s="1"/>
  <c r="E3685" i="25"/>
  <c r="G3684" i="25"/>
  <c r="I3684" i="25" s="1"/>
  <c r="G2482" i="25"/>
  <c r="I2482" i="25" s="1"/>
  <c r="E2483" i="25"/>
  <c r="E4911" i="25"/>
  <c r="G4910" i="25"/>
  <c r="I4910" i="25" s="1"/>
  <c r="E4097" i="25"/>
  <c r="G4096" i="25"/>
  <c r="I4096" i="25" s="1"/>
  <c r="G886" i="25"/>
  <c r="I886" i="25" s="1"/>
  <c r="E887" i="25"/>
  <c r="G3919" i="25"/>
  <c r="I3919" i="25" s="1"/>
  <c r="E3920" i="25"/>
  <c r="E4581" i="25"/>
  <c r="G4581" i="25" s="1"/>
  <c r="I4581" i="25" s="1"/>
  <c r="G4580" i="25"/>
  <c r="I4580" i="25" s="1"/>
  <c r="E2727" i="25"/>
  <c r="G2726" i="25"/>
  <c r="I2726" i="25" s="1"/>
  <c r="E133" i="25"/>
  <c r="G132" i="25"/>
  <c r="I132" i="25" s="1"/>
  <c r="G4081" i="25"/>
  <c r="I4081" i="25" s="1"/>
  <c r="E4082" i="25"/>
  <c r="G3173" i="25"/>
  <c r="I3173" i="25" s="1"/>
  <c r="E3174" i="25"/>
  <c r="E1192" i="25"/>
  <c r="G1191" i="25"/>
  <c r="I1191" i="25" s="1"/>
  <c r="F4474" i="25"/>
  <c r="G4473" i="25"/>
  <c r="I4473" i="25" s="1"/>
  <c r="E955" i="25"/>
  <c r="G954" i="25"/>
  <c r="I954" i="25" s="1"/>
  <c r="E1605" i="25"/>
  <c r="G1604" i="25"/>
  <c r="I1604" i="25" s="1"/>
  <c r="E1151" i="25"/>
  <c r="G1150" i="25"/>
  <c r="I1150" i="25" s="1"/>
  <c r="E1284" i="25"/>
  <c r="G1283" i="25"/>
  <c r="I1283" i="25" s="1"/>
  <c r="G322" i="25"/>
  <c r="I322" i="25" s="1"/>
  <c r="E323" i="25"/>
  <c r="E4118" i="25"/>
  <c r="G4117" i="25"/>
  <c r="I4117" i="25" s="1"/>
  <c r="G3347" i="25"/>
  <c r="I3347" i="25" s="1"/>
  <c r="E3348" i="25"/>
  <c r="E541" i="25"/>
  <c r="G540" i="25"/>
  <c r="I540" i="25" s="1"/>
  <c r="G3815" i="25"/>
  <c r="I3815" i="25" s="1"/>
  <c r="E3816" i="25"/>
  <c r="E3408" i="25"/>
  <c r="G3407" i="25"/>
  <c r="I3407" i="25" s="1"/>
  <c r="G3776" i="25"/>
  <c r="I3776" i="25" s="1"/>
  <c r="E3777" i="25"/>
  <c r="E1373" i="25"/>
  <c r="G1372" i="25"/>
  <c r="I1372" i="25" s="1"/>
  <c r="E14" i="25"/>
  <c r="G13" i="25"/>
  <c r="I13" i="25" s="1"/>
  <c r="E3293" i="25"/>
  <c r="G3292" i="25"/>
  <c r="I3292" i="25" s="1"/>
  <c r="G2358" i="25"/>
  <c r="I2358" i="25" s="1"/>
  <c r="E2359" i="25"/>
  <c r="E295" i="25"/>
  <c r="G294" i="25"/>
  <c r="I294" i="25" s="1"/>
  <c r="E4656" i="25"/>
  <c r="G4655" i="25"/>
  <c r="I4655" i="25" s="1"/>
  <c r="G1554" i="25"/>
  <c r="I1554" i="25" s="1"/>
  <c r="E1555" i="25"/>
  <c r="E3658" i="25"/>
  <c r="G3657" i="25"/>
  <c r="I3657" i="25" s="1"/>
  <c r="E4323" i="25"/>
  <c r="G4323" i="25" s="1"/>
  <c r="I4323" i="25" s="1"/>
  <c r="G4322" i="25"/>
  <c r="I4322" i="25" s="1"/>
  <c r="G2617" i="25"/>
  <c r="I2617" i="25" s="1"/>
  <c r="E2618" i="25"/>
  <c r="E1172" i="25"/>
  <c r="G1171" i="25"/>
  <c r="I1171" i="25" s="1"/>
  <c r="E2022" i="25"/>
  <c r="G2022" i="25" s="1"/>
  <c r="I2022" i="25" s="1"/>
  <c r="G2021" i="25"/>
  <c r="I2021" i="25" s="1"/>
  <c r="G3458" i="25"/>
  <c r="I3458" i="25" s="1"/>
  <c r="E3459" i="25"/>
  <c r="G750" i="25"/>
  <c r="I750" i="25" s="1"/>
  <c r="E751" i="25"/>
  <c r="G1412" i="25"/>
  <c r="I1412" i="25" s="1"/>
  <c r="E1413" i="25"/>
  <c r="G2685" i="25"/>
  <c r="I2685" i="25" s="1"/>
  <c r="E2686" i="25"/>
  <c r="G1885" i="25"/>
  <c r="I1885" i="25" s="1"/>
  <c r="E1886" i="25"/>
  <c r="G823" i="25"/>
  <c r="I823" i="25" s="1"/>
  <c r="E824" i="25"/>
  <c r="E3623" i="25"/>
  <c r="G3622" i="25"/>
  <c r="I3622" i="25" s="1"/>
  <c r="G3145" i="25"/>
  <c r="I3145" i="25" s="1"/>
  <c r="E3146" i="25"/>
  <c r="G4550" i="25"/>
  <c r="I4550" i="25" s="1"/>
  <c r="E4551" i="25"/>
  <c r="G2420" i="25"/>
  <c r="I2420" i="25" s="1"/>
  <c r="E2421" i="25"/>
  <c r="E3754" i="25"/>
  <c r="G3753" i="25"/>
  <c r="I3753" i="25" s="1"/>
  <c r="G4289" i="25"/>
  <c r="I4289" i="25" s="1"/>
  <c r="E4290" i="25"/>
  <c r="G4290" i="25" s="1"/>
  <c r="I4290" i="25" s="1"/>
  <c r="G4497" i="25"/>
  <c r="I4497" i="25" s="1"/>
  <c r="E4498" i="25"/>
  <c r="G3704" i="25"/>
  <c r="I3704" i="25" s="1"/>
  <c r="E3705" i="25"/>
  <c r="E4678" i="25"/>
  <c r="G4677" i="25"/>
  <c r="I4677" i="25" s="1"/>
  <c r="E659" i="25"/>
  <c r="G658" i="25"/>
  <c r="I658" i="25" s="1"/>
  <c r="G4710" i="25"/>
  <c r="I4710" i="25" s="1"/>
  <c r="E4711" i="25"/>
  <c r="E92" i="25"/>
  <c r="G91" i="25"/>
  <c r="I91" i="25" s="1"/>
  <c r="E1490" i="25"/>
  <c r="G1489" i="25"/>
  <c r="I1489" i="25" s="1"/>
  <c r="G1453" i="25"/>
  <c r="I1453" i="25" s="1"/>
  <c r="E1454" i="25"/>
  <c r="E3608" i="25"/>
  <c r="G3608" i="25" s="1"/>
  <c r="I3608" i="25" s="1"/>
  <c r="G3607" i="25"/>
  <c r="I3607" i="25" s="1"/>
  <c r="E2545" i="25"/>
  <c r="G2544" i="25"/>
  <c r="I2544" i="25" s="1"/>
  <c r="G4818" i="25"/>
  <c r="I4818" i="25" s="1"/>
  <c r="E4819" i="25"/>
  <c r="E4206" i="25"/>
  <c r="G4205" i="25"/>
  <c r="I4205" i="25" s="1"/>
  <c r="G4243" i="25"/>
  <c r="I4243" i="25" s="1"/>
  <c r="E4244" i="25"/>
  <c r="G2663" i="25"/>
  <c r="I2663" i="25" s="1"/>
  <c r="E2664" i="25"/>
  <c r="E4477" i="25"/>
  <c r="E3641" i="25"/>
  <c r="G3640" i="25"/>
  <c r="I3640" i="25" s="1"/>
  <c r="G4595" i="25"/>
  <c r="I4595" i="25" s="1"/>
  <c r="E4596" i="25"/>
  <c r="E3590" i="25"/>
  <c r="G3589" i="25"/>
  <c r="I3589" i="25" s="1"/>
  <c r="G2563" i="25"/>
  <c r="I2563" i="25" s="1"/>
  <c r="E2564" i="25"/>
  <c r="G2962" i="25"/>
  <c r="I2962" i="25" s="1"/>
  <c r="E2963" i="25"/>
  <c r="E3860" i="25"/>
  <c r="G3859" i="25"/>
  <c r="I3859" i="25" s="1"/>
  <c r="G61" i="24"/>
  <c r="I61" i="24" s="1"/>
  <c r="G13" i="24"/>
  <c r="I13" i="24" s="1"/>
  <c r="S189" i="4"/>
  <c r="G2830" i="25" l="1"/>
  <c r="I2830" i="25" s="1"/>
  <c r="E2831" i="25"/>
  <c r="G4857" i="25"/>
  <c r="I4857" i="25" s="1"/>
  <c r="E4858" i="25"/>
  <c r="G4753" i="25"/>
  <c r="I4753" i="25" s="1"/>
  <c r="E4754" i="25"/>
  <c r="E4139" i="25"/>
  <c r="G4138" i="25"/>
  <c r="I4138" i="25" s="1"/>
  <c r="G230" i="25"/>
  <c r="I230" i="25" s="1"/>
  <c r="E231" i="25"/>
  <c r="G4782" i="25"/>
  <c r="I4782" i="25" s="1"/>
  <c r="E4783" i="25"/>
  <c r="E2943" i="25"/>
  <c r="G2942" i="25"/>
  <c r="I2942" i="25" s="1"/>
  <c r="E1491" i="25"/>
  <c r="G1490" i="25"/>
  <c r="I1490" i="25" s="1"/>
  <c r="G3590" i="25"/>
  <c r="I3590" i="25" s="1"/>
  <c r="E3591" i="25"/>
  <c r="G2545" i="25"/>
  <c r="I2545" i="25" s="1"/>
  <c r="E2546" i="25"/>
  <c r="E4679" i="25"/>
  <c r="G4678" i="25"/>
  <c r="I4678" i="25" s="1"/>
  <c r="G2963" i="25"/>
  <c r="I2963" i="25" s="1"/>
  <c r="E2964" i="25"/>
  <c r="G4596" i="25"/>
  <c r="I4596" i="25" s="1"/>
  <c r="E4597" i="25"/>
  <c r="E4245" i="25"/>
  <c r="G4244" i="25"/>
  <c r="I4244" i="25" s="1"/>
  <c r="G3705" i="25"/>
  <c r="I3705" i="25" s="1"/>
  <c r="E3706" i="25"/>
  <c r="G2421" i="25"/>
  <c r="I2421" i="25" s="1"/>
  <c r="E2422" i="25"/>
  <c r="G824" i="25"/>
  <c r="I824" i="25" s="1"/>
  <c r="E825" i="25"/>
  <c r="G751" i="25"/>
  <c r="I751" i="25" s="1"/>
  <c r="E752" i="25"/>
  <c r="E2619" i="25"/>
  <c r="G2618" i="25"/>
  <c r="I2618" i="25" s="1"/>
  <c r="E1556" i="25"/>
  <c r="G1555" i="25"/>
  <c r="I1555" i="25" s="1"/>
  <c r="E3175" i="25"/>
  <c r="G3174" i="25"/>
  <c r="I3174" i="25" s="1"/>
  <c r="G4819" i="25"/>
  <c r="I4819" i="25" s="1"/>
  <c r="E4820" i="25"/>
  <c r="E4478" i="25"/>
  <c r="E660" i="25"/>
  <c r="G659" i="25"/>
  <c r="I659" i="25" s="1"/>
  <c r="G2664" i="25"/>
  <c r="I2664" i="25" s="1"/>
  <c r="E2665" i="25"/>
  <c r="E1414" i="25"/>
  <c r="G1413" i="25"/>
  <c r="I1413" i="25" s="1"/>
  <c r="E3861" i="25"/>
  <c r="G3860" i="25"/>
  <c r="I3860" i="25" s="1"/>
  <c r="G3293" i="25"/>
  <c r="I3293" i="25" s="1"/>
  <c r="E3294" i="25"/>
  <c r="G3408" i="25"/>
  <c r="I3408" i="25" s="1"/>
  <c r="E3409" i="25"/>
  <c r="E4119" i="25"/>
  <c r="G4118" i="25"/>
  <c r="I4118" i="25" s="1"/>
  <c r="E1606" i="25"/>
  <c r="G1605" i="25"/>
  <c r="I1605" i="25" s="1"/>
  <c r="E2728" i="25"/>
  <c r="G2727" i="25"/>
  <c r="I2727" i="25" s="1"/>
  <c r="G4097" i="25"/>
  <c r="I4097" i="25" s="1"/>
  <c r="E4098" i="25"/>
  <c r="E61" i="25"/>
  <c r="G60" i="25"/>
  <c r="I60" i="25" s="1"/>
  <c r="G176" i="25"/>
  <c r="I176" i="25" s="1"/>
  <c r="E177" i="25"/>
  <c r="G3548" i="25"/>
  <c r="I3548" i="25" s="1"/>
  <c r="E3549" i="25"/>
  <c r="G4260" i="25"/>
  <c r="I4260" i="25" s="1"/>
  <c r="E4261" i="25"/>
  <c r="E4636" i="25"/>
  <c r="G4635" i="25"/>
  <c r="I4635" i="25" s="1"/>
  <c r="E426" i="25"/>
  <c r="G425" i="25"/>
  <c r="I425" i="25" s="1"/>
  <c r="E4712" i="25"/>
  <c r="G4711" i="25"/>
  <c r="I4711" i="25" s="1"/>
  <c r="G4498" i="25"/>
  <c r="I4498" i="25" s="1"/>
  <c r="E4499" i="25"/>
  <c r="G4551" i="25"/>
  <c r="I4551" i="25" s="1"/>
  <c r="E4552" i="25"/>
  <c r="G1886" i="25"/>
  <c r="I1886" i="25" s="1"/>
  <c r="E1887" i="25"/>
  <c r="E3460" i="25"/>
  <c r="G3459" i="25"/>
  <c r="I3459" i="25" s="1"/>
  <c r="G3816" i="25"/>
  <c r="I3816" i="25" s="1"/>
  <c r="E3817" i="25"/>
  <c r="G323" i="25"/>
  <c r="I323" i="25" s="1"/>
  <c r="E324" i="25"/>
  <c r="G3983" i="25"/>
  <c r="I3983" i="25" s="1"/>
  <c r="E3984" i="25"/>
  <c r="G2175" i="25"/>
  <c r="I2175" i="25" s="1"/>
  <c r="E2176" i="25"/>
  <c r="G4409" i="25"/>
  <c r="I4409" i="25" s="1"/>
  <c r="E4410" i="25"/>
  <c r="E2514" i="25"/>
  <c r="G2513" i="25"/>
  <c r="I2513" i="25" s="1"/>
  <c r="E1455" i="25"/>
  <c r="G1454" i="25"/>
  <c r="I1454" i="25" s="1"/>
  <c r="G3641" i="25"/>
  <c r="I3641" i="25" s="1"/>
  <c r="E3642" i="25"/>
  <c r="E4207" i="25"/>
  <c r="G4206" i="25"/>
  <c r="I4206" i="25" s="1"/>
  <c r="E4657" i="25"/>
  <c r="G4656" i="25"/>
  <c r="I4656" i="25" s="1"/>
  <c r="E15" i="25"/>
  <c r="G14" i="25"/>
  <c r="I14" i="25" s="1"/>
  <c r="G955" i="25"/>
  <c r="I955" i="25" s="1"/>
  <c r="E956" i="25"/>
  <c r="E4912" i="25"/>
  <c r="G4911" i="25"/>
  <c r="I4911" i="25" s="1"/>
  <c r="G4443" i="25"/>
  <c r="I4443" i="25" s="1"/>
  <c r="E4444" i="25"/>
  <c r="E3496" i="25"/>
  <c r="G3495" i="25"/>
  <c r="I3495" i="25" s="1"/>
  <c r="G3146" i="25"/>
  <c r="I3146" i="25" s="1"/>
  <c r="E3147" i="25"/>
  <c r="E2687" i="25"/>
  <c r="G2686" i="25"/>
  <c r="I2686" i="25" s="1"/>
  <c r="E4083" i="25"/>
  <c r="G4083" i="25" s="1"/>
  <c r="I4083" i="25" s="1"/>
  <c r="G4082" i="25"/>
  <c r="I4082" i="25" s="1"/>
  <c r="G3920" i="25"/>
  <c r="I3920" i="25" s="1"/>
  <c r="E3921" i="25"/>
  <c r="G2483" i="25"/>
  <c r="I2483" i="25" s="1"/>
  <c r="E2484" i="25"/>
  <c r="G1037" i="25"/>
  <c r="I1037" i="25" s="1"/>
  <c r="E1038" i="25"/>
  <c r="E2112" i="25"/>
  <c r="G2111" i="25"/>
  <c r="I2111" i="25" s="1"/>
  <c r="E296" i="25"/>
  <c r="G295" i="25"/>
  <c r="I295" i="25" s="1"/>
  <c r="G1373" i="25"/>
  <c r="I1373" i="25" s="1"/>
  <c r="E1374" i="25"/>
  <c r="G541" i="25"/>
  <c r="I541" i="25" s="1"/>
  <c r="E542" i="25"/>
  <c r="G1284" i="25"/>
  <c r="I1284" i="25" s="1"/>
  <c r="E1285" i="25"/>
  <c r="F4475" i="25"/>
  <c r="G4474" i="25"/>
  <c r="I4474" i="25" s="1"/>
  <c r="G2312" i="25"/>
  <c r="I2312" i="25" s="1"/>
  <c r="E2313" i="25"/>
  <c r="G374" i="25"/>
  <c r="I374" i="25" s="1"/>
  <c r="E375" i="25"/>
  <c r="E1752" i="25"/>
  <c r="G1751" i="25"/>
  <c r="I1751" i="25" s="1"/>
  <c r="G2564" i="25"/>
  <c r="I2564" i="25" s="1"/>
  <c r="E2565" i="25"/>
  <c r="G2359" i="25"/>
  <c r="I2359" i="25" s="1"/>
  <c r="E2360" i="25"/>
  <c r="E3778" i="25"/>
  <c r="G3777" i="25"/>
  <c r="I3777" i="25" s="1"/>
  <c r="G3348" i="25"/>
  <c r="I3348" i="25" s="1"/>
  <c r="E3349" i="25"/>
  <c r="E888" i="25"/>
  <c r="G887" i="25"/>
  <c r="I887" i="25" s="1"/>
  <c r="G2894" i="25"/>
  <c r="I2894" i="25" s="1"/>
  <c r="E2895" i="25"/>
  <c r="E93" i="25"/>
  <c r="G92" i="25"/>
  <c r="I92" i="25" s="1"/>
  <c r="G3754" i="25"/>
  <c r="I3754" i="25" s="1"/>
  <c r="E3755" i="25"/>
  <c r="E3624" i="25"/>
  <c r="G3623" i="25"/>
  <c r="I3623" i="25" s="1"/>
  <c r="E1173" i="25"/>
  <c r="G1172" i="25"/>
  <c r="I1172" i="25" s="1"/>
  <c r="E3659" i="25"/>
  <c r="G3658" i="25"/>
  <c r="I3658" i="25" s="1"/>
  <c r="G1151" i="25"/>
  <c r="I1151" i="25" s="1"/>
  <c r="E1152" i="25"/>
  <c r="G1192" i="25"/>
  <c r="I1192" i="25" s="1"/>
  <c r="E1193" i="25"/>
  <c r="E134" i="25"/>
  <c r="G133" i="25"/>
  <c r="I133" i="25" s="1"/>
  <c r="G3685" i="25"/>
  <c r="I3685" i="25" s="1"/>
  <c r="E3686" i="25"/>
  <c r="G3204" i="25"/>
  <c r="I3204" i="25" s="1"/>
  <c r="E3205" i="25"/>
  <c r="E2037" i="25"/>
  <c r="G2036" i="25"/>
  <c r="F439" i="24"/>
  <c r="F440" i="24" s="1"/>
  <c r="F441" i="24" s="1"/>
  <c r="F442" i="24" s="1"/>
  <c r="F443" i="24" s="1"/>
  <c r="F444" i="24" s="1"/>
  <c r="F445" i="24" s="1"/>
  <c r="F446" i="24" s="1"/>
  <c r="F447" i="24" s="1"/>
  <c r="F448" i="24" s="1"/>
  <c r="F449" i="24" s="1"/>
  <c r="F450" i="24" s="1"/>
  <c r="F451" i="24" s="1"/>
  <c r="F452" i="24" s="1"/>
  <c r="F453" i="24" s="1"/>
  <c r="F454" i="24" s="1"/>
  <c r="F455" i="24" s="1"/>
  <c r="F456" i="24" s="1"/>
  <c r="F457" i="24" s="1"/>
  <c r="F458" i="24" s="1"/>
  <c r="F459" i="24" s="1"/>
  <c r="F460" i="24" s="1"/>
  <c r="F461" i="24" s="1"/>
  <c r="F462" i="24" s="1"/>
  <c r="F463" i="24" s="1"/>
  <c r="F464" i="24" s="1"/>
  <c r="F465" i="24" s="1"/>
  <c r="F466" i="24" s="1"/>
  <c r="F467" i="24" s="1"/>
  <c r="F468" i="24" s="1"/>
  <c r="F469" i="24" s="1"/>
  <c r="F470" i="24" s="1"/>
  <c r="F471" i="24" s="1"/>
  <c r="F472" i="24" s="1"/>
  <c r="F473" i="24" s="1"/>
  <c r="F474" i="24" s="1"/>
  <c r="F475" i="24" s="1"/>
  <c r="F476" i="24" s="1"/>
  <c r="F477" i="24" s="1"/>
  <c r="F478" i="24" s="1"/>
  <c r="F479" i="24" s="1"/>
  <c r="F480" i="24" s="1"/>
  <c r="F481" i="24" s="1"/>
  <c r="F482" i="24" s="1"/>
  <c r="F483" i="24" s="1"/>
  <c r="F484" i="24" s="1"/>
  <c r="F485" i="24" s="1"/>
  <c r="F486" i="24" s="1"/>
  <c r="F487" i="24" s="1"/>
  <c r="F488" i="24" s="1"/>
  <c r="F489" i="24" s="1"/>
  <c r="F490" i="24" s="1"/>
  <c r="F491" i="24" s="1"/>
  <c r="F492" i="24" s="1"/>
  <c r="F493" i="24" s="1"/>
  <c r="F494" i="24" s="1"/>
  <c r="F495" i="24" s="1"/>
  <c r="F496" i="24" s="1"/>
  <c r="F497" i="24" s="1"/>
  <c r="F498" i="24" s="1"/>
  <c r="G14" i="24"/>
  <c r="I14" i="24" s="1"/>
  <c r="G62" i="24"/>
  <c r="I62" i="24" s="1"/>
  <c r="S175" i="4"/>
  <c r="S188" i="4"/>
  <c r="E4140" i="25" l="1"/>
  <c r="G4139" i="25"/>
  <c r="I4139" i="25" s="1"/>
  <c r="G4754" i="25"/>
  <c r="I4754" i="25" s="1"/>
  <c r="E4755" i="25"/>
  <c r="G4783" i="25"/>
  <c r="I4783" i="25" s="1"/>
  <c r="E4784" i="25"/>
  <c r="G4858" i="25"/>
  <c r="I4858" i="25" s="1"/>
  <c r="E4859" i="25"/>
  <c r="E2944" i="25"/>
  <c r="G2943" i="25"/>
  <c r="I2943" i="25" s="1"/>
  <c r="G231" i="25"/>
  <c r="I231" i="25" s="1"/>
  <c r="E232" i="25"/>
  <c r="E2832" i="25"/>
  <c r="G2831" i="25"/>
  <c r="I2831" i="25" s="1"/>
  <c r="E889" i="25"/>
  <c r="G888" i="25"/>
  <c r="I888" i="25" s="1"/>
  <c r="G3205" i="25"/>
  <c r="I3205" i="25" s="1"/>
  <c r="E3206" i="25"/>
  <c r="G1152" i="25"/>
  <c r="I1152" i="25" s="1"/>
  <c r="E1153" i="25"/>
  <c r="G3755" i="25"/>
  <c r="I3755" i="25" s="1"/>
  <c r="E3756" i="25"/>
  <c r="G3349" i="25"/>
  <c r="I3349" i="25" s="1"/>
  <c r="E3350" i="25"/>
  <c r="E3922" i="25"/>
  <c r="G3921" i="25"/>
  <c r="I3921" i="25" s="1"/>
  <c r="E3148" i="25"/>
  <c r="G3147" i="25"/>
  <c r="I3147" i="25" s="1"/>
  <c r="G956" i="25"/>
  <c r="I956" i="25" s="1"/>
  <c r="E957" i="25"/>
  <c r="G3642" i="25"/>
  <c r="I3642" i="25" s="1"/>
  <c r="E3643" i="25"/>
  <c r="E2177" i="25"/>
  <c r="G2176" i="25"/>
  <c r="I2176" i="25" s="1"/>
  <c r="G3817" i="25"/>
  <c r="I3817" i="25" s="1"/>
  <c r="E3818" i="25"/>
  <c r="G4499" i="25"/>
  <c r="I4499" i="25" s="1"/>
  <c r="E4500" i="25"/>
  <c r="E4479" i="25"/>
  <c r="G3706" i="25"/>
  <c r="I3706" i="25" s="1"/>
  <c r="E3707" i="25"/>
  <c r="F4476" i="25"/>
  <c r="G4475" i="25"/>
  <c r="I4475" i="25" s="1"/>
  <c r="E297" i="25"/>
  <c r="G296" i="25"/>
  <c r="I296" i="25" s="1"/>
  <c r="G4636" i="25"/>
  <c r="I4636" i="25" s="1"/>
  <c r="E4637" i="25"/>
  <c r="G61" i="25"/>
  <c r="I61" i="25" s="1"/>
  <c r="E62" i="25"/>
  <c r="G4119" i="25"/>
  <c r="I4119" i="25" s="1"/>
  <c r="E4120" i="25"/>
  <c r="G3861" i="25"/>
  <c r="I3861" i="25" s="1"/>
  <c r="E3862" i="25"/>
  <c r="E2620" i="25"/>
  <c r="G2619" i="25"/>
  <c r="I2619" i="25" s="1"/>
  <c r="G4679" i="25"/>
  <c r="I4679" i="25" s="1"/>
  <c r="E4680" i="25"/>
  <c r="G3686" i="25"/>
  <c r="I3686" i="25" s="1"/>
  <c r="E3687" i="25"/>
  <c r="G1285" i="25"/>
  <c r="I1285" i="25" s="1"/>
  <c r="E1286" i="25"/>
  <c r="G3984" i="25"/>
  <c r="I3984" i="25" s="1"/>
  <c r="E3985" i="25"/>
  <c r="G4261" i="25"/>
  <c r="I4261" i="25" s="1"/>
  <c r="E4262" i="25"/>
  <c r="E4099" i="25"/>
  <c r="G4098" i="25"/>
  <c r="I4098" i="25" s="1"/>
  <c r="G3409" i="25"/>
  <c r="I3409" i="25" s="1"/>
  <c r="E3410" i="25"/>
  <c r="G4820" i="25"/>
  <c r="I4820" i="25" s="1"/>
  <c r="E4821" i="25"/>
  <c r="E753" i="25"/>
  <c r="G752" i="25"/>
  <c r="I752" i="25" s="1"/>
  <c r="E2547" i="25"/>
  <c r="G2546" i="25"/>
  <c r="I2546" i="25" s="1"/>
  <c r="G3659" i="25"/>
  <c r="I3659" i="25" s="1"/>
  <c r="E3660" i="25"/>
  <c r="G93" i="25"/>
  <c r="I93" i="25" s="1"/>
  <c r="E94" i="25"/>
  <c r="E3779" i="25"/>
  <c r="G3778" i="25"/>
  <c r="I3778" i="25" s="1"/>
  <c r="G1752" i="25"/>
  <c r="I1752" i="25" s="1"/>
  <c r="E1753" i="25"/>
  <c r="G2112" i="25"/>
  <c r="I2112" i="25" s="1"/>
  <c r="E2113" i="25"/>
  <c r="G3496" i="25"/>
  <c r="I3496" i="25" s="1"/>
  <c r="E3497" i="25"/>
  <c r="G15" i="25"/>
  <c r="I15" i="25" s="1"/>
  <c r="E16" i="25"/>
  <c r="E1456" i="25"/>
  <c r="G1455" i="25"/>
  <c r="I1455" i="25" s="1"/>
  <c r="E3461" i="25"/>
  <c r="G3460" i="25"/>
  <c r="I3460" i="25" s="1"/>
  <c r="E4713" i="25"/>
  <c r="G4712" i="25"/>
  <c r="I4712" i="25" s="1"/>
  <c r="G1414" i="25"/>
  <c r="I1414" i="25" s="1"/>
  <c r="E1415" i="25"/>
  <c r="E4246" i="25"/>
  <c r="G4246" i="25" s="1"/>
  <c r="I4246" i="25" s="1"/>
  <c r="G4245" i="25"/>
  <c r="I4245" i="25" s="1"/>
  <c r="E2896" i="25"/>
  <c r="G2895" i="25"/>
  <c r="I2895" i="25" s="1"/>
  <c r="G2360" i="25"/>
  <c r="I2360" i="25" s="1"/>
  <c r="E2361" i="25"/>
  <c r="G375" i="25"/>
  <c r="I375" i="25" s="1"/>
  <c r="E376" i="25"/>
  <c r="G542" i="25"/>
  <c r="I542" i="25" s="1"/>
  <c r="E543" i="25"/>
  <c r="G1038" i="25"/>
  <c r="I1038" i="25" s="1"/>
  <c r="E1039" i="25"/>
  <c r="G4444" i="25"/>
  <c r="I4444" i="25" s="1"/>
  <c r="E4445" i="25"/>
  <c r="G1887" i="25"/>
  <c r="I1887" i="25" s="1"/>
  <c r="E1888" i="25"/>
  <c r="E3550" i="25"/>
  <c r="G3549" i="25"/>
  <c r="I3549" i="25" s="1"/>
  <c r="G3294" i="25"/>
  <c r="I3294" i="25" s="1"/>
  <c r="E3295" i="25"/>
  <c r="G2665" i="25"/>
  <c r="I2665" i="25" s="1"/>
  <c r="E2666" i="25"/>
  <c r="E826" i="25"/>
  <c r="G825" i="25"/>
  <c r="I825" i="25" s="1"/>
  <c r="G4597" i="25"/>
  <c r="I4597" i="25" s="1"/>
  <c r="E4598" i="25"/>
  <c r="G3591" i="25"/>
  <c r="I3591" i="25" s="1"/>
  <c r="E3592" i="25"/>
  <c r="G3592" i="25" s="1"/>
  <c r="I3592" i="25" s="1"/>
  <c r="G2037" i="25"/>
  <c r="E2038" i="25"/>
  <c r="G134" i="25"/>
  <c r="I134" i="25" s="1"/>
  <c r="E135" i="25"/>
  <c r="G1173" i="25"/>
  <c r="I1173" i="25" s="1"/>
  <c r="E1174" i="25"/>
  <c r="G4657" i="25"/>
  <c r="I4657" i="25" s="1"/>
  <c r="E4658" i="25"/>
  <c r="E2515" i="25"/>
  <c r="G2514" i="25"/>
  <c r="I2514" i="25" s="1"/>
  <c r="G2728" i="25"/>
  <c r="I2728" i="25" s="1"/>
  <c r="E2729" i="25"/>
  <c r="G3175" i="25"/>
  <c r="I3175" i="25" s="1"/>
  <c r="E3176" i="25"/>
  <c r="G1193" i="25"/>
  <c r="I1193" i="25" s="1"/>
  <c r="E1194" i="25"/>
  <c r="E2566" i="25"/>
  <c r="G2565" i="25"/>
  <c r="I2565" i="25" s="1"/>
  <c r="G2313" i="25"/>
  <c r="I2313" i="25" s="1"/>
  <c r="E2314" i="25"/>
  <c r="E1375" i="25"/>
  <c r="G1374" i="25"/>
  <c r="I1374" i="25" s="1"/>
  <c r="E2485" i="25"/>
  <c r="G2484" i="25"/>
  <c r="I2484" i="25" s="1"/>
  <c r="E4411" i="25"/>
  <c r="G4410" i="25"/>
  <c r="I4410" i="25" s="1"/>
  <c r="E325" i="25"/>
  <c r="G324" i="25"/>
  <c r="I324" i="25" s="1"/>
  <c r="E4553" i="25"/>
  <c r="G4552" i="25"/>
  <c r="I4552" i="25" s="1"/>
  <c r="G177" i="25"/>
  <c r="I177" i="25" s="1"/>
  <c r="E178" i="25"/>
  <c r="E2423" i="25"/>
  <c r="G2422" i="25"/>
  <c r="I2422" i="25" s="1"/>
  <c r="E2965" i="25"/>
  <c r="G2964" i="25"/>
  <c r="I2964" i="25" s="1"/>
  <c r="G3624" i="25"/>
  <c r="I3624" i="25" s="1"/>
  <c r="E3625" i="25"/>
  <c r="E2688" i="25"/>
  <c r="G2687" i="25"/>
  <c r="I2687" i="25" s="1"/>
  <c r="G4912" i="25"/>
  <c r="I4912" i="25" s="1"/>
  <c r="E4913" i="25"/>
  <c r="E4208" i="25"/>
  <c r="G4207" i="25"/>
  <c r="I4207" i="25" s="1"/>
  <c r="G426" i="25"/>
  <c r="I426" i="25" s="1"/>
  <c r="E427" i="25"/>
  <c r="G1606" i="25"/>
  <c r="I1606" i="25" s="1"/>
  <c r="E1607" i="25"/>
  <c r="G660" i="25"/>
  <c r="I660" i="25" s="1"/>
  <c r="E661" i="25"/>
  <c r="G1556" i="25"/>
  <c r="I1556" i="25" s="1"/>
  <c r="E1557" i="25"/>
  <c r="G1491" i="25"/>
  <c r="I1491" i="25" s="1"/>
  <c r="E1492" i="25"/>
  <c r="G63" i="24"/>
  <c r="I63" i="24" s="1"/>
  <c r="G15" i="24"/>
  <c r="I15" i="24" s="1"/>
  <c r="R146" i="4"/>
  <c r="Q146" i="4"/>
  <c r="H4221" i="25" l="1"/>
  <c r="I4221" i="25" s="1"/>
  <c r="E4860" i="25"/>
  <c r="G4859" i="25"/>
  <c r="I4859" i="25" s="1"/>
  <c r="G4784" i="25"/>
  <c r="I4784" i="25" s="1"/>
  <c r="E4785" i="25"/>
  <c r="G2832" i="25"/>
  <c r="I2832" i="25" s="1"/>
  <c r="E2833" i="25"/>
  <c r="E233" i="25"/>
  <c r="G232" i="25"/>
  <c r="I232" i="25" s="1"/>
  <c r="E4756" i="25"/>
  <c r="G4755" i="25"/>
  <c r="I4755" i="25" s="1"/>
  <c r="E2945" i="25"/>
  <c r="G2944" i="25"/>
  <c r="I2944" i="25" s="1"/>
  <c r="E4141" i="25"/>
  <c r="G4140" i="25"/>
  <c r="I4140" i="25" s="1"/>
  <c r="G661" i="25"/>
  <c r="I661" i="25" s="1"/>
  <c r="E662" i="25"/>
  <c r="G3176" i="25"/>
  <c r="I3176" i="25" s="1"/>
  <c r="E3177" i="25"/>
  <c r="G3295" i="25"/>
  <c r="I3295" i="25" s="1"/>
  <c r="E3296" i="25"/>
  <c r="E377" i="25"/>
  <c r="G376" i="25"/>
  <c r="I376" i="25" s="1"/>
  <c r="G1415" i="25"/>
  <c r="I1415" i="25" s="1"/>
  <c r="E1416" i="25"/>
  <c r="G16" i="25"/>
  <c r="I16" i="25" s="1"/>
  <c r="E17" i="25"/>
  <c r="E4263" i="25"/>
  <c r="G4263" i="25" s="1"/>
  <c r="I4263" i="25" s="1"/>
  <c r="G4262" i="25"/>
  <c r="I4262" i="25" s="1"/>
  <c r="G4120" i="25"/>
  <c r="I4120" i="25" s="1"/>
  <c r="E4121" i="25"/>
  <c r="E4501" i="25"/>
  <c r="G4500" i="25"/>
  <c r="I4500" i="25" s="1"/>
  <c r="G957" i="25"/>
  <c r="I957" i="25" s="1"/>
  <c r="E958" i="25"/>
  <c r="G3756" i="25"/>
  <c r="I3756" i="25" s="1"/>
  <c r="E3757" i="25"/>
  <c r="G4208" i="25"/>
  <c r="I4208" i="25" s="1"/>
  <c r="E4209" i="25"/>
  <c r="E4554" i="25"/>
  <c r="G4553" i="25"/>
  <c r="I4553" i="25" s="1"/>
  <c r="G1375" i="25"/>
  <c r="I1375" i="25" s="1"/>
  <c r="E1376" i="25"/>
  <c r="E3780" i="25"/>
  <c r="G3779" i="25"/>
  <c r="I3779" i="25" s="1"/>
  <c r="E754" i="25"/>
  <c r="G753" i="25"/>
  <c r="I753" i="25" s="1"/>
  <c r="F4477" i="25"/>
  <c r="G4476" i="25"/>
  <c r="I4476" i="25" s="1"/>
  <c r="G4913" i="25"/>
  <c r="I4913" i="25" s="1"/>
  <c r="E4914" i="25"/>
  <c r="E2315" i="25"/>
  <c r="G2314" i="25"/>
  <c r="I2314" i="25" s="1"/>
  <c r="G2729" i="25"/>
  <c r="I2729" i="25" s="1"/>
  <c r="E2730" i="25"/>
  <c r="G1174" i="25"/>
  <c r="I1174" i="25" s="1"/>
  <c r="E1175" i="25"/>
  <c r="E4599" i="25"/>
  <c r="G4598" i="25"/>
  <c r="I4598" i="25" s="1"/>
  <c r="G4445" i="25"/>
  <c r="I4445" i="25" s="1"/>
  <c r="E4446" i="25"/>
  <c r="E2362" i="25"/>
  <c r="G2361" i="25"/>
  <c r="I2361" i="25" s="1"/>
  <c r="G3497" i="25"/>
  <c r="I3497" i="25" s="1"/>
  <c r="E3498" i="25"/>
  <c r="G94" i="25"/>
  <c r="I94" i="25" s="1"/>
  <c r="E95" i="25"/>
  <c r="E4822" i="25"/>
  <c r="G4821" i="25"/>
  <c r="I4821" i="25" s="1"/>
  <c r="G3985" i="25"/>
  <c r="I3985" i="25" s="1"/>
  <c r="E3986" i="25"/>
  <c r="G4680" i="25"/>
  <c r="I4680" i="25" s="1"/>
  <c r="E4681" i="25"/>
  <c r="G62" i="25"/>
  <c r="I62" i="25" s="1"/>
  <c r="E63" i="25"/>
  <c r="E3819" i="25"/>
  <c r="G3818" i="25"/>
  <c r="I3818" i="25" s="1"/>
  <c r="E1154" i="25"/>
  <c r="G1153" i="25"/>
  <c r="I1153" i="25" s="1"/>
  <c r="G3550" i="25"/>
  <c r="I3550" i="25" s="1"/>
  <c r="E3551" i="25"/>
  <c r="G4713" i="25"/>
  <c r="I4713" i="25" s="1"/>
  <c r="E4714" i="25"/>
  <c r="E3149" i="25"/>
  <c r="G3148" i="25"/>
  <c r="I3148" i="25" s="1"/>
  <c r="E2966" i="25"/>
  <c r="G2965" i="25"/>
  <c r="I2965" i="25" s="1"/>
  <c r="G1492" i="25"/>
  <c r="I1492" i="25" s="1"/>
  <c r="E1493" i="25"/>
  <c r="G1607" i="25"/>
  <c r="I1607" i="25" s="1"/>
  <c r="E1608" i="25"/>
  <c r="G135" i="25"/>
  <c r="I135" i="25" s="1"/>
  <c r="E136" i="25"/>
  <c r="E1040" i="25"/>
  <c r="G1039" i="25"/>
  <c r="I1039" i="25" s="1"/>
  <c r="E2114" i="25"/>
  <c r="G2113" i="25"/>
  <c r="I2113" i="25" s="1"/>
  <c r="G3660" i="25"/>
  <c r="I3660" i="25" s="1"/>
  <c r="E3661" i="25"/>
  <c r="G3410" i="25"/>
  <c r="I3410" i="25" s="1"/>
  <c r="E3411" i="25"/>
  <c r="G1286" i="25"/>
  <c r="I1286" i="25" s="1"/>
  <c r="E1287" i="25"/>
  <c r="G4637" i="25"/>
  <c r="I4637" i="25" s="1"/>
  <c r="E4638" i="25"/>
  <c r="E3708" i="25"/>
  <c r="G3707" i="25"/>
  <c r="I3707" i="25" s="1"/>
  <c r="E3207" i="25"/>
  <c r="G3206" i="25"/>
  <c r="I3206" i="25" s="1"/>
  <c r="E326" i="25"/>
  <c r="G325" i="25"/>
  <c r="I325" i="25" s="1"/>
  <c r="G2688" i="25"/>
  <c r="I2688" i="25" s="1"/>
  <c r="E2689" i="25"/>
  <c r="E2424" i="25"/>
  <c r="G2423" i="25"/>
  <c r="I2423" i="25" s="1"/>
  <c r="E4412" i="25"/>
  <c r="G4411" i="25"/>
  <c r="I4411" i="25" s="1"/>
  <c r="G2566" i="25"/>
  <c r="I2566" i="25" s="1"/>
  <c r="E2567" i="25"/>
  <c r="E2516" i="25"/>
  <c r="G2515" i="25"/>
  <c r="I2515" i="25" s="1"/>
  <c r="E827" i="25"/>
  <c r="G826" i="25"/>
  <c r="I826" i="25" s="1"/>
  <c r="E2897" i="25"/>
  <c r="G2896" i="25"/>
  <c r="I2896" i="25" s="1"/>
  <c r="G3461" i="25"/>
  <c r="I3461" i="25" s="1"/>
  <c r="E3462" i="25"/>
  <c r="G2620" i="25"/>
  <c r="I2620" i="25" s="1"/>
  <c r="E2621" i="25"/>
  <c r="G2177" i="25"/>
  <c r="I2177" i="25" s="1"/>
  <c r="E2178" i="25"/>
  <c r="E3923" i="25"/>
  <c r="G3922" i="25"/>
  <c r="I3922" i="25" s="1"/>
  <c r="G1557" i="25"/>
  <c r="I1557" i="25" s="1"/>
  <c r="E1558" i="25"/>
  <c r="G427" i="25"/>
  <c r="I427" i="25" s="1"/>
  <c r="E428" i="25"/>
  <c r="G3625" i="25"/>
  <c r="I3625" i="25" s="1"/>
  <c r="E3626" i="25"/>
  <c r="E179" i="25"/>
  <c r="G178" i="25"/>
  <c r="I178" i="25" s="1"/>
  <c r="E1195" i="25"/>
  <c r="G1194" i="25"/>
  <c r="I1194" i="25" s="1"/>
  <c r="G4658" i="25"/>
  <c r="I4658" i="25" s="1"/>
  <c r="E4659" i="25"/>
  <c r="G2038" i="25"/>
  <c r="E2039" i="25"/>
  <c r="G2666" i="25"/>
  <c r="I2666" i="25" s="1"/>
  <c r="E2667" i="25"/>
  <c r="G1888" i="25"/>
  <c r="I1888" i="25" s="1"/>
  <c r="E1889" i="25"/>
  <c r="E544" i="25"/>
  <c r="G543" i="25"/>
  <c r="I543" i="25" s="1"/>
  <c r="G1753" i="25"/>
  <c r="I1753" i="25" s="1"/>
  <c r="E1754" i="25"/>
  <c r="G3687" i="25"/>
  <c r="I3687" i="25" s="1"/>
  <c r="E3688" i="25"/>
  <c r="G3862" i="25"/>
  <c r="I3862" i="25" s="1"/>
  <c r="E3863" i="25"/>
  <c r="E4480" i="25"/>
  <c r="G3643" i="25"/>
  <c r="I3643" i="25" s="1"/>
  <c r="E3644" i="25"/>
  <c r="G3644" i="25" s="1"/>
  <c r="I3644" i="25" s="1"/>
  <c r="E3351" i="25"/>
  <c r="G3350" i="25"/>
  <c r="I3350" i="25" s="1"/>
  <c r="E2486" i="25"/>
  <c r="G2485" i="25"/>
  <c r="I2485" i="25" s="1"/>
  <c r="E1457" i="25"/>
  <c r="G1456" i="25"/>
  <c r="I1456" i="25" s="1"/>
  <c r="G2547" i="25"/>
  <c r="I2547" i="25" s="1"/>
  <c r="E2548" i="25"/>
  <c r="E4100" i="25"/>
  <c r="G4099" i="25"/>
  <c r="I4099" i="25" s="1"/>
  <c r="G297" i="25"/>
  <c r="I297" i="25" s="1"/>
  <c r="E298" i="25"/>
  <c r="E890" i="25"/>
  <c r="G889" i="25"/>
  <c r="I889" i="25" s="1"/>
  <c r="G16" i="24"/>
  <c r="I16" i="24" s="1"/>
  <c r="G64" i="24"/>
  <c r="I64" i="24" s="1"/>
  <c r="R105" i="4"/>
  <c r="S105" i="4"/>
  <c r="E234" i="25" l="1"/>
  <c r="G233" i="25"/>
  <c r="I233" i="25" s="1"/>
  <c r="E2834" i="25"/>
  <c r="G2833" i="25"/>
  <c r="I2833" i="25" s="1"/>
  <c r="E4142" i="25"/>
  <c r="G4141" i="25"/>
  <c r="I4141" i="25" s="1"/>
  <c r="G4785" i="25"/>
  <c r="I4785" i="25" s="1"/>
  <c r="E4786" i="25"/>
  <c r="G2945" i="25"/>
  <c r="I2945" i="25" s="1"/>
  <c r="E2946" i="25"/>
  <c r="G4756" i="25"/>
  <c r="I4756" i="25" s="1"/>
  <c r="E4757" i="25"/>
  <c r="G4860" i="25"/>
  <c r="I4860" i="25" s="1"/>
  <c r="E4861" i="25"/>
  <c r="E4660" i="25"/>
  <c r="G4659" i="25"/>
  <c r="I4659" i="25" s="1"/>
  <c r="G428" i="25"/>
  <c r="I428" i="25" s="1"/>
  <c r="E429" i="25"/>
  <c r="G2621" i="25"/>
  <c r="I2621" i="25" s="1"/>
  <c r="E2622" i="25"/>
  <c r="G3661" i="25"/>
  <c r="I3661" i="25" s="1"/>
  <c r="E3662" i="25"/>
  <c r="E1609" i="25"/>
  <c r="G1608" i="25"/>
  <c r="I1608" i="25" s="1"/>
  <c r="E3987" i="25"/>
  <c r="G3986" i="25"/>
  <c r="I3986" i="25" s="1"/>
  <c r="G2730" i="25"/>
  <c r="I2730" i="25" s="1"/>
  <c r="E2731" i="25"/>
  <c r="E959" i="25"/>
  <c r="G958" i="25"/>
  <c r="I958" i="25" s="1"/>
  <c r="G1457" i="25"/>
  <c r="I1457" i="25" s="1"/>
  <c r="E1458" i="25"/>
  <c r="G827" i="25"/>
  <c r="I827" i="25" s="1"/>
  <c r="E828" i="25"/>
  <c r="E2425" i="25"/>
  <c r="G2424" i="25"/>
  <c r="I2424" i="25" s="1"/>
  <c r="E3709" i="25"/>
  <c r="G3708" i="25"/>
  <c r="I3708" i="25" s="1"/>
  <c r="E1155" i="25"/>
  <c r="G1154" i="25"/>
  <c r="I1154" i="25" s="1"/>
  <c r="E2363" i="25"/>
  <c r="G2362" i="25"/>
  <c r="I2362" i="25" s="1"/>
  <c r="G754" i="25"/>
  <c r="I754" i="25" s="1"/>
  <c r="E755" i="25"/>
  <c r="E4555" i="25"/>
  <c r="G4554" i="25"/>
  <c r="I4554" i="25" s="1"/>
  <c r="E299" i="25"/>
  <c r="G298" i="25"/>
  <c r="I298" i="25" s="1"/>
  <c r="G3863" i="25"/>
  <c r="I3863" i="25" s="1"/>
  <c r="E3864" i="25"/>
  <c r="E1890" i="25"/>
  <c r="G1889" i="25"/>
  <c r="I1889" i="25" s="1"/>
  <c r="E1559" i="25"/>
  <c r="G1558" i="25"/>
  <c r="I1558" i="25" s="1"/>
  <c r="G3462" i="25"/>
  <c r="I3462" i="25" s="1"/>
  <c r="E3463" i="25"/>
  <c r="G2689" i="25"/>
  <c r="I2689" i="25" s="1"/>
  <c r="E2690" i="25"/>
  <c r="E4639" i="25"/>
  <c r="G4638" i="25"/>
  <c r="I4638" i="25" s="1"/>
  <c r="E1494" i="25"/>
  <c r="G1493" i="25"/>
  <c r="I1493" i="25" s="1"/>
  <c r="E4715" i="25"/>
  <c r="G4714" i="25"/>
  <c r="I4714" i="25" s="1"/>
  <c r="G4446" i="25"/>
  <c r="I4446" i="25" s="1"/>
  <c r="E4447" i="25"/>
  <c r="E18" i="25"/>
  <c r="G17" i="25"/>
  <c r="I17" i="25" s="1"/>
  <c r="E3297" i="25"/>
  <c r="G3296" i="25"/>
  <c r="I3296" i="25" s="1"/>
  <c r="E1196" i="25"/>
  <c r="G1195" i="25"/>
  <c r="I1195" i="25" s="1"/>
  <c r="G2516" i="25"/>
  <c r="I2516" i="25" s="1"/>
  <c r="E2517" i="25"/>
  <c r="G2114" i="25"/>
  <c r="I2114" i="25" s="1"/>
  <c r="E2115" i="25"/>
  <c r="G3819" i="25"/>
  <c r="I3819" i="25" s="1"/>
  <c r="E3820" i="25"/>
  <c r="G4822" i="25"/>
  <c r="I4822" i="25" s="1"/>
  <c r="E4823" i="25"/>
  <c r="E2316" i="25"/>
  <c r="G2315" i="25"/>
  <c r="I2315" i="25" s="1"/>
  <c r="G3780" i="25"/>
  <c r="I3780" i="25" s="1"/>
  <c r="E3781" i="25"/>
  <c r="E4502" i="25"/>
  <c r="G4501" i="25"/>
  <c r="I4501" i="25" s="1"/>
  <c r="E4481" i="25"/>
  <c r="E3689" i="25"/>
  <c r="G3688" i="25"/>
  <c r="I3688" i="25" s="1"/>
  <c r="E2668" i="25"/>
  <c r="G2667" i="25"/>
  <c r="I2667" i="25" s="1"/>
  <c r="G2567" i="25"/>
  <c r="I2567" i="25" s="1"/>
  <c r="E2568" i="25"/>
  <c r="E1288" i="25"/>
  <c r="G1287" i="25"/>
  <c r="I1287" i="25" s="1"/>
  <c r="G3551" i="25"/>
  <c r="I3551" i="25" s="1"/>
  <c r="E3552" i="25"/>
  <c r="G63" i="25"/>
  <c r="I63" i="25" s="1"/>
  <c r="E64" i="25"/>
  <c r="E96" i="25"/>
  <c r="G95" i="25"/>
  <c r="I95" i="25" s="1"/>
  <c r="E4915" i="25"/>
  <c r="G4914" i="25"/>
  <c r="I4914" i="25" s="1"/>
  <c r="E4210" i="25"/>
  <c r="G4209" i="25"/>
  <c r="I4209" i="25" s="1"/>
  <c r="E4122" i="25"/>
  <c r="G4121" i="25"/>
  <c r="I4121" i="25" s="1"/>
  <c r="E1417" i="25"/>
  <c r="G1416" i="25"/>
  <c r="I1416" i="25" s="1"/>
  <c r="E3178" i="25"/>
  <c r="G3177" i="25"/>
  <c r="I3177" i="25" s="1"/>
  <c r="E545" i="25"/>
  <c r="G544" i="25"/>
  <c r="I544" i="25" s="1"/>
  <c r="G2486" i="25"/>
  <c r="I2486" i="25" s="1"/>
  <c r="E2487" i="25"/>
  <c r="G4100" i="25"/>
  <c r="I4100" i="25" s="1"/>
  <c r="E4101" i="25"/>
  <c r="E180" i="25"/>
  <c r="G179" i="25"/>
  <c r="I179" i="25" s="1"/>
  <c r="G3923" i="25"/>
  <c r="I3923" i="25" s="1"/>
  <c r="E3924" i="25"/>
  <c r="G2897" i="25"/>
  <c r="I2897" i="25" s="1"/>
  <c r="E2898" i="25"/>
  <c r="E327" i="25"/>
  <c r="G326" i="25"/>
  <c r="I326" i="25" s="1"/>
  <c r="E1041" i="25"/>
  <c r="G1040" i="25"/>
  <c r="I1040" i="25" s="1"/>
  <c r="G2966" i="25"/>
  <c r="I2966" i="25" s="1"/>
  <c r="E2967" i="25"/>
  <c r="E4600" i="25"/>
  <c r="G4599" i="25"/>
  <c r="I4599" i="25" s="1"/>
  <c r="G890" i="25"/>
  <c r="I890" i="25" s="1"/>
  <c r="E891" i="25"/>
  <c r="E3352" i="25"/>
  <c r="G3351" i="25"/>
  <c r="I3351" i="25" s="1"/>
  <c r="G2548" i="25"/>
  <c r="I2548" i="25" s="1"/>
  <c r="E2549" i="25"/>
  <c r="E1755" i="25"/>
  <c r="G1754" i="25"/>
  <c r="I1754" i="25" s="1"/>
  <c r="E2040" i="25"/>
  <c r="G2039" i="25"/>
  <c r="E3627" i="25"/>
  <c r="G3626" i="25"/>
  <c r="I3626" i="25" s="1"/>
  <c r="E2179" i="25"/>
  <c r="G2178" i="25"/>
  <c r="I2178" i="25" s="1"/>
  <c r="E3412" i="25"/>
  <c r="G3411" i="25"/>
  <c r="I3411" i="25" s="1"/>
  <c r="E137" i="25"/>
  <c r="G136" i="25"/>
  <c r="I136" i="25" s="1"/>
  <c r="E4682" i="25"/>
  <c r="G4681" i="25"/>
  <c r="I4681" i="25" s="1"/>
  <c r="G3498" i="25"/>
  <c r="I3498" i="25" s="1"/>
  <c r="E3499" i="25"/>
  <c r="E1176" i="25"/>
  <c r="G1175" i="25"/>
  <c r="I1175" i="25" s="1"/>
  <c r="G1376" i="25"/>
  <c r="I1376" i="25" s="1"/>
  <c r="E1377" i="25"/>
  <c r="G3757" i="25"/>
  <c r="I3757" i="25" s="1"/>
  <c r="E3758" i="25"/>
  <c r="E663" i="25"/>
  <c r="G662" i="25"/>
  <c r="I662" i="25" s="1"/>
  <c r="G4412" i="25"/>
  <c r="I4412" i="25" s="1"/>
  <c r="E4413" i="25"/>
  <c r="G3207" i="25"/>
  <c r="I3207" i="25" s="1"/>
  <c r="E3208" i="25"/>
  <c r="G3149" i="25"/>
  <c r="I3149" i="25" s="1"/>
  <c r="E3150" i="25"/>
  <c r="F4478" i="25"/>
  <c r="G4477" i="25"/>
  <c r="I4477" i="25" s="1"/>
  <c r="E378" i="25"/>
  <c r="G377" i="25"/>
  <c r="I377" i="25" s="1"/>
  <c r="G17" i="24"/>
  <c r="I17" i="24" s="1"/>
  <c r="G65" i="24"/>
  <c r="I65" i="24" s="1"/>
  <c r="AJ139" i="4"/>
  <c r="S137" i="4" s="1"/>
  <c r="G4786" i="25" l="1"/>
  <c r="I4786" i="25" s="1"/>
  <c r="E4787" i="25"/>
  <c r="G4861" i="25"/>
  <c r="I4861" i="25" s="1"/>
  <c r="E4862" i="25"/>
  <c r="G4142" i="25"/>
  <c r="I4142" i="25" s="1"/>
  <c r="E4143" i="25"/>
  <c r="E4758" i="25"/>
  <c r="G4757" i="25"/>
  <c r="I4757" i="25" s="1"/>
  <c r="G2834" i="25"/>
  <c r="I2834" i="25" s="1"/>
  <c r="E2835" i="25"/>
  <c r="E2947" i="25"/>
  <c r="G2947" i="25" s="1"/>
  <c r="I2947" i="25" s="1"/>
  <c r="G2946" i="25"/>
  <c r="I2946" i="25" s="1"/>
  <c r="E235" i="25"/>
  <c r="G234" i="25"/>
  <c r="I234" i="25" s="1"/>
  <c r="G891" i="25"/>
  <c r="I891" i="25" s="1"/>
  <c r="E892" i="25"/>
  <c r="E4824" i="25"/>
  <c r="G4823" i="25"/>
  <c r="I4823" i="25" s="1"/>
  <c r="G4447" i="25"/>
  <c r="I4447" i="25" s="1"/>
  <c r="E4448" i="25"/>
  <c r="E2691" i="25"/>
  <c r="G2690" i="25"/>
  <c r="I2690" i="25" s="1"/>
  <c r="E3865" i="25"/>
  <c r="G3864" i="25"/>
  <c r="I3864" i="25" s="1"/>
  <c r="G755" i="25"/>
  <c r="I755" i="25" s="1"/>
  <c r="E756" i="25"/>
  <c r="G2731" i="25"/>
  <c r="I2731" i="25" s="1"/>
  <c r="E2732" i="25"/>
  <c r="G3662" i="25"/>
  <c r="I3662" i="25" s="1"/>
  <c r="E3663" i="25"/>
  <c r="F4479" i="25"/>
  <c r="G4478" i="25"/>
  <c r="I4478" i="25" s="1"/>
  <c r="E664" i="25"/>
  <c r="G663" i="25"/>
  <c r="I663" i="25" s="1"/>
  <c r="E1177" i="25"/>
  <c r="G1177" i="25" s="1"/>
  <c r="I1177" i="25" s="1"/>
  <c r="G1176" i="25"/>
  <c r="I1176" i="25" s="1"/>
  <c r="E138" i="25"/>
  <c r="G137" i="25"/>
  <c r="I137" i="25" s="1"/>
  <c r="E2041" i="25"/>
  <c r="G2040" i="25"/>
  <c r="G1041" i="25"/>
  <c r="I1041" i="25" s="1"/>
  <c r="E1042" i="25"/>
  <c r="G180" i="25"/>
  <c r="I180" i="25" s="1"/>
  <c r="E181" i="25"/>
  <c r="G3178" i="25"/>
  <c r="I3178" i="25" s="1"/>
  <c r="E3179" i="25"/>
  <c r="E4916" i="25"/>
  <c r="G4915" i="25"/>
  <c r="I4915" i="25" s="1"/>
  <c r="E1289" i="25"/>
  <c r="G1288" i="25"/>
  <c r="I1288" i="25" s="1"/>
  <c r="E4482" i="25"/>
  <c r="G1196" i="25"/>
  <c r="I1196" i="25" s="1"/>
  <c r="E1197" i="25"/>
  <c r="G2425" i="25"/>
  <c r="I2425" i="25" s="1"/>
  <c r="E2426" i="25"/>
  <c r="G3499" i="25"/>
  <c r="I3499" i="25" s="1"/>
  <c r="E3500" i="25"/>
  <c r="G4101" i="25"/>
  <c r="I4101" i="25" s="1"/>
  <c r="E4102" i="25"/>
  <c r="E2569" i="25"/>
  <c r="G2568" i="25"/>
  <c r="I2568" i="25" s="1"/>
  <c r="G3820" i="25"/>
  <c r="I3820" i="25" s="1"/>
  <c r="E3821" i="25"/>
  <c r="G3463" i="25"/>
  <c r="I3463" i="25" s="1"/>
  <c r="E3464" i="25"/>
  <c r="G828" i="25"/>
  <c r="I828" i="25" s="1"/>
  <c r="E829" i="25"/>
  <c r="E2623" i="25"/>
  <c r="G2622" i="25"/>
  <c r="I2622" i="25" s="1"/>
  <c r="G3412" i="25"/>
  <c r="I3412" i="25" s="1"/>
  <c r="E3413" i="25"/>
  <c r="E1756" i="25"/>
  <c r="G1755" i="25"/>
  <c r="I1755" i="25" s="1"/>
  <c r="G327" i="25"/>
  <c r="I327" i="25" s="1"/>
  <c r="E328" i="25"/>
  <c r="G1417" i="25"/>
  <c r="I1417" i="25" s="1"/>
  <c r="E1418" i="25"/>
  <c r="E97" i="25"/>
  <c r="G96" i="25"/>
  <c r="I96" i="25" s="1"/>
  <c r="E4503" i="25"/>
  <c r="G4502" i="25"/>
  <c r="I4502" i="25" s="1"/>
  <c r="G3297" i="25"/>
  <c r="I3297" i="25" s="1"/>
  <c r="E3298" i="25"/>
  <c r="E4716" i="25"/>
  <c r="G4715" i="25"/>
  <c r="I4715" i="25" s="1"/>
  <c r="E300" i="25"/>
  <c r="G299" i="25"/>
  <c r="I299" i="25" s="1"/>
  <c r="G2363" i="25"/>
  <c r="I2363" i="25" s="1"/>
  <c r="E2364" i="25"/>
  <c r="E3988" i="25"/>
  <c r="G3987" i="25"/>
  <c r="I3987" i="25" s="1"/>
  <c r="E3759" i="25"/>
  <c r="G3758" i="25"/>
  <c r="I3758" i="25" s="1"/>
  <c r="E2550" i="25"/>
  <c r="G2550" i="25" s="1"/>
  <c r="I2550" i="25" s="1"/>
  <c r="G2549" i="25"/>
  <c r="I2549" i="25" s="1"/>
  <c r="G2898" i="25"/>
  <c r="I2898" i="25" s="1"/>
  <c r="E2899" i="25"/>
  <c r="G2487" i="25"/>
  <c r="I2487" i="25" s="1"/>
  <c r="E2488" i="25"/>
  <c r="G64" i="25"/>
  <c r="I64" i="25" s="1"/>
  <c r="E65" i="25"/>
  <c r="G3781" i="25"/>
  <c r="I3781" i="25" s="1"/>
  <c r="E3782" i="25"/>
  <c r="G2115" i="25"/>
  <c r="I2115" i="25" s="1"/>
  <c r="E2116" i="25"/>
  <c r="E1459" i="25"/>
  <c r="G1458" i="25"/>
  <c r="I1458" i="25" s="1"/>
  <c r="E430" i="25"/>
  <c r="G429" i="25"/>
  <c r="I429" i="25" s="1"/>
  <c r="E3151" i="25"/>
  <c r="G3150" i="25"/>
  <c r="I3150" i="25" s="1"/>
  <c r="E4683" i="25"/>
  <c r="G4682" i="25"/>
  <c r="I4682" i="25" s="1"/>
  <c r="E2180" i="25"/>
  <c r="G2179" i="25"/>
  <c r="I2179" i="25" s="1"/>
  <c r="G4600" i="25"/>
  <c r="I4600" i="25" s="1"/>
  <c r="E4601" i="25"/>
  <c r="E4123" i="25"/>
  <c r="G4122" i="25"/>
  <c r="I4122" i="25" s="1"/>
  <c r="G2668" i="25"/>
  <c r="I2668" i="25" s="1"/>
  <c r="E2669" i="25"/>
  <c r="E19" i="25"/>
  <c r="G18" i="25"/>
  <c r="I18" i="25" s="1"/>
  <c r="E1495" i="25"/>
  <c r="G1494" i="25"/>
  <c r="I1494" i="25" s="1"/>
  <c r="G1559" i="25"/>
  <c r="I1559" i="25" s="1"/>
  <c r="E1560" i="25"/>
  <c r="G1155" i="25"/>
  <c r="I1155" i="25" s="1"/>
  <c r="E1156" i="25"/>
  <c r="E3209" i="25"/>
  <c r="G3208" i="25"/>
  <c r="I3208" i="25" s="1"/>
  <c r="G4413" i="25"/>
  <c r="I4413" i="25" s="1"/>
  <c r="E4414" i="25"/>
  <c r="E1378" i="25"/>
  <c r="G1377" i="25"/>
  <c r="I1377" i="25" s="1"/>
  <c r="G2967" i="25"/>
  <c r="I2967" i="25" s="1"/>
  <c r="E2968" i="25"/>
  <c r="G3924" i="25"/>
  <c r="I3924" i="25" s="1"/>
  <c r="E3925" i="25"/>
  <c r="G3552" i="25"/>
  <c r="I3552" i="25" s="1"/>
  <c r="E3553" i="25"/>
  <c r="G2517" i="25"/>
  <c r="I2517" i="25" s="1"/>
  <c r="E2518" i="25"/>
  <c r="G378" i="25"/>
  <c r="I378" i="25" s="1"/>
  <c r="E379" i="25"/>
  <c r="E3628" i="25"/>
  <c r="G3628" i="25" s="1"/>
  <c r="I3628" i="25" s="1"/>
  <c r="G3627" i="25"/>
  <c r="I3627" i="25" s="1"/>
  <c r="G3352" i="25"/>
  <c r="I3352" i="25" s="1"/>
  <c r="E3353" i="25"/>
  <c r="G545" i="25"/>
  <c r="I545" i="25" s="1"/>
  <c r="E546" i="25"/>
  <c r="E4211" i="25"/>
  <c r="G4210" i="25"/>
  <c r="I4210" i="25" s="1"/>
  <c r="E3690" i="25"/>
  <c r="G3690" i="25" s="1"/>
  <c r="I3690" i="25" s="1"/>
  <c r="G3689" i="25"/>
  <c r="I3689" i="25" s="1"/>
  <c r="G2316" i="25"/>
  <c r="I2316" i="25" s="1"/>
  <c r="E2317" i="25"/>
  <c r="E4640" i="25"/>
  <c r="G4640" i="25" s="1"/>
  <c r="I4640" i="25" s="1"/>
  <c r="G4639" i="25"/>
  <c r="I4639" i="25" s="1"/>
  <c r="G1890" i="25"/>
  <c r="I1890" i="25" s="1"/>
  <c r="E1891" i="25"/>
  <c r="G4555" i="25"/>
  <c r="I4555" i="25" s="1"/>
  <c r="E4556" i="25"/>
  <c r="G3709" i="25"/>
  <c r="I3709" i="25" s="1"/>
  <c r="E3710" i="25"/>
  <c r="E960" i="25"/>
  <c r="G959" i="25"/>
  <c r="I959" i="25" s="1"/>
  <c r="E1610" i="25"/>
  <c r="G1609" i="25"/>
  <c r="I1609" i="25" s="1"/>
  <c r="E4661" i="25"/>
  <c r="G4660" i="25"/>
  <c r="I4660" i="25" s="1"/>
  <c r="G18" i="24"/>
  <c r="I18" i="24" s="1"/>
  <c r="G66" i="24"/>
  <c r="I66" i="24" s="1"/>
  <c r="Q138" i="4"/>
  <c r="Q137" i="4"/>
  <c r="R136" i="4"/>
  <c r="R138" i="4"/>
  <c r="R137" i="4"/>
  <c r="S136" i="4"/>
  <c r="S138" i="4"/>
  <c r="Q136" i="4"/>
  <c r="Y142" i="4"/>
  <c r="E4759" i="25" l="1"/>
  <c r="G4758" i="25"/>
  <c r="I4758" i="25" s="1"/>
  <c r="G4143" i="25"/>
  <c r="I4143" i="25" s="1"/>
  <c r="E4144" i="25"/>
  <c r="G235" i="25"/>
  <c r="I235" i="25" s="1"/>
  <c r="E236" i="25"/>
  <c r="G4862" i="25"/>
  <c r="I4862" i="25" s="1"/>
  <c r="E4863" i="25"/>
  <c r="E2836" i="25"/>
  <c r="G2835" i="25"/>
  <c r="I2835" i="25" s="1"/>
  <c r="E4788" i="25"/>
  <c r="G4787" i="25"/>
  <c r="I4787" i="25" s="1"/>
  <c r="E1892" i="25"/>
  <c r="G1891" i="25"/>
  <c r="I1891" i="25" s="1"/>
  <c r="G379" i="25"/>
  <c r="I379" i="25" s="1"/>
  <c r="E380" i="25"/>
  <c r="E3554" i="25"/>
  <c r="G3553" i="25"/>
  <c r="I3553" i="25" s="1"/>
  <c r="G2669" i="25"/>
  <c r="I2669" i="25" s="1"/>
  <c r="E2670" i="25"/>
  <c r="E2489" i="25"/>
  <c r="G2488" i="25"/>
  <c r="I2488" i="25" s="1"/>
  <c r="E3299" i="25"/>
  <c r="G3298" i="25"/>
  <c r="I3298" i="25" s="1"/>
  <c r="G328" i="25"/>
  <c r="I328" i="25" s="1"/>
  <c r="E329" i="25"/>
  <c r="E830" i="25"/>
  <c r="G829" i="25"/>
  <c r="I829" i="25" s="1"/>
  <c r="E4103" i="25"/>
  <c r="G4102" i="25"/>
  <c r="I4102" i="25" s="1"/>
  <c r="G1197" i="25"/>
  <c r="I1197" i="25" s="1"/>
  <c r="E1198" i="25"/>
  <c r="E3180" i="25"/>
  <c r="G3179" i="25"/>
  <c r="I3179" i="25" s="1"/>
  <c r="E3664" i="25"/>
  <c r="G3663" i="25"/>
  <c r="I3663" i="25" s="1"/>
  <c r="G1610" i="25"/>
  <c r="I1610" i="25" s="1"/>
  <c r="E1611" i="25"/>
  <c r="G4211" i="25"/>
  <c r="I4211" i="25" s="1"/>
  <c r="E4212" i="25"/>
  <c r="E1379" i="25"/>
  <c r="G1378" i="25"/>
  <c r="I1378" i="25" s="1"/>
  <c r="G4683" i="25"/>
  <c r="I4683" i="25" s="1"/>
  <c r="E4684" i="25"/>
  <c r="G1459" i="25"/>
  <c r="I1459" i="25" s="1"/>
  <c r="E1460" i="25"/>
  <c r="E3989" i="25"/>
  <c r="G3988" i="25"/>
  <c r="I3988" i="25" s="1"/>
  <c r="G138" i="25"/>
  <c r="I138" i="25" s="1"/>
  <c r="E139" i="25"/>
  <c r="E2692" i="25"/>
  <c r="G2691" i="25"/>
  <c r="I2691" i="25" s="1"/>
  <c r="G546" i="25"/>
  <c r="I546" i="25" s="1"/>
  <c r="E547" i="25"/>
  <c r="G3925" i="25"/>
  <c r="I3925" i="25" s="1"/>
  <c r="E3926" i="25"/>
  <c r="E4415" i="25"/>
  <c r="G4414" i="25"/>
  <c r="I4414" i="25" s="1"/>
  <c r="E1561" i="25"/>
  <c r="G1560" i="25"/>
  <c r="I1560" i="25" s="1"/>
  <c r="E2117" i="25"/>
  <c r="G2116" i="25"/>
  <c r="I2116" i="25" s="1"/>
  <c r="G2899" i="25"/>
  <c r="I2899" i="25" s="1"/>
  <c r="E2901" i="25"/>
  <c r="G2901" i="25" s="1"/>
  <c r="I2901" i="25" s="1"/>
  <c r="E2900" i="25"/>
  <c r="G2364" i="25"/>
  <c r="I2364" i="25" s="1"/>
  <c r="E2365" i="25"/>
  <c r="E3465" i="25"/>
  <c r="G3464" i="25"/>
  <c r="I3464" i="25" s="1"/>
  <c r="E4483" i="25"/>
  <c r="G181" i="25"/>
  <c r="I181" i="25" s="1"/>
  <c r="E182" i="25"/>
  <c r="G2732" i="25"/>
  <c r="I2732" i="25" s="1"/>
  <c r="E2733" i="25"/>
  <c r="E4449" i="25"/>
  <c r="G4448" i="25"/>
  <c r="I4448" i="25" s="1"/>
  <c r="G960" i="25"/>
  <c r="I960" i="25" s="1"/>
  <c r="E961" i="25"/>
  <c r="E4124" i="25"/>
  <c r="G4123" i="25"/>
  <c r="I4123" i="25" s="1"/>
  <c r="G3151" i="25"/>
  <c r="I3151" i="25" s="1"/>
  <c r="E3152" i="25"/>
  <c r="G4503" i="25"/>
  <c r="I4503" i="25" s="1"/>
  <c r="E4504" i="25"/>
  <c r="G1756" i="25"/>
  <c r="I1756" i="25" s="1"/>
  <c r="E1757" i="25"/>
  <c r="G3710" i="25"/>
  <c r="I3710" i="25" s="1"/>
  <c r="E3711" i="25"/>
  <c r="G2317" i="25"/>
  <c r="I2317" i="25" s="1"/>
  <c r="E2318" i="25"/>
  <c r="G3353" i="25"/>
  <c r="I3353" i="25" s="1"/>
  <c r="E3354" i="25"/>
  <c r="G2968" i="25"/>
  <c r="I2968" i="25" s="1"/>
  <c r="E2969" i="25"/>
  <c r="E4602" i="25"/>
  <c r="G4601" i="25"/>
  <c r="I4601" i="25" s="1"/>
  <c r="G3782" i="25"/>
  <c r="I3782" i="25" s="1"/>
  <c r="E3783" i="25"/>
  <c r="E3414" i="25"/>
  <c r="G3413" i="25"/>
  <c r="I3413" i="25" s="1"/>
  <c r="E3822" i="25"/>
  <c r="G3821" i="25"/>
  <c r="I3821" i="25" s="1"/>
  <c r="E3501" i="25"/>
  <c r="G3500" i="25"/>
  <c r="I3500" i="25" s="1"/>
  <c r="G1042" i="25"/>
  <c r="I1042" i="25" s="1"/>
  <c r="E1043" i="25"/>
  <c r="E757" i="25"/>
  <c r="G756" i="25"/>
  <c r="I756" i="25" s="1"/>
  <c r="E3210" i="25"/>
  <c r="G3209" i="25"/>
  <c r="I3209" i="25" s="1"/>
  <c r="G1495" i="25"/>
  <c r="I1495" i="25" s="1"/>
  <c r="E1496" i="25"/>
  <c r="G430" i="25"/>
  <c r="I430" i="25" s="1"/>
  <c r="E431" i="25"/>
  <c r="G300" i="25"/>
  <c r="I300" i="25" s="1"/>
  <c r="E301" i="25"/>
  <c r="G97" i="25"/>
  <c r="I97" i="25" s="1"/>
  <c r="E98" i="25"/>
  <c r="G1289" i="25"/>
  <c r="I1289" i="25" s="1"/>
  <c r="E1290" i="25"/>
  <c r="G664" i="25"/>
  <c r="I664" i="25" s="1"/>
  <c r="E665" i="25"/>
  <c r="G4824" i="25"/>
  <c r="I4824" i="25" s="1"/>
  <c r="E4825" i="25"/>
  <c r="G2518" i="25"/>
  <c r="I2518" i="25" s="1"/>
  <c r="E2519" i="25"/>
  <c r="G1156" i="25"/>
  <c r="I1156" i="25" s="1"/>
  <c r="E1157" i="25"/>
  <c r="G65" i="25"/>
  <c r="I65" i="25" s="1"/>
  <c r="E66" i="25"/>
  <c r="E1419" i="25"/>
  <c r="G1418" i="25"/>
  <c r="I1418" i="25" s="1"/>
  <c r="G2426" i="25"/>
  <c r="I2426" i="25" s="1"/>
  <c r="E2427" i="25"/>
  <c r="E893" i="25"/>
  <c r="G892" i="25"/>
  <c r="I892" i="25" s="1"/>
  <c r="G4556" i="25"/>
  <c r="I4556" i="25" s="1"/>
  <c r="E4557" i="25"/>
  <c r="G4661" i="25"/>
  <c r="I4661" i="25" s="1"/>
  <c r="E4662" i="25"/>
  <c r="G19" i="25"/>
  <c r="I19" i="25" s="1"/>
  <c r="E20" i="25"/>
  <c r="G2180" i="25"/>
  <c r="I2180" i="25" s="1"/>
  <c r="E2181" i="25"/>
  <c r="E3760" i="25"/>
  <c r="G3759" i="25"/>
  <c r="I3759" i="25" s="1"/>
  <c r="G4716" i="25"/>
  <c r="I4716" i="25" s="1"/>
  <c r="E4717" i="25"/>
  <c r="E2624" i="25"/>
  <c r="G2623" i="25"/>
  <c r="I2623" i="25" s="1"/>
  <c r="E2570" i="25"/>
  <c r="G2569" i="25"/>
  <c r="I2569" i="25" s="1"/>
  <c r="G4916" i="25"/>
  <c r="I4916" i="25" s="1"/>
  <c r="E4917" i="25"/>
  <c r="G2041" i="25"/>
  <c r="E2042" i="25"/>
  <c r="F4480" i="25"/>
  <c r="G4479" i="25"/>
  <c r="I4479" i="25" s="1"/>
  <c r="E3866" i="25"/>
  <c r="G3865" i="25"/>
  <c r="I3865" i="25" s="1"/>
  <c r="G67" i="24"/>
  <c r="I67" i="24" s="1"/>
  <c r="G19" i="24"/>
  <c r="I19" i="24" s="1"/>
  <c r="C54" i="5"/>
  <c r="D54" i="5"/>
  <c r="B54" i="5"/>
  <c r="E4864" i="25" l="1"/>
  <c r="G4863" i="25"/>
  <c r="I4863" i="25" s="1"/>
  <c r="G236" i="25"/>
  <c r="I236" i="25" s="1"/>
  <c r="E237" i="25"/>
  <c r="E4145" i="25"/>
  <c r="G4144" i="25"/>
  <c r="I4144" i="25" s="1"/>
  <c r="G4788" i="25"/>
  <c r="I4788" i="25" s="1"/>
  <c r="E4789" i="25"/>
  <c r="G2836" i="25"/>
  <c r="I2836" i="25" s="1"/>
  <c r="E2837" i="25"/>
  <c r="G4759" i="25"/>
  <c r="I4759" i="25" s="1"/>
  <c r="E4760" i="25"/>
  <c r="E758" i="25"/>
  <c r="G757" i="25"/>
  <c r="I757" i="25" s="1"/>
  <c r="G3414" i="25"/>
  <c r="I3414" i="25" s="1"/>
  <c r="E3415" i="25"/>
  <c r="G139" i="25"/>
  <c r="I139" i="25" s="1"/>
  <c r="E140" i="25"/>
  <c r="E330" i="25"/>
  <c r="G329" i="25"/>
  <c r="I329" i="25" s="1"/>
  <c r="G665" i="25"/>
  <c r="I665" i="25" s="1"/>
  <c r="E666" i="25"/>
  <c r="G431" i="25"/>
  <c r="I431" i="25" s="1"/>
  <c r="E432" i="25"/>
  <c r="G1043" i="25"/>
  <c r="I1043" i="25" s="1"/>
  <c r="E1044" i="25"/>
  <c r="G3783" i="25"/>
  <c r="I3783" i="25" s="1"/>
  <c r="E3784" i="25"/>
  <c r="G3354" i="25"/>
  <c r="I3354" i="25" s="1"/>
  <c r="E3355" i="25"/>
  <c r="G4504" i="25"/>
  <c r="I4504" i="25" s="1"/>
  <c r="E4505" i="25"/>
  <c r="G961" i="25"/>
  <c r="I961" i="25" s="1"/>
  <c r="E962" i="25"/>
  <c r="E2902" i="25"/>
  <c r="G2900" i="25"/>
  <c r="I2900" i="25" s="1"/>
  <c r="E4416" i="25"/>
  <c r="G4415" i="25"/>
  <c r="I4415" i="25" s="1"/>
  <c r="G1379" i="25"/>
  <c r="I1379" i="25" s="1"/>
  <c r="E1380" i="25"/>
  <c r="G3180" i="25"/>
  <c r="I3180" i="25" s="1"/>
  <c r="E3181" i="25"/>
  <c r="E894" i="25"/>
  <c r="G893" i="25"/>
  <c r="I893" i="25" s="1"/>
  <c r="E3927" i="25"/>
  <c r="G3926" i="25"/>
  <c r="I3926" i="25" s="1"/>
  <c r="E4213" i="25"/>
  <c r="G4212" i="25"/>
  <c r="I4212" i="25" s="1"/>
  <c r="E1199" i="25"/>
  <c r="G1198" i="25"/>
  <c r="I1198" i="25" s="1"/>
  <c r="G20" i="25"/>
  <c r="I20" i="25" s="1"/>
  <c r="E21" i="25"/>
  <c r="G4717" i="25"/>
  <c r="I4717" i="25" s="1"/>
  <c r="E4718" i="25"/>
  <c r="G2427" i="25"/>
  <c r="I2427" i="25" s="1"/>
  <c r="E2428" i="25"/>
  <c r="E1158" i="25"/>
  <c r="G1158" i="25" s="1"/>
  <c r="I1158" i="25" s="1"/>
  <c r="G1157" i="25"/>
  <c r="I1157" i="25" s="1"/>
  <c r="G1290" i="25"/>
  <c r="I1290" i="25" s="1"/>
  <c r="E1291" i="25"/>
  <c r="G1496" i="25"/>
  <c r="I1496" i="25" s="1"/>
  <c r="E1497" i="25"/>
  <c r="E2319" i="25"/>
  <c r="G2318" i="25"/>
  <c r="I2318" i="25" s="1"/>
  <c r="G3152" i="25"/>
  <c r="I3152" i="25" s="1"/>
  <c r="E3153" i="25"/>
  <c r="G3989" i="25"/>
  <c r="I3989" i="25" s="1"/>
  <c r="E3990" i="25"/>
  <c r="E3300" i="25"/>
  <c r="G3299" i="25"/>
  <c r="I3299" i="25" s="1"/>
  <c r="G3554" i="25"/>
  <c r="I3554" i="25" s="1"/>
  <c r="E3555" i="25"/>
  <c r="F4481" i="25"/>
  <c r="G4480" i="25"/>
  <c r="I4480" i="25" s="1"/>
  <c r="E3502" i="25"/>
  <c r="G3501" i="25"/>
  <c r="I3501" i="25" s="1"/>
  <c r="G4602" i="25"/>
  <c r="I4602" i="25" s="1"/>
  <c r="E4603" i="25"/>
  <c r="E4450" i="25"/>
  <c r="G4449" i="25"/>
  <c r="I4449" i="25" s="1"/>
  <c r="E548" i="25"/>
  <c r="G547" i="25"/>
  <c r="I547" i="25" s="1"/>
  <c r="E1461" i="25"/>
  <c r="G1460" i="25"/>
  <c r="I1460" i="25" s="1"/>
  <c r="G1611" i="25"/>
  <c r="I1611" i="25" s="1"/>
  <c r="E1612" i="25"/>
  <c r="E381" i="25"/>
  <c r="G380" i="25"/>
  <c r="I380" i="25" s="1"/>
  <c r="G2042" i="25"/>
  <c r="E2043" i="25"/>
  <c r="G4917" i="25"/>
  <c r="I4917" i="25" s="1"/>
  <c r="E4918" i="25"/>
  <c r="G4662" i="25"/>
  <c r="I4662" i="25" s="1"/>
  <c r="E4663" i="25"/>
  <c r="E2520" i="25"/>
  <c r="G2519" i="25"/>
  <c r="I2519" i="25" s="1"/>
  <c r="G98" i="25"/>
  <c r="I98" i="25" s="1"/>
  <c r="E99" i="25"/>
  <c r="E2970" i="25"/>
  <c r="G2969" i="25"/>
  <c r="I2969" i="25" s="1"/>
  <c r="G3711" i="25"/>
  <c r="I3711" i="25" s="1"/>
  <c r="E3712" i="25"/>
  <c r="E2734" i="25"/>
  <c r="G2733" i="25"/>
  <c r="I2733" i="25" s="1"/>
  <c r="E2118" i="25"/>
  <c r="G2117" i="25"/>
  <c r="I2117" i="25" s="1"/>
  <c r="E4104" i="25"/>
  <c r="G4104" i="25" s="1"/>
  <c r="I4104" i="25" s="1"/>
  <c r="G4103" i="25"/>
  <c r="I4103" i="25" s="1"/>
  <c r="E2490" i="25"/>
  <c r="G2489" i="25"/>
  <c r="I2489" i="25" s="1"/>
  <c r="E3867" i="25"/>
  <c r="G3866" i="25"/>
  <c r="I3866" i="25" s="1"/>
  <c r="G2624" i="25"/>
  <c r="I2624" i="25" s="1"/>
  <c r="E2625" i="25"/>
  <c r="G3760" i="25"/>
  <c r="I3760" i="25" s="1"/>
  <c r="E3761" i="25"/>
  <c r="G1419" i="25"/>
  <c r="I1419" i="25" s="1"/>
  <c r="E1420" i="25"/>
  <c r="G3210" i="25"/>
  <c r="I3210" i="25" s="1"/>
  <c r="E3211" i="25"/>
  <c r="G3822" i="25"/>
  <c r="I3822" i="25" s="1"/>
  <c r="E3823" i="25"/>
  <c r="G4124" i="25"/>
  <c r="I4124" i="25" s="1"/>
  <c r="E4125" i="25"/>
  <c r="G4125" i="25" s="1"/>
  <c r="I4125" i="25" s="1"/>
  <c r="E3466" i="25"/>
  <c r="G3465" i="25"/>
  <c r="I3465" i="25" s="1"/>
  <c r="G4684" i="25"/>
  <c r="I4684" i="25" s="1"/>
  <c r="E4685" i="25"/>
  <c r="G2670" i="25"/>
  <c r="I2670" i="25" s="1"/>
  <c r="E2671" i="25"/>
  <c r="G2570" i="25"/>
  <c r="I2570" i="25" s="1"/>
  <c r="E2571" i="25"/>
  <c r="G2181" i="25"/>
  <c r="I2181" i="25" s="1"/>
  <c r="E2182" i="25"/>
  <c r="G4557" i="25"/>
  <c r="I4557" i="25" s="1"/>
  <c r="E4558" i="25"/>
  <c r="G66" i="25"/>
  <c r="I66" i="25" s="1"/>
  <c r="E67" i="25"/>
  <c r="E4826" i="25"/>
  <c r="G4825" i="25"/>
  <c r="I4825" i="25" s="1"/>
  <c r="G301" i="25"/>
  <c r="I301" i="25" s="1"/>
  <c r="E302" i="25"/>
  <c r="G1757" i="25"/>
  <c r="I1757" i="25" s="1"/>
  <c r="E1758" i="25"/>
  <c r="E183" i="25"/>
  <c r="G182" i="25"/>
  <c r="I182" i="25" s="1"/>
  <c r="G2365" i="25"/>
  <c r="I2365" i="25" s="1"/>
  <c r="E2366" i="25"/>
  <c r="G1561" i="25"/>
  <c r="I1561" i="25" s="1"/>
  <c r="E1562" i="25"/>
  <c r="G2692" i="25"/>
  <c r="I2692" i="25" s="1"/>
  <c r="E2693" i="25"/>
  <c r="E3665" i="25"/>
  <c r="G3665" i="25" s="1"/>
  <c r="I3665" i="25" s="1"/>
  <c r="G3664" i="25"/>
  <c r="I3664" i="25" s="1"/>
  <c r="E831" i="25"/>
  <c r="G830" i="25"/>
  <c r="I830" i="25" s="1"/>
  <c r="G1892" i="25"/>
  <c r="I1892" i="25" s="1"/>
  <c r="E1893" i="25"/>
  <c r="G20" i="24"/>
  <c r="I20" i="24" s="1"/>
  <c r="G68" i="24"/>
  <c r="I68" i="24" s="1"/>
  <c r="W66" i="4"/>
  <c r="F500" i="24" l="1"/>
  <c r="F501" i="24" s="1"/>
  <c r="F502" i="24" s="1"/>
  <c r="F503" i="24" s="1"/>
  <c r="F504" i="24" s="1"/>
  <c r="F505" i="24" s="1"/>
  <c r="F506" i="24" s="1"/>
  <c r="F507" i="24" s="1"/>
  <c r="F508" i="24" s="1"/>
  <c r="F509" i="24" s="1"/>
  <c r="F510" i="24" s="1"/>
  <c r="F511" i="24" s="1"/>
  <c r="F512" i="24" s="1"/>
  <c r="F513" i="24" s="1"/>
  <c r="F514" i="24" s="1"/>
  <c r="F515" i="24" s="1"/>
  <c r="F516" i="24" s="1"/>
  <c r="F517" i="24" s="1"/>
  <c r="F518" i="24" s="1"/>
  <c r="F519" i="24" s="1"/>
  <c r="F520" i="24" s="1"/>
  <c r="F521" i="24" s="1"/>
  <c r="F522" i="24" s="1"/>
  <c r="F523" i="24" s="1"/>
  <c r="F524" i="24" s="1"/>
  <c r="F525" i="24" s="1"/>
  <c r="F526" i="24" s="1"/>
  <c r="F527" i="24" s="1"/>
  <c r="F528" i="24" s="1"/>
  <c r="F529" i="24" s="1"/>
  <c r="F530" i="24" s="1"/>
  <c r="F531" i="24" s="1"/>
  <c r="F532" i="24" s="1"/>
  <c r="F533" i="24" s="1"/>
  <c r="F534" i="24" s="1"/>
  <c r="F535" i="24" s="1"/>
  <c r="F536" i="24" s="1"/>
  <c r="F537" i="24" s="1"/>
  <c r="F538" i="24" s="1"/>
  <c r="F539" i="24" s="1"/>
  <c r="F540" i="24" s="1"/>
  <c r="F541" i="24" s="1"/>
  <c r="G4789" i="25"/>
  <c r="I4789" i="25" s="1"/>
  <c r="E4790" i="25"/>
  <c r="E4146" i="25"/>
  <c r="G4145" i="25"/>
  <c r="I4145" i="25" s="1"/>
  <c r="E4761" i="25"/>
  <c r="G4760" i="25"/>
  <c r="I4760" i="25" s="1"/>
  <c r="E238" i="25"/>
  <c r="G237" i="25"/>
  <c r="I237" i="25" s="1"/>
  <c r="G2837" i="25"/>
  <c r="I2837" i="25" s="1"/>
  <c r="E2838" i="25"/>
  <c r="E4865" i="25"/>
  <c r="G4864" i="25"/>
  <c r="I4864" i="25" s="1"/>
  <c r="G3867" i="25"/>
  <c r="I3867" i="25" s="1"/>
  <c r="E3868" i="25"/>
  <c r="E2735" i="25"/>
  <c r="G2734" i="25"/>
  <c r="I2734" i="25" s="1"/>
  <c r="G2520" i="25"/>
  <c r="I2520" i="25" s="1"/>
  <c r="E2521" i="25"/>
  <c r="E382" i="25"/>
  <c r="G381" i="25"/>
  <c r="I381" i="25" s="1"/>
  <c r="E4451" i="25"/>
  <c r="G4450" i="25"/>
  <c r="I4450" i="25" s="1"/>
  <c r="G4505" i="25"/>
  <c r="I4505" i="25" s="1"/>
  <c r="E4506" i="25"/>
  <c r="E433" i="25"/>
  <c r="G432" i="25"/>
  <c r="I432" i="25" s="1"/>
  <c r="E1894" i="25"/>
  <c r="G1893" i="25"/>
  <c r="I1893" i="25" s="1"/>
  <c r="G1562" i="25"/>
  <c r="I1562" i="25" s="1"/>
  <c r="E1563" i="25"/>
  <c r="E303" i="25"/>
  <c r="G302" i="25"/>
  <c r="I302" i="25" s="1"/>
  <c r="G2182" i="25"/>
  <c r="I2182" i="25" s="1"/>
  <c r="E2183" i="25"/>
  <c r="G1420" i="25"/>
  <c r="I1420" i="25" s="1"/>
  <c r="E1421" i="25"/>
  <c r="E3713" i="25"/>
  <c r="G3712" i="25"/>
  <c r="I3712" i="25" s="1"/>
  <c r="E4664" i="25"/>
  <c r="G4663" i="25"/>
  <c r="I4663" i="25" s="1"/>
  <c r="E1613" i="25"/>
  <c r="G1612" i="25"/>
  <c r="I1612" i="25" s="1"/>
  <c r="G4603" i="25"/>
  <c r="I4603" i="25" s="1"/>
  <c r="E4604" i="25"/>
  <c r="E2429" i="25"/>
  <c r="G2428" i="25"/>
  <c r="I2428" i="25" s="1"/>
  <c r="G3466" i="25"/>
  <c r="I3466" i="25" s="1"/>
  <c r="E3467" i="25"/>
  <c r="G2490" i="25"/>
  <c r="I2490" i="25" s="1"/>
  <c r="E2491" i="25"/>
  <c r="G3300" i="25"/>
  <c r="I3300" i="25" s="1"/>
  <c r="E3301" i="25"/>
  <c r="E2320" i="25"/>
  <c r="G2319" i="25"/>
  <c r="I2319" i="25" s="1"/>
  <c r="E1200" i="25"/>
  <c r="G1199" i="25"/>
  <c r="I1199" i="25" s="1"/>
  <c r="G894" i="25"/>
  <c r="I894" i="25" s="1"/>
  <c r="E895" i="25"/>
  <c r="G4416" i="25"/>
  <c r="I4416" i="25" s="1"/>
  <c r="E4417" i="25"/>
  <c r="E3356" i="25"/>
  <c r="G3355" i="25"/>
  <c r="I3355" i="25" s="1"/>
  <c r="E667" i="25"/>
  <c r="G666" i="25"/>
  <c r="I666" i="25" s="1"/>
  <c r="E2572" i="25"/>
  <c r="G2571" i="25"/>
  <c r="I2571" i="25" s="1"/>
  <c r="G3761" i="25"/>
  <c r="I3761" i="25" s="1"/>
  <c r="E3762" i="25"/>
  <c r="G3762" i="25" s="1"/>
  <c r="I3762" i="25" s="1"/>
  <c r="E4919" i="25"/>
  <c r="G4918" i="25"/>
  <c r="I4918" i="25" s="1"/>
  <c r="G3990" i="25"/>
  <c r="I3990" i="25" s="1"/>
  <c r="E3991" i="25"/>
  <c r="E1498" i="25"/>
  <c r="G1497" i="25"/>
  <c r="I1497" i="25" s="1"/>
  <c r="G4826" i="25"/>
  <c r="I4826" i="25" s="1"/>
  <c r="E4827" i="25"/>
  <c r="E2971" i="25"/>
  <c r="G2970" i="25"/>
  <c r="I2970" i="25" s="1"/>
  <c r="E1462" i="25"/>
  <c r="G1461" i="25"/>
  <c r="I1461" i="25" s="1"/>
  <c r="G3502" i="25"/>
  <c r="I3502" i="25" s="1"/>
  <c r="E3503" i="25"/>
  <c r="E4214" i="25"/>
  <c r="G4213" i="25"/>
  <c r="I4213" i="25" s="1"/>
  <c r="E2903" i="25"/>
  <c r="G2902" i="25"/>
  <c r="I2902" i="25" s="1"/>
  <c r="E3785" i="25"/>
  <c r="G3785" i="25" s="1"/>
  <c r="I3785" i="25" s="1"/>
  <c r="G3784" i="25"/>
  <c r="I3784" i="25" s="1"/>
  <c r="G3415" i="25"/>
  <c r="I3415" i="25" s="1"/>
  <c r="E3416" i="25"/>
  <c r="E68" i="25"/>
  <c r="G67" i="25"/>
  <c r="I67" i="25" s="1"/>
  <c r="G2671" i="25"/>
  <c r="I2671" i="25" s="1"/>
  <c r="E2672" i="25"/>
  <c r="G2672" i="25" s="1"/>
  <c r="I2672" i="25" s="1"/>
  <c r="G3823" i="25"/>
  <c r="I3823" i="25" s="1"/>
  <c r="E3824" i="25"/>
  <c r="G2625" i="25"/>
  <c r="I2625" i="25" s="1"/>
  <c r="E2626" i="25"/>
  <c r="E100" i="25"/>
  <c r="G99" i="25"/>
  <c r="I99" i="25" s="1"/>
  <c r="E2044" i="25"/>
  <c r="G2043" i="25"/>
  <c r="G1291" i="25"/>
  <c r="I1291" i="25" s="1"/>
  <c r="E1292" i="25"/>
  <c r="E4719" i="25"/>
  <c r="G4718" i="25"/>
  <c r="I4718" i="25" s="1"/>
  <c r="G3181" i="25"/>
  <c r="I3181" i="25" s="1"/>
  <c r="E3182" i="25"/>
  <c r="G3182" i="25" s="1"/>
  <c r="I3182" i="25" s="1"/>
  <c r="G330" i="25"/>
  <c r="I330" i="25" s="1"/>
  <c r="E331" i="25"/>
  <c r="E184" i="25"/>
  <c r="G183" i="25"/>
  <c r="I183" i="25" s="1"/>
  <c r="G2118" i="25"/>
  <c r="I2118" i="25" s="1"/>
  <c r="E2119" i="25"/>
  <c r="E549" i="25"/>
  <c r="G548" i="25"/>
  <c r="I548" i="25" s="1"/>
  <c r="F4482" i="25"/>
  <c r="G4481" i="25"/>
  <c r="I4481" i="25" s="1"/>
  <c r="E3928" i="25"/>
  <c r="G3927" i="25"/>
  <c r="I3927" i="25" s="1"/>
  <c r="E963" i="25"/>
  <c r="G962" i="25"/>
  <c r="I962" i="25" s="1"/>
  <c r="E1045" i="25"/>
  <c r="G1044" i="25"/>
  <c r="I1044" i="25" s="1"/>
  <c r="E141" i="25"/>
  <c r="G140" i="25"/>
  <c r="I140" i="25" s="1"/>
  <c r="E2367" i="25"/>
  <c r="G2366" i="25"/>
  <c r="I2366" i="25" s="1"/>
  <c r="G831" i="25"/>
  <c r="I831" i="25" s="1"/>
  <c r="E832" i="25"/>
  <c r="G2693" i="25"/>
  <c r="I2693" i="25" s="1"/>
  <c r="E2694" i="25"/>
  <c r="G1758" i="25"/>
  <c r="I1758" i="25" s="1"/>
  <c r="E1759" i="25"/>
  <c r="E4559" i="25"/>
  <c r="G4558" i="25"/>
  <c r="I4558" i="25" s="1"/>
  <c r="E4686" i="25"/>
  <c r="G4685" i="25"/>
  <c r="I4685" i="25" s="1"/>
  <c r="G3211" i="25"/>
  <c r="I3211" i="25" s="1"/>
  <c r="E3212" i="25"/>
  <c r="G3555" i="25"/>
  <c r="I3555" i="25" s="1"/>
  <c r="E3556" i="25"/>
  <c r="E3154" i="25"/>
  <c r="G3153" i="25"/>
  <c r="I3153" i="25" s="1"/>
  <c r="E22" i="25"/>
  <c r="G21" i="25"/>
  <c r="I21" i="25" s="1"/>
  <c r="G1380" i="25"/>
  <c r="I1380" i="25" s="1"/>
  <c r="E1381" i="25"/>
  <c r="G758" i="25"/>
  <c r="I758" i="25" s="1"/>
  <c r="E759" i="25"/>
  <c r="G21" i="24"/>
  <c r="I21" i="24" s="1"/>
  <c r="G69" i="24"/>
  <c r="I69" i="24" s="1"/>
  <c r="F3" i="5"/>
  <c r="E4" i="5"/>
  <c r="F4" i="5"/>
  <c r="E5" i="5"/>
  <c r="F5" i="5"/>
  <c r="E6" i="5"/>
  <c r="F6" i="5"/>
  <c r="E7" i="5"/>
  <c r="F7" i="5"/>
  <c r="E8" i="5"/>
  <c r="F8" i="5"/>
  <c r="E9" i="5"/>
  <c r="F9" i="5"/>
  <c r="E10" i="5"/>
  <c r="F10" i="5"/>
  <c r="F11" i="5"/>
  <c r="E12" i="5"/>
  <c r="F12" i="5"/>
  <c r="E13" i="5"/>
  <c r="F13" i="5"/>
  <c r="E14" i="5"/>
  <c r="F14" i="5"/>
  <c r="E15" i="5"/>
  <c r="F15" i="5"/>
  <c r="E16" i="5"/>
  <c r="F16" i="5"/>
  <c r="E17" i="5"/>
  <c r="F17" i="5"/>
  <c r="E18" i="5"/>
  <c r="F18" i="5"/>
  <c r="E19" i="5"/>
  <c r="F19" i="5"/>
  <c r="E20" i="5"/>
  <c r="F20" i="5"/>
  <c r="E21" i="5"/>
  <c r="F21" i="5"/>
  <c r="E22" i="5"/>
  <c r="F22" i="5"/>
  <c r="E23" i="5"/>
  <c r="F23" i="5"/>
  <c r="E24" i="5"/>
  <c r="F24" i="5"/>
  <c r="E25" i="5"/>
  <c r="F25" i="5"/>
  <c r="E26" i="5"/>
  <c r="F26" i="5"/>
  <c r="E27" i="5"/>
  <c r="F27" i="5"/>
  <c r="E28" i="5"/>
  <c r="F28" i="5"/>
  <c r="E29" i="5"/>
  <c r="F29" i="5"/>
  <c r="E30" i="5"/>
  <c r="F30" i="5"/>
  <c r="E31" i="5"/>
  <c r="F31" i="5"/>
  <c r="E32" i="5"/>
  <c r="F32" i="5"/>
  <c r="E33" i="5"/>
  <c r="F33" i="5"/>
  <c r="E34" i="5"/>
  <c r="F34" i="5"/>
  <c r="E35" i="5"/>
  <c r="F35" i="5"/>
  <c r="E36" i="5"/>
  <c r="F36" i="5"/>
  <c r="E37" i="5"/>
  <c r="F37" i="5"/>
  <c r="E38" i="5"/>
  <c r="F38" i="5"/>
  <c r="E39" i="5"/>
  <c r="F39" i="5"/>
  <c r="E40" i="5"/>
  <c r="F40" i="5"/>
  <c r="E41" i="5"/>
  <c r="F41" i="5"/>
  <c r="E42" i="5"/>
  <c r="F42" i="5"/>
  <c r="E43" i="5"/>
  <c r="F43" i="5"/>
  <c r="E44" i="5"/>
  <c r="F44" i="5"/>
  <c r="E45" i="5"/>
  <c r="F45" i="5"/>
  <c r="E46" i="5"/>
  <c r="F46" i="5"/>
  <c r="E47" i="5"/>
  <c r="F47" i="5"/>
  <c r="E48" i="5"/>
  <c r="F48" i="5"/>
  <c r="E49" i="5"/>
  <c r="F49" i="5"/>
  <c r="E50" i="5"/>
  <c r="F50" i="5"/>
  <c r="E51" i="5"/>
  <c r="F51" i="5"/>
  <c r="E52" i="5"/>
  <c r="F52" i="5"/>
  <c r="E53" i="5"/>
  <c r="F53" i="5"/>
  <c r="E54" i="5"/>
  <c r="F54" i="5"/>
  <c r="E55" i="5"/>
  <c r="F55" i="5"/>
  <c r="E56" i="5"/>
  <c r="F56" i="5"/>
  <c r="E57" i="5"/>
  <c r="F57" i="5"/>
  <c r="E58" i="5"/>
  <c r="F58" i="5"/>
  <c r="F59" i="5"/>
  <c r="E60" i="5"/>
  <c r="F60" i="5"/>
  <c r="E61" i="5"/>
  <c r="F61" i="5"/>
  <c r="E62" i="5"/>
  <c r="F62" i="5"/>
  <c r="E63" i="5"/>
  <c r="F63" i="5"/>
  <c r="E64" i="5"/>
  <c r="F64" i="5"/>
  <c r="E65" i="5"/>
  <c r="F65" i="5"/>
  <c r="E66" i="5"/>
  <c r="F66" i="5"/>
  <c r="E67" i="5"/>
  <c r="F67" i="5"/>
  <c r="E68" i="5"/>
  <c r="F68" i="5"/>
  <c r="E69" i="5"/>
  <c r="F69" i="5"/>
  <c r="E70" i="5"/>
  <c r="F70" i="5"/>
  <c r="E71" i="5"/>
  <c r="F71" i="5"/>
  <c r="E72" i="5"/>
  <c r="F72" i="5"/>
  <c r="E73" i="5"/>
  <c r="F73" i="5"/>
  <c r="E74" i="5"/>
  <c r="F74" i="5"/>
  <c r="E75" i="5"/>
  <c r="F75" i="5"/>
  <c r="E76" i="5"/>
  <c r="F76" i="5"/>
  <c r="E77" i="5"/>
  <c r="F77" i="5"/>
  <c r="E78" i="5"/>
  <c r="F78" i="5"/>
  <c r="E79" i="5"/>
  <c r="F79" i="5"/>
  <c r="E80" i="5"/>
  <c r="F80" i="5"/>
  <c r="E81" i="5"/>
  <c r="F81" i="5"/>
  <c r="E82" i="5"/>
  <c r="F82" i="5"/>
  <c r="E83" i="5"/>
  <c r="F83" i="5"/>
  <c r="E84" i="5"/>
  <c r="F84" i="5"/>
  <c r="E85" i="5"/>
  <c r="F85" i="5"/>
  <c r="E86" i="5"/>
  <c r="F86" i="5"/>
  <c r="E87" i="5"/>
  <c r="F87" i="5"/>
  <c r="E88" i="5"/>
  <c r="F88" i="5"/>
  <c r="E89" i="5"/>
  <c r="F89" i="5"/>
  <c r="E90" i="5"/>
  <c r="F90" i="5"/>
  <c r="E91" i="5"/>
  <c r="F91" i="5"/>
  <c r="E92" i="5"/>
  <c r="F92" i="5"/>
  <c r="E93" i="5"/>
  <c r="F93" i="5"/>
  <c r="E94" i="5"/>
  <c r="F94" i="5"/>
  <c r="E95" i="5"/>
  <c r="F95" i="5"/>
  <c r="E96" i="5"/>
  <c r="F96" i="5"/>
  <c r="E97" i="5"/>
  <c r="F97" i="5"/>
  <c r="E98" i="5"/>
  <c r="F98" i="5"/>
  <c r="E99" i="5"/>
  <c r="F99" i="5"/>
  <c r="E100" i="5"/>
  <c r="F100" i="5"/>
  <c r="F101" i="5"/>
  <c r="E102" i="5"/>
  <c r="F102" i="5"/>
  <c r="E103" i="5"/>
  <c r="F103" i="5"/>
  <c r="E104" i="5"/>
  <c r="F104" i="5"/>
  <c r="F105" i="5"/>
  <c r="E106" i="5"/>
  <c r="F106" i="5"/>
  <c r="E107" i="5"/>
  <c r="F107" i="5"/>
  <c r="E108" i="5"/>
  <c r="F108" i="5"/>
  <c r="E109" i="5"/>
  <c r="F109" i="5"/>
  <c r="E110" i="5"/>
  <c r="F110" i="5"/>
  <c r="E111" i="5"/>
  <c r="F111" i="5"/>
  <c r="E112" i="5"/>
  <c r="F112" i="5"/>
  <c r="E113" i="5"/>
  <c r="F113" i="5"/>
  <c r="E114" i="5"/>
  <c r="F114" i="5"/>
  <c r="E115" i="5"/>
  <c r="F115" i="5"/>
  <c r="E116" i="5"/>
  <c r="F116" i="5"/>
  <c r="E117" i="5"/>
  <c r="F117" i="5"/>
  <c r="E118" i="5"/>
  <c r="F118" i="5"/>
  <c r="E120" i="5"/>
  <c r="F120" i="5"/>
  <c r="E121" i="5"/>
  <c r="F121" i="5"/>
  <c r="E122" i="5"/>
  <c r="F122" i="5"/>
  <c r="E123" i="5"/>
  <c r="F123" i="5"/>
  <c r="E124" i="5"/>
  <c r="F124" i="5"/>
  <c r="E125" i="5"/>
  <c r="F125" i="5"/>
  <c r="E126" i="5"/>
  <c r="F126" i="5"/>
  <c r="E127" i="5"/>
  <c r="F127" i="5"/>
  <c r="E128" i="5"/>
  <c r="F128" i="5"/>
  <c r="E129" i="5"/>
  <c r="F129" i="5"/>
  <c r="E130" i="5"/>
  <c r="F130" i="5"/>
  <c r="E131" i="5"/>
  <c r="F131" i="5"/>
  <c r="E132" i="5"/>
  <c r="F132" i="5"/>
  <c r="E133" i="5"/>
  <c r="E135" i="5"/>
  <c r="E136" i="5"/>
  <c r="F136" i="5"/>
  <c r="E137" i="5"/>
  <c r="F137" i="5"/>
  <c r="E138" i="5"/>
  <c r="F138" i="5"/>
  <c r="E139" i="5"/>
  <c r="F139" i="5"/>
  <c r="E140" i="5"/>
  <c r="F140" i="5"/>
  <c r="E141" i="5"/>
  <c r="F141" i="5"/>
  <c r="E142" i="5"/>
  <c r="F142" i="5"/>
  <c r="E143" i="5"/>
  <c r="F143" i="5"/>
  <c r="E144" i="5"/>
  <c r="F144" i="5"/>
  <c r="E145" i="5"/>
  <c r="F145" i="5"/>
  <c r="E146" i="5"/>
  <c r="F146" i="5"/>
  <c r="E147" i="5"/>
  <c r="F147" i="5"/>
  <c r="E148" i="5"/>
  <c r="F148" i="5"/>
  <c r="E149" i="5"/>
  <c r="F149" i="5"/>
  <c r="E150" i="5"/>
  <c r="F150" i="5"/>
  <c r="E151" i="5"/>
  <c r="F151" i="5"/>
  <c r="E152" i="5"/>
  <c r="F152" i="5"/>
  <c r="E153" i="5"/>
  <c r="F153" i="5"/>
  <c r="E154" i="5"/>
  <c r="F154" i="5"/>
  <c r="E155" i="5"/>
  <c r="F155" i="5"/>
  <c r="E156" i="5"/>
  <c r="F156" i="5"/>
  <c r="E157" i="5"/>
  <c r="F157" i="5"/>
  <c r="E158" i="5"/>
  <c r="F158" i="5"/>
  <c r="E159" i="5"/>
  <c r="F159" i="5"/>
  <c r="E160" i="5"/>
  <c r="F160" i="5"/>
  <c r="E161" i="5"/>
  <c r="F161" i="5"/>
  <c r="E162" i="5"/>
  <c r="F162" i="5"/>
  <c r="F542" i="24" l="1"/>
  <c r="F543" i="24" s="1"/>
  <c r="F544" i="24" s="1"/>
  <c r="F545" i="24" s="1"/>
  <c r="F546" i="24" s="1"/>
  <c r="F547" i="24" s="1"/>
  <c r="F548" i="24" s="1"/>
  <c r="F549" i="24" s="1"/>
  <c r="F550" i="24" s="1"/>
  <c r="F551" i="24" s="1"/>
  <c r="F552" i="24" s="1"/>
  <c r="F553" i="24" s="1"/>
  <c r="F555" i="24" s="1"/>
  <c r="F556" i="24" s="1"/>
  <c r="F557" i="24" s="1"/>
  <c r="F558" i="24" s="1"/>
  <c r="F559" i="24" s="1"/>
  <c r="F560" i="24" s="1"/>
  <c r="F561" i="24" s="1"/>
  <c r="F562" i="24" s="1"/>
  <c r="F563" i="24" s="1"/>
  <c r="F564" i="24" s="1"/>
  <c r="F565" i="24" s="1"/>
  <c r="F566" i="24" s="1"/>
  <c r="F567" i="24" s="1"/>
  <c r="F568" i="24" s="1"/>
  <c r="F569" i="24" s="1"/>
  <c r="F570" i="24" s="1"/>
  <c r="F571" i="24" s="1"/>
  <c r="F572" i="24" s="1"/>
  <c r="F573" i="24" s="1"/>
  <c r="F574" i="24" s="1"/>
  <c r="F575" i="24" s="1"/>
  <c r="F576" i="24" s="1"/>
  <c r="F577" i="24" s="1"/>
  <c r="F578" i="24" s="1"/>
  <c r="F579" i="24" s="1"/>
  <c r="F580" i="24" s="1"/>
  <c r="F581" i="24" s="1"/>
  <c r="F582" i="24" s="1"/>
  <c r="F583" i="24" s="1"/>
  <c r="F584" i="24" s="1"/>
  <c r="F585" i="24" s="1"/>
  <c r="F586" i="24" s="1"/>
  <c r="F587" i="24" s="1"/>
  <c r="F588" i="24" s="1"/>
  <c r="F589" i="24" s="1"/>
  <c r="F590" i="24" s="1"/>
  <c r="F591" i="24" s="1"/>
  <c r="F592" i="24" s="1"/>
  <c r="F593" i="24" s="1"/>
  <c r="F594" i="24" s="1"/>
  <c r="F595" i="24" s="1"/>
  <c r="F596" i="24" s="1"/>
  <c r="F597" i="24" s="1"/>
  <c r="F598" i="24" s="1"/>
  <c r="F599" i="24" s="1"/>
  <c r="E239" i="25"/>
  <c r="G238" i="25"/>
  <c r="I238" i="25" s="1"/>
  <c r="G4761" i="25"/>
  <c r="I4761" i="25" s="1"/>
  <c r="E4762" i="25"/>
  <c r="E4866" i="25"/>
  <c r="G4865" i="25"/>
  <c r="I4865" i="25" s="1"/>
  <c r="G4146" i="25"/>
  <c r="I4146" i="25" s="1"/>
  <c r="E4147" i="25"/>
  <c r="G2838" i="25"/>
  <c r="I2838" i="25" s="1"/>
  <c r="E2839" i="25"/>
  <c r="E4791" i="25"/>
  <c r="G4790" i="25"/>
  <c r="I4790" i="25" s="1"/>
  <c r="E1293" i="25"/>
  <c r="G1292" i="25"/>
  <c r="I1292" i="25" s="1"/>
  <c r="E2627" i="25"/>
  <c r="G2626" i="25"/>
  <c r="I2626" i="25" s="1"/>
  <c r="G3416" i="25"/>
  <c r="I3416" i="25" s="1"/>
  <c r="E3417" i="25"/>
  <c r="G4827" i="25"/>
  <c r="I4827" i="25" s="1"/>
  <c r="E4828" i="25"/>
  <c r="G3467" i="25"/>
  <c r="I3467" i="25" s="1"/>
  <c r="E3468" i="25"/>
  <c r="G3154" i="25"/>
  <c r="I3154" i="25" s="1"/>
  <c r="E3155" i="25"/>
  <c r="E4560" i="25"/>
  <c r="G4559" i="25"/>
  <c r="I4559" i="25" s="1"/>
  <c r="E2368" i="25"/>
  <c r="G2367" i="25"/>
  <c r="I2367" i="25" s="1"/>
  <c r="G3928" i="25"/>
  <c r="I3928" i="25" s="1"/>
  <c r="E3929" i="25"/>
  <c r="E185" i="25"/>
  <c r="G184" i="25"/>
  <c r="I184" i="25" s="1"/>
  <c r="G4214" i="25"/>
  <c r="I4214" i="25" s="1"/>
  <c r="E4215" i="25"/>
  <c r="E4920" i="25"/>
  <c r="G4919" i="25"/>
  <c r="I4919" i="25" s="1"/>
  <c r="E668" i="25"/>
  <c r="G667" i="25"/>
  <c r="I667" i="25" s="1"/>
  <c r="G1200" i="25"/>
  <c r="I1200" i="25" s="1"/>
  <c r="E1201" i="25"/>
  <c r="E4665" i="25"/>
  <c r="G4665" i="25" s="1"/>
  <c r="I4665" i="25" s="1"/>
  <c r="G4664" i="25"/>
  <c r="I4664" i="25" s="1"/>
  <c r="E304" i="25"/>
  <c r="G303" i="25"/>
  <c r="I303" i="25" s="1"/>
  <c r="E434" i="25"/>
  <c r="G433" i="25"/>
  <c r="I433" i="25" s="1"/>
  <c r="G382" i="25"/>
  <c r="I382" i="25" s="1"/>
  <c r="E383" i="25"/>
  <c r="G759" i="25"/>
  <c r="I759" i="25" s="1"/>
  <c r="E760" i="25"/>
  <c r="G3556" i="25"/>
  <c r="I3556" i="25" s="1"/>
  <c r="E3557" i="25"/>
  <c r="E1760" i="25"/>
  <c r="G1759" i="25"/>
  <c r="I1759" i="25" s="1"/>
  <c r="G331" i="25"/>
  <c r="I331" i="25" s="1"/>
  <c r="E332" i="25"/>
  <c r="G3824" i="25"/>
  <c r="I3824" i="25" s="1"/>
  <c r="E3825" i="25"/>
  <c r="G3503" i="25"/>
  <c r="I3503" i="25" s="1"/>
  <c r="E3504" i="25"/>
  <c r="E1564" i="25"/>
  <c r="G1563" i="25"/>
  <c r="I1563" i="25" s="1"/>
  <c r="G4506" i="25"/>
  <c r="I4506" i="25" s="1"/>
  <c r="E4507" i="25"/>
  <c r="G2521" i="25"/>
  <c r="I2521" i="25" s="1"/>
  <c r="E2522" i="25"/>
  <c r="E142" i="25"/>
  <c r="G141" i="25"/>
  <c r="I141" i="25" s="1"/>
  <c r="F4483" i="25"/>
  <c r="G4483" i="25" s="1"/>
  <c r="I4483" i="25" s="1"/>
  <c r="G4482" i="25"/>
  <c r="I4482" i="25" s="1"/>
  <c r="E3357" i="25"/>
  <c r="G3356" i="25"/>
  <c r="I3356" i="25" s="1"/>
  <c r="G2320" i="25"/>
  <c r="I2320" i="25" s="1"/>
  <c r="E2321" i="25"/>
  <c r="E2430" i="25"/>
  <c r="G2429" i="25"/>
  <c r="I2429" i="25" s="1"/>
  <c r="E3714" i="25"/>
  <c r="G3713" i="25"/>
  <c r="I3713" i="25" s="1"/>
  <c r="E1382" i="25"/>
  <c r="G1381" i="25"/>
  <c r="I1381" i="25" s="1"/>
  <c r="E3213" i="25"/>
  <c r="G3212" i="25"/>
  <c r="I3212" i="25" s="1"/>
  <c r="E2695" i="25"/>
  <c r="G2694" i="25"/>
  <c r="I2694" i="25" s="1"/>
  <c r="G4417" i="25"/>
  <c r="I4417" i="25" s="1"/>
  <c r="E4418" i="25"/>
  <c r="G3301" i="25"/>
  <c r="I3301" i="25" s="1"/>
  <c r="E3302" i="25"/>
  <c r="G4604" i="25"/>
  <c r="I4604" i="25" s="1"/>
  <c r="E4605" i="25"/>
  <c r="G1421" i="25"/>
  <c r="I1421" i="25" s="1"/>
  <c r="E1422" i="25"/>
  <c r="E1046" i="25"/>
  <c r="G1045" i="25"/>
  <c r="I1045" i="25" s="1"/>
  <c r="G549" i="25"/>
  <c r="I549" i="25" s="1"/>
  <c r="E550" i="25"/>
  <c r="E2045" i="25"/>
  <c r="G2044" i="25"/>
  <c r="G2903" i="25"/>
  <c r="I2903" i="25" s="1"/>
  <c r="E2904" i="25"/>
  <c r="E1463" i="25"/>
  <c r="G1462" i="25"/>
  <c r="I1462" i="25" s="1"/>
  <c r="G1498" i="25"/>
  <c r="I1498" i="25" s="1"/>
  <c r="E1499" i="25"/>
  <c r="E2573" i="25"/>
  <c r="G2572" i="25"/>
  <c r="I2572" i="25" s="1"/>
  <c r="E1895" i="25"/>
  <c r="G1894" i="25"/>
  <c r="I1894" i="25" s="1"/>
  <c r="E2736" i="25"/>
  <c r="G2735" i="25"/>
  <c r="I2735" i="25" s="1"/>
  <c r="G832" i="25"/>
  <c r="I832" i="25" s="1"/>
  <c r="E833" i="25"/>
  <c r="G2119" i="25"/>
  <c r="I2119" i="25" s="1"/>
  <c r="E2120" i="25"/>
  <c r="G3991" i="25"/>
  <c r="I3991" i="25" s="1"/>
  <c r="E3992" i="25"/>
  <c r="G895" i="25"/>
  <c r="I895" i="25" s="1"/>
  <c r="E896" i="25"/>
  <c r="G2491" i="25"/>
  <c r="I2491" i="25" s="1"/>
  <c r="E2492" i="25"/>
  <c r="E2184" i="25"/>
  <c r="G2183" i="25"/>
  <c r="I2183" i="25" s="1"/>
  <c r="G3868" i="25"/>
  <c r="I3868" i="25" s="1"/>
  <c r="E3869" i="25"/>
  <c r="E23" i="25"/>
  <c r="G22" i="25"/>
  <c r="I22" i="25" s="1"/>
  <c r="E4687" i="25"/>
  <c r="G4686" i="25"/>
  <c r="I4686" i="25" s="1"/>
  <c r="E964" i="25"/>
  <c r="G963" i="25"/>
  <c r="I963" i="25" s="1"/>
  <c r="E4720" i="25"/>
  <c r="G4719" i="25"/>
  <c r="I4719" i="25" s="1"/>
  <c r="E101" i="25"/>
  <c r="G100" i="25"/>
  <c r="I100" i="25" s="1"/>
  <c r="E69" i="25"/>
  <c r="G68" i="25"/>
  <c r="I68" i="25" s="1"/>
  <c r="G2971" i="25"/>
  <c r="I2971" i="25" s="1"/>
  <c r="E2972" i="25"/>
  <c r="G1613" i="25"/>
  <c r="I1613" i="25" s="1"/>
  <c r="E1614" i="25"/>
  <c r="G4451" i="25"/>
  <c r="I4451" i="25" s="1"/>
  <c r="E4452" i="25"/>
  <c r="G22" i="24"/>
  <c r="I22" i="24" s="1"/>
  <c r="G70" i="24"/>
  <c r="I70" i="24" s="1"/>
  <c r="T94" i="4"/>
  <c r="E4148" i="25" l="1"/>
  <c r="G4147" i="25"/>
  <c r="I4147" i="25" s="1"/>
  <c r="G4866" i="25"/>
  <c r="I4866" i="25" s="1"/>
  <c r="E4867" i="25"/>
  <c r="G4762" i="25"/>
  <c r="I4762" i="25" s="1"/>
  <c r="E4763" i="25"/>
  <c r="G4791" i="25"/>
  <c r="I4791" i="25" s="1"/>
  <c r="E4792" i="25"/>
  <c r="E2840" i="25"/>
  <c r="G2839" i="25"/>
  <c r="I2839" i="25" s="1"/>
  <c r="G239" i="25"/>
  <c r="I239" i="25" s="1"/>
  <c r="E240" i="25"/>
  <c r="G3869" i="25"/>
  <c r="I3869" i="25" s="1"/>
  <c r="E3870" i="25"/>
  <c r="G3992" i="25"/>
  <c r="I3992" i="25" s="1"/>
  <c r="E3993" i="25"/>
  <c r="E1500" i="25"/>
  <c r="G1499" i="25"/>
  <c r="I1499" i="25" s="1"/>
  <c r="G550" i="25"/>
  <c r="I550" i="25" s="1"/>
  <c r="E551" i="25"/>
  <c r="E3303" i="25"/>
  <c r="G3302" i="25"/>
  <c r="I3302" i="25" s="1"/>
  <c r="G3504" i="25"/>
  <c r="I3504" i="25" s="1"/>
  <c r="E3505" i="25"/>
  <c r="G3557" i="25"/>
  <c r="I3557" i="25" s="1"/>
  <c r="E3558" i="25"/>
  <c r="G4828" i="25"/>
  <c r="I4828" i="25" s="1"/>
  <c r="E4829" i="25"/>
  <c r="E4721" i="25"/>
  <c r="G4720" i="25"/>
  <c r="I4720" i="25" s="1"/>
  <c r="G2736" i="25"/>
  <c r="I2736" i="25" s="1"/>
  <c r="E2737" i="25"/>
  <c r="E1383" i="25"/>
  <c r="G1382" i="25"/>
  <c r="I1382" i="25" s="1"/>
  <c r="E3358" i="25"/>
  <c r="G3357" i="25"/>
  <c r="I3357" i="25" s="1"/>
  <c r="G142" i="25"/>
  <c r="I142" i="25" s="1"/>
  <c r="E143" i="25"/>
  <c r="E305" i="25"/>
  <c r="G304" i="25"/>
  <c r="I304" i="25" s="1"/>
  <c r="G4920" i="25"/>
  <c r="I4920" i="25" s="1"/>
  <c r="E4921" i="25"/>
  <c r="E2369" i="25"/>
  <c r="G2368" i="25"/>
  <c r="I2368" i="25" s="1"/>
  <c r="E4453" i="25"/>
  <c r="G4452" i="25"/>
  <c r="I4452" i="25" s="1"/>
  <c r="G2972" i="25"/>
  <c r="I2972" i="25" s="1"/>
  <c r="E2973" i="25"/>
  <c r="E4419" i="25"/>
  <c r="G4418" i="25"/>
  <c r="I4418" i="25" s="1"/>
  <c r="G2522" i="25"/>
  <c r="I2522" i="25" s="1"/>
  <c r="E2523" i="25"/>
  <c r="E3826" i="25"/>
  <c r="G3825" i="25"/>
  <c r="I3825" i="25" s="1"/>
  <c r="G760" i="25"/>
  <c r="I760" i="25" s="1"/>
  <c r="E761" i="25"/>
  <c r="E4216" i="25"/>
  <c r="G4215" i="25"/>
  <c r="I4215" i="25" s="1"/>
  <c r="E3418" i="25"/>
  <c r="G3417" i="25"/>
  <c r="I3417" i="25" s="1"/>
  <c r="G964" i="25"/>
  <c r="I964" i="25" s="1"/>
  <c r="E965" i="25"/>
  <c r="E2185" i="25"/>
  <c r="G2184" i="25"/>
  <c r="I2184" i="25" s="1"/>
  <c r="E1464" i="25"/>
  <c r="G1463" i="25"/>
  <c r="I1463" i="25" s="1"/>
  <c r="G1046" i="25"/>
  <c r="I1046" i="25" s="1"/>
  <c r="E1047" i="25"/>
  <c r="G3714" i="25"/>
  <c r="I3714" i="25" s="1"/>
  <c r="E3715" i="25"/>
  <c r="G4560" i="25"/>
  <c r="I4560" i="25" s="1"/>
  <c r="E4561" i="25"/>
  <c r="G2492" i="25"/>
  <c r="I2492" i="25" s="1"/>
  <c r="E2493" i="25"/>
  <c r="E2121" i="25"/>
  <c r="G2120" i="25"/>
  <c r="I2120" i="25" s="1"/>
  <c r="G2904" i="25"/>
  <c r="I2904" i="25" s="1"/>
  <c r="E2905" i="25"/>
  <c r="E1423" i="25"/>
  <c r="G1422" i="25"/>
  <c r="I1422" i="25" s="1"/>
  <c r="G4507" i="25"/>
  <c r="I4507" i="25" s="1"/>
  <c r="E4508" i="25"/>
  <c r="E333" i="25"/>
  <c r="G332" i="25"/>
  <c r="I332" i="25" s="1"/>
  <c r="G383" i="25"/>
  <c r="I383" i="25" s="1"/>
  <c r="E384" i="25"/>
  <c r="G1201" i="25"/>
  <c r="I1201" i="25" s="1"/>
  <c r="E1202" i="25"/>
  <c r="E3156" i="25"/>
  <c r="G3155" i="25"/>
  <c r="I3155" i="25" s="1"/>
  <c r="E70" i="25"/>
  <c r="G69" i="25"/>
  <c r="I69" i="25" s="1"/>
  <c r="G4687" i="25"/>
  <c r="I4687" i="25" s="1"/>
  <c r="E4688" i="25"/>
  <c r="G1895" i="25"/>
  <c r="I1895" i="25" s="1"/>
  <c r="E1896" i="25"/>
  <c r="G2695" i="25"/>
  <c r="I2695" i="25" s="1"/>
  <c r="E2696" i="25"/>
  <c r="G2430" i="25"/>
  <c r="I2430" i="25" s="1"/>
  <c r="E2431" i="25"/>
  <c r="G185" i="25"/>
  <c r="I185" i="25" s="1"/>
  <c r="E186" i="25"/>
  <c r="E2628" i="25"/>
  <c r="G2627" i="25"/>
  <c r="I2627" i="25" s="1"/>
  <c r="G1614" i="25"/>
  <c r="I1614" i="25" s="1"/>
  <c r="E1615" i="25"/>
  <c r="G896" i="25"/>
  <c r="I896" i="25" s="1"/>
  <c r="E897" i="25"/>
  <c r="G833" i="25"/>
  <c r="I833" i="25" s="1"/>
  <c r="E834" i="25"/>
  <c r="G4605" i="25"/>
  <c r="I4605" i="25" s="1"/>
  <c r="E4606" i="25"/>
  <c r="G2321" i="25"/>
  <c r="I2321" i="25" s="1"/>
  <c r="E2322" i="25"/>
  <c r="G3929" i="25"/>
  <c r="I3929" i="25" s="1"/>
  <c r="E3930" i="25"/>
  <c r="E3469" i="25"/>
  <c r="G3468" i="25"/>
  <c r="I3468" i="25" s="1"/>
  <c r="G101" i="25"/>
  <c r="I101" i="25" s="1"/>
  <c r="E102" i="25"/>
  <c r="G23" i="25"/>
  <c r="I23" i="25" s="1"/>
  <c r="E24" i="25"/>
  <c r="G2573" i="25"/>
  <c r="I2573" i="25" s="1"/>
  <c r="E2574" i="25"/>
  <c r="E2046" i="25"/>
  <c r="G2045" i="25"/>
  <c r="E3214" i="25"/>
  <c r="G3213" i="25"/>
  <c r="I3213" i="25" s="1"/>
  <c r="G1564" i="25"/>
  <c r="I1564" i="25" s="1"/>
  <c r="E1565" i="25"/>
  <c r="E1761" i="25"/>
  <c r="G1760" i="25"/>
  <c r="I1760" i="25" s="1"/>
  <c r="G434" i="25"/>
  <c r="I434" i="25" s="1"/>
  <c r="E435" i="25"/>
  <c r="G668" i="25"/>
  <c r="I668" i="25" s="1"/>
  <c r="E669" i="25"/>
  <c r="E1294" i="25"/>
  <c r="G1293" i="25"/>
  <c r="I1293" i="25" s="1"/>
  <c r="F601" i="24"/>
  <c r="F602" i="24" s="1"/>
  <c r="F603" i="24" s="1"/>
  <c r="F604" i="24" s="1"/>
  <c r="F605" i="24" s="1"/>
  <c r="F606" i="24" s="1"/>
  <c r="F607" i="24" s="1"/>
  <c r="F608" i="24" s="1"/>
  <c r="F609" i="24" s="1"/>
  <c r="F610" i="24" s="1"/>
  <c r="F611" i="24" s="1"/>
  <c r="F612" i="24" s="1"/>
  <c r="F613" i="24" s="1"/>
  <c r="F614" i="24" s="1"/>
  <c r="F615" i="24" s="1"/>
  <c r="F616" i="24" s="1"/>
  <c r="F617" i="24" s="1"/>
  <c r="F618" i="24" s="1"/>
  <c r="F619" i="24" s="1"/>
  <c r="F620" i="24" s="1"/>
  <c r="F621" i="24" s="1"/>
  <c r="F622" i="24" s="1"/>
  <c r="F623" i="24" s="1"/>
  <c r="F624" i="24" s="1"/>
  <c r="F625" i="24" s="1"/>
  <c r="F626" i="24" s="1"/>
  <c r="F627" i="24" s="1"/>
  <c r="F628" i="24" s="1"/>
  <c r="F629" i="24" s="1"/>
  <c r="F630" i="24" s="1"/>
  <c r="F631" i="24" s="1"/>
  <c r="F632" i="24" s="1"/>
  <c r="F633" i="24" s="1"/>
  <c r="F634" i="24" s="1"/>
  <c r="F635" i="24" s="1"/>
  <c r="F636" i="24" s="1"/>
  <c r="G71" i="24"/>
  <c r="I71" i="24" s="1"/>
  <c r="G23" i="24"/>
  <c r="I23" i="24" s="1"/>
  <c r="Y191" i="4"/>
  <c r="AC191" i="4" s="1"/>
  <c r="X191" i="4"/>
  <c r="AB191" i="4" s="1"/>
  <c r="W191" i="4"/>
  <c r="AA191" i="4" s="1"/>
  <c r="V191" i="4"/>
  <c r="Z191" i="4" s="1"/>
  <c r="T191" i="4"/>
  <c r="C191" i="4"/>
  <c r="B191" i="4"/>
  <c r="AG133" i="13" s="1"/>
  <c r="E4793" i="25" l="1"/>
  <c r="G4792" i="25"/>
  <c r="I4792" i="25" s="1"/>
  <c r="G4763" i="25"/>
  <c r="I4763" i="25" s="1"/>
  <c r="E4764" i="25"/>
  <c r="E241" i="25"/>
  <c r="G240" i="25"/>
  <c r="I240" i="25" s="1"/>
  <c r="E4868" i="25"/>
  <c r="G4867" i="25"/>
  <c r="I4867" i="25" s="1"/>
  <c r="E2841" i="25"/>
  <c r="G2840" i="25"/>
  <c r="I2840" i="25" s="1"/>
  <c r="E4149" i="25"/>
  <c r="G4148" i="25"/>
  <c r="I4148" i="25" s="1"/>
  <c r="G669" i="25"/>
  <c r="I669" i="25" s="1"/>
  <c r="E679" i="25"/>
  <c r="G102" i="25"/>
  <c r="I102" i="25" s="1"/>
  <c r="E103" i="25"/>
  <c r="E4607" i="25"/>
  <c r="G4606" i="25"/>
  <c r="I4606" i="25" s="1"/>
  <c r="G2696" i="25"/>
  <c r="I2696" i="25" s="1"/>
  <c r="E2697" i="25"/>
  <c r="E4509" i="25"/>
  <c r="G4508" i="25"/>
  <c r="I4508" i="25" s="1"/>
  <c r="E2494" i="25"/>
  <c r="G2493" i="25"/>
  <c r="I2493" i="25" s="1"/>
  <c r="G3715" i="25"/>
  <c r="I3715" i="25" s="1"/>
  <c r="E3716" i="25"/>
  <c r="G965" i="25"/>
  <c r="I965" i="25" s="1"/>
  <c r="E966" i="25"/>
  <c r="G4921" i="25"/>
  <c r="I4921" i="25" s="1"/>
  <c r="E4922" i="25"/>
  <c r="E4830" i="25"/>
  <c r="G4829" i="25"/>
  <c r="I4829" i="25" s="1"/>
  <c r="G551" i="25"/>
  <c r="I551" i="25" s="1"/>
  <c r="E552" i="25"/>
  <c r="G3214" i="25"/>
  <c r="I3214" i="25" s="1"/>
  <c r="E3215" i="25"/>
  <c r="G2628" i="25"/>
  <c r="I2628" i="25" s="1"/>
  <c r="E2629" i="25"/>
  <c r="G3156" i="25"/>
  <c r="I3156" i="25" s="1"/>
  <c r="E3157" i="25"/>
  <c r="E3827" i="25"/>
  <c r="G3826" i="25"/>
  <c r="I3826" i="25" s="1"/>
  <c r="G1383" i="25"/>
  <c r="I1383" i="25" s="1"/>
  <c r="E1384" i="25"/>
  <c r="G435" i="25"/>
  <c r="I435" i="25" s="1"/>
  <c r="E436" i="25"/>
  <c r="E835" i="25"/>
  <c r="G834" i="25"/>
  <c r="I834" i="25" s="1"/>
  <c r="G186" i="25"/>
  <c r="I186" i="25" s="1"/>
  <c r="E187" i="25"/>
  <c r="E1897" i="25"/>
  <c r="G1896" i="25"/>
  <c r="I1896" i="25" s="1"/>
  <c r="G1202" i="25"/>
  <c r="I1202" i="25" s="1"/>
  <c r="E1203" i="25"/>
  <c r="G1047" i="25"/>
  <c r="I1047" i="25" s="1"/>
  <c r="E1048" i="25"/>
  <c r="E2524" i="25"/>
  <c r="G2523" i="25"/>
  <c r="I2523" i="25" s="1"/>
  <c r="E2974" i="25"/>
  <c r="G2973" i="25"/>
  <c r="I2973" i="25" s="1"/>
  <c r="E2738" i="25"/>
  <c r="G2737" i="25"/>
  <c r="I2737" i="25" s="1"/>
  <c r="E3559" i="25"/>
  <c r="G3558" i="25"/>
  <c r="I3558" i="25" s="1"/>
  <c r="G2046" i="25"/>
  <c r="E2047" i="25"/>
  <c r="G3469" i="25"/>
  <c r="I3469" i="25" s="1"/>
  <c r="E3470" i="25"/>
  <c r="G1423" i="25"/>
  <c r="I1423" i="25" s="1"/>
  <c r="E1424" i="25"/>
  <c r="E3419" i="25"/>
  <c r="G3418" i="25"/>
  <c r="I3418" i="25" s="1"/>
  <c r="G305" i="25"/>
  <c r="I305" i="25" s="1"/>
  <c r="E306" i="25"/>
  <c r="G1500" i="25"/>
  <c r="I1500" i="25" s="1"/>
  <c r="E1501" i="25"/>
  <c r="G2574" i="25"/>
  <c r="I2574" i="25" s="1"/>
  <c r="E2575" i="25"/>
  <c r="G3930" i="25"/>
  <c r="I3930" i="25" s="1"/>
  <c r="E3931" i="25"/>
  <c r="E898" i="25"/>
  <c r="G897" i="25"/>
  <c r="I897" i="25" s="1"/>
  <c r="G4688" i="25"/>
  <c r="I4688" i="25" s="1"/>
  <c r="E4689" i="25"/>
  <c r="E385" i="25"/>
  <c r="G384" i="25"/>
  <c r="I384" i="25" s="1"/>
  <c r="G2905" i="25"/>
  <c r="I2905" i="25" s="1"/>
  <c r="E2906" i="25"/>
  <c r="E4562" i="25"/>
  <c r="G4561" i="25"/>
  <c r="I4561" i="25" s="1"/>
  <c r="G143" i="25"/>
  <c r="I143" i="25" s="1"/>
  <c r="E144" i="25"/>
  <c r="E3506" i="25"/>
  <c r="G3505" i="25"/>
  <c r="I3505" i="25" s="1"/>
  <c r="E3994" i="25"/>
  <c r="G3993" i="25"/>
  <c r="I3993" i="25" s="1"/>
  <c r="G1761" i="25"/>
  <c r="I1761" i="25" s="1"/>
  <c r="E671" i="25"/>
  <c r="E1465" i="25"/>
  <c r="G1464" i="25"/>
  <c r="I1464" i="25" s="1"/>
  <c r="E4217" i="25"/>
  <c r="G4216" i="25"/>
  <c r="I4216" i="25" s="1"/>
  <c r="E4420" i="25"/>
  <c r="G4419" i="25"/>
  <c r="I4419" i="25" s="1"/>
  <c r="G4453" i="25"/>
  <c r="I4453" i="25" s="1"/>
  <c r="E4454" i="25"/>
  <c r="G4721" i="25"/>
  <c r="I4721" i="25" s="1"/>
  <c r="E4722" i="25"/>
  <c r="G1565" i="25"/>
  <c r="I1565" i="25" s="1"/>
  <c r="E1566" i="25"/>
  <c r="G24" i="25"/>
  <c r="I24" i="25" s="1"/>
  <c r="E25" i="25"/>
  <c r="G2322" i="25"/>
  <c r="I2322" i="25" s="1"/>
  <c r="E2323" i="25"/>
  <c r="E1616" i="25"/>
  <c r="G1615" i="25"/>
  <c r="I1615" i="25" s="1"/>
  <c r="G2431" i="25"/>
  <c r="I2431" i="25" s="1"/>
  <c r="E2432" i="25"/>
  <c r="E762" i="25"/>
  <c r="G761" i="25"/>
  <c r="I761" i="25" s="1"/>
  <c r="E3871" i="25"/>
  <c r="G3870" i="25"/>
  <c r="I3870" i="25" s="1"/>
  <c r="E1295" i="25"/>
  <c r="G1294" i="25"/>
  <c r="I1294" i="25" s="1"/>
  <c r="G70" i="25"/>
  <c r="I70" i="25" s="1"/>
  <c r="E71" i="25"/>
  <c r="E334" i="25"/>
  <c r="G333" i="25"/>
  <c r="I333" i="25" s="1"/>
  <c r="E2122" i="25"/>
  <c r="G2121" i="25"/>
  <c r="I2121" i="25" s="1"/>
  <c r="G2185" i="25"/>
  <c r="I2185" i="25" s="1"/>
  <c r="E2186" i="25"/>
  <c r="G2369" i="25"/>
  <c r="I2369" i="25" s="1"/>
  <c r="E2370" i="25"/>
  <c r="G3358" i="25"/>
  <c r="I3358" i="25" s="1"/>
  <c r="E3359" i="25"/>
  <c r="E3304" i="25"/>
  <c r="G3303" i="25"/>
  <c r="I3303" i="25" s="1"/>
  <c r="F638" i="24"/>
  <c r="F639" i="24" s="1"/>
  <c r="F640" i="24" s="1"/>
  <c r="F641" i="24" s="1"/>
  <c r="F642" i="24" s="1"/>
  <c r="F643" i="24" s="1"/>
  <c r="F644" i="24" s="1"/>
  <c r="F645" i="24" s="1"/>
  <c r="F646" i="24" s="1"/>
  <c r="F647" i="24" s="1"/>
  <c r="F648" i="24" s="1"/>
  <c r="F649" i="24" s="1"/>
  <c r="F650" i="24" s="1"/>
  <c r="F651" i="24" s="1"/>
  <c r="F652" i="24" s="1"/>
  <c r="F653" i="24" s="1"/>
  <c r="F654" i="24" s="1"/>
  <c r="F655" i="24" s="1"/>
  <c r="F656" i="24" s="1"/>
  <c r="F657" i="24" s="1"/>
  <c r="F658" i="24" s="1"/>
  <c r="F659" i="24" s="1"/>
  <c r="F660" i="24" s="1"/>
  <c r="F661" i="24" s="1"/>
  <c r="F662" i="24" s="1"/>
  <c r="F663" i="24" s="1"/>
  <c r="F664" i="24" s="1"/>
  <c r="F665" i="24" s="1"/>
  <c r="F666" i="24" s="1"/>
  <c r="F667" i="24" s="1"/>
  <c r="F668" i="24" s="1"/>
  <c r="F669" i="24" s="1"/>
  <c r="F670" i="24" s="1"/>
  <c r="F671" i="24" s="1"/>
  <c r="F672" i="24" s="1"/>
  <c r="F673" i="24" s="1"/>
  <c r="F674" i="24" s="1"/>
  <c r="F675" i="24" s="1"/>
  <c r="F676" i="24" s="1"/>
  <c r="F677" i="24" s="1"/>
  <c r="F678" i="24" s="1"/>
  <c r="F679" i="24" s="1"/>
  <c r="F680" i="24" s="1"/>
  <c r="F681" i="24" s="1"/>
  <c r="F682" i="24" s="1"/>
  <c r="F683" i="24" s="1"/>
  <c r="F684" i="24" s="1"/>
  <c r="F685" i="24" s="1"/>
  <c r="F686" i="24" s="1"/>
  <c r="F687" i="24" s="1"/>
  <c r="F688" i="24" s="1"/>
  <c r="G72" i="24"/>
  <c r="I72" i="24" s="1"/>
  <c r="G24" i="24"/>
  <c r="I24" i="24" s="1"/>
  <c r="T3" i="4"/>
  <c r="T4" i="4"/>
  <c r="T8" i="4"/>
  <c r="T9" i="4"/>
  <c r="T12" i="4"/>
  <c r="T13" i="4"/>
  <c r="T14" i="4"/>
  <c r="T15" i="4"/>
  <c r="T22" i="4"/>
  <c r="T23" i="4"/>
  <c r="T24" i="4"/>
  <c r="T25" i="4"/>
  <c r="T26" i="4"/>
  <c r="T27" i="4"/>
  <c r="T28" i="4"/>
  <c r="T29" i="4"/>
  <c r="T33" i="4"/>
  <c r="T34" i="4"/>
  <c r="T35" i="4"/>
  <c r="T36" i="4"/>
  <c r="T37" i="4"/>
  <c r="T38" i="4"/>
  <c r="T39" i="4"/>
  <c r="T40" i="4"/>
  <c r="T41" i="4"/>
  <c r="T45" i="4"/>
  <c r="T46" i="4"/>
  <c r="T51" i="4"/>
  <c r="T52" i="4"/>
  <c r="T57" i="4"/>
  <c r="T58" i="4"/>
  <c r="T59" i="4"/>
  <c r="T64" i="4"/>
  <c r="T65" i="4"/>
  <c r="T66" i="4"/>
  <c r="T70" i="4"/>
  <c r="T71" i="4"/>
  <c r="T72" i="4"/>
  <c r="T74" i="4"/>
  <c r="T75" i="4"/>
  <c r="T76" i="4"/>
  <c r="T78" i="4"/>
  <c r="T79" i="4"/>
  <c r="T84" i="4"/>
  <c r="T85" i="4"/>
  <c r="T86" i="4"/>
  <c r="T87" i="4"/>
  <c r="T91" i="4"/>
  <c r="T92" i="4"/>
  <c r="T93" i="4"/>
  <c r="T95" i="4"/>
  <c r="T96" i="4"/>
  <c r="T100" i="4"/>
  <c r="T104" i="4"/>
  <c r="T105" i="4"/>
  <c r="T106" i="4"/>
  <c r="T107" i="4"/>
  <c r="T108" i="4"/>
  <c r="T109" i="4"/>
  <c r="T110" i="4"/>
  <c r="T111" i="4"/>
  <c r="T115" i="4"/>
  <c r="T116" i="4"/>
  <c r="T117" i="4"/>
  <c r="T118" i="4"/>
  <c r="T119" i="4"/>
  <c r="T120" i="4"/>
  <c r="T121" i="4"/>
  <c r="T122" i="4"/>
  <c r="T123" i="4"/>
  <c r="T124" i="4"/>
  <c r="T125" i="4"/>
  <c r="T126" i="4"/>
  <c r="T127" i="4"/>
  <c r="T128" i="4"/>
  <c r="T129" i="4"/>
  <c r="T130" i="4"/>
  <c r="T131" i="4"/>
  <c r="T132" i="4"/>
  <c r="T133" i="4"/>
  <c r="T134" i="4"/>
  <c r="T135" i="4"/>
  <c r="T136" i="4"/>
  <c r="T137" i="4"/>
  <c r="T138" i="4"/>
  <c r="T139" i="4"/>
  <c r="T140" i="4"/>
  <c r="T141" i="4"/>
  <c r="T142" i="4"/>
  <c r="T143" i="4"/>
  <c r="T144" i="4"/>
  <c r="T145" i="4"/>
  <c r="T146" i="4"/>
  <c r="T147" i="4"/>
  <c r="T148" i="4"/>
  <c r="T149" i="4"/>
  <c r="T150" i="4"/>
  <c r="T151" i="4"/>
  <c r="T153" i="4"/>
  <c r="T154" i="4"/>
  <c r="T155" i="4"/>
  <c r="T156" i="4"/>
  <c r="T157" i="4"/>
  <c r="T158" i="4"/>
  <c r="T159" i="4"/>
  <c r="T160" i="4"/>
  <c r="T161" i="4"/>
  <c r="T162" i="4"/>
  <c r="T163" i="4"/>
  <c r="T164" i="4"/>
  <c r="T165" i="4"/>
  <c r="T166" i="4"/>
  <c r="T167" i="4"/>
  <c r="T170" i="4"/>
  <c r="T171" i="4"/>
  <c r="T172" i="4"/>
  <c r="T173" i="4"/>
  <c r="T174" i="4"/>
  <c r="T175" i="4"/>
  <c r="T176" i="4"/>
  <c r="T177" i="4"/>
  <c r="T178" i="4"/>
  <c r="T179" i="4"/>
  <c r="T180" i="4"/>
  <c r="T181" i="4"/>
  <c r="T182" i="4"/>
  <c r="T183" i="4"/>
  <c r="T184" i="4"/>
  <c r="T185" i="4"/>
  <c r="T186" i="4"/>
  <c r="T187" i="4"/>
  <c r="T188" i="4"/>
  <c r="T189" i="4"/>
  <c r="T190" i="4"/>
  <c r="T192" i="4"/>
  <c r="T193" i="4"/>
  <c r="T194" i="4"/>
  <c r="T196" i="4"/>
  <c r="T197" i="4"/>
  <c r="T2" i="4"/>
  <c r="E4869" i="25" l="1"/>
  <c r="G4868" i="25"/>
  <c r="I4868" i="25" s="1"/>
  <c r="E242" i="25"/>
  <c r="G241" i="25"/>
  <c r="I241" i="25" s="1"/>
  <c r="G4764" i="25"/>
  <c r="I4764" i="25" s="1"/>
  <c r="E4765" i="25"/>
  <c r="E4150" i="25"/>
  <c r="G4149" i="25"/>
  <c r="I4149" i="25" s="1"/>
  <c r="E2842" i="25"/>
  <c r="G2841" i="25"/>
  <c r="I2841" i="25" s="1"/>
  <c r="E4794" i="25"/>
  <c r="G4793" i="25"/>
  <c r="I4793" i="25" s="1"/>
  <c r="G2432" i="25"/>
  <c r="I2432" i="25" s="1"/>
  <c r="E2433" i="25"/>
  <c r="E1567" i="25"/>
  <c r="G1566" i="25"/>
  <c r="I1566" i="25" s="1"/>
  <c r="E2907" i="25"/>
  <c r="G2906" i="25"/>
  <c r="I2906" i="25" s="1"/>
  <c r="E3932" i="25"/>
  <c r="G3931" i="25"/>
  <c r="I3931" i="25" s="1"/>
  <c r="E1049" i="25"/>
  <c r="G1048" i="25"/>
  <c r="I1048" i="25" s="1"/>
  <c r="E188" i="25"/>
  <c r="G187" i="25"/>
  <c r="I187" i="25" s="1"/>
  <c r="G552" i="25"/>
  <c r="I552" i="25" s="1"/>
  <c r="E553" i="25"/>
  <c r="G966" i="25"/>
  <c r="I966" i="25" s="1"/>
  <c r="E967" i="25"/>
  <c r="G2697" i="25"/>
  <c r="I2697" i="25" s="1"/>
  <c r="E2698" i="25"/>
  <c r="E1296" i="25"/>
  <c r="G1295" i="25"/>
  <c r="I1295" i="25" s="1"/>
  <c r="G4217" i="25"/>
  <c r="I4217" i="25" s="1"/>
  <c r="E4218" i="25"/>
  <c r="E3995" i="25"/>
  <c r="G3994" i="25"/>
  <c r="I3994" i="25" s="1"/>
  <c r="G3419" i="25"/>
  <c r="I3419" i="25" s="1"/>
  <c r="E3420" i="25"/>
  <c r="E3560" i="25"/>
  <c r="G3559" i="25"/>
  <c r="I3559" i="25" s="1"/>
  <c r="E3828" i="25"/>
  <c r="G3827" i="25"/>
  <c r="I3827" i="25" s="1"/>
  <c r="G3359" i="25"/>
  <c r="I3359" i="25" s="1"/>
  <c r="E3360" i="25"/>
  <c r="E4723" i="25"/>
  <c r="G4722" i="25"/>
  <c r="I4722" i="25" s="1"/>
  <c r="E2576" i="25"/>
  <c r="G2575" i="25"/>
  <c r="I2575" i="25" s="1"/>
  <c r="G1424" i="25"/>
  <c r="I1424" i="25" s="1"/>
  <c r="E1425" i="25"/>
  <c r="G3157" i="25"/>
  <c r="I3157" i="25" s="1"/>
  <c r="E3158" i="25"/>
  <c r="G3716" i="25"/>
  <c r="I3716" i="25" s="1"/>
  <c r="E3717" i="25"/>
  <c r="E2123" i="25"/>
  <c r="G2122" i="25"/>
  <c r="I2122" i="25" s="1"/>
  <c r="E3872" i="25"/>
  <c r="G3871" i="25"/>
  <c r="I3871" i="25" s="1"/>
  <c r="G1616" i="25"/>
  <c r="I1616" i="25" s="1"/>
  <c r="E1617" i="25"/>
  <c r="G1465" i="25"/>
  <c r="I1465" i="25" s="1"/>
  <c r="E1466" i="25"/>
  <c r="E3507" i="25"/>
  <c r="G3506" i="25"/>
  <c r="I3506" i="25" s="1"/>
  <c r="E386" i="25"/>
  <c r="G385" i="25"/>
  <c r="I385" i="25" s="1"/>
  <c r="G2738" i="25"/>
  <c r="I2738" i="25" s="1"/>
  <c r="E2739" i="25"/>
  <c r="E836" i="25"/>
  <c r="G835" i="25"/>
  <c r="I835" i="25" s="1"/>
  <c r="E4831" i="25"/>
  <c r="G4830" i="25"/>
  <c r="I4830" i="25" s="1"/>
  <c r="E4608" i="25"/>
  <c r="G4607" i="25"/>
  <c r="I4607" i="25" s="1"/>
  <c r="G2370" i="25"/>
  <c r="I2370" i="25" s="1"/>
  <c r="E2371" i="25"/>
  <c r="G2323" i="25"/>
  <c r="I2323" i="25" s="1"/>
  <c r="E2324" i="25"/>
  <c r="G4454" i="25"/>
  <c r="I4454" i="25" s="1"/>
  <c r="E4455" i="25"/>
  <c r="E145" i="25"/>
  <c r="G144" i="25"/>
  <c r="I144" i="25" s="1"/>
  <c r="E4690" i="25"/>
  <c r="G4689" i="25"/>
  <c r="I4689" i="25" s="1"/>
  <c r="G1501" i="25"/>
  <c r="I1501" i="25" s="1"/>
  <c r="E1502" i="25"/>
  <c r="G3470" i="25"/>
  <c r="I3470" i="25" s="1"/>
  <c r="E3471" i="25"/>
  <c r="E1204" i="25"/>
  <c r="G1203" i="25"/>
  <c r="I1203" i="25" s="1"/>
  <c r="G436" i="25"/>
  <c r="I436" i="25" s="1"/>
  <c r="E437" i="25"/>
  <c r="G2629" i="25"/>
  <c r="I2629" i="25" s="1"/>
  <c r="E2630" i="25"/>
  <c r="E4923" i="25"/>
  <c r="G4922" i="25"/>
  <c r="I4922" i="25" s="1"/>
  <c r="E104" i="25"/>
  <c r="G103" i="25"/>
  <c r="I103" i="25" s="1"/>
  <c r="E335" i="25"/>
  <c r="G334" i="25"/>
  <c r="I334" i="25" s="1"/>
  <c r="E2975" i="25"/>
  <c r="G2974" i="25"/>
  <c r="I2974" i="25" s="1"/>
  <c r="E2495" i="25"/>
  <c r="G2494" i="25"/>
  <c r="I2494" i="25" s="1"/>
  <c r="E2187" i="25"/>
  <c r="G2186" i="25"/>
  <c r="I2186" i="25" s="1"/>
  <c r="G71" i="25"/>
  <c r="I71" i="25" s="1"/>
  <c r="E72" i="25"/>
  <c r="E26" i="25"/>
  <c r="G25" i="25"/>
  <c r="I25" i="25" s="1"/>
  <c r="E1762" i="25"/>
  <c r="G671" i="25"/>
  <c r="I671" i="25" s="1"/>
  <c r="E307" i="25"/>
  <c r="G306" i="25"/>
  <c r="I306" i="25" s="1"/>
  <c r="E2048" i="25"/>
  <c r="G2047" i="25"/>
  <c r="G1384" i="25"/>
  <c r="I1384" i="25" s="1"/>
  <c r="E1385" i="25"/>
  <c r="E3216" i="25"/>
  <c r="G3215" i="25"/>
  <c r="I3215" i="25" s="1"/>
  <c r="E680" i="25"/>
  <c r="G679" i="25"/>
  <c r="I679" i="25" s="1"/>
  <c r="G3304" i="25"/>
  <c r="I3304" i="25" s="1"/>
  <c r="E3305" i="25"/>
  <c r="E763" i="25"/>
  <c r="G762" i="25"/>
  <c r="I762" i="25" s="1"/>
  <c r="G4420" i="25"/>
  <c r="I4420" i="25" s="1"/>
  <c r="E4421" i="25"/>
  <c r="E4563" i="25"/>
  <c r="G4562" i="25"/>
  <c r="I4562" i="25" s="1"/>
  <c r="E899" i="25"/>
  <c r="G898" i="25"/>
  <c r="I898" i="25" s="1"/>
  <c r="G2524" i="25"/>
  <c r="I2524" i="25" s="1"/>
  <c r="E2525" i="25"/>
  <c r="G1897" i="25"/>
  <c r="I1897" i="25" s="1"/>
  <c r="E1898" i="25"/>
  <c r="E4510" i="25"/>
  <c r="G4509" i="25"/>
  <c r="I4509" i="25" s="1"/>
  <c r="G25" i="24"/>
  <c r="I25" i="24" s="1"/>
  <c r="G73" i="24"/>
  <c r="I73" i="24" s="1"/>
  <c r="D3" i="9"/>
  <c r="D4" i="9"/>
  <c r="D5" i="9"/>
  <c r="D6" i="9"/>
  <c r="D7" i="9"/>
  <c r="D8" i="9"/>
  <c r="D9" i="9"/>
  <c r="D10" i="9"/>
  <c r="D11" i="9"/>
  <c r="D12" i="9"/>
  <c r="D13" i="9"/>
  <c r="D14" i="9"/>
  <c r="D15" i="9"/>
  <c r="D16" i="9"/>
  <c r="D17" i="9"/>
  <c r="D18" i="9"/>
  <c r="D19" i="9"/>
  <c r="D20" i="9"/>
  <c r="D21" i="9"/>
  <c r="D22" i="9"/>
  <c r="D23" i="9"/>
  <c r="D24" i="9"/>
  <c r="D25" i="9"/>
  <c r="D26" i="9"/>
  <c r="D27" i="9"/>
  <c r="D28" i="9"/>
  <c r="D29" i="9"/>
  <c r="D30" i="9"/>
  <c r="D31" i="9"/>
  <c r="D32" i="9"/>
  <c r="D34" i="9"/>
  <c r="D35" i="9"/>
  <c r="D37" i="9"/>
  <c r="D38" i="9"/>
  <c r="D39" i="9"/>
  <c r="D40" i="9"/>
  <c r="D41" i="9"/>
  <c r="D42" i="9"/>
  <c r="D43" i="9"/>
  <c r="D44" i="9"/>
  <c r="D45" i="9"/>
  <c r="D46" i="9"/>
  <c r="D47" i="9"/>
  <c r="D48" i="9"/>
  <c r="D49" i="9"/>
  <c r="D50" i="9"/>
  <c r="D51" i="9"/>
  <c r="D52" i="9"/>
  <c r="D53" i="9"/>
  <c r="D54" i="9"/>
  <c r="D55" i="9"/>
  <c r="D56" i="9"/>
  <c r="D57" i="9"/>
  <c r="D59" i="9"/>
  <c r="D60" i="9"/>
  <c r="D61" i="9"/>
  <c r="D62" i="9"/>
  <c r="D63" i="9"/>
  <c r="D64" i="9"/>
  <c r="D65" i="9"/>
  <c r="D66" i="9"/>
  <c r="D67" i="9"/>
  <c r="D68" i="9"/>
  <c r="D69" i="9"/>
  <c r="D70" i="9"/>
  <c r="D71" i="9"/>
  <c r="D72" i="9"/>
  <c r="D73" i="9"/>
  <c r="D74" i="9"/>
  <c r="D75" i="9"/>
  <c r="D76" i="9"/>
  <c r="D77" i="9"/>
  <c r="D78" i="9"/>
  <c r="D79" i="9"/>
  <c r="D80" i="9"/>
  <c r="D81" i="9"/>
  <c r="D82" i="9"/>
  <c r="D83" i="9"/>
  <c r="D84" i="9"/>
  <c r="D85" i="9"/>
  <c r="D86" i="9"/>
  <c r="D87" i="9"/>
  <c r="D88" i="9"/>
  <c r="D89" i="9"/>
  <c r="D90" i="9"/>
  <c r="D91" i="9"/>
  <c r="D92" i="9"/>
  <c r="D93" i="9"/>
  <c r="D94" i="9"/>
  <c r="D95" i="9"/>
  <c r="D96" i="9"/>
  <c r="D97" i="9"/>
  <c r="D98" i="9"/>
  <c r="D100" i="9"/>
  <c r="D101" i="9"/>
  <c r="D102" i="9"/>
  <c r="D103" i="9"/>
  <c r="D104" i="9"/>
  <c r="D105" i="9"/>
  <c r="D106" i="9"/>
  <c r="D107" i="9"/>
  <c r="D108" i="9"/>
  <c r="D109" i="9"/>
  <c r="D110" i="9"/>
  <c r="D111" i="9"/>
  <c r="D112" i="9"/>
  <c r="D113" i="9"/>
  <c r="D114" i="9"/>
  <c r="D115" i="9"/>
  <c r="D116" i="9"/>
  <c r="D117" i="9"/>
  <c r="D118" i="9"/>
  <c r="D119" i="9"/>
  <c r="D120" i="9"/>
  <c r="D121" i="9"/>
  <c r="D122" i="9"/>
  <c r="D123" i="9"/>
  <c r="D124" i="9"/>
  <c r="D125" i="9"/>
  <c r="D126" i="9"/>
  <c r="D127" i="9"/>
  <c r="D2" i="9"/>
  <c r="O130" i="4"/>
  <c r="G4150" i="25" l="1"/>
  <c r="I4150" i="25" s="1"/>
  <c r="E4151" i="25"/>
  <c r="E4766" i="25"/>
  <c r="G4765" i="25"/>
  <c r="I4765" i="25" s="1"/>
  <c r="E4795" i="25"/>
  <c r="G4794" i="25"/>
  <c r="I4794" i="25" s="1"/>
  <c r="E243" i="25"/>
  <c r="G242" i="25"/>
  <c r="I242" i="25" s="1"/>
  <c r="G2842" i="25"/>
  <c r="I2842" i="25" s="1"/>
  <c r="E2843" i="25"/>
  <c r="G4869" i="25"/>
  <c r="I4869" i="25" s="1"/>
  <c r="E4870" i="25"/>
  <c r="G1466" i="25"/>
  <c r="I1466" i="25" s="1"/>
  <c r="E1467" i="25"/>
  <c r="E3718" i="25"/>
  <c r="G3717" i="25"/>
  <c r="I3717" i="25" s="1"/>
  <c r="E554" i="25"/>
  <c r="G553" i="25"/>
  <c r="I553" i="25" s="1"/>
  <c r="G4563" i="25"/>
  <c r="I4563" i="25" s="1"/>
  <c r="E4564" i="25"/>
  <c r="E681" i="25"/>
  <c r="G680" i="25"/>
  <c r="I680" i="25" s="1"/>
  <c r="E308" i="25"/>
  <c r="G307" i="25"/>
  <c r="I307" i="25" s="1"/>
  <c r="G2187" i="25"/>
  <c r="I2187" i="25" s="1"/>
  <c r="E2188" i="25"/>
  <c r="E105" i="25"/>
  <c r="G104" i="25"/>
  <c r="I104" i="25" s="1"/>
  <c r="E1205" i="25"/>
  <c r="G1204" i="25"/>
  <c r="I1204" i="25" s="1"/>
  <c r="E146" i="25"/>
  <c r="G145" i="25"/>
  <c r="I145" i="25" s="1"/>
  <c r="G836" i="25"/>
  <c r="I836" i="25" s="1"/>
  <c r="E837" i="25"/>
  <c r="G2576" i="25"/>
  <c r="I2576" i="25" s="1"/>
  <c r="E2577" i="25"/>
  <c r="G3560" i="25"/>
  <c r="I3560" i="25" s="1"/>
  <c r="E3561" i="25"/>
  <c r="G1296" i="25"/>
  <c r="I1296" i="25" s="1"/>
  <c r="E1297" i="25"/>
  <c r="E2908" i="25"/>
  <c r="G2907" i="25"/>
  <c r="I2907" i="25" s="1"/>
  <c r="E1899" i="25"/>
  <c r="G1898" i="25"/>
  <c r="I1898" i="25" s="1"/>
  <c r="G4421" i="25"/>
  <c r="I4421" i="25" s="1"/>
  <c r="E4422" i="25"/>
  <c r="E3472" i="25"/>
  <c r="G3471" i="25"/>
  <c r="I3471" i="25" s="1"/>
  <c r="E2372" i="25"/>
  <c r="G2371" i="25"/>
  <c r="I2371" i="25" s="1"/>
  <c r="E2740" i="25"/>
  <c r="G2739" i="25"/>
  <c r="I2739" i="25" s="1"/>
  <c r="E1618" i="25"/>
  <c r="G1617" i="25"/>
  <c r="I1617" i="25" s="1"/>
  <c r="E3159" i="25"/>
  <c r="G3158" i="25"/>
  <c r="I3158" i="25" s="1"/>
  <c r="G3420" i="25"/>
  <c r="I3420" i="25" s="1"/>
  <c r="E3421" i="25"/>
  <c r="G3216" i="25"/>
  <c r="I3216" i="25" s="1"/>
  <c r="E3217" i="25"/>
  <c r="G1762" i="25"/>
  <c r="I1762" i="25" s="1"/>
  <c r="E1763" i="25"/>
  <c r="G2495" i="25"/>
  <c r="I2495" i="25" s="1"/>
  <c r="E2496" i="25"/>
  <c r="E4924" i="25"/>
  <c r="G4923" i="25"/>
  <c r="I4923" i="25" s="1"/>
  <c r="E4724" i="25"/>
  <c r="G4723" i="25"/>
  <c r="I4723" i="25" s="1"/>
  <c r="E189" i="25"/>
  <c r="G188" i="25"/>
  <c r="I188" i="25" s="1"/>
  <c r="G1567" i="25"/>
  <c r="I1567" i="25" s="1"/>
  <c r="E1568" i="25"/>
  <c r="E2526" i="25"/>
  <c r="G2525" i="25"/>
  <c r="I2525" i="25" s="1"/>
  <c r="E1386" i="25"/>
  <c r="G1385" i="25"/>
  <c r="I1385" i="25" s="1"/>
  <c r="E2631" i="25"/>
  <c r="G2630" i="25"/>
  <c r="I2630" i="25" s="1"/>
  <c r="E1503" i="25"/>
  <c r="G1502" i="25"/>
  <c r="I1502" i="25" s="1"/>
  <c r="G4455" i="25"/>
  <c r="I4455" i="25" s="1"/>
  <c r="E4456" i="25"/>
  <c r="E3361" i="25"/>
  <c r="G3360" i="25"/>
  <c r="I3360" i="25" s="1"/>
  <c r="E2699" i="25"/>
  <c r="G2698" i="25"/>
  <c r="I2698" i="25" s="1"/>
  <c r="G2433" i="25"/>
  <c r="I2433" i="25" s="1"/>
  <c r="E2434" i="25"/>
  <c r="G763" i="25"/>
  <c r="I763" i="25" s="1"/>
  <c r="E764" i="25"/>
  <c r="E27" i="25"/>
  <c r="G26" i="25"/>
  <c r="I26" i="25" s="1"/>
  <c r="G2975" i="25"/>
  <c r="I2975" i="25" s="1"/>
  <c r="E2976" i="25"/>
  <c r="G4608" i="25"/>
  <c r="I4608" i="25" s="1"/>
  <c r="E4609" i="25"/>
  <c r="E387" i="25"/>
  <c r="G386" i="25"/>
  <c r="I386" i="25" s="1"/>
  <c r="G3872" i="25"/>
  <c r="I3872" i="25" s="1"/>
  <c r="E3873" i="25"/>
  <c r="G3995" i="25"/>
  <c r="I3995" i="25" s="1"/>
  <c r="E3996" i="25"/>
  <c r="E1050" i="25"/>
  <c r="G1049" i="25"/>
  <c r="I1049" i="25" s="1"/>
  <c r="G3305" i="25"/>
  <c r="I3305" i="25" s="1"/>
  <c r="E3306" i="25"/>
  <c r="G72" i="25"/>
  <c r="I72" i="25" s="1"/>
  <c r="E73" i="25"/>
  <c r="E438" i="25"/>
  <c r="G437" i="25"/>
  <c r="I437" i="25" s="1"/>
  <c r="E2325" i="25"/>
  <c r="G2324" i="25"/>
  <c r="I2324" i="25" s="1"/>
  <c r="E1426" i="25"/>
  <c r="G1425" i="25"/>
  <c r="I1425" i="25" s="1"/>
  <c r="G4218" i="25"/>
  <c r="I4218" i="25" s="1"/>
  <c r="E4219" i="25"/>
  <c r="G4219" i="25" s="1"/>
  <c r="I4219" i="25" s="1"/>
  <c r="E968" i="25"/>
  <c r="G967" i="25"/>
  <c r="I967" i="25" s="1"/>
  <c r="E4511" i="25"/>
  <c r="G4510" i="25"/>
  <c r="I4510" i="25" s="1"/>
  <c r="E900" i="25"/>
  <c r="G899" i="25"/>
  <c r="I899" i="25" s="1"/>
  <c r="G2048" i="25"/>
  <c r="E2049" i="25"/>
  <c r="G335" i="25"/>
  <c r="I335" i="25" s="1"/>
  <c r="E336" i="25"/>
  <c r="E4691" i="25"/>
  <c r="G4690" i="25"/>
  <c r="I4690" i="25" s="1"/>
  <c r="E4832" i="25"/>
  <c r="G4831" i="25"/>
  <c r="I4831" i="25" s="1"/>
  <c r="E3508" i="25"/>
  <c r="G3507" i="25"/>
  <c r="I3507" i="25" s="1"/>
  <c r="G2123" i="25"/>
  <c r="I2123" i="25" s="1"/>
  <c r="E2124" i="25"/>
  <c r="E3829" i="25"/>
  <c r="G3828" i="25"/>
  <c r="I3828" i="25" s="1"/>
  <c r="E3933" i="25"/>
  <c r="G3932" i="25"/>
  <c r="I3932" i="25" s="1"/>
  <c r="G26" i="24"/>
  <c r="I26" i="24" s="1"/>
  <c r="G74" i="24"/>
  <c r="I74" i="24" s="1"/>
  <c r="M45" i="4"/>
  <c r="Q45" i="4"/>
  <c r="R43" i="4" s="1"/>
  <c r="O45" i="4"/>
  <c r="X45" i="4" s="1"/>
  <c r="AB45" i="4" s="1"/>
  <c r="C45" i="4"/>
  <c r="B45" i="4"/>
  <c r="AG28" i="13" s="1"/>
  <c r="L1" i="4"/>
  <c r="K1" i="4"/>
  <c r="J1" i="4"/>
  <c r="E244" i="25" l="1"/>
  <c r="G243" i="25"/>
  <c r="I243" i="25" s="1"/>
  <c r="G4795" i="25"/>
  <c r="I4795" i="25" s="1"/>
  <c r="E4796" i="25"/>
  <c r="G4870" i="25"/>
  <c r="I4870" i="25" s="1"/>
  <c r="E4871" i="25"/>
  <c r="E4767" i="25"/>
  <c r="G4766" i="25"/>
  <c r="I4766" i="25" s="1"/>
  <c r="G2843" i="25"/>
  <c r="I2843" i="25" s="1"/>
  <c r="E2844" i="25"/>
  <c r="G4151" i="25"/>
  <c r="I4151" i="25" s="1"/>
  <c r="E4152" i="25"/>
  <c r="G3306" i="25"/>
  <c r="I3306" i="25" s="1"/>
  <c r="E3307" i="25"/>
  <c r="G3873" i="25"/>
  <c r="I3873" i="25" s="1"/>
  <c r="E3874" i="25"/>
  <c r="G3217" i="25"/>
  <c r="I3217" i="25" s="1"/>
  <c r="E3218" i="25"/>
  <c r="E1298" i="25"/>
  <c r="G1297" i="25"/>
  <c r="I1297" i="25" s="1"/>
  <c r="G2188" i="25"/>
  <c r="I2188" i="25" s="1"/>
  <c r="E2189" i="25"/>
  <c r="G3829" i="25"/>
  <c r="I3829" i="25" s="1"/>
  <c r="E3830" i="25"/>
  <c r="G4691" i="25"/>
  <c r="I4691" i="25" s="1"/>
  <c r="E4692" i="25"/>
  <c r="G4511" i="25"/>
  <c r="I4511" i="25" s="1"/>
  <c r="E4512" i="25"/>
  <c r="G1426" i="25"/>
  <c r="I1426" i="25" s="1"/>
  <c r="E1427" i="25"/>
  <c r="G27" i="25"/>
  <c r="I27" i="25" s="1"/>
  <c r="E28" i="25"/>
  <c r="E3362" i="25"/>
  <c r="G3361" i="25"/>
  <c r="I3361" i="25" s="1"/>
  <c r="E1387" i="25"/>
  <c r="G1386" i="25"/>
  <c r="I1386" i="25" s="1"/>
  <c r="G4724" i="25"/>
  <c r="I4724" i="25" s="1"/>
  <c r="E4725" i="25"/>
  <c r="G1618" i="25"/>
  <c r="I1618" i="25" s="1"/>
  <c r="E1619" i="25"/>
  <c r="E3473" i="25"/>
  <c r="G3472" i="25"/>
  <c r="I3472" i="25" s="1"/>
  <c r="G2124" i="25"/>
  <c r="I2124" i="25" s="1"/>
  <c r="E2125" i="25"/>
  <c r="G336" i="25"/>
  <c r="I336" i="25" s="1"/>
  <c r="E337" i="25"/>
  <c r="E765" i="25"/>
  <c r="G764" i="25"/>
  <c r="I764" i="25" s="1"/>
  <c r="E4457" i="25"/>
  <c r="G4456" i="25"/>
  <c r="I4456" i="25" s="1"/>
  <c r="E4423" i="25"/>
  <c r="G4422" i="25"/>
  <c r="I4422" i="25" s="1"/>
  <c r="G3561" i="25"/>
  <c r="I3561" i="25" s="1"/>
  <c r="E3562" i="25"/>
  <c r="E2326" i="25"/>
  <c r="G2325" i="25"/>
  <c r="I2325" i="25" s="1"/>
  <c r="E1051" i="25"/>
  <c r="G1050" i="25"/>
  <c r="I1050" i="25" s="1"/>
  <c r="E388" i="25"/>
  <c r="G387" i="25"/>
  <c r="I387" i="25" s="1"/>
  <c r="E2527" i="25"/>
  <c r="G2527" i="25" s="1"/>
  <c r="I2527" i="25" s="1"/>
  <c r="G2526" i="25"/>
  <c r="I2526" i="25" s="1"/>
  <c r="G4924" i="25"/>
  <c r="I4924" i="25" s="1"/>
  <c r="E4925" i="25"/>
  <c r="E2741" i="25"/>
  <c r="G2740" i="25"/>
  <c r="I2740" i="25" s="1"/>
  <c r="G146" i="25"/>
  <c r="I146" i="25" s="1"/>
  <c r="E147" i="25"/>
  <c r="G308" i="25"/>
  <c r="I308" i="25" s="1"/>
  <c r="E309" i="25"/>
  <c r="G554" i="25"/>
  <c r="I554" i="25" s="1"/>
  <c r="E555" i="25"/>
  <c r="G2049" i="25"/>
  <c r="E2050" i="25"/>
  <c r="G3996" i="25"/>
  <c r="I3996" i="25" s="1"/>
  <c r="E3997" i="25"/>
  <c r="E4610" i="25"/>
  <c r="G4609" i="25"/>
  <c r="I4609" i="25" s="1"/>
  <c r="E2435" i="25"/>
  <c r="G2434" i="25"/>
  <c r="I2434" i="25" s="1"/>
  <c r="G1568" i="25"/>
  <c r="I1568" i="25" s="1"/>
  <c r="E1569" i="25"/>
  <c r="G2496" i="25"/>
  <c r="I2496" i="25" s="1"/>
  <c r="E2497" i="25"/>
  <c r="G3421" i="25"/>
  <c r="I3421" i="25" s="1"/>
  <c r="E3422" i="25"/>
  <c r="E2578" i="25"/>
  <c r="G2577" i="25"/>
  <c r="I2577" i="25" s="1"/>
  <c r="G3508" i="25"/>
  <c r="I3508" i="25" s="1"/>
  <c r="E3509" i="25"/>
  <c r="E969" i="25"/>
  <c r="G968" i="25"/>
  <c r="I968" i="25" s="1"/>
  <c r="G438" i="25"/>
  <c r="I438" i="25" s="1"/>
  <c r="E439" i="25"/>
  <c r="E1504" i="25"/>
  <c r="G1503" i="25"/>
  <c r="I1503" i="25" s="1"/>
  <c r="E2373" i="25"/>
  <c r="G2372" i="25"/>
  <c r="I2372" i="25" s="1"/>
  <c r="E1900" i="25"/>
  <c r="G1899" i="25"/>
  <c r="I1899" i="25" s="1"/>
  <c r="G1205" i="25"/>
  <c r="I1205" i="25" s="1"/>
  <c r="E1206" i="25"/>
  <c r="G681" i="25"/>
  <c r="I681" i="25" s="1"/>
  <c r="E682" i="25"/>
  <c r="E3719" i="25"/>
  <c r="G3718" i="25"/>
  <c r="I3718" i="25" s="1"/>
  <c r="G73" i="25"/>
  <c r="I73" i="25" s="1"/>
  <c r="E74" i="25"/>
  <c r="G2976" i="25"/>
  <c r="I2976" i="25" s="1"/>
  <c r="E2977" i="25"/>
  <c r="G1763" i="25"/>
  <c r="I1763" i="25" s="1"/>
  <c r="E1764" i="25"/>
  <c r="G837" i="25"/>
  <c r="I837" i="25" s="1"/>
  <c r="E838" i="25"/>
  <c r="G4564" i="25"/>
  <c r="I4564" i="25" s="1"/>
  <c r="E4565" i="25"/>
  <c r="G1467" i="25"/>
  <c r="I1467" i="25" s="1"/>
  <c r="E1468" i="25"/>
  <c r="E3934" i="25"/>
  <c r="G3933" i="25"/>
  <c r="I3933" i="25" s="1"/>
  <c r="G4832" i="25"/>
  <c r="I4832" i="25" s="1"/>
  <c r="E4833" i="25"/>
  <c r="G900" i="25"/>
  <c r="I900" i="25" s="1"/>
  <c r="E901" i="25"/>
  <c r="G2699" i="25"/>
  <c r="I2699" i="25" s="1"/>
  <c r="E2700" i="25"/>
  <c r="E2632" i="25"/>
  <c r="G2631" i="25"/>
  <c r="I2631" i="25" s="1"/>
  <c r="G189" i="25"/>
  <c r="I189" i="25" s="1"/>
  <c r="E190" i="25"/>
  <c r="G3159" i="25"/>
  <c r="I3159" i="25" s="1"/>
  <c r="E3160" i="25"/>
  <c r="G3160" i="25" s="1"/>
  <c r="I3160" i="25" s="1"/>
  <c r="G2908" i="25"/>
  <c r="I2908" i="25" s="1"/>
  <c r="E2909" i="25"/>
  <c r="G105" i="25"/>
  <c r="I105" i="25" s="1"/>
  <c r="E106" i="25"/>
  <c r="F690" i="24"/>
  <c r="F691" i="24" s="1"/>
  <c r="F692" i="24" s="1"/>
  <c r="F693" i="24" s="1"/>
  <c r="F694" i="24" s="1"/>
  <c r="F695" i="24" s="1"/>
  <c r="F696" i="24" s="1"/>
  <c r="F697" i="24" s="1"/>
  <c r="F698" i="24" s="1"/>
  <c r="F699" i="24" s="1"/>
  <c r="F700" i="24" s="1"/>
  <c r="F701" i="24" s="1"/>
  <c r="F702" i="24" s="1"/>
  <c r="F703" i="24" s="1"/>
  <c r="F704" i="24" s="1"/>
  <c r="F705" i="24" s="1"/>
  <c r="F706" i="24" s="1"/>
  <c r="F707" i="24" s="1"/>
  <c r="F708" i="24" s="1"/>
  <c r="F709" i="24" s="1"/>
  <c r="F710" i="24" s="1"/>
  <c r="F711" i="24" s="1"/>
  <c r="F712" i="24" s="1"/>
  <c r="F713" i="24" s="1"/>
  <c r="F714" i="24" s="1"/>
  <c r="F715" i="24" s="1"/>
  <c r="F716" i="24" s="1"/>
  <c r="F717" i="24" s="1"/>
  <c r="F718" i="24" s="1"/>
  <c r="F719" i="24" s="1"/>
  <c r="F720" i="24" s="1"/>
  <c r="F721" i="24" s="1"/>
  <c r="F722" i="24" s="1"/>
  <c r="F723" i="24" s="1"/>
  <c r="F724" i="24" s="1"/>
  <c r="F725" i="24" s="1"/>
  <c r="F726" i="24" s="1"/>
  <c r="F727" i="24" s="1"/>
  <c r="F728" i="24" s="1"/>
  <c r="F729" i="24" s="1"/>
  <c r="F730" i="24" s="1"/>
  <c r="F731" i="24" s="1"/>
  <c r="F732" i="24" s="1"/>
  <c r="F733" i="24" s="1"/>
  <c r="F734" i="24" s="1"/>
  <c r="F735" i="24" s="1"/>
  <c r="F736" i="24" s="1"/>
  <c r="F737" i="24" s="1"/>
  <c r="F738" i="24" s="1"/>
  <c r="F739" i="24" s="1"/>
  <c r="F740" i="24" s="1"/>
  <c r="F741" i="24" s="1"/>
  <c r="F742" i="24" s="1"/>
  <c r="F743" i="24" s="1"/>
  <c r="F744" i="24" s="1"/>
  <c r="F745" i="24" s="1"/>
  <c r="F746" i="24" s="1"/>
  <c r="F747" i="24" s="1"/>
  <c r="F748" i="24" s="1"/>
  <c r="G27" i="24"/>
  <c r="I27" i="24" s="1"/>
  <c r="G75" i="24"/>
  <c r="I75" i="24" s="1"/>
  <c r="C42" i="4"/>
  <c r="C43" i="4"/>
  <c r="C44" i="4"/>
  <c r="B43" i="4"/>
  <c r="B44" i="4"/>
  <c r="B42" i="4"/>
  <c r="V45" i="4"/>
  <c r="Z45" i="4" s="1"/>
  <c r="R42" i="4"/>
  <c r="R44" i="4"/>
  <c r="S43" i="4"/>
  <c r="Y34" i="4"/>
  <c r="X34" i="4"/>
  <c r="AD169" i="4"/>
  <c r="AD168" i="4"/>
  <c r="AI170" i="4"/>
  <c r="AH170" i="4"/>
  <c r="V170" i="4"/>
  <c r="Z170" i="4" s="1"/>
  <c r="M170" i="4"/>
  <c r="C170" i="4"/>
  <c r="B170" i="4"/>
  <c r="AG112" i="13" s="1"/>
  <c r="N139" i="4"/>
  <c r="M139" i="4"/>
  <c r="M88" i="4"/>
  <c r="N88" i="4"/>
  <c r="M89" i="4"/>
  <c r="N89" i="4"/>
  <c r="M90" i="4"/>
  <c r="N90" i="4"/>
  <c r="M128" i="4"/>
  <c r="N128" i="4"/>
  <c r="M129" i="4"/>
  <c r="N129" i="4"/>
  <c r="N127" i="4"/>
  <c r="M127" i="4"/>
  <c r="C168" i="4" l="1"/>
  <c r="G4767" i="25"/>
  <c r="I4767" i="25" s="1"/>
  <c r="E4768" i="25"/>
  <c r="E4872" i="25"/>
  <c r="G4871" i="25"/>
  <c r="I4871" i="25" s="1"/>
  <c r="E4153" i="25"/>
  <c r="G4152" i="25"/>
  <c r="I4152" i="25" s="1"/>
  <c r="G4796" i="25"/>
  <c r="I4796" i="25" s="1"/>
  <c r="E4797" i="25"/>
  <c r="G2844" i="25"/>
  <c r="I2844" i="25" s="1"/>
  <c r="E2845" i="25"/>
  <c r="G244" i="25"/>
  <c r="I244" i="25" s="1"/>
  <c r="E245" i="25"/>
  <c r="G106" i="25"/>
  <c r="I106" i="25" s="1"/>
  <c r="E107" i="25"/>
  <c r="G74" i="25"/>
  <c r="I74" i="25" s="1"/>
  <c r="E75" i="25"/>
  <c r="G2497" i="25"/>
  <c r="I2497" i="25" s="1"/>
  <c r="E2498" i="25"/>
  <c r="G3997" i="25"/>
  <c r="I3997" i="25" s="1"/>
  <c r="E3998" i="25"/>
  <c r="G147" i="25"/>
  <c r="I147" i="25" s="1"/>
  <c r="E148" i="25"/>
  <c r="G4692" i="25"/>
  <c r="I4692" i="25" s="1"/>
  <c r="E4693" i="25"/>
  <c r="G2632" i="25"/>
  <c r="I2632" i="25" s="1"/>
  <c r="E2633" i="25"/>
  <c r="G3934" i="25"/>
  <c r="I3934" i="25" s="1"/>
  <c r="E3935" i="25"/>
  <c r="G1900" i="25"/>
  <c r="I1900" i="25" s="1"/>
  <c r="E1901" i="25"/>
  <c r="G969" i="25"/>
  <c r="I969" i="25" s="1"/>
  <c r="E970" i="25"/>
  <c r="E766" i="25"/>
  <c r="G765" i="25"/>
  <c r="I765" i="25" s="1"/>
  <c r="G3473" i="25"/>
  <c r="I3473" i="25" s="1"/>
  <c r="E3474" i="25"/>
  <c r="E3363" i="25"/>
  <c r="G3362" i="25"/>
  <c r="I3362" i="25" s="1"/>
  <c r="E1299" i="25"/>
  <c r="G1298" i="25"/>
  <c r="I1298" i="25" s="1"/>
  <c r="G2909" i="25"/>
  <c r="I2909" i="25" s="1"/>
  <c r="E2910" i="25"/>
  <c r="E2701" i="25"/>
  <c r="G2700" i="25"/>
  <c r="I2700" i="25" s="1"/>
  <c r="G1468" i="25"/>
  <c r="I1468" i="25" s="1"/>
  <c r="E1469" i="25"/>
  <c r="E1765" i="25"/>
  <c r="G1764" i="25"/>
  <c r="I1764" i="25" s="1"/>
  <c r="G3509" i="25"/>
  <c r="I3509" i="25" s="1"/>
  <c r="E3510" i="25"/>
  <c r="E1570" i="25"/>
  <c r="G1569" i="25"/>
  <c r="I1569" i="25" s="1"/>
  <c r="G2050" i="25"/>
  <c r="E2051" i="25"/>
  <c r="E3563" i="25"/>
  <c r="G3562" i="25"/>
  <c r="I3562" i="25" s="1"/>
  <c r="E338" i="25"/>
  <c r="G337" i="25"/>
  <c r="I337" i="25" s="1"/>
  <c r="G1619" i="25"/>
  <c r="I1619" i="25" s="1"/>
  <c r="E1620" i="25"/>
  <c r="G28" i="25"/>
  <c r="I28" i="25" s="1"/>
  <c r="E29" i="25"/>
  <c r="G3830" i="25"/>
  <c r="I3830" i="25" s="1"/>
  <c r="E3831" i="25"/>
  <c r="E3219" i="25"/>
  <c r="G3218" i="25"/>
  <c r="I3218" i="25" s="1"/>
  <c r="E3720" i="25"/>
  <c r="G3719" i="25"/>
  <c r="I3719" i="25" s="1"/>
  <c r="G2373" i="25"/>
  <c r="I2373" i="25" s="1"/>
  <c r="E2374" i="25"/>
  <c r="E2742" i="25"/>
  <c r="G2741" i="25"/>
  <c r="I2741" i="25" s="1"/>
  <c r="G388" i="25"/>
  <c r="I388" i="25" s="1"/>
  <c r="E389" i="25"/>
  <c r="G901" i="25"/>
  <c r="I901" i="25" s="1"/>
  <c r="E902" i="25"/>
  <c r="E4566" i="25"/>
  <c r="G4565" i="25"/>
  <c r="I4565" i="25" s="1"/>
  <c r="E2978" i="25"/>
  <c r="G2977" i="25"/>
  <c r="I2977" i="25" s="1"/>
  <c r="G682" i="25"/>
  <c r="I682" i="25" s="1"/>
  <c r="E683" i="25"/>
  <c r="G555" i="25"/>
  <c r="I555" i="25" s="1"/>
  <c r="E556" i="25"/>
  <c r="E2126" i="25"/>
  <c r="G2125" i="25"/>
  <c r="I2125" i="25" s="1"/>
  <c r="G4725" i="25"/>
  <c r="I4725" i="25" s="1"/>
  <c r="E4726" i="25"/>
  <c r="G1427" i="25"/>
  <c r="I1427" i="25" s="1"/>
  <c r="E1428" i="25"/>
  <c r="G3874" i="25"/>
  <c r="I3874" i="25" s="1"/>
  <c r="E3875" i="25"/>
  <c r="G1504" i="25"/>
  <c r="I1504" i="25" s="1"/>
  <c r="E1505" i="25"/>
  <c r="G2578" i="25"/>
  <c r="I2578" i="25" s="1"/>
  <c r="E2579" i="25"/>
  <c r="E2436" i="25"/>
  <c r="G2435" i="25"/>
  <c r="I2435" i="25" s="1"/>
  <c r="G1051" i="25"/>
  <c r="I1051" i="25" s="1"/>
  <c r="E1052" i="25"/>
  <c r="E4424" i="25"/>
  <c r="G4423" i="25"/>
  <c r="I4423" i="25" s="1"/>
  <c r="G190" i="25"/>
  <c r="I190" i="25" s="1"/>
  <c r="E191" i="25"/>
  <c r="E4834" i="25"/>
  <c r="G4833" i="25"/>
  <c r="I4833" i="25" s="1"/>
  <c r="G838" i="25"/>
  <c r="I838" i="25" s="1"/>
  <c r="E839" i="25"/>
  <c r="G1206" i="25"/>
  <c r="I1206" i="25" s="1"/>
  <c r="E1207" i="25"/>
  <c r="G439" i="25"/>
  <c r="I439" i="25" s="1"/>
  <c r="E440" i="25"/>
  <c r="E3423" i="25"/>
  <c r="G3422" i="25"/>
  <c r="I3422" i="25" s="1"/>
  <c r="G309" i="25"/>
  <c r="I309" i="25" s="1"/>
  <c r="E310" i="25"/>
  <c r="G310" i="25" s="1"/>
  <c r="I310" i="25" s="1"/>
  <c r="G4925" i="25"/>
  <c r="I4925" i="25" s="1"/>
  <c r="E4926" i="25"/>
  <c r="G4512" i="25"/>
  <c r="I4512" i="25" s="1"/>
  <c r="E4513" i="25"/>
  <c r="E2190" i="25"/>
  <c r="G2189" i="25"/>
  <c r="I2189" i="25" s="1"/>
  <c r="E3308" i="25"/>
  <c r="G3307" i="25"/>
  <c r="I3307" i="25" s="1"/>
  <c r="G4610" i="25"/>
  <c r="I4610" i="25" s="1"/>
  <c r="E4611" i="25"/>
  <c r="G2326" i="25"/>
  <c r="I2326" i="25" s="1"/>
  <c r="E2327" i="25"/>
  <c r="E4458" i="25"/>
  <c r="G4457" i="25"/>
  <c r="I4457" i="25" s="1"/>
  <c r="G1387" i="25"/>
  <c r="I1387" i="25" s="1"/>
  <c r="E1388" i="25"/>
  <c r="G76" i="24"/>
  <c r="I76" i="24" s="1"/>
  <c r="G28" i="24"/>
  <c r="I28" i="24" s="1"/>
  <c r="T43" i="4"/>
  <c r="S42" i="4"/>
  <c r="S44" i="4"/>
  <c r="B169" i="4"/>
  <c r="C169" i="4"/>
  <c r="X170" i="4"/>
  <c r="AB170" i="4" s="1"/>
  <c r="B168" i="4"/>
  <c r="O26" i="4"/>
  <c r="O4" i="4" s="1"/>
  <c r="V4" i="4" s="1"/>
  <c r="Z4" i="4" s="1"/>
  <c r="B33" i="4"/>
  <c r="AG19" i="13" s="1"/>
  <c r="Q33" i="4"/>
  <c r="R32" i="4" s="1"/>
  <c r="O33" i="4"/>
  <c r="V33" i="4" s="1"/>
  <c r="Z33" i="4" s="1"/>
  <c r="W33" i="4"/>
  <c r="AA33" i="4" s="1"/>
  <c r="C33" i="4"/>
  <c r="V3" i="4"/>
  <c r="Z3" i="4" s="1"/>
  <c r="W3" i="4"/>
  <c r="AA3" i="4" s="1"/>
  <c r="W4" i="4"/>
  <c r="AA4" i="4" s="1"/>
  <c r="V12" i="4"/>
  <c r="Z12" i="4" s="1"/>
  <c r="V13" i="4"/>
  <c r="Z13" i="4" s="1"/>
  <c r="W13" i="4"/>
  <c r="AA13" i="4" s="1"/>
  <c r="V14" i="4"/>
  <c r="Z14" i="4" s="1"/>
  <c r="W14" i="4"/>
  <c r="AA14" i="4" s="1"/>
  <c r="V15" i="4"/>
  <c r="Z15" i="4" s="1"/>
  <c r="W15" i="4"/>
  <c r="AA15" i="4" s="1"/>
  <c r="W22" i="4"/>
  <c r="W23" i="4"/>
  <c r="AA23" i="4" s="1"/>
  <c r="V24" i="4"/>
  <c r="Z24" i="4" s="1"/>
  <c r="W24" i="4"/>
  <c r="AA24" i="4" s="1"/>
  <c r="V25" i="4"/>
  <c r="Z25" i="4" s="1"/>
  <c r="W25" i="4"/>
  <c r="AA25" i="4" s="1"/>
  <c r="W26" i="4"/>
  <c r="AA26" i="4" s="1"/>
  <c r="V27" i="4"/>
  <c r="Z27" i="4" s="1"/>
  <c r="W27" i="4"/>
  <c r="AA27" i="4" s="1"/>
  <c r="V28" i="4"/>
  <c r="Z28" i="4" s="1"/>
  <c r="W28" i="4"/>
  <c r="AA28" i="4" s="1"/>
  <c r="V29" i="4"/>
  <c r="Z29" i="4" s="1"/>
  <c r="W29" i="4"/>
  <c r="AA29" i="4" s="1"/>
  <c r="V34" i="4"/>
  <c r="Z34" i="4" s="1"/>
  <c r="W34" i="4"/>
  <c r="AA34" i="4" s="1"/>
  <c r="V35" i="4"/>
  <c r="Z35" i="4" s="1"/>
  <c r="W35" i="4"/>
  <c r="AA35" i="4" s="1"/>
  <c r="V36" i="4"/>
  <c r="Z36" i="4" s="1"/>
  <c r="W36" i="4"/>
  <c r="AA36" i="4" s="1"/>
  <c r="V37" i="4"/>
  <c r="Z37" i="4" s="1"/>
  <c r="W37" i="4"/>
  <c r="AA37" i="4" s="1"/>
  <c r="V38" i="4"/>
  <c r="Z38" i="4" s="1"/>
  <c r="W38" i="4"/>
  <c r="AA38" i="4" s="1"/>
  <c r="V39" i="4"/>
  <c r="Z39" i="4" s="1"/>
  <c r="W39" i="4"/>
  <c r="AA39" i="4" s="1"/>
  <c r="V40" i="4"/>
  <c r="Z40" i="4" s="1"/>
  <c r="W40" i="4"/>
  <c r="AA40" i="4" s="1"/>
  <c r="V41" i="4"/>
  <c r="Z41" i="4" s="1"/>
  <c r="W41" i="4"/>
  <c r="AA41" i="4" s="1"/>
  <c r="V42" i="4"/>
  <c r="Z42" i="4" s="1"/>
  <c r="V43" i="4"/>
  <c r="Z43" i="4" s="1"/>
  <c r="V44" i="4"/>
  <c r="Z44" i="4" s="1"/>
  <c r="V46" i="4"/>
  <c r="Z46" i="4" s="1"/>
  <c r="W46" i="4"/>
  <c r="AA46" i="4" s="1"/>
  <c r="V47" i="4"/>
  <c r="Z47" i="4" s="1"/>
  <c r="W47" i="4"/>
  <c r="AA47" i="4" s="1"/>
  <c r="V48" i="4"/>
  <c r="Z48" i="4" s="1"/>
  <c r="W48" i="4"/>
  <c r="AA48" i="4" s="1"/>
  <c r="V49" i="4"/>
  <c r="Z49" i="4" s="1"/>
  <c r="W49" i="4"/>
  <c r="AA49" i="4" s="1"/>
  <c r="V50" i="4"/>
  <c r="Z50" i="4" s="1"/>
  <c r="W50" i="4"/>
  <c r="AA50" i="4" s="1"/>
  <c r="V52" i="4"/>
  <c r="Z52" i="4" s="1"/>
  <c r="W52" i="4"/>
  <c r="AA52" i="4" s="1"/>
  <c r="V59" i="4"/>
  <c r="Z59" i="4" s="1"/>
  <c r="W59" i="4"/>
  <c r="AA59" i="4" s="1"/>
  <c r="V64" i="4"/>
  <c r="Z64" i="4" s="1"/>
  <c r="W64" i="4"/>
  <c r="AA64" i="4" s="1"/>
  <c r="V65" i="4"/>
  <c r="Z65" i="4" s="1"/>
  <c r="W65" i="4"/>
  <c r="AA65" i="4" s="1"/>
  <c r="V66" i="4"/>
  <c r="Z66" i="4" s="1"/>
  <c r="AA66" i="4"/>
  <c r="W71" i="4"/>
  <c r="AA71" i="4" s="1"/>
  <c r="V72" i="4"/>
  <c r="Z72" i="4" s="1"/>
  <c r="W72" i="4"/>
  <c r="AA72" i="4" s="1"/>
  <c r="V74" i="4"/>
  <c r="Z74" i="4" s="1"/>
  <c r="W74" i="4"/>
  <c r="AA74" i="4" s="1"/>
  <c r="V75" i="4"/>
  <c r="Z75" i="4" s="1"/>
  <c r="W75" i="4"/>
  <c r="AA75" i="4" s="1"/>
  <c r="V76" i="4"/>
  <c r="Z76" i="4" s="1"/>
  <c r="W76" i="4"/>
  <c r="AA76" i="4" s="1"/>
  <c r="V78" i="4"/>
  <c r="Z78" i="4" s="1"/>
  <c r="W78" i="4"/>
  <c r="AA78" i="4" s="1"/>
  <c r="V79" i="4"/>
  <c r="Z79" i="4" s="1"/>
  <c r="W79" i="4"/>
  <c r="AA79" i="4" s="1"/>
  <c r="V85" i="4"/>
  <c r="Z85" i="4" s="1"/>
  <c r="W85" i="4"/>
  <c r="AA85" i="4" s="1"/>
  <c r="V86" i="4"/>
  <c r="Z86" i="4" s="1"/>
  <c r="V87" i="4"/>
  <c r="Z87" i="4" s="1"/>
  <c r="W87" i="4"/>
  <c r="AA87" i="4" s="1"/>
  <c r="V92" i="4"/>
  <c r="Z92" i="4" s="1"/>
  <c r="W92" i="4"/>
  <c r="AA92" i="4" s="1"/>
  <c r="V93" i="4"/>
  <c r="Z93" i="4" s="1"/>
  <c r="W93" i="4"/>
  <c r="AA93" i="4" s="1"/>
  <c r="V94" i="4"/>
  <c r="Z94" i="4" s="1"/>
  <c r="W94" i="4"/>
  <c r="AA94" i="4" s="1"/>
  <c r="V95" i="4"/>
  <c r="Z95" i="4" s="1"/>
  <c r="W95" i="4"/>
  <c r="AA95" i="4" s="1"/>
  <c r="V96" i="4"/>
  <c r="Z96" i="4" s="1"/>
  <c r="W96" i="4"/>
  <c r="AA96" i="4" s="1"/>
  <c r="W104" i="4"/>
  <c r="AA104" i="4" s="1"/>
  <c r="V105" i="4"/>
  <c r="Z105" i="4" s="1"/>
  <c r="W105" i="4"/>
  <c r="AA105" i="4" s="1"/>
  <c r="V106" i="4"/>
  <c r="Z106" i="4" s="1"/>
  <c r="W106" i="4"/>
  <c r="AA106" i="4" s="1"/>
  <c r="V107" i="4"/>
  <c r="Z107" i="4" s="1"/>
  <c r="W107" i="4"/>
  <c r="AA107" i="4" s="1"/>
  <c r="V108" i="4"/>
  <c r="Z108" i="4" s="1"/>
  <c r="W108" i="4"/>
  <c r="AA108" i="4" s="1"/>
  <c r="V109" i="4"/>
  <c r="Z109" i="4" s="1"/>
  <c r="W109" i="4"/>
  <c r="AA109" i="4" s="1"/>
  <c r="V110" i="4"/>
  <c r="Z110" i="4" s="1"/>
  <c r="W110" i="4"/>
  <c r="AA110" i="4" s="1"/>
  <c r="V111" i="4"/>
  <c r="Z111" i="4" s="1"/>
  <c r="W111" i="4"/>
  <c r="AA111" i="4" s="1"/>
  <c r="V116" i="4"/>
  <c r="Z116" i="4" s="1"/>
  <c r="W116" i="4"/>
  <c r="AA116" i="4" s="1"/>
  <c r="V117" i="4"/>
  <c r="Z117" i="4" s="1"/>
  <c r="W117" i="4"/>
  <c r="AA117" i="4" s="1"/>
  <c r="V118" i="4"/>
  <c r="Z118" i="4" s="1"/>
  <c r="W118" i="4"/>
  <c r="AA118" i="4" s="1"/>
  <c r="V119" i="4"/>
  <c r="Z119" i="4" s="1"/>
  <c r="W119" i="4"/>
  <c r="AA119" i="4" s="1"/>
  <c r="V120" i="4"/>
  <c r="Z120" i="4" s="1"/>
  <c r="W120" i="4"/>
  <c r="AA120" i="4" s="1"/>
  <c r="W121" i="4"/>
  <c r="AA121" i="4" s="1"/>
  <c r="V122" i="4"/>
  <c r="Z122" i="4" s="1"/>
  <c r="W122" i="4"/>
  <c r="AA122" i="4" s="1"/>
  <c r="V123" i="4"/>
  <c r="Z123" i="4" s="1"/>
  <c r="W123" i="4"/>
  <c r="AA123" i="4" s="1"/>
  <c r="V124" i="4"/>
  <c r="Z124" i="4" s="1"/>
  <c r="W124" i="4"/>
  <c r="AA124" i="4" s="1"/>
  <c r="V125" i="4"/>
  <c r="Z125" i="4" s="1"/>
  <c r="W125" i="4"/>
  <c r="AA125" i="4" s="1"/>
  <c r="V126" i="4"/>
  <c r="Z126" i="4" s="1"/>
  <c r="W126" i="4"/>
  <c r="AA126" i="4" s="1"/>
  <c r="V127" i="4"/>
  <c r="Z127" i="4" s="1"/>
  <c r="W127" i="4"/>
  <c r="AA127" i="4" s="1"/>
  <c r="V128" i="4"/>
  <c r="Z128" i="4" s="1"/>
  <c r="W128" i="4"/>
  <c r="AA128" i="4" s="1"/>
  <c r="V129" i="4"/>
  <c r="Z129" i="4" s="1"/>
  <c r="W129" i="4"/>
  <c r="AA129" i="4" s="1"/>
  <c r="W130" i="4"/>
  <c r="AA130" i="4" s="1"/>
  <c r="V131" i="4"/>
  <c r="Z131" i="4" s="1"/>
  <c r="W131" i="4"/>
  <c r="AA131" i="4" s="1"/>
  <c r="V132" i="4"/>
  <c r="Z132" i="4" s="1"/>
  <c r="W132" i="4"/>
  <c r="AA132" i="4" s="1"/>
  <c r="V133" i="4"/>
  <c r="Z133" i="4" s="1"/>
  <c r="W133" i="4"/>
  <c r="AA133" i="4" s="1"/>
  <c r="V134" i="4"/>
  <c r="Z134" i="4" s="1"/>
  <c r="W134" i="4"/>
  <c r="AA134" i="4" s="1"/>
  <c r="V135" i="4"/>
  <c r="Z135" i="4" s="1"/>
  <c r="W135" i="4"/>
  <c r="AA135" i="4" s="1"/>
  <c r="V136" i="4"/>
  <c r="Z136" i="4" s="1"/>
  <c r="W136" i="4"/>
  <c r="AA136" i="4" s="1"/>
  <c r="V137" i="4"/>
  <c r="Z137" i="4" s="1"/>
  <c r="W137" i="4"/>
  <c r="AA137" i="4" s="1"/>
  <c r="V138" i="4"/>
  <c r="Z138" i="4" s="1"/>
  <c r="W138" i="4"/>
  <c r="AA138" i="4" s="1"/>
  <c r="W139" i="4"/>
  <c r="AA139" i="4" s="1"/>
  <c r="V140" i="4"/>
  <c r="Z140" i="4" s="1"/>
  <c r="W140" i="4"/>
  <c r="AA140" i="4" s="1"/>
  <c r="V141" i="4"/>
  <c r="Z141" i="4" s="1"/>
  <c r="W141" i="4"/>
  <c r="AA141" i="4" s="1"/>
  <c r="V142" i="4"/>
  <c r="Z142" i="4" s="1"/>
  <c r="W142" i="4"/>
  <c r="AA142" i="4" s="1"/>
  <c r="V143" i="4"/>
  <c r="Z143" i="4" s="1"/>
  <c r="W143" i="4"/>
  <c r="AA143" i="4" s="1"/>
  <c r="V144" i="4"/>
  <c r="Z144" i="4" s="1"/>
  <c r="W144" i="4"/>
  <c r="AA144" i="4" s="1"/>
  <c r="V145" i="4"/>
  <c r="Z145" i="4" s="1"/>
  <c r="W145" i="4"/>
  <c r="AA145" i="4" s="1"/>
  <c r="V146" i="4"/>
  <c r="Z146" i="4" s="1"/>
  <c r="W146" i="4"/>
  <c r="AA146" i="4" s="1"/>
  <c r="V147" i="4"/>
  <c r="Z147" i="4" s="1"/>
  <c r="W147" i="4"/>
  <c r="AA147" i="4" s="1"/>
  <c r="V148" i="4"/>
  <c r="Z148" i="4" s="1"/>
  <c r="W148" i="4"/>
  <c r="AA148" i="4" s="1"/>
  <c r="V149" i="4"/>
  <c r="Z149" i="4" s="1"/>
  <c r="W149" i="4"/>
  <c r="AA149" i="4" s="1"/>
  <c r="V150" i="4"/>
  <c r="Z150" i="4" s="1"/>
  <c r="W150" i="4"/>
  <c r="AA150" i="4" s="1"/>
  <c r="V151" i="4"/>
  <c r="Z151" i="4" s="1"/>
  <c r="W151" i="4"/>
  <c r="AA151" i="4" s="1"/>
  <c r="V152" i="4"/>
  <c r="Z152" i="4" s="1"/>
  <c r="W152" i="4"/>
  <c r="AA152" i="4" s="1"/>
  <c r="V153" i="4"/>
  <c r="Z153" i="4" s="1"/>
  <c r="W153" i="4"/>
  <c r="AA153" i="4" s="1"/>
  <c r="V154" i="4"/>
  <c r="Z154" i="4" s="1"/>
  <c r="W154" i="4"/>
  <c r="AA154" i="4" s="1"/>
  <c r="V155" i="4"/>
  <c r="Z155" i="4" s="1"/>
  <c r="W155" i="4"/>
  <c r="AA155" i="4" s="1"/>
  <c r="V156" i="4"/>
  <c r="Z156" i="4" s="1"/>
  <c r="W156" i="4"/>
  <c r="AA156" i="4" s="1"/>
  <c r="V157" i="4"/>
  <c r="Z157" i="4" s="1"/>
  <c r="W157" i="4"/>
  <c r="AA157" i="4" s="1"/>
  <c r="V158" i="4"/>
  <c r="Z158" i="4" s="1"/>
  <c r="W158" i="4"/>
  <c r="AA158" i="4" s="1"/>
  <c r="V159" i="4"/>
  <c r="Z159" i="4" s="1"/>
  <c r="W159" i="4"/>
  <c r="AA159" i="4" s="1"/>
  <c r="V160" i="4"/>
  <c r="Z160" i="4" s="1"/>
  <c r="W160" i="4"/>
  <c r="AA160" i="4" s="1"/>
  <c r="V161" i="4"/>
  <c r="Z161" i="4" s="1"/>
  <c r="W161" i="4"/>
  <c r="AA161" i="4" s="1"/>
  <c r="V162" i="4"/>
  <c r="Z162" i="4" s="1"/>
  <c r="W162" i="4"/>
  <c r="AA162" i="4" s="1"/>
  <c r="V163" i="4"/>
  <c r="Z163" i="4" s="1"/>
  <c r="W163" i="4"/>
  <c r="AA163" i="4" s="1"/>
  <c r="V164" i="4"/>
  <c r="Z164" i="4" s="1"/>
  <c r="W164" i="4"/>
  <c r="AA164" i="4" s="1"/>
  <c r="V165" i="4"/>
  <c r="Z165" i="4" s="1"/>
  <c r="W165" i="4"/>
  <c r="AA165" i="4" s="1"/>
  <c r="V166" i="4"/>
  <c r="Z166" i="4" s="1"/>
  <c r="W166" i="4"/>
  <c r="AA166" i="4" s="1"/>
  <c r="V167" i="4"/>
  <c r="Z167" i="4" s="1"/>
  <c r="W167" i="4"/>
  <c r="AA167" i="4" s="1"/>
  <c r="V171" i="4"/>
  <c r="Z171" i="4" s="1"/>
  <c r="W171" i="4"/>
  <c r="AA171" i="4" s="1"/>
  <c r="V172" i="4"/>
  <c r="Z172" i="4" s="1"/>
  <c r="W172" i="4"/>
  <c r="AA172" i="4" s="1"/>
  <c r="V173" i="4"/>
  <c r="Z173" i="4" s="1"/>
  <c r="W173" i="4"/>
  <c r="AA173" i="4" s="1"/>
  <c r="V174" i="4"/>
  <c r="Z174" i="4" s="1"/>
  <c r="W174" i="4"/>
  <c r="AA174" i="4" s="1"/>
  <c r="V175" i="4"/>
  <c r="Z175" i="4" s="1"/>
  <c r="W175" i="4"/>
  <c r="AA175" i="4" s="1"/>
  <c r="V176" i="4"/>
  <c r="Z176" i="4" s="1"/>
  <c r="W176" i="4"/>
  <c r="AA176" i="4" s="1"/>
  <c r="V177" i="4"/>
  <c r="Z177" i="4" s="1"/>
  <c r="W177" i="4"/>
  <c r="AA177" i="4" s="1"/>
  <c r="V178" i="4"/>
  <c r="Z178" i="4" s="1"/>
  <c r="W178" i="4"/>
  <c r="AA178" i="4" s="1"/>
  <c r="V179" i="4"/>
  <c r="Z179" i="4" s="1"/>
  <c r="W179" i="4"/>
  <c r="AA179" i="4" s="1"/>
  <c r="V180" i="4"/>
  <c r="Z180" i="4" s="1"/>
  <c r="W180" i="4"/>
  <c r="AA180" i="4" s="1"/>
  <c r="V181" i="4"/>
  <c r="Z181" i="4" s="1"/>
  <c r="W181" i="4"/>
  <c r="AA181" i="4" s="1"/>
  <c r="V182" i="4"/>
  <c r="Z182" i="4" s="1"/>
  <c r="W182" i="4"/>
  <c r="AA182" i="4" s="1"/>
  <c r="V183" i="4"/>
  <c r="Z183" i="4" s="1"/>
  <c r="W183" i="4"/>
  <c r="AA183" i="4" s="1"/>
  <c r="V184" i="4"/>
  <c r="Z184" i="4" s="1"/>
  <c r="W184" i="4"/>
  <c r="AA184" i="4" s="1"/>
  <c r="V185" i="4"/>
  <c r="Z185" i="4" s="1"/>
  <c r="W185" i="4"/>
  <c r="AA185" i="4" s="1"/>
  <c r="V186" i="4"/>
  <c r="Z186" i="4" s="1"/>
  <c r="W186" i="4"/>
  <c r="AA186" i="4" s="1"/>
  <c r="V187" i="4"/>
  <c r="Z187" i="4" s="1"/>
  <c r="W187" i="4"/>
  <c r="AA187" i="4" s="1"/>
  <c r="V188" i="4"/>
  <c r="Z188" i="4" s="1"/>
  <c r="W188" i="4"/>
  <c r="AA188" i="4" s="1"/>
  <c r="V189" i="4"/>
  <c r="Z189" i="4" s="1"/>
  <c r="W189" i="4"/>
  <c r="AA189" i="4" s="1"/>
  <c r="V190" i="4"/>
  <c r="Z190" i="4" s="1"/>
  <c r="W190" i="4"/>
  <c r="AA190" i="4" s="1"/>
  <c r="V192" i="4"/>
  <c r="Z192" i="4" s="1"/>
  <c r="W192" i="4"/>
  <c r="AA192" i="4" s="1"/>
  <c r="V193" i="4"/>
  <c r="Z193" i="4" s="1"/>
  <c r="W193" i="4"/>
  <c r="AA193" i="4" s="1"/>
  <c r="V194" i="4"/>
  <c r="Z194" i="4" s="1"/>
  <c r="W194" i="4"/>
  <c r="AA194" i="4" s="1"/>
  <c r="V196" i="4"/>
  <c r="Z196" i="4" s="1"/>
  <c r="W196" i="4"/>
  <c r="AA196" i="4" s="1"/>
  <c r="V197" i="4"/>
  <c r="Z197" i="4" s="1"/>
  <c r="W197" i="4"/>
  <c r="AA197" i="4" s="1"/>
  <c r="W2" i="4"/>
  <c r="AA2" i="4" s="1"/>
  <c r="Y27" i="4"/>
  <c r="AC27" i="4" s="1"/>
  <c r="X27" i="4"/>
  <c r="AB27" i="4" s="1"/>
  <c r="C31" i="4" l="1"/>
  <c r="G4797" i="25"/>
  <c r="I4797" i="25" s="1"/>
  <c r="E4798" i="25"/>
  <c r="E4154" i="25"/>
  <c r="G4153" i="25"/>
  <c r="I4153" i="25" s="1"/>
  <c r="E246" i="25"/>
  <c r="G245" i="25"/>
  <c r="I245" i="25" s="1"/>
  <c r="E4873" i="25"/>
  <c r="G4872" i="25"/>
  <c r="I4872" i="25" s="1"/>
  <c r="E2846" i="25"/>
  <c r="G2845" i="25"/>
  <c r="I2845" i="25" s="1"/>
  <c r="G4768" i="25"/>
  <c r="I4768" i="25" s="1"/>
  <c r="E4769" i="25"/>
  <c r="G4769" i="25" s="1"/>
  <c r="I4769" i="25" s="1"/>
  <c r="E4927" i="25"/>
  <c r="G4926" i="25"/>
  <c r="I4926" i="25" s="1"/>
  <c r="G1207" i="25"/>
  <c r="I1207" i="25" s="1"/>
  <c r="E1208" i="25"/>
  <c r="G2579" i="25"/>
  <c r="I2579" i="25" s="1"/>
  <c r="E2580" i="25"/>
  <c r="E4727" i="25"/>
  <c r="G4726" i="25"/>
  <c r="I4726" i="25" s="1"/>
  <c r="G3831" i="25"/>
  <c r="I3831" i="25" s="1"/>
  <c r="E3832" i="25"/>
  <c r="E2634" i="25"/>
  <c r="G2633" i="25"/>
  <c r="I2633" i="25" s="1"/>
  <c r="E2499" i="25"/>
  <c r="G2499" i="25" s="1"/>
  <c r="I2499" i="25" s="1"/>
  <c r="G2498" i="25"/>
  <c r="I2498" i="25" s="1"/>
  <c r="G4424" i="25"/>
  <c r="I4424" i="25" s="1"/>
  <c r="E4425" i="25"/>
  <c r="E2979" i="25"/>
  <c r="G2978" i="25"/>
  <c r="I2978" i="25" s="1"/>
  <c r="G2742" i="25"/>
  <c r="I2742" i="25" s="1"/>
  <c r="E2743" i="25"/>
  <c r="E3564" i="25"/>
  <c r="G3563" i="25"/>
  <c r="I3563" i="25" s="1"/>
  <c r="E1766" i="25"/>
  <c r="G1765" i="25"/>
  <c r="I1765" i="25" s="1"/>
  <c r="G1299" i="25"/>
  <c r="I1299" i="25" s="1"/>
  <c r="E1300" i="25"/>
  <c r="G839" i="25"/>
  <c r="I839" i="25" s="1"/>
  <c r="E840" i="25"/>
  <c r="G1052" i="25"/>
  <c r="I1052" i="25" s="1"/>
  <c r="E1053" i="25"/>
  <c r="G1505" i="25"/>
  <c r="I1505" i="25" s="1"/>
  <c r="E1506" i="25"/>
  <c r="G2374" i="25"/>
  <c r="I2374" i="25" s="1"/>
  <c r="E2375" i="25"/>
  <c r="E30" i="25"/>
  <c r="G29" i="25"/>
  <c r="I29" i="25" s="1"/>
  <c r="E2052" i="25"/>
  <c r="G2051" i="25"/>
  <c r="E1470" i="25"/>
  <c r="G1469" i="25"/>
  <c r="I1469" i="25" s="1"/>
  <c r="G970" i="25"/>
  <c r="I970" i="25" s="1"/>
  <c r="E971" i="25"/>
  <c r="E4694" i="25"/>
  <c r="G4693" i="25"/>
  <c r="I4693" i="25" s="1"/>
  <c r="E76" i="25"/>
  <c r="G75" i="25"/>
  <c r="I75" i="25" s="1"/>
  <c r="E4459" i="25"/>
  <c r="G4459" i="25" s="1"/>
  <c r="I4459" i="25" s="1"/>
  <c r="G4458" i="25"/>
  <c r="I4458" i="25" s="1"/>
  <c r="G3308" i="25"/>
  <c r="I3308" i="25" s="1"/>
  <c r="E3309" i="25"/>
  <c r="E2127" i="25"/>
  <c r="G2126" i="25"/>
  <c r="I2126" i="25" s="1"/>
  <c r="E4567" i="25"/>
  <c r="G4567" i="25" s="1"/>
  <c r="I4567" i="25" s="1"/>
  <c r="G4566" i="25"/>
  <c r="I4566" i="25" s="1"/>
  <c r="G3363" i="25"/>
  <c r="I3363" i="25" s="1"/>
  <c r="E3364" i="25"/>
  <c r="G2327" i="25"/>
  <c r="I2327" i="25" s="1"/>
  <c r="E2328" i="25"/>
  <c r="G3875" i="25"/>
  <c r="I3875" i="25" s="1"/>
  <c r="E3876" i="25"/>
  <c r="E557" i="25"/>
  <c r="G556" i="25"/>
  <c r="I556" i="25" s="1"/>
  <c r="G902" i="25"/>
  <c r="I902" i="25" s="1"/>
  <c r="E903" i="25"/>
  <c r="E1621" i="25"/>
  <c r="G1620" i="25"/>
  <c r="I1620" i="25" s="1"/>
  <c r="G3474" i="25"/>
  <c r="I3474" i="25" s="1"/>
  <c r="E3475" i="25"/>
  <c r="E1902" i="25"/>
  <c r="G1901" i="25"/>
  <c r="I1901" i="25" s="1"/>
  <c r="E149" i="25"/>
  <c r="G148" i="25"/>
  <c r="I148" i="25" s="1"/>
  <c r="E2191" i="25"/>
  <c r="G2190" i="25"/>
  <c r="I2190" i="25" s="1"/>
  <c r="E3424" i="25"/>
  <c r="G3423" i="25"/>
  <c r="I3423" i="25" s="1"/>
  <c r="G4834" i="25"/>
  <c r="I4834" i="25" s="1"/>
  <c r="E4835" i="25"/>
  <c r="G3720" i="25"/>
  <c r="I3720" i="25" s="1"/>
  <c r="E3721" i="25"/>
  <c r="G1570" i="25"/>
  <c r="I1570" i="25" s="1"/>
  <c r="E1571" i="25"/>
  <c r="E2702" i="25"/>
  <c r="G2701" i="25"/>
  <c r="I2701" i="25" s="1"/>
  <c r="G1388" i="25"/>
  <c r="I1388" i="25" s="1"/>
  <c r="E1389" i="25"/>
  <c r="G4611" i="25"/>
  <c r="I4611" i="25" s="1"/>
  <c r="E4612" i="25"/>
  <c r="G4513" i="25"/>
  <c r="I4513" i="25" s="1"/>
  <c r="E4514" i="25"/>
  <c r="E441" i="25"/>
  <c r="G440" i="25"/>
  <c r="I440" i="25" s="1"/>
  <c r="E192" i="25"/>
  <c r="G191" i="25"/>
  <c r="I191" i="25" s="1"/>
  <c r="G1428" i="25"/>
  <c r="I1428" i="25" s="1"/>
  <c r="E1429" i="25"/>
  <c r="G683" i="25"/>
  <c r="I683" i="25" s="1"/>
  <c r="E684" i="25"/>
  <c r="G389" i="25"/>
  <c r="I389" i="25" s="1"/>
  <c r="E390" i="25"/>
  <c r="E3511" i="25"/>
  <c r="G3510" i="25"/>
  <c r="I3510" i="25" s="1"/>
  <c r="E2911" i="25"/>
  <c r="G2910" i="25"/>
  <c r="I2910" i="25" s="1"/>
  <c r="G3935" i="25"/>
  <c r="I3935" i="25" s="1"/>
  <c r="E3936" i="25"/>
  <c r="G3998" i="25"/>
  <c r="I3998" i="25" s="1"/>
  <c r="E3999" i="25"/>
  <c r="E108" i="25"/>
  <c r="G107" i="25"/>
  <c r="I107" i="25" s="1"/>
  <c r="G2436" i="25"/>
  <c r="I2436" i="25" s="1"/>
  <c r="E2437" i="25"/>
  <c r="E3220" i="25"/>
  <c r="G3219" i="25"/>
  <c r="I3219" i="25" s="1"/>
  <c r="G338" i="25"/>
  <c r="I338" i="25" s="1"/>
  <c r="E339" i="25"/>
  <c r="G766" i="25"/>
  <c r="I766" i="25" s="1"/>
  <c r="E767" i="25"/>
  <c r="G77" i="24"/>
  <c r="I77" i="24" s="1"/>
  <c r="G29" i="24"/>
  <c r="I29" i="24" s="1"/>
  <c r="T44" i="4"/>
  <c r="T42" i="4"/>
  <c r="V26" i="4"/>
  <c r="Z26" i="4" s="1"/>
  <c r="B31" i="4"/>
  <c r="R31" i="4"/>
  <c r="S32" i="4"/>
  <c r="V32" i="4"/>
  <c r="Z32" i="4" s="1"/>
  <c r="W32" i="4"/>
  <c r="AA32" i="4" s="1"/>
  <c r="X33" i="4"/>
  <c r="AB33" i="4" s="1"/>
  <c r="R30" i="4"/>
  <c r="Y33" i="4"/>
  <c r="AC33" i="4" s="1"/>
  <c r="B30" i="4"/>
  <c r="C30" i="4"/>
  <c r="C32" i="4"/>
  <c r="B32" i="4"/>
  <c r="X146" i="4"/>
  <c r="AB146" i="4" s="1"/>
  <c r="Y146" i="4"/>
  <c r="AC146" i="4" s="1"/>
  <c r="X147" i="4"/>
  <c r="AB147" i="4" s="1"/>
  <c r="Y147" i="4"/>
  <c r="AC147" i="4" s="1"/>
  <c r="X148" i="4"/>
  <c r="AB148" i="4" s="1"/>
  <c r="Y148" i="4"/>
  <c r="AC148" i="4" s="1"/>
  <c r="X149" i="4"/>
  <c r="AB149" i="4" s="1"/>
  <c r="Y149" i="4"/>
  <c r="AC149" i="4" s="1"/>
  <c r="X150" i="4"/>
  <c r="AB150" i="4" s="1"/>
  <c r="Y150" i="4"/>
  <c r="AC150" i="4" s="1"/>
  <c r="X151" i="4"/>
  <c r="AB151" i="4" s="1"/>
  <c r="Y151" i="4"/>
  <c r="AC151" i="4" s="1"/>
  <c r="X152" i="4"/>
  <c r="AB152" i="4" s="1"/>
  <c r="Y152" i="4"/>
  <c r="AC152" i="4" s="1"/>
  <c r="X153" i="4"/>
  <c r="AB153" i="4" s="1"/>
  <c r="Y153" i="4"/>
  <c r="AC153" i="4" s="1"/>
  <c r="X154" i="4"/>
  <c r="AB154" i="4" s="1"/>
  <c r="Y154" i="4"/>
  <c r="AC154" i="4" s="1"/>
  <c r="X155" i="4"/>
  <c r="AB155" i="4" s="1"/>
  <c r="Y155" i="4"/>
  <c r="AC155" i="4" s="1"/>
  <c r="X156" i="4"/>
  <c r="AB156" i="4" s="1"/>
  <c r="Y156" i="4"/>
  <c r="AC156" i="4" s="1"/>
  <c r="X157" i="4"/>
  <c r="AB157" i="4" s="1"/>
  <c r="Y157" i="4"/>
  <c r="AC157" i="4" s="1"/>
  <c r="X158" i="4"/>
  <c r="AB158" i="4" s="1"/>
  <c r="Y158" i="4"/>
  <c r="AC158" i="4" s="1"/>
  <c r="X159" i="4"/>
  <c r="AB159" i="4" s="1"/>
  <c r="Y159" i="4"/>
  <c r="AC159" i="4" s="1"/>
  <c r="X160" i="4"/>
  <c r="AB160" i="4" s="1"/>
  <c r="Y160" i="4"/>
  <c r="AC160" i="4" s="1"/>
  <c r="X161" i="4"/>
  <c r="AB161" i="4" s="1"/>
  <c r="Y161" i="4"/>
  <c r="AC161" i="4" s="1"/>
  <c r="X162" i="4"/>
  <c r="AB162" i="4" s="1"/>
  <c r="Y162" i="4"/>
  <c r="AC162" i="4" s="1"/>
  <c r="X163" i="4"/>
  <c r="AB163" i="4" s="1"/>
  <c r="Y163" i="4"/>
  <c r="AC163" i="4" s="1"/>
  <c r="X164" i="4"/>
  <c r="AB164" i="4" s="1"/>
  <c r="Y164" i="4"/>
  <c r="AC164" i="4" s="1"/>
  <c r="X165" i="4"/>
  <c r="AB165" i="4" s="1"/>
  <c r="Y165" i="4"/>
  <c r="AC165" i="4" s="1"/>
  <c r="X166" i="4"/>
  <c r="AB166" i="4" s="1"/>
  <c r="Y166" i="4"/>
  <c r="AC166" i="4" s="1"/>
  <c r="X167" i="4"/>
  <c r="AB167" i="4" s="1"/>
  <c r="Y167" i="4"/>
  <c r="AC167" i="4" s="1"/>
  <c r="X171" i="4"/>
  <c r="AB171" i="4" s="1"/>
  <c r="Y171" i="4"/>
  <c r="AC171" i="4" s="1"/>
  <c r="X172" i="4"/>
  <c r="AB172" i="4" s="1"/>
  <c r="Y172" i="4"/>
  <c r="AC172" i="4" s="1"/>
  <c r="X173" i="4"/>
  <c r="AB173" i="4" s="1"/>
  <c r="Y173" i="4"/>
  <c r="AC173" i="4" s="1"/>
  <c r="X174" i="4"/>
  <c r="AB174" i="4" s="1"/>
  <c r="Y174" i="4"/>
  <c r="AC174" i="4" s="1"/>
  <c r="X175" i="4"/>
  <c r="AB175" i="4" s="1"/>
  <c r="Y175" i="4"/>
  <c r="AC175" i="4" s="1"/>
  <c r="X176" i="4"/>
  <c r="AB176" i="4" s="1"/>
  <c r="Y176" i="4"/>
  <c r="AC176" i="4" s="1"/>
  <c r="X177" i="4"/>
  <c r="AB177" i="4" s="1"/>
  <c r="Y177" i="4"/>
  <c r="AC177" i="4" s="1"/>
  <c r="X178" i="4"/>
  <c r="AB178" i="4" s="1"/>
  <c r="Y178" i="4"/>
  <c r="AC178" i="4" s="1"/>
  <c r="X179" i="4"/>
  <c r="AB179" i="4" s="1"/>
  <c r="Y179" i="4"/>
  <c r="AC179" i="4" s="1"/>
  <c r="X180" i="4"/>
  <c r="AB180" i="4" s="1"/>
  <c r="Y180" i="4"/>
  <c r="AC180" i="4" s="1"/>
  <c r="X181" i="4"/>
  <c r="AB181" i="4" s="1"/>
  <c r="Y181" i="4"/>
  <c r="AC181" i="4" s="1"/>
  <c r="X182" i="4"/>
  <c r="AB182" i="4" s="1"/>
  <c r="Y182" i="4"/>
  <c r="AC182" i="4" s="1"/>
  <c r="X183" i="4"/>
  <c r="AB183" i="4" s="1"/>
  <c r="Y183" i="4"/>
  <c r="AC183" i="4" s="1"/>
  <c r="X184" i="4"/>
  <c r="AB184" i="4" s="1"/>
  <c r="Y184" i="4"/>
  <c r="AC184" i="4" s="1"/>
  <c r="X185" i="4"/>
  <c r="AB185" i="4" s="1"/>
  <c r="Y185" i="4"/>
  <c r="AC185" i="4" s="1"/>
  <c r="X186" i="4"/>
  <c r="AB186" i="4" s="1"/>
  <c r="Y186" i="4"/>
  <c r="AC186" i="4" s="1"/>
  <c r="X187" i="4"/>
  <c r="AB187" i="4" s="1"/>
  <c r="Y187" i="4"/>
  <c r="AC187" i="4" s="1"/>
  <c r="X188" i="4"/>
  <c r="AB188" i="4" s="1"/>
  <c r="Y188" i="4"/>
  <c r="AC188" i="4" s="1"/>
  <c r="X189" i="4"/>
  <c r="AB189" i="4" s="1"/>
  <c r="Y189" i="4"/>
  <c r="AC189" i="4" s="1"/>
  <c r="X190" i="4"/>
  <c r="AB190" i="4" s="1"/>
  <c r="Y190" i="4"/>
  <c r="AC190" i="4" s="1"/>
  <c r="X192" i="4"/>
  <c r="AB192" i="4" s="1"/>
  <c r="Y192" i="4"/>
  <c r="AC192" i="4" s="1"/>
  <c r="X193" i="4"/>
  <c r="AB193" i="4" s="1"/>
  <c r="Y193" i="4"/>
  <c r="AC193" i="4" s="1"/>
  <c r="X194" i="4"/>
  <c r="AB194" i="4" s="1"/>
  <c r="Y194" i="4"/>
  <c r="AC194" i="4" s="1"/>
  <c r="X196" i="4"/>
  <c r="AB196" i="4" s="1"/>
  <c r="Y196" i="4"/>
  <c r="AC196" i="4" s="1"/>
  <c r="X197" i="4"/>
  <c r="AB197" i="4" s="1"/>
  <c r="Y197" i="4"/>
  <c r="AC197" i="4" s="1"/>
  <c r="E4874" i="25" l="1"/>
  <c r="G4873" i="25"/>
  <c r="I4873" i="25" s="1"/>
  <c r="E247" i="25"/>
  <c r="G246" i="25"/>
  <c r="I246" i="25" s="1"/>
  <c r="E4155" i="25"/>
  <c r="G4154" i="25"/>
  <c r="I4154" i="25" s="1"/>
  <c r="G4798" i="25"/>
  <c r="I4798" i="25" s="1"/>
  <c r="E4799" i="25"/>
  <c r="E2847" i="25"/>
  <c r="G2846" i="25"/>
  <c r="I2846" i="25" s="1"/>
  <c r="G767" i="25"/>
  <c r="I767" i="25" s="1"/>
  <c r="E768" i="25"/>
  <c r="E1390" i="25"/>
  <c r="G1389" i="25"/>
  <c r="I1389" i="25" s="1"/>
  <c r="G4835" i="25"/>
  <c r="I4835" i="25" s="1"/>
  <c r="E4836" i="25"/>
  <c r="E904" i="25"/>
  <c r="G903" i="25"/>
  <c r="I903" i="25" s="1"/>
  <c r="E2329" i="25"/>
  <c r="G2328" i="25"/>
  <c r="I2328" i="25" s="1"/>
  <c r="E3310" i="25"/>
  <c r="G3309" i="25"/>
  <c r="I3309" i="25" s="1"/>
  <c r="E972" i="25"/>
  <c r="G971" i="25"/>
  <c r="I971" i="25" s="1"/>
  <c r="G2375" i="25"/>
  <c r="I2375" i="25" s="1"/>
  <c r="E2376" i="25"/>
  <c r="E2744" i="25"/>
  <c r="G2743" i="25"/>
  <c r="I2743" i="25" s="1"/>
  <c r="E1209" i="25"/>
  <c r="G1208" i="25"/>
  <c r="I1208" i="25" s="1"/>
  <c r="E109" i="25"/>
  <c r="G108" i="25"/>
  <c r="I108" i="25" s="1"/>
  <c r="E3512" i="25"/>
  <c r="G3511" i="25"/>
  <c r="I3511" i="25" s="1"/>
  <c r="E193" i="25"/>
  <c r="G192" i="25"/>
  <c r="I192" i="25" s="1"/>
  <c r="E150" i="25"/>
  <c r="G149" i="25"/>
  <c r="I149" i="25" s="1"/>
  <c r="G2634" i="25"/>
  <c r="I2634" i="25" s="1"/>
  <c r="E2635" i="25"/>
  <c r="G339" i="25"/>
  <c r="I339" i="25" s="1"/>
  <c r="E340" i="25"/>
  <c r="G3999" i="25"/>
  <c r="I3999" i="25" s="1"/>
  <c r="E4000" i="25"/>
  <c r="E391" i="25"/>
  <c r="G390" i="25"/>
  <c r="I390" i="25" s="1"/>
  <c r="G3364" i="25"/>
  <c r="I3364" i="25" s="1"/>
  <c r="E3365" i="25"/>
  <c r="E1507" i="25"/>
  <c r="G1506" i="25"/>
  <c r="I1506" i="25" s="1"/>
  <c r="G1300" i="25"/>
  <c r="I1300" i="25" s="1"/>
  <c r="E1301" i="25"/>
  <c r="E3833" i="25"/>
  <c r="G3832" i="25"/>
  <c r="I3832" i="25" s="1"/>
  <c r="E442" i="25"/>
  <c r="G441" i="25"/>
  <c r="I441" i="25" s="1"/>
  <c r="G2702" i="25"/>
  <c r="I2702" i="25" s="1"/>
  <c r="E2703" i="25"/>
  <c r="G3424" i="25"/>
  <c r="I3424" i="25" s="1"/>
  <c r="E3425" i="25"/>
  <c r="G1902" i="25"/>
  <c r="I1902" i="25" s="1"/>
  <c r="E1903" i="25"/>
  <c r="E558" i="25"/>
  <c r="G557" i="25"/>
  <c r="I557" i="25" s="1"/>
  <c r="E1471" i="25"/>
  <c r="G1470" i="25"/>
  <c r="I1470" i="25" s="1"/>
  <c r="G2979" i="25"/>
  <c r="I2979" i="25" s="1"/>
  <c r="E2980" i="25"/>
  <c r="E4928" i="25"/>
  <c r="G4927" i="25"/>
  <c r="I4927" i="25" s="1"/>
  <c r="G3936" i="25"/>
  <c r="I3936" i="25" s="1"/>
  <c r="E3937" i="25"/>
  <c r="E685" i="25"/>
  <c r="G684" i="25"/>
  <c r="I684" i="25" s="1"/>
  <c r="G4514" i="25"/>
  <c r="I4514" i="25" s="1"/>
  <c r="E4515" i="25"/>
  <c r="E1572" i="25"/>
  <c r="G1571" i="25"/>
  <c r="I1571" i="25" s="1"/>
  <c r="G3475" i="25"/>
  <c r="I3475" i="25" s="1"/>
  <c r="E3476" i="25"/>
  <c r="G3876" i="25"/>
  <c r="I3876" i="25" s="1"/>
  <c r="E3877" i="25"/>
  <c r="E1054" i="25"/>
  <c r="G1053" i="25"/>
  <c r="I1053" i="25" s="1"/>
  <c r="G4425" i="25"/>
  <c r="I4425" i="25" s="1"/>
  <c r="E4426" i="25"/>
  <c r="G3220" i="25"/>
  <c r="I3220" i="25" s="1"/>
  <c r="E3221" i="25"/>
  <c r="E2192" i="25"/>
  <c r="G2191" i="25"/>
  <c r="I2191" i="25" s="1"/>
  <c r="E77" i="25"/>
  <c r="G76" i="25"/>
  <c r="I76" i="25" s="1"/>
  <c r="G2052" i="25"/>
  <c r="E2053" i="25"/>
  <c r="G1766" i="25"/>
  <c r="I1766" i="25" s="1"/>
  <c r="E1767" i="25"/>
  <c r="E4728" i="25"/>
  <c r="G4727" i="25"/>
  <c r="I4727" i="25" s="1"/>
  <c r="G2437" i="25"/>
  <c r="I2437" i="25" s="1"/>
  <c r="E2438" i="25"/>
  <c r="G1429" i="25"/>
  <c r="I1429" i="25" s="1"/>
  <c r="E1430" i="25"/>
  <c r="G4612" i="25"/>
  <c r="I4612" i="25" s="1"/>
  <c r="E4613" i="25"/>
  <c r="G3721" i="25"/>
  <c r="I3721" i="25" s="1"/>
  <c r="E3722" i="25"/>
  <c r="E841" i="25"/>
  <c r="G840" i="25"/>
  <c r="I840" i="25" s="1"/>
  <c r="E2581" i="25"/>
  <c r="G2580" i="25"/>
  <c r="I2580" i="25" s="1"/>
  <c r="E2912" i="25"/>
  <c r="G2911" i="25"/>
  <c r="I2911" i="25" s="1"/>
  <c r="E1622" i="25"/>
  <c r="G1621" i="25"/>
  <c r="I1621" i="25" s="1"/>
  <c r="E2128" i="25"/>
  <c r="G2127" i="25"/>
  <c r="I2127" i="25" s="1"/>
  <c r="E4695" i="25"/>
  <c r="G4694" i="25"/>
  <c r="I4694" i="25" s="1"/>
  <c r="E31" i="25"/>
  <c r="G30" i="25"/>
  <c r="I30" i="25" s="1"/>
  <c r="E3565" i="25"/>
  <c r="G3564" i="25"/>
  <c r="I3564" i="25" s="1"/>
  <c r="F751" i="24"/>
  <c r="F752" i="24" s="1"/>
  <c r="F753" i="24" s="1"/>
  <c r="F754" i="24" s="1"/>
  <c r="F755" i="24" s="1"/>
  <c r="F756" i="24" s="1"/>
  <c r="F757" i="24" s="1"/>
  <c r="F758" i="24" s="1"/>
  <c r="F759" i="24" s="1"/>
  <c r="F760" i="24" s="1"/>
  <c r="F761" i="24" s="1"/>
  <c r="F762" i="24" s="1"/>
  <c r="F763" i="24" s="1"/>
  <c r="F764" i="24" s="1"/>
  <c r="F765" i="24" s="1"/>
  <c r="F766" i="24" s="1"/>
  <c r="F767" i="24" s="1"/>
  <c r="F768" i="24" s="1"/>
  <c r="G30" i="24"/>
  <c r="I30" i="24" s="1"/>
  <c r="G78" i="24"/>
  <c r="I78" i="24" s="1"/>
  <c r="T32" i="4"/>
  <c r="S31" i="4"/>
  <c r="V31" i="4"/>
  <c r="Z31" i="4" s="1"/>
  <c r="W31" i="4"/>
  <c r="AA31" i="4" s="1"/>
  <c r="S30" i="4"/>
  <c r="V30" i="4"/>
  <c r="Z30" i="4" s="1"/>
  <c r="W30" i="4"/>
  <c r="AA30" i="4" s="1"/>
  <c r="G4799" i="25" l="1"/>
  <c r="I4799" i="25" s="1"/>
  <c r="E4800" i="25"/>
  <c r="E4156" i="25"/>
  <c r="G4155" i="25"/>
  <c r="I4155" i="25" s="1"/>
  <c r="G247" i="25"/>
  <c r="I247" i="25" s="1"/>
  <c r="E248" i="25"/>
  <c r="E2848" i="25"/>
  <c r="G2847" i="25"/>
  <c r="I2847" i="25" s="1"/>
  <c r="G4874" i="25"/>
  <c r="I4874" i="25" s="1"/>
  <c r="E4875" i="25"/>
  <c r="G1430" i="25"/>
  <c r="I1430" i="25" s="1"/>
  <c r="E1431" i="25"/>
  <c r="G1767" i="25"/>
  <c r="I1767" i="25" s="1"/>
  <c r="E1768" i="25"/>
  <c r="E3222" i="25"/>
  <c r="G3221" i="25"/>
  <c r="I3221" i="25" s="1"/>
  <c r="G3476" i="25"/>
  <c r="I3476" i="25" s="1"/>
  <c r="E3477" i="25"/>
  <c r="G3477" i="25" s="1"/>
  <c r="I3477" i="25" s="1"/>
  <c r="G3937" i="25"/>
  <c r="I3937" i="25" s="1"/>
  <c r="E3938" i="25"/>
  <c r="G3365" i="25"/>
  <c r="I3365" i="25" s="1"/>
  <c r="E3366" i="25"/>
  <c r="E2636" i="25"/>
  <c r="G2635" i="25"/>
  <c r="I2635" i="25" s="1"/>
  <c r="E2377" i="25"/>
  <c r="G2376" i="25"/>
  <c r="I2376" i="25" s="1"/>
  <c r="G31" i="25"/>
  <c r="I31" i="25" s="1"/>
  <c r="E32" i="25"/>
  <c r="E842" i="25"/>
  <c r="G841" i="25"/>
  <c r="I841" i="25" s="1"/>
  <c r="E559" i="25"/>
  <c r="G558" i="25"/>
  <c r="I558" i="25" s="1"/>
  <c r="G442" i="25"/>
  <c r="I442" i="25" s="1"/>
  <c r="E443" i="25"/>
  <c r="G3512" i="25"/>
  <c r="I3512" i="25" s="1"/>
  <c r="E3513" i="25"/>
  <c r="E905" i="25"/>
  <c r="G904" i="25"/>
  <c r="I904" i="25" s="1"/>
  <c r="G2438" i="25"/>
  <c r="I2438" i="25" s="1"/>
  <c r="E2439" i="25"/>
  <c r="G2053" i="25"/>
  <c r="E2054" i="25"/>
  <c r="E4427" i="25"/>
  <c r="G4426" i="25"/>
  <c r="I4426" i="25" s="1"/>
  <c r="E1904" i="25"/>
  <c r="G1903" i="25"/>
  <c r="I1903" i="25" s="1"/>
  <c r="G4836" i="25"/>
  <c r="I4836" i="25" s="1"/>
  <c r="E4837" i="25"/>
  <c r="G4695" i="25"/>
  <c r="I4695" i="25" s="1"/>
  <c r="E4696" i="25"/>
  <c r="E2913" i="25"/>
  <c r="G2912" i="25"/>
  <c r="I2912" i="25" s="1"/>
  <c r="G1572" i="25"/>
  <c r="I1572" i="25" s="1"/>
  <c r="E1573" i="25"/>
  <c r="G4928" i="25"/>
  <c r="I4928" i="25" s="1"/>
  <c r="E4929" i="25"/>
  <c r="E3834" i="25"/>
  <c r="G3833" i="25"/>
  <c r="I3833" i="25" s="1"/>
  <c r="E392" i="25"/>
  <c r="G391" i="25"/>
  <c r="I391" i="25" s="1"/>
  <c r="G109" i="25"/>
  <c r="I109" i="25" s="1"/>
  <c r="E110" i="25"/>
  <c r="E973" i="25"/>
  <c r="G972" i="25"/>
  <c r="I972" i="25" s="1"/>
  <c r="G3722" i="25"/>
  <c r="I3722" i="25" s="1"/>
  <c r="E3723" i="25"/>
  <c r="G4515" i="25"/>
  <c r="I4515" i="25" s="1"/>
  <c r="E4516" i="25"/>
  <c r="G2980" i="25"/>
  <c r="I2980" i="25" s="1"/>
  <c r="E2981" i="25"/>
  <c r="E3426" i="25"/>
  <c r="G3425" i="25"/>
  <c r="I3425" i="25" s="1"/>
  <c r="E1302" i="25"/>
  <c r="G1301" i="25"/>
  <c r="I1301" i="25" s="1"/>
  <c r="E4001" i="25"/>
  <c r="G4000" i="25"/>
  <c r="I4000" i="25" s="1"/>
  <c r="G2128" i="25"/>
  <c r="I2128" i="25" s="1"/>
  <c r="E2129" i="25"/>
  <c r="E78" i="25"/>
  <c r="G77" i="25"/>
  <c r="I77" i="25" s="1"/>
  <c r="E1055" i="25"/>
  <c r="G1054" i="25"/>
  <c r="I1054" i="25" s="1"/>
  <c r="G150" i="25"/>
  <c r="I150" i="25" s="1"/>
  <c r="E151" i="25"/>
  <c r="E1210" i="25"/>
  <c r="G1209" i="25"/>
  <c r="I1209" i="25" s="1"/>
  <c r="G3310" i="25"/>
  <c r="I3310" i="25" s="1"/>
  <c r="E3311" i="25"/>
  <c r="E1391" i="25"/>
  <c r="G1390" i="25"/>
  <c r="I1390" i="25" s="1"/>
  <c r="G4613" i="25"/>
  <c r="I4613" i="25" s="1"/>
  <c r="E4614" i="25"/>
  <c r="E3878" i="25"/>
  <c r="G3877" i="25"/>
  <c r="I3877" i="25" s="1"/>
  <c r="G2703" i="25"/>
  <c r="I2703" i="25" s="1"/>
  <c r="E2704" i="25"/>
  <c r="E341" i="25"/>
  <c r="G340" i="25"/>
  <c r="I340" i="25" s="1"/>
  <c r="G768" i="25"/>
  <c r="I768" i="25" s="1"/>
  <c r="E769" i="25"/>
  <c r="E3566" i="25"/>
  <c r="G3565" i="25"/>
  <c r="I3565" i="25" s="1"/>
  <c r="E1623" i="25"/>
  <c r="G1622" i="25"/>
  <c r="I1622" i="25" s="1"/>
  <c r="E2582" i="25"/>
  <c r="G2581" i="25"/>
  <c r="I2581" i="25" s="1"/>
  <c r="E4729" i="25"/>
  <c r="G4728" i="25"/>
  <c r="I4728" i="25" s="1"/>
  <c r="E2193" i="25"/>
  <c r="G2192" i="25"/>
  <c r="I2192" i="25" s="1"/>
  <c r="E686" i="25"/>
  <c r="G685" i="25"/>
  <c r="I685" i="25" s="1"/>
  <c r="E1472" i="25"/>
  <c r="G1471" i="25"/>
  <c r="I1471" i="25" s="1"/>
  <c r="G1507" i="25"/>
  <c r="I1507" i="25" s="1"/>
  <c r="E1508" i="25"/>
  <c r="G193" i="25"/>
  <c r="I193" i="25" s="1"/>
  <c r="E194" i="25"/>
  <c r="G2744" i="25"/>
  <c r="I2744" i="25" s="1"/>
  <c r="E2745" i="25"/>
  <c r="G2329" i="25"/>
  <c r="I2329" i="25" s="1"/>
  <c r="E2330" i="25"/>
  <c r="G79" i="24"/>
  <c r="I79" i="24" s="1"/>
  <c r="G31" i="24"/>
  <c r="I31" i="24" s="1"/>
  <c r="T30" i="4"/>
  <c r="T31" i="4"/>
  <c r="E23" i="9"/>
  <c r="G2848" i="25" l="1"/>
  <c r="I2848" i="25" s="1"/>
  <c r="E2849" i="25"/>
  <c r="G248" i="25"/>
  <c r="I248" i="25" s="1"/>
  <c r="E249" i="25"/>
  <c r="E4157" i="25"/>
  <c r="G4156" i="25"/>
  <c r="I4156" i="25" s="1"/>
  <c r="E4876" i="25"/>
  <c r="G4875" i="25"/>
  <c r="I4875" i="25" s="1"/>
  <c r="E4801" i="25"/>
  <c r="G4800" i="25"/>
  <c r="I4800" i="25" s="1"/>
  <c r="E2746" i="25"/>
  <c r="G2745" i="25"/>
  <c r="I2745" i="25" s="1"/>
  <c r="E2705" i="25"/>
  <c r="G2704" i="25"/>
  <c r="I2704" i="25" s="1"/>
  <c r="G3311" i="25"/>
  <c r="I3311" i="25" s="1"/>
  <c r="E3312" i="25"/>
  <c r="G3723" i="25"/>
  <c r="I3723" i="25" s="1"/>
  <c r="E3724" i="25"/>
  <c r="G1573" i="25"/>
  <c r="I1573" i="25" s="1"/>
  <c r="E1574" i="25"/>
  <c r="G686" i="25"/>
  <c r="I686" i="25" s="1"/>
  <c r="E687" i="25"/>
  <c r="E1624" i="25"/>
  <c r="G1623" i="25"/>
  <c r="I1623" i="25" s="1"/>
  <c r="G78" i="25"/>
  <c r="I78" i="25" s="1"/>
  <c r="E79" i="25"/>
  <c r="G79" i="25" s="1"/>
  <c r="I79" i="25" s="1"/>
  <c r="G3426" i="25"/>
  <c r="I3426" i="25" s="1"/>
  <c r="E3427" i="25"/>
  <c r="G1904" i="25"/>
  <c r="I1904" i="25" s="1"/>
  <c r="E1905" i="25"/>
  <c r="E560" i="25"/>
  <c r="G559" i="25"/>
  <c r="I559" i="25" s="1"/>
  <c r="E2378" i="25"/>
  <c r="G2377" i="25"/>
  <c r="I2377" i="25" s="1"/>
  <c r="G194" i="25"/>
  <c r="I194" i="25" s="1"/>
  <c r="E195" i="25"/>
  <c r="G2129" i="25"/>
  <c r="I2129" i="25" s="1"/>
  <c r="E2130" i="25"/>
  <c r="G2981" i="25"/>
  <c r="I2981" i="25" s="1"/>
  <c r="E2982" i="25"/>
  <c r="G2193" i="25"/>
  <c r="I2193" i="25" s="1"/>
  <c r="E2194" i="25"/>
  <c r="G3566" i="25"/>
  <c r="I3566" i="25" s="1"/>
  <c r="E3567" i="25"/>
  <c r="E3879" i="25"/>
  <c r="G3878" i="25"/>
  <c r="I3878" i="25" s="1"/>
  <c r="E1211" i="25"/>
  <c r="G1210" i="25"/>
  <c r="I1210" i="25" s="1"/>
  <c r="G392" i="25"/>
  <c r="I392" i="25" s="1"/>
  <c r="E393" i="25"/>
  <c r="G2913" i="25"/>
  <c r="I2913" i="25" s="1"/>
  <c r="E2914" i="25"/>
  <c r="E4428" i="25"/>
  <c r="G4427" i="25"/>
  <c r="I4427" i="25" s="1"/>
  <c r="G905" i="25"/>
  <c r="I905" i="25" s="1"/>
  <c r="E906" i="25"/>
  <c r="G842" i="25"/>
  <c r="I842" i="25" s="1"/>
  <c r="E843" i="25"/>
  <c r="E2637" i="25"/>
  <c r="G2636" i="25"/>
  <c r="I2636" i="25" s="1"/>
  <c r="G3222" i="25"/>
  <c r="I3222" i="25" s="1"/>
  <c r="E3223" i="25"/>
  <c r="G1508" i="25"/>
  <c r="I1508" i="25" s="1"/>
  <c r="E1509" i="25"/>
  <c r="E770" i="25"/>
  <c r="G769" i="25"/>
  <c r="I769" i="25" s="1"/>
  <c r="E4615" i="25"/>
  <c r="G4614" i="25"/>
  <c r="I4614" i="25" s="1"/>
  <c r="G151" i="25"/>
  <c r="I151" i="25" s="1"/>
  <c r="E152" i="25"/>
  <c r="E4517" i="25"/>
  <c r="G4516" i="25"/>
  <c r="I4516" i="25" s="1"/>
  <c r="G4696" i="25"/>
  <c r="I4696" i="25" s="1"/>
  <c r="E4697" i="25"/>
  <c r="G4697" i="25" s="1"/>
  <c r="I4697" i="25" s="1"/>
  <c r="E2055" i="25"/>
  <c r="G2054" i="25"/>
  <c r="G3513" i="25"/>
  <c r="I3513" i="25" s="1"/>
  <c r="E3514" i="25"/>
  <c r="E3367" i="25"/>
  <c r="G3366" i="25"/>
  <c r="I3366" i="25" s="1"/>
  <c r="G1768" i="25"/>
  <c r="I1768" i="25" s="1"/>
  <c r="E1769" i="25"/>
  <c r="G4729" i="25"/>
  <c r="I4729" i="25" s="1"/>
  <c r="E4730" i="25"/>
  <c r="E4002" i="25"/>
  <c r="G4001" i="25"/>
  <c r="I4001" i="25" s="1"/>
  <c r="E974" i="25"/>
  <c r="G973" i="25"/>
  <c r="I973" i="25" s="1"/>
  <c r="E3835" i="25"/>
  <c r="G3834" i="25"/>
  <c r="I3834" i="25" s="1"/>
  <c r="G2330" i="25"/>
  <c r="I2330" i="25" s="1"/>
  <c r="E2331" i="25"/>
  <c r="G110" i="25"/>
  <c r="I110" i="25" s="1"/>
  <c r="E111" i="25"/>
  <c r="G4929" i="25"/>
  <c r="I4929" i="25" s="1"/>
  <c r="E4930" i="25"/>
  <c r="E4838" i="25"/>
  <c r="G4837" i="25"/>
  <c r="I4837" i="25" s="1"/>
  <c r="E2440" i="25"/>
  <c r="G2439" i="25"/>
  <c r="I2439" i="25" s="1"/>
  <c r="G443" i="25"/>
  <c r="I443" i="25" s="1"/>
  <c r="E444" i="25"/>
  <c r="G32" i="25"/>
  <c r="I32" i="25" s="1"/>
  <c r="E33" i="25"/>
  <c r="G3938" i="25"/>
  <c r="I3938" i="25" s="1"/>
  <c r="E3939" i="25"/>
  <c r="E1432" i="25"/>
  <c r="G1431" i="25"/>
  <c r="I1431" i="25" s="1"/>
  <c r="G1472" i="25"/>
  <c r="I1472" i="25" s="1"/>
  <c r="E1473" i="25"/>
  <c r="G2582" i="25"/>
  <c r="I2582" i="25" s="1"/>
  <c r="E2583" i="25"/>
  <c r="E342" i="25"/>
  <c r="G341" i="25"/>
  <c r="I341" i="25" s="1"/>
  <c r="E1392" i="25"/>
  <c r="G1391" i="25"/>
  <c r="I1391" i="25" s="1"/>
  <c r="G1055" i="25"/>
  <c r="I1055" i="25" s="1"/>
  <c r="E1056" i="25"/>
  <c r="G1302" i="25"/>
  <c r="I1302" i="25" s="1"/>
  <c r="E1303" i="25"/>
  <c r="G81" i="24"/>
  <c r="I81" i="24" s="1"/>
  <c r="G32" i="24"/>
  <c r="I32" i="24" s="1"/>
  <c r="AI130" i="4"/>
  <c r="AH130" i="4"/>
  <c r="Y130" i="4"/>
  <c r="AC130" i="4" s="1"/>
  <c r="C130" i="4"/>
  <c r="B130" i="4"/>
  <c r="AG77" i="13" s="1"/>
  <c r="Q115" i="4"/>
  <c r="R114" i="4" s="1"/>
  <c r="AI115" i="4"/>
  <c r="AH115" i="4"/>
  <c r="AD115" i="4"/>
  <c r="AD66" i="13" s="1"/>
  <c r="O115" i="4"/>
  <c r="N115" i="4"/>
  <c r="M115" i="4"/>
  <c r="C115" i="4"/>
  <c r="B115" i="4"/>
  <c r="AG65" i="13" s="1"/>
  <c r="AI139" i="4"/>
  <c r="AH139" i="4"/>
  <c r="Y139" i="4"/>
  <c r="AC139" i="4" s="1"/>
  <c r="C139" i="4"/>
  <c r="B139" i="4"/>
  <c r="AG83" i="13" s="1"/>
  <c r="C112" i="4" l="1"/>
  <c r="C128" i="4"/>
  <c r="AF66" i="13"/>
  <c r="AE66" i="13"/>
  <c r="G4876" i="25"/>
  <c r="I4876" i="25" s="1"/>
  <c r="E4877" i="25"/>
  <c r="G4157" i="25"/>
  <c r="I4157" i="25" s="1"/>
  <c r="E4158" i="25"/>
  <c r="G249" i="25"/>
  <c r="I249" i="25" s="1"/>
  <c r="E250" i="25"/>
  <c r="G2849" i="25"/>
  <c r="I2849" i="25" s="1"/>
  <c r="E2850" i="25"/>
  <c r="E4802" i="25"/>
  <c r="G4801" i="25"/>
  <c r="I4801" i="25" s="1"/>
  <c r="E1304" i="25"/>
  <c r="G1303" i="25"/>
  <c r="I1303" i="25" s="1"/>
  <c r="G2583" i="25"/>
  <c r="I2583" i="25" s="1"/>
  <c r="E2584" i="25"/>
  <c r="E34" i="25"/>
  <c r="G33" i="25"/>
  <c r="I33" i="25" s="1"/>
  <c r="E4931" i="25"/>
  <c r="G4930" i="25"/>
  <c r="I4930" i="25" s="1"/>
  <c r="E4731" i="25"/>
  <c r="G4730" i="25"/>
  <c r="I4730" i="25" s="1"/>
  <c r="G2914" i="25"/>
  <c r="I2914" i="25" s="1"/>
  <c r="E2915" i="25"/>
  <c r="E2131" i="25"/>
  <c r="G2130" i="25"/>
  <c r="I2130" i="25" s="1"/>
  <c r="E3725" i="25"/>
  <c r="G3724" i="25"/>
  <c r="I3724" i="25" s="1"/>
  <c r="E2056" i="25"/>
  <c r="G2055" i="25"/>
  <c r="E4616" i="25"/>
  <c r="G4615" i="25"/>
  <c r="I4615" i="25" s="1"/>
  <c r="G2637" i="25"/>
  <c r="I2637" i="25" s="1"/>
  <c r="E2638" i="25"/>
  <c r="G3879" i="25"/>
  <c r="I3879" i="25" s="1"/>
  <c r="E3880" i="25"/>
  <c r="G1624" i="25"/>
  <c r="I1624" i="25" s="1"/>
  <c r="E1625" i="25"/>
  <c r="G1056" i="25"/>
  <c r="I1056" i="25" s="1"/>
  <c r="E1057" i="25"/>
  <c r="E1474" i="25"/>
  <c r="G1473" i="25"/>
  <c r="I1473" i="25" s="1"/>
  <c r="G444" i="25"/>
  <c r="I444" i="25" s="1"/>
  <c r="E445" i="25"/>
  <c r="E112" i="25"/>
  <c r="G111" i="25"/>
  <c r="I111" i="25" s="1"/>
  <c r="E1770" i="25"/>
  <c r="G1769" i="25"/>
  <c r="I1769" i="25" s="1"/>
  <c r="G843" i="25"/>
  <c r="I843" i="25" s="1"/>
  <c r="E844" i="25"/>
  <c r="G393" i="25"/>
  <c r="I393" i="25" s="1"/>
  <c r="E394" i="25"/>
  <c r="G3567" i="25"/>
  <c r="I3567" i="25" s="1"/>
  <c r="E3568" i="25"/>
  <c r="E196" i="25"/>
  <c r="G195" i="25"/>
  <c r="I195" i="25" s="1"/>
  <c r="E1906" i="25"/>
  <c r="G1905" i="25"/>
  <c r="I1905" i="25" s="1"/>
  <c r="G687" i="25"/>
  <c r="I687" i="25" s="1"/>
  <c r="E688" i="25"/>
  <c r="E3313" i="25"/>
  <c r="G3312" i="25"/>
  <c r="I3312" i="25" s="1"/>
  <c r="G3835" i="25"/>
  <c r="I3835" i="25" s="1"/>
  <c r="E3836" i="25"/>
  <c r="G770" i="25"/>
  <c r="I770" i="25" s="1"/>
  <c r="E771" i="25"/>
  <c r="E1510" i="25"/>
  <c r="G1509" i="25"/>
  <c r="I1509" i="25" s="1"/>
  <c r="G906" i="25"/>
  <c r="I906" i="25" s="1"/>
  <c r="E907" i="25"/>
  <c r="G2194" i="25"/>
  <c r="I2194" i="25" s="1"/>
  <c r="E2195" i="25"/>
  <c r="E3428" i="25"/>
  <c r="G3427" i="25"/>
  <c r="I3427" i="25" s="1"/>
  <c r="E1575" i="25"/>
  <c r="G1574" i="25"/>
  <c r="I1574" i="25" s="1"/>
  <c r="G1392" i="25"/>
  <c r="I1392" i="25" s="1"/>
  <c r="E1393" i="25"/>
  <c r="G1432" i="25"/>
  <c r="I1432" i="25" s="1"/>
  <c r="E1433" i="25"/>
  <c r="E2441" i="25"/>
  <c r="G2440" i="25"/>
  <c r="I2440" i="25" s="1"/>
  <c r="G974" i="25"/>
  <c r="I974" i="25" s="1"/>
  <c r="E975" i="25"/>
  <c r="E3368" i="25"/>
  <c r="G3367" i="25"/>
  <c r="I3367" i="25" s="1"/>
  <c r="E4518" i="25"/>
  <c r="G4517" i="25"/>
  <c r="I4517" i="25" s="1"/>
  <c r="E2379" i="25"/>
  <c r="G2378" i="25"/>
  <c r="I2378" i="25" s="1"/>
  <c r="E2706" i="25"/>
  <c r="G2705" i="25"/>
  <c r="I2705" i="25" s="1"/>
  <c r="E3940" i="25"/>
  <c r="G3939" i="25"/>
  <c r="I3939" i="25" s="1"/>
  <c r="E2332" i="25"/>
  <c r="G2331" i="25"/>
  <c r="I2331" i="25" s="1"/>
  <c r="G3514" i="25"/>
  <c r="I3514" i="25" s="1"/>
  <c r="E3515" i="25"/>
  <c r="E153" i="25"/>
  <c r="G152" i="25"/>
  <c r="I152" i="25" s="1"/>
  <c r="G3223" i="25"/>
  <c r="I3223" i="25" s="1"/>
  <c r="E3224" i="25"/>
  <c r="E2983" i="25"/>
  <c r="G2982" i="25"/>
  <c r="I2982" i="25" s="1"/>
  <c r="E343" i="25"/>
  <c r="G342" i="25"/>
  <c r="I342" i="25" s="1"/>
  <c r="G4838" i="25"/>
  <c r="I4838" i="25" s="1"/>
  <c r="E4839" i="25"/>
  <c r="G4002" i="25"/>
  <c r="I4002" i="25" s="1"/>
  <c r="E4003" i="25"/>
  <c r="G4428" i="25"/>
  <c r="I4428" i="25" s="1"/>
  <c r="E4429" i="25"/>
  <c r="G1211" i="25"/>
  <c r="I1211" i="25" s="1"/>
  <c r="E1212" i="25"/>
  <c r="G560" i="25"/>
  <c r="I560" i="25" s="1"/>
  <c r="E561" i="25"/>
  <c r="E2747" i="25"/>
  <c r="G2746" i="25"/>
  <c r="I2746" i="25" s="1"/>
  <c r="G82" i="24"/>
  <c r="I82" i="24" s="1"/>
  <c r="G33" i="24"/>
  <c r="I33" i="24" s="1"/>
  <c r="AD65" i="13"/>
  <c r="AF65" i="13" s="1"/>
  <c r="F484" i="21"/>
  <c r="F345" i="21"/>
  <c r="B112" i="4"/>
  <c r="B137" i="4"/>
  <c r="B128" i="4"/>
  <c r="Y115" i="4"/>
  <c r="AC115" i="4" s="1"/>
  <c r="W115" i="4"/>
  <c r="AA115" i="4" s="1"/>
  <c r="X115" i="4"/>
  <c r="AB115" i="4" s="1"/>
  <c r="V115" i="4"/>
  <c r="Z115" i="4" s="1"/>
  <c r="S114" i="4"/>
  <c r="V114" i="4"/>
  <c r="Z114" i="4" s="1"/>
  <c r="W114" i="4"/>
  <c r="AA114" i="4" s="1"/>
  <c r="X130" i="4"/>
  <c r="AB130" i="4" s="1"/>
  <c r="V130" i="4"/>
  <c r="Z130" i="4" s="1"/>
  <c r="X139" i="4"/>
  <c r="AB139" i="4" s="1"/>
  <c r="V139" i="4"/>
  <c r="Z139" i="4" s="1"/>
  <c r="R113" i="4"/>
  <c r="B127" i="4"/>
  <c r="C127" i="4"/>
  <c r="C129" i="4"/>
  <c r="B129" i="4"/>
  <c r="R112" i="4"/>
  <c r="C114" i="4"/>
  <c r="B114" i="4"/>
  <c r="C113" i="4"/>
  <c r="B113" i="4"/>
  <c r="B136" i="4"/>
  <c r="C136" i="4"/>
  <c r="C138" i="4"/>
  <c r="B138" i="4"/>
  <c r="C137" i="4"/>
  <c r="E64" i="9"/>
  <c r="Q104" i="4"/>
  <c r="AI104" i="4"/>
  <c r="AH104" i="4"/>
  <c r="Y104" i="4"/>
  <c r="AC104" i="4" s="1"/>
  <c r="C104" i="4"/>
  <c r="B104" i="4"/>
  <c r="Q100" i="4"/>
  <c r="R98" i="4" s="1"/>
  <c r="AI100" i="4"/>
  <c r="AH100" i="4"/>
  <c r="AD100" i="4"/>
  <c r="O100" i="4"/>
  <c r="N100" i="4"/>
  <c r="M100" i="4"/>
  <c r="C100" i="4"/>
  <c r="B100" i="4"/>
  <c r="AG58" i="13" s="1"/>
  <c r="C98" i="4" l="1"/>
  <c r="B105" i="4"/>
  <c r="AG59" i="13"/>
  <c r="G2850" i="25"/>
  <c r="I2850" i="25" s="1"/>
  <c r="E2851" i="25"/>
  <c r="E251" i="25"/>
  <c r="G250" i="25"/>
  <c r="I250" i="25" s="1"/>
  <c r="G4158" i="25"/>
  <c r="I4158" i="25" s="1"/>
  <c r="E4159" i="25"/>
  <c r="G4877" i="25"/>
  <c r="I4877" i="25" s="1"/>
  <c r="E4878" i="25"/>
  <c r="E4803" i="25"/>
  <c r="G4802" i="25"/>
  <c r="I4802" i="25" s="1"/>
  <c r="G1212" i="25"/>
  <c r="I1212" i="25" s="1"/>
  <c r="E1213" i="25"/>
  <c r="G1393" i="25"/>
  <c r="I1393" i="25" s="1"/>
  <c r="E1394" i="25"/>
  <c r="G907" i="25"/>
  <c r="I907" i="25" s="1"/>
  <c r="E908" i="25"/>
  <c r="G3836" i="25"/>
  <c r="I3836" i="25" s="1"/>
  <c r="E3837" i="25"/>
  <c r="E1058" i="25"/>
  <c r="G1057" i="25"/>
  <c r="I1057" i="25" s="1"/>
  <c r="G2638" i="25"/>
  <c r="I2638" i="25" s="1"/>
  <c r="E2639" i="25"/>
  <c r="G343" i="25"/>
  <c r="I343" i="25" s="1"/>
  <c r="E344" i="25"/>
  <c r="E154" i="25"/>
  <c r="G153" i="25"/>
  <c r="I153" i="25" s="1"/>
  <c r="G2706" i="25"/>
  <c r="I2706" i="25" s="1"/>
  <c r="E2707" i="25"/>
  <c r="G3368" i="25"/>
  <c r="I3368" i="25" s="1"/>
  <c r="E3369" i="25"/>
  <c r="E197" i="25"/>
  <c r="G196" i="25"/>
  <c r="I196" i="25" s="1"/>
  <c r="E1771" i="25"/>
  <c r="G1770" i="25"/>
  <c r="I1770" i="25" s="1"/>
  <c r="E2132" i="25"/>
  <c r="G2131" i="25"/>
  <c r="I2131" i="25" s="1"/>
  <c r="E4932" i="25"/>
  <c r="G4931" i="25"/>
  <c r="I4931" i="25" s="1"/>
  <c r="G4429" i="25"/>
  <c r="I4429" i="25" s="1"/>
  <c r="E4430" i="25"/>
  <c r="G4430" i="25" s="1"/>
  <c r="I4430" i="25" s="1"/>
  <c r="E3516" i="25"/>
  <c r="G3515" i="25"/>
  <c r="I3515" i="25" s="1"/>
  <c r="G975" i="25"/>
  <c r="I975" i="25" s="1"/>
  <c r="E976" i="25"/>
  <c r="G3568" i="25"/>
  <c r="I3568" i="25" s="1"/>
  <c r="E3569" i="25"/>
  <c r="G1625" i="25"/>
  <c r="I1625" i="25" s="1"/>
  <c r="E1626" i="25"/>
  <c r="E2916" i="25"/>
  <c r="G2915" i="25"/>
  <c r="I2915" i="25" s="1"/>
  <c r="G2379" i="25"/>
  <c r="I2379" i="25" s="1"/>
  <c r="E2380" i="25"/>
  <c r="E1576" i="25"/>
  <c r="G1575" i="25"/>
  <c r="I1575" i="25" s="1"/>
  <c r="E1511" i="25"/>
  <c r="G1510" i="25"/>
  <c r="I1510" i="25" s="1"/>
  <c r="G3313" i="25"/>
  <c r="I3313" i="25" s="1"/>
  <c r="E3314" i="25"/>
  <c r="E113" i="25"/>
  <c r="G112" i="25"/>
  <c r="I112" i="25" s="1"/>
  <c r="G4616" i="25"/>
  <c r="I4616" i="25" s="1"/>
  <c r="E4617" i="25"/>
  <c r="E35" i="25"/>
  <c r="G34" i="25"/>
  <c r="I34" i="25" s="1"/>
  <c r="G4003" i="25"/>
  <c r="I4003" i="25" s="1"/>
  <c r="E4004" i="25"/>
  <c r="G688" i="25"/>
  <c r="I688" i="25" s="1"/>
  <c r="E689" i="25"/>
  <c r="E395" i="25"/>
  <c r="G394" i="25"/>
  <c r="I394" i="25" s="1"/>
  <c r="E446" i="25"/>
  <c r="G445" i="25"/>
  <c r="I445" i="25" s="1"/>
  <c r="E2585" i="25"/>
  <c r="G2584" i="25"/>
  <c r="I2584" i="25" s="1"/>
  <c r="G2747" i="25"/>
  <c r="I2747" i="25" s="1"/>
  <c r="E2748" i="25"/>
  <c r="E2984" i="25"/>
  <c r="G2983" i="25"/>
  <c r="I2983" i="25" s="1"/>
  <c r="E2333" i="25"/>
  <c r="G2332" i="25"/>
  <c r="I2332" i="25" s="1"/>
  <c r="G2441" i="25"/>
  <c r="I2441" i="25" s="1"/>
  <c r="E2442" i="25"/>
  <c r="E3429" i="25"/>
  <c r="G3428" i="25"/>
  <c r="I3428" i="25" s="1"/>
  <c r="E2057" i="25"/>
  <c r="G2056" i="25"/>
  <c r="E4732" i="25"/>
  <c r="G4731" i="25"/>
  <c r="I4731" i="25" s="1"/>
  <c r="G561" i="25"/>
  <c r="I561" i="25" s="1"/>
  <c r="E562" i="25"/>
  <c r="E4840" i="25"/>
  <c r="G4839" i="25"/>
  <c r="I4839" i="25" s="1"/>
  <c r="E3225" i="25"/>
  <c r="G3224" i="25"/>
  <c r="I3224" i="25" s="1"/>
  <c r="G1433" i="25"/>
  <c r="I1433" i="25" s="1"/>
  <c r="E1434" i="25"/>
  <c r="G2195" i="25"/>
  <c r="I2195" i="25" s="1"/>
  <c r="E2196" i="25"/>
  <c r="G771" i="25"/>
  <c r="I771" i="25" s="1"/>
  <c r="E772" i="25"/>
  <c r="E845" i="25"/>
  <c r="G844" i="25"/>
  <c r="I844" i="25" s="1"/>
  <c r="G3880" i="25"/>
  <c r="I3880" i="25" s="1"/>
  <c r="E3881" i="25"/>
  <c r="E3941" i="25"/>
  <c r="G3940" i="25"/>
  <c r="I3940" i="25" s="1"/>
  <c r="E4519" i="25"/>
  <c r="G4518" i="25"/>
  <c r="I4518" i="25" s="1"/>
  <c r="G1906" i="25"/>
  <c r="I1906" i="25" s="1"/>
  <c r="E1907" i="25"/>
  <c r="E1475" i="25"/>
  <c r="G1474" i="25"/>
  <c r="I1474" i="25" s="1"/>
  <c r="E3726" i="25"/>
  <c r="G3725" i="25"/>
  <c r="I3725" i="25" s="1"/>
  <c r="E1305" i="25"/>
  <c r="G1304" i="25"/>
  <c r="I1304" i="25" s="1"/>
  <c r="G83" i="24"/>
  <c r="I83" i="24" s="1"/>
  <c r="G34" i="24"/>
  <c r="I34" i="24" s="1"/>
  <c r="AE65" i="13"/>
  <c r="AD58" i="13"/>
  <c r="AF58" i="13" s="1"/>
  <c r="F476" i="21"/>
  <c r="F337" i="21"/>
  <c r="T114" i="4"/>
  <c r="R102" i="4"/>
  <c r="W102" i="4" s="1"/>
  <c r="AA102" i="4" s="1"/>
  <c r="Q105" i="4"/>
  <c r="C102" i="4"/>
  <c r="C105" i="4"/>
  <c r="B103" i="4"/>
  <c r="B98" i="4"/>
  <c r="S113" i="4"/>
  <c r="V113" i="4"/>
  <c r="Z113" i="4" s="1"/>
  <c r="W113" i="4"/>
  <c r="AA113" i="4" s="1"/>
  <c r="Y100" i="4"/>
  <c r="AC100" i="4" s="1"/>
  <c r="W100" i="4"/>
  <c r="AA100" i="4" s="1"/>
  <c r="X104" i="4"/>
  <c r="AB104" i="4" s="1"/>
  <c r="V104" i="4"/>
  <c r="Z104" i="4" s="1"/>
  <c r="S112" i="4"/>
  <c r="V112" i="4"/>
  <c r="Z112" i="4" s="1"/>
  <c r="W112" i="4"/>
  <c r="AA112" i="4" s="1"/>
  <c r="X100" i="4"/>
  <c r="AB100" i="4" s="1"/>
  <c r="V100" i="4"/>
  <c r="Z100" i="4" s="1"/>
  <c r="S98" i="4"/>
  <c r="V98" i="4"/>
  <c r="Z98" i="4" s="1"/>
  <c r="W98" i="4"/>
  <c r="AA98" i="4" s="1"/>
  <c r="R101" i="4"/>
  <c r="R103" i="4"/>
  <c r="C101" i="4"/>
  <c r="C103" i="4"/>
  <c r="B102" i="4"/>
  <c r="B101" i="4"/>
  <c r="B97" i="4"/>
  <c r="C97" i="4"/>
  <c r="C99" i="4"/>
  <c r="B99" i="4"/>
  <c r="R99" i="4"/>
  <c r="R97" i="4"/>
  <c r="G4878" i="25" l="1"/>
  <c r="I4878" i="25" s="1"/>
  <c r="E4879" i="25"/>
  <c r="G4159" i="25"/>
  <c r="I4159" i="25" s="1"/>
  <c r="E4160" i="25"/>
  <c r="E252" i="25"/>
  <c r="G251" i="25"/>
  <c r="I251" i="25" s="1"/>
  <c r="E2852" i="25"/>
  <c r="G2851" i="25"/>
  <c r="I2851" i="25" s="1"/>
  <c r="G4803" i="25"/>
  <c r="I4803" i="25" s="1"/>
  <c r="E4804" i="25"/>
  <c r="E2197" i="25"/>
  <c r="G2196" i="25"/>
  <c r="I2196" i="25" s="1"/>
  <c r="G562" i="25"/>
  <c r="I562" i="25" s="1"/>
  <c r="E563" i="25"/>
  <c r="E1627" i="25"/>
  <c r="G1626" i="25"/>
  <c r="I1626" i="25" s="1"/>
  <c r="G3837" i="25"/>
  <c r="I3837" i="25" s="1"/>
  <c r="E3838" i="25"/>
  <c r="E1476" i="25"/>
  <c r="G1476" i="25" s="1"/>
  <c r="I1476" i="25" s="1"/>
  <c r="G1475" i="25"/>
  <c r="I1475" i="25" s="1"/>
  <c r="G3429" i="25"/>
  <c r="I3429" i="25" s="1"/>
  <c r="E3430" i="25"/>
  <c r="E2985" i="25"/>
  <c r="G2984" i="25"/>
  <c r="I2984" i="25" s="1"/>
  <c r="G446" i="25"/>
  <c r="I446" i="25" s="1"/>
  <c r="E447" i="25"/>
  <c r="G35" i="25"/>
  <c r="I35" i="25" s="1"/>
  <c r="E36" i="25"/>
  <c r="G1511" i="25"/>
  <c r="I1511" i="25" s="1"/>
  <c r="E1512" i="25"/>
  <c r="G1771" i="25"/>
  <c r="I1771" i="25" s="1"/>
  <c r="E1772" i="25"/>
  <c r="G154" i="25"/>
  <c r="I154" i="25" s="1"/>
  <c r="E155" i="25"/>
  <c r="E1908" i="25"/>
  <c r="G1907" i="25"/>
  <c r="I1907" i="25" s="1"/>
  <c r="G3881" i="25"/>
  <c r="I3881" i="25" s="1"/>
  <c r="E3882" i="25"/>
  <c r="G1434" i="25"/>
  <c r="I1434" i="25" s="1"/>
  <c r="E1435" i="25"/>
  <c r="G2442" i="25"/>
  <c r="I2442" i="25" s="1"/>
  <c r="E2443" i="25"/>
  <c r="G2748" i="25"/>
  <c r="I2748" i="25" s="1"/>
  <c r="E2749" i="25"/>
  <c r="E4618" i="25"/>
  <c r="G4617" i="25"/>
  <c r="I4617" i="25" s="1"/>
  <c r="E3570" i="25"/>
  <c r="G3569" i="25"/>
  <c r="I3569" i="25" s="1"/>
  <c r="E345" i="25"/>
  <c r="G344" i="25"/>
  <c r="I344" i="25" s="1"/>
  <c r="G908" i="25"/>
  <c r="I908" i="25" s="1"/>
  <c r="E909" i="25"/>
  <c r="G4732" i="25"/>
  <c r="I4732" i="25" s="1"/>
  <c r="E4733" i="25"/>
  <c r="E396" i="25"/>
  <c r="G395" i="25"/>
  <c r="I395" i="25" s="1"/>
  <c r="G1576" i="25"/>
  <c r="I1576" i="25" s="1"/>
  <c r="E1577" i="25"/>
  <c r="E198" i="25"/>
  <c r="G197" i="25"/>
  <c r="I197" i="25" s="1"/>
  <c r="E690" i="25"/>
  <c r="G689" i="25"/>
  <c r="I689" i="25" s="1"/>
  <c r="G2380" i="25"/>
  <c r="I2380" i="25" s="1"/>
  <c r="E2381" i="25"/>
  <c r="E977" i="25"/>
  <c r="G976" i="25"/>
  <c r="I976" i="25" s="1"/>
  <c r="G3369" i="25"/>
  <c r="I3369" i="25" s="1"/>
  <c r="E3370" i="25"/>
  <c r="E2640" i="25"/>
  <c r="G2639" i="25"/>
  <c r="I2639" i="25" s="1"/>
  <c r="E1395" i="25"/>
  <c r="G1394" i="25"/>
  <c r="I1394" i="25" s="1"/>
  <c r="G1305" i="25"/>
  <c r="I1305" i="25" s="1"/>
  <c r="E1306" i="25"/>
  <c r="G4519" i="25"/>
  <c r="I4519" i="25" s="1"/>
  <c r="E4520" i="25"/>
  <c r="E846" i="25"/>
  <c r="G845" i="25"/>
  <c r="I845" i="25" s="1"/>
  <c r="G3225" i="25"/>
  <c r="I3225" i="25" s="1"/>
  <c r="E3226" i="25"/>
  <c r="E2058" i="25"/>
  <c r="G2057" i="25"/>
  <c r="G2585" i="25"/>
  <c r="I2585" i="25" s="1"/>
  <c r="E2586" i="25"/>
  <c r="G113" i="25"/>
  <c r="I113" i="25" s="1"/>
  <c r="E114" i="25"/>
  <c r="G4932" i="25"/>
  <c r="I4932" i="25" s="1"/>
  <c r="E4933" i="25"/>
  <c r="G772" i="25"/>
  <c r="I772" i="25" s="1"/>
  <c r="E773" i="25"/>
  <c r="G4004" i="25"/>
  <c r="I4004" i="25" s="1"/>
  <c r="E4005" i="25"/>
  <c r="E3315" i="25"/>
  <c r="G3314" i="25"/>
  <c r="I3314" i="25" s="1"/>
  <c r="G2707" i="25"/>
  <c r="I2707" i="25" s="1"/>
  <c r="E2708" i="25"/>
  <c r="E1214" i="25"/>
  <c r="G1213" i="25"/>
  <c r="I1213" i="25" s="1"/>
  <c r="E3727" i="25"/>
  <c r="G3726" i="25"/>
  <c r="I3726" i="25" s="1"/>
  <c r="E3942" i="25"/>
  <c r="G3941" i="25"/>
  <c r="I3941" i="25" s="1"/>
  <c r="G4840" i="25"/>
  <c r="I4840" i="25" s="1"/>
  <c r="E4841" i="25"/>
  <c r="G2333" i="25"/>
  <c r="I2333" i="25" s="1"/>
  <c r="E2334" i="25"/>
  <c r="E2917" i="25"/>
  <c r="G2916" i="25"/>
  <c r="I2916" i="25" s="1"/>
  <c r="E3517" i="25"/>
  <c r="G3516" i="25"/>
  <c r="I3516" i="25" s="1"/>
  <c r="G2132" i="25"/>
  <c r="I2132" i="25" s="1"/>
  <c r="E2133" i="25"/>
  <c r="E1059" i="25"/>
  <c r="G1058" i="25"/>
  <c r="I1058" i="25" s="1"/>
  <c r="G84" i="24"/>
  <c r="I84" i="24" s="1"/>
  <c r="G35" i="24"/>
  <c r="I35" i="24" s="1"/>
  <c r="AE58" i="13"/>
  <c r="D58" i="9"/>
  <c r="T98" i="4"/>
  <c r="T112" i="4"/>
  <c r="T113" i="4"/>
  <c r="V102" i="4"/>
  <c r="Z102" i="4" s="1"/>
  <c r="S102" i="4"/>
  <c r="S97" i="4"/>
  <c r="V97" i="4"/>
  <c r="Z97" i="4" s="1"/>
  <c r="W97" i="4"/>
  <c r="AA97" i="4" s="1"/>
  <c r="S99" i="4"/>
  <c r="W99" i="4"/>
  <c r="AA99" i="4" s="1"/>
  <c r="V99" i="4"/>
  <c r="Z99" i="4" s="1"/>
  <c r="S103" i="4"/>
  <c r="V103" i="4"/>
  <c r="Z103" i="4" s="1"/>
  <c r="W103" i="4"/>
  <c r="AA103" i="4" s="1"/>
  <c r="S101" i="4"/>
  <c r="V101" i="4"/>
  <c r="Z101" i="4" s="1"/>
  <c r="W101" i="4"/>
  <c r="AA101" i="4" s="1"/>
  <c r="Q91" i="4"/>
  <c r="AI91" i="4"/>
  <c r="AH91" i="4"/>
  <c r="AD91" i="4"/>
  <c r="C91" i="4"/>
  <c r="B91" i="4"/>
  <c r="AG52" i="13" s="1"/>
  <c r="Q84" i="4"/>
  <c r="AI84" i="4"/>
  <c r="AH84" i="4"/>
  <c r="AD84" i="4"/>
  <c r="O84" i="4"/>
  <c r="C84" i="4"/>
  <c r="B84" i="4"/>
  <c r="AG48" i="13" s="1"/>
  <c r="Q70" i="4"/>
  <c r="AI70" i="4"/>
  <c r="AH70" i="4"/>
  <c r="AD70" i="4"/>
  <c r="O70" i="4"/>
  <c r="M70" i="4"/>
  <c r="C70" i="4"/>
  <c r="B70" i="4"/>
  <c r="AG38" i="13" s="1"/>
  <c r="B63" i="4"/>
  <c r="AG34" i="13" s="1"/>
  <c r="Q63" i="4"/>
  <c r="N63" i="4"/>
  <c r="O63" i="4"/>
  <c r="M63" i="4"/>
  <c r="AI63" i="4"/>
  <c r="AH63" i="4"/>
  <c r="AD63" i="4"/>
  <c r="C63" i="4"/>
  <c r="O8" i="4"/>
  <c r="V8" i="4" s="1"/>
  <c r="Z8" i="4" s="1"/>
  <c r="O7" i="4"/>
  <c r="O6" i="4"/>
  <c r="N5" i="4"/>
  <c r="B4" i="4"/>
  <c r="AG4" i="13" s="1"/>
  <c r="C4" i="4"/>
  <c r="B8" i="4"/>
  <c r="AG5" i="13" s="1"/>
  <c r="C8" i="4"/>
  <c r="B9" i="4"/>
  <c r="AG6" i="13" s="1"/>
  <c r="C9" i="4"/>
  <c r="B12" i="4"/>
  <c r="AG7" i="13" s="1"/>
  <c r="C12" i="4"/>
  <c r="B13" i="4"/>
  <c r="AG8" i="13" s="1"/>
  <c r="C13" i="4"/>
  <c r="B14" i="4"/>
  <c r="AG9" i="13" s="1"/>
  <c r="C14" i="4"/>
  <c r="B15" i="4"/>
  <c r="AG10" i="13" s="1"/>
  <c r="C15" i="4"/>
  <c r="B22" i="4"/>
  <c r="AG11" i="13" s="1"/>
  <c r="C22" i="4"/>
  <c r="B23" i="4"/>
  <c r="AG12" i="13" s="1"/>
  <c r="C23" i="4"/>
  <c r="B24" i="4"/>
  <c r="AG13" i="13" s="1"/>
  <c r="C24" i="4"/>
  <c r="B25" i="4"/>
  <c r="AG14" i="13" s="1"/>
  <c r="C25" i="4"/>
  <c r="B26" i="4"/>
  <c r="AG15" i="13" s="1"/>
  <c r="C26" i="4"/>
  <c r="B27" i="4"/>
  <c r="AG16" i="13" s="1"/>
  <c r="C27" i="4"/>
  <c r="B28" i="4"/>
  <c r="AG17" i="13" s="1"/>
  <c r="C28" i="4"/>
  <c r="B29" i="4"/>
  <c r="AG18" i="13" s="1"/>
  <c r="C29" i="4"/>
  <c r="B34" i="4"/>
  <c r="AG20" i="13" s="1"/>
  <c r="C34" i="4"/>
  <c r="B35" i="4"/>
  <c r="AG21" i="13" s="1"/>
  <c r="C35" i="4"/>
  <c r="B36" i="4"/>
  <c r="AG22" i="13" s="1"/>
  <c r="C36" i="4"/>
  <c r="B37" i="4"/>
  <c r="AG23" i="13" s="1"/>
  <c r="C37" i="4"/>
  <c r="B38" i="4"/>
  <c r="AG24" i="13" s="1"/>
  <c r="C38" i="4"/>
  <c r="B39" i="4"/>
  <c r="AG25" i="13" s="1"/>
  <c r="C39" i="4"/>
  <c r="B40" i="4"/>
  <c r="AG26" i="13" s="1"/>
  <c r="C40" i="4"/>
  <c r="B41" i="4"/>
  <c r="AG27" i="13" s="1"/>
  <c r="C41" i="4"/>
  <c r="B46" i="4"/>
  <c r="AG29" i="13" s="1"/>
  <c r="C46" i="4"/>
  <c r="B51" i="4"/>
  <c r="AG30" i="13" s="1"/>
  <c r="C51" i="4"/>
  <c r="B52" i="4"/>
  <c r="AG31" i="13" s="1"/>
  <c r="C52" i="4"/>
  <c r="B57" i="4"/>
  <c r="AG32" i="13" s="1"/>
  <c r="C57" i="4"/>
  <c r="B59" i="4"/>
  <c r="AG33" i="13" s="1"/>
  <c r="C59" i="4"/>
  <c r="B64" i="4"/>
  <c r="AG35" i="13" s="1"/>
  <c r="C64" i="4"/>
  <c r="B65" i="4"/>
  <c r="AG36" i="13" s="1"/>
  <c r="C65" i="4"/>
  <c r="B66" i="4"/>
  <c r="AG37" i="13" s="1"/>
  <c r="C66" i="4"/>
  <c r="B71" i="4"/>
  <c r="AG39" i="13" s="1"/>
  <c r="C71" i="4"/>
  <c r="B72" i="4"/>
  <c r="AG40" i="13" s="1"/>
  <c r="C72" i="4"/>
  <c r="B74" i="4"/>
  <c r="AG42" i="13" s="1"/>
  <c r="C74" i="4"/>
  <c r="B75" i="4"/>
  <c r="AG43" i="13" s="1"/>
  <c r="C75" i="4"/>
  <c r="B76" i="4"/>
  <c r="AG44" i="13" s="1"/>
  <c r="C76" i="4"/>
  <c r="B78" i="4"/>
  <c r="AG46" i="13" s="1"/>
  <c r="C78" i="4"/>
  <c r="B79" i="4"/>
  <c r="AG47" i="13" s="1"/>
  <c r="C79" i="4"/>
  <c r="B85" i="4"/>
  <c r="AG49" i="13" s="1"/>
  <c r="C85" i="4"/>
  <c r="B86" i="4"/>
  <c r="AG50" i="13" s="1"/>
  <c r="C86" i="4"/>
  <c r="B87" i="4"/>
  <c r="AG51" i="13" s="1"/>
  <c r="C87" i="4"/>
  <c r="B93" i="4"/>
  <c r="AG54" i="13" s="1"/>
  <c r="C93" i="4"/>
  <c r="B94" i="4"/>
  <c r="AG55" i="13" s="1"/>
  <c r="C94" i="4"/>
  <c r="B95" i="4"/>
  <c r="AG56" i="13" s="1"/>
  <c r="C95" i="4"/>
  <c r="B96" i="4"/>
  <c r="AG57" i="13" s="1"/>
  <c r="C96" i="4"/>
  <c r="B106" i="4"/>
  <c r="AG60" i="13" s="1"/>
  <c r="C106" i="4"/>
  <c r="B107" i="4"/>
  <c r="AG61" i="13" s="1"/>
  <c r="C107" i="4"/>
  <c r="B108" i="4"/>
  <c r="AG62" i="13" s="1"/>
  <c r="C108" i="4"/>
  <c r="B109" i="4"/>
  <c r="AG63" i="13" s="1"/>
  <c r="C109" i="4"/>
  <c r="B110" i="4"/>
  <c r="AG64" i="13" s="1"/>
  <c r="C110" i="4"/>
  <c r="B111" i="4"/>
  <c r="C111" i="4"/>
  <c r="B116" i="4"/>
  <c r="AG66" i="13" s="1"/>
  <c r="C116" i="4"/>
  <c r="B117" i="4"/>
  <c r="AG67" i="13" s="1"/>
  <c r="C117" i="4"/>
  <c r="B118" i="4"/>
  <c r="AG68" i="13" s="1"/>
  <c r="C118" i="4"/>
  <c r="B119" i="4"/>
  <c r="AG69" i="13" s="1"/>
  <c r="C119" i="4"/>
  <c r="B120" i="4"/>
  <c r="AG70" i="13" s="1"/>
  <c r="C120" i="4"/>
  <c r="B121" i="4"/>
  <c r="AG71" i="13" s="1"/>
  <c r="C121" i="4"/>
  <c r="B122" i="4"/>
  <c r="AG72" i="13" s="1"/>
  <c r="C122" i="4"/>
  <c r="B123" i="4"/>
  <c r="AG73" i="13" s="1"/>
  <c r="C123" i="4"/>
  <c r="B124" i="4"/>
  <c r="AG74" i="13" s="1"/>
  <c r="C124" i="4"/>
  <c r="B125" i="4"/>
  <c r="AG75" i="13" s="1"/>
  <c r="C125" i="4"/>
  <c r="B126" i="4"/>
  <c r="AG76" i="13" s="1"/>
  <c r="C126" i="4"/>
  <c r="B135" i="4"/>
  <c r="AG82" i="13" s="1"/>
  <c r="C135" i="4"/>
  <c r="B140" i="4"/>
  <c r="AG84" i="13" s="1"/>
  <c r="C140" i="4"/>
  <c r="B141" i="4"/>
  <c r="AG85" i="13" s="1"/>
  <c r="C141" i="4"/>
  <c r="B142" i="4"/>
  <c r="AG86" i="13" s="1"/>
  <c r="C142" i="4"/>
  <c r="B143" i="4"/>
  <c r="AG87" i="13" s="1"/>
  <c r="B144" i="4"/>
  <c r="AG88" i="13" s="1"/>
  <c r="C144" i="4"/>
  <c r="B145" i="4"/>
  <c r="AG89" i="13" s="1"/>
  <c r="C145" i="4"/>
  <c r="B146" i="4"/>
  <c r="AG90" i="13" s="1"/>
  <c r="C146" i="4"/>
  <c r="B147" i="4"/>
  <c r="AG91" i="13" s="1"/>
  <c r="C147" i="4"/>
  <c r="B148" i="4"/>
  <c r="AG92" i="13" s="1"/>
  <c r="C148" i="4"/>
  <c r="B149" i="4"/>
  <c r="AG93" i="13" s="1"/>
  <c r="C149" i="4"/>
  <c r="B150" i="4"/>
  <c r="AG94" i="13" s="1"/>
  <c r="C150" i="4"/>
  <c r="B151" i="4"/>
  <c r="AG95" i="13" s="1"/>
  <c r="C151" i="4"/>
  <c r="B152" i="4"/>
  <c r="AG96" i="13" s="1"/>
  <c r="C152" i="4"/>
  <c r="B153" i="4"/>
  <c r="AG97" i="13" s="1"/>
  <c r="C153" i="4"/>
  <c r="B154" i="4"/>
  <c r="AG98" i="13" s="1"/>
  <c r="C154" i="4"/>
  <c r="B156" i="4"/>
  <c r="AG100" i="13" s="1"/>
  <c r="C156" i="4"/>
  <c r="B157" i="4"/>
  <c r="AG101" i="13" s="1"/>
  <c r="C157" i="4"/>
  <c r="B158" i="4"/>
  <c r="AG102" i="13" s="1"/>
  <c r="C158" i="4"/>
  <c r="B159" i="4"/>
  <c r="AG103" i="13" s="1"/>
  <c r="C159" i="4"/>
  <c r="B160" i="4"/>
  <c r="AG104" i="13" s="1"/>
  <c r="C160" i="4"/>
  <c r="B161" i="4"/>
  <c r="AG105" i="13" s="1"/>
  <c r="C161" i="4"/>
  <c r="B162" i="4"/>
  <c r="AG106" i="13" s="1"/>
  <c r="C162" i="4"/>
  <c r="B163" i="4"/>
  <c r="AG107" i="13" s="1"/>
  <c r="C163" i="4"/>
  <c r="B164" i="4"/>
  <c r="AG108" i="13" s="1"/>
  <c r="C164" i="4"/>
  <c r="B165" i="4"/>
  <c r="AG109" i="13" s="1"/>
  <c r="C165" i="4"/>
  <c r="B167" i="4"/>
  <c r="AG111" i="13" s="1"/>
  <c r="B171" i="4"/>
  <c r="AG113" i="13" s="1"/>
  <c r="C171" i="4"/>
  <c r="B172" i="4"/>
  <c r="AG114" i="13" s="1"/>
  <c r="C172" i="4"/>
  <c r="B173" i="4"/>
  <c r="AG115" i="13" s="1"/>
  <c r="C173" i="4"/>
  <c r="B174" i="4"/>
  <c r="AG116" i="13" s="1"/>
  <c r="C174" i="4"/>
  <c r="B175" i="4"/>
  <c r="AG117" i="13" s="1"/>
  <c r="C175" i="4"/>
  <c r="B176" i="4"/>
  <c r="AG118" i="13" s="1"/>
  <c r="C176" i="4"/>
  <c r="B177" i="4"/>
  <c r="AG119" i="13" s="1"/>
  <c r="C177" i="4"/>
  <c r="B178" i="4"/>
  <c r="AG120" i="13" s="1"/>
  <c r="C178" i="4"/>
  <c r="B179" i="4"/>
  <c r="AG121" i="13" s="1"/>
  <c r="C179" i="4"/>
  <c r="B180" i="4"/>
  <c r="AG122" i="13" s="1"/>
  <c r="C180" i="4"/>
  <c r="B181" i="4"/>
  <c r="AG123" i="13" s="1"/>
  <c r="C181" i="4"/>
  <c r="B182" i="4"/>
  <c r="AG124" i="13" s="1"/>
  <c r="C182" i="4"/>
  <c r="B183" i="4"/>
  <c r="AG125" i="13" s="1"/>
  <c r="C183" i="4"/>
  <c r="B184" i="4"/>
  <c r="AG126" i="13" s="1"/>
  <c r="C184" i="4"/>
  <c r="B185" i="4"/>
  <c r="AG127" i="13" s="1"/>
  <c r="C185" i="4"/>
  <c r="B188" i="4"/>
  <c r="AG130" i="13" s="1"/>
  <c r="C188" i="4"/>
  <c r="B189" i="4"/>
  <c r="AG131" i="13" s="1"/>
  <c r="C189" i="4"/>
  <c r="B190" i="4"/>
  <c r="AG132" i="13" s="1"/>
  <c r="C190" i="4"/>
  <c r="B192" i="4"/>
  <c r="AG134" i="13" s="1"/>
  <c r="C192" i="4"/>
  <c r="B193" i="4"/>
  <c r="AG135" i="13" s="1"/>
  <c r="C193" i="4"/>
  <c r="B194" i="4"/>
  <c r="AG136" i="13" s="1"/>
  <c r="C194" i="4"/>
  <c r="N168" i="4"/>
  <c r="Q168" i="4"/>
  <c r="N169" i="4"/>
  <c r="N170" i="4" s="1"/>
  <c r="X87" i="4"/>
  <c r="AB87" i="4" s="1"/>
  <c r="Y87" i="4"/>
  <c r="AC87" i="4" s="1"/>
  <c r="C89" i="4" l="1"/>
  <c r="C54" i="4"/>
  <c r="C48" i="4"/>
  <c r="C68" i="4"/>
  <c r="C81" i="4"/>
  <c r="C17" i="4"/>
  <c r="C11" i="4"/>
  <c r="C5" i="4"/>
  <c r="C61" i="4"/>
  <c r="F363" i="21"/>
  <c r="F502" i="21"/>
  <c r="E2853" i="25"/>
  <c r="G2852" i="25"/>
  <c r="I2852" i="25" s="1"/>
  <c r="G252" i="25"/>
  <c r="I252" i="25" s="1"/>
  <c r="E253" i="25"/>
  <c r="G4160" i="25"/>
  <c r="I4160" i="25" s="1"/>
  <c r="E4161" i="25"/>
  <c r="G4804" i="25"/>
  <c r="I4804" i="25" s="1"/>
  <c r="E4805" i="25"/>
  <c r="E4880" i="25"/>
  <c r="G4879" i="25"/>
  <c r="I4879" i="25" s="1"/>
  <c r="G114" i="25"/>
  <c r="I114" i="25" s="1"/>
  <c r="E115" i="25"/>
  <c r="E1436" i="25"/>
  <c r="G1435" i="25"/>
  <c r="I1435" i="25" s="1"/>
  <c r="G1772" i="25"/>
  <c r="I1772" i="25" s="1"/>
  <c r="E1773" i="25"/>
  <c r="G1059" i="25"/>
  <c r="I1059" i="25" s="1"/>
  <c r="E1060" i="25"/>
  <c r="G3942" i="25"/>
  <c r="I3942" i="25" s="1"/>
  <c r="E3943" i="25"/>
  <c r="G3315" i="25"/>
  <c r="I3315" i="25" s="1"/>
  <c r="E3316" i="25"/>
  <c r="G846" i="25"/>
  <c r="I846" i="25" s="1"/>
  <c r="E847" i="25"/>
  <c r="E2641" i="25"/>
  <c r="G2640" i="25"/>
  <c r="I2640" i="25" s="1"/>
  <c r="E691" i="25"/>
  <c r="G690" i="25"/>
  <c r="I690" i="25" s="1"/>
  <c r="G396" i="25"/>
  <c r="I396" i="25" s="1"/>
  <c r="E397" i="25"/>
  <c r="E3571" i="25"/>
  <c r="G3570" i="25"/>
  <c r="I3570" i="25" s="1"/>
  <c r="G2985" i="25"/>
  <c r="I2985" i="25" s="1"/>
  <c r="E2986" i="25"/>
  <c r="G2133" i="25"/>
  <c r="I2133" i="25" s="1"/>
  <c r="E2134" i="25"/>
  <c r="G2334" i="25"/>
  <c r="I2334" i="25" s="1"/>
  <c r="E2335" i="25"/>
  <c r="G4005" i="25"/>
  <c r="I4005" i="25" s="1"/>
  <c r="E4006" i="25"/>
  <c r="E2587" i="25"/>
  <c r="G2586" i="25"/>
  <c r="I2586" i="25" s="1"/>
  <c r="G4520" i="25"/>
  <c r="I4520" i="25" s="1"/>
  <c r="E4521" i="25"/>
  <c r="G3370" i="25"/>
  <c r="I3370" i="25" s="1"/>
  <c r="E3371" i="25"/>
  <c r="G4733" i="25"/>
  <c r="I4733" i="25" s="1"/>
  <c r="E4734" i="25"/>
  <c r="E3883" i="25"/>
  <c r="G3882" i="25"/>
  <c r="I3882" i="25" s="1"/>
  <c r="E1513" i="25"/>
  <c r="G1512" i="25"/>
  <c r="I1512" i="25" s="1"/>
  <c r="E3431" i="25"/>
  <c r="G3430" i="25"/>
  <c r="I3430" i="25" s="1"/>
  <c r="G3727" i="25"/>
  <c r="I3727" i="25" s="1"/>
  <c r="E3728" i="25"/>
  <c r="G4618" i="25"/>
  <c r="I4618" i="25" s="1"/>
  <c r="E4619" i="25"/>
  <c r="E1628" i="25"/>
  <c r="G1627" i="25"/>
  <c r="I1627" i="25" s="1"/>
  <c r="E774" i="25"/>
  <c r="G773" i="25"/>
  <c r="I773" i="25" s="1"/>
  <c r="E1307" i="25"/>
  <c r="G1306" i="25"/>
  <c r="I1306" i="25" s="1"/>
  <c r="E910" i="25"/>
  <c r="G909" i="25"/>
  <c r="I909" i="25" s="1"/>
  <c r="G2749" i="25"/>
  <c r="I2749" i="25" s="1"/>
  <c r="E2750" i="25"/>
  <c r="G36" i="25"/>
  <c r="I36" i="25" s="1"/>
  <c r="E37" i="25"/>
  <c r="E564" i="25"/>
  <c r="G563" i="25"/>
  <c r="I563" i="25" s="1"/>
  <c r="E3518" i="25"/>
  <c r="G3517" i="25"/>
  <c r="I3517" i="25" s="1"/>
  <c r="E1215" i="25"/>
  <c r="G1214" i="25"/>
  <c r="I1214" i="25" s="1"/>
  <c r="E2059" i="25"/>
  <c r="G2058" i="25"/>
  <c r="E978" i="25"/>
  <c r="G977" i="25"/>
  <c r="I977" i="25" s="1"/>
  <c r="G198" i="25"/>
  <c r="I198" i="25" s="1"/>
  <c r="E199" i="25"/>
  <c r="E1909" i="25"/>
  <c r="G1908" i="25"/>
  <c r="I1908" i="25" s="1"/>
  <c r="E4842" i="25"/>
  <c r="G4841" i="25"/>
  <c r="I4841" i="25" s="1"/>
  <c r="E2709" i="25"/>
  <c r="G2708" i="25"/>
  <c r="I2708" i="25" s="1"/>
  <c r="G4933" i="25"/>
  <c r="I4933" i="25" s="1"/>
  <c r="E4934" i="25"/>
  <c r="E3227" i="25"/>
  <c r="G3226" i="25"/>
  <c r="I3226" i="25" s="1"/>
  <c r="G2381" i="25"/>
  <c r="I2381" i="25" s="1"/>
  <c r="E2382" i="25"/>
  <c r="G1577" i="25"/>
  <c r="I1577" i="25" s="1"/>
  <c r="E1578" i="25"/>
  <c r="G2443" i="25"/>
  <c r="I2443" i="25" s="1"/>
  <c r="E2444" i="25"/>
  <c r="G155" i="25"/>
  <c r="I155" i="25" s="1"/>
  <c r="E156" i="25"/>
  <c r="G447" i="25"/>
  <c r="I447" i="25" s="1"/>
  <c r="E448" i="25"/>
  <c r="E3839" i="25"/>
  <c r="G3838" i="25"/>
  <c r="I3838" i="25" s="1"/>
  <c r="E2918" i="25"/>
  <c r="G2917" i="25"/>
  <c r="I2917" i="25" s="1"/>
  <c r="E1396" i="25"/>
  <c r="G1395" i="25"/>
  <c r="I1395" i="25" s="1"/>
  <c r="E346" i="25"/>
  <c r="G345" i="25"/>
  <c r="I345" i="25" s="1"/>
  <c r="E2198" i="25"/>
  <c r="G2197" i="25"/>
  <c r="I2197" i="25" s="1"/>
  <c r="G85" i="24"/>
  <c r="I85" i="24" s="1"/>
  <c r="G36" i="24"/>
  <c r="I36" i="24" s="1"/>
  <c r="N10" i="4"/>
  <c r="N11" i="4" s="1"/>
  <c r="AD34" i="13"/>
  <c r="AF34" i="13" s="1"/>
  <c r="F452" i="21"/>
  <c r="F313" i="21"/>
  <c r="AD38" i="13"/>
  <c r="AF38" i="13" s="1"/>
  <c r="F317" i="21"/>
  <c r="F456" i="21"/>
  <c r="AD48" i="13"/>
  <c r="AF48" i="13" s="1"/>
  <c r="F327" i="21"/>
  <c r="F466" i="21"/>
  <c r="AD52" i="13"/>
  <c r="AF52" i="13" s="1"/>
  <c r="F331" i="21"/>
  <c r="F470" i="21"/>
  <c r="T101" i="4"/>
  <c r="T103" i="4"/>
  <c r="T99" i="4"/>
  <c r="T97" i="4"/>
  <c r="T102" i="4"/>
  <c r="E127" i="9"/>
  <c r="E108" i="9"/>
  <c r="E115" i="9"/>
  <c r="E125" i="9"/>
  <c r="E116" i="9"/>
  <c r="E107" i="9"/>
  <c r="E105" i="9"/>
  <c r="E101" i="9"/>
  <c r="E97" i="9"/>
  <c r="E93" i="9"/>
  <c r="E90" i="9"/>
  <c r="E83" i="9"/>
  <c r="E71" i="9"/>
  <c r="E67" i="9"/>
  <c r="E41" i="9"/>
  <c r="E35" i="9"/>
  <c r="E17" i="9"/>
  <c r="E113" i="9"/>
  <c r="E123" i="9"/>
  <c r="E109" i="9"/>
  <c r="E110" i="9"/>
  <c r="E118" i="9"/>
  <c r="E104" i="9"/>
  <c r="E100" i="9"/>
  <c r="E96" i="9"/>
  <c r="E89" i="9"/>
  <c r="E85" i="9"/>
  <c r="E82" i="9"/>
  <c r="E78" i="9"/>
  <c r="E66" i="9"/>
  <c r="E53" i="9"/>
  <c r="E44" i="9"/>
  <c r="E34" i="9"/>
  <c r="E24" i="9"/>
  <c r="E126" i="9"/>
  <c r="E112" i="9"/>
  <c r="E124" i="9"/>
  <c r="E117" i="9"/>
  <c r="E106" i="9"/>
  <c r="E103" i="9"/>
  <c r="E99" i="9"/>
  <c r="E95" i="9"/>
  <c r="E92" i="9"/>
  <c r="E88" i="9"/>
  <c r="E81" i="9"/>
  <c r="E77" i="9"/>
  <c r="E73" i="9"/>
  <c r="E69" i="9"/>
  <c r="E65" i="9"/>
  <c r="E56" i="9"/>
  <c r="E32" i="9"/>
  <c r="E20" i="9"/>
  <c r="E120" i="9"/>
  <c r="E114" i="9"/>
  <c r="E111" i="9"/>
  <c r="E121" i="9"/>
  <c r="E122" i="9"/>
  <c r="E102" i="9"/>
  <c r="E98" i="9"/>
  <c r="E94" i="9"/>
  <c r="E91" i="9"/>
  <c r="E87" i="9"/>
  <c r="E79" i="9"/>
  <c r="E72" i="9"/>
  <c r="E68" i="9"/>
  <c r="E52" i="9"/>
  <c r="Q170" i="4"/>
  <c r="R169" i="4" s="1"/>
  <c r="W170" i="4"/>
  <c r="AA170" i="4" s="1"/>
  <c r="Y170" i="4"/>
  <c r="AC170" i="4" s="1"/>
  <c r="E119" i="9"/>
  <c r="B17" i="4"/>
  <c r="B47" i="4"/>
  <c r="B81" i="4"/>
  <c r="B10" i="4"/>
  <c r="B62" i="4"/>
  <c r="B6" i="4"/>
  <c r="B68" i="4"/>
  <c r="B58" i="4"/>
  <c r="B89" i="4"/>
  <c r="R68" i="4"/>
  <c r="R89" i="4"/>
  <c r="R81" i="4"/>
  <c r="Y84" i="4"/>
  <c r="AC84" i="4" s="1"/>
  <c r="W84" i="4"/>
  <c r="AA84" i="4" s="1"/>
  <c r="X84" i="4"/>
  <c r="AB84" i="4" s="1"/>
  <c r="V84" i="4"/>
  <c r="Z84" i="4" s="1"/>
  <c r="Y70" i="4"/>
  <c r="AC70" i="4" s="1"/>
  <c r="W70" i="4"/>
  <c r="AA70" i="4" s="1"/>
  <c r="X70" i="4"/>
  <c r="AB70" i="4" s="1"/>
  <c r="V70" i="4"/>
  <c r="Z70" i="4" s="1"/>
  <c r="Y91" i="4"/>
  <c r="AC91" i="4" s="1"/>
  <c r="W91" i="4"/>
  <c r="AA91" i="4" s="1"/>
  <c r="X91" i="4"/>
  <c r="AB91" i="4" s="1"/>
  <c r="V91" i="4"/>
  <c r="Z91" i="4" s="1"/>
  <c r="C88" i="4"/>
  <c r="C90" i="4"/>
  <c r="C80" i="4"/>
  <c r="C83" i="4"/>
  <c r="B88" i="4"/>
  <c r="B90" i="4"/>
  <c r="R88" i="4"/>
  <c r="R90" i="4"/>
  <c r="B20" i="4"/>
  <c r="B67" i="4"/>
  <c r="B80" i="4"/>
  <c r="B83" i="4"/>
  <c r="C82" i="4"/>
  <c r="B82" i="4"/>
  <c r="B69" i="4"/>
  <c r="R80" i="4"/>
  <c r="R83" i="4"/>
  <c r="R82" i="4"/>
  <c r="B16" i="4"/>
  <c r="C67" i="4"/>
  <c r="C69" i="4"/>
  <c r="B11" i="4"/>
  <c r="B61" i="4"/>
  <c r="R67" i="4"/>
  <c r="R69" i="4"/>
  <c r="N7" i="4"/>
  <c r="C47" i="4"/>
  <c r="C50" i="4"/>
  <c r="C49" i="4"/>
  <c r="B49" i="4"/>
  <c r="B60" i="4"/>
  <c r="B5" i="4"/>
  <c r="C58" i="4"/>
  <c r="C60" i="4"/>
  <c r="C7" i="4"/>
  <c r="C62" i="4"/>
  <c r="B7" i="4"/>
  <c r="C6" i="4"/>
  <c r="B50" i="4"/>
  <c r="C16" i="4"/>
  <c r="C21" i="4"/>
  <c r="B21" i="4"/>
  <c r="B48" i="4"/>
  <c r="C20" i="4"/>
  <c r="B53" i="4"/>
  <c r="C53" i="4"/>
  <c r="C10" i="4"/>
  <c r="C19" i="4"/>
  <c r="C56" i="4"/>
  <c r="B19" i="4"/>
  <c r="B56" i="4"/>
  <c r="W12" i="4"/>
  <c r="AA12" i="4" s="1"/>
  <c r="C18" i="4"/>
  <c r="C55" i="4"/>
  <c r="B18" i="4"/>
  <c r="B55" i="4"/>
  <c r="N6" i="4"/>
  <c r="N8" i="4" s="1"/>
  <c r="W8" i="4" s="1"/>
  <c r="AA8" i="4" s="1"/>
  <c r="B54" i="4"/>
  <c r="F108" i="9"/>
  <c r="F109" i="9"/>
  <c r="F110" i="9"/>
  <c r="F115" i="9"/>
  <c r="F116" i="9"/>
  <c r="F117" i="9"/>
  <c r="F118" i="9"/>
  <c r="F119" i="9"/>
  <c r="F120" i="9"/>
  <c r="F121" i="9"/>
  <c r="F122" i="9"/>
  <c r="F123" i="9"/>
  <c r="F124" i="9"/>
  <c r="F53" i="9"/>
  <c r="O2" i="4"/>
  <c r="AE9" i="4"/>
  <c r="N9" i="4" s="1"/>
  <c r="O9" i="4"/>
  <c r="V9" i="4" s="1"/>
  <c r="Z9" i="4" s="1"/>
  <c r="G4805" i="25" l="1"/>
  <c r="I4805" i="25" s="1"/>
  <c r="E4806" i="25"/>
  <c r="G4806" i="25" s="1"/>
  <c r="I4806" i="25" s="1"/>
  <c r="E4162" i="25"/>
  <c r="G4161" i="25"/>
  <c r="I4161" i="25" s="1"/>
  <c r="E254" i="25"/>
  <c r="G253" i="25"/>
  <c r="I253" i="25" s="1"/>
  <c r="E4881" i="25"/>
  <c r="G4880" i="25"/>
  <c r="I4880" i="25" s="1"/>
  <c r="E2854" i="25"/>
  <c r="G2853" i="25"/>
  <c r="I2853" i="25" s="1"/>
  <c r="E2445" i="25"/>
  <c r="G2444" i="25"/>
  <c r="I2444" i="25" s="1"/>
  <c r="E4935" i="25"/>
  <c r="G4934" i="25"/>
  <c r="I4934" i="25" s="1"/>
  <c r="G199" i="25"/>
  <c r="I199" i="25" s="1"/>
  <c r="E200" i="25"/>
  <c r="G2750" i="25"/>
  <c r="I2750" i="25" s="1"/>
  <c r="E2751" i="25"/>
  <c r="G3371" i="25"/>
  <c r="I3371" i="25" s="1"/>
  <c r="E3372" i="25"/>
  <c r="E2336" i="25"/>
  <c r="G2335" i="25"/>
  <c r="I2335" i="25" s="1"/>
  <c r="G847" i="25"/>
  <c r="I847" i="25" s="1"/>
  <c r="E848" i="25"/>
  <c r="G1060" i="25"/>
  <c r="I1060" i="25" s="1"/>
  <c r="E1061" i="25"/>
  <c r="G2918" i="25"/>
  <c r="I2918" i="25" s="1"/>
  <c r="E2919" i="25"/>
  <c r="E1629" i="25"/>
  <c r="G1628" i="25"/>
  <c r="I1628" i="25" s="1"/>
  <c r="G1513" i="25"/>
  <c r="I1513" i="25" s="1"/>
  <c r="E1514" i="25"/>
  <c r="E3572" i="25"/>
  <c r="G3571" i="25"/>
  <c r="I3571" i="25" s="1"/>
  <c r="E1579" i="25"/>
  <c r="G1578" i="25"/>
  <c r="I1578" i="25" s="1"/>
  <c r="E4620" i="25"/>
  <c r="G4619" i="25"/>
  <c r="I4619" i="25" s="1"/>
  <c r="G4521" i="25"/>
  <c r="I4521" i="25" s="1"/>
  <c r="E4522" i="25"/>
  <c r="G2134" i="25"/>
  <c r="I2134" i="25" s="1"/>
  <c r="E2135" i="25"/>
  <c r="G397" i="25"/>
  <c r="I397" i="25" s="1"/>
  <c r="E398" i="25"/>
  <c r="G3316" i="25"/>
  <c r="I3316" i="25" s="1"/>
  <c r="E3317" i="25"/>
  <c r="E1774" i="25"/>
  <c r="G1773" i="25"/>
  <c r="I1773" i="25" s="1"/>
  <c r="G2198" i="25"/>
  <c r="I2198" i="25" s="1"/>
  <c r="E2199" i="25"/>
  <c r="E3840" i="25"/>
  <c r="G3839" i="25"/>
  <c r="I3839" i="25" s="1"/>
  <c r="E2710" i="25"/>
  <c r="G2709" i="25"/>
  <c r="I2709" i="25" s="1"/>
  <c r="G978" i="25"/>
  <c r="I978" i="25" s="1"/>
  <c r="E979" i="25"/>
  <c r="G3518" i="25"/>
  <c r="I3518" i="25" s="1"/>
  <c r="E3519" i="25"/>
  <c r="E911" i="25"/>
  <c r="G910" i="25"/>
  <c r="I910" i="25" s="1"/>
  <c r="E3884" i="25"/>
  <c r="G3883" i="25"/>
  <c r="I3883" i="25" s="1"/>
  <c r="E449" i="25"/>
  <c r="G448" i="25"/>
  <c r="I448" i="25" s="1"/>
  <c r="E2383" i="25"/>
  <c r="G2382" i="25"/>
  <c r="I2382" i="25" s="1"/>
  <c r="G3728" i="25"/>
  <c r="I3728" i="25" s="1"/>
  <c r="E3729" i="25"/>
  <c r="G4734" i="25"/>
  <c r="I4734" i="25" s="1"/>
  <c r="E4735" i="25"/>
  <c r="G3943" i="25"/>
  <c r="I3943" i="25" s="1"/>
  <c r="E3944" i="25"/>
  <c r="E347" i="25"/>
  <c r="G346" i="25"/>
  <c r="I346" i="25" s="1"/>
  <c r="G4842" i="25"/>
  <c r="I4842" i="25" s="1"/>
  <c r="E4843" i="25"/>
  <c r="G4843" i="25" s="1"/>
  <c r="I4843" i="25" s="1"/>
  <c r="G2059" i="25"/>
  <c r="E2060" i="25"/>
  <c r="E565" i="25"/>
  <c r="G564" i="25"/>
  <c r="I564" i="25" s="1"/>
  <c r="G1307" i="25"/>
  <c r="I1307" i="25" s="1"/>
  <c r="E1308" i="25"/>
  <c r="E2588" i="25"/>
  <c r="G2587" i="25"/>
  <c r="I2587" i="25" s="1"/>
  <c r="G691" i="25"/>
  <c r="I691" i="25" s="1"/>
  <c r="E692" i="25"/>
  <c r="G1436" i="25"/>
  <c r="I1436" i="25" s="1"/>
  <c r="E1437" i="25"/>
  <c r="E157" i="25"/>
  <c r="G156" i="25"/>
  <c r="I156" i="25" s="1"/>
  <c r="E38" i="25"/>
  <c r="G37" i="25"/>
  <c r="I37" i="25" s="1"/>
  <c r="E4007" i="25"/>
  <c r="G4006" i="25"/>
  <c r="I4006" i="25" s="1"/>
  <c r="G2986" i="25"/>
  <c r="I2986" i="25" s="1"/>
  <c r="E2987" i="25"/>
  <c r="E116" i="25"/>
  <c r="G115" i="25"/>
  <c r="I115" i="25" s="1"/>
  <c r="G1396" i="25"/>
  <c r="I1396" i="25" s="1"/>
  <c r="E1397" i="25"/>
  <c r="G3227" i="25"/>
  <c r="I3227" i="25" s="1"/>
  <c r="E3228" i="25"/>
  <c r="E1910" i="25"/>
  <c r="G1909" i="25"/>
  <c r="I1909" i="25" s="1"/>
  <c r="E1216" i="25"/>
  <c r="G1215" i="25"/>
  <c r="I1215" i="25" s="1"/>
  <c r="G774" i="25"/>
  <c r="I774" i="25" s="1"/>
  <c r="E775" i="25"/>
  <c r="G3431" i="25"/>
  <c r="I3431" i="25" s="1"/>
  <c r="E3432" i="25"/>
  <c r="G2641" i="25"/>
  <c r="I2641" i="25" s="1"/>
  <c r="E2642" i="25"/>
  <c r="G86" i="24"/>
  <c r="I86" i="24" s="1"/>
  <c r="G37" i="24"/>
  <c r="I37" i="24" s="1"/>
  <c r="AE34" i="13"/>
  <c r="AE52" i="13"/>
  <c r="AE48" i="13"/>
  <c r="AE38" i="13"/>
  <c r="V2" i="4"/>
  <c r="Z2" i="4" s="1"/>
  <c r="W169" i="4"/>
  <c r="AA169" i="4" s="1"/>
  <c r="V68" i="4"/>
  <c r="Z68" i="4" s="1"/>
  <c r="S89" i="4"/>
  <c r="V81" i="4"/>
  <c r="Z81" i="4" s="1"/>
  <c r="S169" i="4"/>
  <c r="V169" i="4"/>
  <c r="Z169" i="4" s="1"/>
  <c r="R168" i="4"/>
  <c r="S68" i="4"/>
  <c r="V89" i="4"/>
  <c r="Z89" i="4" s="1"/>
  <c r="W89" i="4"/>
  <c r="AA89" i="4" s="1"/>
  <c r="W68" i="4"/>
  <c r="AA68" i="4" s="1"/>
  <c r="S81" i="4"/>
  <c r="W81" i="4"/>
  <c r="AA81" i="4" s="1"/>
  <c r="S80" i="4"/>
  <c r="V80" i="4"/>
  <c r="Z80" i="4" s="1"/>
  <c r="W80" i="4"/>
  <c r="AA80" i="4" s="1"/>
  <c r="Y9" i="4"/>
  <c r="AC9" i="4" s="1"/>
  <c r="W9" i="4"/>
  <c r="AA9" i="4" s="1"/>
  <c r="X2" i="4"/>
  <c r="AB2" i="4" s="1"/>
  <c r="S69" i="4"/>
  <c r="V69" i="4"/>
  <c r="Z69" i="4" s="1"/>
  <c r="W69" i="4"/>
  <c r="AA69" i="4" s="1"/>
  <c r="S90" i="4"/>
  <c r="V90" i="4"/>
  <c r="Z90" i="4" s="1"/>
  <c r="W90" i="4"/>
  <c r="AA90" i="4" s="1"/>
  <c r="S82" i="4"/>
  <c r="V82" i="4"/>
  <c r="Z82" i="4" s="1"/>
  <c r="W82" i="4"/>
  <c r="AA82" i="4" s="1"/>
  <c r="S83" i="4"/>
  <c r="V83" i="4"/>
  <c r="Z83" i="4" s="1"/>
  <c r="W83" i="4"/>
  <c r="AA83" i="4" s="1"/>
  <c r="S67" i="4"/>
  <c r="V67" i="4"/>
  <c r="Z67" i="4" s="1"/>
  <c r="W67" i="4"/>
  <c r="AA67" i="4" s="1"/>
  <c r="S88" i="4"/>
  <c r="V88" i="4"/>
  <c r="Z88" i="4" s="1"/>
  <c r="W88" i="4"/>
  <c r="AA88" i="4" s="1"/>
  <c r="X3" i="4"/>
  <c r="AB3" i="4" s="1"/>
  <c r="Y3" i="4"/>
  <c r="AC3" i="4" s="1"/>
  <c r="X4" i="4"/>
  <c r="AB4" i="4" s="1"/>
  <c r="Y4" i="4"/>
  <c r="AC4" i="4" s="1"/>
  <c r="X8" i="4"/>
  <c r="AB8" i="4" s="1"/>
  <c r="Y8" i="4"/>
  <c r="AC8" i="4" s="1"/>
  <c r="X9" i="4"/>
  <c r="AB9" i="4" s="1"/>
  <c r="X12" i="4"/>
  <c r="AB12" i="4" s="1"/>
  <c r="Y12" i="4"/>
  <c r="AC12" i="4" s="1"/>
  <c r="X13" i="4"/>
  <c r="AB13" i="4" s="1"/>
  <c r="Y13" i="4"/>
  <c r="AC13" i="4" s="1"/>
  <c r="X14" i="4"/>
  <c r="AB14" i="4" s="1"/>
  <c r="Y14" i="4"/>
  <c r="AC14" i="4" s="1"/>
  <c r="X15" i="4"/>
  <c r="AB15" i="4" s="1"/>
  <c r="Y15" i="4"/>
  <c r="AC15" i="4" s="1"/>
  <c r="Y22" i="4"/>
  <c r="Y23" i="4"/>
  <c r="AC23" i="4" s="1"/>
  <c r="X24" i="4"/>
  <c r="AB24" i="4" s="1"/>
  <c r="Y24" i="4"/>
  <c r="AC24" i="4" s="1"/>
  <c r="X25" i="4"/>
  <c r="AB25" i="4" s="1"/>
  <c r="Y25" i="4"/>
  <c r="AC25" i="4" s="1"/>
  <c r="X26" i="4"/>
  <c r="AB26" i="4" s="1"/>
  <c r="Y26" i="4"/>
  <c r="AC26" i="4" s="1"/>
  <c r="X29" i="4"/>
  <c r="AB29" i="4" s="1"/>
  <c r="Y29" i="4"/>
  <c r="AC29" i="4" s="1"/>
  <c r="X30" i="4"/>
  <c r="AB30" i="4" s="1"/>
  <c r="Y30" i="4"/>
  <c r="AC30" i="4" s="1"/>
  <c r="X31" i="4"/>
  <c r="AB31" i="4" s="1"/>
  <c r="Y31" i="4"/>
  <c r="AC31" i="4" s="1"/>
  <c r="X32" i="4"/>
  <c r="AB32" i="4" s="1"/>
  <c r="Y32" i="4"/>
  <c r="AC32" i="4" s="1"/>
  <c r="X37" i="4"/>
  <c r="AB37" i="4" s="1"/>
  <c r="Y37" i="4"/>
  <c r="AC37" i="4" s="1"/>
  <c r="X40" i="4"/>
  <c r="AB40" i="4" s="1"/>
  <c r="Y40" i="4"/>
  <c r="AC40" i="4" s="1"/>
  <c r="X41" i="4"/>
  <c r="AB41" i="4" s="1"/>
  <c r="Y41" i="4"/>
  <c r="AC41" i="4" s="1"/>
  <c r="X42" i="4"/>
  <c r="AB42" i="4" s="1"/>
  <c r="X43" i="4"/>
  <c r="AB43" i="4" s="1"/>
  <c r="X44" i="4"/>
  <c r="AB44" i="4" s="1"/>
  <c r="X38" i="4"/>
  <c r="AB38" i="4" s="1"/>
  <c r="Y38" i="4"/>
  <c r="AC38" i="4" s="1"/>
  <c r="X39" i="4"/>
  <c r="AB39" i="4" s="1"/>
  <c r="Y39" i="4"/>
  <c r="AC39" i="4" s="1"/>
  <c r="X35" i="4"/>
  <c r="AB35" i="4" s="1"/>
  <c r="Y35" i="4"/>
  <c r="AC35" i="4" s="1"/>
  <c r="X28" i="4"/>
  <c r="AB28" i="4" s="1"/>
  <c r="Y28" i="4"/>
  <c r="AC28" i="4" s="1"/>
  <c r="X46" i="4"/>
  <c r="AB46" i="4" s="1"/>
  <c r="Y46" i="4"/>
  <c r="AC46" i="4" s="1"/>
  <c r="X52" i="4"/>
  <c r="AB52" i="4" s="1"/>
  <c r="Y52" i="4"/>
  <c r="AC52" i="4" s="1"/>
  <c r="X59" i="4"/>
  <c r="AB59" i="4" s="1"/>
  <c r="Y59" i="4"/>
  <c r="AC59" i="4" s="1"/>
  <c r="X64" i="4"/>
  <c r="AB64" i="4" s="1"/>
  <c r="Y64" i="4"/>
  <c r="AC64" i="4" s="1"/>
  <c r="X65" i="4"/>
  <c r="AB65" i="4" s="1"/>
  <c r="Y65" i="4"/>
  <c r="AC65" i="4" s="1"/>
  <c r="X66" i="4"/>
  <c r="AB66" i="4" s="1"/>
  <c r="Y66" i="4"/>
  <c r="AC66" i="4" s="1"/>
  <c r="Y71" i="4"/>
  <c r="AC71" i="4" s="1"/>
  <c r="X72" i="4"/>
  <c r="AB72" i="4" s="1"/>
  <c r="Y72" i="4"/>
  <c r="AC72" i="4" s="1"/>
  <c r="X74" i="4"/>
  <c r="AB74" i="4" s="1"/>
  <c r="Y74" i="4"/>
  <c r="AC74" i="4" s="1"/>
  <c r="X75" i="4"/>
  <c r="AB75" i="4" s="1"/>
  <c r="Y75" i="4"/>
  <c r="AC75" i="4" s="1"/>
  <c r="X76" i="4"/>
  <c r="AB76" i="4" s="1"/>
  <c r="Y76" i="4"/>
  <c r="AC76" i="4" s="1"/>
  <c r="X78" i="4"/>
  <c r="AB78" i="4" s="1"/>
  <c r="Y78" i="4"/>
  <c r="AC78" i="4" s="1"/>
  <c r="X79" i="4"/>
  <c r="AB79" i="4" s="1"/>
  <c r="Y79" i="4"/>
  <c r="AC79" i="4" s="1"/>
  <c r="X85" i="4"/>
  <c r="AB85" i="4" s="1"/>
  <c r="Y85" i="4"/>
  <c r="AC85" i="4" s="1"/>
  <c r="X86" i="4"/>
  <c r="AB86" i="4" s="1"/>
  <c r="X93" i="4"/>
  <c r="AB93" i="4" s="1"/>
  <c r="Y93" i="4"/>
  <c r="AC93" i="4" s="1"/>
  <c r="X95" i="4"/>
  <c r="AB95" i="4" s="1"/>
  <c r="Y95" i="4"/>
  <c r="AC95" i="4" s="1"/>
  <c r="X96" i="4"/>
  <c r="AB96" i="4" s="1"/>
  <c r="Y96" i="4"/>
  <c r="AC96" i="4" s="1"/>
  <c r="X97" i="4"/>
  <c r="AB97" i="4" s="1"/>
  <c r="Y97" i="4"/>
  <c r="AC97" i="4" s="1"/>
  <c r="X98" i="4"/>
  <c r="AB98" i="4" s="1"/>
  <c r="Y98" i="4"/>
  <c r="AC98" i="4" s="1"/>
  <c r="X99" i="4"/>
  <c r="AB99" i="4" s="1"/>
  <c r="Y99" i="4"/>
  <c r="AC99" i="4" s="1"/>
  <c r="X101" i="4"/>
  <c r="AB101" i="4" s="1"/>
  <c r="Y101" i="4"/>
  <c r="AC101" i="4" s="1"/>
  <c r="X105" i="4"/>
  <c r="AB105" i="4" s="1"/>
  <c r="Y105" i="4"/>
  <c r="AC105" i="4" s="1"/>
  <c r="X102" i="4"/>
  <c r="AB102" i="4" s="1"/>
  <c r="Y102" i="4"/>
  <c r="AC102" i="4" s="1"/>
  <c r="X103" i="4"/>
  <c r="AB103" i="4" s="1"/>
  <c r="Y103" i="4"/>
  <c r="AC103" i="4" s="1"/>
  <c r="X106" i="4"/>
  <c r="AB106" i="4" s="1"/>
  <c r="Y106" i="4"/>
  <c r="AC106" i="4" s="1"/>
  <c r="X107" i="4"/>
  <c r="AB107" i="4" s="1"/>
  <c r="Y107" i="4"/>
  <c r="AC107" i="4" s="1"/>
  <c r="X109" i="4"/>
  <c r="AB109" i="4" s="1"/>
  <c r="Y109" i="4"/>
  <c r="AC109" i="4" s="1"/>
  <c r="X110" i="4"/>
  <c r="AB110" i="4" s="1"/>
  <c r="Y110" i="4"/>
  <c r="AC110" i="4" s="1"/>
  <c r="X111" i="4"/>
  <c r="AB111" i="4" s="1"/>
  <c r="Y111" i="4"/>
  <c r="AC111" i="4" s="1"/>
  <c r="X112" i="4"/>
  <c r="AB112" i="4" s="1"/>
  <c r="Y112" i="4"/>
  <c r="AC112" i="4" s="1"/>
  <c r="X113" i="4"/>
  <c r="AB113" i="4" s="1"/>
  <c r="Y113" i="4"/>
  <c r="AC113" i="4" s="1"/>
  <c r="X114" i="4"/>
  <c r="AB114" i="4" s="1"/>
  <c r="Y114" i="4"/>
  <c r="AC114" i="4" s="1"/>
  <c r="X117" i="4"/>
  <c r="AB117" i="4" s="1"/>
  <c r="Y117" i="4"/>
  <c r="AC117" i="4" s="1"/>
  <c r="X118" i="4"/>
  <c r="AB118" i="4" s="1"/>
  <c r="Y118" i="4"/>
  <c r="AC118" i="4" s="1"/>
  <c r="X119" i="4"/>
  <c r="AB119" i="4" s="1"/>
  <c r="Y119" i="4"/>
  <c r="AC119" i="4" s="1"/>
  <c r="X120" i="4"/>
  <c r="AB120" i="4" s="1"/>
  <c r="Y120" i="4"/>
  <c r="AC120" i="4" s="1"/>
  <c r="Y121" i="4"/>
  <c r="AC121" i="4" s="1"/>
  <c r="X122" i="4"/>
  <c r="AB122" i="4" s="1"/>
  <c r="Y122" i="4"/>
  <c r="AC122" i="4" s="1"/>
  <c r="X123" i="4"/>
  <c r="AB123" i="4" s="1"/>
  <c r="Y123" i="4"/>
  <c r="AC123" i="4" s="1"/>
  <c r="X124" i="4"/>
  <c r="AB124" i="4" s="1"/>
  <c r="Y124" i="4"/>
  <c r="AC124" i="4" s="1"/>
  <c r="X125" i="4"/>
  <c r="AB125" i="4" s="1"/>
  <c r="Y125" i="4"/>
  <c r="AC125" i="4" s="1"/>
  <c r="X126" i="4"/>
  <c r="AB126" i="4" s="1"/>
  <c r="Y126" i="4"/>
  <c r="AC126" i="4" s="1"/>
  <c r="X127" i="4"/>
  <c r="AB127" i="4" s="1"/>
  <c r="Y127" i="4"/>
  <c r="AC127" i="4" s="1"/>
  <c r="X128" i="4"/>
  <c r="AB128" i="4" s="1"/>
  <c r="Y128" i="4"/>
  <c r="AC128" i="4" s="1"/>
  <c r="X129" i="4"/>
  <c r="AB129" i="4" s="1"/>
  <c r="Y129" i="4"/>
  <c r="AC129" i="4" s="1"/>
  <c r="X135" i="4"/>
  <c r="AB135" i="4" s="1"/>
  <c r="Y135" i="4"/>
  <c r="AC135" i="4" s="1"/>
  <c r="X136" i="4"/>
  <c r="AB136" i="4" s="1"/>
  <c r="Y136" i="4"/>
  <c r="AC136" i="4" s="1"/>
  <c r="X137" i="4"/>
  <c r="AB137" i="4" s="1"/>
  <c r="Y137" i="4"/>
  <c r="AC137" i="4" s="1"/>
  <c r="X138" i="4"/>
  <c r="AB138" i="4" s="1"/>
  <c r="Y138" i="4"/>
  <c r="AC138" i="4" s="1"/>
  <c r="X140" i="4"/>
  <c r="AB140" i="4" s="1"/>
  <c r="Y140" i="4"/>
  <c r="AC140" i="4" s="1"/>
  <c r="X141" i="4"/>
  <c r="AB141" i="4" s="1"/>
  <c r="Y141" i="4"/>
  <c r="AC141" i="4" s="1"/>
  <c r="X143" i="4"/>
  <c r="AB143" i="4" s="1"/>
  <c r="Y143" i="4"/>
  <c r="AC143" i="4" s="1"/>
  <c r="X145" i="4"/>
  <c r="AB145" i="4" s="1"/>
  <c r="Y145" i="4"/>
  <c r="AC145" i="4" s="1"/>
  <c r="X108" i="4"/>
  <c r="AB108" i="4" s="1"/>
  <c r="Y108" i="4"/>
  <c r="AC108" i="4" s="1"/>
  <c r="Y2" i="4"/>
  <c r="AC2" i="4" s="1"/>
  <c r="E4882" i="25" l="1"/>
  <c r="G4881" i="25"/>
  <c r="I4881" i="25" s="1"/>
  <c r="E255" i="25"/>
  <c r="G254" i="25"/>
  <c r="I254" i="25" s="1"/>
  <c r="E4163" i="25"/>
  <c r="G4162" i="25"/>
  <c r="I4162" i="25" s="1"/>
  <c r="G2854" i="25"/>
  <c r="I2854" i="25" s="1"/>
  <c r="E2855" i="25"/>
  <c r="G692" i="25"/>
  <c r="I692" i="25" s="1"/>
  <c r="E693" i="25"/>
  <c r="E3945" i="25"/>
  <c r="G3944" i="25"/>
  <c r="I3944" i="25" s="1"/>
  <c r="G979" i="25"/>
  <c r="I979" i="25" s="1"/>
  <c r="E980" i="25"/>
  <c r="G4522" i="25"/>
  <c r="I4522" i="25" s="1"/>
  <c r="E4523" i="25"/>
  <c r="E1515" i="25"/>
  <c r="G1514" i="25"/>
  <c r="I1514" i="25" s="1"/>
  <c r="E849" i="25"/>
  <c r="G848" i="25"/>
  <c r="I848" i="25" s="1"/>
  <c r="G1216" i="25"/>
  <c r="I1216" i="25" s="1"/>
  <c r="E1217" i="25"/>
  <c r="E117" i="25"/>
  <c r="G116" i="25"/>
  <c r="I116" i="25" s="1"/>
  <c r="G565" i="25"/>
  <c r="I565" i="25" s="1"/>
  <c r="E566" i="25"/>
  <c r="E450" i="25"/>
  <c r="G449" i="25"/>
  <c r="I449" i="25" s="1"/>
  <c r="E1775" i="25"/>
  <c r="G1774" i="25"/>
  <c r="I1774" i="25" s="1"/>
  <c r="G2642" i="25"/>
  <c r="I2642" i="25" s="1"/>
  <c r="E2643" i="25"/>
  <c r="G2060" i="25"/>
  <c r="E2061" i="25"/>
  <c r="E4736" i="25"/>
  <c r="G4735" i="25"/>
  <c r="I4735" i="25" s="1"/>
  <c r="G3317" i="25"/>
  <c r="I3317" i="25" s="1"/>
  <c r="E3318" i="25"/>
  <c r="E201" i="25"/>
  <c r="G200" i="25"/>
  <c r="I200" i="25" s="1"/>
  <c r="G1910" i="25"/>
  <c r="I1910" i="25" s="1"/>
  <c r="E1911" i="25"/>
  <c r="E39" i="25"/>
  <c r="G38" i="25"/>
  <c r="I38" i="25" s="1"/>
  <c r="E3885" i="25"/>
  <c r="G3884" i="25"/>
  <c r="I3884" i="25" s="1"/>
  <c r="E2711" i="25"/>
  <c r="G2710" i="25"/>
  <c r="I2710" i="25" s="1"/>
  <c r="E4621" i="25"/>
  <c r="G4620" i="25"/>
  <c r="I4620" i="25" s="1"/>
  <c r="G1629" i="25"/>
  <c r="I1629" i="25" s="1"/>
  <c r="E1630" i="25"/>
  <c r="E2337" i="25"/>
  <c r="G2336" i="25"/>
  <c r="I2336" i="25" s="1"/>
  <c r="G3432" i="25"/>
  <c r="I3432" i="25" s="1"/>
  <c r="E3433" i="25"/>
  <c r="G3228" i="25"/>
  <c r="I3228" i="25" s="1"/>
  <c r="E3229" i="25"/>
  <c r="E2988" i="25"/>
  <c r="G2987" i="25"/>
  <c r="I2987" i="25" s="1"/>
  <c r="G3729" i="25"/>
  <c r="I3729" i="25" s="1"/>
  <c r="E3730" i="25"/>
  <c r="E399" i="25"/>
  <c r="G398" i="25"/>
  <c r="I398" i="25" s="1"/>
  <c r="G2919" i="25"/>
  <c r="I2919" i="25" s="1"/>
  <c r="E2920" i="25"/>
  <c r="E3373" i="25"/>
  <c r="G3372" i="25"/>
  <c r="I3372" i="25" s="1"/>
  <c r="E158" i="25"/>
  <c r="G157" i="25"/>
  <c r="I157" i="25" s="1"/>
  <c r="G2588" i="25"/>
  <c r="I2588" i="25" s="1"/>
  <c r="E2589" i="25"/>
  <c r="G911" i="25"/>
  <c r="I911" i="25" s="1"/>
  <c r="E912" i="25"/>
  <c r="E3841" i="25"/>
  <c r="G3840" i="25"/>
  <c r="I3840" i="25" s="1"/>
  <c r="G1579" i="25"/>
  <c r="I1579" i="25" s="1"/>
  <c r="E1580" i="25"/>
  <c r="E4936" i="25"/>
  <c r="G4935" i="25"/>
  <c r="I4935" i="25" s="1"/>
  <c r="E776" i="25"/>
  <c r="G775" i="25"/>
  <c r="I775" i="25" s="1"/>
  <c r="E1398" i="25"/>
  <c r="G1398" i="25" s="1"/>
  <c r="I1398" i="25" s="1"/>
  <c r="G1397" i="25"/>
  <c r="I1397" i="25" s="1"/>
  <c r="G1437" i="25"/>
  <c r="I1437" i="25" s="1"/>
  <c r="E1438" i="25"/>
  <c r="E1309" i="25"/>
  <c r="G1308" i="25"/>
  <c r="I1308" i="25" s="1"/>
  <c r="G3519" i="25"/>
  <c r="I3519" i="25" s="1"/>
  <c r="E3520" i="25"/>
  <c r="E2200" i="25"/>
  <c r="G2199" i="25"/>
  <c r="I2199" i="25" s="1"/>
  <c r="E2136" i="25"/>
  <c r="G2135" i="25"/>
  <c r="I2135" i="25" s="1"/>
  <c r="E1062" i="25"/>
  <c r="G1061" i="25"/>
  <c r="I1061" i="25" s="1"/>
  <c r="G2751" i="25"/>
  <c r="I2751" i="25" s="1"/>
  <c r="E2752" i="25"/>
  <c r="E4008" i="25"/>
  <c r="G4007" i="25"/>
  <c r="I4007" i="25" s="1"/>
  <c r="G347" i="25"/>
  <c r="I347" i="25" s="1"/>
  <c r="E348" i="25"/>
  <c r="E2384" i="25"/>
  <c r="G2383" i="25"/>
  <c r="I2383" i="25" s="1"/>
  <c r="G3572" i="25"/>
  <c r="I3572" i="25" s="1"/>
  <c r="E3573" i="25"/>
  <c r="E2446" i="25"/>
  <c r="G2445" i="25"/>
  <c r="I2445" i="25" s="1"/>
  <c r="G87" i="24"/>
  <c r="I87" i="24" s="1"/>
  <c r="G38" i="24"/>
  <c r="I38" i="24" s="1"/>
  <c r="X69" i="4"/>
  <c r="AB69" i="4" s="1"/>
  <c r="T169" i="4"/>
  <c r="X88" i="4"/>
  <c r="AB88" i="4" s="1"/>
  <c r="T89" i="4"/>
  <c r="Y67" i="4"/>
  <c r="AC67" i="4" s="1"/>
  <c r="X83" i="4"/>
  <c r="AB83" i="4" s="1"/>
  <c r="Y80" i="4"/>
  <c r="AC80" i="4" s="1"/>
  <c r="X81" i="4"/>
  <c r="AB81" i="4" s="1"/>
  <c r="X82" i="4"/>
  <c r="AB82" i="4" s="1"/>
  <c r="X90" i="4"/>
  <c r="AB90" i="4" s="1"/>
  <c r="X68" i="4"/>
  <c r="AB68" i="4" s="1"/>
  <c r="T80" i="4"/>
  <c r="T82" i="4"/>
  <c r="T88" i="4"/>
  <c r="T67" i="4"/>
  <c r="T81" i="4"/>
  <c r="T69" i="4"/>
  <c r="T90" i="4"/>
  <c r="T68" i="4"/>
  <c r="T83" i="4"/>
  <c r="X89" i="4"/>
  <c r="AB89" i="4" s="1"/>
  <c r="Y89" i="4"/>
  <c r="AC89" i="4" s="1"/>
  <c r="Y68" i="4"/>
  <c r="AC68" i="4" s="1"/>
  <c r="S168" i="4"/>
  <c r="V168" i="4"/>
  <c r="Z168" i="4" s="1"/>
  <c r="W168" i="4"/>
  <c r="AA168" i="4" s="1"/>
  <c r="X169" i="4"/>
  <c r="AB169" i="4" s="1"/>
  <c r="Y169" i="4"/>
  <c r="AC169" i="4" s="1"/>
  <c r="X80" i="4"/>
  <c r="AB80" i="4" s="1"/>
  <c r="Y81" i="4"/>
  <c r="AC81" i="4" s="1"/>
  <c r="Y83" i="4"/>
  <c r="AC83" i="4" s="1"/>
  <c r="X67" i="4"/>
  <c r="AB67" i="4" s="1"/>
  <c r="Y90" i="4"/>
  <c r="AC90" i="4" s="1"/>
  <c r="Y88" i="4"/>
  <c r="AC88" i="4" s="1"/>
  <c r="Y82" i="4"/>
  <c r="AC82" i="4" s="1"/>
  <c r="Y69" i="4"/>
  <c r="AC69" i="4" s="1"/>
  <c r="AG58" i="4"/>
  <c r="O58" i="4"/>
  <c r="Q58" i="4"/>
  <c r="R61" i="4" s="1"/>
  <c r="AD58" i="4"/>
  <c r="N58" i="4"/>
  <c r="M58" i="4"/>
  <c r="AI58" i="4"/>
  <c r="AH58" i="4"/>
  <c r="AH57" i="4"/>
  <c r="Q57" i="4"/>
  <c r="AD57" i="4"/>
  <c r="O57" i="4"/>
  <c r="N57" i="4"/>
  <c r="M57" i="4"/>
  <c r="AI57" i="4"/>
  <c r="Q51" i="4"/>
  <c r="S48" i="4"/>
  <c r="S49" i="4"/>
  <c r="S50" i="4"/>
  <c r="S47" i="4"/>
  <c r="O51" i="4"/>
  <c r="X51" i="4" s="1"/>
  <c r="N51" i="4"/>
  <c r="AI51" i="4"/>
  <c r="M51" i="4"/>
  <c r="AD51" i="4"/>
  <c r="G2855" i="25" l="1"/>
  <c r="I2855" i="25" s="1"/>
  <c r="E2856" i="25"/>
  <c r="G4163" i="25"/>
  <c r="I4163" i="25" s="1"/>
  <c r="E4164" i="25"/>
  <c r="G255" i="25"/>
  <c r="I255" i="25" s="1"/>
  <c r="E256" i="25"/>
  <c r="G4882" i="25"/>
  <c r="I4882" i="25" s="1"/>
  <c r="E4883" i="25"/>
  <c r="G2589" i="25"/>
  <c r="I2589" i="25" s="1"/>
  <c r="E2590" i="25"/>
  <c r="E3434" i="25"/>
  <c r="G3433" i="25"/>
  <c r="I3433" i="25" s="1"/>
  <c r="G1217" i="25"/>
  <c r="I1217" i="25" s="1"/>
  <c r="E1218" i="25"/>
  <c r="E981" i="25"/>
  <c r="G980" i="25"/>
  <c r="I980" i="25" s="1"/>
  <c r="G2384" i="25"/>
  <c r="I2384" i="25" s="1"/>
  <c r="E2385" i="25"/>
  <c r="E1063" i="25"/>
  <c r="G1062" i="25"/>
  <c r="I1062" i="25" s="1"/>
  <c r="E1310" i="25"/>
  <c r="G1309" i="25"/>
  <c r="I1309" i="25" s="1"/>
  <c r="G4936" i="25"/>
  <c r="I4936" i="25" s="1"/>
  <c r="E4937" i="25"/>
  <c r="G399" i="25"/>
  <c r="I399" i="25" s="1"/>
  <c r="E400" i="25"/>
  <c r="G2711" i="25"/>
  <c r="I2711" i="25" s="1"/>
  <c r="E2712" i="25"/>
  <c r="G2712" i="25" s="1"/>
  <c r="I2712" i="25" s="1"/>
  <c r="E202" i="25"/>
  <c r="G201" i="25"/>
  <c r="I201" i="25" s="1"/>
  <c r="G1775" i="25"/>
  <c r="I1775" i="25" s="1"/>
  <c r="E1776" i="25"/>
  <c r="E349" i="25"/>
  <c r="G348" i="25"/>
  <c r="I348" i="25" s="1"/>
  <c r="E1439" i="25"/>
  <c r="G1438" i="25"/>
  <c r="I1438" i="25" s="1"/>
  <c r="E1581" i="25"/>
  <c r="G1580" i="25"/>
  <c r="I1580" i="25" s="1"/>
  <c r="E3731" i="25"/>
  <c r="G3730" i="25"/>
  <c r="I3730" i="25" s="1"/>
  <c r="E3319" i="25"/>
  <c r="G3318" i="25"/>
  <c r="I3318" i="25" s="1"/>
  <c r="E2137" i="25"/>
  <c r="G2136" i="25"/>
  <c r="I2136" i="25" s="1"/>
  <c r="G158" i="25"/>
  <c r="I158" i="25" s="1"/>
  <c r="E159" i="25"/>
  <c r="G2337" i="25"/>
  <c r="I2337" i="25" s="1"/>
  <c r="E2338" i="25"/>
  <c r="G3885" i="25"/>
  <c r="I3885" i="25" s="1"/>
  <c r="E3886" i="25"/>
  <c r="G450" i="25"/>
  <c r="I450" i="25" s="1"/>
  <c r="E451" i="25"/>
  <c r="E850" i="25"/>
  <c r="G849" i="25"/>
  <c r="I849" i="25" s="1"/>
  <c r="E3946" i="25"/>
  <c r="G3945" i="25"/>
  <c r="I3945" i="25" s="1"/>
  <c r="E1631" i="25"/>
  <c r="G1630" i="25"/>
  <c r="I1630" i="25" s="1"/>
  <c r="E2644" i="25"/>
  <c r="G2643" i="25"/>
  <c r="I2643" i="25" s="1"/>
  <c r="G566" i="25"/>
  <c r="I566" i="25" s="1"/>
  <c r="E567" i="25"/>
  <c r="E694" i="25"/>
  <c r="G693" i="25"/>
  <c r="I693" i="25" s="1"/>
  <c r="G2446" i="25"/>
  <c r="I2446" i="25" s="1"/>
  <c r="E2447" i="25"/>
  <c r="G4008" i="25"/>
  <c r="I4008" i="25" s="1"/>
  <c r="E4009" i="25"/>
  <c r="G2200" i="25"/>
  <c r="I2200" i="25" s="1"/>
  <c r="E2201" i="25"/>
  <c r="E3842" i="25"/>
  <c r="G3841" i="25"/>
  <c r="I3841" i="25" s="1"/>
  <c r="E3374" i="25"/>
  <c r="G3373" i="25"/>
  <c r="I3373" i="25" s="1"/>
  <c r="E2989" i="25"/>
  <c r="G2988" i="25"/>
  <c r="I2988" i="25" s="1"/>
  <c r="G39" i="25"/>
  <c r="I39" i="25" s="1"/>
  <c r="E40" i="25"/>
  <c r="G4736" i="25"/>
  <c r="I4736" i="25" s="1"/>
  <c r="E4737" i="25"/>
  <c r="G1515" i="25"/>
  <c r="I1515" i="25" s="1"/>
  <c r="E1516" i="25"/>
  <c r="G3573" i="25"/>
  <c r="I3573" i="25" s="1"/>
  <c r="E3574" i="25"/>
  <c r="G3574" i="25" s="1"/>
  <c r="I3574" i="25" s="1"/>
  <c r="E2753" i="25"/>
  <c r="G2752" i="25"/>
  <c r="I2752" i="25" s="1"/>
  <c r="G3520" i="25"/>
  <c r="I3520" i="25" s="1"/>
  <c r="E3521" i="25"/>
  <c r="G912" i="25"/>
  <c r="I912" i="25" s="1"/>
  <c r="E913" i="25"/>
  <c r="G2920" i="25"/>
  <c r="I2920" i="25" s="1"/>
  <c r="E2921" i="25"/>
  <c r="G3229" i="25"/>
  <c r="I3229" i="25" s="1"/>
  <c r="E3230" i="25"/>
  <c r="G1911" i="25"/>
  <c r="I1911" i="25" s="1"/>
  <c r="E1912" i="25"/>
  <c r="E2062" i="25"/>
  <c r="G2061" i="25"/>
  <c r="G4523" i="25"/>
  <c r="I4523" i="25" s="1"/>
  <c r="E4524" i="25"/>
  <c r="E777" i="25"/>
  <c r="G776" i="25"/>
  <c r="I776" i="25" s="1"/>
  <c r="E4622" i="25"/>
  <c r="G4622" i="25" s="1"/>
  <c r="I4622" i="25" s="1"/>
  <c r="G4621" i="25"/>
  <c r="I4621" i="25" s="1"/>
  <c r="G117" i="25"/>
  <c r="I117" i="25" s="1"/>
  <c r="E118" i="25"/>
  <c r="G88" i="24"/>
  <c r="I88" i="24" s="1"/>
  <c r="G39" i="24"/>
  <c r="I39" i="24" s="1"/>
  <c r="AD30" i="13"/>
  <c r="AF30" i="13" s="1"/>
  <c r="F309" i="21"/>
  <c r="F448" i="21"/>
  <c r="AD32" i="13"/>
  <c r="AF32" i="13" s="1"/>
  <c r="F311" i="21"/>
  <c r="F450" i="21"/>
  <c r="T47" i="4"/>
  <c r="T49" i="4"/>
  <c r="T48" i="4"/>
  <c r="T168" i="4"/>
  <c r="T50" i="4"/>
  <c r="X168" i="4"/>
  <c r="AB168" i="4" s="1"/>
  <c r="Y168" i="4"/>
  <c r="AC168" i="4" s="1"/>
  <c r="E29" i="9"/>
  <c r="R54" i="4"/>
  <c r="E31" i="9"/>
  <c r="X57" i="4"/>
  <c r="AB57" i="4" s="1"/>
  <c r="V57" i="4"/>
  <c r="Z57" i="4" s="1"/>
  <c r="Y57" i="4"/>
  <c r="AC57" i="4" s="1"/>
  <c r="W57" i="4"/>
  <c r="AA57" i="4" s="1"/>
  <c r="X58" i="4"/>
  <c r="AB58" i="4" s="1"/>
  <c r="V58" i="4"/>
  <c r="Z58" i="4" s="1"/>
  <c r="Y51" i="4"/>
  <c r="AC51" i="4" s="1"/>
  <c r="W51" i="4"/>
  <c r="AA51" i="4" s="1"/>
  <c r="AB51" i="4"/>
  <c r="V51" i="4"/>
  <c r="Z51" i="4" s="1"/>
  <c r="Y58" i="4"/>
  <c r="AC58" i="4" s="1"/>
  <c r="W58" i="4"/>
  <c r="AA58" i="4" s="1"/>
  <c r="S61" i="4"/>
  <c r="V61" i="4"/>
  <c r="Z61" i="4" s="1"/>
  <c r="W61" i="4"/>
  <c r="AA61" i="4" s="1"/>
  <c r="X47" i="4"/>
  <c r="AB47" i="4" s="1"/>
  <c r="Y47" i="4"/>
  <c r="AC47" i="4" s="1"/>
  <c r="X50" i="4"/>
  <c r="AB50" i="4" s="1"/>
  <c r="Y50" i="4"/>
  <c r="AC50" i="4" s="1"/>
  <c r="X49" i="4"/>
  <c r="AB49" i="4" s="1"/>
  <c r="Y49" i="4"/>
  <c r="AC49" i="4" s="1"/>
  <c r="X48" i="4"/>
  <c r="AB48" i="4" s="1"/>
  <c r="Y48" i="4"/>
  <c r="AC48" i="4" s="1"/>
  <c r="R60" i="4"/>
  <c r="R62" i="4"/>
  <c r="R53" i="4"/>
  <c r="R56" i="4"/>
  <c r="R55" i="4"/>
  <c r="E42" i="9"/>
  <c r="F42" i="9"/>
  <c r="E54" i="9"/>
  <c r="F54" i="9"/>
  <c r="E51" i="9"/>
  <c r="F51" i="9"/>
  <c r="E48" i="9"/>
  <c r="F48" i="9"/>
  <c r="E8" i="9"/>
  <c r="F8" i="9"/>
  <c r="E30" i="9"/>
  <c r="F30" i="9"/>
  <c r="E14" i="9"/>
  <c r="F14" i="9"/>
  <c r="E21" i="9"/>
  <c r="F21" i="9"/>
  <c r="F49" i="9"/>
  <c r="E9" i="9"/>
  <c r="F9" i="9"/>
  <c r="E61" i="9"/>
  <c r="F61" i="9"/>
  <c r="E25" i="9"/>
  <c r="F25" i="9"/>
  <c r="E47" i="9"/>
  <c r="F47" i="9"/>
  <c r="F5" i="9"/>
  <c r="E37" i="9"/>
  <c r="F37" i="9"/>
  <c r="F6" i="9"/>
  <c r="F23" i="9"/>
  <c r="E26" i="9"/>
  <c r="F26" i="9"/>
  <c r="E19" i="9"/>
  <c r="F19" i="9"/>
  <c r="F7" i="9"/>
  <c r="F29" i="9"/>
  <c r="E43" i="9"/>
  <c r="F43" i="9"/>
  <c r="E45" i="9"/>
  <c r="F45" i="9"/>
  <c r="E46" i="9"/>
  <c r="F46" i="9"/>
  <c r="E4" i="9"/>
  <c r="F4" i="9"/>
  <c r="E15" i="9"/>
  <c r="F15" i="9"/>
  <c r="E60" i="9"/>
  <c r="F60" i="9"/>
  <c r="F27" i="9"/>
  <c r="F38" i="9"/>
  <c r="E63" i="9"/>
  <c r="F63" i="9"/>
  <c r="E10" i="9"/>
  <c r="F10" i="9"/>
  <c r="F2" i="9"/>
  <c r="E13" i="9"/>
  <c r="F13" i="9"/>
  <c r="E18" i="9"/>
  <c r="F18" i="9"/>
  <c r="E36" i="9"/>
  <c r="F36" i="9"/>
  <c r="F31" i="9"/>
  <c r="E39" i="9"/>
  <c r="F39" i="9"/>
  <c r="F33" i="9"/>
  <c r="F11" i="9"/>
  <c r="E57" i="9"/>
  <c r="F57" i="9"/>
  <c r="E55" i="9"/>
  <c r="F55" i="9"/>
  <c r="E22" i="9"/>
  <c r="F22" i="9"/>
  <c r="E16" i="9"/>
  <c r="F16" i="9"/>
  <c r="E50" i="9"/>
  <c r="F50" i="9"/>
  <c r="E80" i="9"/>
  <c r="F80" i="9"/>
  <c r="E58" i="9"/>
  <c r="F58" i="9"/>
  <c r="E59" i="9"/>
  <c r="F59" i="9"/>
  <c r="F70" i="9"/>
  <c r="E76" i="9"/>
  <c r="F76" i="9"/>
  <c r="E74" i="9"/>
  <c r="F74" i="9"/>
  <c r="E75" i="9"/>
  <c r="F75" i="9"/>
  <c r="E86" i="9"/>
  <c r="F86" i="9"/>
  <c r="E84" i="9"/>
  <c r="F84" i="9"/>
  <c r="E62" i="9"/>
  <c r="F62" i="9"/>
  <c r="F28" i="9"/>
  <c r="E28" i="9"/>
  <c r="AD22" i="4"/>
  <c r="E4884" i="25" l="1"/>
  <c r="G4883" i="25"/>
  <c r="I4883" i="25" s="1"/>
  <c r="G256" i="25"/>
  <c r="I256" i="25" s="1"/>
  <c r="E257" i="25"/>
  <c r="E4165" i="25"/>
  <c r="G4164" i="25"/>
  <c r="I4164" i="25" s="1"/>
  <c r="G2856" i="25"/>
  <c r="I2856" i="25" s="1"/>
  <c r="E2857" i="25"/>
  <c r="G118" i="25"/>
  <c r="I118" i="25" s="1"/>
  <c r="E119" i="25"/>
  <c r="G119" i="25" s="1"/>
  <c r="I119" i="25" s="1"/>
  <c r="E2922" i="25"/>
  <c r="G2922" i="25" s="1"/>
  <c r="I2922" i="25" s="1"/>
  <c r="G2921" i="25"/>
  <c r="I2921" i="25" s="1"/>
  <c r="G4009" i="25"/>
  <c r="I4009" i="25" s="1"/>
  <c r="E4010" i="25"/>
  <c r="G451" i="25"/>
  <c r="I451" i="25" s="1"/>
  <c r="E452" i="25"/>
  <c r="G1218" i="25"/>
  <c r="I1218" i="25" s="1"/>
  <c r="E1219" i="25"/>
  <c r="G2989" i="25"/>
  <c r="I2989" i="25" s="1"/>
  <c r="E2990" i="25"/>
  <c r="G2644" i="25"/>
  <c r="I2644" i="25" s="1"/>
  <c r="E2645" i="25"/>
  <c r="E2138" i="25"/>
  <c r="G2137" i="25"/>
  <c r="I2137" i="25" s="1"/>
  <c r="G1581" i="25"/>
  <c r="I1581" i="25" s="1"/>
  <c r="E1582" i="25"/>
  <c r="G202" i="25"/>
  <c r="I202" i="25" s="1"/>
  <c r="E203" i="25"/>
  <c r="G1310" i="25"/>
  <c r="I1310" i="25" s="1"/>
  <c r="E1311" i="25"/>
  <c r="G913" i="25"/>
  <c r="I913" i="25" s="1"/>
  <c r="E914" i="25"/>
  <c r="E1517" i="25"/>
  <c r="G1516" i="25"/>
  <c r="I1516" i="25" s="1"/>
  <c r="G2447" i="25"/>
  <c r="I2447" i="25" s="1"/>
  <c r="E2448" i="25"/>
  <c r="G3886" i="25"/>
  <c r="I3886" i="25" s="1"/>
  <c r="E3887" i="25"/>
  <c r="E2063" i="25"/>
  <c r="G2062" i="25"/>
  <c r="G3374" i="25"/>
  <c r="I3374" i="25" s="1"/>
  <c r="E3375" i="25"/>
  <c r="G1631" i="25"/>
  <c r="I1631" i="25" s="1"/>
  <c r="E1632" i="25"/>
  <c r="G1439" i="25"/>
  <c r="I1439" i="25" s="1"/>
  <c r="E1440" i="25"/>
  <c r="G1440" i="25" s="1"/>
  <c r="I1440" i="25" s="1"/>
  <c r="E1064" i="25"/>
  <c r="G1063" i="25"/>
  <c r="I1063" i="25" s="1"/>
  <c r="E1913" i="25"/>
  <c r="G1912" i="25"/>
  <c r="I1912" i="25" s="1"/>
  <c r="G3521" i="25"/>
  <c r="I3521" i="25" s="1"/>
  <c r="E3522" i="25"/>
  <c r="G4737" i="25"/>
  <c r="I4737" i="25" s="1"/>
  <c r="E4738" i="25"/>
  <c r="G2338" i="25"/>
  <c r="I2338" i="25" s="1"/>
  <c r="E2339" i="25"/>
  <c r="G400" i="25"/>
  <c r="I400" i="25" s="1"/>
  <c r="E401" i="25"/>
  <c r="G2385" i="25"/>
  <c r="I2385" i="25" s="1"/>
  <c r="E2386" i="25"/>
  <c r="G777" i="25"/>
  <c r="I777" i="25" s="1"/>
  <c r="E778" i="25"/>
  <c r="G3842" i="25"/>
  <c r="I3842" i="25" s="1"/>
  <c r="E3843" i="25"/>
  <c r="E695" i="25"/>
  <c r="G694" i="25"/>
  <c r="I694" i="25" s="1"/>
  <c r="E3947" i="25"/>
  <c r="G3946" i="25"/>
  <c r="I3946" i="25" s="1"/>
  <c r="E3320" i="25"/>
  <c r="G3319" i="25"/>
  <c r="I3319" i="25" s="1"/>
  <c r="E350" i="25"/>
  <c r="G349" i="25"/>
  <c r="I349" i="25" s="1"/>
  <c r="G3434" i="25"/>
  <c r="I3434" i="25" s="1"/>
  <c r="E3435" i="25"/>
  <c r="E4525" i="25"/>
  <c r="G4524" i="25"/>
  <c r="I4524" i="25" s="1"/>
  <c r="E3231" i="25"/>
  <c r="G3230" i="25"/>
  <c r="I3230" i="25" s="1"/>
  <c r="G40" i="25"/>
  <c r="I40" i="25" s="1"/>
  <c r="E41" i="25"/>
  <c r="G2201" i="25"/>
  <c r="I2201" i="25" s="1"/>
  <c r="E2202" i="25"/>
  <c r="G567" i="25"/>
  <c r="I567" i="25" s="1"/>
  <c r="E568" i="25"/>
  <c r="G159" i="25"/>
  <c r="I159" i="25" s="1"/>
  <c r="E160" i="25"/>
  <c r="G1776" i="25"/>
  <c r="I1776" i="25" s="1"/>
  <c r="E1777" i="25"/>
  <c r="G4937" i="25"/>
  <c r="I4937" i="25" s="1"/>
  <c r="E4938" i="25"/>
  <c r="G2590" i="25"/>
  <c r="I2590" i="25" s="1"/>
  <c r="E2591" i="25"/>
  <c r="G2753" i="25"/>
  <c r="I2753" i="25" s="1"/>
  <c r="E2754" i="25"/>
  <c r="G850" i="25"/>
  <c r="I850" i="25" s="1"/>
  <c r="E851" i="25"/>
  <c r="E3732" i="25"/>
  <c r="G3731" i="25"/>
  <c r="I3731" i="25" s="1"/>
  <c r="E982" i="25"/>
  <c r="G981" i="25"/>
  <c r="I981" i="25" s="1"/>
  <c r="G89" i="24"/>
  <c r="I89" i="24" s="1"/>
  <c r="G40" i="24"/>
  <c r="I40" i="24" s="1"/>
  <c r="AE32" i="13"/>
  <c r="AE30" i="13"/>
  <c r="AF11" i="13"/>
  <c r="F429" i="21"/>
  <c r="F290" i="21"/>
  <c r="X61" i="4"/>
  <c r="AB61" i="4" s="1"/>
  <c r="T61" i="4"/>
  <c r="W54" i="4"/>
  <c r="AA54" i="4" s="1"/>
  <c r="V54" i="4"/>
  <c r="Z54" i="4" s="1"/>
  <c r="S54" i="4"/>
  <c r="Y61" i="4"/>
  <c r="AC61" i="4" s="1"/>
  <c r="S55" i="4"/>
  <c r="V55" i="4"/>
  <c r="Z55" i="4" s="1"/>
  <c r="W55" i="4"/>
  <c r="AA55" i="4" s="1"/>
  <c r="S56" i="4"/>
  <c r="V56" i="4"/>
  <c r="Z56" i="4" s="1"/>
  <c r="W56" i="4"/>
  <c r="AA56" i="4" s="1"/>
  <c r="S53" i="4"/>
  <c r="V53" i="4"/>
  <c r="Z53" i="4" s="1"/>
  <c r="W53" i="4"/>
  <c r="AA53" i="4" s="1"/>
  <c r="X22" i="4"/>
  <c r="AB22" i="4" s="1"/>
  <c r="V22" i="4"/>
  <c r="Z22" i="4" s="1"/>
  <c r="S62" i="4"/>
  <c r="V62" i="4"/>
  <c r="Z62" i="4" s="1"/>
  <c r="W62" i="4"/>
  <c r="AA62" i="4" s="1"/>
  <c r="V60" i="4"/>
  <c r="Z60" i="4" s="1"/>
  <c r="W60" i="4"/>
  <c r="AA60" i="4" s="1"/>
  <c r="AC22" i="4"/>
  <c r="AA22" i="4"/>
  <c r="S60" i="4"/>
  <c r="R63" i="4"/>
  <c r="H2076" i="25" l="1"/>
  <c r="H1218" i="24"/>
  <c r="H2072" i="25"/>
  <c r="H2064" i="25"/>
  <c r="H2049" i="25"/>
  <c r="I2049" i="25" s="1"/>
  <c r="H2045" i="25"/>
  <c r="I2045" i="25" s="1"/>
  <c r="H2038" i="25"/>
  <c r="I2038" i="25" s="1"/>
  <c r="H2034" i="25"/>
  <c r="I2034" i="25" s="1"/>
  <c r="H2030" i="25"/>
  <c r="I2030" i="25" s="1"/>
  <c r="H2026" i="25"/>
  <c r="I2026" i="25" s="1"/>
  <c r="H1236" i="24"/>
  <c r="H1226" i="24"/>
  <c r="H1222" i="24"/>
  <c r="H1213" i="24"/>
  <c r="H1216" i="24"/>
  <c r="H1232" i="24"/>
  <c r="H2088" i="25"/>
  <c r="H2084" i="25"/>
  <c r="H2080" i="25"/>
  <c r="H2071" i="25"/>
  <c r="H2067" i="25"/>
  <c r="H2060" i="25"/>
  <c r="I2060" i="25" s="1"/>
  <c r="H2056" i="25"/>
  <c r="I2056" i="25" s="1"/>
  <c r="H2052" i="25"/>
  <c r="I2052" i="25" s="1"/>
  <c r="H2048" i="25"/>
  <c r="I2048" i="25" s="1"/>
  <c r="H2041" i="25"/>
  <c r="I2041" i="25" s="1"/>
  <c r="H2037" i="25"/>
  <c r="I2037" i="25" s="1"/>
  <c r="H1231" i="24"/>
  <c r="H1217" i="24"/>
  <c r="H1209" i="24"/>
  <c r="H1221" i="24"/>
  <c r="H1223" i="24"/>
  <c r="H2087" i="25"/>
  <c r="H2083" i="25"/>
  <c r="H2079" i="25"/>
  <c r="H2075" i="25"/>
  <c r="H2059" i="25"/>
  <c r="I2059" i="25" s="1"/>
  <c r="H2055" i="25"/>
  <c r="I2055" i="25" s="1"/>
  <c r="H2044" i="25"/>
  <c r="I2044" i="25" s="1"/>
  <c r="H2033" i="25"/>
  <c r="I2033" i="25" s="1"/>
  <c r="H2029" i="25"/>
  <c r="I2029" i="25" s="1"/>
  <c r="H2025" i="25"/>
  <c r="I2025" i="25" s="1"/>
  <c r="H1235" i="24"/>
  <c r="H2074" i="25"/>
  <c r="H2051" i="25"/>
  <c r="I2051" i="25" s="1"/>
  <c r="H1230" i="24"/>
  <c r="H1212" i="24"/>
  <c r="H2063" i="25"/>
  <c r="H2040" i="25"/>
  <c r="I2040" i="25" s="1"/>
  <c r="H1225" i="24"/>
  <c r="H1208" i="24"/>
  <c r="H1210" i="24"/>
  <c r="H2082" i="25"/>
  <c r="H2078" i="25"/>
  <c r="H2070" i="25"/>
  <c r="H2066" i="25"/>
  <c r="H2062" i="25"/>
  <c r="H2047" i="25"/>
  <c r="I2047" i="25" s="1"/>
  <c r="H2036" i="25"/>
  <c r="I2036" i="25" s="1"/>
  <c r="H2032" i="25"/>
  <c r="I2032" i="25" s="1"/>
  <c r="H2028" i="25"/>
  <c r="I2028" i="25" s="1"/>
  <c r="H2024" i="25"/>
  <c r="I2024" i="25" s="1"/>
  <c r="H1234" i="24"/>
  <c r="H1220" i="24"/>
  <c r="H1224" i="24"/>
  <c r="H1211" i="24"/>
  <c r="H2089" i="25"/>
  <c r="H1206" i="24"/>
  <c r="H2086" i="25"/>
  <c r="H2073" i="25"/>
  <c r="H2058" i="25"/>
  <c r="I2058" i="25" s="1"/>
  <c r="H2054" i="25"/>
  <c r="I2054" i="25" s="1"/>
  <c r="H2043" i="25"/>
  <c r="I2043" i="25" s="1"/>
  <c r="H1233" i="24"/>
  <c r="H1229" i="24"/>
  <c r="H1215" i="24"/>
  <c r="H1207" i="24"/>
  <c r="H2081" i="25"/>
  <c r="H2046" i="25"/>
  <c r="I2046" i="25" s="1"/>
  <c r="H1214" i="24"/>
  <c r="H2077" i="25"/>
  <c r="H2069" i="25"/>
  <c r="H2065" i="25"/>
  <c r="H2061" i="25"/>
  <c r="I2061" i="25" s="1"/>
  <c r="H2057" i="25"/>
  <c r="I2057" i="25" s="1"/>
  <c r="H2053" i="25"/>
  <c r="I2053" i="25" s="1"/>
  <c r="H2050" i="25"/>
  <c r="I2050" i="25" s="1"/>
  <c r="H2042" i="25"/>
  <c r="I2042" i="25" s="1"/>
  <c r="H2039" i="25"/>
  <c r="I2039" i="25" s="1"/>
  <c r="H2035" i="25"/>
  <c r="I2035" i="25" s="1"/>
  <c r="H2031" i="25"/>
  <c r="I2031" i="25" s="1"/>
  <c r="H2027" i="25"/>
  <c r="I2027" i="25" s="1"/>
  <c r="H1219" i="24"/>
  <c r="H2085" i="25"/>
  <c r="H2068" i="25"/>
  <c r="H1227" i="24"/>
  <c r="I2062" i="25"/>
  <c r="G4165" i="25"/>
  <c r="I4165" i="25" s="1"/>
  <c r="E4166" i="25"/>
  <c r="G257" i="25"/>
  <c r="I257" i="25" s="1"/>
  <c r="E258" i="25"/>
  <c r="G2857" i="25"/>
  <c r="I2857" i="25" s="1"/>
  <c r="E2858" i="25"/>
  <c r="E4885" i="25"/>
  <c r="G4884" i="25"/>
  <c r="I4884" i="25" s="1"/>
  <c r="G851" i="25"/>
  <c r="I851" i="25" s="1"/>
  <c r="E852" i="25"/>
  <c r="E4939" i="25"/>
  <c r="G4938" i="25"/>
  <c r="I4938" i="25" s="1"/>
  <c r="E2203" i="25"/>
  <c r="G2202" i="25"/>
  <c r="I2202" i="25" s="1"/>
  <c r="E3436" i="25"/>
  <c r="G3435" i="25"/>
  <c r="I3435" i="25" s="1"/>
  <c r="E402" i="25"/>
  <c r="G401" i="25"/>
  <c r="I401" i="25" s="1"/>
  <c r="G1632" i="25"/>
  <c r="I1632" i="25" s="1"/>
  <c r="E1633" i="25"/>
  <c r="G3887" i="25"/>
  <c r="I3887" i="25" s="1"/>
  <c r="E3888" i="25"/>
  <c r="E1312" i="25"/>
  <c r="G1311" i="25"/>
  <c r="I1311" i="25" s="1"/>
  <c r="E2646" i="25"/>
  <c r="G2645" i="25"/>
  <c r="I2645" i="25" s="1"/>
  <c r="E453" i="25"/>
  <c r="G452" i="25"/>
  <c r="I452" i="25" s="1"/>
  <c r="E696" i="25"/>
  <c r="G695" i="25"/>
  <c r="I695" i="25" s="1"/>
  <c r="E1914" i="25"/>
  <c r="G1913" i="25"/>
  <c r="I1913" i="25" s="1"/>
  <c r="G2754" i="25"/>
  <c r="I2754" i="25" s="1"/>
  <c r="E2755" i="25"/>
  <c r="E1778" i="25"/>
  <c r="G1777" i="25"/>
  <c r="I1777" i="25" s="1"/>
  <c r="E42" i="25"/>
  <c r="G41" i="25"/>
  <c r="I41" i="25" s="1"/>
  <c r="G3843" i="25"/>
  <c r="I3843" i="25" s="1"/>
  <c r="E3844" i="25"/>
  <c r="G3844" i="25" s="1"/>
  <c r="I3844" i="25" s="1"/>
  <c r="E2340" i="25"/>
  <c r="G2339" i="25"/>
  <c r="I2339" i="25" s="1"/>
  <c r="G3375" i="25"/>
  <c r="I3375" i="25" s="1"/>
  <c r="E3376" i="25"/>
  <c r="E2449" i="25"/>
  <c r="G2448" i="25"/>
  <c r="I2448" i="25" s="1"/>
  <c r="E204" i="25"/>
  <c r="G203" i="25"/>
  <c r="I203" i="25" s="1"/>
  <c r="G2990" i="25"/>
  <c r="I2990" i="25" s="1"/>
  <c r="E2991" i="25"/>
  <c r="G4010" i="25"/>
  <c r="I4010" i="25" s="1"/>
  <c r="E4011" i="25"/>
  <c r="G350" i="25"/>
  <c r="I350" i="25" s="1"/>
  <c r="E351" i="25"/>
  <c r="G1064" i="25"/>
  <c r="I1064" i="25" s="1"/>
  <c r="E1065" i="25"/>
  <c r="E161" i="25"/>
  <c r="G160" i="25"/>
  <c r="I160" i="25" s="1"/>
  <c r="E779" i="25"/>
  <c r="G778" i="25"/>
  <c r="I778" i="25" s="1"/>
  <c r="E4739" i="25"/>
  <c r="G4739" i="25" s="1"/>
  <c r="I4739" i="25" s="1"/>
  <c r="G4738" i="25"/>
  <c r="I4738" i="25" s="1"/>
  <c r="G1582" i="25"/>
  <c r="I1582" i="25" s="1"/>
  <c r="E1583" i="25"/>
  <c r="E983" i="25"/>
  <c r="G982" i="25"/>
  <c r="I982" i="25" s="1"/>
  <c r="G3231" i="25"/>
  <c r="I3231" i="25" s="1"/>
  <c r="E3232" i="25"/>
  <c r="G3320" i="25"/>
  <c r="I3320" i="25" s="1"/>
  <c r="E3321" i="25"/>
  <c r="E2064" i="25"/>
  <c r="G2063" i="25"/>
  <c r="E1518" i="25"/>
  <c r="G1517" i="25"/>
  <c r="I1517" i="25" s="1"/>
  <c r="E2592" i="25"/>
  <c r="G2591" i="25"/>
  <c r="I2591" i="25" s="1"/>
  <c r="E569" i="25"/>
  <c r="G568" i="25"/>
  <c r="I568" i="25" s="1"/>
  <c r="G2386" i="25"/>
  <c r="I2386" i="25" s="1"/>
  <c r="E2387" i="25"/>
  <c r="E3523" i="25"/>
  <c r="G3522" i="25"/>
  <c r="I3522" i="25" s="1"/>
  <c r="E915" i="25"/>
  <c r="G914" i="25"/>
  <c r="I914" i="25" s="1"/>
  <c r="E1220" i="25"/>
  <c r="G1219" i="25"/>
  <c r="I1219" i="25" s="1"/>
  <c r="E3733" i="25"/>
  <c r="G3732" i="25"/>
  <c r="I3732" i="25" s="1"/>
  <c r="E4526" i="25"/>
  <c r="G4525" i="25"/>
  <c r="I4525" i="25" s="1"/>
  <c r="G3947" i="25"/>
  <c r="I3947" i="25" s="1"/>
  <c r="E3948" i="25"/>
  <c r="G2138" i="25"/>
  <c r="I2138" i="25" s="1"/>
  <c r="E2139" i="25"/>
  <c r="G90" i="24"/>
  <c r="I90" i="24" s="1"/>
  <c r="G41" i="24"/>
  <c r="I41" i="24" s="1"/>
  <c r="AE11" i="13"/>
  <c r="T60" i="4"/>
  <c r="T55" i="4"/>
  <c r="X54" i="4"/>
  <c r="AB54" i="4" s="1"/>
  <c r="X53" i="4"/>
  <c r="AB53" i="4" s="1"/>
  <c r="X62" i="4"/>
  <c r="AB62" i="4" s="1"/>
  <c r="Y56" i="4"/>
  <c r="AC56" i="4" s="1"/>
  <c r="T56" i="4"/>
  <c r="T62" i="4"/>
  <c r="T54" i="4"/>
  <c r="D33" i="9"/>
  <c r="E33" i="9" s="1"/>
  <c r="T53" i="4"/>
  <c r="Y54" i="4"/>
  <c r="AC54" i="4" s="1"/>
  <c r="X56" i="4"/>
  <c r="AB56" i="4" s="1"/>
  <c r="Y55" i="4"/>
  <c r="AC55" i="4" s="1"/>
  <c r="X55" i="4"/>
  <c r="AB55" i="4" s="1"/>
  <c r="Y53" i="4"/>
  <c r="AC53" i="4" s="1"/>
  <c r="Y62" i="4"/>
  <c r="AC62" i="4" s="1"/>
  <c r="T63" i="4"/>
  <c r="V63" i="4"/>
  <c r="Z63" i="4" s="1"/>
  <c r="W63" i="4"/>
  <c r="AA63" i="4" s="1"/>
  <c r="Y60" i="4"/>
  <c r="AC60" i="4" s="1"/>
  <c r="X60" i="4"/>
  <c r="AB60" i="4" s="1"/>
  <c r="Q22" i="4"/>
  <c r="Q12" i="4"/>
  <c r="Q8" i="4"/>
  <c r="O23" i="4"/>
  <c r="E12" i="9" s="1"/>
  <c r="C3" i="4"/>
  <c r="I2063" i="25" l="1"/>
  <c r="G4885" i="25"/>
  <c r="I4885" i="25" s="1"/>
  <c r="E4886" i="25"/>
  <c r="G2858" i="25"/>
  <c r="I2858" i="25" s="1"/>
  <c r="E2859" i="25"/>
  <c r="E259" i="25"/>
  <c r="G258" i="25"/>
  <c r="I258" i="25" s="1"/>
  <c r="E4167" i="25"/>
  <c r="G4166" i="25"/>
  <c r="I4166" i="25" s="1"/>
  <c r="G3948" i="25"/>
  <c r="I3948" i="25" s="1"/>
  <c r="E3949" i="25"/>
  <c r="G3949" i="25" s="1"/>
  <c r="I3949" i="25" s="1"/>
  <c r="E3233" i="25"/>
  <c r="G3232" i="25"/>
  <c r="I3232" i="25" s="1"/>
  <c r="E1584" i="25"/>
  <c r="G1583" i="25"/>
  <c r="I1583" i="25" s="1"/>
  <c r="G1065" i="25"/>
  <c r="I1065" i="25" s="1"/>
  <c r="E1066" i="25"/>
  <c r="E916" i="25"/>
  <c r="G915" i="25"/>
  <c r="I915" i="25" s="1"/>
  <c r="E2593" i="25"/>
  <c r="G2592" i="25"/>
  <c r="I2592" i="25" s="1"/>
  <c r="G204" i="25"/>
  <c r="I204" i="25" s="1"/>
  <c r="E205" i="25"/>
  <c r="E1915" i="25"/>
  <c r="G1914" i="25"/>
  <c r="I1914" i="25" s="1"/>
  <c r="G1312" i="25"/>
  <c r="I1312" i="25" s="1"/>
  <c r="E1313" i="25"/>
  <c r="G3436" i="25"/>
  <c r="I3436" i="25" s="1"/>
  <c r="E3437" i="25"/>
  <c r="G2139" i="25"/>
  <c r="I2139" i="25" s="1"/>
  <c r="E2140" i="25"/>
  <c r="G351" i="25"/>
  <c r="I351" i="25" s="1"/>
  <c r="E352" i="25"/>
  <c r="G3888" i="25"/>
  <c r="I3888" i="25" s="1"/>
  <c r="E3889" i="25"/>
  <c r="E4527" i="25"/>
  <c r="G4526" i="25"/>
  <c r="I4526" i="25" s="1"/>
  <c r="E3524" i="25"/>
  <c r="G3523" i="25"/>
  <c r="I3523" i="25" s="1"/>
  <c r="E1519" i="25"/>
  <c r="G1518" i="25"/>
  <c r="I1518" i="25" s="1"/>
  <c r="E2450" i="25"/>
  <c r="G2449" i="25"/>
  <c r="I2449" i="25" s="1"/>
  <c r="E43" i="25"/>
  <c r="G42" i="25"/>
  <c r="I42" i="25" s="1"/>
  <c r="G696" i="25"/>
  <c r="I696" i="25" s="1"/>
  <c r="E697" i="25"/>
  <c r="E2204" i="25"/>
  <c r="G2203" i="25"/>
  <c r="I2203" i="25" s="1"/>
  <c r="E2388" i="25"/>
  <c r="G2387" i="25"/>
  <c r="I2387" i="25" s="1"/>
  <c r="G4011" i="25"/>
  <c r="I4011" i="25" s="1"/>
  <c r="E4012" i="25"/>
  <c r="G3376" i="25"/>
  <c r="I3376" i="25" s="1"/>
  <c r="E3377" i="25"/>
  <c r="E1634" i="25"/>
  <c r="G1633" i="25"/>
  <c r="I1633" i="25" s="1"/>
  <c r="G3733" i="25"/>
  <c r="I3733" i="25" s="1"/>
  <c r="E3734" i="25"/>
  <c r="E2065" i="25"/>
  <c r="G2064" i="25"/>
  <c r="I2064" i="25" s="1"/>
  <c r="G983" i="25"/>
  <c r="I983" i="25" s="1"/>
  <c r="E984" i="25"/>
  <c r="E780" i="25"/>
  <c r="G779" i="25"/>
  <c r="I779" i="25" s="1"/>
  <c r="E1779" i="25"/>
  <c r="G1778" i="25"/>
  <c r="I1778" i="25" s="1"/>
  <c r="E454" i="25"/>
  <c r="G453" i="25"/>
  <c r="I453" i="25" s="1"/>
  <c r="E4940" i="25"/>
  <c r="G4939" i="25"/>
  <c r="I4939" i="25" s="1"/>
  <c r="E3322" i="25"/>
  <c r="G3321" i="25"/>
  <c r="I3321" i="25" s="1"/>
  <c r="G2991" i="25"/>
  <c r="I2991" i="25" s="1"/>
  <c r="E2992" i="25"/>
  <c r="G2755" i="25"/>
  <c r="I2755" i="25" s="1"/>
  <c r="E2756" i="25"/>
  <c r="E853" i="25"/>
  <c r="G852" i="25"/>
  <c r="I852" i="25" s="1"/>
  <c r="E1221" i="25"/>
  <c r="G1220" i="25"/>
  <c r="I1220" i="25" s="1"/>
  <c r="E570" i="25"/>
  <c r="G569" i="25"/>
  <c r="I569" i="25" s="1"/>
  <c r="E162" i="25"/>
  <c r="G162" i="25" s="1"/>
  <c r="I162" i="25" s="1"/>
  <c r="G161" i="25"/>
  <c r="I161" i="25" s="1"/>
  <c r="E2341" i="25"/>
  <c r="G2340" i="25"/>
  <c r="I2340" i="25" s="1"/>
  <c r="E2647" i="25"/>
  <c r="G2646" i="25"/>
  <c r="I2646" i="25" s="1"/>
  <c r="E403" i="25"/>
  <c r="G402" i="25"/>
  <c r="I402" i="25" s="1"/>
  <c r="G91" i="24"/>
  <c r="I91" i="24" s="1"/>
  <c r="G42" i="24"/>
  <c r="I42" i="24" s="1"/>
  <c r="E5" i="9"/>
  <c r="X63" i="4"/>
  <c r="AB63" i="4" s="1"/>
  <c r="Y63" i="4"/>
  <c r="AC63" i="4" s="1"/>
  <c r="R10" i="4"/>
  <c r="E7" i="9"/>
  <c r="R17" i="4"/>
  <c r="E11" i="9"/>
  <c r="X23" i="4"/>
  <c r="AB23" i="4" s="1"/>
  <c r="V23" i="4"/>
  <c r="Z23" i="4" s="1"/>
  <c r="R5" i="4"/>
  <c r="R6" i="4"/>
  <c r="R7" i="4"/>
  <c r="R11" i="4"/>
  <c r="R19" i="4"/>
  <c r="R16" i="4"/>
  <c r="R21" i="4"/>
  <c r="R20" i="4"/>
  <c r="R18" i="4"/>
  <c r="B3" i="4"/>
  <c r="AG3" i="13" s="1"/>
  <c r="E4168" i="25" l="1"/>
  <c r="G4167" i="25"/>
  <c r="I4167" i="25" s="1"/>
  <c r="E260" i="25"/>
  <c r="G259" i="25"/>
  <c r="I259" i="25" s="1"/>
  <c r="E2860" i="25"/>
  <c r="G2859" i="25"/>
  <c r="I2859" i="25" s="1"/>
  <c r="G4886" i="25"/>
  <c r="I4886" i="25" s="1"/>
  <c r="E4887" i="25"/>
  <c r="E2993" i="25"/>
  <c r="G2992" i="25"/>
  <c r="I2992" i="25" s="1"/>
  <c r="E3378" i="25"/>
  <c r="G3377" i="25"/>
  <c r="I3377" i="25" s="1"/>
  <c r="G697" i="25"/>
  <c r="I697" i="25" s="1"/>
  <c r="E698" i="25"/>
  <c r="G1066" i="25"/>
  <c r="I1066" i="25" s="1"/>
  <c r="E1067" i="25"/>
  <c r="G2647" i="25"/>
  <c r="I2647" i="25" s="1"/>
  <c r="E2648" i="25"/>
  <c r="G570" i="25"/>
  <c r="I570" i="25" s="1"/>
  <c r="E571" i="25"/>
  <c r="G454" i="25"/>
  <c r="I454" i="25" s="1"/>
  <c r="E455" i="25"/>
  <c r="G2065" i="25"/>
  <c r="I2065" i="25" s="1"/>
  <c r="E2066" i="25"/>
  <c r="E3525" i="25"/>
  <c r="G3524" i="25"/>
  <c r="I3524" i="25" s="1"/>
  <c r="G1915" i="25"/>
  <c r="I1915" i="25" s="1"/>
  <c r="E1916" i="25"/>
  <c r="G3734" i="25"/>
  <c r="I3734" i="25" s="1"/>
  <c r="E3735" i="25"/>
  <c r="E4013" i="25"/>
  <c r="G4012" i="25"/>
  <c r="I4012" i="25" s="1"/>
  <c r="G2140" i="25"/>
  <c r="I2140" i="25" s="1"/>
  <c r="E2141" i="25"/>
  <c r="G205" i="25"/>
  <c r="I205" i="25" s="1"/>
  <c r="E206" i="25"/>
  <c r="G2341" i="25"/>
  <c r="I2341" i="25" s="1"/>
  <c r="E2342" i="25"/>
  <c r="G1221" i="25"/>
  <c r="I1221" i="25" s="1"/>
  <c r="E1222" i="25"/>
  <c r="G3322" i="25"/>
  <c r="I3322" i="25" s="1"/>
  <c r="E3323" i="25"/>
  <c r="G1779" i="25"/>
  <c r="I1779" i="25" s="1"/>
  <c r="E1780" i="25"/>
  <c r="G43" i="25"/>
  <c r="I43" i="25" s="1"/>
  <c r="E44" i="25"/>
  <c r="G4527" i="25"/>
  <c r="I4527" i="25" s="1"/>
  <c r="E4528" i="25"/>
  <c r="E1585" i="25"/>
  <c r="G1584" i="25"/>
  <c r="I1584" i="25" s="1"/>
  <c r="E3890" i="25"/>
  <c r="G3889" i="25"/>
  <c r="I3889" i="25" s="1"/>
  <c r="G3437" i="25"/>
  <c r="I3437" i="25" s="1"/>
  <c r="E3438" i="25"/>
  <c r="E854" i="25"/>
  <c r="G853" i="25"/>
  <c r="I853" i="25" s="1"/>
  <c r="G780" i="25"/>
  <c r="I780" i="25" s="1"/>
  <c r="E781" i="25"/>
  <c r="E2389" i="25"/>
  <c r="G2388" i="25"/>
  <c r="I2388" i="25" s="1"/>
  <c r="G2450" i="25"/>
  <c r="I2450" i="25" s="1"/>
  <c r="E2451" i="25"/>
  <c r="E2594" i="25"/>
  <c r="G2593" i="25"/>
  <c r="I2593" i="25" s="1"/>
  <c r="G3233" i="25"/>
  <c r="I3233" i="25" s="1"/>
  <c r="E3234" i="25"/>
  <c r="G2756" i="25"/>
  <c r="I2756" i="25" s="1"/>
  <c r="E2757" i="25"/>
  <c r="G984" i="25"/>
  <c r="I984" i="25" s="1"/>
  <c r="E985" i="25"/>
  <c r="G352" i="25"/>
  <c r="I352" i="25" s="1"/>
  <c r="E353" i="25"/>
  <c r="G1313" i="25"/>
  <c r="I1313" i="25" s="1"/>
  <c r="E1314" i="25"/>
  <c r="G403" i="25"/>
  <c r="I403" i="25" s="1"/>
  <c r="E404" i="25"/>
  <c r="G4940" i="25"/>
  <c r="I4940" i="25" s="1"/>
  <c r="E4941" i="25"/>
  <c r="G1634" i="25"/>
  <c r="I1634" i="25" s="1"/>
  <c r="E1635" i="25"/>
  <c r="G2204" i="25"/>
  <c r="I2204" i="25" s="1"/>
  <c r="E2205" i="25"/>
  <c r="G1519" i="25"/>
  <c r="I1519" i="25" s="1"/>
  <c r="E1520" i="25"/>
  <c r="E917" i="25"/>
  <c r="G916" i="25"/>
  <c r="I916" i="25" s="1"/>
  <c r="G92" i="24"/>
  <c r="I92" i="24" s="1"/>
  <c r="G43" i="24"/>
  <c r="I43" i="24" s="1"/>
  <c r="R199" i="4"/>
  <c r="R201" i="4" s="1"/>
  <c r="S17" i="4"/>
  <c r="V10" i="4"/>
  <c r="Z10" i="4" s="1"/>
  <c r="S10" i="4"/>
  <c r="W17" i="4"/>
  <c r="AA17" i="4" s="1"/>
  <c r="V17" i="4"/>
  <c r="Z17" i="4" s="1"/>
  <c r="W10" i="4"/>
  <c r="AA10" i="4" s="1"/>
  <c r="S11" i="4"/>
  <c r="V11" i="4"/>
  <c r="Z11" i="4" s="1"/>
  <c r="W11" i="4"/>
  <c r="AA11" i="4" s="1"/>
  <c r="S7" i="4"/>
  <c r="V7" i="4"/>
  <c r="Z7" i="4" s="1"/>
  <c r="W7" i="4"/>
  <c r="AA7" i="4" s="1"/>
  <c r="S5" i="4"/>
  <c r="V5" i="4"/>
  <c r="Z5" i="4" s="1"/>
  <c r="W5" i="4"/>
  <c r="AA5" i="4" s="1"/>
  <c r="S20" i="4"/>
  <c r="V20" i="4"/>
  <c r="Z20" i="4" s="1"/>
  <c r="W20" i="4"/>
  <c r="AA20" i="4" s="1"/>
  <c r="S21" i="4"/>
  <c r="V21" i="4"/>
  <c r="Z21" i="4" s="1"/>
  <c r="W21" i="4"/>
  <c r="AA21" i="4" s="1"/>
  <c r="S6" i="4"/>
  <c r="V6" i="4"/>
  <c r="Z6" i="4" s="1"/>
  <c r="W6" i="4"/>
  <c r="AA6" i="4" s="1"/>
  <c r="S18" i="4"/>
  <c r="V18" i="4"/>
  <c r="Z18" i="4" s="1"/>
  <c r="W18" i="4"/>
  <c r="AA18" i="4" s="1"/>
  <c r="V16" i="4"/>
  <c r="Z16" i="4" s="1"/>
  <c r="W16" i="4"/>
  <c r="AA16" i="4" s="1"/>
  <c r="S19" i="4"/>
  <c r="V19" i="4"/>
  <c r="Z19" i="4" s="1"/>
  <c r="W19" i="4"/>
  <c r="AA19" i="4" s="1"/>
  <c r="E4888" i="25" l="1"/>
  <c r="G4887" i="25"/>
  <c r="I4887" i="25" s="1"/>
  <c r="E2861" i="25"/>
  <c r="G2860" i="25"/>
  <c r="I2860" i="25" s="1"/>
  <c r="G260" i="25"/>
  <c r="I260" i="25" s="1"/>
  <c r="E261" i="25"/>
  <c r="E4169" i="25"/>
  <c r="G4168" i="25"/>
  <c r="I4168" i="25" s="1"/>
  <c r="G1635" i="25"/>
  <c r="I1635" i="25" s="1"/>
  <c r="E1636" i="25"/>
  <c r="G1314" i="25"/>
  <c r="I1314" i="25" s="1"/>
  <c r="E1315" i="25"/>
  <c r="E3235" i="25"/>
  <c r="G3234" i="25"/>
  <c r="I3234" i="25" s="1"/>
  <c r="E3439" i="25"/>
  <c r="G3438" i="25"/>
  <c r="I3438" i="25" s="1"/>
  <c r="G44" i="25"/>
  <c r="I44" i="25" s="1"/>
  <c r="E45" i="25"/>
  <c r="G2342" i="25"/>
  <c r="I2342" i="25" s="1"/>
  <c r="E2343" i="25"/>
  <c r="G3735" i="25"/>
  <c r="I3735" i="25" s="1"/>
  <c r="E3736" i="25"/>
  <c r="G455" i="25"/>
  <c r="I455" i="25" s="1"/>
  <c r="E456" i="25"/>
  <c r="G4941" i="25"/>
  <c r="I4941" i="25" s="1"/>
  <c r="E4942" i="25"/>
  <c r="E354" i="25"/>
  <c r="G353" i="25"/>
  <c r="I353" i="25" s="1"/>
  <c r="G781" i="25"/>
  <c r="I781" i="25" s="1"/>
  <c r="E782" i="25"/>
  <c r="G1780" i="25"/>
  <c r="I1780" i="25" s="1"/>
  <c r="E1781" i="25"/>
  <c r="G206" i="25"/>
  <c r="I206" i="25" s="1"/>
  <c r="E207" i="25"/>
  <c r="E1917" i="25"/>
  <c r="G1916" i="25"/>
  <c r="I1916" i="25" s="1"/>
  <c r="G571" i="25"/>
  <c r="I571" i="25" s="1"/>
  <c r="E572" i="25"/>
  <c r="E699" i="25"/>
  <c r="G698" i="25"/>
  <c r="I698" i="25" s="1"/>
  <c r="G917" i="25"/>
  <c r="I917" i="25" s="1"/>
  <c r="E918" i="25"/>
  <c r="G2594" i="25"/>
  <c r="I2594" i="25" s="1"/>
  <c r="E2595" i="25"/>
  <c r="E3891" i="25"/>
  <c r="G3890" i="25"/>
  <c r="I3890" i="25" s="1"/>
  <c r="E1521" i="25"/>
  <c r="G1520" i="25"/>
  <c r="I1520" i="25" s="1"/>
  <c r="G985" i="25"/>
  <c r="I985" i="25" s="1"/>
  <c r="E986" i="25"/>
  <c r="G2451" i="25"/>
  <c r="I2451" i="25" s="1"/>
  <c r="E2452" i="25"/>
  <c r="G3323" i="25"/>
  <c r="I3323" i="25" s="1"/>
  <c r="E3324" i="25"/>
  <c r="E2142" i="25"/>
  <c r="G2141" i="25"/>
  <c r="I2141" i="25" s="1"/>
  <c r="E2649" i="25"/>
  <c r="G2649" i="25" s="1"/>
  <c r="I2649" i="25" s="1"/>
  <c r="G2648" i="25"/>
  <c r="I2648" i="25" s="1"/>
  <c r="G1585" i="25"/>
  <c r="I1585" i="25" s="1"/>
  <c r="E1586" i="25"/>
  <c r="G3525" i="25"/>
  <c r="I3525" i="25" s="1"/>
  <c r="E3526" i="25"/>
  <c r="E3379" i="25"/>
  <c r="G3378" i="25"/>
  <c r="I3378" i="25" s="1"/>
  <c r="E2206" i="25"/>
  <c r="G2205" i="25"/>
  <c r="I2205" i="25" s="1"/>
  <c r="G404" i="25"/>
  <c r="I404" i="25" s="1"/>
  <c r="E405" i="25"/>
  <c r="E2758" i="25"/>
  <c r="G2757" i="25"/>
  <c r="I2757" i="25" s="1"/>
  <c r="G4528" i="25"/>
  <c r="I4528" i="25" s="1"/>
  <c r="E4529" i="25"/>
  <c r="G1222" i="25"/>
  <c r="I1222" i="25" s="1"/>
  <c r="E1223" i="25"/>
  <c r="G2066" i="25"/>
  <c r="I2066" i="25" s="1"/>
  <c r="E2067" i="25"/>
  <c r="E1068" i="25"/>
  <c r="G1067" i="25"/>
  <c r="I1067" i="25" s="1"/>
  <c r="G2389" i="25"/>
  <c r="I2389" i="25" s="1"/>
  <c r="E2390" i="25"/>
  <c r="G854" i="25"/>
  <c r="I854" i="25" s="1"/>
  <c r="E855" i="25"/>
  <c r="E4014" i="25"/>
  <c r="G4013" i="25"/>
  <c r="I4013" i="25" s="1"/>
  <c r="E2994" i="25"/>
  <c r="G2993" i="25"/>
  <c r="I2993" i="25" s="1"/>
  <c r="G93" i="24"/>
  <c r="I93" i="24" s="1"/>
  <c r="G44" i="24"/>
  <c r="I44" i="24" s="1"/>
  <c r="Y18" i="4"/>
  <c r="AC18" i="4" s="1"/>
  <c r="X11" i="4"/>
  <c r="AB11" i="4" s="1"/>
  <c r="Y17" i="4"/>
  <c r="AC17" i="4" s="1"/>
  <c r="Y7" i="4"/>
  <c r="AC7" i="4" s="1"/>
  <c r="Y21" i="4"/>
  <c r="AC21" i="4" s="1"/>
  <c r="T10" i="4"/>
  <c r="X20" i="4"/>
  <c r="AB20" i="4" s="1"/>
  <c r="X6" i="4"/>
  <c r="AB6" i="4" s="1"/>
  <c r="Y19" i="4"/>
  <c r="AC19" i="4" s="1"/>
  <c r="X17" i="4"/>
  <c r="AB17" i="4" s="1"/>
  <c r="Y5" i="4"/>
  <c r="AC5" i="4" s="1"/>
  <c r="T17" i="4"/>
  <c r="T18" i="4"/>
  <c r="T7" i="4"/>
  <c r="T21" i="4"/>
  <c r="T5" i="4"/>
  <c r="T6" i="4"/>
  <c r="T11" i="4"/>
  <c r="T19" i="4"/>
  <c r="T20" i="4"/>
  <c r="X10" i="4"/>
  <c r="AB10" i="4" s="1"/>
  <c r="Y10" i="4"/>
  <c r="AC10" i="4" s="1"/>
  <c r="X19" i="4"/>
  <c r="AB19" i="4" s="1"/>
  <c r="X18" i="4"/>
  <c r="AB18" i="4" s="1"/>
  <c r="Y11" i="4"/>
  <c r="AC11" i="4" s="1"/>
  <c r="X7" i="4"/>
  <c r="AB7" i="4" s="1"/>
  <c r="X5" i="4"/>
  <c r="AB5" i="4" s="1"/>
  <c r="Y20" i="4"/>
  <c r="AC20" i="4" s="1"/>
  <c r="X21" i="4"/>
  <c r="AB21" i="4" s="1"/>
  <c r="Y6" i="4"/>
  <c r="AC6" i="4" s="1"/>
  <c r="E4170" i="25" l="1"/>
  <c r="G4169" i="25"/>
  <c r="I4169" i="25" s="1"/>
  <c r="E262" i="25"/>
  <c r="G261" i="25"/>
  <c r="I261" i="25" s="1"/>
  <c r="G2861" i="25"/>
  <c r="I2861" i="25" s="1"/>
  <c r="E2862" i="25"/>
  <c r="E4889" i="25"/>
  <c r="G4888" i="25"/>
  <c r="I4888" i="25" s="1"/>
  <c r="G2390" i="25"/>
  <c r="I2390" i="25" s="1"/>
  <c r="E2391" i="25"/>
  <c r="G4529" i="25"/>
  <c r="I4529" i="25" s="1"/>
  <c r="E4530" i="25"/>
  <c r="E2453" i="25"/>
  <c r="G2452" i="25"/>
  <c r="I2452" i="25" s="1"/>
  <c r="G2595" i="25"/>
  <c r="I2595" i="25" s="1"/>
  <c r="E2596" i="25"/>
  <c r="E457" i="25"/>
  <c r="G456" i="25"/>
  <c r="I456" i="25" s="1"/>
  <c r="E3380" i="25"/>
  <c r="G3379" i="25"/>
  <c r="I3379" i="25" s="1"/>
  <c r="G1917" i="25"/>
  <c r="I1917" i="25" s="1"/>
  <c r="E1918" i="25"/>
  <c r="E355" i="25"/>
  <c r="G354" i="25"/>
  <c r="I354" i="25" s="1"/>
  <c r="G3439" i="25"/>
  <c r="I3439" i="25" s="1"/>
  <c r="E3440" i="25"/>
  <c r="G3526" i="25"/>
  <c r="I3526" i="25" s="1"/>
  <c r="E3527" i="25"/>
  <c r="E987" i="25"/>
  <c r="G986" i="25"/>
  <c r="I986" i="25" s="1"/>
  <c r="G918" i="25"/>
  <c r="I918" i="25" s="1"/>
  <c r="E919" i="25"/>
  <c r="E208" i="25"/>
  <c r="G207" i="25"/>
  <c r="I207" i="25" s="1"/>
  <c r="E4943" i="25"/>
  <c r="G4942" i="25"/>
  <c r="I4942" i="25" s="1"/>
  <c r="G3736" i="25"/>
  <c r="I3736" i="25" s="1"/>
  <c r="E3737" i="25"/>
  <c r="G2994" i="25"/>
  <c r="I2994" i="25" s="1"/>
  <c r="E2995" i="25"/>
  <c r="E1069" i="25"/>
  <c r="G1068" i="25"/>
  <c r="I1068" i="25" s="1"/>
  <c r="E2759" i="25"/>
  <c r="G2758" i="25"/>
  <c r="I2758" i="25" s="1"/>
  <c r="G3235" i="25"/>
  <c r="I3235" i="25" s="1"/>
  <c r="E3236" i="25"/>
  <c r="G2067" i="25"/>
  <c r="I2067" i="25" s="1"/>
  <c r="E2068" i="25"/>
  <c r="E406" i="25"/>
  <c r="G405" i="25"/>
  <c r="I405" i="25" s="1"/>
  <c r="G1586" i="25"/>
  <c r="I1586" i="25" s="1"/>
  <c r="E1587" i="25"/>
  <c r="E1782" i="25"/>
  <c r="G1781" i="25"/>
  <c r="I1781" i="25" s="1"/>
  <c r="G2343" i="25"/>
  <c r="I2343" i="25" s="1"/>
  <c r="E2344" i="25"/>
  <c r="E1316" i="25"/>
  <c r="G1315" i="25"/>
  <c r="I1315" i="25" s="1"/>
  <c r="G4014" i="25"/>
  <c r="I4014" i="25" s="1"/>
  <c r="E4015" i="25"/>
  <c r="G2142" i="25"/>
  <c r="I2142" i="25" s="1"/>
  <c r="E2143" i="25"/>
  <c r="E1522" i="25"/>
  <c r="G1521" i="25"/>
  <c r="I1521" i="25" s="1"/>
  <c r="E700" i="25"/>
  <c r="G699" i="25"/>
  <c r="I699" i="25" s="1"/>
  <c r="G855" i="25"/>
  <c r="I855" i="25" s="1"/>
  <c r="E856" i="25"/>
  <c r="G1223" i="25"/>
  <c r="I1223" i="25" s="1"/>
  <c r="E1224" i="25"/>
  <c r="G3324" i="25"/>
  <c r="I3324" i="25" s="1"/>
  <c r="E3325" i="25"/>
  <c r="E573" i="25"/>
  <c r="G572" i="25"/>
  <c r="I572" i="25" s="1"/>
  <c r="E783" i="25"/>
  <c r="G782" i="25"/>
  <c r="I782" i="25" s="1"/>
  <c r="E46" i="25"/>
  <c r="G45" i="25"/>
  <c r="I45" i="25" s="1"/>
  <c r="E1637" i="25"/>
  <c r="G1636" i="25"/>
  <c r="I1636" i="25" s="1"/>
  <c r="G2206" i="25"/>
  <c r="I2206" i="25" s="1"/>
  <c r="E2207" i="25"/>
  <c r="E3892" i="25"/>
  <c r="G3891" i="25"/>
  <c r="I3891" i="25" s="1"/>
  <c r="G94" i="24"/>
  <c r="I94" i="24" s="1"/>
  <c r="G45" i="24"/>
  <c r="I45" i="24" s="1"/>
  <c r="G47" i="24"/>
  <c r="F771" i="24"/>
  <c r="F772" i="24" s="1"/>
  <c r="F773" i="24" s="1"/>
  <c r="F774" i="24" s="1"/>
  <c r="F775" i="24" s="1"/>
  <c r="F776" i="24" s="1"/>
  <c r="F777" i="24" s="1"/>
  <c r="F778" i="24" s="1"/>
  <c r="F779" i="24" s="1"/>
  <c r="F780" i="24" s="1"/>
  <c r="F781" i="24" s="1"/>
  <c r="F782" i="24" s="1"/>
  <c r="F783" i="24" s="1"/>
  <c r="F784" i="24" s="1"/>
  <c r="F785" i="24" s="1"/>
  <c r="F786" i="24" s="1"/>
  <c r="F787" i="24" s="1"/>
  <c r="F788" i="24" s="1"/>
  <c r="F789" i="24" s="1"/>
  <c r="F790" i="24" s="1"/>
  <c r="F791" i="24" s="1"/>
  <c r="F792" i="24" s="1"/>
  <c r="F793" i="24" s="1"/>
  <c r="F794" i="24" s="1"/>
  <c r="F795" i="24" s="1"/>
  <c r="F796" i="24" s="1"/>
  <c r="F797" i="24" s="1"/>
  <c r="F798" i="24" s="1"/>
  <c r="F799" i="24" s="1"/>
  <c r="F800" i="24" s="1"/>
  <c r="F801" i="24" s="1"/>
  <c r="F802" i="24" s="1"/>
  <c r="F803" i="24" s="1"/>
  <c r="F804" i="24" s="1"/>
  <c r="F805" i="24" s="1"/>
  <c r="F806" i="24" s="1"/>
  <c r="F807" i="24" s="1"/>
  <c r="F808" i="24" s="1"/>
  <c r="F809" i="24" s="1"/>
  <c r="F810" i="24" s="1"/>
  <c r="F811" i="24" s="1"/>
  <c r="F812" i="24" s="1"/>
  <c r="F813" i="24" s="1"/>
  <c r="F814" i="24" s="1"/>
  <c r="F815" i="24" s="1"/>
  <c r="F816" i="24" s="1"/>
  <c r="F817" i="24" s="1"/>
  <c r="F818" i="24" s="1"/>
  <c r="F819" i="24" s="1"/>
  <c r="F820" i="24" s="1"/>
  <c r="F821" i="24" s="1"/>
  <c r="F822" i="24" s="1"/>
  <c r="B2" i="4"/>
  <c r="AG2" i="13" s="1"/>
  <c r="C2" i="4"/>
  <c r="E4890" i="25" l="1"/>
  <c r="G4889" i="25"/>
  <c r="I4889" i="25" s="1"/>
  <c r="G2862" i="25"/>
  <c r="I2862" i="25" s="1"/>
  <c r="E2863" i="25"/>
  <c r="E263" i="25"/>
  <c r="G262" i="25"/>
  <c r="I262" i="25" s="1"/>
  <c r="G4170" i="25"/>
  <c r="I4170" i="25" s="1"/>
  <c r="E4171" i="25"/>
  <c r="G2207" i="25"/>
  <c r="I2207" i="25" s="1"/>
  <c r="E2208" i="25"/>
  <c r="G856" i="25"/>
  <c r="I856" i="25" s="1"/>
  <c r="E857" i="25"/>
  <c r="G4015" i="25"/>
  <c r="I4015" i="25" s="1"/>
  <c r="E4016" i="25"/>
  <c r="E3237" i="25"/>
  <c r="G3236" i="25"/>
  <c r="I3236" i="25" s="1"/>
  <c r="E3738" i="25"/>
  <c r="G3737" i="25"/>
  <c r="I3737" i="25" s="1"/>
  <c r="G1918" i="25"/>
  <c r="I1918" i="25" s="1"/>
  <c r="E1919" i="25"/>
  <c r="E574" i="25"/>
  <c r="G573" i="25"/>
  <c r="I573" i="25" s="1"/>
  <c r="G1782" i="25"/>
  <c r="I1782" i="25" s="1"/>
  <c r="E672" i="25"/>
  <c r="E988" i="25"/>
  <c r="G987" i="25"/>
  <c r="I987" i="25" s="1"/>
  <c r="E2454" i="25"/>
  <c r="G2453" i="25"/>
  <c r="I2453" i="25" s="1"/>
  <c r="E1588" i="25"/>
  <c r="G1587" i="25"/>
  <c r="I1587" i="25" s="1"/>
  <c r="E3528" i="25"/>
  <c r="G3527" i="25"/>
  <c r="I3527" i="25" s="1"/>
  <c r="G3325" i="25"/>
  <c r="I3325" i="25" s="1"/>
  <c r="E3326" i="25"/>
  <c r="E1638" i="25"/>
  <c r="G1637" i="25"/>
  <c r="I1637" i="25" s="1"/>
  <c r="G700" i="25"/>
  <c r="I700" i="25" s="1"/>
  <c r="E701" i="25"/>
  <c r="G1316" i="25"/>
  <c r="I1316" i="25" s="1"/>
  <c r="E1317" i="25"/>
  <c r="G2759" i="25"/>
  <c r="I2759" i="25" s="1"/>
  <c r="E2760" i="25"/>
  <c r="E4944" i="25"/>
  <c r="G4943" i="25"/>
  <c r="I4943" i="25" s="1"/>
  <c r="G3380" i="25"/>
  <c r="I3380" i="25" s="1"/>
  <c r="E3381" i="25"/>
  <c r="G2344" i="25"/>
  <c r="I2344" i="25" s="1"/>
  <c r="E2345" i="25"/>
  <c r="G2345" i="25" s="1"/>
  <c r="I2345" i="25" s="1"/>
  <c r="E3441" i="25"/>
  <c r="G3440" i="25"/>
  <c r="I3440" i="25" s="1"/>
  <c r="G4530" i="25"/>
  <c r="I4530" i="25" s="1"/>
  <c r="E4531" i="25"/>
  <c r="E47" i="25"/>
  <c r="G47" i="25" s="1"/>
  <c r="I47" i="25" s="1"/>
  <c r="G46" i="25"/>
  <c r="I46" i="25" s="1"/>
  <c r="G1522" i="25"/>
  <c r="I1522" i="25" s="1"/>
  <c r="E1523" i="25"/>
  <c r="E407" i="25"/>
  <c r="G406" i="25"/>
  <c r="I406" i="25" s="1"/>
  <c r="E1070" i="25"/>
  <c r="G1069" i="25"/>
  <c r="I1069" i="25" s="1"/>
  <c r="E209" i="25"/>
  <c r="G208" i="25"/>
  <c r="I208" i="25" s="1"/>
  <c r="E458" i="25"/>
  <c r="G457" i="25"/>
  <c r="I457" i="25" s="1"/>
  <c r="G1224" i="25"/>
  <c r="I1224" i="25" s="1"/>
  <c r="E1225" i="25"/>
  <c r="E2144" i="25"/>
  <c r="G2143" i="25"/>
  <c r="I2143" i="25" s="1"/>
  <c r="E2069" i="25"/>
  <c r="G2068" i="25"/>
  <c r="I2068" i="25" s="1"/>
  <c r="G2995" i="25"/>
  <c r="I2995" i="25" s="1"/>
  <c r="E2996" i="25"/>
  <c r="G919" i="25"/>
  <c r="I919" i="25" s="1"/>
  <c r="E920" i="25"/>
  <c r="E2597" i="25"/>
  <c r="G2596" i="25"/>
  <c r="I2596" i="25" s="1"/>
  <c r="E2392" i="25"/>
  <c r="G2391" i="25"/>
  <c r="I2391" i="25" s="1"/>
  <c r="G3892" i="25"/>
  <c r="I3892" i="25" s="1"/>
  <c r="E3893" i="25"/>
  <c r="E784" i="25"/>
  <c r="G783" i="25"/>
  <c r="I783" i="25" s="1"/>
  <c r="E356" i="25"/>
  <c r="G355" i="25"/>
  <c r="I355" i="25" s="1"/>
  <c r="G95" i="24"/>
  <c r="I95" i="24" s="1"/>
  <c r="G46" i="24"/>
  <c r="I46" i="24" s="1"/>
  <c r="I47" i="24"/>
  <c r="E2" i="9"/>
  <c r="E2" i="5"/>
  <c r="F2" i="5"/>
  <c r="G263" i="25" l="1"/>
  <c r="I263" i="25" s="1"/>
  <c r="E264" i="25"/>
  <c r="G4171" i="25"/>
  <c r="I4171" i="25" s="1"/>
  <c r="E4172" i="25"/>
  <c r="G2863" i="25"/>
  <c r="I2863" i="25" s="1"/>
  <c r="E2864" i="25"/>
  <c r="G4890" i="25"/>
  <c r="I4890" i="25" s="1"/>
  <c r="E4891" i="25"/>
  <c r="J2" i="25"/>
  <c r="G209" i="25"/>
  <c r="I209" i="25" s="1"/>
  <c r="E210" i="25"/>
  <c r="G3893" i="25"/>
  <c r="I3893" i="25" s="1"/>
  <c r="E3894" i="25"/>
  <c r="E921" i="25"/>
  <c r="G920" i="25"/>
  <c r="I920" i="25" s="1"/>
  <c r="G4531" i="25"/>
  <c r="I4531" i="25" s="1"/>
  <c r="E4532" i="25"/>
  <c r="G1317" i="25"/>
  <c r="I1317" i="25" s="1"/>
  <c r="E1318" i="25"/>
  <c r="E1783" i="25"/>
  <c r="G672" i="25"/>
  <c r="I672" i="25" s="1"/>
  <c r="G2144" i="25"/>
  <c r="I2144" i="25" s="1"/>
  <c r="E2145" i="25"/>
  <c r="G1070" i="25"/>
  <c r="I1070" i="25" s="1"/>
  <c r="E1071" i="25"/>
  <c r="E3529" i="25"/>
  <c r="G3528" i="25"/>
  <c r="I3528" i="25" s="1"/>
  <c r="G3237" i="25"/>
  <c r="I3237" i="25" s="1"/>
  <c r="E3238" i="25"/>
  <c r="G2996" i="25"/>
  <c r="I2996" i="25" s="1"/>
  <c r="E2997" i="25"/>
  <c r="E1226" i="25"/>
  <c r="G1225" i="25"/>
  <c r="I1225" i="25" s="1"/>
  <c r="G3381" i="25"/>
  <c r="I3381" i="25" s="1"/>
  <c r="E3382" i="25"/>
  <c r="G701" i="25"/>
  <c r="I701" i="25" s="1"/>
  <c r="E702" i="25"/>
  <c r="G4016" i="25"/>
  <c r="I4016" i="25" s="1"/>
  <c r="E4017" i="25"/>
  <c r="E785" i="25"/>
  <c r="G784" i="25"/>
  <c r="I784" i="25" s="1"/>
  <c r="G407" i="25"/>
  <c r="I407" i="25" s="1"/>
  <c r="E408" i="25"/>
  <c r="E3442" i="25"/>
  <c r="G3441" i="25"/>
  <c r="I3441" i="25" s="1"/>
  <c r="E1589" i="25"/>
  <c r="G1588" i="25"/>
  <c r="I1588" i="25" s="1"/>
  <c r="G574" i="25"/>
  <c r="I574" i="25" s="1"/>
  <c r="E575" i="25"/>
  <c r="G2597" i="25"/>
  <c r="I2597" i="25" s="1"/>
  <c r="E2598" i="25"/>
  <c r="E1524" i="25"/>
  <c r="G1523" i="25"/>
  <c r="I1523" i="25" s="1"/>
  <c r="G1919" i="25"/>
  <c r="I1919" i="25" s="1"/>
  <c r="E1920" i="25"/>
  <c r="E858" i="25"/>
  <c r="G857" i="25"/>
  <c r="I857" i="25" s="1"/>
  <c r="G356" i="25"/>
  <c r="I356" i="25" s="1"/>
  <c r="E357" i="25"/>
  <c r="E2393" i="25"/>
  <c r="G2392" i="25"/>
  <c r="I2392" i="25" s="1"/>
  <c r="E2070" i="25"/>
  <c r="G2069" i="25"/>
  <c r="I2069" i="25" s="1"/>
  <c r="G458" i="25"/>
  <c r="I458" i="25" s="1"/>
  <c r="E459" i="25"/>
  <c r="G4944" i="25"/>
  <c r="I4944" i="25" s="1"/>
  <c r="E4945" i="25"/>
  <c r="G1638" i="25"/>
  <c r="I1638" i="25" s="1"/>
  <c r="E1639" i="25"/>
  <c r="G2454" i="25"/>
  <c r="I2454" i="25" s="1"/>
  <c r="E2455" i="25"/>
  <c r="G2760" i="25"/>
  <c r="I2760" i="25" s="1"/>
  <c r="E2761" i="25"/>
  <c r="G3326" i="25"/>
  <c r="I3326" i="25" s="1"/>
  <c r="E3327" i="25"/>
  <c r="E2209" i="25"/>
  <c r="G2208" i="25"/>
  <c r="I2208" i="25" s="1"/>
  <c r="G988" i="25"/>
  <c r="I988" i="25" s="1"/>
  <c r="E989" i="25"/>
  <c r="E3739" i="25"/>
  <c r="G3738" i="25"/>
  <c r="I3738" i="25" s="1"/>
  <c r="J2" i="24"/>
  <c r="G96" i="24"/>
  <c r="I96" i="24" s="1"/>
  <c r="N86" i="4"/>
  <c r="E49" i="9" s="1"/>
  <c r="E4892" i="25" l="1"/>
  <c r="G4891" i="25"/>
  <c r="I4891" i="25" s="1"/>
  <c r="E2865" i="25"/>
  <c r="G2864" i="25"/>
  <c r="I2864" i="25" s="1"/>
  <c r="G4172" i="25"/>
  <c r="I4172" i="25" s="1"/>
  <c r="E4173" i="25"/>
  <c r="G264" i="25"/>
  <c r="I264" i="25" s="1"/>
  <c r="E265" i="25"/>
  <c r="G2761" i="25"/>
  <c r="I2761" i="25" s="1"/>
  <c r="E2762" i="25"/>
  <c r="G1639" i="25"/>
  <c r="I1639" i="25" s="1"/>
  <c r="E1640" i="25"/>
  <c r="E703" i="25"/>
  <c r="G702" i="25"/>
  <c r="I702" i="25" s="1"/>
  <c r="G2145" i="25"/>
  <c r="I2145" i="25" s="1"/>
  <c r="E2146" i="25"/>
  <c r="E4533" i="25"/>
  <c r="G4532" i="25"/>
  <c r="I4532" i="25" s="1"/>
  <c r="E3740" i="25"/>
  <c r="G3740" i="25" s="1"/>
  <c r="I3740" i="25" s="1"/>
  <c r="G3739" i="25"/>
  <c r="I3739" i="25" s="1"/>
  <c r="E2394" i="25"/>
  <c r="G2393" i="25"/>
  <c r="I2393" i="25" s="1"/>
  <c r="E1525" i="25"/>
  <c r="G1524" i="25"/>
  <c r="I1524" i="25" s="1"/>
  <c r="G3442" i="25"/>
  <c r="I3442" i="25" s="1"/>
  <c r="E3443" i="25"/>
  <c r="G4945" i="25"/>
  <c r="I4945" i="25" s="1"/>
  <c r="E4946" i="25"/>
  <c r="G357" i="25"/>
  <c r="I357" i="25" s="1"/>
  <c r="E358" i="25"/>
  <c r="E2599" i="25"/>
  <c r="G2599" i="25" s="1"/>
  <c r="I2599" i="25" s="1"/>
  <c r="G2598" i="25"/>
  <c r="I2598" i="25" s="1"/>
  <c r="G408" i="25"/>
  <c r="I408" i="25" s="1"/>
  <c r="E409" i="25"/>
  <c r="E3383" i="25"/>
  <c r="G3382" i="25"/>
  <c r="I3382" i="25" s="1"/>
  <c r="E3239" i="25"/>
  <c r="G3238" i="25"/>
  <c r="I3238" i="25" s="1"/>
  <c r="G1783" i="25"/>
  <c r="I1783" i="25" s="1"/>
  <c r="E1784" i="25"/>
  <c r="E922" i="25"/>
  <c r="G921" i="25"/>
  <c r="I921" i="25" s="1"/>
  <c r="G459" i="25"/>
  <c r="I459" i="25" s="1"/>
  <c r="E460" i="25"/>
  <c r="G575" i="25"/>
  <c r="I575" i="25" s="1"/>
  <c r="E576" i="25"/>
  <c r="G1318" i="25"/>
  <c r="I1318" i="25" s="1"/>
  <c r="E1319" i="25"/>
  <c r="G3894" i="25"/>
  <c r="I3894" i="25" s="1"/>
  <c r="E3895" i="25"/>
  <c r="G989" i="25"/>
  <c r="I989" i="25" s="1"/>
  <c r="E990" i="25"/>
  <c r="G2209" i="25"/>
  <c r="I2209" i="25" s="1"/>
  <c r="E2210" i="25"/>
  <c r="E859" i="25"/>
  <c r="G858" i="25"/>
  <c r="I858" i="25" s="1"/>
  <c r="G785" i="25"/>
  <c r="I785" i="25" s="1"/>
  <c r="E786" i="25"/>
  <c r="E1227" i="25"/>
  <c r="G1226" i="25"/>
  <c r="I1226" i="25" s="1"/>
  <c r="E3530" i="25"/>
  <c r="G3529" i="25"/>
  <c r="I3529" i="25" s="1"/>
  <c r="G3327" i="25"/>
  <c r="I3327" i="25" s="1"/>
  <c r="E3328" i="25"/>
  <c r="G2455" i="25"/>
  <c r="I2455" i="25" s="1"/>
  <c r="E2456" i="25"/>
  <c r="E1921" i="25"/>
  <c r="G1920" i="25"/>
  <c r="I1920" i="25" s="1"/>
  <c r="G4017" i="25"/>
  <c r="I4017" i="25" s="1"/>
  <c r="E4018" i="25"/>
  <c r="E2998" i="25"/>
  <c r="G2997" i="25"/>
  <c r="I2997" i="25" s="1"/>
  <c r="G1071" i="25"/>
  <c r="I1071" i="25" s="1"/>
  <c r="E1072" i="25"/>
  <c r="E211" i="25"/>
  <c r="G210" i="25"/>
  <c r="I210" i="25" s="1"/>
  <c r="G2070" i="25"/>
  <c r="I2070" i="25" s="1"/>
  <c r="E2071" i="25"/>
  <c r="E1590" i="25"/>
  <c r="G1589" i="25"/>
  <c r="I1589" i="25" s="1"/>
  <c r="G97" i="24"/>
  <c r="I97" i="24" s="1"/>
  <c r="Y86" i="4"/>
  <c r="AC86" i="4" s="1"/>
  <c r="W86" i="4"/>
  <c r="AA86" i="4" s="1"/>
  <c r="O121" i="4"/>
  <c r="E70" i="9" s="1"/>
  <c r="G265" i="25" l="1"/>
  <c r="I265" i="25" s="1"/>
  <c r="E266" i="25"/>
  <c r="G4173" i="25"/>
  <c r="I4173" i="25" s="1"/>
  <c r="E4174" i="25"/>
  <c r="E2866" i="25"/>
  <c r="G2865" i="25"/>
  <c r="I2865" i="25" s="1"/>
  <c r="E4893" i="25"/>
  <c r="G4892" i="25"/>
  <c r="I4892" i="25" s="1"/>
  <c r="G1072" i="25"/>
  <c r="I1072" i="25" s="1"/>
  <c r="E1073" i="25"/>
  <c r="G2456" i="25"/>
  <c r="I2456" i="25" s="1"/>
  <c r="E2457" i="25"/>
  <c r="E787" i="25"/>
  <c r="G786" i="25"/>
  <c r="I786" i="25" s="1"/>
  <c r="G3895" i="25"/>
  <c r="I3895" i="25" s="1"/>
  <c r="E3896" i="25"/>
  <c r="E359" i="25"/>
  <c r="G359" i="25" s="1"/>
  <c r="I359" i="25" s="1"/>
  <c r="G358" i="25"/>
  <c r="I358" i="25" s="1"/>
  <c r="G3239" i="25"/>
  <c r="I3239" i="25" s="1"/>
  <c r="E3240" i="25"/>
  <c r="G2394" i="25"/>
  <c r="I2394" i="25" s="1"/>
  <c r="E2395" i="25"/>
  <c r="E3329" i="25"/>
  <c r="G3328" i="25"/>
  <c r="I3328" i="25" s="1"/>
  <c r="E1320" i="25"/>
  <c r="G1319" i="25"/>
  <c r="I1319" i="25" s="1"/>
  <c r="E4947" i="25"/>
  <c r="G4946" i="25"/>
  <c r="I4946" i="25" s="1"/>
  <c r="E2999" i="25"/>
  <c r="G2998" i="25"/>
  <c r="I2998" i="25" s="1"/>
  <c r="G859" i="25"/>
  <c r="I859" i="25" s="1"/>
  <c r="E860" i="25"/>
  <c r="G3383" i="25"/>
  <c r="I3383" i="25" s="1"/>
  <c r="E3384" i="25"/>
  <c r="E704" i="25"/>
  <c r="G703" i="25"/>
  <c r="I703" i="25" s="1"/>
  <c r="E1591" i="25"/>
  <c r="G1591" i="25" s="1"/>
  <c r="I1591" i="25" s="1"/>
  <c r="G1590" i="25"/>
  <c r="I1590" i="25" s="1"/>
  <c r="G2071" i="25"/>
  <c r="I2071" i="25" s="1"/>
  <c r="E2072" i="25"/>
  <c r="E4019" i="25"/>
  <c r="G4018" i="25"/>
  <c r="I4018" i="25" s="1"/>
  <c r="E2211" i="25"/>
  <c r="G2210" i="25"/>
  <c r="I2210" i="25" s="1"/>
  <c r="E577" i="25"/>
  <c r="G576" i="25"/>
  <c r="I576" i="25" s="1"/>
  <c r="E410" i="25"/>
  <c r="G409" i="25"/>
  <c r="I409" i="25" s="1"/>
  <c r="G3443" i="25"/>
  <c r="I3443" i="25" s="1"/>
  <c r="E3444" i="25"/>
  <c r="G3444" i="25" s="1"/>
  <c r="I3444" i="25" s="1"/>
  <c r="G1640" i="25"/>
  <c r="I1640" i="25" s="1"/>
  <c r="E1641" i="25"/>
  <c r="G3530" i="25"/>
  <c r="I3530" i="25" s="1"/>
  <c r="E3531" i="25"/>
  <c r="G922" i="25"/>
  <c r="I922" i="25" s="1"/>
  <c r="E923" i="25"/>
  <c r="E4534" i="25"/>
  <c r="G4533" i="25"/>
  <c r="I4533" i="25" s="1"/>
  <c r="G990" i="25"/>
  <c r="I990" i="25" s="1"/>
  <c r="E991" i="25"/>
  <c r="G460" i="25"/>
  <c r="I460" i="25" s="1"/>
  <c r="E461" i="25"/>
  <c r="G1784" i="25"/>
  <c r="I1784" i="25" s="1"/>
  <c r="E1785" i="25"/>
  <c r="E2147" i="25"/>
  <c r="G2146" i="25"/>
  <c r="I2146" i="25" s="1"/>
  <c r="E2763" i="25"/>
  <c r="G2762" i="25"/>
  <c r="I2762" i="25" s="1"/>
  <c r="E212" i="25"/>
  <c r="G211" i="25"/>
  <c r="I211" i="25" s="1"/>
  <c r="G1921" i="25"/>
  <c r="I1921" i="25" s="1"/>
  <c r="E1922" i="25"/>
  <c r="G1227" i="25"/>
  <c r="I1227" i="25" s="1"/>
  <c r="E1228" i="25"/>
  <c r="G1525" i="25"/>
  <c r="I1525" i="25" s="1"/>
  <c r="E1526" i="25"/>
  <c r="G98" i="24"/>
  <c r="I98" i="24" s="1"/>
  <c r="X121" i="4"/>
  <c r="AB121" i="4" s="1"/>
  <c r="V121" i="4"/>
  <c r="Z121" i="4" s="1"/>
  <c r="N44" i="4"/>
  <c r="N45" i="4" s="1"/>
  <c r="N43" i="4"/>
  <c r="N42" i="4"/>
  <c r="E27" i="9" s="1"/>
  <c r="O71" i="4"/>
  <c r="E38" i="9" s="1"/>
  <c r="E4894" i="25" l="1"/>
  <c r="G4893" i="25"/>
  <c r="I4893" i="25" s="1"/>
  <c r="G2866" i="25"/>
  <c r="I2866" i="25" s="1"/>
  <c r="E2867" i="25"/>
  <c r="G4174" i="25"/>
  <c r="I4174" i="25" s="1"/>
  <c r="E4175" i="25"/>
  <c r="E267" i="25"/>
  <c r="G266" i="25"/>
  <c r="I266" i="25" s="1"/>
  <c r="G1922" i="25"/>
  <c r="I1922" i="25" s="1"/>
  <c r="E1923" i="25"/>
  <c r="G1785" i="25"/>
  <c r="I1785" i="25" s="1"/>
  <c r="E673" i="25"/>
  <c r="G923" i="25"/>
  <c r="I923" i="25" s="1"/>
  <c r="E924" i="25"/>
  <c r="G2072" i="25"/>
  <c r="I2072" i="25" s="1"/>
  <c r="E2073" i="25"/>
  <c r="E3241" i="25"/>
  <c r="G3240" i="25"/>
  <c r="I3240" i="25" s="1"/>
  <c r="G410" i="25"/>
  <c r="I410" i="25" s="1"/>
  <c r="E411" i="25"/>
  <c r="G411" i="25" s="1"/>
  <c r="I411" i="25" s="1"/>
  <c r="G1320" i="25"/>
  <c r="I1320" i="25" s="1"/>
  <c r="E1321" i="25"/>
  <c r="G787" i="25"/>
  <c r="I787" i="25" s="1"/>
  <c r="E788" i="25"/>
  <c r="E462" i="25"/>
  <c r="G461" i="25"/>
  <c r="I461" i="25" s="1"/>
  <c r="G3531" i="25"/>
  <c r="I3531" i="25" s="1"/>
  <c r="E3532" i="25"/>
  <c r="G860" i="25"/>
  <c r="I860" i="25" s="1"/>
  <c r="E861" i="25"/>
  <c r="E2458" i="25"/>
  <c r="G2457" i="25"/>
  <c r="I2457" i="25" s="1"/>
  <c r="E578" i="25"/>
  <c r="G577" i="25"/>
  <c r="I577" i="25" s="1"/>
  <c r="E3330" i="25"/>
  <c r="G3329" i="25"/>
  <c r="I3329" i="25" s="1"/>
  <c r="G212" i="25"/>
  <c r="I212" i="25" s="1"/>
  <c r="E213" i="25"/>
  <c r="G1526" i="25"/>
  <c r="I1526" i="25" s="1"/>
  <c r="E1527" i="25"/>
  <c r="G991" i="25"/>
  <c r="I991" i="25" s="1"/>
  <c r="E992" i="25"/>
  <c r="G1641" i="25"/>
  <c r="I1641" i="25" s="1"/>
  <c r="E1642" i="25"/>
  <c r="E1074" i="25"/>
  <c r="G1073" i="25"/>
  <c r="I1073" i="25" s="1"/>
  <c r="G2763" i="25"/>
  <c r="I2763" i="25" s="1"/>
  <c r="E2764" i="25"/>
  <c r="E2212" i="25"/>
  <c r="G2211" i="25"/>
  <c r="I2211" i="25" s="1"/>
  <c r="G704" i="25"/>
  <c r="I704" i="25" s="1"/>
  <c r="E705" i="25"/>
  <c r="G2999" i="25"/>
  <c r="I2999" i="25" s="1"/>
  <c r="E3000" i="25"/>
  <c r="G1228" i="25"/>
  <c r="I1228" i="25" s="1"/>
  <c r="E1229" i="25"/>
  <c r="E3385" i="25"/>
  <c r="G3384" i="25"/>
  <c r="I3384" i="25" s="1"/>
  <c r="G2395" i="25"/>
  <c r="I2395" i="25" s="1"/>
  <c r="E2396" i="25"/>
  <c r="G3896" i="25"/>
  <c r="I3896" i="25" s="1"/>
  <c r="E3897" i="25"/>
  <c r="E2148" i="25"/>
  <c r="G2147" i="25"/>
  <c r="I2147" i="25" s="1"/>
  <c r="E4535" i="25"/>
  <c r="G4534" i="25"/>
  <c r="I4534" i="25" s="1"/>
  <c r="E4020" i="25"/>
  <c r="G4019" i="25"/>
  <c r="I4019" i="25" s="1"/>
  <c r="E4948" i="25"/>
  <c r="G4947" i="25"/>
  <c r="I4947" i="25" s="1"/>
  <c r="G99" i="24"/>
  <c r="I99" i="24" s="1"/>
  <c r="Y45" i="4"/>
  <c r="AC45" i="4" s="1"/>
  <c r="W45" i="4"/>
  <c r="AA45" i="4" s="1"/>
  <c r="Y43" i="4"/>
  <c r="AC43" i="4" s="1"/>
  <c r="W43" i="4"/>
  <c r="AA43" i="4" s="1"/>
  <c r="X71" i="4"/>
  <c r="AB71" i="4" s="1"/>
  <c r="V71" i="4"/>
  <c r="Z71" i="4" s="1"/>
  <c r="Y42" i="4"/>
  <c r="AC42" i="4" s="1"/>
  <c r="W42" i="4"/>
  <c r="AA42" i="4" s="1"/>
  <c r="Y44" i="4"/>
  <c r="AC44" i="4" s="1"/>
  <c r="W44" i="4"/>
  <c r="AA44" i="4" s="1"/>
  <c r="E268" i="25" l="1"/>
  <c r="G267" i="25"/>
  <c r="I267" i="25" s="1"/>
  <c r="E4176" i="25"/>
  <c r="G4175" i="25"/>
  <c r="I4175" i="25" s="1"/>
  <c r="E2868" i="25"/>
  <c r="G2867" i="25"/>
  <c r="I2867" i="25" s="1"/>
  <c r="E4895" i="25"/>
  <c r="G4894" i="25"/>
  <c r="I4894" i="25" s="1"/>
  <c r="G3000" i="25"/>
  <c r="I3000" i="25" s="1"/>
  <c r="E3001" i="25"/>
  <c r="G213" i="25"/>
  <c r="I213" i="25" s="1"/>
  <c r="E214" i="25"/>
  <c r="G861" i="25"/>
  <c r="I861" i="25" s="1"/>
  <c r="E862" i="25"/>
  <c r="E1322" i="25"/>
  <c r="G1321" i="25"/>
  <c r="I1321" i="25" s="1"/>
  <c r="E2074" i="25"/>
  <c r="G2073" i="25"/>
  <c r="I2073" i="25" s="1"/>
  <c r="G3385" i="25"/>
  <c r="I3385" i="25" s="1"/>
  <c r="E3386" i="25"/>
  <c r="E1075" i="25"/>
  <c r="G1074" i="25"/>
  <c r="I1074" i="25" s="1"/>
  <c r="G1229" i="25"/>
  <c r="I1229" i="25" s="1"/>
  <c r="E1230" i="25"/>
  <c r="G705" i="25"/>
  <c r="I705" i="25" s="1"/>
  <c r="E706" i="25"/>
  <c r="E1643" i="25"/>
  <c r="G1642" i="25"/>
  <c r="I1642" i="25" s="1"/>
  <c r="E3533" i="25"/>
  <c r="G3533" i="25" s="1"/>
  <c r="I3533" i="25" s="1"/>
  <c r="G3532" i="25"/>
  <c r="I3532" i="25" s="1"/>
  <c r="G924" i="25"/>
  <c r="I924" i="25" s="1"/>
  <c r="E925" i="25"/>
  <c r="E2149" i="25"/>
  <c r="G2148" i="25"/>
  <c r="I2148" i="25" s="1"/>
  <c r="G3330" i="25"/>
  <c r="I3330" i="25" s="1"/>
  <c r="E3331" i="25"/>
  <c r="G4535" i="25"/>
  <c r="I4535" i="25" s="1"/>
  <c r="E4536" i="25"/>
  <c r="E3898" i="25"/>
  <c r="G3897" i="25"/>
  <c r="I3897" i="25" s="1"/>
  <c r="E993" i="25"/>
  <c r="G992" i="25"/>
  <c r="I992" i="25" s="1"/>
  <c r="E674" i="25"/>
  <c r="G673" i="25"/>
  <c r="I673" i="25" s="1"/>
  <c r="G4948" i="25"/>
  <c r="I4948" i="25" s="1"/>
  <c r="E4949" i="25"/>
  <c r="G2212" i="25"/>
  <c r="I2212" i="25" s="1"/>
  <c r="E2213" i="25"/>
  <c r="E579" i="25"/>
  <c r="G578" i="25"/>
  <c r="I578" i="25" s="1"/>
  <c r="G462" i="25"/>
  <c r="I462" i="25" s="1"/>
  <c r="E463" i="25"/>
  <c r="G3241" i="25"/>
  <c r="I3241" i="25" s="1"/>
  <c r="E3242" i="25"/>
  <c r="E2397" i="25"/>
  <c r="G2396" i="25"/>
  <c r="I2396" i="25" s="1"/>
  <c r="E2765" i="25"/>
  <c r="G2764" i="25"/>
  <c r="I2764" i="25" s="1"/>
  <c r="E1528" i="25"/>
  <c r="G1527" i="25"/>
  <c r="I1527" i="25" s="1"/>
  <c r="G788" i="25"/>
  <c r="I788" i="25" s="1"/>
  <c r="E789" i="25"/>
  <c r="E1924" i="25"/>
  <c r="G1923" i="25"/>
  <c r="I1923" i="25" s="1"/>
  <c r="G4020" i="25"/>
  <c r="I4020" i="25" s="1"/>
  <c r="E4021" i="25"/>
  <c r="E2459" i="25"/>
  <c r="G2458" i="25"/>
  <c r="I2458" i="25" s="1"/>
  <c r="G100" i="24"/>
  <c r="I100" i="24" s="1"/>
  <c r="E4896" i="25" l="1"/>
  <c r="G4895" i="25"/>
  <c r="I4895" i="25" s="1"/>
  <c r="E2869" i="25"/>
  <c r="G2868" i="25"/>
  <c r="I2868" i="25" s="1"/>
  <c r="E4177" i="25"/>
  <c r="G4177" i="25" s="1"/>
  <c r="I4177" i="25" s="1"/>
  <c r="G4176" i="25"/>
  <c r="I4176" i="25" s="1"/>
  <c r="E269" i="25"/>
  <c r="G268" i="25"/>
  <c r="I268" i="25" s="1"/>
  <c r="G4021" i="25"/>
  <c r="I4021" i="25" s="1"/>
  <c r="E4022" i="25"/>
  <c r="E790" i="25"/>
  <c r="G789" i="25"/>
  <c r="I789" i="25" s="1"/>
  <c r="G2213" i="25"/>
  <c r="I2213" i="25" s="1"/>
  <c r="E2214" i="25"/>
  <c r="E926" i="25"/>
  <c r="G925" i="25"/>
  <c r="I925" i="25" s="1"/>
  <c r="G1230" i="25"/>
  <c r="I1230" i="25" s="1"/>
  <c r="E1231" i="25"/>
  <c r="E2398" i="25"/>
  <c r="G2397" i="25"/>
  <c r="I2397" i="25" s="1"/>
  <c r="E3899" i="25"/>
  <c r="G3898" i="25"/>
  <c r="I3898" i="25" s="1"/>
  <c r="E1323" i="25"/>
  <c r="G1322" i="25"/>
  <c r="I1322" i="25" s="1"/>
  <c r="G3242" i="25"/>
  <c r="I3242" i="25" s="1"/>
  <c r="E3243" i="25"/>
  <c r="G4949" i="25"/>
  <c r="I4949" i="25" s="1"/>
  <c r="E4950" i="25"/>
  <c r="G4950" i="25" s="1"/>
  <c r="I4950" i="25" s="1"/>
  <c r="G4536" i="25"/>
  <c r="I4536" i="25" s="1"/>
  <c r="E4537" i="25"/>
  <c r="G4537" i="25" s="1"/>
  <c r="I4537" i="25" s="1"/>
  <c r="E863" i="25"/>
  <c r="G862" i="25"/>
  <c r="I862" i="25" s="1"/>
  <c r="G1528" i="25"/>
  <c r="I1528" i="25" s="1"/>
  <c r="E1529" i="25"/>
  <c r="G1075" i="25"/>
  <c r="I1075" i="25" s="1"/>
  <c r="E1076" i="25"/>
  <c r="E464" i="25"/>
  <c r="G463" i="25"/>
  <c r="I463" i="25" s="1"/>
  <c r="G3331" i="25"/>
  <c r="I3331" i="25" s="1"/>
  <c r="E3332" i="25"/>
  <c r="E3387" i="25"/>
  <c r="G3386" i="25"/>
  <c r="I3386" i="25" s="1"/>
  <c r="E215" i="25"/>
  <c r="G214" i="25"/>
  <c r="I214" i="25" s="1"/>
  <c r="E1925" i="25"/>
  <c r="G1924" i="25"/>
  <c r="I1924" i="25" s="1"/>
  <c r="E2766" i="25"/>
  <c r="G2765" i="25"/>
  <c r="I2765" i="25" s="1"/>
  <c r="E1786" i="25"/>
  <c r="G674" i="25"/>
  <c r="I674" i="25" s="1"/>
  <c r="G1643" i="25"/>
  <c r="I1643" i="25" s="1"/>
  <c r="E1644" i="25"/>
  <c r="G706" i="25"/>
  <c r="I706" i="25" s="1"/>
  <c r="E707" i="25"/>
  <c r="G3001" i="25"/>
  <c r="I3001" i="25" s="1"/>
  <c r="E3002" i="25"/>
  <c r="G2459" i="25"/>
  <c r="I2459" i="25" s="1"/>
  <c r="E2460" i="25"/>
  <c r="G579" i="25"/>
  <c r="I579" i="25" s="1"/>
  <c r="E580" i="25"/>
  <c r="E994" i="25"/>
  <c r="G993" i="25"/>
  <c r="I993" i="25" s="1"/>
  <c r="G2149" i="25"/>
  <c r="I2149" i="25" s="1"/>
  <c r="E2150" i="25"/>
  <c r="E2075" i="25"/>
  <c r="G2074" i="25"/>
  <c r="I2074" i="25" s="1"/>
  <c r="G101" i="24"/>
  <c r="I101" i="24" s="1"/>
  <c r="F3" i="9"/>
  <c r="E3" i="9"/>
  <c r="G269" i="25" l="1"/>
  <c r="I269" i="25" s="1"/>
  <c r="E270" i="25"/>
  <c r="E2870" i="25"/>
  <c r="G2869" i="25"/>
  <c r="I2869" i="25" s="1"/>
  <c r="E4897" i="25"/>
  <c r="G4896" i="25"/>
  <c r="I4896" i="25" s="1"/>
  <c r="G580" i="25"/>
  <c r="I580" i="25" s="1"/>
  <c r="E581" i="25"/>
  <c r="E708" i="25"/>
  <c r="G707" i="25"/>
  <c r="I707" i="25" s="1"/>
  <c r="G3332" i="25"/>
  <c r="I3332" i="25" s="1"/>
  <c r="E3333" i="25"/>
  <c r="G2766" i="25"/>
  <c r="I2766" i="25" s="1"/>
  <c r="E2767" i="25"/>
  <c r="E864" i="25"/>
  <c r="G863" i="25"/>
  <c r="I863" i="25" s="1"/>
  <c r="G1323" i="25"/>
  <c r="I1323" i="25" s="1"/>
  <c r="E1324" i="25"/>
  <c r="E927" i="25"/>
  <c r="G926" i="25"/>
  <c r="I926" i="25" s="1"/>
  <c r="G2214" i="25"/>
  <c r="I2214" i="25" s="1"/>
  <c r="E2215" i="25"/>
  <c r="G2075" i="25"/>
  <c r="I2075" i="25" s="1"/>
  <c r="E2076" i="25"/>
  <c r="E1926" i="25"/>
  <c r="G1925" i="25"/>
  <c r="I1925" i="25" s="1"/>
  <c r="G464" i="25"/>
  <c r="I464" i="25" s="1"/>
  <c r="E465" i="25"/>
  <c r="G3899" i="25"/>
  <c r="I3899" i="25" s="1"/>
  <c r="E3900" i="25"/>
  <c r="E2151" i="25"/>
  <c r="G2150" i="25"/>
  <c r="I2150" i="25" s="1"/>
  <c r="G2460" i="25"/>
  <c r="I2460" i="25" s="1"/>
  <c r="E2461" i="25"/>
  <c r="G1644" i="25"/>
  <c r="I1644" i="25" s="1"/>
  <c r="E1645" i="25"/>
  <c r="G1076" i="25"/>
  <c r="I1076" i="25" s="1"/>
  <c r="E1077" i="25"/>
  <c r="E216" i="25"/>
  <c r="G215" i="25"/>
  <c r="I215" i="25" s="1"/>
  <c r="G2398" i="25"/>
  <c r="I2398" i="25" s="1"/>
  <c r="E2399" i="25"/>
  <c r="G790" i="25"/>
  <c r="I790" i="25" s="1"/>
  <c r="E791" i="25"/>
  <c r="G3002" i="25"/>
  <c r="I3002" i="25" s="1"/>
  <c r="E3003" i="25"/>
  <c r="G1529" i="25"/>
  <c r="I1529" i="25" s="1"/>
  <c r="E1530" i="25"/>
  <c r="G3243" i="25"/>
  <c r="I3243" i="25" s="1"/>
  <c r="E3244" i="25"/>
  <c r="E1232" i="25"/>
  <c r="G1231" i="25"/>
  <c r="I1231" i="25" s="1"/>
  <c r="G4022" i="25"/>
  <c r="I4022" i="25" s="1"/>
  <c r="E4023" i="25"/>
  <c r="G994" i="25"/>
  <c r="I994" i="25" s="1"/>
  <c r="E995" i="25"/>
  <c r="E1787" i="25"/>
  <c r="G1786" i="25"/>
  <c r="I1786" i="25" s="1"/>
  <c r="G3387" i="25"/>
  <c r="I3387" i="25" s="1"/>
  <c r="E3388" i="25"/>
  <c r="G102" i="24"/>
  <c r="I102" i="24" s="1"/>
  <c r="Q9" i="4"/>
  <c r="AF9" i="4"/>
  <c r="E4898" i="25" l="1"/>
  <c r="G4898" i="25" s="1"/>
  <c r="I4898" i="25" s="1"/>
  <c r="G4897" i="25"/>
  <c r="I4897" i="25" s="1"/>
  <c r="G2870" i="25"/>
  <c r="I2870" i="25" s="1"/>
  <c r="E2871" i="25"/>
  <c r="E271" i="25"/>
  <c r="G270" i="25"/>
  <c r="I270" i="25" s="1"/>
  <c r="E3245" i="25"/>
  <c r="G3244" i="25"/>
  <c r="I3244" i="25" s="1"/>
  <c r="G2399" i="25"/>
  <c r="I2399" i="25" s="1"/>
  <c r="E2400" i="25"/>
  <c r="G1645" i="25"/>
  <c r="I1645" i="25" s="1"/>
  <c r="E1646" i="25"/>
  <c r="G465" i="25"/>
  <c r="I465" i="25" s="1"/>
  <c r="E466" i="25"/>
  <c r="E2216" i="25"/>
  <c r="G2215" i="25"/>
  <c r="I2215" i="25" s="1"/>
  <c r="G2767" i="25"/>
  <c r="I2767" i="25" s="1"/>
  <c r="E2768" i="25"/>
  <c r="E1531" i="25"/>
  <c r="G1530" i="25"/>
  <c r="I1530" i="25" s="1"/>
  <c r="E2462" i="25"/>
  <c r="G2461" i="25"/>
  <c r="I2461" i="25" s="1"/>
  <c r="E3334" i="25"/>
  <c r="G3334" i="25" s="1"/>
  <c r="I3334" i="25" s="1"/>
  <c r="G3333" i="25"/>
  <c r="I3333" i="25" s="1"/>
  <c r="E217" i="25"/>
  <c r="G217" i="25" s="1"/>
  <c r="I217" i="25" s="1"/>
  <c r="G216" i="25"/>
  <c r="I216" i="25" s="1"/>
  <c r="G1926" i="25"/>
  <c r="I1926" i="25" s="1"/>
  <c r="E1927" i="25"/>
  <c r="E928" i="25"/>
  <c r="G927" i="25"/>
  <c r="I927" i="25" s="1"/>
  <c r="G1787" i="25"/>
  <c r="I1787" i="25" s="1"/>
  <c r="E1788" i="25"/>
  <c r="E4024" i="25"/>
  <c r="G4023" i="25"/>
  <c r="I4023" i="25" s="1"/>
  <c r="E3004" i="25"/>
  <c r="G3003" i="25"/>
  <c r="I3003" i="25" s="1"/>
  <c r="G1324" i="25"/>
  <c r="I1324" i="25" s="1"/>
  <c r="E1325" i="25"/>
  <c r="E2152" i="25"/>
  <c r="G2151" i="25"/>
  <c r="I2151" i="25" s="1"/>
  <c r="E709" i="25"/>
  <c r="G708" i="25"/>
  <c r="I708" i="25" s="1"/>
  <c r="G3388" i="25"/>
  <c r="I3388" i="25" s="1"/>
  <c r="E3389" i="25"/>
  <c r="E792" i="25"/>
  <c r="G791" i="25"/>
  <c r="I791" i="25" s="1"/>
  <c r="G1077" i="25"/>
  <c r="I1077" i="25" s="1"/>
  <c r="E1078" i="25"/>
  <c r="G3900" i="25"/>
  <c r="I3900" i="25" s="1"/>
  <c r="E3901" i="25"/>
  <c r="E2077" i="25"/>
  <c r="G2076" i="25"/>
  <c r="I2076" i="25" s="1"/>
  <c r="G581" i="25"/>
  <c r="I581" i="25" s="1"/>
  <c r="E582" i="25"/>
  <c r="G995" i="25"/>
  <c r="I995" i="25" s="1"/>
  <c r="E996" i="25"/>
  <c r="E1233" i="25"/>
  <c r="G1232" i="25"/>
  <c r="I1232" i="25" s="1"/>
  <c r="G864" i="25"/>
  <c r="I864" i="25" s="1"/>
  <c r="E865" i="25"/>
  <c r="G103" i="24"/>
  <c r="I103" i="24" s="1"/>
  <c r="E6" i="9"/>
  <c r="Q199" i="4"/>
  <c r="G271" i="25" l="1"/>
  <c r="I271" i="25" s="1"/>
  <c r="E272" i="25"/>
  <c r="G2871" i="25"/>
  <c r="I2871" i="25" s="1"/>
  <c r="E2872" i="25"/>
  <c r="G3901" i="25"/>
  <c r="I3901" i="25" s="1"/>
  <c r="E3902" i="25"/>
  <c r="E1326" i="25"/>
  <c r="G1325" i="25"/>
  <c r="I1325" i="25" s="1"/>
  <c r="G466" i="25"/>
  <c r="I466" i="25" s="1"/>
  <c r="E467" i="25"/>
  <c r="G709" i="25"/>
  <c r="I709" i="25" s="1"/>
  <c r="E710" i="25"/>
  <c r="G928" i="25"/>
  <c r="I928" i="25" s="1"/>
  <c r="E929" i="25"/>
  <c r="E2463" i="25"/>
  <c r="G2462" i="25"/>
  <c r="I2462" i="25" s="1"/>
  <c r="G1078" i="25"/>
  <c r="I1078" i="25" s="1"/>
  <c r="E1079" i="25"/>
  <c r="E1928" i="25"/>
  <c r="G1927" i="25"/>
  <c r="I1927" i="25" s="1"/>
  <c r="G1646" i="25"/>
  <c r="I1646" i="25" s="1"/>
  <c r="E1647" i="25"/>
  <c r="E3005" i="25"/>
  <c r="G3004" i="25"/>
  <c r="I3004" i="25" s="1"/>
  <c r="G1531" i="25"/>
  <c r="I1531" i="25" s="1"/>
  <c r="E1532" i="25"/>
  <c r="G582" i="25"/>
  <c r="I582" i="25" s="1"/>
  <c r="E583" i="25"/>
  <c r="G2768" i="25"/>
  <c r="I2768" i="25" s="1"/>
  <c r="E2769" i="25"/>
  <c r="G2400" i="25"/>
  <c r="I2400" i="25" s="1"/>
  <c r="E2401" i="25"/>
  <c r="G1233" i="25"/>
  <c r="I1233" i="25" s="1"/>
  <c r="E1234" i="25"/>
  <c r="G792" i="25"/>
  <c r="I792" i="25" s="1"/>
  <c r="E793" i="25"/>
  <c r="E2153" i="25"/>
  <c r="G2152" i="25"/>
  <c r="I2152" i="25" s="1"/>
  <c r="G4024" i="25"/>
  <c r="I4024" i="25" s="1"/>
  <c r="E4025" i="25"/>
  <c r="G865" i="25"/>
  <c r="I865" i="25" s="1"/>
  <c r="E866" i="25"/>
  <c r="G3389" i="25"/>
  <c r="I3389" i="25" s="1"/>
  <c r="E3390" i="25"/>
  <c r="G1788" i="25"/>
  <c r="I1788" i="25" s="1"/>
  <c r="E1789" i="25"/>
  <c r="E997" i="25"/>
  <c r="G996" i="25"/>
  <c r="I996" i="25" s="1"/>
  <c r="G2077" i="25"/>
  <c r="I2077" i="25" s="1"/>
  <c r="E2078" i="25"/>
  <c r="E2217" i="25"/>
  <c r="G2216" i="25"/>
  <c r="I2216" i="25" s="1"/>
  <c r="G3245" i="25"/>
  <c r="I3245" i="25" s="1"/>
  <c r="E3246" i="25"/>
  <c r="G104" i="24"/>
  <c r="I104" i="24" s="1"/>
  <c r="G2872" i="25" l="1"/>
  <c r="I2872" i="25" s="1"/>
  <c r="E2873" i="25"/>
  <c r="E273" i="25"/>
  <c r="G272" i="25"/>
  <c r="I272" i="25" s="1"/>
  <c r="G2078" i="25"/>
  <c r="I2078" i="25" s="1"/>
  <c r="E2079" i="25"/>
  <c r="G866" i="25"/>
  <c r="I866" i="25" s="1"/>
  <c r="E867" i="25"/>
  <c r="G1234" i="25"/>
  <c r="I1234" i="25" s="1"/>
  <c r="E1235" i="25"/>
  <c r="G1532" i="25"/>
  <c r="I1532" i="25" s="1"/>
  <c r="E1533" i="25"/>
  <c r="G710" i="25"/>
  <c r="I710" i="25" s="1"/>
  <c r="E711" i="25"/>
  <c r="E4026" i="25"/>
  <c r="G4025" i="25"/>
  <c r="I4025" i="25" s="1"/>
  <c r="G2401" i="25"/>
  <c r="I2401" i="25" s="1"/>
  <c r="E2402" i="25"/>
  <c r="E1080" i="25"/>
  <c r="G1079" i="25"/>
  <c r="I1079" i="25" s="1"/>
  <c r="G467" i="25"/>
  <c r="I467" i="25" s="1"/>
  <c r="E468" i="25"/>
  <c r="G3005" i="25"/>
  <c r="I3005" i="25" s="1"/>
  <c r="E3006" i="25"/>
  <c r="G1789" i="25"/>
  <c r="I1789" i="25" s="1"/>
  <c r="E1790" i="25"/>
  <c r="E2770" i="25"/>
  <c r="G2769" i="25"/>
  <c r="I2769" i="25" s="1"/>
  <c r="E1648" i="25"/>
  <c r="G1647" i="25"/>
  <c r="I1647" i="25" s="1"/>
  <c r="G3246" i="25"/>
  <c r="I3246" i="25" s="1"/>
  <c r="E3247" i="25"/>
  <c r="G2217" i="25"/>
  <c r="I2217" i="25" s="1"/>
  <c r="E2218" i="25"/>
  <c r="E2154" i="25"/>
  <c r="G2153" i="25"/>
  <c r="I2153" i="25" s="1"/>
  <c r="E2464" i="25"/>
  <c r="G2463" i="25"/>
  <c r="I2463" i="25" s="1"/>
  <c r="E1327" i="25"/>
  <c r="G1326" i="25"/>
  <c r="I1326" i="25" s="1"/>
  <c r="E998" i="25"/>
  <c r="G997" i="25"/>
  <c r="I997" i="25" s="1"/>
  <c r="E3391" i="25"/>
  <c r="G3390" i="25"/>
  <c r="I3390" i="25" s="1"/>
  <c r="E794" i="25"/>
  <c r="G793" i="25"/>
  <c r="I793" i="25" s="1"/>
  <c r="E584" i="25"/>
  <c r="G583" i="25"/>
  <c r="I583" i="25" s="1"/>
  <c r="G929" i="25"/>
  <c r="I929" i="25" s="1"/>
  <c r="E930" i="25"/>
  <c r="E3903" i="25"/>
  <c r="G3902" i="25"/>
  <c r="I3902" i="25" s="1"/>
  <c r="G1928" i="25"/>
  <c r="I1928" i="25" s="1"/>
  <c r="E1929" i="25"/>
  <c r="G105" i="24"/>
  <c r="I105" i="24" s="1"/>
  <c r="G273" i="25" l="1"/>
  <c r="I273" i="25" s="1"/>
  <c r="E274" i="25"/>
  <c r="E2874" i="25"/>
  <c r="G2873" i="25"/>
  <c r="I2873" i="25" s="1"/>
  <c r="E2219" i="25"/>
  <c r="G2218" i="25"/>
  <c r="I2218" i="25" s="1"/>
  <c r="E1791" i="25"/>
  <c r="G1790" i="25"/>
  <c r="I1790" i="25" s="1"/>
  <c r="E2403" i="25"/>
  <c r="G2402" i="25"/>
  <c r="I2402" i="25" s="1"/>
  <c r="G1533" i="25"/>
  <c r="I1533" i="25" s="1"/>
  <c r="E1534" i="25"/>
  <c r="G998" i="25"/>
  <c r="I998" i="25" s="1"/>
  <c r="E999" i="25"/>
  <c r="G3247" i="25"/>
  <c r="I3247" i="25" s="1"/>
  <c r="E3248" i="25"/>
  <c r="G3006" i="25"/>
  <c r="I3006" i="25" s="1"/>
  <c r="E3007" i="25"/>
  <c r="G1235" i="25"/>
  <c r="I1235" i="25" s="1"/>
  <c r="E1236" i="25"/>
  <c r="E795" i="25"/>
  <c r="G794" i="25"/>
  <c r="I794" i="25" s="1"/>
  <c r="G1327" i="25"/>
  <c r="I1327" i="25" s="1"/>
  <c r="E1328" i="25"/>
  <c r="E4027" i="25"/>
  <c r="G4026" i="25"/>
  <c r="I4026" i="25" s="1"/>
  <c r="G468" i="25"/>
  <c r="I468" i="25" s="1"/>
  <c r="E469" i="25"/>
  <c r="G711" i="25"/>
  <c r="I711" i="25" s="1"/>
  <c r="E712" i="25"/>
  <c r="E868" i="25"/>
  <c r="G867" i="25"/>
  <c r="I867" i="25" s="1"/>
  <c r="E1930" i="25"/>
  <c r="G1929" i="25"/>
  <c r="I1929" i="25" s="1"/>
  <c r="G3391" i="25"/>
  <c r="I3391" i="25" s="1"/>
  <c r="E3392" i="25"/>
  <c r="G2464" i="25"/>
  <c r="I2464" i="25" s="1"/>
  <c r="E2465" i="25"/>
  <c r="E1649" i="25"/>
  <c r="G1648" i="25"/>
  <c r="I1648" i="25" s="1"/>
  <c r="E931" i="25"/>
  <c r="G930" i="25"/>
  <c r="I930" i="25" s="1"/>
  <c r="E2080" i="25"/>
  <c r="G2079" i="25"/>
  <c r="I2079" i="25" s="1"/>
  <c r="E585" i="25"/>
  <c r="G584" i="25"/>
  <c r="I584" i="25" s="1"/>
  <c r="E3904" i="25"/>
  <c r="G3903" i="25"/>
  <c r="I3903" i="25" s="1"/>
  <c r="G2154" i="25"/>
  <c r="I2154" i="25" s="1"/>
  <c r="E2155" i="25"/>
  <c r="E2771" i="25"/>
  <c r="G2770" i="25"/>
  <c r="I2770" i="25" s="1"/>
  <c r="E1081" i="25"/>
  <c r="G1080" i="25"/>
  <c r="I1080" i="25" s="1"/>
  <c r="G106" i="24"/>
  <c r="I106" i="24" s="1"/>
  <c r="S16" i="4"/>
  <c r="G2874" i="25" l="1"/>
  <c r="I2874" i="25" s="1"/>
  <c r="E2875" i="25"/>
  <c r="E275" i="25"/>
  <c r="G274" i="25"/>
  <c r="I274" i="25" s="1"/>
  <c r="G2155" i="25"/>
  <c r="I2155" i="25" s="1"/>
  <c r="E2156" i="25"/>
  <c r="G3392" i="25"/>
  <c r="I3392" i="25" s="1"/>
  <c r="E3393" i="25"/>
  <c r="E470" i="25"/>
  <c r="G469" i="25"/>
  <c r="I469" i="25" s="1"/>
  <c r="E1237" i="25"/>
  <c r="G1236" i="25"/>
  <c r="I1236" i="25" s="1"/>
  <c r="E1535" i="25"/>
  <c r="G1534" i="25"/>
  <c r="I1534" i="25" s="1"/>
  <c r="E3008" i="25"/>
  <c r="G3007" i="25"/>
  <c r="I3007" i="25" s="1"/>
  <c r="E932" i="25"/>
  <c r="G931" i="25"/>
  <c r="I931" i="25" s="1"/>
  <c r="G1930" i="25"/>
  <c r="I1930" i="25" s="1"/>
  <c r="E1931" i="25"/>
  <c r="E4028" i="25"/>
  <c r="G4027" i="25"/>
  <c r="I4027" i="25" s="1"/>
  <c r="E2404" i="25"/>
  <c r="G2403" i="25"/>
  <c r="I2403" i="25" s="1"/>
  <c r="E1329" i="25"/>
  <c r="G1328" i="25"/>
  <c r="I1328" i="25" s="1"/>
  <c r="G3248" i="25"/>
  <c r="I3248" i="25" s="1"/>
  <c r="E3249" i="25"/>
  <c r="G3904" i="25"/>
  <c r="I3904" i="25" s="1"/>
  <c r="E3905" i="25"/>
  <c r="G1649" i="25"/>
  <c r="I1649" i="25" s="1"/>
  <c r="E1650" i="25"/>
  <c r="E869" i="25"/>
  <c r="G868" i="25"/>
  <c r="I868" i="25" s="1"/>
  <c r="E1792" i="25"/>
  <c r="G1791" i="25"/>
  <c r="I1791" i="25" s="1"/>
  <c r="E2081" i="25"/>
  <c r="G2080" i="25"/>
  <c r="I2080" i="25" s="1"/>
  <c r="G2465" i="25"/>
  <c r="I2465" i="25" s="1"/>
  <c r="E2466" i="25"/>
  <c r="E713" i="25"/>
  <c r="G712" i="25"/>
  <c r="I712" i="25" s="1"/>
  <c r="G999" i="25"/>
  <c r="I999" i="25" s="1"/>
  <c r="E1000" i="25"/>
  <c r="G1081" i="25"/>
  <c r="I1081" i="25" s="1"/>
  <c r="E1082" i="25"/>
  <c r="E2772" i="25"/>
  <c r="G2771" i="25"/>
  <c r="I2771" i="25" s="1"/>
  <c r="G585" i="25"/>
  <c r="I585" i="25" s="1"/>
  <c r="E586" i="25"/>
  <c r="G795" i="25"/>
  <c r="I795" i="25" s="1"/>
  <c r="E796" i="25"/>
  <c r="E2220" i="25"/>
  <c r="G2219" i="25"/>
  <c r="I2219" i="25" s="1"/>
  <c r="G107" i="24"/>
  <c r="I107" i="24" s="1"/>
  <c r="T16" i="4"/>
  <c r="S199" i="4"/>
  <c r="X16" i="4"/>
  <c r="AB16" i="4" s="1"/>
  <c r="Y16" i="4"/>
  <c r="AC16" i="4" s="1"/>
  <c r="E276" i="25" l="1"/>
  <c r="G275" i="25"/>
  <c r="I275" i="25" s="1"/>
  <c r="G2875" i="25"/>
  <c r="I2875" i="25" s="1"/>
  <c r="E2876" i="25"/>
  <c r="G586" i="25"/>
  <c r="I586" i="25" s="1"/>
  <c r="E587" i="25"/>
  <c r="E714" i="25"/>
  <c r="G713" i="25"/>
  <c r="I713" i="25" s="1"/>
  <c r="G869" i="25"/>
  <c r="I869" i="25" s="1"/>
  <c r="E870" i="25"/>
  <c r="E1330" i="25"/>
  <c r="G1329" i="25"/>
  <c r="I1329" i="25" s="1"/>
  <c r="E933" i="25"/>
  <c r="G932" i="25"/>
  <c r="I932" i="25" s="1"/>
  <c r="E1238" i="25"/>
  <c r="G1237" i="25"/>
  <c r="I1237" i="25" s="1"/>
  <c r="G1650" i="25"/>
  <c r="I1650" i="25" s="1"/>
  <c r="E1651" i="25"/>
  <c r="G2772" i="25"/>
  <c r="I2772" i="25" s="1"/>
  <c r="E2773" i="25"/>
  <c r="E2405" i="25"/>
  <c r="G2404" i="25"/>
  <c r="I2404" i="25" s="1"/>
  <c r="G470" i="25"/>
  <c r="I470" i="25" s="1"/>
  <c r="E471" i="25"/>
  <c r="G1082" i="25"/>
  <c r="I1082" i="25" s="1"/>
  <c r="E1083" i="25"/>
  <c r="G3905" i="25"/>
  <c r="I3905" i="25" s="1"/>
  <c r="E3906" i="25"/>
  <c r="G3393" i="25"/>
  <c r="I3393" i="25" s="1"/>
  <c r="E3394" i="25"/>
  <c r="G3394" i="25" s="1"/>
  <c r="I3394" i="25" s="1"/>
  <c r="G2081" i="25"/>
  <c r="I2081" i="25" s="1"/>
  <c r="E2082" i="25"/>
  <c r="G4028" i="25"/>
  <c r="I4028" i="25" s="1"/>
  <c r="E4029" i="25"/>
  <c r="E3009" i="25"/>
  <c r="G3008" i="25"/>
  <c r="I3008" i="25" s="1"/>
  <c r="G2466" i="25"/>
  <c r="I2466" i="25" s="1"/>
  <c r="E2467" i="25"/>
  <c r="G2220" i="25"/>
  <c r="I2220" i="25" s="1"/>
  <c r="E2221" i="25"/>
  <c r="G796" i="25"/>
  <c r="I796" i="25" s="1"/>
  <c r="E797" i="25"/>
  <c r="G1000" i="25"/>
  <c r="I1000" i="25" s="1"/>
  <c r="E1001" i="25"/>
  <c r="E3250" i="25"/>
  <c r="G3249" i="25"/>
  <c r="I3249" i="25" s="1"/>
  <c r="E1932" i="25"/>
  <c r="G1931" i="25"/>
  <c r="I1931" i="25" s="1"/>
  <c r="E2157" i="25"/>
  <c r="G2156" i="25"/>
  <c r="I2156" i="25" s="1"/>
  <c r="E1793" i="25"/>
  <c r="G1792" i="25"/>
  <c r="I1792" i="25" s="1"/>
  <c r="G1535" i="25"/>
  <c r="I1535" i="25" s="1"/>
  <c r="E1536" i="25"/>
  <c r="G108" i="24"/>
  <c r="I108" i="24" s="1"/>
  <c r="T199" i="4"/>
  <c r="U199" i="4" s="1"/>
  <c r="E2877" i="25" l="1"/>
  <c r="G2876" i="25"/>
  <c r="I2876" i="25" s="1"/>
  <c r="E277" i="25"/>
  <c r="G276" i="25"/>
  <c r="I276" i="25" s="1"/>
  <c r="E798" i="25"/>
  <c r="G797" i="25"/>
  <c r="I797" i="25" s="1"/>
  <c r="G4029" i="25"/>
  <c r="I4029" i="25" s="1"/>
  <c r="E4030" i="25"/>
  <c r="G1083" i="25"/>
  <c r="I1083" i="25" s="1"/>
  <c r="E1084" i="25"/>
  <c r="G2773" i="25"/>
  <c r="I2773" i="25" s="1"/>
  <c r="E2774" i="25"/>
  <c r="G1330" i="25"/>
  <c r="I1330" i="25" s="1"/>
  <c r="E1331" i="25"/>
  <c r="G2221" i="25"/>
  <c r="I2221" i="25" s="1"/>
  <c r="E2222" i="25"/>
  <c r="G2082" i="25"/>
  <c r="I2082" i="25" s="1"/>
  <c r="E2083" i="25"/>
  <c r="G471" i="25"/>
  <c r="I471" i="25" s="1"/>
  <c r="E472" i="25"/>
  <c r="G1651" i="25"/>
  <c r="I1651" i="25" s="1"/>
  <c r="E1652" i="25"/>
  <c r="G870" i="25"/>
  <c r="I870" i="25" s="1"/>
  <c r="E871" i="25"/>
  <c r="E1537" i="25"/>
  <c r="G1536" i="25"/>
  <c r="I1536" i="25" s="1"/>
  <c r="G2467" i="25"/>
  <c r="I2467" i="25" s="1"/>
  <c r="E2468" i="25"/>
  <c r="E3251" i="25"/>
  <c r="G3250" i="25"/>
  <c r="I3250" i="25" s="1"/>
  <c r="G1238" i="25"/>
  <c r="I1238" i="25" s="1"/>
  <c r="E1239" i="25"/>
  <c r="G714" i="25"/>
  <c r="I714" i="25" s="1"/>
  <c r="E715" i="25"/>
  <c r="G1932" i="25"/>
  <c r="I1932" i="25" s="1"/>
  <c r="E1933" i="25"/>
  <c r="E1002" i="25"/>
  <c r="G1001" i="25"/>
  <c r="I1001" i="25" s="1"/>
  <c r="G3906" i="25"/>
  <c r="I3906" i="25" s="1"/>
  <c r="E3907" i="25"/>
  <c r="G3907" i="25" s="1"/>
  <c r="I3907" i="25" s="1"/>
  <c r="G587" i="25"/>
  <c r="I587" i="25" s="1"/>
  <c r="E588" i="25"/>
  <c r="G2157" i="25"/>
  <c r="I2157" i="25" s="1"/>
  <c r="E2158" i="25"/>
  <c r="G1793" i="25"/>
  <c r="I1793" i="25" s="1"/>
  <c r="E1794" i="25"/>
  <c r="E3010" i="25"/>
  <c r="G3009" i="25"/>
  <c r="I3009" i="25" s="1"/>
  <c r="G2405" i="25"/>
  <c r="I2405" i="25" s="1"/>
  <c r="E2406" i="25"/>
  <c r="G933" i="25"/>
  <c r="I933" i="25" s="1"/>
  <c r="E934" i="25"/>
  <c r="G109" i="24"/>
  <c r="I109" i="24" s="1"/>
  <c r="E278" i="25" l="1"/>
  <c r="G277" i="25"/>
  <c r="I277" i="25" s="1"/>
  <c r="E2878" i="25"/>
  <c r="G2878" i="25" s="1"/>
  <c r="I2878" i="25" s="1"/>
  <c r="G2877" i="25"/>
  <c r="I2877" i="25" s="1"/>
  <c r="G2406" i="25"/>
  <c r="I2406" i="25" s="1"/>
  <c r="E2407" i="25"/>
  <c r="G2407" i="25" s="1"/>
  <c r="I2407" i="25" s="1"/>
  <c r="E589" i="25"/>
  <c r="G588" i="25"/>
  <c r="I588" i="25" s="1"/>
  <c r="G715" i="25"/>
  <c r="I715" i="25" s="1"/>
  <c r="E716" i="25"/>
  <c r="E2469" i="25"/>
  <c r="G2469" i="25" s="1"/>
  <c r="I2469" i="25" s="1"/>
  <c r="G2468" i="25"/>
  <c r="I2468" i="25" s="1"/>
  <c r="G472" i="25"/>
  <c r="I472" i="25" s="1"/>
  <c r="E473" i="25"/>
  <c r="G2774" i="25"/>
  <c r="I2774" i="25" s="1"/>
  <c r="E2775" i="25"/>
  <c r="G1239" i="25"/>
  <c r="I1239" i="25" s="1"/>
  <c r="E1240" i="25"/>
  <c r="G2083" i="25"/>
  <c r="I2083" i="25" s="1"/>
  <c r="E2084" i="25"/>
  <c r="E1085" i="25"/>
  <c r="G1084" i="25"/>
  <c r="I1084" i="25" s="1"/>
  <c r="G1537" i="25"/>
  <c r="I1537" i="25" s="1"/>
  <c r="E1538" i="25"/>
  <c r="G1538" i="25" s="1"/>
  <c r="I1538" i="25" s="1"/>
  <c r="G1794" i="25"/>
  <c r="I1794" i="25" s="1"/>
  <c r="E1795" i="25"/>
  <c r="E872" i="25"/>
  <c r="G871" i="25"/>
  <c r="I871" i="25" s="1"/>
  <c r="G2222" i="25"/>
  <c r="I2222" i="25" s="1"/>
  <c r="E2223" i="25"/>
  <c r="E4031" i="25"/>
  <c r="G4030" i="25"/>
  <c r="I4030" i="25" s="1"/>
  <c r="G3010" i="25"/>
  <c r="I3010" i="25" s="1"/>
  <c r="E3011" i="25"/>
  <c r="E1003" i="25"/>
  <c r="G1002" i="25"/>
  <c r="I1002" i="25" s="1"/>
  <c r="G3251" i="25"/>
  <c r="I3251" i="25" s="1"/>
  <c r="E3252" i="25"/>
  <c r="G934" i="25"/>
  <c r="I934" i="25" s="1"/>
  <c r="E935" i="25"/>
  <c r="E2159" i="25"/>
  <c r="G2158" i="25"/>
  <c r="I2158" i="25" s="1"/>
  <c r="G1933" i="25"/>
  <c r="I1933" i="25" s="1"/>
  <c r="E1934" i="25"/>
  <c r="G1652" i="25"/>
  <c r="I1652" i="25" s="1"/>
  <c r="E1653" i="25"/>
  <c r="G1331" i="25"/>
  <c r="I1331" i="25" s="1"/>
  <c r="E1332" i="25"/>
  <c r="E799" i="25"/>
  <c r="G798" i="25"/>
  <c r="I798" i="25" s="1"/>
  <c r="G110" i="24"/>
  <c r="I110" i="24" s="1"/>
  <c r="E279" i="25" l="1"/>
  <c r="G278" i="25"/>
  <c r="I278" i="25" s="1"/>
  <c r="G1934" i="25"/>
  <c r="I1934" i="25" s="1"/>
  <c r="E1935" i="25"/>
  <c r="E2085" i="25"/>
  <c r="G2084" i="25"/>
  <c r="I2084" i="25" s="1"/>
  <c r="G1003" i="25"/>
  <c r="I1003" i="25" s="1"/>
  <c r="E1004" i="25"/>
  <c r="E873" i="25"/>
  <c r="G872" i="25"/>
  <c r="I872" i="25" s="1"/>
  <c r="G3011" i="25"/>
  <c r="I3011" i="25" s="1"/>
  <c r="E3012" i="25"/>
  <c r="E1796" i="25"/>
  <c r="G1795" i="25"/>
  <c r="I1795" i="25" s="1"/>
  <c r="G1240" i="25"/>
  <c r="I1240" i="25" s="1"/>
  <c r="E1241" i="25"/>
  <c r="E717" i="25"/>
  <c r="G716" i="25"/>
  <c r="I716" i="25" s="1"/>
  <c r="G2159" i="25"/>
  <c r="I2159" i="25" s="1"/>
  <c r="E2160" i="25"/>
  <c r="G1653" i="25"/>
  <c r="I1653" i="25" s="1"/>
  <c r="E1654" i="25"/>
  <c r="E936" i="25"/>
  <c r="G935" i="25"/>
  <c r="I935" i="25" s="1"/>
  <c r="E2776" i="25"/>
  <c r="G2775" i="25"/>
  <c r="I2775" i="25" s="1"/>
  <c r="G799" i="25"/>
  <c r="I799" i="25" s="1"/>
  <c r="E800" i="25"/>
  <c r="G4031" i="25"/>
  <c r="I4031" i="25" s="1"/>
  <c r="E4032" i="25"/>
  <c r="E590" i="25"/>
  <c r="G589" i="25"/>
  <c r="I589" i="25" s="1"/>
  <c r="E1333" i="25"/>
  <c r="G1332" i="25"/>
  <c r="I1332" i="25" s="1"/>
  <c r="G3252" i="25"/>
  <c r="I3252" i="25" s="1"/>
  <c r="E3253" i="25"/>
  <c r="E2224" i="25"/>
  <c r="G2223" i="25"/>
  <c r="I2223" i="25" s="1"/>
  <c r="E474" i="25"/>
  <c r="G473" i="25"/>
  <c r="I473" i="25" s="1"/>
  <c r="E1086" i="25"/>
  <c r="G1085" i="25"/>
  <c r="I1085" i="25" s="1"/>
  <c r="G111" i="24"/>
  <c r="I111" i="24" s="1"/>
  <c r="G279" i="25" l="1"/>
  <c r="I279" i="25" s="1"/>
  <c r="E280" i="25"/>
  <c r="G1086" i="25"/>
  <c r="I1086" i="25" s="1"/>
  <c r="E1087" i="25"/>
  <c r="E2777" i="25"/>
  <c r="G2776" i="25"/>
  <c r="I2776" i="25" s="1"/>
  <c r="E718" i="25"/>
  <c r="G717" i="25"/>
  <c r="I717" i="25" s="1"/>
  <c r="G873" i="25"/>
  <c r="I873" i="25" s="1"/>
  <c r="E874" i="25"/>
  <c r="G874" i="25" s="1"/>
  <c r="I874" i="25" s="1"/>
  <c r="G1241" i="25"/>
  <c r="I1241" i="25" s="1"/>
  <c r="E1242" i="25"/>
  <c r="G1004" i="25"/>
  <c r="I1004" i="25" s="1"/>
  <c r="E1005" i="25"/>
  <c r="G474" i="25"/>
  <c r="I474" i="25" s="1"/>
  <c r="E475" i="25"/>
  <c r="E937" i="25"/>
  <c r="G936" i="25"/>
  <c r="I936" i="25" s="1"/>
  <c r="G4032" i="25"/>
  <c r="I4032" i="25" s="1"/>
  <c r="E4033" i="25"/>
  <c r="E1655" i="25"/>
  <c r="G1654" i="25"/>
  <c r="I1654" i="25" s="1"/>
  <c r="E1797" i="25"/>
  <c r="G1796" i="25"/>
  <c r="I1796" i="25" s="1"/>
  <c r="E2086" i="25"/>
  <c r="G2085" i="25"/>
  <c r="I2085" i="25" s="1"/>
  <c r="E591" i="25"/>
  <c r="G590" i="25"/>
  <c r="I590" i="25" s="1"/>
  <c r="G3253" i="25"/>
  <c r="I3253" i="25" s="1"/>
  <c r="E3254" i="25"/>
  <c r="G800" i="25"/>
  <c r="I800" i="25" s="1"/>
  <c r="E801" i="25"/>
  <c r="G2160" i="25"/>
  <c r="I2160" i="25" s="1"/>
  <c r="E2161" i="25"/>
  <c r="G2161" i="25" s="1"/>
  <c r="I2161" i="25" s="1"/>
  <c r="E3013" i="25"/>
  <c r="G3012" i="25"/>
  <c r="I3012" i="25" s="1"/>
  <c r="G1935" i="25"/>
  <c r="I1935" i="25" s="1"/>
  <c r="E1936" i="25"/>
  <c r="E1334" i="25"/>
  <c r="G1333" i="25"/>
  <c r="I1333" i="25" s="1"/>
  <c r="E2225" i="25"/>
  <c r="G2224" i="25"/>
  <c r="I2224" i="25" s="1"/>
  <c r="G112" i="24"/>
  <c r="I112" i="24" s="1"/>
  <c r="G280" i="25" l="1"/>
  <c r="I280" i="25" s="1"/>
  <c r="E281" i="25"/>
  <c r="G281" i="25" s="1"/>
  <c r="I281" i="25" s="1"/>
  <c r="E476" i="25"/>
  <c r="G475" i="25"/>
  <c r="I475" i="25" s="1"/>
  <c r="G1797" i="25"/>
  <c r="I1797" i="25" s="1"/>
  <c r="E675" i="25"/>
  <c r="G718" i="25"/>
  <c r="I718" i="25" s="1"/>
  <c r="E719" i="25"/>
  <c r="E2226" i="25"/>
  <c r="G2225" i="25"/>
  <c r="I2225" i="25" s="1"/>
  <c r="G1936" i="25"/>
  <c r="I1936" i="25" s="1"/>
  <c r="E1937" i="25"/>
  <c r="G3254" i="25"/>
  <c r="I3254" i="25" s="1"/>
  <c r="E3255" i="25"/>
  <c r="G1005" i="25"/>
  <c r="I1005" i="25" s="1"/>
  <c r="E1006" i="25"/>
  <c r="G937" i="25"/>
  <c r="I937" i="25" s="1"/>
  <c r="E938" i="25"/>
  <c r="E1656" i="25"/>
  <c r="G1655" i="25"/>
  <c r="I1655" i="25" s="1"/>
  <c r="G2777" i="25"/>
  <c r="I2777" i="25" s="1"/>
  <c r="E2778" i="25"/>
  <c r="E802" i="25"/>
  <c r="G801" i="25"/>
  <c r="I801" i="25" s="1"/>
  <c r="E4034" i="25"/>
  <c r="G4033" i="25"/>
  <c r="I4033" i="25" s="1"/>
  <c r="E1243" i="25"/>
  <c r="G1242" i="25"/>
  <c r="I1242" i="25" s="1"/>
  <c r="G1087" i="25"/>
  <c r="I1087" i="25" s="1"/>
  <c r="E1088" i="25"/>
  <c r="G2086" i="25"/>
  <c r="I2086" i="25" s="1"/>
  <c r="E2087" i="25"/>
  <c r="E1335" i="25"/>
  <c r="G1334" i="25"/>
  <c r="I1334" i="25" s="1"/>
  <c r="E3014" i="25"/>
  <c r="G3013" i="25"/>
  <c r="I3013" i="25" s="1"/>
  <c r="G591" i="25"/>
  <c r="I591" i="25" s="1"/>
  <c r="E592" i="25"/>
  <c r="G113" i="24"/>
  <c r="I113" i="24" s="1"/>
  <c r="G938" i="25" l="1"/>
  <c r="I938" i="25" s="1"/>
  <c r="E939" i="25"/>
  <c r="E1336" i="25"/>
  <c r="G1335" i="25"/>
  <c r="I1335" i="25" s="1"/>
  <c r="E4035" i="25"/>
  <c r="G4034" i="25"/>
  <c r="I4034" i="25" s="1"/>
  <c r="G2226" i="25"/>
  <c r="I2226" i="25" s="1"/>
  <c r="E2227" i="25"/>
  <c r="E1007" i="25"/>
  <c r="G1006" i="25"/>
  <c r="I1006" i="25" s="1"/>
  <c r="G719" i="25"/>
  <c r="I719" i="25" s="1"/>
  <c r="E720" i="25"/>
  <c r="E803" i="25"/>
  <c r="G802" i="25"/>
  <c r="I802" i="25" s="1"/>
  <c r="G2087" i="25"/>
  <c r="I2087" i="25" s="1"/>
  <c r="E2088" i="25"/>
  <c r="G592" i="25"/>
  <c r="I592" i="25" s="1"/>
  <c r="E593" i="25"/>
  <c r="G1088" i="25"/>
  <c r="I1088" i="25" s="1"/>
  <c r="E1089" i="25"/>
  <c r="G2778" i="25"/>
  <c r="I2778" i="25" s="1"/>
  <c r="E2779" i="25"/>
  <c r="G3255" i="25"/>
  <c r="I3255" i="25" s="1"/>
  <c r="E3256" i="25"/>
  <c r="E1798" i="25"/>
  <c r="G675" i="25"/>
  <c r="I675" i="25" s="1"/>
  <c r="G1937" i="25"/>
  <c r="I1937" i="25" s="1"/>
  <c r="E1938" i="25"/>
  <c r="E3015" i="25"/>
  <c r="G3014" i="25"/>
  <c r="I3014" i="25" s="1"/>
  <c r="E1244" i="25"/>
  <c r="G1243" i="25"/>
  <c r="I1243" i="25" s="1"/>
  <c r="G1656" i="25"/>
  <c r="I1656" i="25" s="1"/>
  <c r="E1657" i="25"/>
  <c r="E477" i="25"/>
  <c r="G476" i="25"/>
  <c r="I476" i="25" s="1"/>
  <c r="G114" i="24"/>
  <c r="I114" i="24" s="1"/>
  <c r="E3257" i="25" l="1"/>
  <c r="G3256" i="25"/>
  <c r="I3256" i="25" s="1"/>
  <c r="G2088" i="25"/>
  <c r="I2088" i="25" s="1"/>
  <c r="E2089" i="25"/>
  <c r="G2089" i="25" s="1"/>
  <c r="I2089" i="25" s="1"/>
  <c r="G2227" i="25"/>
  <c r="I2227" i="25" s="1"/>
  <c r="E2228" i="25"/>
  <c r="G3015" i="25"/>
  <c r="I3015" i="25" s="1"/>
  <c r="E3016" i="25"/>
  <c r="G803" i="25"/>
  <c r="I803" i="25" s="1"/>
  <c r="E804" i="25"/>
  <c r="G4035" i="25"/>
  <c r="I4035" i="25" s="1"/>
  <c r="E4036" i="25"/>
  <c r="E1939" i="25"/>
  <c r="G1938" i="25"/>
  <c r="I1938" i="25" s="1"/>
  <c r="E1090" i="25"/>
  <c r="G1089" i="25"/>
  <c r="I1089" i="25" s="1"/>
  <c r="E721" i="25"/>
  <c r="G720" i="25"/>
  <c r="I720" i="25" s="1"/>
  <c r="G1244" i="25"/>
  <c r="I1244" i="25" s="1"/>
  <c r="E1245" i="25"/>
  <c r="G1336" i="25"/>
  <c r="I1336" i="25" s="1"/>
  <c r="E1337" i="25"/>
  <c r="G2779" i="25"/>
  <c r="I2779" i="25" s="1"/>
  <c r="E2780" i="25"/>
  <c r="E478" i="25"/>
  <c r="G477" i="25"/>
  <c r="I477" i="25" s="1"/>
  <c r="G1657" i="25"/>
  <c r="I1657" i="25" s="1"/>
  <c r="E1658" i="25"/>
  <c r="G593" i="25"/>
  <c r="I593" i="25" s="1"/>
  <c r="E594" i="25"/>
  <c r="E940" i="25"/>
  <c r="G939" i="25"/>
  <c r="I939" i="25" s="1"/>
  <c r="G1798" i="25"/>
  <c r="I1798" i="25" s="1"/>
  <c r="E1799" i="25"/>
  <c r="E676" i="25"/>
  <c r="G676" i="25" s="1"/>
  <c r="I676" i="25" s="1"/>
  <c r="E1008" i="25"/>
  <c r="G1007" i="25"/>
  <c r="I1007" i="25" s="1"/>
  <c r="G115" i="24"/>
  <c r="I115" i="24" s="1"/>
  <c r="E2781" i="25" l="1"/>
  <c r="G2780" i="25"/>
  <c r="I2780" i="25" s="1"/>
  <c r="G3016" i="25"/>
  <c r="I3016" i="25" s="1"/>
  <c r="E3017" i="25"/>
  <c r="E1091" i="25"/>
  <c r="G1090" i="25"/>
  <c r="I1090" i="25" s="1"/>
  <c r="E595" i="25"/>
  <c r="G594" i="25"/>
  <c r="I594" i="25" s="1"/>
  <c r="G1337" i="25"/>
  <c r="I1337" i="25" s="1"/>
  <c r="E1338" i="25"/>
  <c r="G2228" i="25"/>
  <c r="I2228" i="25" s="1"/>
  <c r="E2229" i="25"/>
  <c r="G1939" i="25"/>
  <c r="I1939" i="25" s="1"/>
  <c r="E1940" i="25"/>
  <c r="E941" i="25"/>
  <c r="G940" i="25"/>
  <c r="I940" i="25" s="1"/>
  <c r="G1008" i="25"/>
  <c r="I1008" i="25" s="1"/>
  <c r="E1009" i="25"/>
  <c r="E1659" i="25"/>
  <c r="G1658" i="25"/>
  <c r="I1658" i="25" s="1"/>
  <c r="G1245" i="25"/>
  <c r="I1245" i="25" s="1"/>
  <c r="E1246" i="25"/>
  <c r="G4036" i="25"/>
  <c r="I4036" i="25" s="1"/>
  <c r="E4037" i="25"/>
  <c r="E1800" i="25"/>
  <c r="G1799" i="25"/>
  <c r="I1799" i="25" s="1"/>
  <c r="G804" i="25"/>
  <c r="I804" i="25" s="1"/>
  <c r="E805" i="25"/>
  <c r="G478" i="25"/>
  <c r="I478" i="25" s="1"/>
  <c r="E479" i="25"/>
  <c r="E722" i="25"/>
  <c r="G721" i="25"/>
  <c r="I721" i="25" s="1"/>
  <c r="E3258" i="25"/>
  <c r="G3257" i="25"/>
  <c r="I3257" i="25" s="1"/>
  <c r="G116" i="24"/>
  <c r="I116" i="24" s="1"/>
  <c r="G4037" i="25" l="1"/>
  <c r="I4037" i="25" s="1"/>
  <c r="E4038" i="25"/>
  <c r="E942" i="25"/>
  <c r="G942" i="25" s="1"/>
  <c r="I942" i="25" s="1"/>
  <c r="G941" i="25"/>
  <c r="I941" i="25" s="1"/>
  <c r="E1941" i="25"/>
  <c r="G1940" i="25"/>
  <c r="I1940" i="25" s="1"/>
  <c r="E723" i="25"/>
  <c r="G722" i="25"/>
  <c r="I722" i="25" s="1"/>
  <c r="E1092" i="25"/>
  <c r="G1091" i="25"/>
  <c r="I1091" i="25" s="1"/>
  <c r="E480" i="25"/>
  <c r="G479" i="25"/>
  <c r="I479" i="25" s="1"/>
  <c r="G805" i="25"/>
  <c r="I805" i="25" s="1"/>
  <c r="E806" i="25"/>
  <c r="E2230" i="25"/>
  <c r="G2229" i="25"/>
  <c r="I2229" i="25" s="1"/>
  <c r="E3018" i="25"/>
  <c r="G3017" i="25"/>
  <c r="I3017" i="25" s="1"/>
  <c r="E596" i="25"/>
  <c r="G595" i="25"/>
  <c r="I595" i="25" s="1"/>
  <c r="G1659" i="25"/>
  <c r="I1659" i="25" s="1"/>
  <c r="E1660" i="25"/>
  <c r="G1009" i="25"/>
  <c r="I1009" i="25" s="1"/>
  <c r="E1010" i="25"/>
  <c r="G1338" i="25"/>
  <c r="I1338" i="25" s="1"/>
  <c r="E1339" i="25"/>
  <c r="G1246" i="25"/>
  <c r="I1246" i="25" s="1"/>
  <c r="E1247" i="25"/>
  <c r="E3259" i="25"/>
  <c r="G3258" i="25"/>
  <c r="I3258" i="25" s="1"/>
  <c r="E1801" i="25"/>
  <c r="G1800" i="25"/>
  <c r="I1800" i="25" s="1"/>
  <c r="E2782" i="25"/>
  <c r="G2781" i="25"/>
  <c r="I2781" i="25" s="1"/>
  <c r="G117" i="24"/>
  <c r="I117" i="24" s="1"/>
  <c r="G1010" i="25" l="1"/>
  <c r="I1010" i="25" s="1"/>
  <c r="E1011" i="25"/>
  <c r="E2231" i="25"/>
  <c r="G2230" i="25"/>
  <c r="I2230" i="25" s="1"/>
  <c r="G723" i="25"/>
  <c r="I723" i="25" s="1"/>
  <c r="E724" i="25"/>
  <c r="G1660" i="25"/>
  <c r="I1660" i="25" s="1"/>
  <c r="E1661" i="25"/>
  <c r="E807" i="25"/>
  <c r="G806" i="25"/>
  <c r="I806" i="25" s="1"/>
  <c r="G3259" i="25"/>
  <c r="I3259" i="25" s="1"/>
  <c r="E3260" i="25"/>
  <c r="E1942" i="25"/>
  <c r="G1941" i="25"/>
  <c r="I1941" i="25" s="1"/>
  <c r="E1248" i="25"/>
  <c r="G1247" i="25"/>
  <c r="I1247" i="25" s="1"/>
  <c r="G596" i="25"/>
  <c r="I596" i="25" s="1"/>
  <c r="E597" i="25"/>
  <c r="G480" i="25"/>
  <c r="I480" i="25" s="1"/>
  <c r="E481" i="25"/>
  <c r="G1801" i="25"/>
  <c r="I1801" i="25" s="1"/>
  <c r="E1802" i="25"/>
  <c r="E1340" i="25"/>
  <c r="G1339" i="25"/>
  <c r="I1339" i="25" s="1"/>
  <c r="E4039" i="25"/>
  <c r="G4038" i="25"/>
  <c r="I4038" i="25" s="1"/>
  <c r="G2782" i="25"/>
  <c r="I2782" i="25" s="1"/>
  <c r="E2783" i="25"/>
  <c r="E3019" i="25"/>
  <c r="G3018" i="25"/>
  <c r="I3018" i="25" s="1"/>
  <c r="G1092" i="25"/>
  <c r="I1092" i="25" s="1"/>
  <c r="E1093" i="25"/>
  <c r="G118" i="24"/>
  <c r="I118" i="24" s="1"/>
  <c r="G1093" i="25" l="1"/>
  <c r="I1093" i="25" s="1"/>
  <c r="E1094" i="25"/>
  <c r="E1662" i="25"/>
  <c r="G1661" i="25"/>
  <c r="I1661" i="25" s="1"/>
  <c r="G724" i="25"/>
  <c r="I724" i="25" s="1"/>
  <c r="E725" i="25"/>
  <c r="G1942" i="25"/>
  <c r="I1942" i="25" s="1"/>
  <c r="E1943" i="25"/>
  <c r="E1341" i="25"/>
  <c r="G1340" i="25"/>
  <c r="I1340" i="25" s="1"/>
  <c r="E482" i="25"/>
  <c r="G481" i="25"/>
  <c r="I481" i="25" s="1"/>
  <c r="G3260" i="25"/>
  <c r="I3260" i="25" s="1"/>
  <c r="E3261" i="25"/>
  <c r="G2231" i="25"/>
  <c r="I2231" i="25" s="1"/>
  <c r="E2232" i="25"/>
  <c r="E1249" i="25"/>
  <c r="G1248" i="25"/>
  <c r="I1248" i="25" s="1"/>
  <c r="E3020" i="25"/>
  <c r="G3019" i="25"/>
  <c r="I3019" i="25" s="1"/>
  <c r="G597" i="25"/>
  <c r="I597" i="25" s="1"/>
  <c r="E598" i="25"/>
  <c r="E1012" i="25"/>
  <c r="G1011" i="25"/>
  <c r="I1011" i="25" s="1"/>
  <c r="G1802" i="25"/>
  <c r="I1802" i="25" s="1"/>
  <c r="E1803" i="25"/>
  <c r="E2784" i="25"/>
  <c r="G2783" i="25"/>
  <c r="I2783" i="25" s="1"/>
  <c r="E4040" i="25"/>
  <c r="G4039" i="25"/>
  <c r="I4039" i="25" s="1"/>
  <c r="E808" i="25"/>
  <c r="G807" i="25"/>
  <c r="I807" i="25" s="1"/>
  <c r="G119" i="24"/>
  <c r="I119" i="24" s="1"/>
  <c r="G2232" i="25" l="1"/>
  <c r="I2232" i="25" s="1"/>
  <c r="E2233" i="25"/>
  <c r="E1944" i="25"/>
  <c r="G1943" i="25"/>
  <c r="I1943" i="25" s="1"/>
  <c r="E809" i="25"/>
  <c r="G808" i="25"/>
  <c r="I808" i="25" s="1"/>
  <c r="G3261" i="25"/>
  <c r="I3261" i="25" s="1"/>
  <c r="E3262" i="25"/>
  <c r="E726" i="25"/>
  <c r="G725" i="25"/>
  <c r="I725" i="25" s="1"/>
  <c r="G598" i="25"/>
  <c r="I598" i="25" s="1"/>
  <c r="E599" i="25"/>
  <c r="E2785" i="25"/>
  <c r="G2784" i="25"/>
  <c r="I2784" i="25" s="1"/>
  <c r="G3020" i="25"/>
  <c r="I3020" i="25" s="1"/>
  <c r="E3021" i="25"/>
  <c r="E483" i="25"/>
  <c r="G482" i="25"/>
  <c r="I482" i="25" s="1"/>
  <c r="G1662" i="25"/>
  <c r="I1662" i="25" s="1"/>
  <c r="E1663" i="25"/>
  <c r="E1013" i="25"/>
  <c r="G1012" i="25"/>
  <c r="I1012" i="25" s="1"/>
  <c r="G4040" i="25"/>
  <c r="I4040" i="25" s="1"/>
  <c r="E4041" i="25"/>
  <c r="E1804" i="25"/>
  <c r="G1803" i="25"/>
  <c r="I1803" i="25" s="1"/>
  <c r="G1094" i="25"/>
  <c r="I1094" i="25" s="1"/>
  <c r="E1095" i="25"/>
  <c r="G1249" i="25"/>
  <c r="I1249" i="25" s="1"/>
  <c r="E1250" i="25"/>
  <c r="G1341" i="25"/>
  <c r="I1341" i="25" s="1"/>
  <c r="E1342" i="25"/>
  <c r="G121" i="24"/>
  <c r="I121" i="24" s="1"/>
  <c r="E1343" i="25" l="1"/>
  <c r="G1342" i="25"/>
  <c r="I1342" i="25" s="1"/>
  <c r="G4041" i="25"/>
  <c r="I4041" i="25" s="1"/>
  <c r="E4042" i="25"/>
  <c r="G3021" i="25"/>
  <c r="I3021" i="25" s="1"/>
  <c r="E3022" i="25"/>
  <c r="G3262" i="25"/>
  <c r="I3262" i="25" s="1"/>
  <c r="E3263" i="25"/>
  <c r="E2786" i="25"/>
  <c r="G2785" i="25"/>
  <c r="I2785" i="25" s="1"/>
  <c r="G809" i="25"/>
  <c r="I809" i="25" s="1"/>
  <c r="E810" i="25"/>
  <c r="G810" i="25" s="1"/>
  <c r="I810" i="25" s="1"/>
  <c r="G1250" i="25"/>
  <c r="I1250" i="25" s="1"/>
  <c r="E1251" i="25"/>
  <c r="E1096" i="25"/>
  <c r="G1095" i="25"/>
  <c r="I1095" i="25" s="1"/>
  <c r="G1663" i="25"/>
  <c r="I1663" i="25" s="1"/>
  <c r="E1664" i="25"/>
  <c r="G599" i="25"/>
  <c r="I599" i="25" s="1"/>
  <c r="E600" i="25"/>
  <c r="G1944" i="25"/>
  <c r="I1944" i="25" s="1"/>
  <c r="E1945" i="25"/>
  <c r="G1013" i="25"/>
  <c r="I1013" i="25" s="1"/>
  <c r="E1014" i="25"/>
  <c r="G2233" i="25"/>
  <c r="I2233" i="25" s="1"/>
  <c r="E2234" i="25"/>
  <c r="E1805" i="25"/>
  <c r="G1804" i="25"/>
  <c r="I1804" i="25" s="1"/>
  <c r="G483" i="25"/>
  <c r="I483" i="25" s="1"/>
  <c r="E484" i="25"/>
  <c r="E727" i="25"/>
  <c r="G726" i="25"/>
  <c r="I726" i="25" s="1"/>
  <c r="G122" i="24"/>
  <c r="I122" i="24" s="1"/>
  <c r="G1014" i="25" l="1"/>
  <c r="I1014" i="25" s="1"/>
  <c r="E1015" i="25"/>
  <c r="G3263" i="25"/>
  <c r="I3263" i="25" s="1"/>
  <c r="E3264" i="25"/>
  <c r="G727" i="25"/>
  <c r="I727" i="25" s="1"/>
  <c r="E728" i="25"/>
  <c r="E1097" i="25"/>
  <c r="G1096" i="25"/>
  <c r="I1096" i="25" s="1"/>
  <c r="G1251" i="25"/>
  <c r="I1251" i="25" s="1"/>
  <c r="E1252" i="25"/>
  <c r="G3022" i="25"/>
  <c r="I3022" i="25" s="1"/>
  <c r="E3023" i="25"/>
  <c r="E601" i="25"/>
  <c r="G600" i="25"/>
  <c r="I600" i="25" s="1"/>
  <c r="G4042" i="25"/>
  <c r="I4042" i="25" s="1"/>
  <c r="E4043" i="25"/>
  <c r="G1945" i="25"/>
  <c r="I1945" i="25" s="1"/>
  <c r="E1946" i="25"/>
  <c r="G484" i="25"/>
  <c r="I484" i="25" s="1"/>
  <c r="E485" i="25"/>
  <c r="E2235" i="25"/>
  <c r="G2234" i="25"/>
  <c r="I2234" i="25" s="1"/>
  <c r="G1664" i="25"/>
  <c r="I1664" i="25" s="1"/>
  <c r="E1665" i="25"/>
  <c r="G1805" i="25"/>
  <c r="I1805" i="25" s="1"/>
  <c r="E1806" i="25"/>
  <c r="G2786" i="25"/>
  <c r="I2786" i="25" s="1"/>
  <c r="E2787" i="25"/>
  <c r="E1344" i="25"/>
  <c r="G1343" i="25"/>
  <c r="I1343" i="25" s="1"/>
  <c r="G123" i="24"/>
  <c r="I123" i="24" s="1"/>
  <c r="F824" i="24" l="1"/>
  <c r="F825" i="24" s="1"/>
  <c r="F826" i="24" s="1"/>
  <c r="F827" i="24" s="1"/>
  <c r="F828" i="24" s="1"/>
  <c r="F829" i="24" s="1"/>
  <c r="F830" i="24" s="1"/>
  <c r="F831" i="24" s="1"/>
  <c r="F832" i="24" s="1"/>
  <c r="F833" i="24" s="1"/>
  <c r="F834" i="24" s="1"/>
  <c r="F835" i="24" s="1"/>
  <c r="F836" i="24" s="1"/>
  <c r="F837" i="24" s="1"/>
  <c r="F838" i="24" s="1"/>
  <c r="F839" i="24" s="1"/>
  <c r="F840" i="24" s="1"/>
  <c r="F841" i="24" s="1"/>
  <c r="F842" i="24" s="1"/>
  <c r="F843" i="24" s="1"/>
  <c r="F844" i="24" s="1"/>
  <c r="F845" i="24" s="1"/>
  <c r="F846" i="24" s="1"/>
  <c r="F847" i="24" s="1"/>
  <c r="F848" i="24" s="1"/>
  <c r="F849" i="24" s="1"/>
  <c r="F850" i="24" s="1"/>
  <c r="F851" i="24" s="1"/>
  <c r="F852" i="24" s="1"/>
  <c r="F853" i="24" s="1"/>
  <c r="F854" i="24" s="1"/>
  <c r="F855" i="24" s="1"/>
  <c r="F856" i="24" s="1"/>
  <c r="F857" i="24" s="1"/>
  <c r="F858" i="24" s="1"/>
  <c r="F859" i="24" s="1"/>
  <c r="F860" i="24" s="1"/>
  <c r="F861" i="24" s="1"/>
  <c r="F862" i="24" s="1"/>
  <c r="F863" i="24" s="1"/>
  <c r="F864" i="24" s="1"/>
  <c r="F865" i="24" s="1"/>
  <c r="F866" i="24" s="1"/>
  <c r="F867" i="24" s="1"/>
  <c r="F868" i="24" s="1"/>
  <c r="F869" i="24" s="1"/>
  <c r="F871" i="24" s="1"/>
  <c r="F872" i="24" s="1"/>
  <c r="F873" i="24" s="1"/>
  <c r="F874" i="24" s="1"/>
  <c r="F875" i="24" s="1"/>
  <c r="F876" i="24" s="1"/>
  <c r="F877" i="24" s="1"/>
  <c r="F878" i="24" s="1"/>
  <c r="F879" i="24" s="1"/>
  <c r="F880" i="24" s="1"/>
  <c r="F881" i="24" s="1"/>
  <c r="F882" i="24" s="1"/>
  <c r="F883" i="24" s="1"/>
  <c r="F884" i="24" s="1"/>
  <c r="F885" i="24" s="1"/>
  <c r="F886" i="24" s="1"/>
  <c r="F887" i="24" s="1"/>
  <c r="F888" i="24" s="1"/>
  <c r="F889" i="24" s="1"/>
  <c r="F890" i="24" s="1"/>
  <c r="F891" i="24" s="1"/>
  <c r="F892" i="24" s="1"/>
  <c r="F893" i="24" s="1"/>
  <c r="F894" i="24" s="1"/>
  <c r="F895" i="24" s="1"/>
  <c r="F896" i="24" s="1"/>
  <c r="F897" i="24" s="1"/>
  <c r="F898" i="24" s="1"/>
  <c r="F899" i="24" s="1"/>
  <c r="F900" i="24" s="1"/>
  <c r="F901" i="24" s="1"/>
  <c r="F902" i="24" s="1"/>
  <c r="E1666" i="25"/>
  <c r="G1665" i="25"/>
  <c r="I1665" i="25" s="1"/>
  <c r="E4044" i="25"/>
  <c r="G4043" i="25"/>
  <c r="I4043" i="25" s="1"/>
  <c r="E1098" i="25"/>
  <c r="G1097" i="25"/>
  <c r="I1097" i="25" s="1"/>
  <c r="G728" i="25"/>
  <c r="I728" i="25" s="1"/>
  <c r="E729" i="25"/>
  <c r="G1344" i="25"/>
  <c r="I1344" i="25" s="1"/>
  <c r="E1345" i="25"/>
  <c r="E602" i="25"/>
  <c r="G601" i="25"/>
  <c r="I601" i="25" s="1"/>
  <c r="E2788" i="25"/>
  <c r="G2787" i="25"/>
  <c r="I2787" i="25" s="1"/>
  <c r="G485" i="25"/>
  <c r="I485" i="25" s="1"/>
  <c r="E486" i="25"/>
  <c r="E3024" i="25"/>
  <c r="G3023" i="25"/>
  <c r="I3023" i="25" s="1"/>
  <c r="E3265" i="25"/>
  <c r="G3264" i="25"/>
  <c r="I3264" i="25" s="1"/>
  <c r="E1807" i="25"/>
  <c r="G1806" i="25"/>
  <c r="I1806" i="25" s="1"/>
  <c r="E1947" i="25"/>
  <c r="G1946" i="25"/>
  <c r="I1946" i="25" s="1"/>
  <c r="G1252" i="25"/>
  <c r="I1252" i="25" s="1"/>
  <c r="E1253" i="25"/>
  <c r="E1016" i="25"/>
  <c r="G1015" i="25"/>
  <c r="I1015" i="25" s="1"/>
  <c r="E2236" i="25"/>
  <c r="G2235" i="25"/>
  <c r="I2235" i="25" s="1"/>
  <c r="G124" i="24"/>
  <c r="I124" i="24" s="1"/>
  <c r="E487" i="25" l="1"/>
  <c r="G486" i="25"/>
  <c r="I486" i="25" s="1"/>
  <c r="E730" i="25"/>
  <c r="G729" i="25"/>
  <c r="I729" i="25" s="1"/>
  <c r="G2236" i="25"/>
  <c r="I2236" i="25" s="1"/>
  <c r="E2237" i="25"/>
  <c r="E2789" i="25"/>
  <c r="G2788" i="25"/>
  <c r="I2788" i="25" s="1"/>
  <c r="G1098" i="25"/>
  <c r="I1098" i="25" s="1"/>
  <c r="E1099" i="25"/>
  <c r="E1017" i="25"/>
  <c r="G1016" i="25"/>
  <c r="I1016" i="25" s="1"/>
  <c r="E3266" i="25"/>
  <c r="G3265" i="25"/>
  <c r="I3265" i="25" s="1"/>
  <c r="G602" i="25"/>
  <c r="I602" i="25" s="1"/>
  <c r="E603" i="25"/>
  <c r="E4045" i="25"/>
  <c r="G4044" i="25"/>
  <c r="I4044" i="25" s="1"/>
  <c r="E1948" i="25"/>
  <c r="G1947" i="25"/>
  <c r="I1947" i="25" s="1"/>
  <c r="G1807" i="25"/>
  <c r="I1807" i="25" s="1"/>
  <c r="E1808" i="25"/>
  <c r="E1254" i="25"/>
  <c r="G1253" i="25"/>
  <c r="I1253" i="25" s="1"/>
  <c r="E1346" i="25"/>
  <c r="G1345" i="25"/>
  <c r="I1345" i="25" s="1"/>
  <c r="E3025" i="25"/>
  <c r="G3024" i="25"/>
  <c r="I3024" i="25" s="1"/>
  <c r="G1666" i="25"/>
  <c r="I1666" i="25" s="1"/>
  <c r="E1667" i="25"/>
  <c r="G125" i="24"/>
  <c r="I125" i="24" s="1"/>
  <c r="G603" i="25" l="1"/>
  <c r="I603" i="25" s="1"/>
  <c r="E604" i="25"/>
  <c r="G2789" i="25"/>
  <c r="I2789" i="25" s="1"/>
  <c r="E2790" i="25"/>
  <c r="E2238" i="25"/>
  <c r="G2237" i="25"/>
  <c r="I2237" i="25" s="1"/>
  <c r="E3267" i="25"/>
  <c r="G3266" i="25"/>
  <c r="I3266" i="25" s="1"/>
  <c r="E1255" i="25"/>
  <c r="G1254" i="25"/>
  <c r="I1254" i="25" s="1"/>
  <c r="G3025" i="25"/>
  <c r="I3025" i="25" s="1"/>
  <c r="E3026" i="25"/>
  <c r="E1949" i="25"/>
  <c r="G1948" i="25"/>
  <c r="I1948" i="25" s="1"/>
  <c r="G1017" i="25"/>
  <c r="I1017" i="25" s="1"/>
  <c r="E1018" i="25"/>
  <c r="E731" i="25"/>
  <c r="G730" i="25"/>
  <c r="I730" i="25" s="1"/>
  <c r="E1668" i="25"/>
  <c r="G1667" i="25"/>
  <c r="I1667" i="25" s="1"/>
  <c r="G1099" i="25"/>
  <c r="I1099" i="25" s="1"/>
  <c r="E1100" i="25"/>
  <c r="G1808" i="25"/>
  <c r="I1808" i="25" s="1"/>
  <c r="E1809" i="25"/>
  <c r="G1346" i="25"/>
  <c r="I1346" i="25" s="1"/>
  <c r="E1347" i="25"/>
  <c r="E4046" i="25"/>
  <c r="G4045" i="25"/>
  <c r="I4045" i="25" s="1"/>
  <c r="G487" i="25"/>
  <c r="I487" i="25" s="1"/>
  <c r="E488" i="25"/>
  <c r="G126" i="24"/>
  <c r="I126" i="24" s="1"/>
  <c r="E1810" i="25" l="1"/>
  <c r="G1809" i="25"/>
  <c r="I1809" i="25" s="1"/>
  <c r="G1018" i="25"/>
  <c r="I1018" i="25" s="1"/>
  <c r="E1019" i="25"/>
  <c r="G3267" i="25"/>
  <c r="I3267" i="25" s="1"/>
  <c r="E3268" i="25"/>
  <c r="E1101" i="25"/>
  <c r="G1100" i="25"/>
  <c r="I1100" i="25" s="1"/>
  <c r="E1950" i="25"/>
  <c r="G1949" i="25"/>
  <c r="I1949" i="25" s="1"/>
  <c r="E2239" i="25"/>
  <c r="G2238" i="25"/>
  <c r="I2238" i="25" s="1"/>
  <c r="G3026" i="25"/>
  <c r="I3026" i="25" s="1"/>
  <c r="E3027" i="25"/>
  <c r="E2791" i="25"/>
  <c r="G2790" i="25"/>
  <c r="I2790" i="25" s="1"/>
  <c r="E489" i="25"/>
  <c r="G488" i="25"/>
  <c r="I488" i="25" s="1"/>
  <c r="G4046" i="25"/>
  <c r="I4046" i="25" s="1"/>
  <c r="E4047" i="25"/>
  <c r="E1669" i="25"/>
  <c r="G1668" i="25"/>
  <c r="I1668" i="25" s="1"/>
  <c r="E1348" i="25"/>
  <c r="G1347" i="25"/>
  <c r="I1347" i="25" s="1"/>
  <c r="G604" i="25"/>
  <c r="I604" i="25" s="1"/>
  <c r="E605" i="25"/>
  <c r="G731" i="25"/>
  <c r="I731" i="25" s="1"/>
  <c r="E732" i="25"/>
  <c r="G1255" i="25"/>
  <c r="I1255" i="25" s="1"/>
  <c r="E1256" i="25"/>
  <c r="G127" i="24"/>
  <c r="I127" i="24" s="1"/>
  <c r="F904" i="24" l="1"/>
  <c r="F905" i="24" s="1"/>
  <c r="F906" i="24" s="1"/>
  <c r="F907" i="24" s="1"/>
  <c r="F908" i="24" s="1"/>
  <c r="F909" i="24" s="1"/>
  <c r="F910" i="24" s="1"/>
  <c r="F911" i="24" s="1"/>
  <c r="F912" i="24" s="1"/>
  <c r="F913" i="24" s="1"/>
  <c r="F914" i="24" s="1"/>
  <c r="F915" i="24" s="1"/>
  <c r="F916" i="24" s="1"/>
  <c r="F917" i="24" s="1"/>
  <c r="F918" i="24" s="1"/>
  <c r="F919" i="24" s="1"/>
  <c r="F920" i="24" s="1"/>
  <c r="F921" i="24" s="1"/>
  <c r="F922" i="24" s="1"/>
  <c r="F923" i="24" s="1"/>
  <c r="F924" i="24" s="1"/>
  <c r="F925" i="24" s="1"/>
  <c r="F926" i="24" s="1"/>
  <c r="F927" i="24" s="1"/>
  <c r="F928" i="24" s="1"/>
  <c r="F929" i="24" s="1"/>
  <c r="F930" i="24" s="1"/>
  <c r="F932" i="24" s="1"/>
  <c r="F933" i="24" s="1"/>
  <c r="F934" i="24" s="1"/>
  <c r="F935" i="24" s="1"/>
  <c r="F936" i="24" s="1"/>
  <c r="F937" i="24" s="1"/>
  <c r="F938" i="24" s="1"/>
  <c r="F939" i="24" s="1"/>
  <c r="F940" i="24" s="1"/>
  <c r="F941" i="24" s="1"/>
  <c r="F942" i="24" s="1"/>
  <c r="F943" i="24" s="1"/>
  <c r="F944" i="24" s="1"/>
  <c r="F945" i="24" s="1"/>
  <c r="F946" i="24" s="1"/>
  <c r="F947" i="24" s="1"/>
  <c r="F948" i="24" s="1"/>
  <c r="F949" i="24" s="1"/>
  <c r="F950" i="24" s="1"/>
  <c r="F951" i="24" s="1"/>
  <c r="F952" i="24" s="1"/>
  <c r="F953" i="24" s="1"/>
  <c r="F954" i="24" s="1"/>
  <c r="F955" i="24" s="1"/>
  <c r="F957" i="24" s="1"/>
  <c r="F958" i="24" s="1"/>
  <c r="F959" i="24" s="1"/>
  <c r="F960" i="24" s="1"/>
  <c r="F961" i="24" s="1"/>
  <c r="F962" i="24" s="1"/>
  <c r="F963" i="24" s="1"/>
  <c r="F964" i="24" s="1"/>
  <c r="F965" i="24" s="1"/>
  <c r="F966" i="24" s="1"/>
  <c r="F967" i="24" s="1"/>
  <c r="F968" i="24" s="1"/>
  <c r="F969" i="24" s="1"/>
  <c r="F970" i="24" s="1"/>
  <c r="F971" i="24" s="1"/>
  <c r="F972" i="24" s="1"/>
  <c r="F973" i="24" s="1"/>
  <c r="F974" i="24" s="1"/>
  <c r="F975" i="24" s="1"/>
  <c r="F976" i="24" s="1"/>
  <c r="F977" i="24" s="1"/>
  <c r="F978" i="24" s="1"/>
  <c r="F979" i="24" s="1"/>
  <c r="F980" i="24" s="1"/>
  <c r="F981" i="24" s="1"/>
  <c r="F982" i="24" s="1"/>
  <c r="F983" i="24" s="1"/>
  <c r="F984" i="24" s="1"/>
  <c r="F985" i="24" s="1"/>
  <c r="F986" i="24" s="1"/>
  <c r="F987" i="24" s="1"/>
  <c r="F988" i="24" s="1"/>
  <c r="F989" i="24" s="1"/>
  <c r="F990" i="24" s="1"/>
  <c r="F991" i="24" s="1"/>
  <c r="F992" i="24" s="1"/>
  <c r="F993" i="24" s="1"/>
  <c r="F994" i="24" s="1"/>
  <c r="F995" i="24" s="1"/>
  <c r="F996" i="24" s="1"/>
  <c r="G2791" i="25"/>
  <c r="I2791" i="25" s="1"/>
  <c r="E2792" i="25"/>
  <c r="E1102" i="25"/>
  <c r="G1101" i="25"/>
  <c r="I1101" i="25" s="1"/>
  <c r="G3027" i="25"/>
  <c r="I3027" i="25" s="1"/>
  <c r="E3028" i="25"/>
  <c r="G3268" i="25"/>
  <c r="I3268" i="25" s="1"/>
  <c r="E3269" i="25"/>
  <c r="G732" i="25"/>
  <c r="I732" i="25" s="1"/>
  <c r="E733" i="25"/>
  <c r="E4048" i="25"/>
  <c r="G4047" i="25"/>
  <c r="I4047" i="25" s="1"/>
  <c r="G1019" i="25"/>
  <c r="I1019" i="25" s="1"/>
  <c r="E1020" i="25"/>
  <c r="G1256" i="25"/>
  <c r="I1256" i="25" s="1"/>
  <c r="E1257" i="25"/>
  <c r="G2239" i="25"/>
  <c r="I2239" i="25" s="1"/>
  <c r="E2240" i="25"/>
  <c r="G1348" i="25"/>
  <c r="I1348" i="25" s="1"/>
  <c r="E1349" i="25"/>
  <c r="E606" i="25"/>
  <c r="G605" i="25"/>
  <c r="I605" i="25" s="1"/>
  <c r="G1669" i="25"/>
  <c r="I1669" i="25" s="1"/>
  <c r="E1670" i="25"/>
  <c r="G489" i="25"/>
  <c r="I489" i="25" s="1"/>
  <c r="E490" i="25"/>
  <c r="G1950" i="25"/>
  <c r="I1950" i="25" s="1"/>
  <c r="E1951" i="25"/>
  <c r="G1810" i="25"/>
  <c r="I1810" i="25" s="1"/>
  <c r="E1811" i="25"/>
  <c r="G128" i="24"/>
  <c r="I128" i="24" s="1"/>
  <c r="G1670" i="25" l="1"/>
  <c r="I1670" i="25" s="1"/>
  <c r="E1671" i="25"/>
  <c r="E1258" i="25"/>
  <c r="G1257" i="25"/>
  <c r="I1257" i="25" s="1"/>
  <c r="G3269" i="25"/>
  <c r="I3269" i="25" s="1"/>
  <c r="E3270" i="25"/>
  <c r="E1021" i="25"/>
  <c r="G1020" i="25"/>
  <c r="I1020" i="25" s="1"/>
  <c r="E3029" i="25"/>
  <c r="G3028" i="25"/>
  <c r="I3028" i="25" s="1"/>
  <c r="G1811" i="25"/>
  <c r="I1811" i="25" s="1"/>
  <c r="E677" i="25"/>
  <c r="E1350" i="25"/>
  <c r="G1349" i="25"/>
  <c r="I1349" i="25" s="1"/>
  <c r="G4048" i="25"/>
  <c r="I4048" i="25" s="1"/>
  <c r="E4049" i="25"/>
  <c r="G1102" i="25"/>
  <c r="I1102" i="25" s="1"/>
  <c r="E1103" i="25"/>
  <c r="G1951" i="25"/>
  <c r="I1951" i="25" s="1"/>
  <c r="E1952" i="25"/>
  <c r="G490" i="25"/>
  <c r="I490" i="25" s="1"/>
  <c r="E491" i="25"/>
  <c r="G2240" i="25"/>
  <c r="I2240" i="25" s="1"/>
  <c r="E2241" i="25"/>
  <c r="E734" i="25"/>
  <c r="G733" i="25"/>
  <c r="I733" i="25" s="1"/>
  <c r="G2792" i="25"/>
  <c r="I2792" i="25" s="1"/>
  <c r="E2793" i="25"/>
  <c r="E607" i="25"/>
  <c r="G606" i="25"/>
  <c r="I606" i="25" s="1"/>
  <c r="G129" i="24"/>
  <c r="I129" i="24" s="1"/>
  <c r="F998" i="24" l="1"/>
  <c r="F999" i="24" s="1"/>
  <c r="F1000" i="24" s="1"/>
  <c r="F1001" i="24" s="1"/>
  <c r="F1002" i="24" s="1"/>
  <c r="F1003" i="24" s="1"/>
  <c r="F1004" i="24" s="1"/>
  <c r="F1005" i="24" s="1"/>
  <c r="F1006" i="24" s="1"/>
  <c r="F1007" i="24" s="1"/>
  <c r="F1008" i="24" s="1"/>
  <c r="F1009" i="24" s="1"/>
  <c r="F1010" i="24" s="1"/>
  <c r="F1011" i="24" s="1"/>
  <c r="F1012" i="24" s="1"/>
  <c r="F1013" i="24" s="1"/>
  <c r="F1014" i="24" s="1"/>
  <c r="F1015" i="24" s="1"/>
  <c r="F1016" i="24" s="1"/>
  <c r="F1017" i="24" s="1"/>
  <c r="F1018" i="24" s="1"/>
  <c r="F1019" i="24" s="1"/>
  <c r="F1020" i="24" s="1"/>
  <c r="F1021" i="24" s="1"/>
  <c r="F1022" i="24" s="1"/>
  <c r="F1023" i="24" s="1"/>
  <c r="F1024" i="24" s="1"/>
  <c r="F1025" i="24" s="1"/>
  <c r="F1026" i="24" s="1"/>
  <c r="F1027" i="24" s="1"/>
  <c r="F1028" i="24" s="1"/>
  <c r="F1029" i="24" s="1"/>
  <c r="F1030" i="24" s="1"/>
  <c r="F1031" i="24" s="1"/>
  <c r="F1032" i="24" s="1"/>
  <c r="F1033" i="24" s="1"/>
  <c r="F1034" i="24" s="1"/>
  <c r="F1035" i="24" s="1"/>
  <c r="F1036" i="24" s="1"/>
  <c r="F1038" i="24" s="1"/>
  <c r="F1039" i="24" s="1"/>
  <c r="F1040" i="24" s="1"/>
  <c r="F1041" i="24" s="1"/>
  <c r="F1042" i="24" s="1"/>
  <c r="F1043" i="24" s="1"/>
  <c r="F1044" i="24" s="1"/>
  <c r="F1045" i="24" s="1"/>
  <c r="F1046" i="24" s="1"/>
  <c r="F1047" i="24" s="1"/>
  <c r="F1048" i="24" s="1"/>
  <c r="F1049" i="24" s="1"/>
  <c r="F1050" i="24" s="1"/>
  <c r="F1051" i="24" s="1"/>
  <c r="F1052" i="24" s="1"/>
  <c r="F1053" i="24" s="1"/>
  <c r="F1054" i="24" s="1"/>
  <c r="F1055" i="24" s="1"/>
  <c r="F1056" i="24" s="1"/>
  <c r="F1057" i="24" s="1"/>
  <c r="F1058" i="24" s="1"/>
  <c r="F1059" i="24" s="1"/>
  <c r="F1060" i="24" s="1"/>
  <c r="F1061" i="24" s="1"/>
  <c r="F1062" i="24" s="1"/>
  <c r="F1063" i="24" s="1"/>
  <c r="F1064" i="24" s="1"/>
  <c r="F1065" i="24" s="1"/>
  <c r="F1066" i="24" s="1"/>
  <c r="F1067" i="24" s="1"/>
  <c r="F1068" i="24" s="1"/>
  <c r="F1069" i="24" s="1"/>
  <c r="F1070" i="24" s="1"/>
  <c r="F1071" i="24" s="1"/>
  <c r="F1072" i="24" s="1"/>
  <c r="F1073" i="24" s="1"/>
  <c r="F1074" i="24" s="1"/>
  <c r="F1075" i="24" s="1"/>
  <c r="F1076" i="24" s="1"/>
  <c r="F1077" i="24" s="1"/>
  <c r="F1078" i="24" s="1"/>
  <c r="F1079" i="24" s="1"/>
  <c r="F1080" i="24" s="1"/>
  <c r="F1081" i="24" s="1"/>
  <c r="F1082" i="24" s="1"/>
  <c r="F1083" i="24" s="1"/>
  <c r="F1084" i="24" s="1"/>
  <c r="F1085" i="24" s="1"/>
  <c r="F1086" i="24" s="1"/>
  <c r="F1087" i="24" s="1"/>
  <c r="F1089" i="24" s="1"/>
  <c r="F1090" i="24" s="1"/>
  <c r="F1091" i="24" s="1"/>
  <c r="F1092" i="24" s="1"/>
  <c r="F1093" i="24" s="1"/>
  <c r="F1094" i="24" s="1"/>
  <c r="F1095" i="24" s="1"/>
  <c r="F1096" i="24" s="1"/>
  <c r="F1097" i="24" s="1"/>
  <c r="F1098" i="24" s="1"/>
  <c r="F1099" i="24" s="1"/>
  <c r="F1100" i="24" s="1"/>
  <c r="F1101" i="24" s="1"/>
  <c r="F1102" i="24" s="1"/>
  <c r="F1103" i="24" s="1"/>
  <c r="F1104" i="24" s="1"/>
  <c r="F1105" i="24" s="1"/>
  <c r="F1106" i="24" s="1"/>
  <c r="F1107" i="24" s="1"/>
  <c r="F1108" i="24" s="1"/>
  <c r="F1109" i="24" s="1"/>
  <c r="F1110" i="24" s="1"/>
  <c r="F1111" i="24" s="1"/>
  <c r="F1112" i="24" s="1"/>
  <c r="F1113" i="24" s="1"/>
  <c r="F1114" i="24" s="1"/>
  <c r="F1115" i="24" s="1"/>
  <c r="F1116" i="24" s="1"/>
  <c r="F1117" i="24" s="1"/>
  <c r="F1118" i="24" s="1"/>
  <c r="F1119" i="24" s="1"/>
  <c r="F1120" i="24" s="1"/>
  <c r="F1121" i="24" s="1"/>
  <c r="F1122" i="24" s="1"/>
  <c r="F1123" i="24" s="1"/>
  <c r="F1124" i="24" s="1"/>
  <c r="F1125" i="24" s="1"/>
  <c r="F1126" i="24" s="1"/>
  <c r="F1127" i="24" s="1"/>
  <c r="F1128" i="24" s="1"/>
  <c r="F1129" i="24" s="1"/>
  <c r="F1130" i="24" s="1"/>
  <c r="F1131" i="24" s="1"/>
  <c r="F1132" i="24" s="1"/>
  <c r="F1133" i="24" s="1"/>
  <c r="F1134" i="24" s="1"/>
  <c r="F1135" i="24" s="1"/>
  <c r="F1136" i="24" s="1"/>
  <c r="F1137" i="24" s="1"/>
  <c r="F1138" i="24" s="1"/>
  <c r="F1139" i="24" s="1"/>
  <c r="F1140" i="24" s="1"/>
  <c r="F1141" i="24" s="1"/>
  <c r="G2241" i="25"/>
  <c r="I2241" i="25" s="1"/>
  <c r="E2242" i="25"/>
  <c r="E4050" i="25"/>
  <c r="G4049" i="25"/>
  <c r="I4049" i="25" s="1"/>
  <c r="E1022" i="25"/>
  <c r="G1022" i="25" s="1"/>
  <c r="I1022" i="25" s="1"/>
  <c r="G1021" i="25"/>
  <c r="I1021" i="25" s="1"/>
  <c r="E3271" i="25"/>
  <c r="G3270" i="25"/>
  <c r="I3270" i="25" s="1"/>
  <c r="G1350" i="25"/>
  <c r="I1350" i="25" s="1"/>
  <c r="E1351" i="25"/>
  <c r="G2793" i="25"/>
  <c r="I2793" i="25" s="1"/>
  <c r="E2794" i="25"/>
  <c r="E1953" i="25"/>
  <c r="G1952" i="25"/>
  <c r="I1952" i="25" s="1"/>
  <c r="E1812" i="25"/>
  <c r="G677" i="25"/>
  <c r="I677" i="25" s="1"/>
  <c r="E1259" i="25"/>
  <c r="G1258" i="25"/>
  <c r="I1258" i="25" s="1"/>
  <c r="G607" i="25"/>
  <c r="I607" i="25" s="1"/>
  <c r="E608" i="25"/>
  <c r="G1103" i="25"/>
  <c r="I1103" i="25" s="1"/>
  <c r="E1104" i="25"/>
  <c r="G1671" i="25"/>
  <c r="I1671" i="25" s="1"/>
  <c r="E1672" i="25"/>
  <c r="G491" i="25"/>
  <c r="I491" i="25" s="1"/>
  <c r="E492" i="25"/>
  <c r="E735" i="25"/>
  <c r="G734" i="25"/>
  <c r="I734" i="25" s="1"/>
  <c r="E3030" i="25"/>
  <c r="G3029" i="25"/>
  <c r="I3029" i="25" s="1"/>
  <c r="G130" i="24"/>
  <c r="I130" i="24" s="1"/>
  <c r="E1673" i="25" l="1"/>
  <c r="G1672" i="25"/>
  <c r="I1672" i="25" s="1"/>
  <c r="E1813" i="25"/>
  <c r="G1812" i="25"/>
  <c r="I1812" i="25" s="1"/>
  <c r="E3272" i="25"/>
  <c r="G3271" i="25"/>
  <c r="I3271" i="25" s="1"/>
  <c r="G1953" i="25"/>
  <c r="I1953" i="25" s="1"/>
  <c r="E1954" i="25"/>
  <c r="G608" i="25"/>
  <c r="I608" i="25" s="1"/>
  <c r="E609" i="25"/>
  <c r="E2795" i="25"/>
  <c r="G2794" i="25"/>
  <c r="I2794" i="25" s="1"/>
  <c r="G3030" i="25"/>
  <c r="I3030" i="25" s="1"/>
  <c r="E3031" i="25"/>
  <c r="G4050" i="25"/>
  <c r="I4050" i="25" s="1"/>
  <c r="E4051" i="25"/>
  <c r="G735" i="25"/>
  <c r="I735" i="25" s="1"/>
  <c r="E736" i="25"/>
  <c r="E493" i="25"/>
  <c r="G492" i="25"/>
  <c r="I492" i="25" s="1"/>
  <c r="E1352" i="25"/>
  <c r="G1351" i="25"/>
  <c r="I1351" i="25" s="1"/>
  <c r="E2243" i="25"/>
  <c r="G2242" i="25"/>
  <c r="I2242" i="25" s="1"/>
  <c r="G1104" i="25"/>
  <c r="I1104" i="25" s="1"/>
  <c r="E1105" i="25"/>
  <c r="G1259" i="25"/>
  <c r="I1259" i="25" s="1"/>
  <c r="E1260" i="25"/>
  <c r="F1143" i="24"/>
  <c r="F1144" i="24" s="1"/>
  <c r="F1145" i="24" s="1"/>
  <c r="F1146" i="24" s="1"/>
  <c r="F1147" i="24" s="1"/>
  <c r="F1148" i="24" s="1"/>
  <c r="F1149" i="24" s="1"/>
  <c r="F1150" i="24" s="1"/>
  <c r="F1151" i="24" s="1"/>
  <c r="F1152" i="24" s="1"/>
  <c r="F1153" i="24" s="1"/>
  <c r="F1154" i="24" s="1"/>
  <c r="F1155" i="24" s="1"/>
  <c r="F1156" i="24" s="1"/>
  <c r="F1157" i="24" s="1"/>
  <c r="F1158" i="24" s="1"/>
  <c r="F1159" i="24" s="1"/>
  <c r="F1160" i="24" s="1"/>
  <c r="F1161" i="24" s="1"/>
  <c r="F1162" i="24" s="1"/>
  <c r="F1163" i="24" s="1"/>
  <c r="F1164" i="24" s="1"/>
  <c r="F1165" i="24" s="1"/>
  <c r="F1166" i="24" s="1"/>
  <c r="F1167" i="24" s="1"/>
  <c r="F1168" i="24" s="1"/>
  <c r="F1169" i="24" s="1"/>
  <c r="F1170" i="24" s="1"/>
  <c r="F1171" i="24" s="1"/>
  <c r="F1172" i="24" s="1"/>
  <c r="F1173" i="24" s="1"/>
  <c r="F1174" i="24" s="1"/>
  <c r="F1175" i="24" s="1"/>
  <c r="F1176" i="24" s="1"/>
  <c r="F1177" i="24" s="1"/>
  <c r="F1178" i="24" s="1"/>
  <c r="F1179" i="24" s="1"/>
  <c r="F1180" i="24" s="1"/>
  <c r="F1181" i="24" s="1"/>
  <c r="F1182" i="24" s="1"/>
  <c r="F1183" i="24" s="1"/>
  <c r="F1184" i="24" s="1"/>
  <c r="F1185" i="24" s="1"/>
  <c r="F1186" i="24" s="1"/>
  <c r="F1187" i="24" s="1"/>
  <c r="F1188" i="24" s="1"/>
  <c r="F1189" i="24" s="1"/>
  <c r="G131" i="24"/>
  <c r="I131" i="24" s="1"/>
  <c r="G4051" i="25" l="1"/>
  <c r="I4051" i="25" s="1"/>
  <c r="E4052" i="25"/>
  <c r="E1955" i="25"/>
  <c r="G1954" i="25"/>
  <c r="I1954" i="25" s="1"/>
  <c r="E2244" i="25"/>
  <c r="G2243" i="25"/>
  <c r="I2243" i="25" s="1"/>
  <c r="E3273" i="25"/>
  <c r="G3272" i="25"/>
  <c r="I3272" i="25" s="1"/>
  <c r="G3031" i="25"/>
  <c r="I3031" i="25" s="1"/>
  <c r="E3032" i="25"/>
  <c r="E494" i="25"/>
  <c r="G493" i="25"/>
  <c r="I493" i="25" s="1"/>
  <c r="E2796" i="25"/>
  <c r="G2795" i="25"/>
  <c r="I2795" i="25" s="1"/>
  <c r="G1813" i="25"/>
  <c r="I1813" i="25" s="1"/>
  <c r="E1814" i="25"/>
  <c r="G1260" i="25"/>
  <c r="I1260" i="25" s="1"/>
  <c r="E1261" i="25"/>
  <c r="G1105" i="25"/>
  <c r="I1105" i="25" s="1"/>
  <c r="E1106" i="25"/>
  <c r="G736" i="25"/>
  <c r="I736" i="25" s="1"/>
  <c r="E737" i="25"/>
  <c r="G737" i="25" s="1"/>
  <c r="I737" i="25" s="1"/>
  <c r="G609" i="25"/>
  <c r="I609" i="25" s="1"/>
  <c r="E610" i="25"/>
  <c r="E1353" i="25"/>
  <c r="G1352" i="25"/>
  <c r="I1352" i="25" s="1"/>
  <c r="G1673" i="25"/>
  <c r="I1673" i="25" s="1"/>
  <c r="E1674" i="25"/>
  <c r="G132" i="24"/>
  <c r="I132" i="24" s="1"/>
  <c r="E611" i="25" l="1"/>
  <c r="G610" i="25"/>
  <c r="I610" i="25" s="1"/>
  <c r="E1815" i="25"/>
  <c r="G1814" i="25"/>
  <c r="I1814" i="25" s="1"/>
  <c r="G3273" i="25"/>
  <c r="I3273" i="25" s="1"/>
  <c r="E3274" i="25"/>
  <c r="G2796" i="25"/>
  <c r="I2796" i="25" s="1"/>
  <c r="E2797" i="25"/>
  <c r="E2245" i="25"/>
  <c r="G2244" i="25"/>
  <c r="I2244" i="25" s="1"/>
  <c r="E1675" i="25"/>
  <c r="G1674" i="25"/>
  <c r="I1674" i="25" s="1"/>
  <c r="E1107" i="25"/>
  <c r="G1106" i="25"/>
  <c r="I1106" i="25" s="1"/>
  <c r="E495" i="25"/>
  <c r="G494" i="25"/>
  <c r="I494" i="25" s="1"/>
  <c r="E1956" i="25"/>
  <c r="G1955" i="25"/>
  <c r="I1955" i="25" s="1"/>
  <c r="G1261" i="25"/>
  <c r="I1261" i="25" s="1"/>
  <c r="E1262" i="25"/>
  <c r="G3032" i="25"/>
  <c r="I3032" i="25" s="1"/>
  <c r="E3033" i="25"/>
  <c r="G4052" i="25"/>
  <c r="I4052" i="25" s="1"/>
  <c r="E4053" i="25"/>
  <c r="G1353" i="25"/>
  <c r="I1353" i="25" s="1"/>
  <c r="E1354" i="25"/>
  <c r="G133" i="24"/>
  <c r="I133" i="24" s="1"/>
  <c r="E4054" i="25" l="1"/>
  <c r="G4053" i="25"/>
  <c r="I4053" i="25" s="1"/>
  <c r="E2798" i="25"/>
  <c r="G2797" i="25"/>
  <c r="I2797" i="25" s="1"/>
  <c r="G3274" i="25"/>
  <c r="I3274" i="25" s="1"/>
  <c r="E3275" i="25"/>
  <c r="E1108" i="25"/>
  <c r="G1107" i="25"/>
  <c r="I1107" i="25" s="1"/>
  <c r="G495" i="25"/>
  <c r="I495" i="25" s="1"/>
  <c r="E496" i="25"/>
  <c r="E1263" i="25"/>
  <c r="G1262" i="25"/>
  <c r="I1262" i="25" s="1"/>
  <c r="G1675" i="25"/>
  <c r="I1675" i="25" s="1"/>
  <c r="E1676" i="25"/>
  <c r="E1816" i="25"/>
  <c r="G1815" i="25"/>
  <c r="I1815" i="25" s="1"/>
  <c r="G1354" i="25"/>
  <c r="I1354" i="25" s="1"/>
  <c r="E1355" i="25"/>
  <c r="G3033" i="25"/>
  <c r="I3033" i="25" s="1"/>
  <c r="E3034" i="25"/>
  <c r="G1956" i="25"/>
  <c r="I1956" i="25" s="1"/>
  <c r="E1957" i="25"/>
  <c r="G2245" i="25"/>
  <c r="I2245" i="25" s="1"/>
  <c r="E2246" i="25"/>
  <c r="E612" i="25"/>
  <c r="G611" i="25"/>
  <c r="I611" i="25" s="1"/>
  <c r="G134" i="24"/>
  <c r="I134" i="24" s="1"/>
  <c r="G2246" i="25" l="1"/>
  <c r="I2246" i="25" s="1"/>
  <c r="E2247" i="25"/>
  <c r="G1108" i="25"/>
  <c r="I1108" i="25" s="1"/>
  <c r="E1109" i="25"/>
  <c r="G1676" i="25"/>
  <c r="I1676" i="25" s="1"/>
  <c r="E1677" i="25"/>
  <c r="G3275" i="25"/>
  <c r="I3275" i="25" s="1"/>
  <c r="E3276" i="25"/>
  <c r="E3035" i="25"/>
  <c r="G3034" i="25"/>
  <c r="I3034" i="25" s="1"/>
  <c r="E1817" i="25"/>
  <c r="G1816" i="25"/>
  <c r="I1816" i="25" s="1"/>
  <c r="E1264" i="25"/>
  <c r="G1263" i="25"/>
  <c r="I1263" i="25" s="1"/>
  <c r="G2798" i="25"/>
  <c r="I2798" i="25" s="1"/>
  <c r="E2799" i="25"/>
  <c r="E1356" i="25"/>
  <c r="G1355" i="25"/>
  <c r="I1355" i="25" s="1"/>
  <c r="G496" i="25"/>
  <c r="I496" i="25" s="1"/>
  <c r="E497" i="25"/>
  <c r="G1957" i="25"/>
  <c r="I1957" i="25" s="1"/>
  <c r="E1958" i="25"/>
  <c r="G612" i="25"/>
  <c r="I612" i="25" s="1"/>
  <c r="E613" i="25"/>
  <c r="E4055" i="25"/>
  <c r="G4054" i="25"/>
  <c r="I4054" i="25" s="1"/>
  <c r="G135" i="24"/>
  <c r="I135" i="24" s="1"/>
  <c r="G613" i="25" l="1"/>
  <c r="I613" i="25" s="1"/>
  <c r="E614" i="25"/>
  <c r="G2799" i="25"/>
  <c r="I2799" i="25" s="1"/>
  <c r="E2800" i="25"/>
  <c r="G3276" i="25"/>
  <c r="I3276" i="25" s="1"/>
  <c r="E3277" i="25"/>
  <c r="E1959" i="25"/>
  <c r="G1958" i="25"/>
  <c r="I1958" i="25" s="1"/>
  <c r="G1677" i="25"/>
  <c r="I1677" i="25" s="1"/>
  <c r="E1678" i="25"/>
  <c r="E1265" i="25"/>
  <c r="G1264" i="25"/>
  <c r="I1264" i="25" s="1"/>
  <c r="E498" i="25"/>
  <c r="G497" i="25"/>
  <c r="I497" i="25" s="1"/>
  <c r="G1109" i="25"/>
  <c r="I1109" i="25" s="1"/>
  <c r="E1110" i="25"/>
  <c r="G1817" i="25"/>
  <c r="I1817" i="25" s="1"/>
  <c r="E1818" i="25"/>
  <c r="G2247" i="25"/>
  <c r="I2247" i="25" s="1"/>
  <c r="E2248" i="25"/>
  <c r="E4056" i="25"/>
  <c r="G4055" i="25"/>
  <c r="I4055" i="25" s="1"/>
  <c r="G1356" i="25"/>
  <c r="I1356" i="25" s="1"/>
  <c r="E1357" i="25"/>
  <c r="E3036" i="25"/>
  <c r="G3035" i="25"/>
  <c r="I3035" i="25" s="1"/>
  <c r="G136" i="24"/>
  <c r="I136" i="24" s="1"/>
  <c r="F1191" i="24" l="1"/>
  <c r="F1192" i="24" s="1"/>
  <c r="F1193" i="24" s="1"/>
  <c r="F1194" i="24" s="1"/>
  <c r="F1195" i="24" s="1"/>
  <c r="F1196" i="24" s="1"/>
  <c r="F1197" i="24" s="1"/>
  <c r="F1198" i="24" s="1"/>
  <c r="F1199" i="24" s="1"/>
  <c r="F1200" i="24" s="1"/>
  <c r="F1201" i="24" s="1"/>
  <c r="F1202" i="24" s="1"/>
  <c r="F1203" i="24" s="1"/>
  <c r="G1357" i="25"/>
  <c r="I1357" i="25" s="1"/>
  <c r="E1358" i="25"/>
  <c r="G1110" i="25"/>
  <c r="I1110" i="25" s="1"/>
  <c r="E1111" i="25"/>
  <c r="G1959" i="25"/>
  <c r="I1959" i="25" s="1"/>
  <c r="E1960" i="25"/>
  <c r="E3278" i="25"/>
  <c r="G3277" i="25"/>
  <c r="I3277" i="25" s="1"/>
  <c r="E4057" i="25"/>
  <c r="G4056" i="25"/>
  <c r="I4056" i="25" s="1"/>
  <c r="E2801" i="25"/>
  <c r="G2800" i="25"/>
  <c r="I2800" i="25" s="1"/>
  <c r="G1265" i="25"/>
  <c r="I1265" i="25" s="1"/>
  <c r="E1266" i="25"/>
  <c r="G498" i="25"/>
  <c r="I498" i="25" s="1"/>
  <c r="E499" i="25"/>
  <c r="E2249" i="25"/>
  <c r="G2248" i="25"/>
  <c r="I2248" i="25" s="1"/>
  <c r="G1818" i="25"/>
  <c r="I1818" i="25" s="1"/>
  <c r="E1819" i="25"/>
  <c r="E1679" i="25"/>
  <c r="G1678" i="25"/>
  <c r="I1678" i="25" s="1"/>
  <c r="G614" i="25"/>
  <c r="I614" i="25" s="1"/>
  <c r="E615" i="25"/>
  <c r="E3037" i="25"/>
  <c r="G3036" i="25"/>
  <c r="I3036" i="25" s="1"/>
  <c r="G137" i="24"/>
  <c r="I137" i="24" s="1"/>
  <c r="F1206" i="24" l="1"/>
  <c r="F1207" i="24" s="1"/>
  <c r="F1208" i="24" s="1"/>
  <c r="F1209" i="24" s="1"/>
  <c r="F1210" i="24" s="1"/>
  <c r="F1211" i="24" s="1"/>
  <c r="F1212" i="24" s="1"/>
  <c r="F1213" i="24" s="1"/>
  <c r="F1214" i="24" s="1"/>
  <c r="F1215" i="24" s="1"/>
  <c r="F1216" i="24" s="1"/>
  <c r="F1217" i="24" s="1"/>
  <c r="F1218" i="24" s="1"/>
  <c r="F1219" i="24" s="1"/>
  <c r="F1220" i="24" s="1"/>
  <c r="F1221" i="24" s="1"/>
  <c r="F1222" i="24" s="1"/>
  <c r="F1223" i="24" s="1"/>
  <c r="F1224" i="24" s="1"/>
  <c r="F1225" i="24" s="1"/>
  <c r="F1226" i="24" s="1"/>
  <c r="F1227" i="24" s="1"/>
  <c r="F1228" i="24" s="1"/>
  <c r="F1229" i="24" s="1"/>
  <c r="F1230" i="24" s="1"/>
  <c r="F1231" i="24" s="1"/>
  <c r="F1232" i="24" s="1"/>
  <c r="F1233" i="24" s="1"/>
  <c r="F1234" i="24" s="1"/>
  <c r="F1235" i="24" s="1"/>
  <c r="F1236" i="24" s="1"/>
  <c r="F1238" i="24" s="1"/>
  <c r="F1239" i="24" s="1"/>
  <c r="F1240" i="24" s="1"/>
  <c r="F1241" i="24" s="1"/>
  <c r="F1242" i="24" s="1"/>
  <c r="F1243" i="24" s="1"/>
  <c r="F1244" i="24" s="1"/>
  <c r="F1204" i="24"/>
  <c r="E500" i="25"/>
  <c r="G499" i="25"/>
  <c r="I499" i="25" s="1"/>
  <c r="E3279" i="25"/>
  <c r="G3279" i="25" s="1"/>
  <c r="I3279" i="25" s="1"/>
  <c r="G3278" i="25"/>
  <c r="I3278" i="25" s="1"/>
  <c r="G1266" i="25"/>
  <c r="I1266" i="25" s="1"/>
  <c r="E1267" i="25"/>
  <c r="E1961" i="25"/>
  <c r="G1960" i="25"/>
  <c r="I1960" i="25" s="1"/>
  <c r="E1820" i="25"/>
  <c r="G1819" i="25"/>
  <c r="I1819" i="25" s="1"/>
  <c r="E1112" i="25"/>
  <c r="G1111" i="25"/>
  <c r="I1111" i="25" s="1"/>
  <c r="E616" i="25"/>
  <c r="G615" i="25"/>
  <c r="I615" i="25" s="1"/>
  <c r="E2802" i="25"/>
  <c r="G2801" i="25"/>
  <c r="I2801" i="25" s="1"/>
  <c r="E1359" i="25"/>
  <c r="G1359" i="25" s="1"/>
  <c r="I1359" i="25" s="1"/>
  <c r="G1358" i="25"/>
  <c r="I1358" i="25" s="1"/>
  <c r="G1679" i="25"/>
  <c r="I1679" i="25" s="1"/>
  <c r="E1680" i="25"/>
  <c r="G3037" i="25"/>
  <c r="I3037" i="25" s="1"/>
  <c r="E3038" i="25"/>
  <c r="E2250" i="25"/>
  <c r="G2249" i="25"/>
  <c r="I2249" i="25" s="1"/>
  <c r="G4057" i="25"/>
  <c r="I4057" i="25" s="1"/>
  <c r="E4058" i="25"/>
  <c r="G138" i="24"/>
  <c r="I138" i="24" s="1"/>
  <c r="G1961" i="25" l="1"/>
  <c r="I1961" i="25" s="1"/>
  <c r="E1962" i="25"/>
  <c r="G1267" i="25"/>
  <c r="I1267" i="25" s="1"/>
  <c r="E1268" i="25"/>
  <c r="E617" i="25"/>
  <c r="G616" i="25"/>
  <c r="I616" i="25" s="1"/>
  <c r="G2802" i="25"/>
  <c r="I2802" i="25" s="1"/>
  <c r="E2803" i="25"/>
  <c r="E3039" i="25"/>
  <c r="G3038" i="25"/>
  <c r="I3038" i="25" s="1"/>
  <c r="E1113" i="25"/>
  <c r="G1112" i="25"/>
  <c r="I1112" i="25" s="1"/>
  <c r="G4058" i="25"/>
  <c r="I4058" i="25" s="1"/>
  <c r="E4059" i="25"/>
  <c r="E2251" i="25"/>
  <c r="G2250" i="25"/>
  <c r="I2250" i="25" s="1"/>
  <c r="G1680" i="25"/>
  <c r="I1680" i="25" s="1"/>
  <c r="E1681" i="25"/>
  <c r="E1821" i="25"/>
  <c r="G1820" i="25"/>
  <c r="I1820" i="25" s="1"/>
  <c r="E501" i="25"/>
  <c r="G500" i="25"/>
  <c r="I500" i="25" s="1"/>
  <c r="F1246" i="24"/>
  <c r="F1247" i="24" s="1"/>
  <c r="F1248" i="24" s="1"/>
  <c r="F1249" i="24" s="1"/>
  <c r="F1250" i="24" s="1"/>
  <c r="F1251" i="24" s="1"/>
  <c r="F1252" i="24" s="1"/>
  <c r="F1253" i="24" s="1"/>
  <c r="F1254" i="24" s="1"/>
  <c r="F1255" i="24" s="1"/>
  <c r="F1256" i="24" s="1"/>
  <c r="F1257" i="24" s="1"/>
  <c r="F1258" i="24" s="1"/>
  <c r="F1259" i="24" s="1"/>
  <c r="F1260" i="24" s="1"/>
  <c r="F1261" i="24" s="1"/>
  <c r="F1262" i="24" s="1"/>
  <c r="F1263" i="24" s="1"/>
  <c r="F1264" i="24" s="1"/>
  <c r="F1265" i="24" s="1"/>
  <c r="F1266" i="24" s="1"/>
  <c r="F1267" i="24" s="1"/>
  <c r="F1268" i="24" s="1"/>
  <c r="F1269" i="24" s="1"/>
  <c r="F1270" i="24" s="1"/>
  <c r="F1271" i="24" s="1"/>
  <c r="F1272" i="24" s="1"/>
  <c r="F1273" i="24" s="1"/>
  <c r="F1274" i="24" s="1"/>
  <c r="F1275" i="24" s="1"/>
  <c r="F1276" i="24" s="1"/>
  <c r="F1277" i="24" s="1"/>
  <c r="F1278" i="24" s="1"/>
  <c r="F1279" i="24" s="1"/>
  <c r="F1280" i="24" s="1"/>
  <c r="F1281" i="24" s="1"/>
  <c r="F1282" i="24" s="1"/>
  <c r="F1283" i="24" s="1"/>
  <c r="F1284" i="24" s="1"/>
  <c r="F1285" i="24" s="1"/>
  <c r="F1286" i="24" s="1"/>
  <c r="G139" i="24"/>
  <c r="I139" i="24" s="1"/>
  <c r="G2803" i="25" l="1"/>
  <c r="I2803" i="25" s="1"/>
  <c r="E2804" i="25"/>
  <c r="G2251" i="25"/>
  <c r="I2251" i="25" s="1"/>
  <c r="E2252" i="25"/>
  <c r="G617" i="25"/>
  <c r="I617" i="25" s="1"/>
  <c r="E618" i="25"/>
  <c r="G1268" i="25"/>
  <c r="I1268" i="25" s="1"/>
  <c r="E1269" i="25"/>
  <c r="E4060" i="25"/>
  <c r="G4059" i="25"/>
  <c r="I4059" i="25" s="1"/>
  <c r="E1822" i="25"/>
  <c r="G1821" i="25"/>
  <c r="I1821" i="25" s="1"/>
  <c r="G1113" i="25"/>
  <c r="I1113" i="25" s="1"/>
  <c r="E1114" i="25"/>
  <c r="G501" i="25"/>
  <c r="I501" i="25" s="1"/>
  <c r="E502" i="25"/>
  <c r="E1682" i="25"/>
  <c r="G1681" i="25"/>
  <c r="I1681" i="25" s="1"/>
  <c r="E1963" i="25"/>
  <c r="G1962" i="25"/>
  <c r="I1962" i="25" s="1"/>
  <c r="E3040" i="25"/>
  <c r="G3039" i="25"/>
  <c r="I3039" i="25" s="1"/>
  <c r="G140" i="24"/>
  <c r="I140" i="24" s="1"/>
  <c r="E503" i="25" l="1"/>
  <c r="G502" i="25"/>
  <c r="I502" i="25" s="1"/>
  <c r="E1270" i="25"/>
  <c r="G1269" i="25"/>
  <c r="I1269" i="25" s="1"/>
  <c r="G618" i="25"/>
  <c r="I618" i="25" s="1"/>
  <c r="E619" i="25"/>
  <c r="G3040" i="25"/>
  <c r="I3040" i="25" s="1"/>
  <c r="E3041" i="25"/>
  <c r="G2252" i="25"/>
  <c r="I2252" i="25" s="1"/>
  <c r="E2253" i="25"/>
  <c r="G1114" i="25"/>
  <c r="I1114" i="25" s="1"/>
  <c r="E1115" i="25"/>
  <c r="G1822" i="25"/>
  <c r="I1822" i="25" s="1"/>
  <c r="E1823" i="25"/>
  <c r="E2805" i="25"/>
  <c r="G2804" i="25"/>
  <c r="I2804" i="25" s="1"/>
  <c r="G1963" i="25"/>
  <c r="I1963" i="25" s="1"/>
  <c r="E1964" i="25"/>
  <c r="E1683" i="25"/>
  <c r="G1682" i="25"/>
  <c r="I1682" i="25" s="1"/>
  <c r="G4060" i="25"/>
  <c r="I4060" i="25" s="1"/>
  <c r="E4061" i="25"/>
  <c r="G141" i="24"/>
  <c r="I141" i="24" s="1"/>
  <c r="G3041" i="25" l="1"/>
  <c r="I3041" i="25" s="1"/>
  <c r="E3042" i="25"/>
  <c r="G619" i="25"/>
  <c r="I619" i="25" s="1"/>
  <c r="E620" i="25"/>
  <c r="E4062" i="25"/>
  <c r="G4061" i="25"/>
  <c r="I4061" i="25" s="1"/>
  <c r="G1823" i="25"/>
  <c r="I1823" i="25" s="1"/>
  <c r="E1824" i="25"/>
  <c r="E1271" i="25"/>
  <c r="G1271" i="25" s="1"/>
  <c r="I1271" i="25" s="1"/>
  <c r="G1270" i="25"/>
  <c r="I1270" i="25" s="1"/>
  <c r="E2806" i="25"/>
  <c r="G2805" i="25"/>
  <c r="I2805" i="25" s="1"/>
  <c r="G1683" i="25"/>
  <c r="I1683" i="25" s="1"/>
  <c r="E1684" i="25"/>
  <c r="E1965" i="25"/>
  <c r="G1964" i="25"/>
  <c r="I1964" i="25" s="1"/>
  <c r="E2254" i="25"/>
  <c r="G2253" i="25"/>
  <c r="I2253" i="25" s="1"/>
  <c r="G1115" i="25"/>
  <c r="I1115" i="25" s="1"/>
  <c r="E1116" i="25"/>
  <c r="E504" i="25"/>
  <c r="G503" i="25"/>
  <c r="I503" i="25" s="1"/>
  <c r="G142" i="24"/>
  <c r="I142" i="24" s="1"/>
  <c r="F1288" i="24" l="1"/>
  <c r="F1289" i="24" s="1"/>
  <c r="F1290" i="24" s="1"/>
  <c r="F1291" i="24" s="1"/>
  <c r="F1292" i="24" s="1"/>
  <c r="F1293" i="24" s="1"/>
  <c r="F1294" i="24" s="1"/>
  <c r="F1295" i="24" s="1"/>
  <c r="F1296" i="24" s="1"/>
  <c r="F1297" i="24" s="1"/>
  <c r="F1298" i="24" s="1"/>
  <c r="F1299" i="24" s="1"/>
  <c r="F1300" i="24" s="1"/>
  <c r="F1301" i="24" s="1"/>
  <c r="F1302" i="24" s="1"/>
  <c r="F1303" i="24" s="1"/>
  <c r="F1304" i="24" s="1"/>
  <c r="F1305" i="24" s="1"/>
  <c r="F1306" i="24" s="1"/>
  <c r="F1307" i="24" s="1"/>
  <c r="F1308" i="24" s="1"/>
  <c r="F1309" i="24" s="1"/>
  <c r="F1310" i="24" s="1"/>
  <c r="F1311" i="24" s="1"/>
  <c r="F1312" i="24" s="1"/>
  <c r="F1313" i="24" s="1"/>
  <c r="F1314" i="24" s="1"/>
  <c r="F1315" i="24" s="1"/>
  <c r="F1316" i="24" s="1"/>
  <c r="F1317" i="24" s="1"/>
  <c r="F1318" i="24" s="1"/>
  <c r="F1319" i="24" s="1"/>
  <c r="F1320" i="24" s="1"/>
  <c r="F1321" i="24" s="1"/>
  <c r="F1322" i="24" s="1"/>
  <c r="F1323" i="24" s="1"/>
  <c r="F1324" i="24" s="1"/>
  <c r="F1325" i="24" s="1"/>
  <c r="F1326" i="24" s="1"/>
  <c r="F1327" i="24" s="1"/>
  <c r="F1328" i="24" s="1"/>
  <c r="F1330" i="24" s="1"/>
  <c r="F1331" i="24" s="1"/>
  <c r="F1332" i="24" s="1"/>
  <c r="F1333" i="24" s="1"/>
  <c r="F1334" i="24" s="1"/>
  <c r="F1335" i="24" s="1"/>
  <c r="F1336" i="24" s="1"/>
  <c r="F1337" i="24" s="1"/>
  <c r="F1338" i="24" s="1"/>
  <c r="F1339" i="24" s="1"/>
  <c r="F1340" i="24" s="1"/>
  <c r="F1341" i="24" s="1"/>
  <c r="F1342" i="24" s="1"/>
  <c r="F1343" i="24" s="1"/>
  <c r="F1344" i="24" s="1"/>
  <c r="F1345" i="24" s="1"/>
  <c r="F1346" i="24" s="1"/>
  <c r="F1347" i="24" s="1"/>
  <c r="F1348" i="24" s="1"/>
  <c r="F1349" i="24" s="1"/>
  <c r="F1350" i="24" s="1"/>
  <c r="F1351" i="24" s="1"/>
  <c r="F1352" i="24" s="1"/>
  <c r="F1353" i="24" s="1"/>
  <c r="F1354" i="24" s="1"/>
  <c r="F1355" i="24" s="1"/>
  <c r="F1356" i="24" s="1"/>
  <c r="F1357" i="24" s="1"/>
  <c r="F1358" i="24" s="1"/>
  <c r="F1359" i="24" s="1"/>
  <c r="F1360" i="24" s="1"/>
  <c r="F1361" i="24" s="1"/>
  <c r="F1362" i="24" s="1"/>
  <c r="F1363" i="24" s="1"/>
  <c r="F1364" i="24" s="1"/>
  <c r="F1365" i="24" s="1"/>
  <c r="F1366" i="24" s="1"/>
  <c r="F1367" i="24" s="1"/>
  <c r="F1368" i="24" s="1"/>
  <c r="F1370" i="24" s="1"/>
  <c r="F1371" i="24" s="1"/>
  <c r="F1372" i="24" s="1"/>
  <c r="F1373" i="24" s="1"/>
  <c r="F1374" i="24" s="1"/>
  <c r="F1375" i="24" s="1"/>
  <c r="F1376" i="24" s="1"/>
  <c r="F1377" i="24" s="1"/>
  <c r="F1378" i="24" s="1"/>
  <c r="F1379" i="24" s="1"/>
  <c r="F1380" i="24" s="1"/>
  <c r="F1381" i="24" s="1"/>
  <c r="F1382" i="24" s="1"/>
  <c r="F1383" i="24" s="1"/>
  <c r="F1384" i="24" s="1"/>
  <c r="F1385" i="24" s="1"/>
  <c r="F1386" i="24" s="1"/>
  <c r="F1387" i="24" s="1"/>
  <c r="F1388" i="24" s="1"/>
  <c r="F1389" i="24" s="1"/>
  <c r="F1390" i="24" s="1"/>
  <c r="F1391" i="24" s="1"/>
  <c r="F1392" i="24" s="1"/>
  <c r="F1393" i="24" s="1"/>
  <c r="F1394" i="24" s="1"/>
  <c r="F1395" i="24" s="1"/>
  <c r="F1396" i="24" s="1"/>
  <c r="F1397" i="24" s="1"/>
  <c r="F1398" i="24" s="1"/>
  <c r="F1399" i="24" s="1"/>
  <c r="F1400" i="24" s="1"/>
  <c r="F1401" i="24" s="1"/>
  <c r="F1402" i="24" s="1"/>
  <c r="F1403" i="24" s="1"/>
  <c r="F1404" i="24" s="1"/>
  <c r="F1405" i="24" s="1"/>
  <c r="F1406" i="24" s="1"/>
  <c r="G1824" i="25"/>
  <c r="I1824" i="25" s="1"/>
  <c r="E1825" i="25"/>
  <c r="E4063" i="25"/>
  <c r="G4062" i="25"/>
  <c r="I4062" i="25" s="1"/>
  <c r="E1117" i="25"/>
  <c r="G1116" i="25"/>
  <c r="I1116" i="25" s="1"/>
  <c r="E621" i="25"/>
  <c r="G620" i="25"/>
  <c r="I620" i="25" s="1"/>
  <c r="G1965" i="25"/>
  <c r="I1965" i="25" s="1"/>
  <c r="E1966" i="25"/>
  <c r="E2807" i="25"/>
  <c r="G2806" i="25"/>
  <c r="I2806" i="25" s="1"/>
  <c r="G504" i="25"/>
  <c r="I504" i="25" s="1"/>
  <c r="E505" i="25"/>
  <c r="E3043" i="25"/>
  <c r="G3042" i="25"/>
  <c r="I3042" i="25" s="1"/>
  <c r="G1684" i="25"/>
  <c r="I1684" i="25" s="1"/>
  <c r="E1685" i="25"/>
  <c r="G2254" i="25"/>
  <c r="I2254" i="25" s="1"/>
  <c r="E2255" i="25"/>
  <c r="G143" i="24"/>
  <c r="I143" i="24" s="1"/>
  <c r="E622" i="25" l="1"/>
  <c r="G621" i="25"/>
  <c r="I621" i="25" s="1"/>
  <c r="E1118" i="25"/>
  <c r="G1117" i="25"/>
  <c r="I1117" i="25" s="1"/>
  <c r="E3044" i="25"/>
  <c r="G3043" i="25"/>
  <c r="I3043" i="25" s="1"/>
  <c r="G505" i="25"/>
  <c r="I505" i="25" s="1"/>
  <c r="E506" i="25"/>
  <c r="G2807" i="25"/>
  <c r="I2807" i="25" s="1"/>
  <c r="E2808" i="25"/>
  <c r="E4064" i="25"/>
  <c r="G4063" i="25"/>
  <c r="I4063" i="25" s="1"/>
  <c r="E1686" i="25"/>
  <c r="G1685" i="25"/>
  <c r="I1685" i="25" s="1"/>
  <c r="G1966" i="25"/>
  <c r="I1966" i="25" s="1"/>
  <c r="E1967" i="25"/>
  <c r="G1825" i="25"/>
  <c r="I1825" i="25" s="1"/>
  <c r="E1826" i="25"/>
  <c r="E2256" i="25"/>
  <c r="G2255" i="25"/>
  <c r="I2255" i="25" s="1"/>
  <c r="F1408" i="24"/>
  <c r="F1409" i="24" s="1"/>
  <c r="F1410" i="24" s="1"/>
  <c r="F1411" i="24" s="1"/>
  <c r="F1412" i="24" s="1"/>
  <c r="F1413" i="24" s="1"/>
  <c r="F1414" i="24" s="1"/>
  <c r="F1415" i="24" s="1"/>
  <c r="F1416" i="24" s="1"/>
  <c r="F1417" i="24" s="1"/>
  <c r="F1418" i="24" s="1"/>
  <c r="F1419" i="24" s="1"/>
  <c r="F1420" i="24" s="1"/>
  <c r="F1421" i="24" s="1"/>
  <c r="F1422" i="24" s="1"/>
  <c r="F1423" i="24" s="1"/>
  <c r="F1424" i="24" s="1"/>
  <c r="F1425" i="24" s="1"/>
  <c r="F1426" i="24" s="1"/>
  <c r="F1427" i="24" s="1"/>
  <c r="F1428" i="24" s="1"/>
  <c r="F1429" i="24" s="1"/>
  <c r="F1430" i="24" s="1"/>
  <c r="F1431" i="24" s="1"/>
  <c r="F1432" i="24" s="1"/>
  <c r="F1433" i="24" s="1"/>
  <c r="F1434" i="24" s="1"/>
  <c r="F1435" i="24" s="1"/>
  <c r="F1436" i="24" s="1"/>
  <c r="F1437" i="24" s="1"/>
  <c r="F1438" i="24" s="1"/>
  <c r="F1439" i="24" s="1"/>
  <c r="F1440" i="24" s="1"/>
  <c r="F1441" i="24" s="1"/>
  <c r="F1442" i="24" s="1"/>
  <c r="F1443" i="24" s="1"/>
  <c r="F1444" i="24" s="1"/>
  <c r="F1445" i="24" s="1"/>
  <c r="F1446" i="24" s="1"/>
  <c r="F1447" i="24" s="1"/>
  <c r="G144" i="24"/>
  <c r="I144" i="24" s="1"/>
  <c r="E1968" i="25" l="1"/>
  <c r="G1967" i="25"/>
  <c r="I1967" i="25" s="1"/>
  <c r="G506" i="25"/>
  <c r="I506" i="25" s="1"/>
  <c r="E507" i="25"/>
  <c r="G1686" i="25"/>
  <c r="I1686" i="25" s="1"/>
  <c r="E1687" i="25"/>
  <c r="E2257" i="25"/>
  <c r="G2256" i="25"/>
  <c r="I2256" i="25" s="1"/>
  <c r="G4064" i="25"/>
  <c r="I4064" i="25" s="1"/>
  <c r="E4065" i="25"/>
  <c r="G1118" i="25"/>
  <c r="I1118" i="25" s="1"/>
  <c r="E1119" i="25"/>
  <c r="G3044" i="25"/>
  <c r="I3044" i="25" s="1"/>
  <c r="E3045" i="25"/>
  <c r="G1826" i="25"/>
  <c r="I1826" i="25" s="1"/>
  <c r="E1827" i="25"/>
  <c r="G2808" i="25"/>
  <c r="I2808" i="25" s="1"/>
  <c r="E2809" i="25"/>
  <c r="E623" i="25"/>
  <c r="G622" i="25"/>
  <c r="I622" i="25" s="1"/>
  <c r="G145" i="24"/>
  <c r="I145" i="24" s="1"/>
  <c r="E1828" i="25" l="1"/>
  <c r="G1827" i="25"/>
  <c r="I1827" i="25" s="1"/>
  <c r="G3045" i="25"/>
  <c r="I3045" i="25" s="1"/>
  <c r="E3046" i="25"/>
  <c r="G1687" i="25"/>
  <c r="I1687" i="25" s="1"/>
  <c r="E1688" i="25"/>
  <c r="G1119" i="25"/>
  <c r="I1119" i="25" s="1"/>
  <c r="E1120" i="25"/>
  <c r="G507" i="25"/>
  <c r="I507" i="25" s="1"/>
  <c r="E508" i="25"/>
  <c r="G623" i="25"/>
  <c r="I623" i="25" s="1"/>
  <c r="E624" i="25"/>
  <c r="E2810" i="25"/>
  <c r="G2809" i="25"/>
  <c r="I2809" i="25" s="1"/>
  <c r="G4065" i="25"/>
  <c r="I4065" i="25" s="1"/>
  <c r="E4066" i="25"/>
  <c r="G2257" i="25"/>
  <c r="I2257" i="25" s="1"/>
  <c r="E2258" i="25"/>
  <c r="G1968" i="25"/>
  <c r="I1968" i="25" s="1"/>
  <c r="E1969" i="25"/>
  <c r="G146" i="24"/>
  <c r="I146" i="24" s="1"/>
  <c r="G4066" i="25" l="1"/>
  <c r="I4066" i="25" s="1"/>
  <c r="E4067" i="25"/>
  <c r="G1120" i="25"/>
  <c r="I1120" i="25" s="1"/>
  <c r="E1121" i="25"/>
  <c r="E1689" i="25"/>
  <c r="G1688" i="25"/>
  <c r="I1688" i="25" s="1"/>
  <c r="G624" i="25"/>
  <c r="I624" i="25" s="1"/>
  <c r="E625" i="25"/>
  <c r="E3047" i="25"/>
  <c r="G3046" i="25"/>
  <c r="I3046" i="25" s="1"/>
  <c r="E2811" i="25"/>
  <c r="G2810" i="25"/>
  <c r="I2810" i="25" s="1"/>
  <c r="E1970" i="25"/>
  <c r="G1969" i="25"/>
  <c r="I1969" i="25" s="1"/>
  <c r="E2259" i="25"/>
  <c r="G2258" i="25"/>
  <c r="I2258" i="25" s="1"/>
  <c r="E509" i="25"/>
  <c r="G508" i="25"/>
  <c r="I508" i="25" s="1"/>
  <c r="G1828" i="25"/>
  <c r="I1828" i="25" s="1"/>
  <c r="E1829" i="25"/>
  <c r="G147" i="24"/>
  <c r="I147" i="24" s="1"/>
  <c r="E626" i="25" l="1"/>
  <c r="G625" i="25"/>
  <c r="I625" i="25" s="1"/>
  <c r="G1970" i="25"/>
  <c r="I1970" i="25" s="1"/>
  <c r="E1971" i="25"/>
  <c r="E1690" i="25"/>
  <c r="G1689" i="25"/>
  <c r="I1689" i="25" s="1"/>
  <c r="E2260" i="25"/>
  <c r="G2259" i="25"/>
  <c r="I2259" i="25" s="1"/>
  <c r="E1122" i="25"/>
  <c r="G1121" i="25"/>
  <c r="I1121" i="25" s="1"/>
  <c r="E2812" i="25"/>
  <c r="G2811" i="25"/>
  <c r="I2811" i="25" s="1"/>
  <c r="G1829" i="25"/>
  <c r="I1829" i="25" s="1"/>
  <c r="E1830" i="25"/>
  <c r="E4068" i="25"/>
  <c r="G4068" i="25" s="1"/>
  <c r="I4068" i="25" s="1"/>
  <c r="G4067" i="25"/>
  <c r="I4067" i="25" s="1"/>
  <c r="G509" i="25"/>
  <c r="I509" i="25" s="1"/>
  <c r="E510" i="25"/>
  <c r="E3048" i="25"/>
  <c r="G3047" i="25"/>
  <c r="I3047" i="25" s="1"/>
  <c r="G148" i="24"/>
  <c r="I148" i="24" s="1"/>
  <c r="E2261" i="25" l="1"/>
  <c r="G2260" i="25"/>
  <c r="I2260" i="25" s="1"/>
  <c r="E1691" i="25"/>
  <c r="G1690" i="25"/>
  <c r="I1690" i="25" s="1"/>
  <c r="E1972" i="25"/>
  <c r="G1971" i="25"/>
  <c r="I1971" i="25" s="1"/>
  <c r="G2812" i="25"/>
  <c r="I2812" i="25" s="1"/>
  <c r="E2813" i="25"/>
  <c r="E1831" i="25"/>
  <c r="G1830" i="25"/>
  <c r="I1830" i="25" s="1"/>
  <c r="G510" i="25"/>
  <c r="I510" i="25" s="1"/>
  <c r="E511" i="25"/>
  <c r="G3048" i="25"/>
  <c r="I3048" i="25" s="1"/>
  <c r="E3049" i="25"/>
  <c r="E1123" i="25"/>
  <c r="G1122" i="25"/>
  <c r="I1122" i="25" s="1"/>
  <c r="E627" i="25"/>
  <c r="G626" i="25"/>
  <c r="I626" i="25" s="1"/>
  <c r="F1449" i="24"/>
  <c r="F1450" i="24" s="1"/>
  <c r="F1451" i="24" s="1"/>
  <c r="F1452" i="24" s="1"/>
  <c r="F1453" i="24" s="1"/>
  <c r="F1454" i="24" s="1"/>
  <c r="F1455" i="24" s="1"/>
  <c r="F1456" i="24" s="1"/>
  <c r="F1457" i="24" s="1"/>
  <c r="F1458" i="24" s="1"/>
  <c r="F1459" i="24" s="1"/>
  <c r="F1460" i="24" s="1"/>
  <c r="F1461" i="24" s="1"/>
  <c r="F1462" i="24" s="1"/>
  <c r="F1463" i="24" s="1"/>
  <c r="F1464" i="24" s="1"/>
  <c r="F1465" i="24" s="1"/>
  <c r="F1466" i="24" s="1"/>
  <c r="F1467" i="24" s="1"/>
  <c r="F1468" i="24" s="1"/>
  <c r="F1469" i="24" s="1"/>
  <c r="F1470" i="24" s="1"/>
  <c r="G149" i="24"/>
  <c r="I149" i="24" s="1"/>
  <c r="G2813" i="25" l="1"/>
  <c r="I2813" i="25" s="1"/>
  <c r="E2814" i="25"/>
  <c r="G1972" i="25"/>
  <c r="I1972" i="25" s="1"/>
  <c r="E1973" i="25"/>
  <c r="E512" i="25"/>
  <c r="G511" i="25"/>
  <c r="I511" i="25" s="1"/>
  <c r="E1124" i="25"/>
  <c r="G1123" i="25"/>
  <c r="I1123" i="25" s="1"/>
  <c r="G1691" i="25"/>
  <c r="I1691" i="25" s="1"/>
  <c r="E1692" i="25"/>
  <c r="G3049" i="25"/>
  <c r="I3049" i="25" s="1"/>
  <c r="E3050" i="25"/>
  <c r="G627" i="25"/>
  <c r="I627" i="25" s="1"/>
  <c r="E628" i="25"/>
  <c r="G1831" i="25"/>
  <c r="I1831" i="25" s="1"/>
  <c r="E1832" i="25"/>
  <c r="G2261" i="25"/>
  <c r="I2261" i="25" s="1"/>
  <c r="E2262" i="25"/>
  <c r="G150" i="24"/>
  <c r="I150" i="24" s="1"/>
  <c r="G1832" i="25" l="1"/>
  <c r="I1832" i="25" s="1"/>
  <c r="E1833" i="25"/>
  <c r="G512" i="25"/>
  <c r="I512" i="25" s="1"/>
  <c r="E513" i="25"/>
  <c r="G1124" i="25"/>
  <c r="I1124" i="25" s="1"/>
  <c r="E1125" i="25"/>
  <c r="E3051" i="25"/>
  <c r="G3050" i="25"/>
  <c r="I3050" i="25" s="1"/>
  <c r="G1973" i="25"/>
  <c r="I1973" i="25" s="1"/>
  <c r="E1974" i="25"/>
  <c r="G628" i="25"/>
  <c r="I628" i="25" s="1"/>
  <c r="E629" i="25"/>
  <c r="G2262" i="25"/>
  <c r="I2262" i="25" s="1"/>
  <c r="E2263" i="25"/>
  <c r="G1692" i="25"/>
  <c r="I1692" i="25" s="1"/>
  <c r="E1693" i="25"/>
  <c r="G2814" i="25"/>
  <c r="I2814" i="25" s="1"/>
  <c r="E2815" i="25"/>
  <c r="G2815" i="25" s="1"/>
  <c r="I2815" i="25" s="1"/>
  <c r="G151" i="24"/>
  <c r="I151" i="24" s="1"/>
  <c r="G3051" i="25" l="1"/>
  <c r="I3051" i="25" s="1"/>
  <c r="E3052" i="25"/>
  <c r="G629" i="25"/>
  <c r="I629" i="25" s="1"/>
  <c r="E630" i="25"/>
  <c r="E514" i="25"/>
  <c r="G513" i="25"/>
  <c r="I513" i="25" s="1"/>
  <c r="G1693" i="25"/>
  <c r="I1693" i="25" s="1"/>
  <c r="E1694" i="25"/>
  <c r="G2263" i="25"/>
  <c r="I2263" i="25" s="1"/>
  <c r="E2264" i="25"/>
  <c r="E1975" i="25"/>
  <c r="G1974" i="25"/>
  <c r="I1974" i="25" s="1"/>
  <c r="E1834" i="25"/>
  <c r="G1833" i="25"/>
  <c r="I1833" i="25" s="1"/>
  <c r="G1125" i="25"/>
  <c r="I1125" i="25" s="1"/>
  <c r="E1126" i="25"/>
  <c r="F1472" i="24"/>
  <c r="F1473" i="24" s="1"/>
  <c r="F1474" i="24" s="1"/>
  <c r="F1475" i="24" s="1"/>
  <c r="F1476" i="24" s="1"/>
  <c r="F1477" i="24" s="1"/>
  <c r="F1478" i="24" s="1"/>
  <c r="F1479" i="24" s="1"/>
  <c r="F1480" i="24" s="1"/>
  <c r="F1481" i="24" s="1"/>
  <c r="F1482" i="24" s="1"/>
  <c r="F1483" i="24" s="1"/>
  <c r="F1484" i="24" s="1"/>
  <c r="F1485" i="24" s="1"/>
  <c r="F1486" i="24" s="1"/>
  <c r="F1487" i="24" s="1"/>
  <c r="F1488" i="24" s="1"/>
  <c r="F1489" i="24" s="1"/>
  <c r="F1490" i="24" s="1"/>
  <c r="F1491" i="24" s="1"/>
  <c r="G152" i="24"/>
  <c r="I152" i="24" s="1"/>
  <c r="G1694" i="25" l="1"/>
  <c r="I1694" i="25" s="1"/>
  <c r="E1695" i="25"/>
  <c r="G1126" i="25"/>
  <c r="I1126" i="25" s="1"/>
  <c r="E1127" i="25"/>
  <c r="G514" i="25"/>
  <c r="I514" i="25" s="1"/>
  <c r="E515" i="25"/>
  <c r="E631" i="25"/>
  <c r="G630" i="25"/>
  <c r="I630" i="25" s="1"/>
  <c r="E1835" i="25"/>
  <c r="G1834" i="25"/>
  <c r="I1834" i="25" s="1"/>
  <c r="E1976" i="25"/>
  <c r="G1975" i="25"/>
  <c r="I1975" i="25" s="1"/>
  <c r="E2265" i="25"/>
  <c r="G2264" i="25"/>
  <c r="I2264" i="25" s="1"/>
  <c r="G3052" i="25"/>
  <c r="I3052" i="25" s="1"/>
  <c r="E3053" i="25"/>
  <c r="G153" i="24"/>
  <c r="I153" i="24" s="1"/>
  <c r="E632" i="25" l="1"/>
  <c r="G631" i="25"/>
  <c r="I631" i="25" s="1"/>
  <c r="G515" i="25"/>
  <c r="I515" i="25" s="1"/>
  <c r="E516" i="25"/>
  <c r="E3054" i="25"/>
  <c r="G3053" i="25"/>
  <c r="I3053" i="25" s="1"/>
  <c r="E1128" i="25"/>
  <c r="G1127" i="25"/>
  <c r="I1127" i="25" s="1"/>
  <c r="G1976" i="25"/>
  <c r="I1976" i="25" s="1"/>
  <c r="E1977" i="25"/>
  <c r="E2266" i="25"/>
  <c r="G2265" i="25"/>
  <c r="I2265" i="25" s="1"/>
  <c r="E1696" i="25"/>
  <c r="G1695" i="25"/>
  <c r="I1695" i="25" s="1"/>
  <c r="G1835" i="25"/>
  <c r="I1835" i="25" s="1"/>
  <c r="E1836" i="25"/>
  <c r="G154" i="24"/>
  <c r="I154" i="24" s="1"/>
  <c r="E1837" i="25" l="1"/>
  <c r="G1836" i="25"/>
  <c r="I1836" i="25" s="1"/>
  <c r="G3054" i="25"/>
  <c r="I3054" i="25" s="1"/>
  <c r="E3055" i="25"/>
  <c r="E517" i="25"/>
  <c r="G516" i="25"/>
  <c r="I516" i="25" s="1"/>
  <c r="E1129" i="25"/>
  <c r="G1128" i="25"/>
  <c r="I1128" i="25" s="1"/>
  <c r="E1697" i="25"/>
  <c r="G1696" i="25"/>
  <c r="I1696" i="25" s="1"/>
  <c r="E2267" i="25"/>
  <c r="G2266" i="25"/>
  <c r="I2266" i="25" s="1"/>
  <c r="E1978" i="25"/>
  <c r="G1977" i="25"/>
  <c r="I1977" i="25" s="1"/>
  <c r="G632" i="25"/>
  <c r="I632" i="25" s="1"/>
  <c r="E633" i="25"/>
  <c r="G155" i="24"/>
  <c r="I155" i="24" s="1"/>
  <c r="G633" i="25" l="1"/>
  <c r="I633" i="25" s="1"/>
  <c r="E634" i="25"/>
  <c r="G1978" i="25"/>
  <c r="I1978" i="25" s="1"/>
  <c r="E1979" i="25"/>
  <c r="E518" i="25"/>
  <c r="G517" i="25"/>
  <c r="I517" i="25" s="1"/>
  <c r="G3055" i="25"/>
  <c r="I3055" i="25" s="1"/>
  <c r="E3056" i="25"/>
  <c r="E1130" i="25"/>
  <c r="G1129" i="25"/>
  <c r="I1129" i="25" s="1"/>
  <c r="E2268" i="25"/>
  <c r="G2267" i="25"/>
  <c r="I2267" i="25" s="1"/>
  <c r="G1697" i="25"/>
  <c r="I1697" i="25" s="1"/>
  <c r="E1698" i="25"/>
  <c r="E1838" i="25"/>
  <c r="G1837" i="25"/>
  <c r="I1837" i="25" s="1"/>
  <c r="G156" i="24"/>
  <c r="I156" i="24" s="1"/>
  <c r="E3057" i="25" l="1"/>
  <c r="G3056" i="25"/>
  <c r="I3056" i="25" s="1"/>
  <c r="E1980" i="25"/>
  <c r="G1979" i="25"/>
  <c r="I1979" i="25" s="1"/>
  <c r="G1838" i="25"/>
  <c r="I1838" i="25" s="1"/>
  <c r="E1839" i="25"/>
  <c r="G1698" i="25"/>
  <c r="I1698" i="25" s="1"/>
  <c r="E1699" i="25"/>
  <c r="E635" i="25"/>
  <c r="G634" i="25"/>
  <c r="I634" i="25" s="1"/>
  <c r="G518" i="25"/>
  <c r="I518" i="25" s="1"/>
  <c r="E519" i="25"/>
  <c r="G2268" i="25"/>
  <c r="I2268" i="25" s="1"/>
  <c r="E2269" i="25"/>
  <c r="G1130" i="25"/>
  <c r="I1130" i="25" s="1"/>
  <c r="E1131" i="25"/>
  <c r="G157" i="24"/>
  <c r="I157" i="24" s="1"/>
  <c r="G1699" i="25" l="1"/>
  <c r="I1699" i="25" s="1"/>
  <c r="E1700" i="25"/>
  <c r="G2269" i="25"/>
  <c r="I2269" i="25" s="1"/>
  <c r="E2270" i="25"/>
  <c r="E1981" i="25"/>
  <c r="G1980" i="25"/>
  <c r="I1980" i="25" s="1"/>
  <c r="G1131" i="25"/>
  <c r="I1131" i="25" s="1"/>
  <c r="E1132" i="25"/>
  <c r="E1840" i="25"/>
  <c r="G1839" i="25"/>
  <c r="I1839" i="25" s="1"/>
  <c r="G519" i="25"/>
  <c r="I519" i="25" s="1"/>
  <c r="E520" i="25"/>
  <c r="E636" i="25"/>
  <c r="G635" i="25"/>
  <c r="I635" i="25" s="1"/>
  <c r="E3058" i="25"/>
  <c r="G3057" i="25"/>
  <c r="I3057" i="25" s="1"/>
  <c r="G158" i="24"/>
  <c r="I158" i="24" s="1"/>
  <c r="G1132" i="25" l="1"/>
  <c r="I1132" i="25" s="1"/>
  <c r="E1133" i="25"/>
  <c r="G1981" i="25"/>
  <c r="I1981" i="25" s="1"/>
  <c r="E1982" i="25"/>
  <c r="E521" i="25"/>
  <c r="G520" i="25"/>
  <c r="I520" i="25" s="1"/>
  <c r="E2271" i="25"/>
  <c r="G2270" i="25"/>
  <c r="I2270" i="25" s="1"/>
  <c r="G3058" i="25"/>
  <c r="I3058" i="25" s="1"/>
  <c r="E3059" i="25"/>
  <c r="E1701" i="25"/>
  <c r="G1700" i="25"/>
  <c r="I1700" i="25" s="1"/>
  <c r="G636" i="25"/>
  <c r="I636" i="25" s="1"/>
  <c r="E637" i="25"/>
  <c r="G1840" i="25"/>
  <c r="I1840" i="25" s="1"/>
  <c r="E1841" i="25"/>
  <c r="F1493" i="24"/>
  <c r="F1494" i="24" s="1"/>
  <c r="F1495" i="24" s="1"/>
  <c r="F1496" i="24" s="1"/>
  <c r="F1497" i="24" s="1"/>
  <c r="F1498" i="24" s="1"/>
  <c r="F1499" i="24" s="1"/>
  <c r="F1500" i="24" s="1"/>
  <c r="F1501" i="24" s="1"/>
  <c r="F1502" i="24" s="1"/>
  <c r="F1503" i="24" s="1"/>
  <c r="F1504" i="24" s="1"/>
  <c r="F1505" i="24" s="1"/>
  <c r="F1506" i="24" s="1"/>
  <c r="F1507" i="24" s="1"/>
  <c r="F1508" i="24" s="1"/>
  <c r="F1509" i="24" s="1"/>
  <c r="F1510" i="24" s="1"/>
  <c r="F1511" i="24" s="1"/>
  <c r="F1512" i="24" s="1"/>
  <c r="G159" i="24"/>
  <c r="I159" i="24" s="1"/>
  <c r="G637" i="25" l="1"/>
  <c r="I637" i="25" s="1"/>
  <c r="E638" i="25"/>
  <c r="G521" i="25"/>
  <c r="I521" i="25" s="1"/>
  <c r="E522" i="25"/>
  <c r="G2271" i="25"/>
  <c r="I2271" i="25" s="1"/>
  <c r="E2272" i="25"/>
  <c r="G1982" i="25"/>
  <c r="I1982" i="25" s="1"/>
  <c r="E1983" i="25"/>
  <c r="E1842" i="25"/>
  <c r="G1841" i="25"/>
  <c r="I1841" i="25" s="1"/>
  <c r="E1702" i="25"/>
  <c r="G1701" i="25"/>
  <c r="I1701" i="25" s="1"/>
  <c r="G3059" i="25"/>
  <c r="I3059" i="25" s="1"/>
  <c r="E3060" i="25"/>
  <c r="G1133" i="25"/>
  <c r="I1133" i="25" s="1"/>
  <c r="E1134" i="25"/>
  <c r="G160" i="24"/>
  <c r="I160" i="24" s="1"/>
  <c r="E1984" i="25" l="1"/>
  <c r="G1983" i="25"/>
  <c r="I1983" i="25" s="1"/>
  <c r="E3061" i="25"/>
  <c r="G3060" i="25"/>
  <c r="I3060" i="25" s="1"/>
  <c r="E1135" i="25"/>
  <c r="G1134" i="25"/>
  <c r="I1134" i="25" s="1"/>
  <c r="E523" i="25"/>
  <c r="G522" i="25"/>
  <c r="I522" i="25" s="1"/>
  <c r="E1703" i="25"/>
  <c r="G1702" i="25"/>
  <c r="I1702" i="25" s="1"/>
  <c r="G2272" i="25"/>
  <c r="I2272" i="25" s="1"/>
  <c r="E2273" i="25"/>
  <c r="G638" i="25"/>
  <c r="I638" i="25" s="1"/>
  <c r="E639" i="25"/>
  <c r="E1843" i="25"/>
  <c r="G1842" i="25"/>
  <c r="I1842" i="25" s="1"/>
  <c r="G161" i="24"/>
  <c r="I161" i="24" s="1"/>
  <c r="G523" i="25" l="1"/>
  <c r="I523" i="25" s="1"/>
  <c r="E524" i="25"/>
  <c r="E1136" i="25"/>
  <c r="G1135" i="25"/>
  <c r="I1135" i="25" s="1"/>
  <c r="G1843" i="25"/>
  <c r="I1843" i="25" s="1"/>
  <c r="E1844" i="25"/>
  <c r="G639" i="25"/>
  <c r="I639" i="25" s="1"/>
  <c r="E640" i="25"/>
  <c r="E3062" i="25"/>
  <c r="G3061" i="25"/>
  <c r="I3061" i="25" s="1"/>
  <c r="E2274" i="25"/>
  <c r="G2273" i="25"/>
  <c r="I2273" i="25" s="1"/>
  <c r="G1703" i="25"/>
  <c r="I1703" i="25" s="1"/>
  <c r="E1704" i="25"/>
  <c r="G1984" i="25"/>
  <c r="I1984" i="25" s="1"/>
  <c r="E1985" i="25"/>
  <c r="G162" i="24"/>
  <c r="I162" i="24" s="1"/>
  <c r="E1986" i="25" l="1"/>
  <c r="G1985" i="25"/>
  <c r="I1985" i="25" s="1"/>
  <c r="E641" i="25"/>
  <c r="G640" i="25"/>
  <c r="I640" i="25" s="1"/>
  <c r="G1704" i="25"/>
  <c r="I1704" i="25" s="1"/>
  <c r="E1705" i="25"/>
  <c r="G1136" i="25"/>
  <c r="I1136" i="25" s="1"/>
  <c r="E1137" i="25"/>
  <c r="G1137" i="25" s="1"/>
  <c r="I1137" i="25" s="1"/>
  <c r="G1844" i="25"/>
  <c r="I1844" i="25" s="1"/>
  <c r="E1845" i="25"/>
  <c r="G524" i="25"/>
  <c r="I524" i="25" s="1"/>
  <c r="E525" i="25"/>
  <c r="E2275" i="25"/>
  <c r="G2274" i="25"/>
  <c r="I2274" i="25" s="1"/>
  <c r="E3063" i="25"/>
  <c r="G3062" i="25"/>
  <c r="I3062" i="25" s="1"/>
  <c r="E3064" i="25" l="1"/>
  <c r="G3063" i="25"/>
  <c r="I3063" i="25" s="1"/>
  <c r="E526" i="25"/>
  <c r="G526" i="25" s="1"/>
  <c r="I526" i="25" s="1"/>
  <c r="G525" i="25"/>
  <c r="I525" i="25" s="1"/>
  <c r="E642" i="25"/>
  <c r="G641" i="25"/>
  <c r="I641" i="25" s="1"/>
  <c r="G2275" i="25"/>
  <c r="I2275" i="25" s="1"/>
  <c r="E2276" i="25"/>
  <c r="E1846" i="25"/>
  <c r="G1845" i="25"/>
  <c r="I1845" i="25" s="1"/>
  <c r="G1705" i="25"/>
  <c r="I1705" i="25" s="1"/>
  <c r="E1706" i="25"/>
  <c r="E1987" i="25"/>
  <c r="G1986" i="25"/>
  <c r="I1986" i="25" s="1"/>
  <c r="G2276" i="25" l="1"/>
  <c r="I2276" i="25" s="1"/>
  <c r="E2277" i="25"/>
  <c r="E1988" i="25"/>
  <c r="G1987" i="25"/>
  <c r="I1987" i="25" s="1"/>
  <c r="G1706" i="25"/>
  <c r="I1706" i="25" s="1"/>
  <c r="E1707" i="25"/>
  <c r="G642" i="25"/>
  <c r="I642" i="25" s="1"/>
  <c r="E643" i="25"/>
  <c r="G1846" i="25"/>
  <c r="I1846" i="25" s="1"/>
  <c r="E1847" i="25"/>
  <c r="G3064" i="25"/>
  <c r="I3064" i="25" s="1"/>
  <c r="E3065" i="25"/>
  <c r="G643" i="25" l="1"/>
  <c r="I643" i="25" s="1"/>
  <c r="E644" i="25"/>
  <c r="G644" i="25" s="1"/>
  <c r="I644" i="25" s="1"/>
  <c r="E1989" i="25"/>
  <c r="G1988" i="25"/>
  <c r="I1988" i="25" s="1"/>
  <c r="E1708" i="25"/>
  <c r="G1707" i="25"/>
  <c r="I1707" i="25" s="1"/>
  <c r="E3066" i="25"/>
  <c r="G3065" i="25"/>
  <c r="I3065" i="25" s="1"/>
  <c r="E1848" i="25"/>
  <c r="G1847" i="25"/>
  <c r="I1847" i="25" s="1"/>
  <c r="G2277" i="25"/>
  <c r="I2277" i="25" s="1"/>
  <c r="E2278" i="25"/>
  <c r="F1514" i="24"/>
  <c r="F1515" i="24" s="1"/>
  <c r="F1516" i="24" s="1"/>
  <c r="F1517" i="24" s="1"/>
  <c r="F1518" i="24" s="1"/>
  <c r="F1519" i="24" s="1"/>
  <c r="F1520" i="24" s="1"/>
  <c r="F1521" i="24" s="1"/>
  <c r="F1522" i="24" s="1"/>
  <c r="F1523" i="24" s="1"/>
  <c r="F1524" i="24" s="1"/>
  <c r="F1525" i="24" s="1"/>
  <c r="F1526" i="24" s="1"/>
  <c r="F1527" i="24" s="1"/>
  <c r="F1528" i="24" s="1"/>
  <c r="F1529" i="24" s="1"/>
  <c r="F1530" i="24" s="1"/>
  <c r="F1531" i="24" s="1"/>
  <c r="F1532" i="24" s="1"/>
  <c r="F1533" i="24" s="1"/>
  <c r="F1534" i="24" s="1"/>
  <c r="F1535" i="24" s="1"/>
  <c r="F1536" i="24" s="1"/>
  <c r="F1537" i="24" s="1"/>
  <c r="F1538" i="24" s="1"/>
  <c r="F1539" i="24" s="1"/>
  <c r="F1540" i="24" s="1"/>
  <c r="F1541" i="24" s="1"/>
  <c r="F1542" i="24" s="1"/>
  <c r="F1543" i="24" s="1"/>
  <c r="F1544" i="24" s="1"/>
  <c r="F1545" i="24" s="1"/>
  <c r="F1546" i="24" s="1"/>
  <c r="F1547" i="24" s="1"/>
  <c r="F1548" i="24" s="1"/>
  <c r="F1549" i="24" s="1"/>
  <c r="E1709" i="25" l="1"/>
  <c r="G1708" i="25"/>
  <c r="I1708" i="25" s="1"/>
  <c r="G1989" i="25"/>
  <c r="I1989" i="25" s="1"/>
  <c r="E1990" i="25"/>
  <c r="G2278" i="25"/>
  <c r="I2278" i="25" s="1"/>
  <c r="E2279" i="25"/>
  <c r="E3067" i="25"/>
  <c r="G3066" i="25"/>
  <c r="I3066" i="25" s="1"/>
  <c r="G1848" i="25"/>
  <c r="I1848" i="25" s="1"/>
  <c r="E1849" i="25"/>
  <c r="E3068" i="25" l="1"/>
  <c r="G3067" i="25"/>
  <c r="I3067" i="25" s="1"/>
  <c r="E1991" i="25"/>
  <c r="G1990" i="25"/>
  <c r="I1990" i="25" s="1"/>
  <c r="G1849" i="25"/>
  <c r="I1849" i="25" s="1"/>
  <c r="E1850" i="25"/>
  <c r="E2280" i="25"/>
  <c r="G2279" i="25"/>
  <c r="I2279" i="25" s="1"/>
  <c r="G1709" i="25"/>
  <c r="I1709" i="25" s="1"/>
  <c r="E1710" i="25"/>
  <c r="E1851" i="25" l="1"/>
  <c r="G1850" i="25"/>
  <c r="I1850" i="25" s="1"/>
  <c r="G1991" i="25"/>
  <c r="I1991" i="25" s="1"/>
  <c r="E1992" i="25"/>
  <c r="G1710" i="25"/>
  <c r="I1710" i="25" s="1"/>
  <c r="E1711" i="25"/>
  <c r="E2281" i="25"/>
  <c r="G2280" i="25"/>
  <c r="I2280" i="25" s="1"/>
  <c r="G3068" i="25"/>
  <c r="I3068" i="25" s="1"/>
  <c r="E3069" i="25"/>
  <c r="G1711" i="25" l="1"/>
  <c r="I1711" i="25" s="1"/>
  <c r="E1712" i="25"/>
  <c r="G2281" i="25"/>
  <c r="I2281" i="25" s="1"/>
  <c r="E2282" i="25"/>
  <c r="E3070" i="25"/>
  <c r="G3069" i="25"/>
  <c r="I3069" i="25" s="1"/>
  <c r="G1992" i="25"/>
  <c r="I1992" i="25" s="1"/>
  <c r="E1993" i="25"/>
  <c r="G1851" i="25"/>
  <c r="I1851" i="25" s="1"/>
  <c r="E1852" i="25"/>
  <c r="E2283" i="25" l="1"/>
  <c r="G2282" i="25"/>
  <c r="I2282" i="25" s="1"/>
  <c r="G1993" i="25"/>
  <c r="I1993" i="25" s="1"/>
  <c r="E1994" i="25"/>
  <c r="E3071" i="25"/>
  <c r="G3070" i="25"/>
  <c r="I3070" i="25" s="1"/>
  <c r="G1852" i="25"/>
  <c r="I1852" i="25" s="1"/>
  <c r="E1853" i="25"/>
  <c r="G1712" i="25"/>
  <c r="I1712" i="25" s="1"/>
  <c r="E1713" i="25"/>
  <c r="E1854" i="25" l="1"/>
  <c r="G1853" i="25"/>
  <c r="I1853" i="25" s="1"/>
  <c r="E1995" i="25"/>
  <c r="G1994" i="25"/>
  <c r="I1994" i="25" s="1"/>
  <c r="G3071" i="25"/>
  <c r="I3071" i="25" s="1"/>
  <c r="E3072" i="25"/>
  <c r="G1713" i="25"/>
  <c r="I1713" i="25" s="1"/>
  <c r="E1714" i="25"/>
  <c r="E2284" i="25"/>
  <c r="G2283" i="25"/>
  <c r="I2283" i="25" s="1"/>
  <c r="G3072" i="25" l="1"/>
  <c r="I3072" i="25" s="1"/>
  <c r="E3073" i="25"/>
  <c r="E1996" i="25"/>
  <c r="G1995" i="25"/>
  <c r="I1995" i="25" s="1"/>
  <c r="E1715" i="25"/>
  <c r="G1714" i="25"/>
  <c r="I1714" i="25" s="1"/>
  <c r="E2285" i="25"/>
  <c r="G2284" i="25"/>
  <c r="I2284" i="25" s="1"/>
  <c r="E1855" i="25"/>
  <c r="G1854" i="25"/>
  <c r="I1854" i="25" s="1"/>
  <c r="G2285" i="25" l="1"/>
  <c r="I2285" i="25" s="1"/>
  <c r="E2286" i="25"/>
  <c r="G1996" i="25"/>
  <c r="I1996" i="25" s="1"/>
  <c r="E1997" i="25"/>
  <c r="E1716" i="25"/>
  <c r="G1715" i="25"/>
  <c r="I1715" i="25" s="1"/>
  <c r="E3074" i="25"/>
  <c r="G3073" i="25"/>
  <c r="I3073" i="25" s="1"/>
  <c r="G1855" i="25"/>
  <c r="I1855" i="25" s="1"/>
  <c r="E1856" i="25"/>
  <c r="E3075" i="25" l="1"/>
  <c r="G3074" i="25"/>
  <c r="I3074" i="25" s="1"/>
  <c r="E1998" i="25"/>
  <c r="G1997" i="25"/>
  <c r="I1997" i="25" s="1"/>
  <c r="G1856" i="25"/>
  <c r="I1856" i="25" s="1"/>
  <c r="E1857" i="25"/>
  <c r="G2286" i="25"/>
  <c r="I2286" i="25" s="1"/>
  <c r="E2287" i="25"/>
  <c r="E1717" i="25"/>
  <c r="G1716" i="25"/>
  <c r="I1716" i="25" s="1"/>
  <c r="E2288" i="25" l="1"/>
  <c r="G2287" i="25"/>
  <c r="I2287" i="25" s="1"/>
  <c r="G1998" i="25"/>
  <c r="I1998" i="25" s="1"/>
  <c r="E1999" i="25"/>
  <c r="E1858" i="25"/>
  <c r="G1857" i="25"/>
  <c r="I1857" i="25" s="1"/>
  <c r="G1717" i="25"/>
  <c r="I1717" i="25" s="1"/>
  <c r="E1718" i="25"/>
  <c r="G3075" i="25"/>
  <c r="I3075" i="25" s="1"/>
  <c r="E3076" i="25"/>
  <c r="G1718" i="25" l="1"/>
  <c r="I1718" i="25" s="1"/>
  <c r="E1719" i="25"/>
  <c r="E2000" i="25"/>
  <c r="G1999" i="25"/>
  <c r="I1999" i="25" s="1"/>
  <c r="E1859" i="25"/>
  <c r="G1858" i="25"/>
  <c r="I1858" i="25" s="1"/>
  <c r="G3076" i="25"/>
  <c r="I3076" i="25" s="1"/>
  <c r="E3077" i="25"/>
  <c r="E2289" i="25"/>
  <c r="G2288" i="25"/>
  <c r="I2288" i="25" s="1"/>
  <c r="E3078" i="25" l="1"/>
  <c r="G3077" i="25"/>
  <c r="I3077" i="25" s="1"/>
  <c r="E2001" i="25"/>
  <c r="G2000" i="25"/>
  <c r="I2000" i="25" s="1"/>
  <c r="G1859" i="25"/>
  <c r="I1859" i="25" s="1"/>
  <c r="E1860" i="25"/>
  <c r="G1719" i="25"/>
  <c r="I1719" i="25" s="1"/>
  <c r="E1720" i="25"/>
  <c r="G2289" i="25"/>
  <c r="I2289" i="25" s="1"/>
  <c r="E2290" i="25"/>
  <c r="G1720" i="25" l="1"/>
  <c r="I1720" i="25" s="1"/>
  <c r="E1721" i="25"/>
  <c r="E2002" i="25"/>
  <c r="G2001" i="25"/>
  <c r="I2001" i="25" s="1"/>
  <c r="G1860" i="25"/>
  <c r="I1860" i="25" s="1"/>
  <c r="E1861" i="25"/>
  <c r="G2290" i="25"/>
  <c r="I2290" i="25" s="1"/>
  <c r="E2291" i="25"/>
  <c r="G3078" i="25"/>
  <c r="I3078" i="25" s="1"/>
  <c r="E3079" i="25"/>
  <c r="G2291" i="25" l="1"/>
  <c r="I2291" i="25" s="1"/>
  <c r="E2292" i="25"/>
  <c r="E2003" i="25"/>
  <c r="G2002" i="25"/>
  <c r="I2002" i="25" s="1"/>
  <c r="E3080" i="25"/>
  <c r="G3079" i="25"/>
  <c r="I3079" i="25" s="1"/>
  <c r="G1721" i="25"/>
  <c r="I1721" i="25" s="1"/>
  <c r="E1722" i="25"/>
  <c r="E1862" i="25"/>
  <c r="G1861" i="25"/>
  <c r="I1861" i="25" s="1"/>
  <c r="E1723" i="25" l="1"/>
  <c r="G1722" i="25"/>
  <c r="I1722" i="25" s="1"/>
  <c r="G2003" i="25"/>
  <c r="I2003" i="25" s="1"/>
  <c r="E2004" i="25"/>
  <c r="E3081" i="25"/>
  <c r="G3080" i="25"/>
  <c r="I3080" i="25" s="1"/>
  <c r="G2292" i="25"/>
  <c r="I2292" i="25" s="1"/>
  <c r="E2293" i="25"/>
  <c r="E1863" i="25"/>
  <c r="G1862" i="25"/>
  <c r="I1862" i="25" s="1"/>
  <c r="E2294" i="25" l="1"/>
  <c r="G2293" i="25"/>
  <c r="I2293" i="25" s="1"/>
  <c r="E3082" i="25"/>
  <c r="G3081" i="25"/>
  <c r="I3081" i="25" s="1"/>
  <c r="G2004" i="25"/>
  <c r="I2004" i="25" s="1"/>
  <c r="E2005" i="25"/>
  <c r="G1863" i="25"/>
  <c r="I1863" i="25" s="1"/>
  <c r="E1864" i="25"/>
  <c r="E1724" i="25"/>
  <c r="G1723" i="25"/>
  <c r="I1723" i="25" s="1"/>
  <c r="G1864" i="25" l="1"/>
  <c r="I1864" i="25" s="1"/>
  <c r="E1865" i="25"/>
  <c r="G2005" i="25"/>
  <c r="I2005" i="25" s="1"/>
  <c r="E2006" i="25"/>
  <c r="E3083" i="25"/>
  <c r="G3082" i="25"/>
  <c r="I3082" i="25" s="1"/>
  <c r="E1725" i="25"/>
  <c r="G1724" i="25"/>
  <c r="I1724" i="25" s="1"/>
  <c r="E2295" i="25"/>
  <c r="G2294" i="25"/>
  <c r="I2294" i="25" s="1"/>
  <c r="G1725" i="25" l="1"/>
  <c r="I1725" i="25" s="1"/>
  <c r="E1726" i="25"/>
  <c r="G2006" i="25"/>
  <c r="I2006" i="25" s="1"/>
  <c r="E2007" i="25"/>
  <c r="G3083" i="25"/>
  <c r="I3083" i="25" s="1"/>
  <c r="E3084" i="25"/>
  <c r="G1865" i="25"/>
  <c r="I1865" i="25" s="1"/>
  <c r="E1866" i="25"/>
  <c r="G2295" i="25"/>
  <c r="I2295" i="25" s="1"/>
  <c r="E2296" i="25"/>
  <c r="E2008" i="25" l="1"/>
  <c r="G2008" i="25" s="1"/>
  <c r="I2008" i="25" s="1"/>
  <c r="G2007" i="25"/>
  <c r="I2007" i="25" s="1"/>
  <c r="E1867" i="25"/>
  <c r="G1866" i="25"/>
  <c r="I1866" i="25" s="1"/>
  <c r="G2296" i="25"/>
  <c r="I2296" i="25" s="1"/>
  <c r="E2297" i="25"/>
  <c r="G1726" i="25"/>
  <c r="I1726" i="25" s="1"/>
  <c r="E1727" i="25"/>
  <c r="E3085" i="25"/>
  <c r="G3084" i="25"/>
  <c r="I3084" i="25" s="1"/>
  <c r="G1727" i="25" l="1"/>
  <c r="I1727" i="25" s="1"/>
  <c r="E1728" i="25"/>
  <c r="G1867" i="25"/>
  <c r="I1867" i="25" s="1"/>
  <c r="E678" i="25"/>
  <c r="E2298" i="25"/>
  <c r="G2297" i="25"/>
  <c r="I2297" i="25" s="1"/>
  <c r="E3086" i="25"/>
  <c r="G3085" i="25"/>
  <c r="I3085" i="25" s="1"/>
  <c r="E1868" i="25" l="1"/>
  <c r="G678" i="25"/>
  <c r="I678" i="25" s="1"/>
  <c r="G3086" i="25"/>
  <c r="I3086" i="25" s="1"/>
  <c r="E3087" i="25"/>
  <c r="E2299" i="25"/>
  <c r="G2299" i="25" s="1"/>
  <c r="I2299" i="25" s="1"/>
  <c r="G2298" i="25"/>
  <c r="I2298" i="25" s="1"/>
  <c r="G1728" i="25"/>
  <c r="I1728" i="25" s="1"/>
  <c r="E1729" i="25"/>
  <c r="E1730" i="25" l="1"/>
  <c r="G1729" i="25"/>
  <c r="I1729" i="25" s="1"/>
  <c r="G3087" i="25"/>
  <c r="I3087" i="25" s="1"/>
  <c r="E3088" i="25"/>
  <c r="E1869" i="25"/>
  <c r="G1868" i="25"/>
  <c r="I1868" i="25" s="1"/>
  <c r="G1869" i="25" l="1"/>
  <c r="I1869" i="25" s="1"/>
  <c r="E1870" i="25"/>
  <c r="E3089" i="25"/>
  <c r="G3088" i="25"/>
  <c r="I3088" i="25" s="1"/>
  <c r="E1731" i="25"/>
  <c r="G1730" i="25"/>
  <c r="I1730" i="25" s="1"/>
  <c r="G1870" i="25" l="1"/>
  <c r="I1870" i="25" s="1"/>
  <c r="E1871" i="25"/>
  <c r="E1732" i="25"/>
  <c r="G1731" i="25"/>
  <c r="I1731" i="25" s="1"/>
  <c r="E3090" i="25"/>
  <c r="G3089" i="25"/>
  <c r="I3089" i="25" s="1"/>
  <c r="G1871" i="25" l="1"/>
  <c r="I1871" i="25" s="1"/>
  <c r="E1872" i="25"/>
  <c r="G3090" i="25"/>
  <c r="I3090" i="25" s="1"/>
  <c r="E3091" i="25"/>
  <c r="G1732" i="25"/>
  <c r="I1732" i="25" s="1"/>
  <c r="E1733" i="25"/>
  <c r="G3091" i="25" l="1"/>
  <c r="I3091" i="25" s="1"/>
  <c r="E3092" i="25"/>
  <c r="G1733" i="25"/>
  <c r="I1733" i="25" s="1"/>
  <c r="E1734" i="25"/>
  <c r="G1872" i="25"/>
  <c r="I1872" i="25" s="1"/>
  <c r="E1873" i="25"/>
  <c r="G1873" i="25" s="1"/>
  <c r="I1873" i="25" s="1"/>
  <c r="G1734" i="25" l="1"/>
  <c r="I1734" i="25" s="1"/>
  <c r="E1735" i="25"/>
  <c r="E3093" i="25"/>
  <c r="G3092" i="25"/>
  <c r="I3092" i="25" s="1"/>
  <c r="E3094" i="25" l="1"/>
  <c r="G3093" i="25"/>
  <c r="I3093" i="25" s="1"/>
  <c r="G1735" i="25"/>
  <c r="I1735" i="25" s="1"/>
  <c r="E1736" i="25"/>
  <c r="E1737" i="25" l="1"/>
  <c r="G1736" i="25"/>
  <c r="I1736" i="25" s="1"/>
  <c r="G3094" i="25"/>
  <c r="I3094" i="25" s="1"/>
  <c r="E3095" i="25"/>
  <c r="G3095" i="25" l="1"/>
  <c r="I3095" i="25" s="1"/>
  <c r="E3096" i="25"/>
  <c r="E1738" i="25"/>
  <c r="G1737" i="25"/>
  <c r="I1737" i="25" s="1"/>
  <c r="E3097" i="25" l="1"/>
  <c r="G3096" i="25"/>
  <c r="I3096" i="25" s="1"/>
  <c r="G1738" i="25"/>
  <c r="I1738" i="25" s="1"/>
  <c r="E1739" i="25"/>
  <c r="G1739" i="25" s="1"/>
  <c r="I1739" i="25" s="1"/>
  <c r="E3098" i="25" l="1"/>
  <c r="G3097" i="25"/>
  <c r="I3097" i="25" s="1"/>
  <c r="G3098" i="25" l="1"/>
  <c r="I3098" i="25" s="1"/>
  <c r="E3099" i="25"/>
  <c r="G3099" i="25" l="1"/>
  <c r="I3099" i="25" s="1"/>
  <c r="E3100" i="25"/>
  <c r="E3101" i="25" l="1"/>
  <c r="G3100" i="25"/>
  <c r="I3100" i="25" s="1"/>
  <c r="E3102" i="25" l="1"/>
  <c r="G3101" i="25"/>
  <c r="I3101" i="25" s="1"/>
  <c r="E165" i="24"/>
  <c r="E166" i="24" s="1"/>
  <c r="E167" i="24" s="1"/>
  <c r="E168" i="24" s="1"/>
  <c r="E169" i="24" s="1"/>
  <c r="E170" i="24" s="1"/>
  <c r="E171" i="24" s="1"/>
  <c r="E172" i="24" s="1"/>
  <c r="E173" i="24" s="1"/>
  <c r="E174" i="24" s="1"/>
  <c r="E175" i="24" s="1"/>
  <c r="E176" i="24" s="1"/>
  <c r="E177" i="24" s="1"/>
  <c r="E178" i="24" l="1"/>
  <c r="E179" i="24" s="1"/>
  <c r="E180" i="24" s="1"/>
  <c r="E181" i="24" s="1"/>
  <c r="E182" i="24" s="1"/>
  <c r="E183" i="24" s="1"/>
  <c r="E184" i="24" s="1"/>
  <c r="E185" i="24" s="1"/>
  <c r="E186" i="24" s="1"/>
  <c r="E187" i="24" s="1"/>
  <c r="E188" i="24" s="1"/>
  <c r="E189" i="24" s="1"/>
  <c r="E190" i="24" s="1"/>
  <c r="E191" i="24" s="1"/>
  <c r="E192" i="24" s="1"/>
  <c r="E193" i="24" s="1"/>
  <c r="E194" i="24" s="1"/>
  <c r="E195" i="24" s="1"/>
  <c r="E196" i="24" s="1"/>
  <c r="E197" i="24" s="1"/>
  <c r="E198" i="24" s="1"/>
  <c r="E199" i="24" s="1"/>
  <c r="E200" i="24" s="1"/>
  <c r="E201" i="24" s="1"/>
  <c r="E202" i="24" s="1"/>
  <c r="E203" i="24" s="1"/>
  <c r="E204" i="24" s="1"/>
  <c r="E205" i="24" s="1"/>
  <c r="E206" i="24" s="1"/>
  <c r="E207" i="24" s="1"/>
  <c r="E208" i="24" s="1"/>
  <c r="E209" i="24" s="1"/>
  <c r="E210" i="24" s="1"/>
  <c r="E211" i="24" s="1"/>
  <c r="E212" i="24" s="1"/>
  <c r="E213" i="24" s="1"/>
  <c r="E214" i="24" s="1"/>
  <c r="G177" i="24"/>
  <c r="I177" i="24" s="1"/>
  <c r="G3102" i="25"/>
  <c r="I3102" i="25" s="1"/>
  <c r="E3103" i="25"/>
  <c r="G3103" i="25" l="1"/>
  <c r="I3103" i="25" s="1"/>
  <c r="E3104" i="25"/>
  <c r="G165" i="24"/>
  <c r="I165" i="24" s="1"/>
  <c r="E3105" i="25" l="1"/>
  <c r="G3104" i="25"/>
  <c r="I3104" i="25" s="1"/>
  <c r="G166" i="24"/>
  <c r="I166" i="24" s="1"/>
  <c r="E3106" i="25" l="1"/>
  <c r="G3105" i="25"/>
  <c r="I3105" i="25" s="1"/>
  <c r="G167" i="24"/>
  <c r="I167" i="24" s="1"/>
  <c r="G3106" i="25" l="1"/>
  <c r="I3106" i="25" s="1"/>
  <c r="E3107" i="25"/>
  <c r="G168" i="24"/>
  <c r="I168" i="24" s="1"/>
  <c r="G3107" i="25" l="1"/>
  <c r="I3107" i="25" s="1"/>
  <c r="E3108" i="25"/>
  <c r="G169" i="24"/>
  <c r="I169" i="24" s="1"/>
  <c r="E3109" i="25" l="1"/>
  <c r="G3108" i="25"/>
  <c r="I3108" i="25" s="1"/>
  <c r="G170" i="24"/>
  <c r="I170" i="24" s="1"/>
  <c r="G3109" i="25" l="1"/>
  <c r="I3109" i="25" s="1"/>
  <c r="E3110" i="25"/>
  <c r="G171" i="24"/>
  <c r="I171" i="24" s="1"/>
  <c r="G3110" i="25" l="1"/>
  <c r="I3110" i="25" s="1"/>
  <c r="E3111" i="25"/>
  <c r="G172" i="24"/>
  <c r="I172" i="24" s="1"/>
  <c r="G3111" i="25" l="1"/>
  <c r="I3111" i="25" s="1"/>
  <c r="E3112" i="25"/>
  <c r="G173" i="24"/>
  <c r="I173" i="24" s="1"/>
  <c r="E3113" i="25" l="1"/>
  <c r="G3112" i="25"/>
  <c r="I3112" i="25" s="1"/>
  <c r="G174" i="24"/>
  <c r="I174" i="24" s="1"/>
  <c r="G3113" i="25" l="1"/>
  <c r="I3113" i="25" s="1"/>
  <c r="E3114" i="25"/>
  <c r="G175" i="24"/>
  <c r="I175" i="24" s="1"/>
  <c r="E3115" i="25" l="1"/>
  <c r="G3114" i="25"/>
  <c r="I3114" i="25" s="1"/>
  <c r="G176" i="24"/>
  <c r="I176" i="24" s="1"/>
  <c r="G3115" i="25" l="1"/>
  <c r="I3115" i="25" s="1"/>
  <c r="E3116" i="25"/>
  <c r="G178" i="24"/>
  <c r="I178" i="24" s="1"/>
  <c r="G3116" i="25" l="1"/>
  <c r="I3116" i="25" s="1"/>
  <c r="E3117" i="25"/>
  <c r="G179" i="24"/>
  <c r="I179" i="24" s="1"/>
  <c r="G3117" i="25" l="1"/>
  <c r="I3117" i="25" s="1"/>
  <c r="E3118" i="25"/>
  <c r="G180" i="24"/>
  <c r="I180" i="24" s="1"/>
  <c r="E3119" i="25" l="1"/>
  <c r="G3118" i="25"/>
  <c r="I3118" i="25" s="1"/>
  <c r="G181" i="24"/>
  <c r="I181" i="24" s="1"/>
  <c r="E3120" i="25" l="1"/>
  <c r="G3119" i="25"/>
  <c r="I3119" i="25" s="1"/>
  <c r="G182" i="24"/>
  <c r="I182" i="24" s="1"/>
  <c r="G3120" i="25" l="1"/>
  <c r="I3120" i="25" s="1"/>
  <c r="E3121" i="25"/>
  <c r="G183" i="24"/>
  <c r="I183" i="24" s="1"/>
  <c r="G3121" i="25" l="1"/>
  <c r="I3121" i="25" s="1"/>
  <c r="E3122" i="25"/>
  <c r="G184" i="24"/>
  <c r="I184" i="24" s="1"/>
  <c r="E3123" i="25" l="1"/>
  <c r="G3122" i="25"/>
  <c r="I3122" i="25" s="1"/>
  <c r="G185" i="24"/>
  <c r="I185" i="24" s="1"/>
  <c r="G3123" i="25" l="1"/>
  <c r="I3123" i="25" s="1"/>
  <c r="E3124" i="25"/>
  <c r="G186" i="24"/>
  <c r="I186" i="24" s="1"/>
  <c r="G3124" i="25" l="1"/>
  <c r="I3124" i="25" s="1"/>
  <c r="E3125" i="25"/>
  <c r="G187" i="24"/>
  <c r="I187" i="24" s="1"/>
  <c r="E3126" i="25" l="1"/>
  <c r="G3125" i="25"/>
  <c r="I3125" i="25" s="1"/>
  <c r="G188" i="24"/>
  <c r="I188" i="24" s="1"/>
  <c r="E3127" i="25" l="1"/>
  <c r="G3126" i="25"/>
  <c r="I3126" i="25" s="1"/>
  <c r="G189" i="24"/>
  <c r="I189" i="24" s="1"/>
  <c r="G3127" i="25" l="1"/>
  <c r="I3127" i="25" s="1"/>
  <c r="E3128" i="25"/>
  <c r="G190" i="24"/>
  <c r="I190" i="24" s="1"/>
  <c r="G3128" i="25" l="1"/>
  <c r="I3128" i="25" s="1"/>
  <c r="E3129" i="25"/>
  <c r="G191" i="24"/>
  <c r="I191" i="24" s="1"/>
  <c r="E3130" i="25" l="1"/>
  <c r="G3129" i="25"/>
  <c r="I3129" i="25" s="1"/>
  <c r="G192" i="24"/>
  <c r="I192" i="24" s="1"/>
  <c r="G3130" i="25" l="1"/>
  <c r="I3130" i="25" s="1"/>
  <c r="E3131" i="25"/>
  <c r="G193" i="24"/>
  <c r="I193" i="24" s="1"/>
  <c r="G3131" i="25" l="1"/>
  <c r="I3131" i="25" s="1"/>
  <c r="E3132" i="25"/>
  <c r="G3132" i="25" s="1"/>
  <c r="I3132" i="25" s="1"/>
  <c r="G194" i="24"/>
  <c r="I194" i="24" s="1"/>
  <c r="G195" i="24" l="1"/>
  <c r="I195" i="24" s="1"/>
  <c r="G196" i="24" l="1"/>
  <c r="I196" i="24" s="1"/>
  <c r="G197" i="24" l="1"/>
  <c r="I197" i="24" s="1"/>
  <c r="G198" i="24" l="1"/>
  <c r="I198" i="24" s="1"/>
  <c r="G199" i="24" l="1"/>
  <c r="I199" i="24" s="1"/>
  <c r="G200" i="24" l="1"/>
  <c r="I200" i="24" s="1"/>
  <c r="G201" i="24" l="1"/>
  <c r="I201" i="24" s="1"/>
  <c r="G202" i="24" l="1"/>
  <c r="I202" i="24" s="1"/>
  <c r="G203" i="24" l="1"/>
  <c r="I203" i="24" s="1"/>
  <c r="G204" i="24" l="1"/>
  <c r="I204" i="24" s="1"/>
  <c r="G205" i="24" l="1"/>
  <c r="I205" i="24" s="1"/>
  <c r="G206" i="24" l="1"/>
  <c r="I206" i="24" s="1"/>
  <c r="G207" i="24" l="1"/>
  <c r="I207" i="24" s="1"/>
  <c r="G208" i="24" l="1"/>
  <c r="I208" i="24" s="1"/>
  <c r="G209" i="24" l="1"/>
  <c r="I209" i="24" s="1"/>
  <c r="G210" i="24" l="1"/>
  <c r="I210" i="24" s="1"/>
  <c r="G211" i="24" l="1"/>
  <c r="I211" i="24" s="1"/>
  <c r="G212" i="24" l="1"/>
  <c r="I212" i="24" s="1"/>
  <c r="G213" i="24" l="1"/>
  <c r="I213" i="24" s="1"/>
  <c r="E216" i="24" l="1"/>
  <c r="E217" i="24" s="1"/>
  <c r="E218" i="24" s="1"/>
  <c r="E219" i="24" s="1"/>
  <c r="E220" i="24" s="1"/>
  <c r="E221" i="24" s="1"/>
  <c r="E222" i="24" s="1"/>
  <c r="E223" i="24" s="1"/>
  <c r="E224" i="24" s="1"/>
  <c r="E225" i="24" s="1"/>
  <c r="E226" i="24" s="1"/>
  <c r="E227" i="24" s="1"/>
  <c r="E228" i="24" s="1"/>
  <c r="E229" i="24" s="1"/>
  <c r="E230" i="24" s="1"/>
  <c r="E231" i="24" s="1"/>
  <c r="E232" i="24" s="1"/>
  <c r="E233" i="24" s="1"/>
  <c r="E234" i="24" s="1"/>
  <c r="E235" i="24" s="1"/>
  <c r="E236" i="24" s="1"/>
  <c r="E237" i="24" s="1"/>
  <c r="E238" i="24" s="1"/>
  <c r="E239" i="24" s="1"/>
  <c r="E240" i="24" s="1"/>
  <c r="G214" i="24"/>
  <c r="I214" i="24" s="1"/>
  <c r="E241" i="24" l="1"/>
  <c r="E242" i="24" s="1"/>
  <c r="E243" i="24" s="1"/>
  <c r="G240" i="24"/>
  <c r="G216" i="24" l="1"/>
  <c r="I216" i="24" s="1"/>
  <c r="G217" i="24" l="1"/>
  <c r="I217" i="24" s="1"/>
  <c r="G218" i="24" l="1"/>
  <c r="I218" i="24" s="1"/>
  <c r="G219" i="24" l="1"/>
  <c r="I219" i="24" s="1"/>
  <c r="G220" i="24" l="1"/>
  <c r="I220" i="24" s="1"/>
  <c r="G221" i="24" l="1"/>
  <c r="I221" i="24" s="1"/>
  <c r="G222" i="24" l="1"/>
  <c r="I222" i="24" s="1"/>
  <c r="G223" i="24" l="1"/>
  <c r="I223" i="24" s="1"/>
  <c r="G224" i="24" l="1"/>
  <c r="I224" i="24" s="1"/>
  <c r="G225" i="24" l="1"/>
  <c r="I225" i="24" s="1"/>
  <c r="G226" i="24" l="1"/>
  <c r="I226" i="24" s="1"/>
  <c r="G227" i="24" l="1"/>
  <c r="I227" i="24" s="1"/>
  <c r="G228" i="24" l="1"/>
  <c r="I228" i="24" s="1"/>
  <c r="G229" i="24" l="1"/>
  <c r="I229" i="24" s="1"/>
  <c r="G230" i="24" l="1"/>
  <c r="I230" i="24" s="1"/>
  <c r="G231" i="24" l="1"/>
  <c r="I231" i="24" s="1"/>
  <c r="G232" i="24" l="1"/>
  <c r="I232" i="24" s="1"/>
  <c r="G233" i="24" l="1"/>
  <c r="I233" i="24" s="1"/>
  <c r="G234" i="24" l="1"/>
  <c r="I234" i="24" s="1"/>
  <c r="G235" i="24" l="1"/>
  <c r="I235" i="24" s="1"/>
  <c r="G236" i="24" l="1"/>
  <c r="I236" i="24" s="1"/>
  <c r="G237" i="24" l="1"/>
  <c r="I237" i="24" s="1"/>
  <c r="G238" i="24" l="1"/>
  <c r="I238" i="24" s="1"/>
  <c r="G239" i="24" l="1"/>
  <c r="I239" i="24" s="1"/>
  <c r="G241" i="24" l="1"/>
  <c r="I241" i="24" s="1"/>
  <c r="G242" i="24" l="1"/>
  <c r="I242" i="24" s="1"/>
  <c r="G243" i="24" l="1"/>
  <c r="I243" i="24" s="1"/>
  <c r="E246" i="24" l="1"/>
  <c r="E247" i="24" s="1"/>
  <c r="E248" i="24" s="1"/>
  <c r="E249" i="24" s="1"/>
  <c r="E250" i="24" s="1"/>
  <c r="E251" i="24" s="1"/>
  <c r="E252" i="24" s="1"/>
  <c r="E253" i="24" s="1"/>
  <c r="E254" i="24" s="1"/>
  <c r="E255" i="24" s="1"/>
  <c r="E256" i="24" s="1"/>
  <c r="E257" i="24" s="1"/>
  <c r="E258" i="24" s="1"/>
  <c r="E259" i="24" s="1"/>
  <c r="E260" i="24" s="1"/>
  <c r="E261" i="24" s="1"/>
  <c r="E262" i="24" s="1"/>
  <c r="E263" i="24" s="1"/>
  <c r="E264" i="24" s="1"/>
  <c r="E265" i="24" s="1"/>
  <c r="E266" i="24" s="1"/>
  <c r="E267" i="24" s="1"/>
  <c r="E268" i="24" s="1"/>
  <c r="E269" i="24" s="1"/>
  <c r="E270" i="24" s="1"/>
  <c r="E271" i="24" s="1"/>
  <c r="E272" i="24" s="1"/>
  <c r="E273" i="24" s="1"/>
  <c r="E274" i="24" s="1"/>
  <c r="E275" i="24" l="1"/>
  <c r="E276" i="24" l="1"/>
  <c r="E277" i="24" s="1"/>
  <c r="E278" i="24" s="1"/>
  <c r="E279" i="24" s="1"/>
  <c r="E280" i="24" s="1"/>
  <c r="E281" i="24" s="1"/>
  <c r="E282" i="24" s="1"/>
  <c r="E283" i="24" s="1"/>
  <c r="E284" i="24" s="1"/>
  <c r="E285" i="24" s="1"/>
  <c r="E286" i="24" s="1"/>
  <c r="E287" i="24" s="1"/>
  <c r="E288" i="24" s="1"/>
  <c r="E289" i="24" s="1"/>
  <c r="E290" i="24" s="1"/>
  <c r="E291" i="24" s="1"/>
  <c r="E292" i="24" s="1"/>
  <c r="E293" i="24" s="1"/>
  <c r="E294" i="24" s="1"/>
  <c r="E295" i="24" s="1"/>
  <c r="G275" i="24"/>
  <c r="G246" i="24"/>
  <c r="I246" i="24" s="1"/>
  <c r="G247" i="24" l="1"/>
  <c r="I247" i="24" s="1"/>
  <c r="G248" i="24" l="1"/>
  <c r="I248" i="24" s="1"/>
  <c r="G249" i="24" l="1"/>
  <c r="I249" i="24" s="1"/>
  <c r="G250" i="24" l="1"/>
  <c r="I250" i="24" s="1"/>
  <c r="G251" i="24" l="1"/>
  <c r="I251" i="24" s="1"/>
  <c r="G252" i="24" l="1"/>
  <c r="I252" i="24" s="1"/>
  <c r="G253" i="24" l="1"/>
  <c r="I253" i="24" s="1"/>
  <c r="G254" i="24" l="1"/>
  <c r="I254" i="24" s="1"/>
  <c r="G255" i="24" l="1"/>
  <c r="I255" i="24" s="1"/>
  <c r="G256" i="24" l="1"/>
  <c r="I256" i="24" s="1"/>
  <c r="G257" i="24" l="1"/>
  <c r="I257" i="24" s="1"/>
  <c r="G258" i="24" l="1"/>
  <c r="I258" i="24" s="1"/>
  <c r="G259" i="24" l="1"/>
  <c r="I259" i="24" s="1"/>
  <c r="G260" i="24" l="1"/>
  <c r="I260" i="24" s="1"/>
  <c r="G261" i="24" l="1"/>
  <c r="I261" i="24" s="1"/>
  <c r="G262" i="24" l="1"/>
  <c r="I262" i="24" s="1"/>
  <c r="G263" i="24" l="1"/>
  <c r="I263" i="24" s="1"/>
  <c r="G264" i="24" l="1"/>
  <c r="I264" i="24" s="1"/>
  <c r="G265" i="24" l="1"/>
  <c r="I265" i="24" s="1"/>
  <c r="G266" i="24" l="1"/>
  <c r="I266" i="24" s="1"/>
  <c r="G267" i="24" l="1"/>
  <c r="I267" i="24" s="1"/>
  <c r="G268" i="24" l="1"/>
  <c r="I268" i="24" s="1"/>
  <c r="G269" i="24" l="1"/>
  <c r="I269" i="24" s="1"/>
  <c r="G270" i="24" l="1"/>
  <c r="I270" i="24" s="1"/>
  <c r="G271" i="24" l="1"/>
  <c r="I271" i="24" s="1"/>
  <c r="G272" i="24" l="1"/>
  <c r="I272" i="24" s="1"/>
  <c r="G273" i="24" l="1"/>
  <c r="I273" i="24" s="1"/>
  <c r="G274" i="24" l="1"/>
  <c r="I274" i="24" s="1"/>
  <c r="G276" i="24" l="1"/>
  <c r="I276" i="24" s="1"/>
  <c r="G277" i="24" l="1"/>
  <c r="I277" i="24" s="1"/>
  <c r="G278" i="24" l="1"/>
  <c r="I278" i="24" s="1"/>
  <c r="G279" i="24" l="1"/>
  <c r="I279" i="24" s="1"/>
  <c r="G280" i="24" l="1"/>
  <c r="I280" i="24" s="1"/>
  <c r="G281" i="24" l="1"/>
  <c r="I281" i="24" s="1"/>
  <c r="G282" i="24" l="1"/>
  <c r="I282" i="24" s="1"/>
  <c r="G283" i="24" l="1"/>
  <c r="I283" i="24" s="1"/>
  <c r="G284" i="24" l="1"/>
  <c r="I284" i="24" s="1"/>
  <c r="G285" i="24" l="1"/>
  <c r="I285" i="24" s="1"/>
  <c r="G286" i="24" l="1"/>
  <c r="I286" i="24" s="1"/>
  <c r="G287" i="24" l="1"/>
  <c r="I287" i="24" s="1"/>
  <c r="G288" i="24" l="1"/>
  <c r="I288" i="24" s="1"/>
  <c r="G289" i="24" l="1"/>
  <c r="I289" i="24" s="1"/>
  <c r="G290" i="24" l="1"/>
  <c r="I290" i="24" s="1"/>
  <c r="G291" i="24" l="1"/>
  <c r="I291" i="24" s="1"/>
  <c r="G292" i="24" l="1"/>
  <c r="I292" i="24" s="1"/>
  <c r="G293" i="24" l="1"/>
  <c r="I293" i="24" s="1"/>
  <c r="G294" i="24" l="1"/>
  <c r="I294" i="24" s="1"/>
  <c r="E297" i="24" l="1"/>
  <c r="E298" i="24" s="1"/>
  <c r="E299" i="24" s="1"/>
  <c r="E300" i="24" s="1"/>
  <c r="E301" i="24" s="1"/>
  <c r="E302" i="24" s="1"/>
  <c r="E303" i="24" s="1"/>
  <c r="E304" i="24" s="1"/>
  <c r="E305" i="24" s="1"/>
  <c r="E306" i="24" s="1"/>
  <c r="E307" i="24" s="1"/>
  <c r="E308" i="24" s="1"/>
  <c r="E309" i="24" s="1"/>
  <c r="E310" i="24" s="1"/>
  <c r="E311" i="24" s="1"/>
  <c r="E312" i="24" s="1"/>
  <c r="E313" i="24" s="1"/>
  <c r="E314" i="24" s="1"/>
  <c r="E315" i="24" s="1"/>
  <c r="E316" i="24" s="1"/>
  <c r="E317" i="24" s="1"/>
  <c r="E318" i="24" s="1"/>
  <c r="E319" i="24" s="1"/>
  <c r="E320" i="24" s="1"/>
  <c r="E321" i="24" s="1"/>
  <c r="E322" i="24" s="1"/>
  <c r="E323" i="24" s="1"/>
  <c r="E324" i="24" s="1"/>
  <c r="E325" i="24" s="1"/>
  <c r="E326" i="24" s="1"/>
  <c r="G295" i="24"/>
  <c r="I295" i="24" s="1"/>
  <c r="E327" i="24" l="1"/>
  <c r="E328" i="24" l="1"/>
  <c r="E329" i="24" s="1"/>
  <c r="E330" i="24" s="1"/>
  <c r="E331" i="24" s="1"/>
  <c r="E332" i="24" s="1"/>
  <c r="E333" i="24" s="1"/>
  <c r="E334" i="24" s="1"/>
  <c r="E335" i="24" s="1"/>
  <c r="E336" i="24" s="1"/>
  <c r="E337" i="24" s="1"/>
  <c r="E338" i="24" s="1"/>
  <c r="E339" i="24" s="1"/>
  <c r="E340" i="24" s="1"/>
  <c r="E341" i="24" s="1"/>
  <c r="E342" i="24" s="1"/>
  <c r="E343" i="24" s="1"/>
  <c r="E344" i="24" s="1"/>
  <c r="E345" i="24" s="1"/>
  <c r="E346" i="24" s="1"/>
  <c r="E347" i="24" s="1"/>
  <c r="E348" i="24" s="1"/>
  <c r="E349" i="24" s="1"/>
  <c r="E350" i="24" s="1"/>
  <c r="E351" i="24" s="1"/>
  <c r="E352" i="24" s="1"/>
  <c r="E353" i="24" s="1"/>
  <c r="E354" i="24" s="1"/>
  <c r="E355" i="24" s="1"/>
  <c r="E356" i="24" s="1"/>
  <c r="E357" i="24" s="1"/>
  <c r="E358" i="24" s="1"/>
  <c r="E359" i="24" s="1"/>
  <c r="E360" i="24" s="1"/>
  <c r="E361" i="24" s="1"/>
  <c r="E362" i="24" s="1"/>
  <c r="E363" i="24" s="1"/>
  <c r="E364" i="24" s="1"/>
  <c r="E365" i="24" s="1"/>
  <c r="G327" i="24"/>
  <c r="G297" i="24"/>
  <c r="I297" i="24" s="1"/>
  <c r="G298" i="24" l="1"/>
  <c r="I298" i="24" s="1"/>
  <c r="G299" i="24" l="1"/>
  <c r="I299" i="24" s="1"/>
  <c r="G300" i="24" l="1"/>
  <c r="I300" i="24" s="1"/>
  <c r="G301" i="24" l="1"/>
  <c r="I301" i="24" s="1"/>
  <c r="G302" i="24" l="1"/>
  <c r="I302" i="24" s="1"/>
  <c r="G303" i="24" l="1"/>
  <c r="I303" i="24" s="1"/>
  <c r="G304" i="24" l="1"/>
  <c r="I304" i="24" s="1"/>
  <c r="G305" i="24" l="1"/>
  <c r="I305" i="24" s="1"/>
  <c r="G306" i="24" l="1"/>
  <c r="I306" i="24" s="1"/>
  <c r="G307" i="24" l="1"/>
  <c r="I307" i="24" s="1"/>
  <c r="G308" i="24" l="1"/>
  <c r="I308" i="24" s="1"/>
  <c r="G309" i="24" l="1"/>
  <c r="I309" i="24" s="1"/>
  <c r="G310" i="24" l="1"/>
  <c r="I310" i="24" s="1"/>
  <c r="G311" i="24" l="1"/>
  <c r="I311" i="24" s="1"/>
  <c r="G312" i="24" l="1"/>
  <c r="I312" i="24" s="1"/>
  <c r="G313" i="24" l="1"/>
  <c r="I313" i="24" s="1"/>
  <c r="G314" i="24" l="1"/>
  <c r="I314" i="24" s="1"/>
  <c r="G315" i="24" l="1"/>
  <c r="I315" i="24" s="1"/>
  <c r="G316" i="24" l="1"/>
  <c r="I316" i="24" s="1"/>
  <c r="G317" i="24" l="1"/>
  <c r="I317" i="24" s="1"/>
  <c r="G318" i="24" l="1"/>
  <c r="I318" i="24" s="1"/>
  <c r="G319" i="24" l="1"/>
  <c r="I319" i="24" s="1"/>
  <c r="G320" i="24" l="1"/>
  <c r="I320" i="24" s="1"/>
  <c r="G321" i="24" l="1"/>
  <c r="I321" i="24" s="1"/>
  <c r="G322" i="24" l="1"/>
  <c r="I322" i="24" s="1"/>
  <c r="G323" i="24" l="1"/>
  <c r="I323" i="24" s="1"/>
  <c r="G324" i="24" l="1"/>
  <c r="I324" i="24" s="1"/>
  <c r="G325" i="24" l="1"/>
  <c r="I325" i="24" s="1"/>
  <c r="G326" i="24" l="1"/>
  <c r="I326" i="24" s="1"/>
  <c r="G328" i="24" l="1"/>
  <c r="I328" i="24" s="1"/>
  <c r="G329" i="24" l="1"/>
  <c r="I329" i="24" s="1"/>
  <c r="G330" i="24" l="1"/>
  <c r="I330" i="24" s="1"/>
  <c r="G331" i="24" l="1"/>
  <c r="I331" i="24" s="1"/>
  <c r="G332" i="24" l="1"/>
  <c r="I332" i="24" s="1"/>
  <c r="G333" i="24" l="1"/>
  <c r="I333" i="24" s="1"/>
  <c r="G334" i="24" l="1"/>
  <c r="I334" i="24" s="1"/>
  <c r="G335" i="24" l="1"/>
  <c r="I335" i="24" s="1"/>
  <c r="G336" i="24" l="1"/>
  <c r="I336" i="24" s="1"/>
  <c r="G337" i="24" l="1"/>
  <c r="I337" i="24" s="1"/>
  <c r="G338" i="24" l="1"/>
  <c r="I338" i="24" s="1"/>
  <c r="G339" i="24" l="1"/>
  <c r="I339" i="24" s="1"/>
  <c r="G340" i="24" l="1"/>
  <c r="I340" i="24" s="1"/>
  <c r="G341" i="24" l="1"/>
  <c r="I341" i="24" s="1"/>
  <c r="G342" i="24" l="1"/>
  <c r="I342" i="24" s="1"/>
  <c r="G343" i="24" l="1"/>
  <c r="I343" i="24" s="1"/>
  <c r="G344" i="24" l="1"/>
  <c r="I344" i="24" s="1"/>
  <c r="G345" i="24" l="1"/>
  <c r="I345" i="24" s="1"/>
  <c r="G346" i="24" l="1"/>
  <c r="I346" i="24" s="1"/>
  <c r="G347" i="24" l="1"/>
  <c r="I347" i="24" s="1"/>
  <c r="G348" i="24" l="1"/>
  <c r="I348" i="24" s="1"/>
  <c r="G349" i="24" l="1"/>
  <c r="I349" i="24" s="1"/>
  <c r="G350" i="24" l="1"/>
  <c r="I350" i="24" s="1"/>
  <c r="G351" i="24" l="1"/>
  <c r="I351" i="24" s="1"/>
  <c r="G352" i="24" l="1"/>
  <c r="I352" i="24" s="1"/>
  <c r="G353" i="24" l="1"/>
  <c r="I353" i="24" s="1"/>
  <c r="G354" i="24" l="1"/>
  <c r="I354" i="24" s="1"/>
  <c r="G355" i="24" l="1"/>
  <c r="I355" i="24" s="1"/>
  <c r="G356" i="24" l="1"/>
  <c r="I356" i="24" s="1"/>
  <c r="G357" i="24" l="1"/>
  <c r="I357" i="24" s="1"/>
  <c r="G358" i="24" l="1"/>
  <c r="I358" i="24" s="1"/>
  <c r="G359" i="24" l="1"/>
  <c r="I359" i="24" s="1"/>
  <c r="G360" i="24" l="1"/>
  <c r="I360" i="24" s="1"/>
  <c r="G361" i="24" l="1"/>
  <c r="I361" i="24" s="1"/>
  <c r="G362" i="24" l="1"/>
  <c r="I362" i="24" s="1"/>
  <c r="G363" i="24" l="1"/>
  <c r="I363" i="24" s="1"/>
  <c r="G364" i="24" l="1"/>
  <c r="I364" i="24" s="1"/>
  <c r="G365" i="24" l="1"/>
  <c r="I365" i="24" s="1"/>
  <c r="E367" i="24"/>
  <c r="E368" i="24" l="1"/>
  <c r="G367" i="24"/>
  <c r="E369" i="24" l="1"/>
  <c r="G368" i="24"/>
  <c r="I367" i="24"/>
  <c r="E370" i="24" l="1"/>
  <c r="G369" i="24"/>
  <c r="I368" i="24"/>
  <c r="E371" i="24" l="1"/>
  <c r="G370" i="24"/>
  <c r="I369" i="24"/>
  <c r="E372" i="24" l="1"/>
  <c r="G371" i="24"/>
  <c r="I370" i="24"/>
  <c r="E373" i="24" l="1"/>
  <c r="G372" i="24"/>
  <c r="I371" i="24"/>
  <c r="E374" i="24" l="1"/>
  <c r="E375" i="24" s="1"/>
  <c r="E376" i="24" s="1"/>
  <c r="E377" i="24" s="1"/>
  <c r="E378" i="24" s="1"/>
  <c r="E379" i="24" s="1"/>
  <c r="E380" i="24" s="1"/>
  <c r="E381" i="24" s="1"/>
  <c r="E382" i="24" s="1"/>
  <c r="E383" i="24" s="1"/>
  <c r="E384" i="24" s="1"/>
  <c r="E385" i="24" s="1"/>
  <c r="E386" i="24" s="1"/>
  <c r="E387" i="24" s="1"/>
  <c r="E388" i="24" s="1"/>
  <c r="E389" i="24" s="1"/>
  <c r="E390" i="24" s="1"/>
  <c r="E391" i="24" s="1"/>
  <c r="E392" i="24" s="1"/>
  <c r="E393" i="24" s="1"/>
  <c r="E394" i="24" s="1"/>
  <c r="E395" i="24" s="1"/>
  <c r="E396" i="24" s="1"/>
  <c r="E397" i="24" s="1"/>
  <c r="E398" i="24" s="1"/>
  <c r="E399" i="24" s="1"/>
  <c r="E400" i="24" s="1"/>
  <c r="E401" i="24" s="1"/>
  <c r="E402" i="24" s="1"/>
  <c r="E403" i="24" s="1"/>
  <c r="E404" i="24" s="1"/>
  <c r="E405" i="24" s="1"/>
  <c r="E406" i="24" s="1"/>
  <c r="E407" i="24" s="1"/>
  <c r="E408" i="24" s="1"/>
  <c r="E409" i="24" s="1"/>
  <c r="E410" i="24" s="1"/>
  <c r="E411" i="24" s="1"/>
  <c r="E412" i="24" s="1"/>
  <c r="E413" i="24" s="1"/>
  <c r="E414" i="24" s="1"/>
  <c r="G373" i="24"/>
  <c r="I372" i="24"/>
  <c r="E415" i="24" l="1"/>
  <c r="G414" i="24"/>
  <c r="I373" i="24"/>
  <c r="E416" i="24" l="1"/>
  <c r="G415" i="24"/>
  <c r="G374" i="24"/>
  <c r="I374" i="24" s="1"/>
  <c r="E417" i="24" l="1"/>
  <c r="E418" i="24" s="1"/>
  <c r="E419" i="24" s="1"/>
  <c r="E420" i="24" s="1"/>
  <c r="E421" i="24" s="1"/>
  <c r="E422" i="24" s="1"/>
  <c r="E423" i="24" s="1"/>
  <c r="E424" i="24" s="1"/>
  <c r="G416" i="24"/>
  <c r="G375" i="24"/>
  <c r="I375" i="24" s="1"/>
  <c r="E425" i="24" l="1"/>
  <c r="G424" i="24"/>
  <c r="G376" i="24"/>
  <c r="I376" i="24" s="1"/>
  <c r="E426" i="24" l="1"/>
  <c r="G425" i="24"/>
  <c r="G377" i="24"/>
  <c r="I377" i="24" s="1"/>
  <c r="E427" i="24" l="1"/>
  <c r="G426" i="24"/>
  <c r="G378" i="24"/>
  <c r="I378" i="24" s="1"/>
  <c r="E428" i="24" l="1"/>
  <c r="G427" i="24"/>
  <c r="G379" i="24"/>
  <c r="I379" i="24" s="1"/>
  <c r="E429" i="24" l="1"/>
  <c r="G428" i="24"/>
  <c r="G380" i="24"/>
  <c r="I380" i="24" s="1"/>
  <c r="E430" i="24" l="1"/>
  <c r="G429" i="24"/>
  <c r="G381" i="24"/>
  <c r="I381" i="24" s="1"/>
  <c r="G430" i="24" l="1"/>
  <c r="E431" i="24"/>
  <c r="G382" i="24"/>
  <c r="I382" i="24" s="1"/>
  <c r="E432" i="24" l="1"/>
  <c r="G431" i="24"/>
  <c r="G383" i="24"/>
  <c r="I383" i="24" s="1"/>
  <c r="E433" i="24" l="1"/>
  <c r="G432" i="24"/>
  <c r="G384" i="24"/>
  <c r="I384" i="24" s="1"/>
  <c r="E434" i="24" l="1"/>
  <c r="E435" i="24" s="1"/>
  <c r="E436" i="24" s="1"/>
  <c r="E437" i="24" s="1"/>
  <c r="G433" i="24"/>
  <c r="G385" i="24"/>
  <c r="I385" i="24" s="1"/>
  <c r="G386" i="24" l="1"/>
  <c r="I386" i="24" s="1"/>
  <c r="G387" i="24" l="1"/>
  <c r="I387" i="24" s="1"/>
  <c r="G388" i="24" l="1"/>
  <c r="I388" i="24" s="1"/>
  <c r="G389" i="24" l="1"/>
  <c r="I389" i="24" s="1"/>
  <c r="G390" i="24" l="1"/>
  <c r="I390" i="24" s="1"/>
  <c r="G391" i="24" l="1"/>
  <c r="I391" i="24" s="1"/>
  <c r="G392" i="24" l="1"/>
  <c r="I392" i="24" s="1"/>
  <c r="G393" i="24" l="1"/>
  <c r="I393" i="24" s="1"/>
  <c r="G394" i="24" l="1"/>
  <c r="I394" i="24" s="1"/>
  <c r="G395" i="24" l="1"/>
  <c r="I395" i="24" s="1"/>
  <c r="G396" i="24" l="1"/>
  <c r="I396" i="24" s="1"/>
  <c r="G397" i="24" l="1"/>
  <c r="I397" i="24" s="1"/>
  <c r="G398" i="24" l="1"/>
  <c r="I398" i="24" s="1"/>
  <c r="G399" i="24" l="1"/>
  <c r="I399" i="24" s="1"/>
  <c r="G400" i="24" l="1"/>
  <c r="I400" i="24" s="1"/>
  <c r="G401" i="24" l="1"/>
  <c r="I401" i="24" s="1"/>
  <c r="G402" i="24" l="1"/>
  <c r="I402" i="24" s="1"/>
  <c r="G403" i="24" l="1"/>
  <c r="I403" i="24" s="1"/>
  <c r="G404" i="24" l="1"/>
  <c r="I404" i="24" s="1"/>
  <c r="G405" i="24" l="1"/>
  <c r="I405" i="24" s="1"/>
  <c r="G406" i="24" l="1"/>
  <c r="I406" i="24" s="1"/>
  <c r="G407" i="24" l="1"/>
  <c r="I407" i="24" s="1"/>
  <c r="G408" i="24" l="1"/>
  <c r="I408" i="24" s="1"/>
  <c r="G409" i="24" l="1"/>
  <c r="I409" i="24" s="1"/>
  <c r="G410" i="24" l="1"/>
  <c r="I410" i="24" s="1"/>
  <c r="G411" i="24" l="1"/>
  <c r="I411" i="24" s="1"/>
  <c r="G412" i="24" l="1"/>
  <c r="I412" i="24" s="1"/>
  <c r="G413" i="24" l="1"/>
  <c r="I413" i="24" s="1"/>
  <c r="I414" i="24" l="1"/>
  <c r="I415" i="24" l="1"/>
  <c r="I416" i="24" l="1"/>
  <c r="G417" i="24" l="1"/>
  <c r="I417" i="24" s="1"/>
  <c r="G418" i="24" l="1"/>
  <c r="I418" i="24" s="1"/>
  <c r="G419" i="24" l="1"/>
  <c r="I419" i="24" s="1"/>
  <c r="G420" i="24" l="1"/>
  <c r="I420" i="24" s="1"/>
  <c r="G421" i="24" l="1"/>
  <c r="I421" i="24" s="1"/>
  <c r="G422" i="24" l="1"/>
  <c r="I422" i="24" s="1"/>
  <c r="G423" i="24" l="1"/>
  <c r="I423" i="24" s="1"/>
  <c r="I424" i="24" l="1"/>
  <c r="I425" i="24" l="1"/>
  <c r="I426" i="24" l="1"/>
  <c r="I427" i="24" l="1"/>
  <c r="I428" i="24" l="1"/>
  <c r="I432" i="24"/>
  <c r="I430" i="24" l="1"/>
  <c r="I429" i="24"/>
  <c r="I433" i="24"/>
  <c r="G434" i="24" l="1"/>
  <c r="I434" i="24" s="1"/>
  <c r="G435" i="24" l="1"/>
  <c r="I435" i="24" s="1"/>
  <c r="G436" i="24" l="1"/>
  <c r="I436" i="24" s="1"/>
  <c r="G437" i="24" l="1"/>
  <c r="I437" i="24" s="1"/>
  <c r="E439" i="24"/>
  <c r="E440" i="24" s="1"/>
  <c r="E441" i="24" s="1"/>
  <c r="E442" i="24" s="1"/>
  <c r="E443" i="24" s="1"/>
  <c r="E444" i="24" s="1"/>
  <c r="E445" i="24" s="1"/>
  <c r="E446" i="24" s="1"/>
  <c r="E447" i="24" s="1"/>
  <c r="E448" i="24" s="1"/>
  <c r="E449" i="24" s="1"/>
  <c r="E450" i="24" s="1"/>
  <c r="E451" i="24" s="1"/>
  <c r="E452" i="24" s="1"/>
  <c r="E453" i="24" s="1"/>
  <c r="E454" i="24" s="1"/>
  <c r="E455" i="24" s="1"/>
  <c r="E456" i="24" s="1"/>
  <c r="E457" i="24" s="1"/>
  <c r="E458" i="24" s="1"/>
  <c r="E459" i="24" s="1"/>
  <c r="E460" i="24" s="1"/>
  <c r="E461" i="24" s="1"/>
  <c r="E462" i="24" s="1"/>
  <c r="E463" i="24" s="1"/>
  <c r="E464" i="24" s="1"/>
  <c r="E465" i="24" s="1"/>
  <c r="E466" i="24" s="1"/>
  <c r="E467" i="24" s="1"/>
  <c r="E468" i="24" s="1"/>
  <c r="E469" i="24" s="1"/>
  <c r="E470" i="24" s="1"/>
  <c r="E471" i="24" s="1"/>
  <c r="E472" i="24" s="1"/>
  <c r="E473" i="24" s="1"/>
  <c r="E474" i="24" s="1"/>
  <c r="E475" i="24" s="1"/>
  <c r="E476" i="24" s="1"/>
  <c r="E477" i="24" s="1"/>
  <c r="E478" i="24" s="1"/>
  <c r="E479" i="24" s="1"/>
  <c r="E480" i="24" s="1"/>
  <c r="E481" i="24" s="1"/>
  <c r="E482" i="24" s="1"/>
  <c r="E483" i="24" s="1"/>
  <c r="E484" i="24" s="1"/>
  <c r="E485" i="24" s="1"/>
  <c r="E486" i="24" s="1"/>
  <c r="E487" i="24" s="1"/>
  <c r="E488" i="24" s="1"/>
  <c r="E489" i="24" s="1"/>
  <c r="E490" i="24" s="1"/>
  <c r="E491" i="24" s="1"/>
  <c r="E492" i="24" s="1"/>
  <c r="E493" i="24" s="1"/>
  <c r="E494" i="24" s="1"/>
  <c r="E495" i="24" s="1"/>
  <c r="E496" i="24" s="1"/>
  <c r="E497" i="24" s="1"/>
  <c r="E498" i="24" s="1"/>
  <c r="G439" i="24" l="1"/>
  <c r="I439" i="24" s="1"/>
  <c r="G440" i="24" l="1"/>
  <c r="I440" i="24" s="1"/>
  <c r="G441" i="24" l="1"/>
  <c r="I441" i="24" s="1"/>
  <c r="G442" i="24" l="1"/>
  <c r="I442" i="24" s="1"/>
  <c r="G443" i="24" l="1"/>
  <c r="I443" i="24" s="1"/>
  <c r="G444" i="24" l="1"/>
  <c r="I444" i="24" s="1"/>
  <c r="G445" i="24" l="1"/>
  <c r="I445" i="24" s="1"/>
  <c r="G446" i="24" l="1"/>
  <c r="I446" i="24" s="1"/>
  <c r="G447" i="24" l="1"/>
  <c r="I447" i="24" s="1"/>
  <c r="G448" i="24" l="1"/>
  <c r="I448" i="24" s="1"/>
  <c r="G449" i="24" l="1"/>
  <c r="I449" i="24" s="1"/>
  <c r="G450" i="24" l="1"/>
  <c r="I450" i="24" s="1"/>
  <c r="G451" i="24" l="1"/>
  <c r="I451" i="24" s="1"/>
  <c r="G452" i="24" l="1"/>
  <c r="I452" i="24" s="1"/>
  <c r="G453" i="24" l="1"/>
  <c r="I453" i="24" s="1"/>
  <c r="G454" i="24" l="1"/>
  <c r="I454" i="24" s="1"/>
  <c r="G455" i="24" l="1"/>
  <c r="I455" i="24" s="1"/>
  <c r="G456" i="24" l="1"/>
  <c r="I456" i="24" s="1"/>
  <c r="G457" i="24" l="1"/>
  <c r="I457" i="24" s="1"/>
  <c r="E1651" i="24"/>
  <c r="E1652" i="24" s="1"/>
  <c r="E1653" i="24" s="1"/>
  <c r="E1654" i="24" s="1"/>
  <c r="E1655" i="24" s="1"/>
  <c r="E1656" i="24" s="1"/>
  <c r="E1657" i="24" s="1"/>
  <c r="E1658" i="24" s="1"/>
  <c r="E1659" i="24" s="1"/>
  <c r="E1660" i="24" s="1"/>
  <c r="E1661" i="24" s="1"/>
  <c r="E1662" i="24" s="1"/>
  <c r="E1663" i="24" s="1"/>
  <c r="E1664" i="24" s="1"/>
  <c r="E1665" i="24" s="1"/>
  <c r="E1666" i="24" s="1"/>
  <c r="E1667" i="24" s="1"/>
  <c r="E1668" i="24" s="1"/>
  <c r="E1669" i="24" s="1"/>
  <c r="E1670" i="24" s="1"/>
  <c r="E1671" i="24" s="1"/>
  <c r="E1672" i="24" s="1"/>
  <c r="E1673" i="24" s="1"/>
  <c r="E1674" i="24" s="1"/>
  <c r="E1675" i="24" s="1"/>
  <c r="E1676" i="24" s="1"/>
  <c r="E1677" i="24" s="1"/>
  <c r="E1678" i="24" s="1"/>
  <c r="E1679" i="24" s="1"/>
  <c r="E1680" i="24" s="1"/>
  <c r="E1681" i="24" s="1"/>
  <c r="E1682" i="24" s="1"/>
  <c r="E1683" i="24" s="1"/>
  <c r="E1684" i="24" s="1"/>
  <c r="E1685" i="24" s="1"/>
  <c r="E1686" i="24" s="1"/>
  <c r="E1687" i="24" s="1"/>
  <c r="G458" i="24" l="1"/>
  <c r="I458" i="24" s="1"/>
  <c r="G459" i="24" l="1"/>
  <c r="I459" i="24" s="1"/>
  <c r="G460" i="24" l="1"/>
  <c r="I460" i="24" s="1"/>
  <c r="G461" i="24" l="1"/>
  <c r="I461" i="24" s="1"/>
  <c r="G462" i="24" l="1"/>
  <c r="I462" i="24" s="1"/>
  <c r="G463" i="24" l="1"/>
  <c r="I463" i="24" s="1"/>
  <c r="G464" i="24" l="1"/>
  <c r="I464" i="24" s="1"/>
  <c r="G465" i="24" l="1"/>
  <c r="I465" i="24" s="1"/>
  <c r="G466" i="24" l="1"/>
  <c r="I466" i="24" s="1"/>
  <c r="G467" i="24" l="1"/>
  <c r="I467" i="24" s="1"/>
  <c r="G468" i="24" l="1"/>
  <c r="I468" i="24" s="1"/>
  <c r="G469" i="24" l="1"/>
  <c r="I469" i="24" s="1"/>
  <c r="G470" i="24" l="1"/>
  <c r="I470" i="24" s="1"/>
  <c r="G471" i="24" l="1"/>
  <c r="I471" i="24" s="1"/>
  <c r="G472" i="24" l="1"/>
  <c r="I472" i="24" s="1"/>
  <c r="G473" i="24" l="1"/>
  <c r="I473" i="24" s="1"/>
  <c r="G474" i="24" l="1"/>
  <c r="I474" i="24" s="1"/>
  <c r="G475" i="24" l="1"/>
  <c r="I475" i="24" s="1"/>
  <c r="G476" i="24" l="1"/>
  <c r="I476" i="24" s="1"/>
  <c r="G477" i="24" l="1"/>
  <c r="I477" i="24" s="1"/>
  <c r="G478" i="24" l="1"/>
  <c r="I478" i="24" s="1"/>
  <c r="G479" i="24" l="1"/>
  <c r="I479" i="24" s="1"/>
  <c r="G480" i="24" l="1"/>
  <c r="I480" i="24" s="1"/>
  <c r="G481" i="24" l="1"/>
  <c r="I481" i="24" s="1"/>
  <c r="G482" i="24" l="1"/>
  <c r="I482" i="24" s="1"/>
  <c r="G483" i="24" l="1"/>
  <c r="I483" i="24" s="1"/>
  <c r="G484" i="24" l="1"/>
  <c r="I484" i="24" s="1"/>
  <c r="G485" i="24" l="1"/>
  <c r="I485" i="24" s="1"/>
  <c r="G486" i="24" l="1"/>
  <c r="I486" i="24" s="1"/>
  <c r="G487" i="24" l="1"/>
  <c r="I487" i="24" s="1"/>
  <c r="G488" i="24" l="1"/>
  <c r="I488" i="24" s="1"/>
  <c r="G489" i="24" l="1"/>
  <c r="I489" i="24" s="1"/>
  <c r="G490" i="24" l="1"/>
  <c r="I490" i="24" s="1"/>
  <c r="G491" i="24" l="1"/>
  <c r="I491" i="24" s="1"/>
  <c r="G492" i="24" l="1"/>
  <c r="I492" i="24" s="1"/>
  <c r="G493" i="24" l="1"/>
  <c r="I493" i="24" s="1"/>
  <c r="G494" i="24" l="1"/>
  <c r="I494" i="24" s="1"/>
  <c r="E1689" i="24"/>
  <c r="E1690" i="24" s="1"/>
  <c r="E1691" i="24" s="1"/>
  <c r="E1692" i="24" s="1"/>
  <c r="E1693" i="24" s="1"/>
  <c r="E1694" i="24" s="1"/>
  <c r="E1695" i="24" s="1"/>
  <c r="E1696" i="24" s="1"/>
  <c r="E1697" i="24" s="1"/>
  <c r="E1698" i="24" s="1"/>
  <c r="E1699" i="24" s="1"/>
  <c r="E1700" i="24" s="1"/>
  <c r="E1701" i="24" s="1"/>
  <c r="E1702" i="24" s="1"/>
  <c r="E1703" i="24" s="1"/>
  <c r="E1704" i="24" s="1"/>
  <c r="E1705" i="24" s="1"/>
  <c r="E1706" i="24" s="1"/>
  <c r="E1707" i="24" s="1"/>
  <c r="E1708" i="24" s="1"/>
  <c r="E1709" i="24" s="1"/>
  <c r="E1710" i="24" s="1"/>
  <c r="E1711" i="24" s="1"/>
  <c r="E1712" i="24" s="1"/>
  <c r="E1713" i="24" s="1"/>
  <c r="E1714" i="24" s="1"/>
  <c r="E1715" i="24" s="1"/>
  <c r="E1716" i="24" s="1"/>
  <c r="E1717" i="24" s="1"/>
  <c r="E1718" i="24" s="1"/>
  <c r="E1719" i="24" s="1"/>
  <c r="E1720" i="24" s="1"/>
  <c r="G495" i="24" l="1"/>
  <c r="I495" i="24" s="1"/>
  <c r="G496" i="24" l="1"/>
  <c r="I496" i="24" s="1"/>
  <c r="G497" i="24" l="1"/>
  <c r="I497" i="24" s="1"/>
  <c r="G498" i="24" l="1"/>
  <c r="I498" i="24" s="1"/>
  <c r="E500" i="24"/>
  <c r="E501" i="24" s="1"/>
  <c r="E502" i="24" s="1"/>
  <c r="E503" i="24" s="1"/>
  <c r="E504" i="24" s="1"/>
  <c r="E505" i="24" s="1"/>
  <c r="E506" i="24" s="1"/>
  <c r="E507" i="24" s="1"/>
  <c r="E508" i="24" s="1"/>
  <c r="E509" i="24" s="1"/>
  <c r="E510" i="24" s="1"/>
  <c r="E511" i="24" s="1"/>
  <c r="E512" i="24" s="1"/>
  <c r="E513" i="24" s="1"/>
  <c r="E514" i="24" s="1"/>
  <c r="E515" i="24" s="1"/>
  <c r="E516" i="24" s="1"/>
  <c r="E517" i="24" s="1"/>
  <c r="E518" i="24" s="1"/>
  <c r="E519" i="24" s="1"/>
  <c r="E520" i="24" s="1"/>
  <c r="E521" i="24" s="1"/>
  <c r="E522" i="24" s="1"/>
  <c r="E523" i="24" s="1"/>
  <c r="E524" i="24" s="1"/>
  <c r="E525" i="24" s="1"/>
  <c r="E526" i="24" s="1"/>
  <c r="E527" i="24" s="1"/>
  <c r="E528" i="24" s="1"/>
  <c r="E529" i="24" s="1"/>
  <c r="E530" i="24" s="1"/>
  <c r="E531" i="24" s="1"/>
  <c r="E532" i="24" s="1"/>
  <c r="E533" i="24" s="1"/>
  <c r="E534" i="24" s="1"/>
  <c r="E535" i="24" s="1"/>
  <c r="E536" i="24" s="1"/>
  <c r="E537" i="24" s="1"/>
  <c r="E538" i="24" s="1"/>
  <c r="E539" i="24" s="1"/>
  <c r="E540" i="24" s="1"/>
  <c r="G540" i="24" s="1"/>
  <c r="E541" i="24" l="1"/>
  <c r="G541" i="24" l="1"/>
  <c r="I541" i="24" s="1"/>
  <c r="E542" i="24"/>
  <c r="G542" i="24" s="1"/>
  <c r="G500" i="24"/>
  <c r="I500" i="24" s="1"/>
  <c r="E543" i="24" l="1"/>
  <c r="E544" i="24" s="1"/>
  <c r="E545" i="24" s="1"/>
  <c r="E546" i="24" s="1"/>
  <c r="E547" i="24" s="1"/>
  <c r="E548" i="24" s="1"/>
  <c r="E549" i="24" s="1"/>
  <c r="E550" i="24" s="1"/>
  <c r="E551" i="24" s="1"/>
  <c r="E552" i="24" s="1"/>
  <c r="E553" i="24" s="1"/>
  <c r="G501" i="24"/>
  <c r="I501" i="24" s="1"/>
  <c r="G502" i="24" l="1"/>
  <c r="I502" i="24" s="1"/>
  <c r="G503" i="24" l="1"/>
  <c r="I503" i="24" s="1"/>
  <c r="G504" i="24" l="1"/>
  <c r="I504" i="24" s="1"/>
  <c r="G505" i="24" l="1"/>
  <c r="I505" i="24" s="1"/>
  <c r="G506" i="24" l="1"/>
  <c r="I506" i="24" s="1"/>
  <c r="G507" i="24" l="1"/>
  <c r="I507" i="24" s="1"/>
  <c r="G508" i="24" l="1"/>
  <c r="I508" i="24" s="1"/>
  <c r="G509" i="24" l="1"/>
  <c r="I509" i="24" s="1"/>
  <c r="G510" i="24" l="1"/>
  <c r="I510" i="24" s="1"/>
  <c r="G511" i="24" l="1"/>
  <c r="I511" i="24" s="1"/>
  <c r="G512" i="24" l="1"/>
  <c r="I512" i="24" s="1"/>
  <c r="G513" i="24" l="1"/>
  <c r="I513" i="24" s="1"/>
  <c r="G514" i="24" l="1"/>
  <c r="I514" i="24" s="1"/>
  <c r="G515" i="24" l="1"/>
  <c r="I515" i="24" s="1"/>
  <c r="G516" i="24" l="1"/>
  <c r="I516" i="24" s="1"/>
  <c r="G517" i="24" l="1"/>
  <c r="I517" i="24" s="1"/>
  <c r="G518" i="24" l="1"/>
  <c r="I518" i="24" s="1"/>
  <c r="G519" i="24" l="1"/>
  <c r="I519" i="24" s="1"/>
  <c r="G520" i="24" l="1"/>
  <c r="I520" i="24" s="1"/>
  <c r="G521" i="24" l="1"/>
  <c r="I521" i="24" s="1"/>
  <c r="G522" i="24" l="1"/>
  <c r="I522" i="24" s="1"/>
  <c r="G523" i="24" l="1"/>
  <c r="I523" i="24" s="1"/>
  <c r="G524" i="24" l="1"/>
  <c r="I524" i="24" s="1"/>
  <c r="G525" i="24" l="1"/>
  <c r="I525" i="24" s="1"/>
  <c r="E1722" i="24" l="1"/>
  <c r="G526" i="24"/>
  <c r="I526" i="24" s="1"/>
  <c r="E1723" i="24" l="1"/>
  <c r="G527" i="24"/>
  <c r="I527" i="24" s="1"/>
  <c r="E1724" i="24" l="1"/>
  <c r="E1725" i="24" s="1"/>
  <c r="E1726" i="24" s="1"/>
  <c r="E1727" i="24" s="1"/>
  <c r="E1728" i="24" s="1"/>
  <c r="E1729" i="24" s="1"/>
  <c r="E1730" i="24" s="1"/>
  <c r="E1731" i="24" s="1"/>
  <c r="E1732" i="24" s="1"/>
  <c r="E1733" i="24" s="1"/>
  <c r="E1734" i="24" s="1"/>
  <c r="E1735" i="24" s="1"/>
  <c r="E1736" i="24" s="1"/>
  <c r="E1737" i="24" s="1"/>
  <c r="G528" i="24"/>
  <c r="I528" i="24" s="1"/>
  <c r="E1738" i="24" l="1"/>
  <c r="E1739" i="24" s="1"/>
  <c r="E1740" i="24" s="1"/>
  <c r="E1741" i="24" s="1"/>
  <c r="E1742" i="24" s="1"/>
  <c r="E1743" i="24" s="1"/>
  <c r="E1744" i="24" s="1"/>
  <c r="E1745" i="24" s="1"/>
  <c r="E1746" i="24" s="1"/>
  <c r="E1747" i="24" s="1"/>
  <c r="E1748" i="24" s="1"/>
  <c r="E1749" i="24" s="1"/>
  <c r="E1750" i="24" s="1"/>
  <c r="E1751" i="24" s="1"/>
  <c r="E1752" i="24" s="1"/>
  <c r="G529" i="24"/>
  <c r="I529" i="24" s="1"/>
  <c r="G530" i="24" l="1"/>
  <c r="I530" i="24" s="1"/>
  <c r="G531" i="24" l="1"/>
  <c r="I531" i="24" s="1"/>
  <c r="G532" i="24" l="1"/>
  <c r="I532" i="24" s="1"/>
  <c r="G533" i="24" l="1"/>
  <c r="I533" i="24" s="1"/>
  <c r="G534" i="24" l="1"/>
  <c r="I534" i="24" s="1"/>
  <c r="G535" i="24" l="1"/>
  <c r="I535" i="24" s="1"/>
  <c r="G536" i="24" l="1"/>
  <c r="I536" i="24" s="1"/>
  <c r="G537" i="24" l="1"/>
  <c r="I537" i="24" s="1"/>
  <c r="G538" i="24" l="1"/>
  <c r="I538" i="24" s="1"/>
  <c r="G539" i="24" l="1"/>
  <c r="I539" i="24" s="1"/>
  <c r="I540" i="24" l="1"/>
  <c r="I542" i="24" l="1"/>
  <c r="G543" i="24" l="1"/>
  <c r="I543" i="24" s="1"/>
  <c r="G544" i="24" l="1"/>
  <c r="I544" i="24" s="1"/>
  <c r="G545" i="24" l="1"/>
  <c r="I545" i="24" s="1"/>
  <c r="G546" i="24" l="1"/>
  <c r="I546" i="24" s="1"/>
  <c r="G547" i="24" l="1"/>
  <c r="I547" i="24" s="1"/>
  <c r="G548" i="24" l="1"/>
  <c r="I548" i="24" s="1"/>
  <c r="G549" i="24" l="1"/>
  <c r="I549" i="24" s="1"/>
  <c r="G550" i="24" l="1"/>
  <c r="I550" i="24" s="1"/>
  <c r="G551" i="24" l="1"/>
  <c r="I551" i="24" s="1"/>
  <c r="G552" i="24" l="1"/>
  <c r="I552" i="24" s="1"/>
  <c r="E555" i="24" l="1"/>
  <c r="E556" i="24" s="1"/>
  <c r="E557" i="24" s="1"/>
  <c r="E558" i="24" s="1"/>
  <c r="E559" i="24" s="1"/>
  <c r="E560" i="24" s="1"/>
  <c r="E561" i="24" s="1"/>
  <c r="E562" i="24" s="1"/>
  <c r="E563" i="24" s="1"/>
  <c r="E564" i="24" s="1"/>
  <c r="E565" i="24" s="1"/>
  <c r="E566" i="24" s="1"/>
  <c r="E567" i="24" s="1"/>
  <c r="E568" i="24" s="1"/>
  <c r="E569" i="24" s="1"/>
  <c r="E570" i="24" s="1"/>
  <c r="E571" i="24" s="1"/>
  <c r="E572" i="24" s="1"/>
  <c r="E573" i="24" s="1"/>
  <c r="E574" i="24" s="1"/>
  <c r="E575" i="24" s="1"/>
  <c r="E576" i="24" s="1"/>
  <c r="E577" i="24" s="1"/>
  <c r="E578" i="24" s="1"/>
  <c r="E579" i="24" s="1"/>
  <c r="E580" i="24" s="1"/>
  <c r="E581" i="24" s="1"/>
  <c r="E582" i="24" s="1"/>
  <c r="E583" i="24" s="1"/>
  <c r="E584" i="24" s="1"/>
  <c r="E585" i="24" s="1"/>
  <c r="E586" i="24" s="1"/>
  <c r="E587" i="24" s="1"/>
  <c r="E588" i="24" s="1"/>
  <c r="E589" i="24" s="1"/>
  <c r="E590" i="24" s="1"/>
  <c r="E591" i="24" s="1"/>
  <c r="E592" i="24" s="1"/>
  <c r="E593" i="24" s="1"/>
  <c r="E594" i="24" s="1"/>
  <c r="E595" i="24" s="1"/>
  <c r="E596" i="24" s="1"/>
  <c r="E597" i="24" s="1"/>
  <c r="E598" i="24" s="1"/>
  <c r="E599" i="24" s="1"/>
  <c r="G553" i="24"/>
  <c r="I553" i="24" s="1"/>
  <c r="G555" i="24" l="1"/>
  <c r="I555" i="24" s="1"/>
  <c r="G556" i="24" l="1"/>
  <c r="I556" i="24" s="1"/>
  <c r="G557" i="24" l="1"/>
  <c r="I557" i="24" s="1"/>
  <c r="G558" i="24" l="1"/>
  <c r="I558" i="24" s="1"/>
  <c r="G559" i="24" l="1"/>
  <c r="I559" i="24" s="1"/>
  <c r="G560" i="24" l="1"/>
  <c r="I560" i="24" s="1"/>
  <c r="G561" i="24" l="1"/>
  <c r="I561" i="24" s="1"/>
  <c r="G562" i="24" l="1"/>
  <c r="I562" i="24" s="1"/>
  <c r="G563" i="24" l="1"/>
  <c r="I563" i="24" s="1"/>
  <c r="G564" i="24" l="1"/>
  <c r="I564" i="24" s="1"/>
  <c r="E1773" i="24"/>
  <c r="E1774" i="24" s="1"/>
  <c r="E1775" i="24" s="1"/>
  <c r="E1776" i="24" s="1"/>
  <c r="E1777" i="24" s="1"/>
  <c r="E1778" i="24" s="1"/>
  <c r="E1779" i="24" s="1"/>
  <c r="E1780" i="24" s="1"/>
  <c r="E1781" i="24" s="1"/>
  <c r="E1782" i="24" s="1"/>
  <c r="E1783" i="24" s="1"/>
  <c r="E1784" i="24" s="1"/>
  <c r="E1785" i="24" s="1"/>
  <c r="E1786" i="24" s="1"/>
  <c r="E1787" i="24" s="1"/>
  <c r="E1788" i="24" s="1"/>
  <c r="E1789" i="24" s="1"/>
  <c r="G571" i="24" l="1"/>
  <c r="I571" i="24" s="1"/>
  <c r="G572" i="24" l="1"/>
  <c r="I572" i="24" s="1"/>
  <c r="G573" i="24" l="1"/>
  <c r="I573" i="24" s="1"/>
  <c r="G574" i="24" l="1"/>
  <c r="I574" i="24" s="1"/>
  <c r="G575" i="24" l="1"/>
  <c r="I575" i="24" s="1"/>
  <c r="G576" i="24" l="1"/>
  <c r="I576" i="24" s="1"/>
  <c r="G577" i="24" l="1"/>
  <c r="I577" i="24" s="1"/>
  <c r="G578" i="24" l="1"/>
  <c r="I578" i="24" s="1"/>
  <c r="G579" i="24" l="1"/>
  <c r="I579" i="24" s="1"/>
  <c r="G580" i="24" l="1"/>
  <c r="I580" i="24" s="1"/>
  <c r="G581" i="24" l="1"/>
  <c r="I581" i="24" s="1"/>
  <c r="G582" i="24" l="1"/>
  <c r="I582" i="24" s="1"/>
  <c r="G583" i="24" l="1"/>
  <c r="I583" i="24" s="1"/>
  <c r="G584" i="24" l="1"/>
  <c r="I584" i="24" s="1"/>
  <c r="G585" i="24" l="1"/>
  <c r="I585" i="24" s="1"/>
  <c r="E1791" i="24"/>
  <c r="E1792" i="24" s="1"/>
  <c r="E1793" i="24" s="1"/>
  <c r="E1794" i="24" s="1"/>
  <c r="E1795" i="24" s="1"/>
  <c r="E1796" i="24" s="1"/>
  <c r="E1797" i="24" s="1"/>
  <c r="E1798" i="24" s="1"/>
  <c r="E1799" i="24" s="1"/>
  <c r="E1800" i="24" s="1"/>
  <c r="E1801" i="24" s="1"/>
  <c r="E1802" i="24" s="1"/>
  <c r="E1803" i="24" s="1"/>
  <c r="E1804" i="24" s="1"/>
  <c r="E1805" i="24" s="1"/>
  <c r="E1806" i="24" l="1"/>
  <c r="G586" i="24"/>
  <c r="I586" i="24" s="1"/>
  <c r="E1807" i="24" l="1"/>
  <c r="E1808" i="24" s="1"/>
  <c r="E1809" i="24" s="1"/>
  <c r="E1810" i="24" s="1"/>
  <c r="E1811" i="24" s="1"/>
  <c r="E1812" i="24" s="1"/>
  <c r="E1813" i="24" s="1"/>
  <c r="E1814" i="24" s="1"/>
  <c r="E1815" i="24" s="1"/>
  <c r="G587" i="24"/>
  <c r="I587" i="24" s="1"/>
  <c r="E1816" i="24" l="1"/>
  <c r="E1817" i="24" s="1"/>
  <c r="E1818" i="24" s="1"/>
  <c r="E1819" i="24" s="1"/>
  <c r="E1820" i="24" s="1"/>
  <c r="E1821" i="24" s="1"/>
  <c r="E1822" i="24" s="1"/>
  <c r="E1823" i="24" s="1"/>
  <c r="E1824" i="24" s="1"/>
  <c r="E1825" i="24" s="1"/>
  <c r="E1826" i="24" s="1"/>
  <c r="E1827" i="24" s="1"/>
  <c r="G588" i="24"/>
  <c r="I588" i="24" s="1"/>
  <c r="G589" i="24" l="1"/>
  <c r="I589" i="24" s="1"/>
  <c r="G590" i="24" l="1"/>
  <c r="I590" i="24" s="1"/>
  <c r="G591" i="24" l="1"/>
  <c r="I591" i="24" s="1"/>
  <c r="G592" i="24" l="1"/>
  <c r="I592" i="24" s="1"/>
  <c r="G593" i="24" l="1"/>
  <c r="I593" i="24" s="1"/>
  <c r="G594" i="24" l="1"/>
  <c r="I594" i="24" s="1"/>
  <c r="G595" i="24" l="1"/>
  <c r="I595" i="24" s="1"/>
  <c r="G596" i="24" l="1"/>
  <c r="I596" i="24" s="1"/>
  <c r="G597" i="24" l="1"/>
  <c r="I597" i="24" s="1"/>
  <c r="G598" i="24" l="1"/>
  <c r="I598" i="24" s="1"/>
  <c r="E601" i="24" l="1"/>
  <c r="E602" i="24" s="1"/>
  <c r="E603" i="24" s="1"/>
  <c r="E604" i="24" s="1"/>
  <c r="E605" i="24" s="1"/>
  <c r="E606" i="24" s="1"/>
  <c r="E607" i="24" s="1"/>
  <c r="E608" i="24" s="1"/>
  <c r="E609" i="24" s="1"/>
  <c r="E610" i="24" s="1"/>
  <c r="E611" i="24" s="1"/>
  <c r="E612" i="24" s="1"/>
  <c r="E613" i="24" s="1"/>
  <c r="E614" i="24" s="1"/>
  <c r="E615" i="24" s="1"/>
  <c r="E616" i="24" s="1"/>
  <c r="E617" i="24" s="1"/>
  <c r="E618" i="24" s="1"/>
  <c r="E619" i="24" s="1"/>
  <c r="E620" i="24" s="1"/>
  <c r="E621" i="24" s="1"/>
  <c r="E622" i="24" s="1"/>
  <c r="E623" i="24" s="1"/>
  <c r="E624" i="24" s="1"/>
  <c r="E625" i="24" s="1"/>
  <c r="E626" i="24" s="1"/>
  <c r="G626" i="24" s="1"/>
  <c r="G599" i="24"/>
  <c r="I599" i="24" s="1"/>
  <c r="E627" i="24" l="1"/>
  <c r="E628" i="24" l="1"/>
  <c r="E629" i="24" s="1"/>
  <c r="E630" i="24" s="1"/>
  <c r="E631" i="24" s="1"/>
  <c r="E632" i="24" s="1"/>
  <c r="E633" i="24" s="1"/>
  <c r="E634" i="24" s="1"/>
  <c r="E635" i="24" s="1"/>
  <c r="E636" i="24" s="1"/>
  <c r="G627" i="24"/>
  <c r="G601" i="24"/>
  <c r="I601" i="24" s="1"/>
  <c r="G602" i="24" l="1"/>
  <c r="I602" i="24" s="1"/>
  <c r="G603" i="24" l="1"/>
  <c r="I603" i="24" s="1"/>
  <c r="G604" i="24" l="1"/>
  <c r="I604" i="24" s="1"/>
  <c r="G605" i="24" l="1"/>
  <c r="I605" i="24" s="1"/>
  <c r="G606" i="24" l="1"/>
  <c r="I606" i="24" s="1"/>
  <c r="G607" i="24" l="1"/>
  <c r="I607" i="24" s="1"/>
  <c r="G608" i="24" l="1"/>
  <c r="I608" i="24" s="1"/>
  <c r="G609" i="24" l="1"/>
  <c r="I609" i="24" s="1"/>
  <c r="G610" i="24" l="1"/>
  <c r="I610" i="24" s="1"/>
  <c r="G611" i="24" l="1"/>
  <c r="I611" i="24" s="1"/>
  <c r="G612" i="24" l="1"/>
  <c r="I612" i="24" s="1"/>
  <c r="G613" i="24" l="1"/>
  <c r="I613" i="24" s="1"/>
  <c r="G614" i="24" l="1"/>
  <c r="I614" i="24" s="1"/>
  <c r="G615" i="24" l="1"/>
  <c r="I615" i="24" s="1"/>
  <c r="G616" i="24" l="1"/>
  <c r="I616" i="24" s="1"/>
  <c r="G617" i="24" l="1"/>
  <c r="I617" i="24" s="1"/>
  <c r="G618" i="24" l="1"/>
  <c r="I618" i="24" s="1"/>
  <c r="G619" i="24" l="1"/>
  <c r="I619" i="24" s="1"/>
  <c r="G620" i="24" l="1"/>
  <c r="I620" i="24" s="1"/>
  <c r="E1829" i="24"/>
  <c r="E1830" i="24" s="1"/>
  <c r="E1831" i="24" s="1"/>
  <c r="E1832" i="24" s="1"/>
  <c r="E1833" i="24" s="1"/>
  <c r="E1834" i="24" s="1"/>
  <c r="E1835" i="24" s="1"/>
  <c r="E1836" i="24" s="1"/>
  <c r="E1837" i="24" s="1"/>
  <c r="E1838" i="24" s="1"/>
  <c r="E1839" i="24" s="1"/>
  <c r="E1840" i="24" s="1"/>
  <c r="E1841" i="24" s="1"/>
  <c r="E1842" i="24" s="1"/>
  <c r="E1843" i="24" s="1"/>
  <c r="E1844" i="24" s="1"/>
  <c r="E1845" i="24" s="1"/>
  <c r="E1846" i="24" s="1"/>
  <c r="E1847" i="24" s="1"/>
  <c r="E1848" i="24" s="1"/>
  <c r="G621" i="24" l="1"/>
  <c r="I621" i="24" s="1"/>
  <c r="G628" i="24"/>
  <c r="I628" i="24" s="1"/>
  <c r="G622" i="24" l="1"/>
  <c r="I622" i="24" s="1"/>
  <c r="G629" i="24"/>
  <c r="I629" i="24" s="1"/>
  <c r="G623" i="24" l="1"/>
  <c r="I623" i="24" s="1"/>
  <c r="G630" i="24"/>
  <c r="I630" i="24" s="1"/>
  <c r="G624" i="24" l="1"/>
  <c r="I624" i="24" s="1"/>
  <c r="G631" i="24"/>
  <c r="I631" i="24" s="1"/>
  <c r="G625" i="24" l="1"/>
  <c r="I625" i="24" s="1"/>
  <c r="G632" i="24"/>
  <c r="I632" i="24" s="1"/>
  <c r="I626" i="24" l="1"/>
  <c r="G633" i="24"/>
  <c r="I633" i="24" s="1"/>
  <c r="G634" i="24" l="1"/>
  <c r="I634" i="24" s="1"/>
  <c r="G635" i="24" l="1"/>
  <c r="I635" i="24" s="1"/>
  <c r="E638" i="24" l="1"/>
  <c r="E639" i="24" s="1"/>
  <c r="E640" i="24" s="1"/>
  <c r="E641" i="24" s="1"/>
  <c r="E642" i="24" s="1"/>
  <c r="E643" i="24" s="1"/>
  <c r="E644" i="24" s="1"/>
  <c r="E645" i="24" s="1"/>
  <c r="E646" i="24" s="1"/>
  <c r="E647" i="24" s="1"/>
  <c r="E648" i="24" s="1"/>
  <c r="E649" i="24" s="1"/>
  <c r="E650" i="24" s="1"/>
  <c r="E651" i="24" s="1"/>
  <c r="E652" i="24" s="1"/>
  <c r="E653" i="24" s="1"/>
  <c r="E654" i="24" s="1"/>
  <c r="E655" i="24" s="1"/>
  <c r="E656" i="24" s="1"/>
  <c r="E657" i="24" s="1"/>
  <c r="E658" i="24" s="1"/>
  <c r="E659" i="24" s="1"/>
  <c r="E660" i="24" s="1"/>
  <c r="E661" i="24" s="1"/>
  <c r="E662" i="24" s="1"/>
  <c r="E663" i="24" s="1"/>
  <c r="E664" i="24" s="1"/>
  <c r="E665" i="24" s="1"/>
  <c r="E666" i="24" s="1"/>
  <c r="E667" i="24" s="1"/>
  <c r="E668" i="24" s="1"/>
  <c r="E669" i="24" s="1"/>
  <c r="E670" i="24" s="1"/>
  <c r="E671" i="24" s="1"/>
  <c r="E672" i="24" s="1"/>
  <c r="E673" i="24" s="1"/>
  <c r="E674" i="24" s="1"/>
  <c r="E675" i="24" s="1"/>
  <c r="E676" i="24" s="1"/>
  <c r="E677" i="24" s="1"/>
  <c r="E678" i="24" s="1"/>
  <c r="E679" i="24" s="1"/>
  <c r="E680" i="24" s="1"/>
  <c r="E681" i="24" s="1"/>
  <c r="E682" i="24" s="1"/>
  <c r="E683" i="24" s="1"/>
  <c r="E684" i="24" s="1"/>
  <c r="E685" i="24" s="1"/>
  <c r="E686" i="24" s="1"/>
  <c r="E687" i="24" s="1"/>
  <c r="E688" i="24" s="1"/>
  <c r="G636" i="24"/>
  <c r="I636" i="24" s="1"/>
  <c r="G638" i="24" l="1"/>
  <c r="I638" i="24" s="1"/>
  <c r="G639" i="24" l="1"/>
  <c r="I639" i="24" s="1"/>
  <c r="G640" i="24" l="1"/>
  <c r="I640" i="24" s="1"/>
  <c r="G641" i="24" l="1"/>
  <c r="I641" i="24" s="1"/>
  <c r="G642" i="24" l="1"/>
  <c r="I642" i="24" s="1"/>
  <c r="G643" i="24" l="1"/>
  <c r="I643" i="24" s="1"/>
  <c r="G644" i="24" l="1"/>
  <c r="I644" i="24" s="1"/>
  <c r="G645" i="24" l="1"/>
  <c r="I645" i="24" s="1"/>
  <c r="G646" i="24" l="1"/>
  <c r="I646" i="24" s="1"/>
  <c r="G647" i="24" l="1"/>
  <c r="I647" i="24" s="1"/>
  <c r="G648" i="24" l="1"/>
  <c r="I648" i="24" s="1"/>
  <c r="E1850" i="24"/>
  <c r="E1851" i="24" s="1"/>
  <c r="E1852" i="24" s="1"/>
  <c r="E1853" i="24" s="1"/>
  <c r="E1854" i="24" s="1"/>
  <c r="E1855" i="24" s="1"/>
  <c r="E1856" i="24" s="1"/>
  <c r="E1857" i="24" s="1"/>
  <c r="E1858" i="24" s="1"/>
  <c r="E1859" i="24" s="1"/>
  <c r="E1860" i="24" s="1"/>
  <c r="E1861" i="24" s="1"/>
  <c r="E1862" i="24" s="1"/>
  <c r="E1863" i="24" s="1"/>
  <c r="E1864" i="24" s="1"/>
  <c r="E1865" i="24" s="1"/>
  <c r="E1866" i="24" s="1"/>
  <c r="E1867" i="24" s="1"/>
  <c r="E1868" i="24" s="1"/>
  <c r="G649" i="24" l="1"/>
  <c r="I649" i="24" s="1"/>
  <c r="G650" i="24" l="1"/>
  <c r="I650" i="24" s="1"/>
  <c r="G651" i="24" l="1"/>
  <c r="I651" i="24" s="1"/>
  <c r="G652" i="24" l="1"/>
  <c r="I652" i="24" s="1"/>
  <c r="G653" i="24" l="1"/>
  <c r="I653" i="24" s="1"/>
  <c r="G654" i="24" l="1"/>
  <c r="I654" i="24" s="1"/>
  <c r="G655" i="24" l="1"/>
  <c r="I655" i="24" s="1"/>
  <c r="G656" i="24" l="1"/>
  <c r="I656" i="24" s="1"/>
  <c r="G657" i="24" l="1"/>
  <c r="I657" i="24" s="1"/>
  <c r="G658" i="24" l="1"/>
  <c r="I658" i="24" s="1"/>
  <c r="G659" i="24" l="1"/>
  <c r="I659" i="24" s="1"/>
  <c r="G660" i="24" l="1"/>
  <c r="I660" i="24" s="1"/>
  <c r="G661" i="24" l="1"/>
  <c r="I661" i="24" s="1"/>
  <c r="G662" i="24" l="1"/>
  <c r="I662" i="24" s="1"/>
  <c r="G663" i="24" l="1"/>
  <c r="I663" i="24" s="1"/>
  <c r="G664" i="24" l="1"/>
  <c r="I664" i="24" s="1"/>
  <c r="G665" i="24" l="1"/>
  <c r="I665" i="24" s="1"/>
  <c r="G666" i="24" l="1"/>
  <c r="I666" i="24" s="1"/>
  <c r="G667" i="24" l="1"/>
  <c r="I667" i="24" s="1"/>
  <c r="E1870" i="24"/>
  <c r="E1871" i="24" s="1"/>
  <c r="E1872" i="24" s="1"/>
  <c r="E1873" i="24" s="1"/>
  <c r="E1874" i="24" s="1"/>
  <c r="E1875" i="24" s="1"/>
  <c r="E1876" i="24" s="1"/>
  <c r="E1877" i="24" s="1"/>
  <c r="G668" i="24" l="1"/>
  <c r="I668" i="24" s="1"/>
  <c r="G669" i="24" l="1"/>
  <c r="I669" i="24" s="1"/>
  <c r="G670" i="24" l="1"/>
  <c r="I670" i="24" s="1"/>
  <c r="G671" i="24" l="1"/>
  <c r="I671" i="24" s="1"/>
  <c r="G672" i="24" l="1"/>
  <c r="I672" i="24" s="1"/>
  <c r="G673" i="24" l="1"/>
  <c r="I673" i="24" s="1"/>
  <c r="G674" i="24" l="1"/>
  <c r="I674" i="24" s="1"/>
  <c r="G675" i="24" l="1"/>
  <c r="I675" i="24" s="1"/>
  <c r="G676" i="24" l="1"/>
  <c r="I676" i="24" s="1"/>
  <c r="G677" i="24" l="1"/>
  <c r="I677" i="24" s="1"/>
  <c r="G678" i="24" l="1"/>
  <c r="I678" i="24" s="1"/>
  <c r="G679" i="24" l="1"/>
  <c r="I679" i="24" s="1"/>
  <c r="G680" i="24" l="1"/>
  <c r="I680" i="24" s="1"/>
  <c r="G681" i="24" l="1"/>
  <c r="I681" i="24" s="1"/>
  <c r="G682" i="24" l="1"/>
  <c r="I682" i="24" s="1"/>
  <c r="G683" i="24" l="1"/>
  <c r="I683" i="24" s="1"/>
  <c r="G684" i="24" l="1"/>
  <c r="I684" i="24" s="1"/>
  <c r="G685" i="24" l="1"/>
  <c r="I685" i="24" s="1"/>
  <c r="G686" i="24" l="1"/>
  <c r="I686" i="24" s="1"/>
  <c r="G687" i="24" l="1"/>
  <c r="I687" i="24" s="1"/>
  <c r="E690" i="24" l="1"/>
  <c r="E691" i="24" s="1"/>
  <c r="E692" i="24" s="1"/>
  <c r="E693" i="24" s="1"/>
  <c r="E694" i="24" s="1"/>
  <c r="E695" i="24" s="1"/>
  <c r="E696" i="24" s="1"/>
  <c r="G696" i="24" s="1"/>
  <c r="G688" i="24"/>
  <c r="I688" i="24" s="1"/>
  <c r="E697" i="24" l="1"/>
  <c r="E698" i="24" l="1"/>
  <c r="G697" i="24"/>
  <c r="I697" i="24" s="1"/>
  <c r="G690" i="24"/>
  <c r="I690" i="24" s="1"/>
  <c r="E699" i="24" l="1"/>
  <c r="E700" i="24" s="1"/>
  <c r="E701" i="24" s="1"/>
  <c r="E702" i="24" s="1"/>
  <c r="E703" i="24" s="1"/>
  <c r="E704" i="24" s="1"/>
  <c r="E705" i="24" s="1"/>
  <c r="E706" i="24" s="1"/>
  <c r="E707" i="24" s="1"/>
  <c r="E708" i="24" s="1"/>
  <c r="E709" i="24" s="1"/>
  <c r="E710" i="24" s="1"/>
  <c r="E711" i="24" s="1"/>
  <c r="E712" i="24" s="1"/>
  <c r="E713" i="24" s="1"/>
  <c r="E714" i="24" s="1"/>
  <c r="E715" i="24" s="1"/>
  <c r="E716" i="24" s="1"/>
  <c r="E717" i="24" s="1"/>
  <c r="E718" i="24" s="1"/>
  <c r="E719" i="24" s="1"/>
  <c r="E720" i="24" s="1"/>
  <c r="E721" i="24" s="1"/>
  <c r="E722" i="24" s="1"/>
  <c r="E723" i="24" s="1"/>
  <c r="E724" i="24" s="1"/>
  <c r="E725" i="24" s="1"/>
  <c r="E726" i="24" s="1"/>
  <c r="E727" i="24" s="1"/>
  <c r="E728" i="24" s="1"/>
  <c r="E729" i="24" s="1"/>
  <c r="E730" i="24" s="1"/>
  <c r="E731" i="24" s="1"/>
  <c r="E732" i="24" s="1"/>
  <c r="E733" i="24" s="1"/>
  <c r="E734" i="24" s="1"/>
  <c r="E735" i="24" s="1"/>
  <c r="E736" i="24" s="1"/>
  <c r="E737" i="24" s="1"/>
  <c r="E738" i="24" s="1"/>
  <c r="E739" i="24" s="1"/>
  <c r="E740" i="24" s="1"/>
  <c r="E741" i="24" s="1"/>
  <c r="E742" i="24" s="1"/>
  <c r="E743" i="24" s="1"/>
  <c r="E744" i="24" s="1"/>
  <c r="E745" i="24" s="1"/>
  <c r="E746" i="24" s="1"/>
  <c r="E747" i="24" s="1"/>
  <c r="E748" i="24" s="1"/>
  <c r="G698" i="24"/>
  <c r="G691" i="24"/>
  <c r="I691" i="24" s="1"/>
  <c r="G692" i="24" l="1"/>
  <c r="I692" i="24" s="1"/>
  <c r="G693" i="24" l="1"/>
  <c r="I693" i="24" s="1"/>
  <c r="G694" i="24" l="1"/>
  <c r="I694" i="24" s="1"/>
  <c r="G695" i="24" l="1"/>
  <c r="I695" i="24" s="1"/>
  <c r="I696" i="24" l="1"/>
  <c r="I698" i="24" l="1"/>
  <c r="G699" i="24" l="1"/>
  <c r="I699" i="24" s="1"/>
  <c r="G700" i="24" l="1"/>
  <c r="I700" i="24" s="1"/>
  <c r="G701" i="24" l="1"/>
  <c r="I701" i="24" s="1"/>
  <c r="G702" i="24" l="1"/>
  <c r="I702" i="24" s="1"/>
  <c r="G703" i="24" l="1"/>
  <c r="I703" i="24" s="1"/>
  <c r="G704" i="24" l="1"/>
  <c r="I704" i="24" s="1"/>
  <c r="G705" i="24" l="1"/>
  <c r="I705" i="24" s="1"/>
  <c r="G706" i="24" l="1"/>
  <c r="I706" i="24" s="1"/>
  <c r="G707" i="24" l="1"/>
  <c r="I707" i="24" s="1"/>
  <c r="E1910" i="24"/>
  <c r="E1911" i="24" s="1"/>
  <c r="E1912" i="24" s="1"/>
  <c r="E1913" i="24" s="1"/>
  <c r="E1914" i="24" s="1"/>
  <c r="E1915" i="24" s="1"/>
  <c r="E1916" i="24" s="1"/>
  <c r="E1917" i="24" s="1"/>
  <c r="E1918" i="24" s="1"/>
  <c r="E1919" i="24" s="1"/>
  <c r="E1920" i="24" s="1"/>
  <c r="E1921" i="24" s="1"/>
  <c r="E1922" i="24" s="1"/>
  <c r="E1923" i="24" s="1"/>
  <c r="E1924" i="24" s="1"/>
  <c r="E1925" i="24" s="1"/>
  <c r="E1926" i="24" s="1"/>
  <c r="E1927" i="24" s="1"/>
  <c r="E1928" i="24" s="1"/>
  <c r="E1929" i="24" s="1"/>
  <c r="E1930" i="24" s="1"/>
  <c r="E1931" i="24" s="1"/>
  <c r="E1932" i="24" s="1"/>
  <c r="E1933" i="24" s="1"/>
  <c r="E1934" i="24" s="1"/>
  <c r="E1935" i="24" s="1"/>
  <c r="E1936" i="24" s="1"/>
  <c r="E1937" i="24" s="1"/>
  <c r="E1938" i="24" s="1"/>
  <c r="G708" i="24" l="1"/>
  <c r="I708" i="24" s="1"/>
  <c r="G709" i="24" l="1"/>
  <c r="I709" i="24" s="1"/>
  <c r="G710" i="24" l="1"/>
  <c r="I710" i="24" s="1"/>
  <c r="G711" i="24" l="1"/>
  <c r="I711" i="24" s="1"/>
  <c r="G712" i="24" l="1"/>
  <c r="I712" i="24" s="1"/>
  <c r="G713" i="24" l="1"/>
  <c r="I713" i="24" s="1"/>
  <c r="G714" i="24" l="1"/>
  <c r="I714" i="24" s="1"/>
  <c r="G715" i="24" l="1"/>
  <c r="I715" i="24" s="1"/>
  <c r="G716" i="24" l="1"/>
  <c r="I716" i="24" s="1"/>
  <c r="G717" i="24" l="1"/>
  <c r="I717" i="24" s="1"/>
  <c r="G718" i="24" l="1"/>
  <c r="I718" i="24" s="1"/>
  <c r="G719" i="24" l="1"/>
  <c r="I719" i="24" s="1"/>
  <c r="G720" i="24" l="1"/>
  <c r="I720" i="24" s="1"/>
  <c r="G721" i="24" l="1"/>
  <c r="I721" i="24" s="1"/>
  <c r="G722" i="24" l="1"/>
  <c r="I722" i="24" s="1"/>
  <c r="G723" i="24" l="1"/>
  <c r="I723" i="24" s="1"/>
  <c r="G724" i="24" l="1"/>
  <c r="I724" i="24" s="1"/>
  <c r="G725" i="24" l="1"/>
  <c r="I725" i="24" s="1"/>
  <c r="G726" i="24" l="1"/>
  <c r="I726" i="24" s="1"/>
  <c r="G727" i="24" l="1"/>
  <c r="I727" i="24" s="1"/>
  <c r="G728" i="24" l="1"/>
  <c r="I728" i="24" s="1"/>
  <c r="G729" i="24" l="1"/>
  <c r="I729" i="24" s="1"/>
  <c r="G730" i="24" l="1"/>
  <c r="I730" i="24" s="1"/>
  <c r="G731" i="24" l="1"/>
  <c r="I731" i="24" s="1"/>
  <c r="G732" i="24" l="1"/>
  <c r="I732" i="24" s="1"/>
  <c r="G733" i="24" l="1"/>
  <c r="I733" i="24" s="1"/>
  <c r="G734" i="24" l="1"/>
  <c r="I734" i="24" s="1"/>
  <c r="E1940" i="24"/>
  <c r="E1941" i="24" s="1"/>
  <c r="E1942" i="24" s="1"/>
  <c r="E1943" i="24" s="1"/>
  <c r="E1944" i="24" s="1"/>
  <c r="E1945" i="24" s="1"/>
  <c r="E1946" i="24" s="1"/>
  <c r="E1947" i="24" s="1"/>
  <c r="E1948" i="24" s="1"/>
  <c r="E1949" i="24" s="1"/>
  <c r="E1950" i="24" s="1"/>
  <c r="E1951" i="24" s="1"/>
  <c r="E1952" i="24" s="1"/>
  <c r="E1953" i="24" s="1"/>
  <c r="E1954" i="24" s="1"/>
  <c r="E1955" i="24" s="1"/>
  <c r="E1956" i="24" s="1"/>
  <c r="E1957" i="24" s="1"/>
  <c r="E1958" i="24" s="1"/>
  <c r="E1959" i="24" s="1"/>
  <c r="E1960" i="24" s="1"/>
  <c r="E1961" i="24" s="1"/>
  <c r="E1962" i="24" s="1"/>
  <c r="E1963" i="24" s="1"/>
  <c r="E1964" i="24" s="1"/>
  <c r="E1965" i="24" s="1"/>
  <c r="E1966" i="24" s="1"/>
  <c r="E1967" i="24" l="1"/>
  <c r="G735" i="24"/>
  <c r="I735" i="24" s="1"/>
  <c r="E1968" i="24" l="1"/>
  <c r="E1969" i="24" s="1"/>
  <c r="G736" i="24"/>
  <c r="I736" i="24" s="1"/>
  <c r="G737" i="24" l="1"/>
  <c r="I737" i="24" s="1"/>
  <c r="G738" i="24" l="1"/>
  <c r="I738" i="24" s="1"/>
  <c r="G739" i="24" l="1"/>
  <c r="I739" i="24" s="1"/>
  <c r="G740" i="24" l="1"/>
  <c r="I740" i="24" s="1"/>
  <c r="G741" i="24" l="1"/>
  <c r="I741" i="24" s="1"/>
  <c r="G742" i="24" l="1"/>
  <c r="I742" i="24" s="1"/>
  <c r="G743" i="24" l="1"/>
  <c r="I743" i="24" s="1"/>
  <c r="G744" i="24" l="1"/>
  <c r="I744" i="24" s="1"/>
  <c r="G745" i="24" l="1"/>
  <c r="I745" i="24" s="1"/>
  <c r="G746" i="24" l="1"/>
  <c r="I746" i="24" s="1"/>
  <c r="G747" i="24" l="1"/>
  <c r="I747" i="24" s="1"/>
  <c r="G748" i="24" l="1"/>
  <c r="I748" i="24" s="1"/>
  <c r="E1971" i="24" l="1"/>
  <c r="E1972" i="24" s="1"/>
  <c r="E1973" i="24" s="1"/>
  <c r="E1974" i="24" s="1"/>
  <c r="E1975" i="24" s="1"/>
  <c r="E1976" i="24" s="1"/>
  <c r="E1977" i="24" s="1"/>
  <c r="E1978" i="24" s="1"/>
  <c r="E1979" i="24" s="1"/>
  <c r="E1980" i="24" s="1"/>
  <c r="E1981" i="24" s="1"/>
  <c r="E1982" i="24" s="1"/>
  <c r="E1983" i="24" s="1"/>
  <c r="E1984" i="24" s="1"/>
  <c r="E1985" i="24" s="1"/>
  <c r="E1986" i="24" s="1"/>
  <c r="E1987" i="24" s="1"/>
  <c r="E1988" i="24" s="1"/>
  <c r="E1989" i="24" s="1"/>
  <c r="E1990" i="24" s="1"/>
  <c r="E1991" i="24" s="1"/>
  <c r="E1992" i="24" s="1"/>
  <c r="E1993" i="24" s="1"/>
  <c r="E1994" i="24" s="1"/>
  <c r="E1995" i="24" s="1"/>
  <c r="E1996" i="24" s="1"/>
  <c r="E1997" i="24" s="1"/>
  <c r="E1998" i="24" s="1"/>
  <c r="E1999" i="24" s="1"/>
  <c r="E751" i="24" l="1"/>
  <c r="E752" i="24" s="1"/>
  <c r="E753" i="24" s="1"/>
  <c r="E754" i="24" s="1"/>
  <c r="E755" i="24" s="1"/>
  <c r="E756" i="24" s="1"/>
  <c r="E757" i="24" s="1"/>
  <c r="E758" i="24" s="1"/>
  <c r="E759" i="24" s="1"/>
  <c r="E760" i="24" s="1"/>
  <c r="E761" i="24" s="1"/>
  <c r="E762" i="24" s="1"/>
  <c r="E763" i="24" s="1"/>
  <c r="E764" i="24" s="1"/>
  <c r="E765" i="24" s="1"/>
  <c r="E766" i="24" s="1"/>
  <c r="E767" i="24" s="1"/>
  <c r="E768" i="24" s="1"/>
  <c r="G751" i="24" l="1"/>
  <c r="I751" i="24" s="1"/>
  <c r="G752" i="24" l="1"/>
  <c r="I752" i="24" s="1"/>
  <c r="G753" i="24" l="1"/>
  <c r="I753" i="24" s="1"/>
  <c r="G754" i="24" l="1"/>
  <c r="I754" i="24" s="1"/>
  <c r="G755" i="24" l="1"/>
  <c r="I755" i="24" s="1"/>
  <c r="G756" i="24" l="1"/>
  <c r="I756" i="24" s="1"/>
  <c r="G757" i="24" l="1"/>
  <c r="I757" i="24" s="1"/>
  <c r="G758" i="24" l="1"/>
  <c r="I758" i="24" s="1"/>
  <c r="G759" i="24" l="1"/>
  <c r="I759" i="24" s="1"/>
  <c r="G760" i="24" l="1"/>
  <c r="I760" i="24" s="1"/>
  <c r="G761" i="24" l="1"/>
  <c r="I761" i="24" s="1"/>
  <c r="G762" i="24" l="1"/>
  <c r="I762" i="24" s="1"/>
  <c r="G763" i="24" l="1"/>
  <c r="I763" i="24" s="1"/>
  <c r="G764" i="24" l="1"/>
  <c r="I764" i="24" s="1"/>
  <c r="G765" i="24" l="1"/>
  <c r="I765" i="24" s="1"/>
  <c r="G766" i="24" l="1"/>
  <c r="I766" i="24" s="1"/>
  <c r="G767" i="24" l="1"/>
  <c r="I767" i="24" s="1"/>
  <c r="G768" i="24" l="1"/>
  <c r="I768" i="24" s="1"/>
  <c r="E2001" i="24" l="1"/>
  <c r="E2002" i="24" s="1"/>
  <c r="E2003" i="24" s="1"/>
  <c r="E2004" i="24" s="1"/>
  <c r="E2005" i="24" s="1"/>
  <c r="E2006" i="24" s="1"/>
  <c r="E2007" i="24" s="1"/>
  <c r="E2008" i="24" s="1"/>
  <c r="E2009" i="24" s="1"/>
  <c r="E2010" i="24" s="1"/>
  <c r="E2011" i="24" s="1"/>
  <c r="E2012" i="24" s="1"/>
  <c r="E2013" i="24" s="1"/>
  <c r="E2014" i="24" l="1"/>
  <c r="E771" i="24"/>
  <c r="E772" i="24" s="1"/>
  <c r="E773" i="24" s="1"/>
  <c r="E774" i="24" s="1"/>
  <c r="E775" i="24" s="1"/>
  <c r="E776" i="24" s="1"/>
  <c r="E777" i="24" s="1"/>
  <c r="E778" i="24" s="1"/>
  <c r="E779" i="24" s="1"/>
  <c r="E780" i="24" s="1"/>
  <c r="E781" i="24" s="1"/>
  <c r="E782" i="24" s="1"/>
  <c r="E783" i="24" s="1"/>
  <c r="E784" i="24" s="1"/>
  <c r="E785" i="24" s="1"/>
  <c r="E786" i="24" s="1"/>
  <c r="E787" i="24" s="1"/>
  <c r="E788" i="24" s="1"/>
  <c r="E789" i="24" s="1"/>
  <c r="E790" i="24" s="1"/>
  <c r="E791" i="24" s="1"/>
  <c r="E792" i="24" s="1"/>
  <c r="U36" i="4"/>
  <c r="E2015" i="24" l="1"/>
  <c r="E2016" i="24" s="1"/>
  <c r="E2017" i="24" s="1"/>
  <c r="E2018" i="24" s="1"/>
  <c r="E2019" i="24" s="1"/>
  <c r="E2020" i="24" s="1"/>
  <c r="E2021" i="24" s="1"/>
  <c r="E793" i="24"/>
  <c r="E794" i="24" l="1"/>
  <c r="G793" i="24"/>
  <c r="E795" i="24" l="1"/>
  <c r="E796" i="24" s="1"/>
  <c r="E797" i="24" s="1"/>
  <c r="E798" i="24" s="1"/>
  <c r="E799" i="24" s="1"/>
  <c r="E800" i="24" s="1"/>
  <c r="E801" i="24" s="1"/>
  <c r="E802" i="24" s="1"/>
  <c r="E803" i="24" s="1"/>
  <c r="E804" i="24" s="1"/>
  <c r="E805" i="24" s="1"/>
  <c r="E806" i="24" s="1"/>
  <c r="E807" i="24" s="1"/>
  <c r="E808" i="24" s="1"/>
  <c r="E809" i="24" s="1"/>
  <c r="E810" i="24" s="1"/>
  <c r="E811" i="24" s="1"/>
  <c r="E812" i="24" s="1"/>
  <c r="E813" i="24" s="1"/>
  <c r="E814" i="24" s="1"/>
  <c r="E815" i="24" s="1"/>
  <c r="E816" i="24" s="1"/>
  <c r="E817" i="24" s="1"/>
  <c r="E818" i="24" s="1"/>
  <c r="E819" i="24" s="1"/>
  <c r="E820" i="24" s="1"/>
  <c r="E821" i="24" s="1"/>
  <c r="E822" i="24" s="1"/>
  <c r="G794" i="24"/>
  <c r="G771" i="24"/>
  <c r="I771" i="24" s="1"/>
  <c r="G772" i="24" l="1"/>
  <c r="I772" i="24" s="1"/>
  <c r="G773" i="24" l="1"/>
  <c r="I773" i="24" s="1"/>
  <c r="G774" i="24" l="1"/>
  <c r="I774" i="24" s="1"/>
  <c r="G775" i="24" l="1"/>
  <c r="I775" i="24" s="1"/>
  <c r="G776" i="24" l="1"/>
  <c r="I776" i="24" s="1"/>
  <c r="G777" i="24" l="1"/>
  <c r="I777" i="24" s="1"/>
  <c r="G778" i="24" l="1"/>
  <c r="I778" i="24" s="1"/>
  <c r="G779" i="24" l="1"/>
  <c r="I779" i="24" s="1"/>
  <c r="G780" i="24" l="1"/>
  <c r="I780" i="24" s="1"/>
  <c r="G781" i="24" l="1"/>
  <c r="I781" i="24" s="1"/>
  <c r="G782" i="24" l="1"/>
  <c r="I782" i="24" s="1"/>
  <c r="I794" i="24"/>
  <c r="G783" i="24" l="1"/>
  <c r="I783" i="24" s="1"/>
  <c r="G795" i="24"/>
  <c r="I795" i="24" s="1"/>
  <c r="G784" i="24" l="1"/>
  <c r="I784" i="24" s="1"/>
  <c r="G796" i="24"/>
  <c r="I796" i="24" s="1"/>
  <c r="G785" i="24" l="1"/>
  <c r="I785" i="24" s="1"/>
  <c r="G797" i="24"/>
  <c r="I797" i="24" s="1"/>
  <c r="G786" i="24" l="1"/>
  <c r="I786" i="24" s="1"/>
  <c r="G798" i="24"/>
  <c r="I798" i="24" s="1"/>
  <c r="G787" i="24" l="1"/>
  <c r="I787" i="24" s="1"/>
  <c r="G799" i="24"/>
  <c r="I799" i="24" s="1"/>
  <c r="G788" i="24" l="1"/>
  <c r="I788" i="24" s="1"/>
  <c r="G800" i="24"/>
  <c r="I800" i="24" s="1"/>
  <c r="G789" i="24" l="1"/>
  <c r="I789" i="24" s="1"/>
  <c r="G801" i="24"/>
  <c r="I801" i="24" s="1"/>
  <c r="G790" i="24" l="1"/>
  <c r="I790" i="24" s="1"/>
  <c r="E2023" i="24"/>
  <c r="E2024" i="24" s="1"/>
  <c r="E2025" i="24" s="1"/>
  <c r="G802" i="24"/>
  <c r="I802" i="24" s="1"/>
  <c r="G792" i="24" l="1"/>
  <c r="I792" i="24" s="1"/>
  <c r="G791" i="24"/>
  <c r="I791" i="24" s="1"/>
  <c r="G803" i="24"/>
  <c r="I803" i="24" s="1"/>
  <c r="G804" i="24" l="1"/>
  <c r="I804" i="24" s="1"/>
  <c r="G805" i="24" l="1"/>
  <c r="I805" i="24" s="1"/>
  <c r="E2027" i="24" l="1"/>
  <c r="E2028" i="24" s="1"/>
  <c r="E2029" i="24" s="1"/>
  <c r="E2030" i="24" s="1"/>
  <c r="E2031" i="24" s="1"/>
  <c r="E2032" i="24" s="1"/>
  <c r="E2033" i="24" s="1"/>
  <c r="E2034" i="24" s="1"/>
  <c r="E2035" i="24" s="1"/>
  <c r="E2036" i="24" s="1"/>
  <c r="E2037" i="24" s="1"/>
  <c r="E2038" i="24" s="1"/>
  <c r="E2039" i="24" s="1"/>
  <c r="E2040" i="24" s="1"/>
  <c r="E2041" i="24" s="1"/>
  <c r="E2042" i="24" s="1"/>
  <c r="E2043" i="24" s="1"/>
  <c r="E2044" i="24" s="1"/>
  <c r="E2045" i="24" s="1"/>
  <c r="E2046" i="24" s="1"/>
  <c r="E2047" i="24" s="1"/>
  <c r="E2048" i="24" s="1"/>
  <c r="E2049" i="24" s="1"/>
  <c r="E2050" i="24" s="1"/>
  <c r="E2051" i="24" s="1"/>
  <c r="E2052" i="24" s="1"/>
  <c r="E2053" i="24" s="1"/>
  <c r="E2054" i="24" s="1"/>
  <c r="G806" i="24"/>
  <c r="I806" i="24" s="1"/>
  <c r="G807" i="24" l="1"/>
  <c r="I807" i="24" s="1"/>
  <c r="G808" i="24" l="1"/>
  <c r="I808" i="24" s="1"/>
  <c r="G809" i="24" l="1"/>
  <c r="I809" i="24" s="1"/>
  <c r="G810" i="24" l="1"/>
  <c r="I810" i="24" s="1"/>
  <c r="G811" i="24" l="1"/>
  <c r="I811" i="24" s="1"/>
  <c r="G812" i="24" l="1"/>
  <c r="I812" i="24" s="1"/>
  <c r="G813" i="24" l="1"/>
  <c r="I813" i="24" s="1"/>
  <c r="G814" i="24" l="1"/>
  <c r="I814" i="24" s="1"/>
  <c r="G815" i="24" l="1"/>
  <c r="I815" i="24" s="1"/>
  <c r="G816" i="24" l="1"/>
  <c r="I816" i="24" s="1"/>
  <c r="G817" i="24" l="1"/>
  <c r="I817" i="24" s="1"/>
  <c r="G818" i="24" l="1"/>
  <c r="I818" i="24" s="1"/>
  <c r="G819" i="24" l="1"/>
  <c r="I819" i="24" s="1"/>
  <c r="G820" i="24" l="1"/>
  <c r="I820" i="24" s="1"/>
  <c r="G821" i="24" l="1"/>
  <c r="I821" i="24" s="1"/>
  <c r="G822" i="24" l="1"/>
  <c r="I822" i="24" s="1"/>
  <c r="E824" i="24" l="1"/>
  <c r="E825" i="24" s="1"/>
  <c r="E826" i="24" s="1"/>
  <c r="E827" i="24" s="1"/>
  <c r="E828" i="24" s="1"/>
  <c r="E829" i="24" s="1"/>
  <c r="E830" i="24" s="1"/>
  <c r="E831" i="24" s="1"/>
  <c r="E832" i="24" s="1"/>
  <c r="E833" i="24" s="1"/>
  <c r="E834" i="24" s="1"/>
  <c r="E835" i="24" s="1"/>
  <c r="E836" i="24" s="1"/>
  <c r="E837" i="24" s="1"/>
  <c r="E838" i="24" s="1"/>
  <c r="E839" i="24" s="1"/>
  <c r="E840" i="24" s="1"/>
  <c r="E841" i="24" s="1"/>
  <c r="E842" i="24" s="1"/>
  <c r="E843" i="24" s="1"/>
  <c r="E844" i="24" s="1"/>
  <c r="E845" i="24" s="1"/>
  <c r="E846" i="24" s="1"/>
  <c r="E847" i="24" s="1"/>
  <c r="E848" i="24" s="1"/>
  <c r="E849" i="24" s="1"/>
  <c r="E850" i="24" s="1"/>
  <c r="E851" i="24" s="1"/>
  <c r="E852" i="24" s="1"/>
  <c r="E853" i="24" s="1"/>
  <c r="E854" i="24" s="1"/>
  <c r="E855" i="24" s="1"/>
  <c r="E856" i="24" s="1"/>
  <c r="E857" i="24" s="1"/>
  <c r="E858" i="24" s="1"/>
  <c r="E859" i="24" s="1"/>
  <c r="E860" i="24" s="1"/>
  <c r="E861" i="24" s="1"/>
  <c r="E862" i="24" s="1"/>
  <c r="E863" i="24" s="1"/>
  <c r="E864" i="24" s="1"/>
  <c r="E865" i="24" s="1"/>
  <c r="E866" i="24" s="1"/>
  <c r="E867" i="24" s="1"/>
  <c r="G867" i="24" s="1"/>
  <c r="E868" i="24" l="1"/>
  <c r="G824" i="24"/>
  <c r="I824" i="24" s="1"/>
  <c r="E869" i="24" l="1"/>
  <c r="G868" i="24"/>
  <c r="G825" i="24"/>
  <c r="I825" i="24" s="1"/>
  <c r="G826" i="24" l="1"/>
  <c r="I826" i="24" s="1"/>
  <c r="G827" i="24" l="1"/>
  <c r="I827" i="24" s="1"/>
  <c r="G828" i="24" l="1"/>
  <c r="I828" i="24" s="1"/>
  <c r="G829" i="24" l="1"/>
  <c r="I829" i="24" s="1"/>
  <c r="G830" i="24" l="1"/>
  <c r="I830" i="24" s="1"/>
  <c r="G831" i="24" l="1"/>
  <c r="I831" i="24" s="1"/>
  <c r="G832" i="24" l="1"/>
  <c r="I832" i="24" s="1"/>
  <c r="G833" i="24" l="1"/>
  <c r="I833" i="24" s="1"/>
  <c r="E2056" i="24" l="1"/>
  <c r="E2057" i="24" s="1"/>
  <c r="E2058" i="24" s="1"/>
  <c r="E2059" i="24" s="1"/>
  <c r="E2060" i="24" s="1"/>
  <c r="E2061" i="24" s="1"/>
  <c r="E2062" i="24" s="1"/>
  <c r="E2063" i="24" s="1"/>
  <c r="E2064" i="24" s="1"/>
  <c r="E2065" i="24" s="1"/>
  <c r="E2066" i="24" s="1"/>
  <c r="E2067" i="24" s="1"/>
  <c r="E2068" i="24" s="1"/>
  <c r="E2069" i="24" s="1"/>
  <c r="E2070" i="24" s="1"/>
  <c r="E2071" i="24" s="1"/>
  <c r="E2072" i="24" s="1"/>
  <c r="E2073" i="24" s="1"/>
  <c r="G834" i="24"/>
  <c r="I834" i="24" s="1"/>
  <c r="E2074" i="24" l="1"/>
  <c r="G835" i="24"/>
  <c r="I835" i="24" s="1"/>
  <c r="E2075" i="24" l="1"/>
  <c r="E2076" i="24" s="1"/>
  <c r="E2077" i="24" s="1"/>
  <c r="E2078" i="24" s="1"/>
  <c r="E2079" i="24" s="1"/>
  <c r="E2080" i="24" s="1"/>
  <c r="E2081" i="24" s="1"/>
  <c r="E2082" i="24" s="1"/>
  <c r="E2083" i="24" s="1"/>
  <c r="G836" i="24"/>
  <c r="I836" i="24" s="1"/>
  <c r="G837" i="24" l="1"/>
  <c r="I837" i="24" s="1"/>
  <c r="G838" i="24" l="1"/>
  <c r="I838" i="24" s="1"/>
  <c r="G839" i="24" l="1"/>
  <c r="I839" i="24" s="1"/>
  <c r="G840" i="24" l="1"/>
  <c r="I840" i="24" s="1"/>
  <c r="G841" i="24" l="1"/>
  <c r="I841" i="24" s="1"/>
  <c r="G842" i="24" l="1"/>
  <c r="I842" i="24" s="1"/>
  <c r="G843" i="24" l="1"/>
  <c r="I843" i="24" s="1"/>
  <c r="G844" i="24" l="1"/>
  <c r="I844" i="24" s="1"/>
  <c r="G845" i="24" l="1"/>
  <c r="I845" i="24" s="1"/>
  <c r="G846" i="24" l="1"/>
  <c r="I846" i="24" s="1"/>
  <c r="G847" i="24" l="1"/>
  <c r="I847" i="24" s="1"/>
  <c r="G848" i="24" l="1"/>
  <c r="I848" i="24" s="1"/>
  <c r="G849" i="24" l="1"/>
  <c r="I849" i="24" s="1"/>
  <c r="G850" i="24" l="1"/>
  <c r="I850" i="24" s="1"/>
  <c r="G851" i="24" l="1"/>
  <c r="I851" i="24" s="1"/>
  <c r="G852" i="24" l="1"/>
  <c r="I852" i="24" s="1"/>
  <c r="G853" i="24" l="1"/>
  <c r="I853" i="24" s="1"/>
  <c r="G854" i="24" l="1"/>
  <c r="I854" i="24" s="1"/>
  <c r="G855" i="24" l="1"/>
  <c r="I855" i="24" s="1"/>
  <c r="G856" i="24" l="1"/>
  <c r="I856" i="24" s="1"/>
  <c r="G857" i="24" l="1"/>
  <c r="I857" i="24" s="1"/>
  <c r="G858" i="24" l="1"/>
  <c r="I858" i="24" s="1"/>
  <c r="G859" i="24" l="1"/>
  <c r="I859" i="24" s="1"/>
  <c r="G860" i="24" l="1"/>
  <c r="I860" i="24" s="1"/>
  <c r="G861" i="24" l="1"/>
  <c r="I861" i="24" s="1"/>
  <c r="E2085" i="24"/>
  <c r="E2086" i="24" s="1"/>
  <c r="E2087" i="24" s="1"/>
  <c r="E2088" i="24" s="1"/>
  <c r="E2089" i="24" s="1"/>
  <c r="E2090" i="24" s="1"/>
  <c r="E2091" i="24" s="1"/>
  <c r="E2092" i="24" s="1"/>
  <c r="E2093" i="24" s="1"/>
  <c r="E2094" i="24" s="1"/>
  <c r="E2095" i="24" s="1"/>
  <c r="E2096" i="24" s="1"/>
  <c r="E2097" i="24" s="1"/>
  <c r="E2098" i="24" s="1"/>
  <c r="E2099" i="24" s="1"/>
  <c r="E2100" i="24" s="1"/>
  <c r="E2101" i="24" s="1"/>
  <c r="G862" i="24" l="1"/>
  <c r="I862" i="24" s="1"/>
  <c r="G863" i="24" l="1"/>
  <c r="I863" i="24" s="1"/>
  <c r="G864" i="24" l="1"/>
  <c r="I864" i="24" s="1"/>
  <c r="G865" i="24" l="1"/>
  <c r="I865" i="24" s="1"/>
  <c r="G866" i="24" l="1"/>
  <c r="I866" i="24" s="1"/>
  <c r="I867" i="24" l="1"/>
  <c r="E871" i="24" l="1"/>
  <c r="E872" i="24" s="1"/>
  <c r="E873" i="24" s="1"/>
  <c r="E874" i="24" s="1"/>
  <c r="E875" i="24" s="1"/>
  <c r="E876" i="24" s="1"/>
  <c r="E877" i="24" s="1"/>
  <c r="E878" i="24" s="1"/>
  <c r="E879" i="24" s="1"/>
  <c r="E880" i="24" s="1"/>
  <c r="E881" i="24" s="1"/>
  <c r="E882" i="24" s="1"/>
  <c r="E883" i="24" s="1"/>
  <c r="E884" i="24" s="1"/>
  <c r="E885" i="24" s="1"/>
  <c r="E886" i="24" s="1"/>
  <c r="E887" i="24" s="1"/>
  <c r="E888" i="24" s="1"/>
  <c r="E889" i="24" s="1"/>
  <c r="E890" i="24" s="1"/>
  <c r="E891" i="24" s="1"/>
  <c r="E892" i="24" s="1"/>
  <c r="E893" i="24" s="1"/>
  <c r="E894" i="24" s="1"/>
  <c r="E895" i="24" s="1"/>
  <c r="E896" i="24" s="1"/>
  <c r="E897" i="24" s="1"/>
  <c r="E898" i="24" s="1"/>
  <c r="E899" i="24" s="1"/>
  <c r="E900" i="24" s="1"/>
  <c r="E901" i="24" s="1"/>
  <c r="E902" i="24" s="1"/>
  <c r="G869" i="24"/>
  <c r="I869" i="24" s="1"/>
  <c r="G871" i="24" l="1"/>
  <c r="I871" i="24" s="1"/>
  <c r="G872" i="24" l="1"/>
  <c r="I872" i="24" s="1"/>
  <c r="G873" i="24" l="1"/>
  <c r="I873" i="24" s="1"/>
  <c r="G874" i="24" l="1"/>
  <c r="I874" i="24" s="1"/>
  <c r="G875" i="24" l="1"/>
  <c r="I875" i="24" s="1"/>
  <c r="G876" i="24" l="1"/>
  <c r="I876" i="24" s="1"/>
  <c r="G877" i="24" l="1"/>
  <c r="I877" i="24" s="1"/>
  <c r="G878" i="24" l="1"/>
  <c r="I878" i="24" s="1"/>
  <c r="G879" i="24" l="1"/>
  <c r="I879" i="24" s="1"/>
  <c r="G880" i="24" l="1"/>
  <c r="I880" i="24" s="1"/>
  <c r="E2103" i="24"/>
  <c r="E2104" i="24" s="1"/>
  <c r="E2105" i="24" s="1"/>
  <c r="E2106" i="24" s="1"/>
  <c r="E2107" i="24" s="1"/>
  <c r="E2108" i="24" s="1"/>
  <c r="E2109" i="24" s="1"/>
  <c r="E2110" i="24" s="1"/>
  <c r="E2111" i="24" s="1"/>
  <c r="E2112" i="24" s="1"/>
  <c r="E2113" i="24" s="1"/>
  <c r="E2114" i="24" s="1"/>
  <c r="E2115" i="24" s="1"/>
  <c r="E2116" i="24" s="1"/>
  <c r="E2117" i="24" s="1"/>
  <c r="G881" i="24" l="1"/>
  <c r="I881" i="24" s="1"/>
  <c r="G882" i="24" l="1"/>
  <c r="I882" i="24" s="1"/>
  <c r="G883" i="24" l="1"/>
  <c r="I883" i="24" s="1"/>
  <c r="G884" i="24" l="1"/>
  <c r="I884" i="24" s="1"/>
  <c r="G885" i="24" l="1"/>
  <c r="I885" i="24" s="1"/>
  <c r="G886" i="24" l="1"/>
  <c r="I886" i="24" s="1"/>
  <c r="G887" i="24" l="1"/>
  <c r="I887" i="24" s="1"/>
  <c r="G888" i="24" l="1"/>
  <c r="I888" i="24" s="1"/>
  <c r="G889" i="24" l="1"/>
  <c r="I889" i="24" s="1"/>
  <c r="G890" i="24" l="1"/>
  <c r="I890" i="24" s="1"/>
  <c r="G891" i="24" l="1"/>
  <c r="I891" i="24" s="1"/>
  <c r="G892" i="24" l="1"/>
  <c r="I892" i="24" s="1"/>
  <c r="G893" i="24" l="1"/>
  <c r="I893" i="24" s="1"/>
  <c r="G894" i="24" l="1"/>
  <c r="I894" i="24" s="1"/>
  <c r="G895" i="24" l="1"/>
  <c r="I895" i="24" s="1"/>
  <c r="G896" i="24" l="1"/>
  <c r="I896" i="24" s="1"/>
  <c r="E2119" i="24"/>
  <c r="E2120" i="24" s="1"/>
  <c r="E2121" i="24" s="1"/>
  <c r="E2122" i="24" s="1"/>
  <c r="E2123" i="24" s="1"/>
  <c r="E2124" i="24" s="1"/>
  <c r="E2125" i="24" s="1"/>
  <c r="E2126" i="24" s="1"/>
  <c r="E2127" i="24" s="1"/>
  <c r="E2128" i="24" s="1"/>
  <c r="E2129" i="24" s="1"/>
  <c r="E2130" i="24" s="1"/>
  <c r="E2131" i="24" s="1"/>
  <c r="G897" i="24" l="1"/>
  <c r="I897" i="24" s="1"/>
  <c r="G898" i="24" l="1"/>
  <c r="I898" i="24" s="1"/>
  <c r="G899" i="24" l="1"/>
  <c r="I899" i="24" s="1"/>
  <c r="G900" i="24" l="1"/>
  <c r="I900" i="24" s="1"/>
  <c r="G901" i="24" l="1"/>
  <c r="I901" i="24" s="1"/>
  <c r="G902" i="24" l="1"/>
  <c r="I902" i="24" s="1"/>
  <c r="E904" i="24" l="1"/>
  <c r="E905" i="24" s="1"/>
  <c r="E906" i="24" s="1"/>
  <c r="E907" i="24" s="1"/>
  <c r="E908" i="24" s="1"/>
  <c r="E909" i="24" s="1"/>
  <c r="E910" i="24" s="1"/>
  <c r="E911" i="24" s="1"/>
  <c r="E912" i="24" s="1"/>
  <c r="E913" i="24" s="1"/>
  <c r="E914" i="24" s="1"/>
  <c r="E915" i="24" s="1"/>
  <c r="E916" i="24" s="1"/>
  <c r="E917" i="24" s="1"/>
  <c r="E918" i="24" s="1"/>
  <c r="E919" i="24" s="1"/>
  <c r="E920" i="24" s="1"/>
  <c r="E921" i="24" s="1"/>
  <c r="E922" i="24" s="1"/>
  <c r="E923" i="24" s="1"/>
  <c r="E924" i="24" s="1"/>
  <c r="E925" i="24" s="1"/>
  <c r="E926" i="24" s="1"/>
  <c r="E927" i="24" s="1"/>
  <c r="E928" i="24" s="1"/>
  <c r="E929" i="24" s="1"/>
  <c r="E930" i="24" s="1"/>
  <c r="G904" i="24" l="1"/>
  <c r="I904" i="24" s="1"/>
  <c r="G905" i="24" l="1"/>
  <c r="I905" i="24" s="1"/>
  <c r="G906" i="24" l="1"/>
  <c r="I906" i="24" s="1"/>
  <c r="G907" i="24" l="1"/>
  <c r="I907" i="24" s="1"/>
  <c r="G908" i="24" l="1"/>
  <c r="I908" i="24" s="1"/>
  <c r="E2133" i="24" l="1"/>
  <c r="E2134" i="24" s="1"/>
  <c r="E2135" i="24" s="1"/>
  <c r="E2136" i="24" s="1"/>
  <c r="G909" i="24"/>
  <c r="I909" i="24" s="1"/>
  <c r="E2137" i="24" l="1"/>
  <c r="G910" i="24"/>
  <c r="I910" i="24" s="1"/>
  <c r="E2138" i="24" l="1"/>
  <c r="E2139" i="24" s="1"/>
  <c r="E2140" i="24" s="1"/>
  <c r="E2141" i="24" s="1"/>
  <c r="E2142" i="24" s="1"/>
  <c r="E2143" i="24" s="1"/>
  <c r="E2144" i="24" s="1"/>
  <c r="E2145" i="24" s="1"/>
  <c r="E2146" i="24" s="1"/>
  <c r="E2147" i="24" s="1"/>
  <c r="G911" i="24"/>
  <c r="I911" i="24" s="1"/>
  <c r="G912" i="24" l="1"/>
  <c r="I912" i="24" s="1"/>
  <c r="G913" i="24" l="1"/>
  <c r="I913" i="24" s="1"/>
  <c r="G914" i="24" l="1"/>
  <c r="I914" i="24" s="1"/>
  <c r="G915" i="24" l="1"/>
  <c r="I915" i="24" s="1"/>
  <c r="G916" i="24" l="1"/>
  <c r="I916" i="24" s="1"/>
  <c r="G917" i="24" l="1"/>
  <c r="I917" i="24" s="1"/>
  <c r="G918" i="24" l="1"/>
  <c r="I918" i="24" s="1"/>
  <c r="G919" i="24" l="1"/>
  <c r="I919" i="24" s="1"/>
  <c r="G920" i="24" l="1"/>
  <c r="I920" i="24" s="1"/>
  <c r="G921" i="24" l="1"/>
  <c r="I921" i="24" s="1"/>
  <c r="G922" i="24" l="1"/>
  <c r="I922" i="24" s="1"/>
  <c r="G923" i="24" l="1"/>
  <c r="I923" i="24" s="1"/>
  <c r="G924" i="24" l="1"/>
  <c r="I924" i="24" s="1"/>
  <c r="E2149" i="24"/>
  <c r="E2150" i="24" l="1"/>
  <c r="G925" i="24"/>
  <c r="I925" i="24" s="1"/>
  <c r="E2151" i="24" l="1"/>
  <c r="G926" i="24"/>
  <c r="I926" i="24" s="1"/>
  <c r="E2152" i="24" l="1"/>
  <c r="G927" i="24"/>
  <c r="I927" i="24" s="1"/>
  <c r="E2153" i="24" l="1"/>
  <c r="G928" i="24"/>
  <c r="I928" i="24" s="1"/>
  <c r="E2154" i="24" l="1"/>
  <c r="G929" i="24"/>
  <c r="I929" i="24" s="1"/>
  <c r="E2155" i="24" l="1"/>
  <c r="E2156" i="24" s="1"/>
  <c r="E2157" i="24" s="1"/>
  <c r="E2158" i="24" s="1"/>
  <c r="E2159" i="24" s="1"/>
  <c r="E2160" i="24" s="1"/>
  <c r="E2161" i="24" s="1"/>
  <c r="E2162" i="24" s="1"/>
  <c r="E2163" i="24" s="1"/>
  <c r="E2164" i="24" s="1"/>
  <c r="E2165" i="24" s="1"/>
  <c r="E2166" i="24" s="1"/>
  <c r="E2167" i="24" s="1"/>
  <c r="E2168" i="24" s="1"/>
  <c r="G930" i="24"/>
  <c r="I930" i="24" s="1"/>
  <c r="E932" i="24"/>
  <c r="E933" i="24" s="1"/>
  <c r="E934" i="24" s="1"/>
  <c r="E935" i="24" s="1"/>
  <c r="E936" i="24" s="1"/>
  <c r="E937" i="24" s="1"/>
  <c r="E938" i="24" s="1"/>
  <c r="E939" i="24" s="1"/>
  <c r="E940" i="24" s="1"/>
  <c r="E941" i="24" s="1"/>
  <c r="E942" i="24" s="1"/>
  <c r="E943" i="24" s="1"/>
  <c r="E944" i="24" s="1"/>
  <c r="E945" i="24" s="1"/>
  <c r="E946" i="24" s="1"/>
  <c r="E947" i="24" s="1"/>
  <c r="E948" i="24" s="1"/>
  <c r="E949" i="24" s="1"/>
  <c r="E950" i="24" s="1"/>
  <c r="E951" i="24" s="1"/>
  <c r="E952" i="24" s="1"/>
  <c r="E953" i="24" s="1"/>
  <c r="E954" i="24" s="1"/>
  <c r="E955" i="24" s="1"/>
  <c r="E2169" i="24" l="1"/>
  <c r="G932" i="24" l="1"/>
  <c r="I932" i="24" s="1"/>
  <c r="G933" i="24" l="1"/>
  <c r="I933" i="24" s="1"/>
  <c r="G934" i="24" l="1"/>
  <c r="I934" i="24" s="1"/>
  <c r="G935" i="24" l="1"/>
  <c r="I935" i="24" s="1"/>
  <c r="G936" i="24" l="1"/>
  <c r="I936" i="24" s="1"/>
  <c r="G937" i="24" l="1"/>
  <c r="I937" i="24" s="1"/>
  <c r="G938" i="24" l="1"/>
  <c r="I938" i="24" s="1"/>
  <c r="G939" i="24" l="1"/>
  <c r="I939" i="24" s="1"/>
  <c r="G940" i="24" l="1"/>
  <c r="I940" i="24" s="1"/>
  <c r="G941" i="24" l="1"/>
  <c r="I941" i="24" s="1"/>
  <c r="G942" i="24" l="1"/>
  <c r="I942" i="24" s="1"/>
  <c r="E2171" i="24"/>
  <c r="E2172" i="24" s="1"/>
  <c r="E2173" i="24" s="1"/>
  <c r="E2174" i="24" s="1"/>
  <c r="E2175" i="24" s="1"/>
  <c r="E2176" i="24" s="1"/>
  <c r="E2177" i="24" s="1"/>
  <c r="G943" i="24" l="1"/>
  <c r="I943" i="24" s="1"/>
  <c r="G944" i="24" l="1"/>
  <c r="I944" i="24" s="1"/>
  <c r="G945" i="24" l="1"/>
  <c r="I945" i="24" s="1"/>
  <c r="G946" i="24" l="1"/>
  <c r="I946" i="24" s="1"/>
  <c r="G947" i="24" l="1"/>
  <c r="I947" i="24" s="1"/>
  <c r="G948" i="24" l="1"/>
  <c r="I948" i="24" s="1"/>
  <c r="G949" i="24" l="1"/>
  <c r="I949" i="24" s="1"/>
  <c r="E2179" i="24"/>
  <c r="E2180" i="24" s="1"/>
  <c r="E2181" i="24" s="1"/>
  <c r="E2182" i="24" s="1"/>
  <c r="E2183" i="24" s="1"/>
  <c r="E2184" i="24" s="1"/>
  <c r="E2185" i="24" s="1"/>
  <c r="E2186" i="24" s="1"/>
  <c r="E2187" i="24" s="1"/>
  <c r="E2188" i="24" s="1"/>
  <c r="E2189" i="24" s="1"/>
  <c r="E2190" i="24" s="1"/>
  <c r="E2191" i="24" s="1"/>
  <c r="E2192" i="24" s="1"/>
  <c r="E2193" i="24" s="1"/>
  <c r="E2194" i="24" l="1"/>
  <c r="E2195" i="24" s="1"/>
  <c r="G950" i="24"/>
  <c r="I950" i="24" s="1"/>
  <c r="E2196" i="24" l="1"/>
  <c r="G951" i="24"/>
  <c r="I951" i="24" s="1"/>
  <c r="G952" i="24" l="1"/>
  <c r="I952" i="24" s="1"/>
  <c r="G953" i="24" l="1"/>
  <c r="I953" i="24" s="1"/>
  <c r="G954" i="24" l="1"/>
  <c r="I954" i="24" s="1"/>
  <c r="E957" i="24" l="1"/>
  <c r="E958" i="24" s="1"/>
  <c r="E959" i="24" s="1"/>
  <c r="E960" i="24" s="1"/>
  <c r="E961" i="24" s="1"/>
  <c r="E962" i="24" s="1"/>
  <c r="E963" i="24" s="1"/>
  <c r="E964" i="24" s="1"/>
  <c r="E965" i="24" s="1"/>
  <c r="E966" i="24" s="1"/>
  <c r="E967" i="24" s="1"/>
  <c r="E968" i="24" s="1"/>
  <c r="E969" i="24" s="1"/>
  <c r="E970" i="24" s="1"/>
  <c r="E971" i="24" s="1"/>
  <c r="E972" i="24" s="1"/>
  <c r="G972" i="24" s="1"/>
  <c r="G955" i="24"/>
  <c r="I955" i="24" s="1"/>
  <c r="E973" i="24" l="1"/>
  <c r="E974" i="24" l="1"/>
  <c r="E975" i="24" s="1"/>
  <c r="E976" i="24" s="1"/>
  <c r="E977" i="24" s="1"/>
  <c r="E978" i="24" s="1"/>
  <c r="E979" i="24" s="1"/>
  <c r="E980" i="24" s="1"/>
  <c r="E981" i="24" s="1"/>
  <c r="E982" i="24" s="1"/>
  <c r="E983" i="24" s="1"/>
  <c r="E984" i="24" s="1"/>
  <c r="E985" i="24" s="1"/>
  <c r="E986" i="24" s="1"/>
  <c r="E987" i="24" s="1"/>
  <c r="E988" i="24" s="1"/>
  <c r="E989" i="24" s="1"/>
  <c r="E990" i="24" s="1"/>
  <c r="E991" i="24" s="1"/>
  <c r="E992" i="24" s="1"/>
  <c r="E993" i="24" s="1"/>
  <c r="G993" i="24" s="1"/>
  <c r="G973" i="24"/>
  <c r="G957" i="24"/>
  <c r="I957" i="24" s="1"/>
  <c r="E994" i="24" l="1"/>
  <c r="G958" i="24"/>
  <c r="I958" i="24" s="1"/>
  <c r="E995" i="24" l="1"/>
  <c r="E996" i="24" s="1"/>
  <c r="G994" i="24"/>
  <c r="G959" i="24"/>
  <c r="I959" i="24" s="1"/>
  <c r="G960" i="24" l="1"/>
  <c r="I960" i="24" s="1"/>
  <c r="G961" i="24" l="1"/>
  <c r="I961" i="24" s="1"/>
  <c r="G962" i="24" l="1"/>
  <c r="I962" i="24" s="1"/>
  <c r="G963" i="24" l="1"/>
  <c r="I963" i="24" s="1"/>
  <c r="G964" i="24" l="1"/>
  <c r="I964" i="24" s="1"/>
  <c r="E2199" i="24" l="1"/>
  <c r="G965" i="24"/>
  <c r="I965" i="24" s="1"/>
  <c r="E2200" i="24" l="1"/>
  <c r="G966" i="24"/>
  <c r="I966" i="24" s="1"/>
  <c r="E2201" i="24" l="1"/>
  <c r="E2202" i="24" s="1"/>
  <c r="E2203" i="24" s="1"/>
  <c r="E2204" i="24" s="1"/>
  <c r="E2205" i="24" s="1"/>
  <c r="E2206" i="24" s="1"/>
  <c r="E2207" i="24" s="1"/>
  <c r="E2208" i="24" s="1"/>
  <c r="E2209" i="24" s="1"/>
  <c r="E2210" i="24" s="1"/>
  <c r="E2211" i="24" s="1"/>
  <c r="E2212" i="24" s="1"/>
  <c r="E2213" i="24" s="1"/>
  <c r="E2214" i="24" s="1"/>
  <c r="E2215" i="24" s="1"/>
  <c r="E2216" i="24" s="1"/>
  <c r="E2217" i="24" s="1"/>
  <c r="E2218" i="24" s="1"/>
  <c r="G967" i="24"/>
  <c r="I967" i="24" s="1"/>
  <c r="G968" i="24" l="1"/>
  <c r="I968" i="24" s="1"/>
  <c r="G969" i="24" l="1"/>
  <c r="I969" i="24" s="1"/>
  <c r="G970" i="24" l="1"/>
  <c r="I970" i="24" s="1"/>
  <c r="G971" i="24" l="1"/>
  <c r="I971" i="24" s="1"/>
  <c r="I972" i="24" l="1"/>
  <c r="G974" i="24" l="1"/>
  <c r="I974" i="24" s="1"/>
  <c r="G975" i="24" l="1"/>
  <c r="I975" i="24" s="1"/>
  <c r="G976" i="24" l="1"/>
  <c r="I976" i="24" s="1"/>
  <c r="G977" i="24" l="1"/>
  <c r="I977" i="24" s="1"/>
  <c r="G978" i="24" l="1"/>
  <c r="I978" i="24" s="1"/>
  <c r="G979" i="24" l="1"/>
  <c r="I979" i="24" s="1"/>
  <c r="G980" i="24" l="1"/>
  <c r="I980" i="24" s="1"/>
  <c r="G981" i="24" l="1"/>
  <c r="I981" i="24" s="1"/>
  <c r="G982" i="24" l="1"/>
  <c r="I982" i="24" s="1"/>
  <c r="G983" i="24" l="1"/>
  <c r="I983" i="24" s="1"/>
  <c r="G984" i="24" l="1"/>
  <c r="I984" i="24" s="1"/>
  <c r="G985" i="24" l="1"/>
  <c r="I985" i="24" s="1"/>
  <c r="G986" i="24" l="1"/>
  <c r="I986" i="24" s="1"/>
  <c r="G987" i="24" l="1"/>
  <c r="I987" i="24" s="1"/>
  <c r="E2220" i="24"/>
  <c r="E2221" i="24" s="1"/>
  <c r="E2222" i="24" s="1"/>
  <c r="E2223" i="24" l="1"/>
  <c r="G988" i="24"/>
  <c r="I988" i="24" s="1"/>
  <c r="E2224" i="24" l="1"/>
  <c r="E2225" i="24" s="1"/>
  <c r="E2226" i="24" s="1"/>
  <c r="E2227" i="24" s="1"/>
  <c r="E2228" i="24" s="1"/>
  <c r="E2229" i="24" s="1"/>
  <c r="E2230" i="24" s="1"/>
  <c r="E2231" i="24" s="1"/>
  <c r="E2232" i="24" s="1"/>
  <c r="E2233" i="24" s="1"/>
  <c r="E2234" i="24" s="1"/>
  <c r="E2235" i="24" s="1"/>
  <c r="E2236" i="24" s="1"/>
  <c r="E2237" i="24" s="1"/>
  <c r="E2238" i="24" s="1"/>
  <c r="G989" i="24"/>
  <c r="I989" i="24" s="1"/>
  <c r="G990" i="24" l="1"/>
  <c r="I990" i="24" s="1"/>
  <c r="G991" i="24" l="1"/>
  <c r="I991" i="24" s="1"/>
  <c r="G992" i="24" l="1"/>
  <c r="I992" i="24" s="1"/>
  <c r="I993" i="24" l="1"/>
  <c r="G995" i="24" l="1"/>
  <c r="I995" i="24" s="1"/>
  <c r="G996" i="24" l="1"/>
  <c r="I996" i="24" s="1"/>
  <c r="E998" i="24"/>
  <c r="E999" i="24" s="1"/>
  <c r="E1000" i="24" s="1"/>
  <c r="E1001" i="24" s="1"/>
  <c r="E1002" i="24" s="1"/>
  <c r="E1003" i="24" s="1"/>
  <c r="E1004" i="24" s="1"/>
  <c r="E1005" i="24" s="1"/>
  <c r="E1006" i="24" s="1"/>
  <c r="E1007" i="24" s="1"/>
  <c r="E1008" i="24" s="1"/>
  <c r="E1009" i="24" s="1"/>
  <c r="E1010" i="24" s="1"/>
  <c r="E1011" i="24" s="1"/>
  <c r="E1012" i="24" s="1"/>
  <c r="G1012" i="24" s="1"/>
  <c r="E1013" i="24" l="1"/>
  <c r="E1014" i="24" l="1"/>
  <c r="G1014" i="24" s="1"/>
  <c r="G1013" i="24"/>
  <c r="G998" i="24"/>
  <c r="I998" i="24" s="1"/>
  <c r="E1015" i="24" l="1"/>
  <c r="E1016" i="24" s="1"/>
  <c r="G999" i="24"/>
  <c r="I999" i="24" s="1"/>
  <c r="G1015" i="24" l="1"/>
  <c r="E1017" i="24"/>
  <c r="E1018" i="24" s="1"/>
  <c r="E1019" i="24" s="1"/>
  <c r="E1020" i="24" s="1"/>
  <c r="E1021" i="24" s="1"/>
  <c r="E1022" i="24" s="1"/>
  <c r="E1023" i="24" s="1"/>
  <c r="E1024" i="24" s="1"/>
  <c r="E1025" i="24" s="1"/>
  <c r="E1026" i="24" s="1"/>
  <c r="E1027" i="24" s="1"/>
  <c r="E1028" i="24" s="1"/>
  <c r="E1029" i="24" s="1"/>
  <c r="E1030" i="24" s="1"/>
  <c r="E1031" i="24" s="1"/>
  <c r="E1032" i="24" s="1"/>
  <c r="E1033" i="24" s="1"/>
  <c r="E1034" i="24" s="1"/>
  <c r="E1035" i="24" s="1"/>
  <c r="E1036" i="24" s="1"/>
  <c r="G1016" i="24"/>
  <c r="G1000" i="24"/>
  <c r="I1000" i="24" s="1"/>
  <c r="G1001" i="24" l="1"/>
  <c r="I1001" i="24" s="1"/>
  <c r="G1002" i="24" l="1"/>
  <c r="I1002" i="24" s="1"/>
  <c r="G1003" i="24" l="1"/>
  <c r="I1003" i="24" s="1"/>
  <c r="G1004" i="24" l="1"/>
  <c r="I1004" i="24" s="1"/>
  <c r="G1005" i="24" l="1"/>
  <c r="I1005" i="24" s="1"/>
  <c r="G1006" i="24" l="1"/>
  <c r="I1006" i="24" s="1"/>
  <c r="G1007" i="24" l="1"/>
  <c r="I1007" i="24" s="1"/>
  <c r="E2240" i="24"/>
  <c r="E2241" i="24" l="1"/>
  <c r="G1008" i="24"/>
  <c r="I1008" i="24" s="1"/>
  <c r="E2242" i="24" l="1"/>
  <c r="G1009" i="24"/>
  <c r="I1009" i="24" s="1"/>
  <c r="E2243" i="24" l="1"/>
  <c r="G1010" i="24"/>
  <c r="I1010" i="24" s="1"/>
  <c r="E2244" i="24" l="1"/>
  <c r="G1011" i="24"/>
  <c r="I1011" i="24" s="1"/>
  <c r="E2245" i="24" l="1"/>
  <c r="E2246" i="24" s="1"/>
  <c r="E2247" i="24" s="1"/>
  <c r="E2248" i="24" s="1"/>
  <c r="E2249" i="24" s="1"/>
  <c r="E2250" i="24" s="1"/>
  <c r="E2251" i="24" s="1"/>
  <c r="E2252" i="24" s="1"/>
  <c r="E2253" i="24" s="1"/>
  <c r="E2254" i="24" s="1"/>
  <c r="E2255" i="24" s="1"/>
  <c r="E2256" i="24" s="1"/>
  <c r="E2257" i="24" s="1"/>
  <c r="E2258" i="24" s="1"/>
  <c r="E2259" i="24" s="1"/>
  <c r="I1012" i="24"/>
  <c r="I1014" i="24" l="1"/>
  <c r="I1016" i="24" l="1"/>
  <c r="G1017" i="24" l="1"/>
  <c r="I1017" i="24" s="1"/>
  <c r="G1018" i="24" l="1"/>
  <c r="I1018" i="24" s="1"/>
  <c r="G1019" i="24" l="1"/>
  <c r="I1019" i="24" s="1"/>
  <c r="G1020" i="24" l="1"/>
  <c r="I1020" i="24" s="1"/>
  <c r="G1021" i="24" l="1"/>
  <c r="I1021" i="24" s="1"/>
  <c r="G1022" i="24" l="1"/>
  <c r="I1022" i="24" s="1"/>
  <c r="G1023" i="24" l="1"/>
  <c r="I1023" i="24" s="1"/>
  <c r="G1024" i="24" l="1"/>
  <c r="I1024" i="24" s="1"/>
  <c r="G1025" i="24" l="1"/>
  <c r="I1025" i="24" s="1"/>
  <c r="G1026" i="24" l="1"/>
  <c r="I1026" i="24" s="1"/>
  <c r="G1027" i="24" l="1"/>
  <c r="I1027" i="24" s="1"/>
  <c r="E2261" i="24"/>
  <c r="E2262" i="24" s="1"/>
  <c r="E2263" i="24" s="1"/>
  <c r="E2264" i="24" s="1"/>
  <c r="E2265" i="24" s="1"/>
  <c r="E2266" i="24" s="1"/>
  <c r="E2267" i="24" s="1"/>
  <c r="E2268" i="24" s="1"/>
  <c r="E2269" i="24" s="1"/>
  <c r="E2270" i="24" s="1"/>
  <c r="E2271" i="24" s="1"/>
  <c r="E2272" i="24" s="1"/>
  <c r="E2273" i="24" s="1"/>
  <c r="G1028" i="24" l="1"/>
  <c r="I1028" i="24" s="1"/>
  <c r="G1029" i="24" l="1"/>
  <c r="I1029" i="24" s="1"/>
  <c r="G1030" i="24" l="1"/>
  <c r="I1030" i="24" s="1"/>
  <c r="G1031" i="24" l="1"/>
  <c r="I1031" i="24" s="1"/>
  <c r="G1032" i="24" l="1"/>
  <c r="I1032" i="24" s="1"/>
  <c r="G1033" i="24" l="1"/>
  <c r="I1033" i="24" s="1"/>
  <c r="G1034" i="24" l="1"/>
  <c r="I1034" i="24" s="1"/>
  <c r="G1035" i="24" l="1"/>
  <c r="I1035" i="24" s="1"/>
  <c r="G1036" i="24" l="1"/>
  <c r="I1036" i="24" s="1"/>
  <c r="E1038" i="24"/>
  <c r="E1039" i="24" s="1"/>
  <c r="E1040" i="24" s="1"/>
  <c r="E1041" i="24" s="1"/>
  <c r="E1042" i="24" s="1"/>
  <c r="E1043" i="24" s="1"/>
  <c r="E1044" i="24" s="1"/>
  <c r="E1045" i="24" s="1"/>
  <c r="E1046" i="24" s="1"/>
  <c r="E1047" i="24" s="1"/>
  <c r="E1048" i="24" s="1"/>
  <c r="E1049" i="24" s="1"/>
  <c r="E1050" i="24" s="1"/>
  <c r="E1051" i="24" s="1"/>
  <c r="E1052" i="24" s="1"/>
  <c r="E1053" i="24" s="1"/>
  <c r="E1054" i="24" s="1"/>
  <c r="E1055" i="24" s="1"/>
  <c r="E1056" i="24" s="1"/>
  <c r="E1057" i="24" s="1"/>
  <c r="E1058" i="24" s="1"/>
  <c r="E1059" i="24" s="1"/>
  <c r="E1060" i="24" s="1"/>
  <c r="E1061" i="24" s="1"/>
  <c r="E1062" i="24" s="1"/>
  <c r="E1063" i="24" s="1"/>
  <c r="E1064" i="24" s="1"/>
  <c r="E1065" i="24" s="1"/>
  <c r="E1066" i="24" s="1"/>
  <c r="E1067" i="24" s="1"/>
  <c r="E1068" i="24" s="1"/>
  <c r="E1069" i="24" s="1"/>
  <c r="E1070" i="24" s="1"/>
  <c r="E1071" i="24" s="1"/>
  <c r="E1072" i="24" s="1"/>
  <c r="E1073" i="24" s="1"/>
  <c r="E1074" i="24" s="1"/>
  <c r="E1075" i="24" s="1"/>
  <c r="E1076" i="24" s="1"/>
  <c r="E1077" i="24" s="1"/>
  <c r="E1078" i="24" s="1"/>
  <c r="E1079" i="24" s="1"/>
  <c r="E1080" i="24" s="1"/>
  <c r="E1081" i="24" s="1"/>
  <c r="E1082" i="24" s="1"/>
  <c r="E1083" i="24" s="1"/>
  <c r="E1084" i="24" s="1"/>
  <c r="E1085" i="24" s="1"/>
  <c r="E1086" i="24" s="1"/>
  <c r="E1087" i="24" s="1"/>
  <c r="G1038" i="24" l="1"/>
  <c r="I1038" i="24" s="1"/>
  <c r="G1039" i="24" l="1"/>
  <c r="I1039" i="24" s="1"/>
  <c r="G1040" i="24" l="1"/>
  <c r="I1040" i="24" s="1"/>
  <c r="G1041" i="24" l="1"/>
  <c r="I1041" i="24" s="1"/>
  <c r="G1042" i="24" l="1"/>
  <c r="I1042" i="24" s="1"/>
  <c r="G1043" i="24" l="1"/>
  <c r="I1043" i="24" s="1"/>
  <c r="G1044" i="24" l="1"/>
  <c r="I1044" i="24" s="1"/>
  <c r="G1045" i="24" l="1"/>
  <c r="I1045" i="24" s="1"/>
  <c r="G1046" i="24" l="1"/>
  <c r="I1046" i="24" s="1"/>
  <c r="G1047" i="24" l="1"/>
  <c r="I1047" i="24" s="1"/>
  <c r="G1048" i="24" l="1"/>
  <c r="I1048" i="24" s="1"/>
  <c r="G1049" i="24" l="1"/>
  <c r="I1049" i="24" s="1"/>
  <c r="G1050" i="24" l="1"/>
  <c r="I1050" i="24" s="1"/>
  <c r="G1051" i="24" l="1"/>
  <c r="I1051" i="24" s="1"/>
  <c r="G1052" i="24" l="1"/>
  <c r="I1052" i="24" s="1"/>
  <c r="G1053" i="24" l="1"/>
  <c r="I1053" i="24" s="1"/>
  <c r="G1054" i="24" l="1"/>
  <c r="I1054" i="24" s="1"/>
  <c r="G1055" i="24" l="1"/>
  <c r="I1055" i="24" s="1"/>
  <c r="G1056" i="24" l="1"/>
  <c r="I1056" i="24" s="1"/>
  <c r="G1057" i="24" l="1"/>
  <c r="I1057" i="24" s="1"/>
  <c r="G1058" i="24" l="1"/>
  <c r="I1058" i="24" s="1"/>
  <c r="G1059" i="24" l="1"/>
  <c r="I1059" i="24" s="1"/>
  <c r="E2296" i="24"/>
  <c r="E2297" i="24" s="1"/>
  <c r="E2298" i="24" s="1"/>
  <c r="E2299" i="24" s="1"/>
  <c r="E2300" i="24" s="1"/>
  <c r="E2301" i="24" s="1"/>
  <c r="E2302" i="24" s="1"/>
  <c r="E2303" i="24" s="1"/>
  <c r="E2304" i="24" s="1"/>
  <c r="E2305" i="24" s="1"/>
  <c r="E2306" i="24" s="1"/>
  <c r="E2307" i="24" s="1"/>
  <c r="E2308" i="24" s="1"/>
  <c r="E2309" i="24" s="1"/>
  <c r="E2310" i="24" s="1"/>
  <c r="E2311" i="24" s="1"/>
  <c r="E2312" i="24" s="1"/>
  <c r="E2313" i="24" s="1"/>
  <c r="G1060" i="24" l="1"/>
  <c r="I1060" i="24" s="1"/>
  <c r="G1061" i="24" l="1"/>
  <c r="I1061" i="24" s="1"/>
  <c r="G1062" i="24" l="1"/>
  <c r="I1062" i="24" s="1"/>
  <c r="G1063" i="24" l="1"/>
  <c r="I1063" i="24" s="1"/>
  <c r="G1064" i="24" l="1"/>
  <c r="I1064" i="24" s="1"/>
  <c r="G1065" i="24" l="1"/>
  <c r="I1065" i="24" s="1"/>
  <c r="G1066" i="24" l="1"/>
  <c r="I1066" i="24" s="1"/>
  <c r="G1067" i="24" l="1"/>
  <c r="I1067" i="24" s="1"/>
  <c r="G1068" i="24" l="1"/>
  <c r="I1068" i="24" s="1"/>
  <c r="G1069" i="24" l="1"/>
  <c r="I1069" i="24" s="1"/>
  <c r="G1070" i="24" l="1"/>
  <c r="I1070" i="24" s="1"/>
  <c r="G1071" i="24" l="1"/>
  <c r="I1071" i="24" s="1"/>
  <c r="G1072" i="24" l="1"/>
  <c r="I1072" i="24" s="1"/>
  <c r="G1073" i="24" l="1"/>
  <c r="I1073" i="24" s="1"/>
  <c r="G1074" i="24" l="1"/>
  <c r="I1074" i="24" s="1"/>
  <c r="G1075" i="24" l="1"/>
  <c r="I1075" i="24" s="1"/>
  <c r="G1076" i="24" l="1"/>
  <c r="I1076" i="24" s="1"/>
  <c r="G1077" i="24" l="1"/>
  <c r="I1077" i="24" s="1"/>
  <c r="G1078" i="24" l="1"/>
  <c r="I1078" i="24" s="1"/>
  <c r="E2315" i="24"/>
  <c r="E2316" i="24" s="1"/>
  <c r="E2317" i="24" s="1"/>
  <c r="E2318" i="24" s="1"/>
  <c r="E2319" i="24" s="1"/>
  <c r="E2320" i="24" s="1"/>
  <c r="E2321" i="24" s="1"/>
  <c r="E2322" i="24" s="1"/>
  <c r="E2323" i="24" s="1"/>
  <c r="E2324" i="24" s="1"/>
  <c r="E2325" i="24" l="1"/>
  <c r="G1079" i="24"/>
  <c r="I1079" i="24" s="1"/>
  <c r="E2326" i="24" l="1"/>
  <c r="E2327" i="24" s="1"/>
  <c r="E2328" i="24" s="1"/>
  <c r="E2329" i="24" s="1"/>
  <c r="E2330" i="24" s="1"/>
  <c r="E2331" i="24" s="1"/>
  <c r="E2332" i="24" s="1"/>
  <c r="E2333" i="24" s="1"/>
  <c r="G1080" i="24"/>
  <c r="I1080" i="24" s="1"/>
  <c r="G1081" i="24" l="1"/>
  <c r="I1081" i="24" s="1"/>
  <c r="G1082" i="24" l="1"/>
  <c r="I1082" i="24" s="1"/>
  <c r="G1083" i="24" l="1"/>
  <c r="I1083" i="24" s="1"/>
  <c r="G1084" i="24" l="1"/>
  <c r="I1084" i="24" s="1"/>
  <c r="G1085" i="24" l="1"/>
  <c r="I1085" i="24" s="1"/>
  <c r="G1086" i="24" l="1"/>
  <c r="I1086" i="24" s="1"/>
  <c r="G1087" i="24" l="1"/>
  <c r="I1087" i="24" s="1"/>
  <c r="E1089" i="24"/>
  <c r="E1090" i="24" s="1"/>
  <c r="E1091" i="24" s="1"/>
  <c r="E1092" i="24" s="1"/>
  <c r="E1093" i="24" s="1"/>
  <c r="E1094" i="24" s="1"/>
  <c r="E1095" i="24" s="1"/>
  <c r="E1096" i="24" s="1"/>
  <c r="E1097" i="24" s="1"/>
  <c r="E1098" i="24" s="1"/>
  <c r="E1099" i="24" s="1"/>
  <c r="E1100" i="24" s="1"/>
  <c r="E1101" i="24" s="1"/>
  <c r="E1102" i="24" s="1"/>
  <c r="E1103" i="24" s="1"/>
  <c r="E1104" i="24" s="1"/>
  <c r="E1105" i="24" s="1"/>
  <c r="E1106" i="24" l="1"/>
  <c r="E1107" i="24" l="1"/>
  <c r="E1108" i="24" s="1"/>
  <c r="E1109" i="24" s="1"/>
  <c r="E1110" i="24" s="1"/>
  <c r="E1111" i="24" s="1"/>
  <c r="E1112" i="24" s="1"/>
  <c r="E1113" i="24" s="1"/>
  <c r="E1114" i="24" s="1"/>
  <c r="E1115" i="24" s="1"/>
  <c r="E1116" i="24" s="1"/>
  <c r="E1117" i="24" s="1"/>
  <c r="E1118" i="24" s="1"/>
  <c r="E1119" i="24" s="1"/>
  <c r="E1120" i="24" s="1"/>
  <c r="E1121" i="24" s="1"/>
  <c r="E1122" i="24" s="1"/>
  <c r="E1123" i="24" s="1"/>
  <c r="E1124" i="24" s="1"/>
  <c r="E1125" i="24" s="1"/>
  <c r="E1126" i="24" s="1"/>
  <c r="E1127" i="24" s="1"/>
  <c r="E1128" i="24" s="1"/>
  <c r="E1129" i="24" s="1"/>
  <c r="E1130" i="24" s="1"/>
  <c r="E1131" i="24" s="1"/>
  <c r="E1132" i="24" s="1"/>
  <c r="E1133" i="24" s="1"/>
  <c r="E1134" i="24" s="1"/>
  <c r="E1135" i="24" s="1"/>
  <c r="E1136" i="24" s="1"/>
  <c r="E1137" i="24" s="1"/>
  <c r="E1138" i="24" s="1"/>
  <c r="E1139" i="24" s="1"/>
  <c r="E1140" i="24" s="1"/>
  <c r="E1141" i="24" s="1"/>
  <c r="G1106" i="24"/>
  <c r="G1089" i="24"/>
  <c r="I1089" i="24" s="1"/>
  <c r="G1090" i="24" l="1"/>
  <c r="I1090" i="24" s="1"/>
  <c r="G1091" i="24" l="1"/>
  <c r="I1091" i="24" s="1"/>
  <c r="G1092" i="24" l="1"/>
  <c r="I1092" i="24" s="1"/>
  <c r="G1093" i="24" l="1"/>
  <c r="I1093" i="24" s="1"/>
  <c r="G1094" i="24" l="1"/>
  <c r="I1094" i="24" s="1"/>
  <c r="G1095" i="24" l="1"/>
  <c r="I1095" i="24" s="1"/>
  <c r="E2335" i="24" l="1"/>
  <c r="E2336" i="24" s="1"/>
  <c r="G1096" i="24"/>
  <c r="I1096" i="24" s="1"/>
  <c r="G1097" i="24" l="1"/>
  <c r="I1097" i="24" s="1"/>
  <c r="G1098" i="24" l="1"/>
  <c r="I1098" i="24" s="1"/>
  <c r="G1099" i="24" l="1"/>
  <c r="I1099" i="24" s="1"/>
  <c r="E2338" i="24"/>
  <c r="E2339" i="24" s="1"/>
  <c r="E2340" i="24" s="1"/>
  <c r="E2341" i="24" s="1"/>
  <c r="E2342" i="24" s="1"/>
  <c r="G1100" i="24" l="1"/>
  <c r="I1100" i="24" s="1"/>
  <c r="G1101" i="24" l="1"/>
  <c r="I1101" i="24" s="1"/>
  <c r="G1102" i="24" l="1"/>
  <c r="I1102" i="24" s="1"/>
  <c r="G1103" i="24" l="1"/>
  <c r="I1103" i="24" s="1"/>
  <c r="G1104" i="24" l="1"/>
  <c r="I1104" i="24" s="1"/>
  <c r="E2344" i="24" l="1"/>
  <c r="E2345" i="24" s="1"/>
  <c r="E2346" i="24" s="1"/>
  <c r="E2347" i="24" s="1"/>
  <c r="G1105" i="24"/>
  <c r="I1105" i="24" s="1"/>
  <c r="E2348" i="24" l="1"/>
  <c r="G1107" i="24"/>
  <c r="I1107" i="24" s="1"/>
  <c r="E2349" i="24" l="1"/>
  <c r="E2350" i="24" s="1"/>
  <c r="E2351" i="24" s="1"/>
  <c r="E2352" i="24" s="1"/>
  <c r="E2353" i="24" s="1"/>
  <c r="G1108" i="24"/>
  <c r="I1108" i="24" s="1"/>
  <c r="G1109" i="24" l="1"/>
  <c r="I1109" i="24" s="1"/>
  <c r="G1110" i="24" l="1"/>
  <c r="I1110" i="24" s="1"/>
  <c r="G1111" i="24" l="1"/>
  <c r="I1111" i="24" s="1"/>
  <c r="G1112" i="24" l="1"/>
  <c r="I1112" i="24" s="1"/>
  <c r="G1113" i="24" l="1"/>
  <c r="I1113" i="24" s="1"/>
  <c r="G1114" i="24" l="1"/>
  <c r="I1114" i="24" s="1"/>
  <c r="G1115" i="24" l="1"/>
  <c r="I1115" i="24" s="1"/>
  <c r="G1116" i="24" l="1"/>
  <c r="I1116" i="24" s="1"/>
  <c r="E2355" i="24"/>
  <c r="E2356" i="24" l="1"/>
  <c r="E2357" i="24" s="1"/>
  <c r="E2358" i="24" s="1"/>
  <c r="E2359" i="24" s="1"/>
  <c r="E2360" i="24" s="1"/>
  <c r="E2361" i="24" s="1"/>
  <c r="E2362" i="24" s="1"/>
  <c r="E2363" i="24" s="1"/>
  <c r="E2364" i="24" s="1"/>
  <c r="E2365" i="24" s="1"/>
  <c r="E2366" i="24" s="1"/>
  <c r="E2367" i="24" s="1"/>
  <c r="E2368" i="24" s="1"/>
  <c r="E2369" i="24" s="1"/>
  <c r="E2370" i="24" s="1"/>
  <c r="E2371" i="24" s="1"/>
  <c r="E2372" i="24" s="1"/>
  <c r="E2373" i="24" s="1"/>
  <c r="E2374" i="24" s="1"/>
  <c r="E2375" i="24" s="1"/>
  <c r="E2376" i="24" s="1"/>
  <c r="E2377" i="24" s="1"/>
  <c r="E2378" i="24" s="1"/>
  <c r="E2379" i="24" s="1"/>
  <c r="E2380" i="24" s="1"/>
  <c r="E2381" i="24" s="1"/>
  <c r="E2382" i="24" s="1"/>
  <c r="E2383" i="24" s="1"/>
  <c r="E2384" i="24" s="1"/>
  <c r="E2385" i="24" s="1"/>
  <c r="E2386" i="24" s="1"/>
  <c r="E2387" i="24" s="1"/>
  <c r="G1117" i="24"/>
  <c r="I1117" i="24" s="1"/>
  <c r="G1118" i="24" l="1"/>
  <c r="I1118" i="24" s="1"/>
  <c r="G1119" i="24" l="1"/>
  <c r="I1119" i="24" s="1"/>
  <c r="G1120" i="24" l="1"/>
  <c r="I1120" i="24" s="1"/>
  <c r="G1121" i="24" l="1"/>
  <c r="I1121" i="24" s="1"/>
  <c r="G1122" i="24" l="1"/>
  <c r="I1122" i="24" s="1"/>
  <c r="G1123" i="24" l="1"/>
  <c r="I1123" i="24" s="1"/>
  <c r="G1124" i="24" l="1"/>
  <c r="I1124" i="24" s="1"/>
  <c r="G1125" i="24" l="1"/>
  <c r="I1125" i="24" s="1"/>
  <c r="G1126" i="24" l="1"/>
  <c r="I1126" i="24" s="1"/>
  <c r="G1127" i="24" l="1"/>
  <c r="I1127" i="24" s="1"/>
  <c r="G1128" i="24" l="1"/>
  <c r="I1128" i="24" s="1"/>
  <c r="G1129" i="24" l="1"/>
  <c r="I1129" i="24" s="1"/>
  <c r="G1130" i="24" l="1"/>
  <c r="I1130" i="24" s="1"/>
  <c r="G1131" i="24" l="1"/>
  <c r="I1131" i="24" s="1"/>
  <c r="G1132" i="24" l="1"/>
  <c r="I1132" i="24" s="1"/>
  <c r="G1133" i="24" l="1"/>
  <c r="I1133" i="24" s="1"/>
  <c r="G1134" i="24" l="1"/>
  <c r="I1134" i="24" s="1"/>
  <c r="G1135" i="24" l="1"/>
  <c r="I1135" i="24" s="1"/>
  <c r="G1136" i="24" l="1"/>
  <c r="I1136" i="24" s="1"/>
  <c r="G1137" i="24" l="1"/>
  <c r="I1137" i="24" s="1"/>
  <c r="G1138" i="24" l="1"/>
  <c r="I1138" i="24" s="1"/>
  <c r="G1139" i="24" l="1"/>
  <c r="I1139" i="24" s="1"/>
  <c r="G1140" i="24" l="1"/>
  <c r="I1140" i="24" s="1"/>
  <c r="G1141" i="24" l="1"/>
  <c r="I1141" i="24" s="1"/>
  <c r="E1143" i="24"/>
  <c r="E1144" i="24" s="1"/>
  <c r="E1145" i="24" s="1"/>
  <c r="E1146" i="24" s="1"/>
  <c r="E1147" i="24" s="1"/>
  <c r="E1148" i="24" s="1"/>
  <c r="E1149" i="24" s="1"/>
  <c r="E1150" i="24" s="1"/>
  <c r="E1151" i="24" s="1"/>
  <c r="E1152" i="24" s="1"/>
  <c r="E1153" i="24" s="1"/>
  <c r="E1154" i="24" s="1"/>
  <c r="E1155" i="24" s="1"/>
  <c r="E1156" i="24" s="1"/>
  <c r="E1157" i="24" s="1"/>
  <c r="E1158" i="24" s="1"/>
  <c r="E1159" i="24" s="1"/>
  <c r="E1160" i="24" s="1"/>
  <c r="E1161" i="24" s="1"/>
  <c r="E1162" i="24" s="1"/>
  <c r="E1163" i="24" s="1"/>
  <c r="E1164" i="24" s="1"/>
  <c r="E1165" i="24" s="1"/>
  <c r="E1166" i="24" s="1"/>
  <c r="E1167" i="24" s="1"/>
  <c r="E1168" i="24" s="1"/>
  <c r="E1169" i="24" s="1"/>
  <c r="E1170" i="24" s="1"/>
  <c r="E1171" i="24" s="1"/>
  <c r="E1172" i="24" s="1"/>
  <c r="E1173" i="24" s="1"/>
  <c r="E1174" i="24" s="1"/>
  <c r="E1175" i="24" s="1"/>
  <c r="E1176" i="24" s="1"/>
  <c r="E1177" i="24" s="1"/>
  <c r="E1178" i="24" s="1"/>
  <c r="E1179" i="24" s="1"/>
  <c r="E1180" i="24" s="1"/>
  <c r="E1181" i="24" s="1"/>
  <c r="E1182" i="24" s="1"/>
  <c r="E1183" i="24" s="1"/>
  <c r="E1184" i="24" s="1"/>
  <c r="E1185" i="24" s="1"/>
  <c r="E1186" i="24" s="1"/>
  <c r="E1187" i="24" s="1"/>
  <c r="E1188" i="24" l="1"/>
  <c r="E1189" i="24" l="1"/>
  <c r="G1188" i="24"/>
  <c r="G1143" i="24"/>
  <c r="I1143" i="24" s="1"/>
  <c r="G1144" i="24" l="1"/>
  <c r="I1144" i="24" s="1"/>
  <c r="G1145" i="24" l="1"/>
  <c r="I1145" i="24" s="1"/>
  <c r="G1146" i="24" l="1"/>
  <c r="I1146" i="24" s="1"/>
  <c r="G1147" i="24" l="1"/>
  <c r="I1147" i="24" s="1"/>
  <c r="G1148" i="24" l="1"/>
  <c r="I1148" i="24" s="1"/>
  <c r="G1149" i="24" l="1"/>
  <c r="I1149" i="24" s="1"/>
  <c r="G1150" i="24" l="1"/>
  <c r="I1150" i="24" s="1"/>
  <c r="G1151" i="24" l="1"/>
  <c r="I1151" i="24" s="1"/>
  <c r="G1152" i="24" l="1"/>
  <c r="I1152" i="24" s="1"/>
  <c r="G1153" i="24" l="1"/>
  <c r="I1153" i="24" s="1"/>
  <c r="G1154" i="24" l="1"/>
  <c r="I1154" i="24" s="1"/>
  <c r="G1155" i="24" l="1"/>
  <c r="I1155" i="24" s="1"/>
  <c r="G1156" i="24" l="1"/>
  <c r="I1156" i="24" s="1"/>
  <c r="G1157" i="24" l="1"/>
  <c r="I1157" i="24" s="1"/>
  <c r="G1158" i="24" l="1"/>
  <c r="I1158" i="24" s="1"/>
  <c r="G1159" i="24" l="1"/>
  <c r="I1159" i="24" s="1"/>
  <c r="G1160" i="24" l="1"/>
  <c r="I1160" i="24" s="1"/>
  <c r="G1161" i="24" l="1"/>
  <c r="I1161" i="24" s="1"/>
  <c r="G1162" i="24" l="1"/>
  <c r="I1162" i="24" s="1"/>
  <c r="E2403" i="24" l="1"/>
  <c r="E2404" i="24" s="1"/>
  <c r="E2405" i="24" s="1"/>
  <c r="E2406" i="24" s="1"/>
  <c r="E2407" i="24" s="1"/>
  <c r="E2408" i="24" s="1"/>
  <c r="E2409" i="24" s="1"/>
  <c r="E2410" i="24" s="1"/>
  <c r="E2411" i="24" s="1"/>
  <c r="E2412" i="24" s="1"/>
  <c r="E2413" i="24" s="1"/>
  <c r="E2414" i="24" s="1"/>
  <c r="E2415" i="24" s="1"/>
  <c r="E2416" i="24" s="1"/>
  <c r="E2417" i="24" s="1"/>
  <c r="E2418" i="24" s="1"/>
  <c r="G1163" i="24"/>
  <c r="I1163" i="24" s="1"/>
  <c r="G1164" i="24" l="1"/>
  <c r="I1164" i="24" s="1"/>
  <c r="G1165" i="24" l="1"/>
  <c r="I1165" i="24" s="1"/>
  <c r="G1166" i="24" l="1"/>
  <c r="I1166" i="24" s="1"/>
  <c r="G1167" i="24" l="1"/>
  <c r="I1167" i="24" s="1"/>
  <c r="G1168" i="24" l="1"/>
  <c r="I1168" i="24" s="1"/>
  <c r="G1169" i="24" l="1"/>
  <c r="I1169" i="24" s="1"/>
  <c r="G1170" i="24" l="1"/>
  <c r="I1170" i="24" s="1"/>
  <c r="G1171" i="24" l="1"/>
  <c r="I1171" i="24" s="1"/>
  <c r="G1172" i="24" l="1"/>
  <c r="I1172" i="24" s="1"/>
  <c r="G1173" i="24" l="1"/>
  <c r="I1173" i="24" s="1"/>
  <c r="G1174" i="24" l="1"/>
  <c r="I1174" i="24" s="1"/>
  <c r="G1175" i="24" l="1"/>
  <c r="I1175" i="24" s="1"/>
  <c r="G1176" i="24" l="1"/>
  <c r="I1176" i="24" s="1"/>
  <c r="G1177" i="24" l="1"/>
  <c r="I1177" i="24" s="1"/>
  <c r="G1178" i="24" l="1"/>
  <c r="I1178" i="24" s="1"/>
  <c r="G1179" i="24" l="1"/>
  <c r="I1179" i="24" s="1"/>
  <c r="G1180" i="24" l="1"/>
  <c r="I1180" i="24" s="1"/>
  <c r="E2420" i="24"/>
  <c r="E2421" i="24" s="1"/>
  <c r="E2422" i="24" s="1"/>
  <c r="E2423" i="24" s="1"/>
  <c r="E2424" i="24" s="1"/>
  <c r="E2425" i="24" s="1"/>
  <c r="E2426" i="24" s="1"/>
  <c r="E2427" i="24" s="1"/>
  <c r="E2428" i="24" s="1"/>
  <c r="E2429" i="24" s="1"/>
  <c r="E2430" i="24" l="1"/>
  <c r="E2431" i="24" s="1"/>
  <c r="E2432" i="24" s="1"/>
  <c r="E2433" i="24" s="1"/>
  <c r="E2434" i="24" s="1"/>
  <c r="E2435" i="24" s="1"/>
  <c r="G1181" i="24"/>
  <c r="I1181" i="24" s="1"/>
  <c r="G1182" i="24" l="1"/>
  <c r="I1182" i="24" s="1"/>
  <c r="G1183" i="24" l="1"/>
  <c r="I1183" i="24" s="1"/>
  <c r="G1184" i="24" l="1"/>
  <c r="I1184" i="24" s="1"/>
  <c r="G1185" i="24" l="1"/>
  <c r="I1185" i="24" s="1"/>
  <c r="G1186" i="24" l="1"/>
  <c r="I1186" i="24" s="1"/>
  <c r="G1187" i="24" l="1"/>
  <c r="I1187" i="24" s="1"/>
  <c r="G1189" i="24" l="1"/>
  <c r="I1189" i="24" s="1"/>
  <c r="E1191" i="24"/>
  <c r="E1192" i="24" s="1"/>
  <c r="E1193" i="24" s="1"/>
  <c r="E1194" i="24" s="1"/>
  <c r="E1195" i="24" s="1"/>
  <c r="E1196" i="24" s="1"/>
  <c r="E1197" i="24" s="1"/>
  <c r="E1198" i="24" s="1"/>
  <c r="E1199" i="24" s="1"/>
  <c r="E1200" i="24" s="1"/>
  <c r="E1201" i="24" s="1"/>
  <c r="E1202" i="24" s="1"/>
  <c r="E1203" i="24" s="1"/>
  <c r="E1204" i="24" s="1"/>
  <c r="G1204" i="24" s="1"/>
  <c r="I1204" i="24" s="1"/>
  <c r="G1191" i="24" l="1"/>
  <c r="I1191" i="24" s="1"/>
  <c r="G1192" i="24" l="1"/>
  <c r="I1192" i="24" s="1"/>
  <c r="G1193" i="24" l="1"/>
  <c r="I1193" i="24" s="1"/>
  <c r="G1194" i="24" l="1"/>
  <c r="I1194" i="24" s="1"/>
  <c r="G1195" i="24" l="1"/>
  <c r="I1195" i="24" s="1"/>
  <c r="G1196" i="24" l="1"/>
  <c r="I1196" i="24" s="1"/>
  <c r="E2437" i="24" l="1"/>
  <c r="E2438" i="24" s="1"/>
  <c r="E2439" i="24" s="1"/>
  <c r="E2440" i="24" s="1"/>
  <c r="E2441" i="24" s="1"/>
  <c r="E2442" i="24" s="1"/>
  <c r="E2443" i="24" s="1"/>
  <c r="E2444" i="24" s="1"/>
  <c r="E2445" i="24" s="1"/>
  <c r="E2446" i="24" s="1"/>
  <c r="E2447" i="24" s="1"/>
  <c r="E2448" i="24" s="1"/>
  <c r="E2449" i="24" s="1"/>
  <c r="E2450" i="24" s="1"/>
  <c r="E2451" i="24" s="1"/>
  <c r="E2452" i="24" s="1"/>
  <c r="G1197" i="24"/>
  <c r="I1197" i="24" s="1"/>
  <c r="G1198" i="24" l="1"/>
  <c r="I1198" i="24" s="1"/>
  <c r="G1199" i="24" l="1"/>
  <c r="I1199" i="24" s="1"/>
  <c r="G1200" i="24" l="1"/>
  <c r="I1200" i="24" s="1"/>
  <c r="G1201" i="24" l="1"/>
  <c r="I1201" i="24" s="1"/>
  <c r="G1202" i="24" l="1"/>
  <c r="I1202" i="24" s="1"/>
  <c r="G1203" i="24" l="1"/>
  <c r="I1203" i="24" s="1"/>
  <c r="E1206" i="24"/>
  <c r="E1207" i="24" s="1"/>
  <c r="E1208" i="24" s="1"/>
  <c r="E1209" i="24" s="1"/>
  <c r="E1210" i="24" s="1"/>
  <c r="E1211" i="24" s="1"/>
  <c r="E1212" i="24" s="1"/>
  <c r="E1213" i="24" s="1"/>
  <c r="E1214" i="24" s="1"/>
  <c r="E1215" i="24" s="1"/>
  <c r="E1216" i="24" s="1"/>
  <c r="E1217" i="24" s="1"/>
  <c r="E1218" i="24" s="1"/>
  <c r="E1219" i="24" s="1"/>
  <c r="E1220" i="24" s="1"/>
  <c r="E1221" i="24" s="1"/>
  <c r="E1222" i="24" s="1"/>
  <c r="E1223" i="24" s="1"/>
  <c r="E1224" i="24" s="1"/>
  <c r="E1225" i="24" s="1"/>
  <c r="E1226" i="24" s="1"/>
  <c r="E1227" i="24" s="1"/>
  <c r="E1228" i="24" l="1"/>
  <c r="E1229" i="24" l="1"/>
  <c r="E1230" i="24" s="1"/>
  <c r="E1231" i="24" s="1"/>
  <c r="E1232" i="24" s="1"/>
  <c r="E1233" i="24" s="1"/>
  <c r="E1234" i="24" s="1"/>
  <c r="E1235" i="24" s="1"/>
  <c r="E1236" i="24" s="1"/>
  <c r="G1228" i="24"/>
  <c r="G1206" i="24"/>
  <c r="I1206" i="24" s="1"/>
  <c r="G1207" i="24" l="1"/>
  <c r="I1207" i="24" s="1"/>
  <c r="G1208" i="24" l="1"/>
  <c r="I1208" i="24" s="1"/>
  <c r="G1209" i="24" l="1"/>
  <c r="I1209" i="24" s="1"/>
  <c r="G1210" i="24" l="1"/>
  <c r="I1210" i="24" s="1"/>
  <c r="G1211" i="24" l="1"/>
  <c r="I1211" i="24" s="1"/>
  <c r="G1212" i="24" l="1"/>
  <c r="I1212" i="24" s="1"/>
  <c r="G1213" i="24" l="1"/>
  <c r="I1213" i="24" s="1"/>
  <c r="G1214" i="24" l="1"/>
  <c r="I1214" i="24" s="1"/>
  <c r="G1215" i="24" l="1"/>
  <c r="I1215" i="24" s="1"/>
  <c r="E2454" i="24"/>
  <c r="E2455" i="24" s="1"/>
  <c r="E2456" i="24" s="1"/>
  <c r="E2457" i="24" s="1"/>
  <c r="E2458" i="24" s="1"/>
  <c r="E2459" i="24" s="1"/>
  <c r="E2460" i="24" s="1"/>
  <c r="E2461" i="24" s="1"/>
  <c r="E2462" i="24" s="1"/>
  <c r="E2463" i="24" s="1"/>
  <c r="E2464" i="24" s="1"/>
  <c r="E2465" i="24" s="1"/>
  <c r="E2466" i="24" s="1"/>
  <c r="E2467" i="24" s="1"/>
  <c r="E2468" i="24" s="1"/>
  <c r="G1216" i="24" l="1"/>
  <c r="I1216" i="24" s="1"/>
  <c r="G1217" i="24" l="1"/>
  <c r="I1217" i="24" s="1"/>
  <c r="G1218" i="24" l="1"/>
  <c r="I1218" i="24" s="1"/>
  <c r="G1219" i="24" l="1"/>
  <c r="I1219" i="24" s="1"/>
  <c r="G1220" i="24" l="1"/>
  <c r="I1220" i="24" s="1"/>
  <c r="G1221" i="24" l="1"/>
  <c r="I1221" i="24" s="1"/>
  <c r="G1222" i="24" l="1"/>
  <c r="I1222" i="24" s="1"/>
  <c r="G1223" i="24" l="1"/>
  <c r="I1223" i="24" s="1"/>
  <c r="G1224" i="24" l="1"/>
  <c r="I1224" i="24" s="1"/>
  <c r="G1225" i="24" l="1"/>
  <c r="I1225" i="24" s="1"/>
  <c r="G1226" i="24" l="1"/>
  <c r="I1226" i="24" s="1"/>
  <c r="G1227" i="24" l="1"/>
  <c r="I1227" i="24" s="1"/>
  <c r="G1229" i="24" l="1"/>
  <c r="I1229" i="24" s="1"/>
  <c r="G1230" i="24" l="1"/>
  <c r="I1230" i="24" s="1"/>
  <c r="G1231" i="24" l="1"/>
  <c r="I1231" i="24" s="1"/>
  <c r="E2470" i="24" l="1"/>
  <c r="E2471" i="24" s="1"/>
  <c r="G1232" i="24"/>
  <c r="I1232" i="24" s="1"/>
  <c r="E2472" i="24" l="1"/>
  <c r="G1233" i="24"/>
  <c r="I1233" i="24" s="1"/>
  <c r="E2473" i="24" l="1"/>
  <c r="E2474" i="24" s="1"/>
  <c r="E2475" i="24" s="1"/>
  <c r="E2476" i="24" s="1"/>
  <c r="E2477" i="24" s="1"/>
  <c r="E2478" i="24" s="1"/>
  <c r="E2479" i="24" s="1"/>
  <c r="E2480" i="24" s="1"/>
  <c r="E2481" i="24" s="1"/>
  <c r="E2482" i="24" s="1"/>
  <c r="E2483" i="24" s="1"/>
  <c r="E2484" i="24" s="1"/>
  <c r="E2485" i="24" s="1"/>
  <c r="G1234" i="24"/>
  <c r="I1234" i="24" s="1"/>
  <c r="G1235" i="24" l="1"/>
  <c r="I1235" i="24" s="1"/>
  <c r="G1236" i="24" l="1"/>
  <c r="I1236" i="24" s="1"/>
  <c r="E1238" i="24"/>
  <c r="E1239" i="24" s="1"/>
  <c r="E1240" i="24" s="1"/>
  <c r="E1241" i="24" s="1"/>
  <c r="E1242" i="24" s="1"/>
  <c r="E1243" i="24" s="1"/>
  <c r="E1244" i="24" s="1"/>
  <c r="G1238" i="24" l="1"/>
  <c r="I1238" i="24" s="1"/>
  <c r="G1239" i="24" l="1"/>
  <c r="I1239" i="24" s="1"/>
  <c r="G1240" i="24" l="1"/>
  <c r="I1240" i="24" s="1"/>
  <c r="G1241" i="24" l="1"/>
  <c r="I1241" i="24" s="1"/>
  <c r="G1242" i="24" l="1"/>
  <c r="I1242" i="24" s="1"/>
  <c r="G1243" i="24" l="1"/>
  <c r="I1243" i="24" s="1"/>
  <c r="E1246" i="24" l="1"/>
  <c r="E1247" i="24" s="1"/>
  <c r="E1248" i="24" s="1"/>
  <c r="E1249" i="24" s="1"/>
  <c r="E1250" i="24" s="1"/>
  <c r="E1251" i="24" s="1"/>
  <c r="E1252" i="24" s="1"/>
  <c r="E1253" i="24" s="1"/>
  <c r="E1254" i="24" s="1"/>
  <c r="E1255" i="24" s="1"/>
  <c r="E1256" i="24" s="1"/>
  <c r="E1257" i="24" s="1"/>
  <c r="E1258" i="24" s="1"/>
  <c r="E1259" i="24" s="1"/>
  <c r="E1260" i="24" s="1"/>
  <c r="E1261" i="24" s="1"/>
  <c r="E1262" i="24" s="1"/>
  <c r="E1263" i="24" s="1"/>
  <c r="G1244" i="24"/>
  <c r="I1244" i="24" s="1"/>
  <c r="E1264" i="24" l="1"/>
  <c r="E1265" i="24" l="1"/>
  <c r="E1266" i="24" s="1"/>
  <c r="E1267" i="24" s="1"/>
  <c r="E1268" i="24" s="1"/>
  <c r="E1269" i="24" s="1"/>
  <c r="E1270" i="24" s="1"/>
  <c r="E1271" i="24" s="1"/>
  <c r="E1272" i="24" s="1"/>
  <c r="E1273" i="24" s="1"/>
  <c r="E1274" i="24" s="1"/>
  <c r="E1275" i="24" s="1"/>
  <c r="E1276" i="24" s="1"/>
  <c r="E1277" i="24" s="1"/>
  <c r="E1278" i="24" s="1"/>
  <c r="E1279" i="24" s="1"/>
  <c r="E1280" i="24" s="1"/>
  <c r="E1281" i="24" s="1"/>
  <c r="E1282" i="24" s="1"/>
  <c r="E1283" i="24" s="1"/>
  <c r="E1284" i="24" s="1"/>
  <c r="E1285" i="24" s="1"/>
  <c r="E1286" i="24" s="1"/>
  <c r="G1264" i="24"/>
  <c r="G1246" i="24"/>
  <c r="I1246" i="24" s="1"/>
  <c r="G1247" i="24" l="1"/>
  <c r="I1247" i="24" s="1"/>
  <c r="G1248" i="24" l="1"/>
  <c r="I1248" i="24" s="1"/>
  <c r="G1249" i="24" l="1"/>
  <c r="I1249" i="24" s="1"/>
  <c r="G1250" i="24" l="1"/>
  <c r="I1250" i="24" s="1"/>
  <c r="E2488" i="24"/>
  <c r="E2489" i="24" s="1"/>
  <c r="E2490" i="24" s="1"/>
  <c r="E2491" i="24" s="1"/>
  <c r="E2492" i="24" s="1"/>
  <c r="E2493" i="24" s="1"/>
  <c r="G1251" i="24" l="1"/>
  <c r="I1251" i="24" s="1"/>
  <c r="G1252" i="24" l="1"/>
  <c r="I1252" i="24" s="1"/>
  <c r="G1253" i="24" l="1"/>
  <c r="I1253" i="24" s="1"/>
  <c r="G1254" i="24" l="1"/>
  <c r="I1254" i="24" s="1"/>
  <c r="G1255" i="24" l="1"/>
  <c r="I1255" i="24" s="1"/>
  <c r="G1256" i="24" l="1"/>
  <c r="I1256" i="24" s="1"/>
  <c r="E2495" i="24" l="1"/>
  <c r="E2496" i="24" s="1"/>
  <c r="E2497" i="24" s="1"/>
  <c r="E2498" i="24" s="1"/>
  <c r="E2499" i="24" s="1"/>
  <c r="E2500" i="24" s="1"/>
  <c r="E2501" i="24" s="1"/>
  <c r="E2502" i="24" s="1"/>
  <c r="E2503" i="24" s="1"/>
  <c r="E2504" i="24" s="1"/>
  <c r="E2505" i="24" s="1"/>
  <c r="E2506" i="24" s="1"/>
  <c r="E2507" i="24" s="1"/>
  <c r="E2508" i="24" s="1"/>
  <c r="G1257" i="24"/>
  <c r="I1257" i="24" s="1"/>
  <c r="G1258" i="24" l="1"/>
  <c r="I1258" i="24" s="1"/>
  <c r="G1259" i="24" l="1"/>
  <c r="I1259" i="24" s="1"/>
  <c r="G1260" i="24" l="1"/>
  <c r="I1260" i="24" s="1"/>
  <c r="G1261" i="24" l="1"/>
  <c r="I1261" i="24" s="1"/>
  <c r="G1262" i="24" l="1"/>
  <c r="I1262" i="24" s="1"/>
  <c r="G1263" i="24" l="1"/>
  <c r="I1263" i="24" s="1"/>
  <c r="G1265" i="24" l="1"/>
  <c r="I1265" i="24" s="1"/>
  <c r="G1266" i="24" l="1"/>
  <c r="I1266" i="24" s="1"/>
  <c r="G1267" i="24" l="1"/>
  <c r="I1267" i="24" s="1"/>
  <c r="G1268" i="24" l="1"/>
  <c r="I1268" i="24" s="1"/>
  <c r="G1269" i="24" l="1"/>
  <c r="I1269" i="24" s="1"/>
  <c r="G1270" i="24" l="1"/>
  <c r="I1270" i="24" s="1"/>
  <c r="G1271" i="24" l="1"/>
  <c r="I1271" i="24" s="1"/>
  <c r="E2510" i="24" l="1"/>
  <c r="E2511" i="24" s="1"/>
  <c r="E2512" i="24" s="1"/>
  <c r="E2513" i="24" s="1"/>
  <c r="E2514" i="24" s="1"/>
  <c r="E2515" i="24" s="1"/>
  <c r="E2516" i="24" s="1"/>
  <c r="E2517" i="24" s="1"/>
  <c r="E2518" i="24" s="1"/>
  <c r="E2519" i="24" s="1"/>
  <c r="E2520" i="24" s="1"/>
  <c r="E2521" i="24" s="1"/>
  <c r="E2522" i="24" s="1"/>
  <c r="G1272" i="24"/>
  <c r="I1272" i="24" s="1"/>
  <c r="G1273" i="24" l="1"/>
  <c r="I1273" i="24" s="1"/>
  <c r="G1274" i="24" l="1"/>
  <c r="I1274" i="24" s="1"/>
  <c r="G1275" i="24" l="1"/>
  <c r="I1275" i="24" s="1"/>
  <c r="G1276" i="24" l="1"/>
  <c r="I1276" i="24" s="1"/>
  <c r="G1277" i="24" l="1"/>
  <c r="I1277" i="24" s="1"/>
  <c r="G1278" i="24" l="1"/>
  <c r="I1278" i="24" s="1"/>
  <c r="G1279" i="24" l="1"/>
  <c r="I1279" i="24" s="1"/>
  <c r="G1280" i="24" l="1"/>
  <c r="I1280" i="24" s="1"/>
  <c r="G1281" i="24" l="1"/>
  <c r="I1281" i="24" s="1"/>
  <c r="E2524" i="24"/>
  <c r="E2525" i="24" s="1"/>
  <c r="E2526" i="24" l="1"/>
  <c r="G1282" i="24"/>
  <c r="I1282" i="24" s="1"/>
  <c r="E2527" i="24" l="1"/>
  <c r="E2528" i="24" s="1"/>
  <c r="E2529" i="24" s="1"/>
  <c r="E2530" i="24" s="1"/>
  <c r="E2531" i="24" s="1"/>
  <c r="E2532" i="24" s="1"/>
  <c r="E2533" i="24" s="1"/>
  <c r="E2534" i="24" s="1"/>
  <c r="G1283" i="24"/>
  <c r="I1283" i="24" s="1"/>
  <c r="G1284" i="24" l="1"/>
  <c r="I1284" i="24" s="1"/>
  <c r="G1285" i="24" l="1"/>
  <c r="I1285" i="24" s="1"/>
  <c r="E1288" i="24" l="1"/>
  <c r="E1289" i="24" s="1"/>
  <c r="E1290" i="24" s="1"/>
  <c r="E1291" i="24" s="1"/>
  <c r="E1292" i="24" s="1"/>
  <c r="G1286" i="24"/>
  <c r="I1286" i="24" s="1"/>
  <c r="E1293" i="24" l="1"/>
  <c r="E1294" i="24" l="1"/>
  <c r="E1295" i="24" s="1"/>
  <c r="E1296" i="24" s="1"/>
  <c r="E1297" i="24" s="1"/>
  <c r="E1298" i="24" s="1"/>
  <c r="E1299" i="24" s="1"/>
  <c r="E1300" i="24" s="1"/>
  <c r="E1301" i="24" s="1"/>
  <c r="E1302" i="24" s="1"/>
  <c r="E1303" i="24" s="1"/>
  <c r="E1304" i="24" s="1"/>
  <c r="E1305" i="24" s="1"/>
  <c r="E1306" i="24" s="1"/>
  <c r="E1307" i="24" s="1"/>
  <c r="E1308" i="24" s="1"/>
  <c r="E1309" i="24" s="1"/>
  <c r="E1310" i="24" s="1"/>
  <c r="E1311" i="24" s="1"/>
  <c r="E1312" i="24" s="1"/>
  <c r="E1313" i="24" s="1"/>
  <c r="E1314" i="24" s="1"/>
  <c r="E1315" i="24" s="1"/>
  <c r="E1316" i="24" s="1"/>
  <c r="E1317" i="24" s="1"/>
  <c r="E1318" i="24" s="1"/>
  <c r="E1319" i="24" s="1"/>
  <c r="E1320" i="24" s="1"/>
  <c r="E1321" i="24" s="1"/>
  <c r="E1322" i="24" s="1"/>
  <c r="E1323" i="24" s="1"/>
  <c r="E1324" i="24" s="1"/>
  <c r="E1325" i="24" s="1"/>
  <c r="E1326" i="24" s="1"/>
  <c r="E1327" i="24" s="1"/>
  <c r="E1328" i="24" s="1"/>
  <c r="G1293" i="24"/>
  <c r="G1288" i="24"/>
  <c r="I1288" i="24" s="1"/>
  <c r="G1289" i="24" l="1"/>
  <c r="I1289" i="24" s="1"/>
  <c r="G1294" i="24"/>
  <c r="I1294" i="24" s="1"/>
  <c r="G1290" i="24" l="1"/>
  <c r="I1290" i="24" s="1"/>
  <c r="G1295" i="24"/>
  <c r="I1295" i="24" s="1"/>
  <c r="G1291" i="24" l="1"/>
  <c r="I1291" i="24" s="1"/>
  <c r="G1292" i="24"/>
  <c r="I1292" i="24" s="1"/>
  <c r="E2536" i="24"/>
  <c r="E2537" i="24" s="1"/>
  <c r="E2538" i="24" s="1"/>
  <c r="E2539" i="24" s="1"/>
  <c r="E2540" i="24" s="1"/>
  <c r="E2541" i="24" s="1"/>
  <c r="E2542" i="24" s="1"/>
  <c r="E2543" i="24" s="1"/>
  <c r="E2544" i="24" s="1"/>
  <c r="E2545" i="24" s="1"/>
  <c r="E2546" i="24" s="1"/>
  <c r="G1296" i="24"/>
  <c r="I1296" i="24" s="1"/>
  <c r="G1297" i="24" l="1"/>
  <c r="I1297" i="24" s="1"/>
  <c r="G1298" i="24" l="1"/>
  <c r="I1298" i="24" s="1"/>
  <c r="G1299" i="24" l="1"/>
  <c r="I1299" i="24" s="1"/>
  <c r="G1300" i="24" l="1"/>
  <c r="I1300" i="24" s="1"/>
  <c r="G1301" i="24" l="1"/>
  <c r="I1301" i="24" s="1"/>
  <c r="G1302" i="24" l="1"/>
  <c r="I1302" i="24" s="1"/>
  <c r="G1303" i="24" l="1"/>
  <c r="I1303" i="24" s="1"/>
  <c r="G1304" i="24" l="1"/>
  <c r="I1304" i="24" s="1"/>
  <c r="G1305" i="24" l="1"/>
  <c r="I1305" i="24" s="1"/>
  <c r="G1306" i="24" l="1"/>
  <c r="I1306" i="24" s="1"/>
  <c r="G1307" i="24" l="1"/>
  <c r="I1307" i="24" s="1"/>
  <c r="G1308" i="24" l="1"/>
  <c r="I1308" i="24" s="1"/>
  <c r="G1309" i="24" l="1"/>
  <c r="I1309" i="24" s="1"/>
  <c r="G1310" i="24" l="1"/>
  <c r="I1310" i="24" s="1"/>
  <c r="G1311" i="24" l="1"/>
  <c r="I1311" i="24" s="1"/>
  <c r="G1312" i="24" l="1"/>
  <c r="I1312" i="24" s="1"/>
  <c r="G1313" i="24" l="1"/>
  <c r="I1313" i="24" s="1"/>
  <c r="G1314" i="24" l="1"/>
  <c r="I1314" i="24" s="1"/>
  <c r="G1315" i="24" l="1"/>
  <c r="I1315" i="24" s="1"/>
  <c r="E2549" i="24"/>
  <c r="E2550" i="24" s="1"/>
  <c r="E2551" i="24" s="1"/>
  <c r="E2552" i="24" s="1"/>
  <c r="E2553" i="24" s="1"/>
  <c r="E2554" i="24" s="1"/>
  <c r="E2555" i="24" s="1"/>
  <c r="E2556" i="24" s="1"/>
  <c r="E2557" i="24" s="1"/>
  <c r="G1316" i="24" l="1"/>
  <c r="I1316" i="24" s="1"/>
  <c r="G1317" i="24" l="1"/>
  <c r="I1317" i="24" s="1"/>
  <c r="G1318" i="24" l="1"/>
  <c r="I1318" i="24" s="1"/>
  <c r="G1319" i="24" l="1"/>
  <c r="I1319" i="24" s="1"/>
  <c r="G1320" i="24" l="1"/>
  <c r="I1320" i="24" s="1"/>
  <c r="G1321" i="24" l="1"/>
  <c r="I1321" i="24" s="1"/>
  <c r="G1322" i="24" l="1"/>
  <c r="I1322" i="24" s="1"/>
  <c r="G1323" i="24" l="1"/>
  <c r="I1323" i="24" s="1"/>
  <c r="E2559" i="24" l="1"/>
  <c r="E2560" i="24" s="1"/>
  <c r="E2561" i="24" s="1"/>
  <c r="G1324" i="24"/>
  <c r="I1324" i="24" s="1"/>
  <c r="E2562" i="24" l="1"/>
  <c r="G1325" i="24"/>
  <c r="I1325" i="24" s="1"/>
  <c r="E2563" i="24" l="1"/>
  <c r="E2564" i="24" s="1"/>
  <c r="E2565" i="24" s="1"/>
  <c r="E2566" i="24" s="1"/>
  <c r="E2567" i="24" s="1"/>
  <c r="E2568" i="24" s="1"/>
  <c r="G1326" i="24"/>
  <c r="I1326" i="24" s="1"/>
  <c r="G1327" i="24" l="1"/>
  <c r="I1327" i="24" s="1"/>
  <c r="E1330" i="24" l="1"/>
  <c r="E1331" i="24" s="1"/>
  <c r="E1332" i="24" s="1"/>
  <c r="E1333" i="24" s="1"/>
  <c r="E1334" i="24" s="1"/>
  <c r="E1335" i="24" s="1"/>
  <c r="E1336" i="24" s="1"/>
  <c r="E1337" i="24" s="1"/>
  <c r="E1338" i="24" s="1"/>
  <c r="E1339" i="24" s="1"/>
  <c r="E1340" i="24" s="1"/>
  <c r="E1341" i="24" s="1"/>
  <c r="E1342" i="24" s="1"/>
  <c r="E1343" i="24" s="1"/>
  <c r="E1344" i="24" s="1"/>
  <c r="E1345" i="24" s="1"/>
  <c r="E1346" i="24" s="1"/>
  <c r="E1347" i="24" s="1"/>
  <c r="E1348" i="24" s="1"/>
  <c r="E1349" i="24" s="1"/>
  <c r="E1350" i="24" s="1"/>
  <c r="E1351" i="24" s="1"/>
  <c r="E1352" i="24" s="1"/>
  <c r="E1353" i="24" s="1"/>
  <c r="E1354" i="24" s="1"/>
  <c r="G1328" i="24"/>
  <c r="I1328" i="24" s="1"/>
  <c r="E1355" i="24" l="1"/>
  <c r="E1356" i="24" l="1"/>
  <c r="E1357" i="24" s="1"/>
  <c r="E1358" i="24" s="1"/>
  <c r="E1359" i="24" s="1"/>
  <c r="E1360" i="24" s="1"/>
  <c r="E1361" i="24" s="1"/>
  <c r="E1362" i="24" s="1"/>
  <c r="E1363" i="24" s="1"/>
  <c r="E1364" i="24" s="1"/>
  <c r="E1365" i="24" s="1"/>
  <c r="E1366" i="24" s="1"/>
  <c r="E1367" i="24" s="1"/>
  <c r="E1368" i="24" s="1"/>
  <c r="G1355" i="24"/>
  <c r="G1330" i="24"/>
  <c r="I1330" i="24" s="1"/>
  <c r="G1331" i="24" l="1"/>
  <c r="I1331" i="24" s="1"/>
  <c r="G1332" i="24" l="1"/>
  <c r="I1332" i="24" s="1"/>
  <c r="G1333" i="24" l="1"/>
  <c r="I1333" i="24" s="1"/>
  <c r="G1334" i="24" l="1"/>
  <c r="I1334" i="24" s="1"/>
  <c r="G1335" i="24" l="1"/>
  <c r="I1335" i="24" s="1"/>
  <c r="G1336" i="24" l="1"/>
  <c r="I1336" i="24" s="1"/>
  <c r="G1337" i="24" l="1"/>
  <c r="I1337" i="24" s="1"/>
  <c r="G1338" i="24" l="1"/>
  <c r="I1338" i="24" s="1"/>
  <c r="G1339" i="24" l="1"/>
  <c r="I1339" i="24" s="1"/>
  <c r="G1340" i="24" l="1"/>
  <c r="I1340" i="24" s="1"/>
  <c r="G1341" i="24" l="1"/>
  <c r="I1341" i="24" s="1"/>
  <c r="G1342" i="24" l="1"/>
  <c r="I1342" i="24" s="1"/>
  <c r="G1343" i="24" l="1"/>
  <c r="I1343" i="24" s="1"/>
  <c r="E2581" i="24"/>
  <c r="E2582" i="24" s="1"/>
  <c r="E2583" i="24" s="1"/>
  <c r="G1344" i="24" l="1"/>
  <c r="I1344" i="24" s="1"/>
  <c r="G1345" i="24" l="1"/>
  <c r="I1345" i="24" s="1"/>
  <c r="G1346" i="24" l="1"/>
  <c r="I1346" i="24" s="1"/>
  <c r="E2585" i="24" l="1"/>
  <c r="E2586" i="24" s="1"/>
  <c r="E2587" i="24" s="1"/>
  <c r="G1347" i="24"/>
  <c r="I1347" i="24" s="1"/>
  <c r="E2588" i="24" l="1"/>
  <c r="G1348" i="24"/>
  <c r="I1348" i="24" s="1"/>
  <c r="E2589" i="24" l="1"/>
  <c r="E2590" i="24" s="1"/>
  <c r="E2591" i="24" s="1"/>
  <c r="E2592" i="24" s="1"/>
  <c r="G1349" i="24"/>
  <c r="I1349" i="24" s="1"/>
  <c r="G1350" i="24" l="1"/>
  <c r="I1350" i="24" s="1"/>
  <c r="G1351" i="24" l="1"/>
  <c r="I1351" i="24" s="1"/>
  <c r="G1352" i="24" l="1"/>
  <c r="I1352" i="24" s="1"/>
  <c r="G1353" i="24" l="1"/>
  <c r="I1353" i="24" s="1"/>
  <c r="G1354" i="24" l="1"/>
  <c r="I1354" i="24" s="1"/>
  <c r="E2594" i="24"/>
  <c r="E2595" i="24" s="1"/>
  <c r="E2596" i="24" s="1"/>
  <c r="E2597" i="24" s="1"/>
  <c r="E2598" i="24" s="1"/>
  <c r="E2599" i="24" s="1"/>
  <c r="G1356" i="24" l="1"/>
  <c r="I1356" i="24" s="1"/>
  <c r="G1357" i="24" l="1"/>
  <c r="I1357" i="24" s="1"/>
  <c r="G1358" i="24" l="1"/>
  <c r="I1358" i="24" s="1"/>
  <c r="G1359" i="24" l="1"/>
  <c r="I1359" i="24" s="1"/>
  <c r="G1360" i="24" l="1"/>
  <c r="I1360" i="24" s="1"/>
  <c r="G1361" i="24" l="1"/>
  <c r="I1361" i="24" s="1"/>
  <c r="G1362" i="24" l="1"/>
  <c r="I1362" i="24" s="1"/>
  <c r="E2601" i="24" l="1"/>
  <c r="G1363" i="24"/>
  <c r="I1363" i="24" s="1"/>
  <c r="E2603" i="24" l="1"/>
  <c r="E2602" i="24"/>
  <c r="E2604" i="24" s="1"/>
  <c r="G1364" i="24"/>
  <c r="I1364" i="24" s="1"/>
  <c r="G1365" i="24" l="1"/>
  <c r="I1365" i="24" s="1"/>
  <c r="E2606" i="24" l="1"/>
  <c r="G1366" i="24"/>
  <c r="I1366" i="24" s="1"/>
  <c r="E2607" i="24" l="1"/>
  <c r="G1367" i="24"/>
  <c r="I1367" i="24" s="1"/>
  <c r="E2608" i="24" l="1"/>
  <c r="E2609" i="24" s="1"/>
  <c r="E2610" i="24" s="1"/>
  <c r="E2611" i="24" s="1"/>
  <c r="G1368" i="24"/>
  <c r="I1368" i="24" s="1"/>
  <c r="E1370" i="24"/>
  <c r="E1371" i="24" s="1"/>
  <c r="E1372" i="24" s="1"/>
  <c r="E1373" i="24" s="1"/>
  <c r="E1374" i="24" s="1"/>
  <c r="E1375" i="24" s="1"/>
  <c r="E1376" i="24" s="1"/>
  <c r="E1377" i="24" s="1"/>
  <c r="E1378" i="24" s="1"/>
  <c r="E1379" i="24" s="1"/>
  <c r="E1380" i="24" s="1"/>
  <c r="E1381" i="24" s="1"/>
  <c r="E1382" i="24" s="1"/>
  <c r="E1383" i="24" s="1"/>
  <c r="E1384" i="24" s="1"/>
  <c r="E1385" i="24" s="1"/>
  <c r="E1386" i="24" s="1"/>
  <c r="E1387" i="24" s="1"/>
  <c r="E1388" i="24" s="1"/>
  <c r="E1389" i="24" s="1"/>
  <c r="E1390" i="24" s="1"/>
  <c r="E1391" i="24" s="1"/>
  <c r="E1392" i="24" s="1"/>
  <c r="E1393" i="24" s="1"/>
  <c r="E1394" i="24" s="1"/>
  <c r="E1395" i="24" s="1"/>
  <c r="E1396" i="24" s="1"/>
  <c r="E1397" i="24" s="1"/>
  <c r="E1398" i="24" s="1"/>
  <c r="E1399" i="24" s="1"/>
  <c r="E1400" i="24" s="1"/>
  <c r="E1401" i="24" s="1"/>
  <c r="E1402" i="24" s="1"/>
  <c r="E1403" i="24" s="1"/>
  <c r="E1404" i="24" s="1"/>
  <c r="E1405" i="24" s="1"/>
  <c r="E1406" i="24" l="1"/>
  <c r="G1406" i="24" s="1"/>
  <c r="G1370" i="24" l="1"/>
  <c r="I1370" i="24" s="1"/>
  <c r="G1371" i="24" l="1"/>
  <c r="I1371" i="24" s="1"/>
  <c r="G1372" i="24" l="1"/>
  <c r="I1372" i="24" s="1"/>
  <c r="G1373" i="24" l="1"/>
  <c r="I1373" i="24" s="1"/>
  <c r="E2613" i="24" l="1"/>
  <c r="E2614" i="24" s="1"/>
  <c r="E2615" i="24" s="1"/>
  <c r="E2616" i="24" s="1"/>
  <c r="E2617" i="24" s="1"/>
  <c r="G1374" i="24"/>
  <c r="I1374" i="24" s="1"/>
  <c r="G1375" i="24" l="1"/>
  <c r="I1375" i="24" s="1"/>
  <c r="G1376" i="24" l="1"/>
  <c r="I1376" i="24" s="1"/>
  <c r="G1377" i="24" l="1"/>
  <c r="I1377" i="24" s="1"/>
  <c r="G1378" i="24" l="1"/>
  <c r="I1378" i="24" s="1"/>
  <c r="G1379" i="24" l="1"/>
  <c r="I1379" i="24" s="1"/>
  <c r="G1380" i="24" l="1"/>
  <c r="I1380" i="24" s="1"/>
  <c r="E2619" i="24" l="1"/>
  <c r="E2620" i="24" s="1"/>
  <c r="G1381" i="24"/>
  <c r="I1381" i="24" s="1"/>
  <c r="E2622" i="24" l="1"/>
  <c r="E2621" i="24"/>
  <c r="G1382" i="24"/>
  <c r="I1382" i="24" s="1"/>
  <c r="G1383" i="24" l="1"/>
  <c r="I1383" i="24" s="1"/>
  <c r="E2624" i="24" l="1"/>
  <c r="G1384" i="24"/>
  <c r="I1384" i="24" s="1"/>
  <c r="E2626" i="24" l="1"/>
  <c r="E2625" i="24"/>
  <c r="G1385" i="24"/>
  <c r="I1385" i="24" s="1"/>
  <c r="G1386" i="24" l="1"/>
  <c r="I1386" i="24" s="1"/>
  <c r="E2628" i="24" l="1"/>
  <c r="E2629" i="24" s="1"/>
  <c r="G1387" i="24"/>
  <c r="I1387" i="24" s="1"/>
  <c r="G1388" i="24" l="1"/>
  <c r="I1388" i="24" s="1"/>
  <c r="E2631" i="24" l="1"/>
  <c r="E2632" i="24" s="1"/>
  <c r="G1389" i="24"/>
  <c r="I1389" i="24" s="1"/>
  <c r="G1390" i="24" l="1"/>
  <c r="I1390" i="24" s="1"/>
  <c r="G1391" i="24" l="1"/>
  <c r="I1391" i="24" s="1"/>
  <c r="E2634" i="24" l="1"/>
  <c r="E2635" i="24" s="1"/>
  <c r="E2636" i="24" s="1"/>
  <c r="G1392" i="24"/>
  <c r="I1392" i="24" s="1"/>
  <c r="G1393" i="24" l="1"/>
  <c r="I1393" i="24" s="1"/>
  <c r="G1394" i="24" l="1"/>
  <c r="I1394" i="24" s="1"/>
  <c r="E2638" i="24" l="1"/>
  <c r="E2639" i="24" s="1"/>
  <c r="E2640" i="24" s="1"/>
  <c r="E2641" i="24" s="1"/>
  <c r="E2642" i="24" s="1"/>
  <c r="E2643" i="24" s="1"/>
  <c r="E2644" i="24" s="1"/>
  <c r="E2645" i="24" s="1"/>
  <c r="E2646" i="24" s="1"/>
  <c r="E2647" i="24" s="1"/>
  <c r="E2648" i="24" s="1"/>
  <c r="E2649" i="24" s="1"/>
  <c r="E2650" i="24" s="1"/>
  <c r="E2651" i="24" s="1"/>
  <c r="E2652" i="24" s="1"/>
  <c r="E2653" i="24" s="1"/>
  <c r="E2654" i="24" s="1"/>
  <c r="E2655" i="24" s="1"/>
  <c r="E2656" i="24" s="1"/>
  <c r="E2657" i="24" s="1"/>
  <c r="E2658" i="24" s="1"/>
  <c r="E2659" i="24" s="1"/>
  <c r="E2660" i="24" s="1"/>
  <c r="E2661" i="24" s="1"/>
  <c r="E2662" i="24" s="1"/>
  <c r="E2663" i="24" s="1"/>
  <c r="E2664" i="24" s="1"/>
  <c r="E2665" i="24" s="1"/>
  <c r="E2666" i="24" s="1"/>
  <c r="E2667" i="24" s="1"/>
  <c r="E2668" i="24" s="1"/>
  <c r="E2669" i="24" s="1"/>
  <c r="E2670" i="24" s="1"/>
  <c r="G1395" i="24"/>
  <c r="I1395" i="24" s="1"/>
  <c r="G1396" i="24" l="1"/>
  <c r="I1396" i="24" s="1"/>
  <c r="G1397" i="24" l="1"/>
  <c r="I1397" i="24" s="1"/>
  <c r="G1398" i="24" l="1"/>
  <c r="I1398" i="24" s="1"/>
  <c r="G1399" i="24" l="1"/>
  <c r="I1399" i="24" s="1"/>
  <c r="G1400" i="24" l="1"/>
  <c r="I1400" i="24" s="1"/>
  <c r="G1401" i="24" l="1"/>
  <c r="I1401" i="24" s="1"/>
  <c r="G1402" i="24" l="1"/>
  <c r="I1402" i="24" s="1"/>
  <c r="G1403" i="24" l="1"/>
  <c r="I1403" i="24" s="1"/>
  <c r="G1404" i="24" l="1"/>
  <c r="I1404" i="24" s="1"/>
  <c r="G1405" i="24" l="1"/>
  <c r="I1405" i="24" s="1"/>
  <c r="E1408" i="24"/>
  <c r="E1409" i="24" s="1"/>
  <c r="E1410" i="24" s="1"/>
  <c r="E1411" i="24" s="1"/>
  <c r="E1412" i="24" s="1"/>
  <c r="E1413" i="24" s="1"/>
  <c r="E1414" i="24" s="1"/>
  <c r="E1415" i="24" s="1"/>
  <c r="E1416" i="24" s="1"/>
  <c r="E1417" i="24" s="1"/>
  <c r="E1418" i="24" s="1"/>
  <c r="E1419" i="24" s="1"/>
  <c r="E1420" i="24" s="1"/>
  <c r="E1421" i="24" s="1"/>
  <c r="E1422" i="24" s="1"/>
  <c r="E1423" i="24" s="1"/>
  <c r="E1424" i="24" s="1"/>
  <c r="E1425" i="24" s="1"/>
  <c r="E1426" i="24" s="1"/>
  <c r="E1427" i="24" s="1"/>
  <c r="E1428" i="24" s="1"/>
  <c r="E1429" i="24" s="1"/>
  <c r="E1430" i="24" s="1"/>
  <c r="E1431" i="24" s="1"/>
  <c r="E1432" i="24" s="1"/>
  <c r="E1433" i="24" s="1"/>
  <c r="E1434" i="24" s="1"/>
  <c r="E1435" i="24" s="1"/>
  <c r="E1436" i="24" s="1"/>
  <c r="E1437" i="24" s="1"/>
  <c r="E1438" i="24" s="1"/>
  <c r="E1439" i="24" s="1"/>
  <c r="E1440" i="24" s="1"/>
  <c r="E1441" i="24" s="1"/>
  <c r="E1442" i="24" s="1"/>
  <c r="E1443" i="24" s="1"/>
  <c r="E1444" i="24" s="1"/>
  <c r="E1445" i="24" s="1"/>
  <c r="E1446" i="24" s="1"/>
  <c r="E1447" i="24" s="1"/>
  <c r="G1408" i="24" l="1"/>
  <c r="I1408" i="24" s="1"/>
  <c r="G1409" i="24" l="1"/>
  <c r="I1409" i="24" s="1"/>
  <c r="G1410" i="24" l="1"/>
  <c r="I1410" i="24" s="1"/>
  <c r="G1411" i="24" l="1"/>
  <c r="I1411" i="24" s="1"/>
  <c r="G1412" i="24" l="1"/>
  <c r="I1412" i="24" s="1"/>
  <c r="G1413" i="24" l="1"/>
  <c r="I1413" i="24" s="1"/>
  <c r="G1414" i="24" l="1"/>
  <c r="I1414" i="24" s="1"/>
  <c r="G1415" i="24" l="1"/>
  <c r="I1415" i="24" s="1"/>
  <c r="G1416" i="24" l="1"/>
  <c r="I1416" i="24" s="1"/>
  <c r="G1417" i="24" l="1"/>
  <c r="I1417" i="24" s="1"/>
  <c r="G1418" i="24" l="1"/>
  <c r="I1418" i="24" s="1"/>
  <c r="G1419" i="24" l="1"/>
  <c r="I1419" i="24" s="1"/>
  <c r="G1420" i="24" l="1"/>
  <c r="I1420" i="24" s="1"/>
  <c r="G1421" i="24" l="1"/>
  <c r="I1421" i="24" s="1"/>
  <c r="G1422" i="24" l="1"/>
  <c r="I1422" i="24" s="1"/>
  <c r="G1423" i="24" l="1"/>
  <c r="I1423" i="24" s="1"/>
  <c r="G1424" i="24" l="1"/>
  <c r="I1424" i="24" s="1"/>
  <c r="G1425" i="24" l="1"/>
  <c r="I1425" i="24" s="1"/>
  <c r="G1426" i="24" l="1"/>
  <c r="I1426" i="24" s="1"/>
  <c r="G1427" i="24" l="1"/>
  <c r="I1427" i="24" s="1"/>
  <c r="G1428" i="24" l="1"/>
  <c r="I1428" i="24" s="1"/>
  <c r="G1429" i="24" l="1"/>
  <c r="I1429" i="24" s="1"/>
  <c r="G1430" i="24" l="1"/>
  <c r="I1430" i="24" s="1"/>
  <c r="G1431" i="24" l="1"/>
  <c r="I1431" i="24" s="1"/>
  <c r="G1432" i="24" l="1"/>
  <c r="I1432" i="24" s="1"/>
  <c r="G1433" i="24" l="1"/>
  <c r="I1433" i="24" s="1"/>
  <c r="G1434" i="24" l="1"/>
  <c r="I1434" i="24" s="1"/>
  <c r="G1435" i="24" l="1"/>
  <c r="I1435" i="24" s="1"/>
  <c r="G1436" i="24" l="1"/>
  <c r="I1436" i="24" s="1"/>
  <c r="G1437" i="24" l="1"/>
  <c r="I1437" i="24" s="1"/>
  <c r="G1438" i="24" l="1"/>
  <c r="I1438" i="24" s="1"/>
  <c r="G1439" i="24" l="1"/>
  <c r="I1439" i="24" s="1"/>
  <c r="G1440" i="24" l="1"/>
  <c r="I1440" i="24" s="1"/>
  <c r="G1441" i="24" l="1"/>
  <c r="I1441" i="24" s="1"/>
  <c r="G1442" i="24" l="1"/>
  <c r="I1442" i="24" s="1"/>
  <c r="G1443" i="24" l="1"/>
  <c r="I1443" i="24" s="1"/>
  <c r="G1444" i="24" l="1"/>
  <c r="I1444" i="24" s="1"/>
  <c r="G1445" i="24" l="1"/>
  <c r="I1445" i="24" s="1"/>
  <c r="G1446" i="24" l="1"/>
  <c r="I1446" i="24" s="1"/>
  <c r="G1447" i="24" l="1"/>
  <c r="I1447" i="24" s="1"/>
  <c r="E1449" i="24"/>
  <c r="E1450" i="24" s="1"/>
  <c r="E1451" i="24" s="1"/>
  <c r="E1452" i="24" s="1"/>
  <c r="E1453" i="24" s="1"/>
  <c r="E1454" i="24" s="1"/>
  <c r="E1455" i="24" s="1"/>
  <c r="E1456" i="24" s="1"/>
  <c r="E1457" i="24" s="1"/>
  <c r="E1458" i="24" s="1"/>
  <c r="E1459" i="24" s="1"/>
  <c r="E1460" i="24" s="1"/>
  <c r="E1461" i="24" s="1"/>
  <c r="E1462" i="24" s="1"/>
  <c r="E1463" i="24" s="1"/>
  <c r="E1464" i="24" s="1"/>
  <c r="E1465" i="24" s="1"/>
  <c r="E1466" i="24" s="1"/>
  <c r="E1467" i="24" s="1"/>
  <c r="E1468" i="24" s="1"/>
  <c r="E1469" i="24" s="1"/>
  <c r="E1470" i="24" s="1"/>
  <c r="G1449" i="24" l="1"/>
  <c r="I1449" i="24" s="1"/>
  <c r="U73" i="4" s="1"/>
  <c r="G1450" i="24" l="1"/>
  <c r="I1450" i="24" s="1"/>
  <c r="G1451" i="24" l="1"/>
  <c r="I1451" i="24" s="1"/>
  <c r="G1452" i="24" l="1"/>
  <c r="I1452" i="24" s="1"/>
  <c r="G1453" i="24" l="1"/>
  <c r="I1453" i="24" s="1"/>
  <c r="G1454" i="24" l="1"/>
  <c r="I1454" i="24" s="1"/>
  <c r="G1455" i="24" l="1"/>
  <c r="I1455" i="24" s="1"/>
  <c r="G1456" i="24" l="1"/>
  <c r="I1456" i="24" s="1"/>
  <c r="E2673" i="24"/>
  <c r="E2674" i="24" s="1"/>
  <c r="E2675" i="24" s="1"/>
  <c r="E2676" i="24" s="1"/>
  <c r="E2677" i="24" s="1"/>
  <c r="E2678" i="24" s="1"/>
  <c r="E2679" i="24" s="1"/>
  <c r="E2680" i="24" s="1"/>
  <c r="E2681" i="24" s="1"/>
  <c r="E2682" i="24" s="1"/>
  <c r="E2683" i="24" s="1"/>
  <c r="E2684" i="24" s="1"/>
  <c r="E2685" i="24" s="1"/>
  <c r="E2686" i="24" s="1"/>
  <c r="E2687" i="24" s="1"/>
  <c r="E2688" i="24" s="1"/>
  <c r="E2689" i="24" s="1"/>
  <c r="E2690" i="24" s="1"/>
  <c r="E2691" i="24" s="1"/>
  <c r="E2692" i="24" s="1"/>
  <c r="E2693" i="24" s="1"/>
  <c r="E2694" i="24" s="1"/>
  <c r="E2695" i="24" s="1"/>
  <c r="G1457" i="24" l="1"/>
  <c r="I1457" i="24" s="1"/>
  <c r="G1458" i="24" l="1"/>
  <c r="I1458" i="24" s="1"/>
  <c r="G1459" i="24" l="1"/>
  <c r="I1459" i="24" s="1"/>
  <c r="G1460" i="24" l="1"/>
  <c r="I1460" i="24" s="1"/>
  <c r="G1461" i="24" l="1"/>
  <c r="I1461" i="24" s="1"/>
  <c r="G1462" i="24" l="1"/>
  <c r="I1462" i="24" s="1"/>
  <c r="G1463" i="24" l="1"/>
  <c r="I1463" i="24" s="1"/>
  <c r="G1464" i="24" l="1"/>
  <c r="I1464" i="24" s="1"/>
  <c r="G1465" i="24" l="1"/>
  <c r="I1465" i="24" s="1"/>
  <c r="G1466" i="24" l="1"/>
  <c r="I1466" i="24" s="1"/>
  <c r="G1467" i="24" l="1"/>
  <c r="I1467" i="24" s="1"/>
  <c r="G1468" i="24" l="1"/>
  <c r="I1468" i="24" s="1"/>
  <c r="G1469" i="24" l="1"/>
  <c r="I1469" i="24" s="1"/>
  <c r="E1472" i="24" l="1"/>
  <c r="E1473" i="24" s="1"/>
  <c r="E1474" i="24" s="1"/>
  <c r="E1475" i="24" s="1"/>
  <c r="E1476" i="24" s="1"/>
  <c r="E1477" i="24" s="1"/>
  <c r="E1478" i="24" s="1"/>
  <c r="E1479" i="24" s="1"/>
  <c r="E1480" i="24" s="1"/>
  <c r="E1481" i="24" s="1"/>
  <c r="E1482" i="24" s="1"/>
  <c r="E1483" i="24" s="1"/>
  <c r="E1484" i="24" s="1"/>
  <c r="E1485" i="24" s="1"/>
  <c r="E1486" i="24" s="1"/>
  <c r="E1487" i="24" s="1"/>
  <c r="E1488" i="24" s="1"/>
  <c r="E1489" i="24" s="1"/>
  <c r="E1490" i="24" s="1"/>
  <c r="E1491" i="24" s="1"/>
  <c r="G1470" i="24"/>
  <c r="I1470" i="24" s="1"/>
  <c r="G1472" i="24" l="1"/>
  <c r="I1472" i="24" s="1"/>
  <c r="G1473" i="24" l="1"/>
  <c r="I1473" i="24" s="1"/>
  <c r="G1474" i="24" l="1"/>
  <c r="I1474" i="24" s="1"/>
  <c r="G1475" i="24" l="1"/>
  <c r="I1475" i="24" s="1"/>
  <c r="G1476" i="24" l="1"/>
  <c r="I1476" i="24" s="1"/>
  <c r="G1477" i="24" l="1"/>
  <c r="I1477" i="24" s="1"/>
  <c r="G1478" i="24" l="1"/>
  <c r="I1478" i="24" s="1"/>
  <c r="G1479" i="24" l="1"/>
  <c r="I1479" i="24" s="1"/>
  <c r="G1480" i="24" l="1"/>
  <c r="I1480" i="24" s="1"/>
  <c r="G1481" i="24" l="1"/>
  <c r="I1481" i="24" s="1"/>
  <c r="G1482" i="24" l="1"/>
  <c r="I1482" i="24" s="1"/>
  <c r="G1483" i="24" l="1"/>
  <c r="I1483" i="24" s="1"/>
  <c r="G1484" i="24" l="1"/>
  <c r="I1484" i="24" s="1"/>
  <c r="G1485" i="24" l="1"/>
  <c r="I1485" i="24" s="1"/>
  <c r="G1486" i="24" l="1"/>
  <c r="I1486" i="24" s="1"/>
  <c r="G1487" i="24" l="1"/>
  <c r="I1487" i="24" s="1"/>
  <c r="G1488" i="24" l="1"/>
  <c r="I1488" i="24" s="1"/>
  <c r="G1489" i="24" l="1"/>
  <c r="I1489" i="24" s="1"/>
  <c r="G1490" i="24" l="1"/>
  <c r="I1490" i="24" s="1"/>
  <c r="G1491" i="24" l="1"/>
  <c r="I1491" i="24" s="1"/>
  <c r="E1493" i="24" l="1"/>
  <c r="E1494" i="24" s="1"/>
  <c r="E1495" i="24" s="1"/>
  <c r="E1496" i="24" s="1"/>
  <c r="E1497" i="24" s="1"/>
  <c r="E1498" i="24" s="1"/>
  <c r="E1499" i="24" s="1"/>
  <c r="E1500" i="24" s="1"/>
  <c r="E1501" i="24" s="1"/>
  <c r="E1502" i="24" s="1"/>
  <c r="E1503" i="24" s="1"/>
  <c r="E1504" i="24" s="1"/>
  <c r="E1505" i="24" s="1"/>
  <c r="E1506" i="24" s="1"/>
  <c r="E1507" i="24" s="1"/>
  <c r="E1508" i="24" s="1"/>
  <c r="E1509" i="24" s="1"/>
  <c r="E1510" i="24" s="1"/>
  <c r="E1511" i="24" s="1"/>
  <c r="E1512" i="24" s="1"/>
  <c r="G1493" i="24" l="1"/>
  <c r="I1493" i="24" s="1"/>
  <c r="G1494" i="24" l="1"/>
  <c r="I1494" i="24" s="1"/>
  <c r="G1495" i="24" l="1"/>
  <c r="I1495" i="24" s="1"/>
  <c r="G1496" i="24" l="1"/>
  <c r="I1496" i="24" s="1"/>
  <c r="G1497" i="24" l="1"/>
  <c r="I1497" i="24" s="1"/>
  <c r="G1498" i="24" l="1"/>
  <c r="I1498" i="24" s="1"/>
  <c r="G1499" i="24" l="1"/>
  <c r="I1499" i="24" s="1"/>
  <c r="G1500" i="24" l="1"/>
  <c r="I1500" i="24" s="1"/>
  <c r="G1501" i="24" l="1"/>
  <c r="I1501" i="24" s="1"/>
  <c r="G1502" i="24" l="1"/>
  <c r="I1502" i="24" s="1"/>
  <c r="G1503" i="24" l="1"/>
  <c r="I1503" i="24" s="1"/>
  <c r="G1504" i="24" l="1"/>
  <c r="I1504" i="24" s="1"/>
  <c r="G1505" i="24" l="1"/>
  <c r="I1505" i="24" s="1"/>
  <c r="G1506" i="24" l="1"/>
  <c r="I1506" i="24" s="1"/>
  <c r="G1507" i="24" l="1"/>
  <c r="I1507" i="24" s="1"/>
  <c r="E2698" i="24"/>
  <c r="E2699" i="24" s="1"/>
  <c r="E2700" i="24" s="1"/>
  <c r="E2701" i="24" s="1"/>
  <c r="E2702" i="24" s="1"/>
  <c r="E2703" i="24" s="1"/>
  <c r="E2704" i="24" s="1"/>
  <c r="E2705" i="24" s="1"/>
  <c r="E2706" i="24" s="1"/>
  <c r="E2707" i="24" s="1"/>
  <c r="E2708" i="24" s="1"/>
  <c r="E2709" i="24" s="1"/>
  <c r="E2710" i="24" s="1"/>
  <c r="E2711" i="24" s="1"/>
  <c r="E2712" i="24" s="1"/>
  <c r="E2713" i="24" s="1"/>
  <c r="E2714" i="24" s="1"/>
  <c r="E2715" i="24" s="1"/>
  <c r="E2716" i="24" s="1"/>
  <c r="E2717" i="24" s="1"/>
  <c r="E2718" i="24" s="1"/>
  <c r="E2719" i="24" s="1"/>
  <c r="E2720" i="24" s="1"/>
  <c r="E2721" i="24" s="1"/>
  <c r="E2722" i="24" s="1"/>
  <c r="E2723" i="24" s="1"/>
  <c r="E2724" i="24" s="1"/>
  <c r="E2725" i="24" s="1"/>
  <c r="E2726" i="24" s="1"/>
  <c r="G1508" i="24" l="1"/>
  <c r="I1508" i="24" s="1"/>
  <c r="G1509" i="24" l="1"/>
  <c r="I1509" i="24" s="1"/>
  <c r="G1510" i="24" l="1"/>
  <c r="I1510" i="24" s="1"/>
  <c r="G1511" i="24" l="1"/>
  <c r="I1511" i="24" s="1"/>
  <c r="G1512" i="24" l="1"/>
  <c r="I1512" i="24" s="1"/>
  <c r="E1514" i="24"/>
  <c r="E1515" i="24" s="1"/>
  <c r="E1516" i="24" s="1"/>
  <c r="E1517" i="24" s="1"/>
  <c r="E1518" i="24" s="1"/>
  <c r="E1519" i="24" s="1"/>
  <c r="E1520" i="24" l="1"/>
  <c r="E1521" i="24" l="1"/>
  <c r="E1522" i="24" s="1"/>
  <c r="E1523" i="24" s="1"/>
  <c r="G1520" i="24"/>
  <c r="G1514" i="24"/>
  <c r="I1514" i="24" s="1"/>
  <c r="G1522" i="24" l="1"/>
  <c r="I1522" i="24" s="1"/>
  <c r="G1521" i="24"/>
  <c r="I1521" i="24" s="1"/>
  <c r="E1524" i="24"/>
  <c r="G1523" i="24"/>
  <c r="I1523" i="24" s="1"/>
  <c r="G1515" i="24"/>
  <c r="I1515" i="24" s="1"/>
  <c r="E1525" i="24" l="1"/>
  <c r="G1524" i="24"/>
  <c r="I1524" i="24" s="1"/>
  <c r="E1526" i="24" l="1"/>
  <c r="G1525" i="24"/>
  <c r="I1525" i="24" s="1"/>
  <c r="G1516" i="24"/>
  <c r="I1516" i="24" s="1"/>
  <c r="E1527" i="24" l="1"/>
  <c r="G1526" i="24"/>
  <c r="I1526" i="24" s="1"/>
  <c r="G1517" i="24"/>
  <c r="I1517" i="24" s="1"/>
  <c r="E1528" i="24" l="1"/>
  <c r="G1527" i="24"/>
  <c r="I1527" i="24" s="1"/>
  <c r="E1529" i="24" l="1"/>
  <c r="G1528" i="24"/>
  <c r="I1528" i="24" s="1"/>
  <c r="G1519" i="24"/>
  <c r="I1519" i="24" s="1"/>
  <c r="G1518" i="24"/>
  <c r="I1518" i="24" s="1"/>
  <c r="E1530" i="24" l="1"/>
  <c r="G1529" i="24"/>
  <c r="I1529" i="24" s="1"/>
  <c r="E1531" i="24" l="1"/>
  <c r="G1530" i="24"/>
  <c r="I1530" i="24" s="1"/>
  <c r="E1532" i="24" l="1"/>
  <c r="G1531" i="24"/>
  <c r="I1531" i="24" s="1"/>
  <c r="E1533" i="24" l="1"/>
  <c r="G1532" i="24"/>
  <c r="I1532" i="24" s="1"/>
  <c r="E1534" i="24" l="1"/>
  <c r="G1533" i="24"/>
  <c r="I1533" i="24" s="1"/>
  <c r="E1535" i="24" l="1"/>
  <c r="G1534" i="24"/>
  <c r="I1534" i="24" s="1"/>
  <c r="E1536" i="24" l="1"/>
  <c r="G1535" i="24"/>
  <c r="I1535" i="24" s="1"/>
  <c r="E1537" i="24" l="1"/>
  <c r="E1538" i="24" s="1"/>
  <c r="E1539" i="24" s="1"/>
  <c r="E1540" i="24" s="1"/>
  <c r="E1541" i="24" s="1"/>
  <c r="E1542" i="24" s="1"/>
  <c r="E1543" i="24" s="1"/>
  <c r="E1544" i="24" s="1"/>
  <c r="E1545" i="24" s="1"/>
  <c r="E1546" i="24" s="1"/>
  <c r="E1547" i="24" s="1"/>
  <c r="E1548" i="24" s="1"/>
  <c r="E1549" i="24" s="1"/>
  <c r="G1536" i="24"/>
  <c r="I1536" i="24" s="1"/>
  <c r="E1551" i="24"/>
  <c r="E1552" i="24" s="1"/>
  <c r="E1553" i="24" s="1"/>
  <c r="E1554" i="24" s="1"/>
  <c r="E1555" i="24" s="1"/>
  <c r="E1557" i="24" l="1"/>
  <c r="E1558" i="24" s="1"/>
  <c r="E1559" i="24" s="1"/>
  <c r="E1560" i="24" s="1"/>
  <c r="E1561" i="24" s="1"/>
  <c r="E1562" i="24" s="1"/>
  <c r="E1563" i="24" s="1"/>
  <c r="E1564" i="24" s="1"/>
  <c r="E1565" i="24" s="1"/>
  <c r="E1566" i="24" s="1"/>
  <c r="E1567" i="24" s="1"/>
  <c r="E1568" i="24" s="1"/>
  <c r="E1569" i="24" s="1"/>
  <c r="E1570" i="24" s="1"/>
  <c r="E1571" i="24" s="1"/>
  <c r="E1572" i="24" s="1"/>
  <c r="E1573" i="24" s="1"/>
  <c r="E1574" i="24" s="1"/>
  <c r="E1575" i="24" s="1"/>
  <c r="E1576" i="24" s="1"/>
  <c r="E1577" i="24" s="1"/>
  <c r="E1578" i="24" s="1"/>
  <c r="E1579" i="24" s="1"/>
  <c r="E1580" i="24" s="1"/>
  <c r="E1581" i="24" s="1"/>
  <c r="E1582" i="24" s="1"/>
  <c r="E1583" i="24" s="1"/>
  <c r="E1584" i="24" s="1"/>
  <c r="E1585" i="24" s="1"/>
  <c r="E1586" i="24" s="1"/>
  <c r="E1587" i="24" s="1"/>
  <c r="E1588" i="24" s="1"/>
  <c r="E1589" i="24" s="1"/>
  <c r="E1590" i="24" s="1"/>
  <c r="E1591" i="24" s="1"/>
  <c r="E1592" i="24" s="1"/>
  <c r="E1593" i="24" s="1"/>
  <c r="E1594" i="24" s="1"/>
  <c r="E2729" i="24" l="1"/>
  <c r="E2730" i="24" s="1"/>
  <c r="E2731" i="24" s="1"/>
  <c r="E2732" i="24" s="1"/>
  <c r="E2733" i="24" l="1"/>
  <c r="E2734" i="24" l="1"/>
  <c r="E2735" i="24" s="1"/>
  <c r="E2736" i="24" s="1"/>
  <c r="E2737" i="24" s="1"/>
  <c r="E2738" i="24" s="1"/>
  <c r="E2739" i="24" s="1"/>
  <c r="E2740" i="24" s="1"/>
  <c r="E2741" i="24" s="1"/>
  <c r="E2742" i="24" s="1"/>
  <c r="E2743" i="24" s="1"/>
  <c r="E2744" i="24" s="1"/>
  <c r="E2745" i="24" s="1"/>
  <c r="E2746" i="24" s="1"/>
  <c r="E2747" i="24" s="1"/>
  <c r="E2748" i="24" s="1"/>
  <c r="E2749" i="24" s="1"/>
  <c r="E2750" i="24" s="1"/>
  <c r="E2751" i="24" s="1"/>
  <c r="E2752" i="24" s="1"/>
  <c r="E2753" i="24" s="1"/>
  <c r="E2754" i="24" s="1"/>
  <c r="E2755" i="24" s="1"/>
  <c r="E2756" i="24" s="1"/>
  <c r="E2757" i="24" s="1"/>
  <c r="E2758" i="24" s="1"/>
  <c r="E2759" i="24" s="1"/>
  <c r="E2760" i="24" s="1"/>
  <c r="E2761" i="24" s="1"/>
  <c r="E2762" i="24" s="1"/>
  <c r="E2763" i="24" s="1"/>
  <c r="E2764" i="24" s="1"/>
  <c r="E2765" i="24" s="1"/>
  <c r="E2766" i="24" s="1"/>
  <c r="E2767" i="24" s="1"/>
  <c r="E2768" i="24" s="1"/>
  <c r="E1596" i="24" l="1"/>
  <c r="E1597" i="24" s="1"/>
  <c r="E1598" i="24" s="1"/>
  <c r="E1599" i="24" s="1"/>
  <c r="E1600" i="24" s="1"/>
  <c r="E1601" i="24" s="1"/>
  <c r="E1602" i="24" s="1"/>
  <c r="E1603" i="24" s="1"/>
  <c r="E1604" i="24" s="1"/>
  <c r="E1605" i="24" s="1"/>
  <c r="E1606" i="24" s="1"/>
  <c r="E1607" i="24" s="1"/>
  <c r="E1608" i="24" s="1"/>
  <c r="E1609" i="24" s="1"/>
  <c r="E1610" i="24" s="1"/>
  <c r="E1611" i="24" s="1"/>
  <c r="E1612" i="24" s="1"/>
  <c r="E1613" i="24" s="1"/>
  <c r="E1614" i="24" s="1"/>
  <c r="E2770" i="24" l="1"/>
  <c r="E2771" i="24" s="1"/>
  <c r="E2772" i="24" s="1"/>
  <c r="E2773" i="24" s="1"/>
  <c r="E2774" i="24" s="1"/>
  <c r="E2775" i="24" s="1"/>
  <c r="E2776" i="24" s="1"/>
  <c r="E2777" i="24" s="1"/>
  <c r="E2778" i="24" s="1"/>
  <c r="E2779" i="24" s="1"/>
  <c r="E2780" i="24" s="1"/>
  <c r="E2781" i="24" s="1"/>
  <c r="E2782" i="24" s="1"/>
  <c r="E2783" i="24" s="1"/>
  <c r="E2784" i="24" l="1"/>
  <c r="E2785" i="24" l="1"/>
  <c r="E2786" i="24" s="1"/>
  <c r="E2788" i="24" l="1"/>
  <c r="E2789" i="24" s="1"/>
  <c r="E2790" i="24" s="1"/>
  <c r="E2791" i="24" s="1"/>
  <c r="E2792" i="24" s="1"/>
  <c r="E2793" i="24" s="1"/>
  <c r="E2794" i="24" s="1"/>
  <c r="E2795" i="24" s="1"/>
  <c r="E2796" i="24" s="1"/>
  <c r="E2797" i="24" s="1"/>
  <c r="E2798" i="24" s="1"/>
  <c r="E2799" i="24" s="1"/>
  <c r="E2800" i="24" s="1"/>
  <c r="E2801" i="24" s="1"/>
  <c r="E2802" i="24" s="1"/>
  <c r="E2803" i="24" s="1"/>
  <c r="E2804" i="24" s="1"/>
  <c r="E2805" i="24" s="1"/>
  <c r="E2806" i="24" s="1"/>
  <c r="E2807" i="24" s="1"/>
  <c r="E2808" i="24" s="1"/>
  <c r="E2809" i="24" s="1"/>
  <c r="E2810" i="24" s="1"/>
  <c r="E2811" i="24" s="1"/>
  <c r="E2813" i="24" l="1"/>
  <c r="E2814" i="24" s="1"/>
  <c r="E2815" i="24" s="1"/>
  <c r="E2816" i="24" s="1"/>
  <c r="E2817" i="24" s="1"/>
  <c r="E2818" i="24" s="1"/>
  <c r="E2819" i="24" s="1"/>
  <c r="E2820" i="24" s="1"/>
  <c r="E2821" i="24" s="1"/>
  <c r="E2822" i="24" s="1"/>
  <c r="E2823" i="24" s="1"/>
  <c r="E2824" i="24" s="1"/>
  <c r="E2825" i="24" s="1"/>
  <c r="E2826" i="24" s="1"/>
  <c r="E2827" i="24" s="1"/>
  <c r="E2828" i="24" s="1"/>
  <c r="E2829" i="24" s="1"/>
  <c r="E2830" i="24" s="1"/>
  <c r="E2831" i="24" s="1"/>
  <c r="E2832" i="24" s="1"/>
  <c r="E2833" i="24" s="1"/>
  <c r="E2834" i="24" s="1"/>
  <c r="E2835" i="24" s="1"/>
  <c r="E2836" i="24" s="1"/>
  <c r="E2837" i="24" s="1"/>
  <c r="E2838" i="24" s="1"/>
  <c r="E2839" i="24" s="1"/>
  <c r="E2840" i="24" s="1"/>
  <c r="E2841" i="24" s="1"/>
  <c r="E2842" i="24" s="1"/>
  <c r="E2843" i="24" l="1"/>
  <c r="E2845" i="24" l="1"/>
  <c r="E2846" i="24" s="1"/>
  <c r="E2847" i="24" s="1"/>
  <c r="E2848" i="24" s="1"/>
  <c r="E2849" i="24" s="1"/>
  <c r="E2850" i="24" s="1"/>
  <c r="E2851" i="24" s="1"/>
  <c r="E2852" i="24" s="1"/>
  <c r="E2853" i="24" s="1"/>
  <c r="E2854" i="24" s="1"/>
  <c r="E2855" i="24" s="1"/>
  <c r="E2856" i="24" s="1"/>
  <c r="E2857" i="24" s="1"/>
  <c r="E2858" i="24" s="1"/>
  <c r="E2859" i="24" s="1"/>
  <c r="E2860" i="24" s="1"/>
  <c r="E2861" i="24" s="1"/>
  <c r="E2862" i="24" s="1"/>
  <c r="E2863" i="24" s="1"/>
  <c r="E2864" i="24" s="1"/>
  <c r="E2865" i="24" s="1"/>
  <c r="E2866" i="24" s="1"/>
  <c r="E2867" i="24" s="1"/>
  <c r="E2868" i="24" s="1"/>
  <c r="E2869" i="24" s="1"/>
  <c r="E2870" i="24" s="1"/>
  <c r="E2871" i="24" s="1"/>
  <c r="E2872" i="24" s="1"/>
  <c r="E2873" i="24" s="1"/>
  <c r="E2874" i="24" s="1"/>
  <c r="E2875" i="24" s="1"/>
  <c r="E2876" i="24" s="1"/>
  <c r="E2877" i="24" s="1"/>
  <c r="E2878" i="24" s="1"/>
  <c r="E2879" i="24" s="1"/>
  <c r="E2880" i="24" s="1"/>
  <c r="E2881" i="24" s="1"/>
  <c r="E2882" i="24" s="1"/>
  <c r="E2883" i="24" s="1"/>
  <c r="E2884" i="24" s="1"/>
  <c r="E2885" i="24" s="1"/>
  <c r="E2887" i="24" l="1"/>
  <c r="E2888" i="24" s="1"/>
  <c r="E2889" i="24" s="1"/>
  <c r="E2890" i="24" s="1"/>
  <c r="E2891" i="24" s="1"/>
  <c r="E2892" i="24" l="1"/>
  <c r="E2893" i="24" l="1"/>
  <c r="E2894" i="24" s="1"/>
  <c r="E2895" i="24" s="1"/>
  <c r="E2896" i="24" s="1"/>
  <c r="E2897" i="24" s="1"/>
  <c r="E2898" i="24" s="1"/>
  <c r="E2899" i="24" s="1"/>
  <c r="E2900" i="24" s="1"/>
  <c r="E2901" i="24" s="1"/>
  <c r="E2902" i="24" s="1"/>
  <c r="E2903" i="24" s="1"/>
  <c r="E2904" i="24" s="1"/>
  <c r="E2905" i="24" s="1"/>
  <c r="E2906" i="24" s="1"/>
  <c r="E2907" i="24" s="1"/>
  <c r="E2908" i="24" s="1"/>
  <c r="E2909" i="24" s="1"/>
  <c r="E2910" i="24" s="1"/>
  <c r="E2911" i="24" s="1"/>
  <c r="E2912" i="24" s="1"/>
  <c r="E2913" i="24" s="1"/>
  <c r="E2914" i="24" s="1"/>
  <c r="E2915" i="24" s="1"/>
  <c r="E2917" i="24" l="1"/>
  <c r="E2918" i="24" s="1"/>
  <c r="E2920" i="24" l="1"/>
  <c r="E2921" i="24" s="1"/>
  <c r="E2922" i="24" s="1"/>
  <c r="E2923" i="24" s="1"/>
  <c r="E2924" i="24" s="1"/>
  <c r="E2925" i="24" s="1"/>
  <c r="E2926" i="24" s="1"/>
  <c r="E2927" i="24" s="1"/>
  <c r="E2928" i="24" s="1"/>
  <c r="E2929" i="24" s="1"/>
  <c r="E2930" i="24" s="1"/>
  <c r="E2931" i="24" s="1"/>
  <c r="E2932" i="24" s="1"/>
  <c r="E2933" i="24" s="1"/>
  <c r="E2934" i="24" s="1"/>
  <c r="E2935" i="24" s="1"/>
  <c r="E2936" i="24" s="1"/>
  <c r="E2937" i="24" s="1"/>
  <c r="E2938" i="24" s="1"/>
  <c r="E2939" i="24" s="1"/>
  <c r="E2940" i="24" s="1"/>
  <c r="E2941" i="24" s="1"/>
  <c r="E2942" i="24" l="1"/>
  <c r="E2943" i="24" l="1"/>
  <c r="E2944" i="24" s="1"/>
  <c r="E2945" i="24" s="1"/>
  <c r="E2946" i="24" s="1"/>
  <c r="E2947" i="24" s="1"/>
  <c r="E2948" i="24" s="1"/>
  <c r="E2949" i="24" s="1"/>
  <c r="E2950" i="24" s="1"/>
  <c r="E2951" i="24" s="1"/>
  <c r="E2952" i="24" s="1"/>
  <c r="E2953" i="24" s="1"/>
  <c r="E2954" i="24" s="1"/>
  <c r="E2955" i="24" s="1"/>
  <c r="E2957" i="24" l="1"/>
  <c r="E2958" i="24" s="1"/>
  <c r="E2959" i="24" s="1"/>
  <c r="E2960" i="24" s="1"/>
  <c r="E2961" i="24" s="1"/>
  <c r="E2962" i="24" s="1"/>
  <c r="E2963" i="24" s="1"/>
  <c r="E2964" i="24" s="1"/>
  <c r="E2965" i="24" s="1"/>
  <c r="E2966" i="24" s="1"/>
  <c r="E2967" i="24" s="1"/>
  <c r="E2968" i="24" s="1"/>
  <c r="E2969" i="24" s="1"/>
  <c r="E2970" i="24" s="1"/>
  <c r="E2971" i="24" s="1"/>
  <c r="E2972" i="24" s="1"/>
  <c r="E2973" i="24" s="1"/>
  <c r="E2974" i="24" s="1"/>
  <c r="E2975" i="24" s="1"/>
  <c r="E2976" i="24" s="1"/>
  <c r="E2977" i="24" s="1"/>
  <c r="E2978" i="24" s="1"/>
  <c r="E2979" i="24" s="1"/>
  <c r="E2980" i="24" s="1"/>
  <c r="E2981" i="24" s="1"/>
  <c r="E2982" i="24" l="1"/>
  <c r="E2983" i="24" l="1"/>
  <c r="E2984" i="24" s="1"/>
  <c r="E2985" i="24" s="1"/>
  <c r="E2986" i="24" s="1"/>
  <c r="E2987" i="24" s="1"/>
  <c r="E2988" i="24" s="1"/>
  <c r="E2989" i="24" s="1"/>
  <c r="E2990" i="24" s="1"/>
  <c r="E2991" i="24" s="1"/>
  <c r="E2992" i="24" s="1"/>
  <c r="E2993" i="24" s="1"/>
  <c r="E2994" i="24" s="1"/>
  <c r="E2995" i="24" s="1"/>
  <c r="E2996" i="24" s="1"/>
  <c r="E2997" i="24" s="1"/>
  <c r="E2998" i="24" s="1"/>
  <c r="E2999" i="24" s="1"/>
  <c r="E3000" i="24" s="1"/>
  <c r="E3001" i="24" l="1"/>
  <c r="E3002" i="24" s="1"/>
  <c r="E3003" i="24" s="1"/>
  <c r="E3004" i="24" s="1"/>
  <c r="E3005" i="24" s="1"/>
  <c r="E3006" i="24" s="1"/>
  <c r="E3007" i="24" s="1"/>
  <c r="E3008" i="24" s="1"/>
  <c r="E3009" i="24" s="1"/>
  <c r="E3010" i="24" s="1"/>
  <c r="E3012" i="24" l="1"/>
  <c r="E3013" i="24" s="1"/>
  <c r="E3014" i="24" s="1"/>
  <c r="E3015" i="24" s="1"/>
  <c r="E3016" i="24" l="1"/>
  <c r="E3017" i="24" l="1"/>
  <c r="E3018" i="24" s="1"/>
  <c r="E3019" i="24" s="1"/>
  <c r="E3020" i="24" s="1"/>
  <c r="E3021" i="24" s="1"/>
  <c r="E3022" i="24" s="1"/>
  <c r="E3023" i="24" s="1"/>
  <c r="E3024" i="24" s="1"/>
  <c r="E3025" i="24" s="1"/>
  <c r="E3026" i="24" s="1"/>
  <c r="E3027" i="24" s="1"/>
  <c r="E3028" i="24" s="1"/>
  <c r="E3029" i="24" s="1"/>
  <c r="E3030" i="24" s="1"/>
  <c r="E3031" i="24" s="1"/>
  <c r="E3032" i="24" s="1"/>
  <c r="E3033" i="24" l="1"/>
  <c r="E3034" i="24" s="1"/>
  <c r="E3035" i="24" s="1"/>
  <c r="E3036" i="24" s="1"/>
  <c r="E3037" i="24" s="1"/>
  <c r="E3038" i="24" s="1"/>
  <c r="E3039" i="24" s="1"/>
  <c r="E3040" i="24" s="1"/>
  <c r="E3041" i="24" s="1"/>
  <c r="E3042" i="24" s="1"/>
  <c r="E3043" i="24" s="1"/>
  <c r="E3044" i="24" s="1"/>
  <c r="E3045" i="24" s="1"/>
  <c r="E3046" i="24" s="1"/>
  <c r="E3047" i="24" s="1"/>
  <c r="E3048" i="24" s="1"/>
  <c r="E3049" i="24" l="1"/>
  <c r="E3050" i="24" s="1"/>
  <c r="E3051" i="24" s="1"/>
  <c r="E3052" i="24" s="1"/>
  <c r="E3053" i="24" s="1"/>
  <c r="E3054" i="24" s="1"/>
  <c r="E3055" i="24" s="1"/>
  <c r="E3056" i="24" s="1"/>
  <c r="E3057" i="24" s="1"/>
  <c r="E3058" i="24" s="1"/>
  <c r="E3059" i="24" s="1"/>
  <c r="E3060" i="24" s="1"/>
  <c r="E3061" i="24" s="1"/>
  <c r="E3062" i="24" s="1"/>
  <c r="E3064" i="24" l="1"/>
  <c r="E3065" i="24" s="1"/>
  <c r="E3066" i="24" s="1"/>
  <c r="E3067" i="24" s="1"/>
  <c r="E3068" i="24" s="1"/>
  <c r="E3069" i="24" l="1"/>
  <c r="E3070" i="24" l="1"/>
  <c r="E3071" i="24" l="1"/>
  <c r="E3072" i="24" l="1"/>
  <c r="E3073" i="24" l="1"/>
  <c r="E3074" i="24" l="1"/>
  <c r="E3075" i="24" l="1"/>
  <c r="B87" i="14" l="1" a="1"/>
  <c r="B87" i="14" s="1"/>
  <c r="B29" i="14" l="1" a="1"/>
  <c r="B29" i="14" s="1"/>
  <c r="B126" i="14" a="1"/>
  <c r="B126" i="14" s="1"/>
  <c r="B32" i="14" a="1"/>
  <c r="B32" i="14" s="1"/>
  <c r="B47" i="14" a="1"/>
  <c r="B47" i="14" s="1"/>
  <c r="B68" i="14" a="1"/>
  <c r="B68" i="14" s="1"/>
  <c r="B38" i="14" a="1"/>
  <c r="B38" i="14" s="1"/>
  <c r="B35" i="14" a="1"/>
  <c r="B35" i="14" s="1"/>
  <c r="B2" i="14" a="1"/>
  <c r="B2" i="14" s="1"/>
  <c r="B13" i="14" a="1"/>
  <c r="B13" i="14" s="1"/>
  <c r="B86" i="14" a="1"/>
  <c r="B86" i="14" s="1"/>
  <c r="B117" i="14" a="1"/>
  <c r="B117" i="14" s="1"/>
  <c r="B125" i="14" a="1"/>
  <c r="B125" i="14" s="1"/>
  <c r="B84" i="14" a="1"/>
  <c r="B84" i="14" s="1"/>
  <c r="B64" i="14" a="1"/>
  <c r="B64" i="14" s="1"/>
  <c r="B100" i="14" a="1"/>
  <c r="B100" i="14" s="1"/>
  <c r="B78" i="14" a="1"/>
  <c r="B78" i="14" s="1"/>
  <c r="B34" i="14" a="1"/>
  <c r="B34" i="14" s="1"/>
  <c r="B27" i="14" a="1"/>
  <c r="B27" i="14" s="1"/>
  <c r="B25" i="14" a="1"/>
  <c r="B25" i="14" s="1"/>
  <c r="B104" i="14" a="1"/>
  <c r="B104" i="14" s="1"/>
  <c r="B43" i="14" a="1"/>
  <c r="B43" i="14" s="1"/>
  <c r="B91" i="14" a="1"/>
  <c r="B91" i="14" s="1"/>
  <c r="B8" i="14" a="1"/>
  <c r="B8" i="14" s="1"/>
  <c r="B92" i="14" a="1"/>
  <c r="B92" i="14" s="1"/>
  <c r="B58" i="14" a="1"/>
  <c r="B58" i="14" s="1"/>
  <c r="B36" i="14" a="1"/>
  <c r="B36" i="14" s="1"/>
  <c r="B88" i="14" a="1"/>
  <c r="B88" i="14" s="1"/>
  <c r="B24" i="14" a="1"/>
  <c r="B24" i="14" s="1"/>
  <c r="B121" i="14" a="1"/>
  <c r="B121" i="14" s="1"/>
  <c r="B55" i="14" a="1"/>
  <c r="B55" i="14" s="1"/>
  <c r="B46" i="14" a="1"/>
  <c r="B46" i="14" s="1"/>
  <c r="B124" i="14" a="1"/>
  <c r="B124" i="14" s="1"/>
  <c r="B82" i="14" a="1"/>
  <c r="B82" i="14" s="1"/>
  <c r="B90" i="14" a="1"/>
  <c r="B90" i="14" s="1"/>
  <c r="B18" i="14" a="1"/>
  <c r="B18" i="14" s="1"/>
  <c r="B123" i="14" a="1"/>
  <c r="B123" i="14" s="1"/>
  <c r="B115" i="14" a="1"/>
  <c r="B115" i="14" s="1"/>
  <c r="B17" i="14" a="1"/>
  <c r="B17" i="14" s="1"/>
  <c r="B118" i="14" a="1"/>
  <c r="B118" i="14" s="1"/>
  <c r="B93" i="14" a="1"/>
  <c r="B93" i="14" s="1"/>
  <c r="B61" i="14" a="1"/>
  <c r="B61" i="14" s="1"/>
  <c r="B103" i="14" a="1"/>
  <c r="B103" i="14" s="1"/>
  <c r="B5" i="14" a="1"/>
  <c r="B5" i="14" s="1"/>
  <c r="B63" i="14" a="1"/>
  <c r="B63" i="14" s="1"/>
  <c r="B67" i="14" a="1"/>
  <c r="B67" i="14" s="1"/>
  <c r="B49" i="14" a="1"/>
  <c r="B49" i="14" s="1"/>
  <c r="B72" i="14" a="1"/>
  <c r="B72" i="14" s="1"/>
  <c r="B81" i="14" a="1"/>
  <c r="B81" i="14" s="1"/>
  <c r="B48" i="14" a="1"/>
  <c r="B48" i="14" s="1"/>
  <c r="B113" i="14" a="1"/>
  <c r="B113" i="14" s="1"/>
  <c r="B33" i="14" a="1"/>
  <c r="B33" i="14" s="1"/>
  <c r="B75" i="14" a="1"/>
  <c r="B75" i="14" s="1"/>
  <c r="B57" i="14" a="1"/>
  <c r="B57" i="14" s="1"/>
  <c r="B50" i="14" a="1"/>
  <c r="B50" i="14" s="1"/>
  <c r="B102" i="14" a="1"/>
  <c r="B102" i="14" s="1"/>
  <c r="B42" i="14" a="1"/>
  <c r="B42" i="14" s="1"/>
  <c r="B39" i="14" a="1"/>
  <c r="B39" i="14" s="1"/>
  <c r="B108" i="14" a="1"/>
  <c r="B108" i="14" s="1"/>
  <c r="B77" i="14" a="1"/>
  <c r="B77" i="14" s="1"/>
  <c r="B14" i="14" a="1"/>
  <c r="B14" i="14" s="1"/>
  <c r="B31" i="14" a="1"/>
  <c r="B31" i="14" s="1"/>
  <c r="B23" i="14" a="1"/>
  <c r="B23" i="14" s="1"/>
  <c r="B7" i="14" a="1"/>
  <c r="B7" i="14" s="1"/>
  <c r="B15" i="14" a="1"/>
  <c r="B15" i="14" s="1"/>
  <c r="B94" i="14" a="1"/>
  <c r="B94" i="14" s="1"/>
  <c r="B98" i="14" a="1"/>
  <c r="B98" i="14" s="1"/>
  <c r="B66" i="14" a="1"/>
  <c r="B66" i="14" s="1"/>
  <c r="B37" i="14" a="1"/>
  <c r="B37" i="14" s="1"/>
  <c r="B20" i="14" a="1"/>
  <c r="B20" i="14" s="1"/>
  <c r="B21" i="14" a="1"/>
  <c r="B21" i="14" s="1"/>
  <c r="B112" i="14" a="1"/>
  <c r="B112" i="14" s="1"/>
  <c r="B114" i="14" a="1"/>
  <c r="B114" i="14" s="1"/>
  <c r="B22" i="14" a="1"/>
  <c r="B22" i="14" s="1"/>
  <c r="B76" i="14" a="1"/>
  <c r="B76" i="14" s="1"/>
  <c r="B120" i="14" a="1"/>
  <c r="B120" i="14" s="1"/>
  <c r="B116" i="14" a="1"/>
  <c r="B116" i="14" s="1"/>
  <c r="B12" i="14" a="1"/>
  <c r="B12" i="14" s="1"/>
  <c r="B119" i="14" a="1"/>
  <c r="B119" i="14" s="1"/>
  <c r="B51" i="14" a="1"/>
  <c r="B51" i="14" s="1"/>
  <c r="B4" i="14" a="1"/>
  <c r="B4" i="14" s="1"/>
  <c r="B89" i="14" a="1"/>
  <c r="B89" i="14" s="1"/>
  <c r="B62" i="14" a="1"/>
  <c r="B62" i="14" s="1"/>
  <c r="B105" i="14" a="1"/>
  <c r="B105" i="14" s="1"/>
  <c r="B122" i="14" a="1"/>
  <c r="B122" i="14" s="1"/>
  <c r="B73" i="14" a="1"/>
  <c r="B73" i="14" s="1"/>
  <c r="B44" i="14" a="1"/>
  <c r="B44" i="14" s="1"/>
  <c r="B6" i="14" a="1"/>
  <c r="B6" i="14" s="1"/>
  <c r="B11" i="14" a="1"/>
  <c r="B11" i="14" s="1"/>
  <c r="B109" i="14" a="1"/>
  <c r="B109" i="14" s="1"/>
  <c r="B80" i="14" a="1"/>
  <c r="B80" i="14" s="1"/>
  <c r="B95" i="14" a="1"/>
  <c r="B95" i="14" s="1"/>
  <c r="B101" i="14" a="1"/>
  <c r="B101" i="14" s="1"/>
  <c r="B71" i="14" a="1"/>
  <c r="B71" i="14" s="1"/>
  <c r="B70" i="14" a="1"/>
  <c r="B70" i="14" s="1"/>
  <c r="B40" i="14" a="1"/>
  <c r="B40" i="14" s="1"/>
  <c r="B85" i="14" a="1"/>
  <c r="B85" i="14" s="1"/>
  <c r="B41" i="14" a="1"/>
  <c r="B41" i="14" s="1"/>
  <c r="B74" i="14" a="1"/>
  <c r="B74" i="14" s="1"/>
  <c r="B19" i="14" a="1"/>
  <c r="B19" i="14" s="1"/>
  <c r="B83" i="14" a="1"/>
  <c r="B83" i="14" s="1"/>
  <c r="B54" i="14" a="1"/>
  <c r="B54" i="14" s="1"/>
  <c r="B56" i="14" a="1"/>
  <c r="B56" i="14" s="1"/>
  <c r="B96" i="14" a="1"/>
  <c r="B96" i="14" s="1"/>
  <c r="B10" i="14" a="1"/>
  <c r="B10" i="14" s="1"/>
  <c r="B53" i="14" a="1"/>
  <c r="B53" i="14" s="1"/>
  <c r="B9" i="14" a="1"/>
  <c r="B9" i="14" s="1"/>
  <c r="B52" i="14" a="1"/>
  <c r="B52" i="14" s="1"/>
  <c r="B45" i="14" a="1"/>
  <c r="B45" i="14" s="1"/>
  <c r="B16" i="14" a="1"/>
  <c r="B16" i="14" s="1"/>
  <c r="B106" i="14" a="1"/>
  <c r="B106" i="14" s="1"/>
  <c r="B79" i="14" a="1"/>
  <c r="B79" i="14" s="1"/>
  <c r="B65" i="14" a="1"/>
  <c r="B65" i="14" s="1"/>
  <c r="B111" i="14" a="1"/>
  <c r="B111" i="14" s="1"/>
  <c r="B97" i="14" a="1"/>
  <c r="B97" i="14" s="1"/>
  <c r="B59" i="14" a="1"/>
  <c r="B59" i="14" s="1"/>
  <c r="B69" i="14" a="1"/>
  <c r="B69" i="14" s="1"/>
  <c r="B107" i="14" a="1"/>
  <c r="B107" i="14" s="1"/>
  <c r="B60" i="14" a="1"/>
  <c r="B60" i="14" s="1"/>
  <c r="B110" i="14" a="1"/>
  <c r="B110" i="14" s="1"/>
  <c r="B26" i="14" a="1"/>
  <c r="B26" i="14" s="1"/>
  <c r="B3" i="14" a="1"/>
  <c r="B3" i="14" s="1"/>
  <c r="B99" i="14" a="1"/>
  <c r="B99" i="14" s="1"/>
  <c r="B30" i="14" a="1"/>
  <c r="B30" i="14" s="1"/>
  <c r="B28" i="14" a="1"/>
  <c r="B28" i="14" s="1"/>
  <c r="F64" i="4"/>
  <c r="I23" i="4"/>
  <c r="F40" i="4"/>
  <c r="L118" i="4"/>
  <c r="L52" i="4"/>
  <c r="F146" i="4"/>
  <c r="I144" i="4"/>
  <c r="I134" i="4"/>
  <c r="F35" i="4"/>
  <c r="K59" i="4"/>
  <c r="J174" i="4"/>
  <c r="K14" i="4"/>
  <c r="J121" i="4"/>
  <c r="L119" i="4"/>
  <c r="K186" i="4"/>
  <c r="L93" i="4"/>
  <c r="F176" i="4"/>
  <c r="K85" i="4"/>
  <c r="G167" i="4"/>
  <c r="G195" i="4"/>
  <c r="J146" i="4"/>
  <c r="D73" i="4"/>
  <c r="L4" i="4"/>
  <c r="G187" i="4"/>
  <c r="L131" i="4"/>
  <c r="L66" i="4"/>
  <c r="K161" i="4"/>
  <c r="I146" i="4"/>
  <c r="F86" i="4"/>
  <c r="I24" i="4"/>
  <c r="F72" i="4"/>
  <c r="K65" i="4"/>
  <c r="J37" i="4"/>
  <c r="J77" i="4"/>
  <c r="L171" i="4"/>
  <c r="L125" i="4"/>
  <c r="K73" i="4"/>
  <c r="L177" i="4"/>
  <c r="J164" i="4"/>
  <c r="I152" i="4"/>
  <c r="E77" i="4"/>
  <c r="L165" i="4"/>
  <c r="H14" i="4"/>
  <c r="I71" i="4"/>
  <c r="F197" i="4"/>
  <c r="F158" i="4"/>
  <c r="K96" i="4"/>
  <c r="J172" i="4"/>
  <c r="J162" i="4"/>
  <c r="K15" i="4"/>
  <c r="L160" i="4"/>
  <c r="J64" i="4"/>
  <c r="L132" i="4"/>
  <c r="K147" i="4"/>
  <c r="F181" i="4"/>
  <c r="I157" i="4"/>
  <c r="F173" i="4"/>
  <c r="F13" i="4"/>
  <c r="F135" i="4"/>
  <c r="J175" i="4"/>
  <c r="K162" i="4"/>
  <c r="J178" i="4"/>
  <c r="I87" i="4"/>
  <c r="H160" i="4"/>
  <c r="H123" i="4"/>
  <c r="I117" i="4"/>
  <c r="J154" i="4"/>
  <c r="I85" i="4"/>
  <c r="H150" i="4"/>
  <c r="K86" i="4"/>
  <c r="L122" i="4"/>
  <c r="I194" i="4"/>
  <c r="L185" i="4"/>
  <c r="K191" i="4"/>
  <c r="F41" i="4"/>
  <c r="I149" i="4"/>
  <c r="L59" i="4"/>
  <c r="H197" i="4"/>
  <c r="G116" i="4"/>
  <c r="I176" i="4"/>
  <c r="I186" i="4"/>
  <c r="K4" i="4"/>
  <c r="L162" i="4"/>
  <c r="F109" i="4"/>
  <c r="I73" i="4"/>
  <c r="F87" i="4"/>
  <c r="L95" i="4"/>
  <c r="J52" i="4"/>
  <c r="F4" i="4"/>
  <c r="J191" i="4"/>
  <c r="L107" i="4"/>
  <c r="K193" i="4"/>
  <c r="K185" i="4"/>
  <c r="L25" i="4"/>
  <c r="F174" i="4"/>
  <c r="K78" i="4"/>
  <c r="F110" i="4"/>
  <c r="I41" i="4"/>
  <c r="L121" i="4"/>
  <c r="L192" i="4"/>
  <c r="J4" i="4"/>
  <c r="J71" i="4"/>
  <c r="J14" i="4"/>
  <c r="E163" i="4"/>
  <c r="L65" i="4"/>
  <c r="F183" i="4"/>
  <c r="F118" i="4"/>
  <c r="I79" i="4"/>
  <c r="I66" i="4"/>
  <c r="F36" i="4"/>
  <c r="K28" i="4"/>
  <c r="J157" i="4"/>
  <c r="L152" i="4"/>
  <c r="J9" i="4"/>
  <c r="L34" i="4"/>
  <c r="K146" i="4"/>
  <c r="L23" i="4"/>
  <c r="F134" i="4"/>
  <c r="J117" i="4"/>
  <c r="G124" i="4"/>
  <c r="F108" i="4"/>
  <c r="J36" i="4"/>
  <c r="F37" i="4"/>
  <c r="K121" i="4"/>
  <c r="F95" i="4"/>
  <c r="I78" i="4"/>
  <c r="F39" i="4"/>
  <c r="K35" i="4"/>
  <c r="F132" i="4"/>
  <c r="H147" i="4"/>
  <c r="L167" i="4"/>
  <c r="L123" i="4"/>
  <c r="F188" i="4"/>
  <c r="I174" i="4"/>
  <c r="I160" i="4"/>
  <c r="F92" i="4"/>
  <c r="I46" i="4"/>
  <c r="K52" i="4"/>
  <c r="J122" i="4"/>
  <c r="F153" i="4"/>
  <c r="J165" i="4"/>
  <c r="K110" i="4"/>
  <c r="F190" i="4"/>
  <c r="D186" i="4"/>
  <c r="L116" i="4"/>
  <c r="I106" i="4"/>
  <c r="K26" i="4"/>
  <c r="I125" i="4"/>
  <c r="F167" i="4"/>
  <c r="J106" i="4"/>
  <c r="J123" i="4"/>
  <c r="H182" i="4"/>
  <c r="D92" i="4"/>
  <c r="L74" i="4"/>
  <c r="K116" i="4"/>
  <c r="J188" i="4"/>
  <c r="E106" i="4"/>
  <c r="H189" i="4"/>
  <c r="K189" i="4"/>
  <c r="L72" i="4"/>
  <c r="H52" i="4"/>
  <c r="I109" i="4"/>
  <c r="K195" i="4"/>
  <c r="K36" i="4"/>
  <c r="J140" i="4"/>
  <c r="K25" i="4"/>
  <c r="L150" i="4"/>
  <c r="I143" i="4"/>
  <c r="E150" i="4"/>
  <c r="L39" i="4"/>
  <c r="F185" i="4"/>
  <c r="H195" i="4"/>
  <c r="L197" i="4"/>
  <c r="K64" i="4"/>
  <c r="K41" i="4"/>
  <c r="G191" i="4"/>
  <c r="F184" i="4"/>
  <c r="F151" i="4"/>
  <c r="K158" i="4"/>
  <c r="F28" i="4"/>
  <c r="K37" i="4"/>
  <c r="K178" i="4"/>
  <c r="F152" i="4"/>
  <c r="L157" i="4"/>
  <c r="F145" i="4"/>
  <c r="K66" i="4"/>
  <c r="F192" i="4"/>
  <c r="I166" i="4"/>
  <c r="L188" i="4"/>
  <c r="L151" i="4"/>
  <c r="L37" i="4"/>
  <c r="K149" i="4"/>
  <c r="K142" i="4"/>
  <c r="F165" i="4"/>
  <c r="F121" i="4"/>
  <c r="I119" i="4"/>
  <c r="F76" i="4"/>
  <c r="J196" i="4"/>
  <c r="L13" i="4"/>
  <c r="J192" i="4"/>
  <c r="K156" i="4"/>
  <c r="K180" i="4"/>
  <c r="E38" i="4"/>
  <c r="F27" i="4"/>
  <c r="D191" i="4"/>
  <c r="F111" i="4"/>
  <c r="L154" i="4"/>
  <c r="J27" i="4"/>
  <c r="L40" i="4"/>
  <c r="K159" i="4"/>
  <c r="L29" i="4"/>
  <c r="F125" i="4"/>
  <c r="I182" i="4"/>
  <c r="F14" i="4"/>
  <c r="K34" i="4"/>
  <c r="L159" i="4"/>
  <c r="J75" i="4"/>
  <c r="J35" i="4"/>
  <c r="F106" i="4"/>
  <c r="L35" i="4"/>
  <c r="I183" i="4"/>
  <c r="I150" i="4"/>
  <c r="H167" i="4"/>
  <c r="L164" i="4"/>
  <c r="L38" i="4"/>
  <c r="F65" i="4"/>
  <c r="J41" i="4"/>
  <c r="J34" i="4"/>
  <c r="F123" i="4"/>
  <c r="L184" i="4"/>
  <c r="J193" i="4"/>
  <c r="J15" i="4"/>
  <c r="G141" i="4"/>
  <c r="L193" i="4"/>
  <c r="K72" i="4"/>
  <c r="F177" i="4"/>
  <c r="I156" i="4"/>
  <c r="J40" i="4"/>
  <c r="G34" i="4"/>
  <c r="L73" i="4"/>
  <c r="E75" i="4"/>
  <c r="F155" i="4"/>
  <c r="J24" i="4"/>
  <c r="I135" i="4"/>
  <c r="G4" i="4"/>
  <c r="K122" i="4"/>
  <c r="F120" i="4"/>
  <c r="J78" i="4"/>
  <c r="L180" i="4"/>
  <c r="H191" i="4"/>
  <c r="L106" i="4"/>
  <c r="L36" i="4"/>
  <c r="F66" i="4"/>
  <c r="G77" i="4"/>
  <c r="K95" i="4"/>
  <c r="H27" i="4"/>
  <c r="L178" i="4"/>
  <c r="L191" i="4"/>
  <c r="E74" i="4"/>
  <c r="E124" i="4"/>
  <c r="E142" i="4"/>
  <c r="G148" i="4"/>
  <c r="L134" i="4"/>
  <c r="F171" i="4"/>
  <c r="F15" i="4"/>
  <c r="K171" i="4"/>
  <c r="K173" i="4"/>
  <c r="F71" i="4"/>
  <c r="G73" i="4"/>
  <c r="H64" i="4"/>
  <c r="K151" i="4"/>
  <c r="G74" i="4"/>
  <c r="L133" i="4"/>
  <c r="I163" i="4"/>
  <c r="I3" i="4"/>
  <c r="I95" i="4"/>
  <c r="H13" i="4"/>
  <c r="E167" i="4"/>
  <c r="K165" i="4"/>
  <c r="J109" i="4"/>
  <c r="K176" i="4"/>
  <c r="I107" i="4"/>
  <c r="E173" i="4"/>
  <c r="K119" i="4"/>
  <c r="K92" i="4"/>
  <c r="J46" i="4"/>
  <c r="H29" i="4"/>
  <c r="G66" i="4"/>
  <c r="K13" i="4"/>
  <c r="F141" i="4"/>
  <c r="F140" i="4"/>
  <c r="K124" i="4"/>
  <c r="H187" i="4"/>
  <c r="H73" i="4"/>
  <c r="F78" i="4"/>
  <c r="J183" i="4"/>
  <c r="F38" i="4"/>
  <c r="G179" i="4"/>
  <c r="D173" i="4"/>
  <c r="I167" i="4"/>
  <c r="J163" i="4"/>
  <c r="K183" i="4"/>
  <c r="G28" i="4"/>
  <c r="L146" i="4"/>
  <c r="L75" i="4"/>
  <c r="J161" i="4"/>
  <c r="H77" i="4"/>
  <c r="F29" i="4"/>
  <c r="I108" i="4"/>
  <c r="J125" i="4"/>
  <c r="H24" i="4"/>
  <c r="F195" i="4"/>
  <c r="K192" i="4"/>
  <c r="J73" i="4"/>
  <c r="K135" i="4"/>
  <c r="E73" i="4"/>
  <c r="G2" i="4"/>
  <c r="I195" i="4"/>
  <c r="I151" i="4"/>
  <c r="E120" i="4"/>
  <c r="G165" i="4"/>
  <c r="F93" i="4"/>
  <c r="L46" i="4"/>
  <c r="F147" i="4"/>
  <c r="L189" i="4"/>
  <c r="K111" i="4"/>
  <c r="J144" i="4"/>
  <c r="L187" i="4"/>
  <c r="K79" i="4"/>
  <c r="K172" i="4"/>
  <c r="J116" i="4"/>
  <c r="J108" i="4"/>
  <c r="F2" i="4"/>
  <c r="F77" i="4"/>
  <c r="L120" i="4"/>
  <c r="L85" i="4"/>
  <c r="L194" i="4"/>
  <c r="L87" i="4"/>
  <c r="I110" i="4"/>
  <c r="H37" i="4"/>
  <c r="J3" i="4"/>
  <c r="H109" i="4"/>
  <c r="G125" i="4"/>
  <c r="D181" i="4"/>
  <c r="K174" i="4"/>
  <c r="F96" i="4"/>
  <c r="L2" i="4"/>
  <c r="F34" i="4"/>
  <c r="H116" i="4"/>
  <c r="L182" i="4"/>
  <c r="L175" i="4"/>
  <c r="L14" i="4"/>
  <c r="E13" i="4"/>
  <c r="H140" i="4"/>
  <c r="L76" i="4"/>
  <c r="K9" i="4"/>
  <c r="I38" i="4"/>
  <c r="I4" i="4"/>
  <c r="H41" i="4"/>
  <c r="L145" i="4"/>
  <c r="K166" i="4"/>
  <c r="G109" i="4"/>
  <c r="H86" i="4"/>
  <c r="D28" i="4"/>
  <c r="E15" i="4"/>
  <c r="K93" i="4"/>
  <c r="K38" i="4"/>
  <c r="L140" i="4"/>
  <c r="L166" i="4"/>
  <c r="E59" i="4"/>
  <c r="L148" i="4"/>
  <c r="I86" i="4"/>
  <c r="I116" i="4"/>
  <c r="G160" i="4"/>
  <c r="H108" i="4"/>
  <c r="L163" i="4"/>
  <c r="I111" i="4"/>
  <c r="J126" i="4"/>
  <c r="E23" i="4"/>
  <c r="J29" i="4"/>
  <c r="I140" i="4"/>
  <c r="E191" i="4"/>
  <c r="F119" i="4"/>
  <c r="D59" i="4"/>
  <c r="G151" i="4"/>
  <c r="F23" i="4"/>
  <c r="L195" i="4"/>
  <c r="F46" i="4"/>
  <c r="J160" i="4"/>
  <c r="F143" i="4"/>
  <c r="J190" i="4"/>
  <c r="K94" i="4"/>
  <c r="I25" i="4"/>
  <c r="K190" i="4"/>
  <c r="F26" i="4"/>
  <c r="K184" i="4"/>
  <c r="J107" i="4"/>
  <c r="L117" i="4"/>
  <c r="L181" i="4"/>
  <c r="K125" i="4"/>
  <c r="K76" i="4"/>
  <c r="L149" i="4"/>
  <c r="L110" i="4"/>
  <c r="J110" i="4"/>
  <c r="F191" i="4"/>
  <c r="F124" i="4"/>
  <c r="J94" i="4"/>
  <c r="K132" i="4"/>
  <c r="D77" i="4"/>
  <c r="F73" i="4"/>
  <c r="L111" i="4"/>
  <c r="L79" i="4"/>
  <c r="F148" i="4"/>
  <c r="I158" i="4"/>
  <c r="I65" i="4"/>
  <c r="G155" i="4"/>
  <c r="G79" i="4"/>
  <c r="K131" i="4"/>
  <c r="F179" i="4"/>
  <c r="F107" i="4"/>
  <c r="L94" i="4"/>
  <c r="F180" i="4"/>
  <c r="D176" i="4"/>
  <c r="J92" i="4"/>
  <c r="J86" i="4"/>
  <c r="I123" i="4"/>
  <c r="J176" i="4"/>
  <c r="G121" i="4"/>
  <c r="K177" i="4"/>
  <c r="J118" i="4"/>
  <c r="F9" i="4"/>
  <c r="I133" i="4"/>
  <c r="K140" i="4"/>
  <c r="K196" i="4"/>
  <c r="E41" i="4"/>
  <c r="H154" i="4"/>
  <c r="G72" i="4"/>
  <c r="I165" i="4"/>
  <c r="L156" i="4"/>
  <c r="F142" i="4"/>
  <c r="J142" i="4"/>
  <c r="E197" i="4"/>
  <c r="J156" i="4"/>
  <c r="K27" i="4"/>
  <c r="F182" i="4"/>
  <c r="L27" i="4"/>
  <c r="I59" i="4"/>
  <c r="J150" i="4"/>
  <c r="G36" i="4"/>
  <c r="F116" i="4"/>
  <c r="F24" i="4"/>
  <c r="L172" i="4"/>
  <c r="H107" i="4"/>
  <c r="I192" i="4"/>
  <c r="G196" i="4"/>
  <c r="I126" i="4"/>
  <c r="H141" i="4"/>
  <c r="G13" i="4"/>
  <c r="I118" i="4"/>
  <c r="L86" i="4"/>
  <c r="L26" i="4"/>
  <c r="F186" i="4"/>
  <c r="L41" i="4"/>
  <c r="J72" i="4"/>
  <c r="L64" i="4"/>
  <c r="I27" i="4"/>
  <c r="L9" i="4"/>
  <c r="F150" i="4"/>
  <c r="E143" i="4"/>
  <c r="K40" i="4"/>
  <c r="L92" i="4"/>
  <c r="J65" i="4"/>
  <c r="G164" i="4"/>
  <c r="L135" i="4"/>
  <c r="J131" i="4"/>
  <c r="J111" i="4"/>
  <c r="K188" i="4"/>
  <c r="I197" i="4"/>
  <c r="L144" i="4"/>
  <c r="I37" i="4"/>
  <c r="F59" i="4"/>
  <c r="I77" i="4"/>
  <c r="K71" i="4"/>
  <c r="I171" i="4"/>
  <c r="G65" i="4"/>
  <c r="J76" i="4"/>
  <c r="D120" i="4"/>
  <c r="F94" i="4"/>
  <c r="G146" i="4"/>
  <c r="F79" i="4"/>
  <c r="J152" i="4"/>
  <c r="J148" i="4"/>
  <c r="K181" i="4"/>
  <c r="I34" i="4"/>
  <c r="I120" i="4"/>
  <c r="L108" i="4"/>
  <c r="J158" i="4"/>
  <c r="K163" i="4"/>
  <c r="G37" i="4"/>
  <c r="F122" i="4"/>
  <c r="H152" i="4"/>
  <c r="E178" i="4"/>
  <c r="K107" i="4"/>
  <c r="J39" i="4"/>
  <c r="G197" i="4"/>
  <c r="H66" i="4"/>
  <c r="E196" i="4"/>
  <c r="F25" i="4"/>
  <c r="L155" i="4"/>
  <c r="I72" i="4"/>
  <c r="K141" i="4"/>
  <c r="H28" i="4"/>
  <c r="I15" i="4"/>
  <c r="G176" i="4"/>
  <c r="D40" i="4"/>
  <c r="H120" i="4"/>
  <c r="L15" i="4"/>
  <c r="H94" i="4"/>
  <c r="J119" i="4"/>
  <c r="E184" i="4"/>
  <c r="F162" i="4"/>
  <c r="E95" i="4"/>
  <c r="G23" i="4"/>
  <c r="G131" i="4"/>
  <c r="H85" i="4"/>
  <c r="D86" i="4"/>
  <c r="I148" i="4"/>
  <c r="H93" i="4"/>
  <c r="H126" i="4"/>
  <c r="E187" i="4"/>
  <c r="H179" i="4"/>
  <c r="E87" i="4"/>
  <c r="E146" i="4"/>
  <c r="D125" i="4"/>
  <c r="E149" i="4"/>
  <c r="G76" i="4"/>
  <c r="H143" i="4"/>
  <c r="K167" i="4"/>
  <c r="L71" i="4"/>
  <c r="H146" i="4"/>
  <c r="D124" i="4"/>
  <c r="D183" i="4"/>
  <c r="I185" i="4"/>
  <c r="H23" i="4"/>
  <c r="I145" i="4"/>
  <c r="G96" i="4"/>
  <c r="J38" i="4"/>
  <c r="I94" i="4"/>
  <c r="L190" i="4"/>
  <c r="E140" i="4"/>
  <c r="I196" i="4"/>
  <c r="D118" i="4"/>
  <c r="J180" i="4"/>
  <c r="D134" i="4"/>
  <c r="E3" i="4"/>
  <c r="K108" i="4"/>
  <c r="G29" i="4"/>
  <c r="H178" i="4"/>
  <c r="E110" i="4"/>
  <c r="E2" i="4"/>
  <c r="D174" i="4"/>
  <c r="H72" i="4"/>
  <c r="F154" i="4"/>
  <c r="L196" i="4"/>
  <c r="F172" i="4"/>
  <c r="K75" i="4"/>
  <c r="F131" i="4"/>
  <c r="G107" i="4"/>
  <c r="K179" i="4"/>
  <c r="K187" i="4"/>
  <c r="F187" i="4"/>
  <c r="H142" i="4"/>
  <c r="I122" i="4"/>
  <c r="L147" i="4"/>
  <c r="H38" i="4"/>
  <c r="H96" i="4"/>
  <c r="K123" i="4"/>
  <c r="G71" i="4"/>
  <c r="L183" i="4"/>
  <c r="K77" i="4"/>
  <c r="I52" i="4"/>
  <c r="L176" i="4"/>
  <c r="D190" i="4"/>
  <c r="H9" i="4"/>
  <c r="H184" i="4"/>
  <c r="F196" i="4"/>
  <c r="G3" i="4"/>
  <c r="G183" i="4"/>
  <c r="G94" i="4"/>
  <c r="D140" i="4"/>
  <c r="E126" i="4"/>
  <c r="G93" i="4"/>
  <c r="D117" i="4"/>
  <c r="G46" i="4"/>
  <c r="H110" i="4"/>
  <c r="I164" i="4"/>
  <c r="G52" i="4"/>
  <c r="D72" i="4"/>
  <c r="H118" i="4"/>
  <c r="D188" i="4"/>
  <c r="E85" i="4"/>
  <c r="K157" i="4"/>
  <c r="E182" i="4"/>
  <c r="G14" i="4"/>
  <c r="D26" i="4"/>
  <c r="D15" i="4"/>
  <c r="J151" i="4"/>
  <c r="J147" i="4"/>
  <c r="G158" i="4"/>
  <c r="H173" i="4"/>
  <c r="I14" i="4"/>
  <c r="J189" i="4"/>
  <c r="G27" i="4"/>
  <c r="H40" i="4"/>
  <c r="H46" i="4"/>
  <c r="J194" i="4"/>
  <c r="D194" i="4"/>
  <c r="H134" i="4"/>
  <c r="I36" i="4"/>
  <c r="E78" i="4"/>
  <c r="G39" i="4"/>
  <c r="D109" i="4"/>
  <c r="H106" i="4"/>
  <c r="D154" i="4"/>
  <c r="E160" i="4"/>
  <c r="E177" i="4"/>
  <c r="H39" i="4"/>
  <c r="J167" i="4"/>
  <c r="J26" i="4"/>
  <c r="J181" i="4"/>
  <c r="G123" i="4"/>
  <c r="D106" i="4"/>
  <c r="K23" i="4"/>
  <c r="K175" i="4"/>
  <c r="J120" i="4"/>
  <c r="E94" i="4"/>
  <c r="D146" i="4"/>
  <c r="I93" i="4"/>
  <c r="G154" i="4"/>
  <c r="G175" i="4"/>
  <c r="E179" i="4"/>
  <c r="G145" i="4"/>
  <c r="J187" i="4"/>
  <c r="E190" i="4"/>
  <c r="J135" i="4"/>
  <c r="L173" i="4"/>
  <c r="H185" i="4"/>
  <c r="J177" i="4"/>
  <c r="J143" i="4"/>
  <c r="J79" i="4"/>
  <c r="F161" i="4"/>
  <c r="L142" i="4"/>
  <c r="I142" i="4"/>
  <c r="K134" i="4"/>
  <c r="G193" i="4"/>
  <c r="K133" i="4"/>
  <c r="F144" i="4"/>
  <c r="G86" i="4"/>
  <c r="H92" i="4"/>
  <c r="F175" i="4"/>
  <c r="K148" i="4"/>
  <c r="E188" i="4"/>
  <c r="E131" i="4"/>
  <c r="L24" i="4"/>
  <c r="E157" i="4"/>
  <c r="J13" i="4"/>
  <c r="L179" i="4"/>
  <c r="D75" i="4"/>
  <c r="G78" i="4"/>
  <c r="G174" i="4"/>
  <c r="H162" i="4"/>
  <c r="H194" i="4"/>
  <c r="H181" i="4"/>
  <c r="H133" i="4"/>
  <c r="I35" i="4"/>
  <c r="G177" i="4"/>
  <c r="J155" i="4"/>
  <c r="H135" i="4"/>
  <c r="H180" i="4"/>
  <c r="E108" i="4"/>
  <c r="H153" i="4"/>
  <c r="H174" i="4"/>
  <c r="D121" i="4"/>
  <c r="E171" i="4"/>
  <c r="J179" i="4"/>
  <c r="D38" i="4"/>
  <c r="D96" i="4"/>
  <c r="G188" i="4"/>
  <c r="I124" i="4"/>
  <c r="I64" i="4"/>
  <c r="K126" i="4"/>
  <c r="G161" i="4"/>
  <c r="D29" i="4"/>
  <c r="I161" i="4"/>
  <c r="K152" i="4"/>
  <c r="G142" i="4"/>
  <c r="J134" i="4"/>
  <c r="H144" i="4"/>
  <c r="J153" i="4"/>
  <c r="I74" i="4"/>
  <c r="E96" i="4"/>
  <c r="J96" i="4"/>
  <c r="D74" i="4"/>
  <c r="G162" i="4"/>
  <c r="F117" i="4"/>
  <c r="D66" i="4"/>
  <c r="D161" i="4"/>
  <c r="H171" i="4"/>
  <c r="H183" i="4"/>
  <c r="I175" i="4"/>
  <c r="K74" i="4"/>
  <c r="H156" i="4"/>
  <c r="L158" i="4"/>
  <c r="D197" i="4"/>
  <c r="H131" i="4"/>
  <c r="E132" i="4"/>
  <c r="E125" i="4"/>
  <c r="D25" i="4"/>
  <c r="H157" i="4"/>
  <c r="H165" i="4"/>
  <c r="K164" i="4"/>
  <c r="D144" i="4"/>
  <c r="D180" i="4"/>
  <c r="H193" i="4"/>
  <c r="G192" i="4"/>
  <c r="J85" i="4"/>
  <c r="J149" i="4"/>
  <c r="H122" i="4"/>
  <c r="L28" i="4"/>
  <c r="I29" i="4"/>
  <c r="F157" i="4"/>
  <c r="J145" i="4"/>
  <c r="F160" i="4"/>
  <c r="I39" i="4"/>
  <c r="F149" i="4"/>
  <c r="K87" i="4"/>
  <c r="G59" i="4"/>
  <c r="D182" i="4"/>
  <c r="G194" i="4"/>
  <c r="D76" i="4"/>
  <c r="D156" i="4"/>
  <c r="K39" i="4"/>
  <c r="E37" i="4"/>
  <c r="H172" i="4"/>
  <c r="G106" i="4"/>
  <c r="E186" i="4"/>
  <c r="D93" i="4"/>
  <c r="E111" i="4"/>
  <c r="H192" i="4"/>
  <c r="E4" i="4"/>
  <c r="D147" i="4"/>
  <c r="E193" i="4"/>
  <c r="L143" i="4"/>
  <c r="I189" i="4"/>
  <c r="H36" i="4"/>
  <c r="L174" i="4"/>
  <c r="D119" i="4"/>
  <c r="J197" i="4"/>
  <c r="I154" i="4"/>
  <c r="F75" i="4"/>
  <c r="E64" i="4"/>
  <c r="D155" i="4"/>
  <c r="K118" i="4"/>
  <c r="H2" i="4"/>
  <c r="H75" i="4"/>
  <c r="H159" i="4"/>
  <c r="D52" i="4"/>
  <c r="D64" i="4"/>
  <c r="E24" i="4"/>
  <c r="E144" i="4"/>
  <c r="D14" i="4"/>
  <c r="E192" i="4"/>
  <c r="E145" i="4"/>
  <c r="D2" i="4"/>
  <c r="G152" i="4"/>
  <c r="H125" i="4"/>
  <c r="H34" i="4"/>
  <c r="G185" i="4"/>
  <c r="G140" i="4"/>
  <c r="L124" i="4"/>
  <c r="D159" i="4"/>
  <c r="G126" i="4"/>
  <c r="H186" i="4"/>
  <c r="I162" i="4"/>
  <c r="H158" i="4"/>
  <c r="E189" i="4"/>
  <c r="H163" i="4"/>
  <c r="H35" i="4"/>
  <c r="D71" i="4"/>
  <c r="K117" i="4"/>
  <c r="H161" i="4"/>
  <c r="D166" i="4"/>
  <c r="D131" i="4"/>
  <c r="G149" i="4"/>
  <c r="D192" i="4"/>
  <c r="D152" i="4"/>
  <c r="K154" i="4"/>
  <c r="I188" i="4"/>
  <c r="G189" i="4"/>
  <c r="I96" i="4"/>
  <c r="D24" i="4"/>
  <c r="E152" i="4"/>
  <c r="G147" i="4"/>
  <c r="D87" i="4"/>
  <c r="I153" i="4"/>
  <c r="E194" i="4"/>
  <c r="H190" i="4"/>
  <c r="D145" i="4"/>
  <c r="E93" i="4"/>
  <c r="E141" i="4"/>
  <c r="E164" i="4"/>
  <c r="J59" i="4"/>
  <c r="G144" i="4"/>
  <c r="G15" i="4"/>
  <c r="J159" i="4"/>
  <c r="I178" i="4"/>
  <c r="D193" i="4"/>
  <c r="H151" i="4"/>
  <c r="K197" i="4"/>
  <c r="H119" i="4"/>
  <c r="D175" i="4"/>
  <c r="E147" i="4"/>
  <c r="F178" i="4"/>
  <c r="K109" i="4"/>
  <c r="I121" i="4"/>
  <c r="I28" i="4"/>
  <c r="J124" i="4"/>
  <c r="K120" i="4"/>
  <c r="E29" i="4"/>
  <c r="H15" i="4"/>
  <c r="D184" i="4"/>
  <c r="I147" i="4"/>
  <c r="E161" i="4"/>
  <c r="H111" i="4"/>
  <c r="E72" i="4"/>
  <c r="H175" i="4"/>
  <c r="K182" i="4"/>
  <c r="I184" i="4"/>
  <c r="K153" i="4"/>
  <c r="H155" i="4"/>
  <c r="G178" i="4"/>
  <c r="H3" i="4"/>
  <c r="G25" i="4"/>
  <c r="E183" i="4"/>
  <c r="D3" i="4"/>
  <c r="K150" i="4"/>
  <c r="K2" i="4"/>
  <c r="G182" i="4"/>
  <c r="J184" i="4"/>
  <c r="F74" i="4"/>
  <c r="F156" i="4"/>
  <c r="E135" i="4"/>
  <c r="I26" i="4"/>
  <c r="J171" i="4"/>
  <c r="K155" i="4"/>
  <c r="E156" i="4"/>
  <c r="J95" i="4"/>
  <c r="G186" i="4"/>
  <c r="H145" i="4"/>
  <c r="D189" i="4"/>
  <c r="D162" i="4"/>
  <c r="E119" i="4"/>
  <c r="E153" i="4"/>
  <c r="H65" i="4"/>
  <c r="D110" i="4"/>
  <c r="G172" i="4"/>
  <c r="D65" i="4"/>
  <c r="K144" i="4"/>
  <c r="H188" i="4"/>
  <c r="E176" i="4"/>
  <c r="I187" i="4"/>
  <c r="D85" i="4"/>
  <c r="E26" i="4"/>
  <c r="F52" i="4"/>
  <c r="E36" i="4"/>
  <c r="H148" i="4"/>
  <c r="G166" i="4"/>
  <c r="E40" i="4"/>
  <c r="G132" i="4"/>
  <c r="G110" i="4"/>
  <c r="G26" i="4"/>
  <c r="I76" i="4"/>
  <c r="G85" i="4"/>
  <c r="E9" i="4"/>
  <c r="J2" i="4"/>
  <c r="D179" i="4"/>
  <c r="K106" i="4"/>
  <c r="G173" i="4"/>
  <c r="I132" i="4"/>
  <c r="D108" i="4"/>
  <c r="D150" i="4"/>
  <c r="D187" i="4"/>
  <c r="I172" i="4"/>
  <c r="H79" i="4"/>
  <c r="G120" i="4"/>
  <c r="H78" i="4"/>
  <c r="D148" i="4"/>
  <c r="I2" i="4"/>
  <c r="E65" i="4"/>
  <c r="L78" i="4"/>
  <c r="D178" i="4"/>
  <c r="I13" i="4"/>
  <c r="D111" i="4"/>
  <c r="G41" i="4"/>
  <c r="I75" i="4"/>
  <c r="G163" i="4"/>
  <c r="H4" i="4"/>
  <c r="E172" i="4"/>
  <c r="E52" i="4"/>
  <c r="D132" i="4"/>
  <c r="K160" i="4"/>
  <c r="E180" i="4"/>
  <c r="H117" i="4"/>
  <c r="K143" i="4"/>
  <c r="G108" i="4"/>
  <c r="D172" i="4"/>
  <c r="L96" i="4"/>
  <c r="F126" i="4"/>
  <c r="F189" i="4"/>
  <c r="F164" i="4"/>
  <c r="L161" i="4"/>
  <c r="D160" i="4"/>
  <c r="I177" i="4"/>
  <c r="J185" i="4"/>
  <c r="L77" i="4"/>
  <c r="D135" i="4"/>
  <c r="D151" i="4"/>
  <c r="F193" i="4"/>
  <c r="J87" i="4"/>
  <c r="E134" i="4"/>
  <c r="G95" i="4"/>
  <c r="D153" i="4"/>
  <c r="L186" i="4"/>
  <c r="E71" i="4"/>
  <c r="E79" i="4"/>
  <c r="J133" i="4"/>
  <c r="K3" i="4"/>
  <c r="D13" i="4"/>
  <c r="G122" i="4"/>
  <c r="F133" i="4"/>
  <c r="E35" i="4"/>
  <c r="F3" i="4"/>
  <c r="H87" i="4"/>
  <c r="G181" i="4"/>
  <c r="L109" i="4"/>
  <c r="G35" i="4"/>
  <c r="G135" i="4"/>
  <c r="E14" i="4"/>
  <c r="E116" i="4"/>
  <c r="D171" i="4"/>
  <c r="E28" i="4"/>
  <c r="D157" i="4"/>
  <c r="G92" i="4"/>
  <c r="E158" i="4"/>
  <c r="L3" i="4"/>
  <c r="E39" i="4"/>
  <c r="H132" i="4"/>
  <c r="K194" i="4"/>
  <c r="D164" i="4"/>
  <c r="H95" i="4"/>
  <c r="E109" i="4"/>
  <c r="D185" i="4"/>
  <c r="G153" i="4"/>
  <c r="K46" i="4"/>
  <c r="J25" i="4"/>
  <c r="I193" i="4"/>
  <c r="G184" i="4"/>
  <c r="G117" i="4"/>
  <c r="L141" i="4"/>
  <c r="I181" i="4"/>
  <c r="E155" i="4"/>
  <c r="F85" i="4"/>
  <c r="J166" i="4"/>
  <c r="E159" i="4"/>
  <c r="D196" i="4"/>
  <c r="E162" i="4"/>
  <c r="I141" i="4"/>
  <c r="I179" i="4"/>
  <c r="E25" i="4"/>
  <c r="F159" i="4"/>
  <c r="J23" i="4"/>
  <c r="E154" i="4"/>
  <c r="G180" i="4"/>
  <c r="I191" i="4"/>
  <c r="H164" i="4"/>
  <c r="H196" i="4"/>
  <c r="F194" i="4"/>
  <c r="D37" i="4"/>
  <c r="I173" i="4"/>
  <c r="H59" i="4"/>
  <c r="G150" i="4"/>
  <c r="D9" i="4"/>
  <c r="G24" i="4"/>
  <c r="E148" i="4"/>
  <c r="K29" i="4"/>
  <c r="H26" i="4"/>
  <c r="D79" i="4"/>
  <c r="D126" i="4"/>
  <c r="E174" i="4"/>
  <c r="D122" i="4"/>
  <c r="D165" i="4"/>
  <c r="E133" i="4"/>
  <c r="I9" i="4"/>
  <c r="D34" i="4"/>
  <c r="J28" i="4"/>
  <c r="D116" i="4"/>
  <c r="G143" i="4"/>
  <c r="G134" i="4"/>
  <c r="K145" i="4"/>
  <c r="H166" i="4"/>
  <c r="H149" i="4"/>
  <c r="H76" i="4"/>
  <c r="J141" i="4"/>
  <c r="E46" i="4"/>
  <c r="I180" i="4"/>
  <c r="H177" i="4"/>
  <c r="G38" i="4"/>
  <c r="D39" i="4"/>
  <c r="D141" i="4"/>
  <c r="D177" i="4"/>
  <c r="E92" i="4"/>
  <c r="G64" i="4"/>
  <c r="D133" i="4"/>
  <c r="E165" i="4"/>
  <c r="E185" i="4"/>
  <c r="D94" i="4"/>
  <c r="D46" i="4"/>
  <c r="G157" i="4"/>
  <c r="E27" i="4"/>
  <c r="J132" i="4"/>
  <c r="E151" i="4"/>
  <c r="G156" i="4"/>
  <c r="I131" i="4"/>
  <c r="J182" i="4"/>
  <c r="G40" i="4"/>
  <c r="I190" i="4"/>
  <c r="J93" i="4"/>
  <c r="J173" i="4"/>
  <c r="I40" i="4"/>
  <c r="L126" i="4"/>
  <c r="G133" i="4"/>
  <c r="K24" i="4"/>
  <c r="H25" i="4"/>
  <c r="D4" i="4"/>
  <c r="E34" i="4"/>
  <c r="E107" i="4"/>
  <c r="E117" i="4"/>
  <c r="H124" i="4"/>
  <c r="D158" i="4"/>
  <c r="D123" i="4"/>
  <c r="E121" i="4"/>
  <c r="D35" i="4"/>
  <c r="D142" i="4"/>
  <c r="I92" i="4"/>
  <c r="J186" i="4"/>
  <c r="H176" i="4"/>
  <c r="L153" i="4"/>
  <c r="G87" i="4"/>
  <c r="G119" i="4"/>
  <c r="D27" i="4"/>
  <c r="F163" i="4"/>
  <c r="E66" i="4"/>
  <c r="D149" i="4"/>
  <c r="J195" i="4"/>
  <c r="H121" i="4"/>
  <c r="D167" i="4"/>
  <c r="E118" i="4"/>
  <c r="J74" i="4"/>
  <c r="D107" i="4"/>
  <c r="E122" i="4"/>
  <c r="I155" i="4"/>
  <c r="E175" i="4"/>
  <c r="D41" i="4"/>
  <c r="I159" i="4"/>
  <c r="H74" i="4"/>
  <c r="D36" i="4"/>
  <c r="E181" i="4"/>
  <c r="D143" i="4"/>
  <c r="G118" i="4"/>
  <c r="D163" i="4"/>
  <c r="H71" i="4"/>
  <c r="D23" i="4"/>
  <c r="G190" i="4"/>
  <c r="D78" i="4"/>
  <c r="F166" i="4"/>
  <c r="G159" i="4"/>
  <c r="E76" i="4"/>
  <c r="J66" i="4"/>
  <c r="G111" i="4"/>
  <c r="E166" i="4"/>
  <c r="G9" i="4"/>
  <c r="E123" i="4"/>
  <c r="G75" i="4"/>
  <c r="G171" i="4"/>
  <c r="E86" i="4"/>
  <c r="D95" i="4"/>
  <c r="K22" i="4"/>
  <c r="K19" i="4" s="1"/>
  <c r="I51" i="4"/>
  <c r="I47" i="4" s="1"/>
  <c r="J63" i="4"/>
  <c r="J61" i="4" s="1"/>
  <c r="J8" i="4"/>
  <c r="J5" i="4" s="1"/>
  <c r="K104" i="4"/>
  <c r="K105" i="4" s="1"/>
  <c r="F22" i="4"/>
  <c r="F21" i="4" s="1"/>
  <c r="F8" i="4"/>
  <c r="F6" i="4" s="1"/>
  <c r="J115" i="4"/>
  <c r="J114" i="4" s="1"/>
  <c r="K8" i="4"/>
  <c r="K5" i="4" s="1"/>
  <c r="H22" i="4"/>
  <c r="H16" i="4" s="1"/>
  <c r="H51" i="4"/>
  <c r="H49" i="4" s="1"/>
  <c r="E57" i="4"/>
  <c r="D22" i="4"/>
  <c r="H63" i="4"/>
  <c r="H60" i="4" s="1"/>
  <c r="F84" i="4"/>
  <c r="F80" i="4" s="1"/>
  <c r="J57" i="4"/>
  <c r="J53" i="4" s="1"/>
  <c r="I33" i="4"/>
  <c r="I32" i="4" s="1"/>
  <c r="H33" i="4"/>
  <c r="H31" i="4" s="1"/>
  <c r="G22" i="4"/>
  <c r="G57" i="4"/>
  <c r="D57" i="4"/>
  <c r="F170" i="4"/>
  <c r="F169" i="4" s="1"/>
  <c r="E100" i="4"/>
  <c r="L8" i="4"/>
  <c r="L7" i="4" s="1"/>
  <c r="I8" i="4"/>
  <c r="I7" i="4" s="1"/>
  <c r="J104" i="4"/>
  <c r="J102" i="4" s="1"/>
  <c r="J22" i="4"/>
  <c r="J18" i="4" s="1"/>
  <c r="H57" i="4"/>
  <c r="H54" i="4" s="1"/>
  <c r="H45" i="4"/>
  <c r="H43" i="4" s="1"/>
  <c r="E22" i="4"/>
  <c r="L91" i="4"/>
  <c r="L90" i="4" s="1"/>
  <c r="L115" i="4"/>
  <c r="L112" i="4" s="1"/>
  <c r="I91" i="4"/>
  <c r="I90" i="4" s="1"/>
  <c r="F33" i="4"/>
  <c r="F32" i="4" s="1"/>
  <c r="J91" i="4"/>
  <c r="J89" i="4" s="1"/>
  <c r="E63" i="4"/>
  <c r="J12" i="4"/>
  <c r="J11" i="4" s="1"/>
  <c r="L70" i="4"/>
  <c r="L67" i="4" s="1"/>
  <c r="D84" i="4"/>
  <c r="D139" i="4"/>
  <c r="K115" i="4"/>
  <c r="I139" i="4"/>
  <c r="E84" i="4"/>
  <c r="F104" i="4"/>
  <c r="F105" i="4" s="1"/>
  <c r="G115" i="4"/>
  <c r="G100" i="4"/>
  <c r="E8" i="4"/>
  <c r="G84" i="4"/>
  <c r="E51" i="4"/>
  <c r="L57" i="4"/>
  <c r="L55" i="4" s="1"/>
  <c r="L51" i="4"/>
  <c r="L48" i="4" s="1"/>
  <c r="L104" i="4"/>
  <c r="K57" i="4"/>
  <c r="K56" i="4" s="1"/>
  <c r="D104" i="4"/>
  <c r="J84" i="4"/>
  <c r="K91" i="4"/>
  <c r="E130" i="4"/>
  <c r="G70" i="4"/>
  <c r="G63" i="4"/>
  <c r="K51" i="4"/>
  <c r="K50" i="4" s="1"/>
  <c r="D45" i="4"/>
  <c r="G130" i="4"/>
  <c r="K45" i="4"/>
  <c r="K43" i="4" s="1"/>
  <c r="L170" i="4"/>
  <c r="L168" i="4" s="1"/>
  <c r="J33" i="4"/>
  <c r="J31" i="4" s="1"/>
  <c r="K33" i="4"/>
  <c r="K31" i="4" s="1"/>
  <c r="F115" i="4"/>
  <c r="F51" i="4"/>
  <c r="F49" i="4" s="1"/>
  <c r="I45" i="4"/>
  <c r="I44" i="4" s="1"/>
  <c r="F63" i="4"/>
  <c r="F60" i="4" s="1"/>
  <c r="K12" i="4"/>
  <c r="K10" i="4" s="1"/>
  <c r="J45" i="4"/>
  <c r="J42" i="4" s="1"/>
  <c r="F45" i="4"/>
  <c r="H91" i="4"/>
  <c r="H88" i="4" s="1"/>
  <c r="K84" i="4"/>
  <c r="K81" i="4" s="1"/>
  <c r="I115" i="4"/>
  <c r="I114" i="4" s="1"/>
  <c r="F57" i="4"/>
  <c r="F56" i="4" s="1"/>
  <c r="E170" i="4"/>
  <c r="F130" i="4"/>
  <c r="F128" i="4" s="1"/>
  <c r="E45" i="4"/>
  <c r="E91" i="4"/>
  <c r="I57" i="4"/>
  <c r="I54" i="4" s="1"/>
  <c r="I63" i="4"/>
  <c r="I62" i="4" s="1"/>
  <c r="L45" i="4"/>
  <c r="L12" i="4"/>
  <c r="L11" i="4" s="1"/>
  <c r="E115" i="4"/>
  <c r="H130" i="4"/>
  <c r="H129" i="4" s="1"/>
  <c r="F12" i="4"/>
  <c r="F11" i="4" s="1"/>
  <c r="G104" i="4"/>
  <c r="K170" i="4"/>
  <c r="K168" i="4" s="1"/>
  <c r="I12" i="4"/>
  <c r="I11" i="4" s="1"/>
  <c r="D33" i="4"/>
  <c r="J170" i="4"/>
  <c r="J168" i="4" s="1"/>
  <c r="D70" i="4"/>
  <c r="G139" i="4"/>
  <c r="K100" i="4"/>
  <c r="K98" i="4" s="1"/>
  <c r="F139" i="4"/>
  <c r="F138" i="4" s="1"/>
  <c r="D115" i="4"/>
  <c r="K63" i="4"/>
  <c r="K62" i="4" s="1"/>
  <c r="J51" i="4"/>
  <c r="J49" i="4" s="1"/>
  <c r="J100" i="4"/>
  <c r="J97" i="4" s="1"/>
  <c r="G170" i="4"/>
  <c r="I104" i="4"/>
  <c r="I101" i="4" s="1"/>
  <c r="I22" i="4"/>
  <c r="I16" i="4" s="1"/>
  <c r="J70" i="4"/>
  <c r="J69" i="4" s="1"/>
  <c r="K139" i="4"/>
  <c r="K138" i="4" s="1"/>
  <c r="E139" i="4"/>
  <c r="G51" i="4"/>
  <c r="G91" i="4"/>
  <c r="J139" i="4"/>
  <c r="J137" i="4" s="1"/>
  <c r="K70" i="4"/>
  <c r="K68" i="4" s="1"/>
  <c r="E104" i="4"/>
  <c r="D8" i="4"/>
  <c r="L100" i="4"/>
  <c r="L98" i="4" s="1"/>
  <c r="I84" i="4"/>
  <c r="I81" i="4" s="1"/>
  <c r="H8" i="4"/>
  <c r="H5" i="4" s="1"/>
  <c r="D63" i="4"/>
  <c r="I130" i="4"/>
  <c r="I129" i="4" s="1"/>
  <c r="H100" i="4"/>
  <c r="H99" i="4" s="1"/>
  <c r="L33" i="4"/>
  <c r="L30" i="4" s="1"/>
  <c r="F70" i="4"/>
  <c r="F67" i="4" s="1"/>
  <c r="L22" i="4"/>
  <c r="L21" i="4" s="1"/>
  <c r="F100" i="4"/>
  <c r="F97" i="4" s="1"/>
  <c r="G8" i="4"/>
  <c r="I100" i="4"/>
  <c r="I97" i="4" s="1"/>
  <c r="H104" i="4"/>
  <c r="H105" i="4" s="1"/>
  <c r="L84" i="4"/>
  <c r="L82" i="4" s="1"/>
  <c r="F91" i="4"/>
  <c r="F90" i="4" s="1"/>
  <c r="G45" i="4"/>
  <c r="D91" i="4"/>
  <c r="D130" i="4"/>
  <c r="H139" i="4"/>
  <c r="H138" i="4" s="1"/>
  <c r="E12" i="4"/>
  <c r="G33" i="4"/>
  <c r="E33" i="4"/>
  <c r="D100" i="4"/>
  <c r="I70" i="4"/>
  <c r="I67" i="4" s="1"/>
  <c r="J130" i="4"/>
  <c r="J127" i="4" s="1"/>
  <c r="D51" i="4"/>
  <c r="E70" i="4"/>
  <c r="K130" i="4"/>
  <c r="K128" i="4" s="1"/>
  <c r="L139" i="4"/>
  <c r="L138" i="4" s="1"/>
  <c r="L63" i="4"/>
  <c r="L62" i="4" s="1"/>
  <c r="D170" i="4"/>
  <c r="H84" i="4"/>
  <c r="H82" i="4" s="1"/>
  <c r="L130" i="4"/>
  <c r="L127" i="4" s="1"/>
  <c r="I170" i="4"/>
  <c r="I168" i="4" s="1"/>
  <c r="H12" i="4"/>
  <c r="H10" i="4" s="1"/>
  <c r="G12" i="4"/>
  <c r="H70" i="4"/>
  <c r="H69" i="4" s="1"/>
  <c r="D12" i="4"/>
  <c r="H170" i="4"/>
  <c r="H169" i="4" s="1"/>
  <c r="H115" i="4"/>
  <c r="H113" i="4" s="1"/>
  <c r="E80" i="4" l="1"/>
  <c r="U1623" i="24"/>
  <c r="U1631" i="24"/>
  <c r="U1639" i="24"/>
  <c r="U1647" i="24"/>
  <c r="U1618" i="24"/>
  <c r="U1626" i="24"/>
  <c r="U1634" i="24"/>
  <c r="U1642" i="24"/>
  <c r="U1621" i="24"/>
  <c r="U1629" i="24"/>
  <c r="U1637" i="24"/>
  <c r="U1645" i="24"/>
  <c r="U1616" i="24"/>
  <c r="U1624" i="24"/>
  <c r="U1632" i="24"/>
  <c r="U1640" i="24"/>
  <c r="U1648" i="24"/>
  <c r="U1619" i="24"/>
  <c r="U1627" i="24"/>
  <c r="U1635" i="24"/>
  <c r="U1643" i="24"/>
  <c r="U1622" i="24"/>
  <c r="U1630" i="24"/>
  <c r="U1638" i="24"/>
  <c r="U1646" i="24"/>
  <c r="U1617" i="24"/>
  <c r="U1625" i="24"/>
  <c r="U1633" i="24"/>
  <c r="U1641" i="24"/>
  <c r="U1649" i="24"/>
  <c r="U1620" i="24"/>
  <c r="U1628" i="24"/>
  <c r="U1636" i="24"/>
  <c r="U1644" i="24"/>
  <c r="D88" i="4"/>
  <c r="T1754" i="24"/>
  <c r="T1762" i="24"/>
  <c r="T1770" i="24"/>
  <c r="T1757" i="24"/>
  <c r="T1765" i="24"/>
  <c r="T1760" i="24"/>
  <c r="T1768" i="24"/>
  <c r="T1755" i="24"/>
  <c r="T1763" i="24"/>
  <c r="T1771" i="24"/>
  <c r="T1758" i="24"/>
  <c r="T1766" i="24"/>
  <c r="T1761" i="24"/>
  <c r="T1769" i="24"/>
  <c r="T1756" i="24"/>
  <c r="T1764" i="24"/>
  <c r="T1759" i="24"/>
  <c r="T1767" i="24"/>
  <c r="D112" i="4"/>
  <c r="T2060" i="24"/>
  <c r="T2068" i="24"/>
  <c r="T2076" i="24"/>
  <c r="T2063" i="24"/>
  <c r="T2071" i="24"/>
  <c r="T2079" i="24"/>
  <c r="T2058" i="24"/>
  <c r="T2066" i="24"/>
  <c r="T2074" i="24"/>
  <c r="T2082" i="24"/>
  <c r="T2061" i="24"/>
  <c r="T2069" i="24"/>
  <c r="T2077" i="24"/>
  <c r="T2056" i="24"/>
  <c r="T2064" i="24"/>
  <c r="T2072" i="24"/>
  <c r="T2080" i="24"/>
  <c r="T2059" i="24"/>
  <c r="T2067" i="24"/>
  <c r="T2075" i="24"/>
  <c r="T2083" i="24"/>
  <c r="T2062" i="24"/>
  <c r="T2070" i="24"/>
  <c r="T2078" i="24"/>
  <c r="T2057" i="24"/>
  <c r="T2065" i="24"/>
  <c r="T2073" i="24"/>
  <c r="T2081" i="24"/>
  <c r="V1331" i="24"/>
  <c r="V1332" i="24"/>
  <c r="V1335" i="24"/>
  <c r="V1342" i="24"/>
  <c r="V1350" i="24"/>
  <c r="V1358" i="24"/>
  <c r="V1366" i="24"/>
  <c r="V1337" i="24"/>
  <c r="V1345" i="24"/>
  <c r="V1353" i="24"/>
  <c r="V1361" i="24"/>
  <c r="V1330" i="24"/>
  <c r="V1334" i="24"/>
  <c r="V1340" i="24"/>
  <c r="V1348" i="24"/>
  <c r="V1356" i="24"/>
  <c r="V1364" i="24"/>
  <c r="V1343" i="24"/>
  <c r="V1351" i="24"/>
  <c r="V1359" i="24"/>
  <c r="V1367" i="24"/>
  <c r="V1338" i="24"/>
  <c r="V1346" i="24"/>
  <c r="V1354" i="24"/>
  <c r="V1362" i="24"/>
  <c r="V1341" i="24"/>
  <c r="V1349" i="24"/>
  <c r="V1357" i="24"/>
  <c r="V1365" i="24"/>
  <c r="V1336" i="24"/>
  <c r="V1344" i="24"/>
  <c r="V1352" i="24"/>
  <c r="V1360" i="24"/>
  <c r="V1368" i="24"/>
  <c r="V1333" i="24"/>
  <c r="V1339" i="24"/>
  <c r="V1347" i="24"/>
  <c r="V1355" i="24"/>
  <c r="V1363" i="24"/>
  <c r="V1724" i="24"/>
  <c r="V1732" i="24"/>
  <c r="V1740" i="24"/>
  <c r="V1748" i="24"/>
  <c r="V1727" i="24"/>
  <c r="V1735" i="24"/>
  <c r="V1743" i="24"/>
  <c r="V1751" i="24"/>
  <c r="V1722" i="24"/>
  <c r="V1730" i="24"/>
  <c r="V1738" i="24"/>
  <c r="V1746" i="24"/>
  <c r="V1725" i="24"/>
  <c r="V1733" i="24"/>
  <c r="V1741" i="24"/>
  <c r="V1749" i="24"/>
  <c r="V1728" i="24"/>
  <c r="V1736" i="24"/>
  <c r="V1744" i="24"/>
  <c r="V1752" i="24"/>
  <c r="V1723" i="24"/>
  <c r="V1731" i="24"/>
  <c r="V1739" i="24"/>
  <c r="V1747" i="24"/>
  <c r="V1726" i="24"/>
  <c r="V1734" i="24"/>
  <c r="V1742" i="24"/>
  <c r="V1750" i="24"/>
  <c r="V1729" i="24"/>
  <c r="V1737" i="24"/>
  <c r="V1745" i="24"/>
  <c r="T2244" i="24"/>
  <c r="T2252" i="24"/>
  <c r="T2247" i="24"/>
  <c r="T2255" i="24"/>
  <c r="T2242" i="24"/>
  <c r="T2250" i="24"/>
  <c r="T2258" i="24"/>
  <c r="T2245" i="24"/>
  <c r="T2253" i="24"/>
  <c r="T2240" i="24"/>
  <c r="T2248" i="24"/>
  <c r="T2256" i="24"/>
  <c r="T2243" i="24"/>
  <c r="T2251" i="24"/>
  <c r="T2259" i="24"/>
  <c r="T2246" i="24"/>
  <c r="T2254" i="24"/>
  <c r="T2241" i="24"/>
  <c r="T2249" i="24"/>
  <c r="T2257" i="24"/>
  <c r="T1834" i="24"/>
  <c r="T1842" i="24"/>
  <c r="T1829" i="24"/>
  <c r="T1837" i="24"/>
  <c r="T1845" i="24"/>
  <c r="T1832" i="24"/>
  <c r="T1840" i="24"/>
  <c r="T1848" i="24"/>
  <c r="T1835" i="24"/>
  <c r="T1843" i="24"/>
  <c r="T1830" i="24"/>
  <c r="T1838" i="24"/>
  <c r="T1846" i="24"/>
  <c r="T1833" i="24"/>
  <c r="T1841" i="24"/>
  <c r="T1836" i="24"/>
  <c r="T1844" i="24"/>
  <c r="T1831" i="24"/>
  <c r="T1839" i="24"/>
  <c r="T1847" i="24"/>
  <c r="T872" i="24"/>
  <c r="T880" i="24"/>
  <c r="T878" i="24"/>
  <c r="T876" i="24"/>
  <c r="T874" i="24"/>
  <c r="T882" i="24"/>
  <c r="T871" i="24"/>
  <c r="T877" i="24"/>
  <c r="T885" i="24"/>
  <c r="T893" i="24"/>
  <c r="T901" i="24"/>
  <c r="T888" i="24"/>
  <c r="T896" i="24"/>
  <c r="T873" i="24"/>
  <c r="T883" i="24"/>
  <c r="T891" i="24"/>
  <c r="T899" i="24"/>
  <c r="T879" i="24"/>
  <c r="T886" i="24"/>
  <c r="T894" i="24"/>
  <c r="T902" i="24"/>
  <c r="T889" i="24"/>
  <c r="T897" i="24"/>
  <c r="T875" i="24"/>
  <c r="T884" i="24"/>
  <c r="T892" i="24"/>
  <c r="T900" i="24"/>
  <c r="T881" i="24"/>
  <c r="T887" i="24"/>
  <c r="T895" i="24"/>
  <c r="T890" i="24"/>
  <c r="T898" i="24"/>
  <c r="U2340" i="24"/>
  <c r="U2338" i="24"/>
  <c r="U2341" i="24"/>
  <c r="U2339" i="24"/>
  <c r="U2342" i="24"/>
  <c r="U2499" i="24"/>
  <c r="U2502" i="24"/>
  <c r="U2505" i="24"/>
  <c r="U2508" i="24"/>
  <c r="U2496" i="24"/>
  <c r="U2497" i="24"/>
  <c r="U2500" i="24"/>
  <c r="U2503" i="24"/>
  <c r="U2506" i="24"/>
  <c r="U2498" i="24"/>
  <c r="U2501" i="24"/>
  <c r="U2504" i="24"/>
  <c r="U2507" i="24"/>
  <c r="U2495" i="24"/>
  <c r="T2644" i="24"/>
  <c r="T2652" i="24"/>
  <c r="T2660" i="24"/>
  <c r="T2668" i="24"/>
  <c r="T2639" i="24"/>
  <c r="T2647" i="24"/>
  <c r="T2655" i="24"/>
  <c r="T2663" i="24"/>
  <c r="T2642" i="24"/>
  <c r="T2650" i="24"/>
  <c r="T2658" i="24"/>
  <c r="T2666" i="24"/>
  <c r="T2645" i="24"/>
  <c r="T2653" i="24"/>
  <c r="T2661" i="24"/>
  <c r="T2669" i="24"/>
  <c r="T2640" i="24"/>
  <c r="T2648" i="24"/>
  <c r="T2656" i="24"/>
  <c r="T2664" i="24"/>
  <c r="T2643" i="24"/>
  <c r="T2651" i="24"/>
  <c r="T2659" i="24"/>
  <c r="T2667" i="24"/>
  <c r="T2638" i="24"/>
  <c r="T2646" i="24"/>
  <c r="T2654" i="24"/>
  <c r="T2662" i="24"/>
  <c r="T2670" i="24"/>
  <c r="T2641" i="24"/>
  <c r="T2649" i="24"/>
  <c r="T2657" i="24"/>
  <c r="T2665" i="24"/>
  <c r="U2601" i="24"/>
  <c r="U2604" i="24"/>
  <c r="U2602" i="24"/>
  <c r="U2603" i="24"/>
  <c r="V755" i="24"/>
  <c r="V763" i="24"/>
  <c r="V758" i="24"/>
  <c r="V766" i="24"/>
  <c r="V753" i="24"/>
  <c r="V761" i="24"/>
  <c r="V756" i="24"/>
  <c r="V764" i="24"/>
  <c r="V751" i="24"/>
  <c r="V759" i="24"/>
  <c r="V767" i="24"/>
  <c r="V754" i="24"/>
  <c r="V762" i="24"/>
  <c r="V757" i="24"/>
  <c r="V765" i="24"/>
  <c r="V752" i="24"/>
  <c r="V760" i="24"/>
  <c r="V768" i="24"/>
  <c r="T219" i="24"/>
  <c r="T227" i="24"/>
  <c r="T235" i="24"/>
  <c r="T243" i="24"/>
  <c r="T222" i="24"/>
  <c r="T230" i="24"/>
  <c r="T238" i="24"/>
  <c r="T217" i="24"/>
  <c r="T225" i="24"/>
  <c r="T233" i="24"/>
  <c r="T241" i="24"/>
  <c r="T220" i="24"/>
  <c r="T228" i="24"/>
  <c r="T236" i="24"/>
  <c r="T223" i="24"/>
  <c r="T231" i="24"/>
  <c r="T239" i="24"/>
  <c r="T218" i="24"/>
  <c r="T226" i="24"/>
  <c r="T234" i="24"/>
  <c r="T242" i="24"/>
  <c r="T216" i="24"/>
  <c r="T224" i="24"/>
  <c r="T232" i="24"/>
  <c r="T240" i="24"/>
  <c r="T221" i="24"/>
  <c r="T229" i="24"/>
  <c r="T237" i="24"/>
  <c r="T2615" i="24"/>
  <c r="T2613" i="24"/>
  <c r="T2616" i="24"/>
  <c r="T2614" i="24"/>
  <c r="T2617" i="24"/>
  <c r="V2628" i="24"/>
  <c r="V2629" i="24"/>
  <c r="T2001" i="24"/>
  <c r="T2012" i="24"/>
  <c r="T2020" i="24"/>
  <c r="T2004" i="24"/>
  <c r="T2007" i="24"/>
  <c r="T2015" i="24"/>
  <c r="T2010" i="24"/>
  <c r="T2018" i="24"/>
  <c r="T2013" i="24"/>
  <c r="T2021" i="24"/>
  <c r="T2002" i="24"/>
  <c r="T2005" i="24"/>
  <c r="T2008" i="24"/>
  <c r="T2016" i="24"/>
  <c r="T2011" i="24"/>
  <c r="T2019" i="24"/>
  <c r="T2014" i="24"/>
  <c r="T2003" i="24"/>
  <c r="T2006" i="24"/>
  <c r="T2009" i="24"/>
  <c r="T2017" i="24"/>
  <c r="V2792" i="24"/>
  <c r="V2800" i="24"/>
  <c r="V2808" i="24"/>
  <c r="V2795" i="24"/>
  <c r="V2803" i="24"/>
  <c r="V2811" i="24"/>
  <c r="V2790" i="24"/>
  <c r="V2798" i="24"/>
  <c r="V2806" i="24"/>
  <c r="V2793" i="24"/>
  <c r="V2801" i="24"/>
  <c r="V2809" i="24"/>
  <c r="V2788" i="24"/>
  <c r="V2796" i="24"/>
  <c r="V2804" i="24"/>
  <c r="V2791" i="24"/>
  <c r="V2799" i="24"/>
  <c r="V2807" i="24"/>
  <c r="V2794" i="24"/>
  <c r="V2802" i="24"/>
  <c r="V2810" i="24"/>
  <c r="V2789" i="24"/>
  <c r="V2797" i="24"/>
  <c r="V2805" i="24"/>
  <c r="U2409" i="24"/>
  <c r="U2417" i="24"/>
  <c r="U2404" i="24"/>
  <c r="U2412" i="24"/>
  <c r="U2407" i="24"/>
  <c r="U2415" i="24"/>
  <c r="U2410" i="24"/>
  <c r="U2418" i="24"/>
  <c r="U2405" i="24"/>
  <c r="U2413" i="24"/>
  <c r="U2403" i="24"/>
  <c r="U2411" i="24"/>
  <c r="U2406" i="24"/>
  <c r="U2414" i="24"/>
  <c r="U2416" i="24"/>
  <c r="U2408" i="24"/>
  <c r="U2553" i="24"/>
  <c r="U2556" i="24"/>
  <c r="U2551" i="24"/>
  <c r="U2554" i="24"/>
  <c r="U2549" i="24"/>
  <c r="U2557" i="24"/>
  <c r="U2552" i="24"/>
  <c r="U2555" i="24"/>
  <c r="U2550" i="24"/>
  <c r="V2510" i="24"/>
  <c r="V2518" i="24"/>
  <c r="V2513" i="24"/>
  <c r="V2521" i="24"/>
  <c r="V2516" i="24"/>
  <c r="V2511" i="24"/>
  <c r="V2519" i="24"/>
  <c r="V2514" i="24"/>
  <c r="V2522" i="24"/>
  <c r="V2517" i="24"/>
  <c r="V2512" i="24"/>
  <c r="V2520" i="24"/>
  <c r="V2515" i="24"/>
  <c r="V2638" i="24"/>
  <c r="V2646" i="24"/>
  <c r="V2654" i="24"/>
  <c r="V2662" i="24"/>
  <c r="V2670" i="24"/>
  <c r="V2641" i="24"/>
  <c r="V2649" i="24"/>
  <c r="V2657" i="24"/>
  <c r="V2665" i="24"/>
  <c r="V2644" i="24"/>
  <c r="V2652" i="24"/>
  <c r="V2660" i="24"/>
  <c r="V2668" i="24"/>
  <c r="V2639" i="24"/>
  <c r="V2647" i="24"/>
  <c r="V2655" i="24"/>
  <c r="V2663" i="24"/>
  <c r="V2642" i="24"/>
  <c r="V2650" i="24"/>
  <c r="V2658" i="24"/>
  <c r="V2666" i="24"/>
  <c r="V2645" i="24"/>
  <c r="V2653" i="24"/>
  <c r="V2661" i="24"/>
  <c r="V2669" i="24"/>
  <c r="V2640" i="24"/>
  <c r="V2648" i="24"/>
  <c r="V2656" i="24"/>
  <c r="V2664" i="24"/>
  <c r="V2643" i="24"/>
  <c r="V2651" i="24"/>
  <c r="V2659" i="24"/>
  <c r="V2667" i="24"/>
  <c r="U2457" i="24"/>
  <c r="U2460" i="24"/>
  <c r="U2468" i="24"/>
  <c r="U2455" i="24"/>
  <c r="U2463" i="24"/>
  <c r="U2458" i="24"/>
  <c r="U2466" i="24"/>
  <c r="U2461" i="24"/>
  <c r="U2459" i="24"/>
  <c r="U2467" i="24"/>
  <c r="U2454" i="24"/>
  <c r="U2462" i="24"/>
  <c r="U2464" i="24"/>
  <c r="U2465" i="24"/>
  <c r="U2456" i="24"/>
  <c r="T2583" i="24"/>
  <c r="T2581" i="24"/>
  <c r="T2582" i="24"/>
  <c r="T2460" i="24"/>
  <c r="T2455" i="24"/>
  <c r="T2463" i="24"/>
  <c r="T2458" i="24"/>
  <c r="T2466" i="24"/>
  <c r="T2461" i="24"/>
  <c r="T2456" i="24"/>
  <c r="T2464" i="24"/>
  <c r="T2454" i="24"/>
  <c r="T2462" i="24"/>
  <c r="T2457" i="24"/>
  <c r="T2465" i="24"/>
  <c r="T2467" i="24"/>
  <c r="T2468" i="24"/>
  <c r="T2459" i="24"/>
  <c r="T1289" i="24"/>
  <c r="T1297" i="24"/>
  <c r="T1305" i="24"/>
  <c r="T1313" i="24"/>
  <c r="T1321" i="24"/>
  <c r="T1292" i="24"/>
  <c r="T1300" i="24"/>
  <c r="T1308" i="24"/>
  <c r="T1316" i="24"/>
  <c r="T1324" i="24"/>
  <c r="T1295" i="24"/>
  <c r="T1303" i="24"/>
  <c r="T1290" i="24"/>
  <c r="T1298" i="24"/>
  <c r="T1306" i="24"/>
  <c r="T1314" i="24"/>
  <c r="T1322" i="24"/>
  <c r="T1293" i="24"/>
  <c r="T1301" i="24"/>
  <c r="T1309" i="24"/>
  <c r="T1317" i="24"/>
  <c r="T1325" i="24"/>
  <c r="T1291" i="24"/>
  <c r="T1299" i="24"/>
  <c r="T1307" i="24"/>
  <c r="T1315" i="24"/>
  <c r="T1323" i="24"/>
  <c r="T1294" i="24"/>
  <c r="T1302" i="24"/>
  <c r="T1310" i="24"/>
  <c r="T1318" i="24"/>
  <c r="T1326" i="24"/>
  <c r="T1320" i="24"/>
  <c r="T1311" i="24"/>
  <c r="T1296" i="24"/>
  <c r="T1312" i="24"/>
  <c r="T1304" i="24"/>
  <c r="T1327" i="24"/>
  <c r="T1328" i="24"/>
  <c r="T1288" i="24"/>
  <c r="T1319" i="24"/>
  <c r="V1692" i="24"/>
  <c r="V1700" i="24"/>
  <c r="V1708" i="24"/>
  <c r="V1716" i="24"/>
  <c r="V1695" i="24"/>
  <c r="V1703" i="24"/>
  <c r="V1711" i="24"/>
  <c r="V1719" i="24"/>
  <c r="V1690" i="24"/>
  <c r="V1698" i="24"/>
  <c r="V1706" i="24"/>
  <c r="V1714" i="24"/>
  <c r="V1693" i="24"/>
  <c r="V1701" i="24"/>
  <c r="V1709" i="24"/>
  <c r="V1717" i="24"/>
  <c r="V1696" i="24"/>
  <c r="V1704" i="24"/>
  <c r="V1712" i="24"/>
  <c r="V1720" i="24"/>
  <c r="V1691" i="24"/>
  <c r="V1699" i="24"/>
  <c r="V1707" i="24"/>
  <c r="V1715" i="24"/>
  <c r="V1694" i="24"/>
  <c r="V1702" i="24"/>
  <c r="V1710" i="24"/>
  <c r="V1718" i="24"/>
  <c r="V1689" i="24"/>
  <c r="V1697" i="24"/>
  <c r="V1705" i="24"/>
  <c r="V1713" i="24"/>
  <c r="V56" i="24"/>
  <c r="V64" i="24"/>
  <c r="V72" i="24"/>
  <c r="V51" i="24"/>
  <c r="V59" i="24"/>
  <c r="V67" i="24"/>
  <c r="V75" i="24"/>
  <c r="V54" i="24"/>
  <c r="V62" i="24"/>
  <c r="V70" i="24"/>
  <c r="V78" i="24"/>
  <c r="V49" i="24"/>
  <c r="V57" i="24"/>
  <c r="V65" i="24"/>
  <c r="V73" i="24"/>
  <c r="V52" i="24"/>
  <c r="V60" i="24"/>
  <c r="V68" i="24"/>
  <c r="V76" i="24"/>
  <c r="V55" i="24"/>
  <c r="V63" i="24"/>
  <c r="V71" i="24"/>
  <c r="V79" i="24"/>
  <c r="V50" i="24"/>
  <c r="V58" i="24"/>
  <c r="V66" i="24"/>
  <c r="V74" i="24"/>
  <c r="V69" i="24"/>
  <c r="V53" i="24"/>
  <c r="V77" i="24"/>
  <c r="V61" i="24"/>
  <c r="U51" i="24"/>
  <c r="U59" i="24"/>
  <c r="U67" i="24"/>
  <c r="U75" i="24"/>
  <c r="U54" i="24"/>
  <c r="U62" i="24"/>
  <c r="U70" i="24"/>
  <c r="U78" i="24"/>
  <c r="U49" i="24"/>
  <c r="U57" i="24"/>
  <c r="U65" i="24"/>
  <c r="U73" i="24"/>
  <c r="U52" i="24"/>
  <c r="U60" i="24"/>
  <c r="U68" i="24"/>
  <c r="U76" i="24"/>
  <c r="U55" i="24"/>
  <c r="U63" i="24"/>
  <c r="U71" i="24"/>
  <c r="U79" i="24"/>
  <c r="U50" i="24"/>
  <c r="U58" i="24"/>
  <c r="U66" i="24"/>
  <c r="U74" i="24"/>
  <c r="U53" i="24"/>
  <c r="U61" i="24"/>
  <c r="U69" i="24"/>
  <c r="U77" i="24"/>
  <c r="U64" i="24"/>
  <c r="U72" i="24"/>
  <c r="U56" i="24"/>
  <c r="T909" i="24"/>
  <c r="T917" i="24"/>
  <c r="T925" i="24"/>
  <c r="T904" i="24"/>
  <c r="T912" i="24"/>
  <c r="T920" i="24"/>
  <c r="T928" i="24"/>
  <c r="T907" i="24"/>
  <c r="T915" i="24"/>
  <c r="T923" i="24"/>
  <c r="T910" i="24"/>
  <c r="T918" i="24"/>
  <c r="T926" i="24"/>
  <c r="T905" i="24"/>
  <c r="T913" i="24"/>
  <c r="T921" i="24"/>
  <c r="T929" i="24"/>
  <c r="T908" i="24"/>
  <c r="T916" i="24"/>
  <c r="T924" i="24"/>
  <c r="T911" i="24"/>
  <c r="T919" i="24"/>
  <c r="T927" i="24"/>
  <c r="T906" i="24"/>
  <c r="T914" i="24"/>
  <c r="T922" i="24"/>
  <c r="T930" i="24"/>
  <c r="V778" i="24"/>
  <c r="V786" i="24"/>
  <c r="V794" i="24"/>
  <c r="V802" i="24"/>
  <c r="V810" i="24"/>
  <c r="V818" i="24"/>
  <c r="V773" i="24"/>
  <c r="V781" i="24"/>
  <c r="V789" i="24"/>
  <c r="V797" i="24"/>
  <c r="V805" i="24"/>
  <c r="V813" i="24"/>
  <c r="V821" i="24"/>
  <c r="V776" i="24"/>
  <c r="V784" i="24"/>
  <c r="V792" i="24"/>
  <c r="V800" i="24"/>
  <c r="V808" i="24"/>
  <c r="V816" i="24"/>
  <c r="V771" i="24"/>
  <c r="V779" i="24"/>
  <c r="V787" i="24"/>
  <c r="V795" i="24"/>
  <c r="V803" i="24"/>
  <c r="V811" i="24"/>
  <c r="V819" i="24"/>
  <c r="V774" i="24"/>
  <c r="V782" i="24"/>
  <c r="V790" i="24"/>
  <c r="V798" i="24"/>
  <c r="V806" i="24"/>
  <c r="V814" i="24"/>
  <c r="V822" i="24"/>
  <c r="V777" i="24"/>
  <c r="V785" i="24"/>
  <c r="V793" i="24"/>
  <c r="V801" i="24"/>
  <c r="V809" i="24"/>
  <c r="V817" i="24"/>
  <c r="V772" i="24"/>
  <c r="V780" i="24"/>
  <c r="V788" i="24"/>
  <c r="V796" i="24"/>
  <c r="V804" i="24"/>
  <c r="V812" i="24"/>
  <c r="V820" i="24"/>
  <c r="V775" i="24"/>
  <c r="V783" i="24"/>
  <c r="V791" i="24"/>
  <c r="V799" i="24"/>
  <c r="V807" i="24"/>
  <c r="V815" i="24"/>
  <c r="U938" i="24"/>
  <c r="U946" i="24"/>
  <c r="U954" i="24"/>
  <c r="U933" i="24"/>
  <c r="U941" i="24"/>
  <c r="U949" i="24"/>
  <c r="U936" i="24"/>
  <c r="U944" i="24"/>
  <c r="U952" i="24"/>
  <c r="U939" i="24"/>
  <c r="U947" i="24"/>
  <c r="U955" i="24"/>
  <c r="U934" i="24"/>
  <c r="U942" i="24"/>
  <c r="U950" i="24"/>
  <c r="U937" i="24"/>
  <c r="U945" i="24"/>
  <c r="U953" i="24"/>
  <c r="U932" i="24"/>
  <c r="U940" i="24"/>
  <c r="U948" i="24"/>
  <c r="U935" i="24"/>
  <c r="U943" i="24"/>
  <c r="U951" i="24"/>
  <c r="T3018" i="24"/>
  <c r="T3026" i="24"/>
  <c r="T3034" i="24"/>
  <c r="T3042" i="24"/>
  <c r="T3050" i="24"/>
  <c r="T3058" i="24"/>
  <c r="T3013" i="24"/>
  <c r="T3021" i="24"/>
  <c r="T3029" i="24"/>
  <c r="T3037" i="24"/>
  <c r="T3045" i="24"/>
  <c r="T3053" i="24"/>
  <c r="T3061" i="24"/>
  <c r="T3016" i="24"/>
  <c r="T3024" i="24"/>
  <c r="T3032" i="24"/>
  <c r="T3040" i="24"/>
  <c r="T3048" i="24"/>
  <c r="T3056" i="24"/>
  <c r="T3060" i="24"/>
  <c r="T3019" i="24"/>
  <c r="T3027" i="24"/>
  <c r="T3035" i="24"/>
  <c r="T3043" i="24"/>
  <c r="T3051" i="24"/>
  <c r="T3059" i="24"/>
  <c r="T3014" i="24"/>
  <c r="T3022" i="24"/>
  <c r="T3030" i="24"/>
  <c r="T3038" i="24"/>
  <c r="T3046" i="24"/>
  <c r="T3054" i="24"/>
  <c r="T3062" i="24"/>
  <c r="T3017" i="24"/>
  <c r="T3025" i="24"/>
  <c r="T3033" i="24"/>
  <c r="T3041" i="24"/>
  <c r="T3049" i="24"/>
  <c r="T3057" i="24"/>
  <c r="T3012" i="24"/>
  <c r="T3020" i="24"/>
  <c r="T3028" i="24"/>
  <c r="T3036" i="24"/>
  <c r="T3044" i="24"/>
  <c r="T3052" i="24"/>
  <c r="T3015" i="24"/>
  <c r="T3023" i="24"/>
  <c r="T3031" i="24"/>
  <c r="T3039" i="24"/>
  <c r="T3047" i="24"/>
  <c r="T3055" i="24"/>
  <c r="U3015" i="24"/>
  <c r="U3023" i="24"/>
  <c r="U3031" i="24"/>
  <c r="U3039" i="24"/>
  <c r="U3047" i="24"/>
  <c r="U3055" i="24"/>
  <c r="U3018" i="24"/>
  <c r="U3026" i="24"/>
  <c r="U3034" i="24"/>
  <c r="U3042" i="24"/>
  <c r="U3050" i="24"/>
  <c r="U3058" i="24"/>
  <c r="U3013" i="24"/>
  <c r="U3021" i="24"/>
  <c r="U3029" i="24"/>
  <c r="U3037" i="24"/>
  <c r="U3045" i="24"/>
  <c r="U3053" i="24"/>
  <c r="U3061" i="24"/>
  <c r="U3016" i="24"/>
  <c r="U3024" i="24"/>
  <c r="U3032" i="24"/>
  <c r="U3040" i="24"/>
  <c r="U3048" i="24"/>
  <c r="U3056" i="24"/>
  <c r="U3019" i="24"/>
  <c r="U3027" i="24"/>
  <c r="U3035" i="24"/>
  <c r="U3043" i="24"/>
  <c r="U3051" i="24"/>
  <c r="U3059" i="24"/>
  <c r="U3014" i="24"/>
  <c r="U3022" i="24"/>
  <c r="U3030" i="24"/>
  <c r="U3038" i="24"/>
  <c r="U3046" i="24"/>
  <c r="U3054" i="24"/>
  <c r="U3062" i="24"/>
  <c r="U3017" i="24"/>
  <c r="U3025" i="24"/>
  <c r="U3033" i="24"/>
  <c r="U3041" i="24"/>
  <c r="U3049" i="24"/>
  <c r="U3057" i="24"/>
  <c r="U3012" i="24"/>
  <c r="U3020" i="24"/>
  <c r="U3028" i="24"/>
  <c r="U3036" i="24"/>
  <c r="U3044" i="24"/>
  <c r="U3052" i="24"/>
  <c r="U3060" i="24"/>
  <c r="U1473" i="24"/>
  <c r="U1481" i="24"/>
  <c r="U1489" i="24"/>
  <c r="U1476" i="24"/>
  <c r="U1484" i="24"/>
  <c r="U1479" i="24"/>
  <c r="U1487" i="24"/>
  <c r="U1474" i="24"/>
  <c r="U1482" i="24"/>
  <c r="U1490" i="24"/>
  <c r="U1477" i="24"/>
  <c r="U1485" i="24"/>
  <c r="U1475" i="24"/>
  <c r="U1483" i="24"/>
  <c r="U1491" i="24"/>
  <c r="U1478" i="24"/>
  <c r="U1486" i="24"/>
  <c r="U1488" i="24"/>
  <c r="U1472" i="24"/>
  <c r="U1480" i="24"/>
  <c r="U829" i="24"/>
  <c r="U837" i="24"/>
  <c r="U845" i="24"/>
  <c r="U853" i="24"/>
  <c r="U861" i="24"/>
  <c r="U869" i="24"/>
  <c r="U824" i="24"/>
  <c r="U832" i="24"/>
  <c r="U840" i="24"/>
  <c r="U848" i="24"/>
  <c r="U856" i="24"/>
  <c r="U864" i="24"/>
  <c r="U827" i="24"/>
  <c r="U835" i="24"/>
  <c r="U843" i="24"/>
  <c r="U851" i="24"/>
  <c r="U859" i="24"/>
  <c r="U867" i="24"/>
  <c r="U830" i="24"/>
  <c r="U838" i="24"/>
  <c r="U846" i="24"/>
  <c r="U854" i="24"/>
  <c r="U862" i="24"/>
  <c r="U825" i="24"/>
  <c r="U833" i="24"/>
  <c r="U841" i="24"/>
  <c r="U849" i="24"/>
  <c r="U857" i="24"/>
  <c r="U865" i="24"/>
  <c r="U828" i="24"/>
  <c r="U836" i="24"/>
  <c r="U831" i="24"/>
  <c r="U839" i="24"/>
  <c r="U847" i="24"/>
  <c r="U855" i="24"/>
  <c r="U863" i="24"/>
  <c r="U826" i="24"/>
  <c r="U834" i="24"/>
  <c r="U842" i="24"/>
  <c r="U844" i="24"/>
  <c r="U866" i="24"/>
  <c r="U868" i="24"/>
  <c r="U858" i="24"/>
  <c r="U860" i="24"/>
  <c r="U850" i="24"/>
  <c r="U852" i="24"/>
  <c r="G102" i="4"/>
  <c r="V1916" i="24"/>
  <c r="V1924" i="24"/>
  <c r="V1932" i="24"/>
  <c r="V1911" i="24"/>
  <c r="V1919" i="24"/>
  <c r="V1927" i="24"/>
  <c r="V1935" i="24"/>
  <c r="V1914" i="24"/>
  <c r="V1922" i="24"/>
  <c r="V1930" i="24"/>
  <c r="V1938" i="24"/>
  <c r="V1917" i="24"/>
  <c r="V1925" i="24"/>
  <c r="V1933" i="24"/>
  <c r="V1912" i="24"/>
  <c r="V1920" i="24"/>
  <c r="V1928" i="24"/>
  <c r="V1936" i="24"/>
  <c r="V1915" i="24"/>
  <c r="V1923" i="24"/>
  <c r="V1931" i="24"/>
  <c r="V1910" i="24"/>
  <c r="V1913" i="24"/>
  <c r="V1921" i="24"/>
  <c r="V1929" i="24"/>
  <c r="V1937" i="24"/>
  <c r="V1918" i="24"/>
  <c r="V1926" i="24"/>
  <c r="V1934" i="24"/>
  <c r="E90" i="4"/>
  <c r="U1759" i="24"/>
  <c r="U1767" i="24"/>
  <c r="U1754" i="24"/>
  <c r="U1762" i="24"/>
  <c r="U1770" i="24"/>
  <c r="U1757" i="24"/>
  <c r="U1765" i="24"/>
  <c r="U1760" i="24"/>
  <c r="U1768" i="24"/>
  <c r="U1755" i="24"/>
  <c r="U1763" i="24"/>
  <c r="U1771" i="24"/>
  <c r="U1758" i="24"/>
  <c r="U1766" i="24"/>
  <c r="U1761" i="24"/>
  <c r="U1769" i="24"/>
  <c r="U1756" i="24"/>
  <c r="U1764" i="24"/>
  <c r="U2321" i="24"/>
  <c r="U2329" i="24"/>
  <c r="U2316" i="24"/>
  <c r="U2324" i="24"/>
  <c r="U2332" i="24"/>
  <c r="U2319" i="24"/>
  <c r="U2327" i="24"/>
  <c r="U2322" i="24"/>
  <c r="U2330" i="24"/>
  <c r="U2317" i="24"/>
  <c r="U2325" i="24"/>
  <c r="U2333" i="24"/>
  <c r="U2320" i="24"/>
  <c r="U2328" i="24"/>
  <c r="U2315" i="24"/>
  <c r="U2323" i="24"/>
  <c r="U2331" i="24"/>
  <c r="U2318" i="24"/>
  <c r="U2326" i="24"/>
  <c r="U1042" i="24"/>
  <c r="U1050" i="24"/>
  <c r="U1058" i="24"/>
  <c r="U1066" i="24"/>
  <c r="U1074" i="24"/>
  <c r="U1082" i="24"/>
  <c r="U1045" i="24"/>
  <c r="U1053" i="24"/>
  <c r="U1061" i="24"/>
  <c r="U1069" i="24"/>
  <c r="U1077" i="24"/>
  <c r="U1085" i="24"/>
  <c r="U1040" i="24"/>
  <c r="U1048" i="24"/>
  <c r="U1056" i="24"/>
  <c r="U1064" i="24"/>
  <c r="U1072" i="24"/>
  <c r="U1080" i="24"/>
  <c r="U1043" i="24"/>
  <c r="U1051" i="24"/>
  <c r="U1059" i="24"/>
  <c r="U1067" i="24"/>
  <c r="U1075" i="24"/>
  <c r="U1083" i="24"/>
  <c r="U1038" i="24"/>
  <c r="U1046" i="24"/>
  <c r="U1054" i="24"/>
  <c r="U1062" i="24"/>
  <c r="U1070" i="24"/>
  <c r="U1078" i="24"/>
  <c r="U1086" i="24"/>
  <c r="U1041" i="24"/>
  <c r="U1049" i="24"/>
  <c r="U1057" i="24"/>
  <c r="U1065" i="24"/>
  <c r="U1073" i="24"/>
  <c r="U1081" i="24"/>
  <c r="U1044" i="24"/>
  <c r="U1052" i="24"/>
  <c r="U1060" i="24"/>
  <c r="U1068" i="24"/>
  <c r="U1076" i="24"/>
  <c r="U1084" i="24"/>
  <c r="U1039" i="24"/>
  <c r="U1047" i="24"/>
  <c r="U1055" i="24"/>
  <c r="U1063" i="24"/>
  <c r="U1071" i="24"/>
  <c r="U1079" i="24"/>
  <c r="U1087" i="24"/>
  <c r="T933" i="24"/>
  <c r="T941" i="24"/>
  <c r="T949" i="24"/>
  <c r="T936" i="24"/>
  <c r="T944" i="24"/>
  <c r="T952" i="24"/>
  <c r="T939" i="24"/>
  <c r="T947" i="24"/>
  <c r="T955" i="24"/>
  <c r="T934" i="24"/>
  <c r="T942" i="24"/>
  <c r="T950" i="24"/>
  <c r="T937" i="24"/>
  <c r="T945" i="24"/>
  <c r="T953" i="24"/>
  <c r="T932" i="24"/>
  <c r="T940" i="24"/>
  <c r="T948" i="24"/>
  <c r="T935" i="24"/>
  <c r="T943" i="24"/>
  <c r="T951" i="24"/>
  <c r="T938" i="24"/>
  <c r="T946" i="24"/>
  <c r="T954" i="24"/>
  <c r="T2604" i="24"/>
  <c r="T2602" i="24"/>
  <c r="T2603" i="24"/>
  <c r="T2601" i="24"/>
  <c r="V2342" i="24"/>
  <c r="V2340" i="24"/>
  <c r="V2338" i="24"/>
  <c r="V2341" i="24"/>
  <c r="V2339" i="24"/>
  <c r="U2641" i="24"/>
  <c r="U2649" i="24"/>
  <c r="U2657" i="24"/>
  <c r="U2665" i="24"/>
  <c r="U2644" i="24"/>
  <c r="U2652" i="24"/>
  <c r="U2660" i="24"/>
  <c r="U2668" i="24"/>
  <c r="U2639" i="24"/>
  <c r="U2647" i="24"/>
  <c r="U2655" i="24"/>
  <c r="U2663" i="24"/>
  <c r="U2642" i="24"/>
  <c r="U2650" i="24"/>
  <c r="U2658" i="24"/>
  <c r="U2666" i="24"/>
  <c r="U2645" i="24"/>
  <c r="U2653" i="24"/>
  <c r="U2661" i="24"/>
  <c r="U2669" i="24"/>
  <c r="U2640" i="24"/>
  <c r="U2648" i="24"/>
  <c r="U2656" i="24"/>
  <c r="U2664" i="24"/>
  <c r="U2643" i="24"/>
  <c r="U2651" i="24"/>
  <c r="U2659" i="24"/>
  <c r="U2667" i="24"/>
  <c r="U2638" i="24"/>
  <c r="U2646" i="24"/>
  <c r="U2654" i="24"/>
  <c r="U2662" i="24"/>
  <c r="U2670" i="24"/>
  <c r="V826" i="24"/>
  <c r="V834" i="24"/>
  <c r="V842" i="24"/>
  <c r="V850" i="24"/>
  <c r="V858" i="24"/>
  <c r="V866" i="24"/>
  <c r="V829" i="24"/>
  <c r="V837" i="24"/>
  <c r="V845" i="24"/>
  <c r="V853" i="24"/>
  <c r="V861" i="24"/>
  <c r="V869" i="24"/>
  <c r="V824" i="24"/>
  <c r="V832" i="24"/>
  <c r="V840" i="24"/>
  <c r="V848" i="24"/>
  <c r="V856" i="24"/>
  <c r="V864" i="24"/>
  <c r="V827" i="24"/>
  <c r="V835" i="24"/>
  <c r="V843" i="24"/>
  <c r="V851" i="24"/>
  <c r="V859" i="24"/>
  <c r="V867" i="24"/>
  <c r="V830" i="24"/>
  <c r="V838" i="24"/>
  <c r="V846" i="24"/>
  <c r="V854" i="24"/>
  <c r="V862" i="24"/>
  <c r="V825" i="24"/>
  <c r="V833" i="24"/>
  <c r="V828" i="24"/>
  <c r="V836" i="24"/>
  <c r="V844" i="24"/>
  <c r="V852" i="24"/>
  <c r="V860" i="24"/>
  <c r="V868" i="24"/>
  <c r="V831" i="24"/>
  <c r="V839" i="24"/>
  <c r="V863" i="24"/>
  <c r="V865" i="24"/>
  <c r="V855" i="24"/>
  <c r="V857" i="24"/>
  <c r="V847" i="24"/>
  <c r="V849" i="24"/>
  <c r="V841" i="24"/>
  <c r="T2631" i="24"/>
  <c r="T2632" i="24"/>
  <c r="V372" i="24"/>
  <c r="V380" i="24"/>
  <c r="V388" i="24"/>
  <c r="V396" i="24"/>
  <c r="V404" i="24"/>
  <c r="V412" i="24"/>
  <c r="V420" i="24"/>
  <c r="V428" i="24"/>
  <c r="V436" i="24"/>
  <c r="V367" i="24"/>
  <c r="V375" i="24"/>
  <c r="V383" i="24"/>
  <c r="V391" i="24"/>
  <c r="V399" i="24"/>
  <c r="V407" i="24"/>
  <c r="V370" i="24"/>
  <c r="V378" i="24"/>
  <c r="V386" i="24"/>
  <c r="V394" i="24"/>
  <c r="V402" i="24"/>
  <c r="V410" i="24"/>
  <c r="V418" i="24"/>
  <c r="V426" i="24"/>
  <c r="V434" i="24"/>
  <c r="V373" i="24"/>
  <c r="V381" i="24"/>
  <c r="V389" i="24"/>
  <c r="V397" i="24"/>
  <c r="V405" i="24"/>
  <c r="V413" i="24"/>
  <c r="V421" i="24"/>
  <c r="V429" i="24"/>
  <c r="V437" i="24"/>
  <c r="V368" i="24"/>
  <c r="V376" i="24"/>
  <c r="V384" i="24"/>
  <c r="V392" i="24"/>
  <c r="V400" i="24"/>
  <c r="V408" i="24"/>
  <c r="V416" i="24"/>
  <c r="V424" i="24"/>
  <c r="V432" i="24"/>
  <c r="V371" i="24"/>
  <c r="V379" i="24"/>
  <c r="V387" i="24"/>
  <c r="V395" i="24"/>
  <c r="V403" i="24"/>
  <c r="V411" i="24"/>
  <c r="V419" i="24"/>
  <c r="V427" i="24"/>
  <c r="V435" i="24"/>
  <c r="V374" i="24"/>
  <c r="V382" i="24"/>
  <c r="V390" i="24"/>
  <c r="V398" i="24"/>
  <c r="V406" i="24"/>
  <c r="V414" i="24"/>
  <c r="V422" i="24"/>
  <c r="V430" i="24"/>
  <c r="V409" i="24"/>
  <c r="V431" i="24"/>
  <c r="V369" i="24"/>
  <c r="V433" i="24"/>
  <c r="V393" i="24"/>
  <c r="V423" i="24"/>
  <c r="V425" i="24"/>
  <c r="V377" i="24"/>
  <c r="V415" i="24"/>
  <c r="V401" i="24"/>
  <c r="V417" i="24"/>
  <c r="V385" i="24"/>
  <c r="U2025" i="24"/>
  <c r="U2023" i="24"/>
  <c r="U2024" i="24"/>
  <c r="V1780" i="24"/>
  <c r="V1788" i="24"/>
  <c r="V1775" i="24"/>
  <c r="V1783" i="24"/>
  <c r="V1778" i="24"/>
  <c r="V1786" i="24"/>
  <c r="V1773" i="24"/>
  <c r="V1781" i="24"/>
  <c r="V1789" i="24"/>
  <c r="V1776" i="24"/>
  <c r="V1784" i="24"/>
  <c r="V1779" i="24"/>
  <c r="V1787" i="24"/>
  <c r="V1774" i="24"/>
  <c r="V1782" i="24"/>
  <c r="V1777" i="24"/>
  <c r="V1785" i="24"/>
  <c r="T2502" i="24"/>
  <c r="T2497" i="24"/>
  <c r="T2499" i="24"/>
  <c r="T2508" i="24"/>
  <c r="T2496" i="24"/>
  <c r="T2500" i="24"/>
  <c r="T2503" i="24"/>
  <c r="T2506" i="24"/>
  <c r="T2498" i="24"/>
  <c r="T2501" i="24"/>
  <c r="T2504" i="24"/>
  <c r="T2507" i="24"/>
  <c r="T2495" i="24"/>
  <c r="T2505" i="24"/>
  <c r="V500" i="24"/>
  <c r="V508" i="24"/>
  <c r="V516" i="24"/>
  <c r="V506" i="24"/>
  <c r="V514" i="24"/>
  <c r="V501" i="24"/>
  <c r="V509" i="24"/>
  <c r="V517" i="24"/>
  <c r="V504" i="24"/>
  <c r="V512" i="24"/>
  <c r="V507" i="24"/>
  <c r="V515" i="24"/>
  <c r="V523" i="24"/>
  <c r="V502" i="24"/>
  <c r="V510" i="24"/>
  <c r="V518" i="24"/>
  <c r="V531" i="24"/>
  <c r="V539" i="24"/>
  <c r="V547" i="24"/>
  <c r="V519" i="24"/>
  <c r="V526" i="24"/>
  <c r="V534" i="24"/>
  <c r="V542" i="24"/>
  <c r="V550" i="24"/>
  <c r="V511" i="24"/>
  <c r="V520" i="24"/>
  <c r="V529" i="24"/>
  <c r="V537" i="24"/>
  <c r="V545" i="24"/>
  <c r="V553" i="24"/>
  <c r="V513" i="24"/>
  <c r="V521" i="24"/>
  <c r="V524" i="24"/>
  <c r="V532" i="24"/>
  <c r="V540" i="24"/>
  <c r="V548" i="24"/>
  <c r="V503" i="24"/>
  <c r="V527" i="24"/>
  <c r="V535" i="24"/>
  <c r="V543" i="24"/>
  <c r="V551" i="24"/>
  <c r="V505" i="24"/>
  <c r="V530" i="24"/>
  <c r="V538" i="24"/>
  <c r="V546" i="24"/>
  <c r="V522" i="24"/>
  <c r="V525" i="24"/>
  <c r="V533" i="24"/>
  <c r="V541" i="24"/>
  <c r="V549" i="24"/>
  <c r="V536" i="24"/>
  <c r="V544" i="24"/>
  <c r="V528" i="24"/>
  <c r="V552" i="24"/>
  <c r="U503" i="24"/>
  <c r="U511" i="24"/>
  <c r="U501" i="24"/>
  <c r="U509" i="24"/>
  <c r="U517" i="24"/>
  <c r="U504" i="24"/>
  <c r="U512" i="24"/>
  <c r="U520" i="24"/>
  <c r="U507" i="24"/>
  <c r="U515" i="24"/>
  <c r="U502" i="24"/>
  <c r="U510" i="24"/>
  <c r="U518" i="24"/>
  <c r="U505" i="24"/>
  <c r="U513" i="24"/>
  <c r="U521" i="24"/>
  <c r="U519" i="24"/>
  <c r="U523" i="24"/>
  <c r="U526" i="24"/>
  <c r="U534" i="24"/>
  <c r="U542" i="24"/>
  <c r="U550" i="24"/>
  <c r="U500" i="24"/>
  <c r="U529" i="24"/>
  <c r="U537" i="24"/>
  <c r="U545" i="24"/>
  <c r="U553" i="24"/>
  <c r="U524" i="24"/>
  <c r="U532" i="24"/>
  <c r="U540" i="24"/>
  <c r="U548" i="24"/>
  <c r="U527" i="24"/>
  <c r="U535" i="24"/>
  <c r="U543" i="24"/>
  <c r="U551" i="24"/>
  <c r="U514" i="24"/>
  <c r="U530" i="24"/>
  <c r="U538" i="24"/>
  <c r="U546" i="24"/>
  <c r="U516" i="24"/>
  <c r="U522" i="24"/>
  <c r="U525" i="24"/>
  <c r="U533" i="24"/>
  <c r="U541" i="24"/>
  <c r="U549" i="24"/>
  <c r="U506" i="24"/>
  <c r="U528" i="24"/>
  <c r="U536" i="24"/>
  <c r="U544" i="24"/>
  <c r="U552" i="24"/>
  <c r="U508" i="24"/>
  <c r="U539" i="24"/>
  <c r="U547" i="24"/>
  <c r="U531" i="24"/>
  <c r="T2028" i="24"/>
  <c r="T2036" i="24"/>
  <c r="T2044" i="24"/>
  <c r="T2052" i="24"/>
  <c r="T2031" i="24"/>
  <c r="T2039" i="24"/>
  <c r="T2047" i="24"/>
  <c r="T2034" i="24"/>
  <c r="T2042" i="24"/>
  <c r="T2050" i="24"/>
  <c r="T2029" i="24"/>
  <c r="T2037" i="24"/>
  <c r="T2045" i="24"/>
  <c r="T2053" i="24"/>
  <c r="T2032" i="24"/>
  <c r="T2040" i="24"/>
  <c r="T2048" i="24"/>
  <c r="T2027" i="24"/>
  <c r="T2035" i="24"/>
  <c r="T2043" i="24"/>
  <c r="T2051" i="24"/>
  <c r="T2030" i="24"/>
  <c r="T2038" i="24"/>
  <c r="T2046" i="24"/>
  <c r="T2054" i="24"/>
  <c r="T2033" i="24"/>
  <c r="T2041" i="24"/>
  <c r="T2049" i="24"/>
  <c r="V2918" i="24"/>
  <c r="V2917" i="24"/>
  <c r="U2620" i="24"/>
  <c r="U2621" i="24"/>
  <c r="U2619" i="24"/>
  <c r="U2622" i="24"/>
  <c r="U1791" i="24"/>
  <c r="U1799" i="24"/>
  <c r="U1807" i="24"/>
  <c r="U1815" i="24"/>
  <c r="U1823" i="24"/>
  <c r="U1794" i="24"/>
  <c r="U1802" i="24"/>
  <c r="U1810" i="24"/>
  <c r="U1818" i="24"/>
  <c r="U1826" i="24"/>
  <c r="U1797" i="24"/>
  <c r="U1805" i="24"/>
  <c r="U1813" i="24"/>
  <c r="U1821" i="24"/>
  <c r="U1792" i="24"/>
  <c r="U1800" i="24"/>
  <c r="U1808" i="24"/>
  <c r="U1816" i="24"/>
  <c r="U1824" i="24"/>
  <c r="U1795" i="24"/>
  <c r="U1803" i="24"/>
  <c r="U1811" i="24"/>
  <c r="U1819" i="24"/>
  <c r="U1827" i="24"/>
  <c r="U1798" i="24"/>
  <c r="U1806" i="24"/>
  <c r="U1814" i="24"/>
  <c r="U1822" i="24"/>
  <c r="U1793" i="24"/>
  <c r="U1801" i="24"/>
  <c r="U1809" i="24"/>
  <c r="U1817" i="24"/>
  <c r="U1825" i="24"/>
  <c r="U1796" i="24"/>
  <c r="U1804" i="24"/>
  <c r="U1812" i="24"/>
  <c r="U1820" i="24"/>
  <c r="T370" i="24"/>
  <c r="T378" i="24"/>
  <c r="T386" i="24"/>
  <c r="T394" i="24"/>
  <c r="T402" i="24"/>
  <c r="T410" i="24"/>
  <c r="T418" i="24"/>
  <c r="T426" i="24"/>
  <c r="T434" i="24"/>
  <c r="T373" i="24"/>
  <c r="T381" i="24"/>
  <c r="T389" i="24"/>
  <c r="T397" i="24"/>
  <c r="T405" i="24"/>
  <c r="T368" i="24"/>
  <c r="T376" i="24"/>
  <c r="T384" i="24"/>
  <c r="T392" i="24"/>
  <c r="T400" i="24"/>
  <c r="T408" i="24"/>
  <c r="T416" i="24"/>
  <c r="T424" i="24"/>
  <c r="T432" i="24"/>
  <c r="T371" i="24"/>
  <c r="T379" i="24"/>
  <c r="T387" i="24"/>
  <c r="T395" i="24"/>
  <c r="T403" i="24"/>
  <c r="T411" i="24"/>
  <c r="T419" i="24"/>
  <c r="T427" i="24"/>
  <c r="T435" i="24"/>
  <c r="T374" i="24"/>
  <c r="T382" i="24"/>
  <c r="T390" i="24"/>
  <c r="T398" i="24"/>
  <c r="T406" i="24"/>
  <c r="T414" i="24"/>
  <c r="T422" i="24"/>
  <c r="T430" i="24"/>
  <c r="T369" i="24"/>
  <c r="T377" i="24"/>
  <c r="T385" i="24"/>
  <c r="T393" i="24"/>
  <c r="T401" i="24"/>
  <c r="T409" i="24"/>
  <c r="T417" i="24"/>
  <c r="T425" i="24"/>
  <c r="T433" i="24"/>
  <c r="T372" i="24"/>
  <c r="T380" i="24"/>
  <c r="T388" i="24"/>
  <c r="T396" i="24"/>
  <c r="T404" i="24"/>
  <c r="T412" i="24"/>
  <c r="T420" i="24"/>
  <c r="T428" i="24"/>
  <c r="T436" i="24"/>
  <c r="T367" i="24"/>
  <c r="T421" i="24"/>
  <c r="T391" i="24"/>
  <c r="T423" i="24"/>
  <c r="T413" i="24"/>
  <c r="T375" i="24"/>
  <c r="T415" i="24"/>
  <c r="T399" i="24"/>
  <c r="T437" i="24"/>
  <c r="T383" i="24"/>
  <c r="T429" i="24"/>
  <c r="T407" i="24"/>
  <c r="T431" i="24"/>
  <c r="U367" i="24"/>
  <c r="U375" i="24"/>
  <c r="U383" i="24"/>
  <c r="U391" i="24"/>
  <c r="U399" i="24"/>
  <c r="U407" i="24"/>
  <c r="U415" i="24"/>
  <c r="U423" i="24"/>
  <c r="U431" i="24"/>
  <c r="U370" i="24"/>
  <c r="U378" i="24"/>
  <c r="U386" i="24"/>
  <c r="U394" i="24"/>
  <c r="U402" i="24"/>
  <c r="U410" i="24"/>
  <c r="U373" i="24"/>
  <c r="U381" i="24"/>
  <c r="U389" i="24"/>
  <c r="U397" i="24"/>
  <c r="U405" i="24"/>
  <c r="U413" i="24"/>
  <c r="U421" i="24"/>
  <c r="U429" i="24"/>
  <c r="U437" i="24"/>
  <c r="U368" i="24"/>
  <c r="U376" i="24"/>
  <c r="U384" i="24"/>
  <c r="U392" i="24"/>
  <c r="U400" i="24"/>
  <c r="U408" i="24"/>
  <c r="U416" i="24"/>
  <c r="U424" i="24"/>
  <c r="U432" i="24"/>
  <c r="U371" i="24"/>
  <c r="U379" i="24"/>
  <c r="U387" i="24"/>
  <c r="U395" i="24"/>
  <c r="U403" i="24"/>
  <c r="U411" i="24"/>
  <c r="U419" i="24"/>
  <c r="U427" i="24"/>
  <c r="U435" i="24"/>
  <c r="U374" i="24"/>
  <c r="U382" i="24"/>
  <c r="U390" i="24"/>
  <c r="U398" i="24"/>
  <c r="U406" i="24"/>
  <c r="U414" i="24"/>
  <c r="U422" i="24"/>
  <c r="U430" i="24"/>
  <c r="U369" i="24"/>
  <c r="U377" i="24"/>
  <c r="U385" i="24"/>
  <c r="U393" i="24"/>
  <c r="U401" i="24"/>
  <c r="U409" i="24"/>
  <c r="U417" i="24"/>
  <c r="U425" i="24"/>
  <c r="U433" i="24"/>
  <c r="U388" i="24"/>
  <c r="U412" i="24"/>
  <c r="U372" i="24"/>
  <c r="U434" i="24"/>
  <c r="U396" i="24"/>
  <c r="U436" i="24"/>
  <c r="U426" i="24"/>
  <c r="U380" i="24"/>
  <c r="U428" i="24"/>
  <c r="U404" i="24"/>
  <c r="U418" i="24"/>
  <c r="U420" i="24"/>
  <c r="U1238" i="24"/>
  <c r="U1241" i="24"/>
  <c r="U1244" i="24"/>
  <c r="U1239" i="24"/>
  <c r="U1242" i="24"/>
  <c r="U1240" i="24"/>
  <c r="U1243" i="24"/>
  <c r="V1940" i="24"/>
  <c r="V1948" i="24"/>
  <c r="V1956" i="24"/>
  <c r="V1964" i="24"/>
  <c r="V1943" i="24"/>
  <c r="V1951" i="24"/>
  <c r="V1959" i="24"/>
  <c r="V1967" i="24"/>
  <c r="V1946" i="24"/>
  <c r="V1954" i="24"/>
  <c r="V1962" i="24"/>
  <c r="V1941" i="24"/>
  <c r="V1949" i="24"/>
  <c r="V1957" i="24"/>
  <c r="V1965" i="24"/>
  <c r="V1944" i="24"/>
  <c r="V1952" i="24"/>
  <c r="V1960" i="24"/>
  <c r="V1968" i="24"/>
  <c r="V1947" i="24"/>
  <c r="V1955" i="24"/>
  <c r="V1963" i="24"/>
  <c r="V1945" i="24"/>
  <c r="V1953" i="24"/>
  <c r="V1961" i="24"/>
  <c r="V1969" i="24"/>
  <c r="V1950" i="24"/>
  <c r="V1958" i="24"/>
  <c r="V1942" i="24"/>
  <c r="V1966" i="24"/>
  <c r="V1195" i="24"/>
  <c r="V1203" i="24"/>
  <c r="V1198" i="24"/>
  <c r="V1193" i="24"/>
  <c r="V1201" i="24"/>
  <c r="V1196" i="24"/>
  <c r="V1204" i="24"/>
  <c r="V1191" i="24"/>
  <c r="V1199" i="24"/>
  <c r="V1194" i="24"/>
  <c r="V1202" i="24"/>
  <c r="V1197" i="24"/>
  <c r="V1192" i="24"/>
  <c r="V1200" i="24"/>
  <c r="U2596" i="24"/>
  <c r="U2599" i="24"/>
  <c r="U2594" i="24"/>
  <c r="U2597" i="24"/>
  <c r="U2595" i="24"/>
  <c r="U2598" i="24"/>
  <c r="V2473" i="24"/>
  <c r="V2481" i="24"/>
  <c r="V2476" i="24"/>
  <c r="V2484" i="24"/>
  <c r="V2471" i="24"/>
  <c r="V2479" i="24"/>
  <c r="V2474" i="24"/>
  <c r="V2482" i="24"/>
  <c r="V2472" i="24"/>
  <c r="V2475" i="24"/>
  <c r="V2470" i="24"/>
  <c r="V2480" i="24"/>
  <c r="V2483" i="24"/>
  <c r="V2477" i="24"/>
  <c r="V2478" i="24"/>
  <c r="V2485" i="24"/>
  <c r="U2819" i="24"/>
  <c r="U2827" i="24"/>
  <c r="U2835" i="24"/>
  <c r="U2843" i="24"/>
  <c r="U2814" i="24"/>
  <c r="U2822" i="24"/>
  <c r="U2830" i="24"/>
  <c r="U2838" i="24"/>
  <c r="U2817" i="24"/>
  <c r="U2825" i="24"/>
  <c r="U2833" i="24"/>
  <c r="U2841" i="24"/>
  <c r="U2820" i="24"/>
  <c r="U2828" i="24"/>
  <c r="U2836" i="24"/>
  <c r="U2815" i="24"/>
  <c r="U2823" i="24"/>
  <c r="U2831" i="24"/>
  <c r="U2839" i="24"/>
  <c r="U2818" i="24"/>
  <c r="U2826" i="24"/>
  <c r="U2834" i="24"/>
  <c r="U2842" i="24"/>
  <c r="U2813" i="24"/>
  <c r="U2821" i="24"/>
  <c r="U2829" i="24"/>
  <c r="U2837" i="24"/>
  <c r="U2816" i="24"/>
  <c r="U2824" i="24"/>
  <c r="U2832" i="24"/>
  <c r="U2840" i="24"/>
  <c r="V999" i="24"/>
  <c r="V1007" i="24"/>
  <c r="V1015" i="24"/>
  <c r="V1023" i="24"/>
  <c r="V1031" i="24"/>
  <c r="V1002" i="24"/>
  <c r="V1010" i="24"/>
  <c r="V1018" i="24"/>
  <c r="V1026" i="24"/>
  <c r="V1034" i="24"/>
  <c r="V1005" i="24"/>
  <c r="V1013" i="24"/>
  <c r="V1021" i="24"/>
  <c r="V1029" i="24"/>
  <c r="V1000" i="24"/>
  <c r="V1008" i="24"/>
  <c r="V1016" i="24"/>
  <c r="V1024" i="24"/>
  <c r="V1032" i="24"/>
  <c r="V1003" i="24"/>
  <c r="V1011" i="24"/>
  <c r="V1019" i="24"/>
  <c r="V1027" i="24"/>
  <c r="V1035" i="24"/>
  <c r="V998" i="24"/>
  <c r="V1006" i="24"/>
  <c r="V1014" i="24"/>
  <c r="V1022" i="24"/>
  <c r="V1030" i="24"/>
  <c r="V1001" i="24"/>
  <c r="V1009" i="24"/>
  <c r="V1017" i="24"/>
  <c r="V1025" i="24"/>
  <c r="V1033" i="24"/>
  <c r="V1004" i="24"/>
  <c r="V1012" i="24"/>
  <c r="V1020" i="24"/>
  <c r="V1028" i="24"/>
  <c r="V1036" i="24"/>
  <c r="V1374" i="24"/>
  <c r="V1382" i="24"/>
  <c r="V1390" i="24"/>
  <c r="V1398" i="24"/>
  <c r="V1406" i="24"/>
  <c r="V1377" i="24"/>
  <c r="V1385" i="24"/>
  <c r="V1393" i="24"/>
  <c r="V1401" i="24"/>
  <c r="V1372" i="24"/>
  <c r="V1380" i="24"/>
  <c r="V1388" i="24"/>
  <c r="V1396" i="24"/>
  <c r="V1404" i="24"/>
  <c r="V1375" i="24"/>
  <c r="V1383" i="24"/>
  <c r="V1391" i="24"/>
  <c r="V1399" i="24"/>
  <c r="V1370" i="24"/>
  <c r="V1378" i="24"/>
  <c r="V1386" i="24"/>
  <c r="V1394" i="24"/>
  <c r="V1402" i="24"/>
  <c r="V1373" i="24"/>
  <c r="V1381" i="24"/>
  <c r="V1389" i="24"/>
  <c r="V1397" i="24"/>
  <c r="V1376" i="24"/>
  <c r="V1384" i="24"/>
  <c r="V1392" i="24"/>
  <c r="V1400" i="24"/>
  <c r="V1371" i="24"/>
  <c r="V1379" i="24"/>
  <c r="V1387" i="24"/>
  <c r="V1395" i="24"/>
  <c r="V1403" i="24"/>
  <c r="V1405" i="24"/>
  <c r="V1876" i="24"/>
  <c r="V1871" i="24"/>
  <c r="V1874" i="24"/>
  <c r="V1877" i="24"/>
  <c r="V1872" i="24"/>
  <c r="V1875" i="24"/>
  <c r="V1870" i="24"/>
  <c r="V1873" i="24"/>
  <c r="U1855" i="24"/>
  <c r="U1863" i="24"/>
  <c r="U1850" i="24"/>
  <c r="U1858" i="24"/>
  <c r="U1866" i="24"/>
  <c r="U1853" i="24"/>
  <c r="U1861" i="24"/>
  <c r="U1856" i="24"/>
  <c r="U1864" i="24"/>
  <c r="U1851" i="24"/>
  <c r="U1859" i="24"/>
  <c r="U1867" i="24"/>
  <c r="U1854" i="24"/>
  <c r="U1862" i="24"/>
  <c r="U1857" i="24"/>
  <c r="U1865" i="24"/>
  <c r="U1852" i="24"/>
  <c r="U1860" i="24"/>
  <c r="U1868" i="24"/>
  <c r="V221" i="24"/>
  <c r="V229" i="24"/>
  <c r="V237" i="24"/>
  <c r="V216" i="24"/>
  <c r="V224" i="24"/>
  <c r="V232" i="24"/>
  <c r="V240" i="24"/>
  <c r="V219" i="24"/>
  <c r="V227" i="24"/>
  <c r="V235" i="24"/>
  <c r="V243" i="24"/>
  <c r="V222" i="24"/>
  <c r="V230" i="24"/>
  <c r="V238" i="24"/>
  <c r="V217" i="24"/>
  <c r="V225" i="24"/>
  <c r="V233" i="24"/>
  <c r="V241" i="24"/>
  <c r="V220" i="24"/>
  <c r="V228" i="24"/>
  <c r="V236" i="24"/>
  <c r="V218" i="24"/>
  <c r="V226" i="24"/>
  <c r="V234" i="24"/>
  <c r="V242" i="24"/>
  <c r="V223" i="24"/>
  <c r="V231" i="24"/>
  <c r="V239" i="24"/>
  <c r="U1198" i="24"/>
  <c r="U1193" i="24"/>
  <c r="U1201" i="24"/>
  <c r="U1196" i="24"/>
  <c r="U1204" i="24"/>
  <c r="U1191" i="24"/>
  <c r="U1199" i="24"/>
  <c r="U1194" i="24"/>
  <c r="U1202" i="24"/>
  <c r="U1197" i="24"/>
  <c r="U1192" i="24"/>
  <c r="U1200" i="24"/>
  <c r="U1195" i="24"/>
  <c r="U1203" i="24"/>
  <c r="V2025" i="24"/>
  <c r="V2023" i="24"/>
  <c r="V2024" i="24"/>
  <c r="D129" i="4"/>
  <c r="T2316" i="24"/>
  <c r="T2324" i="24"/>
  <c r="T2332" i="24"/>
  <c r="T2319" i="24"/>
  <c r="T2327" i="24"/>
  <c r="T2322" i="24"/>
  <c r="T2330" i="24"/>
  <c r="T2317" i="24"/>
  <c r="T2325" i="24"/>
  <c r="T2333" i="24"/>
  <c r="T2320" i="24"/>
  <c r="T2328" i="24"/>
  <c r="T2315" i="24"/>
  <c r="T2323" i="24"/>
  <c r="T2331" i="24"/>
  <c r="T2318" i="24"/>
  <c r="T2326" i="24"/>
  <c r="T2321" i="24"/>
  <c r="T2329" i="24"/>
  <c r="D169" i="4"/>
  <c r="T2846" i="24"/>
  <c r="T2854" i="24"/>
  <c r="T2862" i="24"/>
  <c r="T2870" i="24"/>
  <c r="T2878" i="24"/>
  <c r="T2849" i="24"/>
  <c r="T2857" i="24"/>
  <c r="T2865" i="24"/>
  <c r="T2873" i="24"/>
  <c r="T2881" i="24"/>
  <c r="T2852" i="24"/>
  <c r="T2860" i="24"/>
  <c r="T2868" i="24"/>
  <c r="T2876" i="24"/>
  <c r="T2884" i="24"/>
  <c r="T2847" i="24"/>
  <c r="T2855" i="24"/>
  <c r="T2863" i="24"/>
  <c r="T2871" i="24"/>
  <c r="T2879" i="24"/>
  <c r="T2850" i="24"/>
  <c r="T2858" i="24"/>
  <c r="T2866" i="24"/>
  <c r="T2874" i="24"/>
  <c r="T2882" i="24"/>
  <c r="T2845" i="24"/>
  <c r="T2853" i="24"/>
  <c r="T2861" i="24"/>
  <c r="T2869" i="24"/>
  <c r="T2877" i="24"/>
  <c r="T2885" i="24"/>
  <c r="T2848" i="24"/>
  <c r="T2856" i="24"/>
  <c r="T2864" i="24"/>
  <c r="T2872" i="24"/>
  <c r="T2880" i="24"/>
  <c r="T2851" i="24"/>
  <c r="T2859" i="24"/>
  <c r="T2867" i="24"/>
  <c r="T2875" i="24"/>
  <c r="T2883" i="24"/>
  <c r="E101" i="4"/>
  <c r="U1911" i="24"/>
  <c r="U1919" i="24"/>
  <c r="U1927" i="24"/>
  <c r="U1935" i="24"/>
  <c r="U1914" i="24"/>
  <c r="U1922" i="24"/>
  <c r="U1930" i="24"/>
  <c r="U1938" i="24"/>
  <c r="U1917" i="24"/>
  <c r="U1925" i="24"/>
  <c r="U1933" i="24"/>
  <c r="U1912" i="24"/>
  <c r="U1920" i="24"/>
  <c r="U1928" i="24"/>
  <c r="U1936" i="24"/>
  <c r="U1915" i="24"/>
  <c r="U1923" i="24"/>
  <c r="U1931" i="24"/>
  <c r="U1910" i="24"/>
  <c r="U1918" i="24"/>
  <c r="U1926" i="24"/>
  <c r="U1934" i="24"/>
  <c r="U1916" i="24"/>
  <c r="U1924" i="24"/>
  <c r="U1932" i="24"/>
  <c r="U1937" i="24"/>
  <c r="U1921" i="24"/>
  <c r="U1929" i="24"/>
  <c r="U1913" i="24"/>
  <c r="E44" i="4"/>
  <c r="U962" i="24"/>
  <c r="U970" i="24"/>
  <c r="U978" i="24"/>
  <c r="U986" i="24"/>
  <c r="U994" i="24"/>
  <c r="U957" i="24"/>
  <c r="U965" i="24"/>
  <c r="U973" i="24"/>
  <c r="U981" i="24"/>
  <c r="U989" i="24"/>
  <c r="U960" i="24"/>
  <c r="U968" i="24"/>
  <c r="U976" i="24"/>
  <c r="U984" i="24"/>
  <c r="U992" i="24"/>
  <c r="U963" i="24"/>
  <c r="U971" i="24"/>
  <c r="U979" i="24"/>
  <c r="U987" i="24"/>
  <c r="U995" i="24"/>
  <c r="U958" i="24"/>
  <c r="U966" i="24"/>
  <c r="U974" i="24"/>
  <c r="U982" i="24"/>
  <c r="U990" i="24"/>
  <c r="U961" i="24"/>
  <c r="U969" i="24"/>
  <c r="U977" i="24"/>
  <c r="U985" i="24"/>
  <c r="U993" i="24"/>
  <c r="U964" i="24"/>
  <c r="U972" i="24"/>
  <c r="U980" i="24"/>
  <c r="U988" i="24"/>
  <c r="U996" i="24"/>
  <c r="U959" i="24"/>
  <c r="U967" i="24"/>
  <c r="U975" i="24"/>
  <c r="U983" i="24"/>
  <c r="U991" i="24"/>
  <c r="G80" i="4"/>
  <c r="V1620" i="24"/>
  <c r="V1628" i="24"/>
  <c r="V1636" i="24"/>
  <c r="V1644" i="24"/>
  <c r="V1623" i="24"/>
  <c r="V1631" i="24"/>
  <c r="V1639" i="24"/>
  <c r="V1647" i="24"/>
  <c r="V1618" i="24"/>
  <c r="V1626" i="24"/>
  <c r="V1634" i="24"/>
  <c r="V1642" i="24"/>
  <c r="V1621" i="24"/>
  <c r="V1629" i="24"/>
  <c r="V1637" i="24"/>
  <c r="V1645" i="24"/>
  <c r="V1616" i="24"/>
  <c r="V1624" i="24"/>
  <c r="V1632" i="24"/>
  <c r="V1640" i="24"/>
  <c r="V1648" i="24"/>
  <c r="V1619" i="24"/>
  <c r="V1627" i="24"/>
  <c r="V1635" i="24"/>
  <c r="V1643" i="24"/>
  <c r="V1622" i="24"/>
  <c r="V1630" i="24"/>
  <c r="V1638" i="24"/>
  <c r="V1646" i="24"/>
  <c r="V1617" i="24"/>
  <c r="V1625" i="24"/>
  <c r="V1633" i="24"/>
  <c r="V1641" i="24"/>
  <c r="V1649" i="24"/>
  <c r="D138" i="4"/>
  <c r="T2356" i="24"/>
  <c r="T2364" i="24"/>
  <c r="T2372" i="24"/>
  <c r="T2380" i="24"/>
  <c r="T2359" i="24"/>
  <c r="T2367" i="24"/>
  <c r="T2375" i="24"/>
  <c r="T2383" i="24"/>
  <c r="T2362" i="24"/>
  <c r="T2370" i="24"/>
  <c r="T2378" i="24"/>
  <c r="T2386" i="24"/>
  <c r="T2357" i="24"/>
  <c r="T2365" i="24"/>
  <c r="T2373" i="24"/>
  <c r="T2381" i="24"/>
  <c r="T2360" i="24"/>
  <c r="T2368" i="24"/>
  <c r="T2376" i="24"/>
  <c r="T2384" i="24"/>
  <c r="T2358" i="24"/>
  <c r="T2366" i="24"/>
  <c r="T2374" i="24"/>
  <c r="T2382" i="24"/>
  <c r="T2361" i="24"/>
  <c r="T2369" i="24"/>
  <c r="T2377" i="24"/>
  <c r="T2385" i="24"/>
  <c r="T2371" i="24"/>
  <c r="T2355" i="24"/>
  <c r="T2379" i="24"/>
  <c r="T2363" i="24"/>
  <c r="T2387" i="24"/>
  <c r="T1850" i="24"/>
  <c r="T1858" i="24"/>
  <c r="T1866" i="24"/>
  <c r="T1853" i="24"/>
  <c r="T1861" i="24"/>
  <c r="T1856" i="24"/>
  <c r="T1864" i="24"/>
  <c r="T1851" i="24"/>
  <c r="T1859" i="24"/>
  <c r="T1867" i="24"/>
  <c r="T1854" i="24"/>
  <c r="T1862" i="24"/>
  <c r="T1857" i="24"/>
  <c r="T1865" i="24"/>
  <c r="T1852" i="24"/>
  <c r="T1860" i="24"/>
  <c r="T1868" i="24"/>
  <c r="T1855" i="24"/>
  <c r="T1863" i="24"/>
  <c r="T2628" i="24"/>
  <c r="T2629" i="24"/>
  <c r="V2590" i="24"/>
  <c r="V2585" i="24"/>
  <c r="V2588" i="24"/>
  <c r="V2591" i="24"/>
  <c r="V2586" i="24"/>
  <c r="V2589" i="24"/>
  <c r="V2592" i="24"/>
  <c r="V2587" i="24"/>
  <c r="U2631" i="24"/>
  <c r="U2632" i="24"/>
  <c r="T2220" i="24"/>
  <c r="T2228" i="24"/>
  <c r="T2236" i="24"/>
  <c r="T2223" i="24"/>
  <c r="T2231" i="24"/>
  <c r="T2226" i="24"/>
  <c r="T2234" i="24"/>
  <c r="T2221" i="24"/>
  <c r="T2229" i="24"/>
  <c r="T2237" i="24"/>
  <c r="T2224" i="24"/>
  <c r="T2232" i="24"/>
  <c r="T2227" i="24"/>
  <c r="T2235" i="24"/>
  <c r="T2222" i="24"/>
  <c r="T2230" i="24"/>
  <c r="T2238" i="24"/>
  <c r="T2225" i="24"/>
  <c r="T2233" i="24"/>
  <c r="U2625" i="24"/>
  <c r="U2626" i="24"/>
  <c r="U2624" i="24"/>
  <c r="V2134" i="24"/>
  <c r="V2142" i="24"/>
  <c r="V2137" i="24"/>
  <c r="V2145" i="24"/>
  <c r="V2140" i="24"/>
  <c r="V2135" i="24"/>
  <c r="V2143" i="24"/>
  <c r="V2138" i="24"/>
  <c r="V2146" i="24"/>
  <c r="V2133" i="24"/>
  <c r="V2141" i="24"/>
  <c r="V2136" i="24"/>
  <c r="V2144" i="24"/>
  <c r="V2139" i="24"/>
  <c r="V2147" i="24"/>
  <c r="T2596" i="24"/>
  <c r="T2599" i="24"/>
  <c r="T2594" i="24"/>
  <c r="T2597" i="24"/>
  <c r="T2595" i="24"/>
  <c r="T2598" i="24"/>
  <c r="V2701" i="24"/>
  <c r="V2709" i="24"/>
  <c r="V2717" i="24"/>
  <c r="V2725" i="24"/>
  <c r="V2704" i="24"/>
  <c r="V2712" i="24"/>
  <c r="V2720" i="24"/>
  <c r="V2699" i="24"/>
  <c r="V2707" i="24"/>
  <c r="V2715" i="24"/>
  <c r="V2723" i="24"/>
  <c r="V2702" i="24"/>
  <c r="V2710" i="24"/>
  <c r="V2718" i="24"/>
  <c r="V2726" i="24"/>
  <c r="V2705" i="24"/>
  <c r="V2713" i="24"/>
  <c r="V2721" i="24"/>
  <c r="V2700" i="24"/>
  <c r="V2708" i="24"/>
  <c r="V2716" i="24"/>
  <c r="V2724" i="24"/>
  <c r="V2703" i="24"/>
  <c r="V2711" i="24"/>
  <c r="V2719" i="24"/>
  <c r="V2698" i="24"/>
  <c r="V2706" i="24"/>
  <c r="V2714" i="24"/>
  <c r="V2722" i="24"/>
  <c r="V935" i="24"/>
  <c r="V943" i="24"/>
  <c r="V951" i="24"/>
  <c r="V938" i="24"/>
  <c r="V946" i="24"/>
  <c r="V954" i="24"/>
  <c r="V933" i="24"/>
  <c r="V941" i="24"/>
  <c r="V949" i="24"/>
  <c r="V936" i="24"/>
  <c r="V944" i="24"/>
  <c r="V952" i="24"/>
  <c r="V939" i="24"/>
  <c r="V947" i="24"/>
  <c r="V955" i="24"/>
  <c r="V934" i="24"/>
  <c r="V942" i="24"/>
  <c r="V950" i="24"/>
  <c r="V937" i="24"/>
  <c r="V945" i="24"/>
  <c r="V953" i="24"/>
  <c r="V932" i="24"/>
  <c r="V940" i="24"/>
  <c r="V948" i="24"/>
  <c r="V3012" i="24"/>
  <c r="V3020" i="24"/>
  <c r="V3028" i="24"/>
  <c r="V3036" i="24"/>
  <c r="V3044" i="24"/>
  <c r="V3052" i="24"/>
  <c r="V3060" i="24"/>
  <c r="V3062" i="24"/>
  <c r="V3015" i="24"/>
  <c r="V3023" i="24"/>
  <c r="V3031" i="24"/>
  <c r="V3039" i="24"/>
  <c r="V3047" i="24"/>
  <c r="V3055" i="24"/>
  <c r="V3018" i="24"/>
  <c r="V3026" i="24"/>
  <c r="V3034" i="24"/>
  <c r="V3042" i="24"/>
  <c r="V3050" i="24"/>
  <c r="V3058" i="24"/>
  <c r="V3013" i="24"/>
  <c r="V3021" i="24"/>
  <c r="V3029" i="24"/>
  <c r="V3037" i="24"/>
  <c r="V3045" i="24"/>
  <c r="V3053" i="24"/>
  <c r="V3061" i="24"/>
  <c r="V3016" i="24"/>
  <c r="V3024" i="24"/>
  <c r="V3032" i="24"/>
  <c r="V3040" i="24"/>
  <c r="V3048" i="24"/>
  <c r="V3056" i="24"/>
  <c r="V3019" i="24"/>
  <c r="V3027" i="24"/>
  <c r="V3035" i="24"/>
  <c r="V3043" i="24"/>
  <c r="V3051" i="24"/>
  <c r="V3059" i="24"/>
  <c r="V3014" i="24"/>
  <c r="V3022" i="24"/>
  <c r="V3030" i="24"/>
  <c r="V3038" i="24"/>
  <c r="V3046" i="24"/>
  <c r="V3054" i="24"/>
  <c r="V3017" i="24"/>
  <c r="V3025" i="24"/>
  <c r="V3033" i="24"/>
  <c r="V3041" i="24"/>
  <c r="V3049" i="24"/>
  <c r="V3057" i="24"/>
  <c r="V2030" i="24"/>
  <c r="V2038" i="24"/>
  <c r="V2046" i="24"/>
  <c r="V2054" i="24"/>
  <c r="V2033" i="24"/>
  <c r="V2041" i="24"/>
  <c r="V2049" i="24"/>
  <c r="V2028" i="24"/>
  <c r="V2036" i="24"/>
  <c r="V2044" i="24"/>
  <c r="V2052" i="24"/>
  <c r="V2031" i="24"/>
  <c r="V2039" i="24"/>
  <c r="V2047" i="24"/>
  <c r="V2034" i="24"/>
  <c r="V2042" i="24"/>
  <c r="V2050" i="24"/>
  <c r="V2029" i="24"/>
  <c r="V2037" i="24"/>
  <c r="V2045" i="24"/>
  <c r="V2053" i="24"/>
  <c r="V2032" i="24"/>
  <c r="V2040" i="24"/>
  <c r="V2048" i="24"/>
  <c r="V2027" i="24"/>
  <c r="V2035" i="24"/>
  <c r="V2043" i="24"/>
  <c r="V2051" i="24"/>
  <c r="T1658" i="24"/>
  <c r="T1666" i="24"/>
  <c r="T1674" i="24"/>
  <c r="T1682" i="24"/>
  <c r="T1653" i="24"/>
  <c r="T1661" i="24"/>
  <c r="T1669" i="24"/>
  <c r="T1677" i="24"/>
  <c r="T1685" i="24"/>
  <c r="T1656" i="24"/>
  <c r="T1664" i="24"/>
  <c r="T1672" i="24"/>
  <c r="T1680" i="24"/>
  <c r="T1651" i="24"/>
  <c r="T1659" i="24"/>
  <c r="T1667" i="24"/>
  <c r="T1675" i="24"/>
  <c r="T1683" i="24"/>
  <c r="T1654" i="24"/>
  <c r="T1662" i="24"/>
  <c r="T1670" i="24"/>
  <c r="T1678" i="24"/>
  <c r="T1686" i="24"/>
  <c r="T1657" i="24"/>
  <c r="T1665" i="24"/>
  <c r="T1673" i="24"/>
  <c r="T1681" i="24"/>
  <c r="T1652" i="24"/>
  <c r="T1660" i="24"/>
  <c r="T1668" i="24"/>
  <c r="T1676" i="24"/>
  <c r="T1684" i="24"/>
  <c r="T1655" i="24"/>
  <c r="T1663" i="24"/>
  <c r="T1671" i="24"/>
  <c r="T1679" i="24"/>
  <c r="T1687" i="24"/>
  <c r="U2585" i="24"/>
  <c r="U2588" i="24"/>
  <c r="U2591" i="24"/>
  <c r="U2586" i="24"/>
  <c r="U2589" i="24"/>
  <c r="U2592" i="24"/>
  <c r="U2587" i="24"/>
  <c r="U2590" i="24"/>
  <c r="T2471" i="24"/>
  <c r="T2479" i="24"/>
  <c r="T2474" i="24"/>
  <c r="T2482" i="24"/>
  <c r="T2477" i="24"/>
  <c r="T2485" i="24"/>
  <c r="T2472" i="24"/>
  <c r="T2480" i="24"/>
  <c r="T2470" i="24"/>
  <c r="T2478" i="24"/>
  <c r="T2473" i="24"/>
  <c r="T2481" i="24"/>
  <c r="T2483" i="24"/>
  <c r="T2475" i="24"/>
  <c r="T2476" i="24"/>
  <c r="T2484" i="24"/>
  <c r="T1241" i="24"/>
  <c r="T1244" i="24"/>
  <c r="T1239" i="24"/>
  <c r="T1242" i="24"/>
  <c r="T1240" i="24"/>
  <c r="T1243" i="24"/>
  <c r="T1238" i="24"/>
  <c r="V2625" i="24"/>
  <c r="V2626" i="24"/>
  <c r="V2624" i="24"/>
  <c r="V2422" i="24"/>
  <c r="V2430" i="24"/>
  <c r="V2425" i="24"/>
  <c r="V2433" i="24"/>
  <c r="V2420" i="24"/>
  <c r="V2428" i="24"/>
  <c r="V2423" i="24"/>
  <c r="V2431" i="24"/>
  <c r="V2426" i="24"/>
  <c r="V2434" i="24"/>
  <c r="V2424" i="24"/>
  <c r="V2432" i="24"/>
  <c r="V2427" i="24"/>
  <c r="V2435" i="24"/>
  <c r="V2421" i="24"/>
  <c r="V2429" i="24"/>
  <c r="U2006" i="24"/>
  <c r="U2003" i="24"/>
  <c r="U2009" i="24"/>
  <c r="U2017" i="24"/>
  <c r="U2012" i="24"/>
  <c r="U2020" i="24"/>
  <c r="U2001" i="24"/>
  <c r="U2004" i="24"/>
  <c r="U2007" i="24"/>
  <c r="U2015" i="24"/>
  <c r="U2010" i="24"/>
  <c r="U2018" i="24"/>
  <c r="U2013" i="24"/>
  <c r="U2021" i="24"/>
  <c r="U2002" i="24"/>
  <c r="U2005" i="24"/>
  <c r="U2008" i="24"/>
  <c r="U2016" i="24"/>
  <c r="U2011" i="24"/>
  <c r="U2019" i="24"/>
  <c r="U2014" i="24"/>
  <c r="U2617" i="24"/>
  <c r="U2615" i="24"/>
  <c r="U2613" i="24"/>
  <c r="U2616" i="24"/>
  <c r="U2614" i="24"/>
  <c r="V2601" i="24"/>
  <c r="V2604" i="24"/>
  <c r="V2602" i="24"/>
  <c r="V2603" i="24"/>
  <c r="U1655" i="24"/>
  <c r="U1663" i="24"/>
  <c r="U1671" i="24"/>
  <c r="U1679" i="24"/>
  <c r="U1687" i="24"/>
  <c r="U1658" i="24"/>
  <c r="U1666" i="24"/>
  <c r="U1674" i="24"/>
  <c r="U1682" i="24"/>
  <c r="U1653" i="24"/>
  <c r="U1661" i="24"/>
  <c r="U1669" i="24"/>
  <c r="U1677" i="24"/>
  <c r="U1685" i="24"/>
  <c r="U1656" i="24"/>
  <c r="U1664" i="24"/>
  <c r="U1672" i="24"/>
  <c r="U1680" i="24"/>
  <c r="U1651" i="24"/>
  <c r="U1659" i="24"/>
  <c r="U1667" i="24"/>
  <c r="U1675" i="24"/>
  <c r="U1683" i="24"/>
  <c r="U1654" i="24"/>
  <c r="U1662" i="24"/>
  <c r="U1670" i="24"/>
  <c r="U1678" i="24"/>
  <c r="U1686" i="24"/>
  <c r="U1657" i="24"/>
  <c r="U1665" i="24"/>
  <c r="U1673" i="24"/>
  <c r="U1681" i="24"/>
  <c r="U1652" i="24"/>
  <c r="U1660" i="24"/>
  <c r="U1668" i="24"/>
  <c r="U1676" i="24"/>
  <c r="U1684" i="24"/>
  <c r="T2140" i="24"/>
  <c r="T2135" i="24"/>
  <c r="T2143" i="24"/>
  <c r="T2138" i="24"/>
  <c r="T2146" i="24"/>
  <c r="T2133" i="24"/>
  <c r="T2141" i="24"/>
  <c r="T2136" i="24"/>
  <c r="T2144" i="24"/>
  <c r="T2139" i="24"/>
  <c r="T2147" i="24"/>
  <c r="T2134" i="24"/>
  <c r="T2142" i="24"/>
  <c r="T2137" i="24"/>
  <c r="T2145" i="24"/>
  <c r="V3080" i="24"/>
  <c r="V3078" i="24"/>
  <c r="V3079" i="24"/>
  <c r="V1596" i="24"/>
  <c r="V1604" i="24"/>
  <c r="V1612" i="24"/>
  <c r="V1599" i="24"/>
  <c r="V1607" i="24"/>
  <c r="V1602" i="24"/>
  <c r="V1610" i="24"/>
  <c r="V1597" i="24"/>
  <c r="V1605" i="24"/>
  <c r="V1613" i="24"/>
  <c r="V1600" i="24"/>
  <c r="V1608" i="24"/>
  <c r="V1603" i="24"/>
  <c r="V1611" i="24"/>
  <c r="V1598" i="24"/>
  <c r="V1606" i="24"/>
  <c r="V1614" i="24"/>
  <c r="V1601" i="24"/>
  <c r="V1609" i="24"/>
  <c r="T1551" i="24"/>
  <c r="T1552" i="24"/>
  <c r="T1553" i="24"/>
  <c r="T1554" i="24"/>
  <c r="T1555" i="24"/>
  <c r="V2542" i="24"/>
  <c r="V2537" i="24"/>
  <c r="V2545" i="24"/>
  <c r="V2540" i="24"/>
  <c r="V2543" i="24"/>
  <c r="V2538" i="24"/>
  <c r="V2546" i="24"/>
  <c r="V2541" i="24"/>
  <c r="V2536" i="24"/>
  <c r="V2544" i="24"/>
  <c r="V2539" i="24"/>
  <c r="U216" i="24"/>
  <c r="U224" i="24"/>
  <c r="U232" i="24"/>
  <c r="U240" i="24"/>
  <c r="U219" i="24"/>
  <c r="U227" i="24"/>
  <c r="U235" i="24"/>
  <c r="U243" i="24"/>
  <c r="U222" i="24"/>
  <c r="U230" i="24"/>
  <c r="U238" i="24"/>
  <c r="U217" i="24"/>
  <c r="U225" i="24"/>
  <c r="U233" i="24"/>
  <c r="U241" i="24"/>
  <c r="U220" i="24"/>
  <c r="U228" i="24"/>
  <c r="U236" i="24"/>
  <c r="U223" i="24"/>
  <c r="U231" i="24"/>
  <c r="U239" i="24"/>
  <c r="U221" i="24"/>
  <c r="U229" i="24"/>
  <c r="U237" i="24"/>
  <c r="U242" i="24"/>
  <c r="U226" i="24"/>
  <c r="U234" i="24"/>
  <c r="U218" i="24"/>
  <c r="V2631" i="24"/>
  <c r="V2632" i="24"/>
  <c r="U1497" i="24"/>
  <c r="U1505" i="24"/>
  <c r="U1500" i="24"/>
  <c r="U1508" i="24"/>
  <c r="U1495" i="24"/>
  <c r="U1503" i="24"/>
  <c r="U1511" i="24"/>
  <c r="U1498" i="24"/>
  <c r="U1506" i="24"/>
  <c r="U1493" i="24"/>
  <c r="U1501" i="24"/>
  <c r="U1509" i="24"/>
  <c r="U1499" i="24"/>
  <c r="U1507" i="24"/>
  <c r="U1494" i="24"/>
  <c r="U1502" i="24"/>
  <c r="U1510" i="24"/>
  <c r="U1496" i="24"/>
  <c r="U1504" i="24"/>
  <c r="U1512" i="24"/>
  <c r="V2406" i="24"/>
  <c r="V2414" i="24"/>
  <c r="V2409" i="24"/>
  <c r="V2417" i="24"/>
  <c r="V2404" i="24"/>
  <c r="V2412" i="24"/>
  <c r="V2407" i="24"/>
  <c r="V2415" i="24"/>
  <c r="V2410" i="24"/>
  <c r="V2418" i="24"/>
  <c r="V2408" i="24"/>
  <c r="V2416" i="24"/>
  <c r="V2403" i="24"/>
  <c r="V2411" i="24"/>
  <c r="V2405" i="24"/>
  <c r="V2413" i="24"/>
  <c r="D98" i="4"/>
  <c r="T1882" i="24"/>
  <c r="T1890" i="24"/>
  <c r="T1898" i="24"/>
  <c r="T1906" i="24"/>
  <c r="T1885" i="24"/>
  <c r="T1893" i="24"/>
  <c r="T1901" i="24"/>
  <c r="T1880" i="24"/>
  <c r="T1888" i="24"/>
  <c r="T1896" i="24"/>
  <c r="T1904" i="24"/>
  <c r="T1883" i="24"/>
  <c r="T1891" i="24"/>
  <c r="T1899" i="24"/>
  <c r="T1907" i="24"/>
  <c r="T1886" i="24"/>
  <c r="T1894" i="24"/>
  <c r="T1902" i="24"/>
  <c r="T1881" i="24"/>
  <c r="T1889" i="24"/>
  <c r="T1897" i="24"/>
  <c r="T1905" i="24"/>
  <c r="T1884" i="24"/>
  <c r="T1892" i="24"/>
  <c r="T1900" i="24"/>
  <c r="T1908" i="24"/>
  <c r="T1879" i="24"/>
  <c r="T1887" i="24"/>
  <c r="T1895" i="24"/>
  <c r="T1903" i="24"/>
  <c r="G136" i="4"/>
  <c r="V2358" i="24"/>
  <c r="V2366" i="24"/>
  <c r="V2374" i="24"/>
  <c r="V2382" i="24"/>
  <c r="V2361" i="24"/>
  <c r="V2369" i="24"/>
  <c r="V2377" i="24"/>
  <c r="V2385" i="24"/>
  <c r="V2356" i="24"/>
  <c r="V2364" i="24"/>
  <c r="V2372" i="24"/>
  <c r="V2380" i="24"/>
  <c r="V2359" i="24"/>
  <c r="V2367" i="24"/>
  <c r="V2375" i="24"/>
  <c r="V2383" i="24"/>
  <c r="V2362" i="24"/>
  <c r="V2370" i="24"/>
  <c r="V2378" i="24"/>
  <c r="V2386" i="24"/>
  <c r="V2360" i="24"/>
  <c r="V2368" i="24"/>
  <c r="V2376" i="24"/>
  <c r="V2384" i="24"/>
  <c r="V2355" i="24"/>
  <c r="V2363" i="24"/>
  <c r="V2371" i="24"/>
  <c r="V2379" i="24"/>
  <c r="V2387" i="24"/>
  <c r="V2373" i="24"/>
  <c r="V2357" i="24"/>
  <c r="V2381" i="24"/>
  <c r="V2365" i="24"/>
  <c r="E7" i="4"/>
  <c r="U123" i="24"/>
  <c r="U131" i="24"/>
  <c r="U139" i="24"/>
  <c r="U147" i="24"/>
  <c r="U155" i="24"/>
  <c r="U126" i="24"/>
  <c r="U134" i="24"/>
  <c r="U142" i="24"/>
  <c r="U150" i="24"/>
  <c r="U158" i="24"/>
  <c r="U121" i="24"/>
  <c r="U129" i="24"/>
  <c r="U137" i="24"/>
  <c r="U145" i="24"/>
  <c r="U153" i="24"/>
  <c r="U161" i="24"/>
  <c r="U124" i="24"/>
  <c r="U132" i="24"/>
  <c r="U140" i="24"/>
  <c r="U148" i="24"/>
  <c r="U156" i="24"/>
  <c r="U127" i="24"/>
  <c r="U135" i="24"/>
  <c r="U143" i="24"/>
  <c r="U151" i="24"/>
  <c r="U159" i="24"/>
  <c r="U122" i="24"/>
  <c r="U130" i="24"/>
  <c r="U138" i="24"/>
  <c r="U146" i="24"/>
  <c r="U154" i="24"/>
  <c r="U162" i="24"/>
  <c r="U125" i="24"/>
  <c r="U133" i="24"/>
  <c r="U141" i="24"/>
  <c r="U149" i="24"/>
  <c r="U157" i="24"/>
  <c r="U160" i="24"/>
  <c r="U144" i="24"/>
  <c r="U128" i="24"/>
  <c r="U152" i="24"/>
  <c r="U136" i="24"/>
  <c r="D82" i="4"/>
  <c r="T1618" i="24"/>
  <c r="T1626" i="24"/>
  <c r="T1634" i="24"/>
  <c r="T1642" i="24"/>
  <c r="T1621" i="24"/>
  <c r="T1629" i="24"/>
  <c r="T1637" i="24"/>
  <c r="T1645" i="24"/>
  <c r="T1616" i="24"/>
  <c r="T1624" i="24"/>
  <c r="T1632" i="24"/>
  <c r="T1640" i="24"/>
  <c r="T1648" i="24"/>
  <c r="T1619" i="24"/>
  <c r="T1627" i="24"/>
  <c r="T1635" i="24"/>
  <c r="T1643" i="24"/>
  <c r="T1622" i="24"/>
  <c r="T1630" i="24"/>
  <c r="T1638" i="24"/>
  <c r="T1646" i="24"/>
  <c r="T1617" i="24"/>
  <c r="T1625" i="24"/>
  <c r="T1633" i="24"/>
  <c r="T1641" i="24"/>
  <c r="T1649" i="24"/>
  <c r="T1620" i="24"/>
  <c r="T1628" i="24"/>
  <c r="T1636" i="24"/>
  <c r="T1644" i="24"/>
  <c r="T1623" i="24"/>
  <c r="T1631" i="24"/>
  <c r="T1639" i="24"/>
  <c r="T1647" i="24"/>
  <c r="E97" i="4"/>
  <c r="U1879" i="24"/>
  <c r="U1887" i="24"/>
  <c r="U1895" i="24"/>
  <c r="U1903" i="24"/>
  <c r="U1882" i="24"/>
  <c r="U1890" i="24"/>
  <c r="U1898" i="24"/>
  <c r="U1906" i="24"/>
  <c r="U1885" i="24"/>
  <c r="U1893" i="24"/>
  <c r="U1901" i="24"/>
  <c r="U1880" i="24"/>
  <c r="U1888" i="24"/>
  <c r="U1896" i="24"/>
  <c r="U1904" i="24"/>
  <c r="U1883" i="24"/>
  <c r="U1891" i="24"/>
  <c r="U1899" i="24"/>
  <c r="U1907" i="24"/>
  <c r="U1886" i="24"/>
  <c r="U1894" i="24"/>
  <c r="U1902" i="24"/>
  <c r="U1881" i="24"/>
  <c r="U1889" i="24"/>
  <c r="U1897" i="24"/>
  <c r="U1905" i="24"/>
  <c r="U1884" i="24"/>
  <c r="U1892" i="24"/>
  <c r="U1900" i="24"/>
  <c r="U1908" i="24"/>
  <c r="U1695" i="24"/>
  <c r="U1703" i="24"/>
  <c r="U1711" i="24"/>
  <c r="U1719" i="24"/>
  <c r="U1690" i="24"/>
  <c r="U1698" i="24"/>
  <c r="U1706" i="24"/>
  <c r="U1714" i="24"/>
  <c r="U1693" i="24"/>
  <c r="U1701" i="24"/>
  <c r="U1709" i="24"/>
  <c r="U1717" i="24"/>
  <c r="U1696" i="24"/>
  <c r="U1704" i="24"/>
  <c r="U1712" i="24"/>
  <c r="U1720" i="24"/>
  <c r="U1691" i="24"/>
  <c r="U1699" i="24"/>
  <c r="U1707" i="24"/>
  <c r="U1715" i="24"/>
  <c r="U1694" i="24"/>
  <c r="U1702" i="24"/>
  <c r="U1710" i="24"/>
  <c r="U1718" i="24"/>
  <c r="U1689" i="24"/>
  <c r="U1697" i="24"/>
  <c r="U1705" i="24"/>
  <c r="U1713" i="24"/>
  <c r="U1692" i="24"/>
  <c r="U1700" i="24"/>
  <c r="U1708" i="24"/>
  <c r="U1716" i="24"/>
  <c r="U1516" i="24"/>
  <c r="U1524" i="24"/>
  <c r="U1532" i="24"/>
  <c r="U1540" i="24"/>
  <c r="U1548" i="24"/>
  <c r="U1519" i="24"/>
  <c r="U1527" i="24"/>
  <c r="U1514" i="24"/>
  <c r="U1522" i="24"/>
  <c r="U1530" i="24"/>
  <c r="U1538" i="24"/>
  <c r="U1546" i="24"/>
  <c r="U1517" i="24"/>
  <c r="U1525" i="24"/>
  <c r="U1533" i="24"/>
  <c r="U1541" i="24"/>
  <c r="U1549" i="24"/>
  <c r="U1515" i="24"/>
  <c r="U1523" i="24"/>
  <c r="U1531" i="24"/>
  <c r="U1539" i="24"/>
  <c r="U1547" i="24"/>
  <c r="U1518" i="24"/>
  <c r="U1526" i="24"/>
  <c r="U1534" i="24"/>
  <c r="U1542" i="24"/>
  <c r="U1521" i="24"/>
  <c r="U1535" i="24"/>
  <c r="U1536" i="24"/>
  <c r="U1543" i="24"/>
  <c r="U1528" i="24"/>
  <c r="U1537" i="24"/>
  <c r="U1544" i="24"/>
  <c r="U1529" i="24"/>
  <c r="U1545" i="24"/>
  <c r="U1520" i="24"/>
  <c r="V2150" i="24"/>
  <c r="V2158" i="24"/>
  <c r="V2166" i="24"/>
  <c r="V2153" i="24"/>
  <c r="V2161" i="24"/>
  <c r="V2169" i="24"/>
  <c r="V2156" i="24"/>
  <c r="V2164" i="24"/>
  <c r="V2151" i="24"/>
  <c r="V2159" i="24"/>
  <c r="V2167" i="24"/>
  <c r="V2154" i="24"/>
  <c r="V2162" i="24"/>
  <c r="V2149" i="24"/>
  <c r="V2157" i="24"/>
  <c r="V2165" i="24"/>
  <c r="V2152" i="24"/>
  <c r="V2160" i="24"/>
  <c r="V2168" i="24"/>
  <c r="V2155" i="24"/>
  <c r="V2163" i="24"/>
  <c r="T2516" i="24"/>
  <c r="T2511" i="24"/>
  <c r="T2519" i="24"/>
  <c r="T2514" i="24"/>
  <c r="T2522" i="24"/>
  <c r="T2517" i="24"/>
  <c r="T2512" i="24"/>
  <c r="T2520" i="24"/>
  <c r="T2515" i="24"/>
  <c r="T2510" i="24"/>
  <c r="T2518" i="24"/>
  <c r="T2513" i="24"/>
  <c r="T2521" i="24"/>
  <c r="U2137" i="24"/>
  <c r="U2145" i="24"/>
  <c r="U2140" i="24"/>
  <c r="U2135" i="24"/>
  <c r="U2143" i="24"/>
  <c r="U2138" i="24"/>
  <c r="U2146" i="24"/>
  <c r="U2133" i="24"/>
  <c r="U2141" i="24"/>
  <c r="U2136" i="24"/>
  <c r="U2144" i="24"/>
  <c r="U2139" i="24"/>
  <c r="U2147" i="24"/>
  <c r="U2134" i="24"/>
  <c r="U2142" i="24"/>
  <c r="U2537" i="24"/>
  <c r="U2545" i="24"/>
  <c r="U2540" i="24"/>
  <c r="U2543" i="24"/>
  <c r="U2538" i="24"/>
  <c r="U2546" i="24"/>
  <c r="U2541" i="24"/>
  <c r="U2536" i="24"/>
  <c r="U2544" i="24"/>
  <c r="U2539" i="24"/>
  <c r="U2542" i="24"/>
  <c r="T2340" i="24"/>
  <c r="T2338" i="24"/>
  <c r="T2341" i="24"/>
  <c r="T2339" i="24"/>
  <c r="T2342" i="24"/>
  <c r="V2438" i="24"/>
  <c r="V2446" i="24"/>
  <c r="V2441" i="24"/>
  <c r="V2449" i="24"/>
  <c r="V2444" i="24"/>
  <c r="V2452" i="24"/>
  <c r="V2439" i="24"/>
  <c r="V2447" i="24"/>
  <c r="V2442" i="24"/>
  <c r="V2450" i="24"/>
  <c r="V2440" i="24"/>
  <c r="V2448" i="24"/>
  <c r="V2443" i="24"/>
  <c r="V2451" i="24"/>
  <c r="V2445" i="24"/>
  <c r="V2437" i="24"/>
  <c r="V2526" i="24"/>
  <c r="V2534" i="24"/>
  <c r="V2529" i="24"/>
  <c r="V2524" i="24"/>
  <c r="V2532" i="24"/>
  <c r="V2527" i="24"/>
  <c r="V2530" i="24"/>
  <c r="V2525" i="24"/>
  <c r="V2533" i="24"/>
  <c r="V2528" i="24"/>
  <c r="V2531" i="24"/>
  <c r="T3080" i="24"/>
  <c r="T3078" i="24"/>
  <c r="T3079" i="24"/>
  <c r="U606" i="24"/>
  <c r="U614" i="24"/>
  <c r="U622" i="24"/>
  <c r="U630" i="24"/>
  <c r="U601" i="24"/>
  <c r="U609" i="24"/>
  <c r="U617" i="24"/>
  <c r="U625" i="24"/>
  <c r="U633" i="24"/>
  <c r="U604" i="24"/>
  <c r="U612" i="24"/>
  <c r="U620" i="24"/>
  <c r="U628" i="24"/>
  <c r="U636" i="24"/>
  <c r="U607" i="24"/>
  <c r="U615" i="24"/>
  <c r="U623" i="24"/>
  <c r="U631" i="24"/>
  <c r="U602" i="24"/>
  <c r="U610" i="24"/>
  <c r="U618" i="24"/>
  <c r="U626" i="24"/>
  <c r="U634" i="24"/>
  <c r="U605" i="24"/>
  <c r="U613" i="24"/>
  <c r="U621" i="24"/>
  <c r="U629" i="24"/>
  <c r="U608" i="24"/>
  <c r="U616" i="24"/>
  <c r="U624" i="24"/>
  <c r="U632" i="24"/>
  <c r="U611" i="24"/>
  <c r="U635" i="24"/>
  <c r="U619" i="24"/>
  <c r="U603" i="24"/>
  <c r="U627" i="24"/>
  <c r="U1599" i="24"/>
  <c r="U1607" i="24"/>
  <c r="U1602" i="24"/>
  <c r="U1610" i="24"/>
  <c r="U1597" i="24"/>
  <c r="U1605" i="24"/>
  <c r="U1613" i="24"/>
  <c r="U1600" i="24"/>
  <c r="U1608" i="24"/>
  <c r="U1603" i="24"/>
  <c r="U1611" i="24"/>
  <c r="U1598" i="24"/>
  <c r="U1606" i="24"/>
  <c r="U1614" i="24"/>
  <c r="U1601" i="24"/>
  <c r="U1609" i="24"/>
  <c r="U1596" i="24"/>
  <c r="U1604" i="24"/>
  <c r="U1612" i="24"/>
  <c r="T2540" i="24"/>
  <c r="T2543" i="24"/>
  <c r="T2538" i="24"/>
  <c r="T2546" i="24"/>
  <c r="T2541" i="24"/>
  <c r="T2536" i="24"/>
  <c r="T2544" i="24"/>
  <c r="T2539" i="24"/>
  <c r="T2542" i="24"/>
  <c r="T2537" i="24"/>
  <c r="T2545" i="24"/>
  <c r="V2182" i="24"/>
  <c r="V2190" i="24"/>
  <c r="V2185" i="24"/>
  <c r="V2193" i="24"/>
  <c r="V2180" i="24"/>
  <c r="V2188" i="24"/>
  <c r="V2196" i="24"/>
  <c r="V2183" i="24"/>
  <c r="V2191" i="24"/>
  <c r="V2186" i="24"/>
  <c r="V2194" i="24"/>
  <c r="V2181" i="24"/>
  <c r="V2189" i="24"/>
  <c r="V2184" i="24"/>
  <c r="V2192" i="24"/>
  <c r="V2179" i="24"/>
  <c r="V2187" i="24"/>
  <c r="V2195" i="24"/>
  <c r="V2335" i="24"/>
  <c r="V2336" i="24"/>
  <c r="U2561" i="24"/>
  <c r="U2564" i="24"/>
  <c r="U2559" i="24"/>
  <c r="U2567" i="24"/>
  <c r="U2562" i="24"/>
  <c r="U2565" i="24"/>
  <c r="U2560" i="24"/>
  <c r="U2568" i="24"/>
  <c r="U2563" i="24"/>
  <c r="U2566" i="24"/>
  <c r="V2550" i="24"/>
  <c r="V2553" i="24"/>
  <c r="V2556" i="24"/>
  <c r="V2551" i="24"/>
  <c r="V2554" i="24"/>
  <c r="V2549" i="24"/>
  <c r="V2557" i="24"/>
  <c r="V2552" i="24"/>
  <c r="V2555" i="24"/>
  <c r="T1093" i="24"/>
  <c r="T1096" i="24"/>
  <c r="T1094" i="24"/>
  <c r="T1102" i="24"/>
  <c r="T1089" i="24"/>
  <c r="T1097" i="24"/>
  <c r="T1095" i="24"/>
  <c r="T1090" i="24"/>
  <c r="T1098" i="24"/>
  <c r="T1105" i="24"/>
  <c r="T1113" i="24"/>
  <c r="T1121" i="24"/>
  <c r="T1129" i="24"/>
  <c r="T1137" i="24"/>
  <c r="T1108" i="24"/>
  <c r="T1116" i="24"/>
  <c r="T1124" i="24"/>
  <c r="T1132" i="24"/>
  <c r="T1140" i="24"/>
  <c r="T1099" i="24"/>
  <c r="T1103" i="24"/>
  <c r="T1111" i="24"/>
  <c r="T1119" i="24"/>
  <c r="T1127" i="24"/>
  <c r="T1135" i="24"/>
  <c r="T1106" i="24"/>
  <c r="T1114" i="24"/>
  <c r="T1122" i="24"/>
  <c r="T1130" i="24"/>
  <c r="T1138" i="24"/>
  <c r="T1091" i="24"/>
  <c r="T1100" i="24"/>
  <c r="T1109" i="24"/>
  <c r="T1117" i="24"/>
  <c r="T1125" i="24"/>
  <c r="T1133" i="24"/>
  <c r="T1141" i="24"/>
  <c r="T1092" i="24"/>
  <c r="T1104" i="24"/>
  <c r="T1112" i="24"/>
  <c r="T1120" i="24"/>
  <c r="T1128" i="24"/>
  <c r="T1136" i="24"/>
  <c r="T1101" i="24"/>
  <c r="T1107" i="24"/>
  <c r="T1115" i="24"/>
  <c r="T1123" i="24"/>
  <c r="T1131" i="24"/>
  <c r="T1139" i="24"/>
  <c r="T1110" i="24"/>
  <c r="T1118" i="24"/>
  <c r="T1126" i="24"/>
  <c r="T1134" i="24"/>
  <c r="T2489" i="24"/>
  <c r="T2493" i="24"/>
  <c r="T2490" i="24"/>
  <c r="T2491" i="24"/>
  <c r="T2492" i="24"/>
  <c r="T2488" i="24"/>
  <c r="U773" i="24"/>
  <c r="U781" i="24"/>
  <c r="U789" i="24"/>
  <c r="U797" i="24"/>
  <c r="U805" i="24"/>
  <c r="U813" i="24"/>
  <c r="U821" i="24"/>
  <c r="U776" i="24"/>
  <c r="U784" i="24"/>
  <c r="U792" i="24"/>
  <c r="U800" i="24"/>
  <c r="U808" i="24"/>
  <c r="U816" i="24"/>
  <c r="U771" i="24"/>
  <c r="U779" i="24"/>
  <c r="U787" i="24"/>
  <c r="U795" i="24"/>
  <c r="U803" i="24"/>
  <c r="U811" i="24"/>
  <c r="U819" i="24"/>
  <c r="U774" i="24"/>
  <c r="U782" i="24"/>
  <c r="U790" i="24"/>
  <c r="U798" i="24"/>
  <c r="U806" i="24"/>
  <c r="U814" i="24"/>
  <c r="U822" i="24"/>
  <c r="U777" i="24"/>
  <c r="U785" i="24"/>
  <c r="U793" i="24"/>
  <c r="U801" i="24"/>
  <c r="U809" i="24"/>
  <c r="U817" i="24"/>
  <c r="U772" i="24"/>
  <c r="U780" i="24"/>
  <c r="U788" i="24"/>
  <c r="U796" i="24"/>
  <c r="U804" i="24"/>
  <c r="U812" i="24"/>
  <c r="U820" i="24"/>
  <c r="U775" i="24"/>
  <c r="U783" i="24"/>
  <c r="U791" i="24"/>
  <c r="U799" i="24"/>
  <c r="U807" i="24"/>
  <c r="U815" i="24"/>
  <c r="U778" i="24"/>
  <c r="U786" i="24"/>
  <c r="U794" i="24"/>
  <c r="U802" i="24"/>
  <c r="U810" i="24"/>
  <c r="U818" i="24"/>
  <c r="T1476" i="24"/>
  <c r="T1484" i="24"/>
  <c r="T1479" i="24"/>
  <c r="T1487" i="24"/>
  <c r="T1474" i="24"/>
  <c r="T1482" i="24"/>
  <c r="T1490" i="24"/>
  <c r="T1477" i="24"/>
  <c r="T1485" i="24"/>
  <c r="T1472" i="24"/>
  <c r="T1480" i="24"/>
  <c r="T1488" i="24"/>
  <c r="T1478" i="24"/>
  <c r="T1486" i="24"/>
  <c r="T1473" i="24"/>
  <c r="T1481" i="24"/>
  <c r="T1489" i="24"/>
  <c r="T1483" i="24"/>
  <c r="T1491" i="24"/>
  <c r="T1475" i="24"/>
  <c r="T1874" i="24"/>
  <c r="T1877" i="24"/>
  <c r="T1872" i="24"/>
  <c r="T1875" i="24"/>
  <c r="T1870" i="24"/>
  <c r="T1873" i="24"/>
  <c r="T1876" i="24"/>
  <c r="T1871" i="24"/>
  <c r="T1946" i="24"/>
  <c r="T1954" i="24"/>
  <c r="T1962" i="24"/>
  <c r="T1941" i="24"/>
  <c r="T1949" i="24"/>
  <c r="T1957" i="24"/>
  <c r="T1965" i="24"/>
  <c r="T1944" i="24"/>
  <c r="T1952" i="24"/>
  <c r="T1960" i="24"/>
  <c r="T1968" i="24"/>
  <c r="T1947" i="24"/>
  <c r="T1955" i="24"/>
  <c r="T1963" i="24"/>
  <c r="T1942" i="24"/>
  <c r="T1950" i="24"/>
  <c r="T1958" i="24"/>
  <c r="T1966" i="24"/>
  <c r="T1945" i="24"/>
  <c r="T1953" i="24"/>
  <c r="T1961" i="24"/>
  <c r="T1969" i="24"/>
  <c r="T1943" i="24"/>
  <c r="T1951" i="24"/>
  <c r="T1959" i="24"/>
  <c r="T1967" i="24"/>
  <c r="T1956" i="24"/>
  <c r="T1940" i="24"/>
  <c r="T1964" i="24"/>
  <c r="T1948" i="24"/>
  <c r="T2572" i="24"/>
  <c r="T2575" i="24"/>
  <c r="T2570" i="24"/>
  <c r="T2578" i="24"/>
  <c r="T2573" i="24"/>
  <c r="T2576" i="24"/>
  <c r="T2571" i="24"/>
  <c r="T2579" i="24"/>
  <c r="T2574" i="24"/>
  <c r="T2577" i="24"/>
  <c r="V1796" i="24"/>
  <c r="V1804" i="24"/>
  <c r="V1812" i="24"/>
  <c r="V1820" i="24"/>
  <c r="V1791" i="24"/>
  <c r="V1799" i="24"/>
  <c r="V1807" i="24"/>
  <c r="V1815" i="24"/>
  <c r="V1823" i="24"/>
  <c r="V1794" i="24"/>
  <c r="V1802" i="24"/>
  <c r="V1810" i="24"/>
  <c r="V1818" i="24"/>
  <c r="V1826" i="24"/>
  <c r="V1797" i="24"/>
  <c r="V1805" i="24"/>
  <c r="V1813" i="24"/>
  <c r="V1821" i="24"/>
  <c r="V1792" i="24"/>
  <c r="V1800" i="24"/>
  <c r="V1808" i="24"/>
  <c r="V1816" i="24"/>
  <c r="V1824" i="24"/>
  <c r="V1795" i="24"/>
  <c r="V1803" i="24"/>
  <c r="V1811" i="24"/>
  <c r="V1819" i="24"/>
  <c r="V1827" i="24"/>
  <c r="V1798" i="24"/>
  <c r="V1806" i="24"/>
  <c r="V1814" i="24"/>
  <c r="V1822" i="24"/>
  <c r="V1793" i="24"/>
  <c r="V1801" i="24"/>
  <c r="V1809" i="24"/>
  <c r="V1817" i="24"/>
  <c r="V1825" i="24"/>
  <c r="V1972" i="24"/>
  <c r="V1980" i="24"/>
  <c r="V1988" i="24"/>
  <c r="V1975" i="24"/>
  <c r="V1983" i="24"/>
  <c r="V1991" i="24"/>
  <c r="V1978" i="24"/>
  <c r="V1986" i="24"/>
  <c r="V1994" i="24"/>
  <c r="V1976" i="24"/>
  <c r="V1984" i="24"/>
  <c r="V1992" i="24"/>
  <c r="V1971" i="24"/>
  <c r="V1979" i="24"/>
  <c r="V1987" i="24"/>
  <c r="V1995" i="24"/>
  <c r="V1977" i="24"/>
  <c r="V1985" i="24"/>
  <c r="V1993" i="24"/>
  <c r="V1989" i="24"/>
  <c r="V1990" i="24"/>
  <c r="V1997" i="24"/>
  <c r="V1981" i="24"/>
  <c r="V1982" i="24"/>
  <c r="V1998" i="24"/>
  <c r="V1973" i="24"/>
  <c r="V1974" i="24"/>
  <c r="V1996" i="24"/>
  <c r="V1999" i="24"/>
  <c r="U3" i="24"/>
  <c r="U11" i="24"/>
  <c r="U19" i="24"/>
  <c r="U27" i="24"/>
  <c r="U35" i="24"/>
  <c r="U43" i="24"/>
  <c r="U6" i="24"/>
  <c r="U14" i="24"/>
  <c r="U22" i="24"/>
  <c r="U30" i="24"/>
  <c r="U38" i="24"/>
  <c r="U46" i="24"/>
  <c r="U9" i="24"/>
  <c r="U17" i="24"/>
  <c r="U25" i="24"/>
  <c r="U33" i="24"/>
  <c r="U41" i="24"/>
  <c r="U4" i="24"/>
  <c r="U12" i="24"/>
  <c r="U20" i="24"/>
  <c r="U28" i="24"/>
  <c r="U36" i="24"/>
  <c r="U44" i="24"/>
  <c r="U7" i="24"/>
  <c r="U15" i="24"/>
  <c r="U23" i="24"/>
  <c r="U31" i="24"/>
  <c r="U39" i="24"/>
  <c r="U47" i="24"/>
  <c r="U10" i="24"/>
  <c r="U18" i="24"/>
  <c r="U26" i="24"/>
  <c r="U34" i="24"/>
  <c r="U42" i="24"/>
  <c r="U5" i="24"/>
  <c r="U13" i="24"/>
  <c r="U21" i="24"/>
  <c r="U29" i="24"/>
  <c r="U37" i="24"/>
  <c r="U45" i="24"/>
  <c r="U8" i="24"/>
  <c r="U32" i="24"/>
  <c r="U16" i="24"/>
  <c r="U40" i="24"/>
  <c r="U24" i="24"/>
  <c r="U2" i="24"/>
  <c r="T2156" i="24"/>
  <c r="T2164" i="24"/>
  <c r="T2151" i="24"/>
  <c r="T2159" i="24"/>
  <c r="T2167" i="24"/>
  <c r="T2154" i="24"/>
  <c r="T2162" i="24"/>
  <c r="T2149" i="24"/>
  <c r="T2157" i="24"/>
  <c r="T2165" i="24"/>
  <c r="T2152" i="24"/>
  <c r="T2160" i="24"/>
  <c r="T2168" i="24"/>
  <c r="T2155" i="24"/>
  <c r="T2163" i="24"/>
  <c r="T2150" i="24"/>
  <c r="T2158" i="24"/>
  <c r="T2166" i="24"/>
  <c r="T2153" i="24"/>
  <c r="T2161" i="24"/>
  <c r="T2169" i="24"/>
  <c r="V1521" i="24"/>
  <c r="V1529" i="24"/>
  <c r="V1537" i="24"/>
  <c r="V1545" i="24"/>
  <c r="V1516" i="24"/>
  <c r="V1524" i="24"/>
  <c r="V1532" i="24"/>
  <c r="V1519" i="24"/>
  <c r="V1527" i="24"/>
  <c r="V1535" i="24"/>
  <c r="V1543" i="24"/>
  <c r="V1514" i="24"/>
  <c r="V1522" i="24"/>
  <c r="V1530" i="24"/>
  <c r="V1538" i="24"/>
  <c r="V1546" i="24"/>
  <c r="V1520" i="24"/>
  <c r="V1528" i="24"/>
  <c r="V1536" i="24"/>
  <c r="V1544" i="24"/>
  <c r="V1515" i="24"/>
  <c r="V1523" i="24"/>
  <c r="V1531" i="24"/>
  <c r="V1539" i="24"/>
  <c r="V1547" i="24"/>
  <c r="V1533" i="24"/>
  <c r="V1540" i="24"/>
  <c r="V1534" i="24"/>
  <c r="V1541" i="24"/>
  <c r="V1548" i="24"/>
  <c r="V1525" i="24"/>
  <c r="V1542" i="24"/>
  <c r="V1549" i="24"/>
  <c r="V1526" i="24"/>
  <c r="V1517" i="24"/>
  <c r="V1518" i="24"/>
  <c r="V2582" i="24"/>
  <c r="V2583" i="24"/>
  <c r="V2581" i="24"/>
  <c r="T1193" i="24"/>
  <c r="T1201" i="24"/>
  <c r="T1196" i="24"/>
  <c r="T1204" i="24"/>
  <c r="T1191" i="24"/>
  <c r="T1199" i="24"/>
  <c r="T1194" i="24"/>
  <c r="T1202" i="24"/>
  <c r="T1197" i="24"/>
  <c r="T1192" i="24"/>
  <c r="T1200" i="24"/>
  <c r="T1195" i="24"/>
  <c r="T1203" i="24"/>
  <c r="T1198" i="24"/>
  <c r="T2699" i="24"/>
  <c r="T2707" i="24"/>
  <c r="T2715" i="24"/>
  <c r="T2723" i="24"/>
  <c r="T2702" i="24"/>
  <c r="T2710" i="24"/>
  <c r="T2718" i="24"/>
  <c r="T2726" i="24"/>
  <c r="T2705" i="24"/>
  <c r="T2713" i="24"/>
  <c r="T2721" i="24"/>
  <c r="T2700" i="24"/>
  <c r="T2708" i="24"/>
  <c r="T2716" i="24"/>
  <c r="T2724" i="24"/>
  <c r="T2703" i="24"/>
  <c r="T2711" i="24"/>
  <c r="T2719" i="24"/>
  <c r="T2698" i="24"/>
  <c r="T2706" i="24"/>
  <c r="T2714" i="24"/>
  <c r="T2722" i="24"/>
  <c r="T2701" i="24"/>
  <c r="T2709" i="24"/>
  <c r="T2717" i="24"/>
  <c r="T2725" i="24"/>
  <c r="T2704" i="24"/>
  <c r="T2712" i="24"/>
  <c r="T2720" i="24"/>
  <c r="U2185" i="24"/>
  <c r="U2193" i="24"/>
  <c r="U2180" i="24"/>
  <c r="U2188" i="24"/>
  <c r="U2196" i="24"/>
  <c r="U2183" i="24"/>
  <c r="U2191" i="24"/>
  <c r="U2186" i="24"/>
  <c r="U2194" i="24"/>
  <c r="U2181" i="24"/>
  <c r="U2189" i="24"/>
  <c r="U2184" i="24"/>
  <c r="U2192" i="24"/>
  <c r="U2179" i="24"/>
  <c r="U2187" i="24"/>
  <c r="U2195" i="24"/>
  <c r="U2182" i="24"/>
  <c r="U2190" i="24"/>
  <c r="V1291" i="24"/>
  <c r="V1299" i="24"/>
  <c r="V1307" i="24"/>
  <c r="V1315" i="24"/>
  <c r="V1323" i="24"/>
  <c r="V1294" i="24"/>
  <c r="V1302" i="24"/>
  <c r="V1310" i="24"/>
  <c r="V1318" i="24"/>
  <c r="V1326" i="24"/>
  <c r="V1289" i="24"/>
  <c r="V1297" i="24"/>
  <c r="V1305" i="24"/>
  <c r="V1292" i="24"/>
  <c r="V1300" i="24"/>
  <c r="V1308" i="24"/>
  <c r="V1316" i="24"/>
  <c r="V1324" i="24"/>
  <c r="V1295" i="24"/>
  <c r="V1303" i="24"/>
  <c r="V1311" i="24"/>
  <c r="V1319" i="24"/>
  <c r="V1327" i="24"/>
  <c r="V1293" i="24"/>
  <c r="V1301" i="24"/>
  <c r="V1309" i="24"/>
  <c r="V1317" i="24"/>
  <c r="V1325" i="24"/>
  <c r="V1288" i="24"/>
  <c r="V1296" i="24"/>
  <c r="V1304" i="24"/>
  <c r="V1312" i="24"/>
  <c r="V1320" i="24"/>
  <c r="V1328" i="24"/>
  <c r="V1290" i="24"/>
  <c r="V1321" i="24"/>
  <c r="V1322" i="24"/>
  <c r="V1298" i="24"/>
  <c r="V1313" i="24"/>
  <c r="V1314" i="24"/>
  <c r="V1306" i="24"/>
  <c r="V1478" i="24"/>
  <c r="V1486" i="24"/>
  <c r="V1473" i="24"/>
  <c r="V1481" i="24"/>
  <c r="V1489" i="24"/>
  <c r="V1476" i="24"/>
  <c r="V1484" i="24"/>
  <c r="V1479" i="24"/>
  <c r="V1487" i="24"/>
  <c r="V1474" i="24"/>
  <c r="V1482" i="24"/>
  <c r="V1490" i="24"/>
  <c r="V1472" i="24"/>
  <c r="V1480" i="24"/>
  <c r="V1488" i="24"/>
  <c r="V1475" i="24"/>
  <c r="V1483" i="24"/>
  <c r="V1491" i="24"/>
  <c r="V1485" i="24"/>
  <c r="V1477" i="24"/>
  <c r="U2529" i="24"/>
  <c r="U2524" i="24"/>
  <c r="U2532" i="24"/>
  <c r="U2527" i="24"/>
  <c r="U2530" i="24"/>
  <c r="U2525" i="24"/>
  <c r="U2533" i="24"/>
  <c r="U2528" i="24"/>
  <c r="U2531" i="24"/>
  <c r="U2526" i="24"/>
  <c r="U2534" i="24"/>
  <c r="T1778" i="24"/>
  <c r="T1786" i="24"/>
  <c r="T1773" i="24"/>
  <c r="T1781" i="24"/>
  <c r="T1789" i="24"/>
  <c r="T1776" i="24"/>
  <c r="T1784" i="24"/>
  <c r="T1779" i="24"/>
  <c r="T1787" i="24"/>
  <c r="T1774" i="24"/>
  <c r="T1782" i="24"/>
  <c r="T1777" i="24"/>
  <c r="T1785" i="24"/>
  <c r="T1780" i="24"/>
  <c r="T1788" i="24"/>
  <c r="T1775" i="24"/>
  <c r="T1783" i="24"/>
  <c r="U1555" i="24"/>
  <c r="U1552" i="24"/>
  <c r="U1553" i="24"/>
  <c r="U1554" i="24"/>
  <c r="U1551" i="24"/>
  <c r="E136" i="4"/>
  <c r="U2361" i="24"/>
  <c r="U2369" i="24"/>
  <c r="U2377" i="24"/>
  <c r="U2385" i="24"/>
  <c r="U2356" i="24"/>
  <c r="U2364" i="24"/>
  <c r="U2372" i="24"/>
  <c r="U2380" i="24"/>
  <c r="U2359" i="24"/>
  <c r="U2367" i="24"/>
  <c r="U2375" i="24"/>
  <c r="U2383" i="24"/>
  <c r="U2362" i="24"/>
  <c r="U2370" i="24"/>
  <c r="U2378" i="24"/>
  <c r="U2386" i="24"/>
  <c r="U2357" i="24"/>
  <c r="U2365" i="24"/>
  <c r="U2373" i="24"/>
  <c r="U2381" i="24"/>
  <c r="U2355" i="24"/>
  <c r="U2363" i="24"/>
  <c r="U2371" i="24"/>
  <c r="U2379" i="24"/>
  <c r="U2387" i="24"/>
  <c r="U2358" i="24"/>
  <c r="U2366" i="24"/>
  <c r="U2374" i="24"/>
  <c r="U2382" i="24"/>
  <c r="U2368" i="24"/>
  <c r="U2376" i="24"/>
  <c r="U2360" i="24"/>
  <c r="U2384" i="24"/>
  <c r="G43" i="4"/>
  <c r="V959" i="24"/>
  <c r="V967" i="24"/>
  <c r="V975" i="24"/>
  <c r="V983" i="24"/>
  <c r="V991" i="24"/>
  <c r="V962" i="24"/>
  <c r="V970" i="24"/>
  <c r="V978" i="24"/>
  <c r="V986" i="24"/>
  <c r="V994" i="24"/>
  <c r="V957" i="24"/>
  <c r="V965" i="24"/>
  <c r="V973" i="24"/>
  <c r="V981" i="24"/>
  <c r="V989" i="24"/>
  <c r="V960" i="24"/>
  <c r="V968" i="24"/>
  <c r="V976" i="24"/>
  <c r="V984" i="24"/>
  <c r="V992" i="24"/>
  <c r="V963" i="24"/>
  <c r="V971" i="24"/>
  <c r="V979" i="24"/>
  <c r="V987" i="24"/>
  <c r="V995" i="24"/>
  <c r="V958" i="24"/>
  <c r="V966" i="24"/>
  <c r="V974" i="24"/>
  <c r="V982" i="24"/>
  <c r="V990" i="24"/>
  <c r="V961" i="24"/>
  <c r="V969" i="24"/>
  <c r="V977" i="24"/>
  <c r="V985" i="24"/>
  <c r="V993" i="24"/>
  <c r="V964" i="24"/>
  <c r="V972" i="24"/>
  <c r="V980" i="24"/>
  <c r="V988" i="24"/>
  <c r="V996" i="24"/>
  <c r="G169" i="4"/>
  <c r="V2848" i="24"/>
  <c r="V2856" i="24"/>
  <c r="V2864" i="24"/>
  <c r="V2872" i="24"/>
  <c r="V2880" i="24"/>
  <c r="V2851" i="24"/>
  <c r="V2859" i="24"/>
  <c r="V2867" i="24"/>
  <c r="V2875" i="24"/>
  <c r="V2883" i="24"/>
  <c r="V2846" i="24"/>
  <c r="V2854" i="24"/>
  <c r="V2862" i="24"/>
  <c r="V2870" i="24"/>
  <c r="V2878" i="24"/>
  <c r="V2849" i="24"/>
  <c r="V2857" i="24"/>
  <c r="V2865" i="24"/>
  <c r="V2873" i="24"/>
  <c r="V2881" i="24"/>
  <c r="V2852" i="24"/>
  <c r="V2860" i="24"/>
  <c r="V2868" i="24"/>
  <c r="V2876" i="24"/>
  <c r="V2884" i="24"/>
  <c r="V2847" i="24"/>
  <c r="V2855" i="24"/>
  <c r="V2863" i="24"/>
  <c r="V2871" i="24"/>
  <c r="V2879" i="24"/>
  <c r="V2850" i="24"/>
  <c r="V2858" i="24"/>
  <c r="V2866" i="24"/>
  <c r="V2874" i="24"/>
  <c r="V2882" i="24"/>
  <c r="V2845" i="24"/>
  <c r="V2853" i="24"/>
  <c r="V2861" i="24"/>
  <c r="V2869" i="24"/>
  <c r="V2877" i="24"/>
  <c r="V2885" i="24"/>
  <c r="D68" i="4"/>
  <c r="T1330" i="24"/>
  <c r="T1333" i="24"/>
  <c r="T1331" i="24"/>
  <c r="T1334" i="24"/>
  <c r="T1340" i="24"/>
  <c r="T1348" i="24"/>
  <c r="T1356" i="24"/>
  <c r="T1364" i="24"/>
  <c r="T1343" i="24"/>
  <c r="T1351" i="24"/>
  <c r="T1359" i="24"/>
  <c r="T1367" i="24"/>
  <c r="T1338" i="24"/>
  <c r="T1346" i="24"/>
  <c r="T1354" i="24"/>
  <c r="T1362" i="24"/>
  <c r="T1335" i="24"/>
  <c r="T1341" i="24"/>
  <c r="T1349" i="24"/>
  <c r="T1357" i="24"/>
  <c r="T1365" i="24"/>
  <c r="T1332" i="24"/>
  <c r="T1336" i="24"/>
  <c r="T1344" i="24"/>
  <c r="T1352" i="24"/>
  <c r="T1360" i="24"/>
  <c r="T1368" i="24"/>
  <c r="T1339" i="24"/>
  <c r="T1347" i="24"/>
  <c r="T1355" i="24"/>
  <c r="T1363" i="24"/>
  <c r="T1342" i="24"/>
  <c r="T1350" i="24"/>
  <c r="T1358" i="24"/>
  <c r="T1366" i="24"/>
  <c r="T1337" i="24"/>
  <c r="T1345" i="24"/>
  <c r="T1353" i="24"/>
  <c r="T1361" i="24"/>
  <c r="E114" i="4"/>
  <c r="U2057" i="24"/>
  <c r="U2065" i="24"/>
  <c r="U2073" i="24"/>
  <c r="U2081" i="24"/>
  <c r="U2060" i="24"/>
  <c r="U2068" i="24"/>
  <c r="U2076" i="24"/>
  <c r="U2063" i="24"/>
  <c r="U2071" i="24"/>
  <c r="U2079" i="24"/>
  <c r="U2058" i="24"/>
  <c r="U2066" i="24"/>
  <c r="U2074" i="24"/>
  <c r="U2082" i="24"/>
  <c r="U2061" i="24"/>
  <c r="U2069" i="24"/>
  <c r="U2077" i="24"/>
  <c r="U2056" i="24"/>
  <c r="U2064" i="24"/>
  <c r="U2072" i="24"/>
  <c r="U2080" i="24"/>
  <c r="U2059" i="24"/>
  <c r="U2067" i="24"/>
  <c r="U2075" i="24"/>
  <c r="U2083" i="24"/>
  <c r="U2062" i="24"/>
  <c r="U2070" i="24"/>
  <c r="U2078" i="24"/>
  <c r="E168" i="4"/>
  <c r="U2851" i="24"/>
  <c r="U2859" i="24"/>
  <c r="U2867" i="24"/>
  <c r="U2875" i="24"/>
  <c r="U2883" i="24"/>
  <c r="U2846" i="24"/>
  <c r="U2854" i="24"/>
  <c r="U2862" i="24"/>
  <c r="U2870" i="24"/>
  <c r="U2878" i="24"/>
  <c r="U2849" i="24"/>
  <c r="U2857" i="24"/>
  <c r="U2865" i="24"/>
  <c r="U2873" i="24"/>
  <c r="U2881" i="24"/>
  <c r="U2852" i="24"/>
  <c r="U2860" i="24"/>
  <c r="U2868" i="24"/>
  <c r="U2876" i="24"/>
  <c r="U2884" i="24"/>
  <c r="U2847" i="24"/>
  <c r="U2855" i="24"/>
  <c r="U2863" i="24"/>
  <c r="U2871" i="24"/>
  <c r="U2879" i="24"/>
  <c r="U2850" i="24"/>
  <c r="U2858" i="24"/>
  <c r="U2866" i="24"/>
  <c r="U2874" i="24"/>
  <c r="U2882" i="24"/>
  <c r="U2845" i="24"/>
  <c r="U2853" i="24"/>
  <c r="U2861" i="24"/>
  <c r="U2869" i="24"/>
  <c r="U2877" i="24"/>
  <c r="U2885" i="24"/>
  <c r="U2848" i="24"/>
  <c r="U2856" i="24"/>
  <c r="U2864" i="24"/>
  <c r="U2872" i="24"/>
  <c r="U2880" i="24"/>
  <c r="G129" i="4"/>
  <c r="V2318" i="24"/>
  <c r="V2326" i="24"/>
  <c r="V2321" i="24"/>
  <c r="V2329" i="24"/>
  <c r="V2316" i="24"/>
  <c r="V2324" i="24"/>
  <c r="V2332" i="24"/>
  <c r="V2319" i="24"/>
  <c r="V2327" i="24"/>
  <c r="V2322" i="24"/>
  <c r="V2330" i="24"/>
  <c r="V2317" i="24"/>
  <c r="V2325" i="24"/>
  <c r="V2333" i="24"/>
  <c r="V2320" i="24"/>
  <c r="V2328" i="24"/>
  <c r="V2315" i="24"/>
  <c r="V2323" i="24"/>
  <c r="V2331" i="24"/>
  <c r="D105" i="4"/>
  <c r="T1914" i="24"/>
  <c r="T1922" i="24"/>
  <c r="T1930" i="24"/>
  <c r="T1938" i="24"/>
  <c r="T1917" i="24"/>
  <c r="T1925" i="24"/>
  <c r="T1933" i="24"/>
  <c r="T1912" i="24"/>
  <c r="T1920" i="24"/>
  <c r="T1928" i="24"/>
  <c r="T1936" i="24"/>
  <c r="T1915" i="24"/>
  <c r="T1923" i="24"/>
  <c r="T1931" i="24"/>
  <c r="T1910" i="24"/>
  <c r="T1918" i="24"/>
  <c r="T1926" i="24"/>
  <c r="T1934" i="24"/>
  <c r="T1913" i="24"/>
  <c r="T1921" i="24"/>
  <c r="T1929" i="24"/>
  <c r="T1937" i="24"/>
  <c r="T1911" i="24"/>
  <c r="T1919" i="24"/>
  <c r="T1927" i="24"/>
  <c r="T1935" i="24"/>
  <c r="T1916" i="24"/>
  <c r="T1924" i="24"/>
  <c r="T1932" i="24"/>
  <c r="G99" i="4"/>
  <c r="V1884" i="24"/>
  <c r="V1892" i="24"/>
  <c r="V1900" i="24"/>
  <c r="V1908" i="24"/>
  <c r="V1879" i="24"/>
  <c r="V1887" i="24"/>
  <c r="V1895" i="24"/>
  <c r="V1903" i="24"/>
  <c r="V1882" i="24"/>
  <c r="V1890" i="24"/>
  <c r="V1898" i="24"/>
  <c r="V1906" i="24"/>
  <c r="V1885" i="24"/>
  <c r="V1893" i="24"/>
  <c r="V1901" i="24"/>
  <c r="V1880" i="24"/>
  <c r="V1888" i="24"/>
  <c r="V1896" i="24"/>
  <c r="V1904" i="24"/>
  <c r="V1883" i="24"/>
  <c r="V1891" i="24"/>
  <c r="V1899" i="24"/>
  <c r="V1907" i="24"/>
  <c r="V1886" i="24"/>
  <c r="V1894" i="24"/>
  <c r="V1902" i="24"/>
  <c r="V1881" i="24"/>
  <c r="V1889" i="24"/>
  <c r="V1897" i="24"/>
  <c r="V1905" i="24"/>
  <c r="E17" i="4"/>
  <c r="U297" i="24"/>
  <c r="U305" i="24"/>
  <c r="U300" i="24"/>
  <c r="U308" i="24"/>
  <c r="U316" i="24"/>
  <c r="U324" i="24"/>
  <c r="U332" i="24"/>
  <c r="U303" i="24"/>
  <c r="U311" i="24"/>
  <c r="U319" i="24"/>
  <c r="U327" i="24"/>
  <c r="U335" i="24"/>
  <c r="U301" i="24"/>
  <c r="U309" i="24"/>
  <c r="U317" i="24"/>
  <c r="U325" i="24"/>
  <c r="U333" i="24"/>
  <c r="U299" i="24"/>
  <c r="U307" i="24"/>
  <c r="U315" i="24"/>
  <c r="U310" i="24"/>
  <c r="U329" i="24"/>
  <c r="U343" i="24"/>
  <c r="U351" i="24"/>
  <c r="U359" i="24"/>
  <c r="U304" i="24"/>
  <c r="U321" i="24"/>
  <c r="U330" i="24"/>
  <c r="U334" i="24"/>
  <c r="U338" i="24"/>
  <c r="U346" i="24"/>
  <c r="U354" i="24"/>
  <c r="U362" i="24"/>
  <c r="U298" i="24"/>
  <c r="U322" i="24"/>
  <c r="U326" i="24"/>
  <c r="U341" i="24"/>
  <c r="U349" i="24"/>
  <c r="U357" i="24"/>
  <c r="U365" i="24"/>
  <c r="U306" i="24"/>
  <c r="U312" i="24"/>
  <c r="U331" i="24"/>
  <c r="U344" i="24"/>
  <c r="U352" i="24"/>
  <c r="U360" i="24"/>
  <c r="U318" i="24"/>
  <c r="U323" i="24"/>
  <c r="U336" i="24"/>
  <c r="U339" i="24"/>
  <c r="U347" i="24"/>
  <c r="U355" i="24"/>
  <c r="U363" i="24"/>
  <c r="U313" i="24"/>
  <c r="U328" i="24"/>
  <c r="U342" i="24"/>
  <c r="U350" i="24"/>
  <c r="U358" i="24"/>
  <c r="U314" i="24"/>
  <c r="U345" i="24"/>
  <c r="U353" i="24"/>
  <c r="U361" i="24"/>
  <c r="U356" i="24"/>
  <c r="U337" i="24"/>
  <c r="U302" i="24"/>
  <c r="U340" i="24"/>
  <c r="U364" i="24"/>
  <c r="U320" i="24"/>
  <c r="U348" i="24"/>
  <c r="V2776" i="24"/>
  <c r="V2784" i="24"/>
  <c r="V2771" i="24"/>
  <c r="V2779" i="24"/>
  <c r="V2774" i="24"/>
  <c r="V2782" i="24"/>
  <c r="V2777" i="24"/>
  <c r="V2785" i="24"/>
  <c r="V2772" i="24"/>
  <c r="V2780" i="24"/>
  <c r="V2775" i="24"/>
  <c r="V2783" i="24"/>
  <c r="V2770" i="24"/>
  <c r="V2778" i="24"/>
  <c r="V2786" i="24"/>
  <c r="V2773" i="24"/>
  <c r="V2781" i="24"/>
  <c r="V2606" i="24"/>
  <c r="V2609" i="24"/>
  <c r="V2607" i="24"/>
  <c r="V2610" i="24"/>
  <c r="V2608" i="24"/>
  <c r="V2611" i="24"/>
  <c r="T2444" i="24"/>
  <c r="T2452" i="24"/>
  <c r="T2439" i="24"/>
  <c r="T2447" i="24"/>
  <c r="T2442" i="24"/>
  <c r="T2450" i="24"/>
  <c r="T2437" i="24"/>
  <c r="T2445" i="24"/>
  <c r="T2440" i="24"/>
  <c r="T2448" i="24"/>
  <c r="T2438" i="24"/>
  <c r="T2446" i="24"/>
  <c r="T2441" i="24"/>
  <c r="T2449" i="24"/>
  <c r="T2451" i="24"/>
  <c r="T2443" i="24"/>
  <c r="U2225" i="24"/>
  <c r="U2233" i="24"/>
  <c r="U2220" i="24"/>
  <c r="U2228" i="24"/>
  <c r="U2236" i="24"/>
  <c r="U2223" i="24"/>
  <c r="U2231" i="24"/>
  <c r="U2226" i="24"/>
  <c r="U2234" i="24"/>
  <c r="U2221" i="24"/>
  <c r="U2229" i="24"/>
  <c r="U2237" i="24"/>
  <c r="U2224" i="24"/>
  <c r="U2232" i="24"/>
  <c r="U2227" i="24"/>
  <c r="U2235" i="24"/>
  <c r="U2222" i="24"/>
  <c r="U2230" i="24"/>
  <c r="U2238" i="24"/>
  <c r="U1294" i="24"/>
  <c r="U1302" i="24"/>
  <c r="U1310" i="24"/>
  <c r="U1318" i="24"/>
  <c r="U1326" i="24"/>
  <c r="U1289" i="24"/>
  <c r="U1297" i="24"/>
  <c r="U1305" i="24"/>
  <c r="U1313" i="24"/>
  <c r="U1321" i="24"/>
  <c r="U1292" i="24"/>
  <c r="U1300" i="24"/>
  <c r="U1295" i="24"/>
  <c r="U1303" i="24"/>
  <c r="U1311" i="24"/>
  <c r="U1319" i="24"/>
  <c r="U1327" i="24"/>
  <c r="U1290" i="24"/>
  <c r="U1298" i="24"/>
  <c r="U1306" i="24"/>
  <c r="U1314" i="24"/>
  <c r="U1322" i="24"/>
  <c r="U1288" i="24"/>
  <c r="U1296" i="24"/>
  <c r="U1304" i="24"/>
  <c r="U1312" i="24"/>
  <c r="U1320" i="24"/>
  <c r="U1328" i="24"/>
  <c r="U1291" i="24"/>
  <c r="U1299" i="24"/>
  <c r="U1307" i="24"/>
  <c r="U1315" i="24"/>
  <c r="U1323" i="24"/>
  <c r="U1309" i="24"/>
  <c r="U1293" i="24"/>
  <c r="U1324" i="24"/>
  <c r="U1301" i="24"/>
  <c r="U1325" i="24"/>
  <c r="U1316" i="24"/>
  <c r="U1317" i="24"/>
  <c r="U1308" i="24"/>
  <c r="U1975" i="24"/>
  <c r="U1983" i="24"/>
  <c r="U1991" i="24"/>
  <c r="U1978" i="24"/>
  <c r="U1986" i="24"/>
  <c r="U1994" i="24"/>
  <c r="U1973" i="24"/>
  <c r="U1981" i="24"/>
  <c r="U1989" i="24"/>
  <c r="U1971" i="24"/>
  <c r="U1979" i="24"/>
  <c r="U1987" i="24"/>
  <c r="U1995" i="24"/>
  <c r="U1974" i="24"/>
  <c r="U1982" i="24"/>
  <c r="U1990" i="24"/>
  <c r="U1998" i="24"/>
  <c r="U1972" i="24"/>
  <c r="U1980" i="24"/>
  <c r="U1988" i="24"/>
  <c r="U1996" i="24"/>
  <c r="U1997" i="24"/>
  <c r="U1992" i="24"/>
  <c r="U1993" i="24"/>
  <c r="U1984" i="24"/>
  <c r="U1985" i="24"/>
  <c r="U1999" i="24"/>
  <c r="U1976" i="24"/>
  <c r="U1977" i="24"/>
  <c r="V1243" i="24"/>
  <c r="V1238" i="24"/>
  <c r="V1241" i="24"/>
  <c r="V1244" i="24"/>
  <c r="V1239" i="24"/>
  <c r="V1242" i="24"/>
  <c r="V1240" i="24"/>
  <c r="U1002" i="24"/>
  <c r="U1010" i="24"/>
  <c r="U1018" i="24"/>
  <c r="U1026" i="24"/>
  <c r="U1034" i="24"/>
  <c r="U1005" i="24"/>
  <c r="U1013" i="24"/>
  <c r="U1021" i="24"/>
  <c r="U1029" i="24"/>
  <c r="U1000" i="24"/>
  <c r="U1008" i="24"/>
  <c r="U1016" i="24"/>
  <c r="U1024" i="24"/>
  <c r="U1032" i="24"/>
  <c r="U1003" i="24"/>
  <c r="U1011" i="24"/>
  <c r="U1019" i="24"/>
  <c r="U1027" i="24"/>
  <c r="U1035" i="24"/>
  <c r="U998" i="24"/>
  <c r="U1006" i="24"/>
  <c r="U1014" i="24"/>
  <c r="U1022" i="24"/>
  <c r="U1030" i="24"/>
  <c r="U1001" i="24"/>
  <c r="U1009" i="24"/>
  <c r="U1017" i="24"/>
  <c r="U1025" i="24"/>
  <c r="U1033" i="24"/>
  <c r="U1004" i="24"/>
  <c r="U1012" i="24"/>
  <c r="U1020" i="24"/>
  <c r="U1028" i="24"/>
  <c r="U1036" i="24"/>
  <c r="U999" i="24"/>
  <c r="U1007" i="24"/>
  <c r="U1015" i="24"/>
  <c r="U1023" i="24"/>
  <c r="U1031" i="24"/>
  <c r="T2124" i="24"/>
  <c r="T2119" i="24"/>
  <c r="T2127" i="24"/>
  <c r="T2122" i="24"/>
  <c r="T2130" i="24"/>
  <c r="T2125" i="24"/>
  <c r="T2120" i="24"/>
  <c r="T2128" i="24"/>
  <c r="T2123" i="24"/>
  <c r="T2131" i="24"/>
  <c r="T2126" i="24"/>
  <c r="T2121" i="24"/>
  <c r="T2129" i="24"/>
  <c r="T2300" i="24"/>
  <c r="T2308" i="24"/>
  <c r="T2303" i="24"/>
  <c r="T2311" i="24"/>
  <c r="T2298" i="24"/>
  <c r="T2306" i="24"/>
  <c r="T2301" i="24"/>
  <c r="T2309" i="24"/>
  <c r="T2296" i="24"/>
  <c r="T2304" i="24"/>
  <c r="T2312" i="24"/>
  <c r="T2299" i="24"/>
  <c r="T2307" i="24"/>
  <c r="T2302" i="24"/>
  <c r="T2310" i="24"/>
  <c r="T2297" i="24"/>
  <c r="T2305" i="24"/>
  <c r="T2313" i="24"/>
  <c r="U2577" i="24"/>
  <c r="U2572" i="24"/>
  <c r="U2575" i="24"/>
  <c r="U2570" i="24"/>
  <c r="U2578" i="24"/>
  <c r="U2573" i="24"/>
  <c r="U2576" i="24"/>
  <c r="U2571" i="24"/>
  <c r="U2579" i="24"/>
  <c r="U2574" i="24"/>
  <c r="U2609" i="24"/>
  <c r="U2607" i="24"/>
  <c r="U2610" i="24"/>
  <c r="U2608" i="24"/>
  <c r="U2611" i="24"/>
  <c r="U2606" i="24"/>
  <c r="T2774" i="24"/>
  <c r="T2782" i="24"/>
  <c r="T2777" i="24"/>
  <c r="T2785" i="24"/>
  <c r="T2772" i="24"/>
  <c r="T2780" i="24"/>
  <c r="T2775" i="24"/>
  <c r="T2783" i="24"/>
  <c r="T2770" i="24"/>
  <c r="T2778" i="24"/>
  <c r="T2786" i="24"/>
  <c r="T2773" i="24"/>
  <c r="T2781" i="24"/>
  <c r="T2776" i="24"/>
  <c r="T2784" i="24"/>
  <c r="T2771" i="24"/>
  <c r="T2779" i="24"/>
  <c r="U1377" i="24"/>
  <c r="U1385" i="24"/>
  <c r="U1393" i="24"/>
  <c r="U1401" i="24"/>
  <c r="U1372" i="24"/>
  <c r="U1380" i="24"/>
  <c r="U1388" i="24"/>
  <c r="U1396" i="24"/>
  <c r="U1404" i="24"/>
  <c r="U1375" i="24"/>
  <c r="U1383" i="24"/>
  <c r="U1391" i="24"/>
  <c r="U1399" i="24"/>
  <c r="U1370" i="24"/>
  <c r="U1378" i="24"/>
  <c r="U1386" i="24"/>
  <c r="U1394" i="24"/>
  <c r="U1402" i="24"/>
  <c r="U1373" i="24"/>
  <c r="U1381" i="24"/>
  <c r="U1389" i="24"/>
  <c r="U1397" i="24"/>
  <c r="U1405" i="24"/>
  <c r="U1376" i="24"/>
  <c r="U1384" i="24"/>
  <c r="U1392" i="24"/>
  <c r="U1400" i="24"/>
  <c r="U1371" i="24"/>
  <c r="U1379" i="24"/>
  <c r="U1387" i="24"/>
  <c r="U1395" i="24"/>
  <c r="U1403" i="24"/>
  <c r="U1374" i="24"/>
  <c r="U1382" i="24"/>
  <c r="U1390" i="24"/>
  <c r="U1398" i="24"/>
  <c r="U1406" i="24"/>
  <c r="T2348" i="24"/>
  <c r="T2351" i="24"/>
  <c r="T2346" i="24"/>
  <c r="T2349" i="24"/>
  <c r="T2344" i="24"/>
  <c r="T2352" i="24"/>
  <c r="T2350" i="24"/>
  <c r="T2345" i="24"/>
  <c r="T2353" i="24"/>
  <c r="T2347" i="24"/>
  <c r="T2335" i="24"/>
  <c r="T2336" i="24"/>
  <c r="U906" i="24"/>
  <c r="U914" i="24"/>
  <c r="U922" i="24"/>
  <c r="U930" i="24"/>
  <c r="U909" i="24"/>
  <c r="U917" i="24"/>
  <c r="U925" i="24"/>
  <c r="U904" i="24"/>
  <c r="U912" i="24"/>
  <c r="U920" i="24"/>
  <c r="U928" i="24"/>
  <c r="U907" i="24"/>
  <c r="U915" i="24"/>
  <c r="U923" i="24"/>
  <c r="U910" i="24"/>
  <c r="U918" i="24"/>
  <c r="U926" i="24"/>
  <c r="U905" i="24"/>
  <c r="U913" i="24"/>
  <c r="U921" i="24"/>
  <c r="U929" i="24"/>
  <c r="U908" i="24"/>
  <c r="U916" i="24"/>
  <c r="U924" i="24"/>
  <c r="U911" i="24"/>
  <c r="U919" i="24"/>
  <c r="U927" i="24"/>
  <c r="U2177" i="24"/>
  <c r="U2172" i="24"/>
  <c r="U2175" i="24"/>
  <c r="U2173" i="24"/>
  <c r="U2176" i="24"/>
  <c r="U2171" i="24"/>
  <c r="U2174" i="24"/>
  <c r="U2491" i="24"/>
  <c r="U2489" i="24"/>
  <c r="U2493" i="24"/>
  <c r="U2490" i="24"/>
  <c r="U2492" i="24"/>
  <c r="U2488" i="24"/>
  <c r="V251" i="24"/>
  <c r="V259" i="24"/>
  <c r="V267" i="24"/>
  <c r="V275" i="24"/>
  <c r="V283" i="24"/>
  <c r="V246" i="24"/>
  <c r="V254" i="24"/>
  <c r="V262" i="24"/>
  <c r="V270" i="24"/>
  <c r="V278" i="24"/>
  <c r="V286" i="24"/>
  <c r="V294" i="24"/>
  <c r="V249" i="24"/>
  <c r="V257" i="24"/>
  <c r="V265" i="24"/>
  <c r="V273" i="24"/>
  <c r="V281" i="24"/>
  <c r="V289" i="24"/>
  <c r="V252" i="24"/>
  <c r="V260" i="24"/>
  <c r="V268" i="24"/>
  <c r="V276" i="24"/>
  <c r="V284" i="24"/>
  <c r="V292" i="24"/>
  <c r="V247" i="24"/>
  <c r="V255" i="24"/>
  <c r="V263" i="24"/>
  <c r="V271" i="24"/>
  <c r="V279" i="24"/>
  <c r="V287" i="24"/>
  <c r="V250" i="24"/>
  <c r="V258" i="24"/>
  <c r="V266" i="24"/>
  <c r="V274" i="24"/>
  <c r="V282" i="24"/>
  <c r="V290" i="24"/>
  <c r="V248" i="24"/>
  <c r="V256" i="24"/>
  <c r="V264" i="24"/>
  <c r="V272" i="24"/>
  <c r="V280" i="24"/>
  <c r="V288" i="24"/>
  <c r="V253" i="24"/>
  <c r="V291" i="24"/>
  <c r="V277" i="24"/>
  <c r="V293" i="24"/>
  <c r="V261" i="24"/>
  <c r="V285" i="24"/>
  <c r="V295" i="24"/>
  <c r="V269" i="24"/>
  <c r="V2302" i="24"/>
  <c r="V2310" i="24"/>
  <c r="V2297" i="24"/>
  <c r="V2305" i="24"/>
  <c r="V2313" i="24"/>
  <c r="V2300" i="24"/>
  <c r="V2308" i="24"/>
  <c r="V2303" i="24"/>
  <c r="V2311" i="24"/>
  <c r="V2298" i="24"/>
  <c r="V2306" i="24"/>
  <c r="V2301" i="24"/>
  <c r="V2309" i="24"/>
  <c r="V2296" i="24"/>
  <c r="V2304" i="24"/>
  <c r="V2312" i="24"/>
  <c r="V2299" i="24"/>
  <c r="V2307" i="24"/>
  <c r="T6" i="24"/>
  <c r="T14" i="24"/>
  <c r="T22" i="24"/>
  <c r="T30" i="24"/>
  <c r="T38" i="24"/>
  <c r="T46" i="24"/>
  <c r="T9" i="24"/>
  <c r="T17" i="24"/>
  <c r="T25" i="24"/>
  <c r="T33" i="24"/>
  <c r="T41" i="24"/>
  <c r="T4" i="24"/>
  <c r="T12" i="24"/>
  <c r="T20" i="24"/>
  <c r="T28" i="24"/>
  <c r="T36" i="24"/>
  <c r="T44" i="24"/>
  <c r="T7" i="24"/>
  <c r="T15" i="24"/>
  <c r="T23" i="24"/>
  <c r="T31" i="24"/>
  <c r="T39" i="24"/>
  <c r="T47" i="24"/>
  <c r="T10" i="24"/>
  <c r="T18" i="24"/>
  <c r="T26" i="24"/>
  <c r="T34" i="24"/>
  <c r="T42" i="24"/>
  <c r="T5" i="24"/>
  <c r="T13" i="24"/>
  <c r="T21" i="24"/>
  <c r="T29" i="24"/>
  <c r="T37" i="24"/>
  <c r="T45" i="24"/>
  <c r="T8" i="24"/>
  <c r="T16" i="24"/>
  <c r="T24" i="24"/>
  <c r="T32" i="24"/>
  <c r="T40" i="24"/>
  <c r="T27" i="24"/>
  <c r="T11" i="24"/>
  <c r="T35" i="24"/>
  <c r="T19" i="24"/>
  <c r="T3" i="24"/>
  <c r="T43" i="24"/>
  <c r="T2" i="24"/>
  <c r="U83" i="24"/>
  <c r="U91" i="24"/>
  <c r="U99" i="24"/>
  <c r="U107" i="24"/>
  <c r="U115" i="24"/>
  <c r="U86" i="24"/>
  <c r="U94" i="24"/>
  <c r="U102" i="24"/>
  <c r="U110" i="24"/>
  <c r="U118" i="24"/>
  <c r="U81" i="24"/>
  <c r="U89" i="24"/>
  <c r="U97" i="24"/>
  <c r="U105" i="24"/>
  <c r="U113" i="24"/>
  <c r="U84" i="24"/>
  <c r="U92" i="24"/>
  <c r="U100" i="24"/>
  <c r="U108" i="24"/>
  <c r="U116" i="24"/>
  <c r="U87" i="24"/>
  <c r="U95" i="24"/>
  <c r="U103" i="24"/>
  <c r="U111" i="24"/>
  <c r="U119" i="24"/>
  <c r="U82" i="24"/>
  <c r="U90" i="24"/>
  <c r="U98" i="24"/>
  <c r="U106" i="24"/>
  <c r="U114" i="24"/>
  <c r="U85" i="24"/>
  <c r="U93" i="24"/>
  <c r="U101" i="24"/>
  <c r="U109" i="24"/>
  <c r="U117" i="24"/>
  <c r="U104" i="24"/>
  <c r="U88" i="24"/>
  <c r="U112" i="24"/>
  <c r="U96" i="24"/>
  <c r="T442" i="24"/>
  <c r="T450" i="24"/>
  <c r="T458" i="24"/>
  <c r="T466" i="24"/>
  <c r="T474" i="24"/>
  <c r="T482" i="24"/>
  <c r="T490" i="24"/>
  <c r="T498" i="24"/>
  <c r="T440" i="24"/>
  <c r="T448" i="24"/>
  <c r="T456" i="24"/>
  <c r="T464" i="24"/>
  <c r="T472" i="24"/>
  <c r="T480" i="24"/>
  <c r="T488" i="24"/>
  <c r="T496" i="24"/>
  <c r="T443" i="24"/>
  <c r="T451" i="24"/>
  <c r="T459" i="24"/>
  <c r="T467" i="24"/>
  <c r="T475" i="24"/>
  <c r="T483" i="24"/>
  <c r="T491" i="24"/>
  <c r="T446" i="24"/>
  <c r="T454" i="24"/>
  <c r="T462" i="24"/>
  <c r="T470" i="24"/>
  <c r="T478" i="24"/>
  <c r="T486" i="24"/>
  <c r="T494" i="24"/>
  <c r="T441" i="24"/>
  <c r="T449" i="24"/>
  <c r="T457" i="24"/>
  <c r="T465" i="24"/>
  <c r="T473" i="24"/>
  <c r="T481" i="24"/>
  <c r="T489" i="24"/>
  <c r="T497" i="24"/>
  <c r="T444" i="24"/>
  <c r="T452" i="24"/>
  <c r="T460" i="24"/>
  <c r="T468" i="24"/>
  <c r="T476" i="24"/>
  <c r="T484" i="24"/>
  <c r="T492" i="24"/>
  <c r="T439" i="24"/>
  <c r="T471" i="24"/>
  <c r="T461" i="24"/>
  <c r="T493" i="24"/>
  <c r="T463" i="24"/>
  <c r="T495" i="24"/>
  <c r="T453" i="24"/>
  <c r="T485" i="24"/>
  <c r="T455" i="24"/>
  <c r="T487" i="24"/>
  <c r="T445" i="24"/>
  <c r="T477" i="24"/>
  <c r="T447" i="24"/>
  <c r="T479" i="24"/>
  <c r="T469" i="24"/>
  <c r="T824" i="24"/>
  <c r="T832" i="24"/>
  <c r="T840" i="24"/>
  <c r="T848" i="24"/>
  <c r="T856" i="24"/>
  <c r="T864" i="24"/>
  <c r="T827" i="24"/>
  <c r="T835" i="24"/>
  <c r="T843" i="24"/>
  <c r="T851" i="24"/>
  <c r="T859" i="24"/>
  <c r="T867" i="24"/>
  <c r="T830" i="24"/>
  <c r="T838" i="24"/>
  <c r="T846" i="24"/>
  <c r="T854" i="24"/>
  <c r="T862" i="24"/>
  <c r="T825" i="24"/>
  <c r="T833" i="24"/>
  <c r="T841" i="24"/>
  <c r="T849" i="24"/>
  <c r="T857" i="24"/>
  <c r="T865" i="24"/>
  <c r="T828" i="24"/>
  <c r="T836" i="24"/>
  <c r="T844" i="24"/>
  <c r="T852" i="24"/>
  <c r="T860" i="24"/>
  <c r="T868" i="24"/>
  <c r="T831" i="24"/>
  <c r="T826" i="24"/>
  <c r="T834" i="24"/>
  <c r="T842" i="24"/>
  <c r="T850" i="24"/>
  <c r="T858" i="24"/>
  <c r="T866" i="24"/>
  <c r="T829" i="24"/>
  <c r="T837" i="24"/>
  <c r="T853" i="24"/>
  <c r="T855" i="24"/>
  <c r="T845" i="24"/>
  <c r="T847" i="24"/>
  <c r="T869" i="24"/>
  <c r="T839" i="24"/>
  <c r="T861" i="24"/>
  <c r="T863" i="24"/>
  <c r="V2574" i="24"/>
  <c r="V2577" i="24"/>
  <c r="V2572" i="24"/>
  <c r="V2575" i="24"/>
  <c r="V2570" i="24"/>
  <c r="V2578" i="24"/>
  <c r="V2573" i="24"/>
  <c r="V2576" i="24"/>
  <c r="V2571" i="24"/>
  <c r="V2579" i="24"/>
  <c r="V2246" i="24"/>
  <c r="V2254" i="24"/>
  <c r="V2241" i="24"/>
  <c r="V2249" i="24"/>
  <c r="V2257" i="24"/>
  <c r="V2244" i="24"/>
  <c r="V2252" i="24"/>
  <c r="V2247" i="24"/>
  <c r="V2255" i="24"/>
  <c r="V2242" i="24"/>
  <c r="V2250" i="24"/>
  <c r="V2258" i="24"/>
  <c r="V2245" i="24"/>
  <c r="V2253" i="24"/>
  <c r="V2240" i="24"/>
  <c r="V2248" i="24"/>
  <c r="V2256" i="24"/>
  <c r="V2243" i="24"/>
  <c r="V2251" i="24"/>
  <c r="V2259" i="24"/>
  <c r="U2297" i="24"/>
  <c r="U2305" i="24"/>
  <c r="U2313" i="24"/>
  <c r="U2300" i="24"/>
  <c r="U2308" i="24"/>
  <c r="U2303" i="24"/>
  <c r="U2311" i="24"/>
  <c r="U2298" i="24"/>
  <c r="U2306" i="24"/>
  <c r="U2301" i="24"/>
  <c r="U2309" i="24"/>
  <c r="U2296" i="24"/>
  <c r="U2304" i="24"/>
  <c r="U2312" i="24"/>
  <c r="U2299" i="24"/>
  <c r="U2307" i="24"/>
  <c r="U2302" i="24"/>
  <c r="U2310" i="24"/>
  <c r="U2033" i="24"/>
  <c r="U2041" i="24"/>
  <c r="U2049" i="24"/>
  <c r="U2028" i="24"/>
  <c r="U2036" i="24"/>
  <c r="U2044" i="24"/>
  <c r="U2052" i="24"/>
  <c r="U2031" i="24"/>
  <c r="U2039" i="24"/>
  <c r="U2047" i="24"/>
  <c r="U2034" i="24"/>
  <c r="U2042" i="24"/>
  <c r="U2050" i="24"/>
  <c r="U2029" i="24"/>
  <c r="U2037" i="24"/>
  <c r="U2045" i="24"/>
  <c r="U2053" i="24"/>
  <c r="U2032" i="24"/>
  <c r="U2040" i="24"/>
  <c r="U2048" i="24"/>
  <c r="U2027" i="24"/>
  <c r="U2035" i="24"/>
  <c r="U2043" i="24"/>
  <c r="U2051" i="24"/>
  <c r="U2030" i="24"/>
  <c r="U2038" i="24"/>
  <c r="U2046" i="24"/>
  <c r="U2054" i="24"/>
  <c r="U2513" i="24"/>
  <c r="U2521" i="24"/>
  <c r="U2516" i="24"/>
  <c r="U2511" i="24"/>
  <c r="U2519" i="24"/>
  <c r="U2514" i="24"/>
  <c r="U2522" i="24"/>
  <c r="U2517" i="24"/>
  <c r="U2512" i="24"/>
  <c r="U2520" i="24"/>
  <c r="U2515" i="24"/>
  <c r="U2510" i="24"/>
  <c r="U2518" i="24"/>
  <c r="T2180" i="24"/>
  <c r="T2188" i="24"/>
  <c r="T2196" i="24"/>
  <c r="T2183" i="24"/>
  <c r="T2191" i="24"/>
  <c r="T2186" i="24"/>
  <c r="T2194" i="24"/>
  <c r="T2181" i="24"/>
  <c r="T2189" i="24"/>
  <c r="T2184" i="24"/>
  <c r="T2192" i="24"/>
  <c r="T2179" i="24"/>
  <c r="T2187" i="24"/>
  <c r="T2195" i="24"/>
  <c r="T2182" i="24"/>
  <c r="T2190" i="24"/>
  <c r="T2185" i="24"/>
  <c r="T2193" i="24"/>
  <c r="V2278" i="24"/>
  <c r="V2286" i="24"/>
  <c r="V2294" i="24"/>
  <c r="V2281" i="24"/>
  <c r="V2289" i="24"/>
  <c r="V2276" i="24"/>
  <c r="V2284" i="24"/>
  <c r="V2292" i="24"/>
  <c r="V2279" i="24"/>
  <c r="V2287" i="24"/>
  <c r="V2282" i="24"/>
  <c r="V2290" i="24"/>
  <c r="V2277" i="24"/>
  <c r="V2285" i="24"/>
  <c r="V2293" i="24"/>
  <c r="V2280" i="24"/>
  <c r="V2288" i="24"/>
  <c r="V2275" i="24"/>
  <c r="V2283" i="24"/>
  <c r="V2291" i="24"/>
  <c r="V603" i="24"/>
  <c r="V611" i="24"/>
  <c r="V619" i="24"/>
  <c r="V627" i="24"/>
  <c r="V635" i="24"/>
  <c r="V606" i="24"/>
  <c r="V614" i="24"/>
  <c r="V622" i="24"/>
  <c r="V630" i="24"/>
  <c r="V601" i="24"/>
  <c r="V609" i="24"/>
  <c r="V617" i="24"/>
  <c r="V625" i="24"/>
  <c r="V633" i="24"/>
  <c r="V604" i="24"/>
  <c r="V612" i="24"/>
  <c r="V620" i="24"/>
  <c r="V628" i="24"/>
  <c r="V636" i="24"/>
  <c r="V607" i="24"/>
  <c r="V615" i="24"/>
  <c r="V623" i="24"/>
  <c r="V631" i="24"/>
  <c r="V602" i="24"/>
  <c r="V610" i="24"/>
  <c r="V618" i="24"/>
  <c r="V626" i="24"/>
  <c r="V634" i="24"/>
  <c r="V605" i="24"/>
  <c r="V613" i="24"/>
  <c r="V621" i="24"/>
  <c r="V629" i="24"/>
  <c r="V608" i="24"/>
  <c r="V632" i="24"/>
  <c r="V616" i="24"/>
  <c r="V624" i="24"/>
  <c r="V2262" i="24"/>
  <c r="V2270" i="24"/>
  <c r="V2265" i="24"/>
  <c r="V2273" i="24"/>
  <c r="V2268" i="24"/>
  <c r="V2263" i="24"/>
  <c r="V2271" i="24"/>
  <c r="V2266" i="24"/>
  <c r="V2261" i="24"/>
  <c r="V2269" i="24"/>
  <c r="V2264" i="24"/>
  <c r="V2272" i="24"/>
  <c r="V2267" i="24"/>
  <c r="U2628" i="24"/>
  <c r="U2629" i="24"/>
  <c r="D49" i="4"/>
  <c r="T1045" i="24"/>
  <c r="T1053" i="24"/>
  <c r="T1061" i="24"/>
  <c r="T1069" i="24"/>
  <c r="T1077" i="24"/>
  <c r="T1085" i="24"/>
  <c r="T1040" i="24"/>
  <c r="T1048" i="24"/>
  <c r="T1056" i="24"/>
  <c r="T1064" i="24"/>
  <c r="T1072" i="24"/>
  <c r="T1080" i="24"/>
  <c r="T1043" i="24"/>
  <c r="T1051" i="24"/>
  <c r="T1059" i="24"/>
  <c r="T1067" i="24"/>
  <c r="T1075" i="24"/>
  <c r="T1083" i="24"/>
  <c r="T1038" i="24"/>
  <c r="T1046" i="24"/>
  <c r="T1054" i="24"/>
  <c r="T1062" i="24"/>
  <c r="T1070" i="24"/>
  <c r="T1078" i="24"/>
  <c r="T1086" i="24"/>
  <c r="T1041" i="24"/>
  <c r="T1049" i="24"/>
  <c r="T1057" i="24"/>
  <c r="T1065" i="24"/>
  <c r="T1073" i="24"/>
  <c r="T1081" i="24"/>
  <c r="T1044" i="24"/>
  <c r="T1052" i="24"/>
  <c r="T1060" i="24"/>
  <c r="T1068" i="24"/>
  <c r="T1076" i="24"/>
  <c r="T1084" i="24"/>
  <c r="T1039" i="24"/>
  <c r="T1047" i="24"/>
  <c r="T1055" i="24"/>
  <c r="T1063" i="24"/>
  <c r="T1071" i="24"/>
  <c r="T1079" i="24"/>
  <c r="T1087" i="24"/>
  <c r="T1042" i="24"/>
  <c r="T1050" i="24"/>
  <c r="T1058" i="24"/>
  <c r="T1066" i="24"/>
  <c r="T1074" i="24"/>
  <c r="T1082" i="24"/>
  <c r="D11" i="4"/>
  <c r="T166" i="24"/>
  <c r="T174" i="24"/>
  <c r="T182" i="24"/>
  <c r="T169" i="24"/>
  <c r="T177" i="24"/>
  <c r="T185" i="24"/>
  <c r="T172" i="24"/>
  <c r="T180" i="24"/>
  <c r="T188" i="24"/>
  <c r="T170" i="24"/>
  <c r="T178" i="24"/>
  <c r="T186" i="24"/>
  <c r="T165" i="24"/>
  <c r="T173" i="24"/>
  <c r="T181" i="24"/>
  <c r="T189" i="24"/>
  <c r="T168" i="24"/>
  <c r="T176" i="24"/>
  <c r="T184" i="24"/>
  <c r="T167" i="24"/>
  <c r="T195" i="24"/>
  <c r="T203" i="24"/>
  <c r="T211" i="24"/>
  <c r="T179" i="24"/>
  <c r="T198" i="24"/>
  <c r="T206" i="24"/>
  <c r="T214" i="24"/>
  <c r="T193" i="24"/>
  <c r="T201" i="24"/>
  <c r="T209" i="24"/>
  <c r="T171" i="24"/>
  <c r="T190" i="24"/>
  <c r="T196" i="24"/>
  <c r="T204" i="24"/>
  <c r="T212" i="24"/>
  <c r="T183" i="24"/>
  <c r="T191" i="24"/>
  <c r="T199" i="24"/>
  <c r="T207" i="24"/>
  <c r="T194" i="24"/>
  <c r="T202" i="24"/>
  <c r="T210" i="24"/>
  <c r="T187" i="24"/>
  <c r="T192" i="24"/>
  <c r="T200" i="24"/>
  <c r="T208" i="24"/>
  <c r="T205" i="24"/>
  <c r="T175" i="24"/>
  <c r="T213" i="24"/>
  <c r="T197" i="24"/>
  <c r="E31" i="4"/>
  <c r="U697" i="24"/>
  <c r="U705" i="24"/>
  <c r="U692" i="24"/>
  <c r="U700" i="24"/>
  <c r="U708" i="24"/>
  <c r="U695" i="24"/>
  <c r="U703" i="24"/>
  <c r="U711" i="24"/>
  <c r="U693" i="24"/>
  <c r="U701" i="24"/>
  <c r="U709" i="24"/>
  <c r="U690" i="24"/>
  <c r="U706" i="24"/>
  <c r="U710" i="24"/>
  <c r="U713" i="24"/>
  <c r="U716" i="24"/>
  <c r="U719" i="24"/>
  <c r="U727" i="24"/>
  <c r="U735" i="24"/>
  <c r="U743" i="24"/>
  <c r="U696" i="24"/>
  <c r="U722" i="24"/>
  <c r="U730" i="24"/>
  <c r="U738" i="24"/>
  <c r="U746" i="24"/>
  <c r="U691" i="24"/>
  <c r="U707" i="24"/>
  <c r="U714" i="24"/>
  <c r="U717" i="24"/>
  <c r="U725" i="24"/>
  <c r="U733" i="24"/>
  <c r="U741" i="24"/>
  <c r="U702" i="24"/>
  <c r="U720" i="24"/>
  <c r="U728" i="24"/>
  <c r="U736" i="24"/>
  <c r="U744" i="24"/>
  <c r="U698" i="24"/>
  <c r="U723" i="24"/>
  <c r="U731" i="24"/>
  <c r="U739" i="24"/>
  <c r="U747" i="24"/>
  <c r="U704" i="24"/>
  <c r="U712" i="24"/>
  <c r="U715" i="24"/>
  <c r="U718" i="24"/>
  <c r="U726" i="24"/>
  <c r="U734" i="24"/>
  <c r="U742" i="24"/>
  <c r="U699" i="24"/>
  <c r="U721" i="24"/>
  <c r="U729" i="24"/>
  <c r="U737" i="24"/>
  <c r="U745" i="24"/>
  <c r="U694" i="24"/>
  <c r="U724" i="24"/>
  <c r="U732" i="24"/>
  <c r="U740" i="24"/>
  <c r="U748" i="24"/>
  <c r="G31" i="4"/>
  <c r="V694" i="24"/>
  <c r="V702" i="24"/>
  <c r="V697" i="24"/>
  <c r="V705" i="24"/>
  <c r="V692" i="24"/>
  <c r="V700" i="24"/>
  <c r="V708" i="24"/>
  <c r="V716" i="24"/>
  <c r="V690" i="24"/>
  <c r="V698" i="24"/>
  <c r="V706" i="24"/>
  <c r="V695" i="24"/>
  <c r="V724" i="24"/>
  <c r="V732" i="24"/>
  <c r="V740" i="24"/>
  <c r="V748" i="24"/>
  <c r="V701" i="24"/>
  <c r="V710" i="24"/>
  <c r="V713" i="24"/>
  <c r="V719" i="24"/>
  <c r="V727" i="24"/>
  <c r="V735" i="24"/>
  <c r="V743" i="24"/>
  <c r="V696" i="24"/>
  <c r="V722" i="24"/>
  <c r="V730" i="24"/>
  <c r="V738" i="24"/>
  <c r="V746" i="24"/>
  <c r="V691" i="24"/>
  <c r="V707" i="24"/>
  <c r="V711" i="24"/>
  <c r="V714" i="24"/>
  <c r="V717" i="24"/>
  <c r="V725" i="24"/>
  <c r="V733" i="24"/>
  <c r="V741" i="24"/>
  <c r="V703" i="24"/>
  <c r="V720" i="24"/>
  <c r="V728" i="24"/>
  <c r="V736" i="24"/>
  <c r="V744" i="24"/>
  <c r="V693" i="24"/>
  <c r="V723" i="24"/>
  <c r="V731" i="24"/>
  <c r="V739" i="24"/>
  <c r="V747" i="24"/>
  <c r="V704" i="24"/>
  <c r="V709" i="24"/>
  <c r="V712" i="24"/>
  <c r="V715" i="24"/>
  <c r="V718" i="24"/>
  <c r="V726" i="24"/>
  <c r="V734" i="24"/>
  <c r="V742" i="24"/>
  <c r="V699" i="24"/>
  <c r="V721" i="24"/>
  <c r="V729" i="24"/>
  <c r="V737" i="24"/>
  <c r="V745" i="24"/>
  <c r="G11" i="4"/>
  <c r="V168" i="24"/>
  <c r="V176" i="24"/>
  <c r="V184" i="24"/>
  <c r="V171" i="24"/>
  <c r="V179" i="24"/>
  <c r="V187" i="24"/>
  <c r="V166" i="24"/>
  <c r="V174" i="24"/>
  <c r="V182" i="24"/>
  <c r="V190" i="24"/>
  <c r="V172" i="24"/>
  <c r="V180" i="24"/>
  <c r="V188" i="24"/>
  <c r="V167" i="24"/>
  <c r="V175" i="24"/>
  <c r="V183" i="24"/>
  <c r="V170" i="24"/>
  <c r="V178" i="24"/>
  <c r="V186" i="24"/>
  <c r="V177" i="24"/>
  <c r="V197" i="24"/>
  <c r="V205" i="24"/>
  <c r="V213" i="24"/>
  <c r="V192" i="24"/>
  <c r="V200" i="24"/>
  <c r="V208" i="24"/>
  <c r="V169" i="24"/>
  <c r="V189" i="24"/>
  <c r="V195" i="24"/>
  <c r="V203" i="24"/>
  <c r="V211" i="24"/>
  <c r="V181" i="24"/>
  <c r="V198" i="24"/>
  <c r="V206" i="24"/>
  <c r="V214" i="24"/>
  <c r="V193" i="24"/>
  <c r="V201" i="24"/>
  <c r="V209" i="24"/>
  <c r="V173" i="24"/>
  <c r="V196" i="24"/>
  <c r="V204" i="24"/>
  <c r="V212" i="24"/>
  <c r="V165" i="24"/>
  <c r="V194" i="24"/>
  <c r="V202" i="24"/>
  <c r="V210" i="24"/>
  <c r="V207" i="24"/>
  <c r="V185" i="24"/>
  <c r="V191" i="24"/>
  <c r="V199" i="24"/>
  <c r="D43" i="4"/>
  <c r="T957" i="24"/>
  <c r="T965" i="24"/>
  <c r="T973" i="24"/>
  <c r="T981" i="24"/>
  <c r="T989" i="24"/>
  <c r="T960" i="24"/>
  <c r="T968" i="24"/>
  <c r="T976" i="24"/>
  <c r="T984" i="24"/>
  <c r="T992" i="24"/>
  <c r="T963" i="24"/>
  <c r="T971" i="24"/>
  <c r="T979" i="24"/>
  <c r="T987" i="24"/>
  <c r="T995" i="24"/>
  <c r="T958" i="24"/>
  <c r="T966" i="24"/>
  <c r="T974" i="24"/>
  <c r="T982" i="24"/>
  <c r="T990" i="24"/>
  <c r="T961" i="24"/>
  <c r="T969" i="24"/>
  <c r="T977" i="24"/>
  <c r="T985" i="24"/>
  <c r="T993" i="24"/>
  <c r="T964" i="24"/>
  <c r="T972" i="24"/>
  <c r="T980" i="24"/>
  <c r="T988" i="24"/>
  <c r="T996" i="24"/>
  <c r="T959" i="24"/>
  <c r="T967" i="24"/>
  <c r="T975" i="24"/>
  <c r="T983" i="24"/>
  <c r="T991" i="24"/>
  <c r="T962" i="24"/>
  <c r="T970" i="24"/>
  <c r="T978" i="24"/>
  <c r="T986" i="24"/>
  <c r="T994" i="24"/>
  <c r="G113" i="4"/>
  <c r="V2062" i="24"/>
  <c r="V2070" i="24"/>
  <c r="V2078" i="24"/>
  <c r="V2057" i="24"/>
  <c r="V2065" i="24"/>
  <c r="V2073" i="24"/>
  <c r="V2081" i="24"/>
  <c r="V2060" i="24"/>
  <c r="V2068" i="24"/>
  <c r="V2076" i="24"/>
  <c r="V2063" i="24"/>
  <c r="V2071" i="24"/>
  <c r="V2079" i="24"/>
  <c r="V2058" i="24"/>
  <c r="V2066" i="24"/>
  <c r="V2074" i="24"/>
  <c r="V2082" i="24"/>
  <c r="V2061" i="24"/>
  <c r="V2069" i="24"/>
  <c r="V2077" i="24"/>
  <c r="V2056" i="24"/>
  <c r="V2064" i="24"/>
  <c r="V2072" i="24"/>
  <c r="V2080" i="24"/>
  <c r="V2059" i="24"/>
  <c r="V2067" i="24"/>
  <c r="V2075" i="24"/>
  <c r="V2083" i="24"/>
  <c r="D58" i="4"/>
  <c r="T1145" i="24"/>
  <c r="T1153" i="24"/>
  <c r="T1161" i="24"/>
  <c r="T1169" i="24"/>
  <c r="T1177" i="24"/>
  <c r="T1185" i="24"/>
  <c r="T1148" i="24"/>
  <c r="T1156" i="24"/>
  <c r="T1164" i="24"/>
  <c r="T1172" i="24"/>
  <c r="T1180" i="24"/>
  <c r="T1188" i="24"/>
  <c r="T1143" i="24"/>
  <c r="T1151" i="24"/>
  <c r="T1159" i="24"/>
  <c r="T1167" i="24"/>
  <c r="T1175" i="24"/>
  <c r="T1183" i="24"/>
  <c r="T1146" i="24"/>
  <c r="T1154" i="24"/>
  <c r="T1162" i="24"/>
  <c r="T1170" i="24"/>
  <c r="T1178" i="24"/>
  <c r="T1186" i="24"/>
  <c r="T1149" i="24"/>
  <c r="T1157" i="24"/>
  <c r="T1165" i="24"/>
  <c r="T1173" i="24"/>
  <c r="T1181" i="24"/>
  <c r="T1189" i="24"/>
  <c r="T1144" i="24"/>
  <c r="T1152" i="24"/>
  <c r="T1160" i="24"/>
  <c r="T1168" i="24"/>
  <c r="T1176" i="24"/>
  <c r="T1184" i="24"/>
  <c r="T1147" i="24"/>
  <c r="T1155" i="24"/>
  <c r="T1163" i="24"/>
  <c r="T1171" i="24"/>
  <c r="T1179" i="24"/>
  <c r="T1187" i="24"/>
  <c r="T1150" i="24"/>
  <c r="T1158" i="24"/>
  <c r="T1166" i="24"/>
  <c r="T1174" i="24"/>
  <c r="T1182" i="24"/>
  <c r="D19" i="4"/>
  <c r="T300" i="24"/>
  <c r="T308" i="24"/>
  <c r="T303" i="24"/>
  <c r="T311" i="24"/>
  <c r="T319" i="24"/>
  <c r="T327" i="24"/>
  <c r="T335" i="24"/>
  <c r="T298" i="24"/>
  <c r="T306" i="24"/>
  <c r="T314" i="24"/>
  <c r="T322" i="24"/>
  <c r="T330" i="24"/>
  <c r="T338" i="24"/>
  <c r="T304" i="24"/>
  <c r="T312" i="24"/>
  <c r="T320" i="24"/>
  <c r="T328" i="24"/>
  <c r="T336" i="24"/>
  <c r="T302" i="24"/>
  <c r="T310" i="24"/>
  <c r="T318" i="24"/>
  <c r="T321" i="24"/>
  <c r="T334" i="24"/>
  <c r="T346" i="24"/>
  <c r="T354" i="24"/>
  <c r="T362" i="24"/>
  <c r="T297" i="24"/>
  <c r="T316" i="24"/>
  <c r="T326" i="24"/>
  <c r="T341" i="24"/>
  <c r="T349" i="24"/>
  <c r="T357" i="24"/>
  <c r="T365" i="24"/>
  <c r="T305" i="24"/>
  <c r="T317" i="24"/>
  <c r="T331" i="24"/>
  <c r="T344" i="24"/>
  <c r="T352" i="24"/>
  <c r="T360" i="24"/>
  <c r="T299" i="24"/>
  <c r="T323" i="24"/>
  <c r="T339" i="24"/>
  <c r="T347" i="24"/>
  <c r="T355" i="24"/>
  <c r="T363" i="24"/>
  <c r="T307" i="24"/>
  <c r="T313" i="24"/>
  <c r="T342" i="24"/>
  <c r="T350" i="24"/>
  <c r="T358" i="24"/>
  <c r="T301" i="24"/>
  <c r="T332" i="24"/>
  <c r="T345" i="24"/>
  <c r="T353" i="24"/>
  <c r="T361" i="24"/>
  <c r="T309" i="24"/>
  <c r="T324" i="24"/>
  <c r="T333" i="24"/>
  <c r="T337" i="24"/>
  <c r="T340" i="24"/>
  <c r="T348" i="24"/>
  <c r="T356" i="24"/>
  <c r="T364" i="24"/>
  <c r="T329" i="24"/>
  <c r="T359" i="24"/>
  <c r="T343" i="24"/>
  <c r="T315" i="24"/>
  <c r="T325" i="24"/>
  <c r="T351" i="24"/>
  <c r="V1494" i="24"/>
  <c r="V1502" i="24"/>
  <c r="V1497" i="24"/>
  <c r="V1505" i="24"/>
  <c r="V1500" i="24"/>
  <c r="V1508" i="24"/>
  <c r="V1495" i="24"/>
  <c r="V1503" i="24"/>
  <c r="V1511" i="24"/>
  <c r="V1498" i="24"/>
  <c r="V1506" i="24"/>
  <c r="V1496" i="24"/>
  <c r="V1504" i="24"/>
  <c r="V1512" i="24"/>
  <c r="V1499" i="24"/>
  <c r="V1507" i="24"/>
  <c r="V1501" i="24"/>
  <c r="V1509" i="24"/>
  <c r="V1510" i="24"/>
  <c r="V1493" i="24"/>
  <c r="U2704" i="24"/>
  <c r="U2712" i="24"/>
  <c r="U2720" i="24"/>
  <c r="U2699" i="24"/>
  <c r="U2707" i="24"/>
  <c r="U2715" i="24"/>
  <c r="U2723" i="24"/>
  <c r="U2702" i="24"/>
  <c r="U2710" i="24"/>
  <c r="U2718" i="24"/>
  <c r="U2726" i="24"/>
  <c r="U2705" i="24"/>
  <c r="U2713" i="24"/>
  <c r="U2721" i="24"/>
  <c r="U2700" i="24"/>
  <c r="U2708" i="24"/>
  <c r="U2716" i="24"/>
  <c r="U2724" i="24"/>
  <c r="U2703" i="24"/>
  <c r="U2711" i="24"/>
  <c r="U2719" i="24"/>
  <c r="U2698" i="24"/>
  <c r="U2706" i="24"/>
  <c r="U2714" i="24"/>
  <c r="U2722" i="24"/>
  <c r="U2701" i="24"/>
  <c r="U2709" i="24"/>
  <c r="U2717" i="24"/>
  <c r="U2725" i="24"/>
  <c r="T1978" i="24"/>
  <c r="T1986" i="24"/>
  <c r="T1994" i="24"/>
  <c r="T1973" i="24"/>
  <c r="T1981" i="24"/>
  <c r="T1989" i="24"/>
  <c r="T1976" i="24"/>
  <c r="T1984" i="24"/>
  <c r="T1992" i="24"/>
  <c r="T1971" i="24"/>
  <c r="T1974" i="24"/>
  <c r="T1982" i="24"/>
  <c r="T1990" i="24"/>
  <c r="T1977" i="24"/>
  <c r="T1985" i="24"/>
  <c r="T1993" i="24"/>
  <c r="T1975" i="24"/>
  <c r="T1983" i="24"/>
  <c r="T1991" i="24"/>
  <c r="T1979" i="24"/>
  <c r="T1980" i="24"/>
  <c r="T1998" i="24"/>
  <c r="T1972" i="24"/>
  <c r="T1995" i="24"/>
  <c r="T1999" i="24"/>
  <c r="T1996" i="24"/>
  <c r="T1987" i="24"/>
  <c r="T1988" i="24"/>
  <c r="T1997" i="24"/>
  <c r="T2420" i="24"/>
  <c r="T2428" i="24"/>
  <c r="T2423" i="24"/>
  <c r="T2431" i="24"/>
  <c r="T2426" i="24"/>
  <c r="T2434" i="24"/>
  <c r="T2421" i="24"/>
  <c r="T2429" i="24"/>
  <c r="T2424" i="24"/>
  <c r="T2432" i="24"/>
  <c r="T2422" i="24"/>
  <c r="T2430" i="24"/>
  <c r="T2425" i="24"/>
  <c r="T2433" i="24"/>
  <c r="T2435" i="24"/>
  <c r="T2427" i="24"/>
  <c r="U558" i="24"/>
  <c r="U566" i="24"/>
  <c r="U574" i="24"/>
  <c r="U582" i="24"/>
  <c r="U590" i="24"/>
  <c r="U598" i="24"/>
  <c r="U561" i="24"/>
  <c r="U569" i="24"/>
  <c r="U577" i="24"/>
  <c r="U585" i="24"/>
  <c r="U593" i="24"/>
  <c r="U556" i="24"/>
  <c r="U564" i="24"/>
  <c r="U572" i="24"/>
  <c r="U580" i="24"/>
  <c r="U588" i="24"/>
  <c r="U596" i="24"/>
  <c r="U559" i="24"/>
  <c r="U567" i="24"/>
  <c r="U575" i="24"/>
  <c r="U583" i="24"/>
  <c r="U591" i="24"/>
  <c r="U599" i="24"/>
  <c r="U562" i="24"/>
  <c r="U570" i="24"/>
  <c r="U578" i="24"/>
  <c r="U586" i="24"/>
  <c r="U594" i="24"/>
  <c r="U557" i="24"/>
  <c r="U565" i="24"/>
  <c r="U573" i="24"/>
  <c r="U581" i="24"/>
  <c r="U589" i="24"/>
  <c r="U597" i="24"/>
  <c r="U560" i="24"/>
  <c r="U568" i="24"/>
  <c r="U576" i="24"/>
  <c r="U584" i="24"/>
  <c r="U592" i="24"/>
  <c r="U571" i="24"/>
  <c r="U595" i="24"/>
  <c r="U555" i="24"/>
  <c r="U579" i="24"/>
  <c r="U563" i="24"/>
  <c r="U587" i="24"/>
  <c r="U1775" i="24"/>
  <c r="U1783" i="24"/>
  <c r="U1778" i="24"/>
  <c r="U1786" i="24"/>
  <c r="U1773" i="24"/>
  <c r="U1781" i="24"/>
  <c r="U1789" i="24"/>
  <c r="U1776" i="24"/>
  <c r="U1784" i="24"/>
  <c r="U1779" i="24"/>
  <c r="U1787" i="24"/>
  <c r="U1774" i="24"/>
  <c r="U1782" i="24"/>
  <c r="U1777" i="24"/>
  <c r="U1785" i="24"/>
  <c r="U1780" i="24"/>
  <c r="U1788" i="24"/>
  <c r="T1602" i="24"/>
  <c r="T1610" i="24"/>
  <c r="T1597" i="24"/>
  <c r="T1605" i="24"/>
  <c r="T1613" i="24"/>
  <c r="T1600" i="24"/>
  <c r="T1608" i="24"/>
  <c r="T1603" i="24"/>
  <c r="T1611" i="24"/>
  <c r="T1598" i="24"/>
  <c r="T1606" i="24"/>
  <c r="T1614" i="24"/>
  <c r="T1601" i="24"/>
  <c r="T1609" i="24"/>
  <c r="T1596" i="24"/>
  <c r="T1604" i="24"/>
  <c r="T1612" i="24"/>
  <c r="T1599" i="24"/>
  <c r="T1607" i="24"/>
  <c r="U2121" i="24"/>
  <c r="U2129" i="24"/>
  <c r="U2124" i="24"/>
  <c r="U2119" i="24"/>
  <c r="U2127" i="24"/>
  <c r="U2122" i="24"/>
  <c r="U2130" i="24"/>
  <c r="U2125" i="24"/>
  <c r="U2120" i="24"/>
  <c r="U2128" i="24"/>
  <c r="U2123" i="24"/>
  <c r="U2131" i="24"/>
  <c r="U2126" i="24"/>
  <c r="U758" i="24"/>
  <c r="U766" i="24"/>
  <c r="U753" i="24"/>
  <c r="U761" i="24"/>
  <c r="U756" i="24"/>
  <c r="U764" i="24"/>
  <c r="U751" i="24"/>
  <c r="U759" i="24"/>
  <c r="U767" i="24"/>
  <c r="U754" i="24"/>
  <c r="U762" i="24"/>
  <c r="U757" i="24"/>
  <c r="U765" i="24"/>
  <c r="U752" i="24"/>
  <c r="U760" i="24"/>
  <c r="U768" i="24"/>
  <c r="U755" i="24"/>
  <c r="U763" i="24"/>
  <c r="U1090" i="24"/>
  <c r="U1098" i="24"/>
  <c r="U1093" i="24"/>
  <c r="U1101" i="24"/>
  <c r="U1091" i="24"/>
  <c r="U1099" i="24"/>
  <c r="U1094" i="24"/>
  <c r="U1092" i="24"/>
  <c r="U1095" i="24"/>
  <c r="U1096" i="24"/>
  <c r="U1102" i="24"/>
  <c r="U1110" i="24"/>
  <c r="U1118" i="24"/>
  <c r="U1126" i="24"/>
  <c r="U1134" i="24"/>
  <c r="U1097" i="24"/>
  <c r="U1105" i="24"/>
  <c r="U1113" i="24"/>
  <c r="U1121" i="24"/>
  <c r="U1129" i="24"/>
  <c r="U1137" i="24"/>
  <c r="U1108" i="24"/>
  <c r="U1116" i="24"/>
  <c r="U1124" i="24"/>
  <c r="U1132" i="24"/>
  <c r="U1140" i="24"/>
  <c r="U1089" i="24"/>
  <c r="U1103" i="24"/>
  <c r="U1111" i="24"/>
  <c r="U1119" i="24"/>
  <c r="U1127" i="24"/>
  <c r="U1135" i="24"/>
  <c r="U1106" i="24"/>
  <c r="U1114" i="24"/>
  <c r="U1122" i="24"/>
  <c r="U1130" i="24"/>
  <c r="U1138" i="24"/>
  <c r="U1100" i="24"/>
  <c r="U1109" i="24"/>
  <c r="U1117" i="24"/>
  <c r="U1125" i="24"/>
  <c r="U1133" i="24"/>
  <c r="U1141" i="24"/>
  <c r="U1104" i="24"/>
  <c r="U1112" i="24"/>
  <c r="U1120" i="24"/>
  <c r="U1128" i="24"/>
  <c r="U1136" i="24"/>
  <c r="U1107" i="24"/>
  <c r="U1115" i="24"/>
  <c r="U1123" i="24"/>
  <c r="U1131" i="24"/>
  <c r="U1139" i="24"/>
  <c r="T2918" i="24"/>
  <c r="T2917" i="24"/>
  <c r="T2626" i="24"/>
  <c r="T2624" i="24"/>
  <c r="T2625" i="24"/>
  <c r="T54" i="24"/>
  <c r="T62" i="24"/>
  <c r="T70" i="24"/>
  <c r="T78" i="24"/>
  <c r="T49" i="24"/>
  <c r="T57" i="24"/>
  <c r="T65" i="24"/>
  <c r="T73" i="24"/>
  <c r="T52" i="24"/>
  <c r="T60" i="24"/>
  <c r="T68" i="24"/>
  <c r="T76" i="24"/>
  <c r="T55" i="24"/>
  <c r="T63" i="24"/>
  <c r="T71" i="24"/>
  <c r="T79" i="24"/>
  <c r="T50" i="24"/>
  <c r="T58" i="24"/>
  <c r="T66" i="24"/>
  <c r="T74" i="24"/>
  <c r="T53" i="24"/>
  <c r="T61" i="24"/>
  <c r="T69" i="24"/>
  <c r="T77" i="24"/>
  <c r="T56" i="24"/>
  <c r="T64" i="24"/>
  <c r="T72" i="24"/>
  <c r="T67" i="24"/>
  <c r="T51" i="24"/>
  <c r="T75" i="24"/>
  <c r="T59" i="24"/>
  <c r="U638" i="24"/>
  <c r="U646" i="24"/>
  <c r="U654" i="24"/>
  <c r="U662" i="24"/>
  <c r="U670" i="24"/>
  <c r="U678" i="24"/>
  <c r="U686" i="24"/>
  <c r="U641" i="24"/>
  <c r="U649" i="24"/>
  <c r="U657" i="24"/>
  <c r="U665" i="24"/>
  <c r="U673" i="24"/>
  <c r="U681" i="24"/>
  <c r="U644" i="24"/>
  <c r="U652" i="24"/>
  <c r="U660" i="24"/>
  <c r="U668" i="24"/>
  <c r="U676" i="24"/>
  <c r="U684" i="24"/>
  <c r="U639" i="24"/>
  <c r="U647" i="24"/>
  <c r="U655" i="24"/>
  <c r="U663" i="24"/>
  <c r="U671" i="24"/>
  <c r="U679" i="24"/>
  <c r="U687" i="24"/>
  <c r="U642" i="24"/>
  <c r="U650" i="24"/>
  <c r="U658" i="24"/>
  <c r="U666" i="24"/>
  <c r="U674" i="24"/>
  <c r="U682" i="24"/>
  <c r="U645" i="24"/>
  <c r="U653" i="24"/>
  <c r="U661" i="24"/>
  <c r="U669" i="24"/>
  <c r="U677" i="24"/>
  <c r="U685" i="24"/>
  <c r="U651" i="24"/>
  <c r="U683" i="24"/>
  <c r="U664" i="24"/>
  <c r="U643" i="24"/>
  <c r="U675" i="24"/>
  <c r="U656" i="24"/>
  <c r="U688" i="24"/>
  <c r="U667" i="24"/>
  <c r="U648" i="24"/>
  <c r="U680" i="24"/>
  <c r="U659" i="24"/>
  <c r="U640" i="24"/>
  <c r="U672" i="24"/>
  <c r="V2454" i="24"/>
  <c r="V2457" i="24"/>
  <c r="V2465" i="24"/>
  <c r="V2460" i="24"/>
  <c r="V2468" i="24"/>
  <c r="V2455" i="24"/>
  <c r="V2463" i="24"/>
  <c r="V2458" i="24"/>
  <c r="V2466" i="24"/>
  <c r="V2456" i="24"/>
  <c r="V2464" i="24"/>
  <c r="V2459" i="24"/>
  <c r="V2467" i="24"/>
  <c r="V2461" i="24"/>
  <c r="V2462" i="24"/>
  <c r="T1372" i="24"/>
  <c r="T1380" i="24"/>
  <c r="T1388" i="24"/>
  <c r="T1396" i="24"/>
  <c r="T1404" i="24"/>
  <c r="T1375" i="24"/>
  <c r="T1383" i="24"/>
  <c r="T1391" i="24"/>
  <c r="T1399" i="24"/>
  <c r="T1370" i="24"/>
  <c r="T1378" i="24"/>
  <c r="T1386" i="24"/>
  <c r="T1394" i="24"/>
  <c r="T1402" i="24"/>
  <c r="T1373" i="24"/>
  <c r="T1381" i="24"/>
  <c r="T1389" i="24"/>
  <c r="T1397" i="24"/>
  <c r="T1405" i="24"/>
  <c r="T1376" i="24"/>
  <c r="T1384" i="24"/>
  <c r="T1392" i="24"/>
  <c r="T1400" i="24"/>
  <c r="T1371" i="24"/>
  <c r="T1379" i="24"/>
  <c r="T1387" i="24"/>
  <c r="T1395" i="24"/>
  <c r="T1403" i="24"/>
  <c r="T1374" i="24"/>
  <c r="T1382" i="24"/>
  <c r="T1390" i="24"/>
  <c r="T1398" i="24"/>
  <c r="T1406" i="24"/>
  <c r="T1377" i="24"/>
  <c r="T1385" i="24"/>
  <c r="T1393" i="24"/>
  <c r="T1401" i="24"/>
  <c r="T2607" i="24"/>
  <c r="T2610" i="24"/>
  <c r="T2608" i="24"/>
  <c r="T2611" i="24"/>
  <c r="T2606" i="24"/>
  <c r="T2609" i="24"/>
  <c r="U2476" i="24"/>
  <c r="U2484" i="24"/>
  <c r="U2471" i="24"/>
  <c r="U2479" i="24"/>
  <c r="U2474" i="24"/>
  <c r="U2482" i="24"/>
  <c r="U2477" i="24"/>
  <c r="U2485" i="24"/>
  <c r="U2475" i="24"/>
  <c r="U2470" i="24"/>
  <c r="U2478" i="24"/>
  <c r="U2480" i="24"/>
  <c r="U2472" i="24"/>
  <c r="U2481" i="24"/>
  <c r="U2473" i="24"/>
  <c r="U2483" i="24"/>
  <c r="T2172" i="24"/>
  <c r="T2175" i="24"/>
  <c r="T2173" i="24"/>
  <c r="T2176" i="24"/>
  <c r="T2171" i="24"/>
  <c r="T2174" i="24"/>
  <c r="T2177" i="24"/>
  <c r="T2588" i="24"/>
  <c r="T2591" i="24"/>
  <c r="T2586" i="24"/>
  <c r="T2589" i="24"/>
  <c r="T2592" i="24"/>
  <c r="T2587" i="24"/>
  <c r="T2590" i="24"/>
  <c r="T2585" i="24"/>
  <c r="U2281" i="24"/>
  <c r="U2289" i="24"/>
  <c r="U2276" i="24"/>
  <c r="U2284" i="24"/>
  <c r="U2292" i="24"/>
  <c r="U2279" i="24"/>
  <c r="U2287" i="24"/>
  <c r="U2282" i="24"/>
  <c r="U2290" i="24"/>
  <c r="U2277" i="24"/>
  <c r="U2285" i="24"/>
  <c r="U2293" i="24"/>
  <c r="U2280" i="24"/>
  <c r="U2288" i="24"/>
  <c r="U2275" i="24"/>
  <c r="U2283" i="24"/>
  <c r="U2291" i="24"/>
  <c r="U2278" i="24"/>
  <c r="U2286" i="24"/>
  <c r="U2294" i="24"/>
  <c r="U1871" i="24"/>
  <c r="U1874" i="24"/>
  <c r="U1877" i="24"/>
  <c r="U1872" i="24"/>
  <c r="U1875" i="24"/>
  <c r="U1870" i="24"/>
  <c r="U1873" i="24"/>
  <c r="U1876" i="24"/>
  <c r="T641" i="24"/>
  <c r="T649" i="24"/>
  <c r="T657" i="24"/>
  <c r="T665" i="24"/>
  <c r="T673" i="24"/>
  <c r="T681" i="24"/>
  <c r="T644" i="24"/>
  <c r="T652" i="24"/>
  <c r="T660" i="24"/>
  <c r="T668" i="24"/>
  <c r="T676" i="24"/>
  <c r="T684" i="24"/>
  <c r="T639" i="24"/>
  <c r="T647" i="24"/>
  <c r="T655" i="24"/>
  <c r="T663" i="24"/>
  <c r="T671" i="24"/>
  <c r="T679" i="24"/>
  <c r="T687" i="24"/>
  <c r="T642" i="24"/>
  <c r="T650" i="24"/>
  <c r="T658" i="24"/>
  <c r="T666" i="24"/>
  <c r="T674" i="24"/>
  <c r="T682" i="24"/>
  <c r="T645" i="24"/>
  <c r="T653" i="24"/>
  <c r="T661" i="24"/>
  <c r="T669" i="24"/>
  <c r="T677" i="24"/>
  <c r="T685" i="24"/>
  <c r="T640" i="24"/>
  <c r="T648" i="24"/>
  <c r="T656" i="24"/>
  <c r="T664" i="24"/>
  <c r="T672" i="24"/>
  <c r="T680" i="24"/>
  <c r="T688" i="24"/>
  <c r="T662" i="24"/>
  <c r="T643" i="24"/>
  <c r="T675" i="24"/>
  <c r="T654" i="24"/>
  <c r="T686" i="24"/>
  <c r="T667" i="24"/>
  <c r="T646" i="24"/>
  <c r="T678" i="24"/>
  <c r="T659" i="24"/>
  <c r="T638" i="24"/>
  <c r="T670" i="24"/>
  <c r="T651" i="24"/>
  <c r="T683" i="24"/>
  <c r="V1561" i="24"/>
  <c r="V1569" i="24"/>
  <c r="V1572" i="24"/>
  <c r="V1580" i="24"/>
  <c r="V1588" i="24"/>
  <c r="V1560" i="24"/>
  <c r="V1563" i="24"/>
  <c r="V1566" i="24"/>
  <c r="V1575" i="24"/>
  <c r="V1583" i="24"/>
  <c r="V1591" i="24"/>
  <c r="V1557" i="24"/>
  <c r="V1578" i="24"/>
  <c r="V1586" i="24"/>
  <c r="V1594" i="24"/>
  <c r="V1564" i="24"/>
  <c r="V1567" i="24"/>
  <c r="V1570" i="24"/>
  <c r="V1573" i="24"/>
  <c r="V1581" i="24"/>
  <c r="V1589" i="24"/>
  <c r="V1558" i="24"/>
  <c r="V1576" i="24"/>
  <c r="V1584" i="24"/>
  <c r="V1592" i="24"/>
  <c r="V1579" i="24"/>
  <c r="V1587" i="24"/>
  <c r="V1559" i="24"/>
  <c r="V1562" i="24"/>
  <c r="V1565" i="24"/>
  <c r="V1568" i="24"/>
  <c r="V1571" i="24"/>
  <c r="V1574" i="24"/>
  <c r="V1582" i="24"/>
  <c r="V1590" i="24"/>
  <c r="V1577" i="24"/>
  <c r="V1585" i="24"/>
  <c r="V1593" i="24"/>
  <c r="T2023" i="24"/>
  <c r="T2024" i="24"/>
  <c r="T2025" i="24"/>
  <c r="T249" i="24"/>
  <c r="T257" i="24"/>
  <c r="T265" i="24"/>
  <c r="T273" i="24"/>
  <c r="T281" i="24"/>
  <c r="T252" i="24"/>
  <c r="T260" i="24"/>
  <c r="T268" i="24"/>
  <c r="T276" i="24"/>
  <c r="T284" i="24"/>
  <c r="T292" i="24"/>
  <c r="T247" i="24"/>
  <c r="T255" i="24"/>
  <c r="T263" i="24"/>
  <c r="T271" i="24"/>
  <c r="T279" i="24"/>
  <c r="T287" i="24"/>
  <c r="T295" i="24"/>
  <c r="T250" i="24"/>
  <c r="T258" i="24"/>
  <c r="T266" i="24"/>
  <c r="T274" i="24"/>
  <c r="T282" i="24"/>
  <c r="T290" i="24"/>
  <c r="T253" i="24"/>
  <c r="T261" i="24"/>
  <c r="T269" i="24"/>
  <c r="T277" i="24"/>
  <c r="T285" i="24"/>
  <c r="T248" i="24"/>
  <c r="T256" i="24"/>
  <c r="T264" i="24"/>
  <c r="T272" i="24"/>
  <c r="T280" i="24"/>
  <c r="T288" i="24"/>
  <c r="T246" i="24"/>
  <c r="T254" i="24"/>
  <c r="T262" i="24"/>
  <c r="T270" i="24"/>
  <c r="T278" i="24"/>
  <c r="T286" i="24"/>
  <c r="T294" i="24"/>
  <c r="T251" i="24"/>
  <c r="T291" i="24"/>
  <c r="T275" i="24"/>
  <c r="T293" i="24"/>
  <c r="T259" i="24"/>
  <c r="T283" i="24"/>
  <c r="T267" i="24"/>
  <c r="T289" i="24"/>
  <c r="T1412" i="24"/>
  <c r="T1420" i="24"/>
  <c r="T1428" i="24"/>
  <c r="T1436" i="24"/>
  <c r="T1444" i="24"/>
  <c r="T1415" i="24"/>
  <c r="T1423" i="24"/>
  <c r="T1431" i="24"/>
  <c r="T1439" i="24"/>
  <c r="T1447" i="24"/>
  <c r="T1410" i="24"/>
  <c r="T1418" i="24"/>
  <c r="T1426" i="24"/>
  <c r="T1434" i="24"/>
  <c r="T1442" i="24"/>
  <c r="T1413" i="24"/>
  <c r="T1421" i="24"/>
  <c r="T1429" i="24"/>
  <c r="T1437" i="24"/>
  <c r="T1445" i="24"/>
  <c r="T1408" i="24"/>
  <c r="T1416" i="24"/>
  <c r="T1424" i="24"/>
  <c r="T1432" i="24"/>
  <c r="T1440" i="24"/>
  <c r="T1414" i="24"/>
  <c r="T1422" i="24"/>
  <c r="T1430" i="24"/>
  <c r="T1438" i="24"/>
  <c r="T1446" i="24"/>
  <c r="T1409" i="24"/>
  <c r="T1417" i="24"/>
  <c r="T1425" i="24"/>
  <c r="T1433" i="24"/>
  <c r="T1441" i="24"/>
  <c r="T1411" i="24"/>
  <c r="T1435" i="24"/>
  <c r="T1419" i="24"/>
  <c r="T1443" i="24"/>
  <c r="T1427" i="24"/>
  <c r="T2396" i="24"/>
  <c r="T2391" i="24"/>
  <c r="T2399" i="24"/>
  <c r="T2394" i="24"/>
  <c r="T2389" i="24"/>
  <c r="T2397" i="24"/>
  <c r="T2392" i="24"/>
  <c r="T2400" i="24"/>
  <c r="T2390" i="24"/>
  <c r="T2398" i="24"/>
  <c r="T2393" i="24"/>
  <c r="T2401" i="24"/>
  <c r="T2395" i="24"/>
  <c r="U2393" i="24"/>
  <c r="U2401" i="24"/>
  <c r="U2396" i="24"/>
  <c r="U2391" i="24"/>
  <c r="U2399" i="24"/>
  <c r="U2394" i="24"/>
  <c r="U2389" i="24"/>
  <c r="U2397" i="24"/>
  <c r="U2395" i="24"/>
  <c r="U2390" i="24"/>
  <c r="U2398" i="24"/>
  <c r="U2392" i="24"/>
  <c r="U2400" i="24"/>
  <c r="T2276" i="24"/>
  <c r="T2284" i="24"/>
  <c r="T2292" i="24"/>
  <c r="T2279" i="24"/>
  <c r="T2287" i="24"/>
  <c r="T2282" i="24"/>
  <c r="T2290" i="24"/>
  <c r="T2277" i="24"/>
  <c r="T2285" i="24"/>
  <c r="T2293" i="24"/>
  <c r="T2280" i="24"/>
  <c r="T2288" i="24"/>
  <c r="T2275" i="24"/>
  <c r="T2283" i="24"/>
  <c r="T2291" i="24"/>
  <c r="T2278" i="24"/>
  <c r="T2286" i="24"/>
  <c r="T2294" i="24"/>
  <c r="T2281" i="24"/>
  <c r="T2289" i="24"/>
  <c r="T1690" i="24"/>
  <c r="T1698" i="24"/>
  <c r="T1706" i="24"/>
  <c r="T1714" i="24"/>
  <c r="T1693" i="24"/>
  <c r="T1701" i="24"/>
  <c r="T1709" i="24"/>
  <c r="T1717" i="24"/>
  <c r="T1696" i="24"/>
  <c r="T1704" i="24"/>
  <c r="T1712" i="24"/>
  <c r="T1720" i="24"/>
  <c r="T1691" i="24"/>
  <c r="T1699" i="24"/>
  <c r="T1707" i="24"/>
  <c r="T1715" i="24"/>
  <c r="T1694" i="24"/>
  <c r="T1702" i="24"/>
  <c r="T1710" i="24"/>
  <c r="T1718" i="24"/>
  <c r="T1689" i="24"/>
  <c r="T1697" i="24"/>
  <c r="T1705" i="24"/>
  <c r="T1713" i="24"/>
  <c r="T1692" i="24"/>
  <c r="T1700" i="24"/>
  <c r="T1708" i="24"/>
  <c r="T1716" i="24"/>
  <c r="T1695" i="24"/>
  <c r="T1703" i="24"/>
  <c r="T1711" i="24"/>
  <c r="T1719" i="24"/>
  <c r="U2918" i="24"/>
  <c r="U2917" i="24"/>
  <c r="V2614" i="24"/>
  <c r="V2617" i="24"/>
  <c r="V2615" i="24"/>
  <c r="V2613" i="24"/>
  <c r="V2616" i="24"/>
  <c r="V2496" i="24"/>
  <c r="V2504" i="24"/>
  <c r="V2495" i="24"/>
  <c r="V2499" i="24"/>
  <c r="V2502" i="24"/>
  <c r="V2505" i="24"/>
  <c r="V2508" i="24"/>
  <c r="V2497" i="24"/>
  <c r="V2500" i="24"/>
  <c r="V2503" i="24"/>
  <c r="V2506" i="24"/>
  <c r="V2498" i="24"/>
  <c r="V2501" i="24"/>
  <c r="V2507" i="24"/>
  <c r="V1553" i="24"/>
  <c r="V1551" i="24"/>
  <c r="V1554" i="24"/>
  <c r="V1552" i="24"/>
  <c r="V1555" i="24"/>
  <c r="V2126" i="24"/>
  <c r="V2121" i="24"/>
  <c r="V2129" i="24"/>
  <c r="V2124" i="24"/>
  <c r="V2119" i="24"/>
  <c r="V2127" i="24"/>
  <c r="V2122" i="24"/>
  <c r="V2130" i="24"/>
  <c r="V2125" i="24"/>
  <c r="V2120" i="24"/>
  <c r="V2128" i="24"/>
  <c r="V2123" i="24"/>
  <c r="V2131" i="24"/>
  <c r="D7" i="4"/>
  <c r="T126" i="24"/>
  <c r="T134" i="24"/>
  <c r="T142" i="24"/>
  <c r="T150" i="24"/>
  <c r="T158" i="24"/>
  <c r="T121" i="24"/>
  <c r="T129" i="24"/>
  <c r="T137" i="24"/>
  <c r="T145" i="24"/>
  <c r="T153" i="24"/>
  <c r="T161" i="24"/>
  <c r="T124" i="24"/>
  <c r="T132" i="24"/>
  <c r="T140" i="24"/>
  <c r="T148" i="24"/>
  <c r="T156" i="24"/>
  <c r="T127" i="24"/>
  <c r="T135" i="24"/>
  <c r="T143" i="24"/>
  <c r="T151" i="24"/>
  <c r="T122" i="24"/>
  <c r="T130" i="24"/>
  <c r="T138" i="24"/>
  <c r="T146" i="24"/>
  <c r="T154" i="24"/>
  <c r="T162" i="24"/>
  <c r="T125" i="24"/>
  <c r="T133" i="24"/>
  <c r="T141" i="24"/>
  <c r="T149" i="24"/>
  <c r="T157" i="24"/>
  <c r="T128" i="24"/>
  <c r="T136" i="24"/>
  <c r="T144" i="24"/>
  <c r="T152" i="24"/>
  <c r="T160" i="24"/>
  <c r="T139" i="24"/>
  <c r="T159" i="24"/>
  <c r="T123" i="24"/>
  <c r="T147" i="24"/>
  <c r="T131" i="24"/>
  <c r="T155" i="24"/>
  <c r="E11" i="4"/>
  <c r="U171" i="24"/>
  <c r="U179" i="24"/>
  <c r="U187" i="24"/>
  <c r="U166" i="24"/>
  <c r="U174" i="24"/>
  <c r="U182" i="24"/>
  <c r="U190" i="24"/>
  <c r="U169" i="24"/>
  <c r="U177" i="24"/>
  <c r="U185" i="24"/>
  <c r="U167" i="24"/>
  <c r="U175" i="24"/>
  <c r="U183" i="24"/>
  <c r="U170" i="24"/>
  <c r="U178" i="24"/>
  <c r="U186" i="24"/>
  <c r="U165" i="24"/>
  <c r="U173" i="24"/>
  <c r="U181" i="24"/>
  <c r="U188" i="24"/>
  <c r="U192" i="24"/>
  <c r="U200" i="24"/>
  <c r="U208" i="24"/>
  <c r="U168" i="24"/>
  <c r="U189" i="24"/>
  <c r="U195" i="24"/>
  <c r="U203" i="24"/>
  <c r="U211" i="24"/>
  <c r="U180" i="24"/>
  <c r="U198" i="24"/>
  <c r="U206" i="24"/>
  <c r="U214" i="24"/>
  <c r="U193" i="24"/>
  <c r="U201" i="24"/>
  <c r="U209" i="24"/>
  <c r="U172" i="24"/>
  <c r="U196" i="24"/>
  <c r="U204" i="24"/>
  <c r="U212" i="24"/>
  <c r="U184" i="24"/>
  <c r="U191" i="24"/>
  <c r="U199" i="24"/>
  <c r="U207" i="24"/>
  <c r="U176" i="24"/>
  <c r="U197" i="24"/>
  <c r="U205" i="24"/>
  <c r="U213" i="24"/>
  <c r="U210" i="24"/>
  <c r="U194" i="24"/>
  <c r="U202" i="24"/>
  <c r="D61" i="4"/>
  <c r="T1209" i="24"/>
  <c r="T1217" i="24"/>
  <c r="T1225" i="24"/>
  <c r="T1233" i="24"/>
  <c r="T1212" i="24"/>
  <c r="T1220" i="24"/>
  <c r="T1228" i="24"/>
  <c r="T1236" i="24"/>
  <c r="T1207" i="24"/>
  <c r="T1215" i="24"/>
  <c r="T1223" i="24"/>
  <c r="T1231" i="24"/>
  <c r="T1210" i="24"/>
  <c r="T1218" i="24"/>
  <c r="T1226" i="24"/>
  <c r="T1234" i="24"/>
  <c r="T1213" i="24"/>
  <c r="T1221" i="24"/>
  <c r="T1229" i="24"/>
  <c r="T1208" i="24"/>
  <c r="T1216" i="24"/>
  <c r="T1224" i="24"/>
  <c r="T1232" i="24"/>
  <c r="T1211" i="24"/>
  <c r="T1219" i="24"/>
  <c r="T1227" i="24"/>
  <c r="T1235" i="24"/>
  <c r="T1206" i="24"/>
  <c r="T1214" i="24"/>
  <c r="T1222" i="24"/>
  <c r="T1230" i="24"/>
  <c r="G89" i="4"/>
  <c r="V1756" i="24"/>
  <c r="V1764" i="24"/>
  <c r="V1759" i="24"/>
  <c r="V1767" i="24"/>
  <c r="V1754" i="24"/>
  <c r="V1762" i="24"/>
  <c r="V1770" i="24"/>
  <c r="V1757" i="24"/>
  <c r="V1765" i="24"/>
  <c r="V1760" i="24"/>
  <c r="V1768" i="24"/>
  <c r="V1755" i="24"/>
  <c r="V1763" i="24"/>
  <c r="V1771" i="24"/>
  <c r="V1758" i="24"/>
  <c r="V1766" i="24"/>
  <c r="V1761" i="24"/>
  <c r="V1769" i="24"/>
  <c r="E69" i="4"/>
  <c r="U1335" i="24"/>
  <c r="U1330" i="24"/>
  <c r="U1337" i="24"/>
  <c r="U1345" i="24"/>
  <c r="U1353" i="24"/>
  <c r="U1361" i="24"/>
  <c r="U1334" i="24"/>
  <c r="U1340" i="24"/>
  <c r="U1348" i="24"/>
  <c r="U1356" i="24"/>
  <c r="U1364" i="24"/>
  <c r="U1343" i="24"/>
  <c r="U1351" i="24"/>
  <c r="U1359" i="24"/>
  <c r="U1367" i="24"/>
  <c r="U1331" i="24"/>
  <c r="U1338" i="24"/>
  <c r="U1346" i="24"/>
  <c r="U1354" i="24"/>
  <c r="U1362" i="24"/>
  <c r="U1341" i="24"/>
  <c r="U1349" i="24"/>
  <c r="U1357" i="24"/>
  <c r="U1365" i="24"/>
  <c r="U1332" i="24"/>
  <c r="U1336" i="24"/>
  <c r="U1344" i="24"/>
  <c r="U1352" i="24"/>
  <c r="U1360" i="24"/>
  <c r="U1368" i="24"/>
  <c r="U1333" i="24"/>
  <c r="U1339" i="24"/>
  <c r="U1347" i="24"/>
  <c r="U1355" i="24"/>
  <c r="U1363" i="24"/>
  <c r="U1342" i="24"/>
  <c r="U1350" i="24"/>
  <c r="U1358" i="24"/>
  <c r="U1366" i="24"/>
  <c r="G5" i="4"/>
  <c r="V128" i="24"/>
  <c r="V136" i="24"/>
  <c r="V144" i="24"/>
  <c r="V152" i="24"/>
  <c r="V160" i="24"/>
  <c r="V123" i="24"/>
  <c r="V131" i="24"/>
  <c r="V139" i="24"/>
  <c r="V147" i="24"/>
  <c r="V155" i="24"/>
  <c r="V126" i="24"/>
  <c r="V134" i="24"/>
  <c r="V142" i="24"/>
  <c r="V150" i="24"/>
  <c r="V158" i="24"/>
  <c r="V121" i="24"/>
  <c r="V129" i="24"/>
  <c r="V137" i="24"/>
  <c r="V145" i="24"/>
  <c r="V153" i="24"/>
  <c r="V124" i="24"/>
  <c r="V132" i="24"/>
  <c r="V140" i="24"/>
  <c r="V148" i="24"/>
  <c r="V156" i="24"/>
  <c r="V127" i="24"/>
  <c r="V135" i="24"/>
  <c r="V143" i="24"/>
  <c r="V151" i="24"/>
  <c r="V159" i="24"/>
  <c r="V122" i="24"/>
  <c r="V130" i="24"/>
  <c r="V138" i="24"/>
  <c r="V146" i="24"/>
  <c r="V154" i="24"/>
  <c r="V162" i="24"/>
  <c r="V141" i="24"/>
  <c r="V161" i="24"/>
  <c r="V125" i="24"/>
  <c r="V149" i="24"/>
  <c r="V157" i="24"/>
  <c r="V133" i="24"/>
  <c r="G50" i="4"/>
  <c r="V1039" i="24"/>
  <c r="V1047" i="24"/>
  <c r="V1055" i="24"/>
  <c r="V1063" i="24"/>
  <c r="V1071" i="24"/>
  <c r="V1079" i="24"/>
  <c r="V1087" i="24"/>
  <c r="V1042" i="24"/>
  <c r="V1050" i="24"/>
  <c r="V1058" i="24"/>
  <c r="V1066" i="24"/>
  <c r="V1074" i="24"/>
  <c r="V1082" i="24"/>
  <c r="V1045" i="24"/>
  <c r="V1053" i="24"/>
  <c r="V1061" i="24"/>
  <c r="V1069" i="24"/>
  <c r="V1077" i="24"/>
  <c r="V1085" i="24"/>
  <c r="V1040" i="24"/>
  <c r="V1048" i="24"/>
  <c r="V1056" i="24"/>
  <c r="V1064" i="24"/>
  <c r="V1072" i="24"/>
  <c r="V1080" i="24"/>
  <c r="V1043" i="24"/>
  <c r="V1051" i="24"/>
  <c r="V1059" i="24"/>
  <c r="V1067" i="24"/>
  <c r="V1075" i="24"/>
  <c r="V1083" i="24"/>
  <c r="V1038" i="24"/>
  <c r="V1046" i="24"/>
  <c r="V1054" i="24"/>
  <c r="V1062" i="24"/>
  <c r="V1070" i="24"/>
  <c r="V1078" i="24"/>
  <c r="V1086" i="24"/>
  <c r="V1041" i="24"/>
  <c r="V1049" i="24"/>
  <c r="V1057" i="24"/>
  <c r="V1065" i="24"/>
  <c r="V1073" i="24"/>
  <c r="V1081" i="24"/>
  <c r="V1044" i="24"/>
  <c r="V1052" i="24"/>
  <c r="V1060" i="24"/>
  <c r="V1068" i="24"/>
  <c r="V1076" i="24"/>
  <c r="V1084" i="24"/>
  <c r="D30" i="4"/>
  <c r="T692" i="24"/>
  <c r="T700" i="24"/>
  <c r="T695" i="24"/>
  <c r="T703" i="24"/>
  <c r="T690" i="24"/>
  <c r="T698" i="24"/>
  <c r="T706" i="24"/>
  <c r="T714" i="24"/>
  <c r="T696" i="24"/>
  <c r="T704" i="24"/>
  <c r="T701" i="24"/>
  <c r="T722" i="24"/>
  <c r="T730" i="24"/>
  <c r="T738" i="24"/>
  <c r="T746" i="24"/>
  <c r="T691" i="24"/>
  <c r="T707" i="24"/>
  <c r="T717" i="24"/>
  <c r="T725" i="24"/>
  <c r="T733" i="24"/>
  <c r="T741" i="24"/>
  <c r="T702" i="24"/>
  <c r="T711" i="24"/>
  <c r="T720" i="24"/>
  <c r="T728" i="24"/>
  <c r="T736" i="24"/>
  <c r="T744" i="24"/>
  <c r="T697" i="24"/>
  <c r="T723" i="24"/>
  <c r="T731" i="24"/>
  <c r="T739" i="24"/>
  <c r="T747" i="24"/>
  <c r="T693" i="24"/>
  <c r="T708" i="24"/>
  <c r="T712" i="24"/>
  <c r="T715" i="24"/>
  <c r="T718" i="24"/>
  <c r="T726" i="24"/>
  <c r="T734" i="24"/>
  <c r="T742" i="24"/>
  <c r="T699" i="24"/>
  <c r="T709" i="24"/>
  <c r="T721" i="24"/>
  <c r="T729" i="24"/>
  <c r="T737" i="24"/>
  <c r="T745" i="24"/>
  <c r="T694" i="24"/>
  <c r="T724" i="24"/>
  <c r="T732" i="24"/>
  <c r="T740" i="24"/>
  <c r="T748" i="24"/>
  <c r="T705" i="24"/>
  <c r="T710" i="24"/>
  <c r="T713" i="24"/>
  <c r="T716" i="24"/>
  <c r="T719" i="24"/>
  <c r="T727" i="24"/>
  <c r="T735" i="24"/>
  <c r="T743" i="24"/>
  <c r="E60" i="4"/>
  <c r="U1206" i="24"/>
  <c r="U1214" i="24"/>
  <c r="U1222" i="24"/>
  <c r="U1230" i="24"/>
  <c r="U1209" i="24"/>
  <c r="U1217" i="24"/>
  <c r="U1225" i="24"/>
  <c r="U1233" i="24"/>
  <c r="U1212" i="24"/>
  <c r="U1220" i="24"/>
  <c r="U1228" i="24"/>
  <c r="U1236" i="24"/>
  <c r="U1207" i="24"/>
  <c r="U1215" i="24"/>
  <c r="U1223" i="24"/>
  <c r="U1231" i="24"/>
  <c r="U1210" i="24"/>
  <c r="U1218" i="24"/>
  <c r="U1226" i="24"/>
  <c r="U1234" i="24"/>
  <c r="U1213" i="24"/>
  <c r="U1221" i="24"/>
  <c r="U1229" i="24"/>
  <c r="U1208" i="24"/>
  <c r="U1216" i="24"/>
  <c r="U1224" i="24"/>
  <c r="U1232" i="24"/>
  <c r="U1211" i="24"/>
  <c r="U1219" i="24"/>
  <c r="U1227" i="24"/>
  <c r="U1235" i="24"/>
  <c r="G56" i="4"/>
  <c r="V1147" i="24"/>
  <c r="V1155" i="24"/>
  <c r="V1163" i="24"/>
  <c r="V1171" i="24"/>
  <c r="V1179" i="24"/>
  <c r="V1187" i="24"/>
  <c r="V1150" i="24"/>
  <c r="V1158" i="24"/>
  <c r="V1166" i="24"/>
  <c r="V1174" i="24"/>
  <c r="V1182" i="24"/>
  <c r="V1145" i="24"/>
  <c r="V1153" i="24"/>
  <c r="V1161" i="24"/>
  <c r="V1169" i="24"/>
  <c r="V1177" i="24"/>
  <c r="V1185" i="24"/>
  <c r="V1148" i="24"/>
  <c r="V1156" i="24"/>
  <c r="V1164" i="24"/>
  <c r="V1172" i="24"/>
  <c r="V1180" i="24"/>
  <c r="V1188" i="24"/>
  <c r="V1143" i="24"/>
  <c r="V1151" i="24"/>
  <c r="V1159" i="24"/>
  <c r="V1167" i="24"/>
  <c r="V1175" i="24"/>
  <c r="V1183" i="24"/>
  <c r="V1146" i="24"/>
  <c r="V1154" i="24"/>
  <c r="V1162" i="24"/>
  <c r="V1170" i="24"/>
  <c r="V1178" i="24"/>
  <c r="V1186" i="24"/>
  <c r="V1149" i="24"/>
  <c r="V1157" i="24"/>
  <c r="V1165" i="24"/>
  <c r="V1173" i="24"/>
  <c r="V1181" i="24"/>
  <c r="V1189" i="24"/>
  <c r="V1144" i="24"/>
  <c r="V1152" i="24"/>
  <c r="V1160" i="24"/>
  <c r="V1168" i="24"/>
  <c r="V1176" i="24"/>
  <c r="V1184" i="24"/>
  <c r="E56" i="4"/>
  <c r="U1150" i="24"/>
  <c r="U1158" i="24"/>
  <c r="U1166" i="24"/>
  <c r="U1174" i="24"/>
  <c r="U1182" i="24"/>
  <c r="U1145" i="24"/>
  <c r="U1153" i="24"/>
  <c r="U1161" i="24"/>
  <c r="U1169" i="24"/>
  <c r="U1177" i="24"/>
  <c r="U1185" i="24"/>
  <c r="U1148" i="24"/>
  <c r="U1156" i="24"/>
  <c r="U1164" i="24"/>
  <c r="U1172" i="24"/>
  <c r="U1180" i="24"/>
  <c r="U1188" i="24"/>
  <c r="U1143" i="24"/>
  <c r="U1151" i="24"/>
  <c r="U1159" i="24"/>
  <c r="U1167" i="24"/>
  <c r="U1175" i="24"/>
  <c r="U1183" i="24"/>
  <c r="U1146" i="24"/>
  <c r="U1154" i="24"/>
  <c r="U1162" i="24"/>
  <c r="U1170" i="24"/>
  <c r="U1178" i="24"/>
  <c r="U1186" i="24"/>
  <c r="U1149" i="24"/>
  <c r="U1157" i="24"/>
  <c r="U1165" i="24"/>
  <c r="U1173" i="24"/>
  <c r="U1181" i="24"/>
  <c r="U1189" i="24"/>
  <c r="U1144" i="24"/>
  <c r="U1152" i="24"/>
  <c r="U1160" i="24"/>
  <c r="U1168" i="24"/>
  <c r="U1176" i="24"/>
  <c r="U1184" i="24"/>
  <c r="U1147" i="24"/>
  <c r="U1155" i="24"/>
  <c r="U1163" i="24"/>
  <c r="U1171" i="24"/>
  <c r="U1179" i="24"/>
  <c r="U1187" i="24"/>
  <c r="U2241" i="24"/>
  <c r="U2249" i="24"/>
  <c r="U2257" i="24"/>
  <c r="U2244" i="24"/>
  <c r="U2252" i="24"/>
  <c r="U2247" i="24"/>
  <c r="U2255" i="24"/>
  <c r="U2242" i="24"/>
  <c r="U2250" i="24"/>
  <c r="U2258" i="24"/>
  <c r="U2245" i="24"/>
  <c r="U2253" i="24"/>
  <c r="U2240" i="24"/>
  <c r="U2248" i="24"/>
  <c r="U2256" i="24"/>
  <c r="U2243" i="24"/>
  <c r="U2251" i="24"/>
  <c r="U2259" i="24"/>
  <c r="U2246" i="24"/>
  <c r="U2254" i="24"/>
  <c r="T1559" i="24"/>
  <c r="T1567" i="24"/>
  <c r="T1557" i="24"/>
  <c r="T1578" i="24"/>
  <c r="T1586" i="24"/>
  <c r="T1594" i="24"/>
  <c r="T1570" i="24"/>
  <c r="T1573" i="24"/>
  <c r="T1581" i="24"/>
  <c r="T1589" i="24"/>
  <c r="T1561" i="24"/>
  <c r="T1564" i="24"/>
  <c r="T1576" i="24"/>
  <c r="T1584" i="24"/>
  <c r="T1592" i="24"/>
  <c r="T1558" i="24"/>
  <c r="T1579" i="24"/>
  <c r="T1587" i="24"/>
  <c r="T1562" i="24"/>
  <c r="T1565" i="24"/>
  <c r="T1568" i="24"/>
  <c r="T1571" i="24"/>
  <c r="T1574" i="24"/>
  <c r="T1582" i="24"/>
  <c r="T1590" i="24"/>
  <c r="T1577" i="24"/>
  <c r="T1585" i="24"/>
  <c r="T1593" i="24"/>
  <c r="T1580" i="24"/>
  <c r="T1588" i="24"/>
  <c r="T1560" i="24"/>
  <c r="T1563" i="24"/>
  <c r="T1566" i="24"/>
  <c r="T1569" i="24"/>
  <c r="T1572" i="24"/>
  <c r="T1575" i="24"/>
  <c r="T1583" i="24"/>
  <c r="T1591" i="24"/>
  <c r="T561" i="24"/>
  <c r="T569" i="24"/>
  <c r="T577" i="24"/>
  <c r="T585" i="24"/>
  <c r="T593" i="24"/>
  <c r="T556" i="24"/>
  <c r="T564" i="24"/>
  <c r="T572" i="24"/>
  <c r="T580" i="24"/>
  <c r="T588" i="24"/>
  <c r="T596" i="24"/>
  <c r="T559" i="24"/>
  <c r="T567" i="24"/>
  <c r="T575" i="24"/>
  <c r="T583" i="24"/>
  <c r="T591" i="24"/>
  <c r="T599" i="24"/>
  <c r="T562" i="24"/>
  <c r="T570" i="24"/>
  <c r="T578" i="24"/>
  <c r="T586" i="24"/>
  <c r="T594" i="24"/>
  <c r="T557" i="24"/>
  <c r="T565" i="24"/>
  <c r="T573" i="24"/>
  <c r="T581" i="24"/>
  <c r="T589" i="24"/>
  <c r="T597" i="24"/>
  <c r="T560" i="24"/>
  <c r="T568" i="24"/>
  <c r="T576" i="24"/>
  <c r="T584" i="24"/>
  <c r="T592" i="24"/>
  <c r="T555" i="24"/>
  <c r="T563" i="24"/>
  <c r="T571" i="24"/>
  <c r="T579" i="24"/>
  <c r="T587" i="24"/>
  <c r="T595" i="24"/>
  <c r="T574" i="24"/>
  <c r="T598" i="24"/>
  <c r="T558" i="24"/>
  <c r="T582" i="24"/>
  <c r="T566" i="24"/>
  <c r="T590" i="24"/>
  <c r="T753" i="24"/>
  <c r="T761" i="24"/>
  <c r="T756" i="24"/>
  <c r="T764" i="24"/>
  <c r="T751" i="24"/>
  <c r="T759" i="24"/>
  <c r="T767" i="24"/>
  <c r="T754" i="24"/>
  <c r="T762" i="24"/>
  <c r="T757" i="24"/>
  <c r="T765" i="24"/>
  <c r="T752" i="24"/>
  <c r="T760" i="24"/>
  <c r="T768" i="24"/>
  <c r="T755" i="24"/>
  <c r="T763" i="24"/>
  <c r="T758" i="24"/>
  <c r="T766" i="24"/>
  <c r="T86" i="24"/>
  <c r="T94" i="24"/>
  <c r="T102" i="24"/>
  <c r="T110" i="24"/>
  <c r="T118" i="24"/>
  <c r="T81" i="24"/>
  <c r="T89" i="24"/>
  <c r="T97" i="24"/>
  <c r="T105" i="24"/>
  <c r="T113" i="24"/>
  <c r="T84" i="24"/>
  <c r="T92" i="24"/>
  <c r="T100" i="24"/>
  <c r="T108" i="24"/>
  <c r="T116" i="24"/>
  <c r="T87" i="24"/>
  <c r="T95" i="24"/>
  <c r="T103" i="24"/>
  <c r="T111" i="24"/>
  <c r="T119" i="24"/>
  <c r="T82" i="24"/>
  <c r="T90" i="24"/>
  <c r="T98" i="24"/>
  <c r="T106" i="24"/>
  <c r="T114" i="24"/>
  <c r="T85" i="24"/>
  <c r="T93" i="24"/>
  <c r="T101" i="24"/>
  <c r="T109" i="24"/>
  <c r="T117" i="24"/>
  <c r="T88" i="24"/>
  <c r="T96" i="24"/>
  <c r="T104" i="24"/>
  <c r="T112" i="24"/>
  <c r="T83" i="24"/>
  <c r="T107" i="24"/>
  <c r="T91" i="24"/>
  <c r="T115" i="24"/>
  <c r="T99" i="24"/>
  <c r="V2598" i="24"/>
  <c r="V2596" i="24"/>
  <c r="V2599" i="24"/>
  <c r="V2594" i="24"/>
  <c r="V2597" i="24"/>
  <c r="V2595" i="24"/>
  <c r="T2814" i="24"/>
  <c r="T2822" i="24"/>
  <c r="T2830" i="24"/>
  <c r="T2838" i="24"/>
  <c r="T2817" i="24"/>
  <c r="T2825" i="24"/>
  <c r="T2833" i="24"/>
  <c r="T2841" i="24"/>
  <c r="T2820" i="24"/>
  <c r="T2828" i="24"/>
  <c r="T2836" i="24"/>
  <c r="T2815" i="24"/>
  <c r="T2823" i="24"/>
  <c r="T2831" i="24"/>
  <c r="T2839" i="24"/>
  <c r="T2818" i="24"/>
  <c r="T2826" i="24"/>
  <c r="T2834" i="24"/>
  <c r="T2842" i="24"/>
  <c r="T2813" i="24"/>
  <c r="T2821" i="24"/>
  <c r="T2829" i="24"/>
  <c r="T2837" i="24"/>
  <c r="T2816" i="24"/>
  <c r="T2824" i="24"/>
  <c r="T2832" i="24"/>
  <c r="T2840" i="24"/>
  <c r="T2819" i="24"/>
  <c r="T2827" i="24"/>
  <c r="T2835" i="24"/>
  <c r="T2843" i="24"/>
  <c r="T776" i="24"/>
  <c r="T784" i="24"/>
  <c r="T792" i="24"/>
  <c r="T800" i="24"/>
  <c r="T808" i="24"/>
  <c r="T816" i="24"/>
  <c r="T771" i="24"/>
  <c r="T779" i="24"/>
  <c r="T787" i="24"/>
  <c r="T795" i="24"/>
  <c r="T803" i="24"/>
  <c r="T811" i="24"/>
  <c r="T819" i="24"/>
  <c r="T774" i="24"/>
  <c r="T782" i="24"/>
  <c r="T790" i="24"/>
  <c r="T798" i="24"/>
  <c r="T806" i="24"/>
  <c r="T814" i="24"/>
  <c r="T822" i="24"/>
  <c r="T777" i="24"/>
  <c r="T785" i="24"/>
  <c r="T793" i="24"/>
  <c r="T801" i="24"/>
  <c r="T809" i="24"/>
  <c r="T817" i="24"/>
  <c r="T772" i="24"/>
  <c r="T780" i="24"/>
  <c r="T788" i="24"/>
  <c r="T796" i="24"/>
  <c r="T804" i="24"/>
  <c r="T812" i="24"/>
  <c r="T820" i="24"/>
  <c r="T775" i="24"/>
  <c r="T783" i="24"/>
  <c r="T791" i="24"/>
  <c r="T799" i="24"/>
  <c r="T807" i="24"/>
  <c r="T815" i="24"/>
  <c r="T778" i="24"/>
  <c r="T786" i="24"/>
  <c r="T794" i="24"/>
  <c r="T802" i="24"/>
  <c r="T810" i="24"/>
  <c r="T818" i="24"/>
  <c r="T773" i="24"/>
  <c r="T781" i="24"/>
  <c r="T789" i="24"/>
  <c r="T797" i="24"/>
  <c r="T805" i="24"/>
  <c r="T813" i="24"/>
  <c r="T821" i="24"/>
  <c r="U877" i="24"/>
  <c r="U872" i="24"/>
  <c r="U875" i="24"/>
  <c r="U873" i="24"/>
  <c r="U871" i="24"/>
  <c r="U879" i="24"/>
  <c r="U890" i="24"/>
  <c r="U898" i="24"/>
  <c r="U882" i="24"/>
  <c r="U885" i="24"/>
  <c r="U893" i="24"/>
  <c r="U901" i="24"/>
  <c r="U878" i="24"/>
  <c r="U888" i="24"/>
  <c r="U896" i="24"/>
  <c r="U883" i="24"/>
  <c r="U891" i="24"/>
  <c r="U899" i="24"/>
  <c r="U874" i="24"/>
  <c r="U886" i="24"/>
  <c r="U894" i="24"/>
  <c r="U902" i="24"/>
  <c r="U880" i="24"/>
  <c r="U889" i="24"/>
  <c r="U897" i="24"/>
  <c r="U884" i="24"/>
  <c r="U892" i="24"/>
  <c r="U900" i="24"/>
  <c r="U876" i="24"/>
  <c r="U881" i="24"/>
  <c r="U887" i="24"/>
  <c r="U895" i="24"/>
  <c r="T2564" i="24"/>
  <c r="T2559" i="24"/>
  <c r="T2567" i="24"/>
  <c r="T2562" i="24"/>
  <c r="T2565" i="24"/>
  <c r="T2560" i="24"/>
  <c r="T2568" i="24"/>
  <c r="T2563" i="24"/>
  <c r="T2566" i="24"/>
  <c r="T2561" i="24"/>
  <c r="T2790" i="24"/>
  <c r="T2798" i="24"/>
  <c r="T2806" i="24"/>
  <c r="T2793" i="24"/>
  <c r="T2801" i="24"/>
  <c r="T2809" i="24"/>
  <c r="T2788" i="24"/>
  <c r="T2796" i="24"/>
  <c r="T2804" i="24"/>
  <c r="T2791" i="24"/>
  <c r="T2799" i="24"/>
  <c r="T2807" i="24"/>
  <c r="T2794" i="24"/>
  <c r="T2802" i="24"/>
  <c r="T2810" i="24"/>
  <c r="T2789" i="24"/>
  <c r="T2797" i="24"/>
  <c r="T2805" i="24"/>
  <c r="T2792" i="24"/>
  <c r="T2800" i="24"/>
  <c r="T2808" i="24"/>
  <c r="T2795" i="24"/>
  <c r="T2803" i="24"/>
  <c r="T2811" i="24"/>
  <c r="U2795" i="24"/>
  <c r="U2803" i="24"/>
  <c r="U2811" i="24"/>
  <c r="U2790" i="24"/>
  <c r="U2798" i="24"/>
  <c r="U2806" i="24"/>
  <c r="U2793" i="24"/>
  <c r="U2801" i="24"/>
  <c r="U2809" i="24"/>
  <c r="U2788" i="24"/>
  <c r="U2796" i="24"/>
  <c r="U2804" i="24"/>
  <c r="U2791" i="24"/>
  <c r="U2799" i="24"/>
  <c r="U2807" i="24"/>
  <c r="U2794" i="24"/>
  <c r="U2802" i="24"/>
  <c r="U2810" i="24"/>
  <c r="U2789" i="24"/>
  <c r="U2797" i="24"/>
  <c r="U2805" i="24"/>
  <c r="U2792" i="24"/>
  <c r="U2800" i="24"/>
  <c r="U2808" i="24"/>
  <c r="U2345" i="24"/>
  <c r="U2353" i="24"/>
  <c r="U2348" i="24"/>
  <c r="U2351" i="24"/>
  <c r="U2346" i="24"/>
  <c r="U2349" i="24"/>
  <c r="U2347" i="24"/>
  <c r="U2350" i="24"/>
  <c r="U2344" i="24"/>
  <c r="U2352" i="24"/>
  <c r="T1722" i="24"/>
  <c r="T1730" i="24"/>
  <c r="T1738" i="24"/>
  <c r="T1746" i="24"/>
  <c r="T1725" i="24"/>
  <c r="T1733" i="24"/>
  <c r="T1741" i="24"/>
  <c r="T1749" i="24"/>
  <c r="T1728" i="24"/>
  <c r="T1736" i="24"/>
  <c r="T1744" i="24"/>
  <c r="T1752" i="24"/>
  <c r="T1723" i="24"/>
  <c r="T1731" i="24"/>
  <c r="T1739" i="24"/>
  <c r="T1747" i="24"/>
  <c r="T1726" i="24"/>
  <c r="T1734" i="24"/>
  <c r="T1742" i="24"/>
  <c r="T1750" i="24"/>
  <c r="T1729" i="24"/>
  <c r="T1737" i="24"/>
  <c r="T1745" i="24"/>
  <c r="T1724" i="24"/>
  <c r="T1732" i="24"/>
  <c r="T1740" i="24"/>
  <c r="T1748" i="24"/>
  <c r="T1727" i="24"/>
  <c r="T1735" i="24"/>
  <c r="T1743" i="24"/>
  <c r="T1751" i="24"/>
  <c r="T2556" i="24"/>
  <c r="T2551" i="24"/>
  <c r="T2554" i="24"/>
  <c r="T2549" i="24"/>
  <c r="T2557" i="24"/>
  <c r="T2552" i="24"/>
  <c r="T2555" i="24"/>
  <c r="T2550" i="24"/>
  <c r="T2553" i="24"/>
  <c r="T1519" i="24"/>
  <c r="T1527" i="24"/>
  <c r="T1535" i="24"/>
  <c r="T1543" i="24"/>
  <c r="T1514" i="24"/>
  <c r="T1522" i="24"/>
  <c r="T1530" i="24"/>
  <c r="T1517" i="24"/>
  <c r="T1525" i="24"/>
  <c r="T1533" i="24"/>
  <c r="T1541" i="24"/>
  <c r="T1549" i="24"/>
  <c r="T1520" i="24"/>
  <c r="T1528" i="24"/>
  <c r="T1536" i="24"/>
  <c r="T1544" i="24"/>
  <c r="T1518" i="24"/>
  <c r="T1526" i="24"/>
  <c r="T1534" i="24"/>
  <c r="T1542" i="24"/>
  <c r="T1521" i="24"/>
  <c r="T1529" i="24"/>
  <c r="T1537" i="24"/>
  <c r="T1545" i="24"/>
  <c r="T1532" i="24"/>
  <c r="T1540" i="24"/>
  <c r="T1547" i="24"/>
  <c r="T1523" i="24"/>
  <c r="T1548" i="24"/>
  <c r="T1524" i="24"/>
  <c r="T1515" i="24"/>
  <c r="T1516" i="24"/>
  <c r="T1538" i="24"/>
  <c r="T1531" i="24"/>
  <c r="T1539" i="24"/>
  <c r="T1546" i="24"/>
  <c r="U2335" i="24"/>
  <c r="U2336" i="24"/>
  <c r="V2622" i="24"/>
  <c r="V2620" i="24"/>
  <c r="V2621" i="24"/>
  <c r="V2619" i="24"/>
  <c r="U2771" i="24"/>
  <c r="U2779" i="24"/>
  <c r="U2774" i="24"/>
  <c r="U2782" i="24"/>
  <c r="U2777" i="24"/>
  <c r="U2785" i="24"/>
  <c r="U2772" i="24"/>
  <c r="U2780" i="24"/>
  <c r="U2775" i="24"/>
  <c r="U2783" i="24"/>
  <c r="U2770" i="24"/>
  <c r="U2778" i="24"/>
  <c r="U2786" i="24"/>
  <c r="U2773" i="24"/>
  <c r="U2781" i="24"/>
  <c r="U2776" i="24"/>
  <c r="U2784" i="24"/>
  <c r="V2816" i="24"/>
  <c r="V2824" i="24"/>
  <c r="V2832" i="24"/>
  <c r="V2840" i="24"/>
  <c r="V2819" i="24"/>
  <c r="V2827" i="24"/>
  <c r="V2835" i="24"/>
  <c r="V2843" i="24"/>
  <c r="V2814" i="24"/>
  <c r="V2822" i="24"/>
  <c r="V2830" i="24"/>
  <c r="V2838" i="24"/>
  <c r="V2817" i="24"/>
  <c r="V2825" i="24"/>
  <c r="V2833" i="24"/>
  <c r="V2841" i="24"/>
  <c r="V2820" i="24"/>
  <c r="V2828" i="24"/>
  <c r="V2836" i="24"/>
  <c r="V2815" i="24"/>
  <c r="V2823" i="24"/>
  <c r="V2831" i="24"/>
  <c r="V2839" i="24"/>
  <c r="V2818" i="24"/>
  <c r="V2826" i="24"/>
  <c r="V2834" i="24"/>
  <c r="V2842" i="24"/>
  <c r="V2813" i="24"/>
  <c r="V2821" i="24"/>
  <c r="V2829" i="24"/>
  <c r="V2837" i="24"/>
  <c r="T1500" i="24"/>
  <c r="T1508" i="24"/>
  <c r="T1495" i="24"/>
  <c r="T1503" i="24"/>
  <c r="T1511" i="24"/>
  <c r="T1498" i="24"/>
  <c r="T1506" i="24"/>
  <c r="T1493" i="24"/>
  <c r="T1501" i="24"/>
  <c r="T1509" i="24"/>
  <c r="T1496" i="24"/>
  <c r="T1504" i="24"/>
  <c r="T1512" i="24"/>
  <c r="T1494" i="24"/>
  <c r="T1502" i="24"/>
  <c r="T1510" i="24"/>
  <c r="T1497" i="24"/>
  <c r="T1505" i="24"/>
  <c r="T1499" i="24"/>
  <c r="T1507" i="24"/>
  <c r="V874" i="24"/>
  <c r="V882" i="24"/>
  <c r="V872" i="24"/>
  <c r="V880" i="24"/>
  <c r="V878" i="24"/>
  <c r="V876" i="24"/>
  <c r="V881" i="24"/>
  <c r="V887" i="24"/>
  <c r="V895" i="24"/>
  <c r="V871" i="24"/>
  <c r="V877" i="24"/>
  <c r="V890" i="24"/>
  <c r="V898" i="24"/>
  <c r="V885" i="24"/>
  <c r="V893" i="24"/>
  <c r="V901" i="24"/>
  <c r="V873" i="24"/>
  <c r="V888" i="24"/>
  <c r="V896" i="24"/>
  <c r="V879" i="24"/>
  <c r="V883" i="24"/>
  <c r="V891" i="24"/>
  <c r="V899" i="24"/>
  <c r="V886" i="24"/>
  <c r="V894" i="24"/>
  <c r="V902" i="24"/>
  <c r="V875" i="24"/>
  <c r="V889" i="24"/>
  <c r="V897" i="24"/>
  <c r="V884" i="24"/>
  <c r="V892" i="24"/>
  <c r="V900" i="24"/>
  <c r="V555" i="24"/>
  <c r="V563" i="24"/>
  <c r="V571" i="24"/>
  <c r="V579" i="24"/>
  <c r="V587" i="24"/>
  <c r="V595" i="24"/>
  <c r="V558" i="24"/>
  <c r="V566" i="24"/>
  <c r="V574" i="24"/>
  <c r="V582" i="24"/>
  <c r="V590" i="24"/>
  <c r="V598" i="24"/>
  <c r="V561" i="24"/>
  <c r="V569" i="24"/>
  <c r="V577" i="24"/>
  <c r="V585" i="24"/>
  <c r="V593" i="24"/>
  <c r="V556" i="24"/>
  <c r="V564" i="24"/>
  <c r="V572" i="24"/>
  <c r="V580" i="24"/>
  <c r="V588" i="24"/>
  <c r="V596" i="24"/>
  <c r="V559" i="24"/>
  <c r="V567" i="24"/>
  <c r="V575" i="24"/>
  <c r="V583" i="24"/>
  <c r="V591" i="24"/>
  <c r="V599" i="24"/>
  <c r="V562" i="24"/>
  <c r="V570" i="24"/>
  <c r="V578" i="24"/>
  <c r="V586" i="24"/>
  <c r="V594" i="24"/>
  <c r="V557" i="24"/>
  <c r="V565" i="24"/>
  <c r="V573" i="24"/>
  <c r="V581" i="24"/>
  <c r="V589" i="24"/>
  <c r="V597" i="24"/>
  <c r="V592" i="24"/>
  <c r="V576" i="24"/>
  <c r="V560" i="24"/>
  <c r="V584" i="24"/>
  <c r="V568" i="24"/>
  <c r="T506" i="24"/>
  <c r="T514" i="24"/>
  <c r="T504" i="24"/>
  <c r="T512" i="24"/>
  <c r="T520" i="24"/>
  <c r="T507" i="24"/>
  <c r="T515" i="24"/>
  <c r="T502" i="24"/>
  <c r="T510" i="24"/>
  <c r="T518" i="24"/>
  <c r="T505" i="24"/>
  <c r="T513" i="24"/>
  <c r="T521" i="24"/>
  <c r="T500" i="24"/>
  <c r="T508" i="24"/>
  <c r="T516" i="24"/>
  <c r="T509" i="24"/>
  <c r="T529" i="24"/>
  <c r="T537" i="24"/>
  <c r="T545" i="24"/>
  <c r="T553" i="24"/>
  <c r="T511" i="24"/>
  <c r="T524" i="24"/>
  <c r="T532" i="24"/>
  <c r="T540" i="24"/>
  <c r="T548" i="24"/>
  <c r="T501" i="24"/>
  <c r="T527" i="24"/>
  <c r="T535" i="24"/>
  <c r="T543" i="24"/>
  <c r="T551" i="24"/>
  <c r="T503" i="24"/>
  <c r="T530" i="24"/>
  <c r="T538" i="24"/>
  <c r="T546" i="24"/>
  <c r="T522" i="24"/>
  <c r="T525" i="24"/>
  <c r="T533" i="24"/>
  <c r="T541" i="24"/>
  <c r="T549" i="24"/>
  <c r="T528" i="24"/>
  <c r="T536" i="24"/>
  <c r="T544" i="24"/>
  <c r="T552" i="24"/>
  <c r="T517" i="24"/>
  <c r="T531" i="24"/>
  <c r="T539" i="24"/>
  <c r="T547" i="24"/>
  <c r="T519" i="24"/>
  <c r="T542" i="24"/>
  <c r="T523" i="24"/>
  <c r="T526" i="24"/>
  <c r="T550" i="24"/>
  <c r="T534" i="24"/>
  <c r="V1095" i="24"/>
  <c r="V1090" i="24"/>
  <c r="V1098" i="24"/>
  <c r="V1096" i="24"/>
  <c r="V1091" i="24"/>
  <c r="V1089" i="24"/>
  <c r="V1097" i="24"/>
  <c r="V1092" i="24"/>
  <c r="V1100" i="24"/>
  <c r="V1107" i="24"/>
  <c r="V1115" i="24"/>
  <c r="V1123" i="24"/>
  <c r="V1131" i="24"/>
  <c r="V1139" i="24"/>
  <c r="V1102" i="24"/>
  <c r="V1110" i="24"/>
  <c r="V1118" i="24"/>
  <c r="V1126" i="24"/>
  <c r="V1134" i="24"/>
  <c r="V1105" i="24"/>
  <c r="V1113" i="24"/>
  <c r="V1121" i="24"/>
  <c r="V1129" i="24"/>
  <c r="V1137" i="24"/>
  <c r="V1099" i="24"/>
  <c r="V1108" i="24"/>
  <c r="V1116" i="24"/>
  <c r="V1124" i="24"/>
  <c r="V1132" i="24"/>
  <c r="V1140" i="24"/>
  <c r="V1103" i="24"/>
  <c r="V1111" i="24"/>
  <c r="V1119" i="24"/>
  <c r="V1127" i="24"/>
  <c r="V1135" i="24"/>
  <c r="V1106" i="24"/>
  <c r="V1114" i="24"/>
  <c r="V1122" i="24"/>
  <c r="V1130" i="24"/>
  <c r="V1138" i="24"/>
  <c r="V1093" i="24"/>
  <c r="V1109" i="24"/>
  <c r="V1117" i="24"/>
  <c r="V1125" i="24"/>
  <c r="V1133" i="24"/>
  <c r="V1141" i="24"/>
  <c r="V1094" i="24"/>
  <c r="V1101" i="24"/>
  <c r="V1104" i="24"/>
  <c r="V1112" i="24"/>
  <c r="V1120" i="24"/>
  <c r="V1128" i="24"/>
  <c r="V1136" i="24"/>
  <c r="V1836" i="24"/>
  <c r="V1844" i="24"/>
  <c r="V1831" i="24"/>
  <c r="V1839" i="24"/>
  <c r="V1847" i="24"/>
  <c r="V1834" i="24"/>
  <c r="V1842" i="24"/>
  <c r="V1829" i="24"/>
  <c r="V1837" i="24"/>
  <c r="V1845" i="24"/>
  <c r="V1832" i="24"/>
  <c r="V1840" i="24"/>
  <c r="V1848" i="24"/>
  <c r="V1835" i="24"/>
  <c r="V1843" i="24"/>
  <c r="V1830" i="24"/>
  <c r="V1838" i="24"/>
  <c r="V1846" i="24"/>
  <c r="V1833" i="24"/>
  <c r="V1841" i="24"/>
  <c r="V643" i="24"/>
  <c r="V651" i="24"/>
  <c r="V659" i="24"/>
  <c r="V667" i="24"/>
  <c r="V675" i="24"/>
  <c r="V683" i="24"/>
  <c r="V638" i="24"/>
  <c r="V646" i="24"/>
  <c r="V654" i="24"/>
  <c r="V662" i="24"/>
  <c r="V670" i="24"/>
  <c r="V678" i="24"/>
  <c r="V686" i="24"/>
  <c r="V641" i="24"/>
  <c r="V649" i="24"/>
  <c r="V657" i="24"/>
  <c r="V665" i="24"/>
  <c r="V673" i="24"/>
  <c r="V681" i="24"/>
  <c r="V644" i="24"/>
  <c r="V652" i="24"/>
  <c r="V660" i="24"/>
  <c r="V668" i="24"/>
  <c r="V676" i="24"/>
  <c r="V684" i="24"/>
  <c r="V639" i="24"/>
  <c r="V647" i="24"/>
  <c r="V655" i="24"/>
  <c r="V663" i="24"/>
  <c r="V671" i="24"/>
  <c r="V679" i="24"/>
  <c r="V687" i="24"/>
  <c r="V642" i="24"/>
  <c r="V650" i="24"/>
  <c r="V658" i="24"/>
  <c r="V666" i="24"/>
  <c r="V674" i="24"/>
  <c r="V682" i="24"/>
  <c r="V640" i="24"/>
  <c r="V672" i="24"/>
  <c r="V653" i="24"/>
  <c r="V685" i="24"/>
  <c r="V664" i="24"/>
  <c r="V645" i="24"/>
  <c r="V677" i="24"/>
  <c r="V656" i="24"/>
  <c r="V688" i="24"/>
  <c r="V669" i="24"/>
  <c r="V648" i="24"/>
  <c r="V680" i="24"/>
  <c r="V661" i="24"/>
  <c r="T2268" i="24"/>
  <c r="T2263" i="24"/>
  <c r="T2271" i="24"/>
  <c r="T2266" i="24"/>
  <c r="T2261" i="24"/>
  <c r="T2269" i="24"/>
  <c r="T2264" i="24"/>
  <c r="T2272" i="24"/>
  <c r="T2267" i="24"/>
  <c r="T2262" i="24"/>
  <c r="T2270" i="24"/>
  <c r="T2265" i="24"/>
  <c r="T2273" i="24"/>
  <c r="V1251" i="24"/>
  <c r="V1259" i="24"/>
  <c r="V1267" i="24"/>
  <c r="V1275" i="24"/>
  <c r="V1283" i="24"/>
  <c r="V1246" i="24"/>
  <c r="V1254" i="24"/>
  <c r="V1262" i="24"/>
  <c r="V1270" i="24"/>
  <c r="V1278" i="24"/>
  <c r="V1286" i="24"/>
  <c r="V1249" i="24"/>
  <c r="V1257" i="24"/>
  <c r="V1265" i="24"/>
  <c r="V1273" i="24"/>
  <c r="V1281" i="24"/>
  <c r="V1252" i="24"/>
  <c r="V1260" i="24"/>
  <c r="V1268" i="24"/>
  <c r="V1276" i="24"/>
  <c r="V1284" i="24"/>
  <c r="V1247" i="24"/>
  <c r="V1255" i="24"/>
  <c r="V1263" i="24"/>
  <c r="V1271" i="24"/>
  <c r="V1279" i="24"/>
  <c r="V1250" i="24"/>
  <c r="V1258" i="24"/>
  <c r="V1266" i="24"/>
  <c r="V1274" i="24"/>
  <c r="V1253" i="24"/>
  <c r="V1261" i="24"/>
  <c r="V1269" i="24"/>
  <c r="V1277" i="24"/>
  <c r="V1285" i="24"/>
  <c r="V1248" i="24"/>
  <c r="V1256" i="24"/>
  <c r="V1264" i="24"/>
  <c r="V1272" i="24"/>
  <c r="V1280" i="24"/>
  <c r="V1282" i="24"/>
  <c r="U2441" i="24"/>
  <c r="U2449" i="24"/>
  <c r="U2444" i="24"/>
  <c r="U2452" i="24"/>
  <c r="U2439" i="24"/>
  <c r="U2447" i="24"/>
  <c r="U2442" i="24"/>
  <c r="U2450" i="24"/>
  <c r="U2437" i="24"/>
  <c r="U2445" i="24"/>
  <c r="U2443" i="24"/>
  <c r="U2451" i="24"/>
  <c r="U2438" i="24"/>
  <c r="U2446" i="24"/>
  <c r="U2448" i="24"/>
  <c r="U2440" i="24"/>
  <c r="V1414" i="24"/>
  <c r="V1422" i="24"/>
  <c r="V1430" i="24"/>
  <c r="V1438" i="24"/>
  <c r="V1446" i="24"/>
  <c r="V1409" i="24"/>
  <c r="V1417" i="24"/>
  <c r="V1425" i="24"/>
  <c r="V1433" i="24"/>
  <c r="V1441" i="24"/>
  <c r="V1412" i="24"/>
  <c r="V1420" i="24"/>
  <c r="V1428" i="24"/>
  <c r="V1436" i="24"/>
  <c r="V1444" i="24"/>
  <c r="V1415" i="24"/>
  <c r="V1423" i="24"/>
  <c r="V1431" i="24"/>
  <c r="V1439" i="24"/>
  <c r="V1447" i="24"/>
  <c r="V1410" i="24"/>
  <c r="V1418" i="24"/>
  <c r="V1426" i="24"/>
  <c r="V1434" i="24"/>
  <c r="V1442" i="24"/>
  <c r="V1408" i="24"/>
  <c r="V1416" i="24"/>
  <c r="V1424" i="24"/>
  <c r="V1432" i="24"/>
  <c r="V1440" i="24"/>
  <c r="V1411" i="24"/>
  <c r="V1419" i="24"/>
  <c r="V1427" i="24"/>
  <c r="V1435" i="24"/>
  <c r="V1443" i="24"/>
  <c r="V1413" i="24"/>
  <c r="V1437" i="24"/>
  <c r="V1421" i="24"/>
  <c r="V1445" i="24"/>
  <c r="V1429" i="24"/>
  <c r="U246" i="24"/>
  <c r="U254" i="24"/>
  <c r="U262" i="24"/>
  <c r="U270" i="24"/>
  <c r="U278" i="24"/>
  <c r="U286" i="24"/>
  <c r="U249" i="24"/>
  <c r="U257" i="24"/>
  <c r="U265" i="24"/>
  <c r="U273" i="24"/>
  <c r="U281" i="24"/>
  <c r="U289" i="24"/>
  <c r="U252" i="24"/>
  <c r="U260" i="24"/>
  <c r="U268" i="24"/>
  <c r="U276" i="24"/>
  <c r="U284" i="24"/>
  <c r="U292" i="24"/>
  <c r="U247" i="24"/>
  <c r="U255" i="24"/>
  <c r="U263" i="24"/>
  <c r="U271" i="24"/>
  <c r="U279" i="24"/>
  <c r="U287" i="24"/>
  <c r="U295" i="24"/>
  <c r="U250" i="24"/>
  <c r="U258" i="24"/>
  <c r="U266" i="24"/>
  <c r="U274" i="24"/>
  <c r="U282" i="24"/>
  <c r="U290" i="24"/>
  <c r="U253" i="24"/>
  <c r="U261" i="24"/>
  <c r="U269" i="24"/>
  <c r="U277" i="24"/>
  <c r="U285" i="24"/>
  <c r="U293" i="24"/>
  <c r="U251" i="24"/>
  <c r="U259" i="24"/>
  <c r="U267" i="24"/>
  <c r="U275" i="24"/>
  <c r="U283" i="24"/>
  <c r="U291" i="24"/>
  <c r="U272" i="24"/>
  <c r="U256" i="24"/>
  <c r="U280" i="24"/>
  <c r="U294" i="24"/>
  <c r="U264" i="24"/>
  <c r="U288" i="24"/>
  <c r="U248" i="24"/>
  <c r="V8" i="24"/>
  <c r="V16" i="24"/>
  <c r="V24" i="24"/>
  <c r="V32" i="24"/>
  <c r="V40" i="24"/>
  <c r="V3" i="24"/>
  <c r="V11" i="24"/>
  <c r="V19" i="24"/>
  <c r="V27" i="24"/>
  <c r="V35" i="24"/>
  <c r="V43" i="24"/>
  <c r="V6" i="24"/>
  <c r="V14" i="24"/>
  <c r="V22" i="24"/>
  <c r="V30" i="24"/>
  <c r="V38" i="24"/>
  <c r="V46" i="24"/>
  <c r="V9" i="24"/>
  <c r="V17" i="24"/>
  <c r="V25" i="24"/>
  <c r="V33" i="24"/>
  <c r="V41" i="24"/>
  <c r="V4" i="24"/>
  <c r="V12" i="24"/>
  <c r="V20" i="24"/>
  <c r="V28" i="24"/>
  <c r="V36" i="24"/>
  <c r="V44" i="24"/>
  <c r="V7" i="24"/>
  <c r="V15" i="24"/>
  <c r="V23" i="24"/>
  <c r="V31" i="24"/>
  <c r="V39" i="24"/>
  <c r="V47" i="24"/>
  <c r="V10" i="24"/>
  <c r="V18" i="24"/>
  <c r="V26" i="24"/>
  <c r="V34" i="24"/>
  <c r="V42" i="24"/>
  <c r="V5" i="24"/>
  <c r="V29" i="24"/>
  <c r="V13" i="24"/>
  <c r="V37" i="24"/>
  <c r="V45" i="24"/>
  <c r="V21" i="24"/>
  <c r="V2" i="24"/>
  <c r="V1454" i="24"/>
  <c r="V1462" i="24"/>
  <c r="V1470" i="24"/>
  <c r="V1449" i="24"/>
  <c r="V1457" i="24"/>
  <c r="V1465" i="24"/>
  <c r="V1452" i="24"/>
  <c r="V1460" i="24"/>
  <c r="V1468" i="24"/>
  <c r="V1455" i="24"/>
  <c r="V1463" i="24"/>
  <c r="V1450" i="24"/>
  <c r="V1458" i="24"/>
  <c r="V1466" i="24"/>
  <c r="V1456" i="24"/>
  <c r="V1464" i="24"/>
  <c r="V1451" i="24"/>
  <c r="V1459" i="24"/>
  <c r="V1467" i="24"/>
  <c r="V1469" i="24"/>
  <c r="V1453" i="24"/>
  <c r="V1461" i="24"/>
  <c r="U2425" i="24"/>
  <c r="U2433" i="24"/>
  <c r="U2420" i="24"/>
  <c r="U2428" i="24"/>
  <c r="U2423" i="24"/>
  <c r="U2431" i="24"/>
  <c r="U2426" i="24"/>
  <c r="U2434" i="24"/>
  <c r="U2421" i="24"/>
  <c r="U2429" i="24"/>
  <c r="U2427" i="24"/>
  <c r="U2435" i="24"/>
  <c r="U2422" i="24"/>
  <c r="U2430" i="24"/>
  <c r="U2432" i="24"/>
  <c r="U2424" i="24"/>
  <c r="V88" i="24"/>
  <c r="V96" i="24"/>
  <c r="V104" i="24"/>
  <c r="V112" i="24"/>
  <c r="V83" i="24"/>
  <c r="V91" i="24"/>
  <c r="V99" i="24"/>
  <c r="V107" i="24"/>
  <c r="V115" i="24"/>
  <c r="V86" i="24"/>
  <c r="V94" i="24"/>
  <c r="V102" i="24"/>
  <c r="V110" i="24"/>
  <c r="V118" i="24"/>
  <c r="V81" i="24"/>
  <c r="V89" i="24"/>
  <c r="V97" i="24"/>
  <c r="V105" i="24"/>
  <c r="V113" i="24"/>
  <c r="V84" i="24"/>
  <c r="V92" i="24"/>
  <c r="V100" i="24"/>
  <c r="V108" i="24"/>
  <c r="V116" i="24"/>
  <c r="V87" i="24"/>
  <c r="V95" i="24"/>
  <c r="V103" i="24"/>
  <c r="V111" i="24"/>
  <c r="V119" i="24"/>
  <c r="V82" i="24"/>
  <c r="V90" i="24"/>
  <c r="V98" i="24"/>
  <c r="V106" i="24"/>
  <c r="V114" i="24"/>
  <c r="V101" i="24"/>
  <c r="V85" i="24"/>
  <c r="V109" i="24"/>
  <c r="V93" i="24"/>
  <c r="V117" i="24"/>
  <c r="T1452" i="24"/>
  <c r="T1460" i="24"/>
  <c r="T1468" i="24"/>
  <c r="T1455" i="24"/>
  <c r="T1463" i="24"/>
  <c r="T1450" i="24"/>
  <c r="T1458" i="24"/>
  <c r="T1466" i="24"/>
  <c r="T1453" i="24"/>
  <c r="T1461" i="24"/>
  <c r="T1469" i="24"/>
  <c r="T1456" i="24"/>
  <c r="T1464" i="24"/>
  <c r="T1454" i="24"/>
  <c r="T1462" i="24"/>
  <c r="T1470" i="24"/>
  <c r="T1449" i="24"/>
  <c r="T1457" i="24"/>
  <c r="T1465" i="24"/>
  <c r="T1451" i="24"/>
  <c r="T1459" i="24"/>
  <c r="T1467" i="24"/>
  <c r="V1211" i="24"/>
  <c r="V1219" i="24"/>
  <c r="V1227" i="24"/>
  <c r="V1235" i="24"/>
  <c r="V1206" i="24"/>
  <c r="V1214" i="24"/>
  <c r="V1222" i="24"/>
  <c r="V1230" i="24"/>
  <c r="V1209" i="24"/>
  <c r="V1217" i="24"/>
  <c r="V1225" i="24"/>
  <c r="V1233" i="24"/>
  <c r="V1212" i="24"/>
  <c r="V1220" i="24"/>
  <c r="V1228" i="24"/>
  <c r="V1236" i="24"/>
  <c r="V1207" i="24"/>
  <c r="V1215" i="24"/>
  <c r="V1223" i="24"/>
  <c r="V1231" i="24"/>
  <c r="V1210" i="24"/>
  <c r="V1218" i="24"/>
  <c r="V1226" i="24"/>
  <c r="V1234" i="24"/>
  <c r="V1213" i="24"/>
  <c r="V1221" i="24"/>
  <c r="V1229" i="24"/>
  <c r="V1208" i="24"/>
  <c r="V1216" i="24"/>
  <c r="V1224" i="24"/>
  <c r="V1232" i="24"/>
  <c r="G19" i="4"/>
  <c r="V302" i="24"/>
  <c r="V297" i="24"/>
  <c r="V305" i="24"/>
  <c r="V313" i="24"/>
  <c r="V321" i="24"/>
  <c r="V329" i="24"/>
  <c r="V300" i="24"/>
  <c r="V308" i="24"/>
  <c r="V316" i="24"/>
  <c r="V324" i="24"/>
  <c r="V332" i="24"/>
  <c r="V298" i="24"/>
  <c r="V306" i="24"/>
  <c r="V314" i="24"/>
  <c r="V322" i="24"/>
  <c r="V330" i="24"/>
  <c r="V304" i="24"/>
  <c r="V312" i="24"/>
  <c r="V320" i="24"/>
  <c r="V303" i="24"/>
  <c r="V315" i="24"/>
  <c r="V325" i="24"/>
  <c r="V337" i="24"/>
  <c r="V340" i="24"/>
  <c r="V348" i="24"/>
  <c r="V356" i="24"/>
  <c r="V364" i="24"/>
  <c r="V310" i="24"/>
  <c r="V343" i="24"/>
  <c r="V351" i="24"/>
  <c r="V359" i="24"/>
  <c r="V311" i="24"/>
  <c r="V334" i="24"/>
  <c r="V338" i="24"/>
  <c r="V346" i="24"/>
  <c r="V354" i="24"/>
  <c r="V362" i="24"/>
  <c r="V317" i="24"/>
  <c r="V326" i="24"/>
  <c r="V335" i="24"/>
  <c r="V341" i="24"/>
  <c r="V349" i="24"/>
  <c r="V357" i="24"/>
  <c r="V365" i="24"/>
  <c r="V299" i="24"/>
  <c r="V327" i="24"/>
  <c r="V331" i="24"/>
  <c r="V344" i="24"/>
  <c r="V352" i="24"/>
  <c r="V360" i="24"/>
  <c r="V307" i="24"/>
  <c r="V318" i="24"/>
  <c r="V323" i="24"/>
  <c r="V336" i="24"/>
  <c r="V339" i="24"/>
  <c r="V347" i="24"/>
  <c r="V355" i="24"/>
  <c r="V363" i="24"/>
  <c r="V301" i="24"/>
  <c r="V319" i="24"/>
  <c r="V328" i="24"/>
  <c r="V342" i="24"/>
  <c r="V350" i="24"/>
  <c r="V358" i="24"/>
  <c r="V353" i="24"/>
  <c r="V333" i="24"/>
  <c r="V361" i="24"/>
  <c r="V309" i="24"/>
  <c r="V345" i="24"/>
  <c r="U2153" i="24"/>
  <c r="U2161" i="24"/>
  <c r="U2169" i="24"/>
  <c r="U2156" i="24"/>
  <c r="U2164" i="24"/>
  <c r="U2151" i="24"/>
  <c r="U2159" i="24"/>
  <c r="U2167" i="24"/>
  <c r="U2154" i="24"/>
  <c r="U2162" i="24"/>
  <c r="U2149" i="24"/>
  <c r="U2157" i="24"/>
  <c r="U2165" i="24"/>
  <c r="U2152" i="24"/>
  <c r="U2160" i="24"/>
  <c r="U2168" i="24"/>
  <c r="U2155" i="24"/>
  <c r="U2163" i="24"/>
  <c r="U2150" i="24"/>
  <c r="U2158" i="24"/>
  <c r="U2166" i="24"/>
  <c r="V2174" i="24"/>
  <c r="V2177" i="24"/>
  <c r="V2172" i="24"/>
  <c r="V2175" i="24"/>
  <c r="V2173" i="24"/>
  <c r="V2176" i="24"/>
  <c r="V2171" i="24"/>
  <c r="U2201" i="24"/>
  <c r="U2209" i="24"/>
  <c r="U2217" i="24"/>
  <c r="U2204" i="24"/>
  <c r="U2212" i="24"/>
  <c r="U2199" i="24"/>
  <c r="U2207" i="24"/>
  <c r="U2215" i="24"/>
  <c r="U2202" i="24"/>
  <c r="U2210" i="24"/>
  <c r="U2218" i="24"/>
  <c r="U2205" i="24"/>
  <c r="U2213" i="24"/>
  <c r="U2200" i="24"/>
  <c r="U2208" i="24"/>
  <c r="U2216" i="24"/>
  <c r="U2203" i="24"/>
  <c r="U2211" i="24"/>
  <c r="U2198" i="24"/>
  <c r="U2206" i="24"/>
  <c r="U2214" i="24"/>
  <c r="V911" i="24"/>
  <c r="V919" i="24"/>
  <c r="V927" i="24"/>
  <c r="V906" i="24"/>
  <c r="V914" i="24"/>
  <c r="V922" i="24"/>
  <c r="V930" i="24"/>
  <c r="V909" i="24"/>
  <c r="V917" i="24"/>
  <c r="V925" i="24"/>
  <c r="V904" i="24"/>
  <c r="V912" i="24"/>
  <c r="V920" i="24"/>
  <c r="V928" i="24"/>
  <c r="V907" i="24"/>
  <c r="V915" i="24"/>
  <c r="V923" i="24"/>
  <c r="V910" i="24"/>
  <c r="V918" i="24"/>
  <c r="V926" i="24"/>
  <c r="V905" i="24"/>
  <c r="V913" i="24"/>
  <c r="V921" i="24"/>
  <c r="V929" i="24"/>
  <c r="V908" i="24"/>
  <c r="V916" i="24"/>
  <c r="V924" i="24"/>
  <c r="T1005" i="24"/>
  <c r="T1013" i="24"/>
  <c r="T1021" i="24"/>
  <c r="T1029" i="24"/>
  <c r="T1000" i="24"/>
  <c r="T1008" i="24"/>
  <c r="T1016" i="24"/>
  <c r="T1024" i="24"/>
  <c r="T1032" i="24"/>
  <c r="T1003" i="24"/>
  <c r="T1011" i="24"/>
  <c r="T1019" i="24"/>
  <c r="T1027" i="24"/>
  <c r="T1035" i="24"/>
  <c r="T998" i="24"/>
  <c r="T1006" i="24"/>
  <c r="T1014" i="24"/>
  <c r="T1022" i="24"/>
  <c r="T1030" i="24"/>
  <c r="T1001" i="24"/>
  <c r="T1009" i="24"/>
  <c r="T1017" i="24"/>
  <c r="T1025" i="24"/>
  <c r="T1033" i="24"/>
  <c r="T1004" i="24"/>
  <c r="T1012" i="24"/>
  <c r="T1020" i="24"/>
  <c r="T1028" i="24"/>
  <c r="T1036" i="24"/>
  <c r="T999" i="24"/>
  <c r="T1007" i="24"/>
  <c r="T1015" i="24"/>
  <c r="T1023" i="24"/>
  <c r="T1031" i="24"/>
  <c r="T1002" i="24"/>
  <c r="T1010" i="24"/>
  <c r="T1018" i="24"/>
  <c r="T1026" i="24"/>
  <c r="T1034" i="24"/>
  <c r="T2404" i="24"/>
  <c r="T2412" i="24"/>
  <c r="T2407" i="24"/>
  <c r="T2415" i="24"/>
  <c r="T2410" i="24"/>
  <c r="T2418" i="24"/>
  <c r="T2405" i="24"/>
  <c r="T2413" i="24"/>
  <c r="T2408" i="24"/>
  <c r="T2416" i="24"/>
  <c r="T2406" i="24"/>
  <c r="T2414" i="24"/>
  <c r="T2409" i="24"/>
  <c r="T2417" i="24"/>
  <c r="T2403" i="24"/>
  <c r="T2411" i="24"/>
  <c r="U439" i="24"/>
  <c r="U447" i="24"/>
  <c r="U455" i="24"/>
  <c r="U463" i="24"/>
  <c r="U471" i="24"/>
  <c r="U479" i="24"/>
  <c r="U487" i="24"/>
  <c r="U495" i="24"/>
  <c r="U445" i="24"/>
  <c r="U453" i="24"/>
  <c r="U461" i="24"/>
  <c r="U469" i="24"/>
  <c r="U477" i="24"/>
  <c r="U485" i="24"/>
  <c r="U493" i="24"/>
  <c r="U440" i="24"/>
  <c r="U448" i="24"/>
  <c r="U456" i="24"/>
  <c r="U464" i="24"/>
  <c r="U472" i="24"/>
  <c r="U480" i="24"/>
  <c r="U488" i="24"/>
  <c r="U496" i="24"/>
  <c r="U443" i="24"/>
  <c r="U451" i="24"/>
  <c r="U459" i="24"/>
  <c r="U467" i="24"/>
  <c r="U475" i="24"/>
  <c r="U483" i="24"/>
  <c r="U491" i="24"/>
  <c r="U446" i="24"/>
  <c r="U454" i="24"/>
  <c r="U462" i="24"/>
  <c r="U470" i="24"/>
  <c r="U478" i="24"/>
  <c r="U486" i="24"/>
  <c r="U494" i="24"/>
  <c r="U441" i="24"/>
  <c r="U449" i="24"/>
  <c r="U457" i="24"/>
  <c r="U465" i="24"/>
  <c r="U473" i="24"/>
  <c r="U481" i="24"/>
  <c r="U489" i="24"/>
  <c r="U497" i="24"/>
  <c r="U460" i="24"/>
  <c r="U492" i="24"/>
  <c r="U450" i="24"/>
  <c r="U482" i="24"/>
  <c r="U452" i="24"/>
  <c r="U484" i="24"/>
  <c r="U442" i="24"/>
  <c r="U474" i="24"/>
  <c r="U444" i="24"/>
  <c r="U476" i="24"/>
  <c r="U466" i="24"/>
  <c r="U498" i="24"/>
  <c r="U468" i="24"/>
  <c r="U458" i="24"/>
  <c r="U490" i="24"/>
  <c r="U2583" i="24"/>
  <c r="U2581" i="24"/>
  <c r="U2582" i="24"/>
  <c r="V2566" i="24"/>
  <c r="V2561" i="24"/>
  <c r="V2564" i="24"/>
  <c r="V2559" i="24"/>
  <c r="V2567" i="24"/>
  <c r="V2562" i="24"/>
  <c r="V2565" i="24"/>
  <c r="V2560" i="24"/>
  <c r="V2568" i="24"/>
  <c r="V2563" i="24"/>
  <c r="V2350" i="24"/>
  <c r="V2345" i="24"/>
  <c r="V2353" i="24"/>
  <c r="V2348" i="24"/>
  <c r="V2351" i="24"/>
  <c r="V2346" i="24"/>
  <c r="V2344" i="24"/>
  <c r="V2352" i="24"/>
  <c r="V2347" i="24"/>
  <c r="V2349" i="24"/>
  <c r="V2222" i="24"/>
  <c r="V2230" i="24"/>
  <c r="V2238" i="24"/>
  <c r="V2225" i="24"/>
  <c r="V2233" i="24"/>
  <c r="V2220" i="24"/>
  <c r="V2228" i="24"/>
  <c r="V2236" i="24"/>
  <c r="V2223" i="24"/>
  <c r="V2231" i="24"/>
  <c r="V2226" i="24"/>
  <c r="V2234" i="24"/>
  <c r="V2221" i="24"/>
  <c r="V2229" i="24"/>
  <c r="V2237" i="24"/>
  <c r="V2224" i="24"/>
  <c r="V2232" i="24"/>
  <c r="V2227" i="24"/>
  <c r="V2235" i="24"/>
  <c r="V1852" i="24"/>
  <c r="V1860" i="24"/>
  <c r="V1868" i="24"/>
  <c r="V1855" i="24"/>
  <c r="V1863" i="24"/>
  <c r="V1850" i="24"/>
  <c r="V1858" i="24"/>
  <c r="V1866" i="24"/>
  <c r="V1853" i="24"/>
  <c r="V1861" i="24"/>
  <c r="V1856" i="24"/>
  <c r="V1864" i="24"/>
  <c r="V1851" i="24"/>
  <c r="V1859" i="24"/>
  <c r="V1867" i="24"/>
  <c r="V1854" i="24"/>
  <c r="V1862" i="24"/>
  <c r="V1857" i="24"/>
  <c r="V1865" i="24"/>
  <c r="V2003" i="24"/>
  <c r="V2006" i="24"/>
  <c r="V2014" i="24"/>
  <c r="V2009" i="24"/>
  <c r="V2017" i="24"/>
  <c r="V2012" i="24"/>
  <c r="V2020" i="24"/>
  <c r="V2001" i="24"/>
  <c r="V2004" i="24"/>
  <c r="V2007" i="24"/>
  <c r="V2015" i="24"/>
  <c r="V2010" i="24"/>
  <c r="V2018" i="24"/>
  <c r="V2013" i="24"/>
  <c r="V2021" i="24"/>
  <c r="V2002" i="24"/>
  <c r="V2005" i="24"/>
  <c r="V2008" i="24"/>
  <c r="V2016" i="24"/>
  <c r="V2011" i="24"/>
  <c r="V2019" i="24"/>
  <c r="U1246" i="24"/>
  <c r="U1254" i="24"/>
  <c r="U1262" i="24"/>
  <c r="U1270" i="24"/>
  <c r="U1278" i="24"/>
  <c r="U1286" i="24"/>
  <c r="U1249" i="24"/>
  <c r="U1257" i="24"/>
  <c r="U1265" i="24"/>
  <c r="U1273" i="24"/>
  <c r="U1281" i="24"/>
  <c r="U1252" i="24"/>
  <c r="U1260" i="24"/>
  <c r="U1268" i="24"/>
  <c r="U1276" i="24"/>
  <c r="U1284" i="24"/>
  <c r="U1247" i="24"/>
  <c r="U1255" i="24"/>
  <c r="U1263" i="24"/>
  <c r="U1271" i="24"/>
  <c r="U1279" i="24"/>
  <c r="U1250" i="24"/>
  <c r="U1258" i="24"/>
  <c r="U1266" i="24"/>
  <c r="U1274" i="24"/>
  <c r="U1282" i="24"/>
  <c r="U1253" i="24"/>
  <c r="U1261" i="24"/>
  <c r="U1269" i="24"/>
  <c r="U1277" i="24"/>
  <c r="U1248" i="24"/>
  <c r="U1256" i="24"/>
  <c r="U1264" i="24"/>
  <c r="U1272" i="24"/>
  <c r="U1280" i="24"/>
  <c r="U1251" i="24"/>
  <c r="U1259" i="24"/>
  <c r="U1267" i="24"/>
  <c r="U1275" i="24"/>
  <c r="U1283" i="24"/>
  <c r="U1285" i="24"/>
  <c r="T2524" i="24"/>
  <c r="T2532" i="24"/>
  <c r="T2527" i="24"/>
  <c r="T2530" i="24"/>
  <c r="T2525" i="24"/>
  <c r="T2533" i="24"/>
  <c r="T2528" i="24"/>
  <c r="T2531" i="24"/>
  <c r="T2526" i="24"/>
  <c r="T2534" i="24"/>
  <c r="T2529" i="24"/>
  <c r="V1652" i="24"/>
  <c r="V1660" i="24"/>
  <c r="V1668" i="24"/>
  <c r="V1676" i="24"/>
  <c r="V1684" i="24"/>
  <c r="V1655" i="24"/>
  <c r="V1663" i="24"/>
  <c r="V1671" i="24"/>
  <c r="V1679" i="24"/>
  <c r="V1687" i="24"/>
  <c r="V1658" i="24"/>
  <c r="V1666" i="24"/>
  <c r="V1674" i="24"/>
  <c r="V1682" i="24"/>
  <c r="V1653" i="24"/>
  <c r="V1661" i="24"/>
  <c r="V1669" i="24"/>
  <c r="V1677" i="24"/>
  <c r="V1685" i="24"/>
  <c r="V1656" i="24"/>
  <c r="V1664" i="24"/>
  <c r="V1672" i="24"/>
  <c r="V1680" i="24"/>
  <c r="V1651" i="24"/>
  <c r="V1659" i="24"/>
  <c r="V1667" i="24"/>
  <c r="V1675" i="24"/>
  <c r="V1683" i="24"/>
  <c r="V1654" i="24"/>
  <c r="V1662" i="24"/>
  <c r="V1670" i="24"/>
  <c r="V1678" i="24"/>
  <c r="V1686" i="24"/>
  <c r="V1657" i="24"/>
  <c r="V1665" i="24"/>
  <c r="V1673" i="24"/>
  <c r="V1681" i="24"/>
  <c r="T1249" i="24"/>
  <c r="T1257" i="24"/>
  <c r="T1265" i="24"/>
  <c r="T1273" i="24"/>
  <c r="T1281" i="24"/>
  <c r="T1252" i="24"/>
  <c r="T1260" i="24"/>
  <c r="T1268" i="24"/>
  <c r="T1276" i="24"/>
  <c r="T1284" i="24"/>
  <c r="T1247" i="24"/>
  <c r="T1255" i="24"/>
  <c r="T1263" i="24"/>
  <c r="T1271" i="24"/>
  <c r="T1279" i="24"/>
  <c r="T1250" i="24"/>
  <c r="T1258" i="24"/>
  <c r="T1266" i="24"/>
  <c r="T1274" i="24"/>
  <c r="T1282" i="24"/>
  <c r="T1253" i="24"/>
  <c r="T1261" i="24"/>
  <c r="T1269" i="24"/>
  <c r="T1277" i="24"/>
  <c r="T1285" i="24"/>
  <c r="T1248" i="24"/>
  <c r="T1256" i="24"/>
  <c r="T1264" i="24"/>
  <c r="T1272" i="24"/>
  <c r="T1280" i="24"/>
  <c r="T1251" i="24"/>
  <c r="T1259" i="24"/>
  <c r="T1267" i="24"/>
  <c r="T1275" i="24"/>
  <c r="T1283" i="24"/>
  <c r="T1246" i="24"/>
  <c r="T1254" i="24"/>
  <c r="T1262" i="24"/>
  <c r="T1270" i="24"/>
  <c r="T1278" i="24"/>
  <c r="T1286" i="24"/>
  <c r="V444" i="24"/>
  <c r="V452" i="24"/>
  <c r="V460" i="24"/>
  <c r="V468" i="24"/>
  <c r="V476" i="24"/>
  <c r="V484" i="24"/>
  <c r="V492" i="24"/>
  <c r="V442" i="24"/>
  <c r="V450" i="24"/>
  <c r="V458" i="24"/>
  <c r="V466" i="24"/>
  <c r="V474" i="24"/>
  <c r="V482" i="24"/>
  <c r="V490" i="24"/>
  <c r="V498" i="24"/>
  <c r="V445" i="24"/>
  <c r="V453" i="24"/>
  <c r="V461" i="24"/>
  <c r="V469" i="24"/>
  <c r="V477" i="24"/>
  <c r="V485" i="24"/>
  <c r="V493" i="24"/>
  <c r="V440" i="24"/>
  <c r="V448" i="24"/>
  <c r="V456" i="24"/>
  <c r="V464" i="24"/>
  <c r="V472" i="24"/>
  <c r="V480" i="24"/>
  <c r="V488" i="24"/>
  <c r="V496" i="24"/>
  <c r="V443" i="24"/>
  <c r="V451" i="24"/>
  <c r="V459" i="24"/>
  <c r="V467" i="24"/>
  <c r="V475" i="24"/>
  <c r="V483" i="24"/>
  <c r="V491" i="24"/>
  <c r="V446" i="24"/>
  <c r="V454" i="24"/>
  <c r="V462" i="24"/>
  <c r="V470" i="24"/>
  <c r="V478" i="24"/>
  <c r="V486" i="24"/>
  <c r="V494" i="24"/>
  <c r="V449" i="24"/>
  <c r="V481" i="24"/>
  <c r="V439" i="24"/>
  <c r="V471" i="24"/>
  <c r="V441" i="24"/>
  <c r="V473" i="24"/>
  <c r="V463" i="24"/>
  <c r="V495" i="24"/>
  <c r="V465" i="24"/>
  <c r="V497" i="24"/>
  <c r="V455" i="24"/>
  <c r="V487" i="24"/>
  <c r="V457" i="24"/>
  <c r="V489" i="24"/>
  <c r="V447" i="24"/>
  <c r="V479" i="24"/>
  <c r="U1409" i="24"/>
  <c r="U1417" i="24"/>
  <c r="U1425" i="24"/>
  <c r="U1433" i="24"/>
  <c r="U1441" i="24"/>
  <c r="U1412" i="24"/>
  <c r="U1420" i="24"/>
  <c r="U1428" i="24"/>
  <c r="U1436" i="24"/>
  <c r="U1444" i="24"/>
  <c r="U1415" i="24"/>
  <c r="U1423" i="24"/>
  <c r="U1431" i="24"/>
  <c r="U1439" i="24"/>
  <c r="U1447" i="24"/>
  <c r="U1410" i="24"/>
  <c r="U1418" i="24"/>
  <c r="U1426" i="24"/>
  <c r="U1434" i="24"/>
  <c r="U1442" i="24"/>
  <c r="U1413" i="24"/>
  <c r="U1421" i="24"/>
  <c r="U1429" i="24"/>
  <c r="U1437" i="24"/>
  <c r="U1445" i="24"/>
  <c r="U1411" i="24"/>
  <c r="U1419" i="24"/>
  <c r="U1427" i="24"/>
  <c r="U1435" i="24"/>
  <c r="U1443" i="24"/>
  <c r="U1414" i="24"/>
  <c r="U1422" i="24"/>
  <c r="U1430" i="24"/>
  <c r="U1438" i="24"/>
  <c r="U1446" i="24"/>
  <c r="U1432" i="24"/>
  <c r="U1416" i="24"/>
  <c r="U1440" i="24"/>
  <c r="U1424" i="24"/>
  <c r="U1408" i="24"/>
  <c r="U3080" i="24"/>
  <c r="U3078" i="24"/>
  <c r="U3079" i="24"/>
  <c r="V2488" i="24"/>
  <c r="V2491" i="24"/>
  <c r="V2489" i="24"/>
  <c r="V2493" i="24"/>
  <c r="V2490" i="24"/>
  <c r="V2492" i="24"/>
  <c r="V2390" i="24"/>
  <c r="V2398" i="24"/>
  <c r="V2393" i="24"/>
  <c r="V2401" i="24"/>
  <c r="V2396" i="24"/>
  <c r="V2391" i="24"/>
  <c r="V2399" i="24"/>
  <c r="V2394" i="24"/>
  <c r="V2392" i="24"/>
  <c r="V2400" i="24"/>
  <c r="V2395" i="24"/>
  <c r="V2389" i="24"/>
  <c r="V2397" i="24"/>
  <c r="T1794" i="24"/>
  <c r="T1802" i="24"/>
  <c r="T1810" i="24"/>
  <c r="T1818" i="24"/>
  <c r="T1826" i="24"/>
  <c r="T1797" i="24"/>
  <c r="T1805" i="24"/>
  <c r="T1813" i="24"/>
  <c r="T1821" i="24"/>
  <c r="T1792" i="24"/>
  <c r="T1800" i="24"/>
  <c r="T1808" i="24"/>
  <c r="T1816" i="24"/>
  <c r="T1824" i="24"/>
  <c r="T1795" i="24"/>
  <c r="T1803" i="24"/>
  <c r="T1811" i="24"/>
  <c r="T1819" i="24"/>
  <c r="T1827" i="24"/>
  <c r="T1798" i="24"/>
  <c r="T1806" i="24"/>
  <c r="T1814" i="24"/>
  <c r="T1822" i="24"/>
  <c r="T1793" i="24"/>
  <c r="T1801" i="24"/>
  <c r="T1809" i="24"/>
  <c r="T1817" i="24"/>
  <c r="T1825" i="24"/>
  <c r="T1796" i="24"/>
  <c r="T1804" i="24"/>
  <c r="T1812" i="24"/>
  <c r="T1820" i="24"/>
  <c r="T1791" i="24"/>
  <c r="T1799" i="24"/>
  <c r="T1807" i="24"/>
  <c r="T1815" i="24"/>
  <c r="T1823" i="24"/>
  <c r="T2620" i="24"/>
  <c r="T2621" i="24"/>
  <c r="T2619" i="24"/>
  <c r="T2622" i="24"/>
  <c r="T2204" i="24"/>
  <c r="T2212" i="24"/>
  <c r="T2199" i="24"/>
  <c r="T2207" i="24"/>
  <c r="T2215" i="24"/>
  <c r="T2202" i="24"/>
  <c r="T2210" i="24"/>
  <c r="T2218" i="24"/>
  <c r="T2205" i="24"/>
  <c r="T2213" i="24"/>
  <c r="T2200" i="24"/>
  <c r="T2208" i="24"/>
  <c r="T2216" i="24"/>
  <c r="T2203" i="24"/>
  <c r="T2211" i="24"/>
  <c r="T2198" i="24"/>
  <c r="T2206" i="24"/>
  <c r="T2214" i="24"/>
  <c r="T2201" i="24"/>
  <c r="T2209" i="24"/>
  <c r="T2217" i="24"/>
  <c r="U1831" i="24"/>
  <c r="U1839" i="24"/>
  <c r="U1847" i="24"/>
  <c r="U1834" i="24"/>
  <c r="U1842" i="24"/>
  <c r="U1829" i="24"/>
  <c r="U1837" i="24"/>
  <c r="U1845" i="24"/>
  <c r="U1832" i="24"/>
  <c r="U1840" i="24"/>
  <c r="U1848" i="24"/>
  <c r="U1835" i="24"/>
  <c r="U1843" i="24"/>
  <c r="U1830" i="24"/>
  <c r="U1838" i="24"/>
  <c r="U1846" i="24"/>
  <c r="U1833" i="24"/>
  <c r="U1841" i="24"/>
  <c r="U1836" i="24"/>
  <c r="U1844" i="24"/>
  <c r="U1564" i="24"/>
  <c r="U1572" i="24"/>
  <c r="U1558" i="24"/>
  <c r="U1560" i="24"/>
  <c r="U1563" i="24"/>
  <c r="U1566" i="24"/>
  <c r="U1569" i="24"/>
  <c r="U1575" i="24"/>
  <c r="U1583" i="24"/>
  <c r="U1591" i="24"/>
  <c r="U1557" i="24"/>
  <c r="U1578" i="24"/>
  <c r="U1586" i="24"/>
  <c r="U1594" i="24"/>
  <c r="U1567" i="24"/>
  <c r="U1570" i="24"/>
  <c r="U1573" i="24"/>
  <c r="U1581" i="24"/>
  <c r="U1589" i="24"/>
  <c r="U1561" i="24"/>
  <c r="U1576" i="24"/>
  <c r="U1584" i="24"/>
  <c r="U1592" i="24"/>
  <c r="U1579" i="24"/>
  <c r="U1587" i="24"/>
  <c r="U1559" i="24"/>
  <c r="U1562" i="24"/>
  <c r="U1565" i="24"/>
  <c r="U1568" i="24"/>
  <c r="U1571" i="24"/>
  <c r="U1574" i="24"/>
  <c r="U1582" i="24"/>
  <c r="U1590" i="24"/>
  <c r="U1577" i="24"/>
  <c r="U1585" i="24"/>
  <c r="U1593" i="24"/>
  <c r="U1580" i="24"/>
  <c r="U1588" i="24"/>
  <c r="U1727" i="24"/>
  <c r="U1735" i="24"/>
  <c r="U1743" i="24"/>
  <c r="U1751" i="24"/>
  <c r="U1722" i="24"/>
  <c r="U1730" i="24"/>
  <c r="U1738" i="24"/>
  <c r="U1746" i="24"/>
  <c r="U1725" i="24"/>
  <c r="U1733" i="24"/>
  <c r="U1741" i="24"/>
  <c r="U1749" i="24"/>
  <c r="U1728" i="24"/>
  <c r="U1736" i="24"/>
  <c r="U1744" i="24"/>
  <c r="U1752" i="24"/>
  <c r="U1723" i="24"/>
  <c r="U1731" i="24"/>
  <c r="U1739" i="24"/>
  <c r="U1747" i="24"/>
  <c r="U1726" i="24"/>
  <c r="U1734" i="24"/>
  <c r="U1742" i="24"/>
  <c r="U1750" i="24"/>
  <c r="U1729" i="24"/>
  <c r="U1737" i="24"/>
  <c r="U1745" i="24"/>
  <c r="U1724" i="24"/>
  <c r="U1732" i="24"/>
  <c r="U1740" i="24"/>
  <c r="U1748" i="24"/>
  <c r="V2198" i="24"/>
  <c r="V2206" i="24"/>
  <c r="V2214" i="24"/>
  <c r="V2201" i="24"/>
  <c r="V2209" i="24"/>
  <c r="V2217" i="24"/>
  <c r="V2204" i="24"/>
  <c r="V2212" i="24"/>
  <c r="V2199" i="24"/>
  <c r="V2207" i="24"/>
  <c r="V2215" i="24"/>
  <c r="V2202" i="24"/>
  <c r="V2210" i="24"/>
  <c r="V2218" i="24"/>
  <c r="V2205" i="24"/>
  <c r="V2213" i="24"/>
  <c r="V2200" i="24"/>
  <c r="V2208" i="24"/>
  <c r="V2216" i="24"/>
  <c r="V2203" i="24"/>
  <c r="V2211" i="24"/>
  <c r="T601" i="24"/>
  <c r="T609" i="24"/>
  <c r="T617" i="24"/>
  <c r="T625" i="24"/>
  <c r="T633" i="24"/>
  <c r="T604" i="24"/>
  <c r="T612" i="24"/>
  <c r="T620" i="24"/>
  <c r="T628" i="24"/>
  <c r="T636" i="24"/>
  <c r="T607" i="24"/>
  <c r="T615" i="24"/>
  <c r="T623" i="24"/>
  <c r="T631" i="24"/>
  <c r="T602" i="24"/>
  <c r="T610" i="24"/>
  <c r="T618" i="24"/>
  <c r="T626" i="24"/>
  <c r="T634" i="24"/>
  <c r="T605" i="24"/>
  <c r="T613" i="24"/>
  <c r="T621" i="24"/>
  <c r="T629" i="24"/>
  <c r="T608" i="24"/>
  <c r="T616" i="24"/>
  <c r="T624" i="24"/>
  <c r="T632" i="24"/>
  <c r="T603" i="24"/>
  <c r="T611" i="24"/>
  <c r="T619" i="24"/>
  <c r="T627" i="24"/>
  <c r="T635" i="24"/>
  <c r="T630" i="24"/>
  <c r="T614" i="24"/>
  <c r="T622" i="24"/>
  <c r="T606" i="24"/>
  <c r="U1449" i="24"/>
  <c r="U1457" i="24"/>
  <c r="U1465" i="24"/>
  <c r="U1452" i="24"/>
  <c r="U1460" i="24"/>
  <c r="U1468" i="24"/>
  <c r="U1455" i="24"/>
  <c r="U1463" i="24"/>
  <c r="U1450" i="24"/>
  <c r="U1458" i="24"/>
  <c r="U1466" i="24"/>
  <c r="U1453" i="24"/>
  <c r="U1461" i="24"/>
  <c r="U1469" i="24"/>
  <c r="U1451" i="24"/>
  <c r="U1459" i="24"/>
  <c r="U1467" i="24"/>
  <c r="U1454" i="24"/>
  <c r="U1462" i="24"/>
  <c r="U1470" i="24"/>
  <c r="U1456" i="24"/>
  <c r="U1464" i="24"/>
  <c r="U2265" i="24"/>
  <c r="U2273" i="24"/>
  <c r="U2268" i="24"/>
  <c r="U2263" i="24"/>
  <c r="U2271" i="24"/>
  <c r="U2266" i="24"/>
  <c r="U2261" i="24"/>
  <c r="U2269" i="24"/>
  <c r="U2264" i="24"/>
  <c r="U2272" i="24"/>
  <c r="U2267" i="24"/>
  <c r="U2262" i="24"/>
  <c r="U2270" i="24"/>
  <c r="U1943" i="24"/>
  <c r="U1951" i="24"/>
  <c r="U1959" i="24"/>
  <c r="U1967" i="24"/>
  <c r="U1946" i="24"/>
  <c r="U1954" i="24"/>
  <c r="U1962" i="24"/>
  <c r="U1941" i="24"/>
  <c r="U1949" i="24"/>
  <c r="U1957" i="24"/>
  <c r="U1965" i="24"/>
  <c r="U1944" i="24"/>
  <c r="U1952" i="24"/>
  <c r="U1960" i="24"/>
  <c r="U1968" i="24"/>
  <c r="U1947" i="24"/>
  <c r="U1955" i="24"/>
  <c r="U1963" i="24"/>
  <c r="U1942" i="24"/>
  <c r="U1950" i="24"/>
  <c r="U1958" i="24"/>
  <c r="U1966" i="24"/>
  <c r="U1940" i="24"/>
  <c r="U1948" i="24"/>
  <c r="U1956" i="24"/>
  <c r="U1964" i="24"/>
  <c r="U1953" i="24"/>
  <c r="U1961" i="24"/>
  <c r="U1945" i="24"/>
  <c r="U1969" i="24"/>
  <c r="I10" i="4"/>
  <c r="E169" i="4"/>
  <c r="G114" i="4"/>
  <c r="L69" i="4"/>
  <c r="F101" i="4"/>
  <c r="L68" i="4"/>
  <c r="H6" i="4"/>
  <c r="G53" i="4"/>
  <c r="D16" i="4"/>
  <c r="I80" i="4"/>
  <c r="D6" i="4"/>
  <c r="K53" i="4"/>
  <c r="I83" i="4"/>
  <c r="I82" i="4"/>
  <c r="J47" i="4"/>
  <c r="F127" i="4"/>
  <c r="D103" i="4"/>
  <c r="G58" i="4"/>
  <c r="I169" i="4"/>
  <c r="D168" i="4"/>
  <c r="E10" i="4"/>
  <c r="H101" i="4"/>
  <c r="I99" i="4"/>
  <c r="F98" i="4"/>
  <c r="L31" i="4"/>
  <c r="I127" i="4"/>
  <c r="H7" i="4"/>
  <c r="L99" i="4"/>
  <c r="E102" i="4"/>
  <c r="J99" i="4"/>
  <c r="E42" i="4"/>
  <c r="E5" i="4"/>
  <c r="J90" i="4"/>
  <c r="I89" i="4"/>
  <c r="L114" i="4"/>
  <c r="E16" i="4"/>
  <c r="I5" i="4"/>
  <c r="E98" i="4"/>
  <c r="D54" i="4"/>
  <c r="H61" i="4"/>
  <c r="K102" i="4"/>
  <c r="K169" i="4"/>
  <c r="E89" i="4"/>
  <c r="F129" i="4"/>
  <c r="D101" i="4"/>
  <c r="E21" i="4"/>
  <c r="J17" i="4"/>
  <c r="G54" i="4"/>
  <c r="K103" i="4"/>
  <c r="K16" i="4"/>
  <c r="G10" i="4"/>
  <c r="H103" i="4"/>
  <c r="G7" i="4"/>
  <c r="L20" i="4"/>
  <c r="L32" i="4"/>
  <c r="I128" i="4"/>
  <c r="E43" i="4"/>
  <c r="F31" i="4"/>
  <c r="L113" i="4"/>
  <c r="E18" i="4"/>
  <c r="L6" i="4"/>
  <c r="D56" i="4"/>
  <c r="F82" i="4"/>
  <c r="K101" i="4"/>
  <c r="K21" i="4"/>
  <c r="H168" i="4"/>
  <c r="H67" i="4"/>
  <c r="H11" i="4"/>
  <c r="I69" i="4"/>
  <c r="E32" i="4"/>
  <c r="G32" i="4"/>
  <c r="I98" i="4"/>
  <c r="G6" i="4"/>
  <c r="F99" i="4"/>
  <c r="L16" i="4"/>
  <c r="L18" i="4"/>
  <c r="F69" i="4"/>
  <c r="H98" i="4"/>
  <c r="D60" i="4"/>
  <c r="L97" i="4"/>
  <c r="E105" i="4"/>
  <c r="E103" i="4"/>
  <c r="J136" i="4"/>
  <c r="G47" i="4"/>
  <c r="J48" i="4"/>
  <c r="D32" i="4"/>
  <c r="F10" i="4"/>
  <c r="E113" i="4"/>
  <c r="F58" i="4"/>
  <c r="K11" i="4"/>
  <c r="D42" i="4"/>
  <c r="K54" i="4"/>
  <c r="K55" i="4"/>
  <c r="L49" i="4"/>
  <c r="L53" i="4"/>
  <c r="G83" i="4"/>
  <c r="E6" i="4"/>
  <c r="G98" i="4"/>
  <c r="G112" i="4"/>
  <c r="F103" i="4"/>
  <c r="F102" i="4"/>
  <c r="L89" i="4"/>
  <c r="E19" i="4"/>
  <c r="J103" i="4"/>
  <c r="D53" i="4"/>
  <c r="G55" i="4"/>
  <c r="G21" i="4"/>
  <c r="H62" i="4"/>
  <c r="D17" i="4"/>
  <c r="D20" i="4"/>
  <c r="E54" i="4"/>
  <c r="H19" i="4"/>
  <c r="H68" i="4"/>
  <c r="L17" i="4"/>
  <c r="F55" i="4"/>
  <c r="J101" i="4"/>
  <c r="L50" i="4"/>
  <c r="L56" i="4"/>
  <c r="G18" i="4"/>
  <c r="D18" i="4"/>
  <c r="H114" i="4"/>
  <c r="J128" i="4"/>
  <c r="D97" i="4"/>
  <c r="G30" i="4"/>
  <c r="L19" i="4"/>
  <c r="F68" i="4"/>
  <c r="H97" i="4"/>
  <c r="D62" i="4"/>
  <c r="D5" i="4"/>
  <c r="K67" i="4"/>
  <c r="G88" i="4"/>
  <c r="I102" i="4"/>
  <c r="D31" i="4"/>
  <c r="L10" i="4"/>
  <c r="E88" i="4"/>
  <c r="F53" i="4"/>
  <c r="G127" i="4"/>
  <c r="K48" i="4"/>
  <c r="K58" i="4"/>
  <c r="L47" i="4"/>
  <c r="L54" i="4"/>
  <c r="L58" i="4"/>
  <c r="G82" i="4"/>
  <c r="G97" i="4"/>
  <c r="E81" i="4"/>
  <c r="J10" i="4"/>
  <c r="L88" i="4"/>
  <c r="J105" i="4"/>
  <c r="G17" i="4"/>
  <c r="G16" i="4"/>
  <c r="D21" i="4"/>
  <c r="E55" i="4"/>
  <c r="H21" i="4"/>
  <c r="K49" i="4"/>
  <c r="G81" i="4"/>
  <c r="L61" i="4"/>
  <c r="L137" i="4"/>
  <c r="K127" i="4"/>
  <c r="E68" i="4"/>
  <c r="D47" i="4"/>
  <c r="K69" i="4"/>
  <c r="J138" i="4"/>
  <c r="G90" i="4"/>
  <c r="G48" i="4"/>
  <c r="E138" i="4"/>
  <c r="K137" i="4"/>
  <c r="J67" i="4"/>
  <c r="I17" i="4"/>
  <c r="I19" i="4"/>
  <c r="I103" i="4"/>
  <c r="G168" i="4"/>
  <c r="J98" i="4"/>
  <c r="K60" i="4"/>
  <c r="D114" i="4"/>
  <c r="F137" i="4"/>
  <c r="K99" i="4"/>
  <c r="G137" i="4"/>
  <c r="D69" i="4"/>
  <c r="J169" i="4"/>
  <c r="E112" i="4"/>
  <c r="L44" i="4"/>
  <c r="L42" i="4"/>
  <c r="I55" i="4"/>
  <c r="I53" i="4"/>
  <c r="F44" i="4"/>
  <c r="F43" i="4"/>
  <c r="F113" i="4"/>
  <c r="F114" i="4"/>
  <c r="J32" i="4"/>
  <c r="J30" i="4"/>
  <c r="G61" i="4"/>
  <c r="G60" i="4"/>
  <c r="G62" i="4"/>
  <c r="J82" i="4"/>
  <c r="J83" i="4"/>
  <c r="J80" i="4"/>
  <c r="J81" i="4"/>
  <c r="K113" i="4"/>
  <c r="K114" i="4"/>
  <c r="K112" i="4"/>
  <c r="D10" i="4"/>
  <c r="H137" i="4"/>
  <c r="D127" i="4"/>
  <c r="D89" i="4"/>
  <c r="G44" i="4"/>
  <c r="F89" i="4"/>
  <c r="L81" i="4"/>
  <c r="H112" i="4"/>
  <c r="L128" i="4"/>
  <c r="H83" i="4"/>
  <c r="L60" i="4"/>
  <c r="L136" i="4"/>
  <c r="K129" i="4"/>
  <c r="E67" i="4"/>
  <c r="D48" i="4"/>
  <c r="J129" i="4"/>
  <c r="I68" i="4"/>
  <c r="D99" i="4"/>
  <c r="E30" i="4"/>
  <c r="H136" i="4"/>
  <c r="D128" i="4"/>
  <c r="D90" i="4"/>
  <c r="G42" i="4"/>
  <c r="F88" i="4"/>
  <c r="L83" i="4"/>
  <c r="H102" i="4"/>
  <c r="G49" i="4"/>
  <c r="E137" i="4"/>
  <c r="K136" i="4"/>
  <c r="J68" i="4"/>
  <c r="I20" i="4"/>
  <c r="I105" i="4"/>
  <c r="J50" i="4"/>
  <c r="K61" i="4"/>
  <c r="D113" i="4"/>
  <c r="F136" i="4"/>
  <c r="K97" i="4"/>
  <c r="G138" i="4"/>
  <c r="D67" i="4"/>
  <c r="G101" i="4"/>
  <c r="H128" i="4"/>
  <c r="I56" i="4"/>
  <c r="I112" i="4"/>
  <c r="I113" i="4"/>
  <c r="F62" i="4"/>
  <c r="F61" i="4"/>
  <c r="F47" i="4"/>
  <c r="F48" i="4"/>
  <c r="F50" i="4"/>
  <c r="L169" i="4"/>
  <c r="G67" i="4"/>
  <c r="G68" i="4"/>
  <c r="G69" i="4"/>
  <c r="L101" i="4"/>
  <c r="L103" i="4"/>
  <c r="L105" i="4"/>
  <c r="L102" i="4"/>
  <c r="L129" i="4"/>
  <c r="H80" i="4"/>
  <c r="H81" i="4"/>
  <c r="D50" i="4"/>
  <c r="L80" i="4"/>
  <c r="I21" i="4"/>
  <c r="I18" i="4"/>
  <c r="G103" i="4"/>
  <c r="I61" i="4"/>
  <c r="I60" i="4"/>
  <c r="H90" i="4"/>
  <c r="H89" i="4"/>
  <c r="J44" i="4"/>
  <c r="J43" i="4"/>
  <c r="K30" i="4"/>
  <c r="K32" i="4"/>
  <c r="E127" i="4"/>
  <c r="E128" i="4"/>
  <c r="E129" i="4"/>
  <c r="G105" i="4"/>
  <c r="H127" i="4"/>
  <c r="L43" i="4"/>
  <c r="I58" i="4"/>
  <c r="K80" i="4"/>
  <c r="K83" i="4"/>
  <c r="K82" i="4"/>
  <c r="F42" i="4"/>
  <c r="I42" i="4"/>
  <c r="I43" i="4"/>
  <c r="F112" i="4"/>
  <c r="K44" i="4"/>
  <c r="K42" i="4"/>
  <c r="K90" i="4"/>
  <c r="K88" i="4"/>
  <c r="K89" i="4"/>
  <c r="E47" i="4"/>
  <c r="E50" i="4"/>
  <c r="E49" i="4"/>
  <c r="E48" i="4"/>
  <c r="I138" i="4"/>
  <c r="I137" i="4"/>
  <c r="I136" i="4"/>
  <c r="F54" i="4"/>
  <c r="G128" i="4"/>
  <c r="D44" i="4"/>
  <c r="K47" i="4"/>
  <c r="D102" i="4"/>
  <c r="E83" i="4"/>
  <c r="E82" i="4"/>
  <c r="D137" i="4"/>
  <c r="D81" i="4"/>
  <c r="E62" i="4"/>
  <c r="J88" i="4"/>
  <c r="F30" i="4"/>
  <c r="I88" i="4"/>
  <c r="E20" i="4"/>
  <c r="H42" i="4"/>
  <c r="H55" i="4"/>
  <c r="H53" i="4"/>
  <c r="J21" i="4"/>
  <c r="J16" i="4"/>
  <c r="I6" i="4"/>
  <c r="L5" i="4"/>
  <c r="E99" i="4"/>
  <c r="F168" i="4"/>
  <c r="D55" i="4"/>
  <c r="G20" i="4"/>
  <c r="H32" i="4"/>
  <c r="I31" i="4"/>
  <c r="J58" i="4"/>
  <c r="J54" i="4"/>
  <c r="F81" i="4"/>
  <c r="E53" i="4"/>
  <c r="H48" i="4"/>
  <c r="H50" i="4"/>
  <c r="H20" i="4"/>
  <c r="K7" i="4"/>
  <c r="J113" i="4"/>
  <c r="F7" i="4"/>
  <c r="F18" i="4"/>
  <c r="F19" i="4"/>
  <c r="J7" i="4"/>
  <c r="J62" i="4"/>
  <c r="I50" i="4"/>
  <c r="I48" i="4"/>
  <c r="K17" i="4"/>
  <c r="D136" i="4"/>
  <c r="D83" i="4"/>
  <c r="D80" i="4"/>
  <c r="E61" i="4"/>
  <c r="H58" i="4"/>
  <c r="J56" i="4"/>
  <c r="F17" i="4"/>
  <c r="H44" i="4"/>
  <c r="H56" i="4"/>
  <c r="J20" i="4"/>
  <c r="J19" i="4"/>
  <c r="H30" i="4"/>
  <c r="I30" i="4"/>
  <c r="J55" i="4"/>
  <c r="F83" i="4"/>
  <c r="E58" i="4"/>
  <c r="H47" i="4"/>
  <c r="H18" i="4"/>
  <c r="K6" i="4"/>
  <c r="J112" i="4"/>
  <c r="F5" i="4"/>
  <c r="F20" i="4"/>
  <c r="F16" i="4"/>
  <c r="J6" i="4"/>
  <c r="J60" i="4"/>
  <c r="I49" i="4"/>
  <c r="K18" i="4"/>
  <c r="H17" i="4"/>
  <c r="K20" i="4"/>
  <c r="G1537" i="24" l="1"/>
  <c r="I1537" i="24" s="1"/>
  <c r="G1538" i="24" l="1"/>
  <c r="I1538" i="24" s="1"/>
  <c r="G1539" i="24" l="1"/>
  <c r="I1539" i="24" s="1"/>
  <c r="G1540" i="24" l="1"/>
  <c r="I1540" i="24" s="1"/>
  <c r="G1541" i="24" l="1"/>
  <c r="I1541" i="24" s="1"/>
  <c r="G1542" i="24" l="1"/>
  <c r="I1542" i="24" s="1"/>
  <c r="G1543" i="24" l="1"/>
  <c r="I1543" i="24" s="1"/>
  <c r="G1544" i="24" l="1"/>
  <c r="I1544" i="24" s="1"/>
  <c r="G1545" i="24" l="1"/>
  <c r="I1545" i="24" s="1"/>
  <c r="G1546" i="24" l="1"/>
  <c r="I1546" i="24" s="1"/>
  <c r="G1547" i="24" l="1"/>
  <c r="I1547" i="24" s="1"/>
  <c r="G1548" i="24" l="1"/>
  <c r="I1548" i="24" s="1"/>
  <c r="G1549" i="24" l="1"/>
  <c r="I1549" i="24" s="1"/>
  <c r="F1551" i="24" l="1"/>
  <c r="F1552" i="24" s="1"/>
  <c r="F1553" i="24" s="1"/>
  <c r="F1554" i="24" s="1"/>
  <c r="F1555" i="24" s="1"/>
  <c r="G2275" i="24" l="1"/>
  <c r="I2275" i="24" s="1"/>
  <c r="G1551" i="24" l="1"/>
  <c r="I1551" i="24" s="1"/>
  <c r="G2276" i="24"/>
  <c r="I2276" i="24" s="1"/>
  <c r="U77" i="4" l="1"/>
  <c r="G1552" i="24"/>
  <c r="I1552" i="24" s="1"/>
  <c r="G2277" i="24"/>
  <c r="I2277" i="24" s="1"/>
  <c r="G1553" i="24" l="1"/>
  <c r="I1553" i="24" s="1"/>
  <c r="G2278" i="24"/>
  <c r="I2278" i="24" s="1"/>
  <c r="G2279" i="24" l="1"/>
  <c r="I2279" i="24" s="1"/>
  <c r="G1554" i="24" l="1"/>
  <c r="I1554" i="24" s="1"/>
  <c r="G2281" i="24"/>
  <c r="I2281" i="24" s="1"/>
  <c r="G1555" i="24" l="1"/>
  <c r="I1555" i="24" s="1"/>
  <c r="G2282" i="24"/>
  <c r="I2282" i="24" s="1"/>
  <c r="F1557" i="24" l="1"/>
  <c r="F1558" i="24" s="1"/>
  <c r="F1559" i="24" s="1"/>
  <c r="F1560" i="24" s="1"/>
  <c r="F1561" i="24" s="1"/>
  <c r="F1562" i="24" s="1"/>
  <c r="F1563" i="24" s="1"/>
  <c r="F1564" i="24" s="1"/>
  <c r="F1565" i="24" s="1"/>
  <c r="F1566" i="24" s="1"/>
  <c r="F1567" i="24" s="1"/>
  <c r="F1568" i="24" s="1"/>
  <c r="F1569" i="24" s="1"/>
  <c r="F1570" i="24" s="1"/>
  <c r="F1571" i="24" s="1"/>
  <c r="F1572" i="24" s="1"/>
  <c r="F1573" i="24" s="1"/>
  <c r="F1574" i="24" s="1"/>
  <c r="F1575" i="24" s="1"/>
  <c r="F1576" i="24" s="1"/>
  <c r="F1577" i="24" s="1"/>
  <c r="F1578" i="24" s="1"/>
  <c r="F1579" i="24" s="1"/>
  <c r="F1580" i="24" s="1"/>
  <c r="F1581" i="24" s="1"/>
  <c r="F1582" i="24" s="1"/>
  <c r="F1583" i="24" s="1"/>
  <c r="F1584" i="24" s="1"/>
  <c r="F1585" i="24" s="1"/>
  <c r="F1586" i="24" s="1"/>
  <c r="F1587" i="24" s="1"/>
  <c r="F1588" i="24" s="1"/>
  <c r="F1589" i="24" s="1"/>
  <c r="F1590" i="24" s="1"/>
  <c r="F1591" i="24" s="1"/>
  <c r="F1592" i="24" s="1"/>
  <c r="F1593" i="24" s="1"/>
  <c r="F1594" i="24" s="1"/>
  <c r="G1594" i="24" s="1"/>
  <c r="I1594" i="24" s="1"/>
  <c r="G2283" i="24"/>
  <c r="I2283" i="24" s="1"/>
  <c r="G2284" i="24" l="1"/>
  <c r="I2284" i="24" s="1"/>
  <c r="G1557" i="24" l="1"/>
  <c r="I1557" i="24" s="1"/>
  <c r="G2285" i="24"/>
  <c r="I2285" i="24" s="1"/>
  <c r="G2286" i="24" l="1"/>
  <c r="I2286" i="24" s="1"/>
  <c r="G2287" i="24" l="1"/>
  <c r="I2287" i="24" s="1"/>
  <c r="G1558" i="24" l="1"/>
  <c r="I1558" i="24" s="1"/>
  <c r="G2288" i="24"/>
  <c r="I2288" i="24" s="1"/>
  <c r="G2289" i="24" l="1"/>
  <c r="I2289" i="24" s="1"/>
  <c r="G1559" i="24" l="1"/>
  <c r="I1559" i="24" s="1"/>
  <c r="G2290" i="24"/>
  <c r="I2290" i="24" s="1"/>
  <c r="G2291" i="24" l="1"/>
  <c r="I2291" i="24" s="1"/>
  <c r="G1560" i="24" l="1"/>
  <c r="I1560" i="24" s="1"/>
  <c r="G2292" i="24"/>
  <c r="I2292" i="24" s="1"/>
  <c r="F2296" i="24" l="1"/>
  <c r="F2297" i="24" s="1"/>
  <c r="F2298" i="24" s="1"/>
  <c r="F2299" i="24" s="1"/>
  <c r="F2300" i="24" s="1"/>
  <c r="F2301" i="24" s="1"/>
  <c r="F2302" i="24" s="1"/>
  <c r="F2303" i="24" s="1"/>
  <c r="F2304" i="24" s="1"/>
  <c r="F2305" i="24" s="1"/>
  <c r="F2306" i="24" s="1"/>
  <c r="F2307" i="24" s="1"/>
  <c r="F2308" i="24" s="1"/>
  <c r="F2309" i="24" s="1"/>
  <c r="F2310" i="24" s="1"/>
  <c r="F2311" i="24" s="1"/>
  <c r="F2312" i="24" s="1"/>
  <c r="F2313" i="24" s="1"/>
  <c r="G2293" i="24"/>
  <c r="I2293" i="24" s="1"/>
  <c r="G1561" i="24" l="1"/>
  <c r="I1561" i="24" s="1"/>
  <c r="G1562" i="24" l="1"/>
  <c r="I1562" i="24" s="1"/>
  <c r="G2296" i="24"/>
  <c r="I2296" i="24" s="1"/>
  <c r="G2297" i="24" l="1"/>
  <c r="I2297" i="24" s="1"/>
  <c r="G1563" i="24" l="1"/>
  <c r="I1563" i="24" s="1"/>
  <c r="G2298" i="24"/>
  <c r="I2298" i="24" s="1"/>
  <c r="G2299" i="24" l="1"/>
  <c r="I2299" i="24" s="1"/>
  <c r="G1564" i="24" l="1"/>
  <c r="I1564" i="24" s="1"/>
  <c r="G2300" i="24"/>
  <c r="I2300" i="24" s="1"/>
  <c r="G2301" i="24" l="1"/>
  <c r="I2301" i="24" s="1"/>
  <c r="G1565" i="24" l="1"/>
  <c r="I1565" i="24" s="1"/>
  <c r="G2302" i="24"/>
  <c r="I2302" i="24" s="1"/>
  <c r="G2303" i="24" l="1"/>
  <c r="I2303" i="24" s="1"/>
  <c r="G1566" i="24" l="1"/>
  <c r="I1566" i="24" s="1"/>
  <c r="G2304" i="24"/>
  <c r="I2304" i="24" s="1"/>
  <c r="G2305" i="24" l="1"/>
  <c r="I2305" i="24" s="1"/>
  <c r="G1567" i="24" l="1"/>
  <c r="I1567" i="24" s="1"/>
  <c r="G2306" i="24"/>
  <c r="I2306" i="24" s="1"/>
  <c r="G1568" i="24" l="1"/>
  <c r="I1568" i="24" s="1"/>
  <c r="G2307" i="24"/>
  <c r="I2307" i="24" s="1"/>
  <c r="G2308" i="24" l="1"/>
  <c r="I2308" i="24" s="1"/>
  <c r="G1569" i="24" l="1"/>
  <c r="I1569" i="24" s="1"/>
  <c r="G2309" i="24"/>
  <c r="I2309" i="24" s="1"/>
  <c r="G2310" i="24" l="1"/>
  <c r="I2310" i="24" s="1"/>
  <c r="G1570" i="24" l="1"/>
  <c r="I1570" i="24" s="1"/>
  <c r="G2311" i="24"/>
  <c r="I2311" i="24" s="1"/>
  <c r="G1571" i="24" l="1"/>
  <c r="I1571" i="24" s="1"/>
  <c r="G2312" i="24"/>
  <c r="I2312" i="24" s="1"/>
  <c r="F2315" i="24" l="1"/>
  <c r="F2316" i="24" s="1"/>
  <c r="F2317" i="24" s="1"/>
  <c r="F2318" i="24" s="1"/>
  <c r="F2319" i="24" s="1"/>
  <c r="F2320" i="24" s="1"/>
  <c r="F2321" i="24" s="1"/>
  <c r="F2322" i="24" s="1"/>
  <c r="F2323" i="24" s="1"/>
  <c r="F2324" i="24" s="1"/>
  <c r="G2313" i="24"/>
  <c r="I2313" i="24" s="1"/>
  <c r="F2325" i="24" l="1"/>
  <c r="G1572" i="24"/>
  <c r="I1572" i="24" s="1"/>
  <c r="F2326" i="24" l="1"/>
  <c r="F2327" i="24" s="1"/>
  <c r="F2328" i="24" s="1"/>
  <c r="F2329" i="24" s="1"/>
  <c r="F2330" i="24" s="1"/>
  <c r="F2331" i="24" s="1"/>
  <c r="F2332" i="24" s="1"/>
  <c r="F2333" i="24" s="1"/>
  <c r="G2325" i="24"/>
  <c r="G2315" i="24"/>
  <c r="I2315" i="24" s="1"/>
  <c r="G1573" i="24" l="1"/>
  <c r="I1573" i="24" s="1"/>
  <c r="G2316" i="24"/>
  <c r="I2316" i="24" s="1"/>
  <c r="G1574" i="24" l="1"/>
  <c r="I1574" i="24" s="1"/>
  <c r="G2317" i="24"/>
  <c r="I2317" i="24" s="1"/>
  <c r="G2318" i="24" l="1"/>
  <c r="I2318" i="24" s="1"/>
  <c r="G1575" i="24" l="1"/>
  <c r="I1575" i="24" s="1"/>
  <c r="G2319" i="24"/>
  <c r="I2319" i="24" s="1"/>
  <c r="G1576" i="24" l="1"/>
  <c r="I1576" i="24" s="1"/>
  <c r="G2320" i="24"/>
  <c r="I2320" i="24" s="1"/>
  <c r="G1577" i="24" l="1"/>
  <c r="I1577" i="24" s="1"/>
  <c r="G2321" i="24"/>
  <c r="I2321" i="24" s="1"/>
  <c r="G2322" i="24" l="1"/>
  <c r="I2322" i="24" s="1"/>
  <c r="G1578" i="24" l="1"/>
  <c r="I1578" i="24" s="1"/>
  <c r="G2323" i="24"/>
  <c r="I2323" i="24" s="1"/>
  <c r="G1579" i="24" l="1"/>
  <c r="I1579" i="24" s="1"/>
  <c r="G2324" i="24"/>
  <c r="I2324" i="24" s="1"/>
  <c r="G1580" i="24" l="1"/>
  <c r="I1580" i="24" s="1"/>
  <c r="G2326" i="24"/>
  <c r="I2326" i="24" s="1"/>
  <c r="G2327" i="24" l="1"/>
  <c r="I2327" i="24" s="1"/>
  <c r="G1581" i="24" l="1"/>
  <c r="I1581" i="24" s="1"/>
  <c r="G2328" i="24"/>
  <c r="I2328" i="24" s="1"/>
  <c r="G2329" i="24" l="1"/>
  <c r="I2329" i="24" s="1"/>
  <c r="G1582" i="24" l="1"/>
  <c r="I1582" i="24" s="1"/>
  <c r="G2330" i="24"/>
  <c r="I2330" i="24" s="1"/>
  <c r="G2331" i="24" l="1"/>
  <c r="I2331" i="24" s="1"/>
  <c r="G1583" i="24" l="1"/>
  <c r="I1583" i="24" s="1"/>
  <c r="G2332" i="24"/>
  <c r="I2332" i="24" s="1"/>
  <c r="G1584" i="24" l="1"/>
  <c r="I1584" i="24" s="1"/>
  <c r="F2335" i="24"/>
  <c r="F2336" i="24" s="1"/>
  <c r="G2333" i="24"/>
  <c r="I2333" i="24" s="1"/>
  <c r="G1585" i="24" l="1"/>
  <c r="I1585" i="24" s="1"/>
  <c r="G2335" i="24" l="1"/>
  <c r="I2335" i="24" s="1"/>
  <c r="U132" i="4" s="1"/>
  <c r="G1586" i="24" l="1"/>
  <c r="I1586" i="24" s="1"/>
  <c r="F2338" i="24"/>
  <c r="F2339" i="24" s="1"/>
  <c r="F2340" i="24" s="1"/>
  <c r="F2341" i="24" s="1"/>
  <c r="F2342" i="24" s="1"/>
  <c r="G2336" i="24"/>
  <c r="I2336" i="24" s="1"/>
  <c r="G1587" i="24" l="1"/>
  <c r="I1587" i="24" s="1"/>
  <c r="G2338" i="24"/>
  <c r="I2338" i="24" s="1"/>
  <c r="U133" i="4" s="1"/>
  <c r="G1588" i="24" l="1"/>
  <c r="I1588" i="24" s="1"/>
  <c r="G2339" i="24"/>
  <c r="I2339" i="24" s="1"/>
  <c r="G1589" i="24" l="1"/>
  <c r="I1589" i="24" s="1"/>
  <c r="G2340" i="24"/>
  <c r="I2340" i="24" s="1"/>
  <c r="G1590" i="24" l="1"/>
  <c r="I1590" i="24" s="1"/>
  <c r="G2341" i="24"/>
  <c r="I2341" i="24" s="1"/>
  <c r="G1591" i="24" l="1"/>
  <c r="I1591" i="24" s="1"/>
  <c r="F2344" i="24"/>
  <c r="F2345" i="24" s="1"/>
  <c r="F2346" i="24" s="1"/>
  <c r="F2347" i="24" s="1"/>
  <c r="G2342" i="24"/>
  <c r="I2342" i="24" s="1"/>
  <c r="F2348" i="24" l="1"/>
  <c r="G1592" i="24"/>
  <c r="I1592" i="24" s="1"/>
  <c r="F2349" i="24" l="1"/>
  <c r="F2350" i="24" s="1"/>
  <c r="F2351" i="24" s="1"/>
  <c r="F2352" i="24" s="1"/>
  <c r="F2353" i="24" s="1"/>
  <c r="G2348" i="24"/>
  <c r="G1593" i="24"/>
  <c r="I1593" i="24" s="1"/>
  <c r="F1596" i="24"/>
  <c r="F1597" i="24" s="1"/>
  <c r="F1598" i="24" s="1"/>
  <c r="F1599" i="24" s="1"/>
  <c r="F1600" i="24" s="1"/>
  <c r="F1601" i="24" s="1"/>
  <c r="F1602" i="24" s="1"/>
  <c r="F1603" i="24" s="1"/>
  <c r="F1604" i="24" s="1"/>
  <c r="F1605" i="24" s="1"/>
  <c r="F1606" i="24" s="1"/>
  <c r="F1607" i="24" s="1"/>
  <c r="F1608" i="24" s="1"/>
  <c r="F1609" i="24" s="1"/>
  <c r="F1610" i="24" s="1"/>
  <c r="F1611" i="24" s="1"/>
  <c r="F1612" i="24" s="1"/>
  <c r="F1613" i="24" s="1"/>
  <c r="F1614" i="24" s="1"/>
  <c r="G1614" i="24" s="1"/>
  <c r="I1614" i="24" s="1"/>
  <c r="G2344" i="24"/>
  <c r="I2344" i="24" s="1"/>
  <c r="G2345" i="24" l="1"/>
  <c r="I2345" i="24" s="1"/>
  <c r="G2346" i="24" l="1"/>
  <c r="I2346" i="24" s="1"/>
  <c r="G1596" i="24" l="1"/>
  <c r="I1596" i="24" s="1"/>
  <c r="G2347" i="24"/>
  <c r="I2347" i="24" s="1"/>
  <c r="G1597" i="24" l="1"/>
  <c r="I1597" i="24" s="1"/>
  <c r="G2349" i="24"/>
  <c r="I2349" i="24" s="1"/>
  <c r="G1598" i="24" l="1"/>
  <c r="I1598" i="24" s="1"/>
  <c r="G2350" i="24"/>
  <c r="I2350" i="24" s="1"/>
  <c r="G1599" i="24" l="1"/>
  <c r="I1599" i="24" s="1"/>
  <c r="G2351" i="24"/>
  <c r="I2351" i="24" s="1"/>
  <c r="G1600" i="24" l="1"/>
  <c r="I1600" i="24" s="1"/>
  <c r="G2352" i="24"/>
  <c r="I2352" i="24" s="1"/>
  <c r="G1601" i="24" l="1"/>
  <c r="I1601" i="24" s="1"/>
  <c r="F2355" i="24"/>
  <c r="G2353" i="24"/>
  <c r="I2353" i="24" s="1"/>
  <c r="F2356" i="24" l="1"/>
  <c r="F2357" i="24" s="1"/>
  <c r="F2358" i="24" s="1"/>
  <c r="F2359" i="24" s="1"/>
  <c r="F2360" i="24" s="1"/>
  <c r="F2361" i="24" s="1"/>
  <c r="F2362" i="24" s="1"/>
  <c r="F2363" i="24" s="1"/>
  <c r="F2364" i="24" s="1"/>
  <c r="F2365" i="24" s="1"/>
  <c r="F2366" i="24" s="1"/>
  <c r="F2367" i="24" s="1"/>
  <c r="F2368" i="24" s="1"/>
  <c r="F2369" i="24" s="1"/>
  <c r="F2370" i="24" s="1"/>
  <c r="F2371" i="24" s="1"/>
  <c r="F2372" i="24" s="1"/>
  <c r="F2373" i="24" s="1"/>
  <c r="F2374" i="24" s="1"/>
  <c r="F2375" i="24" s="1"/>
  <c r="F2376" i="24" s="1"/>
  <c r="F2377" i="24" s="1"/>
  <c r="F2378" i="24" s="1"/>
  <c r="F2379" i="24" s="1"/>
  <c r="F2380" i="24" s="1"/>
  <c r="F2381" i="24" s="1"/>
  <c r="F2382" i="24" s="1"/>
  <c r="F2383" i="24" s="1"/>
  <c r="F2384" i="24" s="1"/>
  <c r="F2385" i="24" s="1"/>
  <c r="F2386" i="24" s="1"/>
  <c r="F2387" i="24" s="1"/>
  <c r="G2355" i="24"/>
  <c r="I2355" i="24" s="1"/>
  <c r="G1602" i="24"/>
  <c r="I1602" i="24" s="1"/>
  <c r="G1603" i="24" l="1"/>
  <c r="I1603" i="24" s="1"/>
  <c r="G2356" i="24"/>
  <c r="I2356" i="24" s="1"/>
  <c r="G1604" i="24" l="1"/>
  <c r="I1604" i="24" s="1"/>
  <c r="G2357" i="24"/>
  <c r="I2357" i="24" s="1"/>
  <c r="G2358" i="24" l="1"/>
  <c r="I2358" i="24" s="1"/>
  <c r="G1605" i="24" l="1"/>
  <c r="I1605" i="24" s="1"/>
  <c r="G2359" i="24"/>
  <c r="I2359" i="24" s="1"/>
  <c r="G1606" i="24" l="1"/>
  <c r="I1606" i="24" s="1"/>
  <c r="G2360" i="24"/>
  <c r="I2360" i="24" s="1"/>
  <c r="G1607" i="24" l="1"/>
  <c r="I1607" i="24" s="1"/>
  <c r="G2361" i="24"/>
  <c r="I2361" i="24" s="1"/>
  <c r="G2362" i="24" l="1"/>
  <c r="I2362" i="24" s="1"/>
  <c r="G1608" i="24" l="1"/>
  <c r="I1608" i="24" s="1"/>
  <c r="G2363" i="24"/>
  <c r="I2363" i="24" s="1"/>
  <c r="G1609" i="24" l="1"/>
  <c r="I1609" i="24" s="1"/>
  <c r="G2364" i="24"/>
  <c r="I2364" i="24" s="1"/>
  <c r="G1610" i="24" l="1"/>
  <c r="I1610" i="24" s="1"/>
  <c r="G2365" i="24"/>
  <c r="I2365" i="24" s="1"/>
  <c r="G1611" i="24" l="1"/>
  <c r="I1611" i="24" s="1"/>
  <c r="G2366" i="24"/>
  <c r="I2366" i="24" s="1"/>
  <c r="G1612" i="24" l="1"/>
  <c r="I1612" i="24" s="1"/>
  <c r="G2367" i="24"/>
  <c r="I2367" i="24" s="1"/>
  <c r="G1613" i="24" l="1"/>
  <c r="I1613" i="24" s="1"/>
  <c r="G2368" i="24"/>
  <c r="I2368" i="24" s="1"/>
  <c r="G2369" i="24" l="1"/>
  <c r="I2369" i="24" s="1"/>
  <c r="G2370" i="24" l="1"/>
  <c r="I2370" i="24" s="1"/>
  <c r="G2371" i="24" l="1"/>
  <c r="I2371" i="24" s="1"/>
  <c r="G2372" i="24" l="1"/>
  <c r="I2372" i="24" s="1"/>
  <c r="G2373" i="24" l="1"/>
  <c r="I2373" i="24" s="1"/>
  <c r="G2374" i="24" l="1"/>
  <c r="I2374" i="24" s="1"/>
  <c r="G2375" i="24" l="1"/>
  <c r="I2375" i="24" s="1"/>
  <c r="G2376" i="24" l="1"/>
  <c r="I2376" i="24" s="1"/>
  <c r="G2377" i="24" l="1"/>
  <c r="I2377" i="24" s="1"/>
  <c r="G2378" i="24" l="1"/>
  <c r="I2378" i="24" s="1"/>
  <c r="G2379" i="24" l="1"/>
  <c r="I2379" i="24" s="1"/>
  <c r="G2380" i="24" l="1"/>
  <c r="I2380" i="24" s="1"/>
  <c r="G2381" i="24" l="1"/>
  <c r="I2381" i="24" s="1"/>
  <c r="G2382" i="24" l="1"/>
  <c r="I2382" i="24" s="1"/>
  <c r="G2383" i="24" l="1"/>
  <c r="I2383" i="24" s="1"/>
  <c r="G2384" i="24" l="1"/>
  <c r="I2384" i="24" s="1"/>
  <c r="G2385" i="24" l="1"/>
  <c r="I2385" i="24" s="1"/>
  <c r="G2386" i="24" l="1"/>
  <c r="I2386" i="24" s="1"/>
  <c r="G2387" i="24" l="1"/>
  <c r="I2387" i="24" s="1"/>
  <c r="G2389" i="24" l="1"/>
  <c r="I2389" i="24" s="1"/>
  <c r="G2390" i="24" l="1"/>
  <c r="I2390" i="24" s="1"/>
  <c r="G2391" i="24" l="1"/>
  <c r="I2391" i="24" s="1"/>
  <c r="G2392" i="24" l="1"/>
  <c r="I2392" i="24" s="1"/>
  <c r="G2393" i="24" l="1"/>
  <c r="I2393" i="24" s="1"/>
  <c r="G2394" i="24" l="1"/>
  <c r="I2394" i="24" s="1"/>
  <c r="G2395" i="24" l="1"/>
  <c r="I2395" i="24" s="1"/>
  <c r="G565" i="24" l="1"/>
  <c r="I565" i="24" s="1"/>
  <c r="G2396" i="24"/>
  <c r="I2396" i="24" s="1"/>
  <c r="G2397" i="24" l="1"/>
  <c r="I2397" i="24" s="1"/>
  <c r="G2398" i="24" l="1"/>
  <c r="I2398" i="24" s="1"/>
  <c r="G2399" i="24" l="1"/>
  <c r="I2399" i="24" s="1"/>
  <c r="G2400" i="24" l="1"/>
  <c r="I2400" i="24" s="1"/>
  <c r="F2403" i="24" l="1"/>
  <c r="F2404" i="24" s="1"/>
  <c r="F2405" i="24" s="1"/>
  <c r="F2406" i="24" s="1"/>
  <c r="F2407" i="24" s="1"/>
  <c r="F2408" i="24" s="1"/>
  <c r="F2409" i="24" s="1"/>
  <c r="F2410" i="24" s="1"/>
  <c r="F2411" i="24" s="1"/>
  <c r="F2412" i="24" s="1"/>
  <c r="F2413" i="24" s="1"/>
  <c r="F2414" i="24" s="1"/>
  <c r="F2415" i="24" s="1"/>
  <c r="F2416" i="24" s="1"/>
  <c r="F2417" i="24" s="1"/>
  <c r="F2418" i="24" s="1"/>
  <c r="I2401" i="24"/>
  <c r="G2403" i="24" l="1"/>
  <c r="I2403" i="24" s="1"/>
  <c r="G2404" i="24" l="1"/>
  <c r="I2404" i="24" s="1"/>
  <c r="G2405" i="24" l="1"/>
  <c r="I2405" i="24" s="1"/>
  <c r="F1651" i="24" l="1"/>
  <c r="F1652" i="24" s="1"/>
  <c r="F1653" i="24" s="1"/>
  <c r="F1654" i="24" s="1"/>
  <c r="F1655" i="24" s="1"/>
  <c r="F1656" i="24" s="1"/>
  <c r="F1657" i="24" s="1"/>
  <c r="F1658" i="24" s="1"/>
  <c r="F1659" i="24" s="1"/>
  <c r="F1660" i="24" s="1"/>
  <c r="F1661" i="24" s="1"/>
  <c r="F1662" i="24" s="1"/>
  <c r="F1663" i="24" s="1"/>
  <c r="F1664" i="24" s="1"/>
  <c r="F1665" i="24" s="1"/>
  <c r="F1666" i="24" s="1"/>
  <c r="F1667" i="24" s="1"/>
  <c r="F1668" i="24" s="1"/>
  <c r="F1669" i="24" s="1"/>
  <c r="F1670" i="24" s="1"/>
  <c r="F1671" i="24" s="1"/>
  <c r="F1672" i="24" s="1"/>
  <c r="F1673" i="24" s="1"/>
  <c r="F1674" i="24" s="1"/>
  <c r="F1675" i="24" s="1"/>
  <c r="F1676" i="24" s="1"/>
  <c r="F1677" i="24" s="1"/>
  <c r="F1678" i="24" s="1"/>
  <c r="F1679" i="24" s="1"/>
  <c r="F1680" i="24" s="1"/>
  <c r="F1681" i="24" s="1"/>
  <c r="F1682" i="24" s="1"/>
  <c r="F1683" i="24" s="1"/>
  <c r="F1684" i="24" s="1"/>
  <c r="F1685" i="24" s="1"/>
  <c r="F1686" i="24" s="1"/>
  <c r="F1687" i="24" s="1"/>
  <c r="G1687" i="24" s="1"/>
  <c r="I1687" i="24" s="1"/>
  <c r="G2406" i="24" l="1"/>
  <c r="I2406" i="24" s="1"/>
  <c r="G2407" i="24" l="1"/>
  <c r="I2407" i="24" s="1"/>
  <c r="G1651" i="24"/>
  <c r="I1651" i="24" s="1"/>
  <c r="G2408" i="24" l="1"/>
  <c r="I2408" i="24" s="1"/>
  <c r="G1652" i="24"/>
  <c r="I1652" i="24" s="1"/>
  <c r="G2409" i="24" l="1"/>
  <c r="I2409" i="24" s="1"/>
  <c r="G1653" i="24"/>
  <c r="I1653" i="24" s="1"/>
  <c r="G1654" i="24" l="1"/>
  <c r="I1654" i="24" s="1"/>
  <c r="G2410" i="24"/>
  <c r="I2410" i="24" s="1"/>
  <c r="G2411" i="24" l="1"/>
  <c r="I2411" i="24" s="1"/>
  <c r="G1655" i="24"/>
  <c r="I1655" i="24" s="1"/>
  <c r="G1656" i="24" l="1"/>
  <c r="I1656" i="24" s="1"/>
  <c r="G2412" i="24"/>
  <c r="I2412" i="24" s="1"/>
  <c r="G2413" i="24" l="1"/>
  <c r="I2413" i="24" s="1"/>
  <c r="G1657" i="24"/>
  <c r="I1657" i="24" s="1"/>
  <c r="G1658" i="24" l="1"/>
  <c r="I1658" i="24" s="1"/>
  <c r="G2414" i="24"/>
  <c r="I2414" i="24" s="1"/>
  <c r="G2415" i="24" l="1"/>
  <c r="I2415" i="24" s="1"/>
  <c r="G566" i="24"/>
  <c r="I566" i="24" s="1"/>
  <c r="G1659" i="24"/>
  <c r="I1659" i="24" s="1"/>
  <c r="G1660" i="24" l="1"/>
  <c r="I1660" i="24" s="1"/>
  <c r="G2416" i="24"/>
  <c r="I2416" i="24" s="1"/>
  <c r="G2417" i="24" l="1"/>
  <c r="I2417" i="24" s="1"/>
  <c r="G1661" i="24"/>
  <c r="I1661" i="24" s="1"/>
  <c r="G567" i="24" l="1"/>
  <c r="I567" i="24" s="1"/>
  <c r="G1662" i="24"/>
  <c r="I1662" i="24" s="1"/>
  <c r="G2418" i="24"/>
  <c r="I2418" i="24" s="1"/>
  <c r="G1663" i="24" l="1"/>
  <c r="I1663" i="24" s="1"/>
  <c r="G1664" i="24" l="1"/>
  <c r="I1664" i="24" s="1"/>
  <c r="G1665" i="24" l="1"/>
  <c r="I1665" i="24" s="1"/>
  <c r="G1666" i="24" l="1"/>
  <c r="I1666" i="24" s="1"/>
  <c r="G1667" i="24" l="1"/>
  <c r="I1667" i="24" s="1"/>
  <c r="G1668" i="24" l="1"/>
  <c r="I1668" i="24" s="1"/>
  <c r="G1669" i="24" l="1"/>
  <c r="I1669" i="24" s="1"/>
  <c r="G1670" i="24" l="1"/>
  <c r="I1670" i="24" s="1"/>
  <c r="G1671" i="24" l="1"/>
  <c r="I1671" i="24" s="1"/>
  <c r="G1672" i="24" l="1"/>
  <c r="I1672" i="24" s="1"/>
  <c r="G568" i="24" l="1"/>
  <c r="I568" i="24" s="1"/>
  <c r="G1673" i="24"/>
  <c r="I1673" i="24" s="1"/>
  <c r="G1674" i="24" l="1"/>
  <c r="I1674" i="24" s="1"/>
  <c r="G1675" i="24" l="1"/>
  <c r="I1675" i="24" s="1"/>
  <c r="G1676" i="24" l="1"/>
  <c r="I1676" i="24" s="1"/>
  <c r="G1677" i="24" l="1"/>
  <c r="I1677" i="24" s="1"/>
  <c r="F2437" i="24" l="1"/>
  <c r="F2438" i="24" s="1"/>
  <c r="F2439" i="24" s="1"/>
  <c r="F2440" i="24" s="1"/>
  <c r="F2441" i="24" s="1"/>
  <c r="F2442" i="24" s="1"/>
  <c r="F2443" i="24" s="1"/>
  <c r="F2444" i="24" s="1"/>
  <c r="F2445" i="24" s="1"/>
  <c r="F2446" i="24" s="1"/>
  <c r="F2447" i="24" s="1"/>
  <c r="F2448" i="24" s="1"/>
  <c r="F2449" i="24" s="1"/>
  <c r="F2450" i="24" s="1"/>
  <c r="F2451" i="24" s="1"/>
  <c r="F2452" i="24" s="1"/>
  <c r="G1678" i="24"/>
  <c r="I1678" i="24" s="1"/>
  <c r="G1679" i="24" l="1"/>
  <c r="I1679" i="24" s="1"/>
  <c r="G1680" i="24" l="1"/>
  <c r="I1680" i="24" s="1"/>
  <c r="G1681" i="24" l="1"/>
  <c r="I1681" i="24" s="1"/>
  <c r="G1682" i="24" l="1"/>
  <c r="I1682" i="24" s="1"/>
  <c r="G2437" i="24"/>
  <c r="I2437" i="24" s="1"/>
  <c r="G2438" i="24" l="1"/>
  <c r="I2438" i="24" s="1"/>
  <c r="G1683" i="24"/>
  <c r="I1683" i="24" s="1"/>
  <c r="G2439" i="24" l="1"/>
  <c r="I2439" i="24" s="1"/>
  <c r="G1684" i="24"/>
  <c r="I1684" i="24" s="1"/>
  <c r="G1685" i="24" l="1"/>
  <c r="I1685" i="24" s="1"/>
  <c r="G2440" i="24"/>
  <c r="I2440" i="24" s="1"/>
  <c r="G1686" i="24" l="1"/>
  <c r="I1686" i="24" s="1"/>
  <c r="G2441" i="24" l="1"/>
  <c r="I2441" i="24" s="1"/>
  <c r="G569" i="24" l="1"/>
  <c r="I569" i="24" s="1"/>
  <c r="F1689" i="24"/>
  <c r="F1690" i="24" s="1"/>
  <c r="F1691" i="24" s="1"/>
  <c r="F1692" i="24" s="1"/>
  <c r="F1693" i="24" s="1"/>
  <c r="F1694" i="24" s="1"/>
  <c r="F1695" i="24" s="1"/>
  <c r="F1696" i="24" s="1"/>
  <c r="F1697" i="24" s="1"/>
  <c r="F1698" i="24" s="1"/>
  <c r="F1699" i="24" s="1"/>
  <c r="F1700" i="24" s="1"/>
  <c r="F1701" i="24" s="1"/>
  <c r="F1702" i="24" s="1"/>
  <c r="F1703" i="24" s="1"/>
  <c r="F1704" i="24" s="1"/>
  <c r="F1705" i="24" s="1"/>
  <c r="F1706" i="24" s="1"/>
  <c r="F1707" i="24" s="1"/>
  <c r="F1708" i="24" s="1"/>
  <c r="F1709" i="24" s="1"/>
  <c r="F1710" i="24" s="1"/>
  <c r="F1711" i="24" s="1"/>
  <c r="F1712" i="24" s="1"/>
  <c r="F1713" i="24" s="1"/>
  <c r="F1714" i="24" s="1"/>
  <c r="F1715" i="24" s="1"/>
  <c r="F1716" i="24" s="1"/>
  <c r="F1717" i="24" s="1"/>
  <c r="F1718" i="24" s="1"/>
  <c r="F1719" i="24" s="1"/>
  <c r="F1720" i="24" s="1"/>
  <c r="G1720" i="24" s="1"/>
  <c r="I1720" i="24" s="1"/>
  <c r="G2442" i="24"/>
  <c r="I2442" i="24" s="1"/>
  <c r="G2443" i="24" l="1"/>
  <c r="I2443" i="24" s="1"/>
  <c r="G1689" i="24"/>
  <c r="I1689" i="24" s="1"/>
  <c r="G1690" i="24" l="1"/>
  <c r="I1690" i="24" s="1"/>
  <c r="G2444" i="24" l="1"/>
  <c r="I2444" i="24" s="1"/>
  <c r="G1691" i="24"/>
  <c r="I1691" i="24" s="1"/>
  <c r="G2445" i="24" l="1"/>
  <c r="I2445" i="24" s="1"/>
  <c r="G2446" i="24" l="1"/>
  <c r="I2446" i="24" s="1"/>
  <c r="G1692" i="24" l="1"/>
  <c r="I1692" i="24" s="1"/>
  <c r="G2447" i="24"/>
  <c r="I2447" i="24" s="1"/>
  <c r="G2448" i="24" l="1"/>
  <c r="I2448" i="24" s="1"/>
  <c r="G1693" i="24" l="1"/>
  <c r="I1693" i="24" s="1"/>
  <c r="G2449" i="24"/>
  <c r="I2449" i="24" s="1"/>
  <c r="G2450" i="24" l="1"/>
  <c r="I2450" i="24" s="1"/>
  <c r="G1694" i="24"/>
  <c r="I1694" i="24" s="1"/>
  <c r="G2451" i="24" l="1"/>
  <c r="I2451" i="24" s="1"/>
  <c r="G1695" i="24"/>
  <c r="I1695" i="24" s="1"/>
  <c r="G2452" i="24" l="1"/>
  <c r="I2452" i="24" s="1"/>
  <c r="F2454" i="24"/>
  <c r="F2455" i="24" s="1"/>
  <c r="F2456" i="24" s="1"/>
  <c r="F2457" i="24" s="1"/>
  <c r="F2458" i="24" s="1"/>
  <c r="F2459" i="24" s="1"/>
  <c r="F2460" i="24" s="1"/>
  <c r="F2461" i="24" s="1"/>
  <c r="F2462" i="24" s="1"/>
  <c r="F2463" i="24" s="1"/>
  <c r="F2464" i="24" s="1"/>
  <c r="F2465" i="24" s="1"/>
  <c r="F2466" i="24" s="1"/>
  <c r="F2467" i="24" s="1"/>
  <c r="F2468" i="24" s="1"/>
  <c r="G1696" i="24"/>
  <c r="I1696" i="24" s="1"/>
  <c r="G1697" i="24" l="1"/>
  <c r="I1697" i="24" s="1"/>
  <c r="G2454" i="24" l="1"/>
  <c r="I2454" i="24" s="1"/>
  <c r="G1698" i="24"/>
  <c r="I1698" i="24" s="1"/>
  <c r="G1699" i="24" l="1"/>
  <c r="I1699" i="24" s="1"/>
  <c r="G1700" i="24" l="1"/>
  <c r="I1700" i="24" s="1"/>
  <c r="G2455" i="24"/>
  <c r="I2455" i="24" s="1"/>
  <c r="G2456" i="24" l="1"/>
  <c r="I2456" i="24" s="1"/>
  <c r="G1701" i="24"/>
  <c r="I1701" i="24" s="1"/>
  <c r="G2457" i="24" l="1"/>
  <c r="I2457" i="24" s="1"/>
  <c r="G2458" i="24" l="1"/>
  <c r="I2458" i="24" s="1"/>
  <c r="G1702" i="24"/>
  <c r="I1702" i="24" s="1"/>
  <c r="G2459" i="24" l="1"/>
  <c r="I2459" i="24" s="1"/>
  <c r="G1703" i="24"/>
  <c r="I1703" i="24" s="1"/>
  <c r="G1704" i="24" l="1"/>
  <c r="I1704" i="24" s="1"/>
  <c r="G2460" i="24"/>
  <c r="I2460" i="24" s="1"/>
  <c r="G2461" i="24" l="1"/>
  <c r="I2461" i="24" s="1"/>
  <c r="G1705" i="24"/>
  <c r="I1705" i="24" s="1"/>
  <c r="G1706" i="24" l="1"/>
  <c r="I1706" i="24" s="1"/>
  <c r="G2462" i="24"/>
  <c r="I2462" i="24" s="1"/>
  <c r="G2463" i="24" l="1"/>
  <c r="I2463" i="24" s="1"/>
  <c r="G1707" i="24"/>
  <c r="I1707" i="24" s="1"/>
  <c r="G2464" i="24" l="1"/>
  <c r="I2464" i="24" s="1"/>
  <c r="G2465" i="24" l="1"/>
  <c r="I2465" i="24" s="1"/>
  <c r="G1708" i="24"/>
  <c r="I1708" i="24" s="1"/>
  <c r="G1709" i="24" l="1"/>
  <c r="I1709" i="24" s="1"/>
  <c r="G2466" i="24"/>
  <c r="I2466" i="24" s="1"/>
  <c r="G2467" i="24" l="1"/>
  <c r="I2467" i="24" s="1"/>
  <c r="G1710" i="24" l="1"/>
  <c r="I1710" i="24" s="1"/>
  <c r="G2468" i="24"/>
  <c r="I2468" i="24" s="1"/>
  <c r="F2470" i="24"/>
  <c r="F2471" i="24" s="1"/>
  <c r="F2472" i="24" l="1"/>
  <c r="G1711" i="24"/>
  <c r="I1711" i="24" s="1"/>
  <c r="F2473" i="24" l="1"/>
  <c r="F2474" i="24" s="1"/>
  <c r="F2475" i="24" s="1"/>
  <c r="G2472" i="24"/>
  <c r="G2470" i="24"/>
  <c r="I2470" i="24" s="1"/>
  <c r="G2471" i="24"/>
  <c r="I2471" i="24" s="1"/>
  <c r="G2473" i="24" l="1"/>
  <c r="I2473" i="24" s="1"/>
  <c r="G2474" i="24"/>
  <c r="I2474" i="24" s="1"/>
  <c r="F2476" i="24"/>
  <c r="G2475" i="24"/>
  <c r="I2475" i="24" s="1"/>
  <c r="G1712" i="24"/>
  <c r="I1712" i="24" s="1"/>
  <c r="F2477" i="24" l="1"/>
  <c r="G2476" i="24"/>
  <c r="I2476" i="24" s="1"/>
  <c r="G1713" i="24"/>
  <c r="I1713" i="24" s="1"/>
  <c r="F2478" i="24" l="1"/>
  <c r="G2477" i="24"/>
  <c r="I2477" i="24" s="1"/>
  <c r="F2479" i="24" l="1"/>
  <c r="G2478" i="24"/>
  <c r="I2478" i="24" s="1"/>
  <c r="G1714" i="24"/>
  <c r="I1714" i="24" s="1"/>
  <c r="F2480" i="24" l="1"/>
  <c r="G2479" i="24"/>
  <c r="I2479" i="24" s="1"/>
  <c r="G1715" i="24"/>
  <c r="I1715" i="24" s="1"/>
  <c r="F2481" i="24" l="1"/>
  <c r="G2480" i="24"/>
  <c r="I2480" i="24" s="1"/>
  <c r="G1716" i="24"/>
  <c r="I1716" i="24" s="1"/>
  <c r="F2482" i="24" l="1"/>
  <c r="G2481" i="24"/>
  <c r="I2481" i="24" s="1"/>
  <c r="F2483" i="24" l="1"/>
  <c r="G2482" i="24"/>
  <c r="I2482" i="24" s="1"/>
  <c r="G1717" i="24"/>
  <c r="I1717" i="24" s="1"/>
  <c r="F2484" i="24" l="1"/>
  <c r="G2483" i="24"/>
  <c r="I2483" i="24" s="1"/>
  <c r="G1718" i="24"/>
  <c r="I1718" i="24" s="1"/>
  <c r="F2485" i="24" l="1"/>
  <c r="G2484" i="24"/>
  <c r="I2484" i="24" s="1"/>
  <c r="G1719" i="24"/>
  <c r="I1719" i="24" s="1"/>
  <c r="G2485" i="24" l="1"/>
  <c r="I2485" i="24" s="1"/>
  <c r="F1722" i="24"/>
  <c r="F1723" i="24" l="1"/>
  <c r="G1722" i="24"/>
  <c r="I1722" i="24" s="1"/>
  <c r="F1724" i="24" l="1"/>
  <c r="F1725" i="24" s="1"/>
  <c r="F1726" i="24" s="1"/>
  <c r="F1727" i="24" s="1"/>
  <c r="F1728" i="24" s="1"/>
  <c r="F1729" i="24" s="1"/>
  <c r="F1730" i="24" s="1"/>
  <c r="F1731" i="24" s="1"/>
  <c r="F1732" i="24" s="1"/>
  <c r="F1733" i="24" s="1"/>
  <c r="F1734" i="24" s="1"/>
  <c r="F1735" i="24" s="1"/>
  <c r="F1736" i="24" s="1"/>
  <c r="F1737" i="24" s="1"/>
  <c r="G1723" i="24"/>
  <c r="U146" i="4"/>
  <c r="G1724" i="24"/>
  <c r="I1724" i="24" s="1"/>
  <c r="F1738" i="24" l="1"/>
  <c r="F1739" i="24" s="1"/>
  <c r="F1740" i="24" s="1"/>
  <c r="F1741" i="24" s="1"/>
  <c r="F1742" i="24" s="1"/>
  <c r="F1743" i="24" s="1"/>
  <c r="F1744" i="24" s="1"/>
  <c r="F1745" i="24" s="1"/>
  <c r="F1746" i="24" s="1"/>
  <c r="F1747" i="24" s="1"/>
  <c r="F1748" i="24" s="1"/>
  <c r="F1749" i="24" s="1"/>
  <c r="F1750" i="24" s="1"/>
  <c r="F1751" i="24" s="1"/>
  <c r="F1752" i="24" s="1"/>
  <c r="G1737" i="24"/>
  <c r="F2488" i="24"/>
  <c r="G1725" i="24"/>
  <c r="I1725" i="24" s="1"/>
  <c r="F2489" i="24" l="1"/>
  <c r="G2488" i="24"/>
  <c r="I2488" i="24" s="1"/>
  <c r="G1726" i="24"/>
  <c r="I1726" i="24" s="1"/>
  <c r="F2490" i="24" l="1"/>
  <c r="G2489" i="24"/>
  <c r="I2489" i="24" s="1"/>
  <c r="G1727" i="24"/>
  <c r="I1727" i="24" s="1"/>
  <c r="F2491" i="24" l="1"/>
  <c r="G2490" i="24"/>
  <c r="I2490" i="24" s="1"/>
  <c r="G1728" i="24"/>
  <c r="I1728" i="24" s="1"/>
  <c r="F2492" i="24" l="1"/>
  <c r="G2491" i="24"/>
  <c r="I2491" i="24" s="1"/>
  <c r="G1729" i="24"/>
  <c r="I1729" i="24" s="1"/>
  <c r="F2493" i="24" l="1"/>
  <c r="G2492" i="24"/>
  <c r="I2492" i="24" s="1"/>
  <c r="G1730" i="24"/>
  <c r="I1730" i="24" s="1"/>
  <c r="U147" i="4" l="1"/>
  <c r="G2493" i="24"/>
  <c r="I2493" i="24" s="1"/>
  <c r="G1731" i="24"/>
  <c r="I1731" i="24" s="1"/>
  <c r="F2495" i="24" l="1"/>
  <c r="G1732" i="24"/>
  <c r="I1732" i="24" s="1"/>
  <c r="F2496" i="24" l="1"/>
  <c r="G2495" i="24"/>
  <c r="I2495" i="24" s="1"/>
  <c r="G1733" i="24"/>
  <c r="I1733" i="24" s="1"/>
  <c r="F2497" i="24" l="1"/>
  <c r="G2496" i="24"/>
  <c r="I2496" i="24" s="1"/>
  <c r="G1734" i="24"/>
  <c r="I1734" i="24" s="1"/>
  <c r="F2498" i="24" l="1"/>
  <c r="G2497" i="24"/>
  <c r="I2497" i="24" s="1"/>
  <c r="G1735" i="24"/>
  <c r="I1735" i="24" s="1"/>
  <c r="F2499" i="24" l="1"/>
  <c r="G2498" i="24"/>
  <c r="I2498" i="24" s="1"/>
  <c r="G1736" i="24"/>
  <c r="I1736" i="24" s="1"/>
  <c r="F2500" i="24" l="1"/>
  <c r="G2499" i="24"/>
  <c r="I2499" i="24" s="1"/>
  <c r="G1738" i="24"/>
  <c r="I1738" i="24" s="1"/>
  <c r="F2501" i="24" l="1"/>
  <c r="G2500" i="24"/>
  <c r="I2500" i="24" s="1"/>
  <c r="G1739" i="24"/>
  <c r="I1739" i="24" s="1"/>
  <c r="F2502" i="24" l="1"/>
  <c r="G2501" i="24"/>
  <c r="I2501" i="24" s="1"/>
  <c r="G1740" i="24"/>
  <c r="I1740" i="24" s="1"/>
  <c r="F2503" i="24" l="1"/>
  <c r="G2502" i="24"/>
  <c r="I2502" i="24" s="1"/>
  <c r="G1741" i="24"/>
  <c r="I1741" i="24" s="1"/>
  <c r="F2504" i="24" l="1"/>
  <c r="G2503" i="24"/>
  <c r="I2503" i="24" s="1"/>
  <c r="G1742" i="24"/>
  <c r="I1742" i="24" s="1"/>
  <c r="F2505" i="24" l="1"/>
  <c r="G2504" i="24"/>
  <c r="I2504" i="24" s="1"/>
  <c r="G1743" i="24"/>
  <c r="I1743" i="24" s="1"/>
  <c r="F2506" i="24" l="1"/>
  <c r="G2505" i="24"/>
  <c r="I2505" i="24" s="1"/>
  <c r="G570" i="24"/>
  <c r="I570" i="24" s="1"/>
  <c r="G1744" i="24"/>
  <c r="I1744" i="24" s="1"/>
  <c r="F2507" i="24" l="1"/>
  <c r="F2508" i="24" s="1"/>
  <c r="G2508" i="24" s="1"/>
  <c r="I2508" i="24" s="1"/>
  <c r="G2506" i="24"/>
  <c r="I2506" i="24" s="1"/>
  <c r="G1745" i="24"/>
  <c r="I1745" i="24" s="1"/>
  <c r="G2507" i="24" l="1"/>
  <c r="I2507" i="24" s="1"/>
  <c r="G1746" i="24"/>
  <c r="I1746" i="24" s="1"/>
  <c r="F2510" i="24" l="1"/>
  <c r="G1747" i="24"/>
  <c r="I1747" i="24" s="1"/>
  <c r="F2511" i="24" l="1"/>
  <c r="G2510" i="24"/>
  <c r="I2510" i="24" s="1"/>
  <c r="G1748" i="24"/>
  <c r="I1748" i="24" s="1"/>
  <c r="F2512" i="24" l="1"/>
  <c r="G2511" i="24"/>
  <c r="I2511" i="24" s="1"/>
  <c r="G1749" i="24"/>
  <c r="I1749" i="24" s="1"/>
  <c r="F2513" i="24" l="1"/>
  <c r="G2512" i="24"/>
  <c r="I2512" i="24" s="1"/>
  <c r="G1750" i="24"/>
  <c r="I1750" i="24" s="1"/>
  <c r="F2514" i="24" l="1"/>
  <c r="G2513" i="24"/>
  <c r="I2513" i="24" s="1"/>
  <c r="G1751" i="24"/>
  <c r="I1751" i="24" s="1"/>
  <c r="F2515" i="24" l="1"/>
  <c r="G2514" i="24"/>
  <c r="I2514" i="24" s="1"/>
  <c r="F1754" i="24"/>
  <c r="F1755" i="24" s="1"/>
  <c r="G1752" i="24"/>
  <c r="I1752" i="24" s="1"/>
  <c r="F1756" i="24" l="1"/>
  <c r="G1755" i="24"/>
  <c r="I1755" i="24" s="1"/>
  <c r="F2516" i="24"/>
  <c r="G2515" i="24"/>
  <c r="I2515" i="24" s="1"/>
  <c r="F1757" i="24" l="1"/>
  <c r="G1756" i="24"/>
  <c r="I1756" i="24" s="1"/>
  <c r="F2517" i="24"/>
  <c r="G2516" i="24"/>
  <c r="I2516" i="24" s="1"/>
  <c r="G1754" i="24"/>
  <c r="I1754" i="24" s="1"/>
  <c r="F1758" i="24" l="1"/>
  <c r="G1757" i="24"/>
  <c r="I1757" i="24" s="1"/>
  <c r="F2518" i="24"/>
  <c r="G2517" i="24"/>
  <c r="I2517" i="24" s="1"/>
  <c r="F1759" i="24" l="1"/>
  <c r="G1758" i="24"/>
  <c r="I1758" i="24" s="1"/>
  <c r="F2519" i="24"/>
  <c r="G2518" i="24"/>
  <c r="I2518" i="24" s="1"/>
  <c r="F1760" i="24" l="1"/>
  <c r="G1759" i="24"/>
  <c r="I1759" i="24" s="1"/>
  <c r="F2520" i="24"/>
  <c r="G2519" i="24"/>
  <c r="I2519" i="24" s="1"/>
  <c r="F1761" i="24" l="1"/>
  <c r="G1760" i="24"/>
  <c r="I1760" i="24" s="1"/>
  <c r="F2521" i="24"/>
  <c r="F2522" i="24" s="1"/>
  <c r="G2522" i="24" s="1"/>
  <c r="I2522" i="24" s="1"/>
  <c r="G2520" i="24"/>
  <c r="I2520" i="24" s="1"/>
  <c r="F1762" i="24" l="1"/>
  <c r="G1761" i="24"/>
  <c r="I1761" i="24" s="1"/>
  <c r="G2521" i="24"/>
  <c r="I2521" i="24" s="1"/>
  <c r="F1763" i="24" l="1"/>
  <c r="G1762" i="24"/>
  <c r="I1762" i="24" s="1"/>
  <c r="F2524" i="24"/>
  <c r="F1764" i="24" l="1"/>
  <c r="G1763" i="24"/>
  <c r="I1763" i="24" s="1"/>
  <c r="F2525" i="24"/>
  <c r="G2524" i="24"/>
  <c r="I2524" i="24" s="1"/>
  <c r="F1773" i="24"/>
  <c r="F1774" i="24" s="1"/>
  <c r="F1775" i="24" s="1"/>
  <c r="F1776" i="24" s="1"/>
  <c r="F1777" i="24" s="1"/>
  <c r="F1778" i="24" s="1"/>
  <c r="F1779" i="24" s="1"/>
  <c r="F1780" i="24" s="1"/>
  <c r="F1781" i="24" s="1"/>
  <c r="F1782" i="24" s="1"/>
  <c r="F1783" i="24" s="1"/>
  <c r="F1784" i="24" s="1"/>
  <c r="F1785" i="24" s="1"/>
  <c r="F1786" i="24" s="1"/>
  <c r="F1787" i="24" s="1"/>
  <c r="F1788" i="24" s="1"/>
  <c r="F1789" i="24" s="1"/>
  <c r="F1765" i="24" l="1"/>
  <c r="G1764" i="24"/>
  <c r="I1764" i="24" s="1"/>
  <c r="F2526" i="24"/>
  <c r="G2525" i="24"/>
  <c r="I2525" i="24" s="1"/>
  <c r="F1766" i="24" l="1"/>
  <c r="G1765" i="24"/>
  <c r="I1765" i="24" s="1"/>
  <c r="F2527" i="24"/>
  <c r="F2528" i="24" s="1"/>
  <c r="G2526" i="24"/>
  <c r="G1773" i="24"/>
  <c r="I1773" i="24" s="1"/>
  <c r="U92" i="4" s="1"/>
  <c r="G2527" i="24" l="1"/>
  <c r="I2527" i="24" s="1"/>
  <c r="F1767" i="24"/>
  <c r="G1766" i="24"/>
  <c r="I1766" i="24" s="1"/>
  <c r="F2529" i="24"/>
  <c r="G2528" i="24"/>
  <c r="I2528" i="24" s="1"/>
  <c r="G1774" i="24"/>
  <c r="I1774" i="24" s="1"/>
  <c r="F1768" i="24" l="1"/>
  <c r="G1767" i="24"/>
  <c r="I1767" i="24" s="1"/>
  <c r="F2530" i="24"/>
  <c r="G2529" i="24"/>
  <c r="I2529" i="24" s="1"/>
  <c r="G1775" i="24"/>
  <c r="I1775" i="24" s="1"/>
  <c r="F1769" i="24" l="1"/>
  <c r="G1768" i="24"/>
  <c r="I1768" i="24" s="1"/>
  <c r="F2531" i="24"/>
  <c r="G2530" i="24"/>
  <c r="I2530" i="24" s="1"/>
  <c r="G1776" i="24"/>
  <c r="I1776" i="24" s="1"/>
  <c r="F1770" i="24" l="1"/>
  <c r="G1769" i="24"/>
  <c r="I1769" i="24" s="1"/>
  <c r="F2532" i="24"/>
  <c r="G2531" i="24"/>
  <c r="I2531" i="24" s="1"/>
  <c r="G1777" i="24"/>
  <c r="I1777" i="24" s="1"/>
  <c r="F1771" i="24" l="1"/>
  <c r="G1770" i="24"/>
  <c r="I1770" i="24" s="1"/>
  <c r="F2533" i="24"/>
  <c r="F2534" i="24" s="1"/>
  <c r="G2534" i="24" s="1"/>
  <c r="I2534" i="24" s="1"/>
  <c r="G2532" i="24"/>
  <c r="I2532" i="24" s="1"/>
  <c r="G1778" i="24"/>
  <c r="I1778" i="24" s="1"/>
  <c r="G1771" i="24" l="1"/>
  <c r="I1771" i="24" s="1"/>
  <c r="G2533" i="24"/>
  <c r="I2533" i="24" s="1"/>
  <c r="G1779" i="24"/>
  <c r="I1779" i="24" s="1"/>
  <c r="F2536" i="24" l="1"/>
  <c r="G1780" i="24"/>
  <c r="I1780" i="24" s="1"/>
  <c r="F2537" i="24" l="1"/>
  <c r="G2536" i="24"/>
  <c r="I2536" i="24" s="1"/>
  <c r="G1781" i="24"/>
  <c r="I1781" i="24" s="1"/>
  <c r="F2538" i="24" l="1"/>
  <c r="G2537" i="24"/>
  <c r="I2537" i="24" s="1"/>
  <c r="F2539" i="24" l="1"/>
  <c r="G2538" i="24"/>
  <c r="I2538" i="24" s="1"/>
  <c r="G1782" i="24"/>
  <c r="I1782" i="24" s="1"/>
  <c r="F2540" i="24" l="1"/>
  <c r="G2539" i="24"/>
  <c r="I2539" i="24" s="1"/>
  <c r="G1783" i="24"/>
  <c r="I1783" i="24" s="1"/>
  <c r="F2541" i="24" l="1"/>
  <c r="G2540" i="24"/>
  <c r="I2540" i="24" s="1"/>
  <c r="G1784" i="24"/>
  <c r="I1784" i="24" s="1"/>
  <c r="F2542" i="24" l="1"/>
  <c r="G2541" i="24"/>
  <c r="I2541" i="24" s="1"/>
  <c r="F2543" i="24" l="1"/>
  <c r="G2542" i="24"/>
  <c r="I2542" i="24" s="1"/>
  <c r="G1785" i="24"/>
  <c r="I1785" i="24" s="1"/>
  <c r="F2544" i="24" l="1"/>
  <c r="G2543" i="24"/>
  <c r="I2543" i="24" s="1"/>
  <c r="G1786" i="24"/>
  <c r="I1786" i="24" s="1"/>
  <c r="F2545" i="24" l="1"/>
  <c r="F2546" i="24" s="1"/>
  <c r="G2546" i="24" s="1"/>
  <c r="I2546" i="24" s="1"/>
  <c r="G2544" i="24"/>
  <c r="I2544" i="24" s="1"/>
  <c r="G2545" i="24" l="1"/>
  <c r="I2545" i="24" s="1"/>
  <c r="G1787" i="24"/>
  <c r="I1787" i="24" s="1"/>
  <c r="G1788" i="24" l="1"/>
  <c r="I1788" i="24" s="1"/>
  <c r="F1791" i="24" l="1"/>
  <c r="F1792" i="24" s="1"/>
  <c r="F1793" i="24" s="1"/>
  <c r="F1794" i="24" s="1"/>
  <c r="F1795" i="24" s="1"/>
  <c r="F1796" i="24" s="1"/>
  <c r="F1797" i="24" s="1"/>
  <c r="F1798" i="24" s="1"/>
  <c r="F1799" i="24" s="1"/>
  <c r="F1800" i="24" s="1"/>
  <c r="F1801" i="24" s="1"/>
  <c r="F1802" i="24" s="1"/>
  <c r="F1803" i="24" s="1"/>
  <c r="F1804" i="24" s="1"/>
  <c r="F1805" i="24" s="1"/>
  <c r="G1789" i="24"/>
  <c r="I1789" i="24" s="1"/>
  <c r="F1806" i="24" l="1"/>
  <c r="F1807" i="24" l="1"/>
  <c r="F1808" i="24" s="1"/>
  <c r="F1809" i="24" s="1"/>
  <c r="F1810" i="24" s="1"/>
  <c r="F1811" i="24" s="1"/>
  <c r="F1812" i="24" s="1"/>
  <c r="F1813" i="24" s="1"/>
  <c r="F1814" i="24" s="1"/>
  <c r="F1815" i="24" s="1"/>
  <c r="G1806" i="24"/>
  <c r="I1806" i="24" s="1"/>
  <c r="G1791" i="24"/>
  <c r="I1791" i="24" s="1"/>
  <c r="F1816" i="24" l="1"/>
  <c r="F1817" i="24" s="1"/>
  <c r="F1818" i="24" s="1"/>
  <c r="F1819" i="24" s="1"/>
  <c r="F1820" i="24" s="1"/>
  <c r="F1821" i="24" s="1"/>
  <c r="F1822" i="24" s="1"/>
  <c r="F1823" i="24" s="1"/>
  <c r="F1824" i="24" s="1"/>
  <c r="F1825" i="24" s="1"/>
  <c r="F1826" i="24" s="1"/>
  <c r="F1827" i="24" s="1"/>
  <c r="G1827" i="24" s="1"/>
  <c r="I1827" i="24" s="1"/>
  <c r="G1815" i="24"/>
  <c r="I1815" i="24" s="1"/>
  <c r="G1792" i="24" l="1"/>
  <c r="I1792" i="24" s="1"/>
  <c r="G1793" i="24" l="1"/>
  <c r="I1793" i="24" s="1"/>
  <c r="G1794" i="24" l="1"/>
  <c r="I1794" i="24" s="1"/>
  <c r="F2549" i="24" l="1"/>
  <c r="G1795" i="24"/>
  <c r="I1795" i="24" s="1"/>
  <c r="F2550" i="24" l="1"/>
  <c r="G2549" i="24"/>
  <c r="I2549" i="24" s="1"/>
  <c r="F2551" i="24" l="1"/>
  <c r="G2550" i="24"/>
  <c r="I2550" i="24" s="1"/>
  <c r="G1796" i="24"/>
  <c r="I1796" i="24" s="1"/>
  <c r="F2552" i="24" l="1"/>
  <c r="G2551" i="24"/>
  <c r="I2551" i="24" s="1"/>
  <c r="G1797" i="24"/>
  <c r="I1797" i="24" s="1"/>
  <c r="G2570" i="24"/>
  <c r="I2570" i="24" s="1"/>
  <c r="F2553" i="24" l="1"/>
  <c r="G2552" i="24"/>
  <c r="I2552" i="24" s="1"/>
  <c r="G1798" i="24"/>
  <c r="I1798" i="24" s="1"/>
  <c r="G2571" i="24"/>
  <c r="I2571" i="24" s="1"/>
  <c r="F2554" i="24" l="1"/>
  <c r="G2553" i="24"/>
  <c r="I2553" i="24" s="1"/>
  <c r="G1799" i="24"/>
  <c r="I1799" i="24" s="1"/>
  <c r="G2572" i="24"/>
  <c r="I2572" i="24" s="1"/>
  <c r="F2555" i="24" l="1"/>
  <c r="G2554" i="24"/>
  <c r="I2554" i="24" s="1"/>
  <c r="G1800" i="24"/>
  <c r="I1800" i="24" s="1"/>
  <c r="G2573" i="24"/>
  <c r="I2573" i="24" s="1"/>
  <c r="F2556" i="24" l="1"/>
  <c r="F2557" i="24" s="1"/>
  <c r="G2557" i="24" s="1"/>
  <c r="I2557" i="24" s="1"/>
  <c r="G2555" i="24"/>
  <c r="I2555" i="24" s="1"/>
  <c r="G2574" i="24"/>
  <c r="I2574" i="24" s="1"/>
  <c r="G2556" i="24" l="1"/>
  <c r="I2556" i="24" s="1"/>
  <c r="G1801" i="24"/>
  <c r="I1801" i="24" s="1"/>
  <c r="G2575" i="24"/>
  <c r="I2575" i="24" s="1"/>
  <c r="F2559" i="24" l="1"/>
  <c r="G1802" i="24"/>
  <c r="I1802" i="24" s="1"/>
  <c r="G2576" i="24"/>
  <c r="I2576" i="24" s="1"/>
  <c r="F2560" i="24" l="1"/>
  <c r="G2559" i="24"/>
  <c r="I2559" i="24" s="1"/>
  <c r="G1803" i="24"/>
  <c r="I1803" i="24" s="1"/>
  <c r="G2577" i="24"/>
  <c r="I2577" i="24" s="1"/>
  <c r="F2561" i="24" l="1"/>
  <c r="G2560" i="24"/>
  <c r="I2560" i="24" s="1"/>
  <c r="G1804" i="24"/>
  <c r="I1804" i="24" s="1"/>
  <c r="F2581" i="24"/>
  <c r="F2582" i="24" s="1"/>
  <c r="F2583" i="24" s="1"/>
  <c r="G2578" i="24"/>
  <c r="I2578" i="24" s="1"/>
  <c r="F2562" i="24" l="1"/>
  <c r="G2561" i="24"/>
  <c r="I2561" i="24" s="1"/>
  <c r="F2563" i="24" l="1"/>
  <c r="F2564" i="24" s="1"/>
  <c r="G2562" i="24"/>
  <c r="G1805" i="24"/>
  <c r="I1805" i="24" s="1"/>
  <c r="G2581" i="24"/>
  <c r="I2581" i="24" s="1"/>
  <c r="G2563" i="24" l="1"/>
  <c r="I2563" i="24" s="1"/>
  <c r="F2565" i="24"/>
  <c r="G2564" i="24"/>
  <c r="I2564" i="24" s="1"/>
  <c r="G1807" i="24"/>
  <c r="I1807" i="24" s="1"/>
  <c r="G2582" i="24"/>
  <c r="I2582" i="24" s="1"/>
  <c r="F2566" i="24" l="1"/>
  <c r="G2565" i="24"/>
  <c r="I2565" i="24" s="1"/>
  <c r="G1808" i="24"/>
  <c r="I1808" i="24" s="1"/>
  <c r="F2585" i="24"/>
  <c r="F2586" i="24" s="1"/>
  <c r="F2587" i="24" s="1"/>
  <c r="G2583" i="24"/>
  <c r="I2583" i="24" s="1"/>
  <c r="U155" i="4" s="1"/>
  <c r="F2588" i="24" l="1"/>
  <c r="F2567" i="24"/>
  <c r="G2566" i="24"/>
  <c r="I2566" i="24" s="1"/>
  <c r="G1809" i="24"/>
  <c r="I1809" i="24" s="1"/>
  <c r="F2589" i="24" l="1"/>
  <c r="F2590" i="24" s="1"/>
  <c r="F2591" i="24" s="1"/>
  <c r="F2592" i="24" s="1"/>
  <c r="G2592" i="24" s="1"/>
  <c r="I2592" i="24" s="1"/>
  <c r="G2588" i="24"/>
  <c r="F2568" i="24"/>
  <c r="G2568" i="24" s="1"/>
  <c r="I2568" i="24" s="1"/>
  <c r="G2567" i="24"/>
  <c r="I2567" i="24" s="1"/>
  <c r="G1810" i="24"/>
  <c r="I1810" i="24" s="1"/>
  <c r="G2585" i="24"/>
  <c r="I2585" i="24" s="1"/>
  <c r="G1811" i="24" l="1"/>
  <c r="I1811" i="24" s="1"/>
  <c r="G2586" i="24"/>
  <c r="I2586" i="24" s="1"/>
  <c r="G1812" i="24" l="1"/>
  <c r="I1812" i="24" s="1"/>
  <c r="G2587" i="24"/>
  <c r="I2587" i="24" s="1"/>
  <c r="G1813" i="24" l="1"/>
  <c r="I1813" i="24" s="1"/>
  <c r="G2589" i="24"/>
  <c r="I2589" i="24" s="1"/>
  <c r="G1814" i="24" l="1"/>
  <c r="I1814" i="24" s="1"/>
  <c r="G2590" i="24"/>
  <c r="I2590" i="24" s="1"/>
  <c r="U156" i="4" l="1"/>
  <c r="G1816" i="24"/>
  <c r="I1816" i="24" s="1"/>
  <c r="F2594" i="24"/>
  <c r="F2595" i="24" s="1"/>
  <c r="F2596" i="24" s="1"/>
  <c r="F2597" i="24" s="1"/>
  <c r="F2598" i="24" s="1"/>
  <c r="F2599" i="24" s="1"/>
  <c r="G2599" i="24" s="1"/>
  <c r="I2599" i="24" s="1"/>
  <c r="G2591" i="24"/>
  <c r="I2591" i="24" s="1"/>
  <c r="G1817" i="24" l="1"/>
  <c r="I1817" i="24" s="1"/>
  <c r="G1818" i="24" l="1"/>
  <c r="I1818" i="24" s="1"/>
  <c r="G2594" i="24"/>
  <c r="I2594" i="24" s="1"/>
  <c r="G1819" i="24" l="1"/>
  <c r="I1819" i="24" s="1"/>
  <c r="G2595" i="24"/>
  <c r="I2595" i="24" s="1"/>
  <c r="G1820" i="24" l="1"/>
  <c r="I1820" i="24" s="1"/>
  <c r="G2596" i="24"/>
  <c r="I2596" i="24" s="1"/>
  <c r="G1821" i="24" l="1"/>
  <c r="I1821" i="24" s="1"/>
  <c r="G2597" i="24"/>
  <c r="I2597" i="24" s="1"/>
  <c r="G1822" i="24" l="1"/>
  <c r="I1822" i="24" s="1"/>
  <c r="G2598" i="24"/>
  <c r="I2598" i="24" s="1"/>
  <c r="U157" i="4" s="1"/>
  <c r="G1823" i="24" l="1"/>
  <c r="I1823" i="24" s="1"/>
  <c r="F2601" i="24" l="1"/>
  <c r="F2602" i="24" s="1"/>
  <c r="G1824" i="24"/>
  <c r="I1824" i="24" s="1"/>
  <c r="F2603" i="24" l="1"/>
  <c r="G2602" i="24"/>
  <c r="I2602" i="24" s="1"/>
  <c r="G1825" i="24"/>
  <c r="I1825" i="24" s="1"/>
  <c r="G2603" i="24" l="1"/>
  <c r="I2603" i="24" s="1"/>
  <c r="F2604" i="24"/>
  <c r="G2604" i="24" s="1"/>
  <c r="I2604" i="24" s="1"/>
  <c r="F1829" i="24"/>
  <c r="F1830" i="24" s="1"/>
  <c r="F1831" i="24" s="1"/>
  <c r="F1832" i="24" s="1"/>
  <c r="F1833" i="24" s="1"/>
  <c r="F1834" i="24" s="1"/>
  <c r="F1835" i="24" s="1"/>
  <c r="F1836" i="24" s="1"/>
  <c r="F1837" i="24" s="1"/>
  <c r="F1838" i="24" s="1"/>
  <c r="F1839" i="24" s="1"/>
  <c r="F1840" i="24" s="1"/>
  <c r="F1841" i="24" s="1"/>
  <c r="F1842" i="24" s="1"/>
  <c r="F1843" i="24" s="1"/>
  <c r="F1844" i="24" s="1"/>
  <c r="F1845" i="24" s="1"/>
  <c r="F1846" i="24" s="1"/>
  <c r="F1847" i="24" s="1"/>
  <c r="F1848" i="24" s="1"/>
  <c r="G1826" i="24"/>
  <c r="I1826" i="24" s="1"/>
  <c r="G2601" i="24"/>
  <c r="I2601" i="24" s="1"/>
  <c r="U158" i="4" s="1"/>
  <c r="G1829" i="24" l="1"/>
  <c r="I1829" i="24" s="1"/>
  <c r="G1830" i="24" l="1"/>
  <c r="I1830" i="24" s="1"/>
  <c r="F2606" i="24" l="1"/>
  <c r="G1831" i="24"/>
  <c r="I1831" i="24" s="1"/>
  <c r="F2607" i="24" l="1"/>
  <c r="G1832" i="24"/>
  <c r="I1832" i="24" s="1"/>
  <c r="F2608" i="24" l="1"/>
  <c r="G2607" i="24"/>
  <c r="I2607" i="24" s="1"/>
  <c r="G1833" i="24"/>
  <c r="I1833" i="24" s="1"/>
  <c r="G2608" i="24" l="1"/>
  <c r="I2608" i="24" s="1"/>
  <c r="F2609" i="24"/>
  <c r="G1834" i="24"/>
  <c r="I1834" i="24" s="1"/>
  <c r="F2610" i="24" l="1"/>
  <c r="F2611" i="24" s="1"/>
  <c r="G2609" i="24"/>
  <c r="I2609" i="24" s="1"/>
  <c r="G1835" i="24"/>
  <c r="I1835" i="24" s="1"/>
  <c r="G2606" i="24" l="1"/>
  <c r="I2606" i="24" s="1"/>
  <c r="G1836" i="24"/>
  <c r="I1836" i="24" s="1"/>
  <c r="G1837" i="24" l="1"/>
  <c r="I1837" i="24" s="1"/>
  <c r="G1838" i="24" l="1"/>
  <c r="I1838" i="24" s="1"/>
  <c r="G1839" i="24" l="1"/>
  <c r="I1839" i="24" s="1"/>
  <c r="G1840" i="24" l="1"/>
  <c r="I1840" i="24" s="1"/>
  <c r="G1841" i="24" l="1"/>
  <c r="I1841" i="24" s="1"/>
  <c r="G1842" i="24" l="1"/>
  <c r="I1842" i="24" s="1"/>
  <c r="G1843" i="24" l="1"/>
  <c r="I1843" i="24" s="1"/>
  <c r="G2610" i="24" l="1"/>
  <c r="I2610" i="24" s="1"/>
  <c r="G1844" i="24"/>
  <c r="I1844" i="24" s="1"/>
  <c r="U159" i="4" l="1"/>
  <c r="G1845" i="24"/>
  <c r="I1845" i="24" s="1"/>
  <c r="F2613" i="24"/>
  <c r="F2614" i="24" s="1"/>
  <c r="F2615" i="24" s="1"/>
  <c r="F2616" i="24" s="1"/>
  <c r="F2617" i="24" s="1"/>
  <c r="G2611" i="24"/>
  <c r="I2611" i="24" s="1"/>
  <c r="G1846" i="24" l="1"/>
  <c r="I1846" i="24" s="1"/>
  <c r="G1847" i="24" l="1"/>
  <c r="I1847" i="24" s="1"/>
  <c r="G2613" i="24" l="1"/>
  <c r="I2613" i="24" s="1"/>
  <c r="F1850" i="24"/>
  <c r="F1851" i="24" s="1"/>
  <c r="F1852" i="24" s="1"/>
  <c r="F1853" i="24" s="1"/>
  <c r="F1854" i="24" s="1"/>
  <c r="F1855" i="24" s="1"/>
  <c r="F1856" i="24" s="1"/>
  <c r="F1857" i="24" s="1"/>
  <c r="F1858" i="24" s="1"/>
  <c r="F1859" i="24" s="1"/>
  <c r="F1860" i="24" s="1"/>
  <c r="F1861" i="24" s="1"/>
  <c r="F1862" i="24" s="1"/>
  <c r="F1863" i="24" s="1"/>
  <c r="F1864" i="24" s="1"/>
  <c r="F1865" i="24" s="1"/>
  <c r="F1866" i="24" s="1"/>
  <c r="F1867" i="24" s="1"/>
  <c r="F1868" i="24" s="1"/>
  <c r="G1868" i="24" s="1"/>
  <c r="I1868" i="24" s="1"/>
  <c r="G1848" i="24"/>
  <c r="I1848" i="24" s="1"/>
  <c r="G1850" i="24" l="1"/>
  <c r="I1850" i="24" s="1"/>
  <c r="G1851" i="24" l="1"/>
  <c r="I1851" i="24" s="1"/>
  <c r="G2614" i="24" l="1"/>
  <c r="I2614" i="24" s="1"/>
  <c r="G1852" i="24"/>
  <c r="I1852" i="24" s="1"/>
  <c r="G1853" i="24" l="1"/>
  <c r="I1853" i="24" s="1"/>
  <c r="G2615" i="24"/>
  <c r="I2615" i="24" s="1"/>
  <c r="G1854" i="24" l="1"/>
  <c r="I1854" i="24" s="1"/>
  <c r="G1855" i="24" l="1"/>
  <c r="I1855" i="24" s="1"/>
  <c r="G2616" i="24" l="1"/>
  <c r="I2616" i="24" s="1"/>
  <c r="G1856" i="24"/>
  <c r="I1856" i="24" s="1"/>
  <c r="G1857" i="24" l="1"/>
  <c r="I1857" i="24" s="1"/>
  <c r="F2619" i="24" l="1"/>
  <c r="F2620" i="24" s="1"/>
  <c r="G2617" i="24"/>
  <c r="I2617" i="24" s="1"/>
  <c r="G1858" i="24"/>
  <c r="I1858" i="24" s="1"/>
  <c r="F2622" i="24" l="1"/>
  <c r="F2621" i="24"/>
  <c r="G2621" i="24" s="1"/>
  <c r="I2621" i="24" s="1"/>
  <c r="G1859" i="24"/>
  <c r="I1859" i="24" s="1"/>
  <c r="G1860" i="24" l="1"/>
  <c r="I1860" i="24" s="1"/>
  <c r="G2619" i="24" l="1"/>
  <c r="I2619" i="24" s="1"/>
  <c r="G1861" i="24"/>
  <c r="I1861" i="24" s="1"/>
  <c r="G1862" i="24" l="1"/>
  <c r="I1862" i="24" s="1"/>
  <c r="G2620" i="24"/>
  <c r="I2620" i="24" s="1"/>
  <c r="F2624" i="24" l="1"/>
  <c r="G2622" i="24"/>
  <c r="I2622" i="24" s="1"/>
  <c r="U161" i="4" s="1"/>
  <c r="G1863" i="24"/>
  <c r="I1863" i="24" s="1"/>
  <c r="F2626" i="24" l="1"/>
  <c r="F2625" i="24"/>
  <c r="G2625" i="24" s="1"/>
  <c r="I2625" i="24" s="1"/>
  <c r="G1864" i="24"/>
  <c r="I1864" i="24" s="1"/>
  <c r="G2624" i="24" l="1"/>
  <c r="I2624" i="24" s="1"/>
  <c r="G1865" i="24"/>
  <c r="I1865" i="24" s="1"/>
  <c r="G1866" i="24" l="1"/>
  <c r="I1866" i="24" s="1"/>
  <c r="F1870" i="24" l="1"/>
  <c r="F1871" i="24" s="1"/>
  <c r="F1872" i="24" s="1"/>
  <c r="F1873" i="24" s="1"/>
  <c r="F1874" i="24" s="1"/>
  <c r="F1875" i="24" s="1"/>
  <c r="F1876" i="24" s="1"/>
  <c r="F1877" i="24" s="1"/>
  <c r="G1867" i="24"/>
  <c r="I1867" i="24" s="1"/>
  <c r="F2628" i="24" l="1"/>
  <c r="F2629" i="24" s="1"/>
  <c r="G2626" i="24"/>
  <c r="I2626" i="24" s="1"/>
  <c r="U162" i="4" s="1"/>
  <c r="G1870" i="24"/>
  <c r="I1870" i="24" s="1"/>
  <c r="G1871" i="24" l="1"/>
  <c r="I1871" i="24" s="1"/>
  <c r="G2628" i="24" l="1"/>
  <c r="I2628" i="24" s="1"/>
  <c r="G1872" i="24"/>
  <c r="I1872" i="24" s="1"/>
  <c r="G1873" i="24" l="1"/>
  <c r="I1873" i="24" s="1"/>
  <c r="G1874" i="24" l="1"/>
  <c r="I1874" i="24" s="1"/>
  <c r="G2629" i="24" l="1"/>
  <c r="I2629" i="24" s="1"/>
  <c r="U163" i="4" s="1"/>
  <c r="F2631" i="24"/>
  <c r="F2632" i="24" s="1"/>
  <c r="G1875" i="24"/>
  <c r="I1875" i="24" s="1"/>
  <c r="G1876" i="24" l="1"/>
  <c r="I1876" i="24" s="1"/>
  <c r="G2631" i="24" l="1"/>
  <c r="I2631" i="24" s="1"/>
  <c r="G1877" i="24"/>
  <c r="I1877" i="24" s="1"/>
  <c r="G1879" i="24" l="1"/>
  <c r="I1879" i="24" s="1"/>
  <c r="G1880" i="24" l="1"/>
  <c r="I1880" i="24" s="1"/>
  <c r="G2632" i="24" l="1"/>
  <c r="I2632" i="24" s="1"/>
  <c r="U165" i="4" s="1"/>
  <c r="G1881" i="24" l="1"/>
  <c r="I1881" i="24" s="1"/>
  <c r="F2634" i="24"/>
  <c r="F2635" i="24" s="1"/>
  <c r="F2636" i="24" s="1"/>
  <c r="G1882" i="24" l="1"/>
  <c r="I1882" i="24" s="1"/>
  <c r="G1883" i="24" l="1"/>
  <c r="I1883" i="24" s="1"/>
  <c r="G2634" i="24"/>
  <c r="I2634" i="24" s="1"/>
  <c r="U195" i="4" s="1"/>
  <c r="G1884" i="24" l="1"/>
  <c r="I1884" i="24" s="1"/>
  <c r="G1885" i="24" l="1"/>
  <c r="I1885" i="24" s="1"/>
  <c r="G2635" i="24" l="1"/>
  <c r="I2635" i="24" s="1"/>
  <c r="G1886" i="24"/>
  <c r="I1886" i="24" s="1"/>
  <c r="G1887" i="24" l="1"/>
  <c r="I1887" i="24" s="1"/>
  <c r="G2636" i="24"/>
  <c r="I2636" i="24" s="1"/>
  <c r="F2638" i="24" l="1"/>
  <c r="F2639" i="24" s="1"/>
  <c r="F2640" i="24" s="1"/>
  <c r="F2641" i="24" s="1"/>
  <c r="F2642" i="24" s="1"/>
  <c r="F2643" i="24" s="1"/>
  <c r="F2644" i="24" s="1"/>
  <c r="F2645" i="24" s="1"/>
  <c r="F2646" i="24" s="1"/>
  <c r="F2647" i="24" s="1"/>
  <c r="F2648" i="24" s="1"/>
  <c r="F2649" i="24" s="1"/>
  <c r="F2650" i="24" s="1"/>
  <c r="F2651" i="24" s="1"/>
  <c r="F2652" i="24" s="1"/>
  <c r="F2653" i="24" s="1"/>
  <c r="F2654" i="24" s="1"/>
  <c r="F2655" i="24" s="1"/>
  <c r="F2656" i="24" s="1"/>
  <c r="F2657" i="24" s="1"/>
  <c r="F2658" i="24" s="1"/>
  <c r="F2659" i="24" s="1"/>
  <c r="F2660" i="24" s="1"/>
  <c r="F2661" i="24" s="1"/>
  <c r="F2662" i="24" s="1"/>
  <c r="F2663" i="24" s="1"/>
  <c r="F2664" i="24" s="1"/>
  <c r="F2665" i="24" s="1"/>
  <c r="F2666" i="24" s="1"/>
  <c r="F2667" i="24" s="1"/>
  <c r="F2668" i="24" s="1"/>
  <c r="F2669" i="24" s="1"/>
  <c r="F2670" i="24" s="1"/>
  <c r="G1888" i="24"/>
  <c r="I1888" i="24" s="1"/>
  <c r="G1889" i="24" l="1"/>
  <c r="I1889" i="24" s="1"/>
  <c r="G1890" i="24" l="1"/>
  <c r="I1890" i="24" s="1"/>
  <c r="G1891" i="24" l="1"/>
  <c r="I1891" i="24" s="1"/>
  <c r="G1892" i="24" l="1"/>
  <c r="I1892" i="24" s="1"/>
  <c r="G2638" i="24"/>
  <c r="I2638" i="24" s="1"/>
  <c r="G1893" i="24" l="1"/>
  <c r="I1893" i="24" s="1"/>
  <c r="G1894" i="24" l="1"/>
  <c r="I1894" i="24" s="1"/>
  <c r="G2639" i="24" l="1"/>
  <c r="I2639" i="24" s="1"/>
  <c r="G1895" i="24"/>
  <c r="I1895" i="24" s="1"/>
  <c r="G2640" i="24" l="1"/>
  <c r="I2640" i="24" s="1"/>
  <c r="G2641" i="24" l="1"/>
  <c r="I2641" i="24" s="1"/>
  <c r="G1896" i="24"/>
  <c r="I1896" i="24" s="1"/>
  <c r="G1897" i="24" l="1"/>
  <c r="I1897" i="24" s="1"/>
  <c r="G1898" i="24" l="1"/>
  <c r="I1898" i="24" s="1"/>
  <c r="G2642" i="24" l="1"/>
  <c r="I2642" i="24" s="1"/>
  <c r="G1899" i="24"/>
  <c r="I1899" i="24" s="1"/>
  <c r="G2643" i="24" l="1"/>
  <c r="I2643" i="24" s="1"/>
  <c r="G1900" i="24" l="1"/>
  <c r="I1900" i="24" s="1"/>
  <c r="G1901" i="24" l="1"/>
  <c r="I1901" i="24" s="1"/>
  <c r="G2644" i="24" l="1"/>
  <c r="I2644" i="24" s="1"/>
  <c r="G1902" i="24" l="1"/>
  <c r="I1902" i="24" s="1"/>
  <c r="G2645" i="24" l="1"/>
  <c r="I2645" i="24" s="1"/>
  <c r="G1903" i="24"/>
  <c r="I1903" i="24" s="1"/>
  <c r="G2646" i="24" l="1"/>
  <c r="I2646" i="24" s="1"/>
  <c r="G1904" i="24" l="1"/>
  <c r="I1904" i="24" s="1"/>
  <c r="G2647" i="24" l="1"/>
  <c r="I2647" i="24" s="1"/>
  <c r="G1905" i="24"/>
  <c r="I1905" i="24" s="1"/>
  <c r="G2648" i="24" l="1"/>
  <c r="I2648" i="24" s="1"/>
  <c r="G1906" i="24" l="1"/>
  <c r="I1906" i="24" s="1"/>
  <c r="G2649" i="24" l="1"/>
  <c r="I2649" i="24" s="1"/>
  <c r="G1907" i="24"/>
  <c r="I1907" i="24" s="1"/>
  <c r="G2650" i="24" l="1"/>
  <c r="I2650" i="24" s="1"/>
  <c r="F1910" i="24" l="1"/>
  <c r="F1911" i="24" s="1"/>
  <c r="F1912" i="24" s="1"/>
  <c r="F1913" i="24" s="1"/>
  <c r="F1914" i="24" s="1"/>
  <c r="F1915" i="24" s="1"/>
  <c r="F1916" i="24" s="1"/>
  <c r="F1917" i="24" s="1"/>
  <c r="F1918" i="24" s="1"/>
  <c r="F1919" i="24" s="1"/>
  <c r="F1920" i="24" s="1"/>
  <c r="F1921" i="24" s="1"/>
  <c r="F1922" i="24" s="1"/>
  <c r="F1923" i="24" s="1"/>
  <c r="F1924" i="24" s="1"/>
  <c r="F1925" i="24" s="1"/>
  <c r="F1926" i="24" s="1"/>
  <c r="F1927" i="24" s="1"/>
  <c r="F1928" i="24" s="1"/>
  <c r="F1929" i="24" s="1"/>
  <c r="F1930" i="24" s="1"/>
  <c r="F1931" i="24" s="1"/>
  <c r="F1932" i="24" s="1"/>
  <c r="F1933" i="24" s="1"/>
  <c r="F1934" i="24" s="1"/>
  <c r="F1935" i="24" s="1"/>
  <c r="F1936" i="24" s="1"/>
  <c r="F1937" i="24" s="1"/>
  <c r="F1938" i="24" s="1"/>
  <c r="G1938" i="24" s="1"/>
  <c r="I1938" i="24" s="1"/>
  <c r="G1908" i="24"/>
  <c r="I1908" i="24" s="1"/>
  <c r="G2651" i="24" l="1"/>
  <c r="I2651" i="24" s="1"/>
  <c r="G2652" i="24" l="1"/>
  <c r="I2652" i="24" s="1"/>
  <c r="G2653" i="24" l="1"/>
  <c r="I2653" i="24" s="1"/>
  <c r="G1910" i="24" l="1"/>
  <c r="I1910" i="24" s="1"/>
  <c r="G2654" i="24"/>
  <c r="I2654" i="24" s="1"/>
  <c r="G2655" i="24" l="1"/>
  <c r="I2655" i="24" s="1"/>
  <c r="G1911" i="24"/>
  <c r="I1911" i="24" s="1"/>
  <c r="G1912" i="24" l="1"/>
  <c r="I1912" i="24" s="1"/>
  <c r="G2656" i="24"/>
  <c r="I2656" i="24" s="1"/>
  <c r="G2657" i="24" l="1"/>
  <c r="I2657" i="24" s="1"/>
  <c r="G1913" i="24"/>
  <c r="I1913" i="24" s="1"/>
  <c r="G2658" i="24" l="1"/>
  <c r="I2658" i="24" s="1"/>
  <c r="G1914" i="24"/>
  <c r="I1914" i="24" s="1"/>
  <c r="G1915" i="24" l="1"/>
  <c r="I1915" i="24" s="1"/>
  <c r="G1916" i="24" l="1"/>
  <c r="I1916" i="24" s="1"/>
  <c r="G1917" i="24" l="1"/>
  <c r="I1917" i="24" s="1"/>
  <c r="G2659" i="24"/>
  <c r="I2659" i="24" s="1"/>
  <c r="G2660" i="24" l="1"/>
  <c r="I2660" i="24" s="1"/>
  <c r="G1918" i="24" l="1"/>
  <c r="I1918" i="24" s="1"/>
  <c r="G2661" i="24"/>
  <c r="I2661" i="24" s="1"/>
  <c r="G2662" i="24" l="1"/>
  <c r="I2662" i="24" s="1"/>
  <c r="G1919" i="24"/>
  <c r="I1919" i="24" s="1"/>
  <c r="G2663" i="24" l="1"/>
  <c r="I2663" i="24" s="1"/>
  <c r="G1920" i="24" l="1"/>
  <c r="I1920" i="24" s="1"/>
  <c r="G2664" i="24" l="1"/>
  <c r="I2664" i="24" s="1"/>
  <c r="G1921" i="24"/>
  <c r="I1921" i="24" s="1"/>
  <c r="G2665" i="24" l="1"/>
  <c r="I2665" i="24" s="1"/>
  <c r="G2666" i="24" l="1"/>
  <c r="I2666" i="24" s="1"/>
  <c r="G1922" i="24" l="1"/>
  <c r="I1922" i="24" s="1"/>
  <c r="G1923" i="24" l="1"/>
  <c r="I1923" i="24" s="1"/>
  <c r="G1924" i="24" l="1"/>
  <c r="I1924" i="24" s="1"/>
  <c r="G2667" i="24"/>
  <c r="I2667" i="24" s="1"/>
  <c r="G1925" i="24" l="1"/>
  <c r="I1925" i="24" s="1"/>
  <c r="G2668" i="24" l="1"/>
  <c r="I2668" i="24" s="1"/>
  <c r="G2669" i="24" l="1"/>
  <c r="I2669" i="24" s="1"/>
  <c r="G1926" i="24"/>
  <c r="I1926" i="24" s="1"/>
  <c r="G1927" i="24" l="1"/>
  <c r="I1927" i="24" s="1"/>
  <c r="G2670" i="24"/>
  <c r="I2670" i="24" s="1"/>
  <c r="G1928" i="24" l="1"/>
  <c r="I1928" i="24" s="1"/>
  <c r="F2673" i="24" l="1"/>
  <c r="G1929" i="24"/>
  <c r="I1929" i="24" s="1"/>
  <c r="F2674" i="24" l="1"/>
  <c r="G2673" i="24"/>
  <c r="I2673" i="24" s="1"/>
  <c r="G1930" i="24"/>
  <c r="I1930" i="24" s="1"/>
  <c r="F2675" i="24" l="1"/>
  <c r="G2674" i="24"/>
  <c r="I2674" i="24" s="1"/>
  <c r="F2676" i="24" l="1"/>
  <c r="G2675" i="24"/>
  <c r="I2675" i="24" s="1"/>
  <c r="G1931" i="24"/>
  <c r="I1931" i="24" s="1"/>
  <c r="F2677" i="24" l="1"/>
  <c r="G2676" i="24"/>
  <c r="I2676" i="24" s="1"/>
  <c r="F2678" i="24" l="1"/>
  <c r="G2677" i="24"/>
  <c r="I2677" i="24" s="1"/>
  <c r="G1932" i="24"/>
  <c r="I1932" i="24" s="1"/>
  <c r="F2679" i="24" l="1"/>
  <c r="G2678" i="24"/>
  <c r="I2678" i="24" s="1"/>
  <c r="G1933" i="24"/>
  <c r="I1933" i="24" s="1"/>
  <c r="F2680" i="24" l="1"/>
  <c r="G2679" i="24"/>
  <c r="I2679" i="24" s="1"/>
  <c r="G1934" i="24"/>
  <c r="I1934" i="24" s="1"/>
  <c r="F2681" i="24" l="1"/>
  <c r="G2680" i="24"/>
  <c r="I2680" i="24" s="1"/>
  <c r="F2682" i="24" l="1"/>
  <c r="G2681" i="24"/>
  <c r="I2681" i="24" s="1"/>
  <c r="G1935" i="24"/>
  <c r="I1935" i="24" s="1"/>
  <c r="F2683" i="24" l="1"/>
  <c r="G2682" i="24"/>
  <c r="I2682" i="24" s="1"/>
  <c r="F2684" i="24" l="1"/>
  <c r="G2683" i="24"/>
  <c r="I2683" i="24" s="1"/>
  <c r="G1936" i="24"/>
  <c r="I1936" i="24" s="1"/>
  <c r="F2685" i="24" l="1"/>
  <c r="G2684" i="24"/>
  <c r="I2684" i="24" s="1"/>
  <c r="G1937" i="24"/>
  <c r="I1937" i="24" s="1"/>
  <c r="F2686" i="24" l="1"/>
  <c r="G2685" i="24"/>
  <c r="I2685" i="24" s="1"/>
  <c r="F1940" i="24"/>
  <c r="F1941" i="24" s="1"/>
  <c r="F1942" i="24" s="1"/>
  <c r="F1943" i="24" s="1"/>
  <c r="F1944" i="24" s="1"/>
  <c r="F1945" i="24" s="1"/>
  <c r="F1946" i="24" s="1"/>
  <c r="F1947" i="24" s="1"/>
  <c r="F1948" i="24" s="1"/>
  <c r="F1949" i="24" s="1"/>
  <c r="F1950" i="24" s="1"/>
  <c r="F1951" i="24" s="1"/>
  <c r="F1952" i="24" s="1"/>
  <c r="F1953" i="24" s="1"/>
  <c r="F1954" i="24" s="1"/>
  <c r="F1955" i="24" s="1"/>
  <c r="F1956" i="24" s="1"/>
  <c r="F1957" i="24" s="1"/>
  <c r="F1958" i="24" s="1"/>
  <c r="F1959" i="24" s="1"/>
  <c r="F1960" i="24" s="1"/>
  <c r="F1961" i="24" s="1"/>
  <c r="F1962" i="24" s="1"/>
  <c r="F1963" i="24" s="1"/>
  <c r="F1964" i="24" s="1"/>
  <c r="F1965" i="24" s="1"/>
  <c r="F1966" i="24" s="1"/>
  <c r="F1967" i="24" l="1"/>
  <c r="F2687" i="24"/>
  <c r="G2686" i="24"/>
  <c r="I2686" i="24" s="1"/>
  <c r="F1968" i="24" l="1"/>
  <c r="F1969" i="24" s="1"/>
  <c r="G1967" i="24"/>
  <c r="F2688" i="24"/>
  <c r="G2687" i="24"/>
  <c r="I2687" i="24" s="1"/>
  <c r="G1940" i="24"/>
  <c r="I1940" i="24" s="1"/>
  <c r="F2689" i="24" l="1"/>
  <c r="G2688" i="24"/>
  <c r="I2688" i="24" s="1"/>
  <c r="F2690" i="24" l="1"/>
  <c r="G2689" i="24"/>
  <c r="I2689" i="24" s="1"/>
  <c r="G1941" i="24"/>
  <c r="I1941" i="24" s="1"/>
  <c r="F2691" i="24" l="1"/>
  <c r="G2690" i="24"/>
  <c r="I2690" i="24" s="1"/>
  <c r="G1942" i="24"/>
  <c r="I1942" i="24" s="1"/>
  <c r="F2692" i="24" l="1"/>
  <c r="G2691" i="24"/>
  <c r="I2691" i="24" s="1"/>
  <c r="F2693" i="24" l="1"/>
  <c r="G2692" i="24"/>
  <c r="I2692" i="24" s="1"/>
  <c r="G1943" i="24"/>
  <c r="I1943" i="24" s="1"/>
  <c r="F2694" i="24" l="1"/>
  <c r="G2693" i="24"/>
  <c r="I2693" i="24" s="1"/>
  <c r="G1944" i="24"/>
  <c r="I1944" i="24" s="1"/>
  <c r="F2695" i="24" l="1"/>
  <c r="G2694" i="24"/>
  <c r="I2694" i="24" s="1"/>
  <c r="G2695" i="24" l="1"/>
  <c r="I2695" i="24" s="1"/>
  <c r="G1945" i="24" l="1"/>
  <c r="I1945" i="24" s="1"/>
  <c r="G1946" i="24" l="1"/>
  <c r="I1946" i="24" s="1"/>
  <c r="G1947" i="24" l="1"/>
  <c r="I1947" i="24" s="1"/>
  <c r="G1948" i="24" l="1"/>
  <c r="I1948" i="24" s="1"/>
  <c r="G1949" i="24" l="1"/>
  <c r="I1949" i="24" s="1"/>
  <c r="G1950" i="24" l="1"/>
  <c r="I1950" i="24" s="1"/>
  <c r="G1951" i="24" l="1"/>
  <c r="I1951" i="24" s="1"/>
  <c r="G1952" i="24" l="1"/>
  <c r="I1952" i="24" s="1"/>
  <c r="G1953" i="24" l="1"/>
  <c r="I1953" i="24" s="1"/>
  <c r="G1954" i="24" l="1"/>
  <c r="I1954" i="24" s="1"/>
  <c r="G1955" i="24" l="1"/>
  <c r="I1955" i="24" s="1"/>
  <c r="G1956" i="24" l="1"/>
  <c r="I1956" i="24" s="1"/>
  <c r="G1957" i="24" l="1"/>
  <c r="I1957" i="24" s="1"/>
  <c r="G1958" i="24" l="1"/>
  <c r="I1958" i="24" s="1"/>
  <c r="G1959" i="24" l="1"/>
  <c r="I1959" i="24" s="1"/>
  <c r="G1960" i="24" l="1"/>
  <c r="I1960" i="24" s="1"/>
  <c r="G1961" i="24" l="1"/>
  <c r="I1961" i="24" s="1"/>
  <c r="G1962" i="24" l="1"/>
  <c r="I1962" i="24" s="1"/>
  <c r="G1963" i="24" l="1"/>
  <c r="I1963" i="24" s="1"/>
  <c r="G1964" i="24" l="1"/>
  <c r="I1964" i="24" s="1"/>
  <c r="G1965" i="24" l="1"/>
  <c r="I1965" i="24" s="1"/>
  <c r="G1966" i="24" l="1"/>
  <c r="I1966" i="24" s="1"/>
  <c r="G1968" i="24" l="1"/>
  <c r="I1968" i="24" s="1"/>
  <c r="F1971" i="24" l="1"/>
  <c r="F1972" i="24" s="1"/>
  <c r="F1973" i="24" s="1"/>
  <c r="F1974" i="24" s="1"/>
  <c r="F1975" i="24" s="1"/>
  <c r="F1976" i="24" s="1"/>
  <c r="F1977" i="24" s="1"/>
  <c r="F1978" i="24" s="1"/>
  <c r="F1979" i="24" s="1"/>
  <c r="F1980" i="24" s="1"/>
  <c r="F1981" i="24" s="1"/>
  <c r="F1982" i="24" s="1"/>
  <c r="F1983" i="24" s="1"/>
  <c r="F1984" i="24" s="1"/>
  <c r="F1985" i="24" s="1"/>
  <c r="F1986" i="24" s="1"/>
  <c r="F1987" i="24" s="1"/>
  <c r="F1988" i="24" s="1"/>
  <c r="F1989" i="24" s="1"/>
  <c r="F1990" i="24" s="1"/>
  <c r="F1991" i="24" s="1"/>
  <c r="F1992" i="24" s="1"/>
  <c r="F1993" i="24" s="1"/>
  <c r="F1994" i="24" s="1"/>
  <c r="F1995" i="24" s="1"/>
  <c r="F1996" i="24" s="1"/>
  <c r="F1997" i="24" s="1"/>
  <c r="F1998" i="24" s="1"/>
  <c r="F1999" i="24" s="1"/>
  <c r="G1999" i="24" s="1"/>
  <c r="I1999" i="24" s="1"/>
  <c r="G1969" i="24"/>
  <c r="I1969" i="24" s="1"/>
  <c r="G1971" i="24" l="1"/>
  <c r="I1971" i="24" s="1"/>
  <c r="G1972" i="24" l="1"/>
  <c r="I1972" i="24" s="1"/>
  <c r="G1973" i="24" l="1"/>
  <c r="I1973" i="24" s="1"/>
  <c r="G1974" i="24" l="1"/>
  <c r="I1974" i="24" s="1"/>
  <c r="G1975" i="24" l="1"/>
  <c r="I1975" i="24" s="1"/>
  <c r="G1976" i="24" l="1"/>
  <c r="I1976" i="24" s="1"/>
  <c r="G1977" i="24" l="1"/>
  <c r="I1977" i="24" s="1"/>
  <c r="G1978" i="24" l="1"/>
  <c r="I1978" i="24" s="1"/>
  <c r="G1979" i="24" l="1"/>
  <c r="I1979" i="24" s="1"/>
  <c r="G1980" i="24" l="1"/>
  <c r="I1980" i="24" s="1"/>
  <c r="G1981" i="24" l="1"/>
  <c r="I1981" i="24" s="1"/>
  <c r="G1982" i="24" l="1"/>
  <c r="I1982" i="24" s="1"/>
  <c r="G1983" i="24" l="1"/>
  <c r="I1983" i="24" s="1"/>
  <c r="F2698" i="24" l="1"/>
  <c r="G1984" i="24"/>
  <c r="I1984" i="24" s="1"/>
  <c r="F2699" i="24" l="1"/>
  <c r="G2698" i="24"/>
  <c r="I2698" i="24" s="1"/>
  <c r="G1985" i="24"/>
  <c r="I1985" i="24" s="1"/>
  <c r="F2700" i="24" l="1"/>
  <c r="G2699" i="24"/>
  <c r="I2699" i="24" s="1"/>
  <c r="G1986" i="24"/>
  <c r="I1986" i="24" s="1"/>
  <c r="F2701" i="24" l="1"/>
  <c r="G2700" i="24"/>
  <c r="I2700" i="24" s="1"/>
  <c r="G1987" i="24"/>
  <c r="I1987" i="24" s="1"/>
  <c r="F2702" i="24" l="1"/>
  <c r="G2701" i="24"/>
  <c r="I2701" i="24" s="1"/>
  <c r="G1988" i="24"/>
  <c r="I1988" i="24" s="1"/>
  <c r="F2703" i="24" l="1"/>
  <c r="G2702" i="24"/>
  <c r="I2702" i="24" s="1"/>
  <c r="G1989" i="24"/>
  <c r="I1989" i="24" s="1"/>
  <c r="F2704" i="24" l="1"/>
  <c r="G2703" i="24"/>
  <c r="I2703" i="24" s="1"/>
  <c r="G1990" i="24"/>
  <c r="I1990" i="24" s="1"/>
  <c r="F2705" i="24" l="1"/>
  <c r="G2704" i="24"/>
  <c r="I2704" i="24" s="1"/>
  <c r="G1991" i="24"/>
  <c r="I1991" i="24" s="1"/>
  <c r="F2706" i="24" l="1"/>
  <c r="G2705" i="24"/>
  <c r="I2705" i="24" s="1"/>
  <c r="G1992" i="24"/>
  <c r="I1992" i="24" s="1"/>
  <c r="F2707" i="24" l="1"/>
  <c r="G2706" i="24"/>
  <c r="I2706" i="24" s="1"/>
  <c r="G1993" i="24"/>
  <c r="I1993" i="24" s="1"/>
  <c r="F2708" i="24" l="1"/>
  <c r="G2707" i="24"/>
  <c r="I2707" i="24" s="1"/>
  <c r="G1994" i="24"/>
  <c r="I1994" i="24" s="1"/>
  <c r="F2709" i="24" l="1"/>
  <c r="G2708" i="24"/>
  <c r="I2708" i="24" s="1"/>
  <c r="G1995" i="24"/>
  <c r="I1995" i="24" s="1"/>
  <c r="F2710" i="24" l="1"/>
  <c r="G2709" i="24"/>
  <c r="I2709" i="24" s="1"/>
  <c r="G1996" i="24"/>
  <c r="I1996" i="24" s="1"/>
  <c r="F2711" i="24" l="1"/>
  <c r="G2710" i="24"/>
  <c r="I2710" i="24" s="1"/>
  <c r="G1997" i="24"/>
  <c r="I1997" i="24" s="1"/>
  <c r="F2712" i="24" l="1"/>
  <c r="G2711" i="24"/>
  <c r="I2711" i="24" s="1"/>
  <c r="F2001" i="24"/>
  <c r="F2002" i="24" s="1"/>
  <c r="F2003" i="24" s="1"/>
  <c r="F2004" i="24" s="1"/>
  <c r="F2005" i="24" s="1"/>
  <c r="F2006" i="24" s="1"/>
  <c r="F2007" i="24" s="1"/>
  <c r="F2008" i="24" s="1"/>
  <c r="F2009" i="24" s="1"/>
  <c r="F2010" i="24" s="1"/>
  <c r="F2011" i="24" s="1"/>
  <c r="F2012" i="24" s="1"/>
  <c r="F2013" i="24" s="1"/>
  <c r="G1998" i="24"/>
  <c r="I1998" i="24" s="1"/>
  <c r="F2014" i="24" l="1"/>
  <c r="F2713" i="24"/>
  <c r="G2712" i="24"/>
  <c r="I2712" i="24" s="1"/>
  <c r="F2015" i="24" l="1"/>
  <c r="F2016" i="24" s="1"/>
  <c r="F2017" i="24" s="1"/>
  <c r="F2018" i="24" s="1"/>
  <c r="F2019" i="24" s="1"/>
  <c r="F2020" i="24" s="1"/>
  <c r="F2021" i="24" s="1"/>
  <c r="G2014" i="24"/>
  <c r="F2714" i="24"/>
  <c r="G2713" i="24"/>
  <c r="I2713" i="24" s="1"/>
  <c r="G2001" i="24"/>
  <c r="I2001" i="24" s="1"/>
  <c r="F2715" i="24" l="1"/>
  <c r="G2714" i="24"/>
  <c r="I2714" i="24" s="1"/>
  <c r="G2002" i="24"/>
  <c r="I2002" i="24" s="1"/>
  <c r="F2716" i="24" l="1"/>
  <c r="G2715" i="24"/>
  <c r="I2715" i="24" s="1"/>
  <c r="G2003" i="24"/>
  <c r="I2003" i="24" s="1"/>
  <c r="F2717" i="24" l="1"/>
  <c r="G2716" i="24"/>
  <c r="I2716" i="24" s="1"/>
  <c r="G2004" i="24"/>
  <c r="I2004" i="24" s="1"/>
  <c r="F2718" i="24" l="1"/>
  <c r="G2717" i="24"/>
  <c r="I2717" i="24" s="1"/>
  <c r="G2005" i="24"/>
  <c r="I2005" i="24" s="1"/>
  <c r="F2719" i="24" l="1"/>
  <c r="G2718" i="24"/>
  <c r="I2718" i="24" s="1"/>
  <c r="G2006" i="24"/>
  <c r="I2006" i="24" s="1"/>
  <c r="F2720" i="24" l="1"/>
  <c r="G2719" i="24"/>
  <c r="I2719" i="24" s="1"/>
  <c r="G2007" i="24"/>
  <c r="I2007" i="24" s="1"/>
  <c r="F2721" i="24" l="1"/>
  <c r="G2720" i="24"/>
  <c r="I2720" i="24" s="1"/>
  <c r="G2008" i="24"/>
  <c r="I2008" i="24" s="1"/>
  <c r="F2722" i="24" l="1"/>
  <c r="G2721" i="24"/>
  <c r="I2721" i="24" s="1"/>
  <c r="G2009" i="24"/>
  <c r="I2009" i="24" s="1"/>
  <c r="F2723" i="24" l="1"/>
  <c r="G2722" i="24"/>
  <c r="I2722" i="24" s="1"/>
  <c r="G2010" i="24"/>
  <c r="I2010" i="24" s="1"/>
  <c r="F2724" i="24" l="1"/>
  <c r="G2723" i="24"/>
  <c r="I2723" i="24" s="1"/>
  <c r="G2011" i="24"/>
  <c r="I2011" i="24" s="1"/>
  <c r="F2725" i="24" l="1"/>
  <c r="G2724" i="24"/>
  <c r="I2724" i="24" s="1"/>
  <c r="G2012" i="24"/>
  <c r="I2012" i="24" s="1"/>
  <c r="F2726" i="24" l="1"/>
  <c r="G2725" i="24"/>
  <c r="I2725" i="24" s="1"/>
  <c r="G2013" i="24"/>
  <c r="I2013" i="24" s="1"/>
  <c r="G2726" i="24" l="1"/>
  <c r="I2726" i="24" s="1"/>
  <c r="G2015" i="24"/>
  <c r="I2015" i="24" s="1"/>
  <c r="G2016" i="24" l="1"/>
  <c r="I2016" i="24" s="1"/>
  <c r="G2017" i="24" l="1"/>
  <c r="I2017" i="24" s="1"/>
  <c r="G2018" i="24" l="1"/>
  <c r="I2018" i="24" s="1"/>
  <c r="G2019" i="24" l="1"/>
  <c r="I2019" i="24" s="1"/>
  <c r="G2020" i="24" l="1"/>
  <c r="I2020" i="24" s="1"/>
  <c r="G2021" i="24" l="1"/>
  <c r="I2021" i="24" s="1"/>
  <c r="F2023" i="24" l="1"/>
  <c r="F2024" i="24" s="1"/>
  <c r="F2025" i="24" s="1"/>
  <c r="G2023" i="24" l="1"/>
  <c r="I2023" i="24" s="1"/>
  <c r="G2024" i="24" l="1"/>
  <c r="I2024" i="24" s="1"/>
  <c r="G2025" i="24" l="1"/>
  <c r="I2025" i="24" s="1"/>
  <c r="U109" i="4" s="1"/>
  <c r="F2729" i="24" l="1"/>
  <c r="F2730" i="24" l="1"/>
  <c r="G2729" i="24"/>
  <c r="I2729" i="24" s="1"/>
  <c r="F2731" i="24" l="1"/>
  <c r="G2730" i="24"/>
  <c r="I2730" i="24" s="1"/>
  <c r="F2732" i="24" l="1"/>
  <c r="G2731" i="24"/>
  <c r="I2731" i="24" s="1"/>
  <c r="F2733" i="24" l="1"/>
  <c r="G2732" i="24"/>
  <c r="I2732" i="24" s="1"/>
  <c r="F2734" i="24" l="1"/>
  <c r="F2735" i="24" s="1"/>
  <c r="G2733" i="24"/>
  <c r="G2734" i="24" l="1"/>
  <c r="I2734" i="24" s="1"/>
  <c r="F2736" i="24"/>
  <c r="G2735" i="24"/>
  <c r="I2735" i="24" s="1"/>
  <c r="F2737" i="24" l="1"/>
  <c r="G2736" i="24"/>
  <c r="I2736" i="24" s="1"/>
  <c r="F2738" i="24" l="1"/>
  <c r="G2737" i="24"/>
  <c r="I2737" i="24" s="1"/>
  <c r="F2739" i="24" l="1"/>
  <c r="G2738" i="24"/>
  <c r="I2738" i="24" s="1"/>
  <c r="F2740" i="24" l="1"/>
  <c r="G2739" i="24"/>
  <c r="I2739" i="24" s="1"/>
  <c r="F2741" i="24" l="1"/>
  <c r="G2740" i="24"/>
  <c r="I2740" i="24" s="1"/>
  <c r="F2742" i="24" l="1"/>
  <c r="G2741" i="24"/>
  <c r="I2741" i="24" s="1"/>
  <c r="F2743" i="24" l="1"/>
  <c r="G2742" i="24"/>
  <c r="I2742" i="24" s="1"/>
  <c r="F2744" i="24" l="1"/>
  <c r="G2743" i="24"/>
  <c r="I2743" i="24" s="1"/>
  <c r="F2745" i="24" l="1"/>
  <c r="G2744" i="24"/>
  <c r="I2744" i="24" s="1"/>
  <c r="F2746" i="24" l="1"/>
  <c r="G2745" i="24"/>
  <c r="I2745" i="24" s="1"/>
  <c r="F2747" i="24" l="1"/>
  <c r="G2746" i="24"/>
  <c r="I2746" i="24" s="1"/>
  <c r="F2748" i="24" l="1"/>
  <c r="G2747" i="24"/>
  <c r="I2747" i="24" s="1"/>
  <c r="F2749" i="24" l="1"/>
  <c r="G2748" i="24"/>
  <c r="I2748" i="24" s="1"/>
  <c r="F2750" i="24" l="1"/>
  <c r="G2749" i="24"/>
  <c r="I2749" i="24" s="1"/>
  <c r="F2751" i="24" l="1"/>
  <c r="G2750" i="24"/>
  <c r="I2750" i="24" s="1"/>
  <c r="F2752" i="24" l="1"/>
  <c r="G2751" i="24"/>
  <c r="I2751" i="24" s="1"/>
  <c r="F2753" i="24" l="1"/>
  <c r="G2752" i="24"/>
  <c r="I2752" i="24" s="1"/>
  <c r="F2754" i="24" l="1"/>
  <c r="G2753" i="24"/>
  <c r="I2753" i="24" s="1"/>
  <c r="F2755" i="24" l="1"/>
  <c r="G2754" i="24"/>
  <c r="I2754" i="24" s="1"/>
  <c r="F2756" i="24" l="1"/>
  <c r="G2755" i="24"/>
  <c r="I2755" i="24" s="1"/>
  <c r="F2056" i="24"/>
  <c r="F2057" i="24" s="1"/>
  <c r="F2058" i="24" s="1"/>
  <c r="F2059" i="24" s="1"/>
  <c r="F2060" i="24" s="1"/>
  <c r="F2061" i="24" s="1"/>
  <c r="F2062" i="24" s="1"/>
  <c r="F2063" i="24" s="1"/>
  <c r="F2064" i="24" s="1"/>
  <c r="F2065" i="24" s="1"/>
  <c r="F2066" i="24" s="1"/>
  <c r="F2067" i="24" s="1"/>
  <c r="F2068" i="24" s="1"/>
  <c r="F2069" i="24" s="1"/>
  <c r="F2070" i="24" s="1"/>
  <c r="F2071" i="24" s="1"/>
  <c r="F2072" i="24" s="1"/>
  <c r="F2073" i="24" s="1"/>
  <c r="F2074" i="24" l="1"/>
  <c r="F2757" i="24"/>
  <c r="G2756" i="24"/>
  <c r="I2756" i="24" s="1"/>
  <c r="F2075" i="24" l="1"/>
  <c r="F2076" i="24" s="1"/>
  <c r="F2077" i="24" s="1"/>
  <c r="F2078" i="24" s="1"/>
  <c r="F2079" i="24" s="1"/>
  <c r="F2080" i="24" s="1"/>
  <c r="F2081" i="24" s="1"/>
  <c r="F2082" i="24" s="1"/>
  <c r="F2083" i="24" s="1"/>
  <c r="G2083" i="24" s="1"/>
  <c r="I2083" i="24" s="1"/>
  <c r="G2074" i="24"/>
  <c r="I2074" i="24" s="1"/>
  <c r="F2758" i="24"/>
  <c r="G2757" i="24"/>
  <c r="I2757" i="24" s="1"/>
  <c r="G2056" i="24"/>
  <c r="I2056" i="24" s="1"/>
  <c r="F2759" i="24" l="1"/>
  <c r="G2758" i="24"/>
  <c r="I2758" i="24" s="1"/>
  <c r="G2057" i="24"/>
  <c r="I2057" i="24" s="1"/>
  <c r="F2760" i="24" l="1"/>
  <c r="G2759" i="24"/>
  <c r="I2759" i="24" s="1"/>
  <c r="G2058" i="24"/>
  <c r="I2058" i="24" s="1"/>
  <c r="F2761" i="24" l="1"/>
  <c r="G2760" i="24"/>
  <c r="I2760" i="24" s="1"/>
  <c r="G2059" i="24"/>
  <c r="I2059" i="24" s="1"/>
  <c r="F2762" i="24" l="1"/>
  <c r="G2761" i="24"/>
  <c r="I2761" i="24" s="1"/>
  <c r="G2060" i="24"/>
  <c r="I2060" i="24" s="1"/>
  <c r="F2763" i="24" l="1"/>
  <c r="G2762" i="24"/>
  <c r="I2762" i="24" s="1"/>
  <c r="G2061" i="24"/>
  <c r="I2061" i="24" s="1"/>
  <c r="F2764" i="24" l="1"/>
  <c r="G2763" i="24"/>
  <c r="I2763" i="24" s="1"/>
  <c r="G2062" i="24"/>
  <c r="I2062" i="24" s="1"/>
  <c r="F2765" i="24" l="1"/>
  <c r="G2764" i="24"/>
  <c r="I2764" i="24" s="1"/>
  <c r="G2063" i="24"/>
  <c r="I2063" i="24" s="1"/>
  <c r="F2766" i="24" l="1"/>
  <c r="G2765" i="24"/>
  <c r="I2765" i="24" s="1"/>
  <c r="G2064" i="24"/>
  <c r="I2064" i="24" s="1"/>
  <c r="F2767" i="24" l="1"/>
  <c r="G2766" i="24"/>
  <c r="I2766" i="24" s="1"/>
  <c r="G2065" i="24"/>
  <c r="I2065" i="24" s="1"/>
  <c r="F2768" i="24" l="1"/>
  <c r="G2767" i="24"/>
  <c r="I2767" i="24" s="1"/>
  <c r="G2066" i="24"/>
  <c r="I2066" i="24" s="1"/>
  <c r="G2768" i="24" l="1"/>
  <c r="I2768" i="24" s="1"/>
  <c r="G2067" i="24"/>
  <c r="I2067" i="24" s="1"/>
  <c r="F2770" i="24" l="1"/>
  <c r="G2068" i="24"/>
  <c r="I2068" i="24" s="1"/>
  <c r="F2771" i="24" l="1"/>
  <c r="G2770" i="24"/>
  <c r="I2770" i="24" s="1"/>
  <c r="G2069" i="24"/>
  <c r="I2069" i="24" s="1"/>
  <c r="F2772" i="24" l="1"/>
  <c r="G2771" i="24"/>
  <c r="I2771" i="24" s="1"/>
  <c r="G2070" i="24"/>
  <c r="I2070" i="24" s="1"/>
  <c r="F2773" i="24" l="1"/>
  <c r="G2772" i="24"/>
  <c r="I2772" i="24" s="1"/>
  <c r="G2071" i="24"/>
  <c r="I2071" i="24" s="1"/>
  <c r="F2774" i="24" l="1"/>
  <c r="G2773" i="24"/>
  <c r="I2773" i="24" s="1"/>
  <c r="G2072" i="24"/>
  <c r="I2072" i="24" s="1"/>
  <c r="F2775" i="24" l="1"/>
  <c r="G2774" i="24"/>
  <c r="I2774" i="24" s="1"/>
  <c r="G2073" i="24"/>
  <c r="I2073" i="24" s="1"/>
  <c r="F2776" i="24" l="1"/>
  <c r="G2775" i="24"/>
  <c r="I2775" i="24" s="1"/>
  <c r="G2075" i="24"/>
  <c r="I2075" i="24" s="1"/>
  <c r="F2777" i="24" l="1"/>
  <c r="G2776" i="24"/>
  <c r="I2776" i="24" s="1"/>
  <c r="G2076" i="24"/>
  <c r="I2076" i="24" s="1"/>
  <c r="F2778" i="24" l="1"/>
  <c r="G2777" i="24"/>
  <c r="I2777" i="24" s="1"/>
  <c r="G2077" i="24"/>
  <c r="I2077" i="24" s="1"/>
  <c r="F2779" i="24" l="1"/>
  <c r="G2778" i="24"/>
  <c r="I2778" i="24" s="1"/>
  <c r="G2078" i="24"/>
  <c r="I2078" i="24" s="1"/>
  <c r="F2780" i="24" l="1"/>
  <c r="G2779" i="24"/>
  <c r="I2779" i="24" s="1"/>
  <c r="G2079" i="24"/>
  <c r="I2079" i="24" s="1"/>
  <c r="F2781" i="24" l="1"/>
  <c r="G2780" i="24"/>
  <c r="I2780" i="24" s="1"/>
  <c r="G2080" i="24"/>
  <c r="I2080" i="24" s="1"/>
  <c r="F2782" i="24" l="1"/>
  <c r="G2781" i="24"/>
  <c r="I2781" i="24" s="1"/>
  <c r="G2081" i="24"/>
  <c r="I2081" i="24" s="1"/>
  <c r="F2783" i="24" l="1"/>
  <c r="G2782" i="24"/>
  <c r="I2782" i="24" s="1"/>
  <c r="F2085" i="24"/>
  <c r="F2086" i="24" s="1"/>
  <c r="F2087" i="24" s="1"/>
  <c r="F2088" i="24" s="1"/>
  <c r="F2089" i="24" s="1"/>
  <c r="F2090" i="24" s="1"/>
  <c r="F2091" i="24" s="1"/>
  <c r="F2092" i="24" s="1"/>
  <c r="F2093" i="24" s="1"/>
  <c r="F2094" i="24" s="1"/>
  <c r="F2095" i="24" s="1"/>
  <c r="F2096" i="24" s="1"/>
  <c r="F2097" i="24" s="1"/>
  <c r="F2098" i="24" s="1"/>
  <c r="F2099" i="24" s="1"/>
  <c r="F2100" i="24" s="1"/>
  <c r="F2101" i="24" s="1"/>
  <c r="G2082" i="24"/>
  <c r="I2082" i="24" s="1"/>
  <c r="F2784" i="24" l="1"/>
  <c r="G2783" i="24"/>
  <c r="I2783" i="24" s="1"/>
  <c r="F2785" i="24" l="1"/>
  <c r="F2786" i="24" s="1"/>
  <c r="G2784" i="24"/>
  <c r="G2085" i="24"/>
  <c r="I2085" i="24" s="1"/>
  <c r="G2785" i="24" l="1"/>
  <c r="I2785" i="24" s="1"/>
  <c r="G2786" i="24"/>
  <c r="I2786" i="24" s="1"/>
  <c r="G2086" i="24"/>
  <c r="I2086" i="24" s="1"/>
  <c r="F2788" i="24" l="1"/>
  <c r="G2087" i="24"/>
  <c r="I2087" i="24" s="1"/>
  <c r="F2789" i="24" l="1"/>
  <c r="G2788" i="24"/>
  <c r="I2788" i="24" s="1"/>
  <c r="G2088" i="24"/>
  <c r="I2088" i="24" s="1"/>
  <c r="F2790" i="24" l="1"/>
  <c r="G2789" i="24"/>
  <c r="I2789" i="24" s="1"/>
  <c r="G2089" i="24"/>
  <c r="I2089" i="24" s="1"/>
  <c r="F2791" i="24" l="1"/>
  <c r="G2790" i="24"/>
  <c r="I2790" i="24" s="1"/>
  <c r="G2090" i="24"/>
  <c r="I2090" i="24" s="1"/>
  <c r="F2792" i="24" l="1"/>
  <c r="G2791" i="24"/>
  <c r="I2791" i="24" s="1"/>
  <c r="G2091" i="24"/>
  <c r="I2091" i="24" s="1"/>
  <c r="F2793" i="24" l="1"/>
  <c r="G2792" i="24"/>
  <c r="I2792" i="24" s="1"/>
  <c r="G2092" i="24"/>
  <c r="I2092" i="24" s="1"/>
  <c r="F2794" i="24" l="1"/>
  <c r="G2793" i="24"/>
  <c r="I2793" i="24" s="1"/>
  <c r="G2093" i="24"/>
  <c r="I2093" i="24" s="1"/>
  <c r="F2795" i="24" l="1"/>
  <c r="G2794" i="24"/>
  <c r="I2794" i="24" s="1"/>
  <c r="G2094" i="24"/>
  <c r="I2094" i="24" s="1"/>
  <c r="F2796" i="24" l="1"/>
  <c r="G2795" i="24"/>
  <c r="I2795" i="24" s="1"/>
  <c r="G2095" i="24"/>
  <c r="I2095" i="24" s="1"/>
  <c r="F2797" i="24" l="1"/>
  <c r="G2796" i="24"/>
  <c r="I2796" i="24" s="1"/>
  <c r="G2096" i="24"/>
  <c r="I2096" i="24" s="1"/>
  <c r="F2798" i="24" l="1"/>
  <c r="G2797" i="24"/>
  <c r="I2797" i="24" s="1"/>
  <c r="G2097" i="24"/>
  <c r="I2097" i="24" s="1"/>
  <c r="F2799" i="24" l="1"/>
  <c r="G2798" i="24"/>
  <c r="I2798" i="24" s="1"/>
  <c r="G2098" i="24"/>
  <c r="I2098" i="24" s="1"/>
  <c r="F2800" i="24" l="1"/>
  <c r="G2799" i="24"/>
  <c r="I2799" i="24" s="1"/>
  <c r="G2099" i="24"/>
  <c r="I2099" i="24" s="1"/>
  <c r="F2801" i="24" l="1"/>
  <c r="G2800" i="24"/>
  <c r="I2800" i="24" s="1"/>
  <c r="G2100" i="24"/>
  <c r="I2100" i="24" s="1"/>
  <c r="F2802" i="24" l="1"/>
  <c r="G2801" i="24"/>
  <c r="I2801" i="24" s="1"/>
  <c r="F2103" i="24"/>
  <c r="F2104" i="24" s="1"/>
  <c r="F2105" i="24" s="1"/>
  <c r="F2106" i="24" s="1"/>
  <c r="F2107" i="24" s="1"/>
  <c r="F2108" i="24" s="1"/>
  <c r="F2109" i="24" s="1"/>
  <c r="F2110" i="24" s="1"/>
  <c r="F2111" i="24" s="1"/>
  <c r="F2112" i="24" s="1"/>
  <c r="F2113" i="24" s="1"/>
  <c r="F2114" i="24" s="1"/>
  <c r="F2115" i="24" s="1"/>
  <c r="F2116" i="24" s="1"/>
  <c r="F2117" i="24" s="1"/>
  <c r="G2101" i="24"/>
  <c r="I2101" i="24" s="1"/>
  <c r="F2803" i="24" l="1"/>
  <c r="G2802" i="24"/>
  <c r="I2802" i="24" s="1"/>
  <c r="F2804" i="24" l="1"/>
  <c r="G2803" i="24"/>
  <c r="I2803" i="24" s="1"/>
  <c r="G2103" i="24"/>
  <c r="I2103" i="24" s="1"/>
  <c r="F2805" i="24" l="1"/>
  <c r="G2804" i="24"/>
  <c r="I2804" i="24" s="1"/>
  <c r="G2104" i="24"/>
  <c r="I2104" i="24" s="1"/>
  <c r="F2806" i="24" l="1"/>
  <c r="G2805" i="24"/>
  <c r="I2805" i="24" s="1"/>
  <c r="G2105" i="24"/>
  <c r="I2105" i="24" s="1"/>
  <c r="F2807" i="24" l="1"/>
  <c r="G2806" i="24"/>
  <c r="I2806" i="24" s="1"/>
  <c r="G2106" i="24"/>
  <c r="I2106" i="24" s="1"/>
  <c r="F2808" i="24" l="1"/>
  <c r="G2807" i="24"/>
  <c r="I2807" i="24" s="1"/>
  <c r="G2107" i="24"/>
  <c r="I2107" i="24" s="1"/>
  <c r="F2809" i="24" l="1"/>
  <c r="G2808" i="24"/>
  <c r="I2808" i="24" s="1"/>
  <c r="G2108" i="24"/>
  <c r="I2108" i="24" s="1"/>
  <c r="F2810" i="24" l="1"/>
  <c r="G2809" i="24"/>
  <c r="I2809" i="24" s="1"/>
  <c r="G2109" i="24"/>
  <c r="I2109" i="24" s="1"/>
  <c r="F2811" i="24" l="1"/>
  <c r="G2810" i="24"/>
  <c r="I2810" i="24" s="1"/>
  <c r="G2110" i="24"/>
  <c r="I2110" i="24" s="1"/>
  <c r="G2811" i="24" l="1"/>
  <c r="I2811" i="24" s="1"/>
  <c r="G2111" i="24"/>
  <c r="I2111" i="24" s="1"/>
  <c r="F2813" i="24" l="1"/>
  <c r="G2112" i="24"/>
  <c r="I2112" i="24" s="1"/>
  <c r="F2814" i="24" l="1"/>
  <c r="G2813" i="24"/>
  <c r="I2813" i="24" s="1"/>
  <c r="G2113" i="24"/>
  <c r="I2113" i="24" s="1"/>
  <c r="F2815" i="24" l="1"/>
  <c r="G2814" i="24"/>
  <c r="I2814" i="24" s="1"/>
  <c r="G2114" i="24"/>
  <c r="I2114" i="24" s="1"/>
  <c r="F2816" i="24" l="1"/>
  <c r="G2815" i="24"/>
  <c r="I2815" i="24" s="1"/>
  <c r="G2115" i="24"/>
  <c r="I2115" i="24" s="1"/>
  <c r="F2817" i="24" l="1"/>
  <c r="G2816" i="24"/>
  <c r="I2816" i="24" s="1"/>
  <c r="G2116" i="24"/>
  <c r="I2116" i="24" s="1"/>
  <c r="F2818" i="24" l="1"/>
  <c r="G2817" i="24"/>
  <c r="I2817" i="24" s="1"/>
  <c r="F2119" i="24"/>
  <c r="F2120" i="24" s="1"/>
  <c r="F2121" i="24" s="1"/>
  <c r="F2122" i="24" s="1"/>
  <c r="F2123" i="24" s="1"/>
  <c r="F2124" i="24" s="1"/>
  <c r="F2125" i="24" s="1"/>
  <c r="F2126" i="24" s="1"/>
  <c r="F2127" i="24" s="1"/>
  <c r="F2128" i="24" s="1"/>
  <c r="F2129" i="24" s="1"/>
  <c r="F2130" i="24" s="1"/>
  <c r="F2131" i="24" s="1"/>
  <c r="G2117" i="24"/>
  <c r="I2117" i="24" s="1"/>
  <c r="F2819" i="24" l="1"/>
  <c r="G2818" i="24"/>
  <c r="I2818" i="24" s="1"/>
  <c r="F2820" i="24" l="1"/>
  <c r="G2819" i="24"/>
  <c r="I2819" i="24" s="1"/>
  <c r="G2119" i="24"/>
  <c r="I2119" i="24" s="1"/>
  <c r="F2821" i="24" l="1"/>
  <c r="G2820" i="24"/>
  <c r="I2820" i="24" s="1"/>
  <c r="G2120" i="24"/>
  <c r="I2120" i="24" s="1"/>
  <c r="F2822" i="24" l="1"/>
  <c r="G2821" i="24"/>
  <c r="I2821" i="24" s="1"/>
  <c r="G2121" i="24"/>
  <c r="I2121" i="24" s="1"/>
  <c r="F2823" i="24" l="1"/>
  <c r="G2822" i="24"/>
  <c r="I2822" i="24" s="1"/>
  <c r="G2122" i="24"/>
  <c r="I2122" i="24" s="1"/>
  <c r="F2824" i="24" l="1"/>
  <c r="G2823" i="24"/>
  <c r="I2823" i="24" s="1"/>
  <c r="G2123" i="24"/>
  <c r="I2123" i="24" s="1"/>
  <c r="F2825" i="24" l="1"/>
  <c r="G2824" i="24"/>
  <c r="I2824" i="24" s="1"/>
  <c r="G2124" i="24"/>
  <c r="I2124" i="24" s="1"/>
  <c r="F2826" i="24" l="1"/>
  <c r="G2825" i="24"/>
  <c r="I2825" i="24" s="1"/>
  <c r="G2125" i="24"/>
  <c r="I2125" i="24" s="1"/>
  <c r="F2827" i="24" l="1"/>
  <c r="G2826" i="24"/>
  <c r="I2826" i="24" s="1"/>
  <c r="G2126" i="24"/>
  <c r="I2126" i="24" s="1"/>
  <c r="F2828" i="24" l="1"/>
  <c r="G2827" i="24"/>
  <c r="I2827" i="24" s="1"/>
  <c r="G2127" i="24"/>
  <c r="I2127" i="24" s="1"/>
  <c r="F2829" i="24" l="1"/>
  <c r="G2828" i="24"/>
  <c r="I2828" i="24" s="1"/>
  <c r="G2128" i="24"/>
  <c r="I2128" i="24" s="1"/>
  <c r="F2830" i="24" l="1"/>
  <c r="G2829" i="24"/>
  <c r="I2829" i="24" s="1"/>
  <c r="G2129" i="24"/>
  <c r="I2129" i="24" s="1"/>
  <c r="F2831" i="24" l="1"/>
  <c r="G2830" i="24"/>
  <c r="I2830" i="24" s="1"/>
  <c r="G2130" i="24"/>
  <c r="I2130" i="24" s="1"/>
  <c r="F2832" i="24" l="1"/>
  <c r="G2831" i="24"/>
  <c r="I2831" i="24" s="1"/>
  <c r="F2133" i="24"/>
  <c r="F2134" i="24" s="1"/>
  <c r="F2135" i="24" s="1"/>
  <c r="F2136" i="24" s="1"/>
  <c r="G2131" i="24"/>
  <c r="I2131" i="24" s="1"/>
  <c r="F2137" i="24" l="1"/>
  <c r="F2833" i="24"/>
  <c r="G2832" i="24"/>
  <c r="I2832" i="24" s="1"/>
  <c r="F2138" i="24" l="1"/>
  <c r="F2139" i="24" s="1"/>
  <c r="F2140" i="24" s="1"/>
  <c r="F2141" i="24" s="1"/>
  <c r="F2142" i="24" s="1"/>
  <c r="F2143" i="24" s="1"/>
  <c r="F2144" i="24" s="1"/>
  <c r="F2145" i="24" s="1"/>
  <c r="F2146" i="24" s="1"/>
  <c r="F2147" i="24" s="1"/>
  <c r="G2137" i="24"/>
  <c r="F2834" i="24"/>
  <c r="G2833" i="24"/>
  <c r="I2833" i="24" s="1"/>
  <c r="G2133" i="24"/>
  <c r="I2133" i="24" s="1"/>
  <c r="F2835" i="24" l="1"/>
  <c r="G2834" i="24"/>
  <c r="I2834" i="24" s="1"/>
  <c r="G2134" i="24"/>
  <c r="I2134" i="24" s="1"/>
  <c r="F2836" i="24" l="1"/>
  <c r="G2835" i="24"/>
  <c r="I2835" i="24" s="1"/>
  <c r="G2135" i="24"/>
  <c r="I2135" i="24" s="1"/>
  <c r="F2837" i="24" l="1"/>
  <c r="G2836" i="24"/>
  <c r="I2836" i="24" s="1"/>
  <c r="G2136" i="24"/>
  <c r="I2136" i="24" s="1"/>
  <c r="F2838" i="24" l="1"/>
  <c r="G2837" i="24"/>
  <c r="I2837" i="24" s="1"/>
  <c r="G2138" i="24"/>
  <c r="I2138" i="24" s="1"/>
  <c r="F2839" i="24" l="1"/>
  <c r="G2838" i="24"/>
  <c r="I2838" i="24" s="1"/>
  <c r="G2139" i="24"/>
  <c r="I2139" i="24" s="1"/>
  <c r="F2840" i="24" l="1"/>
  <c r="G2839" i="24"/>
  <c r="I2839" i="24" s="1"/>
  <c r="G2140" i="24"/>
  <c r="I2140" i="24" s="1"/>
  <c r="F2841" i="24" l="1"/>
  <c r="G2840" i="24"/>
  <c r="I2840" i="24" s="1"/>
  <c r="G2141" i="24"/>
  <c r="I2141" i="24" s="1"/>
  <c r="F2842" i="24" l="1"/>
  <c r="G2841" i="24"/>
  <c r="I2841" i="24" s="1"/>
  <c r="G2142" i="24"/>
  <c r="I2142" i="24" s="1"/>
  <c r="F2843" i="24" l="1"/>
  <c r="G2843" i="24" s="1"/>
  <c r="G2842" i="24"/>
  <c r="I2842" i="24" s="1"/>
  <c r="G2143" i="24"/>
  <c r="I2143" i="24" s="1"/>
  <c r="F2845" i="24" l="1"/>
  <c r="G2144" i="24"/>
  <c r="I2144" i="24" s="1"/>
  <c r="F2846" i="24" l="1"/>
  <c r="G2845" i="24"/>
  <c r="I2845" i="24" s="1"/>
  <c r="G2145" i="24"/>
  <c r="I2145" i="24" s="1"/>
  <c r="F2847" i="24" l="1"/>
  <c r="G2846" i="24"/>
  <c r="I2846" i="24" s="1"/>
  <c r="G2146" i="24"/>
  <c r="I2146" i="24" s="1"/>
  <c r="F2848" i="24" l="1"/>
  <c r="G2847" i="24"/>
  <c r="I2847" i="24" s="1"/>
  <c r="F2149" i="24"/>
  <c r="G2147" i="24"/>
  <c r="I2147" i="24" s="1"/>
  <c r="F2150" i="24" l="1"/>
  <c r="F2849" i="24"/>
  <c r="G2848" i="24"/>
  <c r="I2848" i="24" s="1"/>
  <c r="F2151" i="24" l="1"/>
  <c r="G2150" i="24"/>
  <c r="F2850" i="24"/>
  <c r="G2849" i="24"/>
  <c r="I2849" i="24" s="1"/>
  <c r="G2149" i="24"/>
  <c r="I2149" i="24" s="1"/>
  <c r="F2152" i="24" l="1"/>
  <c r="G2151" i="24"/>
  <c r="F2851" i="24"/>
  <c r="G2850" i="24"/>
  <c r="I2850" i="24" s="1"/>
  <c r="F2153" i="24" l="1"/>
  <c r="G2152" i="24"/>
  <c r="F2852" i="24"/>
  <c r="G2851" i="24"/>
  <c r="I2851" i="24" s="1"/>
  <c r="F2154" i="24" l="1"/>
  <c r="G2153" i="24"/>
  <c r="I2153" i="24" s="1"/>
  <c r="F2853" i="24"/>
  <c r="G2852" i="24"/>
  <c r="I2852" i="24" s="1"/>
  <c r="F2155" i="24" l="1"/>
  <c r="F2156" i="24" s="1"/>
  <c r="F2157" i="24" s="1"/>
  <c r="F2158" i="24" s="1"/>
  <c r="F2159" i="24" s="1"/>
  <c r="F2160" i="24" s="1"/>
  <c r="F2161" i="24" s="1"/>
  <c r="F2162" i="24" s="1"/>
  <c r="F2163" i="24" s="1"/>
  <c r="F2164" i="24" s="1"/>
  <c r="F2165" i="24" s="1"/>
  <c r="F2166" i="24" s="1"/>
  <c r="F2167" i="24" s="1"/>
  <c r="G2154" i="24"/>
  <c r="I2154" i="24" s="1"/>
  <c r="F2854" i="24"/>
  <c r="G2853" i="24"/>
  <c r="I2853" i="24" s="1"/>
  <c r="F2168" i="24" l="1"/>
  <c r="F2855" i="24"/>
  <c r="G2854" i="24"/>
  <c r="I2854" i="24" s="1"/>
  <c r="G2155" i="24"/>
  <c r="I2155" i="24" s="1"/>
  <c r="F2169" i="24" l="1"/>
  <c r="G2168" i="24"/>
  <c r="F2856" i="24"/>
  <c r="G2855" i="24"/>
  <c r="I2855" i="24" s="1"/>
  <c r="G2156" i="24"/>
  <c r="I2156" i="24" s="1"/>
  <c r="F2857" i="24" l="1"/>
  <c r="G2856" i="24"/>
  <c r="I2856" i="24" s="1"/>
  <c r="G2157" i="24"/>
  <c r="I2157" i="24" s="1"/>
  <c r="F2858" i="24" l="1"/>
  <c r="G2857" i="24"/>
  <c r="I2857" i="24" s="1"/>
  <c r="G2158" i="24"/>
  <c r="I2158" i="24" s="1"/>
  <c r="F2859" i="24" l="1"/>
  <c r="G2858" i="24"/>
  <c r="I2858" i="24" s="1"/>
  <c r="G2159" i="24"/>
  <c r="I2159" i="24" s="1"/>
  <c r="F2860" i="24" l="1"/>
  <c r="G2859" i="24"/>
  <c r="I2859" i="24" s="1"/>
  <c r="G2160" i="24"/>
  <c r="I2160" i="24" s="1"/>
  <c r="F2861" i="24" l="1"/>
  <c r="G2860" i="24"/>
  <c r="I2860" i="24" s="1"/>
  <c r="G2161" i="24"/>
  <c r="I2161" i="24" s="1"/>
  <c r="F2862" i="24" l="1"/>
  <c r="G2861" i="24"/>
  <c r="I2861" i="24" s="1"/>
  <c r="G2162" i="24"/>
  <c r="I2162" i="24" s="1"/>
  <c r="F2863" i="24" l="1"/>
  <c r="G2862" i="24"/>
  <c r="I2862" i="24" s="1"/>
  <c r="G2163" i="24"/>
  <c r="I2163" i="24" s="1"/>
  <c r="F2864" i="24" l="1"/>
  <c r="G2863" i="24"/>
  <c r="I2863" i="24" s="1"/>
  <c r="G2164" i="24"/>
  <c r="I2164" i="24" s="1"/>
  <c r="F2865" i="24" l="1"/>
  <c r="G2864" i="24"/>
  <c r="I2864" i="24" s="1"/>
  <c r="G2165" i="24"/>
  <c r="I2165" i="24" s="1"/>
  <c r="F2866" i="24" l="1"/>
  <c r="G2865" i="24"/>
  <c r="I2865" i="24" s="1"/>
  <c r="G2166" i="24"/>
  <c r="I2166" i="24" s="1"/>
  <c r="F2867" i="24" l="1"/>
  <c r="G2866" i="24"/>
  <c r="I2866" i="24" s="1"/>
  <c r="G2167" i="24"/>
  <c r="I2167" i="24" s="1"/>
  <c r="F2868" i="24" l="1"/>
  <c r="G2867" i="24"/>
  <c r="I2867" i="24" s="1"/>
  <c r="F2171" i="24"/>
  <c r="F2172" i="24" s="1"/>
  <c r="F2173" i="24" s="1"/>
  <c r="F2174" i="24" s="1"/>
  <c r="F2175" i="24" s="1"/>
  <c r="F2176" i="24" s="1"/>
  <c r="F2177" i="24" s="1"/>
  <c r="G2177" i="24" s="1"/>
  <c r="I2177" i="24" s="1"/>
  <c r="G2169" i="24"/>
  <c r="I2169" i="24" s="1"/>
  <c r="F2869" i="24" l="1"/>
  <c r="G2868" i="24"/>
  <c r="I2868" i="24" s="1"/>
  <c r="F2870" i="24" l="1"/>
  <c r="G2869" i="24"/>
  <c r="I2869" i="24" s="1"/>
  <c r="G2171" i="24"/>
  <c r="I2171" i="24" s="1"/>
  <c r="F2871" i="24" l="1"/>
  <c r="G2870" i="24"/>
  <c r="I2870" i="24" s="1"/>
  <c r="G2172" i="24"/>
  <c r="I2172" i="24" s="1"/>
  <c r="F2872" i="24" l="1"/>
  <c r="G2871" i="24"/>
  <c r="I2871" i="24" s="1"/>
  <c r="G2173" i="24"/>
  <c r="I2173" i="24" s="1"/>
  <c r="F2873" i="24" l="1"/>
  <c r="G2872" i="24"/>
  <c r="I2872" i="24" s="1"/>
  <c r="G2174" i="24"/>
  <c r="I2174" i="24" s="1"/>
  <c r="F2874" i="24" l="1"/>
  <c r="G2873" i="24"/>
  <c r="I2873" i="24" s="1"/>
  <c r="G2175" i="24"/>
  <c r="I2175" i="24" s="1"/>
  <c r="U119" i="4" l="1"/>
  <c r="F2875" i="24"/>
  <c r="G2874" i="24"/>
  <c r="I2874" i="24" s="1"/>
  <c r="F2179" i="24"/>
  <c r="F2180" i="24" s="1"/>
  <c r="F2181" i="24" s="1"/>
  <c r="F2182" i="24" s="1"/>
  <c r="F2183" i="24" s="1"/>
  <c r="F2184" i="24" s="1"/>
  <c r="F2185" i="24" s="1"/>
  <c r="F2186" i="24" s="1"/>
  <c r="F2187" i="24" s="1"/>
  <c r="F2188" i="24" s="1"/>
  <c r="F2189" i="24" s="1"/>
  <c r="F2190" i="24" s="1"/>
  <c r="F2191" i="24" s="1"/>
  <c r="F2192" i="24" s="1"/>
  <c r="F2193" i="24" s="1"/>
  <c r="G2176" i="24"/>
  <c r="I2176" i="24" s="1"/>
  <c r="F2194" i="24" l="1"/>
  <c r="G2193" i="24"/>
  <c r="I2193" i="24" s="1"/>
  <c r="F2876" i="24"/>
  <c r="G2875" i="24"/>
  <c r="I2875" i="24" s="1"/>
  <c r="G2194" i="24" l="1"/>
  <c r="I2194" i="24" s="1"/>
  <c r="F2195" i="24"/>
  <c r="F2877" i="24"/>
  <c r="G2876" i="24"/>
  <c r="I2876" i="24" s="1"/>
  <c r="G2179" i="24"/>
  <c r="I2179" i="24" s="1"/>
  <c r="F2196" i="24" l="1"/>
  <c r="G2196" i="24" s="1"/>
  <c r="I2196" i="24" s="1"/>
  <c r="G2195" i="24"/>
  <c r="I2195" i="24" s="1"/>
  <c r="F2878" i="24"/>
  <c r="G2877" i="24"/>
  <c r="I2877" i="24" s="1"/>
  <c r="G2180" i="24"/>
  <c r="I2180" i="24" s="1"/>
  <c r="F2879" i="24" l="1"/>
  <c r="G2878" i="24"/>
  <c r="I2878" i="24" s="1"/>
  <c r="G2181" i="24"/>
  <c r="I2181" i="24" s="1"/>
  <c r="F2880" i="24" l="1"/>
  <c r="G2879" i="24"/>
  <c r="I2879" i="24" s="1"/>
  <c r="G2182" i="24"/>
  <c r="I2182" i="24" s="1"/>
  <c r="F2881" i="24" l="1"/>
  <c r="G2880" i="24"/>
  <c r="I2880" i="24" s="1"/>
  <c r="G2183" i="24"/>
  <c r="I2183" i="24" s="1"/>
  <c r="F2882" i="24" l="1"/>
  <c r="G2881" i="24"/>
  <c r="I2881" i="24" s="1"/>
  <c r="G2184" i="24"/>
  <c r="I2184" i="24" s="1"/>
  <c r="F2883" i="24" l="1"/>
  <c r="G2882" i="24"/>
  <c r="I2882" i="24" s="1"/>
  <c r="G2185" i="24"/>
  <c r="I2185" i="24" s="1"/>
  <c r="F2884" i="24" l="1"/>
  <c r="G2883" i="24"/>
  <c r="I2883" i="24" s="1"/>
  <c r="G2186" i="24"/>
  <c r="I2186" i="24" s="1"/>
  <c r="F2885" i="24" l="1"/>
  <c r="G2884" i="24"/>
  <c r="I2884" i="24" s="1"/>
  <c r="G2187" i="24"/>
  <c r="I2187" i="24" s="1"/>
  <c r="G2885" i="24" l="1"/>
  <c r="I2885" i="24" s="1"/>
  <c r="G2188" i="24"/>
  <c r="I2188" i="24" s="1"/>
  <c r="F2887" i="24" l="1"/>
  <c r="G2189" i="24"/>
  <c r="I2189" i="24" s="1"/>
  <c r="F2888" i="24" l="1"/>
  <c r="G2887" i="24"/>
  <c r="I2887" i="24" s="1"/>
  <c r="G2190" i="24"/>
  <c r="I2190" i="24" s="1"/>
  <c r="F2889" i="24" l="1"/>
  <c r="G2888" i="24"/>
  <c r="I2888" i="24" s="1"/>
  <c r="G2191" i="24"/>
  <c r="I2191" i="24" s="1"/>
  <c r="F2890" i="24" l="1"/>
  <c r="G2889" i="24"/>
  <c r="I2889" i="24" s="1"/>
  <c r="G2192" i="24"/>
  <c r="I2192" i="24" s="1"/>
  <c r="F2891" i="24" l="1"/>
  <c r="G2890" i="24"/>
  <c r="I2890" i="24" s="1"/>
  <c r="F2199" i="24"/>
  <c r="F2200" i="24" l="1"/>
  <c r="F2892" i="24"/>
  <c r="G2891" i="24"/>
  <c r="I2891" i="24" s="1"/>
  <c r="F2893" i="24" l="1"/>
  <c r="G2893" i="24" s="1"/>
  <c r="I2893" i="24" s="1"/>
  <c r="G2892" i="24"/>
  <c r="F2201" i="24"/>
  <c r="F2202" i="24" s="1"/>
  <c r="F2203" i="24" s="1"/>
  <c r="F2204" i="24" s="1"/>
  <c r="F2205" i="24" s="1"/>
  <c r="F2206" i="24" s="1"/>
  <c r="F2207" i="24" s="1"/>
  <c r="F2208" i="24" s="1"/>
  <c r="F2209" i="24" s="1"/>
  <c r="F2210" i="24" s="1"/>
  <c r="F2211" i="24" s="1"/>
  <c r="F2212" i="24" s="1"/>
  <c r="F2213" i="24" s="1"/>
  <c r="F2214" i="24" s="1"/>
  <c r="F2215" i="24" s="1"/>
  <c r="F2216" i="24" s="1"/>
  <c r="F2217" i="24" s="1"/>
  <c r="F2218" i="24" s="1"/>
  <c r="G2200" i="24"/>
  <c r="F2894" i="24"/>
  <c r="G2198" i="24"/>
  <c r="I2198" i="24" s="1"/>
  <c r="F2895" i="24" l="1"/>
  <c r="G2894" i="24"/>
  <c r="I2894" i="24" s="1"/>
  <c r="G2199" i="24"/>
  <c r="I2199" i="24" s="1"/>
  <c r="F2896" i="24" l="1"/>
  <c r="G2895" i="24"/>
  <c r="I2895" i="24" s="1"/>
  <c r="G2201" i="24"/>
  <c r="I2201" i="24" s="1"/>
  <c r="F2897" i="24" l="1"/>
  <c r="G2896" i="24"/>
  <c r="I2896" i="24" s="1"/>
  <c r="G2202" i="24"/>
  <c r="I2202" i="24" s="1"/>
  <c r="F2898" i="24" l="1"/>
  <c r="G2897" i="24"/>
  <c r="I2897" i="24" s="1"/>
  <c r="G2203" i="24"/>
  <c r="I2203" i="24" s="1"/>
  <c r="F2899" i="24" l="1"/>
  <c r="G2898" i="24"/>
  <c r="I2898" i="24" s="1"/>
  <c r="G2204" i="24"/>
  <c r="I2204" i="24" s="1"/>
  <c r="F2900" i="24" l="1"/>
  <c r="G2899" i="24"/>
  <c r="I2899" i="24" s="1"/>
  <c r="G2205" i="24"/>
  <c r="I2205" i="24" s="1"/>
  <c r="F2901" i="24" l="1"/>
  <c r="G2900" i="24"/>
  <c r="I2900" i="24" s="1"/>
  <c r="G2206" i="24"/>
  <c r="I2206" i="24" s="1"/>
  <c r="F2902" i="24" l="1"/>
  <c r="G2901" i="24"/>
  <c r="I2901" i="24" s="1"/>
  <c r="G2207" i="24"/>
  <c r="I2207" i="24" s="1"/>
  <c r="F2903" i="24" l="1"/>
  <c r="G2902" i="24"/>
  <c r="I2902" i="24" s="1"/>
  <c r="G2208" i="24"/>
  <c r="I2208" i="24" s="1"/>
  <c r="F2904" i="24" l="1"/>
  <c r="G2903" i="24"/>
  <c r="I2903" i="24" s="1"/>
  <c r="G2209" i="24"/>
  <c r="I2209" i="24" s="1"/>
  <c r="F2905" i="24" l="1"/>
  <c r="G2904" i="24"/>
  <c r="I2904" i="24" s="1"/>
  <c r="G2210" i="24"/>
  <c r="I2210" i="24" s="1"/>
  <c r="F2906" i="24" l="1"/>
  <c r="G2905" i="24"/>
  <c r="I2905" i="24" s="1"/>
  <c r="G2211" i="24"/>
  <c r="I2211" i="24" s="1"/>
  <c r="F2907" i="24" l="1"/>
  <c r="G2906" i="24"/>
  <c r="I2906" i="24" s="1"/>
  <c r="G2212" i="24"/>
  <c r="I2212" i="24" s="1"/>
  <c r="F2908" i="24" l="1"/>
  <c r="G2907" i="24"/>
  <c r="I2907" i="24" s="1"/>
  <c r="G2213" i="24"/>
  <c r="I2213" i="24" s="1"/>
  <c r="F2909" i="24" l="1"/>
  <c r="G2908" i="24"/>
  <c r="I2908" i="24" s="1"/>
  <c r="G2214" i="24"/>
  <c r="I2214" i="24" s="1"/>
  <c r="F2910" i="24" l="1"/>
  <c r="G2909" i="24"/>
  <c r="I2909" i="24" s="1"/>
  <c r="G2215" i="24"/>
  <c r="I2215" i="24" s="1"/>
  <c r="F2911" i="24" l="1"/>
  <c r="G2910" i="24"/>
  <c r="I2910" i="24" s="1"/>
  <c r="G2216" i="24"/>
  <c r="I2216" i="24" s="1"/>
  <c r="F2912" i="24" l="1"/>
  <c r="G2911" i="24"/>
  <c r="I2911" i="24" s="1"/>
  <c r="G2217" i="24"/>
  <c r="I2217" i="24" s="1"/>
  <c r="F2913" i="24" l="1"/>
  <c r="G2912" i="24"/>
  <c r="I2912" i="24" s="1"/>
  <c r="F2220" i="24"/>
  <c r="F2221" i="24" s="1"/>
  <c r="F2222" i="24" s="1"/>
  <c r="G2218" i="24"/>
  <c r="I2218" i="24" s="1"/>
  <c r="F2223" i="24" l="1"/>
  <c r="F2914" i="24"/>
  <c r="G2913" i="24"/>
  <c r="I2913" i="24" s="1"/>
  <c r="F2224" i="24" l="1"/>
  <c r="F2225" i="24" s="1"/>
  <c r="F2226" i="24" s="1"/>
  <c r="F2227" i="24" s="1"/>
  <c r="F2228" i="24" s="1"/>
  <c r="F2229" i="24" s="1"/>
  <c r="F2230" i="24" s="1"/>
  <c r="F2231" i="24" s="1"/>
  <c r="F2232" i="24" s="1"/>
  <c r="F2233" i="24" s="1"/>
  <c r="F2234" i="24" s="1"/>
  <c r="F2235" i="24" s="1"/>
  <c r="F2236" i="24" s="1"/>
  <c r="F2237" i="24" s="1"/>
  <c r="F2238" i="24" s="1"/>
  <c r="G2223" i="24"/>
  <c r="F2915" i="24"/>
  <c r="G2914" i="24"/>
  <c r="I2914" i="24" s="1"/>
  <c r="G2220" i="24"/>
  <c r="I2220" i="24" s="1"/>
  <c r="G2915" i="24" l="1"/>
  <c r="I2915" i="24" s="1"/>
  <c r="G2221" i="24"/>
  <c r="I2221" i="24" s="1"/>
  <c r="F2917" i="24" l="1"/>
  <c r="G2222" i="24"/>
  <c r="I2222" i="24" s="1"/>
  <c r="F2918" i="24" l="1"/>
  <c r="G2917" i="24"/>
  <c r="I2917" i="24" s="1"/>
  <c r="G2224" i="24"/>
  <c r="I2224" i="24" s="1"/>
  <c r="G2918" i="24" l="1"/>
  <c r="I2918" i="24" s="1"/>
  <c r="G2225" i="24"/>
  <c r="I2225" i="24" s="1"/>
  <c r="G2226" i="24" l="1"/>
  <c r="I2226" i="24" s="1"/>
  <c r="G2227" i="24" l="1"/>
  <c r="I2227" i="24" s="1"/>
  <c r="G2228" i="24" l="1"/>
  <c r="I2228" i="24" s="1"/>
  <c r="G2229" i="24" l="1"/>
  <c r="I2229" i="24" s="1"/>
  <c r="G2230" i="24" l="1"/>
  <c r="I2230" i="24" s="1"/>
  <c r="G2231" i="24" l="1"/>
  <c r="I2231" i="24" s="1"/>
  <c r="G2232" i="24" l="1"/>
  <c r="I2232" i="24" s="1"/>
  <c r="G2233" i="24" l="1"/>
  <c r="I2233" i="24" s="1"/>
  <c r="G2234" i="24" l="1"/>
  <c r="I2234" i="24" s="1"/>
  <c r="G2235" i="24" l="1"/>
  <c r="I2235" i="24" s="1"/>
  <c r="G2236" i="24" l="1"/>
  <c r="I2236" i="24" s="1"/>
  <c r="G2237" i="24" l="1"/>
  <c r="I2237" i="24" s="1"/>
  <c r="F2240" i="24" l="1"/>
  <c r="G2238" i="24"/>
  <c r="I2238" i="24" s="1"/>
  <c r="F2241" i="24" l="1"/>
  <c r="F2242" i="24" l="1"/>
  <c r="G2241" i="24"/>
  <c r="G2240" i="24"/>
  <c r="I2240" i="24" s="1"/>
  <c r="F2243" i="24" l="1"/>
  <c r="G2242" i="24"/>
  <c r="F2244" i="24" l="1"/>
  <c r="G2243" i="24"/>
  <c r="F2245" i="24" l="1"/>
  <c r="G2244" i="24"/>
  <c r="I2244" i="24" s="1"/>
  <c r="F2246" i="24" l="1"/>
  <c r="G2245" i="24"/>
  <c r="I2245" i="24" s="1"/>
  <c r="F2247" i="24" l="1"/>
  <c r="G2246" i="24"/>
  <c r="I2246" i="24" s="1"/>
  <c r="F2248" i="24" l="1"/>
  <c r="G2247" i="24"/>
  <c r="I2247" i="24" s="1"/>
  <c r="F2249" i="24" l="1"/>
  <c r="G2248" i="24"/>
  <c r="I2248" i="24" s="1"/>
  <c r="F2250" i="24" l="1"/>
  <c r="G2249" i="24"/>
  <c r="I2249" i="24" s="1"/>
  <c r="F2251" i="24" l="1"/>
  <c r="G2250" i="24"/>
  <c r="I2250" i="24" s="1"/>
  <c r="F2252" i="24" l="1"/>
  <c r="G2251" i="24"/>
  <c r="I2251" i="24" s="1"/>
  <c r="F2253" i="24" l="1"/>
  <c r="G2252" i="24"/>
  <c r="I2252" i="24" s="1"/>
  <c r="F2254" i="24" l="1"/>
  <c r="G2253" i="24"/>
  <c r="I2253" i="24" s="1"/>
  <c r="F2255" i="24" l="1"/>
  <c r="G2254" i="24"/>
  <c r="I2254" i="24" s="1"/>
  <c r="F2256" i="24" l="1"/>
  <c r="G2255" i="24"/>
  <c r="I2255" i="24" s="1"/>
  <c r="F2257" i="24" l="1"/>
  <c r="G2256" i="24"/>
  <c r="I2256" i="24" s="1"/>
  <c r="F2258" i="24" l="1"/>
  <c r="G2257" i="24"/>
  <c r="I2257" i="24" s="1"/>
  <c r="F2261" i="24"/>
  <c r="F2262" i="24" s="1"/>
  <c r="F2263" i="24" s="1"/>
  <c r="F2264" i="24" s="1"/>
  <c r="F2265" i="24" s="1"/>
  <c r="F2266" i="24" s="1"/>
  <c r="F2267" i="24" s="1"/>
  <c r="F2268" i="24" s="1"/>
  <c r="F2269" i="24" s="1"/>
  <c r="F2270" i="24" s="1"/>
  <c r="F2271" i="24" s="1"/>
  <c r="F2272" i="24" s="1"/>
  <c r="F2273" i="24" s="1"/>
  <c r="F2259" i="24" l="1"/>
  <c r="G2259" i="24" s="1"/>
  <c r="I2259" i="24" s="1"/>
  <c r="G2258" i="24"/>
  <c r="I2258" i="24" s="1"/>
  <c r="F2920" i="24" l="1"/>
  <c r="G2261" i="24"/>
  <c r="I2261" i="24" s="1"/>
  <c r="F2921" i="24" l="1"/>
  <c r="G2920" i="24"/>
  <c r="I2920" i="24" s="1"/>
  <c r="G2262" i="24"/>
  <c r="I2262" i="24" s="1"/>
  <c r="F2922" i="24" l="1"/>
  <c r="G2921" i="24"/>
  <c r="I2921" i="24" s="1"/>
  <c r="G2263" i="24"/>
  <c r="I2263" i="24" s="1"/>
  <c r="F2923" i="24" l="1"/>
  <c r="G2922" i="24"/>
  <c r="I2922" i="24" s="1"/>
  <c r="G2264" i="24"/>
  <c r="I2264" i="24" s="1"/>
  <c r="F2924" i="24" l="1"/>
  <c r="G2923" i="24"/>
  <c r="I2923" i="24" s="1"/>
  <c r="G2265" i="24"/>
  <c r="I2265" i="24" s="1"/>
  <c r="F2925" i="24" l="1"/>
  <c r="G2924" i="24"/>
  <c r="I2924" i="24" s="1"/>
  <c r="G2266" i="24"/>
  <c r="I2266" i="24" s="1"/>
  <c r="F2926" i="24" l="1"/>
  <c r="G2925" i="24"/>
  <c r="I2925" i="24" s="1"/>
  <c r="G2267" i="24"/>
  <c r="I2267" i="24" s="1"/>
  <c r="F2927" i="24" l="1"/>
  <c r="G2926" i="24"/>
  <c r="I2926" i="24" s="1"/>
  <c r="G2268" i="24"/>
  <c r="I2268" i="24" s="1"/>
  <c r="F2928" i="24" l="1"/>
  <c r="G2927" i="24"/>
  <c r="I2927" i="24" s="1"/>
  <c r="G2269" i="24"/>
  <c r="I2269" i="24" s="1"/>
  <c r="F2929" i="24" l="1"/>
  <c r="G2928" i="24"/>
  <c r="I2928" i="24" s="1"/>
  <c r="G2270" i="24"/>
  <c r="I2270" i="24" s="1"/>
  <c r="F2930" i="24" l="1"/>
  <c r="G2929" i="24"/>
  <c r="I2929" i="24" s="1"/>
  <c r="G2271" i="24"/>
  <c r="I2271" i="24" s="1"/>
  <c r="F2931" i="24" l="1"/>
  <c r="G2930" i="24"/>
  <c r="I2930" i="24" s="1"/>
  <c r="F2932" i="24" l="1"/>
  <c r="G2931" i="24"/>
  <c r="I2931" i="24" s="1"/>
  <c r="G2273" i="24"/>
  <c r="I2273" i="24" s="1"/>
  <c r="G2272" i="24"/>
  <c r="I2272" i="24" s="1"/>
  <c r="F2933" i="24" l="1"/>
  <c r="G2932" i="24"/>
  <c r="I2932" i="24" s="1"/>
  <c r="F2934" i="24" l="1"/>
  <c r="G2933" i="24"/>
  <c r="I2933" i="24" s="1"/>
  <c r="F2935" i="24" l="1"/>
  <c r="G2934" i="24"/>
  <c r="I2934" i="24" s="1"/>
  <c r="F2936" i="24" l="1"/>
  <c r="G2935" i="24"/>
  <c r="I2935" i="24" s="1"/>
  <c r="F2937" i="24" l="1"/>
  <c r="G2936" i="24"/>
  <c r="I2936" i="24" s="1"/>
  <c r="F2938" i="24" l="1"/>
  <c r="G2937" i="24"/>
  <c r="I2937" i="24" s="1"/>
  <c r="F2939" i="24" l="1"/>
  <c r="G2938" i="24"/>
  <c r="I2938" i="24" s="1"/>
  <c r="F2940" i="24" l="1"/>
  <c r="G2939" i="24"/>
  <c r="I2939" i="24" s="1"/>
  <c r="F2941" i="24" l="1"/>
  <c r="G2940" i="24"/>
  <c r="I2940" i="24" s="1"/>
  <c r="F2942" i="24" l="1"/>
  <c r="G2941" i="24"/>
  <c r="I2941" i="24" s="1"/>
  <c r="F2943" i="24" l="1"/>
  <c r="F2944" i="24" s="1"/>
  <c r="G2942" i="24"/>
  <c r="G2943" i="24" l="1"/>
  <c r="I2943" i="24" s="1"/>
  <c r="F2945" i="24"/>
  <c r="G2944" i="24"/>
  <c r="I2944" i="24" s="1"/>
  <c r="F2946" i="24" l="1"/>
  <c r="G2945" i="24"/>
  <c r="I2945" i="24" s="1"/>
  <c r="F2947" i="24" l="1"/>
  <c r="G2946" i="24"/>
  <c r="I2946" i="24" s="1"/>
  <c r="F2948" i="24" l="1"/>
  <c r="G2947" i="24"/>
  <c r="I2947" i="24" s="1"/>
  <c r="F2949" i="24" l="1"/>
  <c r="G2948" i="24"/>
  <c r="I2948" i="24" s="1"/>
  <c r="F2950" i="24" l="1"/>
  <c r="G2949" i="24"/>
  <c r="I2949" i="24" s="1"/>
  <c r="F2951" i="24" l="1"/>
  <c r="G2950" i="24"/>
  <c r="I2950" i="24" s="1"/>
  <c r="F2952" i="24" l="1"/>
  <c r="G2951" i="24"/>
  <c r="I2951" i="24" s="1"/>
  <c r="F2953" i="24" l="1"/>
  <c r="G2952" i="24"/>
  <c r="I2952" i="24" s="1"/>
  <c r="F2954" i="24" l="1"/>
  <c r="G2953" i="24"/>
  <c r="I2953" i="24" s="1"/>
  <c r="F2955" i="24" l="1"/>
  <c r="G2954" i="24"/>
  <c r="I2954" i="24" s="1"/>
  <c r="G2955" i="24" l="1"/>
  <c r="I2955" i="24" s="1"/>
  <c r="F2957" i="24" l="1"/>
  <c r="F2958" i="24" l="1"/>
  <c r="G2957" i="24"/>
  <c r="I2957" i="24" s="1"/>
  <c r="F2959" i="24" l="1"/>
  <c r="G2958" i="24"/>
  <c r="I2958" i="24" s="1"/>
  <c r="F2960" i="24" l="1"/>
  <c r="G2959" i="24"/>
  <c r="I2959" i="24" s="1"/>
  <c r="F2961" i="24" l="1"/>
  <c r="G2960" i="24"/>
  <c r="I2960" i="24" s="1"/>
  <c r="F2962" i="24" l="1"/>
  <c r="G2961" i="24"/>
  <c r="I2961" i="24" s="1"/>
  <c r="F2963" i="24" l="1"/>
  <c r="G2962" i="24"/>
  <c r="I2962" i="24" s="1"/>
  <c r="F2964" i="24" l="1"/>
  <c r="G2963" i="24"/>
  <c r="I2963" i="24" s="1"/>
  <c r="F2965" i="24" l="1"/>
  <c r="G2964" i="24"/>
  <c r="I2964" i="24" s="1"/>
  <c r="F2966" i="24" l="1"/>
  <c r="G2965" i="24"/>
  <c r="I2965" i="24" s="1"/>
  <c r="F2967" i="24" l="1"/>
  <c r="G2966" i="24"/>
  <c r="I2966" i="24" s="1"/>
  <c r="F2968" i="24" l="1"/>
  <c r="G2967" i="24"/>
  <c r="I2967" i="24" s="1"/>
  <c r="F2969" i="24" l="1"/>
  <c r="G2968" i="24"/>
  <c r="I2968" i="24" s="1"/>
  <c r="F2970" i="24" l="1"/>
  <c r="G2969" i="24"/>
  <c r="I2969" i="24" s="1"/>
  <c r="F2971" i="24" l="1"/>
  <c r="G2970" i="24"/>
  <c r="I2970" i="24" s="1"/>
  <c r="F2972" i="24" l="1"/>
  <c r="G2971" i="24"/>
  <c r="I2971" i="24" s="1"/>
  <c r="F2973" i="24" l="1"/>
  <c r="G2972" i="24"/>
  <c r="I2972" i="24" s="1"/>
  <c r="F2974" i="24" l="1"/>
  <c r="G2973" i="24"/>
  <c r="I2973" i="24" s="1"/>
  <c r="F2975" i="24" l="1"/>
  <c r="G2974" i="24"/>
  <c r="I2974" i="24" s="1"/>
  <c r="F2976" i="24" l="1"/>
  <c r="G2975" i="24"/>
  <c r="I2975" i="24" s="1"/>
  <c r="F2977" i="24" l="1"/>
  <c r="G2976" i="24"/>
  <c r="I2976" i="24" s="1"/>
  <c r="F2978" i="24" l="1"/>
  <c r="G2977" i="24"/>
  <c r="I2977" i="24" s="1"/>
  <c r="F2979" i="24" l="1"/>
  <c r="G2978" i="24"/>
  <c r="I2978" i="24" s="1"/>
  <c r="F2980" i="24" l="1"/>
  <c r="G2979" i="24"/>
  <c r="I2979" i="24" s="1"/>
  <c r="F2981" i="24" l="1"/>
  <c r="G2980" i="24"/>
  <c r="I2980" i="24" s="1"/>
  <c r="F2982" i="24" l="1"/>
  <c r="G2981" i="24"/>
  <c r="I2981" i="24" s="1"/>
  <c r="F2983" i="24" l="1"/>
  <c r="F2984" i="24" s="1"/>
  <c r="G2982" i="24"/>
  <c r="G2983" i="24" l="1"/>
  <c r="I2983" i="24" s="1"/>
  <c r="F2985" i="24"/>
  <c r="G2984" i="24"/>
  <c r="I2984" i="24" s="1"/>
  <c r="F2986" i="24" l="1"/>
  <c r="G2985" i="24"/>
  <c r="I2985" i="24" s="1"/>
  <c r="F2987" i="24" l="1"/>
  <c r="G2986" i="24"/>
  <c r="I2986" i="24" s="1"/>
  <c r="F2988" i="24" l="1"/>
  <c r="G2987" i="24"/>
  <c r="I2987" i="24" s="1"/>
  <c r="F2989" i="24" l="1"/>
  <c r="G2988" i="24"/>
  <c r="I2988" i="24" s="1"/>
  <c r="F2990" i="24" l="1"/>
  <c r="G2989" i="24"/>
  <c r="I2989" i="24" s="1"/>
  <c r="F2991" i="24" l="1"/>
  <c r="G2990" i="24"/>
  <c r="I2990" i="24" s="1"/>
  <c r="F2992" i="24" l="1"/>
  <c r="G2991" i="24"/>
  <c r="I2991" i="24" s="1"/>
  <c r="F2993" i="24" l="1"/>
  <c r="G2992" i="24"/>
  <c r="I2992" i="24" s="1"/>
  <c r="F2994" i="24" l="1"/>
  <c r="G2993" i="24"/>
  <c r="I2993" i="24" s="1"/>
  <c r="F2995" i="24" l="1"/>
  <c r="G2994" i="24"/>
  <c r="I2994" i="24" s="1"/>
  <c r="F2996" i="24" l="1"/>
  <c r="G2995" i="24"/>
  <c r="I2995" i="24" s="1"/>
  <c r="F2997" i="24" l="1"/>
  <c r="G2996" i="24"/>
  <c r="I2996" i="24" s="1"/>
  <c r="F2998" i="24" l="1"/>
  <c r="G2997" i="24"/>
  <c r="I2997" i="24" s="1"/>
  <c r="F2999" i="24" l="1"/>
  <c r="G2998" i="24"/>
  <c r="I2998" i="24" s="1"/>
  <c r="F3000" i="24" l="1"/>
  <c r="G2999" i="24"/>
  <c r="I2999" i="24" s="1"/>
  <c r="F3001" i="24" l="1"/>
  <c r="F3002" i="24" s="1"/>
  <c r="G3000" i="24"/>
  <c r="G3001" i="24" l="1"/>
  <c r="I3001" i="24" s="1"/>
  <c r="F3003" i="24"/>
  <c r="G3002" i="24"/>
  <c r="I3002" i="24" s="1"/>
  <c r="F3004" i="24" l="1"/>
  <c r="G3003" i="24"/>
  <c r="I3003" i="24" s="1"/>
  <c r="F3005" i="24" l="1"/>
  <c r="G3004" i="24"/>
  <c r="I3004" i="24" s="1"/>
  <c r="F3006" i="24" l="1"/>
  <c r="G3005" i="24"/>
  <c r="I3005" i="24" s="1"/>
  <c r="F3007" i="24" l="1"/>
  <c r="G3006" i="24"/>
  <c r="I3006" i="24" s="1"/>
  <c r="F3008" i="24" l="1"/>
  <c r="G3007" i="24"/>
  <c r="I3007" i="24" s="1"/>
  <c r="F3009" i="24" l="1"/>
  <c r="G3008" i="24"/>
  <c r="I3008" i="24" s="1"/>
  <c r="F3010" i="24" l="1"/>
  <c r="G3009" i="24"/>
  <c r="I3009" i="24" s="1"/>
  <c r="G3010" i="24" l="1"/>
  <c r="I3010" i="24" s="1"/>
  <c r="F3012" i="24" l="1"/>
  <c r="F3013" i="24" l="1"/>
  <c r="G3012" i="24"/>
  <c r="I3012" i="24" s="1"/>
  <c r="F3014" i="24" l="1"/>
  <c r="G3013" i="24"/>
  <c r="I3013" i="24" s="1"/>
  <c r="F3015" i="24" l="1"/>
  <c r="G3014" i="24"/>
  <c r="I3014" i="24" s="1"/>
  <c r="F3016" i="24" l="1"/>
  <c r="G3015" i="24"/>
  <c r="I3015" i="24" s="1"/>
  <c r="F3017" i="24" l="1"/>
  <c r="F3018" i="24" s="1"/>
  <c r="G3016" i="24"/>
  <c r="G3017" i="24" l="1"/>
  <c r="I3017" i="24" s="1"/>
  <c r="F3019" i="24"/>
  <c r="G3018" i="24"/>
  <c r="I3018" i="24" s="1"/>
  <c r="F3020" i="24" l="1"/>
  <c r="G3019" i="24"/>
  <c r="I3019" i="24" s="1"/>
  <c r="F3021" i="24" l="1"/>
  <c r="G3020" i="24"/>
  <c r="I3020" i="24" s="1"/>
  <c r="F3022" i="24" l="1"/>
  <c r="G3021" i="24"/>
  <c r="I3021" i="24" s="1"/>
  <c r="F3023" i="24" l="1"/>
  <c r="G3022" i="24"/>
  <c r="I3022" i="24" s="1"/>
  <c r="F3024" i="24" l="1"/>
  <c r="G3023" i="24"/>
  <c r="I3023" i="24" s="1"/>
  <c r="F3025" i="24" l="1"/>
  <c r="G3024" i="24"/>
  <c r="I3024" i="24" s="1"/>
  <c r="F3026" i="24" l="1"/>
  <c r="G3025" i="24"/>
  <c r="I3025" i="24" s="1"/>
  <c r="F3027" i="24" l="1"/>
  <c r="G3026" i="24"/>
  <c r="I3026" i="24" s="1"/>
  <c r="F3028" i="24" l="1"/>
  <c r="G3027" i="24"/>
  <c r="I3027" i="24" s="1"/>
  <c r="F3029" i="24" l="1"/>
  <c r="G3028" i="24"/>
  <c r="I3028" i="24" s="1"/>
  <c r="F3030" i="24" l="1"/>
  <c r="G3029" i="24"/>
  <c r="I3029" i="24" s="1"/>
  <c r="F3031" i="24" l="1"/>
  <c r="G3030" i="24"/>
  <c r="I3030" i="24" s="1"/>
  <c r="F3032" i="24" l="1"/>
  <c r="G3031" i="24"/>
  <c r="I3031" i="24" s="1"/>
  <c r="F3033" i="24" l="1"/>
  <c r="F3034" i="24" s="1"/>
  <c r="G3032" i="24"/>
  <c r="G3033" i="24" l="1"/>
  <c r="I3033" i="24" s="1"/>
  <c r="F3035" i="24"/>
  <c r="G3034" i="24"/>
  <c r="I3034" i="24" s="1"/>
  <c r="F3036" i="24" l="1"/>
  <c r="G3035" i="24"/>
  <c r="I3035" i="24" s="1"/>
  <c r="F3037" i="24" l="1"/>
  <c r="G3036" i="24"/>
  <c r="I3036" i="24" s="1"/>
  <c r="F3038" i="24" l="1"/>
  <c r="G3037" i="24"/>
  <c r="I3037" i="24" s="1"/>
  <c r="F3039" i="24" l="1"/>
  <c r="G3038" i="24"/>
  <c r="I3038" i="24" s="1"/>
  <c r="F3040" i="24" l="1"/>
  <c r="G3039" i="24"/>
  <c r="I3039" i="24" s="1"/>
  <c r="F3041" i="24" l="1"/>
  <c r="G3040" i="24"/>
  <c r="I3040" i="24" s="1"/>
  <c r="F3042" i="24" l="1"/>
  <c r="G3041" i="24"/>
  <c r="I3041" i="24" s="1"/>
  <c r="F3043" i="24" l="1"/>
  <c r="G3042" i="24"/>
  <c r="I3042" i="24" s="1"/>
  <c r="F3044" i="24" l="1"/>
  <c r="G3043" i="24"/>
  <c r="I3043" i="24" s="1"/>
  <c r="F3045" i="24" l="1"/>
  <c r="G3044" i="24"/>
  <c r="I3044" i="24" s="1"/>
  <c r="F3046" i="24" l="1"/>
  <c r="G3045" i="24"/>
  <c r="I3045" i="24" s="1"/>
  <c r="F3047" i="24" l="1"/>
  <c r="G3046" i="24"/>
  <c r="I3046" i="24" s="1"/>
  <c r="F3048" i="24" l="1"/>
  <c r="G3047" i="24"/>
  <c r="I3047" i="24" s="1"/>
  <c r="F3049" i="24" l="1"/>
  <c r="G3049" i="24" s="1"/>
  <c r="I3049" i="24" s="1"/>
  <c r="G3048" i="24"/>
  <c r="F3050" i="24" l="1"/>
  <c r="F3051" i="24" s="1"/>
  <c r="G3050" i="24" l="1"/>
  <c r="I3050" i="24" s="1"/>
  <c r="F3052" i="24"/>
  <c r="G3051" i="24"/>
  <c r="I3051" i="24" s="1"/>
  <c r="F3053" i="24" l="1"/>
  <c r="G3052" i="24"/>
  <c r="I3052" i="24" s="1"/>
  <c r="F3054" i="24" l="1"/>
  <c r="G3053" i="24"/>
  <c r="I3053" i="24" s="1"/>
  <c r="F3055" i="24" l="1"/>
  <c r="G3054" i="24"/>
  <c r="I3054" i="24" s="1"/>
  <c r="F3056" i="24" l="1"/>
  <c r="G3055" i="24"/>
  <c r="I3055" i="24" s="1"/>
  <c r="F3057" i="24" l="1"/>
  <c r="G3056" i="24"/>
  <c r="I3056" i="24" s="1"/>
  <c r="F3058" i="24" l="1"/>
  <c r="G3057" i="24"/>
  <c r="I3057" i="24" s="1"/>
  <c r="F3059" i="24" l="1"/>
  <c r="G3058" i="24"/>
  <c r="I3058" i="24" s="1"/>
  <c r="F3060" i="24" l="1"/>
  <c r="G3059" i="24"/>
  <c r="I3059" i="24" s="1"/>
  <c r="F3061" i="24" l="1"/>
  <c r="G3060" i="24"/>
  <c r="I3060" i="24" s="1"/>
  <c r="F3062" i="24" l="1"/>
  <c r="G3061" i="24"/>
  <c r="I3061" i="24" s="1"/>
  <c r="G3062" i="24" l="1"/>
  <c r="I3062" i="24" s="1"/>
  <c r="F3064" i="24" l="1"/>
  <c r="F3065" i="24" l="1"/>
  <c r="G3064" i="24"/>
  <c r="I3064" i="24" s="1"/>
  <c r="U196" i="4" s="1"/>
  <c r="F3066" i="24" l="1"/>
  <c r="G3065" i="24"/>
  <c r="I3065" i="24" s="1"/>
  <c r="F3067" i="24" l="1"/>
  <c r="G3066" i="24"/>
  <c r="I3066" i="24" s="1"/>
  <c r="F3068" i="24" l="1"/>
  <c r="G3067" i="24"/>
  <c r="I3067" i="24" s="1"/>
  <c r="F3069" i="24" l="1"/>
  <c r="G3069" i="24" s="1"/>
  <c r="I3069" i="24" s="1"/>
  <c r="G3068" i="24"/>
  <c r="F3070" i="24" l="1"/>
  <c r="G3070" i="24" s="1"/>
  <c r="I3070" i="24" s="1"/>
  <c r="F3071" i="24" l="1"/>
  <c r="G3071" i="24" s="1"/>
  <c r="I3071" i="24" s="1"/>
  <c r="F3072" i="24" l="1"/>
  <c r="G3072" i="24" s="1"/>
  <c r="I3072" i="24" s="1"/>
  <c r="F3073" i="24" l="1"/>
  <c r="G3073" i="24" s="1"/>
  <c r="I3073" i="24" s="1"/>
  <c r="F3074" i="24" l="1"/>
  <c r="G3074" i="24" s="1"/>
  <c r="I3074" i="24" s="1"/>
  <c r="U93" i="4" s="1"/>
  <c r="U108" i="4" l="1"/>
  <c r="U139" i="4"/>
  <c r="U2" i="4"/>
  <c r="U3" i="4"/>
  <c r="U4" i="4"/>
  <c r="U8" i="4"/>
  <c r="U9" i="4"/>
  <c r="U12" i="4"/>
  <c r="U13" i="4"/>
  <c r="U14" i="4"/>
  <c r="U15" i="4"/>
  <c r="U22" i="4"/>
  <c r="U24" i="4"/>
  <c r="U25" i="4"/>
  <c r="U26" i="4"/>
  <c r="U27" i="4"/>
  <c r="U28" i="4"/>
  <c r="U29" i="4"/>
  <c r="U33" i="4"/>
  <c r="U34" i="4"/>
  <c r="U35" i="4"/>
  <c r="U37" i="4"/>
  <c r="U38" i="4"/>
  <c r="U39" i="4"/>
  <c r="U40" i="4"/>
  <c r="U41" i="4"/>
  <c r="U45" i="4"/>
  <c r="U46" i="4"/>
  <c r="U51" i="4"/>
  <c r="U52" i="4"/>
  <c r="U57" i="4"/>
  <c r="U59" i="4"/>
  <c r="U63" i="4"/>
  <c r="U64" i="4"/>
  <c r="U65" i="4"/>
  <c r="U66" i="4"/>
  <c r="U70" i="4"/>
  <c r="U71" i="4"/>
  <c r="U72" i="4"/>
  <c r="U74" i="4"/>
  <c r="U75" i="4"/>
  <c r="U76" i="4"/>
  <c r="U125" i="4"/>
  <c r="U78" i="4"/>
  <c r="U126" i="4"/>
  <c r="U130" i="4"/>
  <c r="U135" i="4"/>
  <c r="U79" i="4"/>
  <c r="U140" i="4"/>
  <c r="U141" i="4"/>
  <c r="U85" i="4"/>
  <c r="U143" i="4"/>
  <c r="U86" i="4"/>
  <c r="U144" i="4"/>
  <c r="U145" i="4"/>
  <c r="U87" i="4"/>
  <c r="U148" i="4"/>
  <c r="U149" i="4"/>
  <c r="U91" i="4"/>
  <c r="U150" i="4"/>
  <c r="U151" i="4"/>
  <c r="U152" i="4"/>
  <c r="U154" i="4"/>
  <c r="U153" i="4"/>
  <c r="U94" i="4"/>
  <c r="U95" i="4"/>
  <c r="U160" i="4"/>
  <c r="U96" i="4"/>
  <c r="U100" i="4"/>
  <c r="U185" i="4"/>
  <c r="U104" i="4"/>
  <c r="U180" i="4"/>
  <c r="U106" i="4"/>
  <c r="U176" i="4"/>
  <c r="U107" i="4"/>
  <c r="U181" i="4"/>
  <c r="U188" i="4"/>
  <c r="U115" i="4"/>
  <c r="U171" i="4"/>
  <c r="U172" i="4"/>
  <c r="U177" i="4"/>
  <c r="U116" i="4"/>
  <c r="U117" i="4"/>
  <c r="U170" i="4"/>
  <c r="U118" i="4"/>
  <c r="U120" i="4"/>
  <c r="U192" i="4"/>
  <c r="U121" i="4"/>
  <c r="U122" i="4"/>
  <c r="U178" i="4"/>
  <c r="U123" i="4"/>
  <c r="U124" i="4"/>
  <c r="U193" i="4"/>
  <c r="U194" i="4"/>
  <c r="U173" i="4"/>
  <c r="F3075" i="24"/>
  <c r="G3075" i="24" s="1"/>
  <c r="F1616" i="24"/>
  <c r="F1617" i="24" s="1"/>
  <c r="F1618" i="24" l="1"/>
  <c r="G1617" i="24"/>
  <c r="I1617" i="24" s="1"/>
  <c r="G1616" i="24"/>
  <c r="I1616" i="24" s="1"/>
  <c r="F1619" i="24" l="1"/>
  <c r="G1618" i="24"/>
  <c r="I1618" i="24" s="1"/>
  <c r="F1620" i="24" l="1"/>
  <c r="G1619" i="24"/>
  <c r="I1619" i="24" s="1"/>
  <c r="F1621" i="24" l="1"/>
  <c r="G1620" i="24"/>
  <c r="I1620" i="24" s="1"/>
  <c r="F1622" i="24" l="1"/>
  <c r="G1621" i="24"/>
  <c r="I1621" i="24" s="1"/>
  <c r="F1623" i="24" l="1"/>
  <c r="G1622" i="24"/>
  <c r="I1622" i="24" s="1"/>
  <c r="F1624" i="24" l="1"/>
  <c r="G1623" i="24"/>
  <c r="I1623" i="24" s="1"/>
  <c r="F1625" i="24" l="1"/>
  <c r="G1624" i="24"/>
  <c r="I1624" i="24" s="1"/>
  <c r="F1626" i="24" l="1"/>
  <c r="G1625" i="24"/>
  <c r="I1625" i="24" s="1"/>
  <c r="G1626" i="24" l="1"/>
  <c r="I1626" i="24" s="1"/>
  <c r="F1627" i="24"/>
  <c r="G1627" i="24" l="1"/>
  <c r="I1627" i="24" s="1"/>
  <c r="F1628" i="24"/>
  <c r="F1629" i="24" l="1"/>
  <c r="G1628" i="24"/>
  <c r="I1628" i="24" s="1"/>
  <c r="F1630" i="24" l="1"/>
  <c r="G1629" i="24"/>
  <c r="I1629" i="24" s="1"/>
  <c r="G1630" i="24" l="1"/>
  <c r="I1630" i="24" s="1"/>
  <c r="F1631" i="24"/>
  <c r="G1631" i="24" l="1"/>
  <c r="I1631" i="24" s="1"/>
  <c r="F1632" i="24"/>
  <c r="F1633" i="24" l="1"/>
  <c r="G1632" i="24"/>
  <c r="I1632" i="24" s="1"/>
  <c r="F1634" i="24" l="1"/>
  <c r="G1633" i="24"/>
  <c r="I1633" i="24" s="1"/>
  <c r="F1635" i="24" l="1"/>
  <c r="G1634" i="24"/>
  <c r="I1634" i="24" s="1"/>
  <c r="G1635" i="24" l="1"/>
  <c r="I1635" i="24" s="1"/>
  <c r="F1636" i="24"/>
  <c r="F1637" i="24" l="1"/>
  <c r="G1636" i="24"/>
  <c r="I1636" i="24" s="1"/>
  <c r="G1637" i="24" l="1"/>
  <c r="I1637" i="24" s="1"/>
  <c r="F1638" i="24"/>
  <c r="F1639" i="24" l="1"/>
  <c r="G1638" i="24"/>
  <c r="I1638" i="24" s="1"/>
  <c r="F1640" i="24" l="1"/>
  <c r="G1639" i="24"/>
  <c r="I1639" i="24" s="1"/>
  <c r="F1641" i="24" l="1"/>
  <c r="G1640" i="24"/>
  <c r="I1640" i="24" s="1"/>
  <c r="F1642" i="24" l="1"/>
  <c r="G1641" i="24"/>
  <c r="I1641" i="24" s="1"/>
  <c r="F1643" i="24" l="1"/>
  <c r="G1642" i="24"/>
  <c r="I1642" i="24" s="1"/>
  <c r="F1644" i="24" l="1"/>
  <c r="G1643" i="24"/>
  <c r="I1643" i="24" s="1"/>
  <c r="F1645" i="24" l="1"/>
  <c r="G1644" i="24"/>
  <c r="I1644" i="24" s="1"/>
  <c r="F1646" i="24" l="1"/>
  <c r="G1645" i="24"/>
  <c r="I1645" i="24" s="1"/>
  <c r="F1647" i="24" l="1"/>
  <c r="G1646" i="24"/>
  <c r="I1646" i="24" s="1"/>
  <c r="G1647" i="24" l="1"/>
  <c r="I1647" i="24" s="1"/>
  <c r="F1648" i="24"/>
  <c r="G1648" i="24" l="1"/>
  <c r="I1648" i="24" s="1"/>
  <c r="F1649" i="24"/>
  <c r="G1649" i="24" s="1"/>
  <c r="I1649" i="24" s="1"/>
  <c r="F2027" i="24"/>
  <c r="G2027" i="24" s="1"/>
  <c r="I2027" i="24" s="1"/>
  <c r="F2028" i="24" l="1"/>
  <c r="F2029" i="24" s="1"/>
  <c r="F2030" i="24" s="1"/>
  <c r="G2028" i="24" l="1"/>
  <c r="I2028" i="24" s="1"/>
  <c r="G2029" i="24"/>
  <c r="I2029" i="24" s="1"/>
  <c r="F2031" i="24"/>
  <c r="G2030" i="24"/>
  <c r="I2030" i="24" s="1"/>
  <c r="F2032" i="24" l="1"/>
  <c r="G2031" i="24"/>
  <c r="I2031" i="24" s="1"/>
  <c r="F2033" i="24" l="1"/>
  <c r="G2032" i="24"/>
  <c r="I2032" i="24" s="1"/>
  <c r="F2034" i="24" l="1"/>
  <c r="G2033" i="24"/>
  <c r="I2033" i="24" s="1"/>
  <c r="F2035" i="24" l="1"/>
  <c r="G2034" i="24"/>
  <c r="I2034" i="24" s="1"/>
  <c r="G2035" i="24" l="1"/>
  <c r="I2035" i="24" s="1"/>
  <c r="F2036" i="24"/>
  <c r="F2037" i="24" l="1"/>
  <c r="G2036" i="24"/>
  <c r="I2036" i="24" s="1"/>
  <c r="F2038" i="24" l="1"/>
  <c r="G2037" i="24"/>
  <c r="I2037" i="24" s="1"/>
  <c r="F2039" i="24" l="1"/>
  <c r="G2038" i="24"/>
  <c r="I2038" i="24" s="1"/>
  <c r="F2040" i="24" l="1"/>
  <c r="G2039" i="24"/>
  <c r="I2039" i="24" s="1"/>
  <c r="F2041" i="24" l="1"/>
  <c r="G2040" i="24"/>
  <c r="I2040" i="24" s="1"/>
  <c r="F2042" i="24" l="1"/>
  <c r="G2041" i="24"/>
  <c r="I2041" i="24" s="1"/>
  <c r="F2043" i="24" l="1"/>
  <c r="G2042" i="24"/>
  <c r="I2042" i="24" s="1"/>
  <c r="F2044" i="24" l="1"/>
  <c r="G2043" i="24"/>
  <c r="I2043" i="24" s="1"/>
  <c r="F2045" i="24" l="1"/>
  <c r="G2044" i="24"/>
  <c r="I2044" i="24" s="1"/>
  <c r="F2046" i="24" l="1"/>
  <c r="G2045" i="24"/>
  <c r="I2045" i="24" s="1"/>
  <c r="F2047" i="24" l="1"/>
  <c r="G2046" i="24"/>
  <c r="I2046" i="24" s="1"/>
  <c r="G2047" i="24" l="1"/>
  <c r="I2047" i="24" s="1"/>
  <c r="F2048" i="24"/>
  <c r="F2049" i="24" l="1"/>
  <c r="G2048" i="24"/>
  <c r="I2048" i="24" s="1"/>
  <c r="F2050" i="24" l="1"/>
  <c r="G2049" i="24"/>
  <c r="I2049" i="24" s="1"/>
  <c r="F2051" i="24" l="1"/>
  <c r="G2050" i="24"/>
  <c r="I2050" i="24" s="1"/>
  <c r="G2051" i="24" l="1"/>
  <c r="I2051" i="24" s="1"/>
  <c r="F2052" i="24"/>
  <c r="F2053" i="24" l="1"/>
  <c r="G2052" i="24"/>
  <c r="I2052" i="24" s="1"/>
  <c r="G2053" i="24" l="1"/>
  <c r="I2053" i="24" s="1"/>
  <c r="F2054" i="24"/>
  <c r="G2054" i="24" s="1"/>
  <c r="I2054" i="24" s="1"/>
  <c r="F2420" i="24" l="1"/>
  <c r="F2421" i="24" s="1"/>
  <c r="F2422" i="24" l="1"/>
  <c r="G2421" i="24"/>
  <c r="I2421" i="24" s="1"/>
  <c r="G2420" i="24"/>
  <c r="I2420" i="24" s="1"/>
  <c r="F2423" i="24" l="1"/>
  <c r="G2422" i="24"/>
  <c r="I2422" i="24" s="1"/>
  <c r="F2424" i="24" l="1"/>
  <c r="G2423" i="24"/>
  <c r="I2423" i="24" s="1"/>
  <c r="F2425" i="24" l="1"/>
  <c r="G2424" i="24"/>
  <c r="I2424" i="24" s="1"/>
  <c r="F2426" i="24" l="1"/>
  <c r="G2425" i="24"/>
  <c r="I2425" i="24" s="1"/>
  <c r="F2427" i="24" l="1"/>
  <c r="G2426" i="24"/>
  <c r="I2426" i="24" s="1"/>
  <c r="F2428" i="24" l="1"/>
  <c r="G2427" i="24"/>
  <c r="I2427" i="24" s="1"/>
  <c r="F2429" i="24" l="1"/>
  <c r="G2428" i="24"/>
  <c r="I2428" i="24" s="1"/>
  <c r="G2429" i="24" l="1"/>
  <c r="I2429" i="24" s="1"/>
  <c r="F2430" i="24"/>
  <c r="F2431" i="24" l="1"/>
  <c r="G2430" i="24"/>
  <c r="I2430" i="24" s="1"/>
  <c r="G2431" i="24" l="1"/>
  <c r="I2431" i="24" s="1"/>
  <c r="F2432" i="24"/>
  <c r="F2433" i="24" l="1"/>
  <c r="G2432" i="24"/>
  <c r="I2432" i="24" s="1"/>
  <c r="F2434" i="24" l="1"/>
  <c r="G2433" i="24"/>
  <c r="I2433" i="24" s="1"/>
  <c r="F2435" i="24" l="1"/>
  <c r="G2435" i="24" s="1"/>
  <c r="I2435" i="24" s="1"/>
  <c r="G2434" i="24"/>
  <c r="I2434" i="24" s="1"/>
  <c r="U84" i="4" l="1"/>
  <c r="U110" i="4"/>
  <c r="U111" i="4"/>
  <c r="U142" i="4"/>
</calcChain>
</file>

<file path=xl/sharedStrings.xml><?xml version="1.0" encoding="utf-8"?>
<sst xmlns="http://schemas.openxmlformats.org/spreadsheetml/2006/main" count="35009" uniqueCount="1350">
  <si>
    <t>Project Name</t>
  </si>
  <si>
    <t xml:space="preserve">Date </t>
  </si>
  <si>
    <t>Month/Year</t>
  </si>
  <si>
    <t>Cash In</t>
  </si>
  <si>
    <t>Cash Out</t>
  </si>
  <si>
    <t>Value of Work</t>
  </si>
  <si>
    <t>Fish Market</t>
  </si>
  <si>
    <t>Hyper</t>
  </si>
  <si>
    <t>Maxim</t>
  </si>
  <si>
    <t>Mohamed Ali Palace</t>
  </si>
  <si>
    <t>New Giza</t>
  </si>
  <si>
    <t>PKG#22</t>
  </si>
  <si>
    <t>Royal City Mall</t>
  </si>
  <si>
    <t>SIEMENS</t>
  </si>
  <si>
    <t>Sodic Club House</t>
  </si>
  <si>
    <t>Sub Category</t>
  </si>
  <si>
    <t>Main Category</t>
  </si>
  <si>
    <t>Client</t>
  </si>
  <si>
    <t>Project Manager</t>
  </si>
  <si>
    <t>Area Manager</t>
  </si>
  <si>
    <t>Location</t>
  </si>
  <si>
    <t>Infrastructure</t>
  </si>
  <si>
    <t>Civil Works</t>
  </si>
  <si>
    <t>Army Forces</t>
  </si>
  <si>
    <t>Bridges</t>
  </si>
  <si>
    <t>Roads</t>
  </si>
  <si>
    <t>Mall</t>
  </si>
  <si>
    <t>Commercial</t>
  </si>
  <si>
    <t>YAMM</t>
  </si>
  <si>
    <t>5th settelment</t>
  </si>
  <si>
    <t>Industrial</t>
  </si>
  <si>
    <t>EETC</t>
  </si>
  <si>
    <t>Power Plant</t>
  </si>
  <si>
    <t>Benisuef</t>
  </si>
  <si>
    <t>Factory</t>
  </si>
  <si>
    <t>CDI</t>
  </si>
  <si>
    <t>TSK</t>
  </si>
  <si>
    <t>Aswan</t>
  </si>
  <si>
    <t>Cairo Company for Housing &amp; Development (CCHD)</t>
  </si>
  <si>
    <t>Port</t>
  </si>
  <si>
    <t>DPW</t>
  </si>
  <si>
    <t>L&amp;L</t>
  </si>
  <si>
    <t>Al-Futtaim</t>
  </si>
  <si>
    <t>GAMESA</t>
  </si>
  <si>
    <t>Market</t>
  </si>
  <si>
    <t>Turn Key</t>
  </si>
  <si>
    <t>Ismailia</t>
  </si>
  <si>
    <t>Offices</t>
  </si>
  <si>
    <t>New Capital</t>
  </si>
  <si>
    <t>Mintra</t>
  </si>
  <si>
    <t>Palace</t>
  </si>
  <si>
    <t>Restoration</t>
  </si>
  <si>
    <t>6th of October</t>
  </si>
  <si>
    <t>EMAAR</t>
  </si>
  <si>
    <t>Tank</t>
  </si>
  <si>
    <t>Residential</t>
  </si>
  <si>
    <t>Sokhna</t>
  </si>
  <si>
    <t>Club</t>
  </si>
  <si>
    <t>SODIC</t>
  </si>
  <si>
    <t>Offices &amp; Mall</t>
  </si>
  <si>
    <t>Mansoura</t>
  </si>
  <si>
    <t>EPC</t>
  </si>
  <si>
    <t>Hotel</t>
  </si>
  <si>
    <t>Gouna</t>
  </si>
  <si>
    <t>Parking</t>
  </si>
  <si>
    <t>Marakez</t>
  </si>
  <si>
    <t>Civil</t>
  </si>
  <si>
    <t>Building</t>
  </si>
  <si>
    <t>Area</t>
  </si>
  <si>
    <t>Cost/m2</t>
  </si>
  <si>
    <t>Arch</t>
  </si>
  <si>
    <t>MEP</t>
  </si>
  <si>
    <t>Exeternal Work</t>
  </si>
  <si>
    <t>Residual</t>
  </si>
  <si>
    <t>person</t>
  </si>
  <si>
    <t>Tanks</t>
  </si>
  <si>
    <t>Cement Plant</t>
  </si>
  <si>
    <t>Industrials</t>
  </si>
  <si>
    <t>Machines</t>
  </si>
  <si>
    <t>Project Start</t>
  </si>
  <si>
    <t>Eng. Tahlawi</t>
  </si>
  <si>
    <t>Eng. Omar Sobhy</t>
  </si>
  <si>
    <t>General Mohamed Salah</t>
  </si>
  <si>
    <t>Eng. Mohamed Salah Helmy</t>
  </si>
  <si>
    <t>Suez</t>
  </si>
  <si>
    <t>Eng. Mohamed Ragab</t>
  </si>
  <si>
    <t>Gabal El Zeit</t>
  </si>
  <si>
    <t>Eng. Mohamed Ashry</t>
  </si>
  <si>
    <t>Mahalla</t>
  </si>
  <si>
    <t>Eng. Mohamed Abdel Raouf</t>
  </si>
  <si>
    <t>Cairo</t>
  </si>
  <si>
    <t>North Coast</t>
  </si>
  <si>
    <t>Eng. Mohamed Fawzy</t>
  </si>
  <si>
    <t>Eng. Waleed Barakat</t>
  </si>
  <si>
    <t>wall</t>
  </si>
  <si>
    <t>Bridges Length</t>
  </si>
  <si>
    <t>Bridges Width</t>
  </si>
  <si>
    <t>Tunnels</t>
  </si>
  <si>
    <t>Box Section</t>
  </si>
  <si>
    <t>Cast in situ + Piles</t>
  </si>
  <si>
    <t>Cast in situe + Cantilever Carriage</t>
  </si>
  <si>
    <t>Pre cast</t>
  </si>
  <si>
    <t>Pre cast + box section</t>
  </si>
  <si>
    <t>EMEC</t>
  </si>
  <si>
    <t>Cum IN</t>
  </si>
  <si>
    <t>Cum Out</t>
  </si>
  <si>
    <t>Net Cash flow</t>
  </si>
  <si>
    <t>Arabian Group</t>
  </si>
  <si>
    <t>SODIC MV Cables</t>
  </si>
  <si>
    <t>tank storage m3</t>
  </si>
  <si>
    <t>Length m</t>
  </si>
  <si>
    <t>Mporium</t>
  </si>
  <si>
    <t>Park</t>
  </si>
  <si>
    <t xml:space="preserve">Car Capacity </t>
  </si>
  <si>
    <t>No of Shops</t>
  </si>
  <si>
    <t>Parking Capacity</t>
  </si>
  <si>
    <t>KV</t>
  </si>
  <si>
    <t>Ton / Day</t>
  </si>
  <si>
    <t>Project</t>
  </si>
  <si>
    <t>Type</t>
  </si>
  <si>
    <t>Unit</t>
  </si>
  <si>
    <t>Outcome</t>
  </si>
  <si>
    <t>People Served</t>
  </si>
  <si>
    <t>0023 Maxium Mall</t>
  </si>
  <si>
    <t>0012 New Giza Phase 01</t>
  </si>
  <si>
    <t>0013 Hyper Solimanya</t>
  </si>
  <si>
    <t>0019 Ismailia Bridges</t>
  </si>
  <si>
    <t>0028 Ataqqa Power Plant</t>
  </si>
  <si>
    <t>0030 Mall of Egypt Bridge</t>
  </si>
  <si>
    <t>0032 Sodic Club House</t>
  </si>
  <si>
    <t>0033 Montazah Hotel Sharm</t>
  </si>
  <si>
    <t>0035 Bani Suif Power Plant 1021</t>
  </si>
  <si>
    <t>0047 Bani Suif Cement</t>
  </si>
  <si>
    <t>0061 Bani Suif Substation</t>
  </si>
  <si>
    <t>0037 New Giza Phase 02</t>
  </si>
  <si>
    <t>0039 JICA Wind Farm Gabal El Zeet</t>
  </si>
  <si>
    <t>0054 FIEM Wind Farm Gabal El Zeet</t>
  </si>
  <si>
    <t>0055 KFW Wind Farm Gabal El Zeet</t>
  </si>
  <si>
    <t>0045 Kayan 110</t>
  </si>
  <si>
    <t>0046 El Amal Bridge</t>
  </si>
  <si>
    <t>0048 New Giza Wall</t>
  </si>
  <si>
    <t>0059 Ben Zayed Tunnel</t>
  </si>
  <si>
    <t>0060 Ministries Buildings</t>
  </si>
  <si>
    <t>0063 Royal City Mall</t>
  </si>
  <si>
    <t>0070 Hyper El Temsah</t>
  </si>
  <si>
    <t>0076 Mintra Factory</t>
  </si>
  <si>
    <t>0077 King Farouk Restoration</t>
  </si>
  <si>
    <t>0078 Mohamed Ali Palace</t>
  </si>
  <si>
    <t>Project Finish</t>
  </si>
  <si>
    <t>0040 El Mostathmereen Mokatam Substation</t>
  </si>
  <si>
    <t>0065 SLP Logistic Center PI Park Sewedy Stores</t>
  </si>
  <si>
    <t>0072 Siemens Power Station</t>
  </si>
  <si>
    <t>0074 El Sokhna Tunnel 01</t>
  </si>
  <si>
    <t>0075 Abu Sultan Bridge 01</t>
  </si>
  <si>
    <t>Substation</t>
  </si>
  <si>
    <t>Storage Capacity</t>
  </si>
  <si>
    <t>0098 Mivida Irrigation Treatment Plant Pkg 140</t>
  </si>
  <si>
    <t>Water be treated m3/ hour For 16 hours / day</t>
  </si>
  <si>
    <t>Tank Volume m3</t>
  </si>
  <si>
    <t>Irrigation Treatment Plant</t>
  </si>
  <si>
    <t>Treatment Tank</t>
  </si>
  <si>
    <t>Steel Factory</t>
  </si>
  <si>
    <t>Million ton / year</t>
  </si>
  <si>
    <t>0107 DoubleTree Mangroovy El Gouna Hotel</t>
  </si>
  <si>
    <t>0079 Nefisha Bridge</t>
  </si>
  <si>
    <t>0080 Fish Market</t>
  </si>
  <si>
    <t>0081 Al Jazi Mall</t>
  </si>
  <si>
    <t>0083 Benban Aswan Alcazars Solar Park</t>
  </si>
  <si>
    <t>Solar Plants</t>
  </si>
  <si>
    <t>KW</t>
  </si>
  <si>
    <t>0094 DPW Sokhna Dubai Port</t>
  </si>
  <si>
    <t>0109 Safeer Square Bridge</t>
  </si>
  <si>
    <t>0099 Multi Sports Hall</t>
  </si>
  <si>
    <t>0113 CFC Podium II</t>
  </si>
  <si>
    <t>0112 IKEA Extention MoA</t>
  </si>
  <si>
    <t>Renovation</t>
  </si>
  <si>
    <t>0125 Lekela 250MW Wind Farm</t>
  </si>
  <si>
    <t>MW</t>
  </si>
  <si>
    <t>0088 R05 Residential District Z1 &amp; Z2</t>
  </si>
  <si>
    <t>0085 El Sewedy Univeristy</t>
  </si>
  <si>
    <t>0092 Sodic Eastown EDNC</t>
  </si>
  <si>
    <t>0128 Abbas Akkad Bridge</t>
  </si>
  <si>
    <t>0124 Sultana Malek Restoration</t>
  </si>
  <si>
    <t>0104 Mohamed Aly Fahmy Ramps L&amp;L</t>
  </si>
  <si>
    <t>0103 Abou Ghazala Bridge Ramp L&amp;L</t>
  </si>
  <si>
    <t>0118 MR3 Bridge L&amp;L</t>
  </si>
  <si>
    <t>0090 El Sokhna Tunnel 02</t>
  </si>
  <si>
    <t>Container Slots</t>
  </si>
  <si>
    <t>Chair</t>
  </si>
  <si>
    <t>Concrete Finish</t>
  </si>
  <si>
    <t>Landscape Area</t>
  </si>
  <si>
    <t>0110 Suez Road Tunnel Res L&amp;L</t>
  </si>
  <si>
    <t>0064 Shoubra Banha Bridge L&amp;L</t>
  </si>
  <si>
    <t>m</t>
  </si>
  <si>
    <t>0121 El Hegaz Square Bridge</t>
  </si>
  <si>
    <t>0068 Kayan L&amp;L</t>
  </si>
  <si>
    <t>All</t>
  </si>
  <si>
    <t>0111 HyperOne Zayed Extention</t>
  </si>
  <si>
    <t>000x TB2 Cairo Airport Terminal</t>
  </si>
  <si>
    <t>0053 El Amal Bridge L&amp;L</t>
  </si>
  <si>
    <t>0066 Mostakbal L&amp;L</t>
  </si>
  <si>
    <t>0120 Mehwar El Salam Axis L&amp;L</t>
  </si>
  <si>
    <t>000x Point 90 New Cairo Mall</t>
  </si>
  <si>
    <t>0105 El Mosheer Bridge Abu Zaied Khdr L&amp;L</t>
  </si>
  <si>
    <t>000x Marassi Bridges Pkg 37</t>
  </si>
  <si>
    <t>000x Marassi Golf Maintance Building Pkg 58</t>
  </si>
  <si>
    <t>000x Hyper Matrouh</t>
  </si>
  <si>
    <t>000x Uptown Soil Stabilization Pkg 32</t>
  </si>
  <si>
    <t>0123 Pkg 163 Marassi Marina Infrastructure</t>
  </si>
  <si>
    <t>000x El Obour Bridge B2</t>
  </si>
  <si>
    <t>000x Logestica 02</t>
  </si>
  <si>
    <t>000x Ismailia Bridge L&amp;L</t>
  </si>
  <si>
    <t>000x Autoville Strip Mall</t>
  </si>
  <si>
    <t>000x Alstom-French Station</t>
  </si>
  <si>
    <t>Revised Contract Value</t>
  </si>
  <si>
    <t>Original Contract Value</t>
  </si>
  <si>
    <t>EAC / Cost From POC</t>
  </si>
  <si>
    <t>Total</t>
  </si>
  <si>
    <t>$ Value</t>
  </si>
  <si>
    <t>0052 Ismailia Substation 500-220</t>
  </si>
  <si>
    <t>000x El Mahala Bridge</t>
  </si>
  <si>
    <t>0034 Uptown Cairo Pkg 53</t>
  </si>
  <si>
    <t>0041 Levana UpTown Pkg 62</t>
  </si>
  <si>
    <t>0051 Tamey El Amdid Mansora Power Station 500-220</t>
  </si>
  <si>
    <t>0119 El Sewedy Univeristy 2</t>
  </si>
  <si>
    <t>0119 El Sewedy Univeristy 2 Phase 2</t>
  </si>
  <si>
    <t>0093 Marassi Civic Center Pkg 144</t>
  </si>
  <si>
    <t>000x Alegria DP Port</t>
  </si>
  <si>
    <t>0123 Marina Inland Marassi Pkg 162</t>
  </si>
  <si>
    <t>0097 Sewab Greenhouse Tunnel</t>
  </si>
  <si>
    <t>000x Sodic West Town Hub</t>
  </si>
  <si>
    <t>000x Sodic MV Cables</t>
  </si>
  <si>
    <t>000x EMEC</t>
  </si>
  <si>
    <t>000x Alexandria Bridges</t>
  </si>
  <si>
    <t>000x Twin Towers</t>
  </si>
  <si>
    <t>0008 Al Oula Infra</t>
  </si>
  <si>
    <t>0106 Ora Zed Park L&amp;L</t>
  </si>
  <si>
    <t>Roads &amp; Landscape</t>
  </si>
  <si>
    <t>Cost/Unit</t>
  </si>
  <si>
    <t>Customer/Day</t>
  </si>
  <si>
    <t>Precast/Box</t>
  </si>
  <si>
    <t>0006 Marassi Civic Center Pkg 45</t>
  </si>
  <si>
    <t>000x Logestica 01</t>
  </si>
  <si>
    <t>000x Dubai Port Sokhna Basin 1</t>
  </si>
  <si>
    <t>Scope</t>
  </si>
  <si>
    <t>0089 Abu Sultan Bridge 02 Greenhouse</t>
  </si>
  <si>
    <t>0084 El Alameen Roads Earth Works</t>
  </si>
  <si>
    <t>0096 Elco Steel Substation</t>
  </si>
  <si>
    <t>0095 Slope Stablization PKG 101</t>
  </si>
  <si>
    <t>0058 Marassi Tank Pkg 107</t>
  </si>
  <si>
    <t>0071 Marassi Bridge Pkg 117</t>
  </si>
  <si>
    <t>000x Uptown Tank Pkg 17A</t>
  </si>
  <si>
    <t>0031 Marassi Tanks Pkg 22</t>
  </si>
  <si>
    <t>0069 Elco Suez Steel Rolling Mill Plant 3</t>
  </si>
  <si>
    <t>000x Allegria Club House</t>
  </si>
  <si>
    <t>000x Batch Plant</t>
  </si>
  <si>
    <t>000x El Alameen Bridge L&amp;L</t>
  </si>
  <si>
    <t>000x El Asher Bridge</t>
  </si>
  <si>
    <t>000x El Asher of Ramadan Bridge L&amp;L</t>
  </si>
  <si>
    <t>000x El Mostakbal Bridge L&amp;L</t>
  </si>
  <si>
    <t>000x El Shone Bridge</t>
  </si>
  <si>
    <t>000x El Wahat Bridge</t>
  </si>
  <si>
    <t>000x El Wahat Tunnel</t>
  </si>
  <si>
    <t>000x FM85</t>
  </si>
  <si>
    <t>0086 El Sokhna Tunnel L&amp;L</t>
  </si>
  <si>
    <t>0087 R05 Z03</t>
  </si>
  <si>
    <t>0091 El Awsty Middle Tunnel L&amp;L</t>
  </si>
  <si>
    <t>0100 Emergency Bridge</t>
  </si>
  <si>
    <t>0101 Pyramid El Remayah Tunnel</t>
  </si>
  <si>
    <t>0102 EGAT</t>
  </si>
  <si>
    <t>0108 Baron Palace Fence</t>
  </si>
  <si>
    <t>0114 Mostafa Kamel Bridge L&amp;L</t>
  </si>
  <si>
    <t>0115 Josef Tito Bridge L&amp;L</t>
  </si>
  <si>
    <t>0116 Espiko Bridge L&amp;L</t>
  </si>
  <si>
    <t>0117 El Gabal El Asfr Tunnel L&amp;L</t>
  </si>
  <si>
    <t>0122 Ring Road Extension</t>
  </si>
  <si>
    <t>0126 New Giza Hospital</t>
  </si>
  <si>
    <t>0127 Kayan Landscape</t>
  </si>
  <si>
    <t>0130 Kafr Skokr Bridge</t>
  </si>
  <si>
    <t>0131 Al Shorouk Bridge (LRT)</t>
  </si>
  <si>
    <t>0132 Ring Road El Marg</t>
  </si>
  <si>
    <t>0133 GOV2 Infra</t>
  </si>
  <si>
    <t>0134 Cairo Alex Railroad</t>
  </si>
  <si>
    <t>0135 Hassan El Mamoun Bridge</t>
  </si>
  <si>
    <t>0136 Sherouk Bridge L&amp;L</t>
  </si>
  <si>
    <t>0137 Ora Zed Park</t>
  </si>
  <si>
    <t>0138 Kattameya Creeks</t>
  </si>
  <si>
    <t>0139 Faculty of Medicine</t>
  </si>
  <si>
    <t>0140 Diplomatic District - Infra</t>
  </si>
  <si>
    <t>0141 El Sewedy CFC HQ Internal Finishing</t>
  </si>
  <si>
    <t>0142 Pkg 178 Lagoon Discharge</t>
  </si>
  <si>
    <t>0143 El Khatatba Bridge</t>
  </si>
  <si>
    <t>0144 EGAT Pelletizing Plant</t>
  </si>
  <si>
    <t>0145 Sokhna Port Expansion</t>
  </si>
  <si>
    <t>0146 Waldorf Astoria Mock Up Room</t>
  </si>
  <si>
    <t>0147 MDF Factory</t>
  </si>
  <si>
    <t>0148 Olympic City L&amp;L</t>
  </si>
  <si>
    <t>0149 Kemet Building</t>
  </si>
  <si>
    <t>0xxx Electric Train LRT</t>
  </si>
  <si>
    <t>0xxx Sea Shell Playa</t>
  </si>
  <si>
    <t>Diff Bet Invoice &amp; Cash In</t>
  </si>
  <si>
    <t>Ope.</t>
  </si>
  <si>
    <t>Cost 
Center</t>
  </si>
  <si>
    <t>Invice
 No.</t>
  </si>
  <si>
    <t xml:space="preserve">Invoice month </t>
  </si>
  <si>
    <t>Cut
 Of 
Date</t>
  </si>
  <si>
    <t>Invoice
Status</t>
  </si>
  <si>
    <t>Date of Submission</t>
  </si>
  <si>
    <t xml:space="preserve">Date of Approval </t>
  </si>
  <si>
    <t xml:space="preserve">Monthly Sub. Gross Value of work </t>
  </si>
  <si>
    <t xml:space="preserve">Monthly  Appr Gross Value of work </t>
  </si>
  <si>
    <t>Monthly Sub./Appr. Net amount</t>
  </si>
  <si>
    <t>Duration
 of Pay</t>
  </si>
  <si>
    <t>Due Date</t>
  </si>
  <si>
    <t>Actual Paid Amount</t>
  </si>
  <si>
    <t xml:space="preserve">Actual Date of  Pay </t>
  </si>
  <si>
    <t>Delay duration of pay</t>
  </si>
  <si>
    <t>2</t>
  </si>
  <si>
    <t>0023</t>
  </si>
  <si>
    <t>Maxim Mall</t>
  </si>
  <si>
    <t>Approved</t>
  </si>
  <si>
    <t>1</t>
  </si>
  <si>
    <t>0032</t>
  </si>
  <si>
    <t>Hyper El Solymanya</t>
  </si>
  <si>
    <t>MEP-DP</t>
  </si>
  <si>
    <t>37 (Final)</t>
  </si>
  <si>
    <t>Submitted</t>
  </si>
  <si>
    <t>0034</t>
  </si>
  <si>
    <t>PKG # 53</t>
  </si>
  <si>
    <t>0035</t>
  </si>
  <si>
    <t>Benisueif Pwr</t>
  </si>
  <si>
    <t>29 Final</t>
  </si>
  <si>
    <t>ابناء مصر للتعمير</t>
  </si>
  <si>
    <t>Payment</t>
  </si>
  <si>
    <t>سيف للهندسة</t>
  </si>
  <si>
    <t>0131</t>
  </si>
  <si>
    <t>Shorouk Bridge-LRT</t>
  </si>
  <si>
    <t>Tetra</t>
  </si>
  <si>
    <t>Middle Tunnel Lock Load</t>
  </si>
  <si>
    <t>Final</t>
  </si>
  <si>
    <t>0051</t>
  </si>
  <si>
    <t>Amadid Substataion</t>
  </si>
  <si>
    <t xml:space="preserve">TAM - CW - EUR - 10 </t>
  </si>
  <si>
    <t>CW-EGP-22</t>
  </si>
  <si>
    <t>تعويضات محطة محولات المنصورة</t>
  </si>
  <si>
    <t>TAM-CW-EGP-24</t>
  </si>
  <si>
    <t>TAM-CW-EGP-23</t>
  </si>
  <si>
    <t>0052</t>
  </si>
  <si>
    <t>French Fund Substations ( Ismailia )</t>
  </si>
  <si>
    <t>SW-EGP-6,7 - CW-EGP-19,20,21</t>
  </si>
  <si>
    <t xml:space="preserve">ISE - SD - EUR - 3 - 4 - 5 </t>
  </si>
  <si>
    <t>ISE-CW-EGP-22
ISE-SD-EGP-03</t>
  </si>
  <si>
    <t>ISE-CW-EGP-23 / ISE-SW-EGP-08</t>
  </si>
  <si>
    <t>ISE-CW-EURO-03</t>
  </si>
  <si>
    <t>ISE-SD-EURO-06</t>
  </si>
  <si>
    <t>ISE-CW-EGP-24 / ISE-CW-EGP-26</t>
  </si>
  <si>
    <t xml:space="preserve">رد عمالة غير منتظمة </t>
  </si>
  <si>
    <t>ISE-CW-EGP-25</t>
  </si>
  <si>
    <t>ISE-CW-EGP-27</t>
  </si>
  <si>
    <t>رد غرامات محولات الاسماعيلية</t>
  </si>
  <si>
    <t>عمالة غيرمنتظمة الاسماعلية</t>
  </si>
  <si>
    <t>ISE-SW-09-EGP</t>
  </si>
  <si>
    <t>0061</t>
  </si>
  <si>
    <t>French Fund Substations (Bani-Swif)</t>
  </si>
  <si>
    <t>BSF-CW-EGP-17 FINAL</t>
  </si>
  <si>
    <t>BSF-CW-EURO-09 FINAL / BSF-SW-12 FINAL</t>
  </si>
  <si>
    <t>BSF-CW-EGP-16</t>
  </si>
  <si>
    <t>رد تأمين محجوز يورو</t>
  </si>
  <si>
    <t>رد جزء تأمين محجوز محولات بنى سويف</t>
  </si>
  <si>
    <t>رد تأمين محجوز يورو034200D,V,</t>
  </si>
  <si>
    <t>رد غرامات محولات بنى سويف</t>
  </si>
  <si>
    <t>NGU2</t>
  </si>
  <si>
    <t>رد تأمينات اجتماعية مستخلص ختامى</t>
  </si>
  <si>
    <t>0073</t>
  </si>
  <si>
    <t>PKG #85</t>
  </si>
  <si>
    <t>Final Inv.</t>
  </si>
  <si>
    <t>0060</t>
  </si>
  <si>
    <t>Ministries Complex</t>
  </si>
  <si>
    <t>1 - FIT OUT (Retention Release)</t>
  </si>
  <si>
    <t>م (2) حى  الوزارات fit out</t>
  </si>
  <si>
    <t>1 - Long Lead</t>
  </si>
  <si>
    <t>1 - MEP</t>
  </si>
  <si>
    <t>1 - Shell</t>
  </si>
  <si>
    <t>م (4) الوزارات SHELL</t>
  </si>
  <si>
    <t>م (5) الوزارات SHELL</t>
  </si>
  <si>
    <t>م (6) الوزارات SHELL</t>
  </si>
  <si>
    <t>م (7) الوزارات SHELL</t>
  </si>
  <si>
    <t>Inv.03 (concrete)</t>
  </si>
  <si>
    <t>Long Lead (Retention Release)</t>
  </si>
  <si>
    <t>م (2،3) الوزارات long lead</t>
  </si>
  <si>
    <t>م (3 ،4) الوزارات fit out</t>
  </si>
  <si>
    <t>Social Insurance Inv.02 (Core)</t>
  </si>
  <si>
    <t>Social Insurance Inv.01 (Fit Out)</t>
  </si>
  <si>
    <t>رد خصم بوليصة الحريق م 2 الوزارات fit out</t>
  </si>
  <si>
    <t>Social Insurance Inv.02 (allocation)</t>
  </si>
  <si>
    <t>م 1 العناصر المائية</t>
  </si>
  <si>
    <t>م 2 العناصر المائية</t>
  </si>
  <si>
    <t>رد تأمينات اجتماعية م (1) العناصر المائية ميكانيكة</t>
  </si>
  <si>
    <t>IPC - 03 - Core</t>
  </si>
  <si>
    <t>IPC - 01 - Landscape</t>
  </si>
  <si>
    <t>رد تأمين نهائى حى الوزارات لاند سكيب</t>
  </si>
  <si>
    <t>رد تأمينات اجتماعية حى الوزارات خرسانة م 3</t>
  </si>
  <si>
    <t>رد تأمين نهائى الوزارات LAND SCAPE</t>
  </si>
  <si>
    <t>م (3) الوزارات ALLOCATION</t>
  </si>
  <si>
    <t>م (2) الكتروميكانيك حى الوزارات</t>
  </si>
  <si>
    <t>م (4) حى الوزارات allocation</t>
  </si>
  <si>
    <t>م (4) حى الوزارات core</t>
  </si>
  <si>
    <t>م (5) حى الوزارات core</t>
  </si>
  <si>
    <t>رد ت محجوز الوزارات خرسانة</t>
  </si>
  <si>
    <t>رد تأمينات اجتماعية م 1 الوزارات LONG LEAD</t>
  </si>
  <si>
    <t>م 3 الوزارات العناصر المائية</t>
  </si>
  <si>
    <t>م1 الوزارات اعمال الصحى والنوافير العناصر المائية</t>
  </si>
  <si>
    <t>م (5) الوزارات ALLOCATION</t>
  </si>
  <si>
    <t>م (3) حى الوزارات land scape</t>
  </si>
  <si>
    <t>0075</t>
  </si>
  <si>
    <t>Abu Sultan Road Extension</t>
  </si>
  <si>
    <t>(Retention Release)</t>
  </si>
  <si>
    <t>0063</t>
  </si>
  <si>
    <t>5 (Landscape)</t>
  </si>
  <si>
    <t>6 (Landscape)</t>
  </si>
  <si>
    <t>7 (Landscape)</t>
  </si>
  <si>
    <t>7.1 (Landscape)</t>
  </si>
  <si>
    <t>8 (Landscape)</t>
  </si>
  <si>
    <t>8.1 (Landscape)</t>
  </si>
  <si>
    <t>9 (Landscape)</t>
  </si>
  <si>
    <t>10 (Landscape)</t>
  </si>
  <si>
    <t>10.1 (Landscape)</t>
  </si>
  <si>
    <t>11 (Landscape)</t>
  </si>
  <si>
    <t>12 (Landscape)</t>
  </si>
  <si>
    <t>12.1 (Landscape)</t>
  </si>
  <si>
    <t>13 (Landscape)</t>
  </si>
  <si>
    <t>14 (Landscape)</t>
  </si>
  <si>
    <t>15 (Landscape)</t>
  </si>
  <si>
    <t>16 (Landscape)</t>
  </si>
  <si>
    <t>17 (Landscape)</t>
  </si>
  <si>
    <t>17.1 (Landscape)</t>
  </si>
  <si>
    <t>18 (Landscape)</t>
  </si>
  <si>
    <t>19 (Landscape)</t>
  </si>
  <si>
    <t>20 (Landscape)</t>
  </si>
  <si>
    <t>0065</t>
  </si>
  <si>
    <t>Sewedy Stores</t>
  </si>
  <si>
    <t>0066</t>
  </si>
  <si>
    <t>Mostaqbal L&amp;L</t>
  </si>
  <si>
    <t>0068</t>
  </si>
  <si>
    <t>Kayan Wall L&amp;L</t>
  </si>
  <si>
    <t>Final (Contract 1)</t>
  </si>
  <si>
    <t>Final (Contract 2)</t>
  </si>
  <si>
    <t>رد ت نهائى الكيان رد بوك اند لود رقم 2</t>
  </si>
  <si>
    <t>رد تأمين (contract1 Backfilling)</t>
  </si>
  <si>
    <t>رد تأمين محجوز الكيان لوك اند لود</t>
  </si>
  <si>
    <t>0045</t>
  </si>
  <si>
    <t>Kayan</t>
  </si>
  <si>
    <t>2 (MEP)</t>
  </si>
  <si>
    <t>3 (MEP)</t>
  </si>
  <si>
    <t>6 (MEP)</t>
  </si>
  <si>
    <t>م (1) الكيان منع انتشار حريق</t>
  </si>
  <si>
    <t>رد تأمينات اجتماعية م 2 MEP</t>
  </si>
  <si>
    <t>Inv.08 Finishing</t>
  </si>
  <si>
    <t>رد تأمينات اجتماعية م 8 الكيان تشطيبات</t>
  </si>
  <si>
    <t>م (2) الكيان الروضة</t>
  </si>
  <si>
    <t>رد تأمين محجوز الكيان تشطيبات</t>
  </si>
  <si>
    <t>رد تأمين محجوز الكيان ميكانيكة 1</t>
  </si>
  <si>
    <t>رد تأمين محجوز الكيان صحى</t>
  </si>
  <si>
    <t>0084</t>
  </si>
  <si>
    <t>Alamein</t>
  </si>
  <si>
    <t>رد ت اعمال ردم طريق العلمين</t>
  </si>
  <si>
    <t>دفعة ( 3 / 4 )</t>
  </si>
  <si>
    <t>0071</t>
  </si>
  <si>
    <t>PKG 117</t>
  </si>
  <si>
    <t xml:space="preserve">relase socail insurance invoice (12,13) </t>
  </si>
  <si>
    <t>14 Final</t>
  </si>
  <si>
    <t>0072</t>
  </si>
  <si>
    <t>Siemens Power Station</t>
  </si>
  <si>
    <t>Bill 1</t>
  </si>
  <si>
    <t>0074</t>
  </si>
  <si>
    <t>Tunnel of Sokhna Road</t>
  </si>
  <si>
    <t>رد ت محجوز نفق السخنة 1</t>
  </si>
  <si>
    <t>PO#11687</t>
  </si>
  <si>
    <t>0076</t>
  </si>
  <si>
    <t>Mintra New Factory</t>
  </si>
  <si>
    <t>2 (Hanger 1200m2)</t>
  </si>
  <si>
    <t>7 (final)</t>
  </si>
  <si>
    <t>0078</t>
  </si>
  <si>
    <t>رد تأمين نهائى</t>
  </si>
  <si>
    <t>رد ت اجتماعية م 1</t>
  </si>
  <si>
    <t>0080</t>
  </si>
  <si>
    <t>1 MEP</t>
  </si>
  <si>
    <t>0081</t>
  </si>
  <si>
    <t>AL-JAZI EGYPT</t>
  </si>
  <si>
    <t>6 (Center zone)</t>
  </si>
  <si>
    <t>7 (Center zone)</t>
  </si>
  <si>
    <t>0041</t>
  </si>
  <si>
    <t>PKG # 62</t>
  </si>
  <si>
    <t>0085</t>
  </si>
  <si>
    <t>Elsewedy Univ - Enabling Works</t>
  </si>
  <si>
    <t>11-Finishing</t>
  </si>
  <si>
    <t>12-Finishing</t>
  </si>
  <si>
    <t>13-Finishing</t>
  </si>
  <si>
    <t>9-STR</t>
  </si>
  <si>
    <t xml:space="preserve">رد ت اجتماعية م 2 :7 </t>
  </si>
  <si>
    <t xml:space="preserve">رد ت اجتماعية م 2 :4 </t>
  </si>
  <si>
    <t xml:space="preserve">رد ت اجتماعية م 1 </t>
  </si>
  <si>
    <t>0086</t>
  </si>
  <si>
    <t>Lock&amp;Load-30June w Sokhna Rd</t>
  </si>
  <si>
    <t>0110</t>
  </si>
  <si>
    <t>Suez Tunnel L&amp;L</t>
  </si>
  <si>
    <t>0088</t>
  </si>
  <si>
    <t xml:space="preserve">R05 </t>
  </si>
  <si>
    <t>رد تعليا تأمينات اجتماعية المرحلة الاولى 20 ،21 ،22</t>
  </si>
  <si>
    <t>1 (Finsh)</t>
  </si>
  <si>
    <t>2 (Finsh)</t>
  </si>
  <si>
    <t>2.1 (Finsh)</t>
  </si>
  <si>
    <t>3 (Finsh)</t>
  </si>
  <si>
    <t>4 (Finsh)</t>
  </si>
  <si>
    <t>4.1 (Finsh)</t>
  </si>
  <si>
    <t>5 (Finsh)</t>
  </si>
  <si>
    <t>5.1 (Finsh)</t>
  </si>
  <si>
    <t>6 (Finsh)</t>
  </si>
  <si>
    <t>6.1  (Finsh)</t>
  </si>
  <si>
    <t>7 (Finsh)</t>
  </si>
  <si>
    <t>8 (Finsh)</t>
  </si>
  <si>
    <t>9 (Finsh)</t>
  </si>
  <si>
    <t>9.1 (Finsh)</t>
  </si>
  <si>
    <t>10 (Finsh)</t>
  </si>
  <si>
    <t>10.1 (Finsh)</t>
  </si>
  <si>
    <t>11 (Finsh)</t>
  </si>
  <si>
    <t>رد تعيات تأمينات اجتماعية المرحلة الثانية6،7</t>
  </si>
  <si>
    <t>رد تعيات تأمينات اجتماعية المرحلة الثانية1 ،2 ،4 ،5 بعد خصم 148699.53مياه</t>
  </si>
  <si>
    <t>رد عمالة غير منتظمة م 16  الى 20 المرحلة الاولى</t>
  </si>
  <si>
    <t>(A-P) (Finsh)</t>
  </si>
  <si>
    <t>0092</t>
  </si>
  <si>
    <t>EDNC Retail &amp; Offices Civil</t>
  </si>
  <si>
    <t>9,063,098</t>
  </si>
  <si>
    <t>20,887,437</t>
  </si>
  <si>
    <t xml:space="preserve">م (7) رد تأمينات أجتماعية </t>
  </si>
  <si>
    <t xml:space="preserve">م (9-10) رد تأمينات أجتماعية </t>
  </si>
  <si>
    <t>رد ت اجتماعية م (13 ،14 ) سوريل</t>
  </si>
  <si>
    <t>رد تأمينات اجتماعية م (18 ،19) سوريل</t>
  </si>
  <si>
    <t>(A-P)</t>
  </si>
  <si>
    <t>Social Insurance</t>
  </si>
  <si>
    <t>0093</t>
  </si>
  <si>
    <t>PKG# 144, Marassi</t>
  </si>
  <si>
    <t xml:space="preserve"> رد تأمينات أجتماعية </t>
  </si>
  <si>
    <t>رد تأمينات اجتماعية م 12</t>
  </si>
  <si>
    <t>RELASE SOCAIL INSURANCE INVOICE(11)</t>
  </si>
  <si>
    <t>0094</t>
  </si>
  <si>
    <t>DPW Onshore Port &amp; Terminal</t>
  </si>
  <si>
    <t>0095</t>
  </si>
  <si>
    <t>PKG# 101 Slope Stabilization</t>
  </si>
  <si>
    <t>رد تأمينات اجتماعية م (1 :5)</t>
  </si>
  <si>
    <t>رد تامينات اجتماعية م (6 ،7 ،8 ،9 ،10 )</t>
  </si>
  <si>
    <t>0096</t>
  </si>
  <si>
    <t>Substation Elco Steel</t>
  </si>
  <si>
    <t>Retention Release</t>
  </si>
  <si>
    <t>0097</t>
  </si>
  <si>
    <t>Agric Greenhouses Tunnel</t>
  </si>
  <si>
    <t>0098</t>
  </si>
  <si>
    <t>Mivida Pkg 140-ITP</t>
  </si>
  <si>
    <t>release social insurance invoice 12</t>
  </si>
  <si>
    <t>release social insurance invoice 3:7</t>
  </si>
  <si>
    <t>رد تأمينات اجتماعية م (10 ،11 ،12 ،13 )</t>
  </si>
  <si>
    <t>رد تأمينات اجتماعية م (14 ،15 ،16 ) PKG#140</t>
  </si>
  <si>
    <t>رد تأمينات اجتماعية م (17 ،18 ) PKG#140</t>
  </si>
  <si>
    <t>0099</t>
  </si>
  <si>
    <t>Olympic Multi – Sports Hall</t>
  </si>
  <si>
    <t>on account Payment</t>
  </si>
  <si>
    <t>0102</t>
  </si>
  <si>
    <t>EGAT</t>
  </si>
  <si>
    <t>Infra Structure (V.O) Part 01</t>
  </si>
  <si>
    <t>Infra Structure (V.O) Part 02</t>
  </si>
  <si>
    <t>2  (Fence)</t>
  </si>
  <si>
    <t>3  (Fence)</t>
  </si>
  <si>
    <t>3.1 (Fence)</t>
  </si>
  <si>
    <t>4 Final  (Fence)</t>
  </si>
  <si>
    <t>4.1 Final  (Fence)</t>
  </si>
  <si>
    <t>4.2 Final  (Fence)</t>
  </si>
  <si>
    <t>4.3 Final  (Fence)</t>
  </si>
  <si>
    <t>EGAT-Asphalt - Retenion Release</t>
  </si>
  <si>
    <t>1  (Warehouse)</t>
  </si>
  <si>
    <t>2  (HELIPAD)</t>
  </si>
  <si>
    <t>0103</t>
  </si>
  <si>
    <t>Abou Ghazala Lock &amp; Load</t>
  </si>
  <si>
    <t>0104</t>
  </si>
  <si>
    <t>Mohamed Ali Fahmy Lock &amp; Load</t>
  </si>
  <si>
    <t>رد تأمين نهائى المشير محمد على لوك لند لود</t>
  </si>
  <si>
    <t>0106</t>
  </si>
  <si>
    <t>ORA Zed</t>
  </si>
  <si>
    <t>31-09-2020</t>
  </si>
  <si>
    <t>0107</t>
  </si>
  <si>
    <t>DoubleTree Mangroovy ElGouna</t>
  </si>
  <si>
    <t>1 (Fence)</t>
  </si>
  <si>
    <t>2 (Fence)</t>
  </si>
  <si>
    <t>3 (Fence)</t>
  </si>
  <si>
    <t>1 (Equipment)</t>
  </si>
  <si>
    <t>2 (Equipment)</t>
  </si>
  <si>
    <t>3 (Equipment)</t>
  </si>
  <si>
    <t>0108</t>
  </si>
  <si>
    <t>Baron</t>
  </si>
  <si>
    <t>رد تأمينات اجتماعية قصر البارون</t>
  </si>
  <si>
    <t>رد تأمين نهائى سور البارون</t>
  </si>
  <si>
    <t>0109</t>
  </si>
  <si>
    <t>Safeer</t>
  </si>
  <si>
    <t>رد تأمين محجوز</t>
  </si>
  <si>
    <t xml:space="preserve">رد تأمينات اجتماعية م 1 </t>
  </si>
  <si>
    <t>0111</t>
  </si>
  <si>
    <t>HyperOne Zayed Extension</t>
  </si>
  <si>
    <t xml:space="preserve">VAT 1 ,2 ,3 </t>
  </si>
  <si>
    <t>Steel Supply</t>
  </si>
  <si>
    <t>6 steel deduction</t>
  </si>
  <si>
    <t>7 steel deduction</t>
  </si>
  <si>
    <t>Inv.01 MEP</t>
  </si>
  <si>
    <t>خصم حديد م 8</t>
  </si>
  <si>
    <t>0112</t>
  </si>
  <si>
    <t>IKEA Extension MoA</t>
  </si>
  <si>
    <t>A</t>
  </si>
  <si>
    <t>AEON Towers Chiller Building</t>
  </si>
  <si>
    <t>0113</t>
  </si>
  <si>
    <t>CFC Podium 2</t>
  </si>
  <si>
    <t>0119</t>
  </si>
  <si>
    <t>ESU Ph2-Enabling &amp; Struc</t>
  </si>
  <si>
    <t>1 (STR)</t>
  </si>
  <si>
    <t>2 (STR)</t>
  </si>
  <si>
    <t>3 (STR)</t>
  </si>
  <si>
    <t>4 (STR)</t>
  </si>
  <si>
    <t>5 (STR)</t>
  </si>
  <si>
    <t>6 (STR)</t>
  </si>
  <si>
    <t>7 (STR)</t>
  </si>
  <si>
    <t>8 (STR)</t>
  </si>
  <si>
    <t>9 (STR)</t>
  </si>
  <si>
    <t>10 (STR)</t>
  </si>
  <si>
    <t>1 (ARCH-MEP)</t>
  </si>
  <si>
    <t>1.1 (ARCH-MEP)</t>
  </si>
  <si>
    <t>2 (ARCH-MEP)</t>
  </si>
  <si>
    <t>3 (ARCH-MEP)</t>
  </si>
  <si>
    <t>4 (ARCH-MEP)</t>
  </si>
  <si>
    <t>5 (ARCH-MEP)</t>
  </si>
  <si>
    <t>5.1 (ARCH-MEP)</t>
  </si>
  <si>
    <t>6 (ARCH-MEP)</t>
  </si>
  <si>
    <t>7 (ARCH-MEP)</t>
  </si>
  <si>
    <t>8 (ARCH-MEP)</t>
  </si>
  <si>
    <t>9 (ARCH-MEP)</t>
  </si>
  <si>
    <t>10 (ARCH-MEP)</t>
  </si>
  <si>
    <t>11 (ARCH-MEP)</t>
  </si>
  <si>
    <t>12 (ARCH-MEP)</t>
  </si>
  <si>
    <t>رد ت اجتماعية م6جامعة السويدى عقد 190</t>
  </si>
  <si>
    <t>0120</t>
  </si>
  <si>
    <t>Mehwar elsalam Lock &amp; Load</t>
  </si>
  <si>
    <t>0121</t>
  </si>
  <si>
    <t>El hegaz bridge</t>
  </si>
  <si>
    <t>0122</t>
  </si>
  <si>
    <t>RING ROAD MARYOTIA EXPANSION</t>
  </si>
  <si>
    <t>RING ROAD El Marg</t>
  </si>
  <si>
    <t>0123</t>
  </si>
  <si>
    <t>Pkg162 Marina Inland Marassi</t>
  </si>
  <si>
    <t xml:space="preserve">رد تأمينات اجتماعية م 2 ،3 </t>
  </si>
  <si>
    <t>-</t>
  </si>
  <si>
    <t>رد تأمينات اجتماعية م 10</t>
  </si>
  <si>
    <t>رد تأمينات اجتماعية م 11 pkg#162</t>
  </si>
  <si>
    <t>Pkg163 Marina Inland Marassi</t>
  </si>
  <si>
    <t>رد تأمينات اجتماعية م 5</t>
  </si>
  <si>
    <t>رد تأمينات اجتماعية م 6 pkg#163</t>
  </si>
  <si>
    <t>Pkg177</t>
  </si>
  <si>
    <t>0125</t>
  </si>
  <si>
    <t>Lekela 250MW Wind Farm</t>
  </si>
  <si>
    <t>م (1) توريدات</t>
  </si>
  <si>
    <t>0128</t>
  </si>
  <si>
    <t>BridgeNasr Rd w Abbas El-Akkad</t>
  </si>
  <si>
    <t>0129</t>
  </si>
  <si>
    <t>Asher Mn Ramadan Bridge No2</t>
  </si>
  <si>
    <t>رد تأمين نهائى كوبرى العاشر</t>
  </si>
  <si>
    <t>0130</t>
  </si>
  <si>
    <t>Kafr Shokr Bridge</t>
  </si>
  <si>
    <t>0133</t>
  </si>
  <si>
    <t>GOV2 - Infra</t>
  </si>
  <si>
    <t>0134</t>
  </si>
  <si>
    <t>Cairo-Alex Railway</t>
  </si>
  <si>
    <t>0135</t>
  </si>
  <si>
    <t>Hassan El Mamoun Bridge</t>
  </si>
  <si>
    <t>0137</t>
  </si>
  <si>
    <t>ORA ZED - Ph 01B - Pkgs A&amp;D</t>
  </si>
  <si>
    <t>0141</t>
  </si>
  <si>
    <t>ElSewedy HQ Internal Finishing</t>
  </si>
  <si>
    <t>0138</t>
  </si>
  <si>
    <t>Kattameya Creeks</t>
  </si>
  <si>
    <t>0142</t>
  </si>
  <si>
    <t>BP178-Lagoon Discharge</t>
  </si>
  <si>
    <t>0144</t>
  </si>
  <si>
    <t>EGAT Pelletizing Plant</t>
  </si>
  <si>
    <t>A2</t>
  </si>
  <si>
    <t>Ministry Building (MEP)</t>
  </si>
  <si>
    <t>جارى ( 3 )</t>
  </si>
  <si>
    <t>حى الوزرات - شبكات المياه والصرف الصحي</t>
  </si>
  <si>
    <t xml:space="preserve">جارى (2 ) </t>
  </si>
  <si>
    <t>ختامى ( 1 )</t>
  </si>
  <si>
    <t>Tunnel Of Sokhna Road</t>
  </si>
  <si>
    <t>ختامى</t>
  </si>
  <si>
    <t>Fish Market (F.F &amp; Plumping)</t>
  </si>
  <si>
    <t>جارى ( 1 )</t>
  </si>
  <si>
    <t>تامين نهائي</t>
  </si>
  <si>
    <t>Hyper El-Temsah</t>
  </si>
  <si>
    <t>Inv.01</t>
  </si>
  <si>
    <t>Hyper El-Temsah (MEP)</t>
  </si>
  <si>
    <t xml:space="preserve">جارى (1 ) </t>
  </si>
  <si>
    <t>Hyper El-Temsah (Plumping)</t>
  </si>
  <si>
    <t>Ministry Building (Concrete)</t>
  </si>
  <si>
    <t>جارى (4)</t>
  </si>
  <si>
    <t>Ministry Building (Core)</t>
  </si>
  <si>
    <t>جارى (6)</t>
  </si>
  <si>
    <t>Ministry Building (Allocation)</t>
  </si>
  <si>
    <t>Sports Hall</t>
  </si>
  <si>
    <t>جارى 3</t>
  </si>
  <si>
    <t>تامين اعمال</t>
  </si>
  <si>
    <t>ختامى 2</t>
  </si>
  <si>
    <t>El Alamain PO</t>
  </si>
  <si>
    <t>تأمين نهائى</t>
  </si>
  <si>
    <t>Fish Market (Civil)</t>
  </si>
  <si>
    <t>ختامى ( 2 )</t>
  </si>
  <si>
    <t>تأمين أعمال</t>
  </si>
  <si>
    <t>محور الطواريء - لوك اند لود</t>
  </si>
  <si>
    <t>ختامى (1)</t>
  </si>
  <si>
    <t>Hyper El-Temsah (Civil)</t>
  </si>
  <si>
    <t>Elmostaqbal Lock &amp; Load</t>
  </si>
  <si>
    <t>Central Road  Lock &amp; Load</t>
  </si>
  <si>
    <t>تامين نهائى</t>
  </si>
  <si>
    <t>Ministry Building (Long lead)</t>
  </si>
  <si>
    <t xml:space="preserve"> جارى (2) تأمين أعمال</t>
  </si>
  <si>
    <t xml:space="preserve"> جارى (3) تأمين أعمال</t>
  </si>
  <si>
    <t>جارى (1 )  شهادة تأمينات اجتماعية</t>
  </si>
  <si>
    <t>Kayan MEP</t>
  </si>
  <si>
    <t>جارى 3 شهادة تأمينات اجتماعية</t>
  </si>
  <si>
    <t>جارى 6 شهادة تأمينات اجتماعية</t>
  </si>
  <si>
    <t>كيان منع انتشار حريق</t>
  </si>
  <si>
    <t>جارى 1 - شهادة تأمينات</t>
  </si>
  <si>
    <t>جارى 2 - شهادة تأمينات</t>
  </si>
  <si>
    <t>حى الوزرات - العناصر المائيه</t>
  </si>
  <si>
    <t>جارى (2 )  شهادة تأمينات اجتماعية</t>
  </si>
  <si>
    <t>جارى (3 )  شهادة تأمينات اجتماعية</t>
  </si>
  <si>
    <t>ختامى شهادة تأمينات اجتماعية</t>
  </si>
  <si>
    <t>Fish Market (Elec)</t>
  </si>
  <si>
    <t>ختامى 2 - شهادة تأمينات</t>
  </si>
  <si>
    <t>MR3 - لوك اند لود</t>
  </si>
  <si>
    <t>ختامى 1 - شهادة تأمينات</t>
  </si>
  <si>
    <t>تأمين أعمال- شهادة تأمينات</t>
  </si>
  <si>
    <t>Ministry Building (Shell)</t>
  </si>
  <si>
    <t>جارى 3 - شهادة تأمينات</t>
  </si>
  <si>
    <t>جارى 4 - شهادة تأمينات</t>
  </si>
  <si>
    <t>جارى 5 - شهادة تأمينات</t>
  </si>
  <si>
    <t>جارى 6 - شهادة تأمينات</t>
  </si>
  <si>
    <t>جارى 7 - شهادة تأمينات</t>
  </si>
  <si>
    <t>جارى (4 )  شهادة تأمينات اجتماعية</t>
  </si>
  <si>
    <t>جارى (5 )  شهادة تأمينات اجتماعية</t>
  </si>
  <si>
    <t>Ministry Building (Land scape)</t>
  </si>
  <si>
    <t>Ministry Building MEP</t>
  </si>
  <si>
    <t>جارى( 3)  شهادة تأمينات اجتماعية</t>
  </si>
  <si>
    <t>Ministry Building (Fitout)</t>
  </si>
  <si>
    <t>جارى (2 )  شهادة تأمينات</t>
  </si>
  <si>
    <t>جارى (3 )  شهادة تأمينات</t>
  </si>
  <si>
    <t>جارى (4 )  شهادة تأمينات</t>
  </si>
  <si>
    <t>تأمين نهائي</t>
  </si>
  <si>
    <t xml:space="preserve"> جارى (2) تأمينات اجتماعية</t>
  </si>
  <si>
    <t xml:space="preserve"> جارى (3) تأمينات اجتماعية</t>
  </si>
  <si>
    <t>ختامي 1 - شهادة تأمينات</t>
  </si>
  <si>
    <t>EL MOSSTASMREEN substation</t>
  </si>
  <si>
    <t>Source</t>
  </si>
  <si>
    <t>added 1</t>
  </si>
  <si>
    <t>Ora</t>
  </si>
  <si>
    <t>Price/m2</t>
  </si>
  <si>
    <t>Price $/m2</t>
  </si>
  <si>
    <t>Price/Unit</t>
  </si>
  <si>
    <t>Price $/Unit</t>
  </si>
  <si>
    <t>Student</t>
  </si>
  <si>
    <t>sharm</t>
  </si>
  <si>
    <t>Gross %</t>
  </si>
  <si>
    <t>ENR</t>
  </si>
  <si>
    <t>Logestica</t>
  </si>
  <si>
    <t>Alex</t>
  </si>
  <si>
    <t>Kemet</t>
  </si>
  <si>
    <t>Hospital</t>
  </si>
  <si>
    <t xml:space="preserve">Sewedy </t>
  </si>
  <si>
    <t>Terminal</t>
  </si>
  <si>
    <t>Alegria</t>
  </si>
  <si>
    <t>qlyboya</t>
  </si>
  <si>
    <t>mansoura</t>
  </si>
  <si>
    <t xml:space="preserve">sadat </t>
  </si>
  <si>
    <t xml:space="preserve">Sokhna </t>
  </si>
  <si>
    <t>PR</t>
  </si>
  <si>
    <t>D</t>
  </si>
  <si>
    <t>S</t>
  </si>
  <si>
    <t>ARMY</t>
  </si>
  <si>
    <t>PU</t>
  </si>
  <si>
    <t>AF</t>
  </si>
  <si>
    <t>NAT</t>
  </si>
  <si>
    <t>Eng.adham edward</t>
  </si>
  <si>
    <t>Eng.callum</t>
  </si>
  <si>
    <t>Eng. mohamed el seman</t>
  </si>
  <si>
    <t>Eng. yasser el saadny</t>
  </si>
  <si>
    <t>alex</t>
  </si>
  <si>
    <t>Area
Manager</t>
  </si>
  <si>
    <t>Client Type</t>
  </si>
  <si>
    <t>S/D Client</t>
  </si>
  <si>
    <t>Shops</t>
  </si>
  <si>
    <t>Cost $/m2</t>
  </si>
  <si>
    <t>Cost $/Unit</t>
  </si>
  <si>
    <t>+</t>
  </si>
  <si>
    <t>University</t>
  </si>
  <si>
    <t>Landscape</t>
  </si>
  <si>
    <t>Bridges &amp; Tunnels</t>
  </si>
  <si>
    <t>Fence</t>
  </si>
  <si>
    <t>Networks</t>
  </si>
  <si>
    <t>Railway</t>
  </si>
  <si>
    <t>Stadium</t>
  </si>
  <si>
    <t>Core And Shell</t>
  </si>
  <si>
    <t>Al Babtain Group</t>
  </si>
  <si>
    <t>El Montazah</t>
  </si>
  <si>
    <t>Mohamed Abd El Wahab</t>
  </si>
  <si>
    <t>Naile Wood</t>
  </si>
  <si>
    <t>Transportation Ministry</t>
  </si>
  <si>
    <t>Utilities And Urban Communities</t>
  </si>
  <si>
    <t>Starlight</t>
  </si>
  <si>
    <t>Eng Hany Yassin</t>
  </si>
  <si>
    <t>Eng Adel Rahmo</t>
  </si>
  <si>
    <t>Eng Ahmed El Adawy</t>
  </si>
  <si>
    <t>Eng Alaa Mahran</t>
  </si>
  <si>
    <t>Eng Amir</t>
  </si>
  <si>
    <t>Eng Ashraf Abd El Satar</t>
  </si>
  <si>
    <t>Eng Bader Osman</t>
  </si>
  <si>
    <t>Eng Hany Fareed</t>
  </si>
  <si>
    <t>Eng Hassan</t>
  </si>
  <si>
    <t>Eng Hassan Youssef</t>
  </si>
  <si>
    <t>Eng Hesham Ibrahim</t>
  </si>
  <si>
    <t>Eng Karem Ehab</t>
  </si>
  <si>
    <t>Eng Karim El Far</t>
  </si>
  <si>
    <t>Eng Mariam Youssef</t>
  </si>
  <si>
    <t>Eng Mohamed Abd El Fatah</t>
  </si>
  <si>
    <t>Eng Marwan Shibl</t>
  </si>
  <si>
    <t>Eng Mohamed Abd El Nabi</t>
  </si>
  <si>
    <t>Eng Mohamed Abd El Raouf</t>
  </si>
  <si>
    <t>Eng Mohamed Bassuony</t>
  </si>
  <si>
    <t>Eng Mohamed El Saman</t>
  </si>
  <si>
    <t>Eng Mohamed Fadel</t>
  </si>
  <si>
    <t>Eng Mohamed Mostafa</t>
  </si>
  <si>
    <t>Eng Mohamed Saber</t>
  </si>
  <si>
    <t>Eng Mohamed Zaki</t>
  </si>
  <si>
    <t>Eng Omar Sobhy</t>
  </si>
  <si>
    <t>Eng Raed</t>
  </si>
  <si>
    <t>Eng Reda</t>
  </si>
  <si>
    <t>Eng Salah Rashad</t>
  </si>
  <si>
    <t>Eng Sayed Osman</t>
  </si>
  <si>
    <t>Eng Sherif El Sisi</t>
  </si>
  <si>
    <t>Eng Mohamed El Tahlawi</t>
  </si>
  <si>
    <t>Eng Tarek Ramadan</t>
  </si>
  <si>
    <t>Eng Waleed Tag</t>
  </si>
  <si>
    <t>Eng Abd El Naby Shaban</t>
  </si>
  <si>
    <t>Eng Wael Ragabi</t>
  </si>
  <si>
    <t>Eng Adham Edward</t>
  </si>
  <si>
    <t>Eng Ali Tawfeek</t>
  </si>
  <si>
    <t>Eng Emad Habi</t>
  </si>
  <si>
    <t>Eng Khaled Tawfek</t>
  </si>
  <si>
    <t>Eng Mohamed Abd El Moktader</t>
  </si>
  <si>
    <t>Eng Mostafa Diab</t>
  </si>
  <si>
    <t>Eng Mohamed Kamal</t>
  </si>
  <si>
    <t>Eng Hussien Bahgat</t>
  </si>
  <si>
    <t>Eng Mahmoud Mahlab</t>
  </si>
  <si>
    <t>Subtotal</t>
  </si>
  <si>
    <t>Limak</t>
  </si>
  <si>
    <t>0129 El Asher Men Ramadan Bridge</t>
  </si>
  <si>
    <t>bed</t>
  </si>
  <si>
    <t>AL-Asmarat</t>
  </si>
  <si>
    <t>Description</t>
  </si>
  <si>
    <t>Alex - Bridge</t>
  </si>
  <si>
    <t>D.Mall</t>
  </si>
  <si>
    <t>Zaid II</t>
  </si>
  <si>
    <t>P.School</t>
  </si>
  <si>
    <t>Al Oula</t>
  </si>
  <si>
    <t>SODIC HUB</t>
  </si>
  <si>
    <t>TCHAD</t>
  </si>
  <si>
    <t>Limak TB2</t>
  </si>
  <si>
    <t>Carfour</t>
  </si>
  <si>
    <t>Uptown Cairo PKG 17</t>
  </si>
  <si>
    <t>M.Bridges BP 37</t>
  </si>
  <si>
    <t>Uptown Cairo PK#32</t>
  </si>
  <si>
    <t>Logistica Phase II</t>
  </si>
  <si>
    <t>Marassi Tank PKG22</t>
  </si>
  <si>
    <t>Marassi  Civic center</t>
  </si>
  <si>
    <t>Misr Express</t>
  </si>
  <si>
    <t>Sodic West Town</t>
  </si>
  <si>
    <t>Total Contracts</t>
  </si>
  <si>
    <t>Total Cost</t>
  </si>
  <si>
    <t>DATE</t>
  </si>
  <si>
    <t>CODT CENTER</t>
  </si>
  <si>
    <t>Marassi Civic center</t>
  </si>
  <si>
    <t>TCHAD OFF-SHORE</t>
  </si>
  <si>
    <t xml:space="preserve"> Sodic West Town</t>
  </si>
  <si>
    <t>MARASSI PKG#58</t>
  </si>
  <si>
    <t>SODIC Villas</t>
  </si>
  <si>
    <t>EZZ STEEL</t>
  </si>
  <si>
    <t>NEW Cairo Mall</t>
  </si>
  <si>
    <t>Mahala Bridge</t>
  </si>
  <si>
    <t>Logistica Phase III</t>
  </si>
  <si>
    <t>El Wahat Bridges</t>
  </si>
  <si>
    <t>Hyper Al Sulaimaniya</t>
  </si>
  <si>
    <t>EL ISMAILIA Bridges</t>
  </si>
  <si>
    <t>ميناء السخنة</t>
  </si>
  <si>
    <t>Maxim mall</t>
  </si>
  <si>
    <t>Attaka</t>
  </si>
  <si>
    <t>الفرنسية</t>
  </si>
  <si>
    <t>مول مصر</t>
  </si>
  <si>
    <t>مراسى تانك الخزان الجديد PKG22 New</t>
  </si>
  <si>
    <t>نادي سوديك</t>
  </si>
  <si>
    <t>شرم الشيخ</t>
  </si>
  <si>
    <t>عمائر اب تاون 53</t>
  </si>
  <si>
    <t>New Giza phase 2</t>
  </si>
  <si>
    <t>Beni suef</t>
  </si>
  <si>
    <t>كوبرى الشيخ بن زايد - كوبرى العاصمة</t>
  </si>
  <si>
    <t>جبل الزيت - GAMISA</t>
  </si>
  <si>
    <t>New Giza I</t>
  </si>
  <si>
    <t>PKG62</t>
  </si>
  <si>
    <t>محطه كهرباء المستثمرين بالقطامي</t>
  </si>
  <si>
    <t>لوك اند لوت كوبرى الغرابلى - الاس</t>
  </si>
  <si>
    <t>سور لوك اند لود ( اوراسكوم)</t>
  </si>
  <si>
    <t>مشروع الكيان</t>
  </si>
  <si>
    <t>مشروع الامل</t>
  </si>
  <si>
    <t>مشروع مصنع الاسمنت</t>
  </si>
  <si>
    <t>سور نيو جيزة</t>
  </si>
  <si>
    <t>Tamay Elamdeed substation (Alestom )</t>
  </si>
  <si>
    <t>Wind Farm  KFW</t>
  </si>
  <si>
    <t>Wind Farm  FIEM</t>
  </si>
  <si>
    <t>PkG 107</t>
  </si>
  <si>
    <t xml:space="preserve">كباري الأسماعيلية </t>
  </si>
  <si>
    <t xml:space="preserve">نفق العاصمة </t>
  </si>
  <si>
    <t>Bani Sweif substation (Alestom )</t>
  </si>
  <si>
    <t>Ismalia substation (Alestom )</t>
  </si>
  <si>
    <t>مبنى وزارات الجيش</t>
  </si>
  <si>
    <t>رويال سيتى</t>
  </si>
  <si>
    <t>كوبرى شبرا بنها</t>
  </si>
  <si>
    <t>كوبري الأمل لوك لود</t>
  </si>
  <si>
    <t>Hyper ismalia</t>
  </si>
  <si>
    <t xml:space="preserve">P.I.PARKS - SLP </t>
  </si>
  <si>
    <t xml:space="preserve">Rolling Mills </t>
  </si>
  <si>
    <t xml:space="preserve">Siemens </t>
  </si>
  <si>
    <t xml:space="preserve">PKG 117 </t>
  </si>
  <si>
    <t>Kayan Lock Load</t>
  </si>
  <si>
    <t>Sokhna Tunnel</t>
  </si>
  <si>
    <t>Abu Sultan Bridge</t>
  </si>
  <si>
    <t xml:space="preserve">Mientra </t>
  </si>
  <si>
    <t>Al Jazi Mall</t>
  </si>
  <si>
    <t>Nefisha Bridge</t>
  </si>
  <si>
    <t xml:space="preserve">Mohammed Ali Palace </t>
  </si>
  <si>
    <t xml:space="preserve">Fish Market </t>
  </si>
  <si>
    <t xml:space="preserve">Benban Solar Power </t>
  </si>
  <si>
    <t xml:space="preserve">Alamein </t>
  </si>
  <si>
    <t>R05 - Zone 1</t>
  </si>
  <si>
    <t>R05 - Zone 2</t>
  </si>
  <si>
    <t>R05 - Zone 3</t>
  </si>
  <si>
    <t>Sokhna Tunnel 2</t>
  </si>
  <si>
    <t>Abu Sultan Bridge 2</t>
  </si>
  <si>
    <t xml:space="preserve">El Sewedy University </t>
  </si>
  <si>
    <t xml:space="preserve">Substation Elco Steel </t>
  </si>
  <si>
    <t>PKG 101</t>
  </si>
  <si>
    <t>PKG 144</t>
  </si>
  <si>
    <t xml:space="preserve">Port of Sokhna </t>
  </si>
  <si>
    <t>EDNC Offices &amp; Retail Project</t>
  </si>
  <si>
    <t>Mostakbal Lock Load</t>
  </si>
  <si>
    <t xml:space="preserve">30 June Tunnel Lock load </t>
  </si>
  <si>
    <t>EMAR/SIER/1354</t>
  </si>
  <si>
    <t>ARMY/KYAN/1446</t>
  </si>
  <si>
    <t>0059</t>
  </si>
  <si>
    <t>0053</t>
  </si>
  <si>
    <t>0070</t>
  </si>
  <si>
    <t>0069</t>
  </si>
  <si>
    <t>0082</t>
  </si>
  <si>
    <t>0079</t>
  </si>
  <si>
    <t>0083</t>
  </si>
  <si>
    <t>0090</t>
  </si>
  <si>
    <t>0089</t>
  </si>
  <si>
    <t>0046</t>
  </si>
  <si>
    <t>CDRI/BSCC/1445</t>
  </si>
  <si>
    <t>Olympic Multi Sports Hall</t>
  </si>
  <si>
    <t xml:space="preserve">PKG 140 Mivida </t>
  </si>
  <si>
    <t xml:space="preserve">EGAT Elco Steel </t>
  </si>
  <si>
    <t xml:space="preserve">Pyramid Tunnel </t>
  </si>
  <si>
    <t>0101</t>
  </si>
  <si>
    <t>Abo Ghazala Lock &amp; Load</t>
  </si>
  <si>
    <t xml:space="preserve">Mohamed Aly Fahmy Lock &amp; Load </t>
  </si>
  <si>
    <t>0040</t>
  </si>
  <si>
    <t>0064</t>
  </si>
  <si>
    <t xml:space="preserve">El Mosheir Lock Load </t>
  </si>
  <si>
    <t>0105</t>
  </si>
  <si>
    <t>PKG 107</t>
  </si>
  <si>
    <t>EMAR/IPWT/1459</t>
  </si>
  <si>
    <t>Emergency Bridge</t>
  </si>
  <si>
    <t>0100</t>
  </si>
  <si>
    <t>Bouble Tree Mangrouvy</t>
  </si>
  <si>
    <t>Safeer Square Bridge</t>
  </si>
  <si>
    <t xml:space="preserve">Suez Road Tunnel </t>
  </si>
  <si>
    <t>Mostafa Kamel Lock Load</t>
  </si>
  <si>
    <t>Baron Palace</t>
  </si>
  <si>
    <t xml:space="preserve">Ikea Retail </t>
  </si>
  <si>
    <t xml:space="preserve">HyperOne Zayed </t>
  </si>
  <si>
    <t>MR3</t>
  </si>
  <si>
    <t>0118</t>
  </si>
  <si>
    <t>El Sewedy University phase II</t>
  </si>
  <si>
    <t>Mehwar El Salam</t>
  </si>
  <si>
    <t xml:space="preserve">El Hegaz Square </t>
  </si>
  <si>
    <t>NGZA/UNVI/1369</t>
  </si>
  <si>
    <t>Kayan Landscape</t>
  </si>
  <si>
    <t>0127</t>
  </si>
  <si>
    <t>Lekela</t>
  </si>
  <si>
    <t xml:space="preserve">Ring Road </t>
  </si>
  <si>
    <t>Marassi PKG# 162</t>
  </si>
  <si>
    <t>Abbas Akkad Bridge</t>
  </si>
  <si>
    <t>PKG 53</t>
  </si>
  <si>
    <t>Sultana Malak</t>
  </si>
  <si>
    <t>0124</t>
  </si>
  <si>
    <t>10th of Ramadan Bridge</t>
  </si>
  <si>
    <t>Kafr Shoukr  Bridge</t>
  </si>
  <si>
    <t xml:space="preserve"> El Shourouk Bridge</t>
  </si>
  <si>
    <t>Village E PKG#62</t>
  </si>
  <si>
    <t>Diplomatic District - Infra</t>
  </si>
  <si>
    <t>0140</t>
  </si>
  <si>
    <t>Sherouk Bridge- LOCK&amp;LOAD</t>
  </si>
  <si>
    <t>0136</t>
  </si>
  <si>
    <t>BKG#178-Lagoon Discharge</t>
  </si>
  <si>
    <t>Faculty of Medicine</t>
  </si>
  <si>
    <t>0139</t>
  </si>
  <si>
    <t>El Khatatba Bridge</t>
  </si>
  <si>
    <t>0143</t>
  </si>
  <si>
    <t>Sokhna Port Expansion</t>
  </si>
  <si>
    <t>0145</t>
  </si>
  <si>
    <t>Waldorf Astoria Mock-up Room</t>
  </si>
  <si>
    <t>0146</t>
  </si>
  <si>
    <t>MDF Factory</t>
  </si>
  <si>
    <t>0147</t>
  </si>
  <si>
    <t>Bani Suef Old Substation</t>
  </si>
  <si>
    <t>no of apr</t>
  </si>
  <si>
    <t>KM RAIL</t>
  </si>
  <si>
    <t>ACRE</t>
  </si>
  <si>
    <t>KM</t>
  </si>
  <si>
    <t>cash out both</t>
  </si>
  <si>
    <t>added cash in 3</t>
  </si>
  <si>
    <t>cashout both updated</t>
  </si>
  <si>
    <t>original</t>
  </si>
  <si>
    <t>old substation</t>
  </si>
  <si>
    <t>Revised Contract Amount</t>
  </si>
  <si>
    <t>% From Contract</t>
  </si>
  <si>
    <t>write name here %</t>
  </si>
  <si>
    <t>Min Percent</t>
  </si>
  <si>
    <t>Negative Cash Flow</t>
  </si>
  <si>
    <t>Marassi Civic Center Pkg 45</t>
  </si>
  <si>
    <t>Al Oula Infra</t>
  </si>
  <si>
    <t>New Giza Phase 01</t>
  </si>
  <si>
    <t>Hyper Solimanya A</t>
  </si>
  <si>
    <t>Hyper Solimanya B</t>
  </si>
  <si>
    <t>Hyper Solimanya C</t>
  </si>
  <si>
    <t>Hyper Solimanya</t>
  </si>
  <si>
    <t>Ismailia Bridges</t>
  </si>
  <si>
    <t>Maxium Mall A</t>
  </si>
  <si>
    <t>Maxium Mall B</t>
  </si>
  <si>
    <t>Maxium Mall</t>
  </si>
  <si>
    <t>Ataqqa Power Plant</t>
  </si>
  <si>
    <t>Mall of Egypt Bridge</t>
  </si>
  <si>
    <t>Marassi Tanks PKG 22</t>
  </si>
  <si>
    <t>Sodic Club House A</t>
  </si>
  <si>
    <t>Sodic Club House B</t>
  </si>
  <si>
    <t>Sodic Club House C</t>
  </si>
  <si>
    <t>Sodic Club House D</t>
  </si>
  <si>
    <t>Sodic Club House E</t>
  </si>
  <si>
    <t>Sodic Club House F</t>
  </si>
  <si>
    <t>Montazah Hotel Sharm</t>
  </si>
  <si>
    <t>Uptown Cairo Pkg 53</t>
  </si>
  <si>
    <t>Bani Suif Power Plant 1021</t>
  </si>
  <si>
    <t>New Giza Phase 02</t>
  </si>
  <si>
    <t>JICA Wind Farm Gabal El Zeet</t>
  </si>
  <si>
    <t>El Mostathmereen Mokatam Sub</t>
  </si>
  <si>
    <t>station</t>
  </si>
  <si>
    <t>Levana UpTown PKG 62</t>
  </si>
  <si>
    <t>Kayan 110 A</t>
  </si>
  <si>
    <t>Kayan 110 B</t>
  </si>
  <si>
    <t>Kayan 110 C</t>
  </si>
  <si>
    <t>Kayan 110</t>
  </si>
  <si>
    <t>El Amal Bridge</t>
  </si>
  <si>
    <t>Bani Suif Cement</t>
  </si>
  <si>
    <t>New Giza Wall</t>
  </si>
  <si>
    <t>Tamey El Amdid Mansora Power</t>
  </si>
  <si>
    <t>Station</t>
  </si>
  <si>
    <t>Ismailia Substation 500-220</t>
  </si>
  <si>
    <t>El Amal Bridge L&amp;L</t>
  </si>
  <si>
    <t>FIEM Wind Farm Gabal El Zeet</t>
  </si>
  <si>
    <t>KFW Wind Farm Gabal El Zeet</t>
  </si>
  <si>
    <t>Marassi Tank PKG 107 A</t>
  </si>
  <si>
    <t>Marassi Tank PKG 107 B</t>
  </si>
  <si>
    <t>Marassi Tank PKG 107 C</t>
  </si>
  <si>
    <t>Marassi Tank PKG 107</t>
  </si>
  <si>
    <t>Ben Zayed New Capital Tunnel</t>
  </si>
  <si>
    <t>Ministries Buildings A</t>
  </si>
  <si>
    <t>Ministries Buildings B</t>
  </si>
  <si>
    <t>Ministries Buildings C</t>
  </si>
  <si>
    <t>Ministries Buildings D</t>
  </si>
  <si>
    <t>Ministries Buildings</t>
  </si>
  <si>
    <t>Bani Suif Substation</t>
  </si>
  <si>
    <t>Royal City Mall A</t>
  </si>
  <si>
    <t>Royal City Mall B</t>
  </si>
  <si>
    <t>Royal City Mall C</t>
  </si>
  <si>
    <t>Royal City Mall D</t>
  </si>
  <si>
    <t>Royal City Mall E</t>
  </si>
  <si>
    <t>Shoubra Banha Bridge L&amp;L</t>
  </si>
  <si>
    <t>SLP Logistic Center PI Park</t>
  </si>
  <si>
    <t>Sewedy Stores A</t>
  </si>
  <si>
    <t>Sewedy Stores B</t>
  </si>
  <si>
    <t>Sewedy Stores C</t>
  </si>
  <si>
    <t>El Mostakbal Bridge L&amp;L</t>
  </si>
  <si>
    <t>Elco Suez Steel Rolling Mill</t>
  </si>
  <si>
    <t>Plant 3</t>
  </si>
  <si>
    <t>Hyper El Temsah A</t>
  </si>
  <si>
    <t>Hyper El Temsah B</t>
  </si>
  <si>
    <t>Hyper El Temsah C</t>
  </si>
  <si>
    <t>Hyper El Temsah</t>
  </si>
  <si>
    <t>Marassi Bridge Pkg 117</t>
  </si>
  <si>
    <t>Uptown FM85 Pkg 85</t>
  </si>
  <si>
    <t>El Sokhna Tunnel 01</t>
  </si>
  <si>
    <t>Abu Sultan Bridge 01</t>
  </si>
  <si>
    <t>Mintra Factory</t>
  </si>
  <si>
    <t>King Farouk Restoration</t>
  </si>
  <si>
    <t>Fish Market A</t>
  </si>
  <si>
    <t>Fish Market B</t>
  </si>
  <si>
    <t>Fish Market C</t>
  </si>
  <si>
    <t>Fish Market D</t>
  </si>
  <si>
    <t>Benban Aswan Alcazars Solar</t>
  </si>
  <si>
    <t>El Alameen Roads Earth Works</t>
  </si>
  <si>
    <t>El Sewedy Univeristy A</t>
  </si>
  <si>
    <t>El Sewedy Univeristy B</t>
  </si>
  <si>
    <t>El Sewedy Univeristy C</t>
  </si>
  <si>
    <t>El Sewedy Univeristy</t>
  </si>
  <si>
    <t>El Sokhna Tunnel L&amp;L</t>
  </si>
  <si>
    <t>R05 Residential District Z1</t>
  </si>
  <si>
    <t>&amp; Z2</t>
  </si>
  <si>
    <t>Abu Sultan Bridge 02 Greenho</t>
  </si>
  <si>
    <t>use</t>
  </si>
  <si>
    <t>El Sokhna Tunnel 02</t>
  </si>
  <si>
    <t>El Awsty Middle Tunnel L&amp;L</t>
  </si>
  <si>
    <t>Sodic Eastown EDNC A</t>
  </si>
  <si>
    <t>Sodic Eastown EDNC B</t>
  </si>
  <si>
    <t>Sodic Eastown EDNC C</t>
  </si>
  <si>
    <t>Sodic Eastown EDNC</t>
  </si>
  <si>
    <t>Marassi Civic Center Pkg 144</t>
  </si>
  <si>
    <t>B</t>
  </si>
  <si>
    <t>C</t>
  </si>
  <si>
    <t>DPW Sokhna Dubai Port</t>
  </si>
  <si>
    <t>Slope Stablization PKG 101</t>
  </si>
  <si>
    <t>Elco Steel Substation</t>
  </si>
  <si>
    <t>Sewab Greenhouse Tunnel</t>
  </si>
  <si>
    <t>Mivida Irrigation Treatment</t>
  </si>
  <si>
    <t>Plant Pkg 140</t>
  </si>
  <si>
    <t>Multi Sports Hall A</t>
  </si>
  <si>
    <t>Multi Sports Hall B</t>
  </si>
  <si>
    <t>Multi Sports Hall C</t>
  </si>
  <si>
    <t>Multi Sports Hall</t>
  </si>
  <si>
    <t>Pyramid El Remayah Tunnel</t>
  </si>
  <si>
    <t>Abou Ghazala Bridge Ramp L&amp;L</t>
  </si>
  <si>
    <t>Mohamed Ali Fahmy Ramps L&amp;L</t>
  </si>
  <si>
    <t>El Mosheer Bridge Abu Zaied</t>
  </si>
  <si>
    <t>Khdr L&amp;L</t>
  </si>
  <si>
    <t>Ora Zed Park L&amp;L</t>
  </si>
  <si>
    <t>DoubleTree Mangroovy El Goun</t>
  </si>
  <si>
    <t>a Hotel</t>
  </si>
  <si>
    <t>Baron Palace Fence</t>
  </si>
  <si>
    <t>Suez Road Tunnel Res L&amp;L</t>
  </si>
  <si>
    <t>HyperOne Zayed Extention</t>
  </si>
  <si>
    <t>IKEA Extention MoA</t>
  </si>
  <si>
    <t>CFC Podium II A</t>
  </si>
  <si>
    <t>CFC Podium II B</t>
  </si>
  <si>
    <t>CFC Podium II C</t>
  </si>
  <si>
    <t>CFC Podium II</t>
  </si>
  <si>
    <t>Mostafa Kamel Bridge L&amp;L</t>
  </si>
  <si>
    <t>Josef Tito Bridge L&amp;L</t>
  </si>
  <si>
    <t>Espiko Bridge L&amp;L</t>
  </si>
  <si>
    <t>El Gabal El Asfr Tunnel L&amp;L</t>
  </si>
  <si>
    <t>MR3 Bridge L&amp;L</t>
  </si>
  <si>
    <t>El Sewedy Univeristy 2 Phase</t>
  </si>
  <si>
    <t>2 B</t>
  </si>
  <si>
    <t>2 C</t>
  </si>
  <si>
    <t>Mehwar El Salam Axis L&amp;L</t>
  </si>
  <si>
    <t>El Hegaz Square Bridge</t>
  </si>
  <si>
    <t>Ring Road Extension</t>
  </si>
  <si>
    <t>Marina Inland Marassi Pkg 16</t>
  </si>
  <si>
    <t>Marassi Marina Infrastructur</t>
  </si>
  <si>
    <t>e Pkg 163</t>
  </si>
  <si>
    <t>Sultana Malek Restoration</t>
  </si>
  <si>
    <t>New Giza Hospital</t>
  </si>
  <si>
    <t>El Asher Men Ramadan Bridge</t>
  </si>
  <si>
    <t>Al Shorouk Bridge (LRT)</t>
  </si>
  <si>
    <t>Ring Road El Marg</t>
  </si>
  <si>
    <t>GOV2 Infra</t>
  </si>
  <si>
    <t>Cairo Alex Railroad</t>
  </si>
  <si>
    <t>Sherouk Bridge L&amp;L</t>
  </si>
  <si>
    <t>Ora Zed Park 1B Pkgs A&amp;D</t>
  </si>
  <si>
    <t>Mansoura University Faculty</t>
  </si>
  <si>
    <t>of Medicine</t>
  </si>
  <si>
    <t>El Sewedy CFC HQ Internal Fi</t>
  </si>
  <si>
    <t>nishing</t>
  </si>
  <si>
    <t>Lagoon Discharge Pkg 178</t>
  </si>
  <si>
    <t>Olympic City L&amp;L</t>
  </si>
  <si>
    <t>Kemet Building</t>
  </si>
  <si>
    <t>000x</t>
  </si>
  <si>
    <t>Point 90 New Cairo Mall A</t>
  </si>
  <si>
    <t>Point 90 New Cairo Mall B</t>
  </si>
  <si>
    <t>Point 90 New Cairo Mall</t>
  </si>
  <si>
    <t>Marassi Bridges Pkg 37</t>
  </si>
  <si>
    <t>Marassi Golf Maintance Build</t>
  </si>
  <si>
    <t>ing Pkg 58</t>
  </si>
  <si>
    <t>Uptown Soil Stabilization Pk</t>
  </si>
  <si>
    <t>g 32</t>
  </si>
  <si>
    <t>Ismailia Bridge L&amp;L</t>
  </si>
  <si>
    <t>El Obour Bridge B2</t>
  </si>
  <si>
    <t>Autoville Strip Mall</t>
  </si>
  <si>
    <t>Uptown Service Buildings Pkg</t>
  </si>
  <si>
    <t>17A</t>
  </si>
  <si>
    <t>Sodic West Town Hub</t>
  </si>
  <si>
    <t>Dubai Port Sokhna Basin 1</t>
  </si>
  <si>
    <t>Alexandria Bridges</t>
  </si>
  <si>
    <t>El Mahala Bridge</t>
  </si>
  <si>
    <t>El Wahat Bridge</t>
  </si>
  <si>
    <t>El Wahat Tunnel</t>
  </si>
  <si>
    <t>0xxx</t>
  </si>
  <si>
    <t>Alegria DP Port</t>
  </si>
  <si>
    <t>El Alameen Bridge L&amp;L</t>
  </si>
  <si>
    <t>El Asher of Ramadan Bridge L</t>
  </si>
  <si>
    <t>&amp;L</t>
  </si>
  <si>
    <t>Logestica Phase 01</t>
  </si>
  <si>
    <t>Logestica Phase 02</t>
  </si>
  <si>
    <t>Logestica Phase 03</t>
  </si>
  <si>
    <t>Sodic MV Cables</t>
  </si>
  <si>
    <t>Limak TB2 Cairo Airport Term</t>
  </si>
  <si>
    <t>inal</t>
  </si>
  <si>
    <t>Twin Towers</t>
  </si>
  <si>
    <t>Aeon Towers Chiller Building</t>
  </si>
  <si>
    <t>Electric Train LRT</t>
  </si>
  <si>
    <t>Sea Shell Playa</t>
  </si>
  <si>
    <t>Subto</t>
  </si>
  <si>
    <t>tal</t>
  </si>
  <si>
    <t>Marassi Tanks Pkg 22</t>
  </si>
  <si>
    <t>El Mostathmereen Mokatam Substation</t>
  </si>
  <si>
    <t>Levana UpTown Pkg 62</t>
  </si>
  <si>
    <t>Tamey El Amdid Mansora Power Station</t>
  </si>
  <si>
    <t>Marassi Tank Pkg 107</t>
  </si>
  <si>
    <t>SLP Logistic Center PI Park Sewedy Stores</t>
  </si>
  <si>
    <t>Elco Suez Steel Rolling Mill Plant 3</t>
  </si>
  <si>
    <t>Benban Aswan Alcazars Solar Park</t>
  </si>
  <si>
    <t>R05 Z03</t>
  </si>
  <si>
    <t>R05 Residential District Z1 &amp; Z2</t>
  </si>
  <si>
    <t>Abu Sultan Bridge 02 Greenhouse</t>
  </si>
  <si>
    <t>Mivida Irrigation Treatment Plant Pkg 140</t>
  </si>
  <si>
    <t>El Mosheer Bridge Abu Zaied Khdr L&amp;L</t>
  </si>
  <si>
    <t>DoubleTree Mangroovy El Gouna Hotel</t>
  </si>
  <si>
    <t>El Sewedy Univeristy 2 Phase 2</t>
  </si>
  <si>
    <t>Marassi Marina Infrastructure Pkg 163</t>
  </si>
  <si>
    <t>Marina Inland Marassi Pkg 162</t>
  </si>
  <si>
    <t>Mansoura University Faculty of Medicine</t>
  </si>
  <si>
    <t>El Sewedy CFC HQ Internal Finishing</t>
  </si>
  <si>
    <t>Waldorf Astoria Mock Up Room</t>
  </si>
  <si>
    <t>Allegria Club House</t>
  </si>
  <si>
    <t>Alstom-French Station</t>
  </si>
  <si>
    <t>El Asher Bridge</t>
  </si>
  <si>
    <t>El Asher of Ramadan Bridge L&amp;L</t>
  </si>
  <si>
    <t>El Shone Bridge</t>
  </si>
  <si>
    <t>Hyper Matrouh</t>
  </si>
  <si>
    <t>Marassi Golf Maintance Building Pkg 58</t>
  </si>
  <si>
    <t>Limak TB2 Cairo Airport Terminal</t>
  </si>
  <si>
    <t>Uptown Soil Stabilization Pkg 32</t>
  </si>
  <si>
    <t>Uptown Service Buildings Pkg 17A</t>
  </si>
  <si>
    <t>El Asmarat</t>
  </si>
  <si>
    <t>El Sewedy Univeristy 2</t>
  </si>
  <si>
    <t>Batch Plant</t>
  </si>
  <si>
    <t>FM85</t>
  </si>
  <si>
    <t>Logestica 01</t>
  </si>
  <si>
    <t>Logestica 02</t>
  </si>
  <si>
    <t>Rolli</t>
  </si>
  <si>
    <t>ng Mill Plant 3</t>
  </si>
  <si>
    <t>DP Wo</t>
  </si>
  <si>
    <t>rld Sokhna - Concrete</t>
  </si>
  <si>
    <t>rld Sokhna - Infra</t>
  </si>
  <si>
    <t>rld Sokhna - Interlock</t>
  </si>
  <si>
    <t>West town Hub</t>
  </si>
  <si>
    <t>MV Cables</t>
  </si>
  <si>
    <t>t</t>
  </si>
  <si>
    <t>l</t>
  </si>
  <si>
    <t>L</t>
  </si>
  <si>
    <t>bstation</t>
  </si>
  <si>
    <t>r Station</t>
  </si>
  <si>
    <t>l Plant 3</t>
  </si>
  <si>
    <t>s</t>
  </si>
  <si>
    <t>ouse</t>
  </si>
  <si>
    <t>na Hotel</t>
  </si>
  <si>
    <t>e 2</t>
  </si>
  <si>
    <t>Ring Road 1 Maryotyah</t>
  </si>
  <si>
    <t>inishing</t>
  </si>
  <si>
    <t>g</t>
  </si>
  <si>
    <t>ding Pkg 58</t>
  </si>
  <si>
    <t>g 17A</t>
  </si>
  <si>
    <t>minal</t>
  </si>
  <si>
    <t>kg 32</t>
  </si>
  <si>
    <t>SLP Logistic Center PI Park Sewedy Stores A</t>
  </si>
  <si>
    <t>SLP Logistic Center PI Park Sewedy Stores B</t>
  </si>
  <si>
    <t>SLP Logistic Center PI Park Sewedy Stores C</t>
  </si>
  <si>
    <t>Marassi Civic Center Pkg 144 A</t>
  </si>
  <si>
    <t>Marassi Civic Center Pkg 144 B</t>
  </si>
  <si>
    <t>Marassi Civic Center Pkg 144 C</t>
  </si>
  <si>
    <t>Marassi Civic Center Pkg 144 D</t>
  </si>
  <si>
    <t>El Sewedy Univeristy 2 Phase 2 A</t>
  </si>
  <si>
    <t>El Sewedy Univeristy 2 Phase 2 B</t>
  </si>
  <si>
    <t>El Sewedy Univeristy 2 Phase 2 C</t>
  </si>
  <si>
    <t>Year</t>
  </si>
  <si>
    <t>EAC/$</t>
  </si>
  <si>
    <t>Revised Contract/$</t>
  </si>
  <si>
    <t>Revised</t>
  </si>
  <si>
    <t>Estimate</t>
  </si>
  <si>
    <t>Revised/Gross Value</t>
  </si>
  <si>
    <t>Revised Contract</t>
  </si>
  <si>
    <t>Gross Margin</t>
  </si>
  <si>
    <t>N</t>
  </si>
  <si>
    <t>LE-$</t>
  </si>
  <si>
    <t>Type of Unit</t>
  </si>
  <si>
    <t>Filter</t>
  </si>
  <si>
    <t>area</t>
  </si>
  <si>
    <t>m2</t>
  </si>
  <si>
    <t>LE</t>
  </si>
  <si>
    <t>dividend</t>
  </si>
  <si>
    <t>EAC</t>
  </si>
  <si>
    <t>factor</t>
  </si>
  <si>
    <t>$</t>
  </si>
  <si>
    <t>Amount</t>
  </si>
  <si>
    <t>Date</t>
  </si>
  <si>
    <t>Construction</t>
  </si>
  <si>
    <t>Transportation</t>
  </si>
  <si>
    <t>Category Code</t>
  </si>
  <si>
    <t>Private</t>
  </si>
  <si>
    <t>Public</t>
  </si>
  <si>
    <t>Affiliates</t>
  </si>
  <si>
    <t>Affilates</t>
  </si>
  <si>
    <t>Concrete Duration</t>
  </si>
  <si>
    <t>Total
Duration</t>
  </si>
  <si>
    <t>Elco Suez</t>
  </si>
  <si>
    <t>Roads and Bridges Authority</t>
  </si>
  <si>
    <t>RME Amount</t>
  </si>
  <si>
    <t>year</t>
  </si>
  <si>
    <t>1000 Ton / Day</t>
  </si>
  <si>
    <t>POC Amount</t>
  </si>
  <si>
    <t>El Sewedy University 1</t>
  </si>
  <si>
    <t>El Sewedy Univeristy 2 phase 2</t>
  </si>
  <si>
    <t>Ring Road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</si>
</sst>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5">
    <numFmt numFmtId="6" formatCode="&quot;$&quot;#,##0_);[Red]\(&quot;$&quot;#,##0\)"/>
    <numFmt numFmtId="7" formatCode="&quot;$&quot;#,##0.00_);\(&quot;$&quot;#,##0.00\)"/>
    <numFmt numFmtId="8" formatCode="&quot;$&quot;#,##0.00_);[Red]\(&quot;$&quot;#,##0.00\)"/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[$-409]mmm\-yy;@"/>
    <numFmt numFmtId="165" formatCode="#."/>
    <numFmt numFmtId="166" formatCode="0.00&quot;%&quot;"/>
    <numFmt numFmtId="167" formatCode="[Red]&quot;£&quot;#,##0.00&quot;/mhr&quot;"/>
    <numFmt numFmtId="168" formatCode="&quot;\&quot;#,##0.00;[Red]&quot;\&quot;\-#,##0.00"/>
    <numFmt numFmtId="169" formatCode="&quot;\&quot;#,##0;[Red]&quot;\&quot;\-#,##0"/>
    <numFmt numFmtId="170" formatCode="_ &quot;ج.م.‏&quot;* #,##0.00_ ;_ &quot;ج.م.‏&quot;* \-#,##0.00_ ;_ &quot;ج.م.‏&quot;* &quot;-&quot;??_ ;_ @_ "/>
    <numFmt numFmtId="171" formatCode="_ &quot;$&quot;* #,##0.00_ ;_ &quot;$&quot;* \-#,##0.00_ ;_ &quot;$&quot;* &quot;-&quot;??_ ;_ @_ "/>
    <numFmt numFmtId="172" formatCode="_-* #,##0_-;_-* #,##0\-;_-* &quot;-&quot;_-;_-@_-"/>
    <numFmt numFmtId="173" formatCode="hh"/>
    <numFmt numFmtId="174" formatCode="#,##0&quot; m2&quot;_);\(#,##0&quot; m2&quot;\)"/>
    <numFmt numFmtId="175" formatCode=";;;"/>
    <numFmt numFmtId="176" formatCode="mmmm\-yy"/>
    <numFmt numFmtId="177" formatCode="General_)"/>
    <numFmt numFmtId="178" formatCode="0.000"/>
    <numFmt numFmtId="179" formatCode="_(* #,##0.0_);_(* \(#,##0.0\);_(* &quot;-&quot;_);_(@_)"/>
    <numFmt numFmtId="180" formatCode="_(* #,##0.00_);_(* \(#,##0.00\);_(* &quot;-&quot;_);_(@_)"/>
    <numFmt numFmtId="181" formatCode="000"/>
    <numFmt numFmtId="182" formatCode="00\-00"/>
    <numFmt numFmtId="183" formatCode="#0"/>
    <numFmt numFmtId="184" formatCode="0.000_)"/>
    <numFmt numFmtId="185" formatCode="#,##0.00000"/>
    <numFmt numFmtId="186" formatCode="_-* #,##0.00\ _P_t_s_-;\-* #,##0.00\ _P_t_s_-;_-* &quot;-&quot;??\ _P_t_s_-;_-@_-"/>
    <numFmt numFmtId="187" formatCode="_-* #,##0.00_-;_-* #,##0.00\-;_-* &quot;-&quot;??_-;_-@_-"/>
    <numFmt numFmtId="188" formatCode="0.00;[Red]0.00"/>
    <numFmt numFmtId="189" formatCode="#,##0.0"/>
    <numFmt numFmtId="190" formatCode="_-* #,##0.00_-;\-* #,##0.00_-;_-* &quot;-&quot;??_-;_-@_-"/>
    <numFmt numFmtId="191" formatCode="&quot;£&quot;#,##0.00;[Red]\-&quot;£&quot;#,##0.00"/>
    <numFmt numFmtId="192" formatCode="_(* #,##0_);_(* \(#,##0\);_(* &quot;-&quot;??_);_(@_)"/>
    <numFmt numFmtId="193" formatCode="&quot;£&quot;#,##0;\-&quot;£&quot;#,##0"/>
    <numFmt numFmtId="194" formatCode="&quot;ج.م.‏&quot;\ #,##0_-;[Red]&quot;ج.م.‏&quot;\ #,##0\-"/>
    <numFmt numFmtId="195" formatCode="_ * #,##0.00_ ;_ * \-#,##0.00_ ;_ * &quot;-&quot;??_ ;_ @_ "/>
    <numFmt numFmtId="196" formatCode="[$-1010000]yyyy/mm/dd;@"/>
    <numFmt numFmtId="197" formatCode="_(&quot;ر.س.&quot;* #,##0_);_(&quot;ر.س.&quot;* \(#,##0\);_(&quot;ر.س.&quot;* &quot;-&quot;_);_(@_)"/>
    <numFmt numFmtId="198" formatCode="_ * #,##0.00_)\ _S_R_ ;_ * \(#,##0.00\)\ _S_R_ ;_ * &quot;-&quot;??_)\ _S_R_ ;_ @_ "/>
    <numFmt numFmtId="199" formatCode="_-* #,##0.00\ _E_G_P_-;\-* #,##0.00\ _E_G_P_-;_-* &quot;-&quot;??\ _E_G_P_-;_-@_-"/>
    <numFmt numFmtId="200" formatCode="_-* #,##0.00\ _€_-;\-* #,##0.00\ _€_-;_-* &quot;-&quot;??\ _€_-;_-@_-"/>
    <numFmt numFmtId="201" formatCode="_-* #,##0.000000000_-;_-* #,##0.000000000\-;_-* &quot;-&quot;??_-;_-@_-"/>
    <numFmt numFmtId="202" formatCode="[$-C09]d\ mmmm\ yyyy;@"/>
    <numFmt numFmtId="203" formatCode="&quot;£&quot;#,##0;[Red]\-&quot;£&quot;#,##0"/>
    <numFmt numFmtId="204" formatCode="#,##0.00;\-#,##0.00;"/>
    <numFmt numFmtId="205" formatCode="#,##0.0_);[Red]\(#,##0.0\)"/>
    <numFmt numFmtId="206" formatCode="0.00_)"/>
    <numFmt numFmtId="207" formatCode="#,##0.000"/>
    <numFmt numFmtId="208" formatCode="&quot;Dhs &quot;* #,##0,&quot; K&quot;_);\(&quot;Dhs &quot;* #,##0,&quot; K&quot;\)"/>
    <numFmt numFmtId="209" formatCode="&quot;Dhs &quot;* #,##0,,&quot; M&quot;_);\(&quot;Dhs &quot;\ #,##0,,&quot; M&quot;\)"/>
    <numFmt numFmtId="210" formatCode="_-&quot;ج.م.‏&quot;\ * #,##0.00_-;_-&quot;ج.م.‏&quot;\ * #,##0.00\-;_-&quot;ج.م.‏&quot;\ * &quot;-&quot;??_-;_-@_-"/>
    <numFmt numFmtId="211" formatCode="_-&quot;£&quot;* #,##0.00_-;\-&quot;£&quot;* #,##0.00_-;_-&quot;£&quot;* &quot;-&quot;??_-;_-@_-"/>
    <numFmt numFmtId="212" formatCode="\$#,##0\ ;\(\$#,##0\)"/>
    <numFmt numFmtId="213" formatCode="&quot;R&quot;\ #,##0;&quot;R&quot;\ \-#,##0"/>
    <numFmt numFmtId="214" formatCode="m\o\n\th\ d\,\ yyyy"/>
    <numFmt numFmtId="215" formatCode="mmmm\ d\,\ yyyy"/>
    <numFmt numFmtId="216" formatCode="_-* #,##0_-;\-* #,##0_-;_-* &quot;-&quot;_-;_-@_-"/>
    <numFmt numFmtId="217" formatCode="_-* #,##0.00[$€]_-;\-* #,##0.00[$€]_-;_-* &quot;-&quot;??[$€]_-;_-@_-"/>
    <numFmt numFmtId="218" formatCode="_-* #,##0.00\ [$€]_-;\-* #,##0.00\ [$€]_-;_-* &quot;-&quot;??\ [$€]_-;_-@_-"/>
    <numFmt numFmtId="219" formatCode="_-[$€-2]* #,##0.00_-;\-[$€-2]* #,##0.00_-;_-[$€-2]* &quot;-&quot;??_-"/>
    <numFmt numFmtId="220" formatCode="&quot;ج.م.‏&quot;\ #,##0.00_-;&quot;ج.م.‏&quot;\ #,##0.00\-"/>
    <numFmt numFmtId="221" formatCode="_-* #,##0.00&quot; €&quot;_-;\-* #,##0.00&quot; €&quot;_-;_-* \-??&quot; €&quot;_-;_-@_-"/>
    <numFmt numFmtId="222" formatCode="#.00"/>
    <numFmt numFmtId="223" formatCode="mmm\-yy_)"/>
    <numFmt numFmtId="224" formatCode="_(&quot;$&quot;* #,##0.0_);_(&quot;$&quot;* \(#,##0.0\);_(&quot;$&quot;* &quot;-&quot;??_);_(@_)"/>
    <numFmt numFmtId="225" formatCode="_ * #,##0_ ;_ * \-#,##0_ ;_ * &quot;-&quot;_ ;_ @_ "/>
    <numFmt numFmtId="226" formatCode="&quot;$&quot;#,##0_-;&quot;$&quot;#,##0\-"/>
    <numFmt numFmtId="227" formatCode="#,##0.0_);\(#,##0.0\)"/>
    <numFmt numFmtId="228" formatCode="&quot;ج.م.‏&quot;#,##0_-;&quot;ج.م.‏&quot;#,##0\-"/>
    <numFmt numFmtId="229" formatCode="#,##0.000_);[Red]\(#,##0.000\)"/>
    <numFmt numFmtId="230" formatCode="_-* #,##0.00\ _p_t_a_-;\-* #,##0.00\ _p_t_a_-;_-* &quot;-&quot;??\ _p_t_a_-;_-@_-"/>
    <numFmt numFmtId="231" formatCode="_-&quot;£&quot;* #,##0_-;\-&quot;£&quot;* #,##0_-;_-&quot;£&quot;* &quot;-&quot;_-;_-@_-"/>
    <numFmt numFmtId="232" formatCode="_-* #,##0.00\ &quot;€&quot;_-;\-* #,##0.00\ &quot;€&quot;_-;_-* &quot;-&quot;??\ &quot;€&quot;_-;_-@_-"/>
    <numFmt numFmtId="233" formatCode="_-&quot;€&quot;* #,##0.00_-;\-&quot;€&quot;* #,##0.00_-;_-&quot;€&quot;* &quot;-&quot;??_-;_-@_-"/>
    <numFmt numFmtId="234" formatCode="#,##0.000;[Red]\-#,##0.000"/>
    <numFmt numFmtId="235" formatCode="_-* #,##0_-;\-* #,##0_-;_-* &quot;-&quot;??_-;_-@_-"/>
    <numFmt numFmtId="236" formatCode="_-&quot;L.E.&quot;* #,##0.00_-;\-&quot;L.E.&quot;* #,##0.00_-;_-&quot;L.E.&quot;* &quot;-&quot;??_-;_-@_-"/>
    <numFmt numFmtId="237" formatCode="m/yy;@"/>
    <numFmt numFmtId="238" formatCode="#\ ###\ ###\ ##0.00;[Red]\(#\ ###\ ###\ ##0.00\)"/>
    <numFmt numFmtId="239" formatCode="#,##0;[Red]\(#,##0\)"/>
    <numFmt numFmtId="240" formatCode="0.0%"/>
    <numFmt numFmtId="241" formatCode="_-* #,##0.00\ _F_-;\-* #,##0.00\ _F_-;_-* &quot;-&quot;??\ _F_-;_-@_-"/>
    <numFmt numFmtId="242" formatCode="&quot;$&quot;#,##0;\-&quot;$&quot;#,##0"/>
    <numFmt numFmtId="243" formatCode="mm/dd/yy"/>
    <numFmt numFmtId="244" formatCode="&quot;Dhs &quot;* #,##0_-;\(&quot;Dhs &quot;\ #,##0_-\);_-&quot;Dhs &quot;\ &quot;-&quot;_-;_-@_-"/>
    <numFmt numFmtId="245" formatCode="_(* #,##0.000_);_(* \(#,##0.000\);_(* &quot;-&quot;_);_(@_)"/>
    <numFmt numFmtId="246" formatCode="_ * #,##0.00_)_£_ ;_ * \(#,##0.00\)_£_ ;_ * &quot;-&quot;??_)_£_ ;_ @_ "/>
    <numFmt numFmtId="247" formatCode="&quot;Dhs &quot;* #,##0&quot; /m2&quot;_);\(&quot;Dhs &quot;* #,##0&quot; /m2&quot;\)"/>
    <numFmt numFmtId="248" formatCode="00000"/>
    <numFmt numFmtId="249" formatCode="_-&quot;ر.س.&quot;\ * #,##0_-;_-&quot;ر.س.&quot;\ * #,##0\-;_-&quot;ر.س.&quot;\ * &quot;-&quot;_-;_-@_-"/>
    <numFmt numFmtId="250" formatCode="_-&quot;ر.س.&quot;\ * #,##0.00_-;_-&quot;ر.س.&quot;\ * #,##0.00\-;_-&quot;ر.س.&quot;\ * &quot;-&quot;??_-;_-@_-"/>
    <numFmt numFmtId="251" formatCode="_ * #,##0.0_ ;_ * \-#,##0.0_ ;_ * &quot;-&quot;_ ;_ @_ "/>
    <numFmt numFmtId="252" formatCode="0.00;\-0.00"/>
    <numFmt numFmtId="253" formatCode="[$-409]dd\-mmm\-yy;@"/>
    <numFmt numFmtId="254" formatCode="[$€-2]\ #,##0.00"/>
    <numFmt numFmtId="255" formatCode="00"/>
    <numFmt numFmtId="256" formatCode="0.0\ \°\C"/>
    <numFmt numFmtId="257" formatCode="&quot;L.&quot;\ #,##0;[Red]\-&quot;L.&quot;\ #,##0"/>
    <numFmt numFmtId="258" formatCode="[$-409]d\-mmm\-yy;@"/>
    <numFmt numFmtId="259" formatCode="[$-409]dd/mmm/yy;@"/>
    <numFmt numFmtId="260" formatCode="[$-409]d/mmm/yy;@"/>
    <numFmt numFmtId="261" formatCode="[$-409]mmmm\-yy;@"/>
  </numFmts>
  <fonts count="27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"/>
      <color indexed="8"/>
      <name val="Courier"/>
      <family val="3"/>
      <charset val="178"/>
    </font>
    <font>
      <sz val="10"/>
      <name val="Helv"/>
      <charset val="178"/>
    </font>
    <font>
      <b/>
      <sz val="1"/>
      <color indexed="8"/>
      <name val="Courier"/>
      <family val="3"/>
    </font>
    <font>
      <sz val="10"/>
      <name val="MS Sans Serif"/>
      <family val="2"/>
    </font>
    <font>
      <sz val="12"/>
      <name val="바탕체"/>
      <family val="1"/>
      <charset val="129"/>
    </font>
    <font>
      <sz val="10"/>
      <name val="Arial"/>
      <family val="2"/>
    </font>
    <font>
      <u/>
      <sz val="8.25"/>
      <color indexed="12"/>
      <name val="MS P????"/>
      <family val="3"/>
      <charset val="128"/>
    </font>
    <font>
      <u/>
      <sz val="8.25"/>
      <color indexed="36"/>
      <name val="MS P????"/>
      <family val="3"/>
      <charset val="128"/>
    </font>
    <font>
      <sz val="12"/>
      <name val="|??´¸ⓒ"/>
      <family val="1"/>
      <charset val="129"/>
    </font>
    <font>
      <sz val="10"/>
      <name val="Helv"/>
    </font>
    <font>
      <sz val="10"/>
      <name val="Helv"/>
      <charset val="204"/>
    </font>
    <font>
      <sz val="10"/>
      <name val="Helv"/>
      <family val="2"/>
    </font>
    <font>
      <sz val="10"/>
      <name val="MS Sans Serif"/>
      <family val="2"/>
      <charset val="178"/>
    </font>
    <font>
      <sz val="11"/>
      <name val="‍¤¯ٌ"/>
      <charset val="178"/>
    </font>
    <font>
      <sz val="11"/>
      <name val="û®"/>
      <family val="3"/>
      <charset val="128"/>
    </font>
    <font>
      <sz val="11"/>
      <color indexed="8"/>
      <name val="Calibri"/>
      <family val="2"/>
    </font>
    <font>
      <sz val="11"/>
      <color indexed="8"/>
      <name val="Arial"/>
      <family val="2"/>
    </font>
    <font>
      <sz val="11"/>
      <color theme="1"/>
      <name val="Calibri"/>
      <family val="2"/>
      <charset val="178"/>
      <scheme val="minor"/>
    </font>
    <font>
      <sz val="11"/>
      <color indexed="8"/>
      <name val="Calibri"/>
      <family val="2"/>
      <charset val="178"/>
    </font>
    <font>
      <sz val="11"/>
      <color indexed="8"/>
      <name val="Arial"/>
      <family val="2"/>
      <charset val="178"/>
    </font>
    <font>
      <sz val="11"/>
      <color indexed="8"/>
      <name val="宋体"/>
      <charset val="134"/>
    </font>
    <font>
      <sz val="11"/>
      <color indexed="9"/>
      <name val="Calibri"/>
      <family val="2"/>
    </font>
    <font>
      <sz val="11"/>
      <color indexed="9"/>
      <name val="Arial"/>
      <family val="2"/>
    </font>
    <font>
      <sz val="11"/>
      <color theme="0"/>
      <name val="Calibri"/>
      <family val="2"/>
      <charset val="178"/>
      <scheme val="minor"/>
    </font>
    <font>
      <sz val="11"/>
      <color indexed="9"/>
      <name val="Calibri"/>
      <family val="2"/>
      <charset val="178"/>
    </font>
    <font>
      <sz val="11"/>
      <color indexed="9"/>
      <name val="Arial"/>
      <family val="2"/>
      <charset val="178"/>
    </font>
    <font>
      <sz val="11"/>
      <color indexed="9"/>
      <name val="宋体"/>
      <charset val="134"/>
    </font>
    <font>
      <sz val="12"/>
      <color indexed="12"/>
      <name val="Palatino"/>
      <family val="1"/>
    </font>
    <font>
      <sz val="12"/>
      <color indexed="18"/>
      <name val="Arial"/>
      <family val="2"/>
    </font>
    <font>
      <sz val="12"/>
      <name val="Courier"/>
      <family val="3"/>
      <charset val="178"/>
    </font>
    <font>
      <sz val="8"/>
      <name val="Times New Roman"/>
      <family val="1"/>
    </font>
    <font>
      <sz val="11"/>
      <color indexed="10"/>
      <name val="Calibri"/>
      <family val="2"/>
    </font>
    <font>
      <sz val="11"/>
      <color indexed="16"/>
      <name val="Arial"/>
      <family val="2"/>
      <charset val="178"/>
    </font>
    <font>
      <sz val="11"/>
      <color indexed="20"/>
      <name val="Arial"/>
      <family val="2"/>
    </font>
    <font>
      <sz val="11"/>
      <color indexed="20"/>
      <name val="Calibri"/>
      <family val="2"/>
    </font>
    <font>
      <sz val="11"/>
      <color rgb="FF9C0006"/>
      <name val="Calibri"/>
      <family val="2"/>
      <charset val="178"/>
      <scheme val="minor"/>
    </font>
    <font>
      <b/>
      <sz val="11"/>
      <name val="Arial"/>
      <family val="2"/>
    </font>
    <font>
      <sz val="12"/>
      <name val="Tms Rmn"/>
    </font>
    <font>
      <sz val="11"/>
      <color indexed="17"/>
      <name val="Calibri"/>
      <family val="2"/>
    </font>
    <font>
      <sz val="9"/>
      <name val="Times New Roman"/>
      <family val="1"/>
    </font>
    <font>
      <b/>
      <sz val="11"/>
      <color indexed="52"/>
      <name val="Calibri"/>
      <family val="2"/>
    </font>
    <font>
      <b/>
      <sz val="11"/>
      <color indexed="53"/>
      <name val="Arial"/>
      <family val="2"/>
      <charset val="178"/>
    </font>
    <font>
      <b/>
      <sz val="11"/>
      <color indexed="52"/>
      <name val="Arial"/>
      <family val="2"/>
    </font>
    <font>
      <b/>
      <sz val="11"/>
      <color indexed="10"/>
      <name val="Calibri"/>
      <family val="2"/>
    </font>
    <font>
      <b/>
      <sz val="11"/>
      <color rgb="FFFA7D00"/>
      <name val="Calibri"/>
      <family val="2"/>
      <charset val="178"/>
      <scheme val="minor"/>
    </font>
    <font>
      <b/>
      <sz val="10"/>
      <name val="Helv"/>
      <family val="2"/>
    </font>
    <font>
      <b/>
      <sz val="11"/>
      <color indexed="9"/>
      <name val="Calibri"/>
      <family val="2"/>
    </font>
    <font>
      <sz val="11"/>
      <color indexed="52"/>
      <name val="Calibri"/>
      <family val="2"/>
    </font>
    <font>
      <sz val="8"/>
      <color indexed="39"/>
      <name val="Times New Roman"/>
      <family val="1"/>
    </font>
    <font>
      <b/>
      <sz val="11"/>
      <color indexed="9"/>
      <name val="Arial"/>
      <family val="2"/>
      <charset val="178"/>
    </font>
    <font>
      <b/>
      <sz val="11"/>
      <color indexed="9"/>
      <name val="Arial"/>
      <family val="2"/>
    </font>
    <font>
      <b/>
      <sz val="11"/>
      <color theme="0"/>
      <name val="Calibri"/>
      <family val="2"/>
      <charset val="178"/>
      <scheme val="minor"/>
    </font>
    <font>
      <u/>
      <sz val="10"/>
      <color indexed="12"/>
      <name val="Arial"/>
      <family val="2"/>
      <charset val="178"/>
    </font>
    <font>
      <b/>
      <sz val="8"/>
      <name val="Arial"/>
      <family val="2"/>
    </font>
    <font>
      <sz val="11"/>
      <name val="Tms Rmn"/>
    </font>
    <font>
      <sz val="11"/>
      <name val="Tms Rmn"/>
      <charset val="178"/>
    </font>
    <font>
      <b/>
      <i/>
      <sz val="12"/>
      <color indexed="12"/>
      <name val="Arial"/>
      <family val="2"/>
    </font>
    <font>
      <sz val="11"/>
      <color indexed="62"/>
      <name val="Arial"/>
      <family val="2"/>
      <charset val="178"/>
    </font>
    <font>
      <sz val="12"/>
      <name val="Times New Roman"/>
      <family val="1"/>
    </font>
    <font>
      <b/>
      <sz val="11"/>
      <color indexed="62"/>
      <name val="Arial"/>
      <family val="2"/>
      <charset val="178"/>
    </font>
    <font>
      <sz val="11"/>
      <name val="Times New Roman"/>
      <family val="1"/>
    </font>
    <font>
      <sz val="12"/>
      <color theme="1"/>
      <name val="Arial"/>
      <family val="2"/>
      <charset val="178"/>
    </font>
    <font>
      <sz val="10"/>
      <name val="Geneva"/>
      <family val="2"/>
      <charset val="178"/>
    </font>
    <font>
      <sz val="10"/>
      <name val="Times New Roman"/>
      <family val="1"/>
    </font>
    <font>
      <sz val="10"/>
      <color rgb="FF000000"/>
      <name val="Times New Roman"/>
      <family val="1"/>
    </font>
    <font>
      <sz val="12"/>
      <name val="Arial"/>
      <family val="2"/>
    </font>
    <font>
      <sz val="8"/>
      <name val="Courier"/>
      <family val="3"/>
    </font>
    <font>
      <sz val="10"/>
      <name val="MS Serif"/>
      <family val="1"/>
    </font>
    <font>
      <sz val="10"/>
      <name val="Courier"/>
      <family val="3"/>
    </font>
    <font>
      <sz val="1"/>
      <color indexed="8"/>
      <name val="Courier"/>
      <family val="3"/>
      <charset val="178"/>
    </font>
    <font>
      <sz val="1"/>
      <color indexed="8"/>
      <name val="Courier"/>
      <family val="3"/>
    </font>
    <font>
      <sz val="10"/>
      <color indexed="8"/>
      <name val="Arial"/>
      <family val="2"/>
    </font>
    <font>
      <sz val="12"/>
      <name val="SWISS"/>
    </font>
    <font>
      <sz val="10"/>
      <name val="Tahoma"/>
      <family val="2"/>
    </font>
    <font>
      <b/>
      <sz val="11"/>
      <color indexed="8"/>
      <name val="Arial"/>
      <family val="2"/>
      <charset val="178"/>
    </font>
    <font>
      <b/>
      <sz val="11"/>
      <color indexed="8"/>
      <name val="Calibri"/>
      <family val="2"/>
    </font>
    <font>
      <b/>
      <sz val="11"/>
      <color indexed="62"/>
      <name val="Calibri"/>
      <family val="2"/>
    </font>
    <font>
      <sz val="24"/>
      <color indexed="13"/>
      <name val="SWISS"/>
    </font>
    <font>
      <sz val="10"/>
      <color indexed="16"/>
      <name val="MS Serif"/>
      <family val="1"/>
    </font>
    <font>
      <sz val="11"/>
      <color indexed="62"/>
      <name val="Calibri"/>
      <family val="2"/>
    </font>
    <font>
      <sz val="9"/>
      <name val="Geneva"/>
      <family val="2"/>
    </font>
    <font>
      <sz val="10"/>
      <name val="SwitzerlandLight"/>
    </font>
    <font>
      <i/>
      <sz val="11"/>
      <color indexed="23"/>
      <name val="Calibri"/>
      <family val="2"/>
    </font>
    <font>
      <i/>
      <sz val="11"/>
      <color indexed="23"/>
      <name val="Arial"/>
      <family val="2"/>
    </font>
    <font>
      <i/>
      <sz val="11"/>
      <color rgb="FF7F7F7F"/>
      <name val="Calibri"/>
      <family val="2"/>
      <charset val="178"/>
      <scheme val="minor"/>
    </font>
    <font>
      <u/>
      <sz val="10"/>
      <color theme="11"/>
      <name val="Arial"/>
      <family val="2"/>
    </font>
    <font>
      <b/>
      <sz val="14"/>
      <color indexed="8"/>
      <name val="SWISS"/>
    </font>
    <font>
      <i/>
      <sz val="8"/>
      <name val="Arial"/>
      <family val="2"/>
    </font>
    <font>
      <sz val="8"/>
      <name val="Arial"/>
      <family val="2"/>
    </font>
    <font>
      <sz val="11"/>
      <color indexed="17"/>
      <name val="Arial"/>
      <family val="2"/>
      <charset val="178"/>
    </font>
    <font>
      <sz val="11"/>
      <color indexed="17"/>
      <name val="Arial"/>
      <family val="2"/>
    </font>
    <font>
      <sz val="11"/>
      <color rgb="FF006100"/>
      <name val="Calibri"/>
      <family val="2"/>
      <charset val="178"/>
      <scheme val="minor"/>
    </font>
    <font>
      <b/>
      <sz val="8"/>
      <name val="Times New Roman"/>
      <family val="1"/>
    </font>
    <font>
      <b/>
      <sz val="12"/>
      <name val="Helv"/>
      <family val="2"/>
    </font>
    <font>
      <b/>
      <u/>
      <sz val="12"/>
      <name val="Times New Roman"/>
      <family val="1"/>
      <charset val="178"/>
    </font>
    <font>
      <u/>
      <sz val="12"/>
      <name val="Times New Roman"/>
      <family val="1"/>
      <charset val="178"/>
    </font>
    <font>
      <b/>
      <sz val="12"/>
      <name val="Arial"/>
      <family val="2"/>
    </font>
    <font>
      <b/>
      <i/>
      <sz val="10"/>
      <name val="Arial"/>
      <family val="2"/>
    </font>
    <font>
      <b/>
      <sz val="15"/>
      <color indexed="62"/>
      <name val="Arial"/>
      <family val="2"/>
      <charset val="178"/>
    </font>
    <font>
      <b/>
      <sz val="18"/>
      <name val="Arial"/>
      <family val="2"/>
    </font>
    <font>
      <b/>
      <sz val="15"/>
      <color indexed="62"/>
      <name val="Calibri"/>
      <family val="2"/>
    </font>
    <font>
      <b/>
      <sz val="10"/>
      <color indexed="16"/>
      <name val="Arial"/>
      <family val="2"/>
      <charset val="178"/>
    </font>
    <font>
      <b/>
      <sz val="15"/>
      <color theme="3"/>
      <name val="Calibri"/>
      <family val="2"/>
      <charset val="178"/>
      <scheme val="minor"/>
    </font>
    <font>
      <b/>
      <sz val="13"/>
      <color indexed="62"/>
      <name val="Arial"/>
      <family val="2"/>
      <charset val="178"/>
    </font>
    <font>
      <b/>
      <sz val="13"/>
      <color indexed="62"/>
      <name val="Calibri"/>
      <family val="2"/>
    </font>
    <font>
      <b/>
      <sz val="13"/>
      <color theme="3"/>
      <name val="Calibri"/>
      <family val="2"/>
      <charset val="178"/>
      <scheme val="minor"/>
    </font>
    <font>
      <b/>
      <sz val="11"/>
      <color indexed="56"/>
      <name val="Arial"/>
      <family val="2"/>
    </font>
    <font>
      <b/>
      <sz val="11"/>
      <color theme="3"/>
      <name val="Calibri"/>
      <family val="2"/>
      <charset val="178"/>
      <scheme val="minor"/>
    </font>
    <font>
      <b/>
      <sz val="1"/>
      <color indexed="16"/>
      <name val="Courier"/>
      <family val="3"/>
      <charset val="178"/>
    </font>
    <font>
      <b/>
      <sz val="1"/>
      <color indexed="16"/>
      <name val="Courier"/>
      <family val="3"/>
    </font>
    <font>
      <b/>
      <u/>
      <sz val="10"/>
      <name val="Times New Roman"/>
      <family val="1"/>
      <charset val="178"/>
    </font>
    <font>
      <b/>
      <sz val="9"/>
      <name val="Helv"/>
    </font>
    <font>
      <sz val="9"/>
      <name val="Helv"/>
    </font>
    <font>
      <b/>
      <sz val="11"/>
      <name val="Arial"/>
      <family val="2"/>
      <charset val="178"/>
    </font>
    <font>
      <u/>
      <sz val="10"/>
      <color indexed="12"/>
      <name val="Arial"/>
      <family val="2"/>
    </font>
    <font>
      <u/>
      <sz val="10"/>
      <color theme="10"/>
      <name val="Arial"/>
      <family val="2"/>
    </font>
    <font>
      <u/>
      <sz val="11"/>
      <color theme="10"/>
      <name val="Calibri"/>
      <family val="2"/>
      <charset val="178"/>
      <scheme val="minor"/>
    </font>
    <font>
      <u/>
      <sz val="11"/>
      <color theme="10"/>
      <name val="Calibri"/>
      <family val="2"/>
    </font>
    <font>
      <u/>
      <sz val="11"/>
      <color theme="10"/>
      <name val="Arial"/>
      <family val="2"/>
    </font>
    <font>
      <sz val="10"/>
      <name val="Times New Roman"/>
      <family val="1"/>
      <charset val="178"/>
    </font>
    <font>
      <sz val="10"/>
      <name val="Arabic Transparent"/>
      <family val="2"/>
      <charset val="178"/>
    </font>
    <font>
      <sz val="10"/>
      <name val="Arabic Transparent"/>
      <charset val="178"/>
    </font>
    <font>
      <sz val="11"/>
      <color rgb="FF3F3F76"/>
      <name val="Calibri"/>
      <family val="2"/>
      <charset val="178"/>
      <scheme val="minor"/>
    </font>
    <font>
      <sz val="11"/>
      <color indexed="62"/>
      <name val="Arial"/>
      <family val="2"/>
    </font>
    <font>
      <sz val="12"/>
      <name val="Helv"/>
    </font>
    <font>
      <u/>
      <sz val="10"/>
      <color indexed="36"/>
      <name val="Arial"/>
      <family val="2"/>
    </font>
    <font>
      <sz val="18"/>
      <name val="Times New Roman"/>
      <family val="1"/>
    </font>
    <font>
      <b/>
      <sz val="13"/>
      <name val="Times New Roman"/>
      <family val="1"/>
    </font>
    <font>
      <b/>
      <i/>
      <sz val="12"/>
      <name val="Times New Roman"/>
      <family val="1"/>
    </font>
    <font>
      <i/>
      <sz val="12"/>
      <name val="Times New Roman"/>
      <family val="1"/>
    </font>
    <font>
      <sz val="10"/>
      <name val="Century Gothic"/>
      <family val="2"/>
    </font>
    <font>
      <sz val="11"/>
      <color indexed="53"/>
      <name val="Arial"/>
      <family val="2"/>
      <charset val="178"/>
    </font>
    <font>
      <sz val="11"/>
      <color indexed="52"/>
      <name val="Arial"/>
      <family val="2"/>
    </font>
    <font>
      <sz val="11"/>
      <color rgb="FFFA7D00"/>
      <name val="Calibri"/>
      <family val="2"/>
      <charset val="178"/>
      <scheme val="minor"/>
    </font>
    <font>
      <i/>
      <sz val="10"/>
      <name val="Arial"/>
      <family val="2"/>
    </font>
    <font>
      <sz val="10"/>
      <name val="Courier"/>
      <family val="3"/>
      <charset val="178"/>
    </font>
    <font>
      <sz val="10"/>
      <name val="Geneva"/>
      <family val="2"/>
    </font>
    <font>
      <b/>
      <sz val="11"/>
      <name val="Helv"/>
      <family val="2"/>
    </font>
    <font>
      <sz val="11"/>
      <color indexed="60"/>
      <name val="Arial"/>
      <family val="2"/>
      <charset val="178"/>
    </font>
    <font>
      <sz val="11"/>
      <color indexed="60"/>
      <name val="Arial"/>
      <family val="2"/>
    </font>
    <font>
      <sz val="11"/>
      <color indexed="19"/>
      <name val="Calibri"/>
      <family val="2"/>
    </font>
    <font>
      <sz val="11"/>
      <color rgb="FF9C6500"/>
      <name val="Calibri"/>
      <family val="2"/>
      <charset val="178"/>
      <scheme val="minor"/>
    </font>
    <font>
      <sz val="11"/>
      <color indexed="60"/>
      <name val="Calibri"/>
      <family val="2"/>
    </font>
    <font>
      <sz val="7"/>
      <name val="Small Fonts"/>
      <family val="2"/>
    </font>
    <font>
      <b/>
      <i/>
      <sz val="16"/>
      <name val="Helv"/>
      <charset val="178"/>
    </font>
    <font>
      <sz val="12"/>
      <name val="바탕체"/>
      <family val="3"/>
      <charset val="129"/>
    </font>
    <font>
      <sz val="11"/>
      <color theme="1"/>
      <name val="Arial"/>
      <family val="2"/>
      <charset val="178"/>
    </font>
    <font>
      <sz val="11"/>
      <color theme="1"/>
      <name val="Calibri"/>
      <family val="2"/>
      <charset val="238"/>
      <scheme val="minor"/>
    </font>
    <font>
      <sz val="10"/>
      <color rgb="FF000000"/>
      <name val="Arial"/>
      <family val="2"/>
    </font>
    <font>
      <sz val="12"/>
      <name val="Univers (WN)"/>
      <charset val="178"/>
    </font>
    <font>
      <sz val="11"/>
      <color theme="1"/>
      <name val="Arial"/>
      <family val="2"/>
    </font>
    <font>
      <sz val="12"/>
      <color indexed="8"/>
      <name val="Garamond"/>
      <family val="2"/>
    </font>
    <font>
      <sz val="11"/>
      <color theme="1"/>
      <name val="Calibri"/>
      <family val="2"/>
    </font>
    <font>
      <sz val="10"/>
      <name val="Arial"/>
      <family val="2"/>
      <charset val="178"/>
    </font>
    <font>
      <sz val="11"/>
      <color rgb="FF000000"/>
      <name val="Calibri"/>
      <family val="2"/>
      <scheme val="minor"/>
    </font>
    <font>
      <sz val="10"/>
      <color theme="1"/>
      <name val="Arial"/>
      <family val="2"/>
    </font>
    <font>
      <sz val="11"/>
      <color indexed="8"/>
      <name val="Helvetica Neue"/>
    </font>
    <font>
      <sz val="11"/>
      <color theme="1"/>
      <name val="Calibri"/>
      <family val="2"/>
      <charset val="178"/>
    </font>
    <font>
      <sz val="10"/>
      <name val="Arial"/>
      <family val="2"/>
      <charset val="162"/>
    </font>
    <font>
      <sz val="10"/>
      <name val="Times New Roman"/>
      <family val="1"/>
      <charset val="204"/>
    </font>
    <font>
      <sz val="10"/>
      <color theme="1"/>
      <name val="Tahoma"/>
      <family val="2"/>
      <charset val="162"/>
    </font>
    <font>
      <sz val="11"/>
      <color rgb="FF000000"/>
      <name val="Calibri"/>
      <family val="2"/>
      <charset val="204"/>
    </font>
    <font>
      <sz val="14"/>
      <name val="Arabic Transparent"/>
      <charset val="178"/>
    </font>
    <font>
      <sz val="9"/>
      <color indexed="8"/>
      <name val="Arial"/>
      <family val="2"/>
    </font>
    <font>
      <sz val="12"/>
      <name val="Arial MT"/>
    </font>
    <font>
      <sz val="11"/>
      <name val="Arial Narrow"/>
      <family val="2"/>
    </font>
    <font>
      <sz val="10"/>
      <color indexed="8"/>
      <name val="Stone Sans"/>
      <family val="2"/>
    </font>
    <font>
      <b/>
      <u/>
      <sz val="10"/>
      <name val="Times New Roman"/>
      <family val="1"/>
    </font>
    <font>
      <i/>
      <u/>
      <sz val="10"/>
      <name val="Times New Roman"/>
      <family val="1"/>
    </font>
    <font>
      <b/>
      <sz val="11"/>
      <color indexed="63"/>
      <name val="Arial"/>
      <family val="2"/>
      <charset val="178"/>
    </font>
    <font>
      <b/>
      <sz val="11"/>
      <color indexed="63"/>
      <name val="Arial"/>
      <family val="2"/>
    </font>
    <font>
      <b/>
      <sz val="11"/>
      <color indexed="63"/>
      <name val="Calibri"/>
      <family val="2"/>
    </font>
    <font>
      <b/>
      <sz val="11"/>
      <color rgb="FF3F3F3F"/>
      <name val="Calibri"/>
      <family val="2"/>
      <charset val="178"/>
      <scheme val="minor"/>
    </font>
    <font>
      <sz val="10"/>
      <name val="Tms Rmn"/>
      <charset val="178"/>
    </font>
    <font>
      <b/>
      <sz val="10"/>
      <name val="Arial"/>
      <family val="2"/>
    </font>
    <font>
      <b/>
      <sz val="10"/>
      <name val="MS Sans Serif"/>
      <family val="2"/>
      <charset val="178"/>
    </font>
    <font>
      <sz val="8"/>
      <color indexed="8"/>
      <name val="Arial"/>
      <family val="2"/>
    </font>
    <font>
      <sz val="8"/>
      <name val="Helv"/>
      <charset val="178"/>
    </font>
    <font>
      <sz val="8"/>
      <name val="Helv"/>
    </font>
    <font>
      <b/>
      <sz val="18"/>
      <color indexed="62"/>
      <name val="Times New Roman"/>
      <family val="2"/>
      <charset val="178"/>
    </font>
    <font>
      <b/>
      <sz val="18"/>
      <color indexed="62"/>
      <name val="Cambria"/>
      <family val="2"/>
    </font>
    <font>
      <b/>
      <sz val="8"/>
      <color indexed="8"/>
      <name val="Helv"/>
      <charset val="178"/>
    </font>
    <font>
      <sz val="10"/>
      <color indexed="12"/>
      <name val="Times New Roman"/>
      <family val="1"/>
      <charset val="178"/>
    </font>
    <font>
      <b/>
      <sz val="18"/>
      <color indexed="56"/>
      <name val="Times New Roman"/>
      <family val="2"/>
    </font>
    <font>
      <b/>
      <sz val="18"/>
      <color theme="3"/>
      <name val="Cambria"/>
      <family val="2"/>
      <charset val="178"/>
      <scheme val="major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b/>
      <sz val="18"/>
      <color indexed="56"/>
      <name val="Cambria"/>
      <family val="2"/>
    </font>
    <font>
      <b/>
      <sz val="11"/>
      <color theme="1"/>
      <name val="Calibri"/>
      <family val="2"/>
      <charset val="178"/>
      <scheme val="minor"/>
    </font>
    <font>
      <sz val="8"/>
      <name val="Times New Roman"/>
      <family val="1"/>
      <charset val="178"/>
    </font>
    <font>
      <sz val="8"/>
      <color indexed="10"/>
      <name val="Arial Narrow"/>
      <family val="2"/>
    </font>
    <font>
      <sz val="11"/>
      <color indexed="10"/>
      <name val="Arial"/>
      <family val="2"/>
      <charset val="178"/>
    </font>
    <font>
      <sz val="11"/>
      <color indexed="10"/>
      <name val="Arial"/>
      <family val="2"/>
    </font>
    <font>
      <sz val="11"/>
      <color rgb="FFFF0000"/>
      <name val="Calibri"/>
      <family val="2"/>
      <charset val="178"/>
      <scheme val="minor"/>
    </font>
    <font>
      <u/>
      <sz val="8.25"/>
      <color indexed="12"/>
      <name val="ＭＳ Ｐゴシック"/>
      <family val="3"/>
      <charset val="128"/>
    </font>
    <font>
      <u/>
      <sz val="8.25"/>
      <color indexed="12"/>
      <name val="ＭＳ Ｐゴシック"/>
      <family val="2"/>
      <charset val="128"/>
    </font>
    <font>
      <b/>
      <sz val="11"/>
      <color indexed="63"/>
      <name val="Calibri"/>
      <family val="2"/>
      <charset val="178"/>
    </font>
    <font>
      <sz val="11"/>
      <color indexed="62"/>
      <name val="Calibri"/>
      <family val="2"/>
      <charset val="178"/>
    </font>
    <font>
      <b/>
      <sz val="11"/>
      <color indexed="8"/>
      <name val="Calibri"/>
      <family val="2"/>
      <charset val="178"/>
    </font>
    <font>
      <sz val="11"/>
      <color indexed="17"/>
      <name val="Calibri"/>
      <family val="2"/>
      <charset val="178"/>
    </font>
    <font>
      <b/>
      <sz val="11"/>
      <color indexed="52"/>
      <name val="Calibri"/>
      <family val="2"/>
      <charset val="178"/>
    </font>
    <font>
      <b/>
      <sz val="11"/>
      <color indexed="10"/>
      <name val="Arial"/>
      <family val="2"/>
      <charset val="178"/>
    </font>
    <font>
      <b/>
      <sz val="11"/>
      <color indexed="9"/>
      <name val="Calibri"/>
      <family val="2"/>
      <charset val="178"/>
    </font>
    <font>
      <sz val="11"/>
      <color indexed="52"/>
      <name val="Calibri"/>
      <family val="2"/>
      <charset val="178"/>
    </font>
    <font>
      <sz val="11"/>
      <color indexed="20"/>
      <name val="Calibri"/>
      <family val="2"/>
      <charset val="178"/>
    </font>
    <font>
      <sz val="11"/>
      <color indexed="20"/>
      <name val="Arial"/>
      <family val="2"/>
      <charset val="178"/>
    </font>
    <font>
      <b/>
      <sz val="18"/>
      <color indexed="56"/>
      <name val="Cambria"/>
      <family val="2"/>
      <charset val="178"/>
    </font>
    <font>
      <b/>
      <sz val="15"/>
      <color indexed="56"/>
      <name val="Calibri"/>
      <family val="2"/>
      <charset val="178"/>
    </font>
    <font>
      <b/>
      <sz val="13"/>
      <color indexed="56"/>
      <name val="Calibri"/>
      <family val="2"/>
      <charset val="178"/>
    </font>
    <font>
      <b/>
      <sz val="11"/>
      <color indexed="56"/>
      <name val="Calibri"/>
      <family val="2"/>
      <charset val="178"/>
    </font>
    <font>
      <sz val="11"/>
      <color indexed="60"/>
      <name val="Calibri"/>
      <family val="2"/>
      <charset val="178"/>
    </font>
    <font>
      <sz val="11"/>
      <color indexed="19"/>
      <name val="Arial"/>
      <family val="2"/>
      <charset val="178"/>
    </font>
    <font>
      <sz val="12"/>
      <name val="Simplified Arabic"/>
      <family val="1"/>
    </font>
    <font>
      <sz val="11"/>
      <color indexed="10"/>
      <name val="Calibri"/>
      <family val="2"/>
      <charset val="178"/>
    </font>
    <font>
      <i/>
      <sz val="11"/>
      <color indexed="23"/>
      <name val="Calibri"/>
      <family val="2"/>
      <charset val="178"/>
    </font>
    <font>
      <i/>
      <sz val="11"/>
      <color indexed="23"/>
      <name val="Arial"/>
      <family val="2"/>
      <charset val="178"/>
    </font>
    <font>
      <u/>
      <sz val="11"/>
      <color indexed="36"/>
      <name val="돋움"/>
      <family val="3"/>
      <charset val="129"/>
    </font>
    <font>
      <sz val="14"/>
      <name val="뼻뮝"/>
      <family val="1"/>
      <charset val="129"/>
    </font>
    <font>
      <sz val="11"/>
      <name val="돋움"/>
      <family val="3"/>
      <charset val="129"/>
    </font>
    <font>
      <sz val="12"/>
      <name val="뼻뮝"/>
      <family val="1"/>
      <charset val="129"/>
    </font>
    <font>
      <sz val="11"/>
      <name val="돋움"/>
      <charset val="129"/>
    </font>
    <font>
      <b/>
      <sz val="10"/>
      <name val="Times New Roman"/>
      <family val="1"/>
    </font>
    <font>
      <sz val="11"/>
      <color indexed="17"/>
      <name val="宋体"/>
      <charset val="134"/>
    </font>
    <font>
      <sz val="11"/>
      <color indexed="20"/>
      <name val="宋体"/>
      <charset val="134"/>
    </font>
    <font>
      <sz val="14"/>
      <name val="ＭＳ 明朝"/>
      <family val="1"/>
      <charset val="128"/>
    </font>
    <font>
      <sz val="14"/>
      <name val="ＭＳ 明朝"/>
      <family val="3"/>
      <charset val="128"/>
    </font>
    <font>
      <b/>
      <sz val="18"/>
      <color indexed="56"/>
      <name val="宋体"/>
      <charset val="134"/>
    </font>
    <font>
      <b/>
      <sz val="15"/>
      <color indexed="56"/>
      <name val="宋体"/>
      <charset val="134"/>
    </font>
    <font>
      <b/>
      <sz val="13"/>
      <color indexed="56"/>
      <name val="宋体"/>
      <charset val="134"/>
    </font>
    <font>
      <b/>
      <sz val="11"/>
      <color indexed="56"/>
      <name val="宋体"/>
      <charset val="134"/>
    </font>
    <font>
      <b/>
      <sz val="18"/>
      <color indexed="56"/>
      <name val="Cambria"/>
      <family val="1"/>
    </font>
    <font>
      <b/>
      <sz val="11"/>
      <color indexed="9"/>
      <name val="宋体"/>
      <charset val="134"/>
    </font>
    <font>
      <b/>
      <sz val="11"/>
      <color indexed="8"/>
      <name val="宋体"/>
      <charset val="134"/>
    </font>
    <font>
      <u/>
      <sz val="8.25"/>
      <color indexed="36"/>
      <name val="ＭＳ Ｐゴシック"/>
      <family val="3"/>
      <charset val="128"/>
    </font>
    <font>
      <u/>
      <sz val="8.25"/>
      <color indexed="36"/>
      <name val="ＭＳ Ｐゴシック"/>
      <family val="2"/>
      <charset val="128"/>
    </font>
    <font>
      <i/>
      <sz val="11"/>
      <color indexed="23"/>
      <name val="宋体"/>
      <charset val="134"/>
    </font>
    <font>
      <sz val="11"/>
      <color indexed="10"/>
      <name val="宋体"/>
      <charset val="134"/>
    </font>
    <font>
      <b/>
      <sz val="11"/>
      <color indexed="52"/>
      <name val="宋体"/>
      <charset val="134"/>
    </font>
    <font>
      <sz val="11"/>
      <color indexed="62"/>
      <name val="宋体"/>
      <charset val="134"/>
    </font>
    <font>
      <b/>
      <sz val="11"/>
      <color indexed="63"/>
      <name val="宋体"/>
      <charset val="134"/>
    </font>
    <font>
      <sz val="11"/>
      <color indexed="60"/>
      <name val="宋体"/>
      <charset val="134"/>
    </font>
    <font>
      <sz val="10"/>
      <name val="ＭＳ 明朝"/>
      <family val="3"/>
      <charset val="128"/>
    </font>
    <font>
      <sz val="11"/>
      <color indexed="52"/>
      <name val="宋体"/>
      <charset val="134"/>
    </font>
    <font>
      <b/>
      <sz val="12"/>
      <color theme="1"/>
      <name val="Calibri"/>
      <family val="2"/>
      <scheme val="minor"/>
    </font>
    <font>
      <sz val="14"/>
      <color indexed="24"/>
      <name val="Arial"/>
      <family val="2"/>
    </font>
    <font>
      <sz val="12"/>
      <name val="MS Sans Serif"/>
      <family val="2"/>
    </font>
    <font>
      <sz val="12"/>
      <name val="MS Sans Serif"/>
      <family val="2"/>
      <charset val="178"/>
    </font>
    <font>
      <sz val="18"/>
      <color indexed="24"/>
      <name val="Arial"/>
      <family val="2"/>
    </font>
    <font>
      <b/>
      <i/>
      <sz val="16"/>
      <color indexed="24"/>
      <name val="Times New Roman"/>
      <family val="1"/>
    </font>
    <font>
      <sz val="12"/>
      <color theme="1"/>
      <name val="Times New Roman"/>
      <family val="2"/>
    </font>
    <font>
      <sz val="10"/>
      <name val="Comic Sans MS"/>
      <family val="4"/>
    </font>
    <font>
      <sz val="12"/>
      <name val="Arabic Transparent"/>
      <charset val="178"/>
    </font>
    <font>
      <b/>
      <sz val="9"/>
      <name val="Arial"/>
      <family val="2"/>
    </font>
    <font>
      <sz val="7"/>
      <name val="Arial"/>
      <family val="2"/>
    </font>
    <font>
      <u/>
      <sz val="11"/>
      <color theme="10"/>
      <name val="Arial"/>
      <family val="2"/>
      <charset val="178"/>
    </font>
    <font>
      <sz val="10"/>
      <color indexed="62"/>
      <name val="Arial"/>
      <family val="2"/>
    </font>
    <font>
      <sz val="10"/>
      <color theme="1"/>
      <name val="Calibri"/>
      <family val="1"/>
      <scheme val="minor"/>
    </font>
    <font>
      <sz val="6"/>
      <color indexed="8"/>
      <name val="Arial MT"/>
    </font>
    <font>
      <sz val="11"/>
      <name val="–¾’©"/>
      <charset val="128"/>
    </font>
    <font>
      <b/>
      <sz val="14"/>
      <color indexed="18"/>
      <name val="Frutiger 55 Roman"/>
      <family val="2"/>
    </font>
    <font>
      <b/>
      <i/>
      <sz val="12"/>
      <color indexed="62"/>
      <name val="Frutiger 55 Roman"/>
      <family val="2"/>
    </font>
    <font>
      <b/>
      <sz val="11"/>
      <color indexed="12"/>
      <name val="Frutiger 55 Roman"/>
      <family val="2"/>
    </font>
    <font>
      <sz val="12"/>
      <name val="Frutiger 55 Roman"/>
      <family val="2"/>
    </font>
    <font>
      <sz val="10"/>
      <name val="Arial Narrow"/>
      <family val="2"/>
    </font>
    <font>
      <sz val="10"/>
      <name val="Times New Roman Cyr"/>
      <charset val="204"/>
    </font>
    <font>
      <sz val="11"/>
      <color theme="1"/>
      <name val="Calibri"/>
      <family val="3"/>
      <charset val="129"/>
      <scheme val="minor"/>
    </font>
    <font>
      <sz val="9"/>
      <name val="Geneva"/>
      <family val="2"/>
    </font>
    <font>
      <sz val="12"/>
      <color indexed="12"/>
      <name val="Palatino"/>
      <family val="1"/>
    </font>
    <font>
      <sz val="8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2"/>
      <color rgb="FFFFFF00"/>
      <name val="Calibri"/>
      <family val="2"/>
      <scheme val="minor"/>
    </font>
    <font>
      <sz val="11"/>
      <name val="Calibri"/>
      <family val="2"/>
      <scheme val="minor"/>
    </font>
    <font>
      <b/>
      <sz val="11"/>
      <color rgb="FFFF0000"/>
      <name val="Calibri"/>
      <family val="2"/>
      <scheme val="minor"/>
    </font>
  </fonts>
  <fills count="10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3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9"/>
      </patternFill>
    </fill>
    <fill>
      <patternFill patternType="solid">
        <fgColor indexed="47"/>
      </patternFill>
    </fill>
    <fill>
      <patternFill patternType="solid">
        <fgColor indexed="26"/>
      </patternFill>
    </fill>
    <fill>
      <patternFill patternType="solid">
        <fgColor indexed="27"/>
      </patternFill>
    </fill>
    <fill>
      <patternFill patternType="solid">
        <fgColor indexed="31"/>
      </patternFill>
    </fill>
    <fill>
      <patternFill patternType="solid">
        <fgColor indexed="44"/>
      </patternFill>
    </fill>
    <fill>
      <patternFill patternType="solid">
        <fgColor indexed="45"/>
      </patternFill>
    </fill>
    <fill>
      <patternFill patternType="solid">
        <fgColor indexed="29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2"/>
      </patternFill>
    </fill>
    <fill>
      <patternFill patternType="solid">
        <fgColor indexed="43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49"/>
      </patternFill>
    </fill>
    <fill>
      <patternFill patternType="solid">
        <fgColor indexed="30"/>
      </patternFill>
    </fill>
    <fill>
      <patternFill patternType="solid">
        <fgColor indexed="53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indexed="31"/>
        <bgColor indexed="31"/>
      </patternFill>
    </fill>
    <fill>
      <patternFill patternType="solid">
        <fgColor indexed="44"/>
        <bgColor indexed="44"/>
      </patternFill>
    </fill>
    <fill>
      <patternFill patternType="solid">
        <fgColor indexed="54"/>
        <bgColor indexed="54"/>
      </patternFill>
    </fill>
    <fill>
      <patternFill patternType="solid">
        <fgColor indexed="62"/>
      </patternFill>
    </fill>
    <fill>
      <patternFill patternType="solid">
        <fgColor indexed="56"/>
      </patternFill>
    </fill>
    <fill>
      <patternFill patternType="solid">
        <fgColor indexed="26"/>
        <bgColor indexed="26"/>
      </patternFill>
    </fill>
    <fill>
      <patternFill patternType="solid">
        <fgColor indexed="22"/>
        <bgColor indexed="22"/>
      </patternFill>
    </fill>
    <fill>
      <patternFill patternType="solid">
        <fgColor indexed="55"/>
        <bgColor indexed="55"/>
      </patternFill>
    </fill>
    <fill>
      <patternFill patternType="solid">
        <fgColor indexed="25"/>
        <bgColor indexed="25"/>
      </patternFill>
    </fill>
    <fill>
      <patternFill patternType="solid">
        <fgColor indexed="10"/>
      </patternFill>
    </fill>
    <fill>
      <patternFill patternType="solid">
        <fgColor indexed="42"/>
        <bgColor indexed="42"/>
      </patternFill>
    </fill>
    <fill>
      <patternFill patternType="solid">
        <fgColor indexed="57"/>
      </patternFill>
    </fill>
    <fill>
      <patternFill patternType="solid">
        <fgColor indexed="54"/>
      </patternFill>
    </fill>
    <fill>
      <patternFill patternType="solid">
        <fgColor indexed="27"/>
        <bgColor indexed="27"/>
      </patternFill>
    </fill>
    <fill>
      <patternFill patternType="solid">
        <fgColor indexed="49"/>
        <bgColor indexed="49"/>
      </patternFill>
    </fill>
    <fill>
      <patternFill patternType="solid">
        <fgColor indexed="47"/>
        <bgColor indexed="47"/>
      </patternFill>
    </fill>
    <fill>
      <patternFill patternType="solid">
        <fgColor indexed="52"/>
        <bgColor indexed="52"/>
      </patternFill>
    </fill>
    <fill>
      <patternFill patternType="solid">
        <fgColor indexed="45"/>
        <bgColor indexed="45"/>
      </patternFill>
    </fill>
    <fill>
      <patternFill patternType="solid">
        <fgColor indexed="9"/>
        <bgColor indexed="9"/>
      </patternFill>
    </fill>
    <fill>
      <patternFill patternType="solid">
        <fgColor indexed="55"/>
      </patternFill>
    </fill>
    <fill>
      <patternFill patternType="solid">
        <fgColor indexed="41"/>
        <bgColor indexed="64"/>
      </patternFill>
    </fill>
    <fill>
      <patternFill patternType="lightUp">
        <fgColor indexed="9"/>
        <bgColor indexed="55"/>
      </patternFill>
    </fill>
    <fill>
      <patternFill patternType="lightUp">
        <fgColor indexed="9"/>
        <bgColor indexed="29"/>
      </patternFill>
    </fill>
    <fill>
      <patternFill patternType="lightUp">
        <fgColor indexed="9"/>
        <bgColor indexed="22"/>
      </patternFill>
    </fill>
    <fill>
      <patternFill patternType="solid">
        <fgColor indexed="12"/>
      </patternFill>
    </fill>
    <fill>
      <patternFill patternType="solid">
        <fgColor indexed="13"/>
      </patternFill>
    </fill>
    <fill>
      <patternFill patternType="solid">
        <fgColor indexed="9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15"/>
      </patternFill>
    </fill>
    <fill>
      <patternFill patternType="solid">
        <fgColor indexed="43"/>
        <bgColor indexed="43"/>
      </patternFill>
    </fill>
    <fill>
      <patternFill patternType="mediumGray">
        <fgColor indexed="22"/>
      </patternFill>
    </fill>
    <fill>
      <patternFill patternType="solid">
        <fgColor indexed="58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AF6A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</fills>
  <borders count="13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auto="1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10"/>
      </bottom>
      <diagonal/>
    </border>
    <border>
      <left/>
      <right/>
      <top/>
      <bottom style="double">
        <color indexed="52"/>
      </bottom>
      <diagonal/>
    </border>
    <border>
      <left/>
      <right/>
      <top style="thin">
        <color indexed="64"/>
      </top>
      <bottom/>
      <diagonal/>
    </border>
    <border>
      <left style="thick">
        <color indexed="64"/>
      </left>
      <right/>
      <top/>
      <bottom/>
      <diagonal/>
    </border>
    <border>
      <left style="thick">
        <color indexed="64"/>
      </left>
      <right style="thick">
        <color indexed="64"/>
      </right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 style="medium">
        <color indexed="64"/>
      </right>
      <top/>
      <bottom/>
      <diagonal/>
    </border>
    <border>
      <left/>
      <right/>
      <top style="double">
        <color indexed="64"/>
      </top>
      <bottom style="double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 style="thin">
        <color indexed="64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54"/>
      </bottom>
      <diagonal/>
    </border>
    <border>
      <left/>
      <right/>
      <top/>
      <bottom style="thick">
        <color indexed="56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thick">
        <color indexed="27"/>
      </bottom>
      <diagonal/>
    </border>
    <border>
      <left/>
      <right/>
      <top/>
      <bottom style="medium">
        <color indexed="44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medium">
        <color indexed="27"/>
      </bottom>
      <diagonal/>
    </border>
    <border>
      <left style="hair">
        <color indexed="64"/>
      </left>
      <right style="hair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22"/>
      </left>
      <right style="thin">
        <color indexed="22"/>
      </right>
      <top/>
      <bottom style="thin">
        <color indexed="22"/>
      </bottom>
      <diagonal/>
    </border>
    <border>
      <left style="thin">
        <color indexed="22"/>
      </left>
      <right style="thin">
        <color indexed="22"/>
      </right>
      <top style="thin">
        <color indexed="64"/>
      </top>
      <bottom style="thin">
        <color indexed="22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49"/>
      </bottom>
      <diagonal/>
    </border>
    <border>
      <left/>
      <right/>
      <top/>
      <bottom style="medium">
        <color indexed="49"/>
      </bottom>
      <diagonal/>
    </border>
    <border>
      <left/>
      <right/>
      <top style="thin">
        <color indexed="54"/>
      </top>
      <bottom style="double">
        <color indexed="54"/>
      </bottom>
      <diagonal/>
    </border>
    <border>
      <left/>
      <right/>
      <top style="double">
        <color indexed="64"/>
      </top>
      <bottom/>
      <diagonal/>
    </border>
    <border>
      <left/>
      <right/>
      <top style="thin">
        <color indexed="56"/>
      </top>
      <bottom style="double">
        <color indexed="56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double">
        <color indexed="64"/>
      </left>
      <right style="thin">
        <color indexed="8"/>
      </right>
      <top/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/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medium">
        <color indexed="64"/>
      </right>
      <top style="double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/>
      <bottom style="thin">
        <color indexed="64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 style="thin">
        <color indexed="64"/>
      </left>
      <right/>
      <top/>
      <bottom style="double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double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4" tint="-0.249977111117893"/>
      </left>
      <right style="thin">
        <color theme="4" tint="-0.249977111117893"/>
      </right>
      <top/>
      <bottom style="thin">
        <color theme="4" tint="-0.249977111117893"/>
      </bottom>
      <diagonal/>
    </border>
    <border>
      <left style="thin">
        <color theme="4" tint="-0.249977111117893"/>
      </left>
      <right style="thin">
        <color theme="4" tint="-0.249977111117893"/>
      </right>
      <top style="thin">
        <color theme="4" tint="-0.249977111117893"/>
      </top>
      <bottom style="thin">
        <color theme="4" tint="-0.249977111117893"/>
      </bottom>
      <diagonal/>
    </border>
    <border>
      <left style="thin">
        <color theme="4" tint="-0.249977111117893"/>
      </left>
      <right/>
      <top style="thin">
        <color theme="4" tint="-0.249977111117893"/>
      </top>
      <bottom style="thin">
        <color theme="4" tint="-0.249977111117893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/>
      <top/>
      <bottom style="medium">
        <color indexed="64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indexed="64"/>
      </bottom>
      <diagonal/>
    </border>
    <border>
      <left/>
      <right style="thin">
        <color auto="1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double">
        <color indexed="64"/>
      </top>
      <bottom style="double">
        <color indexed="64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indexed="64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/>
      <right/>
      <top/>
      <bottom style="double">
        <color indexed="64"/>
      </bottom>
      <diagonal/>
    </border>
    <border>
      <left/>
      <right style="thin">
        <color indexed="64"/>
      </right>
      <top/>
      <bottom style="double">
        <color indexed="64"/>
      </bottom>
      <diagonal/>
    </border>
    <border>
      <left/>
      <right style="thin">
        <color indexed="64"/>
      </right>
      <top style="double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34679">
    <xf numFmtId="0" fontId="0" fillId="0" borderId="0"/>
    <xf numFmtId="9" fontId="1" fillId="0" borderId="0" applyFont="0" applyFill="0" applyBorder="0" applyAlignment="0" applyProtection="0"/>
    <xf numFmtId="165" fontId="4" fillId="0" borderId="0">
      <protection locked="0"/>
    </xf>
    <xf numFmtId="0" fontId="5" fillId="0" borderId="0"/>
    <xf numFmtId="165" fontId="6" fillId="0" borderId="0">
      <protection locked="0"/>
    </xf>
    <xf numFmtId="165" fontId="6" fillId="0" borderId="0">
      <protection locked="0"/>
    </xf>
    <xf numFmtId="165" fontId="4" fillId="0" borderId="0">
      <protection locked="0"/>
    </xf>
    <xf numFmtId="165" fontId="4" fillId="0" borderId="0">
      <protection locked="0"/>
    </xf>
    <xf numFmtId="165" fontId="4" fillId="0" borderId="0">
      <protection locked="0"/>
    </xf>
    <xf numFmtId="165" fontId="4" fillId="0" borderId="0">
      <protection locked="0"/>
    </xf>
    <xf numFmtId="165" fontId="4" fillId="0" borderId="0">
      <protection locked="0"/>
    </xf>
    <xf numFmtId="165" fontId="4" fillId="0" borderId="0">
      <protection locked="0"/>
    </xf>
    <xf numFmtId="165" fontId="4" fillId="0" borderId="0">
      <protection locked="0"/>
    </xf>
    <xf numFmtId="165" fontId="4" fillId="0" borderId="0">
      <protection locked="0"/>
    </xf>
    <xf numFmtId="165" fontId="4" fillId="0" borderId="0">
      <protection locked="0"/>
    </xf>
    <xf numFmtId="165" fontId="6" fillId="0" borderId="0">
      <protection locked="0"/>
    </xf>
    <xf numFmtId="165" fontId="6" fillId="0" borderId="0">
      <protection locked="0"/>
    </xf>
    <xf numFmtId="165" fontId="4" fillId="0" borderId="0">
      <protection locked="0"/>
    </xf>
    <xf numFmtId="165" fontId="4" fillId="0" borderId="0">
      <protection locked="0"/>
    </xf>
    <xf numFmtId="165" fontId="6" fillId="0" borderId="0">
      <protection locked="0"/>
    </xf>
    <xf numFmtId="165" fontId="4" fillId="0" borderId="0">
      <protection locked="0"/>
    </xf>
    <xf numFmtId="165" fontId="4" fillId="0" borderId="0">
      <protection locked="0"/>
    </xf>
    <xf numFmtId="165" fontId="4" fillId="0" borderId="0">
      <protection locked="0"/>
    </xf>
    <xf numFmtId="165" fontId="4" fillId="0" borderId="0">
      <protection locked="0"/>
    </xf>
    <xf numFmtId="165" fontId="4" fillId="0" borderId="0">
      <protection locked="0"/>
    </xf>
    <xf numFmtId="165" fontId="4" fillId="0" borderId="0">
      <protection locked="0"/>
    </xf>
    <xf numFmtId="165" fontId="6" fillId="0" borderId="0">
      <protection locked="0"/>
    </xf>
    <xf numFmtId="165" fontId="4" fillId="0" borderId="0">
      <protection locked="0"/>
    </xf>
    <xf numFmtId="165" fontId="4" fillId="0" borderId="0">
      <protection locked="0"/>
    </xf>
    <xf numFmtId="165" fontId="4" fillId="0" borderId="0">
      <protection locked="0"/>
    </xf>
    <xf numFmtId="165" fontId="4" fillId="0" borderId="0">
      <protection locked="0"/>
    </xf>
    <xf numFmtId="165" fontId="4" fillId="0" borderId="0">
      <protection locked="0"/>
    </xf>
    <xf numFmtId="165" fontId="6" fillId="0" borderId="0">
      <protection locked="0"/>
    </xf>
    <xf numFmtId="165" fontId="4" fillId="0" borderId="0">
      <protection locked="0"/>
    </xf>
    <xf numFmtId="165" fontId="4" fillId="0" borderId="0">
      <protection locked="0"/>
    </xf>
    <xf numFmtId="166" fontId="7" fillId="0" borderId="0" applyFont="0" applyFill="0" applyBorder="0" applyAlignment="0" applyProtection="0"/>
    <xf numFmtId="0" fontId="8" fillId="0" borderId="0"/>
    <xf numFmtId="0" fontId="8" fillId="0" borderId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>
      <alignment vertical="top"/>
      <protection locked="0"/>
    </xf>
    <xf numFmtId="0" fontId="11" fillId="0" borderId="0" applyNumberFormat="0" applyFill="0" applyBorder="0" applyAlignment="0" applyProtection="0">
      <alignment vertical="top"/>
      <protection locked="0"/>
    </xf>
    <xf numFmtId="0" fontId="10" fillId="0" borderId="0" applyNumberFormat="0" applyFill="0" applyBorder="0" applyAlignment="0" applyProtection="0">
      <alignment vertical="top"/>
      <protection locked="0"/>
    </xf>
    <xf numFmtId="0" fontId="9" fillId="0" borderId="0" applyFont="0" applyFill="0" applyBorder="0" applyAlignment="0" applyProtection="0"/>
    <xf numFmtId="0" fontId="9" fillId="0" borderId="0" applyFont="0" applyFill="0" applyBorder="0" applyAlignment="0" applyProtection="0"/>
    <xf numFmtId="0" fontId="12" fillId="0" borderId="0"/>
    <xf numFmtId="0" fontId="9" fillId="0" borderId="0" applyNumberFormat="0" applyFill="0" applyBorder="0" applyAlignment="0" applyProtection="0"/>
    <xf numFmtId="165" fontId="6" fillId="0" borderId="0">
      <protection locked="0"/>
    </xf>
    <xf numFmtId="165" fontId="6" fillId="0" borderId="0">
      <protection locked="0"/>
    </xf>
    <xf numFmtId="165" fontId="6" fillId="0" borderId="0">
      <protection locked="0"/>
    </xf>
    <xf numFmtId="165" fontId="6" fillId="0" borderId="0">
      <protection locked="0"/>
    </xf>
    <xf numFmtId="165" fontId="6" fillId="0" borderId="0">
      <protection locked="0"/>
    </xf>
    <xf numFmtId="165" fontId="6" fillId="0" borderId="0">
      <protection locked="0"/>
    </xf>
    <xf numFmtId="165" fontId="6" fillId="0" borderId="0">
      <protection locked="0"/>
    </xf>
    <xf numFmtId="165" fontId="6" fillId="0" borderId="0">
      <protection locked="0"/>
    </xf>
    <xf numFmtId="165" fontId="6" fillId="0" borderId="0">
      <protection locked="0"/>
    </xf>
    <xf numFmtId="165" fontId="6" fillId="0" borderId="0">
      <protection locked="0"/>
    </xf>
    <xf numFmtId="165" fontId="6" fillId="0" borderId="0">
      <protection locked="0"/>
    </xf>
    <xf numFmtId="165" fontId="6" fillId="0" borderId="0">
      <protection locked="0"/>
    </xf>
    <xf numFmtId="165" fontId="6" fillId="0" borderId="0">
      <protection locked="0"/>
    </xf>
    <xf numFmtId="165" fontId="6" fillId="0" borderId="0">
      <protection locked="0"/>
    </xf>
    <xf numFmtId="165" fontId="6" fillId="0" borderId="0">
      <protection locked="0"/>
    </xf>
    <xf numFmtId="165" fontId="6" fillId="0" borderId="0">
      <protection locked="0"/>
    </xf>
    <xf numFmtId="165" fontId="6" fillId="0" borderId="0">
      <protection locked="0"/>
    </xf>
    <xf numFmtId="165" fontId="6" fillId="0" borderId="0">
      <protection locked="0"/>
    </xf>
    <xf numFmtId="165" fontId="6" fillId="0" borderId="0">
      <protection locked="0"/>
    </xf>
    <xf numFmtId="165" fontId="6" fillId="0" borderId="0">
      <protection locked="0"/>
    </xf>
    <xf numFmtId="165" fontId="6" fillId="0" borderId="0">
      <protection locked="0"/>
    </xf>
    <xf numFmtId="165" fontId="6" fillId="0" borderId="0">
      <protection locked="0"/>
    </xf>
    <xf numFmtId="165" fontId="6" fillId="0" borderId="0">
      <protection locked="0"/>
    </xf>
    <xf numFmtId="165" fontId="6" fillId="0" borderId="0">
      <protection locked="0"/>
    </xf>
    <xf numFmtId="165" fontId="6" fillId="0" borderId="0">
      <protection locked="0"/>
    </xf>
    <xf numFmtId="165" fontId="6" fillId="0" borderId="0">
      <protection locked="0"/>
    </xf>
    <xf numFmtId="165" fontId="6" fillId="0" borderId="0">
      <protection locked="0"/>
    </xf>
    <xf numFmtId="165" fontId="6" fillId="0" borderId="0">
      <protection locked="0"/>
    </xf>
    <xf numFmtId="165" fontId="6" fillId="0" borderId="0">
      <protection locked="0"/>
    </xf>
    <xf numFmtId="165" fontId="6" fillId="0" borderId="0">
      <protection locked="0"/>
    </xf>
    <xf numFmtId="165" fontId="6" fillId="0" borderId="0">
      <protection locked="0"/>
    </xf>
    <xf numFmtId="165" fontId="6" fillId="0" borderId="0">
      <protection locked="0"/>
    </xf>
    <xf numFmtId="165" fontId="6" fillId="0" borderId="0">
      <protection locked="0"/>
    </xf>
    <xf numFmtId="165" fontId="6" fillId="0" borderId="0">
      <protection locked="0"/>
    </xf>
    <xf numFmtId="165" fontId="6" fillId="0" borderId="0">
      <protection locked="0"/>
    </xf>
    <xf numFmtId="165" fontId="6" fillId="0" borderId="0">
      <protection locked="0"/>
    </xf>
    <xf numFmtId="165" fontId="6" fillId="0" borderId="0">
      <protection locked="0"/>
    </xf>
    <xf numFmtId="165" fontId="6" fillId="0" borderId="0">
      <protection locked="0"/>
    </xf>
    <xf numFmtId="165" fontId="6" fillId="0" borderId="0">
      <protection locked="0"/>
    </xf>
    <xf numFmtId="165" fontId="6" fillId="0" borderId="0">
      <protection locked="0"/>
    </xf>
    <xf numFmtId="165" fontId="6" fillId="0" borderId="0">
      <protection locked="0"/>
    </xf>
    <xf numFmtId="165" fontId="6" fillId="0" borderId="0">
      <protection locked="0"/>
    </xf>
    <xf numFmtId="165" fontId="6" fillId="0" borderId="0">
      <protection locked="0"/>
    </xf>
    <xf numFmtId="165" fontId="6" fillId="0" borderId="0">
      <protection locked="0"/>
    </xf>
    <xf numFmtId="165" fontId="6" fillId="0" borderId="0">
      <protection locked="0"/>
    </xf>
    <xf numFmtId="165" fontId="6" fillId="0" borderId="0">
      <protection locked="0"/>
    </xf>
    <xf numFmtId="165" fontId="6" fillId="0" borderId="0">
      <protection locked="0"/>
    </xf>
    <xf numFmtId="165" fontId="6" fillId="0" borderId="0">
      <protection locked="0"/>
    </xf>
    <xf numFmtId="165" fontId="6" fillId="0" borderId="0">
      <protection locked="0"/>
    </xf>
    <xf numFmtId="165" fontId="6" fillId="0" borderId="0">
      <protection locked="0"/>
    </xf>
    <xf numFmtId="165" fontId="6" fillId="0" borderId="0">
      <protection locked="0"/>
    </xf>
    <xf numFmtId="165" fontId="6" fillId="0" borderId="0">
      <protection locked="0"/>
    </xf>
    <xf numFmtId="165" fontId="6" fillId="0" borderId="0">
      <protection locked="0"/>
    </xf>
    <xf numFmtId="165" fontId="6" fillId="0" borderId="0">
      <protection locked="0"/>
    </xf>
    <xf numFmtId="165" fontId="6" fillId="0" borderId="0">
      <protection locked="0"/>
    </xf>
    <xf numFmtId="165" fontId="6" fillId="0" borderId="0">
      <protection locked="0"/>
    </xf>
    <xf numFmtId="165" fontId="6" fillId="0" borderId="0">
      <protection locked="0"/>
    </xf>
    <xf numFmtId="165" fontId="6" fillId="0" borderId="0">
      <protection locked="0"/>
    </xf>
    <xf numFmtId="165" fontId="6" fillId="0" borderId="0">
      <protection locked="0"/>
    </xf>
    <xf numFmtId="165" fontId="6" fillId="0" borderId="0">
      <protection locked="0"/>
    </xf>
    <xf numFmtId="165" fontId="6" fillId="0" borderId="0">
      <protection locked="0"/>
    </xf>
    <xf numFmtId="165" fontId="6" fillId="0" borderId="0">
      <protection locked="0"/>
    </xf>
    <xf numFmtId="165" fontId="6" fillId="0" borderId="0">
      <protection locked="0"/>
    </xf>
    <xf numFmtId="165" fontId="6" fillId="0" borderId="0">
      <protection locked="0"/>
    </xf>
    <xf numFmtId="165" fontId="6" fillId="0" borderId="0">
      <protection locked="0"/>
    </xf>
    <xf numFmtId="165" fontId="6" fillId="0" borderId="0">
      <protection locked="0"/>
    </xf>
    <xf numFmtId="165" fontId="6" fillId="0" borderId="0">
      <protection locked="0"/>
    </xf>
    <xf numFmtId="165" fontId="6" fillId="0" borderId="0">
      <protection locked="0"/>
    </xf>
    <xf numFmtId="165" fontId="6" fillId="0" borderId="0">
      <protection locked="0"/>
    </xf>
    <xf numFmtId="165" fontId="6" fillId="0" borderId="0">
      <protection locked="0"/>
    </xf>
    <xf numFmtId="165" fontId="6" fillId="0" borderId="0">
      <protection locked="0"/>
    </xf>
    <xf numFmtId="165" fontId="6" fillId="0" borderId="0">
      <protection locked="0"/>
    </xf>
    <xf numFmtId="165" fontId="6" fillId="0" borderId="0">
      <protection locked="0"/>
    </xf>
    <xf numFmtId="165" fontId="6" fillId="0" borderId="0">
      <protection locked="0"/>
    </xf>
    <xf numFmtId="165" fontId="6" fillId="0" borderId="0">
      <protection locked="0"/>
    </xf>
    <xf numFmtId="165" fontId="6" fillId="0" borderId="0">
      <protection locked="0"/>
    </xf>
    <xf numFmtId="165" fontId="6" fillId="0" borderId="0">
      <protection locked="0"/>
    </xf>
    <xf numFmtId="165" fontId="6" fillId="0" borderId="0">
      <protection locked="0"/>
    </xf>
    <xf numFmtId="165" fontId="6" fillId="0" borderId="0">
      <protection locked="0"/>
    </xf>
    <xf numFmtId="165" fontId="6" fillId="0" borderId="0">
      <protection locked="0"/>
    </xf>
    <xf numFmtId="165" fontId="6" fillId="0" borderId="0">
      <protection locked="0"/>
    </xf>
    <xf numFmtId="165" fontId="6" fillId="0" borderId="0">
      <protection locked="0"/>
    </xf>
    <xf numFmtId="165" fontId="6" fillId="0" borderId="0">
      <protection locked="0"/>
    </xf>
    <xf numFmtId="165" fontId="6" fillId="0" borderId="0">
      <protection locked="0"/>
    </xf>
    <xf numFmtId="165" fontId="6" fillId="0" borderId="0">
      <protection locked="0"/>
    </xf>
    <xf numFmtId="165" fontId="6" fillId="0" borderId="0">
      <protection locked="0"/>
    </xf>
    <xf numFmtId="165" fontId="6" fillId="0" borderId="0">
      <protection locked="0"/>
    </xf>
    <xf numFmtId="165" fontId="6" fillId="0" borderId="0">
      <protection locked="0"/>
    </xf>
    <xf numFmtId="165" fontId="6" fillId="0" borderId="0">
      <protection locked="0"/>
    </xf>
    <xf numFmtId="165" fontId="6" fillId="0" borderId="0">
      <protection locked="0"/>
    </xf>
    <xf numFmtId="165" fontId="6" fillId="0" borderId="0">
      <protection locked="0"/>
    </xf>
    <xf numFmtId="165" fontId="6" fillId="0" borderId="0">
      <protection locked="0"/>
    </xf>
    <xf numFmtId="165" fontId="6" fillId="0" borderId="0">
      <protection locked="0"/>
    </xf>
    <xf numFmtId="165" fontId="6" fillId="0" borderId="0">
      <protection locked="0"/>
    </xf>
    <xf numFmtId="165" fontId="6" fillId="0" borderId="0">
      <protection locked="0"/>
    </xf>
    <xf numFmtId="165" fontId="6" fillId="0" borderId="0">
      <protection locked="0"/>
    </xf>
    <xf numFmtId="165" fontId="6" fillId="0" borderId="0">
      <protection locked="0"/>
    </xf>
    <xf numFmtId="165" fontId="6" fillId="0" borderId="0">
      <protection locked="0"/>
    </xf>
    <xf numFmtId="165" fontId="6" fillId="0" borderId="0">
      <protection locked="0"/>
    </xf>
    <xf numFmtId="165" fontId="6" fillId="0" borderId="0">
      <protection locked="0"/>
    </xf>
    <xf numFmtId="165" fontId="6" fillId="0" borderId="0">
      <protection locked="0"/>
    </xf>
    <xf numFmtId="165" fontId="6" fillId="0" borderId="0">
      <protection locked="0"/>
    </xf>
    <xf numFmtId="165" fontId="6" fillId="0" borderId="0">
      <protection locked="0"/>
    </xf>
    <xf numFmtId="165" fontId="6" fillId="0" borderId="0">
      <protection locked="0"/>
    </xf>
    <xf numFmtId="165" fontId="6" fillId="0" borderId="0">
      <protection locked="0"/>
    </xf>
    <xf numFmtId="165" fontId="6" fillId="0" borderId="0">
      <protection locked="0"/>
    </xf>
    <xf numFmtId="165" fontId="6" fillId="0" borderId="0">
      <protection locked="0"/>
    </xf>
    <xf numFmtId="165" fontId="6" fillId="0" borderId="0">
      <protection locked="0"/>
    </xf>
    <xf numFmtId="165" fontId="6" fillId="0" borderId="0">
      <protection locked="0"/>
    </xf>
    <xf numFmtId="165" fontId="6" fillId="0" borderId="0">
      <protection locked="0"/>
    </xf>
    <xf numFmtId="165" fontId="6" fillId="0" borderId="0">
      <protection locked="0"/>
    </xf>
    <xf numFmtId="165" fontId="6" fillId="0" borderId="0">
      <protection locked="0"/>
    </xf>
    <xf numFmtId="165" fontId="6" fillId="0" borderId="0">
      <protection locked="0"/>
    </xf>
    <xf numFmtId="0" fontId="13" fillId="0" borderId="0"/>
    <xf numFmtId="165" fontId="4" fillId="0" borderId="0">
      <protection locked="0"/>
    </xf>
    <xf numFmtId="165" fontId="4" fillId="0" borderId="0">
      <protection locked="0"/>
    </xf>
    <xf numFmtId="165" fontId="4" fillId="0" borderId="0">
      <protection locked="0"/>
    </xf>
    <xf numFmtId="165" fontId="4" fillId="0" borderId="0">
      <protection locked="0"/>
    </xf>
    <xf numFmtId="165" fontId="6" fillId="0" borderId="0">
      <protection locked="0"/>
    </xf>
    <xf numFmtId="165" fontId="4" fillId="0" borderId="0">
      <protection locked="0"/>
    </xf>
    <xf numFmtId="165" fontId="4" fillId="0" borderId="0">
      <protection locked="0"/>
    </xf>
    <xf numFmtId="165" fontId="4" fillId="0" borderId="0">
      <protection locked="0"/>
    </xf>
    <xf numFmtId="165" fontId="4" fillId="0" borderId="0">
      <protection locked="0"/>
    </xf>
    <xf numFmtId="165" fontId="6" fillId="0" borderId="0">
      <protection locked="0"/>
    </xf>
    <xf numFmtId="165" fontId="6" fillId="0" borderId="0">
      <protection locked="0"/>
    </xf>
    <xf numFmtId="165" fontId="6" fillId="0" borderId="0">
      <protection locked="0"/>
    </xf>
    <xf numFmtId="165" fontId="6" fillId="0" borderId="0">
      <protection locked="0"/>
    </xf>
    <xf numFmtId="165" fontId="6" fillId="0" borderId="0">
      <protection locked="0"/>
    </xf>
    <xf numFmtId="165" fontId="6" fillId="0" borderId="0">
      <protection locked="0"/>
    </xf>
    <xf numFmtId="165" fontId="6" fillId="0" borderId="0">
      <protection locked="0"/>
    </xf>
    <xf numFmtId="165" fontId="6" fillId="0" borderId="0">
      <protection locked="0"/>
    </xf>
    <xf numFmtId="0" fontId="14" fillId="0" borderId="0"/>
    <xf numFmtId="165" fontId="6" fillId="0" borderId="0">
      <protection locked="0"/>
    </xf>
    <xf numFmtId="0" fontId="15" fillId="0" borderId="0"/>
    <xf numFmtId="165" fontId="6" fillId="0" borderId="0">
      <protection locked="0"/>
    </xf>
    <xf numFmtId="165" fontId="6" fillId="0" borderId="0">
      <protection locked="0"/>
    </xf>
    <xf numFmtId="165" fontId="6" fillId="0" borderId="0">
      <protection locked="0"/>
    </xf>
    <xf numFmtId="165" fontId="6" fillId="0" borderId="0">
      <protection locked="0"/>
    </xf>
    <xf numFmtId="165" fontId="6" fillId="0" borderId="0">
      <protection locked="0"/>
    </xf>
    <xf numFmtId="0" fontId="13" fillId="0" borderId="0"/>
    <xf numFmtId="165" fontId="4" fillId="0" borderId="0">
      <protection locked="0"/>
    </xf>
    <xf numFmtId="165" fontId="6" fillId="0" borderId="0">
      <protection locked="0"/>
    </xf>
    <xf numFmtId="165" fontId="4" fillId="0" borderId="0">
      <protection locked="0"/>
    </xf>
    <xf numFmtId="165" fontId="4" fillId="0" borderId="0">
      <protection locked="0"/>
    </xf>
    <xf numFmtId="165" fontId="4" fillId="0" borderId="0">
      <protection locked="0"/>
    </xf>
    <xf numFmtId="165" fontId="4" fillId="0" borderId="0">
      <protection locked="0"/>
    </xf>
    <xf numFmtId="0" fontId="15" fillId="0" borderId="0"/>
    <xf numFmtId="0" fontId="15" fillId="0" borderId="0"/>
    <xf numFmtId="0" fontId="13" fillId="0" borderId="0"/>
    <xf numFmtId="165" fontId="4" fillId="0" borderId="0">
      <protection locked="0"/>
    </xf>
    <xf numFmtId="165" fontId="4" fillId="0" borderId="0">
      <protection locked="0"/>
    </xf>
    <xf numFmtId="165" fontId="6" fillId="0" borderId="0">
      <protection locked="0"/>
    </xf>
    <xf numFmtId="165" fontId="4" fillId="0" borderId="0">
      <protection locked="0"/>
    </xf>
    <xf numFmtId="165" fontId="4" fillId="0" borderId="0">
      <protection locked="0"/>
    </xf>
    <xf numFmtId="165" fontId="4" fillId="0" borderId="0">
      <protection locked="0"/>
    </xf>
    <xf numFmtId="165" fontId="4" fillId="0" borderId="0">
      <protection locked="0"/>
    </xf>
    <xf numFmtId="165" fontId="4" fillId="0" borderId="0">
      <protection locked="0"/>
    </xf>
    <xf numFmtId="165" fontId="6" fillId="0" borderId="0">
      <protection locked="0"/>
    </xf>
    <xf numFmtId="165" fontId="4" fillId="0" borderId="0">
      <protection locked="0"/>
    </xf>
    <xf numFmtId="165" fontId="6" fillId="0" borderId="0">
      <protection locked="0"/>
    </xf>
    <xf numFmtId="165" fontId="4" fillId="0" borderId="0">
      <protection locked="0"/>
    </xf>
    <xf numFmtId="165" fontId="4" fillId="0" borderId="0">
      <protection locked="0"/>
    </xf>
    <xf numFmtId="165" fontId="4" fillId="0" borderId="0">
      <protection locked="0"/>
    </xf>
    <xf numFmtId="165" fontId="4" fillId="0" borderId="0">
      <protection locked="0"/>
    </xf>
    <xf numFmtId="165" fontId="4" fillId="0" borderId="0">
      <protection locked="0"/>
    </xf>
    <xf numFmtId="165" fontId="4" fillId="0" borderId="0">
      <protection locked="0"/>
    </xf>
    <xf numFmtId="165" fontId="4" fillId="0" borderId="0">
      <protection locked="0"/>
    </xf>
    <xf numFmtId="165" fontId="4" fillId="0" borderId="0">
      <protection locked="0"/>
    </xf>
    <xf numFmtId="165" fontId="4" fillId="0" borderId="0">
      <protection locked="0"/>
    </xf>
    <xf numFmtId="165" fontId="4" fillId="0" borderId="0">
      <protection locked="0"/>
    </xf>
    <xf numFmtId="0" fontId="15" fillId="0" borderId="0"/>
    <xf numFmtId="0" fontId="5" fillId="0" borderId="0"/>
    <xf numFmtId="0" fontId="15" fillId="0" borderId="0"/>
    <xf numFmtId="0" fontId="15" fillId="0" borderId="0"/>
    <xf numFmtId="0" fontId="13" fillId="0" borderId="0"/>
    <xf numFmtId="0" fontId="13" fillId="0" borderId="0"/>
    <xf numFmtId="165" fontId="4" fillId="0" borderId="0">
      <protection locked="0"/>
    </xf>
    <xf numFmtId="165" fontId="6" fillId="0" borderId="0">
      <protection locked="0"/>
    </xf>
    <xf numFmtId="165" fontId="4" fillId="0" borderId="0">
      <protection locked="0"/>
    </xf>
    <xf numFmtId="165" fontId="4" fillId="0" borderId="0">
      <protection locked="0"/>
    </xf>
    <xf numFmtId="165" fontId="4" fillId="0" borderId="0">
      <protection locked="0"/>
    </xf>
    <xf numFmtId="165" fontId="4" fillId="0" borderId="0">
      <protection locked="0"/>
    </xf>
    <xf numFmtId="165" fontId="4" fillId="0" borderId="0">
      <protection locked="0"/>
    </xf>
    <xf numFmtId="165" fontId="6" fillId="0" borderId="0">
      <protection locked="0"/>
    </xf>
    <xf numFmtId="165" fontId="4" fillId="0" borderId="0">
      <protection locked="0"/>
    </xf>
    <xf numFmtId="0" fontId="13" fillId="0" borderId="0"/>
    <xf numFmtId="165" fontId="4" fillId="0" borderId="0">
      <protection locked="0"/>
    </xf>
    <xf numFmtId="165" fontId="6" fillId="0" borderId="0">
      <protection locked="0"/>
    </xf>
    <xf numFmtId="165" fontId="4" fillId="0" borderId="0">
      <protection locked="0"/>
    </xf>
    <xf numFmtId="165" fontId="4" fillId="0" borderId="0">
      <protection locked="0"/>
    </xf>
    <xf numFmtId="165" fontId="4" fillId="0" borderId="0">
      <protection locked="0"/>
    </xf>
    <xf numFmtId="165" fontId="4" fillId="0" borderId="0">
      <protection locked="0"/>
    </xf>
    <xf numFmtId="165" fontId="6" fillId="0" borderId="0">
      <protection locked="0"/>
    </xf>
    <xf numFmtId="165" fontId="6" fillId="0" borderId="0">
      <protection locked="0"/>
    </xf>
    <xf numFmtId="165" fontId="6" fillId="0" borderId="0">
      <protection locked="0"/>
    </xf>
    <xf numFmtId="165" fontId="6" fillId="0" borderId="0">
      <protection locked="0"/>
    </xf>
    <xf numFmtId="165" fontId="6" fillId="0" borderId="0">
      <protection locked="0"/>
    </xf>
    <xf numFmtId="165" fontId="6" fillId="0" borderId="0">
      <protection locked="0"/>
    </xf>
    <xf numFmtId="165" fontId="6" fillId="0" borderId="0">
      <protection locked="0"/>
    </xf>
    <xf numFmtId="165" fontId="6" fillId="0" borderId="0">
      <protection locked="0"/>
    </xf>
    <xf numFmtId="165" fontId="6" fillId="0" borderId="0">
      <protection locked="0"/>
    </xf>
    <xf numFmtId="165" fontId="6" fillId="0" borderId="0">
      <protection locked="0"/>
    </xf>
    <xf numFmtId="165" fontId="6" fillId="0" borderId="0">
      <protection locked="0"/>
    </xf>
    <xf numFmtId="165" fontId="6" fillId="0" borderId="0">
      <protection locked="0"/>
    </xf>
    <xf numFmtId="165" fontId="6" fillId="0" borderId="0">
      <protection locked="0"/>
    </xf>
    <xf numFmtId="165" fontId="6" fillId="0" borderId="0">
      <protection locked="0"/>
    </xf>
    <xf numFmtId="165" fontId="6" fillId="0" borderId="0">
      <protection locked="0"/>
    </xf>
    <xf numFmtId="165" fontId="6" fillId="0" borderId="0">
      <protection locked="0"/>
    </xf>
    <xf numFmtId="165" fontId="6" fillId="0" borderId="0">
      <protection locked="0"/>
    </xf>
    <xf numFmtId="165" fontId="6" fillId="0" borderId="0">
      <protection locked="0"/>
    </xf>
    <xf numFmtId="165" fontId="6" fillId="0" borderId="0">
      <protection locked="0"/>
    </xf>
    <xf numFmtId="165" fontId="6" fillId="0" borderId="0">
      <protection locked="0"/>
    </xf>
    <xf numFmtId="165" fontId="6" fillId="0" borderId="0">
      <protection locked="0"/>
    </xf>
    <xf numFmtId="165" fontId="6" fillId="0" borderId="0">
      <protection locked="0"/>
    </xf>
    <xf numFmtId="165" fontId="6" fillId="0" borderId="0">
      <protection locked="0"/>
    </xf>
    <xf numFmtId="165" fontId="6" fillId="0" borderId="0">
      <protection locked="0"/>
    </xf>
    <xf numFmtId="165" fontId="6" fillId="0" borderId="0">
      <protection locked="0"/>
    </xf>
    <xf numFmtId="165" fontId="6" fillId="0" borderId="0">
      <protection locked="0"/>
    </xf>
    <xf numFmtId="165" fontId="6" fillId="0" borderId="0">
      <protection locked="0"/>
    </xf>
    <xf numFmtId="165" fontId="6" fillId="0" borderId="0">
      <protection locked="0"/>
    </xf>
    <xf numFmtId="165" fontId="6" fillId="0" borderId="0">
      <protection locked="0"/>
    </xf>
    <xf numFmtId="165" fontId="6" fillId="0" borderId="0">
      <protection locked="0"/>
    </xf>
    <xf numFmtId="165" fontId="6" fillId="0" borderId="0">
      <protection locked="0"/>
    </xf>
    <xf numFmtId="165" fontId="6" fillId="0" borderId="0">
      <protection locked="0"/>
    </xf>
    <xf numFmtId="165" fontId="6" fillId="0" borderId="0">
      <protection locked="0"/>
    </xf>
    <xf numFmtId="165" fontId="6" fillId="0" borderId="0">
      <protection locked="0"/>
    </xf>
    <xf numFmtId="165" fontId="6" fillId="0" borderId="0">
      <protection locked="0"/>
    </xf>
    <xf numFmtId="165" fontId="6" fillId="0" borderId="0">
      <protection locked="0"/>
    </xf>
    <xf numFmtId="165" fontId="6" fillId="0" borderId="0">
      <protection locked="0"/>
    </xf>
    <xf numFmtId="165" fontId="6" fillId="0" borderId="0">
      <protection locked="0"/>
    </xf>
    <xf numFmtId="165" fontId="6" fillId="0" borderId="0">
      <protection locked="0"/>
    </xf>
    <xf numFmtId="165" fontId="6" fillId="0" borderId="0">
      <protection locked="0"/>
    </xf>
    <xf numFmtId="165" fontId="6" fillId="0" borderId="0">
      <protection locked="0"/>
    </xf>
    <xf numFmtId="165" fontId="6" fillId="0" borderId="0">
      <protection locked="0"/>
    </xf>
    <xf numFmtId="165" fontId="6" fillId="0" borderId="0">
      <protection locked="0"/>
    </xf>
    <xf numFmtId="165" fontId="6" fillId="0" borderId="0">
      <protection locked="0"/>
    </xf>
    <xf numFmtId="165" fontId="6" fillId="0" borderId="0">
      <protection locked="0"/>
    </xf>
    <xf numFmtId="165" fontId="6" fillId="0" borderId="0">
      <protection locked="0"/>
    </xf>
    <xf numFmtId="165" fontId="6" fillId="0" borderId="0">
      <protection locked="0"/>
    </xf>
    <xf numFmtId="165" fontId="6" fillId="0" borderId="0">
      <protection locked="0"/>
    </xf>
    <xf numFmtId="165" fontId="6" fillId="0" borderId="0">
      <protection locked="0"/>
    </xf>
    <xf numFmtId="165" fontId="6" fillId="0" borderId="0">
      <protection locked="0"/>
    </xf>
    <xf numFmtId="165" fontId="4" fillId="0" borderId="0">
      <protection locked="0"/>
    </xf>
    <xf numFmtId="165" fontId="4" fillId="0" borderId="0">
      <protection locked="0"/>
    </xf>
    <xf numFmtId="165" fontId="4" fillId="0" borderId="0">
      <protection locked="0"/>
    </xf>
    <xf numFmtId="165" fontId="4" fillId="0" borderId="0">
      <protection locked="0"/>
    </xf>
    <xf numFmtId="165" fontId="4" fillId="0" borderId="0">
      <protection locked="0"/>
    </xf>
    <xf numFmtId="165" fontId="4" fillId="0" borderId="0">
      <protection locked="0"/>
    </xf>
    <xf numFmtId="165" fontId="4" fillId="0" borderId="0">
      <protection locked="0"/>
    </xf>
    <xf numFmtId="165" fontId="6" fillId="0" borderId="0">
      <protection locked="0"/>
    </xf>
    <xf numFmtId="165" fontId="4" fillId="0" borderId="0">
      <protection locked="0"/>
    </xf>
    <xf numFmtId="0" fontId="7" fillId="0" borderId="0"/>
    <xf numFmtId="165" fontId="4" fillId="0" borderId="0">
      <protection locked="0"/>
    </xf>
    <xf numFmtId="165" fontId="4" fillId="0" borderId="0">
      <protection locked="0"/>
    </xf>
    <xf numFmtId="165" fontId="4" fillId="0" borderId="0">
      <protection locked="0"/>
    </xf>
    <xf numFmtId="165" fontId="4" fillId="0" borderId="0">
      <protection locked="0"/>
    </xf>
    <xf numFmtId="0" fontId="15" fillId="0" borderId="0"/>
    <xf numFmtId="0" fontId="13" fillId="0" borderId="0"/>
    <xf numFmtId="165" fontId="4" fillId="0" borderId="0">
      <protection locked="0"/>
    </xf>
    <xf numFmtId="165" fontId="4" fillId="0" borderId="0">
      <protection locked="0"/>
    </xf>
    <xf numFmtId="165" fontId="6" fillId="0" borderId="0">
      <protection locked="0"/>
    </xf>
    <xf numFmtId="165" fontId="4" fillId="0" borderId="0">
      <protection locked="0"/>
    </xf>
    <xf numFmtId="165" fontId="4" fillId="0" borderId="0">
      <protection locked="0"/>
    </xf>
    <xf numFmtId="165" fontId="4" fillId="0" borderId="0">
      <protection locked="0"/>
    </xf>
    <xf numFmtId="165" fontId="4" fillId="0" borderId="0">
      <protection locked="0"/>
    </xf>
    <xf numFmtId="0" fontId="13" fillId="0" borderId="0"/>
    <xf numFmtId="165" fontId="4" fillId="0" borderId="0">
      <protection locked="0"/>
    </xf>
    <xf numFmtId="165" fontId="4" fillId="0" borderId="0">
      <protection locked="0"/>
    </xf>
    <xf numFmtId="165" fontId="4" fillId="0" borderId="0">
      <protection locked="0"/>
    </xf>
    <xf numFmtId="165" fontId="4" fillId="0" borderId="0">
      <protection locked="0"/>
    </xf>
    <xf numFmtId="165" fontId="4" fillId="0" borderId="0">
      <protection locked="0"/>
    </xf>
    <xf numFmtId="0" fontId="15" fillId="0" borderId="0"/>
    <xf numFmtId="0" fontId="5" fillId="0" borderId="0"/>
    <xf numFmtId="0" fontId="13" fillId="0" borderId="0"/>
    <xf numFmtId="0" fontId="13" fillId="0" borderId="0"/>
    <xf numFmtId="0" fontId="7" fillId="0" borderId="0"/>
    <xf numFmtId="0" fontId="13" fillId="0" borderId="0"/>
    <xf numFmtId="165" fontId="4" fillId="0" borderId="0">
      <protection locked="0"/>
    </xf>
    <xf numFmtId="165" fontId="4" fillId="0" borderId="0">
      <protection locked="0"/>
    </xf>
    <xf numFmtId="165" fontId="6" fillId="0" borderId="0">
      <protection locked="0"/>
    </xf>
    <xf numFmtId="165" fontId="4" fillId="0" borderId="0">
      <protection locked="0"/>
    </xf>
    <xf numFmtId="165" fontId="4" fillId="0" borderId="0">
      <protection locked="0"/>
    </xf>
    <xf numFmtId="165" fontId="4" fillId="0" borderId="0">
      <protection locked="0"/>
    </xf>
    <xf numFmtId="165" fontId="4" fillId="0" borderId="0">
      <protection locked="0"/>
    </xf>
    <xf numFmtId="165" fontId="4" fillId="0" borderId="0">
      <protection locked="0"/>
    </xf>
    <xf numFmtId="165" fontId="4" fillId="0" borderId="0">
      <protection locked="0"/>
    </xf>
    <xf numFmtId="165" fontId="4" fillId="0" borderId="0">
      <protection locked="0"/>
    </xf>
    <xf numFmtId="165" fontId="4" fillId="0" borderId="0">
      <protection locked="0"/>
    </xf>
    <xf numFmtId="165" fontId="4" fillId="0" borderId="0">
      <protection locked="0"/>
    </xf>
    <xf numFmtId="0" fontId="13" fillId="0" borderId="0"/>
    <xf numFmtId="165" fontId="6" fillId="0" borderId="0">
      <protection locked="0"/>
    </xf>
    <xf numFmtId="165" fontId="6" fillId="0" borderId="0">
      <protection locked="0"/>
    </xf>
    <xf numFmtId="165" fontId="6" fillId="0" borderId="0">
      <protection locked="0"/>
    </xf>
    <xf numFmtId="0" fontId="13" fillId="0" borderId="0"/>
    <xf numFmtId="0" fontId="5" fillId="0" borderId="0"/>
    <xf numFmtId="165" fontId="4" fillId="0" borderId="0">
      <protection locked="0"/>
    </xf>
    <xf numFmtId="165" fontId="4" fillId="0" borderId="0">
      <protection locked="0"/>
    </xf>
    <xf numFmtId="165" fontId="4" fillId="0" borderId="0">
      <protection locked="0"/>
    </xf>
    <xf numFmtId="165" fontId="4" fillId="0" borderId="0">
      <protection locked="0"/>
    </xf>
    <xf numFmtId="165" fontId="4" fillId="0" borderId="0">
      <protection locked="0"/>
    </xf>
    <xf numFmtId="165" fontId="6" fillId="0" borderId="0">
      <protection locked="0"/>
    </xf>
    <xf numFmtId="165" fontId="6" fillId="0" borderId="0">
      <protection locked="0"/>
    </xf>
    <xf numFmtId="165" fontId="6" fillId="0" borderId="0">
      <protection locked="0"/>
    </xf>
    <xf numFmtId="165" fontId="6" fillId="0" borderId="0">
      <protection locked="0"/>
    </xf>
    <xf numFmtId="165" fontId="6" fillId="0" borderId="0">
      <protection locked="0"/>
    </xf>
    <xf numFmtId="165" fontId="6" fillId="0" borderId="0">
      <protection locked="0"/>
    </xf>
    <xf numFmtId="165" fontId="6" fillId="0" borderId="0">
      <protection locked="0"/>
    </xf>
    <xf numFmtId="165" fontId="6" fillId="0" borderId="0">
      <protection locked="0"/>
    </xf>
    <xf numFmtId="165" fontId="6" fillId="0" borderId="0">
      <protection locked="0"/>
    </xf>
    <xf numFmtId="165" fontId="6" fillId="0" borderId="0">
      <protection locked="0"/>
    </xf>
    <xf numFmtId="165" fontId="6" fillId="0" borderId="0">
      <protection locked="0"/>
    </xf>
    <xf numFmtId="0" fontId="13" fillId="0" borderId="0"/>
    <xf numFmtId="165" fontId="4" fillId="0" borderId="0">
      <protection locked="0"/>
    </xf>
    <xf numFmtId="165" fontId="6" fillId="0" borderId="0">
      <protection locked="0"/>
    </xf>
    <xf numFmtId="165" fontId="4" fillId="0" borderId="0">
      <protection locked="0"/>
    </xf>
    <xf numFmtId="165" fontId="4" fillId="0" borderId="0">
      <protection locked="0"/>
    </xf>
    <xf numFmtId="165" fontId="4" fillId="0" borderId="0">
      <protection locked="0"/>
    </xf>
    <xf numFmtId="165" fontId="4" fillId="0" borderId="0">
      <protection locked="0"/>
    </xf>
    <xf numFmtId="165" fontId="4" fillId="0" borderId="0">
      <protection locked="0"/>
    </xf>
    <xf numFmtId="165" fontId="6" fillId="0" borderId="0">
      <protection locked="0"/>
    </xf>
    <xf numFmtId="165" fontId="4" fillId="0" borderId="0">
      <protection locked="0"/>
    </xf>
    <xf numFmtId="0" fontId="13" fillId="0" borderId="0"/>
    <xf numFmtId="165" fontId="6" fillId="0" borderId="0">
      <protection locked="0"/>
    </xf>
    <xf numFmtId="0" fontId="14" fillId="0" borderId="0"/>
    <xf numFmtId="0" fontId="14" fillId="0" borderId="0"/>
    <xf numFmtId="0" fontId="14" fillId="0" borderId="0"/>
    <xf numFmtId="0" fontId="7" fillId="0" borderId="0"/>
    <xf numFmtId="0" fontId="7" fillId="0" borderId="0"/>
    <xf numFmtId="0" fontId="5" fillId="0" borderId="0"/>
    <xf numFmtId="165" fontId="6" fillId="0" borderId="0">
      <protection locked="0"/>
    </xf>
    <xf numFmtId="165" fontId="6" fillId="0" borderId="0">
      <protection locked="0"/>
    </xf>
    <xf numFmtId="165" fontId="6" fillId="0" borderId="0">
      <protection locked="0"/>
    </xf>
    <xf numFmtId="165" fontId="6" fillId="0" borderId="0">
      <protection locked="0"/>
    </xf>
    <xf numFmtId="165" fontId="6" fillId="0" borderId="0">
      <protection locked="0"/>
    </xf>
    <xf numFmtId="165" fontId="6" fillId="0" borderId="0">
      <protection locked="0"/>
    </xf>
    <xf numFmtId="165" fontId="6" fillId="0" borderId="0">
      <protection locked="0"/>
    </xf>
    <xf numFmtId="165" fontId="6" fillId="0" borderId="0">
      <protection locked="0"/>
    </xf>
    <xf numFmtId="165" fontId="6" fillId="0" borderId="0">
      <protection locked="0"/>
    </xf>
    <xf numFmtId="165" fontId="6" fillId="0" borderId="0">
      <protection locked="0"/>
    </xf>
    <xf numFmtId="165" fontId="6" fillId="0" borderId="0">
      <protection locked="0"/>
    </xf>
    <xf numFmtId="165" fontId="6" fillId="0" borderId="0">
      <protection locked="0"/>
    </xf>
    <xf numFmtId="165" fontId="6" fillId="0" borderId="0">
      <protection locked="0"/>
    </xf>
    <xf numFmtId="165" fontId="6" fillId="0" borderId="0">
      <protection locked="0"/>
    </xf>
    <xf numFmtId="165" fontId="6" fillId="0" borderId="0">
      <protection locked="0"/>
    </xf>
    <xf numFmtId="165" fontId="6" fillId="0" borderId="0">
      <protection locked="0"/>
    </xf>
    <xf numFmtId="0" fontId="13" fillId="0" borderId="0"/>
    <xf numFmtId="165" fontId="4" fillId="0" borderId="0">
      <protection locked="0"/>
    </xf>
    <xf numFmtId="165" fontId="4" fillId="0" borderId="0">
      <protection locked="0"/>
    </xf>
    <xf numFmtId="165" fontId="6" fillId="0" borderId="0">
      <protection locked="0"/>
    </xf>
    <xf numFmtId="165" fontId="4" fillId="0" borderId="0">
      <protection locked="0"/>
    </xf>
    <xf numFmtId="165" fontId="4" fillId="0" borderId="0">
      <protection locked="0"/>
    </xf>
    <xf numFmtId="165" fontId="4" fillId="0" borderId="0">
      <protection locked="0"/>
    </xf>
    <xf numFmtId="165" fontId="4" fillId="0" borderId="0">
      <protection locked="0"/>
    </xf>
    <xf numFmtId="0" fontId="13" fillId="0" borderId="0"/>
    <xf numFmtId="165" fontId="4" fillId="0" borderId="0">
      <protection locked="0"/>
    </xf>
    <xf numFmtId="165" fontId="4" fillId="0" borderId="0">
      <protection locked="0"/>
    </xf>
    <xf numFmtId="165" fontId="6" fillId="0" borderId="0">
      <protection locked="0"/>
    </xf>
    <xf numFmtId="165" fontId="4" fillId="0" borderId="0">
      <protection locked="0"/>
    </xf>
    <xf numFmtId="165" fontId="4" fillId="0" borderId="0">
      <protection locked="0"/>
    </xf>
    <xf numFmtId="165" fontId="4" fillId="0" borderId="0">
      <protection locked="0"/>
    </xf>
    <xf numFmtId="165" fontId="4" fillId="0" borderId="0">
      <protection locked="0"/>
    </xf>
    <xf numFmtId="165" fontId="6" fillId="0" borderId="0">
      <protection locked="0"/>
    </xf>
    <xf numFmtId="165" fontId="6" fillId="0" borderId="0">
      <protection locked="0"/>
    </xf>
    <xf numFmtId="165" fontId="6" fillId="0" borderId="0">
      <protection locked="0"/>
    </xf>
    <xf numFmtId="165" fontId="6" fillId="0" borderId="0">
      <protection locked="0"/>
    </xf>
    <xf numFmtId="0" fontId="13" fillId="0" borderId="0"/>
    <xf numFmtId="0" fontId="7" fillId="0" borderId="0"/>
    <xf numFmtId="0" fontId="7" fillId="0" borderId="0"/>
    <xf numFmtId="0" fontId="7" fillId="0" borderId="0"/>
    <xf numFmtId="0" fontId="7" fillId="0" borderId="0"/>
    <xf numFmtId="40" fontId="16" fillId="0" borderId="0" applyFont="0" applyFill="0" applyBorder="0" applyAlignment="0" applyProtection="0"/>
    <xf numFmtId="40" fontId="16" fillId="0" borderId="0" applyFont="0" applyFill="0" applyBorder="0" applyAlignment="0" applyProtection="0"/>
    <xf numFmtId="40" fontId="7" fillId="0" borderId="0" applyFont="0" applyFill="0" applyBorder="0" applyAlignment="0" applyProtection="0"/>
    <xf numFmtId="40" fontId="7" fillId="0" borderId="0" applyFont="0" applyFill="0" applyBorder="0" applyAlignment="0" applyProtection="0"/>
    <xf numFmtId="0" fontId="17" fillId="0" borderId="0"/>
    <xf numFmtId="167" fontId="7" fillId="0" borderId="0" applyFont="0" applyFill="0" applyBorder="0" applyAlignment="0" applyProtection="0"/>
    <xf numFmtId="168" fontId="18" fillId="0" borderId="0" applyFont="0" applyFill="0" applyBorder="0" applyAlignment="0" applyProtection="0"/>
    <xf numFmtId="169" fontId="18" fillId="0" borderId="0" applyFont="0" applyFill="0" applyBorder="0" applyAlignment="0" applyProtection="0"/>
    <xf numFmtId="170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0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0" fontId="9" fillId="0" borderId="0" applyFont="0" applyFill="0" applyBorder="0" applyAlignment="0" applyProtection="0"/>
    <xf numFmtId="170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0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0" fontId="19" fillId="35" borderId="0" applyNumberFormat="0" applyBorder="0" applyAlignment="0" applyProtection="0"/>
    <xf numFmtId="0" fontId="19" fillId="36" borderId="0" applyNumberFormat="0" applyBorder="0" applyAlignment="0" applyProtection="0"/>
    <xf numFmtId="0" fontId="19" fillId="37" borderId="0" applyNumberFormat="0" applyBorder="0" applyAlignment="0" applyProtection="0"/>
    <xf numFmtId="0" fontId="19" fillId="35" borderId="0" applyNumberFormat="0" applyBorder="0" applyAlignment="0" applyProtection="0"/>
    <xf numFmtId="0" fontId="19" fillId="38" borderId="0" applyNumberFormat="0" applyBorder="0" applyAlignment="0" applyProtection="0"/>
    <xf numFmtId="0" fontId="19" fillId="36" borderId="0" applyNumberFormat="0" applyBorder="0" applyAlignment="0" applyProtection="0"/>
    <xf numFmtId="0" fontId="19" fillId="39" borderId="0" applyNumberFormat="0" applyBorder="0" applyAlignment="0" applyProtection="0"/>
    <xf numFmtId="0" fontId="19" fillId="40" borderId="0" applyNumberFormat="0" applyBorder="0" applyAlignment="0" applyProtection="0"/>
    <xf numFmtId="0" fontId="20" fillId="39" borderId="0" applyNumberFormat="0" applyBorder="0" applyAlignment="0" applyProtection="0"/>
    <xf numFmtId="0" fontId="21" fillId="10" borderId="0" applyNumberFormat="0" applyBorder="0" applyAlignment="0" applyProtection="0"/>
    <xf numFmtId="0" fontId="19" fillId="41" borderId="0" applyNumberFormat="0" applyBorder="0" applyAlignment="0" applyProtection="0"/>
    <xf numFmtId="0" fontId="19" fillId="42" borderId="0" applyNumberFormat="0" applyBorder="0" applyAlignment="0" applyProtection="0"/>
    <xf numFmtId="0" fontId="20" fillId="41" borderId="0" applyNumberFormat="0" applyBorder="0" applyAlignment="0" applyProtection="0"/>
    <xf numFmtId="0" fontId="21" fillId="14" borderId="0" applyNumberFormat="0" applyBorder="0" applyAlignment="0" applyProtection="0"/>
    <xf numFmtId="0" fontId="19" fillId="43" borderId="0" applyNumberFormat="0" applyBorder="0" applyAlignment="0" applyProtection="0"/>
    <xf numFmtId="0" fontId="19" fillId="37" borderId="0" applyNumberFormat="0" applyBorder="0" applyAlignment="0" applyProtection="0"/>
    <xf numFmtId="0" fontId="20" fillId="43" borderId="0" applyNumberFormat="0" applyBorder="0" applyAlignment="0" applyProtection="0"/>
    <xf numFmtId="0" fontId="21" fillId="18" borderId="0" applyNumberFormat="0" applyBorder="0" applyAlignment="0" applyProtection="0"/>
    <xf numFmtId="0" fontId="19" fillId="44" borderId="0" applyNumberFormat="0" applyBorder="0" applyAlignment="0" applyProtection="0"/>
    <xf numFmtId="0" fontId="19" fillId="36" borderId="0" applyNumberFormat="0" applyBorder="0" applyAlignment="0" applyProtection="0"/>
    <xf numFmtId="0" fontId="20" fillId="44" borderId="0" applyNumberFormat="0" applyBorder="0" applyAlignment="0" applyProtection="0"/>
    <xf numFmtId="0" fontId="21" fillId="22" borderId="0" applyNumberFormat="0" applyBorder="0" applyAlignment="0" applyProtection="0"/>
    <xf numFmtId="0" fontId="19" fillId="38" borderId="0" applyNumberFormat="0" applyBorder="0" applyAlignment="0" applyProtection="0"/>
    <xf numFmtId="0" fontId="20" fillId="38" borderId="0" applyNumberFormat="0" applyBorder="0" applyAlignment="0" applyProtection="0"/>
    <xf numFmtId="0" fontId="2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9" fillId="37" borderId="0" applyNumberFormat="0" applyBorder="0" applyAlignment="0" applyProtection="0"/>
    <xf numFmtId="0" fontId="20" fillId="36" borderId="0" applyNumberFormat="0" applyBorder="0" applyAlignment="0" applyProtection="0"/>
    <xf numFmtId="0" fontId="21" fillId="30" borderId="0" applyNumberFormat="0" applyBorder="0" applyAlignment="0" applyProtection="0"/>
    <xf numFmtId="0" fontId="19" fillId="39" borderId="0" applyNumberFormat="0" applyBorder="0" applyAlignment="0" applyProtection="0"/>
    <xf numFmtId="0" fontId="19" fillId="41" borderId="0" applyNumberFormat="0" applyBorder="0" applyAlignment="0" applyProtection="0"/>
    <xf numFmtId="0" fontId="19" fillId="43" borderId="0" applyNumberFormat="0" applyBorder="0" applyAlignment="0" applyProtection="0"/>
    <xf numFmtId="0" fontId="19" fillId="44" borderId="0" applyNumberFormat="0" applyBorder="0" applyAlignment="0" applyProtection="0"/>
    <xf numFmtId="0" fontId="19" fillId="38" borderId="0" applyNumberFormat="0" applyBorder="0" applyAlignment="0" applyProtection="0"/>
    <xf numFmtId="0" fontId="19" fillId="36" borderId="0" applyNumberFormat="0" applyBorder="0" applyAlignment="0" applyProtection="0"/>
    <xf numFmtId="0" fontId="19" fillId="40" borderId="0" applyNumberFormat="0" applyBorder="0" applyAlignment="0" applyProtection="0"/>
    <xf numFmtId="0" fontId="19" fillId="42" borderId="0" applyNumberFormat="0" applyBorder="0" applyAlignment="0" applyProtection="0"/>
    <xf numFmtId="0" fontId="19" fillId="37" borderId="0" applyNumberFormat="0" applyBorder="0" applyAlignment="0" applyProtection="0"/>
    <xf numFmtId="0" fontId="19" fillId="36" borderId="0" applyNumberFormat="0" applyBorder="0" applyAlignment="0" applyProtection="0"/>
    <xf numFmtId="0" fontId="19" fillId="38" borderId="0" applyNumberFormat="0" applyBorder="0" applyAlignment="0" applyProtection="0"/>
    <xf numFmtId="0" fontId="19" fillId="37" borderId="0" applyNumberFormat="0" applyBorder="0" applyAlignment="0" applyProtection="0"/>
    <xf numFmtId="0" fontId="22" fillId="39" borderId="0" applyNumberFormat="0" applyBorder="0" applyAlignment="0" applyProtection="0"/>
    <xf numFmtId="0" fontId="23" fillId="40" borderId="0" applyNumberFormat="0" applyBorder="0" applyAlignment="0" applyProtection="0"/>
    <xf numFmtId="0" fontId="22" fillId="41" borderId="0" applyNumberFormat="0" applyBorder="0" applyAlignment="0" applyProtection="0"/>
    <xf numFmtId="0" fontId="23" fillId="42" borderId="0" applyNumberFormat="0" applyBorder="0" applyAlignment="0" applyProtection="0"/>
    <xf numFmtId="0" fontId="22" fillId="43" borderId="0" applyNumberFormat="0" applyBorder="0" applyAlignment="0" applyProtection="0"/>
    <xf numFmtId="0" fontId="23" fillId="37" borderId="0" applyNumberFormat="0" applyBorder="0" applyAlignment="0" applyProtection="0"/>
    <xf numFmtId="0" fontId="22" fillId="44" borderId="0" applyNumberFormat="0" applyBorder="0" applyAlignment="0" applyProtection="0"/>
    <xf numFmtId="0" fontId="23" fillId="36" borderId="0" applyNumberFormat="0" applyBorder="0" applyAlignment="0" applyProtection="0"/>
    <xf numFmtId="0" fontId="22" fillId="38" borderId="0" applyNumberFormat="0" applyBorder="0" applyAlignment="0" applyProtection="0"/>
    <xf numFmtId="0" fontId="23" fillId="38" borderId="0" applyNumberFormat="0" applyBorder="0" applyAlignment="0" applyProtection="0"/>
    <xf numFmtId="0" fontId="22" fillId="36" borderId="0" applyNumberFormat="0" applyBorder="0" applyAlignment="0" applyProtection="0"/>
    <xf numFmtId="0" fontId="23" fillId="37" borderId="0" applyNumberFormat="0" applyBorder="0" applyAlignment="0" applyProtection="0"/>
    <xf numFmtId="0" fontId="24" fillId="39" borderId="0" applyNumberFormat="0" applyBorder="0" applyAlignment="0" applyProtection="0">
      <alignment vertical="center"/>
    </xf>
    <xf numFmtId="0" fontId="24" fillId="41" borderId="0" applyNumberFormat="0" applyBorder="0" applyAlignment="0" applyProtection="0">
      <alignment vertical="center"/>
    </xf>
    <xf numFmtId="0" fontId="24" fillId="43" borderId="0" applyNumberFormat="0" applyBorder="0" applyAlignment="0" applyProtection="0">
      <alignment vertical="center"/>
    </xf>
    <xf numFmtId="0" fontId="24" fillId="44" borderId="0" applyNumberFormat="0" applyBorder="0" applyAlignment="0" applyProtection="0">
      <alignment vertical="center"/>
    </xf>
    <xf numFmtId="0" fontId="24" fillId="38" borderId="0" applyNumberFormat="0" applyBorder="0" applyAlignment="0" applyProtection="0">
      <alignment vertical="center"/>
    </xf>
    <xf numFmtId="0" fontId="24" fillId="36" borderId="0" applyNumberFormat="0" applyBorder="0" applyAlignment="0" applyProtection="0">
      <alignment vertical="center"/>
    </xf>
    <xf numFmtId="0" fontId="19" fillId="45" borderId="0" applyNumberFormat="0" applyBorder="0" applyAlignment="0" applyProtection="0"/>
    <xf numFmtId="0" fontId="19" fillId="42" borderId="0" applyNumberFormat="0" applyBorder="0" applyAlignment="0" applyProtection="0"/>
    <xf numFmtId="0" fontId="19" fillId="46" borderId="0" applyNumberFormat="0" applyBorder="0" applyAlignment="0" applyProtection="0"/>
    <xf numFmtId="0" fontId="19" fillId="45" borderId="0" applyNumberFormat="0" applyBorder="0" applyAlignment="0" applyProtection="0"/>
    <xf numFmtId="0" fontId="19" fillId="40" borderId="0" applyNumberFormat="0" applyBorder="0" applyAlignment="0" applyProtection="0"/>
    <xf numFmtId="0" fontId="19" fillId="36" borderId="0" applyNumberFormat="0" applyBorder="0" applyAlignment="0" applyProtection="0"/>
    <xf numFmtId="0" fontId="19" fillId="40" borderId="0" applyNumberFormat="0" applyBorder="0" applyAlignment="0" applyProtection="0"/>
    <xf numFmtId="0" fontId="19" fillId="38" borderId="0" applyNumberFormat="0" applyBorder="0" applyAlignment="0" applyProtection="0"/>
    <xf numFmtId="0" fontId="20" fillId="40" borderId="0" applyNumberFormat="0" applyBorder="0" applyAlignment="0" applyProtection="0"/>
    <xf numFmtId="0" fontId="21" fillId="11" borderId="0" applyNumberFormat="0" applyBorder="0" applyAlignment="0" applyProtection="0"/>
    <xf numFmtId="0" fontId="19" fillId="42" borderId="0" applyNumberFormat="0" applyBorder="0" applyAlignment="0" applyProtection="0"/>
    <xf numFmtId="0" fontId="20" fillId="42" borderId="0" applyNumberFormat="0" applyBorder="0" applyAlignment="0" applyProtection="0"/>
    <xf numFmtId="0" fontId="21" fillId="15" borderId="0" applyNumberFormat="0" applyBorder="0" applyAlignment="0" applyProtection="0"/>
    <xf numFmtId="0" fontId="19" fillId="47" borderId="0" applyNumberFormat="0" applyBorder="0" applyAlignment="0" applyProtection="0"/>
    <xf numFmtId="0" fontId="19" fillId="46" borderId="0" applyNumberFormat="0" applyBorder="0" applyAlignment="0" applyProtection="0"/>
    <xf numFmtId="0" fontId="20" fillId="47" borderId="0" applyNumberFormat="0" applyBorder="0" applyAlignment="0" applyProtection="0"/>
    <xf numFmtId="0" fontId="21" fillId="19" borderId="0" applyNumberFormat="0" applyBorder="0" applyAlignment="0" applyProtection="0"/>
    <xf numFmtId="0" fontId="19" fillId="44" borderId="0" applyNumberFormat="0" applyBorder="0" applyAlignment="0" applyProtection="0"/>
    <xf numFmtId="0" fontId="19" fillId="41" borderId="0" applyNumberFormat="0" applyBorder="0" applyAlignment="0" applyProtection="0"/>
    <xf numFmtId="0" fontId="20" fillId="44" borderId="0" applyNumberFormat="0" applyBorder="0" applyAlignment="0" applyProtection="0"/>
    <xf numFmtId="0" fontId="21" fillId="23" borderId="0" applyNumberFormat="0" applyBorder="0" applyAlignment="0" applyProtection="0"/>
    <xf numFmtId="0" fontId="19" fillId="40" borderId="0" applyNumberFormat="0" applyBorder="0" applyAlignment="0" applyProtection="0"/>
    <xf numFmtId="0" fontId="19" fillId="38" borderId="0" applyNumberFormat="0" applyBorder="0" applyAlignment="0" applyProtection="0"/>
    <xf numFmtId="0" fontId="20" fillId="40" borderId="0" applyNumberFormat="0" applyBorder="0" applyAlignment="0" applyProtection="0"/>
    <xf numFmtId="0" fontId="21" fillId="27" borderId="0" applyNumberFormat="0" applyBorder="0" applyAlignment="0" applyProtection="0"/>
    <xf numFmtId="0" fontId="19" fillId="48" borderId="0" applyNumberFormat="0" applyBorder="0" applyAlignment="0" applyProtection="0"/>
    <xf numFmtId="0" fontId="19" fillId="37" borderId="0" applyNumberFormat="0" applyBorder="0" applyAlignment="0" applyProtection="0"/>
    <xf numFmtId="0" fontId="20" fillId="48" borderId="0" applyNumberFormat="0" applyBorder="0" applyAlignment="0" applyProtection="0"/>
    <xf numFmtId="0" fontId="21" fillId="31" borderId="0" applyNumberFormat="0" applyBorder="0" applyAlignment="0" applyProtection="0"/>
    <xf numFmtId="0" fontId="19" fillId="40" borderId="0" applyNumberFormat="0" applyBorder="0" applyAlignment="0" applyProtection="0"/>
    <xf numFmtId="0" fontId="19" fillId="42" borderId="0" applyNumberFormat="0" applyBorder="0" applyAlignment="0" applyProtection="0"/>
    <xf numFmtId="0" fontId="19" fillId="47" borderId="0" applyNumberFormat="0" applyBorder="0" applyAlignment="0" applyProtection="0"/>
    <xf numFmtId="0" fontId="19" fillId="44" borderId="0" applyNumberFormat="0" applyBorder="0" applyAlignment="0" applyProtection="0"/>
    <xf numFmtId="0" fontId="19" fillId="40" borderId="0" applyNumberFormat="0" applyBorder="0" applyAlignment="0" applyProtection="0"/>
    <xf numFmtId="0" fontId="19" fillId="48" borderId="0" applyNumberFormat="0" applyBorder="0" applyAlignment="0" applyProtection="0"/>
    <xf numFmtId="0" fontId="19" fillId="38" borderId="0" applyNumberFormat="0" applyBorder="0" applyAlignment="0" applyProtection="0"/>
    <xf numFmtId="0" fontId="19" fillId="42" borderId="0" applyNumberFormat="0" applyBorder="0" applyAlignment="0" applyProtection="0"/>
    <xf numFmtId="0" fontId="19" fillId="46" borderId="0" applyNumberFormat="0" applyBorder="0" applyAlignment="0" applyProtection="0"/>
    <xf numFmtId="0" fontId="19" fillId="41" borderId="0" applyNumberFormat="0" applyBorder="0" applyAlignment="0" applyProtection="0"/>
    <xf numFmtId="0" fontId="19" fillId="38" borderId="0" applyNumberFormat="0" applyBorder="0" applyAlignment="0" applyProtection="0"/>
    <xf numFmtId="0" fontId="19" fillId="37" borderId="0" applyNumberFormat="0" applyBorder="0" applyAlignment="0" applyProtection="0"/>
    <xf numFmtId="0" fontId="22" fillId="40" borderId="0" applyNumberFormat="0" applyBorder="0" applyAlignment="0" applyProtection="0"/>
    <xf numFmtId="0" fontId="23" fillId="38" borderId="0" applyNumberFormat="0" applyBorder="0" applyAlignment="0" applyProtection="0"/>
    <xf numFmtId="0" fontId="22" fillId="42" borderId="0" applyNumberFormat="0" applyBorder="0" applyAlignment="0" applyProtection="0"/>
    <xf numFmtId="0" fontId="23" fillId="42" borderId="0" applyNumberFormat="0" applyBorder="0" applyAlignment="0" applyProtection="0"/>
    <xf numFmtId="0" fontId="22" fillId="47" borderId="0" applyNumberFormat="0" applyBorder="0" applyAlignment="0" applyProtection="0"/>
    <xf numFmtId="0" fontId="23" fillId="46" borderId="0" applyNumberFormat="0" applyBorder="0" applyAlignment="0" applyProtection="0"/>
    <xf numFmtId="0" fontId="22" fillId="44" borderId="0" applyNumberFormat="0" applyBorder="0" applyAlignment="0" applyProtection="0"/>
    <xf numFmtId="0" fontId="23" fillId="41" borderId="0" applyNumberFormat="0" applyBorder="0" applyAlignment="0" applyProtection="0"/>
    <xf numFmtId="0" fontId="22" fillId="40" borderId="0" applyNumberFormat="0" applyBorder="0" applyAlignment="0" applyProtection="0"/>
    <xf numFmtId="0" fontId="23" fillId="38" borderId="0" applyNumberFormat="0" applyBorder="0" applyAlignment="0" applyProtection="0"/>
    <xf numFmtId="0" fontId="22" fillId="48" borderId="0" applyNumberFormat="0" applyBorder="0" applyAlignment="0" applyProtection="0"/>
    <xf numFmtId="0" fontId="23" fillId="37" borderId="0" applyNumberFormat="0" applyBorder="0" applyAlignment="0" applyProtection="0"/>
    <xf numFmtId="0" fontId="24" fillId="40" borderId="0" applyNumberFormat="0" applyBorder="0" applyAlignment="0" applyProtection="0">
      <alignment vertical="center"/>
    </xf>
    <xf numFmtId="0" fontId="24" fillId="42" borderId="0" applyNumberFormat="0" applyBorder="0" applyAlignment="0" applyProtection="0">
      <alignment vertical="center"/>
    </xf>
    <xf numFmtId="0" fontId="24" fillId="47" borderId="0" applyNumberFormat="0" applyBorder="0" applyAlignment="0" applyProtection="0">
      <alignment vertical="center"/>
    </xf>
    <xf numFmtId="0" fontId="24" fillId="44" borderId="0" applyNumberFormat="0" applyBorder="0" applyAlignment="0" applyProtection="0">
      <alignment vertical="center"/>
    </xf>
    <xf numFmtId="0" fontId="24" fillId="40" borderId="0" applyNumberFormat="0" applyBorder="0" applyAlignment="0" applyProtection="0">
      <alignment vertical="center"/>
    </xf>
    <xf numFmtId="0" fontId="24" fillId="48" borderId="0" applyNumberFormat="0" applyBorder="0" applyAlignment="0" applyProtection="0">
      <alignment vertical="center"/>
    </xf>
    <xf numFmtId="0" fontId="25" fillId="49" borderId="0" applyNumberFormat="0" applyBorder="0" applyAlignment="0" applyProtection="0"/>
    <xf numFmtId="0" fontId="25" fillId="42" borderId="0" applyNumberFormat="0" applyBorder="0" applyAlignment="0" applyProtection="0"/>
    <xf numFmtId="0" fontId="25" fillId="46" borderId="0" applyNumberFormat="0" applyBorder="0" applyAlignment="0" applyProtection="0"/>
    <xf numFmtId="0" fontId="25" fillId="45" borderId="0" applyNumberFormat="0" applyBorder="0" applyAlignment="0" applyProtection="0"/>
    <xf numFmtId="0" fontId="25" fillId="49" borderId="0" applyNumberFormat="0" applyBorder="0" applyAlignment="0" applyProtection="0"/>
    <xf numFmtId="0" fontId="25" fillId="36" borderId="0" applyNumberFormat="0" applyBorder="0" applyAlignment="0" applyProtection="0"/>
    <xf numFmtId="0" fontId="25" fillId="50" borderId="0" applyNumberFormat="0" applyBorder="0" applyAlignment="0" applyProtection="0"/>
    <xf numFmtId="0" fontId="25" fillId="38" borderId="0" applyNumberFormat="0" applyBorder="0" applyAlignment="0" applyProtection="0"/>
    <xf numFmtId="0" fontId="26" fillId="50" borderId="0" applyNumberFormat="0" applyBorder="0" applyAlignment="0" applyProtection="0"/>
    <xf numFmtId="0" fontId="27" fillId="12" borderId="0" applyNumberFormat="0" applyBorder="0" applyAlignment="0" applyProtection="0"/>
    <xf numFmtId="0" fontId="25" fillId="42" borderId="0" applyNumberFormat="0" applyBorder="0" applyAlignment="0" applyProtection="0"/>
    <xf numFmtId="0" fontId="25" fillId="51" borderId="0" applyNumberFormat="0" applyBorder="0" applyAlignment="0" applyProtection="0"/>
    <xf numFmtId="0" fontId="26" fillId="42" borderId="0" applyNumberFormat="0" applyBorder="0" applyAlignment="0" applyProtection="0"/>
    <xf numFmtId="0" fontId="27" fillId="16" borderId="0" applyNumberFormat="0" applyBorder="0" applyAlignment="0" applyProtection="0"/>
    <xf numFmtId="0" fontId="25" fillId="47" borderId="0" applyNumberFormat="0" applyBorder="0" applyAlignment="0" applyProtection="0"/>
    <xf numFmtId="0" fontId="25" fillId="48" borderId="0" applyNumberFormat="0" applyBorder="0" applyAlignment="0" applyProtection="0"/>
    <xf numFmtId="0" fontId="26" fillId="47" borderId="0" applyNumberFormat="0" applyBorder="0" applyAlignment="0" applyProtection="0"/>
    <xf numFmtId="0" fontId="27" fillId="20" borderId="0" applyNumberFormat="0" applyBorder="0" applyAlignment="0" applyProtection="0"/>
    <xf numFmtId="0" fontId="25" fillId="52" borderId="0" applyNumberFormat="0" applyBorder="0" applyAlignment="0" applyProtection="0"/>
    <xf numFmtId="0" fontId="25" fillId="41" borderId="0" applyNumberFormat="0" applyBorder="0" applyAlignment="0" applyProtection="0"/>
    <xf numFmtId="0" fontId="26" fillId="52" borderId="0" applyNumberFormat="0" applyBorder="0" applyAlignment="0" applyProtection="0"/>
    <xf numFmtId="0" fontId="27" fillId="24" borderId="0" applyNumberFormat="0" applyBorder="0" applyAlignment="0" applyProtection="0"/>
    <xf numFmtId="0" fontId="25" fillId="49" borderId="0" applyNumberFormat="0" applyBorder="0" applyAlignment="0" applyProtection="0"/>
    <xf numFmtId="0" fontId="25" fillId="38" borderId="0" applyNumberFormat="0" applyBorder="0" applyAlignment="0" applyProtection="0"/>
    <xf numFmtId="0" fontId="26" fillId="49" borderId="0" applyNumberFormat="0" applyBorder="0" applyAlignment="0" applyProtection="0"/>
    <xf numFmtId="0" fontId="27" fillId="28" borderId="0" applyNumberFormat="0" applyBorder="0" applyAlignment="0" applyProtection="0"/>
    <xf numFmtId="0" fontId="3" fillId="53" borderId="0" applyNumberFormat="0" applyBorder="0" applyAlignment="0" applyProtection="0"/>
    <xf numFmtId="0" fontId="3" fillId="53" borderId="0" applyNumberFormat="0" applyBorder="0" applyAlignment="0" applyProtection="0"/>
    <xf numFmtId="0" fontId="25" fillId="42" borderId="0" applyNumberFormat="0" applyBorder="0" applyAlignment="0" applyProtection="0"/>
    <xf numFmtId="0" fontId="26" fillId="53" borderId="0" applyNumberFormat="0" applyBorder="0" applyAlignment="0" applyProtection="0"/>
    <xf numFmtId="0" fontId="27" fillId="32" borderId="0" applyNumberFormat="0" applyBorder="0" applyAlignment="0" applyProtection="0"/>
    <xf numFmtId="0" fontId="25" fillId="50" borderId="0" applyNumberFormat="0" applyBorder="0" applyAlignment="0" applyProtection="0"/>
    <xf numFmtId="0" fontId="25" fillId="42" borderId="0" applyNumberFormat="0" applyBorder="0" applyAlignment="0" applyProtection="0"/>
    <xf numFmtId="0" fontId="25" fillId="47" borderId="0" applyNumberFormat="0" applyBorder="0" applyAlignment="0" applyProtection="0"/>
    <xf numFmtId="0" fontId="25" fillId="52" borderId="0" applyNumberFormat="0" applyBorder="0" applyAlignment="0" applyProtection="0"/>
    <xf numFmtId="0" fontId="25" fillId="49" borderId="0" applyNumberFormat="0" applyBorder="0" applyAlignment="0" applyProtection="0"/>
    <xf numFmtId="0" fontId="25" fillId="53" borderId="0" applyNumberFormat="0" applyBorder="0" applyAlignment="0" applyProtection="0"/>
    <xf numFmtId="0" fontId="25" fillId="38" borderId="0" applyNumberFormat="0" applyBorder="0" applyAlignment="0" applyProtection="0"/>
    <xf numFmtId="0" fontId="25" fillId="51" borderId="0" applyNumberFormat="0" applyBorder="0" applyAlignment="0" applyProtection="0"/>
    <xf numFmtId="0" fontId="25" fillId="48" borderId="0" applyNumberFormat="0" applyBorder="0" applyAlignment="0" applyProtection="0"/>
    <xf numFmtId="0" fontId="25" fillId="41" borderId="0" applyNumberFormat="0" applyBorder="0" applyAlignment="0" applyProtection="0"/>
    <xf numFmtId="0" fontId="25" fillId="38" borderId="0" applyNumberFormat="0" applyBorder="0" applyAlignment="0" applyProtection="0"/>
    <xf numFmtId="0" fontId="25" fillId="42" borderId="0" applyNumberFormat="0" applyBorder="0" applyAlignment="0" applyProtection="0"/>
    <xf numFmtId="0" fontId="28" fillId="50" borderId="0" applyNumberFormat="0" applyBorder="0" applyAlignment="0" applyProtection="0"/>
    <xf numFmtId="0" fontId="29" fillId="38" borderId="0" applyNumberFormat="0" applyBorder="0" applyAlignment="0" applyProtection="0"/>
    <xf numFmtId="0" fontId="28" fillId="42" borderId="0" applyNumberFormat="0" applyBorder="0" applyAlignment="0" applyProtection="0"/>
    <xf numFmtId="0" fontId="29" fillId="51" borderId="0" applyNumberFormat="0" applyBorder="0" applyAlignment="0" applyProtection="0"/>
    <xf numFmtId="0" fontId="28" fillId="47" borderId="0" applyNumberFormat="0" applyBorder="0" applyAlignment="0" applyProtection="0"/>
    <xf numFmtId="0" fontId="29" fillId="48" borderId="0" applyNumberFormat="0" applyBorder="0" applyAlignment="0" applyProtection="0"/>
    <xf numFmtId="0" fontId="28" fillId="52" borderId="0" applyNumberFormat="0" applyBorder="0" applyAlignment="0" applyProtection="0"/>
    <xf numFmtId="0" fontId="29" fillId="41" borderId="0" applyNumberFormat="0" applyBorder="0" applyAlignment="0" applyProtection="0"/>
    <xf numFmtId="0" fontId="28" fillId="49" borderId="0" applyNumberFormat="0" applyBorder="0" applyAlignment="0" applyProtection="0"/>
    <xf numFmtId="0" fontId="29" fillId="38" borderId="0" applyNumberFormat="0" applyBorder="0" applyAlignment="0" applyProtection="0"/>
    <xf numFmtId="0" fontId="28" fillId="53" borderId="0" applyNumberFormat="0" applyBorder="0" applyAlignment="0" applyProtection="0"/>
    <xf numFmtId="0" fontId="29" fillId="42" borderId="0" applyNumberFormat="0" applyBorder="0" applyAlignment="0" applyProtection="0"/>
    <xf numFmtId="0" fontId="30" fillId="50" borderId="0" applyNumberFormat="0" applyBorder="0" applyAlignment="0" applyProtection="0">
      <alignment vertical="center"/>
    </xf>
    <xf numFmtId="0" fontId="30" fillId="42" borderId="0" applyNumberFormat="0" applyBorder="0" applyAlignment="0" applyProtection="0">
      <alignment vertical="center"/>
    </xf>
    <xf numFmtId="0" fontId="30" fillId="47" borderId="0" applyNumberFormat="0" applyBorder="0" applyAlignment="0" applyProtection="0">
      <alignment vertical="center"/>
    </xf>
    <xf numFmtId="0" fontId="30" fillId="52" borderId="0" applyNumberFormat="0" applyBorder="0" applyAlignment="0" applyProtection="0">
      <alignment vertical="center"/>
    </xf>
    <xf numFmtId="0" fontId="30" fillId="49" borderId="0" applyNumberFormat="0" applyBorder="0" applyAlignment="0" applyProtection="0">
      <alignment vertical="center"/>
    </xf>
    <xf numFmtId="0" fontId="30" fillId="53" borderId="0" applyNumberFormat="0" applyBorder="0" applyAlignment="0" applyProtection="0">
      <alignment vertical="center"/>
    </xf>
    <xf numFmtId="41" fontId="31" fillId="1" borderId="11" applyFont="0" applyFill="0" applyBorder="0" applyAlignment="0" applyProtection="0">
      <alignment horizontal="right"/>
    </xf>
    <xf numFmtId="41" fontId="31" fillId="1" borderId="11" applyFont="0" applyFill="0" applyBorder="0" applyAlignment="0" applyProtection="0">
      <alignment horizontal="right"/>
    </xf>
    <xf numFmtId="41" fontId="31" fillId="1" borderId="11" applyFont="0" applyFill="0" applyBorder="0" applyAlignment="0" applyProtection="0">
      <alignment horizontal="right"/>
    </xf>
    <xf numFmtId="41" fontId="31" fillId="1" borderId="11" applyFont="0" applyFill="0" applyBorder="0" applyAlignment="0" applyProtection="0">
      <alignment horizontal="right"/>
    </xf>
    <xf numFmtId="41" fontId="31" fillId="1" borderId="11" applyFont="0" applyFill="0" applyBorder="0" applyAlignment="0" applyProtection="0">
      <alignment horizontal="right"/>
    </xf>
    <xf numFmtId="41" fontId="31" fillId="1" borderId="11" applyFont="0" applyFill="0" applyBorder="0" applyAlignment="0" applyProtection="0">
      <alignment horizontal="right"/>
    </xf>
    <xf numFmtId="41" fontId="31" fillId="1" borderId="11" applyFont="0" applyFill="0" applyBorder="0" applyAlignment="0" applyProtection="0">
      <alignment horizontal="right"/>
    </xf>
    <xf numFmtId="41" fontId="31" fillId="1" borderId="11" applyFont="0" applyFill="0" applyBorder="0" applyAlignment="0" applyProtection="0">
      <alignment horizontal="right"/>
    </xf>
    <xf numFmtId="41" fontId="31" fillId="1" borderId="11" applyFont="0" applyFill="0" applyBorder="0" applyAlignment="0" applyProtection="0">
      <alignment horizontal="right"/>
    </xf>
    <xf numFmtId="41" fontId="31" fillId="1" borderId="11" applyFont="0" applyFill="0" applyBorder="0" applyAlignment="0" applyProtection="0">
      <alignment horizontal="right"/>
    </xf>
    <xf numFmtId="41" fontId="31" fillId="1" borderId="11" applyFont="0" applyFill="0" applyBorder="0" applyAlignment="0" applyProtection="0">
      <alignment horizontal="right"/>
    </xf>
    <xf numFmtId="41" fontId="31" fillId="1" borderId="11" applyFont="0" applyFill="0" applyBorder="0" applyAlignment="0" applyProtection="0">
      <alignment horizontal="right"/>
    </xf>
    <xf numFmtId="41" fontId="31" fillId="1" borderId="11" applyFont="0" applyFill="0" applyBorder="0" applyAlignment="0" applyProtection="0">
      <alignment horizontal="right"/>
    </xf>
    <xf numFmtId="41" fontId="31" fillId="1" borderId="11" applyFont="0" applyFill="0" applyBorder="0" applyAlignment="0" applyProtection="0">
      <alignment horizontal="right"/>
    </xf>
    <xf numFmtId="41" fontId="31" fillId="1" borderId="11" applyFont="0" applyFill="0" applyBorder="0" applyAlignment="0" applyProtection="0">
      <alignment horizontal="right"/>
    </xf>
    <xf numFmtId="41" fontId="31" fillId="1" borderId="11" applyFont="0" applyFill="0" applyBorder="0" applyAlignment="0" applyProtection="0">
      <alignment horizontal="right"/>
    </xf>
    <xf numFmtId="41" fontId="31" fillId="1" borderId="11" applyFont="0" applyFill="0" applyBorder="0" applyAlignment="0" applyProtection="0">
      <alignment horizontal="right"/>
    </xf>
    <xf numFmtId="41" fontId="31" fillId="1" borderId="11" applyFont="0" applyFill="0" applyBorder="0" applyAlignment="0" applyProtection="0">
      <alignment horizontal="right"/>
    </xf>
    <xf numFmtId="41" fontId="31" fillId="1" borderId="11" applyFont="0" applyFill="0" applyBorder="0" applyAlignment="0" applyProtection="0">
      <alignment horizontal="right"/>
    </xf>
    <xf numFmtId="41" fontId="31" fillId="1" borderId="11" applyFont="0" applyFill="0" applyBorder="0" applyAlignment="0" applyProtection="0">
      <alignment horizontal="right"/>
    </xf>
    <xf numFmtId="41" fontId="31" fillId="1" borderId="11" applyFont="0" applyFill="0" applyBorder="0" applyAlignment="0" applyProtection="0">
      <alignment horizontal="right"/>
    </xf>
    <xf numFmtId="41" fontId="31" fillId="1" borderId="11" applyFont="0" applyFill="0" applyBorder="0" applyAlignment="0" applyProtection="0">
      <alignment horizontal="right"/>
    </xf>
    <xf numFmtId="41" fontId="31" fillId="1" borderId="11" applyFont="0" applyFill="0" applyBorder="0" applyAlignment="0" applyProtection="0">
      <alignment horizontal="right"/>
    </xf>
    <xf numFmtId="41" fontId="31" fillId="1" borderId="11" applyFont="0" applyFill="0" applyBorder="0" applyAlignment="0" applyProtection="0">
      <alignment horizontal="right"/>
    </xf>
    <xf numFmtId="41" fontId="31" fillId="1" borderId="11" applyFont="0" applyFill="0" applyBorder="0" applyAlignment="0" applyProtection="0">
      <alignment horizontal="right"/>
    </xf>
    <xf numFmtId="41" fontId="31" fillId="1" borderId="11" applyFont="0" applyFill="0" applyBorder="0" applyAlignment="0" applyProtection="0">
      <alignment horizontal="right"/>
    </xf>
    <xf numFmtId="41" fontId="31" fillId="1" borderId="11" applyFont="0" applyFill="0" applyBorder="0" applyAlignment="0" applyProtection="0">
      <alignment horizontal="right"/>
    </xf>
    <xf numFmtId="41" fontId="31" fillId="1" borderId="11" applyFont="0" applyFill="0" applyBorder="0" applyAlignment="0" applyProtection="0">
      <alignment horizontal="right"/>
    </xf>
    <xf numFmtId="41" fontId="31" fillId="1" borderId="11" applyFont="0" applyFill="0" applyBorder="0" applyAlignment="0" applyProtection="0">
      <alignment horizontal="right"/>
    </xf>
    <xf numFmtId="41" fontId="31" fillId="1" borderId="11" applyFont="0" applyFill="0" applyBorder="0" applyAlignment="0" applyProtection="0">
      <alignment horizontal="right"/>
    </xf>
    <xf numFmtId="41" fontId="31" fillId="1" borderId="11" applyFont="0" applyFill="0" applyBorder="0" applyAlignment="0" applyProtection="0">
      <alignment horizontal="right"/>
    </xf>
    <xf numFmtId="41" fontId="31" fillId="1" borderId="11" applyFont="0" applyFill="0" applyBorder="0" applyAlignment="0" applyProtection="0">
      <alignment horizontal="right"/>
    </xf>
    <xf numFmtId="41" fontId="31" fillId="1" borderId="11" applyFont="0" applyFill="0" applyBorder="0" applyAlignment="0" applyProtection="0">
      <alignment horizontal="right"/>
    </xf>
    <xf numFmtId="41" fontId="31" fillId="1" borderId="11" applyFont="0" applyFill="0" applyBorder="0" applyAlignment="0" applyProtection="0">
      <alignment horizontal="right"/>
    </xf>
    <xf numFmtId="41" fontId="31" fillId="1" borderId="11" applyFont="0" applyFill="0" applyBorder="0" applyAlignment="0" applyProtection="0">
      <alignment horizontal="right"/>
    </xf>
    <xf numFmtId="41" fontId="31" fillId="1" borderId="11" applyFont="0" applyFill="0" applyBorder="0" applyAlignment="0" applyProtection="0">
      <alignment horizontal="right"/>
    </xf>
    <xf numFmtId="41" fontId="31" fillId="1" borderId="11" applyFont="0" applyFill="0" applyBorder="0" applyAlignment="0" applyProtection="0">
      <alignment horizontal="right"/>
    </xf>
    <xf numFmtId="41" fontId="31" fillId="1" borderId="11" applyFont="0" applyFill="0" applyBorder="0" applyAlignment="0" applyProtection="0">
      <alignment horizontal="right"/>
    </xf>
    <xf numFmtId="41" fontId="31" fillId="1" borderId="11" applyFont="0" applyFill="0" applyBorder="0" applyAlignment="0" applyProtection="0">
      <alignment horizontal="right"/>
    </xf>
    <xf numFmtId="41" fontId="31" fillId="1" borderId="11" applyFont="0" applyFill="0" applyBorder="0" applyAlignment="0" applyProtection="0">
      <alignment horizontal="right"/>
    </xf>
    <xf numFmtId="41" fontId="31" fillId="1" borderId="11" applyFont="0" applyFill="0" applyBorder="0" applyAlignment="0" applyProtection="0">
      <alignment horizontal="right"/>
    </xf>
    <xf numFmtId="41" fontId="31" fillId="1" borderId="11" applyFont="0" applyFill="0" applyBorder="0" applyAlignment="0" applyProtection="0">
      <alignment horizontal="right"/>
    </xf>
    <xf numFmtId="41" fontId="31" fillId="1" borderId="11" applyFont="0" applyFill="0" applyBorder="0" applyAlignment="0" applyProtection="0">
      <alignment horizontal="right"/>
    </xf>
    <xf numFmtId="41" fontId="31" fillId="1" borderId="11" applyFont="0" applyFill="0" applyBorder="0" applyAlignment="0" applyProtection="0">
      <alignment horizontal="right"/>
    </xf>
    <xf numFmtId="41" fontId="31" fillId="1" borderId="11" applyFont="0" applyFill="0" applyBorder="0" applyAlignment="0" applyProtection="0">
      <alignment horizontal="right"/>
    </xf>
    <xf numFmtId="41" fontId="31" fillId="1" borderId="11" applyFont="0" applyFill="0" applyBorder="0" applyAlignment="0" applyProtection="0">
      <alignment horizontal="right"/>
    </xf>
    <xf numFmtId="41" fontId="31" fillId="1" borderId="11" applyFont="0" applyFill="0" applyBorder="0" applyAlignment="0" applyProtection="0">
      <alignment horizontal="right"/>
    </xf>
    <xf numFmtId="41" fontId="31" fillId="1" borderId="11" applyFont="0" applyFill="0" applyBorder="0" applyAlignment="0" applyProtection="0">
      <alignment horizontal="right"/>
    </xf>
    <xf numFmtId="41" fontId="31" fillId="1" borderId="11" applyFont="0" applyFill="0" applyBorder="0" applyAlignment="0" applyProtection="0">
      <alignment horizontal="right"/>
    </xf>
    <xf numFmtId="41" fontId="31" fillId="1" borderId="11" applyFont="0" applyFill="0" applyBorder="0" applyAlignment="0" applyProtection="0">
      <alignment horizontal="right"/>
    </xf>
    <xf numFmtId="41" fontId="31" fillId="1" borderId="11" applyFont="0" applyFill="0" applyBorder="0" applyAlignment="0" applyProtection="0">
      <alignment horizontal="right"/>
    </xf>
    <xf numFmtId="41" fontId="31" fillId="1" borderId="11" applyFont="0" applyFill="0" applyBorder="0" applyAlignment="0" applyProtection="0">
      <alignment horizontal="right"/>
    </xf>
    <xf numFmtId="41" fontId="31" fillId="1" borderId="11" applyFont="0" applyFill="0" applyBorder="0" applyAlignment="0" applyProtection="0">
      <alignment horizontal="right"/>
    </xf>
    <xf numFmtId="41" fontId="31" fillId="1" borderId="11" applyFont="0" applyFill="0" applyBorder="0" applyAlignment="0" applyProtection="0">
      <alignment horizontal="right"/>
    </xf>
    <xf numFmtId="41" fontId="31" fillId="1" borderId="11" applyFont="0" applyFill="0" applyBorder="0" applyAlignment="0" applyProtection="0">
      <alignment horizontal="right"/>
    </xf>
    <xf numFmtId="41" fontId="31" fillId="1" borderId="11" applyFont="0" applyFill="0" applyBorder="0" applyAlignment="0" applyProtection="0">
      <alignment horizontal="right"/>
    </xf>
    <xf numFmtId="41" fontId="31" fillId="1" borderId="11" applyFont="0" applyFill="0" applyBorder="0" applyAlignment="0" applyProtection="0">
      <alignment horizontal="right"/>
    </xf>
    <xf numFmtId="41" fontId="31" fillId="1" borderId="11" applyFont="0" applyFill="0" applyBorder="0" applyAlignment="0" applyProtection="0">
      <alignment horizontal="right"/>
    </xf>
    <xf numFmtId="41" fontId="31" fillId="1" borderId="11" applyFont="0" applyFill="0" applyBorder="0" applyAlignment="0" applyProtection="0">
      <alignment horizontal="right"/>
    </xf>
    <xf numFmtId="41" fontId="31" fillId="1" borderId="11" applyFont="0" applyFill="0" applyBorder="0" applyAlignment="0" applyProtection="0">
      <alignment horizontal="right"/>
    </xf>
    <xf numFmtId="41" fontId="31" fillId="1" borderId="11" applyFont="0" applyFill="0" applyBorder="0" applyAlignment="0" applyProtection="0">
      <alignment horizontal="right"/>
    </xf>
    <xf numFmtId="41" fontId="31" fillId="1" borderId="11" applyFont="0" applyFill="0" applyBorder="0" applyAlignment="0" applyProtection="0">
      <alignment horizontal="right"/>
    </xf>
    <xf numFmtId="41" fontId="31" fillId="1" borderId="11" applyFont="0" applyFill="0" applyBorder="0" applyAlignment="0" applyProtection="0">
      <alignment horizontal="right"/>
    </xf>
    <xf numFmtId="41" fontId="31" fillId="1" borderId="11" applyFont="0" applyFill="0" applyBorder="0" applyAlignment="0" applyProtection="0">
      <alignment horizontal="right"/>
    </xf>
    <xf numFmtId="41" fontId="31" fillId="1" borderId="11" applyFont="0" applyFill="0" applyBorder="0" applyAlignment="0" applyProtection="0">
      <alignment horizontal="right"/>
    </xf>
    <xf numFmtId="41" fontId="31" fillId="1" borderId="11" applyFont="0" applyFill="0" applyBorder="0" applyAlignment="0" applyProtection="0">
      <alignment horizontal="right"/>
    </xf>
    <xf numFmtId="41" fontId="31" fillId="1" borderId="11" applyFont="0" applyFill="0" applyBorder="0" applyAlignment="0" applyProtection="0">
      <alignment horizontal="right"/>
    </xf>
    <xf numFmtId="41" fontId="31" fillId="1" borderId="11" applyFont="0" applyFill="0" applyBorder="0" applyAlignment="0" applyProtection="0">
      <alignment horizontal="right"/>
    </xf>
    <xf numFmtId="41" fontId="31" fillId="1" borderId="11" applyFont="0" applyFill="0" applyBorder="0" applyAlignment="0" applyProtection="0">
      <alignment horizontal="right"/>
    </xf>
    <xf numFmtId="41" fontId="31" fillId="1" borderId="11" applyFont="0" applyFill="0" applyBorder="0" applyAlignment="0" applyProtection="0">
      <alignment horizontal="right"/>
    </xf>
    <xf numFmtId="41" fontId="31" fillId="1" borderId="11" applyFont="0" applyFill="0" applyBorder="0" applyAlignment="0" applyProtection="0">
      <alignment horizontal="right"/>
    </xf>
    <xf numFmtId="41" fontId="31" fillId="1" borderId="11" applyFont="0" applyFill="0" applyBorder="0" applyAlignment="0" applyProtection="0">
      <alignment horizontal="right"/>
    </xf>
    <xf numFmtId="41" fontId="31" fillId="1" borderId="11" applyFont="0" applyFill="0" applyBorder="0" applyAlignment="0" applyProtection="0">
      <alignment horizontal="right"/>
    </xf>
    <xf numFmtId="41" fontId="31" fillId="1" borderId="11" applyFont="0" applyFill="0" applyBorder="0" applyAlignment="0" applyProtection="0">
      <alignment horizontal="right"/>
    </xf>
    <xf numFmtId="41" fontId="31" fillId="1" borderId="11" applyFont="0" applyFill="0" applyBorder="0" applyAlignment="0" applyProtection="0">
      <alignment horizontal="right"/>
    </xf>
    <xf numFmtId="41" fontId="31" fillId="1" borderId="11" applyFont="0" applyFill="0" applyBorder="0" applyAlignment="0" applyProtection="0">
      <alignment horizontal="right"/>
    </xf>
    <xf numFmtId="41" fontId="31" fillId="1" borderId="11" applyFont="0" applyFill="0" applyBorder="0" applyAlignment="0" applyProtection="0">
      <alignment horizontal="right"/>
    </xf>
    <xf numFmtId="41" fontId="31" fillId="1" borderId="11" applyFont="0" applyFill="0" applyBorder="0" applyAlignment="0" applyProtection="0">
      <alignment horizontal="right"/>
    </xf>
    <xf numFmtId="41" fontId="31" fillId="1" borderId="11" applyFont="0" applyFill="0" applyBorder="0" applyAlignment="0" applyProtection="0">
      <alignment horizontal="right"/>
    </xf>
    <xf numFmtId="41" fontId="31" fillId="1" borderId="11" applyFont="0" applyFill="0" applyBorder="0" applyAlignment="0" applyProtection="0">
      <alignment horizontal="right"/>
    </xf>
    <xf numFmtId="41" fontId="31" fillId="1" borderId="11" applyFont="0" applyFill="0" applyBorder="0" applyAlignment="0" applyProtection="0">
      <alignment horizontal="right"/>
    </xf>
    <xf numFmtId="41" fontId="31" fillId="1" borderId="11" applyFont="0" applyFill="0" applyBorder="0" applyAlignment="0" applyProtection="0">
      <alignment horizontal="right"/>
    </xf>
    <xf numFmtId="41" fontId="31" fillId="1" borderId="11" applyFont="0" applyFill="0" applyBorder="0" applyAlignment="0" applyProtection="0">
      <alignment horizontal="right"/>
    </xf>
    <xf numFmtId="41" fontId="31" fillId="1" borderId="11" applyFont="0" applyFill="0" applyBorder="0" applyAlignment="0" applyProtection="0">
      <alignment horizontal="right"/>
    </xf>
    <xf numFmtId="41" fontId="31" fillId="1" borderId="11" applyFont="0" applyFill="0" applyBorder="0" applyAlignment="0" applyProtection="0">
      <alignment horizontal="right"/>
    </xf>
    <xf numFmtId="41" fontId="31" fillId="1" borderId="11" applyFont="0" applyFill="0" applyBorder="0" applyAlignment="0" applyProtection="0">
      <alignment horizontal="right"/>
    </xf>
    <xf numFmtId="41" fontId="31" fillId="1" borderId="11" applyFont="0" applyFill="0" applyBorder="0" applyAlignment="0" applyProtection="0">
      <alignment horizontal="right"/>
    </xf>
    <xf numFmtId="41" fontId="31" fillId="1" borderId="11" applyFont="0" applyFill="0" applyBorder="0" applyAlignment="0" applyProtection="0">
      <alignment horizontal="right"/>
    </xf>
    <xf numFmtId="41" fontId="31" fillId="1" borderId="11" applyFont="0" applyFill="0" applyBorder="0" applyAlignment="0" applyProtection="0">
      <alignment horizontal="right"/>
    </xf>
    <xf numFmtId="41" fontId="31" fillId="1" borderId="11" applyFont="0" applyFill="0" applyBorder="0" applyAlignment="0" applyProtection="0">
      <alignment horizontal="right"/>
    </xf>
    <xf numFmtId="41" fontId="31" fillId="1" borderId="11" applyFont="0" applyFill="0" applyBorder="0" applyAlignment="0" applyProtection="0">
      <alignment horizontal="right"/>
    </xf>
    <xf numFmtId="41" fontId="31" fillId="1" borderId="11" applyFont="0" applyFill="0" applyBorder="0" applyAlignment="0" applyProtection="0">
      <alignment horizontal="right"/>
    </xf>
    <xf numFmtId="41" fontId="31" fillId="1" borderId="11" applyFont="0" applyFill="0" applyBorder="0" applyAlignment="0" applyProtection="0">
      <alignment horizontal="right"/>
    </xf>
    <xf numFmtId="41" fontId="31" fillId="1" borderId="11" applyFont="0" applyFill="0" applyBorder="0" applyAlignment="0" applyProtection="0">
      <alignment horizontal="right"/>
    </xf>
    <xf numFmtId="41" fontId="31" fillId="1" borderId="11" applyFont="0" applyFill="0" applyBorder="0" applyAlignment="0" applyProtection="0">
      <alignment horizontal="right"/>
    </xf>
    <xf numFmtId="41" fontId="31" fillId="1" borderId="11" applyFont="0" applyFill="0" applyBorder="0" applyAlignment="0" applyProtection="0">
      <alignment horizontal="right"/>
    </xf>
    <xf numFmtId="41" fontId="31" fillId="1" borderId="11" applyFont="0" applyFill="0" applyBorder="0" applyAlignment="0" applyProtection="0">
      <alignment horizontal="right"/>
    </xf>
    <xf numFmtId="41" fontId="31" fillId="1" borderId="11" applyFont="0" applyFill="0" applyBorder="0" applyAlignment="0" applyProtection="0">
      <alignment horizontal="right"/>
    </xf>
    <xf numFmtId="41" fontId="31" fillId="1" borderId="11" applyFont="0" applyFill="0" applyBorder="0" applyAlignment="0" applyProtection="0">
      <alignment horizontal="right"/>
    </xf>
    <xf numFmtId="41" fontId="31" fillId="1" borderId="11" applyFont="0" applyFill="0" applyBorder="0" applyAlignment="0" applyProtection="0">
      <alignment horizontal="right"/>
    </xf>
    <xf numFmtId="41" fontId="31" fillId="1" borderId="11" applyFont="0" applyFill="0" applyBorder="0" applyAlignment="0" applyProtection="0">
      <alignment horizontal="right"/>
    </xf>
    <xf numFmtId="41" fontId="31" fillId="1" borderId="11" applyFont="0" applyFill="0" applyBorder="0" applyAlignment="0" applyProtection="0">
      <alignment horizontal="right"/>
    </xf>
    <xf numFmtId="41" fontId="31" fillId="1" borderId="11" applyFont="0" applyFill="0" applyBorder="0" applyAlignment="0" applyProtection="0">
      <alignment horizontal="right"/>
    </xf>
    <xf numFmtId="41" fontId="31" fillId="1" borderId="11" applyFont="0" applyFill="0" applyBorder="0" applyAlignment="0" applyProtection="0">
      <alignment horizontal="right"/>
    </xf>
    <xf numFmtId="41" fontId="31" fillId="1" borderId="11" applyFont="0" applyFill="0" applyBorder="0" applyAlignment="0" applyProtection="0">
      <alignment horizontal="right"/>
    </xf>
    <xf numFmtId="41" fontId="31" fillId="1" borderId="11" applyFont="0" applyFill="0" applyBorder="0" applyAlignment="0" applyProtection="0">
      <alignment horizontal="right"/>
    </xf>
    <xf numFmtId="41" fontId="31" fillId="1" borderId="11" applyFont="0" applyFill="0" applyBorder="0" applyAlignment="0" applyProtection="0">
      <alignment horizontal="right"/>
    </xf>
    <xf numFmtId="41" fontId="31" fillId="1" borderId="11" applyFont="0" applyFill="0" applyBorder="0" applyAlignment="0" applyProtection="0">
      <alignment horizontal="right"/>
    </xf>
    <xf numFmtId="41" fontId="31" fillId="1" borderId="11" applyFont="0" applyFill="0" applyBorder="0" applyAlignment="0" applyProtection="0">
      <alignment horizontal="right"/>
    </xf>
    <xf numFmtId="41" fontId="31" fillId="1" borderId="11" applyFont="0" applyFill="0" applyBorder="0" applyAlignment="0" applyProtection="0">
      <alignment horizontal="right"/>
    </xf>
    <xf numFmtId="41" fontId="31" fillId="1" borderId="11" applyFont="0" applyFill="0" applyBorder="0" applyAlignment="0" applyProtection="0">
      <alignment horizontal="right"/>
    </xf>
    <xf numFmtId="41" fontId="31" fillId="1" borderId="11" applyFont="0" applyFill="0" applyBorder="0" applyAlignment="0" applyProtection="0">
      <alignment horizontal="right"/>
    </xf>
    <xf numFmtId="41" fontId="31" fillId="1" borderId="11" applyFont="0" applyFill="0" applyBorder="0" applyAlignment="0" applyProtection="0">
      <alignment horizontal="right"/>
    </xf>
    <xf numFmtId="41" fontId="31" fillId="1" borderId="11" applyFont="0" applyFill="0" applyBorder="0" applyAlignment="0" applyProtection="0">
      <alignment horizontal="right"/>
    </xf>
    <xf numFmtId="41" fontId="31" fillId="1" borderId="11" applyFont="0" applyFill="0" applyBorder="0" applyAlignment="0" applyProtection="0">
      <alignment horizontal="right"/>
    </xf>
    <xf numFmtId="41" fontId="31" fillId="1" borderId="11" applyFont="0" applyFill="0" applyBorder="0" applyAlignment="0" applyProtection="0">
      <alignment horizontal="right"/>
    </xf>
    <xf numFmtId="41" fontId="31" fillId="1" borderId="11" applyFont="0" applyFill="0" applyBorder="0" applyAlignment="0" applyProtection="0">
      <alignment horizontal="right"/>
    </xf>
    <xf numFmtId="41" fontId="31" fillId="1" borderId="11" applyFont="0" applyFill="0" applyBorder="0" applyAlignment="0" applyProtection="0">
      <alignment horizontal="right"/>
    </xf>
    <xf numFmtId="41" fontId="31" fillId="1" borderId="11" applyFont="0" applyFill="0" applyBorder="0" applyAlignment="0" applyProtection="0">
      <alignment horizontal="right"/>
    </xf>
    <xf numFmtId="41" fontId="31" fillId="1" borderId="11" applyFont="0" applyFill="0" applyBorder="0" applyAlignment="0" applyProtection="0">
      <alignment horizontal="right"/>
    </xf>
    <xf numFmtId="41" fontId="31" fillId="1" borderId="11" applyFont="0" applyFill="0" applyBorder="0" applyAlignment="0" applyProtection="0">
      <alignment horizontal="right"/>
    </xf>
    <xf numFmtId="41" fontId="31" fillId="1" borderId="11" applyFont="0" applyFill="0" applyBorder="0" applyAlignment="0" applyProtection="0">
      <alignment horizontal="right"/>
    </xf>
    <xf numFmtId="41" fontId="31" fillId="1" borderId="11" applyFont="0" applyFill="0" applyBorder="0" applyAlignment="0" applyProtection="0">
      <alignment horizontal="right"/>
    </xf>
    <xf numFmtId="41" fontId="31" fillId="1" borderId="11" applyFont="0" applyFill="0" applyBorder="0" applyAlignment="0" applyProtection="0">
      <alignment horizontal="right"/>
    </xf>
    <xf numFmtId="172" fontId="31" fillId="1" borderId="11" applyFont="0" applyFill="0" applyBorder="0" applyAlignment="0" applyProtection="0">
      <alignment horizontal="right"/>
    </xf>
    <xf numFmtId="172" fontId="31" fillId="1" borderId="11" applyFont="0" applyFill="0" applyBorder="0" applyAlignment="0" applyProtection="0">
      <alignment horizontal="right"/>
    </xf>
    <xf numFmtId="172" fontId="31" fillId="1" borderId="11" applyFont="0" applyFill="0" applyBorder="0" applyAlignment="0" applyProtection="0">
      <alignment horizontal="right"/>
    </xf>
    <xf numFmtId="172" fontId="31" fillId="1" borderId="11" applyFont="0" applyFill="0" applyBorder="0" applyAlignment="0" applyProtection="0">
      <alignment horizontal="right"/>
    </xf>
    <xf numFmtId="172" fontId="31" fillId="1" borderId="11" applyFont="0" applyFill="0" applyBorder="0" applyAlignment="0" applyProtection="0">
      <alignment horizontal="right"/>
    </xf>
    <xf numFmtId="172" fontId="31" fillId="1" borderId="11" applyFont="0" applyFill="0" applyBorder="0" applyAlignment="0" applyProtection="0">
      <alignment horizontal="right"/>
    </xf>
    <xf numFmtId="172" fontId="31" fillId="1" borderId="11" applyFont="0" applyFill="0" applyBorder="0" applyAlignment="0" applyProtection="0">
      <alignment horizontal="right"/>
    </xf>
    <xf numFmtId="172" fontId="31" fillId="1" borderId="11" applyFont="0" applyFill="0" applyBorder="0" applyAlignment="0" applyProtection="0">
      <alignment horizontal="right"/>
    </xf>
    <xf numFmtId="172" fontId="31" fillId="1" borderId="11" applyFont="0" applyFill="0" applyBorder="0" applyAlignment="0" applyProtection="0">
      <alignment horizontal="right"/>
    </xf>
    <xf numFmtId="172" fontId="31" fillId="1" borderId="11" applyFont="0" applyFill="0" applyBorder="0" applyAlignment="0" applyProtection="0">
      <alignment horizontal="right"/>
    </xf>
    <xf numFmtId="172" fontId="31" fillId="1" borderId="11" applyFont="0" applyFill="0" applyBorder="0" applyAlignment="0" applyProtection="0">
      <alignment horizontal="right"/>
    </xf>
    <xf numFmtId="172" fontId="31" fillId="1" borderId="11" applyFont="0" applyFill="0" applyBorder="0" applyAlignment="0" applyProtection="0">
      <alignment horizontal="right"/>
    </xf>
    <xf numFmtId="172" fontId="31" fillId="1" borderId="11" applyFont="0" applyFill="0" applyBorder="0" applyAlignment="0" applyProtection="0">
      <alignment horizontal="right"/>
    </xf>
    <xf numFmtId="172" fontId="31" fillId="1" borderId="11" applyFont="0" applyFill="0" applyBorder="0" applyAlignment="0" applyProtection="0">
      <alignment horizontal="right"/>
    </xf>
    <xf numFmtId="172" fontId="31" fillId="1" borderId="11" applyFont="0" applyFill="0" applyBorder="0" applyAlignment="0" applyProtection="0">
      <alignment horizontal="right"/>
    </xf>
    <xf numFmtId="172" fontId="31" fillId="1" borderId="11" applyFont="0" applyFill="0" applyBorder="0" applyAlignment="0" applyProtection="0">
      <alignment horizontal="right"/>
    </xf>
    <xf numFmtId="172" fontId="31" fillId="1" borderId="11" applyFont="0" applyFill="0" applyBorder="0" applyAlignment="0" applyProtection="0">
      <alignment horizontal="right"/>
    </xf>
    <xf numFmtId="172" fontId="31" fillId="1" borderId="11" applyFont="0" applyFill="0" applyBorder="0" applyAlignment="0" applyProtection="0">
      <alignment horizontal="right"/>
    </xf>
    <xf numFmtId="172" fontId="31" fillId="1" borderId="11" applyFont="0" applyFill="0" applyBorder="0" applyAlignment="0" applyProtection="0">
      <alignment horizontal="right"/>
    </xf>
    <xf numFmtId="172" fontId="31" fillId="1" borderId="11" applyFont="0" applyFill="0" applyBorder="0" applyAlignment="0" applyProtection="0">
      <alignment horizontal="right"/>
    </xf>
    <xf numFmtId="172" fontId="31" fillId="1" borderId="11" applyFont="0" applyFill="0" applyBorder="0" applyAlignment="0" applyProtection="0">
      <alignment horizontal="right"/>
    </xf>
    <xf numFmtId="172" fontId="31" fillId="1" borderId="11" applyFont="0" applyFill="0" applyBorder="0" applyAlignment="0" applyProtection="0">
      <alignment horizontal="right"/>
    </xf>
    <xf numFmtId="172" fontId="31" fillId="1" borderId="11" applyFont="0" applyFill="0" applyBorder="0" applyAlignment="0" applyProtection="0">
      <alignment horizontal="right"/>
    </xf>
    <xf numFmtId="172" fontId="31" fillId="1" borderId="11" applyFont="0" applyFill="0" applyBorder="0" applyAlignment="0" applyProtection="0">
      <alignment horizontal="right"/>
    </xf>
    <xf numFmtId="172" fontId="31" fillId="1" borderId="11" applyFont="0" applyFill="0" applyBorder="0" applyAlignment="0" applyProtection="0">
      <alignment horizontal="right"/>
    </xf>
    <xf numFmtId="172" fontId="31" fillId="1" borderId="11" applyFont="0" applyFill="0" applyBorder="0" applyAlignment="0" applyProtection="0">
      <alignment horizontal="right"/>
    </xf>
    <xf numFmtId="172" fontId="31" fillId="1" borderId="11" applyFont="0" applyFill="0" applyBorder="0" applyAlignment="0" applyProtection="0">
      <alignment horizontal="right"/>
    </xf>
    <xf numFmtId="172" fontId="31" fillId="1" borderId="11" applyFont="0" applyFill="0" applyBorder="0" applyAlignment="0" applyProtection="0">
      <alignment horizontal="right"/>
    </xf>
    <xf numFmtId="172" fontId="31" fillId="1" borderId="11" applyFont="0" applyFill="0" applyBorder="0" applyAlignment="0" applyProtection="0">
      <alignment horizontal="right"/>
    </xf>
    <xf numFmtId="172" fontId="31" fillId="1" borderId="11" applyFont="0" applyFill="0" applyBorder="0" applyAlignment="0" applyProtection="0">
      <alignment horizontal="right"/>
    </xf>
    <xf numFmtId="172" fontId="31" fillId="1" borderId="11" applyFont="0" applyFill="0" applyBorder="0" applyAlignment="0" applyProtection="0">
      <alignment horizontal="right"/>
    </xf>
    <xf numFmtId="172" fontId="31" fillId="1" borderId="11" applyFont="0" applyFill="0" applyBorder="0" applyAlignment="0" applyProtection="0">
      <alignment horizontal="right"/>
    </xf>
    <xf numFmtId="172" fontId="31" fillId="1" borderId="11" applyFont="0" applyFill="0" applyBorder="0" applyAlignment="0" applyProtection="0">
      <alignment horizontal="right"/>
    </xf>
    <xf numFmtId="172" fontId="31" fillId="1" borderId="11" applyFont="0" applyFill="0" applyBorder="0" applyAlignment="0" applyProtection="0">
      <alignment horizontal="right"/>
    </xf>
    <xf numFmtId="172" fontId="31" fillId="1" borderId="11" applyFont="0" applyFill="0" applyBorder="0" applyAlignment="0" applyProtection="0">
      <alignment horizontal="right"/>
    </xf>
    <xf numFmtId="172" fontId="31" fillId="1" borderId="11" applyFont="0" applyFill="0" applyBorder="0" applyAlignment="0" applyProtection="0">
      <alignment horizontal="right"/>
    </xf>
    <xf numFmtId="172" fontId="31" fillId="1" borderId="11" applyFont="0" applyFill="0" applyBorder="0" applyAlignment="0" applyProtection="0">
      <alignment horizontal="right"/>
    </xf>
    <xf numFmtId="172" fontId="31" fillId="1" borderId="11" applyFont="0" applyFill="0" applyBorder="0" applyAlignment="0" applyProtection="0">
      <alignment horizontal="right"/>
    </xf>
    <xf numFmtId="172" fontId="31" fillId="1" borderId="11" applyFont="0" applyFill="0" applyBorder="0" applyAlignment="0" applyProtection="0">
      <alignment horizontal="right"/>
    </xf>
    <xf numFmtId="172" fontId="31" fillId="1" borderId="11" applyFont="0" applyFill="0" applyBorder="0" applyAlignment="0" applyProtection="0">
      <alignment horizontal="right"/>
    </xf>
    <xf numFmtId="172" fontId="31" fillId="1" borderId="11" applyFont="0" applyFill="0" applyBorder="0" applyAlignment="0" applyProtection="0">
      <alignment horizontal="right"/>
    </xf>
    <xf numFmtId="172" fontId="31" fillId="1" borderId="11" applyFont="0" applyFill="0" applyBorder="0" applyAlignment="0" applyProtection="0">
      <alignment horizontal="right"/>
    </xf>
    <xf numFmtId="172" fontId="31" fillId="1" borderId="11" applyFont="0" applyFill="0" applyBorder="0" applyAlignment="0" applyProtection="0">
      <alignment horizontal="right"/>
    </xf>
    <xf numFmtId="172" fontId="31" fillId="1" borderId="11" applyFont="0" applyFill="0" applyBorder="0" applyAlignment="0" applyProtection="0">
      <alignment horizontal="right"/>
    </xf>
    <xf numFmtId="172" fontId="31" fillId="1" borderId="11" applyFont="0" applyFill="0" applyBorder="0" applyAlignment="0" applyProtection="0">
      <alignment horizontal="right"/>
    </xf>
    <xf numFmtId="172" fontId="31" fillId="1" borderId="11" applyFont="0" applyFill="0" applyBorder="0" applyAlignment="0" applyProtection="0">
      <alignment horizontal="right"/>
    </xf>
    <xf numFmtId="172" fontId="31" fillId="1" borderId="11" applyFont="0" applyFill="0" applyBorder="0" applyAlignment="0" applyProtection="0">
      <alignment horizontal="right"/>
    </xf>
    <xf numFmtId="172" fontId="31" fillId="1" borderId="11" applyFont="0" applyFill="0" applyBorder="0" applyAlignment="0" applyProtection="0">
      <alignment horizontal="right"/>
    </xf>
    <xf numFmtId="172" fontId="31" fillId="1" borderId="11" applyFont="0" applyFill="0" applyBorder="0" applyAlignment="0" applyProtection="0">
      <alignment horizontal="right"/>
    </xf>
    <xf numFmtId="172" fontId="31" fillId="1" borderId="11" applyFont="0" applyFill="0" applyBorder="0" applyAlignment="0" applyProtection="0">
      <alignment horizontal="right"/>
    </xf>
    <xf numFmtId="172" fontId="31" fillId="1" borderId="11" applyFont="0" applyFill="0" applyBorder="0" applyAlignment="0" applyProtection="0">
      <alignment horizontal="right"/>
    </xf>
    <xf numFmtId="172" fontId="31" fillId="1" borderId="11" applyFont="0" applyFill="0" applyBorder="0" applyAlignment="0" applyProtection="0">
      <alignment horizontal="right"/>
    </xf>
    <xf numFmtId="172" fontId="31" fillId="1" borderId="11" applyFont="0" applyFill="0" applyBorder="0" applyAlignment="0" applyProtection="0">
      <alignment horizontal="right"/>
    </xf>
    <xf numFmtId="172" fontId="31" fillId="1" borderId="11" applyFont="0" applyFill="0" applyBorder="0" applyAlignment="0" applyProtection="0">
      <alignment horizontal="right"/>
    </xf>
    <xf numFmtId="172" fontId="31" fillId="1" borderId="11" applyFont="0" applyFill="0" applyBorder="0" applyAlignment="0" applyProtection="0">
      <alignment horizontal="right"/>
    </xf>
    <xf numFmtId="172" fontId="31" fillId="1" borderId="11" applyFont="0" applyFill="0" applyBorder="0" applyAlignment="0" applyProtection="0">
      <alignment horizontal="right"/>
    </xf>
    <xf numFmtId="172" fontId="31" fillId="1" borderId="11" applyFont="0" applyFill="0" applyBorder="0" applyAlignment="0" applyProtection="0">
      <alignment horizontal="right"/>
    </xf>
    <xf numFmtId="172" fontId="31" fillId="1" borderId="11" applyFont="0" applyFill="0" applyBorder="0" applyAlignment="0" applyProtection="0">
      <alignment horizontal="right"/>
    </xf>
    <xf numFmtId="172" fontId="31" fillId="1" borderId="11" applyFont="0" applyFill="0" applyBorder="0" applyAlignment="0" applyProtection="0">
      <alignment horizontal="right"/>
    </xf>
    <xf numFmtId="172" fontId="31" fillId="1" borderId="11" applyFont="0" applyFill="0" applyBorder="0" applyAlignment="0" applyProtection="0">
      <alignment horizontal="right"/>
    </xf>
    <xf numFmtId="172" fontId="31" fillId="1" borderId="11" applyFont="0" applyFill="0" applyBorder="0" applyAlignment="0" applyProtection="0">
      <alignment horizontal="right"/>
    </xf>
    <xf numFmtId="172" fontId="31" fillId="1" borderId="11" applyFont="0" applyFill="0" applyBorder="0" applyAlignment="0" applyProtection="0">
      <alignment horizontal="right"/>
    </xf>
    <xf numFmtId="172" fontId="31" fillId="1" borderId="11" applyFont="0" applyFill="0" applyBorder="0" applyAlignment="0" applyProtection="0">
      <alignment horizontal="right"/>
    </xf>
    <xf numFmtId="172" fontId="31" fillId="1" borderId="11" applyFont="0" applyFill="0" applyBorder="0" applyAlignment="0" applyProtection="0">
      <alignment horizontal="right"/>
    </xf>
    <xf numFmtId="172" fontId="31" fillId="1" borderId="11" applyFont="0" applyFill="0" applyBorder="0" applyAlignment="0" applyProtection="0">
      <alignment horizontal="right"/>
    </xf>
    <xf numFmtId="172" fontId="31" fillId="1" borderId="11" applyFont="0" applyFill="0" applyBorder="0" applyAlignment="0" applyProtection="0">
      <alignment horizontal="right"/>
    </xf>
    <xf numFmtId="172" fontId="31" fillId="1" borderId="11" applyFont="0" applyFill="0" applyBorder="0" applyAlignment="0" applyProtection="0">
      <alignment horizontal="right"/>
    </xf>
    <xf numFmtId="172" fontId="31" fillId="1" borderId="11" applyFont="0" applyFill="0" applyBorder="0" applyAlignment="0" applyProtection="0">
      <alignment horizontal="right"/>
    </xf>
    <xf numFmtId="172" fontId="31" fillId="1" borderId="11" applyFont="0" applyFill="0" applyBorder="0" applyAlignment="0" applyProtection="0">
      <alignment horizontal="right"/>
    </xf>
    <xf numFmtId="172" fontId="31" fillId="1" borderId="11" applyFont="0" applyFill="0" applyBorder="0" applyAlignment="0" applyProtection="0">
      <alignment horizontal="right"/>
    </xf>
    <xf numFmtId="172" fontId="31" fillId="1" borderId="11" applyFont="0" applyFill="0" applyBorder="0" applyAlignment="0" applyProtection="0">
      <alignment horizontal="right"/>
    </xf>
    <xf numFmtId="172" fontId="31" fillId="1" borderId="11" applyFont="0" applyFill="0" applyBorder="0" applyAlignment="0" applyProtection="0">
      <alignment horizontal="right"/>
    </xf>
    <xf numFmtId="172" fontId="31" fillId="1" borderId="11" applyFont="0" applyFill="0" applyBorder="0" applyAlignment="0" applyProtection="0">
      <alignment horizontal="right"/>
    </xf>
    <xf numFmtId="172" fontId="31" fillId="1" borderId="11" applyFont="0" applyFill="0" applyBorder="0" applyAlignment="0" applyProtection="0">
      <alignment horizontal="right"/>
    </xf>
    <xf numFmtId="172" fontId="31" fillId="1" borderId="11" applyFont="0" applyFill="0" applyBorder="0" applyAlignment="0" applyProtection="0">
      <alignment horizontal="right"/>
    </xf>
    <xf numFmtId="172" fontId="31" fillId="1" borderId="11" applyFont="0" applyFill="0" applyBorder="0" applyAlignment="0" applyProtection="0">
      <alignment horizontal="right"/>
    </xf>
    <xf numFmtId="172" fontId="31" fillId="1" borderId="11" applyFont="0" applyFill="0" applyBorder="0" applyAlignment="0" applyProtection="0">
      <alignment horizontal="right"/>
    </xf>
    <xf numFmtId="172" fontId="31" fillId="1" borderId="11" applyFont="0" applyFill="0" applyBorder="0" applyAlignment="0" applyProtection="0">
      <alignment horizontal="right"/>
    </xf>
    <xf numFmtId="172" fontId="31" fillId="1" borderId="11" applyFont="0" applyFill="0" applyBorder="0" applyAlignment="0" applyProtection="0">
      <alignment horizontal="right"/>
    </xf>
    <xf numFmtId="172" fontId="31" fillId="1" borderId="11" applyFont="0" applyFill="0" applyBorder="0" applyAlignment="0" applyProtection="0">
      <alignment horizontal="right"/>
    </xf>
    <xf numFmtId="172" fontId="31" fillId="1" borderId="11" applyFont="0" applyFill="0" applyBorder="0" applyAlignment="0" applyProtection="0">
      <alignment horizontal="right"/>
    </xf>
    <xf numFmtId="172" fontId="31" fillId="1" borderId="11" applyFont="0" applyFill="0" applyBorder="0" applyAlignment="0" applyProtection="0">
      <alignment horizontal="right"/>
    </xf>
    <xf numFmtId="172" fontId="31" fillId="1" borderId="11" applyFont="0" applyFill="0" applyBorder="0" applyAlignment="0" applyProtection="0">
      <alignment horizontal="right"/>
    </xf>
    <xf numFmtId="172" fontId="31" fillId="1" borderId="11" applyFont="0" applyFill="0" applyBorder="0" applyAlignment="0" applyProtection="0">
      <alignment horizontal="right"/>
    </xf>
    <xf numFmtId="172" fontId="31" fillId="1" borderId="11" applyFont="0" applyFill="0" applyBorder="0" applyAlignment="0" applyProtection="0">
      <alignment horizontal="right"/>
    </xf>
    <xf numFmtId="172" fontId="31" fillId="1" borderId="11" applyFont="0" applyFill="0" applyBorder="0" applyAlignment="0" applyProtection="0">
      <alignment horizontal="right"/>
    </xf>
    <xf numFmtId="172" fontId="31" fillId="1" borderId="11" applyFont="0" applyFill="0" applyBorder="0" applyAlignment="0" applyProtection="0">
      <alignment horizontal="right"/>
    </xf>
    <xf numFmtId="172" fontId="31" fillId="1" borderId="11" applyFont="0" applyFill="0" applyBorder="0" applyAlignment="0" applyProtection="0">
      <alignment horizontal="right"/>
    </xf>
    <xf numFmtId="172" fontId="31" fillId="1" borderId="11" applyFont="0" applyFill="0" applyBorder="0" applyAlignment="0" applyProtection="0">
      <alignment horizontal="right"/>
    </xf>
    <xf numFmtId="172" fontId="31" fillId="1" borderId="11" applyFont="0" applyFill="0" applyBorder="0" applyAlignment="0" applyProtection="0">
      <alignment horizontal="right"/>
    </xf>
    <xf numFmtId="172" fontId="31" fillId="1" borderId="11" applyFont="0" applyFill="0" applyBorder="0" applyAlignment="0" applyProtection="0">
      <alignment horizontal="right"/>
    </xf>
    <xf numFmtId="172" fontId="31" fillId="1" borderId="11" applyFont="0" applyFill="0" applyBorder="0" applyAlignment="0" applyProtection="0">
      <alignment horizontal="right"/>
    </xf>
    <xf numFmtId="41" fontId="31" fillId="1" borderId="11" applyFont="0" applyFill="0" applyBorder="0" applyAlignment="0" applyProtection="0">
      <alignment horizontal="right"/>
    </xf>
    <xf numFmtId="41" fontId="31" fillId="1" borderId="11" applyFont="0" applyFill="0" applyBorder="0" applyAlignment="0" applyProtection="0">
      <alignment horizontal="right"/>
    </xf>
    <xf numFmtId="41" fontId="31" fillId="1" borderId="11" applyFont="0" applyFill="0" applyBorder="0" applyAlignment="0" applyProtection="0">
      <alignment horizontal="right"/>
    </xf>
    <xf numFmtId="41" fontId="31" fillId="1" borderId="11" applyFont="0" applyFill="0" applyBorder="0" applyAlignment="0" applyProtection="0">
      <alignment horizontal="right"/>
    </xf>
    <xf numFmtId="41" fontId="31" fillId="1" borderId="11" applyFont="0" applyFill="0" applyBorder="0" applyAlignment="0" applyProtection="0">
      <alignment horizontal="right"/>
    </xf>
    <xf numFmtId="41" fontId="31" fillId="1" borderId="11" applyFont="0" applyFill="0" applyBorder="0" applyAlignment="0" applyProtection="0">
      <alignment horizontal="right"/>
    </xf>
    <xf numFmtId="41" fontId="31" fillId="1" borderId="11" applyFont="0" applyFill="0" applyBorder="0" applyAlignment="0" applyProtection="0">
      <alignment horizontal="right"/>
    </xf>
    <xf numFmtId="41" fontId="31" fillId="1" borderId="11" applyFont="0" applyFill="0" applyBorder="0" applyAlignment="0" applyProtection="0">
      <alignment horizontal="right"/>
    </xf>
    <xf numFmtId="41" fontId="31" fillId="1" borderId="11" applyFont="0" applyFill="0" applyBorder="0" applyAlignment="0" applyProtection="0">
      <alignment horizontal="right"/>
    </xf>
    <xf numFmtId="41" fontId="31" fillId="1" borderId="11" applyFont="0" applyFill="0" applyBorder="0" applyAlignment="0" applyProtection="0">
      <alignment horizontal="right"/>
    </xf>
    <xf numFmtId="41" fontId="31" fillId="1" borderId="11" applyFont="0" applyFill="0" applyBorder="0" applyAlignment="0" applyProtection="0">
      <alignment horizontal="right"/>
    </xf>
    <xf numFmtId="41" fontId="31" fillId="1" borderId="11" applyFont="0" applyFill="0" applyBorder="0" applyAlignment="0" applyProtection="0">
      <alignment horizontal="right"/>
    </xf>
    <xf numFmtId="41" fontId="31" fillId="1" borderId="11" applyFont="0" applyFill="0" applyBorder="0" applyAlignment="0" applyProtection="0">
      <alignment horizontal="right"/>
    </xf>
    <xf numFmtId="41" fontId="31" fillId="1" borderId="11" applyFont="0" applyFill="0" applyBorder="0" applyAlignment="0" applyProtection="0">
      <alignment horizontal="right"/>
    </xf>
    <xf numFmtId="41" fontId="31" fillId="1" borderId="11" applyFont="0" applyFill="0" applyBorder="0" applyAlignment="0" applyProtection="0">
      <alignment horizontal="right"/>
    </xf>
    <xf numFmtId="41" fontId="31" fillId="1" borderId="11" applyFont="0" applyFill="0" applyBorder="0" applyAlignment="0" applyProtection="0">
      <alignment horizontal="right"/>
    </xf>
    <xf numFmtId="41" fontId="31" fillId="1" borderId="11" applyFont="0" applyFill="0" applyBorder="0" applyAlignment="0" applyProtection="0">
      <alignment horizontal="right"/>
    </xf>
    <xf numFmtId="41" fontId="31" fillId="1" borderId="11" applyFont="0" applyFill="0" applyBorder="0" applyAlignment="0" applyProtection="0">
      <alignment horizontal="right"/>
    </xf>
    <xf numFmtId="41" fontId="31" fillId="1" borderId="11" applyFont="0" applyFill="0" applyBorder="0" applyAlignment="0" applyProtection="0">
      <alignment horizontal="right"/>
    </xf>
    <xf numFmtId="41" fontId="31" fillId="1" borderId="11" applyFont="0" applyFill="0" applyBorder="0" applyAlignment="0" applyProtection="0">
      <alignment horizontal="right"/>
    </xf>
    <xf numFmtId="41" fontId="31" fillId="1" borderId="11" applyFont="0" applyFill="0" applyBorder="0" applyAlignment="0" applyProtection="0">
      <alignment horizontal="right"/>
    </xf>
    <xf numFmtId="41" fontId="31" fillId="1" borderId="11" applyFont="0" applyFill="0" applyBorder="0" applyAlignment="0" applyProtection="0">
      <alignment horizontal="right"/>
    </xf>
    <xf numFmtId="41" fontId="31" fillId="1" borderId="11" applyFont="0" applyFill="0" applyBorder="0" applyAlignment="0" applyProtection="0">
      <alignment horizontal="right"/>
    </xf>
    <xf numFmtId="41" fontId="31" fillId="1" borderId="11" applyFont="0" applyFill="0" applyBorder="0" applyAlignment="0" applyProtection="0">
      <alignment horizontal="right"/>
    </xf>
    <xf numFmtId="41" fontId="31" fillId="1" borderId="11" applyFont="0" applyFill="0" applyBorder="0" applyAlignment="0" applyProtection="0">
      <alignment horizontal="right"/>
    </xf>
    <xf numFmtId="41" fontId="31" fillId="1" borderId="11" applyFont="0" applyFill="0" applyBorder="0" applyAlignment="0" applyProtection="0">
      <alignment horizontal="right"/>
    </xf>
    <xf numFmtId="41" fontId="31" fillId="1" borderId="11" applyFont="0" applyFill="0" applyBorder="0" applyAlignment="0" applyProtection="0">
      <alignment horizontal="right"/>
    </xf>
    <xf numFmtId="41" fontId="31" fillId="1" borderId="11" applyFont="0" applyFill="0" applyBorder="0" applyAlignment="0" applyProtection="0">
      <alignment horizontal="right"/>
    </xf>
    <xf numFmtId="41" fontId="31" fillId="1" borderId="11" applyFont="0" applyFill="0" applyBorder="0" applyAlignment="0" applyProtection="0">
      <alignment horizontal="right"/>
    </xf>
    <xf numFmtId="41" fontId="31" fillId="1" borderId="11" applyFont="0" applyFill="0" applyBorder="0" applyAlignment="0" applyProtection="0">
      <alignment horizontal="right"/>
    </xf>
    <xf numFmtId="41" fontId="31" fillId="1" borderId="11" applyFont="0" applyFill="0" applyBorder="0" applyAlignment="0" applyProtection="0">
      <alignment horizontal="right"/>
    </xf>
    <xf numFmtId="41" fontId="31" fillId="1" borderId="11" applyFont="0" applyFill="0" applyBorder="0" applyAlignment="0" applyProtection="0">
      <alignment horizontal="right"/>
    </xf>
    <xf numFmtId="41" fontId="31" fillId="1" borderId="11" applyFont="0" applyFill="0" applyBorder="0" applyAlignment="0" applyProtection="0">
      <alignment horizontal="right"/>
    </xf>
    <xf numFmtId="41" fontId="31" fillId="1" borderId="11" applyFont="0" applyFill="0" applyBorder="0" applyAlignment="0" applyProtection="0">
      <alignment horizontal="right"/>
    </xf>
    <xf numFmtId="41" fontId="31" fillId="1" borderId="11" applyFont="0" applyFill="0" applyBorder="0" applyAlignment="0" applyProtection="0">
      <alignment horizontal="right"/>
    </xf>
    <xf numFmtId="41" fontId="31" fillId="1" borderId="11" applyFont="0" applyFill="0" applyBorder="0" applyAlignment="0" applyProtection="0">
      <alignment horizontal="right"/>
    </xf>
    <xf numFmtId="41" fontId="31" fillId="1" borderId="11" applyFont="0" applyFill="0" applyBorder="0" applyAlignment="0" applyProtection="0">
      <alignment horizontal="right"/>
    </xf>
    <xf numFmtId="41" fontId="31" fillId="1" borderId="11" applyFont="0" applyFill="0" applyBorder="0" applyAlignment="0" applyProtection="0">
      <alignment horizontal="right"/>
    </xf>
    <xf numFmtId="41" fontId="31" fillId="1" borderId="11" applyFont="0" applyFill="0" applyBorder="0" applyAlignment="0" applyProtection="0">
      <alignment horizontal="right"/>
    </xf>
    <xf numFmtId="41" fontId="31" fillId="1" borderId="11" applyFont="0" applyFill="0" applyBorder="0" applyAlignment="0" applyProtection="0">
      <alignment horizontal="right"/>
    </xf>
    <xf numFmtId="41" fontId="31" fillId="1" borderId="11" applyFont="0" applyFill="0" applyBorder="0" applyAlignment="0" applyProtection="0">
      <alignment horizontal="right"/>
    </xf>
    <xf numFmtId="41" fontId="31" fillId="1" borderId="11" applyFont="0" applyFill="0" applyBorder="0" applyAlignment="0" applyProtection="0">
      <alignment horizontal="right"/>
    </xf>
    <xf numFmtId="41" fontId="31" fillId="1" borderId="11" applyFont="0" applyFill="0" applyBorder="0" applyAlignment="0" applyProtection="0">
      <alignment horizontal="right"/>
    </xf>
    <xf numFmtId="41" fontId="31" fillId="1" borderId="11" applyFont="0" applyFill="0" applyBorder="0" applyAlignment="0" applyProtection="0">
      <alignment horizontal="right"/>
    </xf>
    <xf numFmtId="41" fontId="31" fillId="1" borderId="11" applyFont="0" applyFill="0" applyBorder="0" applyAlignment="0" applyProtection="0">
      <alignment horizontal="right"/>
    </xf>
    <xf numFmtId="41" fontId="31" fillId="1" borderId="11" applyFont="0" applyFill="0" applyBorder="0" applyAlignment="0" applyProtection="0">
      <alignment horizontal="right"/>
    </xf>
    <xf numFmtId="41" fontId="31" fillId="1" borderId="11" applyFont="0" applyFill="0" applyBorder="0" applyAlignment="0" applyProtection="0">
      <alignment horizontal="right"/>
    </xf>
    <xf numFmtId="41" fontId="31" fillId="1" borderId="11" applyFont="0" applyFill="0" applyBorder="0" applyAlignment="0" applyProtection="0">
      <alignment horizontal="right"/>
    </xf>
    <xf numFmtId="41" fontId="31" fillId="1" borderId="11" applyFont="0" applyFill="0" applyBorder="0" applyAlignment="0" applyProtection="0">
      <alignment horizontal="right"/>
    </xf>
    <xf numFmtId="41" fontId="31" fillId="1" borderId="11" applyFont="0" applyFill="0" applyBorder="0" applyAlignment="0" applyProtection="0">
      <alignment horizontal="right"/>
    </xf>
    <xf numFmtId="41" fontId="31" fillId="1" borderId="11" applyFont="0" applyFill="0" applyBorder="0" applyAlignment="0" applyProtection="0">
      <alignment horizontal="right"/>
    </xf>
    <xf numFmtId="41" fontId="31" fillId="1" borderId="11" applyFont="0" applyFill="0" applyBorder="0" applyAlignment="0" applyProtection="0">
      <alignment horizontal="right"/>
    </xf>
    <xf numFmtId="41" fontId="31" fillId="1" borderId="11" applyFont="0" applyFill="0" applyBorder="0" applyAlignment="0" applyProtection="0">
      <alignment horizontal="right"/>
    </xf>
    <xf numFmtId="41" fontId="31" fillId="1" borderId="11" applyFont="0" applyFill="0" applyBorder="0" applyAlignment="0" applyProtection="0">
      <alignment horizontal="right"/>
    </xf>
    <xf numFmtId="41" fontId="31" fillId="1" borderId="11" applyFont="0" applyFill="0" applyBorder="0" applyAlignment="0" applyProtection="0">
      <alignment horizontal="right"/>
    </xf>
    <xf numFmtId="41" fontId="31" fillId="1" borderId="11" applyFont="0" applyFill="0" applyBorder="0" applyAlignment="0" applyProtection="0">
      <alignment horizontal="right"/>
    </xf>
    <xf numFmtId="41" fontId="31" fillId="1" borderId="11" applyFont="0" applyFill="0" applyBorder="0" applyAlignment="0" applyProtection="0">
      <alignment horizontal="right"/>
    </xf>
    <xf numFmtId="41" fontId="31" fillId="1" borderId="11" applyFont="0" applyFill="0" applyBorder="0" applyAlignment="0" applyProtection="0">
      <alignment horizontal="right"/>
    </xf>
    <xf numFmtId="41" fontId="31" fillId="1" borderId="11" applyFont="0" applyFill="0" applyBorder="0" applyAlignment="0" applyProtection="0">
      <alignment horizontal="right"/>
    </xf>
    <xf numFmtId="41" fontId="31" fillId="1" borderId="11" applyFont="0" applyFill="0" applyBorder="0" applyAlignment="0" applyProtection="0">
      <alignment horizontal="right"/>
    </xf>
    <xf numFmtId="41" fontId="31" fillId="1" borderId="11" applyFont="0" applyFill="0" applyBorder="0" applyAlignment="0" applyProtection="0">
      <alignment horizontal="right"/>
    </xf>
    <xf numFmtId="41" fontId="31" fillId="1" borderId="11" applyFont="0" applyFill="0" applyBorder="0" applyAlignment="0" applyProtection="0">
      <alignment horizontal="right"/>
    </xf>
    <xf numFmtId="41" fontId="31" fillId="1" borderId="11" applyFont="0" applyFill="0" applyBorder="0" applyAlignment="0" applyProtection="0">
      <alignment horizontal="right"/>
    </xf>
    <xf numFmtId="41" fontId="31" fillId="1" borderId="11" applyFont="0" applyFill="0" applyBorder="0" applyAlignment="0" applyProtection="0">
      <alignment horizontal="right"/>
    </xf>
    <xf numFmtId="41" fontId="31" fillId="1" borderId="11" applyFont="0" applyFill="0" applyBorder="0" applyAlignment="0" applyProtection="0">
      <alignment horizontal="right"/>
    </xf>
    <xf numFmtId="41" fontId="31" fillId="1" borderId="11" applyFont="0" applyFill="0" applyBorder="0" applyAlignment="0" applyProtection="0">
      <alignment horizontal="right"/>
    </xf>
    <xf numFmtId="41" fontId="31" fillId="1" borderId="11" applyFont="0" applyFill="0" applyBorder="0" applyAlignment="0" applyProtection="0">
      <alignment horizontal="right"/>
    </xf>
    <xf numFmtId="41" fontId="31" fillId="1" borderId="11" applyFont="0" applyFill="0" applyBorder="0" applyAlignment="0" applyProtection="0">
      <alignment horizontal="right"/>
    </xf>
    <xf numFmtId="41" fontId="31" fillId="1" borderId="11" applyFont="0" applyFill="0" applyBorder="0" applyAlignment="0" applyProtection="0">
      <alignment horizontal="right"/>
    </xf>
    <xf numFmtId="41" fontId="31" fillId="1" borderId="11" applyFont="0" applyFill="0" applyBorder="0" applyAlignment="0" applyProtection="0">
      <alignment horizontal="right"/>
    </xf>
    <xf numFmtId="41" fontId="31" fillId="1" borderId="11" applyFont="0" applyFill="0" applyBorder="0" applyAlignment="0" applyProtection="0">
      <alignment horizontal="right"/>
    </xf>
    <xf numFmtId="0" fontId="23" fillId="54" borderId="0" applyNumberFormat="0" applyBorder="0" applyAlignment="0" applyProtection="0"/>
    <xf numFmtId="0" fontId="19" fillId="54" borderId="0" applyNumberFormat="0" applyBorder="0" applyAlignment="0" applyProtection="0"/>
    <xf numFmtId="0" fontId="23" fillId="54" borderId="0" applyNumberFormat="0" applyBorder="0" applyAlignment="0" applyProtection="0"/>
    <xf numFmtId="0" fontId="19" fillId="54" borderId="0" applyNumberFormat="0" applyBorder="0" applyAlignment="0" applyProtection="0"/>
    <xf numFmtId="0" fontId="29" fillId="55" borderId="0" applyNumberFormat="0" applyBorder="0" applyAlignment="0" applyProtection="0"/>
    <xf numFmtId="0" fontId="25" fillId="55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9" fillId="56" borderId="0" applyNumberFormat="0" applyBorder="0" applyAlignment="0" applyProtection="0"/>
    <xf numFmtId="0" fontId="29" fillId="56" borderId="0" applyNumberFormat="0" applyBorder="0" applyAlignment="0" applyProtection="0"/>
    <xf numFmtId="0" fontId="26" fillId="57" borderId="0" applyNumberFormat="0" applyBorder="0" applyAlignment="0" applyProtection="0"/>
    <xf numFmtId="0" fontId="29" fillId="56" borderId="0" applyNumberFormat="0" applyBorder="0" applyAlignment="0" applyProtection="0"/>
    <xf numFmtId="0" fontId="29" fillId="56" borderId="0" applyNumberFormat="0" applyBorder="0" applyAlignment="0" applyProtection="0"/>
    <xf numFmtId="0" fontId="29" fillId="56" borderId="0" applyNumberFormat="0" applyBorder="0" applyAlignment="0" applyProtection="0"/>
    <xf numFmtId="0" fontId="25" fillId="58" borderId="0" applyNumberFormat="0" applyBorder="0" applyAlignment="0" applyProtection="0"/>
    <xf numFmtId="0" fontId="29" fillId="56" borderId="0" applyNumberFormat="0" applyBorder="0" applyAlignment="0" applyProtection="0"/>
    <xf numFmtId="0" fontId="32" fillId="56" borderId="0" applyNumberFormat="0" applyBorder="0" applyAlignment="0" applyProtection="0"/>
    <xf numFmtId="0" fontId="26" fillId="57" borderId="0" applyNumberFormat="0" applyBorder="0" applyAlignment="0" applyProtection="0"/>
    <xf numFmtId="0" fontId="32" fillId="56" borderId="0" applyNumberFormat="0" applyBorder="0" applyAlignment="0" applyProtection="0"/>
    <xf numFmtId="0" fontId="29" fillId="56" borderId="0" applyNumberFormat="0" applyBorder="0" applyAlignment="0" applyProtection="0"/>
    <xf numFmtId="0" fontId="29" fillId="56" borderId="0" applyNumberFormat="0" applyBorder="0" applyAlignment="0" applyProtection="0"/>
    <xf numFmtId="0" fontId="29" fillId="56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9" fillId="56" borderId="0" applyNumberFormat="0" applyBorder="0" applyAlignment="0" applyProtection="0"/>
    <xf numFmtId="0" fontId="27" fillId="9" borderId="0" applyNumberFormat="0" applyBorder="0" applyAlignment="0" applyProtection="0"/>
    <xf numFmtId="0" fontId="29" fillId="56" borderId="0" applyNumberFormat="0" applyBorder="0" applyAlignment="0" applyProtection="0"/>
    <xf numFmtId="0" fontId="29" fillId="56" borderId="0" applyNumberFormat="0" applyBorder="0" applyAlignment="0" applyProtection="0"/>
    <xf numFmtId="0" fontId="23" fillId="59" borderId="0" applyNumberFormat="0" applyBorder="0" applyAlignment="0" applyProtection="0"/>
    <xf numFmtId="0" fontId="19" fillId="59" borderId="0" applyNumberFormat="0" applyBorder="0" applyAlignment="0" applyProtection="0"/>
    <xf numFmtId="0" fontId="23" fillId="60" borderId="0" applyNumberFormat="0" applyBorder="0" applyAlignment="0" applyProtection="0"/>
    <xf numFmtId="0" fontId="19" fillId="60" borderId="0" applyNumberFormat="0" applyBorder="0" applyAlignment="0" applyProtection="0"/>
    <xf numFmtId="0" fontId="29" fillId="61" borderId="0" applyNumberFormat="0" applyBorder="0" applyAlignment="0" applyProtection="0"/>
    <xf numFmtId="0" fontId="25" fillId="61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6" fillId="63" borderId="0" applyNumberFormat="0" applyBorder="0" applyAlignment="0" applyProtection="0"/>
    <xf numFmtId="0" fontId="25" fillId="51" borderId="0" applyNumberFormat="0" applyBorder="0" applyAlignment="0" applyProtection="0"/>
    <xf numFmtId="0" fontId="29" fillId="62" borderId="0" applyNumberFormat="0" applyBorder="0" applyAlignment="0" applyProtection="0"/>
    <xf numFmtId="0" fontId="3" fillId="13" borderId="0" applyNumberFormat="0" applyBorder="0" applyAlignment="0" applyProtection="0"/>
    <xf numFmtId="0" fontId="26" fillId="63" borderId="0" applyNumberFormat="0" applyBorder="0" applyAlignment="0" applyProtection="0"/>
    <xf numFmtId="0" fontId="3" fillId="13" borderId="0" applyNumberFormat="0" applyBorder="0" applyAlignment="0" applyProtection="0"/>
    <xf numFmtId="0" fontId="29" fillId="62" borderId="0" applyNumberFormat="0" applyBorder="0" applyAlignment="0" applyProtection="0"/>
    <xf numFmtId="0" fontId="3" fillId="13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3" fillId="59" borderId="0" applyNumberFormat="0" applyBorder="0" applyAlignment="0" applyProtection="0"/>
    <xf numFmtId="0" fontId="19" fillId="59" borderId="0" applyNumberFormat="0" applyBorder="0" applyAlignment="0" applyProtection="0"/>
    <xf numFmtId="0" fontId="23" fillId="64" borderId="0" applyNumberFormat="0" applyBorder="0" applyAlignment="0" applyProtection="0"/>
    <xf numFmtId="0" fontId="19" fillId="64" borderId="0" applyNumberFormat="0" applyBorder="0" applyAlignment="0" applyProtection="0"/>
    <xf numFmtId="0" fontId="29" fillId="60" borderId="0" applyNumberFormat="0" applyBorder="0" applyAlignment="0" applyProtection="0"/>
    <xf numFmtId="0" fontId="25" fillId="60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6" fillId="65" borderId="0" applyNumberFormat="0" applyBorder="0" applyAlignment="0" applyProtection="0"/>
    <xf numFmtId="0" fontId="25" fillId="48" borderId="0" applyNumberFormat="0" applyBorder="0" applyAlignment="0" applyProtection="0"/>
    <xf numFmtId="0" fontId="29" fillId="61" borderId="0" applyNumberFormat="0" applyBorder="0" applyAlignment="0" applyProtection="0"/>
    <xf numFmtId="0" fontId="25" fillId="65" borderId="0" applyNumberFormat="0" applyBorder="0" applyAlignment="0" applyProtection="0"/>
    <xf numFmtId="0" fontId="26" fillId="65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3" fillId="54" borderId="0" applyNumberFormat="0" applyBorder="0" applyAlignment="0" applyProtection="0"/>
    <xf numFmtId="0" fontId="19" fillId="54" borderId="0" applyNumberFormat="0" applyBorder="0" applyAlignment="0" applyProtection="0"/>
    <xf numFmtId="0" fontId="23" fillId="60" borderId="0" applyNumberFormat="0" applyBorder="0" applyAlignment="0" applyProtection="0"/>
    <xf numFmtId="0" fontId="19" fillId="60" borderId="0" applyNumberFormat="0" applyBorder="0" applyAlignment="0" applyProtection="0"/>
    <xf numFmtId="0" fontId="29" fillId="60" borderId="0" applyNumberFormat="0" applyBorder="0" applyAlignment="0" applyProtection="0"/>
    <xf numFmtId="0" fontId="25" fillId="60" borderId="0" applyNumberFormat="0" applyBorder="0" applyAlignment="0" applyProtection="0"/>
    <xf numFmtId="0" fontId="27" fillId="21" borderId="0" applyNumberFormat="0" applyBorder="0" applyAlignment="0" applyProtection="0"/>
    <xf numFmtId="0" fontId="27" fillId="21" borderId="0" applyNumberFormat="0" applyBorder="0" applyAlignment="0" applyProtection="0"/>
    <xf numFmtId="0" fontId="27" fillId="21" borderId="0" applyNumberFormat="0" applyBorder="0" applyAlignment="0" applyProtection="0"/>
    <xf numFmtId="0" fontId="29" fillId="56" borderId="0" applyNumberFormat="0" applyBorder="0" applyAlignment="0" applyProtection="0"/>
    <xf numFmtId="0" fontId="29" fillId="56" borderId="0" applyNumberFormat="0" applyBorder="0" applyAlignment="0" applyProtection="0"/>
    <xf numFmtId="0" fontId="26" fillId="52" borderId="0" applyNumberFormat="0" applyBorder="0" applyAlignment="0" applyProtection="0"/>
    <xf numFmtId="0" fontId="25" fillId="66" borderId="0" applyNumberFormat="0" applyBorder="0" applyAlignment="0" applyProtection="0"/>
    <xf numFmtId="0" fontId="29" fillId="56" borderId="0" applyNumberFormat="0" applyBorder="0" applyAlignment="0" applyProtection="0"/>
    <xf numFmtId="0" fontId="25" fillId="52" borderId="0" applyNumberFormat="0" applyBorder="0" applyAlignment="0" applyProtection="0"/>
    <xf numFmtId="0" fontId="26" fillId="52" borderId="0" applyNumberFormat="0" applyBorder="0" applyAlignment="0" applyProtection="0"/>
    <xf numFmtId="0" fontId="29" fillId="56" borderId="0" applyNumberFormat="0" applyBorder="0" applyAlignment="0" applyProtection="0"/>
    <xf numFmtId="0" fontId="29" fillId="56" borderId="0" applyNumberFormat="0" applyBorder="0" applyAlignment="0" applyProtection="0"/>
    <xf numFmtId="0" fontId="29" fillId="56" borderId="0" applyNumberFormat="0" applyBorder="0" applyAlignment="0" applyProtection="0"/>
    <xf numFmtId="0" fontId="27" fillId="21" borderId="0" applyNumberFormat="0" applyBorder="0" applyAlignment="0" applyProtection="0"/>
    <xf numFmtId="0" fontId="27" fillId="21" borderId="0" applyNumberFormat="0" applyBorder="0" applyAlignment="0" applyProtection="0"/>
    <xf numFmtId="0" fontId="27" fillId="21" borderId="0" applyNumberFormat="0" applyBorder="0" applyAlignment="0" applyProtection="0"/>
    <xf numFmtId="0" fontId="23" fillId="67" borderId="0" applyNumberFormat="0" applyBorder="0" applyAlignment="0" applyProtection="0"/>
    <xf numFmtId="0" fontId="19" fillId="67" borderId="0" applyNumberFormat="0" applyBorder="0" applyAlignment="0" applyProtection="0"/>
    <xf numFmtId="0" fontId="23" fillId="54" borderId="0" applyNumberFormat="0" applyBorder="0" applyAlignment="0" applyProtection="0"/>
    <xf numFmtId="0" fontId="19" fillId="54" borderId="0" applyNumberFormat="0" applyBorder="0" applyAlignment="0" applyProtection="0"/>
    <xf numFmtId="0" fontId="29" fillId="55" borderId="0" applyNumberFormat="0" applyBorder="0" applyAlignment="0" applyProtection="0"/>
    <xf numFmtId="0" fontId="25" fillId="5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9" fillId="68" borderId="0" applyNumberFormat="0" applyBorder="0" applyAlignment="0" applyProtection="0"/>
    <xf numFmtId="0" fontId="29" fillId="68" borderId="0" applyNumberFormat="0" applyBorder="0" applyAlignment="0" applyProtection="0"/>
    <xf numFmtId="0" fontId="26" fillId="49" borderId="0" applyNumberFormat="0" applyBorder="0" applyAlignment="0" applyProtection="0"/>
    <xf numFmtId="0" fontId="25" fillId="49" borderId="0" applyNumberFormat="0" applyBorder="0" applyAlignment="0" applyProtection="0"/>
    <xf numFmtId="0" fontId="29" fillId="68" borderId="0" applyNumberFormat="0" applyBorder="0" applyAlignment="0" applyProtection="0"/>
    <xf numFmtId="0" fontId="26" fillId="49" borderId="0" applyNumberFormat="0" applyBorder="0" applyAlignment="0" applyProtection="0"/>
    <xf numFmtId="0" fontId="29" fillId="68" borderId="0" applyNumberFormat="0" applyBorder="0" applyAlignment="0" applyProtection="0"/>
    <xf numFmtId="0" fontId="29" fillId="68" borderId="0" applyNumberFormat="0" applyBorder="0" applyAlignment="0" applyProtection="0"/>
    <xf numFmtId="0" fontId="29" fillId="68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3" fillId="59" borderId="0" applyNumberFormat="0" applyBorder="0" applyAlignment="0" applyProtection="0"/>
    <xf numFmtId="0" fontId="19" fillId="59" borderId="0" applyNumberFormat="0" applyBorder="0" applyAlignment="0" applyProtection="0"/>
    <xf numFmtId="0" fontId="23" fillId="69" borderId="0" applyNumberFormat="0" applyBorder="0" applyAlignment="0" applyProtection="0"/>
    <xf numFmtId="0" fontId="19" fillId="69" borderId="0" applyNumberFormat="0" applyBorder="0" applyAlignment="0" applyProtection="0"/>
    <xf numFmtId="0" fontId="29" fillId="69" borderId="0" applyNumberFormat="0" applyBorder="0" applyAlignment="0" applyProtection="0"/>
    <xf numFmtId="0" fontId="25" fillId="69" borderId="0" applyNumberFormat="0" applyBorder="0" applyAlignment="0" applyProtection="0"/>
    <xf numFmtId="0" fontId="27" fillId="29" borderId="0" applyNumberFormat="0" applyBorder="0" applyAlignment="0" applyProtection="0"/>
    <xf numFmtId="0" fontId="27" fillId="29" borderId="0" applyNumberFormat="0" applyBorder="0" applyAlignment="0" applyProtection="0"/>
    <xf numFmtId="0" fontId="27" fillId="29" borderId="0" applyNumberFormat="0" applyBorder="0" applyAlignment="0" applyProtection="0"/>
    <xf numFmtId="0" fontId="29" fillId="70" borderId="0" applyNumberFormat="0" applyBorder="0" applyAlignment="0" applyProtection="0"/>
    <xf numFmtId="0" fontId="29" fillId="70" borderId="0" applyNumberFormat="0" applyBorder="0" applyAlignment="0" applyProtection="0"/>
    <xf numFmtId="0" fontId="26" fillId="51" borderId="0" applyNumberFormat="0" applyBorder="0" applyAlignment="0" applyProtection="0"/>
    <xf numFmtId="0" fontId="25" fillId="63" borderId="0" applyNumberFormat="0" applyBorder="0" applyAlignment="0" applyProtection="0"/>
    <xf numFmtId="0" fontId="29" fillId="70" borderId="0" applyNumberFormat="0" applyBorder="0" applyAlignment="0" applyProtection="0"/>
    <xf numFmtId="0" fontId="26" fillId="51" borderId="0" applyNumberFormat="0" applyBorder="0" applyAlignment="0" applyProtection="0"/>
    <xf numFmtId="0" fontId="29" fillId="70" borderId="0" applyNumberFormat="0" applyBorder="0" applyAlignment="0" applyProtection="0"/>
    <xf numFmtId="0" fontId="29" fillId="70" borderId="0" applyNumberFormat="0" applyBorder="0" applyAlignment="0" applyProtection="0"/>
    <xf numFmtId="0" fontId="29" fillId="70" borderId="0" applyNumberFormat="0" applyBorder="0" applyAlignment="0" applyProtection="0"/>
    <xf numFmtId="0" fontId="27" fillId="29" borderId="0" applyNumberFormat="0" applyBorder="0" applyAlignment="0" applyProtection="0"/>
    <xf numFmtId="0" fontId="27" fillId="29" borderId="0" applyNumberFormat="0" applyBorder="0" applyAlignment="0" applyProtection="0"/>
    <xf numFmtId="0" fontId="27" fillId="29" borderId="0" applyNumberFormat="0" applyBorder="0" applyAlignment="0" applyProtection="0"/>
    <xf numFmtId="173" fontId="33" fillId="0" borderId="0"/>
    <xf numFmtId="3" fontId="34" fillId="0" borderId="13" applyBorder="0">
      <alignment horizontal="center" vertical="center"/>
    </xf>
    <xf numFmtId="174" fontId="9" fillId="0" borderId="14" applyFont="0" applyFill="0" applyBorder="0" applyAlignment="0" applyProtection="0"/>
    <xf numFmtId="174" fontId="9" fillId="0" borderId="14" applyFont="0" applyFill="0" applyBorder="0" applyAlignment="0" applyProtection="0"/>
    <xf numFmtId="0" fontId="34" fillId="0" borderId="0">
      <alignment horizontal="center" wrapText="1"/>
      <protection locked="0"/>
    </xf>
    <xf numFmtId="0" fontId="34" fillId="0" borderId="0">
      <alignment horizontal="center" wrapText="1"/>
      <protection locked="0"/>
    </xf>
    <xf numFmtId="0" fontId="34" fillId="0" borderId="0">
      <alignment horizontal="center" wrapText="1"/>
      <protection locked="0"/>
    </xf>
    <xf numFmtId="0" fontId="34" fillId="0" borderId="0">
      <alignment horizontal="center" wrapText="1"/>
      <protection locked="0"/>
    </xf>
    <xf numFmtId="0" fontId="34" fillId="0" borderId="0">
      <alignment horizontal="center" wrapText="1"/>
      <protection locked="0"/>
    </xf>
    <xf numFmtId="0" fontId="34" fillId="0" borderId="0">
      <alignment horizontal="center" wrapText="1"/>
      <protection locked="0"/>
    </xf>
    <xf numFmtId="0" fontId="34" fillId="0" borderId="0">
      <alignment horizontal="center" wrapText="1"/>
      <protection locked="0"/>
    </xf>
    <xf numFmtId="0" fontId="34" fillId="0" borderId="0">
      <alignment horizontal="center" wrapText="1"/>
      <protection locked="0"/>
    </xf>
    <xf numFmtId="0" fontId="34" fillId="0" borderId="0">
      <alignment horizontal="center" wrapText="1"/>
      <protection locked="0"/>
    </xf>
    <xf numFmtId="0" fontId="34" fillId="0" borderId="0">
      <alignment horizontal="center" wrapText="1"/>
      <protection locked="0"/>
    </xf>
    <xf numFmtId="0" fontId="34" fillId="0" borderId="0">
      <alignment horizontal="center" wrapText="1"/>
      <protection locked="0"/>
    </xf>
    <xf numFmtId="0" fontId="34" fillId="0" borderId="0">
      <alignment horizontal="center" wrapText="1"/>
      <protection locked="0"/>
    </xf>
    <xf numFmtId="0" fontId="34" fillId="0" borderId="0">
      <alignment horizontal="center" wrapText="1"/>
      <protection locked="0"/>
    </xf>
    <xf numFmtId="0" fontId="34" fillId="0" borderId="0">
      <alignment horizontal="center" wrapText="1"/>
      <protection locked="0"/>
    </xf>
    <xf numFmtId="0" fontId="34" fillId="0" borderId="0">
      <alignment horizontal="center" wrapText="1"/>
      <protection locked="0"/>
    </xf>
    <xf numFmtId="0" fontId="34" fillId="0" borderId="0">
      <alignment horizontal="center" wrapText="1"/>
      <protection locked="0"/>
    </xf>
    <xf numFmtId="0" fontId="34" fillId="0" borderId="0">
      <alignment horizontal="center" wrapText="1"/>
      <protection locked="0"/>
    </xf>
    <xf numFmtId="0" fontId="34" fillId="0" borderId="0">
      <alignment horizontal="center" wrapText="1"/>
      <protection locked="0"/>
    </xf>
    <xf numFmtId="0" fontId="34" fillId="0" borderId="0">
      <alignment horizontal="center" wrapText="1"/>
      <protection locked="0"/>
    </xf>
    <xf numFmtId="0" fontId="35" fillId="0" borderId="0" applyNumberFormat="0" applyFill="0" applyBorder="0" applyAlignment="0" applyProtection="0"/>
    <xf numFmtId="0" fontId="36" fillId="71" borderId="0" applyNumberFormat="0" applyBorder="0" applyAlignment="0" applyProtection="0"/>
    <xf numFmtId="0" fontId="36" fillId="71" borderId="0" applyNumberFormat="0" applyBorder="0" applyAlignment="0" applyProtection="0"/>
    <xf numFmtId="0" fontId="37" fillId="41" borderId="0" applyNumberFormat="0" applyBorder="0" applyAlignment="0" applyProtection="0"/>
    <xf numFmtId="0" fontId="38" fillId="44" borderId="0" applyNumberFormat="0" applyBorder="0" applyAlignment="0" applyProtection="0"/>
    <xf numFmtId="0" fontId="36" fillId="71" borderId="0" applyNumberFormat="0" applyBorder="0" applyAlignment="0" applyProtection="0"/>
    <xf numFmtId="0" fontId="36" fillId="71" borderId="0" applyNumberFormat="0" applyBorder="0" applyAlignment="0" applyProtection="0"/>
    <xf numFmtId="0" fontId="36" fillId="71" borderId="0" applyNumberFormat="0" applyBorder="0" applyAlignment="0" applyProtection="0"/>
    <xf numFmtId="0" fontId="39" fillId="3" borderId="0" applyNumberFormat="0" applyBorder="0" applyAlignment="0" applyProtection="0"/>
    <xf numFmtId="175" fontId="40" fillId="0" borderId="0" applyFont="0" applyFill="0" applyBorder="0" applyAlignment="0" applyProtection="0">
      <alignment horizontal="right"/>
    </xf>
    <xf numFmtId="0" fontId="41" fillId="0" borderId="0" applyNumberFormat="0" applyFill="0" applyBorder="0" applyAlignment="0" applyProtection="0"/>
    <xf numFmtId="0" fontId="42" fillId="38" borderId="0" applyNumberFormat="0" applyBorder="0" applyAlignment="0" applyProtection="0"/>
    <xf numFmtId="14" fontId="9" fillId="0" borderId="0" applyFill="0" applyBorder="0" applyAlignment="0"/>
    <xf numFmtId="176" fontId="9" fillId="0" borderId="0" applyFill="0" applyBorder="0" applyAlignment="0"/>
    <xf numFmtId="177" fontId="43" fillId="0" borderId="0" applyFill="0" applyBorder="0" applyAlignment="0"/>
    <xf numFmtId="178" fontId="43" fillId="0" borderId="0" applyFill="0" applyBorder="0" applyAlignment="0"/>
    <xf numFmtId="179" fontId="9" fillId="0" borderId="0" applyFill="0" applyBorder="0" applyAlignment="0"/>
    <xf numFmtId="180" fontId="9" fillId="0" borderId="0" applyFill="0" applyBorder="0" applyAlignment="0"/>
    <xf numFmtId="14" fontId="9" fillId="0" borderId="0" applyFill="0" applyBorder="0" applyAlignment="0"/>
    <xf numFmtId="181" fontId="9" fillId="0" borderId="0" applyFill="0" applyBorder="0" applyAlignment="0"/>
    <xf numFmtId="177" fontId="43" fillId="0" borderId="0" applyFill="0" applyBorder="0" applyAlignment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35" borderId="15" applyNumberFormat="0" applyAlignment="0" applyProtection="0"/>
    <xf numFmtId="0" fontId="44" fillId="35" borderId="15" applyNumberFormat="0" applyAlignment="0" applyProtection="0"/>
    <xf numFmtId="0" fontId="44" fillId="35" borderId="15" applyNumberFormat="0" applyAlignment="0" applyProtection="0"/>
    <xf numFmtId="0" fontId="44" fillId="35" borderId="15" applyNumberFormat="0" applyAlignment="0" applyProtection="0"/>
    <xf numFmtId="0" fontId="44" fillId="35" borderId="15" applyNumberFormat="0" applyAlignment="0" applyProtection="0"/>
    <xf numFmtId="0" fontId="44" fillId="35" borderId="15" applyNumberFormat="0" applyAlignment="0" applyProtection="0"/>
    <xf numFmtId="0" fontId="44" fillId="35" borderId="15" applyNumberFormat="0" applyAlignment="0" applyProtection="0"/>
    <xf numFmtId="0" fontId="44" fillId="35" borderId="15" applyNumberFormat="0" applyAlignment="0" applyProtection="0"/>
    <xf numFmtId="0" fontId="44" fillId="35" borderId="15" applyNumberFormat="0" applyAlignment="0" applyProtection="0"/>
    <xf numFmtId="0" fontId="44" fillId="35" borderId="15" applyNumberFormat="0" applyAlignment="0" applyProtection="0"/>
    <xf numFmtId="0" fontId="44" fillId="35" borderId="15" applyNumberFormat="0" applyAlignment="0" applyProtection="0"/>
    <xf numFmtId="0" fontId="44" fillId="35" borderId="15" applyNumberFormat="0" applyAlignment="0" applyProtection="0"/>
    <xf numFmtId="0" fontId="44" fillId="35" borderId="15" applyNumberFormat="0" applyAlignment="0" applyProtection="0"/>
    <xf numFmtId="0" fontId="44" fillId="35" borderId="15" applyNumberFormat="0" applyAlignment="0" applyProtection="0"/>
    <xf numFmtId="0" fontId="44" fillId="35" borderId="15" applyNumberFormat="0" applyAlignment="0" applyProtection="0"/>
    <xf numFmtId="0" fontId="44" fillId="35" borderId="15" applyNumberFormat="0" applyAlignment="0" applyProtection="0"/>
    <xf numFmtId="0" fontId="44" fillId="35" borderId="15" applyNumberFormat="0" applyAlignment="0" applyProtection="0"/>
    <xf numFmtId="0" fontId="44" fillId="35" borderId="15" applyNumberFormat="0" applyAlignment="0" applyProtection="0"/>
    <xf numFmtId="0" fontId="44" fillId="35" borderId="15" applyNumberFormat="0" applyAlignment="0" applyProtection="0"/>
    <xf numFmtId="0" fontId="44" fillId="35" borderId="15" applyNumberFormat="0" applyAlignment="0" applyProtection="0"/>
    <xf numFmtId="0" fontId="44" fillId="35" borderId="15" applyNumberFormat="0" applyAlignment="0" applyProtection="0"/>
    <xf numFmtId="0" fontId="44" fillId="35" borderId="15" applyNumberFormat="0" applyAlignment="0" applyProtection="0"/>
    <xf numFmtId="0" fontId="44" fillId="35" borderId="15" applyNumberFormat="0" applyAlignment="0" applyProtection="0"/>
    <xf numFmtId="0" fontId="44" fillId="35" borderId="15" applyNumberFormat="0" applyAlignment="0" applyProtection="0"/>
    <xf numFmtId="0" fontId="44" fillId="35" borderId="15" applyNumberFormat="0" applyAlignment="0" applyProtection="0"/>
    <xf numFmtId="0" fontId="44" fillId="35" borderId="15" applyNumberFormat="0" applyAlignment="0" applyProtection="0"/>
    <xf numFmtId="0" fontId="44" fillId="35" borderId="15" applyNumberFormat="0" applyAlignment="0" applyProtection="0"/>
    <xf numFmtId="0" fontId="44" fillId="35" borderId="15" applyNumberFormat="0" applyAlignment="0" applyProtection="0"/>
    <xf numFmtId="0" fontId="44" fillId="35" borderId="15" applyNumberFormat="0" applyAlignment="0" applyProtection="0"/>
    <xf numFmtId="0" fontId="44" fillId="35" borderId="15" applyNumberFormat="0" applyAlignment="0" applyProtection="0"/>
    <xf numFmtId="0" fontId="44" fillId="35" borderId="15" applyNumberFormat="0" applyAlignment="0" applyProtection="0"/>
    <xf numFmtId="0" fontId="44" fillId="35" borderId="15" applyNumberFormat="0" applyAlignment="0" applyProtection="0"/>
    <xf numFmtId="0" fontId="44" fillId="35" borderId="15" applyNumberFormat="0" applyAlignment="0" applyProtection="0"/>
    <xf numFmtId="0" fontId="44" fillId="35" borderId="15" applyNumberFormat="0" applyAlignment="0" applyProtection="0"/>
    <xf numFmtId="0" fontId="44" fillId="35" borderId="15" applyNumberFormat="0" applyAlignment="0" applyProtection="0"/>
    <xf numFmtId="0" fontId="44" fillId="35" borderId="15" applyNumberFormat="0" applyAlignment="0" applyProtection="0"/>
    <xf numFmtId="0" fontId="44" fillId="35" borderId="15" applyNumberFormat="0" applyAlignment="0" applyProtection="0"/>
    <xf numFmtId="0" fontId="44" fillId="35" borderId="15" applyNumberFormat="0" applyAlignment="0" applyProtection="0"/>
    <xf numFmtId="0" fontId="44" fillId="35" borderId="15" applyNumberFormat="0" applyAlignment="0" applyProtection="0"/>
    <xf numFmtId="0" fontId="44" fillId="35" borderId="15" applyNumberFormat="0" applyAlignment="0" applyProtection="0"/>
    <xf numFmtId="0" fontId="44" fillId="35" borderId="15" applyNumberFormat="0" applyAlignment="0" applyProtection="0"/>
    <xf numFmtId="0" fontId="44" fillId="35" borderId="15" applyNumberFormat="0" applyAlignment="0" applyProtection="0"/>
    <xf numFmtId="0" fontId="44" fillId="35" borderId="15" applyNumberFormat="0" applyAlignment="0" applyProtection="0"/>
    <xf numFmtId="0" fontId="44" fillId="35" borderId="15" applyNumberFormat="0" applyAlignment="0" applyProtection="0"/>
    <xf numFmtId="0" fontId="44" fillId="35" borderId="15" applyNumberFormat="0" applyAlignment="0" applyProtection="0"/>
    <xf numFmtId="0" fontId="44" fillId="35" borderId="15" applyNumberFormat="0" applyAlignment="0" applyProtection="0"/>
    <xf numFmtId="0" fontId="44" fillId="35" borderId="15" applyNumberFormat="0" applyAlignment="0" applyProtection="0"/>
    <xf numFmtId="0" fontId="44" fillId="35" borderId="15" applyNumberFormat="0" applyAlignment="0" applyProtection="0"/>
    <xf numFmtId="0" fontId="44" fillId="35" borderId="15" applyNumberFormat="0" applyAlignment="0" applyProtection="0"/>
    <xf numFmtId="0" fontId="44" fillId="35" borderId="15" applyNumberFormat="0" applyAlignment="0" applyProtection="0"/>
    <xf numFmtId="0" fontId="44" fillId="35" borderId="15" applyNumberFormat="0" applyAlignment="0" applyProtection="0"/>
    <xf numFmtId="0" fontId="44" fillId="35" borderId="15" applyNumberFormat="0" applyAlignment="0" applyProtection="0"/>
    <xf numFmtId="0" fontId="44" fillId="35" borderId="15" applyNumberFormat="0" applyAlignment="0" applyProtection="0"/>
    <xf numFmtId="0" fontId="44" fillId="35" borderId="15" applyNumberFormat="0" applyAlignment="0" applyProtection="0"/>
    <xf numFmtId="0" fontId="44" fillId="35" borderId="15" applyNumberFormat="0" applyAlignment="0" applyProtection="0"/>
    <xf numFmtId="0" fontId="44" fillId="35" borderId="15" applyNumberFormat="0" applyAlignment="0" applyProtection="0"/>
    <xf numFmtId="0" fontId="44" fillId="35" borderId="15" applyNumberFormat="0" applyAlignment="0" applyProtection="0"/>
    <xf numFmtId="0" fontId="44" fillId="35" borderId="15" applyNumberFormat="0" applyAlignment="0" applyProtection="0"/>
    <xf numFmtId="0" fontId="44" fillId="35" borderId="15" applyNumberFormat="0" applyAlignment="0" applyProtection="0"/>
    <xf numFmtId="0" fontId="44" fillId="35" borderId="15" applyNumberFormat="0" applyAlignment="0" applyProtection="0"/>
    <xf numFmtId="0" fontId="44" fillId="35" borderId="15" applyNumberFormat="0" applyAlignment="0" applyProtection="0"/>
    <xf numFmtId="0" fontId="44" fillId="35" borderId="15" applyNumberFormat="0" applyAlignment="0" applyProtection="0"/>
    <xf numFmtId="0" fontId="44" fillId="35" borderId="15" applyNumberFormat="0" applyAlignment="0" applyProtection="0"/>
    <xf numFmtId="0" fontId="44" fillId="35" borderId="15" applyNumberFormat="0" applyAlignment="0" applyProtection="0"/>
    <xf numFmtId="0" fontId="44" fillId="35" borderId="15" applyNumberFormat="0" applyAlignment="0" applyProtection="0"/>
    <xf numFmtId="0" fontId="44" fillId="35" borderId="15" applyNumberFormat="0" applyAlignment="0" applyProtection="0"/>
    <xf numFmtId="0" fontId="44" fillId="35" borderId="15" applyNumberFormat="0" applyAlignment="0" applyProtection="0"/>
    <xf numFmtId="0" fontId="44" fillId="35" borderId="15" applyNumberFormat="0" applyAlignment="0" applyProtection="0"/>
    <xf numFmtId="0" fontId="44" fillId="35" borderId="15" applyNumberFormat="0" applyAlignment="0" applyProtection="0"/>
    <xf numFmtId="0" fontId="44" fillId="35" borderId="15" applyNumberFormat="0" applyAlignment="0" applyProtection="0"/>
    <xf numFmtId="0" fontId="44" fillId="35" borderId="15" applyNumberFormat="0" applyAlignment="0" applyProtection="0"/>
    <xf numFmtId="0" fontId="44" fillId="35" borderId="15" applyNumberFormat="0" applyAlignment="0" applyProtection="0"/>
    <xf numFmtId="0" fontId="44" fillId="35" borderId="15" applyNumberFormat="0" applyAlignment="0" applyProtection="0"/>
    <xf numFmtId="0" fontId="44" fillId="35" borderId="15" applyNumberFormat="0" applyAlignment="0" applyProtection="0"/>
    <xf numFmtId="0" fontId="44" fillId="35" borderId="15" applyNumberFormat="0" applyAlignment="0" applyProtection="0"/>
    <xf numFmtId="0" fontId="44" fillId="35" borderId="15" applyNumberFormat="0" applyAlignment="0" applyProtection="0"/>
    <xf numFmtId="0" fontId="44" fillId="35" borderId="15" applyNumberFormat="0" applyAlignment="0" applyProtection="0"/>
    <xf numFmtId="0" fontId="44" fillId="35" borderId="15" applyNumberFormat="0" applyAlignment="0" applyProtection="0"/>
    <xf numFmtId="0" fontId="44" fillId="35" borderId="15" applyNumberFormat="0" applyAlignment="0" applyProtection="0"/>
    <xf numFmtId="0" fontId="44" fillId="35" borderId="15" applyNumberFormat="0" applyAlignment="0" applyProtection="0"/>
    <xf numFmtId="0" fontId="44" fillId="35" borderId="15" applyNumberFormat="0" applyAlignment="0" applyProtection="0"/>
    <xf numFmtId="0" fontId="44" fillId="35" borderId="15" applyNumberFormat="0" applyAlignment="0" applyProtection="0"/>
    <xf numFmtId="0" fontId="44" fillId="35" borderId="15" applyNumberFormat="0" applyAlignment="0" applyProtection="0"/>
    <xf numFmtId="0" fontId="44" fillId="35" borderId="15" applyNumberFormat="0" applyAlignment="0" applyProtection="0"/>
    <xf numFmtId="0" fontId="44" fillId="35" borderId="15" applyNumberFormat="0" applyAlignment="0" applyProtection="0"/>
    <xf numFmtId="0" fontId="44" fillId="35" borderId="15" applyNumberFormat="0" applyAlignment="0" applyProtection="0"/>
    <xf numFmtId="0" fontId="44" fillId="35" borderId="15" applyNumberFormat="0" applyAlignment="0" applyProtection="0"/>
    <xf numFmtId="0" fontId="44" fillId="35" borderId="15" applyNumberFormat="0" applyAlignment="0" applyProtection="0"/>
    <xf numFmtId="0" fontId="44" fillId="35" borderId="15" applyNumberFormat="0" applyAlignment="0" applyProtection="0"/>
    <xf numFmtId="0" fontId="44" fillId="35" borderId="15" applyNumberFormat="0" applyAlignment="0" applyProtection="0"/>
    <xf numFmtId="0" fontId="44" fillId="35" borderId="15" applyNumberFormat="0" applyAlignment="0" applyProtection="0"/>
    <xf numFmtId="0" fontId="44" fillId="35" borderId="15" applyNumberFormat="0" applyAlignment="0" applyProtection="0"/>
    <xf numFmtId="0" fontId="44" fillId="35" borderId="15" applyNumberFormat="0" applyAlignment="0" applyProtection="0"/>
    <xf numFmtId="0" fontId="44" fillId="35" borderId="15" applyNumberFormat="0" applyAlignment="0" applyProtection="0"/>
    <xf numFmtId="0" fontId="44" fillId="35" borderId="15" applyNumberFormat="0" applyAlignment="0" applyProtection="0"/>
    <xf numFmtId="0" fontId="44" fillId="35" borderId="15" applyNumberFormat="0" applyAlignment="0" applyProtection="0"/>
    <xf numFmtId="0" fontId="44" fillId="35" borderId="15" applyNumberFormat="0" applyAlignment="0" applyProtection="0"/>
    <xf numFmtId="0" fontId="44" fillId="35" borderId="15" applyNumberFormat="0" applyAlignment="0" applyProtection="0"/>
    <xf numFmtId="0" fontId="44" fillId="35" borderId="15" applyNumberFormat="0" applyAlignment="0" applyProtection="0"/>
    <xf numFmtId="0" fontId="44" fillId="35" borderId="15" applyNumberFormat="0" applyAlignment="0" applyProtection="0"/>
    <xf numFmtId="0" fontId="44" fillId="35" borderId="15" applyNumberFormat="0" applyAlignment="0" applyProtection="0"/>
    <xf numFmtId="0" fontId="44" fillId="35" borderId="15" applyNumberFormat="0" applyAlignment="0" applyProtection="0"/>
    <xf numFmtId="0" fontId="44" fillId="35" borderId="15" applyNumberFormat="0" applyAlignment="0" applyProtection="0"/>
    <xf numFmtId="0" fontId="44" fillId="35" borderId="15" applyNumberFormat="0" applyAlignment="0" applyProtection="0"/>
    <xf numFmtId="0" fontId="44" fillId="35" borderId="15" applyNumberFormat="0" applyAlignment="0" applyProtection="0"/>
    <xf numFmtId="0" fontId="44" fillId="35" borderId="15" applyNumberFormat="0" applyAlignment="0" applyProtection="0"/>
    <xf numFmtId="0" fontId="44" fillId="35" borderId="15" applyNumberFormat="0" applyAlignment="0" applyProtection="0"/>
    <xf numFmtId="0" fontId="44" fillId="35" borderId="15" applyNumberFormat="0" applyAlignment="0" applyProtection="0"/>
    <xf numFmtId="0" fontId="44" fillId="35" borderId="15" applyNumberFormat="0" applyAlignment="0" applyProtection="0"/>
    <xf numFmtId="0" fontId="44" fillId="35" borderId="15" applyNumberFormat="0" applyAlignment="0" applyProtection="0"/>
    <xf numFmtId="0" fontId="44" fillId="35" borderId="15" applyNumberFormat="0" applyAlignment="0" applyProtection="0"/>
    <xf numFmtId="0" fontId="44" fillId="35" borderId="15" applyNumberFormat="0" applyAlignment="0" applyProtection="0"/>
    <xf numFmtId="0" fontId="44" fillId="35" borderId="15" applyNumberFormat="0" applyAlignment="0" applyProtection="0"/>
    <xf numFmtId="0" fontId="44" fillId="35" borderId="15" applyNumberFormat="0" applyAlignment="0" applyProtection="0"/>
    <xf numFmtId="0" fontId="44" fillId="35" borderId="15" applyNumberFormat="0" applyAlignment="0" applyProtection="0"/>
    <xf numFmtId="0" fontId="44" fillId="35" borderId="15" applyNumberFormat="0" applyAlignment="0" applyProtection="0"/>
    <xf numFmtId="0" fontId="44" fillId="35" borderId="15" applyNumberFormat="0" applyAlignment="0" applyProtection="0"/>
    <xf numFmtId="0" fontId="44" fillId="35" borderId="15" applyNumberFormat="0" applyAlignment="0" applyProtection="0"/>
    <xf numFmtId="0" fontId="44" fillId="35" borderId="15" applyNumberFormat="0" applyAlignment="0" applyProtection="0"/>
    <xf numFmtId="0" fontId="44" fillId="35" borderId="15" applyNumberFormat="0" applyAlignment="0" applyProtection="0"/>
    <xf numFmtId="0" fontId="44" fillId="35" borderId="15" applyNumberFormat="0" applyAlignment="0" applyProtection="0"/>
    <xf numFmtId="0" fontId="44" fillId="35" borderId="15" applyNumberFormat="0" applyAlignment="0" applyProtection="0"/>
    <xf numFmtId="0" fontId="44" fillId="35" borderId="15" applyNumberFormat="0" applyAlignment="0" applyProtection="0"/>
    <xf numFmtId="0" fontId="44" fillId="35" borderId="15" applyNumberFormat="0" applyAlignment="0" applyProtection="0"/>
    <xf numFmtId="0" fontId="44" fillId="35" borderId="15" applyNumberFormat="0" applyAlignment="0" applyProtection="0"/>
    <xf numFmtId="0" fontId="44" fillId="35" borderId="15" applyNumberFormat="0" applyAlignment="0" applyProtection="0"/>
    <xf numFmtId="0" fontId="44" fillId="35" borderId="15" applyNumberFormat="0" applyAlignment="0" applyProtection="0"/>
    <xf numFmtId="0" fontId="44" fillId="35" borderId="15" applyNumberFormat="0" applyAlignment="0" applyProtection="0"/>
    <xf numFmtId="0" fontId="44" fillId="35" borderId="15" applyNumberFormat="0" applyAlignment="0" applyProtection="0"/>
    <xf numFmtId="0" fontId="44" fillId="35" borderId="15" applyNumberFormat="0" applyAlignment="0" applyProtection="0"/>
    <xf numFmtId="0" fontId="44" fillId="35" borderId="15" applyNumberFormat="0" applyAlignment="0" applyProtection="0"/>
    <xf numFmtId="0" fontId="44" fillId="35" borderId="15" applyNumberFormat="0" applyAlignment="0" applyProtection="0"/>
    <xf numFmtId="0" fontId="44" fillId="35" borderId="15" applyNumberFormat="0" applyAlignment="0" applyProtection="0"/>
    <xf numFmtId="0" fontId="44" fillId="35" borderId="15" applyNumberFormat="0" applyAlignment="0" applyProtection="0"/>
    <xf numFmtId="0" fontId="44" fillId="35" borderId="15" applyNumberFormat="0" applyAlignment="0" applyProtection="0"/>
    <xf numFmtId="0" fontId="44" fillId="35" borderId="15" applyNumberFormat="0" applyAlignment="0" applyProtection="0"/>
    <xf numFmtId="0" fontId="44" fillId="35" borderId="15" applyNumberFormat="0" applyAlignment="0" applyProtection="0"/>
    <xf numFmtId="0" fontId="44" fillId="35" borderId="15" applyNumberFormat="0" applyAlignment="0" applyProtection="0"/>
    <xf numFmtId="0" fontId="44" fillId="35" borderId="15" applyNumberFormat="0" applyAlignment="0" applyProtection="0"/>
    <xf numFmtId="0" fontId="44" fillId="35" borderId="15" applyNumberFormat="0" applyAlignment="0" applyProtection="0"/>
    <xf numFmtId="0" fontId="44" fillId="35" borderId="15" applyNumberFormat="0" applyAlignment="0" applyProtection="0"/>
    <xf numFmtId="0" fontId="44" fillId="35" borderId="15" applyNumberFormat="0" applyAlignment="0" applyProtection="0"/>
    <xf numFmtId="0" fontId="44" fillId="35" borderId="15" applyNumberFormat="0" applyAlignment="0" applyProtection="0"/>
    <xf numFmtId="0" fontId="44" fillId="35" borderId="15" applyNumberFormat="0" applyAlignment="0" applyProtection="0"/>
    <xf numFmtId="0" fontId="44" fillId="35" borderId="15" applyNumberFormat="0" applyAlignment="0" applyProtection="0"/>
    <xf numFmtId="0" fontId="44" fillId="35" borderId="15" applyNumberFormat="0" applyAlignment="0" applyProtection="0"/>
    <xf numFmtId="0" fontId="44" fillId="35" borderId="15" applyNumberFormat="0" applyAlignment="0" applyProtection="0"/>
    <xf numFmtId="0" fontId="44" fillId="35" borderId="15" applyNumberFormat="0" applyAlignment="0" applyProtection="0"/>
    <xf numFmtId="0" fontId="44" fillId="35" borderId="15" applyNumberFormat="0" applyAlignment="0" applyProtection="0"/>
    <xf numFmtId="0" fontId="44" fillId="35" borderId="15" applyNumberFormat="0" applyAlignment="0" applyProtection="0"/>
    <xf numFmtId="0" fontId="44" fillId="35" borderId="15" applyNumberFormat="0" applyAlignment="0" applyProtection="0"/>
    <xf numFmtId="0" fontId="44" fillId="35" borderId="15" applyNumberFormat="0" applyAlignment="0" applyProtection="0"/>
    <xf numFmtId="0" fontId="44" fillId="35" borderId="15" applyNumberFormat="0" applyAlignment="0" applyProtection="0"/>
    <xf numFmtId="0" fontId="44" fillId="35" borderId="15" applyNumberFormat="0" applyAlignment="0" applyProtection="0"/>
    <xf numFmtId="0" fontId="44" fillId="35" borderId="15" applyNumberFormat="0" applyAlignment="0" applyProtection="0"/>
    <xf numFmtId="0" fontId="44" fillId="35" borderId="15" applyNumberFormat="0" applyAlignment="0" applyProtection="0"/>
    <xf numFmtId="0" fontId="44" fillId="35" borderId="15" applyNumberFormat="0" applyAlignment="0" applyProtection="0"/>
    <xf numFmtId="0" fontId="44" fillId="35" borderId="15" applyNumberFormat="0" applyAlignment="0" applyProtection="0"/>
    <xf numFmtId="0" fontId="44" fillId="35" borderId="15" applyNumberFormat="0" applyAlignment="0" applyProtection="0"/>
    <xf numFmtId="0" fontId="44" fillId="35" borderId="15" applyNumberFormat="0" applyAlignment="0" applyProtection="0"/>
    <xf numFmtId="0" fontId="44" fillId="35" borderId="15" applyNumberFormat="0" applyAlignment="0" applyProtection="0"/>
    <xf numFmtId="0" fontId="44" fillId="35" borderId="15" applyNumberFormat="0" applyAlignment="0" applyProtection="0"/>
    <xf numFmtId="0" fontId="44" fillId="35" borderId="15" applyNumberFormat="0" applyAlignment="0" applyProtection="0"/>
    <xf numFmtId="0" fontId="44" fillId="35" borderId="15" applyNumberFormat="0" applyAlignment="0" applyProtection="0"/>
    <xf numFmtId="0" fontId="44" fillId="35" borderId="15" applyNumberFormat="0" applyAlignment="0" applyProtection="0"/>
    <xf numFmtId="0" fontId="44" fillId="35" borderId="15" applyNumberFormat="0" applyAlignment="0" applyProtection="0"/>
    <xf numFmtId="0" fontId="44" fillId="35" borderId="15" applyNumberFormat="0" applyAlignment="0" applyProtection="0"/>
    <xf numFmtId="0" fontId="44" fillId="35" borderId="15" applyNumberFormat="0" applyAlignment="0" applyProtection="0"/>
    <xf numFmtId="0" fontId="44" fillId="35" borderId="15" applyNumberFormat="0" applyAlignment="0" applyProtection="0"/>
    <xf numFmtId="0" fontId="44" fillId="35" borderId="15" applyNumberFormat="0" applyAlignment="0" applyProtection="0"/>
    <xf numFmtId="0" fontId="44" fillId="35" borderId="15" applyNumberFormat="0" applyAlignment="0" applyProtection="0"/>
    <xf numFmtId="0" fontId="44" fillId="35" borderId="15" applyNumberFormat="0" applyAlignment="0" applyProtection="0"/>
    <xf numFmtId="0" fontId="44" fillId="35" borderId="15" applyNumberFormat="0" applyAlignment="0" applyProtection="0"/>
    <xf numFmtId="0" fontId="44" fillId="35" borderId="15" applyNumberFormat="0" applyAlignment="0" applyProtection="0"/>
    <xf numFmtId="0" fontId="44" fillId="35" borderId="15" applyNumberFormat="0" applyAlignment="0" applyProtection="0"/>
    <xf numFmtId="0" fontId="44" fillId="35" borderId="15" applyNumberFormat="0" applyAlignment="0" applyProtection="0"/>
    <xf numFmtId="0" fontId="44" fillId="35" borderId="15" applyNumberFormat="0" applyAlignment="0" applyProtection="0"/>
    <xf numFmtId="0" fontId="44" fillId="35" borderId="15" applyNumberFormat="0" applyAlignment="0" applyProtection="0"/>
    <xf numFmtId="0" fontId="44" fillId="35" borderId="15" applyNumberFormat="0" applyAlignment="0" applyProtection="0"/>
    <xf numFmtId="0" fontId="44" fillId="35" borderId="15" applyNumberFormat="0" applyAlignment="0" applyProtection="0"/>
    <xf numFmtId="0" fontId="44" fillId="35" borderId="15" applyNumberFormat="0" applyAlignment="0" applyProtection="0"/>
    <xf numFmtId="0" fontId="44" fillId="35" borderId="15" applyNumberFormat="0" applyAlignment="0" applyProtection="0"/>
    <xf numFmtId="0" fontId="44" fillId="35" borderId="15" applyNumberFormat="0" applyAlignment="0" applyProtection="0"/>
    <xf numFmtId="0" fontId="44" fillId="35" borderId="15" applyNumberFormat="0" applyAlignment="0" applyProtection="0"/>
    <xf numFmtId="0" fontId="44" fillId="35" borderId="15" applyNumberFormat="0" applyAlignment="0" applyProtection="0"/>
    <xf numFmtId="0" fontId="44" fillId="35" borderId="15" applyNumberFormat="0" applyAlignment="0" applyProtection="0"/>
    <xf numFmtId="0" fontId="44" fillId="35" borderId="15" applyNumberFormat="0" applyAlignment="0" applyProtection="0"/>
    <xf numFmtId="0" fontId="44" fillId="35" borderId="15" applyNumberFormat="0" applyAlignment="0" applyProtection="0"/>
    <xf numFmtId="0" fontId="44" fillId="35" borderId="15" applyNumberFormat="0" applyAlignment="0" applyProtection="0"/>
    <xf numFmtId="0" fontId="44" fillId="35" borderId="15" applyNumberFormat="0" applyAlignment="0" applyProtection="0"/>
    <xf numFmtId="0" fontId="44" fillId="35" borderId="15" applyNumberFormat="0" applyAlignment="0" applyProtection="0"/>
    <xf numFmtId="0" fontId="44" fillId="35" borderId="15" applyNumberFormat="0" applyAlignment="0" applyProtection="0"/>
    <xf numFmtId="0" fontId="44" fillId="35" borderId="15" applyNumberFormat="0" applyAlignment="0" applyProtection="0"/>
    <xf numFmtId="0" fontId="44" fillId="35" borderId="15" applyNumberFormat="0" applyAlignment="0" applyProtection="0"/>
    <xf numFmtId="0" fontId="44" fillId="35" borderId="15" applyNumberFormat="0" applyAlignment="0" applyProtection="0"/>
    <xf numFmtId="0" fontId="44" fillId="35" borderId="15" applyNumberFormat="0" applyAlignment="0" applyProtection="0"/>
    <xf numFmtId="0" fontId="44" fillId="35" borderId="15" applyNumberFormat="0" applyAlignment="0" applyProtection="0"/>
    <xf numFmtId="0" fontId="44" fillId="35" borderId="15" applyNumberFormat="0" applyAlignment="0" applyProtection="0"/>
    <xf numFmtId="0" fontId="44" fillId="35" borderId="15" applyNumberFormat="0" applyAlignment="0" applyProtection="0"/>
    <xf numFmtId="0" fontId="44" fillId="35" borderId="15" applyNumberFormat="0" applyAlignment="0" applyProtection="0"/>
    <xf numFmtId="0" fontId="44" fillId="35" borderId="15" applyNumberFormat="0" applyAlignment="0" applyProtection="0"/>
    <xf numFmtId="0" fontId="44" fillId="35" borderId="15" applyNumberFormat="0" applyAlignment="0" applyProtection="0"/>
    <xf numFmtId="0" fontId="44" fillId="35" borderId="15" applyNumberFormat="0" applyAlignment="0" applyProtection="0"/>
    <xf numFmtId="0" fontId="44" fillId="35" borderId="15" applyNumberFormat="0" applyAlignment="0" applyProtection="0"/>
    <xf numFmtId="0" fontId="44" fillId="35" borderId="15" applyNumberFormat="0" applyAlignment="0" applyProtection="0"/>
    <xf numFmtId="0" fontId="44" fillId="35" borderId="15" applyNumberFormat="0" applyAlignment="0" applyProtection="0"/>
    <xf numFmtId="0" fontId="44" fillId="35" borderId="15" applyNumberFormat="0" applyAlignment="0" applyProtection="0"/>
    <xf numFmtId="0" fontId="44" fillId="35" borderId="15" applyNumberFormat="0" applyAlignment="0" applyProtection="0"/>
    <xf numFmtId="0" fontId="44" fillId="35" borderId="15" applyNumberFormat="0" applyAlignment="0" applyProtection="0"/>
    <xf numFmtId="0" fontId="44" fillId="35" borderId="15" applyNumberFormat="0" applyAlignment="0" applyProtection="0"/>
    <xf numFmtId="0" fontId="44" fillId="35" borderId="15" applyNumberFormat="0" applyAlignment="0" applyProtection="0"/>
    <xf numFmtId="0" fontId="44" fillId="35" borderId="15" applyNumberFormat="0" applyAlignment="0" applyProtection="0"/>
    <xf numFmtId="0" fontId="44" fillId="35" borderId="15" applyNumberFormat="0" applyAlignment="0" applyProtection="0"/>
    <xf numFmtId="0" fontId="44" fillId="35" borderId="15" applyNumberFormat="0" applyAlignment="0" applyProtection="0"/>
    <xf numFmtId="0" fontId="44" fillId="35" borderId="15" applyNumberFormat="0" applyAlignment="0" applyProtection="0"/>
    <xf numFmtId="0" fontId="44" fillId="35" borderId="15" applyNumberFormat="0" applyAlignment="0" applyProtection="0"/>
    <xf numFmtId="0" fontId="44" fillId="35" borderId="15" applyNumberFormat="0" applyAlignment="0" applyProtection="0"/>
    <xf numFmtId="0" fontId="44" fillId="35" borderId="15" applyNumberFormat="0" applyAlignment="0" applyProtection="0"/>
    <xf numFmtId="0" fontId="44" fillId="35" borderId="15" applyNumberFormat="0" applyAlignment="0" applyProtection="0"/>
    <xf numFmtId="0" fontId="44" fillId="35" borderId="15" applyNumberFormat="0" applyAlignment="0" applyProtection="0"/>
    <xf numFmtId="0" fontId="44" fillId="35" borderId="15" applyNumberFormat="0" applyAlignment="0" applyProtection="0"/>
    <xf numFmtId="0" fontId="44" fillId="35" borderId="15" applyNumberFormat="0" applyAlignment="0" applyProtection="0"/>
    <xf numFmtId="0" fontId="44" fillId="35" borderId="15" applyNumberFormat="0" applyAlignment="0" applyProtection="0"/>
    <xf numFmtId="0" fontId="44" fillId="35" borderId="15" applyNumberFormat="0" applyAlignment="0" applyProtection="0"/>
    <xf numFmtId="0" fontId="44" fillId="35" borderId="15" applyNumberFormat="0" applyAlignment="0" applyProtection="0"/>
    <xf numFmtId="0" fontId="44" fillId="35" borderId="15" applyNumberFormat="0" applyAlignment="0" applyProtection="0"/>
    <xf numFmtId="0" fontId="44" fillId="45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6" fillId="45" borderId="15" applyNumberFormat="0" applyAlignment="0" applyProtection="0"/>
    <xf numFmtId="0" fontId="46" fillId="45" borderId="15" applyNumberFormat="0" applyAlignment="0" applyProtection="0"/>
    <xf numFmtId="0" fontId="46" fillId="45" borderId="15" applyNumberFormat="0" applyAlignment="0" applyProtection="0"/>
    <xf numFmtId="0" fontId="46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6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6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6" fillId="45" borderId="15" applyNumberFormat="0" applyAlignment="0" applyProtection="0"/>
    <xf numFmtId="0" fontId="46" fillId="45" borderId="15" applyNumberFormat="0" applyAlignment="0" applyProtection="0"/>
    <xf numFmtId="0" fontId="46" fillId="45" borderId="15" applyNumberFormat="0" applyAlignment="0" applyProtection="0"/>
    <xf numFmtId="0" fontId="46" fillId="45" borderId="15" applyNumberFormat="0" applyAlignment="0" applyProtection="0"/>
    <xf numFmtId="0" fontId="46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6" fillId="45" borderId="15" applyNumberFormat="0" applyAlignment="0" applyProtection="0"/>
    <xf numFmtId="0" fontId="46" fillId="45" borderId="15" applyNumberFormat="0" applyAlignment="0" applyProtection="0"/>
    <xf numFmtId="0" fontId="46" fillId="45" borderId="15" applyNumberFormat="0" applyAlignment="0" applyProtection="0"/>
    <xf numFmtId="0" fontId="46" fillId="45" borderId="15" applyNumberFormat="0" applyAlignment="0" applyProtection="0"/>
    <xf numFmtId="0" fontId="46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4" fillId="45" borderId="15" applyNumberFormat="0" applyAlignment="0" applyProtection="0"/>
    <xf numFmtId="0" fontId="45" fillId="72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5" fillId="72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4" fillId="45" borderId="15" applyNumberFormat="0" applyAlignment="0" applyProtection="0"/>
    <xf numFmtId="0" fontId="45" fillId="72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7" fillId="35" borderId="15" applyNumberFormat="0" applyAlignment="0" applyProtection="0"/>
    <xf numFmtId="0" fontId="47" fillId="35" borderId="15" applyNumberFormat="0" applyAlignment="0" applyProtection="0"/>
    <xf numFmtId="0" fontId="47" fillId="35" borderId="15" applyNumberFormat="0" applyAlignment="0" applyProtection="0"/>
    <xf numFmtId="0" fontId="47" fillId="35" borderId="15" applyNumberFormat="0" applyAlignment="0" applyProtection="0"/>
    <xf numFmtId="0" fontId="47" fillId="35" borderId="15" applyNumberFormat="0" applyAlignment="0" applyProtection="0"/>
    <xf numFmtId="0" fontId="47" fillId="35" borderId="15" applyNumberFormat="0" applyAlignment="0" applyProtection="0"/>
    <xf numFmtId="0" fontId="47" fillId="35" borderId="15" applyNumberFormat="0" applyAlignment="0" applyProtection="0"/>
    <xf numFmtId="0" fontId="47" fillId="35" borderId="15" applyNumberFormat="0" applyAlignment="0" applyProtection="0"/>
    <xf numFmtId="0" fontId="47" fillId="35" borderId="15" applyNumberFormat="0" applyAlignment="0" applyProtection="0"/>
    <xf numFmtId="0" fontId="47" fillId="35" borderId="15" applyNumberFormat="0" applyAlignment="0" applyProtection="0"/>
    <xf numFmtId="0" fontId="47" fillId="35" borderId="15" applyNumberFormat="0" applyAlignment="0" applyProtection="0"/>
    <xf numFmtId="0" fontId="47" fillId="35" borderId="15" applyNumberFormat="0" applyAlignment="0" applyProtection="0"/>
    <xf numFmtId="0" fontId="47" fillId="35" borderId="15" applyNumberFormat="0" applyAlignment="0" applyProtection="0"/>
    <xf numFmtId="0" fontId="47" fillId="35" borderId="15" applyNumberFormat="0" applyAlignment="0" applyProtection="0"/>
    <xf numFmtId="0" fontId="47" fillId="35" borderId="15" applyNumberFormat="0" applyAlignment="0" applyProtection="0"/>
    <xf numFmtId="0" fontId="47" fillId="35" borderId="15" applyNumberFormat="0" applyAlignment="0" applyProtection="0"/>
    <xf numFmtId="0" fontId="47" fillId="35" borderId="15" applyNumberFormat="0" applyAlignment="0" applyProtection="0"/>
    <xf numFmtId="0" fontId="47" fillId="35" borderId="15" applyNumberFormat="0" applyAlignment="0" applyProtection="0"/>
    <xf numFmtId="0" fontId="47" fillId="35" borderId="15" applyNumberFormat="0" applyAlignment="0" applyProtection="0"/>
    <xf numFmtId="0" fontId="47" fillId="35" borderId="15" applyNumberFormat="0" applyAlignment="0" applyProtection="0"/>
    <xf numFmtId="0" fontId="47" fillId="35" borderId="15" applyNumberFormat="0" applyAlignment="0" applyProtection="0"/>
    <xf numFmtId="0" fontId="47" fillId="35" borderId="15" applyNumberFormat="0" applyAlignment="0" applyProtection="0"/>
    <xf numFmtId="0" fontId="47" fillId="35" borderId="15" applyNumberFormat="0" applyAlignment="0" applyProtection="0"/>
    <xf numFmtId="0" fontId="47" fillId="35" borderId="15" applyNumberFormat="0" applyAlignment="0" applyProtection="0"/>
    <xf numFmtId="0" fontId="47" fillId="35" borderId="15" applyNumberFormat="0" applyAlignment="0" applyProtection="0"/>
    <xf numFmtId="0" fontId="47" fillId="35" borderId="15" applyNumberFormat="0" applyAlignment="0" applyProtection="0"/>
    <xf numFmtId="0" fontId="47" fillId="35" borderId="15" applyNumberFormat="0" applyAlignment="0" applyProtection="0"/>
    <xf numFmtId="0" fontId="47" fillId="35" borderId="15" applyNumberFormat="0" applyAlignment="0" applyProtection="0"/>
    <xf numFmtId="0" fontId="47" fillId="35" borderId="15" applyNumberFormat="0" applyAlignment="0" applyProtection="0"/>
    <xf numFmtId="0" fontId="47" fillId="35" borderId="15" applyNumberFormat="0" applyAlignment="0" applyProtection="0"/>
    <xf numFmtId="0" fontId="47" fillId="35" borderId="15" applyNumberFormat="0" applyAlignment="0" applyProtection="0"/>
    <xf numFmtId="0" fontId="47" fillId="35" borderId="15" applyNumberFormat="0" applyAlignment="0" applyProtection="0"/>
    <xf numFmtId="0" fontId="47" fillId="35" borderId="15" applyNumberFormat="0" applyAlignment="0" applyProtection="0"/>
    <xf numFmtId="0" fontId="47" fillId="35" borderId="15" applyNumberFormat="0" applyAlignment="0" applyProtection="0"/>
    <xf numFmtId="0" fontId="47" fillId="35" borderId="15" applyNumberFormat="0" applyAlignment="0" applyProtection="0"/>
    <xf numFmtId="0" fontId="47" fillId="35" borderId="15" applyNumberFormat="0" applyAlignment="0" applyProtection="0"/>
    <xf numFmtId="0" fontId="47" fillId="35" borderId="15" applyNumberFormat="0" applyAlignment="0" applyProtection="0"/>
    <xf numFmtId="0" fontId="47" fillId="35" borderId="15" applyNumberFormat="0" applyAlignment="0" applyProtection="0"/>
    <xf numFmtId="0" fontId="47" fillId="35" borderId="15" applyNumberFormat="0" applyAlignment="0" applyProtection="0"/>
    <xf numFmtId="0" fontId="47" fillId="35" borderId="15" applyNumberFormat="0" applyAlignment="0" applyProtection="0"/>
    <xf numFmtId="0" fontId="47" fillId="35" borderId="15" applyNumberFormat="0" applyAlignment="0" applyProtection="0"/>
    <xf numFmtId="0" fontId="47" fillId="35" borderId="15" applyNumberFormat="0" applyAlignment="0" applyProtection="0"/>
    <xf numFmtId="0" fontId="47" fillId="35" borderId="15" applyNumberFormat="0" applyAlignment="0" applyProtection="0"/>
    <xf numFmtId="0" fontId="47" fillId="35" borderId="15" applyNumberFormat="0" applyAlignment="0" applyProtection="0"/>
    <xf numFmtId="0" fontId="47" fillId="35" borderId="15" applyNumberFormat="0" applyAlignment="0" applyProtection="0"/>
    <xf numFmtId="0" fontId="47" fillId="35" borderId="15" applyNumberFormat="0" applyAlignment="0" applyProtection="0"/>
    <xf numFmtId="0" fontId="47" fillId="35" borderId="15" applyNumberFormat="0" applyAlignment="0" applyProtection="0"/>
    <xf numFmtId="0" fontId="47" fillId="35" borderId="15" applyNumberFormat="0" applyAlignment="0" applyProtection="0"/>
    <xf numFmtId="0" fontId="47" fillId="35" borderId="15" applyNumberFormat="0" applyAlignment="0" applyProtection="0"/>
    <xf numFmtId="0" fontId="47" fillId="35" borderId="15" applyNumberFormat="0" applyAlignment="0" applyProtection="0"/>
    <xf numFmtId="0" fontId="47" fillId="35" borderId="15" applyNumberFormat="0" applyAlignment="0" applyProtection="0"/>
    <xf numFmtId="0" fontId="47" fillId="35" borderId="15" applyNumberFormat="0" applyAlignment="0" applyProtection="0"/>
    <xf numFmtId="0" fontId="47" fillId="35" borderId="15" applyNumberFormat="0" applyAlignment="0" applyProtection="0"/>
    <xf numFmtId="0" fontId="47" fillId="35" borderId="15" applyNumberFormat="0" applyAlignment="0" applyProtection="0"/>
    <xf numFmtId="0" fontId="47" fillId="35" borderId="15" applyNumberFormat="0" applyAlignment="0" applyProtection="0"/>
    <xf numFmtId="0" fontId="47" fillId="35" borderId="15" applyNumberFormat="0" applyAlignment="0" applyProtection="0"/>
    <xf numFmtId="0" fontId="47" fillId="35" borderId="15" applyNumberFormat="0" applyAlignment="0" applyProtection="0"/>
    <xf numFmtId="0" fontId="47" fillId="35" borderId="15" applyNumberFormat="0" applyAlignment="0" applyProtection="0"/>
    <xf numFmtId="0" fontId="47" fillId="35" borderId="15" applyNumberFormat="0" applyAlignment="0" applyProtection="0"/>
    <xf numFmtId="0" fontId="47" fillId="35" borderId="15" applyNumberFormat="0" applyAlignment="0" applyProtection="0"/>
    <xf numFmtId="0" fontId="47" fillId="35" borderId="15" applyNumberFormat="0" applyAlignment="0" applyProtection="0"/>
    <xf numFmtId="0" fontId="47" fillId="35" borderId="15" applyNumberFormat="0" applyAlignment="0" applyProtection="0"/>
    <xf numFmtId="0" fontId="47" fillId="35" borderId="15" applyNumberFormat="0" applyAlignment="0" applyProtection="0"/>
    <xf numFmtId="0" fontId="47" fillId="35" borderId="15" applyNumberFormat="0" applyAlignment="0" applyProtection="0"/>
    <xf numFmtId="0" fontId="47" fillId="35" borderId="15" applyNumberFormat="0" applyAlignment="0" applyProtection="0"/>
    <xf numFmtId="0" fontId="47" fillId="35" borderId="15" applyNumberFormat="0" applyAlignment="0" applyProtection="0"/>
    <xf numFmtId="0" fontId="47" fillId="35" borderId="15" applyNumberFormat="0" applyAlignment="0" applyProtection="0"/>
    <xf numFmtId="0" fontId="47" fillId="35" borderId="15" applyNumberFormat="0" applyAlignment="0" applyProtection="0"/>
    <xf numFmtId="0" fontId="47" fillId="35" borderId="15" applyNumberFormat="0" applyAlignment="0" applyProtection="0"/>
    <xf numFmtId="0" fontId="47" fillId="35" borderId="15" applyNumberFormat="0" applyAlignment="0" applyProtection="0"/>
    <xf numFmtId="0" fontId="47" fillId="35" borderId="15" applyNumberFormat="0" applyAlignment="0" applyProtection="0"/>
    <xf numFmtId="0" fontId="47" fillId="35" borderId="15" applyNumberFormat="0" applyAlignment="0" applyProtection="0"/>
    <xf numFmtId="0" fontId="47" fillId="35" borderId="15" applyNumberFormat="0" applyAlignment="0" applyProtection="0"/>
    <xf numFmtId="0" fontId="47" fillId="35" borderId="15" applyNumberFormat="0" applyAlignment="0" applyProtection="0"/>
    <xf numFmtId="0" fontId="47" fillId="35" borderId="15" applyNumberFormat="0" applyAlignment="0" applyProtection="0"/>
    <xf numFmtId="0" fontId="47" fillId="35" borderId="15" applyNumberFormat="0" applyAlignment="0" applyProtection="0"/>
    <xf numFmtId="0" fontId="47" fillId="35" borderId="15" applyNumberFormat="0" applyAlignment="0" applyProtection="0"/>
    <xf numFmtId="0" fontId="47" fillId="35" borderId="15" applyNumberFormat="0" applyAlignment="0" applyProtection="0"/>
    <xf numFmtId="0" fontId="47" fillId="35" borderId="15" applyNumberFormat="0" applyAlignment="0" applyProtection="0"/>
    <xf numFmtId="0" fontId="47" fillId="35" borderId="15" applyNumberFormat="0" applyAlignment="0" applyProtection="0"/>
    <xf numFmtId="0" fontId="47" fillId="35" borderId="15" applyNumberFormat="0" applyAlignment="0" applyProtection="0"/>
    <xf numFmtId="0" fontId="47" fillId="35" borderId="15" applyNumberFormat="0" applyAlignment="0" applyProtection="0"/>
    <xf numFmtId="0" fontId="47" fillId="35" borderId="15" applyNumberFormat="0" applyAlignment="0" applyProtection="0"/>
    <xf numFmtId="0" fontId="47" fillId="35" borderId="15" applyNumberFormat="0" applyAlignment="0" applyProtection="0"/>
    <xf numFmtId="0" fontId="47" fillId="35" borderId="15" applyNumberFormat="0" applyAlignment="0" applyProtection="0"/>
    <xf numFmtId="0" fontId="47" fillId="35" borderId="15" applyNumberFormat="0" applyAlignment="0" applyProtection="0"/>
    <xf numFmtId="0" fontId="47" fillId="35" borderId="15" applyNumberFormat="0" applyAlignment="0" applyProtection="0"/>
    <xf numFmtId="0" fontId="47" fillId="35" borderId="15" applyNumberFormat="0" applyAlignment="0" applyProtection="0"/>
    <xf numFmtId="0" fontId="47" fillId="35" borderId="15" applyNumberFormat="0" applyAlignment="0" applyProtection="0"/>
    <xf numFmtId="0" fontId="47" fillId="35" borderId="15" applyNumberFormat="0" applyAlignment="0" applyProtection="0"/>
    <xf numFmtId="0" fontId="47" fillId="35" borderId="15" applyNumberFormat="0" applyAlignment="0" applyProtection="0"/>
    <xf numFmtId="0" fontId="47" fillId="35" borderId="15" applyNumberFormat="0" applyAlignment="0" applyProtection="0"/>
    <xf numFmtId="0" fontId="47" fillId="35" borderId="15" applyNumberFormat="0" applyAlignment="0" applyProtection="0"/>
    <xf numFmtId="0" fontId="47" fillId="35" borderId="15" applyNumberFormat="0" applyAlignment="0" applyProtection="0"/>
    <xf numFmtId="0" fontId="47" fillId="35" borderId="15" applyNumberFormat="0" applyAlignment="0" applyProtection="0"/>
    <xf numFmtId="0" fontId="47" fillId="35" borderId="15" applyNumberFormat="0" applyAlignment="0" applyProtection="0"/>
    <xf numFmtId="0" fontId="47" fillId="35" borderId="15" applyNumberFormat="0" applyAlignment="0" applyProtection="0"/>
    <xf numFmtId="0" fontId="47" fillId="35" borderId="15" applyNumberFormat="0" applyAlignment="0" applyProtection="0"/>
    <xf numFmtId="0" fontId="47" fillId="35" borderId="15" applyNumberFormat="0" applyAlignment="0" applyProtection="0"/>
    <xf numFmtId="0" fontId="47" fillId="35" borderId="15" applyNumberFormat="0" applyAlignment="0" applyProtection="0"/>
    <xf numFmtId="0" fontId="47" fillId="35" borderId="15" applyNumberFormat="0" applyAlignment="0" applyProtection="0"/>
    <xf numFmtId="0" fontId="47" fillId="35" borderId="15" applyNumberFormat="0" applyAlignment="0" applyProtection="0"/>
    <xf numFmtId="0" fontId="47" fillId="35" borderId="15" applyNumberFormat="0" applyAlignment="0" applyProtection="0"/>
    <xf numFmtId="0" fontId="47" fillId="35" borderId="15" applyNumberFormat="0" applyAlignment="0" applyProtection="0"/>
    <xf numFmtId="0" fontId="47" fillId="35" borderId="15" applyNumberFormat="0" applyAlignment="0" applyProtection="0"/>
    <xf numFmtId="0" fontId="47" fillId="35" borderId="15" applyNumberFormat="0" applyAlignment="0" applyProtection="0"/>
    <xf numFmtId="0" fontId="47" fillId="35" borderId="15" applyNumberFormat="0" applyAlignment="0" applyProtection="0"/>
    <xf numFmtId="0" fontId="47" fillId="35" borderId="15" applyNumberFormat="0" applyAlignment="0" applyProtection="0"/>
    <xf numFmtId="0" fontId="47" fillId="35" borderId="15" applyNumberFormat="0" applyAlignment="0" applyProtection="0"/>
    <xf numFmtId="0" fontId="47" fillId="35" borderId="15" applyNumberFormat="0" applyAlignment="0" applyProtection="0"/>
    <xf numFmtId="0" fontId="47" fillId="35" borderId="15" applyNumberFormat="0" applyAlignment="0" applyProtection="0"/>
    <xf numFmtId="0" fontId="47" fillId="35" borderId="15" applyNumberFormat="0" applyAlignment="0" applyProtection="0"/>
    <xf numFmtId="0" fontId="47" fillId="35" borderId="15" applyNumberFormat="0" applyAlignment="0" applyProtection="0"/>
    <xf numFmtId="0" fontId="47" fillId="35" borderId="15" applyNumberFormat="0" applyAlignment="0" applyProtection="0"/>
    <xf numFmtId="0" fontId="47" fillId="3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8" fillId="6" borderId="4" applyNumberFormat="0" applyAlignment="0" applyProtection="0"/>
    <xf numFmtId="0" fontId="47" fillId="35" borderId="15" applyNumberFormat="0" applyAlignment="0" applyProtection="0"/>
    <xf numFmtId="0" fontId="47" fillId="35" borderId="15" applyNumberFormat="0" applyAlignment="0" applyProtection="0"/>
    <xf numFmtId="0" fontId="47" fillId="35" borderId="15" applyNumberFormat="0" applyAlignment="0" applyProtection="0"/>
    <xf numFmtId="0" fontId="47" fillId="35" borderId="15" applyNumberFormat="0" applyAlignment="0" applyProtection="0"/>
    <xf numFmtId="0" fontId="47" fillId="35" borderId="15" applyNumberFormat="0" applyAlignment="0" applyProtection="0"/>
    <xf numFmtId="0" fontId="47" fillId="35" borderId="15" applyNumberFormat="0" applyAlignment="0" applyProtection="0"/>
    <xf numFmtId="0" fontId="47" fillId="35" borderId="15" applyNumberFormat="0" applyAlignment="0" applyProtection="0"/>
    <xf numFmtId="0" fontId="47" fillId="35" borderId="15" applyNumberFormat="0" applyAlignment="0" applyProtection="0"/>
    <xf numFmtId="0" fontId="47" fillId="35" borderId="15" applyNumberFormat="0" applyAlignment="0" applyProtection="0"/>
    <xf numFmtId="0" fontId="47" fillId="35" borderId="15" applyNumberFormat="0" applyAlignment="0" applyProtection="0"/>
    <xf numFmtId="0" fontId="47" fillId="35" borderId="15" applyNumberFormat="0" applyAlignment="0" applyProtection="0"/>
    <xf numFmtId="0" fontId="47" fillId="35" borderId="15" applyNumberFormat="0" applyAlignment="0" applyProtection="0"/>
    <xf numFmtId="0" fontId="47" fillId="35" borderId="15" applyNumberFormat="0" applyAlignment="0" applyProtection="0"/>
    <xf numFmtId="0" fontId="47" fillId="35" borderId="15" applyNumberFormat="0" applyAlignment="0" applyProtection="0"/>
    <xf numFmtId="0" fontId="47" fillId="35" borderId="15" applyNumberFormat="0" applyAlignment="0" applyProtection="0"/>
    <xf numFmtId="0" fontId="47" fillId="35" borderId="15" applyNumberFormat="0" applyAlignment="0" applyProtection="0"/>
    <xf numFmtId="0" fontId="47" fillId="35" borderId="15" applyNumberFormat="0" applyAlignment="0" applyProtection="0"/>
    <xf numFmtId="0" fontId="47" fillId="35" borderId="15" applyNumberFormat="0" applyAlignment="0" applyProtection="0"/>
    <xf numFmtId="0" fontId="47" fillId="35" borderId="15" applyNumberFormat="0" applyAlignment="0" applyProtection="0"/>
    <xf numFmtId="0" fontId="47" fillId="35" borderId="15" applyNumberFormat="0" applyAlignment="0" applyProtection="0"/>
    <xf numFmtId="0" fontId="47" fillId="35" borderId="15" applyNumberFormat="0" applyAlignment="0" applyProtection="0"/>
    <xf numFmtId="0" fontId="47" fillId="35" borderId="15" applyNumberFormat="0" applyAlignment="0" applyProtection="0"/>
    <xf numFmtId="0" fontId="47" fillId="35" borderId="15" applyNumberFormat="0" applyAlignment="0" applyProtection="0"/>
    <xf numFmtId="0" fontId="47" fillId="35" borderId="15" applyNumberFormat="0" applyAlignment="0" applyProtection="0"/>
    <xf numFmtId="0" fontId="47" fillId="35" borderId="15" applyNumberFormat="0" applyAlignment="0" applyProtection="0"/>
    <xf numFmtId="0" fontId="47" fillId="35" borderId="15" applyNumberFormat="0" applyAlignment="0" applyProtection="0"/>
    <xf numFmtId="0" fontId="47" fillId="35" borderId="15" applyNumberFormat="0" applyAlignment="0" applyProtection="0"/>
    <xf numFmtId="0" fontId="47" fillId="35" borderId="15" applyNumberFormat="0" applyAlignment="0" applyProtection="0"/>
    <xf numFmtId="0" fontId="47" fillId="35" borderId="15" applyNumberFormat="0" applyAlignment="0" applyProtection="0"/>
    <xf numFmtId="0" fontId="47" fillId="35" borderId="15" applyNumberFormat="0" applyAlignment="0" applyProtection="0"/>
    <xf numFmtId="0" fontId="47" fillId="35" borderId="15" applyNumberFormat="0" applyAlignment="0" applyProtection="0"/>
    <xf numFmtId="0" fontId="47" fillId="35" borderId="15" applyNumberFormat="0" applyAlignment="0" applyProtection="0"/>
    <xf numFmtId="0" fontId="47" fillId="35" borderId="15" applyNumberFormat="0" applyAlignment="0" applyProtection="0"/>
    <xf numFmtId="0" fontId="47" fillId="35" borderId="15" applyNumberFormat="0" applyAlignment="0" applyProtection="0"/>
    <xf numFmtId="0" fontId="47" fillId="35" borderId="15" applyNumberFormat="0" applyAlignment="0" applyProtection="0"/>
    <xf numFmtId="0" fontId="47" fillId="35" borderId="15" applyNumberFormat="0" applyAlignment="0" applyProtection="0"/>
    <xf numFmtId="0" fontId="47" fillId="35" borderId="15" applyNumberFormat="0" applyAlignment="0" applyProtection="0"/>
    <xf numFmtId="0" fontId="47" fillId="35" borderId="15" applyNumberFormat="0" applyAlignment="0" applyProtection="0"/>
    <xf numFmtId="0" fontId="47" fillId="35" borderId="15" applyNumberFormat="0" applyAlignment="0" applyProtection="0"/>
    <xf numFmtId="0" fontId="47" fillId="35" borderId="15" applyNumberFormat="0" applyAlignment="0" applyProtection="0"/>
    <xf numFmtId="0" fontId="47" fillId="35" borderId="15" applyNumberFormat="0" applyAlignment="0" applyProtection="0"/>
    <xf numFmtId="0" fontId="47" fillId="35" borderId="15" applyNumberFormat="0" applyAlignment="0" applyProtection="0"/>
    <xf numFmtId="0" fontId="47" fillId="35" borderId="15" applyNumberFormat="0" applyAlignment="0" applyProtection="0"/>
    <xf numFmtId="0" fontId="47" fillId="35" borderId="15" applyNumberFormat="0" applyAlignment="0" applyProtection="0"/>
    <xf numFmtId="0" fontId="47" fillId="35" borderId="15" applyNumberFormat="0" applyAlignment="0" applyProtection="0"/>
    <xf numFmtId="0" fontId="47" fillId="35" borderId="15" applyNumberFormat="0" applyAlignment="0" applyProtection="0"/>
    <xf numFmtId="0" fontId="47" fillId="35" borderId="15" applyNumberFormat="0" applyAlignment="0" applyProtection="0"/>
    <xf numFmtId="0" fontId="47" fillId="35" borderId="15" applyNumberFormat="0" applyAlignment="0" applyProtection="0"/>
    <xf numFmtId="0" fontId="47" fillId="35" borderId="15" applyNumberFormat="0" applyAlignment="0" applyProtection="0"/>
    <xf numFmtId="0" fontId="47" fillId="35" borderId="15" applyNumberFormat="0" applyAlignment="0" applyProtection="0"/>
    <xf numFmtId="0" fontId="47" fillId="35" borderId="15" applyNumberFormat="0" applyAlignment="0" applyProtection="0"/>
    <xf numFmtId="0" fontId="47" fillId="35" borderId="15" applyNumberFormat="0" applyAlignment="0" applyProtection="0"/>
    <xf numFmtId="0" fontId="47" fillId="35" borderId="15" applyNumberFormat="0" applyAlignment="0" applyProtection="0"/>
    <xf numFmtId="0" fontId="47" fillId="35" borderId="15" applyNumberFormat="0" applyAlignment="0" applyProtection="0"/>
    <xf numFmtId="0" fontId="47" fillId="35" borderId="15" applyNumberFormat="0" applyAlignment="0" applyProtection="0"/>
    <xf numFmtId="0" fontId="47" fillId="35" borderId="15" applyNumberFormat="0" applyAlignment="0" applyProtection="0"/>
    <xf numFmtId="0" fontId="47" fillId="35" borderId="15" applyNumberFormat="0" applyAlignment="0" applyProtection="0"/>
    <xf numFmtId="0" fontId="47" fillId="35" borderId="15" applyNumberFormat="0" applyAlignment="0" applyProtection="0"/>
    <xf numFmtId="0" fontId="47" fillId="35" borderId="15" applyNumberFormat="0" applyAlignment="0" applyProtection="0"/>
    <xf numFmtId="0" fontId="47" fillId="35" borderId="15" applyNumberFormat="0" applyAlignment="0" applyProtection="0"/>
    <xf numFmtId="0" fontId="47" fillId="35" borderId="15" applyNumberFormat="0" applyAlignment="0" applyProtection="0"/>
    <xf numFmtId="0" fontId="47" fillId="35" borderId="15" applyNumberFormat="0" applyAlignment="0" applyProtection="0"/>
    <xf numFmtId="0" fontId="47" fillId="35" borderId="15" applyNumberFormat="0" applyAlignment="0" applyProtection="0"/>
    <xf numFmtId="0" fontId="47" fillId="35" borderId="15" applyNumberFormat="0" applyAlignment="0" applyProtection="0"/>
    <xf numFmtId="0" fontId="47" fillId="35" borderId="15" applyNumberFormat="0" applyAlignment="0" applyProtection="0"/>
    <xf numFmtId="0" fontId="47" fillId="35" borderId="15" applyNumberFormat="0" applyAlignment="0" applyProtection="0"/>
    <xf numFmtId="0" fontId="47" fillId="35" borderId="15" applyNumberFormat="0" applyAlignment="0" applyProtection="0"/>
    <xf numFmtId="0" fontId="47" fillId="35" borderId="15" applyNumberFormat="0" applyAlignment="0" applyProtection="0"/>
    <xf numFmtId="0" fontId="47" fillId="35" borderId="15" applyNumberFormat="0" applyAlignment="0" applyProtection="0"/>
    <xf numFmtId="0" fontId="47" fillId="35" borderId="15" applyNumberFormat="0" applyAlignment="0" applyProtection="0"/>
    <xf numFmtId="0" fontId="47" fillId="35" borderId="15" applyNumberFormat="0" applyAlignment="0" applyProtection="0"/>
    <xf numFmtId="0" fontId="47" fillId="35" borderId="15" applyNumberFormat="0" applyAlignment="0" applyProtection="0"/>
    <xf numFmtId="0" fontId="47" fillId="35" borderId="15" applyNumberFormat="0" applyAlignment="0" applyProtection="0"/>
    <xf numFmtId="0" fontId="47" fillId="35" borderId="15" applyNumberFormat="0" applyAlignment="0" applyProtection="0"/>
    <xf numFmtId="0" fontId="47" fillId="35" borderId="15" applyNumberFormat="0" applyAlignment="0" applyProtection="0"/>
    <xf numFmtId="0" fontId="47" fillId="35" borderId="15" applyNumberFormat="0" applyAlignment="0" applyProtection="0"/>
    <xf numFmtId="0" fontId="47" fillId="35" borderId="15" applyNumberFormat="0" applyAlignment="0" applyProtection="0"/>
    <xf numFmtId="0" fontId="47" fillId="35" borderId="15" applyNumberFormat="0" applyAlignment="0" applyProtection="0"/>
    <xf numFmtId="0" fontId="47" fillId="35" borderId="15" applyNumberFormat="0" applyAlignment="0" applyProtection="0"/>
    <xf numFmtId="0" fontId="47" fillId="35" borderId="15" applyNumberFormat="0" applyAlignment="0" applyProtection="0"/>
    <xf numFmtId="0" fontId="47" fillId="35" borderId="15" applyNumberFormat="0" applyAlignment="0" applyProtection="0"/>
    <xf numFmtId="0" fontId="47" fillId="35" borderId="15" applyNumberFormat="0" applyAlignment="0" applyProtection="0"/>
    <xf numFmtId="0" fontId="47" fillId="35" borderId="15" applyNumberFormat="0" applyAlignment="0" applyProtection="0"/>
    <xf numFmtId="0" fontId="47" fillId="35" borderId="15" applyNumberFormat="0" applyAlignment="0" applyProtection="0"/>
    <xf numFmtId="0" fontId="47" fillId="35" borderId="15" applyNumberFormat="0" applyAlignment="0" applyProtection="0"/>
    <xf numFmtId="0" fontId="47" fillId="35" borderId="15" applyNumberFormat="0" applyAlignment="0" applyProtection="0"/>
    <xf numFmtId="0" fontId="47" fillId="35" borderId="15" applyNumberFormat="0" applyAlignment="0" applyProtection="0"/>
    <xf numFmtId="0" fontId="47" fillId="35" borderId="15" applyNumberFormat="0" applyAlignment="0" applyProtection="0"/>
    <xf numFmtId="0" fontId="47" fillId="35" borderId="15" applyNumberFormat="0" applyAlignment="0" applyProtection="0"/>
    <xf numFmtId="0" fontId="47" fillId="35" borderId="15" applyNumberFormat="0" applyAlignment="0" applyProtection="0"/>
    <xf numFmtId="0" fontId="47" fillId="35" borderId="15" applyNumberFormat="0" applyAlignment="0" applyProtection="0"/>
    <xf numFmtId="0" fontId="47" fillId="35" borderId="15" applyNumberFormat="0" applyAlignment="0" applyProtection="0"/>
    <xf numFmtId="0" fontId="47" fillId="35" borderId="15" applyNumberFormat="0" applyAlignment="0" applyProtection="0"/>
    <xf numFmtId="0" fontId="47" fillId="35" borderId="15" applyNumberFormat="0" applyAlignment="0" applyProtection="0"/>
    <xf numFmtId="0" fontId="47" fillId="35" borderId="15" applyNumberFormat="0" applyAlignment="0" applyProtection="0"/>
    <xf numFmtId="0" fontId="47" fillId="35" borderId="15" applyNumberFormat="0" applyAlignment="0" applyProtection="0"/>
    <xf numFmtId="0" fontId="47" fillId="35" borderId="15" applyNumberFormat="0" applyAlignment="0" applyProtection="0"/>
    <xf numFmtId="0" fontId="47" fillId="35" borderId="15" applyNumberFormat="0" applyAlignment="0" applyProtection="0"/>
    <xf numFmtId="0" fontId="47" fillId="35" borderId="15" applyNumberFormat="0" applyAlignment="0" applyProtection="0"/>
    <xf numFmtId="0" fontId="47" fillId="35" borderId="15" applyNumberFormat="0" applyAlignment="0" applyProtection="0"/>
    <xf numFmtId="0" fontId="47" fillId="35" borderId="15" applyNumberFormat="0" applyAlignment="0" applyProtection="0"/>
    <xf numFmtId="0" fontId="47" fillId="35" borderId="15" applyNumberFormat="0" applyAlignment="0" applyProtection="0"/>
    <xf numFmtId="0" fontId="47" fillId="35" borderId="15" applyNumberFormat="0" applyAlignment="0" applyProtection="0"/>
    <xf numFmtId="0" fontId="47" fillId="35" borderId="15" applyNumberFormat="0" applyAlignment="0" applyProtection="0"/>
    <xf numFmtId="0" fontId="47" fillId="35" borderId="15" applyNumberFormat="0" applyAlignment="0" applyProtection="0"/>
    <xf numFmtId="0" fontId="47" fillId="35" borderId="15" applyNumberFormat="0" applyAlignment="0" applyProtection="0"/>
    <xf numFmtId="0" fontId="47" fillId="35" borderId="15" applyNumberFormat="0" applyAlignment="0" applyProtection="0"/>
    <xf numFmtId="0" fontId="47" fillId="35" borderId="15" applyNumberFormat="0" applyAlignment="0" applyProtection="0"/>
    <xf numFmtId="0" fontId="47" fillId="35" borderId="15" applyNumberFormat="0" applyAlignment="0" applyProtection="0"/>
    <xf numFmtId="0" fontId="47" fillId="35" borderId="15" applyNumberFormat="0" applyAlignment="0" applyProtection="0"/>
    <xf numFmtId="0" fontId="47" fillId="35" borderId="15" applyNumberFormat="0" applyAlignment="0" applyProtection="0"/>
    <xf numFmtId="0" fontId="47" fillId="35" borderId="15" applyNumberFormat="0" applyAlignment="0" applyProtection="0"/>
    <xf numFmtId="0" fontId="47" fillId="35" borderId="15" applyNumberFormat="0" applyAlignment="0" applyProtection="0"/>
    <xf numFmtId="0" fontId="47" fillId="35" borderId="15" applyNumberFormat="0" applyAlignment="0" applyProtection="0"/>
    <xf numFmtId="0" fontId="47" fillId="35" borderId="15" applyNumberFormat="0" applyAlignment="0" applyProtection="0"/>
    <xf numFmtId="0" fontId="49" fillId="0" borderId="0"/>
    <xf numFmtId="0" fontId="50" fillId="73" borderId="16" applyNumberFormat="0" applyAlignment="0" applyProtection="0"/>
    <xf numFmtId="0" fontId="35" fillId="0" borderId="17" applyNumberFormat="0" applyFill="0" applyAlignment="0" applyProtection="0"/>
    <xf numFmtId="0" fontId="51" fillId="0" borderId="18" applyNumberFormat="0" applyFill="0" applyAlignment="0" applyProtection="0"/>
    <xf numFmtId="0" fontId="50" fillId="73" borderId="16" applyNumberFormat="0" applyAlignment="0" applyProtection="0"/>
    <xf numFmtId="0" fontId="50" fillId="73" borderId="16" applyNumberFormat="0" applyAlignment="0" applyProtection="0"/>
    <xf numFmtId="0" fontId="51" fillId="0" borderId="18" applyNumberFormat="0" applyFill="0" applyAlignment="0" applyProtection="0"/>
    <xf numFmtId="182" fontId="52" fillId="0" borderId="12"/>
    <xf numFmtId="0" fontId="53" fillId="61" borderId="16" applyNumberFormat="0" applyAlignment="0" applyProtection="0"/>
    <xf numFmtId="0" fontId="53" fillId="61" borderId="16" applyNumberFormat="0" applyAlignment="0" applyProtection="0"/>
    <xf numFmtId="0" fontId="53" fillId="61" borderId="16" applyNumberFormat="0" applyAlignment="0" applyProtection="0"/>
    <xf numFmtId="0" fontId="54" fillId="73" borderId="16" applyNumberFormat="0" applyAlignment="0" applyProtection="0"/>
    <xf numFmtId="0" fontId="50" fillId="73" borderId="16" applyNumberFormat="0" applyAlignment="0" applyProtection="0"/>
    <xf numFmtId="0" fontId="50" fillId="73" borderId="16" applyNumberFormat="0" applyAlignment="0" applyProtection="0"/>
    <xf numFmtId="0" fontId="53" fillId="61" borderId="16" applyNumberFormat="0" applyAlignment="0" applyProtection="0"/>
    <xf numFmtId="0" fontId="53" fillId="61" borderId="16" applyNumberFormat="0" applyAlignment="0" applyProtection="0"/>
    <xf numFmtId="0" fontId="53" fillId="61" borderId="16" applyNumberFormat="0" applyAlignment="0" applyProtection="0"/>
    <xf numFmtId="0" fontId="53" fillId="61" borderId="16" applyNumberFormat="0" applyAlignment="0" applyProtection="0"/>
    <xf numFmtId="0" fontId="53" fillId="61" borderId="16" applyNumberFormat="0" applyAlignment="0" applyProtection="0"/>
    <xf numFmtId="0" fontId="53" fillId="61" borderId="16" applyNumberFormat="0" applyAlignment="0" applyProtection="0"/>
    <xf numFmtId="0" fontId="53" fillId="61" borderId="16" applyNumberFormat="0" applyAlignment="0" applyProtection="0"/>
    <xf numFmtId="0" fontId="55" fillId="7" borderId="7" applyNumberFormat="0" applyAlignment="0" applyProtection="0"/>
    <xf numFmtId="0" fontId="56" fillId="0" borderId="0" applyNumberFormat="0" applyFill="0" applyBorder="0" applyAlignment="0" applyProtection="0">
      <alignment vertical="top"/>
      <protection locked="0"/>
    </xf>
    <xf numFmtId="183" fontId="49" fillId="0" borderId="0" applyFill="0" applyBorder="0" applyProtection="0">
      <alignment horizontal="center" vertical="top"/>
    </xf>
    <xf numFmtId="0" fontId="25" fillId="57" borderId="0" applyNumberFormat="0" applyBorder="0" applyAlignment="0" applyProtection="0"/>
    <xf numFmtId="0" fontId="25" fillId="63" borderId="0" applyNumberFormat="0" applyBorder="0" applyAlignment="0" applyProtection="0"/>
    <xf numFmtId="0" fontId="25" fillId="65" borderId="0" applyNumberFormat="0" applyBorder="0" applyAlignment="0" applyProtection="0"/>
    <xf numFmtId="0" fontId="25" fillId="52" borderId="0" applyNumberFormat="0" applyBorder="0" applyAlignment="0" applyProtection="0"/>
    <xf numFmtId="0" fontId="25" fillId="49" borderId="0" applyNumberFormat="0" applyBorder="0" applyAlignment="0" applyProtection="0"/>
    <xf numFmtId="0" fontId="25" fillId="51" borderId="0" applyNumberFormat="0" applyBorder="0" applyAlignment="0" applyProtection="0"/>
    <xf numFmtId="0" fontId="57" fillId="74" borderId="10">
      <alignment horizontal="center" vertical="center" wrapText="1"/>
    </xf>
    <xf numFmtId="184" fontId="58" fillId="0" borderId="0"/>
    <xf numFmtId="184" fontId="59" fillId="0" borderId="0"/>
    <xf numFmtId="184" fontId="58" fillId="0" borderId="0"/>
    <xf numFmtId="184" fontId="59" fillId="0" borderId="0"/>
    <xf numFmtId="184" fontId="58" fillId="0" borderId="0"/>
    <xf numFmtId="184" fontId="59" fillId="0" borderId="0"/>
    <xf numFmtId="184" fontId="58" fillId="0" borderId="0"/>
    <xf numFmtId="184" fontId="59" fillId="0" borderId="0"/>
    <xf numFmtId="184" fontId="58" fillId="0" borderId="0"/>
    <xf numFmtId="184" fontId="59" fillId="0" borderId="0"/>
    <xf numFmtId="184" fontId="58" fillId="0" borderId="0"/>
    <xf numFmtId="184" fontId="59" fillId="0" borderId="0"/>
    <xf numFmtId="184" fontId="58" fillId="0" borderId="0"/>
    <xf numFmtId="184" fontId="59" fillId="0" borderId="0"/>
    <xf numFmtId="184" fontId="58" fillId="0" borderId="0"/>
    <xf numFmtId="184" fontId="59" fillId="0" borderId="0"/>
    <xf numFmtId="14" fontId="9" fillId="0" borderId="0" applyFont="0" applyFill="0" applyBorder="0" applyAlignment="0" applyProtection="0"/>
    <xf numFmtId="4" fontId="60" fillId="0" borderId="19" applyFont="0" applyFill="0" applyBorder="0" applyAlignment="0">
      <alignment horizontal="center" vertical="center"/>
    </xf>
    <xf numFmtId="4" fontId="60" fillId="0" borderId="19" applyFont="0" applyFill="0" applyBorder="0" applyAlignment="0">
      <alignment horizontal="center" vertical="center"/>
    </xf>
    <xf numFmtId="4" fontId="60" fillId="0" borderId="19" applyFont="0" applyFill="0" applyBorder="0" applyAlignment="0">
      <alignment horizontal="center" vertical="center"/>
    </xf>
    <xf numFmtId="4" fontId="60" fillId="0" borderId="19" applyFont="0" applyFill="0" applyBorder="0" applyAlignment="0">
      <alignment horizontal="center" vertical="center"/>
    </xf>
    <xf numFmtId="4" fontId="60" fillId="0" borderId="19" applyFont="0" applyFill="0" applyBorder="0" applyAlignment="0">
      <alignment horizontal="center" vertical="center"/>
    </xf>
    <xf numFmtId="4" fontId="60" fillId="0" borderId="19" applyFont="0" applyFill="0" applyBorder="0" applyAlignment="0">
      <alignment horizontal="center" vertical="center"/>
    </xf>
    <xf numFmtId="4" fontId="60" fillId="0" borderId="19" applyFont="0" applyFill="0" applyBorder="0" applyAlignment="0">
      <alignment horizontal="center" vertical="center"/>
    </xf>
    <xf numFmtId="4" fontId="60" fillId="0" borderId="19" applyFont="0" applyFill="0" applyBorder="0" applyAlignment="0">
      <alignment horizontal="center" vertical="center"/>
    </xf>
    <xf numFmtId="4" fontId="60" fillId="0" borderId="19" applyFont="0" applyFill="0" applyBorder="0" applyAlignment="0">
      <alignment horizontal="center" vertical="center"/>
    </xf>
    <xf numFmtId="4" fontId="60" fillId="0" borderId="19" applyFont="0" applyFill="0" applyBorder="0" applyAlignment="0">
      <alignment horizontal="center" vertical="center"/>
    </xf>
    <xf numFmtId="185" fontId="9" fillId="0" borderId="0" applyFont="0" applyFill="0" applyBorder="0" applyAlignment="0" applyProtection="0"/>
    <xf numFmtId="186" fontId="9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85" fontId="9" fillId="0" borderId="0" applyFont="0" applyFill="0" applyBorder="0" applyAlignment="0" applyProtection="0"/>
    <xf numFmtId="185" fontId="9" fillId="0" borderId="0" applyFont="0" applyFill="0" applyBorder="0" applyAlignment="0" applyProtection="0"/>
    <xf numFmtId="43" fontId="61" fillId="0" borderId="0" applyFont="0" applyFill="0" applyBorder="0" applyAlignment="0" applyProtection="0"/>
    <xf numFmtId="185" fontId="9" fillId="0" borderId="0" applyFont="0" applyFill="0" applyBorder="0" applyAlignment="0" applyProtection="0"/>
    <xf numFmtId="185" fontId="9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185" fontId="9" fillId="0" borderId="0" applyFont="0" applyFill="0" applyBorder="0" applyAlignment="0" applyProtection="0"/>
    <xf numFmtId="185" fontId="9" fillId="0" borderId="0" applyFont="0" applyFill="0" applyBorder="0" applyAlignment="0" applyProtection="0"/>
    <xf numFmtId="43" fontId="61" fillId="0" borderId="0" applyFont="0" applyFill="0" applyBorder="0" applyAlignment="0" applyProtection="0"/>
    <xf numFmtId="185" fontId="9" fillId="0" borderId="0" applyFont="0" applyFill="0" applyBorder="0" applyAlignment="0" applyProtection="0"/>
    <xf numFmtId="43" fontId="61" fillId="0" borderId="0" applyFont="0" applyFill="0" applyBorder="0" applyAlignment="0" applyProtection="0"/>
    <xf numFmtId="187" fontId="61" fillId="0" borderId="0" applyFont="0" applyFill="0" applyBorder="0" applyAlignment="0" applyProtection="0"/>
    <xf numFmtId="185" fontId="9" fillId="0" borderId="0" applyFont="0" applyFill="0" applyBorder="0" applyAlignment="0" applyProtection="0"/>
    <xf numFmtId="185" fontId="9" fillId="0" borderId="0" applyFont="0" applyFill="0" applyBorder="0" applyAlignment="0" applyProtection="0"/>
    <xf numFmtId="187" fontId="9" fillId="0" borderId="0" applyFont="0" applyFill="0" applyBorder="0" applyAlignment="0" applyProtection="0"/>
    <xf numFmtId="185" fontId="9" fillId="0" borderId="0" applyFont="0" applyFill="0" applyBorder="0" applyAlignment="0" applyProtection="0"/>
    <xf numFmtId="185" fontId="9" fillId="0" borderId="0" applyFont="0" applyFill="0" applyBorder="0" applyAlignment="0" applyProtection="0"/>
    <xf numFmtId="185" fontId="9" fillId="0" borderId="0" applyFont="0" applyFill="0" applyBorder="0" applyAlignment="0" applyProtection="0"/>
    <xf numFmtId="185" fontId="9" fillId="0" borderId="0" applyFont="0" applyFill="0" applyBorder="0" applyAlignment="0" applyProtection="0"/>
    <xf numFmtId="185" fontId="9" fillId="0" borderId="0" applyFont="0" applyFill="0" applyBorder="0" applyAlignment="0" applyProtection="0"/>
    <xf numFmtId="185" fontId="9" fillId="0" borderId="0" applyFont="0" applyFill="0" applyBorder="0" applyAlignment="0" applyProtection="0"/>
    <xf numFmtId="185" fontId="9" fillId="0" borderId="0" applyFont="0" applyFill="0" applyBorder="0" applyAlignment="0" applyProtection="0"/>
    <xf numFmtId="185" fontId="9" fillId="0" borderId="0" applyFont="0" applyFill="0" applyBorder="0" applyAlignment="0" applyProtection="0"/>
    <xf numFmtId="188" fontId="9" fillId="0" borderId="0" applyFont="0" applyFill="0" applyBorder="0" applyAlignment="0" applyProtection="0"/>
    <xf numFmtId="188" fontId="9" fillId="0" borderId="0" applyFont="0" applyFill="0" applyBorder="0" applyAlignment="0" applyProtection="0"/>
    <xf numFmtId="187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88" fontId="9" fillId="0" borderId="0" applyFont="0" applyFill="0" applyBorder="0" applyAlignment="0" applyProtection="0"/>
    <xf numFmtId="43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88" fontId="9" fillId="0" borderId="0" applyFont="0" applyFill="0" applyBorder="0" applyAlignment="0" applyProtection="0"/>
    <xf numFmtId="187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89" fontId="9" fillId="0" borderId="0" applyFont="0" applyFill="0" applyBorder="0" applyAlignment="0" applyProtection="0"/>
    <xf numFmtId="189" fontId="9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4" fontId="9" fillId="0" borderId="0" applyFont="0" applyFill="0" applyBorder="0" applyAlignment="0" applyProtection="0"/>
    <xf numFmtId="14" fontId="9" fillId="0" borderId="0" applyFont="0" applyFill="0" applyBorder="0" applyAlignment="0" applyProtection="0"/>
    <xf numFmtId="187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89" fontId="9" fillId="0" borderId="0" applyFont="0" applyFill="0" applyBorder="0" applyAlignment="0" applyProtection="0"/>
    <xf numFmtId="189" fontId="9" fillId="0" borderId="0" applyFont="0" applyFill="0" applyBorder="0" applyAlignment="0" applyProtection="0"/>
    <xf numFmtId="189" fontId="9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89" fontId="9" fillId="0" borderId="0" applyFont="0" applyFill="0" applyBorder="0" applyAlignment="0" applyProtection="0"/>
    <xf numFmtId="189" fontId="9" fillId="0" borderId="0" applyFont="0" applyFill="0" applyBorder="0" applyAlignment="0" applyProtection="0"/>
    <xf numFmtId="187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89" fontId="9" fillId="0" borderId="0" applyFont="0" applyFill="0" applyBorder="0" applyAlignment="0" applyProtection="0"/>
    <xf numFmtId="43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89" fontId="9" fillId="0" borderId="0" applyFont="0" applyFill="0" applyBorder="0" applyAlignment="0" applyProtection="0"/>
    <xf numFmtId="187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87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85" fontId="9" fillId="0" borderId="0" applyFont="0" applyFill="0" applyBorder="0" applyAlignment="0" applyProtection="0"/>
    <xf numFmtId="43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85" fontId="9" fillId="0" borderId="0" applyFont="0" applyFill="0" applyBorder="0" applyAlignment="0" applyProtection="0"/>
    <xf numFmtId="185" fontId="9" fillId="0" borderId="0" applyFont="0" applyFill="0" applyBorder="0" applyAlignment="0" applyProtection="0"/>
    <xf numFmtId="187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3" fillId="0" borderId="0" applyFont="0" applyFill="0" applyBorder="0" applyAlignment="0" applyProtection="0"/>
    <xf numFmtId="190" fontId="9" fillId="0" borderId="0" applyFont="0" applyFill="0" applyBorder="0" applyAlignment="0" applyProtection="0"/>
    <xf numFmtId="190" fontId="9" fillId="0" borderId="0" applyFont="0" applyFill="0" applyBorder="0" applyAlignment="0" applyProtection="0"/>
    <xf numFmtId="187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85" fontId="9" fillId="0" borderId="0" applyFont="0" applyFill="0" applyBorder="0" applyAlignment="0" applyProtection="0"/>
    <xf numFmtId="190" fontId="9" fillId="0" borderId="0" applyFont="0" applyFill="0" applyBorder="0" applyAlignment="0" applyProtection="0"/>
    <xf numFmtId="190" fontId="9" fillId="0" borderId="0" applyFont="0" applyFill="0" applyBorder="0" applyAlignment="0" applyProtection="0"/>
    <xf numFmtId="185" fontId="9" fillId="0" borderId="0" applyFont="0" applyFill="0" applyBorder="0" applyAlignment="0" applyProtection="0"/>
    <xf numFmtId="185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87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90" fontId="9" fillId="0" borderId="0" applyFont="0" applyFill="0" applyBorder="0" applyAlignment="0" applyProtection="0"/>
    <xf numFmtId="190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9" fillId="0" borderId="0" applyFont="0" applyFill="0" applyBorder="0" applyAlignment="0" applyProtection="0"/>
    <xf numFmtId="187" fontId="9" fillId="0" borderId="0" applyFont="0" applyFill="0" applyBorder="0" applyAlignment="0" applyProtection="0"/>
    <xf numFmtId="187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87" fontId="9" fillId="0" borderId="0" applyFont="0" applyFill="0" applyBorder="0" applyAlignment="0" applyProtection="0"/>
    <xf numFmtId="190" fontId="9" fillId="0" borderId="0" applyFont="0" applyFill="0" applyBorder="0" applyAlignment="0" applyProtection="0"/>
    <xf numFmtId="190" fontId="9" fillId="0" borderId="0" applyFont="0" applyFill="0" applyBorder="0" applyAlignment="0" applyProtection="0"/>
    <xf numFmtId="187" fontId="9" fillId="0" borderId="0" applyFont="0" applyFill="0" applyBorder="0" applyAlignment="0" applyProtection="0"/>
    <xf numFmtId="187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87" fontId="9" fillId="0" borderId="0" applyFont="0" applyFill="0" applyBorder="0" applyAlignment="0" applyProtection="0"/>
    <xf numFmtId="190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87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87" fontId="9" fillId="0" borderId="0" applyFont="0" applyFill="0" applyBorder="0" applyAlignment="0" applyProtection="0"/>
    <xf numFmtId="190" fontId="9" fillId="0" borderId="0" applyFont="0" applyFill="0" applyBorder="0" applyAlignment="0" applyProtection="0"/>
    <xf numFmtId="187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87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91" fontId="62" fillId="0" borderId="0" applyFont="0" applyFill="0" applyBorder="0" applyAlignment="0" applyProtection="0"/>
    <xf numFmtId="190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87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90" fontId="1" fillId="0" borderId="0" applyFont="0" applyFill="0" applyBorder="0" applyAlignment="0" applyProtection="0"/>
    <xf numFmtId="43" fontId="9" fillId="0" borderId="0" applyFont="0" applyFill="0" applyBorder="0" applyAlignment="0" applyProtection="0"/>
    <xf numFmtId="187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90" fontId="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87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87" fontId="9" fillId="0" borderId="0" applyFont="0" applyFill="0" applyBorder="0" applyAlignment="0" applyProtection="0"/>
    <xf numFmtId="189" fontId="1" fillId="0" borderId="0" applyFont="0" applyFill="0" applyBorder="0" applyAlignment="0" applyProtection="0"/>
    <xf numFmtId="189" fontId="1" fillId="0" borderId="0" applyFont="0" applyFill="0" applyBorder="0" applyAlignment="0" applyProtection="0"/>
    <xf numFmtId="43" fontId="21" fillId="0" borderId="0" applyFont="0" applyFill="0" applyBorder="0" applyAlignment="0" applyProtection="0"/>
    <xf numFmtId="190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90" fontId="9" fillId="0" borderId="0" applyFont="0" applyFill="0" applyBorder="0" applyAlignment="0" applyProtection="0"/>
    <xf numFmtId="190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92" fontId="1" fillId="0" borderId="0" applyFont="0" applyFill="0" applyBorder="0" applyAlignment="0" applyProtection="0"/>
    <xf numFmtId="187" fontId="21" fillId="0" borderId="0" applyFont="0" applyFill="0" applyBorder="0" applyAlignment="0" applyProtection="0"/>
    <xf numFmtId="192" fontId="1" fillId="0" borderId="0" applyFont="0" applyFill="0" applyBorder="0" applyAlignment="0" applyProtection="0"/>
    <xf numFmtId="187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87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87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1" fillId="0" borderId="0" applyFont="0" applyFill="0" applyBorder="0" applyAlignment="0" applyProtection="0"/>
    <xf numFmtId="188" fontId="1" fillId="0" borderId="0" applyFont="0" applyFill="0" applyBorder="0" applyAlignment="0" applyProtection="0"/>
    <xf numFmtId="43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8" fontId="1" fillId="0" borderId="0" applyFont="0" applyFill="0" applyBorder="0" applyAlignment="0" applyProtection="0"/>
    <xf numFmtId="188" fontId="1" fillId="0" borderId="0" applyFont="0" applyFill="0" applyBorder="0" applyAlignment="0" applyProtection="0"/>
    <xf numFmtId="43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90" fontId="1" fillId="0" borderId="0" applyFont="0" applyFill="0" applyBorder="0" applyAlignment="0" applyProtection="0"/>
    <xf numFmtId="43" fontId="63" fillId="0" borderId="0" applyFont="0" applyFill="0" applyBorder="0" applyAlignment="0" applyProtection="0"/>
    <xf numFmtId="190" fontId="1" fillId="0" borderId="0" applyFont="0" applyFill="0" applyBorder="0" applyAlignment="0" applyProtection="0"/>
    <xf numFmtId="190" fontId="1" fillId="0" borderId="0" applyFont="0" applyFill="0" applyBorder="0" applyAlignment="0" applyProtection="0"/>
    <xf numFmtId="190" fontId="1" fillId="0" borderId="0" applyFont="0" applyFill="0" applyBorder="0" applyAlignment="0" applyProtection="0"/>
    <xf numFmtId="43" fontId="63" fillId="0" borderId="0" applyFont="0" applyFill="0" applyBorder="0" applyAlignment="0" applyProtection="0"/>
    <xf numFmtId="187" fontId="63" fillId="0" borderId="0" applyFont="0" applyFill="0" applyBorder="0" applyAlignment="0" applyProtection="0"/>
    <xf numFmtId="43" fontId="63" fillId="0" borderId="0" applyFont="0" applyFill="0" applyBorder="0" applyAlignment="0" applyProtection="0"/>
    <xf numFmtId="190" fontId="19" fillId="0" borderId="0" applyFont="0" applyFill="0" applyBorder="0" applyAlignment="0" applyProtection="0"/>
    <xf numFmtId="190" fontId="1" fillId="0" borderId="0" applyFont="0" applyFill="0" applyBorder="0" applyAlignment="0" applyProtection="0"/>
    <xf numFmtId="190" fontId="1" fillId="0" borderId="0" applyFont="0" applyFill="0" applyBorder="0" applyAlignment="0" applyProtection="0"/>
    <xf numFmtId="190" fontId="19" fillId="0" borderId="0" applyFont="0" applyFill="0" applyBorder="0" applyAlignment="0" applyProtection="0"/>
    <xf numFmtId="188" fontId="1" fillId="0" borderId="0" applyFont="0" applyFill="0" applyBorder="0" applyAlignment="0" applyProtection="0"/>
    <xf numFmtId="188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187" fontId="61" fillId="0" borderId="0" applyFont="0" applyFill="0" applyBorder="0" applyAlignment="0" applyProtection="0"/>
    <xf numFmtId="188" fontId="1" fillId="0" borderId="0" applyFont="0" applyFill="0" applyBorder="0" applyAlignment="0" applyProtection="0"/>
    <xf numFmtId="187" fontId="23" fillId="0" borderId="0" applyFont="0" applyFill="0" applyBorder="0" applyAlignment="0" applyProtection="0"/>
    <xf numFmtId="188" fontId="1" fillId="0" borderId="0" applyFont="0" applyFill="0" applyBorder="0" applyAlignment="0" applyProtection="0"/>
    <xf numFmtId="188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188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88" fontId="19" fillId="0" borderId="0" applyFont="0" applyFill="0" applyBorder="0" applyAlignment="0" applyProtection="0"/>
    <xf numFmtId="188" fontId="19" fillId="0" borderId="0" applyFont="0" applyFill="0" applyBorder="0" applyAlignment="0" applyProtection="0"/>
    <xf numFmtId="187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19" fillId="0" borderId="0" applyFont="0" applyFill="0" applyBorder="0" applyAlignment="0" applyProtection="0"/>
    <xf numFmtId="187" fontId="23" fillId="0" borderId="0" applyFont="0" applyFill="0" applyBorder="0" applyAlignment="0" applyProtection="0"/>
    <xf numFmtId="187" fontId="61" fillId="0" borderId="0" applyFont="0" applyFill="0" applyBorder="0" applyAlignment="0" applyProtection="0"/>
    <xf numFmtId="187" fontId="61" fillId="0" borderId="0" applyFont="0" applyFill="0" applyBorder="0" applyAlignment="0" applyProtection="0"/>
    <xf numFmtId="187" fontId="61" fillId="0" borderId="0" applyFont="0" applyFill="0" applyBorder="0" applyAlignment="0" applyProtection="0"/>
    <xf numFmtId="43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87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87" fontId="9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88" fontId="9" fillId="0" borderId="0" applyFont="0" applyFill="0" applyBorder="0" applyAlignment="0" applyProtection="0"/>
    <xf numFmtId="188" fontId="9" fillId="0" borderId="0" applyFont="0" applyFill="0" applyBorder="0" applyAlignment="0" applyProtection="0"/>
    <xf numFmtId="187" fontId="23" fillId="0" borderId="0" applyFont="0" applyFill="0" applyBorder="0" applyAlignment="0" applyProtection="0"/>
    <xf numFmtId="188" fontId="9" fillId="0" borderId="0" applyFont="0" applyFill="0" applyBorder="0" applyAlignment="0" applyProtection="0"/>
    <xf numFmtId="187" fontId="23" fillId="0" borderId="0" applyFont="0" applyFill="0" applyBorder="0" applyAlignment="0" applyProtection="0"/>
    <xf numFmtId="188" fontId="9" fillId="0" borderId="0" applyFont="0" applyFill="0" applyBorder="0" applyAlignment="0" applyProtection="0"/>
    <xf numFmtId="187" fontId="1" fillId="0" borderId="0" applyFont="0" applyFill="0" applyBorder="0" applyAlignment="0" applyProtection="0"/>
    <xf numFmtId="187" fontId="1" fillId="0" borderId="0" applyFont="0" applyFill="0" applyBorder="0" applyAlignment="0" applyProtection="0"/>
    <xf numFmtId="188" fontId="9" fillId="0" borderId="0" applyFont="0" applyFill="0" applyBorder="0" applyAlignment="0" applyProtection="0"/>
    <xf numFmtId="187" fontId="23" fillId="0" borderId="0" applyFont="0" applyFill="0" applyBorder="0" applyAlignment="0" applyProtection="0"/>
    <xf numFmtId="188" fontId="9" fillId="0" borderId="0" applyFont="0" applyFill="0" applyBorder="0" applyAlignment="0" applyProtection="0"/>
    <xf numFmtId="188" fontId="9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93" fontId="64" fillId="0" borderId="0" applyFont="0" applyFill="0" applyBorder="0" applyAlignment="0" applyProtection="0"/>
    <xf numFmtId="43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43" fontId="21" fillId="0" borderId="0" applyFont="0" applyFill="0" applyBorder="0" applyAlignment="0" applyProtection="0"/>
    <xf numFmtId="187" fontId="23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187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93" fontId="64" fillId="0" borderId="0" applyFont="0" applyFill="0" applyBorder="0" applyAlignment="0" applyProtection="0"/>
    <xf numFmtId="193" fontId="64" fillId="0" borderId="0" applyFont="0" applyFill="0" applyBorder="0" applyAlignment="0" applyProtection="0"/>
    <xf numFmtId="193" fontId="64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93" fontId="64" fillId="0" borderId="0" applyFont="0" applyFill="0" applyBorder="0" applyAlignment="0" applyProtection="0"/>
    <xf numFmtId="193" fontId="64" fillId="0" borderId="0" applyFont="0" applyFill="0" applyBorder="0" applyAlignment="0" applyProtection="0"/>
    <xf numFmtId="193" fontId="64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93" fontId="64" fillId="0" borderId="0" applyFont="0" applyFill="0" applyBorder="0" applyAlignment="0" applyProtection="0"/>
    <xf numFmtId="193" fontId="64" fillId="0" borderId="0" applyFont="0" applyFill="0" applyBorder="0" applyAlignment="0" applyProtection="0"/>
    <xf numFmtId="193" fontId="64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93" fontId="64" fillId="0" borderId="0" applyFont="0" applyFill="0" applyBorder="0" applyAlignment="0" applyProtection="0"/>
    <xf numFmtId="193" fontId="64" fillId="0" borderId="0" applyFont="0" applyFill="0" applyBorder="0" applyAlignment="0" applyProtection="0"/>
    <xf numFmtId="193" fontId="64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93" fontId="64" fillId="0" borderId="0" applyFont="0" applyFill="0" applyBorder="0" applyAlignment="0" applyProtection="0"/>
    <xf numFmtId="193" fontId="64" fillId="0" borderId="0" applyFont="0" applyFill="0" applyBorder="0" applyAlignment="0" applyProtection="0"/>
    <xf numFmtId="193" fontId="64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93" fontId="64" fillId="0" borderId="0" applyFont="0" applyFill="0" applyBorder="0" applyAlignment="0" applyProtection="0"/>
    <xf numFmtId="193" fontId="64" fillId="0" borderId="0" applyFont="0" applyFill="0" applyBorder="0" applyAlignment="0" applyProtection="0"/>
    <xf numFmtId="193" fontId="64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93" fontId="64" fillId="0" borderId="0" applyFont="0" applyFill="0" applyBorder="0" applyAlignment="0" applyProtection="0"/>
    <xf numFmtId="193" fontId="64" fillId="0" borderId="0" applyFont="0" applyFill="0" applyBorder="0" applyAlignment="0" applyProtection="0"/>
    <xf numFmtId="193" fontId="64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93" fontId="64" fillId="0" borderId="0" applyFont="0" applyFill="0" applyBorder="0" applyAlignment="0" applyProtection="0"/>
    <xf numFmtId="193" fontId="64" fillId="0" borderId="0" applyFont="0" applyFill="0" applyBorder="0" applyAlignment="0" applyProtection="0"/>
    <xf numFmtId="193" fontId="64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93" fontId="64" fillId="0" borderId="0" applyFont="0" applyFill="0" applyBorder="0" applyAlignment="0" applyProtection="0"/>
    <xf numFmtId="193" fontId="64" fillId="0" borderId="0" applyFont="0" applyFill="0" applyBorder="0" applyAlignment="0" applyProtection="0"/>
    <xf numFmtId="193" fontId="64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43" fontId="9" fillId="0" borderId="0" applyFont="0" applyFill="0" applyBorder="0" applyAlignment="0" applyProtection="0"/>
    <xf numFmtId="178" fontId="23" fillId="0" borderId="0" applyFont="0" applyFill="0" applyBorder="0" applyAlignment="0" applyProtection="0"/>
    <xf numFmtId="6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87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6" fontId="9" fillId="0" borderId="0" applyFont="0" applyFill="0" applyBorder="0" applyAlignment="0" applyProtection="0"/>
    <xf numFmtId="194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78" fontId="23" fillId="0" borderId="0" applyFont="0" applyFill="0" applyBorder="0" applyAlignment="0" applyProtection="0"/>
    <xf numFmtId="187" fontId="9" fillId="0" borderId="0" applyFont="0" applyFill="0" applyBorder="0" applyAlignment="0" applyProtection="0"/>
    <xf numFmtId="187" fontId="9" fillId="0" borderId="0" applyFont="0" applyFill="0" applyBorder="0" applyAlignment="0" applyProtection="0"/>
    <xf numFmtId="187" fontId="9" fillId="0" borderId="0" applyFont="0" applyFill="0" applyBorder="0" applyAlignment="0" applyProtection="0"/>
    <xf numFmtId="4" fontId="9" fillId="0" borderId="0" applyFont="0" applyFill="0" applyBorder="0" applyAlignment="0" applyProtection="0"/>
    <xf numFmtId="4" fontId="9" fillId="0" borderId="0" applyFont="0" applyFill="0" applyBorder="0" applyAlignment="0" applyProtection="0"/>
    <xf numFmtId="178" fontId="23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87" fontId="9" fillId="0" borderId="0" applyFont="0" applyFill="0" applyBorder="0" applyAlignment="0" applyProtection="0"/>
    <xf numFmtId="178" fontId="23" fillId="0" borderId="0" applyFont="0" applyFill="0" applyBorder="0" applyAlignment="0" applyProtection="0"/>
    <xf numFmtId="43" fontId="9" fillId="0" borderId="0" applyFont="0" applyFill="0" applyBorder="0" applyAlignment="0" applyProtection="0"/>
    <xf numFmtId="178" fontId="23" fillId="0" borderId="0" applyFont="0" applyFill="0" applyBorder="0" applyAlignment="0" applyProtection="0"/>
    <xf numFmtId="187" fontId="9" fillId="0" borderId="0" applyFont="0" applyFill="0" applyBorder="0" applyAlignment="0" applyProtection="0"/>
    <xf numFmtId="187" fontId="9" fillId="0" borderId="0" applyFont="0" applyFill="0" applyBorder="0" applyAlignment="0" applyProtection="0"/>
    <xf numFmtId="187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87" fontId="9" fillId="0" borderId="0" applyFont="0" applyFill="0" applyBorder="0" applyAlignment="0" applyProtection="0"/>
    <xf numFmtId="178" fontId="23" fillId="0" borderId="0" applyFont="0" applyFill="0" applyBorder="0" applyAlignment="0" applyProtection="0"/>
    <xf numFmtId="43" fontId="9" fillId="0" borderId="0" applyFont="0" applyFill="0" applyBorder="0" applyAlignment="0" applyProtection="0"/>
    <xf numFmtId="187" fontId="9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87" fontId="23" fillId="0" borderId="0" applyFont="0" applyFill="0" applyBorder="0" applyAlignment="0" applyProtection="0"/>
    <xf numFmtId="43" fontId="9" fillId="0" borderId="0" applyFont="0" applyFill="0" applyBorder="0" applyAlignment="0" applyProtection="0"/>
    <xf numFmtId="187" fontId="9" fillId="0" borderId="0" applyFont="0" applyFill="0" applyBorder="0" applyAlignment="0" applyProtection="0"/>
    <xf numFmtId="43" fontId="23" fillId="0" borderId="0" applyFont="0" applyFill="0" applyBorder="0" applyAlignment="0" applyProtection="0"/>
    <xf numFmtId="187" fontId="9" fillId="0" borderId="0" applyFont="0" applyFill="0" applyBorder="0" applyAlignment="0" applyProtection="0"/>
    <xf numFmtId="43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87" fontId="9" fillId="0" borderId="0" applyFont="0" applyFill="0" applyBorder="0" applyAlignment="0" applyProtection="0"/>
    <xf numFmtId="187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87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9" fillId="0" borderId="0" applyFont="0" applyFill="0" applyBorder="0" applyAlignment="0" applyProtection="0"/>
    <xf numFmtId="187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6" fontId="9" fillId="0" borderId="0" applyFont="0" applyFill="0" applyBorder="0" applyAlignment="0" applyProtection="0"/>
    <xf numFmtId="43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6" fontId="9" fillId="0" borderId="0" applyFont="0" applyFill="0" applyBorder="0" applyAlignment="0" applyProtection="0"/>
    <xf numFmtId="194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" fontId="9" fillId="0" borderId="0" applyFont="0" applyFill="0" applyBorder="0" applyAlignment="0" applyProtection="0"/>
    <xf numFmtId="187" fontId="9" fillId="0" borderId="0" applyFont="0" applyFill="0" applyBorder="0" applyAlignment="0" applyProtection="0"/>
    <xf numFmtId="43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93" fontId="64" fillId="0" borderId="0" applyFont="0" applyFill="0" applyBorder="0" applyAlignment="0" applyProtection="0"/>
    <xf numFmtId="193" fontId="64" fillId="0" borderId="0" applyFont="0" applyFill="0" applyBorder="0" applyAlignment="0" applyProtection="0"/>
    <xf numFmtId="193" fontId="64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93" fontId="64" fillId="0" borderId="0" applyFont="0" applyFill="0" applyBorder="0" applyAlignment="0" applyProtection="0"/>
    <xf numFmtId="193" fontId="64" fillId="0" borderId="0" applyFont="0" applyFill="0" applyBorder="0" applyAlignment="0" applyProtection="0"/>
    <xf numFmtId="193" fontId="64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93" fontId="64" fillId="0" borderId="0" applyFont="0" applyFill="0" applyBorder="0" applyAlignment="0" applyProtection="0"/>
    <xf numFmtId="193" fontId="64" fillId="0" borderId="0" applyFont="0" applyFill="0" applyBorder="0" applyAlignment="0" applyProtection="0"/>
    <xf numFmtId="193" fontId="64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93" fontId="64" fillId="0" borderId="0" applyFont="0" applyFill="0" applyBorder="0" applyAlignment="0" applyProtection="0"/>
    <xf numFmtId="193" fontId="64" fillId="0" borderId="0" applyFont="0" applyFill="0" applyBorder="0" applyAlignment="0" applyProtection="0"/>
    <xf numFmtId="193" fontId="64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93" fontId="64" fillId="0" borderId="0" applyFont="0" applyFill="0" applyBorder="0" applyAlignment="0" applyProtection="0"/>
    <xf numFmtId="193" fontId="64" fillId="0" borderId="0" applyFont="0" applyFill="0" applyBorder="0" applyAlignment="0" applyProtection="0"/>
    <xf numFmtId="193" fontId="64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87" fontId="1" fillId="0" borderId="0" applyFont="0" applyFill="0" applyBorder="0" applyAlignment="0" applyProtection="0"/>
    <xf numFmtId="187" fontId="1" fillId="0" borderId="0" applyFont="0" applyFill="0" applyBorder="0" applyAlignment="0" applyProtection="0"/>
    <xf numFmtId="187" fontId="1" fillId="0" borderId="0" applyFont="0" applyFill="0" applyBorder="0" applyAlignment="0" applyProtection="0"/>
    <xf numFmtId="187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0" fontId="9" fillId="0" borderId="0" applyFont="0" applyFill="0" applyBorder="0" applyAlignment="0" applyProtection="0"/>
    <xf numFmtId="0" fontId="9" fillId="0" borderId="0" applyFont="0" applyFill="0" applyBorder="0" applyAlignment="0" applyProtection="0"/>
    <xf numFmtId="0" fontId="9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87" fontId="9" fillId="0" borderId="0" applyFont="0" applyFill="0" applyBorder="0" applyAlignment="0" applyProtection="0"/>
    <xf numFmtId="4" fontId="9" fillId="0" borderId="0" applyFont="0" applyFill="0" applyBorder="0" applyAlignment="0" applyProtection="0"/>
    <xf numFmtId="187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78" fontId="23" fillId="0" borderId="0" applyFont="0" applyFill="0" applyBorder="0" applyAlignment="0" applyProtection="0"/>
    <xf numFmtId="43" fontId="19" fillId="0" borderId="0" applyFont="0" applyFill="0" applyBorder="0" applyAlignment="0" applyProtection="0"/>
    <xf numFmtId="178" fontId="2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78" fontId="23" fillId="0" borderId="0" applyFont="0" applyFill="0" applyBorder="0" applyAlignment="0" applyProtection="0"/>
    <xf numFmtId="178" fontId="23" fillId="0" borderId="0" applyFont="0" applyFill="0" applyBorder="0" applyAlignment="0" applyProtection="0"/>
    <xf numFmtId="178" fontId="23" fillId="0" borderId="0" applyFont="0" applyFill="0" applyBorder="0" applyAlignment="0" applyProtection="0"/>
    <xf numFmtId="178" fontId="23" fillId="0" borderId="0" applyFont="0" applyFill="0" applyBorder="0" applyAlignment="0" applyProtection="0"/>
    <xf numFmtId="178" fontId="23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187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" fontId="9" fillId="0" borderId="0" applyFont="0" applyFill="0" applyBorder="0" applyAlignment="0" applyProtection="0"/>
    <xf numFmtId="187" fontId="19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187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78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78" fontId="23" fillId="0" borderId="0" applyFont="0" applyFill="0" applyBorder="0" applyAlignment="0" applyProtection="0"/>
    <xf numFmtId="178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78" fontId="23" fillId="0" borderId="0" applyFont="0" applyFill="0" applyBorder="0" applyAlignment="0" applyProtection="0"/>
    <xf numFmtId="43" fontId="9" fillId="0" borderId="0" applyFont="0" applyFill="0" applyBorder="0" applyAlignment="0" applyProtection="0"/>
    <xf numFmtId="187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87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87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187" fontId="9" fillId="0" borderId="0" applyFont="0" applyFill="0" applyBorder="0" applyAlignment="0" applyProtection="0"/>
    <xf numFmtId="187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87" fontId="9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9" fillId="0" borderId="0" applyFont="0" applyFill="0" applyBorder="0" applyAlignment="0" applyProtection="0"/>
    <xf numFmtId="187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87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1" fillId="0" borderId="0" applyFont="0" applyFill="0" applyBorder="0" applyAlignment="0" applyProtection="0"/>
    <xf numFmtId="164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95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87" fontId="9" fillId="0" borderId="0" applyFont="0" applyFill="0" applyBorder="0" applyAlignment="0" applyProtection="0"/>
    <xf numFmtId="187" fontId="9" fillId="0" borderId="0" applyFont="0" applyFill="0" applyBorder="0" applyAlignment="0" applyProtection="0"/>
    <xf numFmtId="43" fontId="1" fillId="0" borderId="0" applyFont="0" applyFill="0" applyBorder="0" applyAlignment="0" applyProtection="0"/>
    <xf numFmtId="187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" fontId="9" fillId="0" borderId="0" applyFont="0" applyFill="0" applyBorder="0" applyAlignment="0" applyProtection="0"/>
    <xf numFmtId="187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78" fontId="23" fillId="0" borderId="0" applyFont="0" applyFill="0" applyBorder="0" applyAlignment="0" applyProtection="0"/>
    <xf numFmtId="178" fontId="23" fillId="0" borderId="0" applyFont="0" applyFill="0" applyBorder="0" applyAlignment="0" applyProtection="0"/>
    <xf numFmtId="178" fontId="23" fillId="0" borderId="0" applyFont="0" applyFill="0" applyBorder="0" applyAlignment="0" applyProtection="0"/>
    <xf numFmtId="178" fontId="23" fillId="0" borderId="0" applyFont="0" applyFill="0" applyBorder="0" applyAlignment="0" applyProtection="0"/>
    <xf numFmtId="178" fontId="23" fillId="0" borderId="0" applyFont="0" applyFill="0" applyBorder="0" applyAlignment="0" applyProtection="0"/>
    <xf numFmtId="178" fontId="23" fillId="0" borderId="0" applyFont="0" applyFill="0" applyBorder="0" applyAlignment="0" applyProtection="0"/>
    <xf numFmtId="185" fontId="9" fillId="0" borderId="0" applyFont="0" applyFill="0" applyBorder="0" applyAlignment="0" applyProtection="0"/>
    <xf numFmtId="185" fontId="9" fillId="0" borderId="0" applyFont="0" applyFill="0" applyBorder="0" applyAlignment="0" applyProtection="0"/>
    <xf numFmtId="187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87" fontId="9" fillId="0" borderId="0" applyFont="0" applyFill="0" applyBorder="0" applyAlignment="0" applyProtection="0"/>
    <xf numFmtId="43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87" fontId="9" fillId="0" borderId="0" applyFont="0" applyFill="0" applyBorder="0" applyAlignment="0" applyProtection="0"/>
    <xf numFmtId="187" fontId="9" fillId="0" borderId="0" applyFont="0" applyFill="0" applyBorder="0" applyAlignment="0" applyProtection="0"/>
    <xf numFmtId="4" fontId="9" fillId="0" borderId="0" applyFont="0" applyFill="0" applyBorder="0" applyAlignment="0" applyProtection="0"/>
    <xf numFmtId="43" fontId="23" fillId="0" borderId="0" applyFont="0" applyFill="0" applyBorder="0" applyAlignment="0" applyProtection="0"/>
    <xf numFmtId="185" fontId="9" fillId="0" borderId="0" applyFont="0" applyFill="0" applyBorder="0" applyAlignment="0" applyProtection="0"/>
    <xf numFmtId="185" fontId="9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87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87" fontId="9" fillId="0" borderId="0" applyFont="0" applyFill="0" applyBorder="0" applyAlignment="0" applyProtection="0"/>
    <xf numFmtId="187" fontId="9" fillId="0" borderId="0" applyFont="0" applyFill="0" applyBorder="0" applyAlignment="0" applyProtection="0"/>
    <xf numFmtId="187" fontId="9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78" fontId="23" fillId="0" borderId="0" applyFont="0" applyFill="0" applyBorder="0" applyAlignment="0" applyProtection="0"/>
    <xf numFmtId="178" fontId="23" fillId="0" borderId="0" applyFont="0" applyFill="0" applyBorder="0" applyAlignment="0" applyProtection="0"/>
    <xf numFmtId="178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78" fontId="23" fillId="0" borderId="0" applyFont="0" applyFill="0" applyBorder="0" applyAlignment="0" applyProtection="0"/>
    <xf numFmtId="43" fontId="9" fillId="0" borderId="0" applyFont="0" applyFill="0" applyBorder="0" applyAlignment="0" applyProtection="0"/>
    <xf numFmtId="187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" fontId="9" fillId="0" borderId="0" applyFont="0" applyFill="0" applyBorder="0" applyAlignment="0" applyProtection="0"/>
    <xf numFmtId="187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78" fontId="23" fillId="0" borderId="0" applyFont="0" applyFill="0" applyBorder="0" applyAlignment="0" applyProtection="0"/>
    <xf numFmtId="178" fontId="23" fillId="0" borderId="0" applyFont="0" applyFill="0" applyBorder="0" applyAlignment="0" applyProtection="0"/>
    <xf numFmtId="178" fontId="23" fillId="0" borderId="0" applyFont="0" applyFill="0" applyBorder="0" applyAlignment="0" applyProtection="0"/>
    <xf numFmtId="178" fontId="23" fillId="0" borderId="0" applyFont="0" applyFill="0" applyBorder="0" applyAlignment="0" applyProtection="0"/>
    <xf numFmtId="178" fontId="23" fillId="0" borderId="0" applyFont="0" applyFill="0" applyBorder="0" applyAlignment="0" applyProtection="0"/>
    <xf numFmtId="178" fontId="23" fillId="0" borderId="0" applyFont="0" applyFill="0" applyBorder="0" applyAlignment="0" applyProtection="0"/>
    <xf numFmtId="0" fontId="9" fillId="0" borderId="0" applyFont="0" applyFill="0" applyBorder="0" applyAlignment="0" applyProtection="0"/>
    <xf numFmtId="0" fontId="9" fillId="0" borderId="0" applyFont="0" applyFill="0" applyBorder="0" applyAlignment="0" applyProtection="0"/>
    <xf numFmtId="187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87" fontId="9" fillId="0" borderId="0" applyFont="0" applyFill="0" applyBorder="0" applyAlignment="0" applyProtection="0"/>
    <xf numFmtId="43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87" fontId="9" fillId="0" borderId="0" applyFont="0" applyFill="0" applyBorder="0" applyAlignment="0" applyProtection="0"/>
    <xf numFmtId="187" fontId="9" fillId="0" borderId="0" applyFont="0" applyFill="0" applyBorder="0" applyAlignment="0" applyProtection="0"/>
    <xf numFmtId="4" fontId="9" fillId="0" borderId="0" applyFont="0" applyFill="0" applyBorder="0" applyAlignment="0" applyProtection="0"/>
    <xf numFmtId="43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78" fontId="23" fillId="0" borderId="0" applyFont="0" applyFill="0" applyBorder="0" applyAlignment="0" applyProtection="0"/>
    <xf numFmtId="178" fontId="23" fillId="0" borderId="0" applyFont="0" applyFill="0" applyBorder="0" applyAlignment="0" applyProtection="0"/>
    <xf numFmtId="178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78" fontId="23" fillId="0" borderId="0" applyFont="0" applyFill="0" applyBorder="0" applyAlignment="0" applyProtection="0"/>
    <xf numFmtId="43" fontId="9" fillId="0" borderId="0" applyFont="0" applyFill="0" applyBorder="0" applyAlignment="0" applyProtection="0"/>
    <xf numFmtId="187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3" fillId="0" borderId="0" applyFont="0" applyFill="0" applyBorder="0" applyAlignment="0" applyProtection="0"/>
    <xf numFmtId="6" fontId="9" fillId="0" borderId="0" applyFont="0" applyFill="0" applyBorder="0" applyAlignment="0" applyProtection="0"/>
    <xf numFmtId="6" fontId="9" fillId="0" borderId="0" applyFont="0" applyFill="0" applyBorder="0" applyAlignment="0" applyProtection="0"/>
    <xf numFmtId="187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87" fontId="9" fillId="0" borderId="0" applyFont="0" applyFill="0" applyBorder="0" applyAlignment="0" applyProtection="0"/>
    <xf numFmtId="43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87" fontId="9" fillId="0" borderId="0" applyFont="0" applyFill="0" applyBorder="0" applyAlignment="0" applyProtection="0"/>
    <xf numFmtId="187" fontId="9" fillId="0" borderId="0" applyFont="0" applyFill="0" applyBorder="0" applyAlignment="0" applyProtection="0"/>
    <xf numFmtId="4" fontId="9" fillId="0" borderId="0" applyFont="0" applyFill="0" applyBorder="0" applyAlignment="0" applyProtection="0"/>
    <xf numFmtId="187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9" fillId="0" borderId="0" applyFont="0" applyFill="0" applyBorder="0" applyAlignment="0" applyProtection="0"/>
    <xf numFmtId="187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" fontId="9" fillId="0" borderId="0" applyFont="0" applyFill="0" applyBorder="0" applyAlignment="0" applyProtection="0"/>
    <xf numFmtId="187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95" fontId="9" fillId="0" borderId="0" applyFont="0" applyFill="0" applyBorder="0" applyAlignment="0" applyProtection="0"/>
    <xf numFmtId="195" fontId="9" fillId="0" borderId="0" applyFont="0" applyFill="0" applyBorder="0" applyAlignment="0" applyProtection="0"/>
    <xf numFmtId="195" fontId="9" fillId="0" borderId="0" applyFont="0" applyFill="0" applyBorder="0" applyAlignment="0" applyProtection="0"/>
    <xf numFmtId="195" fontId="9" fillId="0" borderId="0" applyFont="0" applyFill="0" applyBorder="0" applyAlignment="0" applyProtection="0"/>
    <xf numFmtId="195" fontId="9" fillId="0" borderId="0" applyFont="0" applyFill="0" applyBorder="0" applyAlignment="0" applyProtection="0"/>
    <xf numFmtId="196" fontId="22" fillId="0" borderId="0" applyFont="0" applyFill="0" applyBorder="0" applyAlignment="0" applyProtection="0"/>
    <xf numFmtId="196" fontId="22" fillId="0" borderId="0" applyFont="0" applyFill="0" applyBorder="0" applyAlignment="0" applyProtection="0"/>
    <xf numFmtId="187" fontId="9" fillId="0" borderId="0" applyFont="0" applyFill="0" applyBorder="0" applyAlignment="0" applyProtection="0"/>
    <xf numFmtId="187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87" fontId="9" fillId="0" borderId="0" applyFont="0" applyFill="0" applyBorder="0" applyAlignment="0" applyProtection="0"/>
    <xf numFmtId="187" fontId="9" fillId="0" borderId="0" applyFont="0" applyFill="0" applyBorder="0" applyAlignment="0" applyProtection="0"/>
    <xf numFmtId="43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95" fontId="9" fillId="0" borderId="0" applyFont="0" applyFill="0" applyBorder="0" applyAlignment="0" applyProtection="0"/>
    <xf numFmtId="195" fontId="9" fillId="0" borderId="0" applyFont="0" applyFill="0" applyBorder="0" applyAlignment="0" applyProtection="0"/>
    <xf numFmtId="195" fontId="9" fillId="0" borderId="0" applyFont="0" applyFill="0" applyBorder="0" applyAlignment="0" applyProtection="0"/>
    <xf numFmtId="195" fontId="9" fillId="0" borderId="0" applyFont="0" applyFill="0" applyBorder="0" applyAlignment="0" applyProtection="0"/>
    <xf numFmtId="195" fontId="9" fillId="0" borderId="0" applyFont="0" applyFill="0" applyBorder="0" applyAlignment="0" applyProtection="0"/>
    <xf numFmtId="195" fontId="9" fillId="0" borderId="0" applyFont="0" applyFill="0" applyBorder="0" applyAlignment="0" applyProtection="0"/>
    <xf numFmtId="187" fontId="23" fillId="0" borderId="0" applyFont="0" applyFill="0" applyBorder="0" applyAlignment="0" applyProtection="0"/>
    <xf numFmtId="195" fontId="9" fillId="0" borderId="0" applyFont="0" applyFill="0" applyBorder="0" applyAlignment="0" applyProtection="0"/>
    <xf numFmtId="195" fontId="9" fillId="0" borderId="0" applyFont="0" applyFill="0" applyBorder="0" applyAlignment="0" applyProtection="0"/>
    <xf numFmtId="195" fontId="9" fillId="0" borderId="0" applyFont="0" applyFill="0" applyBorder="0" applyAlignment="0" applyProtection="0"/>
    <xf numFmtId="195" fontId="9" fillId="0" borderId="0" applyFont="0" applyFill="0" applyBorder="0" applyAlignment="0" applyProtection="0"/>
    <xf numFmtId="195" fontId="9" fillId="0" borderId="0" applyFont="0" applyFill="0" applyBorder="0" applyAlignment="0" applyProtection="0"/>
    <xf numFmtId="195" fontId="9" fillId="0" borderId="0" applyFont="0" applyFill="0" applyBorder="0" applyAlignment="0" applyProtection="0"/>
    <xf numFmtId="187" fontId="9" fillId="0" borderId="0" applyFont="0" applyFill="0" applyBorder="0" applyAlignment="0" applyProtection="0"/>
    <xf numFmtId="195" fontId="9" fillId="0" borderId="0" applyFont="0" applyFill="0" applyBorder="0" applyAlignment="0" applyProtection="0"/>
    <xf numFmtId="195" fontId="9" fillId="0" borderId="0" applyFont="0" applyFill="0" applyBorder="0" applyAlignment="0" applyProtection="0"/>
    <xf numFmtId="195" fontId="9" fillId="0" borderId="0" applyFont="0" applyFill="0" applyBorder="0" applyAlignment="0" applyProtection="0"/>
    <xf numFmtId="195" fontId="9" fillId="0" borderId="0" applyFont="0" applyFill="0" applyBorder="0" applyAlignment="0" applyProtection="0"/>
    <xf numFmtId="195" fontId="9" fillId="0" borderId="0" applyFont="0" applyFill="0" applyBorder="0" applyAlignment="0" applyProtection="0"/>
    <xf numFmtId="195" fontId="9" fillId="0" borderId="0" applyFont="0" applyFill="0" applyBorder="0" applyAlignment="0" applyProtection="0"/>
    <xf numFmtId="187" fontId="9" fillId="0" borderId="0" applyFont="0" applyFill="0" applyBorder="0" applyAlignment="0" applyProtection="0"/>
    <xf numFmtId="195" fontId="9" fillId="0" borderId="0" applyFont="0" applyFill="0" applyBorder="0" applyAlignment="0" applyProtection="0"/>
    <xf numFmtId="195" fontId="9" fillId="0" borderId="0" applyFont="0" applyFill="0" applyBorder="0" applyAlignment="0" applyProtection="0"/>
    <xf numFmtId="195" fontId="9" fillId="0" borderId="0" applyFont="0" applyFill="0" applyBorder="0" applyAlignment="0" applyProtection="0"/>
    <xf numFmtId="195" fontId="9" fillId="0" borderId="0" applyFont="0" applyFill="0" applyBorder="0" applyAlignment="0" applyProtection="0"/>
    <xf numFmtId="195" fontId="9" fillId="0" borderId="0" applyFont="0" applyFill="0" applyBorder="0" applyAlignment="0" applyProtection="0"/>
    <xf numFmtId="195" fontId="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95" fontId="9" fillId="0" borderId="0" applyFont="0" applyFill="0" applyBorder="0" applyAlignment="0" applyProtection="0"/>
    <xf numFmtId="195" fontId="9" fillId="0" borderId="0" applyFont="0" applyFill="0" applyBorder="0" applyAlignment="0" applyProtection="0"/>
    <xf numFmtId="195" fontId="9" fillId="0" borderId="0" applyFont="0" applyFill="0" applyBorder="0" applyAlignment="0" applyProtection="0"/>
    <xf numFmtId="195" fontId="9" fillId="0" borderId="0" applyFont="0" applyFill="0" applyBorder="0" applyAlignment="0" applyProtection="0"/>
    <xf numFmtId="195" fontId="9" fillId="0" borderId="0" applyFont="0" applyFill="0" applyBorder="0" applyAlignment="0" applyProtection="0"/>
    <xf numFmtId="195" fontId="9" fillId="0" borderId="0" applyFont="0" applyFill="0" applyBorder="0" applyAlignment="0" applyProtection="0"/>
    <xf numFmtId="195" fontId="9" fillId="0" borderId="0" applyFont="0" applyFill="0" applyBorder="0" applyAlignment="0" applyProtection="0"/>
    <xf numFmtId="195" fontId="9" fillId="0" borderId="0" applyFont="0" applyFill="0" applyBorder="0" applyAlignment="0" applyProtection="0"/>
    <xf numFmtId="195" fontId="9" fillId="0" borderId="0" applyFont="0" applyFill="0" applyBorder="0" applyAlignment="0" applyProtection="0"/>
    <xf numFmtId="195" fontId="9" fillId="0" borderId="0" applyFont="0" applyFill="0" applyBorder="0" applyAlignment="0" applyProtection="0"/>
    <xf numFmtId="195" fontId="9" fillId="0" borderId="0" applyFont="0" applyFill="0" applyBorder="0" applyAlignment="0" applyProtection="0"/>
    <xf numFmtId="195" fontId="9" fillId="0" borderId="0" applyFont="0" applyFill="0" applyBorder="0" applyAlignment="0" applyProtection="0"/>
    <xf numFmtId="195" fontId="9" fillId="0" borderId="0" applyFont="0" applyFill="0" applyBorder="0" applyAlignment="0" applyProtection="0"/>
    <xf numFmtId="195" fontId="9" fillId="0" borderId="0" applyFont="0" applyFill="0" applyBorder="0" applyAlignment="0" applyProtection="0"/>
    <xf numFmtId="195" fontId="9" fillId="0" borderId="0" applyFont="0" applyFill="0" applyBorder="0" applyAlignment="0" applyProtection="0"/>
    <xf numFmtId="195" fontId="9" fillId="0" borderId="0" applyFont="0" applyFill="0" applyBorder="0" applyAlignment="0" applyProtection="0"/>
    <xf numFmtId="195" fontId="9" fillId="0" borderId="0" applyFont="0" applyFill="0" applyBorder="0" applyAlignment="0" applyProtection="0"/>
    <xf numFmtId="195" fontId="9" fillId="0" borderId="0" applyFont="0" applyFill="0" applyBorder="0" applyAlignment="0" applyProtection="0"/>
    <xf numFmtId="195" fontId="9" fillId="0" borderId="0" applyFont="0" applyFill="0" applyBorder="0" applyAlignment="0" applyProtection="0"/>
    <xf numFmtId="195" fontId="9" fillId="0" borderId="0" applyFont="0" applyFill="0" applyBorder="0" applyAlignment="0" applyProtection="0"/>
    <xf numFmtId="195" fontId="9" fillId="0" borderId="0" applyFont="0" applyFill="0" applyBorder="0" applyAlignment="0" applyProtection="0"/>
    <xf numFmtId="195" fontId="9" fillId="0" borderId="0" applyFont="0" applyFill="0" applyBorder="0" applyAlignment="0" applyProtection="0"/>
    <xf numFmtId="195" fontId="9" fillId="0" borderId="0" applyFont="0" applyFill="0" applyBorder="0" applyAlignment="0" applyProtection="0"/>
    <xf numFmtId="195" fontId="9" fillId="0" borderId="0" applyFont="0" applyFill="0" applyBorder="0" applyAlignment="0" applyProtection="0"/>
    <xf numFmtId="195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96" fontId="21" fillId="0" borderId="0" applyFont="0" applyFill="0" applyBorder="0" applyAlignment="0" applyProtection="0"/>
    <xf numFmtId="196" fontId="21" fillId="0" borderId="0" applyFont="0" applyFill="0" applyBorder="0" applyAlignment="0" applyProtection="0"/>
    <xf numFmtId="187" fontId="9" fillId="0" borderId="0" applyFont="0" applyFill="0" applyBorder="0" applyAlignment="0" applyProtection="0"/>
    <xf numFmtId="187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95" fontId="9" fillId="0" borderId="0" applyFont="0" applyFill="0" applyBorder="0" applyAlignment="0" applyProtection="0"/>
    <xf numFmtId="195" fontId="9" fillId="0" borderId="0" applyFont="0" applyFill="0" applyBorder="0" applyAlignment="0" applyProtection="0"/>
    <xf numFmtId="195" fontId="9" fillId="0" borderId="0" applyFont="0" applyFill="0" applyBorder="0" applyAlignment="0" applyProtection="0"/>
    <xf numFmtId="195" fontId="9" fillId="0" borderId="0" applyFont="0" applyFill="0" applyBorder="0" applyAlignment="0" applyProtection="0"/>
    <xf numFmtId="195" fontId="9" fillId="0" borderId="0" applyFont="0" applyFill="0" applyBorder="0" applyAlignment="0" applyProtection="0"/>
    <xf numFmtId="195" fontId="9" fillId="0" borderId="0" applyFont="0" applyFill="0" applyBorder="0" applyAlignment="0" applyProtection="0"/>
    <xf numFmtId="195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87" fontId="9" fillId="0" borderId="0" applyFont="0" applyFill="0" applyBorder="0" applyAlignment="0" applyProtection="0"/>
    <xf numFmtId="195" fontId="9" fillId="0" borderId="0" applyFont="0" applyFill="0" applyBorder="0" applyAlignment="0" applyProtection="0"/>
    <xf numFmtId="195" fontId="9" fillId="0" borderId="0" applyFont="0" applyFill="0" applyBorder="0" applyAlignment="0" applyProtection="0"/>
    <xf numFmtId="195" fontId="9" fillId="0" borderId="0" applyFont="0" applyFill="0" applyBorder="0" applyAlignment="0" applyProtection="0"/>
    <xf numFmtId="195" fontId="9" fillId="0" borderId="0" applyFont="0" applyFill="0" applyBorder="0" applyAlignment="0" applyProtection="0"/>
    <xf numFmtId="195" fontId="9" fillId="0" borderId="0" applyFont="0" applyFill="0" applyBorder="0" applyAlignment="0" applyProtection="0"/>
    <xf numFmtId="195" fontId="9" fillId="0" borderId="0" applyFont="0" applyFill="0" applyBorder="0" applyAlignment="0" applyProtection="0"/>
    <xf numFmtId="195" fontId="9" fillId="0" borderId="0" applyFont="0" applyFill="0" applyBorder="0" applyAlignment="0" applyProtection="0"/>
    <xf numFmtId="195" fontId="9" fillId="0" borderId="0" applyFont="0" applyFill="0" applyBorder="0" applyAlignment="0" applyProtection="0"/>
    <xf numFmtId="195" fontId="9" fillId="0" borderId="0" applyFont="0" applyFill="0" applyBorder="0" applyAlignment="0" applyProtection="0"/>
    <xf numFmtId="195" fontId="9" fillId="0" borderId="0" applyFont="0" applyFill="0" applyBorder="0" applyAlignment="0" applyProtection="0"/>
    <xf numFmtId="195" fontId="9" fillId="0" borderId="0" applyFont="0" applyFill="0" applyBorder="0" applyAlignment="0" applyProtection="0"/>
    <xf numFmtId="195" fontId="9" fillId="0" borderId="0" applyFont="0" applyFill="0" applyBorder="0" applyAlignment="0" applyProtection="0"/>
    <xf numFmtId="195" fontId="9" fillId="0" borderId="0" applyFont="0" applyFill="0" applyBorder="0" applyAlignment="0" applyProtection="0"/>
    <xf numFmtId="195" fontId="9" fillId="0" borderId="0" applyFont="0" applyFill="0" applyBorder="0" applyAlignment="0" applyProtection="0"/>
    <xf numFmtId="195" fontId="9" fillId="0" borderId="0" applyFont="0" applyFill="0" applyBorder="0" applyAlignment="0" applyProtection="0"/>
    <xf numFmtId="195" fontId="9" fillId="0" borderId="0" applyFont="0" applyFill="0" applyBorder="0" applyAlignment="0" applyProtection="0"/>
    <xf numFmtId="195" fontId="9" fillId="0" borderId="0" applyFont="0" applyFill="0" applyBorder="0" applyAlignment="0" applyProtection="0"/>
    <xf numFmtId="195" fontId="9" fillId="0" borderId="0" applyFont="0" applyFill="0" applyBorder="0" applyAlignment="0" applyProtection="0"/>
    <xf numFmtId="195" fontId="9" fillId="0" borderId="0" applyFont="0" applyFill="0" applyBorder="0" applyAlignment="0" applyProtection="0"/>
    <xf numFmtId="195" fontId="9" fillId="0" borderId="0" applyFont="0" applyFill="0" applyBorder="0" applyAlignment="0" applyProtection="0"/>
    <xf numFmtId="196" fontId="21" fillId="0" borderId="0" applyFont="0" applyFill="0" applyBorder="0" applyAlignment="0" applyProtection="0"/>
    <xf numFmtId="196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87" fontId="9" fillId="0" borderId="0" applyFont="0" applyFill="0" applyBorder="0" applyAlignment="0" applyProtection="0"/>
    <xf numFmtId="195" fontId="9" fillId="0" borderId="0" applyFont="0" applyFill="0" applyBorder="0" applyAlignment="0" applyProtection="0"/>
    <xf numFmtId="195" fontId="9" fillId="0" borderId="0" applyFont="0" applyFill="0" applyBorder="0" applyAlignment="0" applyProtection="0"/>
    <xf numFmtId="195" fontId="9" fillId="0" borderId="0" applyFont="0" applyFill="0" applyBorder="0" applyAlignment="0" applyProtection="0"/>
    <xf numFmtId="195" fontId="9" fillId="0" borderId="0" applyFont="0" applyFill="0" applyBorder="0" applyAlignment="0" applyProtection="0"/>
    <xf numFmtId="195" fontId="9" fillId="0" borderId="0" applyFont="0" applyFill="0" applyBorder="0" applyAlignment="0" applyProtection="0"/>
    <xf numFmtId="195" fontId="9" fillId="0" borderId="0" applyFont="0" applyFill="0" applyBorder="0" applyAlignment="0" applyProtection="0"/>
    <xf numFmtId="195" fontId="9" fillId="0" borderId="0" applyFont="0" applyFill="0" applyBorder="0" applyAlignment="0" applyProtection="0"/>
    <xf numFmtId="195" fontId="9" fillId="0" borderId="0" applyFont="0" applyFill="0" applyBorder="0" applyAlignment="0" applyProtection="0"/>
    <xf numFmtId="195" fontId="9" fillId="0" borderId="0" applyFont="0" applyFill="0" applyBorder="0" applyAlignment="0" applyProtection="0"/>
    <xf numFmtId="195" fontId="9" fillId="0" borderId="0" applyFont="0" applyFill="0" applyBorder="0" applyAlignment="0" applyProtection="0"/>
    <xf numFmtId="195" fontId="9" fillId="0" borderId="0" applyFont="0" applyFill="0" applyBorder="0" applyAlignment="0" applyProtection="0"/>
    <xf numFmtId="195" fontId="9" fillId="0" borderId="0" applyFont="0" applyFill="0" applyBorder="0" applyAlignment="0" applyProtection="0"/>
    <xf numFmtId="195" fontId="9" fillId="0" borderId="0" applyFont="0" applyFill="0" applyBorder="0" applyAlignment="0" applyProtection="0"/>
    <xf numFmtId="195" fontId="9" fillId="0" borderId="0" applyFont="0" applyFill="0" applyBorder="0" applyAlignment="0" applyProtection="0"/>
    <xf numFmtId="195" fontId="9" fillId="0" borderId="0" applyFont="0" applyFill="0" applyBorder="0" applyAlignment="0" applyProtection="0"/>
    <xf numFmtId="195" fontId="9" fillId="0" borderId="0" applyFont="0" applyFill="0" applyBorder="0" applyAlignment="0" applyProtection="0"/>
    <xf numFmtId="195" fontId="9" fillId="0" borderId="0" applyFont="0" applyFill="0" applyBorder="0" applyAlignment="0" applyProtection="0"/>
    <xf numFmtId="195" fontId="9" fillId="0" borderId="0" applyFont="0" applyFill="0" applyBorder="0" applyAlignment="0" applyProtection="0"/>
    <xf numFmtId="195" fontId="9" fillId="0" borderId="0" applyFont="0" applyFill="0" applyBorder="0" applyAlignment="0" applyProtection="0"/>
    <xf numFmtId="195" fontId="9" fillId="0" borderId="0" applyFont="0" applyFill="0" applyBorder="0" applyAlignment="0" applyProtection="0"/>
    <xf numFmtId="195" fontId="9" fillId="0" borderId="0" applyFont="0" applyFill="0" applyBorder="0" applyAlignment="0" applyProtection="0"/>
    <xf numFmtId="195" fontId="9" fillId="0" borderId="0" applyFont="0" applyFill="0" applyBorder="0" applyAlignment="0" applyProtection="0"/>
    <xf numFmtId="195" fontId="9" fillId="0" borderId="0" applyFont="0" applyFill="0" applyBorder="0" applyAlignment="0" applyProtection="0"/>
    <xf numFmtId="195" fontId="9" fillId="0" borderId="0" applyFont="0" applyFill="0" applyBorder="0" applyAlignment="0" applyProtection="0"/>
    <xf numFmtId="195" fontId="9" fillId="0" borderId="0" applyFont="0" applyFill="0" applyBorder="0" applyAlignment="0" applyProtection="0"/>
    <xf numFmtId="195" fontId="9" fillId="0" borderId="0" applyFont="0" applyFill="0" applyBorder="0" applyAlignment="0" applyProtection="0"/>
    <xf numFmtId="195" fontId="9" fillId="0" borderId="0" applyFont="0" applyFill="0" applyBorder="0" applyAlignment="0" applyProtection="0"/>
    <xf numFmtId="195" fontId="9" fillId="0" borderId="0" applyFont="0" applyFill="0" applyBorder="0" applyAlignment="0" applyProtection="0"/>
    <xf numFmtId="195" fontId="9" fillId="0" borderId="0" applyFont="0" applyFill="0" applyBorder="0" applyAlignment="0" applyProtection="0"/>
    <xf numFmtId="195" fontId="9" fillId="0" borderId="0" applyFont="0" applyFill="0" applyBorder="0" applyAlignment="0" applyProtection="0"/>
    <xf numFmtId="195" fontId="9" fillId="0" borderId="0" applyFont="0" applyFill="0" applyBorder="0" applyAlignment="0" applyProtection="0"/>
    <xf numFmtId="195" fontId="9" fillId="0" borderId="0" applyFont="0" applyFill="0" applyBorder="0" applyAlignment="0" applyProtection="0"/>
    <xf numFmtId="195" fontId="9" fillId="0" borderId="0" applyFont="0" applyFill="0" applyBorder="0" applyAlignment="0" applyProtection="0"/>
    <xf numFmtId="195" fontId="9" fillId="0" borderId="0" applyFont="0" applyFill="0" applyBorder="0" applyAlignment="0" applyProtection="0"/>
    <xf numFmtId="195" fontId="9" fillId="0" borderId="0" applyFont="0" applyFill="0" applyBorder="0" applyAlignment="0" applyProtection="0"/>
    <xf numFmtId="195" fontId="9" fillId="0" borderId="0" applyFont="0" applyFill="0" applyBorder="0" applyAlignment="0" applyProtection="0"/>
    <xf numFmtId="195" fontId="9" fillId="0" borderId="0" applyFont="0" applyFill="0" applyBorder="0" applyAlignment="0" applyProtection="0"/>
    <xf numFmtId="195" fontId="9" fillId="0" borderId="0" applyFont="0" applyFill="0" applyBorder="0" applyAlignment="0" applyProtection="0"/>
    <xf numFmtId="195" fontId="9" fillId="0" borderId="0" applyFont="0" applyFill="0" applyBorder="0" applyAlignment="0" applyProtection="0"/>
    <xf numFmtId="195" fontId="9" fillId="0" borderId="0" applyFont="0" applyFill="0" applyBorder="0" applyAlignment="0" applyProtection="0"/>
    <xf numFmtId="195" fontId="9" fillId="0" borderId="0" applyFont="0" applyFill="0" applyBorder="0" applyAlignment="0" applyProtection="0"/>
    <xf numFmtId="195" fontId="9" fillId="0" borderId="0" applyFont="0" applyFill="0" applyBorder="0" applyAlignment="0" applyProtection="0"/>
    <xf numFmtId="195" fontId="9" fillId="0" borderId="0" applyFont="0" applyFill="0" applyBorder="0" applyAlignment="0" applyProtection="0"/>
    <xf numFmtId="195" fontId="9" fillId="0" borderId="0" applyFont="0" applyFill="0" applyBorder="0" applyAlignment="0" applyProtection="0"/>
    <xf numFmtId="195" fontId="9" fillId="0" borderId="0" applyFont="0" applyFill="0" applyBorder="0" applyAlignment="0" applyProtection="0"/>
    <xf numFmtId="195" fontId="9" fillId="0" borderId="0" applyFont="0" applyFill="0" applyBorder="0" applyAlignment="0" applyProtection="0"/>
    <xf numFmtId="195" fontId="9" fillId="0" borderId="0" applyFont="0" applyFill="0" applyBorder="0" applyAlignment="0" applyProtection="0"/>
    <xf numFmtId="195" fontId="9" fillId="0" borderId="0" applyFont="0" applyFill="0" applyBorder="0" applyAlignment="0" applyProtection="0"/>
    <xf numFmtId="195" fontId="9" fillId="0" borderId="0" applyFont="0" applyFill="0" applyBorder="0" applyAlignment="0" applyProtection="0"/>
    <xf numFmtId="196" fontId="21" fillId="0" borderId="0" applyFont="0" applyFill="0" applyBorder="0" applyAlignment="0" applyProtection="0"/>
    <xf numFmtId="195" fontId="9" fillId="0" borderId="0" applyFont="0" applyFill="0" applyBorder="0" applyAlignment="0" applyProtection="0"/>
    <xf numFmtId="195" fontId="9" fillId="0" borderId="0" applyFont="0" applyFill="0" applyBorder="0" applyAlignment="0" applyProtection="0"/>
    <xf numFmtId="195" fontId="9" fillId="0" borderId="0" applyFont="0" applyFill="0" applyBorder="0" applyAlignment="0" applyProtection="0"/>
    <xf numFmtId="195" fontId="9" fillId="0" borderId="0" applyFont="0" applyFill="0" applyBorder="0" applyAlignment="0" applyProtection="0"/>
    <xf numFmtId="195" fontId="9" fillId="0" borderId="0" applyFont="0" applyFill="0" applyBorder="0" applyAlignment="0" applyProtection="0"/>
    <xf numFmtId="195" fontId="9" fillId="0" borderId="0" applyFont="0" applyFill="0" applyBorder="0" applyAlignment="0" applyProtection="0"/>
    <xf numFmtId="195" fontId="9" fillId="0" borderId="0" applyFont="0" applyFill="0" applyBorder="0" applyAlignment="0" applyProtection="0"/>
    <xf numFmtId="195" fontId="9" fillId="0" borderId="0" applyFont="0" applyFill="0" applyBorder="0" applyAlignment="0" applyProtection="0"/>
    <xf numFmtId="195" fontId="9" fillId="0" borderId="0" applyFont="0" applyFill="0" applyBorder="0" applyAlignment="0" applyProtection="0"/>
    <xf numFmtId="195" fontId="9" fillId="0" borderId="0" applyFont="0" applyFill="0" applyBorder="0" applyAlignment="0" applyProtection="0"/>
    <xf numFmtId="195" fontId="9" fillId="0" borderId="0" applyFont="0" applyFill="0" applyBorder="0" applyAlignment="0" applyProtection="0"/>
    <xf numFmtId="195" fontId="9" fillId="0" borderId="0" applyFont="0" applyFill="0" applyBorder="0" applyAlignment="0" applyProtection="0"/>
    <xf numFmtId="195" fontId="9" fillId="0" borderId="0" applyFont="0" applyFill="0" applyBorder="0" applyAlignment="0" applyProtection="0"/>
    <xf numFmtId="195" fontId="9" fillId="0" borderId="0" applyFont="0" applyFill="0" applyBorder="0" applyAlignment="0" applyProtection="0"/>
    <xf numFmtId="195" fontId="9" fillId="0" borderId="0" applyFont="0" applyFill="0" applyBorder="0" applyAlignment="0" applyProtection="0"/>
    <xf numFmtId="195" fontId="9" fillId="0" borderId="0" applyFont="0" applyFill="0" applyBorder="0" applyAlignment="0" applyProtection="0"/>
    <xf numFmtId="195" fontId="9" fillId="0" borderId="0" applyFont="0" applyFill="0" applyBorder="0" applyAlignment="0" applyProtection="0"/>
    <xf numFmtId="195" fontId="9" fillId="0" borderId="0" applyFont="0" applyFill="0" applyBorder="0" applyAlignment="0" applyProtection="0"/>
    <xf numFmtId="195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87" fontId="9" fillId="0" borderId="0" applyFont="0" applyFill="0" applyBorder="0" applyAlignment="0" applyProtection="0"/>
    <xf numFmtId="187" fontId="9" fillId="0" borderId="0" applyFont="0" applyFill="0" applyBorder="0" applyAlignment="0" applyProtection="0"/>
    <xf numFmtId="187" fontId="9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43" fontId="9" fillId="0" borderId="0" applyFont="0" applyFill="0" applyBorder="0" applyAlignment="0" applyProtection="0"/>
    <xf numFmtId="187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0" fontId="9" fillId="0" borderId="0" applyFont="0" applyFill="0" applyBorder="0" applyAlignment="0" applyProtection="0"/>
    <xf numFmtId="0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87" fontId="9" fillId="0" borderId="0" applyFont="0" applyFill="0" applyBorder="0" applyAlignment="0" applyProtection="0"/>
    <xf numFmtId="187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87" fontId="9" fillId="0" borderId="0" applyFont="0" applyFill="0" applyBorder="0" applyAlignment="0" applyProtection="0"/>
    <xf numFmtId="187" fontId="9" fillId="0" borderId="0" applyFont="0" applyFill="0" applyBorder="0" applyAlignment="0" applyProtection="0"/>
    <xf numFmtId="187" fontId="9" fillId="0" borderId="0" applyFont="0" applyFill="0" applyBorder="0" applyAlignment="0" applyProtection="0"/>
    <xf numFmtId="43" fontId="23" fillId="0" borderId="0" applyFont="0" applyFill="0" applyBorder="0" applyAlignment="0" applyProtection="0"/>
    <xf numFmtId="190" fontId="9" fillId="0" borderId="0" applyFont="0" applyFill="0" applyBorder="0" applyAlignment="0" applyProtection="0"/>
    <xf numFmtId="190" fontId="9" fillId="0" borderId="0" applyFont="0" applyFill="0" applyBorder="0" applyAlignment="0" applyProtection="0"/>
    <xf numFmtId="187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90" fontId="9" fillId="0" borderId="0" applyFont="0" applyFill="0" applyBorder="0" applyAlignment="0" applyProtection="0"/>
    <xf numFmtId="43" fontId="23" fillId="0" borderId="0" applyFont="0" applyFill="0" applyBorder="0" applyAlignment="0" applyProtection="0"/>
    <xf numFmtId="40" fontId="7" fillId="0" borderId="0" applyFont="0" applyFill="0" applyBorder="0" applyAlignment="0" applyProtection="0"/>
    <xf numFmtId="40" fontId="7" fillId="0" borderId="0" applyFont="0" applyFill="0" applyBorder="0" applyAlignment="0" applyProtection="0"/>
    <xf numFmtId="43" fontId="9" fillId="0" borderId="0" applyFont="0" applyFill="0" applyBorder="0" applyAlignment="0" applyProtection="0"/>
    <xf numFmtId="187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97" fontId="62" fillId="0" borderId="0" applyFont="0" applyFill="0" applyBorder="0" applyAlignment="0" applyProtection="0"/>
    <xf numFmtId="197" fontId="62" fillId="0" borderId="0" applyFont="0" applyFill="0" applyBorder="0" applyAlignment="0" applyProtection="0"/>
    <xf numFmtId="187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98" fontId="62" fillId="0" borderId="0" applyFont="0" applyFill="0" applyBorder="0" applyAlignment="0" applyProtection="0"/>
    <xf numFmtId="198" fontId="62" fillId="0" borderId="0" applyFont="0" applyFill="0" applyBorder="0" applyAlignment="0" applyProtection="0"/>
    <xf numFmtId="198" fontId="62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40" fontId="16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87" fontId="9" fillId="0" borderId="0" applyFont="0" applyFill="0" applyBorder="0" applyAlignment="0" applyProtection="0"/>
    <xf numFmtId="187" fontId="1" fillId="0" borderId="0" applyFont="0" applyFill="0" applyBorder="0" applyAlignment="0" applyProtection="0"/>
    <xf numFmtId="187" fontId="1" fillId="0" borderId="0" applyFont="0" applyFill="0" applyBorder="0" applyAlignment="0" applyProtection="0"/>
    <xf numFmtId="43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3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87" fontId="1" fillId="0" borderId="0" applyFont="0" applyFill="0" applyBorder="0" applyAlignment="0" applyProtection="0"/>
    <xf numFmtId="187" fontId="23" fillId="0" borderId="0" applyFont="0" applyFill="0" applyBorder="0" applyAlignment="0" applyProtection="0"/>
    <xf numFmtId="187" fontId="1" fillId="0" borderId="0" applyFont="0" applyFill="0" applyBorder="0" applyAlignment="0" applyProtection="0"/>
    <xf numFmtId="187" fontId="1" fillId="0" borderId="0" applyFont="0" applyFill="0" applyBorder="0" applyAlignment="0" applyProtection="0"/>
    <xf numFmtId="187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99" fontId="9" fillId="0" borderId="0" applyFont="0" applyFill="0" applyBorder="0" applyAlignment="0" applyProtection="0"/>
    <xf numFmtId="199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3" fillId="0" borderId="0" applyFont="0" applyFill="0" applyBorder="0" applyAlignment="0" applyProtection="0"/>
    <xf numFmtId="187" fontId="9" fillId="0" borderId="0" applyFont="0" applyFill="0" applyBorder="0" applyAlignment="0" applyProtection="0"/>
    <xf numFmtId="43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43" fontId="9" fillId="0" borderId="0" applyFont="0" applyFill="0" applyBorder="0" applyAlignment="0" applyProtection="0"/>
    <xf numFmtId="187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87" fontId="23" fillId="0" borderId="0" applyFont="0" applyFill="0" applyBorder="0" applyAlignment="0" applyProtection="0"/>
    <xf numFmtId="187" fontId="1" fillId="0" borderId="0" applyFont="0" applyFill="0" applyBorder="0" applyAlignment="0" applyProtection="0"/>
    <xf numFmtId="187" fontId="23" fillId="0" borderId="0" applyFont="0" applyFill="0" applyBorder="0" applyAlignment="0" applyProtection="0"/>
    <xf numFmtId="187" fontId="1" fillId="0" borderId="0" applyFont="0" applyFill="0" applyBorder="0" applyAlignment="0" applyProtection="0"/>
    <xf numFmtId="187" fontId="1" fillId="0" borderId="0" applyFont="0" applyFill="0" applyBorder="0" applyAlignment="0" applyProtection="0"/>
    <xf numFmtId="187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8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87" fontId="9" fillId="0" borderId="0" applyFont="0" applyFill="0" applyBorder="0" applyAlignment="0" applyProtection="0"/>
    <xf numFmtId="200" fontId="21" fillId="0" borderId="0" applyFont="0" applyFill="0" applyBorder="0" applyAlignment="0" applyProtection="0"/>
    <xf numFmtId="43" fontId="23" fillId="0" borderId="0" applyFont="0" applyFill="0" applyBorder="0" applyAlignment="0" applyProtection="0"/>
    <xf numFmtId="8" fontId="9" fillId="0" borderId="0" applyFont="0" applyFill="0" applyBorder="0" applyAlignment="0" applyProtection="0"/>
    <xf numFmtId="8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3" fillId="0" borderId="0" applyFont="0" applyFill="0" applyBorder="0" applyAlignment="0" applyProtection="0"/>
    <xf numFmtId="187" fontId="9" fillId="0" borderId="0" applyFont="0" applyFill="0" applyBorder="0" applyAlignment="0" applyProtection="0"/>
    <xf numFmtId="43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43" fontId="9" fillId="0" borderId="0" applyFont="0" applyFill="0" applyBorder="0" applyAlignment="0" applyProtection="0"/>
    <xf numFmtId="187" fontId="23" fillId="0" borderId="0" applyFont="0" applyFill="0" applyBorder="0" applyAlignment="0" applyProtection="0"/>
    <xf numFmtId="43" fontId="65" fillId="0" borderId="0" applyFont="0" applyFill="0" applyBorder="0" applyAlignment="0" applyProtection="0"/>
    <xf numFmtId="187" fontId="23" fillId="0" borderId="0" applyFont="0" applyFill="0" applyBorder="0" applyAlignment="0" applyProtection="0"/>
    <xf numFmtId="187" fontId="65" fillId="0" borderId="0" applyFont="0" applyFill="0" applyBorder="0" applyAlignment="0" applyProtection="0"/>
    <xf numFmtId="187" fontId="23" fillId="0" borderId="0" applyFont="0" applyFill="0" applyBorder="0" applyAlignment="0" applyProtection="0"/>
    <xf numFmtId="187" fontId="65" fillId="0" borderId="0" applyFont="0" applyFill="0" applyBorder="0" applyAlignment="0" applyProtection="0"/>
    <xf numFmtId="187" fontId="65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8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87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8" fontId="9" fillId="0" borderId="0" applyFont="0" applyFill="0" applyBorder="0" applyAlignment="0" applyProtection="0"/>
    <xf numFmtId="201" fontId="1" fillId="0" borderId="0" applyFont="0" applyFill="0" applyBorder="0" applyAlignment="0" applyProtection="0"/>
    <xf numFmtId="201" fontId="1" fillId="0" borderId="0" applyFont="0" applyFill="0" applyBorder="0" applyAlignment="0" applyProtection="0"/>
    <xf numFmtId="190" fontId="65" fillId="0" borderId="0" applyFont="0" applyFill="0" applyBorder="0" applyAlignment="0" applyProtection="0"/>
    <xf numFmtId="202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87" fontId="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87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9" fillId="0" borderId="0" applyFont="0" applyFill="0" applyBorder="0" applyAlignment="0" applyProtection="0"/>
    <xf numFmtId="6" fontId="1" fillId="0" borderId="0" applyFont="0" applyFill="0" applyBorder="0" applyAlignment="0" applyProtection="0"/>
    <xf numFmtId="190" fontId="20" fillId="0" borderId="0" applyFont="0" applyFill="0" applyBorder="0" applyAlignment="0" applyProtection="0"/>
    <xf numFmtId="6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190" fontId="20" fillId="0" borderId="0" applyFont="0" applyFill="0" applyBorder="0" applyAlignment="0" applyProtection="0"/>
    <xf numFmtId="194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187" fontId="9" fillId="0" borderId="0" applyFont="0" applyFill="0" applyBorder="0" applyAlignment="0" applyProtection="0"/>
    <xf numFmtId="6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185" fontId="9" fillId="0" borderId="0" applyFont="0" applyFill="0" applyBorder="0" applyAlignment="0" applyProtection="0"/>
    <xf numFmtId="194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4" fontId="66" fillId="0" borderId="0" applyFont="0" applyFill="0" applyBorder="0" applyAlignment="0" applyProtection="0"/>
    <xf numFmtId="4" fontId="66" fillId="0" borderId="0" applyFont="0" applyFill="0" applyBorder="0" applyAlignment="0" applyProtection="0"/>
    <xf numFmtId="4" fontId="66" fillId="0" borderId="0" applyFont="0" applyFill="0" applyBorder="0" applyAlignment="0" applyProtection="0"/>
    <xf numFmtId="6" fontId="1" fillId="0" borderId="0" applyFont="0" applyFill="0" applyBorder="0" applyAlignment="0" applyProtection="0"/>
    <xf numFmtId="190" fontId="9" fillId="0" borderId="0" applyFont="0" applyFill="0" applyBorder="0" applyAlignment="0" applyProtection="0"/>
    <xf numFmtId="190" fontId="9" fillId="0" borderId="0" applyFont="0" applyFill="0" applyBorder="0" applyAlignment="0" applyProtection="0"/>
    <xf numFmtId="194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43" fontId="65" fillId="0" borderId="0" applyFont="0" applyFill="0" applyBorder="0" applyAlignment="0" applyProtection="0"/>
    <xf numFmtId="194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43" fontId="65" fillId="0" borderId="0" applyFont="0" applyFill="0" applyBorder="0" applyAlignment="0" applyProtection="0"/>
    <xf numFmtId="43" fontId="65" fillId="0" borderId="0" applyFont="0" applyFill="0" applyBorder="0" applyAlignment="0" applyProtection="0"/>
    <xf numFmtId="43" fontId="65" fillId="0" borderId="0" applyFont="0" applyFill="0" applyBorder="0" applyAlignment="0" applyProtection="0"/>
    <xf numFmtId="6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87" fontId="65" fillId="0" borderId="0" applyFont="0" applyFill="0" applyBorder="0" applyAlignment="0" applyProtection="0"/>
    <xf numFmtId="43" fontId="1" fillId="0" borderId="0" applyFont="0" applyFill="0" applyBorder="0" applyAlignment="0" applyProtection="0"/>
    <xf numFmtId="187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43" fontId="9" fillId="0" borderId="0" applyFont="0" applyFill="0" applyBorder="0" applyAlignment="0" applyProtection="0"/>
    <xf numFmtId="187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6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43" fontId="9" fillId="0" borderId="0" applyFont="0" applyFill="0" applyBorder="0" applyAlignment="0" applyProtection="0"/>
    <xf numFmtId="6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87" fontId="9" fillId="0" borderId="0" applyFont="0" applyFill="0" applyBorder="0" applyAlignment="0" applyProtection="0"/>
    <xf numFmtId="194" fontId="1" fillId="0" borderId="0" applyFont="0" applyFill="0" applyBorder="0" applyAlignment="0" applyProtection="0"/>
    <xf numFmtId="43" fontId="9" fillId="0" borderId="0" applyFont="0" applyFill="0" applyBorder="0" applyAlignment="0" applyProtection="0"/>
    <xf numFmtId="187" fontId="9" fillId="0" borderId="0" applyFont="0" applyFill="0" applyBorder="0" applyAlignment="0" applyProtection="0"/>
    <xf numFmtId="6" fontId="1" fillId="0" borderId="0" applyFont="0" applyFill="0" applyBorder="0" applyAlignment="0" applyProtection="0"/>
    <xf numFmtId="187" fontId="9" fillId="0" borderId="0" applyFont="0" applyFill="0" applyBorder="0" applyAlignment="0" applyProtection="0"/>
    <xf numFmtId="6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43" fontId="19" fillId="0" borderId="0" applyFont="0" applyFill="0" applyBorder="0" applyAlignment="0" applyProtection="0"/>
    <xf numFmtId="6" fontId="1" fillId="0" borderId="0" applyFont="0" applyFill="0" applyBorder="0" applyAlignment="0" applyProtection="0"/>
    <xf numFmtId="43" fontId="9" fillId="0" borderId="0" applyFont="0" applyFill="0" applyBorder="0" applyAlignment="0" applyProtection="0"/>
    <xf numFmtId="6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43" fontId="19" fillId="0" borderId="0" applyFont="0" applyFill="0" applyBorder="0" applyAlignment="0" applyProtection="0"/>
    <xf numFmtId="194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6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187" fontId="9" fillId="0" borderId="0" applyFont="0" applyFill="0" applyBorder="0" applyAlignment="0" applyProtection="0"/>
    <xf numFmtId="194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43" fontId="19" fillId="0" borderId="0" applyFont="0" applyFill="0" applyBorder="0" applyAlignment="0" applyProtection="0"/>
    <xf numFmtId="6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43" fontId="19" fillId="0" borderId="0" applyFont="0" applyFill="0" applyBorder="0" applyAlignment="0" applyProtection="0"/>
    <xf numFmtId="194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187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43" fontId="19" fillId="0" borderId="0" applyFont="0" applyFill="0" applyBorder="0" applyAlignment="0" applyProtection="0"/>
    <xf numFmtId="194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6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43" fontId="9" fillId="0" borderId="0" applyFont="0" applyFill="0" applyBorder="0" applyAlignment="0" applyProtection="0"/>
    <xf numFmtId="187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6" fontId="9" fillId="0" borderId="0" applyFont="0" applyFill="0" applyBorder="0" applyAlignment="0" applyProtection="0"/>
    <xf numFmtId="6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203" fontId="1" fillId="0" borderId="0" applyFont="0" applyFill="0" applyBorder="0" applyAlignment="0" applyProtection="0"/>
    <xf numFmtId="203" fontId="1" fillId="0" borderId="0" applyFont="0" applyFill="0" applyBorder="0" applyAlignment="0" applyProtection="0"/>
    <xf numFmtId="203" fontId="1" fillId="0" borderId="0" applyFont="0" applyFill="0" applyBorder="0" applyAlignment="0" applyProtection="0"/>
    <xf numFmtId="203" fontId="1" fillId="0" borderId="0" applyFont="0" applyFill="0" applyBorder="0" applyAlignment="0" applyProtection="0"/>
    <xf numFmtId="204" fontId="1" fillId="0" borderId="0" applyFont="0" applyFill="0" applyBorder="0" applyAlignment="0" applyProtection="0"/>
    <xf numFmtId="204" fontId="1" fillId="0" borderId="0" applyFont="0" applyFill="0" applyBorder="0" applyAlignment="0" applyProtection="0"/>
    <xf numFmtId="190" fontId="1" fillId="0" borderId="0" applyFont="0" applyFill="0" applyBorder="0" applyAlignment="0" applyProtection="0"/>
    <xf numFmtId="190" fontId="1" fillId="0" borderId="0" applyFont="0" applyFill="0" applyBorder="0" applyAlignment="0" applyProtection="0"/>
    <xf numFmtId="190" fontId="1" fillId="0" borderId="0" applyFont="0" applyFill="0" applyBorder="0" applyAlignment="0" applyProtection="0"/>
    <xf numFmtId="190" fontId="1" fillId="0" borderId="0" applyFont="0" applyFill="0" applyBorder="0" applyAlignment="0" applyProtection="0"/>
    <xf numFmtId="190" fontId="1" fillId="0" borderId="0" applyFont="0" applyFill="0" applyBorder="0" applyAlignment="0" applyProtection="0"/>
    <xf numFmtId="190" fontId="1" fillId="0" borderId="0" applyFont="0" applyFill="0" applyBorder="0" applyAlignment="0" applyProtection="0"/>
    <xf numFmtId="190" fontId="1" fillId="0" borderId="0" applyFont="0" applyFill="0" applyBorder="0" applyAlignment="0" applyProtection="0"/>
    <xf numFmtId="190" fontId="1" fillId="0" borderId="0" applyFont="0" applyFill="0" applyBorder="0" applyAlignment="0" applyProtection="0"/>
    <xf numFmtId="43" fontId="9" fillId="0" borderId="0" applyFont="0" applyFill="0" applyBorder="0" applyAlignment="0" applyProtection="0"/>
    <xf numFmtId="187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6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190" fontId="9" fillId="0" borderId="0" applyFont="0" applyFill="0" applyBorder="0" applyAlignment="0" applyProtection="0"/>
    <xf numFmtId="194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190" fontId="1" fillId="0" borderId="0" applyFont="0" applyFill="0" applyBorder="0" applyAlignment="0" applyProtection="0"/>
    <xf numFmtId="190" fontId="1" fillId="0" borderId="0" applyFont="0" applyFill="0" applyBorder="0" applyAlignment="0" applyProtection="0"/>
    <xf numFmtId="43" fontId="9" fillId="0" borderId="0" applyFont="0" applyFill="0" applyBorder="0" applyAlignment="0" applyProtection="0"/>
    <xf numFmtId="187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90" fontId="1" fillId="0" borderId="0" applyFont="0" applyFill="0" applyBorder="0" applyAlignment="0" applyProtection="0"/>
    <xf numFmtId="190" fontId="1" fillId="0" borderId="0" applyFont="0" applyFill="0" applyBorder="0" applyAlignment="0" applyProtection="0"/>
    <xf numFmtId="204" fontId="1" fillId="0" borderId="0" applyFont="0" applyFill="0" applyBorder="0" applyAlignment="0" applyProtection="0"/>
    <xf numFmtId="204" fontId="1" fillId="0" borderId="0" applyFont="0" applyFill="0" applyBorder="0" applyAlignment="0" applyProtection="0"/>
    <xf numFmtId="43" fontId="9" fillId="0" borderId="0" applyFont="0" applyFill="0" applyBorder="0" applyAlignment="0" applyProtection="0"/>
    <xf numFmtId="187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" fillId="0" borderId="0" applyFont="0" applyFill="0" applyBorder="0" applyAlignment="0" applyProtection="0"/>
    <xf numFmtId="187" fontId="21" fillId="0" borderId="0" applyFont="0" applyFill="0" applyBorder="0" applyAlignment="0" applyProtection="0"/>
    <xf numFmtId="43" fontId="1" fillId="0" borderId="0" applyFont="0" applyFill="0" applyBorder="0" applyAlignment="0" applyProtection="0"/>
    <xf numFmtId="187" fontId="1" fillId="0" borderId="0" applyFont="0" applyFill="0" applyBorder="0" applyAlignment="0" applyProtection="0"/>
    <xf numFmtId="195" fontId="9" fillId="0" borderId="0" applyFont="0" applyFill="0" applyBorder="0" applyAlignment="0" applyProtection="0"/>
    <xf numFmtId="187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6" fontId="1" fillId="0" borderId="0" applyFont="0" applyFill="0" applyBorder="0" applyAlignment="0" applyProtection="0"/>
    <xf numFmtId="43" fontId="9" fillId="0" borderId="0" applyFont="0" applyFill="0" applyBorder="0" applyAlignment="0" applyProtection="0"/>
    <xf numFmtId="6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87" fontId="9" fillId="0" borderId="0" applyFont="0" applyFill="0" applyBorder="0" applyAlignment="0" applyProtection="0"/>
    <xf numFmtId="194" fontId="1" fillId="0" borderId="0" applyFont="0" applyFill="0" applyBorder="0" applyAlignment="0" applyProtection="0"/>
    <xf numFmtId="43" fontId="9" fillId="0" borderId="0" applyFont="0" applyFill="0" applyBorder="0" applyAlignment="0" applyProtection="0"/>
    <xf numFmtId="187" fontId="9" fillId="0" borderId="0" applyFont="0" applyFill="0" applyBorder="0" applyAlignment="0" applyProtection="0"/>
    <xf numFmtId="6" fontId="1" fillId="0" borderId="0" applyFont="0" applyFill="0" applyBorder="0" applyAlignment="0" applyProtection="0"/>
    <xf numFmtId="190" fontId="67" fillId="0" borderId="0" applyFont="0" applyFill="0" applyBorder="0" applyAlignment="0" applyProtection="0"/>
    <xf numFmtId="6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43" fontId="9" fillId="0" borderId="0" applyFont="0" applyFill="0" applyBorder="0" applyAlignment="0" applyProtection="0"/>
    <xf numFmtId="187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203" fontId="1" fillId="0" borderId="0" applyFont="0" applyFill="0" applyBorder="0" applyAlignment="0" applyProtection="0"/>
    <xf numFmtId="190" fontId="19" fillId="0" borderId="0" applyFont="0" applyFill="0" applyBorder="0" applyAlignment="0" applyProtection="0"/>
    <xf numFmtId="203" fontId="1" fillId="0" borderId="0" applyFont="0" applyFill="0" applyBorder="0" applyAlignment="0" applyProtection="0"/>
    <xf numFmtId="190" fontId="19" fillId="0" borderId="0" applyFont="0" applyFill="0" applyBorder="0" applyAlignment="0" applyProtection="0"/>
    <xf numFmtId="203" fontId="1" fillId="0" borderId="0" applyFont="0" applyFill="0" applyBorder="0" applyAlignment="0" applyProtection="0"/>
    <xf numFmtId="187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87" fontId="9" fillId="0" borderId="0" applyFont="0" applyFill="0" applyBorder="0" applyAlignment="0" applyProtection="0"/>
    <xf numFmtId="190" fontId="9" fillId="0" borderId="0" applyFont="0" applyFill="0" applyBorder="0" applyAlignment="0" applyProtection="0"/>
    <xf numFmtId="187" fontId="9" fillId="0" borderId="0" applyFont="0" applyFill="0" applyBorder="0" applyAlignment="0" applyProtection="0"/>
    <xf numFmtId="187" fontId="9" fillId="0" borderId="0" applyFont="0" applyFill="0" applyBorder="0" applyAlignment="0" applyProtection="0"/>
    <xf numFmtId="187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87" fontId="9" fillId="0" borderId="0" applyFont="0" applyFill="0" applyBorder="0" applyAlignment="0" applyProtection="0"/>
    <xf numFmtId="205" fontId="9" fillId="0" borderId="0" applyFont="0" applyFill="0" applyBorder="0" applyAlignment="0" applyProtection="0"/>
    <xf numFmtId="205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87" fontId="9" fillId="0" borderId="0" applyFont="0" applyFill="0" applyBorder="0" applyAlignment="0" applyProtection="0"/>
    <xf numFmtId="187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6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187" fontId="9" fillId="0" borderId="0" applyFont="0" applyFill="0" applyBorder="0" applyAlignment="0" applyProtection="0"/>
    <xf numFmtId="194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43" fontId="9" fillId="0" borderId="0" applyFont="0" applyFill="0" applyBorder="0" applyAlignment="0" applyProtection="0"/>
    <xf numFmtId="187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87" fontId="9" fillId="0" borderId="0" applyFont="0" applyFill="0" applyBorder="0" applyAlignment="0" applyProtection="0"/>
    <xf numFmtId="187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6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187" fontId="9" fillId="0" borderId="0" applyFont="0" applyFill="0" applyBorder="0" applyAlignment="0" applyProtection="0"/>
    <xf numFmtId="194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43" fontId="9" fillId="0" borderId="0" applyFont="0" applyFill="0" applyBorder="0" applyAlignment="0" applyProtection="0"/>
    <xf numFmtId="187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87" fontId="9" fillId="0" borderId="0" applyFont="0" applyFill="0" applyBorder="0" applyAlignment="0" applyProtection="0"/>
    <xf numFmtId="187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6" fontId="1" fillId="0" borderId="0" applyFont="0" applyFill="0" applyBorder="0" applyAlignment="0" applyProtection="0"/>
    <xf numFmtId="43" fontId="22" fillId="0" borderId="0" applyFont="0" applyFill="0" applyBorder="0" applyAlignment="0" applyProtection="0"/>
    <xf numFmtId="6" fontId="1" fillId="0" borderId="0" applyFont="0" applyFill="0" applyBorder="0" applyAlignment="0" applyProtection="0"/>
    <xf numFmtId="187" fontId="9" fillId="0" borderId="0" applyFont="0" applyFill="0" applyBorder="0" applyAlignment="0" applyProtection="0"/>
    <xf numFmtId="6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43" fontId="22" fillId="0" borderId="0" applyFont="0" applyFill="0" applyBorder="0" applyAlignment="0" applyProtection="0"/>
    <xf numFmtId="194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187" fontId="9" fillId="0" borderId="0" applyFont="0" applyFill="0" applyBorder="0" applyAlignment="0" applyProtection="0"/>
    <xf numFmtId="187" fontId="9" fillId="0" borderId="0" applyFont="0" applyFill="0" applyBorder="0" applyAlignment="0" applyProtection="0"/>
    <xf numFmtId="187" fontId="9" fillId="0" borderId="0" applyFont="0" applyFill="0" applyBorder="0" applyAlignment="0" applyProtection="0"/>
    <xf numFmtId="6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190" fontId="19" fillId="0" borderId="0" applyFont="0" applyFill="0" applyBorder="0" applyAlignment="0" applyProtection="0"/>
    <xf numFmtId="6" fontId="1" fillId="0" borderId="0" applyFont="0" applyFill="0" applyBorder="0" applyAlignment="0" applyProtection="0"/>
    <xf numFmtId="187" fontId="9" fillId="0" borderId="0" applyFont="0" applyFill="0" applyBorder="0" applyAlignment="0" applyProtection="0"/>
    <xf numFmtId="6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190" fontId="19" fillId="0" borderId="0" applyFont="0" applyFill="0" applyBorder="0" applyAlignment="0" applyProtection="0"/>
    <xf numFmtId="194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187" fontId="9" fillId="0" borderId="0" applyFont="0" applyFill="0" applyBorder="0" applyAlignment="0" applyProtection="0"/>
    <xf numFmtId="187" fontId="9" fillId="0" borderId="0" applyFont="0" applyFill="0" applyBorder="0" applyAlignment="0" applyProtection="0"/>
    <xf numFmtId="187" fontId="9" fillId="0" borderId="0" applyFont="0" applyFill="0" applyBorder="0" applyAlignment="0" applyProtection="0"/>
    <xf numFmtId="6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6" fontId="9" fillId="0" borderId="0" applyFont="0" applyFill="0" applyBorder="0" applyAlignment="0" applyProtection="0"/>
    <xf numFmtId="202" fontId="9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87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9" fillId="0" borderId="0" applyFont="0" applyFill="0" applyBorder="0" applyAlignment="0" applyProtection="0"/>
    <xf numFmtId="190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87" fontId="9" fillId="0" borderId="0" applyFont="0" applyFill="0" applyBorder="0" applyAlignment="0" applyProtection="0"/>
    <xf numFmtId="190" fontId="19" fillId="0" borderId="0" applyFont="0" applyFill="0" applyBorder="0" applyAlignment="0" applyProtection="0"/>
    <xf numFmtId="187" fontId="6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87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9" fillId="0" borderId="0" applyFont="0" applyFill="0" applyBorder="0" applyAlignment="0" applyProtection="0"/>
    <xf numFmtId="187" fontId="6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87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9" fillId="0" borderId="0" applyFont="0" applyFill="0" applyBorder="0" applyAlignment="0" applyProtection="0"/>
    <xf numFmtId="187" fontId="9" fillId="0" borderId="0" applyFont="0" applyFill="0" applyBorder="0" applyAlignment="0" applyProtection="0"/>
    <xf numFmtId="171" fontId="20" fillId="0" borderId="0" applyFont="0" applyFill="0" applyBorder="0" applyAlignment="0" applyProtection="0"/>
    <xf numFmtId="187" fontId="68" fillId="0" borderId="0" applyFont="0" applyFill="0" applyBorder="0" applyAlignment="0" applyProtection="0"/>
    <xf numFmtId="171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87" fontId="1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187" fontId="1" fillId="0" borderId="0" applyFont="0" applyFill="0" applyBorder="0" applyAlignment="0" applyProtection="0"/>
    <xf numFmtId="43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6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87" fontId="9" fillId="0" borderId="0" applyFont="0" applyFill="0" applyBorder="0" applyAlignment="0" applyProtection="0"/>
    <xf numFmtId="187" fontId="9" fillId="0" borderId="0" applyFont="0" applyFill="0" applyBorder="0" applyAlignment="0" applyProtection="0"/>
    <xf numFmtId="6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187" fontId="9" fillId="0" borderId="0" applyFont="0" applyFill="0" applyBorder="0" applyAlignment="0" applyProtection="0"/>
    <xf numFmtId="194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43" fontId="9" fillId="0" borderId="0" applyFont="0" applyFill="0" applyBorder="0" applyAlignment="0" applyProtection="0"/>
    <xf numFmtId="194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87" fontId="9" fillId="0" borderId="0" applyFont="0" applyFill="0" applyBorder="0" applyAlignment="0" applyProtection="0"/>
    <xf numFmtId="6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43" fontId="9" fillId="0" borderId="0" applyFont="0" applyFill="0" applyBorder="0" applyAlignment="0" applyProtection="0"/>
    <xf numFmtId="194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190" fontId="1" fillId="0" borderId="0" applyFont="0" applyFill="0" applyBorder="0" applyAlignment="0" applyProtection="0"/>
    <xf numFmtId="190" fontId="1" fillId="0" borderId="0" applyFont="0" applyFill="0" applyBorder="0" applyAlignment="0" applyProtection="0"/>
    <xf numFmtId="43" fontId="9" fillId="0" borderId="0" applyFont="0" applyFill="0" applyBorder="0" applyAlignment="0" applyProtection="0"/>
    <xf numFmtId="187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6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203" fontId="1" fillId="0" borderId="0" applyFont="0" applyFill="0" applyBorder="0" applyAlignment="0" applyProtection="0"/>
    <xf numFmtId="203" fontId="1" fillId="0" borderId="0" applyFont="0" applyFill="0" applyBorder="0" applyAlignment="0" applyProtection="0"/>
    <xf numFmtId="203" fontId="1" fillId="0" borderId="0" applyFont="0" applyFill="0" applyBorder="0" applyAlignment="0" applyProtection="0"/>
    <xf numFmtId="203" fontId="1" fillId="0" borderId="0" applyFont="0" applyFill="0" applyBorder="0" applyAlignment="0" applyProtection="0"/>
    <xf numFmtId="204" fontId="1" fillId="0" borderId="0" applyFont="0" applyFill="0" applyBorder="0" applyAlignment="0" applyProtection="0"/>
    <xf numFmtId="204" fontId="1" fillId="0" borderId="0" applyFont="0" applyFill="0" applyBorder="0" applyAlignment="0" applyProtection="0"/>
    <xf numFmtId="190" fontId="1" fillId="0" borderId="0" applyFont="0" applyFill="0" applyBorder="0" applyAlignment="0" applyProtection="0"/>
    <xf numFmtId="190" fontId="1" fillId="0" borderId="0" applyFont="0" applyFill="0" applyBorder="0" applyAlignment="0" applyProtection="0"/>
    <xf numFmtId="190" fontId="1" fillId="0" borderId="0" applyFont="0" applyFill="0" applyBorder="0" applyAlignment="0" applyProtection="0"/>
    <xf numFmtId="190" fontId="1" fillId="0" borderId="0" applyFont="0" applyFill="0" applyBorder="0" applyAlignment="0" applyProtection="0"/>
    <xf numFmtId="190" fontId="1" fillId="0" borderId="0" applyFont="0" applyFill="0" applyBorder="0" applyAlignment="0" applyProtection="0"/>
    <xf numFmtId="190" fontId="1" fillId="0" borderId="0" applyFont="0" applyFill="0" applyBorder="0" applyAlignment="0" applyProtection="0"/>
    <xf numFmtId="190" fontId="1" fillId="0" borderId="0" applyFont="0" applyFill="0" applyBorder="0" applyAlignment="0" applyProtection="0"/>
    <xf numFmtId="190" fontId="1" fillId="0" borderId="0" applyFont="0" applyFill="0" applyBorder="0" applyAlignment="0" applyProtection="0"/>
    <xf numFmtId="43" fontId="9" fillId="0" borderId="0" applyFont="0" applyFill="0" applyBorder="0" applyAlignment="0" applyProtection="0"/>
    <xf numFmtId="6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190" fontId="9" fillId="0" borderId="0" applyFont="0" applyFill="0" applyBorder="0" applyAlignment="0" applyProtection="0"/>
    <xf numFmtId="194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43" fontId="9" fillId="0" borderId="0" applyFont="0" applyFill="0" applyBorder="0" applyAlignment="0" applyProtection="0"/>
    <xf numFmtId="187" fontId="9" fillId="0" borderId="0" applyFont="0" applyFill="0" applyBorder="0" applyAlignment="0" applyProtection="0"/>
    <xf numFmtId="43" fontId="61" fillId="0" borderId="0" applyFont="0" applyFill="0" applyBorder="0" applyAlignment="0" applyProtection="0"/>
    <xf numFmtId="187" fontId="9" fillId="0" borderId="0" applyFont="0" applyFill="0" applyBorder="0" applyAlignment="0" applyProtection="0"/>
    <xf numFmtId="187" fontId="9" fillId="0" borderId="0" applyFont="0" applyFill="0" applyBorder="0" applyAlignment="0" applyProtection="0"/>
    <xf numFmtId="187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87" fontId="9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187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9" fillId="0" borderId="0" applyFont="0" applyFill="0" applyBorder="0" applyAlignment="0" applyProtection="0"/>
    <xf numFmtId="187" fontId="9" fillId="0" borderId="0" applyFont="0" applyFill="0" applyBorder="0" applyAlignment="0" applyProtection="0"/>
    <xf numFmtId="43" fontId="61" fillId="0" borderId="0" applyFont="0" applyFill="0" applyBorder="0" applyAlignment="0" applyProtection="0"/>
    <xf numFmtId="187" fontId="9" fillId="0" borderId="0" applyFont="0" applyFill="0" applyBorder="0" applyAlignment="0" applyProtection="0"/>
    <xf numFmtId="187" fontId="61" fillId="0" borderId="0" applyFont="0" applyFill="0" applyBorder="0" applyAlignment="0" applyProtection="0"/>
    <xf numFmtId="187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87" fontId="9" fillId="0" borderId="0" applyFont="0" applyFill="0" applyBorder="0" applyAlignment="0" applyProtection="0"/>
    <xf numFmtId="190" fontId="1" fillId="0" borderId="0" applyFont="0" applyFill="0" applyBorder="0" applyAlignment="0" applyProtection="0"/>
    <xf numFmtId="190" fontId="1" fillId="0" borderId="0" applyFont="0" applyFill="0" applyBorder="0" applyAlignment="0" applyProtection="0"/>
    <xf numFmtId="204" fontId="1" fillId="0" borderId="0" applyFont="0" applyFill="0" applyBorder="0" applyAlignment="0" applyProtection="0"/>
    <xf numFmtId="204" fontId="1" fillId="0" borderId="0" applyFont="0" applyFill="0" applyBorder="0" applyAlignment="0" applyProtection="0"/>
    <xf numFmtId="43" fontId="9" fillId="0" borderId="0" applyFont="0" applyFill="0" applyBorder="0" applyAlignment="0" applyProtection="0"/>
    <xf numFmtId="187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90" fontId="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87" fontId="1" fillId="0" borderId="0" applyFont="0" applyFill="0" applyBorder="0" applyAlignment="0" applyProtection="0"/>
    <xf numFmtId="190" fontId="9" fillId="0" borderId="0" applyFont="0" applyFill="0" applyBorder="0" applyAlignment="0" applyProtection="0"/>
    <xf numFmtId="187" fontId="1" fillId="0" borderId="0" applyFont="0" applyFill="0" applyBorder="0" applyAlignment="0" applyProtection="0"/>
    <xf numFmtId="195" fontId="9" fillId="0" borderId="0" applyFont="0" applyFill="0" applyBorder="0" applyAlignment="0" applyProtection="0"/>
    <xf numFmtId="195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87" fontId="9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6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43" fontId="9" fillId="0" borderId="0" applyFont="0" applyFill="0" applyBorder="0" applyAlignment="0" applyProtection="0"/>
    <xf numFmtId="187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85" fontId="9" fillId="0" borderId="0" applyFont="0" applyFill="0" applyBorder="0" applyAlignment="0" applyProtection="0"/>
    <xf numFmtId="185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87" fontId="9" fillId="0" borderId="0" applyFont="0" applyFill="0" applyBorder="0" applyAlignment="0" applyProtection="0"/>
    <xf numFmtId="187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203" fontId="1" fillId="0" borderId="0" applyFont="0" applyFill="0" applyBorder="0" applyAlignment="0" applyProtection="0"/>
    <xf numFmtId="203" fontId="1" fillId="0" borderId="0" applyFont="0" applyFill="0" applyBorder="0" applyAlignment="0" applyProtection="0"/>
    <xf numFmtId="43" fontId="9" fillId="0" borderId="0" applyFont="0" applyFill="0" applyBorder="0" applyAlignment="0" applyProtection="0"/>
    <xf numFmtId="187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85" fontId="9" fillId="0" borderId="0" applyFont="0" applyFill="0" applyBorder="0" applyAlignment="0" applyProtection="0"/>
    <xf numFmtId="185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87" fontId="9" fillId="0" borderId="0" applyFont="0" applyFill="0" applyBorder="0" applyAlignment="0" applyProtection="0"/>
    <xf numFmtId="204" fontId="1" fillId="0" borderId="0" applyFont="0" applyFill="0" applyBorder="0" applyAlignment="0" applyProtection="0"/>
    <xf numFmtId="204" fontId="1" fillId="0" borderId="0" applyFont="0" applyFill="0" applyBorder="0" applyAlignment="0" applyProtection="0"/>
    <xf numFmtId="187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6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43" fontId="9" fillId="0" borderId="0" applyFont="0" applyFill="0" applyBorder="0" applyAlignment="0" applyProtection="0"/>
    <xf numFmtId="187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87" fontId="9" fillId="0" borderId="0" applyFont="0" applyFill="0" applyBorder="0" applyAlignment="0" applyProtection="0"/>
    <xf numFmtId="190" fontId="9" fillId="0" borderId="0" applyFont="0" applyFill="0" applyBorder="0" applyAlignment="0" applyProtection="0"/>
    <xf numFmtId="190" fontId="9" fillId="0" borderId="0" applyFont="0" applyFill="0" applyBorder="0" applyAlignment="0" applyProtection="0"/>
    <xf numFmtId="187" fontId="9" fillId="0" borderId="0" applyFont="0" applyFill="0" applyBorder="0" applyAlignment="0" applyProtection="0"/>
    <xf numFmtId="187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6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6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43" fontId="9" fillId="0" borderId="0" applyFont="0" applyFill="0" applyBorder="0" applyAlignment="0" applyProtection="0"/>
    <xf numFmtId="185" fontId="9" fillId="0" borderId="0" applyFont="0" applyFill="0" applyBorder="0" applyAlignment="0" applyProtection="0"/>
    <xf numFmtId="185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87" fontId="9" fillId="0" borderId="0" applyFont="0" applyFill="0" applyBorder="0" applyAlignment="0" applyProtection="0"/>
    <xf numFmtId="189" fontId="9" fillId="0" borderId="0" applyFont="0" applyFill="0" applyBorder="0" applyAlignment="0" applyProtection="0"/>
    <xf numFmtId="189" fontId="9" fillId="0" borderId="0" applyFont="0" applyFill="0" applyBorder="0" applyAlignment="0" applyProtection="0"/>
    <xf numFmtId="187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6" fontId="1" fillId="0" borderId="0" applyFont="0" applyFill="0" applyBorder="0" applyAlignment="0" applyProtection="0"/>
    <xf numFmtId="190" fontId="9" fillId="0" borderId="0" applyFont="0" applyFill="0" applyBorder="0" applyAlignment="0" applyProtection="0"/>
    <xf numFmtId="6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190" fontId="9" fillId="0" borderId="0" applyFont="0" applyFill="0" applyBorder="0" applyAlignment="0" applyProtection="0"/>
    <xf numFmtId="194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190" fontId="1" fillId="0" borderId="0" applyFont="0" applyFill="0" applyBorder="0" applyAlignment="0" applyProtection="0"/>
    <xf numFmtId="190" fontId="1" fillId="0" borderId="0" applyFont="0" applyFill="0" applyBorder="0" applyAlignment="0" applyProtection="0"/>
    <xf numFmtId="43" fontId="9" fillId="0" borderId="0" applyFont="0" applyFill="0" applyBorder="0" applyAlignment="0" applyProtection="0"/>
    <xf numFmtId="187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6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203" fontId="1" fillId="0" borderId="0" applyFont="0" applyFill="0" applyBorder="0" applyAlignment="0" applyProtection="0"/>
    <xf numFmtId="203" fontId="1" fillId="0" borderId="0" applyFont="0" applyFill="0" applyBorder="0" applyAlignment="0" applyProtection="0"/>
    <xf numFmtId="203" fontId="1" fillId="0" borderId="0" applyFont="0" applyFill="0" applyBorder="0" applyAlignment="0" applyProtection="0"/>
    <xf numFmtId="203" fontId="1" fillId="0" borderId="0" applyFont="0" applyFill="0" applyBorder="0" applyAlignment="0" applyProtection="0"/>
    <xf numFmtId="204" fontId="1" fillId="0" borderId="0" applyFont="0" applyFill="0" applyBorder="0" applyAlignment="0" applyProtection="0"/>
    <xf numFmtId="204" fontId="1" fillId="0" borderId="0" applyFont="0" applyFill="0" applyBorder="0" applyAlignment="0" applyProtection="0"/>
    <xf numFmtId="190" fontId="1" fillId="0" borderId="0" applyFont="0" applyFill="0" applyBorder="0" applyAlignment="0" applyProtection="0"/>
    <xf numFmtId="190" fontId="1" fillId="0" borderId="0" applyFont="0" applyFill="0" applyBorder="0" applyAlignment="0" applyProtection="0"/>
    <xf numFmtId="190" fontId="1" fillId="0" borderId="0" applyFont="0" applyFill="0" applyBorder="0" applyAlignment="0" applyProtection="0"/>
    <xf numFmtId="190" fontId="1" fillId="0" borderId="0" applyFont="0" applyFill="0" applyBorder="0" applyAlignment="0" applyProtection="0"/>
    <xf numFmtId="190" fontId="1" fillId="0" borderId="0" applyFont="0" applyFill="0" applyBorder="0" applyAlignment="0" applyProtection="0"/>
    <xf numFmtId="190" fontId="1" fillId="0" borderId="0" applyFont="0" applyFill="0" applyBorder="0" applyAlignment="0" applyProtection="0"/>
    <xf numFmtId="190" fontId="1" fillId="0" borderId="0" applyFont="0" applyFill="0" applyBorder="0" applyAlignment="0" applyProtection="0"/>
    <xf numFmtId="190" fontId="1" fillId="0" borderId="0" applyFont="0" applyFill="0" applyBorder="0" applyAlignment="0" applyProtection="0"/>
    <xf numFmtId="43" fontId="9" fillId="0" borderId="0" applyFont="0" applyFill="0" applyBorder="0" applyAlignment="0" applyProtection="0"/>
    <xf numFmtId="6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43" fontId="9" fillId="0" borderId="0" applyFont="0" applyFill="0" applyBorder="0" applyAlignment="0" applyProtection="0"/>
    <xf numFmtId="187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90" fontId="9" fillId="0" borderId="0" applyFont="0" applyFill="0" applyBorder="0" applyAlignment="0" applyProtection="0"/>
    <xf numFmtId="190" fontId="9" fillId="0" borderId="0" applyFont="0" applyFill="0" applyBorder="0" applyAlignment="0" applyProtection="0"/>
    <xf numFmtId="187" fontId="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9" fillId="0" borderId="0" applyFont="0" applyFill="0" applyBorder="0" applyAlignment="0" applyProtection="0"/>
    <xf numFmtId="187" fontId="9" fillId="0" borderId="0" applyFont="0" applyFill="0" applyBorder="0" applyAlignment="0" applyProtection="0"/>
    <xf numFmtId="43" fontId="1" fillId="0" borderId="0" applyFont="0" applyFill="0" applyBorder="0" applyAlignment="0" applyProtection="0"/>
    <xf numFmtId="187" fontId="9" fillId="0" borderId="0" applyFont="0" applyFill="0" applyBorder="0" applyAlignment="0" applyProtection="0"/>
    <xf numFmtId="187" fontId="1" fillId="0" borderId="0" applyFont="0" applyFill="0" applyBorder="0" applyAlignment="0" applyProtection="0"/>
    <xf numFmtId="187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87" fontId="9" fillId="0" borderId="0" applyFont="0" applyFill="0" applyBorder="0" applyAlignment="0" applyProtection="0"/>
    <xf numFmtId="190" fontId="1" fillId="0" borderId="0" applyFont="0" applyFill="0" applyBorder="0" applyAlignment="0" applyProtection="0"/>
    <xf numFmtId="190" fontId="1" fillId="0" borderId="0" applyFont="0" applyFill="0" applyBorder="0" applyAlignment="0" applyProtection="0"/>
    <xf numFmtId="204" fontId="1" fillId="0" borderId="0" applyFont="0" applyFill="0" applyBorder="0" applyAlignment="0" applyProtection="0"/>
    <xf numFmtId="204" fontId="1" fillId="0" borderId="0" applyFont="0" applyFill="0" applyBorder="0" applyAlignment="0" applyProtection="0"/>
    <xf numFmtId="43" fontId="9" fillId="0" borderId="0" applyFont="0" applyFill="0" applyBorder="0" applyAlignment="0" applyProtection="0"/>
    <xf numFmtId="187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90" fontId="9" fillId="0" borderId="0" applyFont="0" applyFill="0" applyBorder="0" applyAlignment="0" applyProtection="0"/>
    <xf numFmtId="190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87" fontId="9" fillId="0" borderId="0" applyFont="0" applyFill="0" applyBorder="0" applyAlignment="0" applyProtection="0"/>
    <xf numFmtId="195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87" fontId="9" fillId="0" borderId="0" applyFont="0" applyFill="0" applyBorder="0" applyAlignment="0" applyProtection="0"/>
    <xf numFmtId="187" fontId="9" fillId="0" borderId="0" applyFont="0" applyFill="0" applyBorder="0" applyAlignment="0" applyProtection="0"/>
    <xf numFmtId="187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6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43" fontId="9" fillId="0" borderId="0" applyFont="0" applyFill="0" applyBorder="0" applyAlignment="0" applyProtection="0"/>
    <xf numFmtId="187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85" fontId="9" fillId="0" borderId="0" applyFont="0" applyFill="0" applyBorder="0" applyAlignment="0" applyProtection="0"/>
    <xf numFmtId="185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87" fontId="9" fillId="0" borderId="0" applyFont="0" applyFill="0" applyBorder="0" applyAlignment="0" applyProtection="0"/>
    <xf numFmtId="187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203" fontId="1" fillId="0" borderId="0" applyFont="0" applyFill="0" applyBorder="0" applyAlignment="0" applyProtection="0"/>
    <xf numFmtId="203" fontId="1" fillId="0" borderId="0" applyFont="0" applyFill="0" applyBorder="0" applyAlignment="0" applyProtection="0"/>
    <xf numFmtId="43" fontId="9" fillId="0" borderId="0" applyFont="0" applyFill="0" applyBorder="0" applyAlignment="0" applyProtection="0"/>
    <xf numFmtId="187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87" fontId="9" fillId="0" borderId="0" applyFont="0" applyFill="0" applyBorder="0" applyAlignment="0" applyProtection="0"/>
    <xf numFmtId="190" fontId="9" fillId="0" borderId="0" applyFont="0" applyFill="0" applyBorder="0" applyAlignment="0" applyProtection="0"/>
    <xf numFmtId="190" fontId="9" fillId="0" borderId="0" applyFont="0" applyFill="0" applyBorder="0" applyAlignment="0" applyProtection="0"/>
    <xf numFmtId="187" fontId="9" fillId="0" borderId="0" applyFont="0" applyFill="0" applyBorder="0" applyAlignment="0" applyProtection="0"/>
    <xf numFmtId="187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6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190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187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6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43" fontId="9" fillId="0" borderId="0" applyFont="0" applyFill="0" applyBorder="0" applyAlignment="0" applyProtection="0"/>
    <xf numFmtId="0" fontId="9" fillId="0" borderId="0" applyFont="0" applyFill="0" applyBorder="0" applyAlignment="0" applyProtection="0"/>
    <xf numFmtId="0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87" fontId="9" fillId="0" borderId="0" applyFont="0" applyFill="0" applyBorder="0" applyAlignment="0" applyProtection="0"/>
    <xf numFmtId="187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6" fontId="1" fillId="0" borderId="0" applyFont="0" applyFill="0" applyBorder="0" applyAlignment="0" applyProtection="0"/>
    <xf numFmtId="190" fontId="19" fillId="0" borderId="0" applyFont="0" applyFill="0" applyBorder="0" applyAlignment="0" applyProtection="0"/>
    <xf numFmtId="6" fontId="1" fillId="0" borderId="0" applyFont="0" applyFill="0" applyBorder="0" applyAlignment="0" applyProtection="0"/>
    <xf numFmtId="43" fontId="9" fillId="0" borderId="0" applyFont="0" applyFill="0" applyBorder="0" applyAlignment="0" applyProtection="0"/>
    <xf numFmtId="6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190" fontId="19" fillId="0" borderId="0" applyFont="0" applyFill="0" applyBorder="0" applyAlignment="0" applyProtection="0"/>
    <xf numFmtId="194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6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187" fontId="9" fillId="0" borderId="0" applyFont="0" applyFill="0" applyBorder="0" applyAlignment="0" applyProtection="0"/>
    <xf numFmtId="194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190" fontId="1" fillId="0" borderId="0" applyFont="0" applyFill="0" applyBorder="0" applyAlignment="0" applyProtection="0"/>
    <xf numFmtId="190" fontId="1" fillId="0" borderId="0" applyFont="0" applyFill="0" applyBorder="0" applyAlignment="0" applyProtection="0"/>
    <xf numFmtId="43" fontId="9" fillId="0" borderId="0" applyFont="0" applyFill="0" applyBorder="0" applyAlignment="0" applyProtection="0"/>
    <xf numFmtId="187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6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203" fontId="1" fillId="0" borderId="0" applyFont="0" applyFill="0" applyBorder="0" applyAlignment="0" applyProtection="0"/>
    <xf numFmtId="203" fontId="1" fillId="0" borderId="0" applyFont="0" applyFill="0" applyBorder="0" applyAlignment="0" applyProtection="0"/>
    <xf numFmtId="203" fontId="1" fillId="0" borderId="0" applyFont="0" applyFill="0" applyBorder="0" applyAlignment="0" applyProtection="0"/>
    <xf numFmtId="203" fontId="1" fillId="0" borderId="0" applyFont="0" applyFill="0" applyBorder="0" applyAlignment="0" applyProtection="0"/>
    <xf numFmtId="204" fontId="1" fillId="0" borderId="0" applyFont="0" applyFill="0" applyBorder="0" applyAlignment="0" applyProtection="0"/>
    <xf numFmtId="204" fontId="1" fillId="0" borderId="0" applyFont="0" applyFill="0" applyBorder="0" applyAlignment="0" applyProtection="0"/>
    <xf numFmtId="190" fontId="1" fillId="0" borderId="0" applyFont="0" applyFill="0" applyBorder="0" applyAlignment="0" applyProtection="0"/>
    <xf numFmtId="190" fontId="1" fillId="0" borderId="0" applyFont="0" applyFill="0" applyBorder="0" applyAlignment="0" applyProtection="0"/>
    <xf numFmtId="190" fontId="1" fillId="0" borderId="0" applyFont="0" applyFill="0" applyBorder="0" applyAlignment="0" applyProtection="0"/>
    <xf numFmtId="190" fontId="1" fillId="0" borderId="0" applyFont="0" applyFill="0" applyBorder="0" applyAlignment="0" applyProtection="0"/>
    <xf numFmtId="190" fontId="1" fillId="0" borderId="0" applyFont="0" applyFill="0" applyBorder="0" applyAlignment="0" applyProtection="0"/>
    <xf numFmtId="190" fontId="1" fillId="0" borderId="0" applyFont="0" applyFill="0" applyBorder="0" applyAlignment="0" applyProtection="0"/>
    <xf numFmtId="190" fontId="1" fillId="0" borderId="0" applyFont="0" applyFill="0" applyBorder="0" applyAlignment="0" applyProtection="0"/>
    <xf numFmtId="190" fontId="1" fillId="0" borderId="0" applyFont="0" applyFill="0" applyBorder="0" applyAlignment="0" applyProtection="0"/>
    <xf numFmtId="43" fontId="9" fillId="0" borderId="0" applyFont="0" applyFill="0" applyBorder="0" applyAlignment="0" applyProtection="0"/>
    <xf numFmtId="6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43" fontId="9" fillId="0" borderId="0" applyFont="0" applyFill="0" applyBorder="0" applyAlignment="0" applyProtection="0"/>
    <xf numFmtId="194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43" fontId="9" fillId="0" borderId="0" applyFont="0" applyFill="0" applyBorder="0" applyAlignment="0" applyProtection="0"/>
    <xf numFmtId="187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90" fontId="19" fillId="0" borderId="0" applyFont="0" applyFill="0" applyBorder="0" applyAlignment="0" applyProtection="0"/>
    <xf numFmtId="190" fontId="1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87" fontId="9" fillId="0" borderId="0" applyFont="0" applyFill="0" applyBorder="0" applyAlignment="0" applyProtection="0"/>
    <xf numFmtId="187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90" fontId="1" fillId="0" borderId="0" applyFont="0" applyFill="0" applyBorder="0" applyAlignment="0" applyProtection="0"/>
    <xf numFmtId="190" fontId="1" fillId="0" borderId="0" applyFont="0" applyFill="0" applyBorder="0" applyAlignment="0" applyProtection="0"/>
    <xf numFmtId="204" fontId="1" fillId="0" borderId="0" applyFont="0" applyFill="0" applyBorder="0" applyAlignment="0" applyProtection="0"/>
    <xf numFmtId="204" fontId="1" fillId="0" borderId="0" applyFont="0" applyFill="0" applyBorder="0" applyAlignment="0" applyProtection="0"/>
    <xf numFmtId="43" fontId="9" fillId="0" borderId="0" applyFont="0" applyFill="0" applyBorder="0" applyAlignment="0" applyProtection="0"/>
    <xf numFmtId="187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90" fontId="9" fillId="0" borderId="0" applyFont="0" applyFill="0" applyBorder="0" applyAlignment="0" applyProtection="0"/>
    <xf numFmtId="190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87" fontId="9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95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87" fontId="9" fillId="0" borderId="0" applyFont="0" applyFill="0" applyBorder="0" applyAlignment="0" applyProtection="0"/>
    <xf numFmtId="187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6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43" fontId="9" fillId="0" borderId="0" applyFont="0" applyFill="0" applyBorder="0" applyAlignment="0" applyProtection="0"/>
    <xf numFmtId="187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204" fontId="1" fillId="0" borderId="0" applyFont="0" applyFill="0" applyBorder="0" applyAlignment="0" applyProtection="0"/>
    <xf numFmtId="43" fontId="9" fillId="0" borderId="0" applyFont="0" applyFill="0" applyBorder="0" applyAlignment="0" applyProtection="0"/>
    <xf numFmtId="187" fontId="9" fillId="0" borderId="0" applyFont="0" applyFill="0" applyBorder="0" applyAlignment="0" applyProtection="0"/>
    <xf numFmtId="190" fontId="9" fillId="0" borderId="0" applyFont="0" applyFill="0" applyBorder="0" applyAlignment="0" applyProtection="0"/>
    <xf numFmtId="190" fontId="9" fillId="0" borderId="0" applyFont="0" applyFill="0" applyBorder="0" applyAlignment="0" applyProtection="0"/>
    <xf numFmtId="187" fontId="9" fillId="0" borderId="0" applyFont="0" applyFill="0" applyBorder="0" applyAlignment="0" applyProtection="0"/>
    <xf numFmtId="187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203" fontId="1" fillId="0" borderId="0" applyFont="0" applyFill="0" applyBorder="0" applyAlignment="0" applyProtection="0"/>
    <xf numFmtId="203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6" fontId="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87" fontId="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87" fontId="1" fillId="0" borderId="0" applyFont="0" applyFill="0" applyBorder="0" applyAlignment="0" applyProtection="0"/>
    <xf numFmtId="43" fontId="21" fillId="0" borderId="0" applyFont="0" applyFill="0" applyBorder="0" applyAlignment="0" applyProtection="0"/>
    <xf numFmtId="190" fontId="1" fillId="0" borderId="0" applyFont="0" applyFill="0" applyBorder="0" applyAlignment="0" applyProtection="0"/>
    <xf numFmtId="190" fontId="1" fillId="0" borderId="0" applyFont="0" applyFill="0" applyBorder="0" applyAlignment="0" applyProtection="0"/>
    <xf numFmtId="187" fontId="21" fillId="0" borderId="0" applyFont="0" applyFill="0" applyBorder="0" applyAlignment="0" applyProtection="0"/>
    <xf numFmtId="190" fontId="1" fillId="0" borderId="0" applyFont="0" applyFill="0" applyBorder="0" applyAlignment="0" applyProtection="0"/>
    <xf numFmtId="190" fontId="1" fillId="0" borderId="0" applyFont="0" applyFill="0" applyBorder="0" applyAlignment="0" applyProtection="0"/>
    <xf numFmtId="190" fontId="1" fillId="0" borderId="0" applyFont="0" applyFill="0" applyBorder="0" applyAlignment="0" applyProtection="0"/>
    <xf numFmtId="190" fontId="1" fillId="0" borderId="0" applyFont="0" applyFill="0" applyBorder="0" applyAlignment="0" applyProtection="0"/>
    <xf numFmtId="190" fontId="1" fillId="0" borderId="0" applyFont="0" applyFill="0" applyBorder="0" applyAlignment="0" applyProtection="0"/>
    <xf numFmtId="190" fontId="1" fillId="0" borderId="0" applyFont="0" applyFill="0" applyBorder="0" applyAlignment="0" applyProtection="0"/>
    <xf numFmtId="43" fontId="9" fillId="0" borderId="0" applyFont="0" applyFill="0" applyBorder="0" applyAlignment="0" applyProtection="0"/>
    <xf numFmtId="190" fontId="9" fillId="0" borderId="0" applyFont="0" applyFill="0" applyBorder="0" applyAlignment="0" applyProtection="0"/>
    <xf numFmtId="190" fontId="9" fillId="0" borderId="0" applyFont="0" applyFill="0" applyBorder="0" applyAlignment="0" applyProtection="0"/>
    <xf numFmtId="190" fontId="9" fillId="0" borderId="0" applyFont="0" applyFill="0" applyBorder="0" applyAlignment="0" applyProtection="0"/>
    <xf numFmtId="190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87" fontId="9" fillId="0" borderId="0" applyFont="0" applyFill="0" applyBorder="0" applyAlignment="0" applyProtection="0"/>
    <xf numFmtId="187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90" fontId="9" fillId="0" borderId="0" applyFont="0" applyFill="0" applyBorder="0" applyAlignment="0" applyProtection="0"/>
    <xf numFmtId="190" fontId="9" fillId="0" borderId="0" applyFont="0" applyFill="0" applyBorder="0" applyAlignment="0" applyProtection="0"/>
    <xf numFmtId="190" fontId="9" fillId="0" borderId="0" applyFont="0" applyFill="0" applyBorder="0" applyAlignment="0" applyProtection="0"/>
    <xf numFmtId="187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87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90" fontId="9" fillId="0" borderId="0" applyFont="0" applyFill="0" applyBorder="0" applyAlignment="0" applyProtection="0"/>
    <xf numFmtId="190" fontId="9" fillId="0" borderId="0" applyFont="0" applyFill="0" applyBorder="0" applyAlignment="0" applyProtection="0"/>
    <xf numFmtId="195" fontId="67" fillId="0" borderId="0" applyFont="0" applyFill="0" applyBorder="0" applyAlignment="0" applyProtection="0"/>
    <xf numFmtId="195" fontId="67" fillId="0" borderId="0" applyFont="0" applyFill="0" applyBorder="0" applyAlignment="0" applyProtection="0"/>
    <xf numFmtId="195" fontId="67" fillId="0" borderId="0" applyFont="0" applyFill="0" applyBorder="0" applyAlignment="0" applyProtection="0"/>
    <xf numFmtId="195" fontId="67" fillId="0" borderId="0" applyFont="0" applyFill="0" applyBorder="0" applyAlignment="0" applyProtection="0"/>
    <xf numFmtId="195" fontId="67" fillId="0" borderId="0" applyFont="0" applyFill="0" applyBorder="0" applyAlignment="0" applyProtection="0"/>
    <xf numFmtId="195" fontId="67" fillId="0" borderId="0" applyFont="0" applyFill="0" applyBorder="0" applyAlignment="0" applyProtection="0"/>
    <xf numFmtId="195" fontId="67" fillId="0" borderId="0" applyFont="0" applyFill="0" applyBorder="0" applyAlignment="0" applyProtection="0"/>
    <xf numFmtId="195" fontId="67" fillId="0" borderId="0" applyFont="0" applyFill="0" applyBorder="0" applyAlignment="0" applyProtection="0"/>
    <xf numFmtId="195" fontId="67" fillId="0" borderId="0" applyFont="0" applyFill="0" applyBorder="0" applyAlignment="0" applyProtection="0"/>
    <xf numFmtId="190" fontId="9" fillId="0" borderId="0" applyFont="0" applyFill="0" applyBorder="0" applyAlignment="0" applyProtection="0"/>
    <xf numFmtId="190" fontId="9" fillId="0" borderId="0" applyFont="0" applyFill="0" applyBorder="0" applyAlignment="0" applyProtection="0"/>
    <xf numFmtId="195" fontId="67" fillId="0" borderId="0" applyFont="0" applyFill="0" applyBorder="0" applyAlignment="0" applyProtection="0"/>
    <xf numFmtId="195" fontId="67" fillId="0" borderId="0" applyFont="0" applyFill="0" applyBorder="0" applyAlignment="0" applyProtection="0"/>
    <xf numFmtId="195" fontId="67" fillId="0" borderId="0" applyFont="0" applyFill="0" applyBorder="0" applyAlignment="0" applyProtection="0"/>
    <xf numFmtId="178" fontId="19" fillId="0" borderId="0" applyFont="0" applyFill="0" applyBorder="0" applyAlignment="0" applyProtection="0"/>
    <xf numFmtId="190" fontId="9" fillId="0" borderId="0" applyFont="0" applyFill="0" applyBorder="0" applyAlignment="0" applyProtection="0"/>
    <xf numFmtId="190" fontId="9" fillId="0" borderId="0" applyFont="0" applyFill="0" applyBorder="0" applyAlignment="0" applyProtection="0"/>
    <xf numFmtId="178" fontId="1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87" fontId="9" fillId="0" borderId="0" applyFont="0" applyFill="0" applyBorder="0" applyAlignment="0" applyProtection="0"/>
    <xf numFmtId="206" fontId="9" fillId="0" borderId="0" applyFont="0" applyFill="0" applyBorder="0" applyAlignment="0" applyProtection="0"/>
    <xf numFmtId="206" fontId="9" fillId="0" borderId="0" applyFont="0" applyFill="0" applyBorder="0" applyAlignment="0" applyProtection="0"/>
    <xf numFmtId="190" fontId="9" fillId="0" borderId="0" applyFont="0" applyFill="0" applyBorder="0" applyAlignment="0" applyProtection="0"/>
    <xf numFmtId="190" fontId="9" fillId="0" borderId="0" applyFont="0" applyFill="0" applyBorder="0" applyAlignment="0" applyProtection="0"/>
    <xf numFmtId="190" fontId="9" fillId="0" borderId="0" applyFont="0" applyFill="0" applyBorder="0" applyAlignment="0" applyProtection="0"/>
    <xf numFmtId="190" fontId="9" fillId="0" borderId="0" applyFont="0" applyFill="0" applyBorder="0" applyAlignment="0" applyProtection="0"/>
    <xf numFmtId="190" fontId="9" fillId="0" borderId="0" applyFont="0" applyFill="0" applyBorder="0" applyAlignment="0" applyProtection="0"/>
    <xf numFmtId="190" fontId="9" fillId="0" borderId="0" applyFont="0" applyFill="0" applyBorder="0" applyAlignment="0" applyProtection="0"/>
    <xf numFmtId="190" fontId="9" fillId="0" borderId="0" applyFont="0" applyFill="0" applyBorder="0" applyAlignment="0" applyProtection="0"/>
    <xf numFmtId="190" fontId="9" fillId="0" borderId="0" applyFont="0" applyFill="0" applyBorder="0" applyAlignment="0" applyProtection="0"/>
    <xf numFmtId="195" fontId="67" fillId="0" borderId="0" applyFont="0" applyFill="0" applyBorder="0" applyAlignment="0" applyProtection="0"/>
    <xf numFmtId="190" fontId="9" fillId="0" borderId="0" applyFont="0" applyFill="0" applyBorder="0" applyAlignment="0" applyProtection="0"/>
    <xf numFmtId="190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95" fontId="67" fillId="0" borderId="0" applyFont="0" applyFill="0" applyBorder="0" applyAlignment="0" applyProtection="0"/>
    <xf numFmtId="195" fontId="67" fillId="0" borderId="0" applyFont="0" applyFill="0" applyBorder="0" applyAlignment="0" applyProtection="0"/>
    <xf numFmtId="195" fontId="67" fillId="0" borderId="0" applyFont="0" applyFill="0" applyBorder="0" applyAlignment="0" applyProtection="0"/>
    <xf numFmtId="187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78" fontId="19" fillId="0" borderId="0" applyFont="0" applyFill="0" applyBorder="0" applyAlignment="0" applyProtection="0"/>
    <xf numFmtId="195" fontId="67" fillId="0" borderId="0" applyFont="0" applyFill="0" applyBorder="0" applyAlignment="0" applyProtection="0"/>
    <xf numFmtId="195" fontId="67" fillId="0" borderId="0" applyFont="0" applyFill="0" applyBorder="0" applyAlignment="0" applyProtection="0"/>
    <xf numFmtId="195" fontId="67" fillId="0" borderId="0" applyFont="0" applyFill="0" applyBorder="0" applyAlignment="0" applyProtection="0"/>
    <xf numFmtId="178" fontId="1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87" fontId="9" fillId="0" borderId="0" applyFont="0" applyFill="0" applyBorder="0" applyAlignment="0" applyProtection="0"/>
    <xf numFmtId="204" fontId="1" fillId="0" borderId="0" applyFont="0" applyFill="0" applyBorder="0" applyAlignment="0" applyProtection="0"/>
    <xf numFmtId="204" fontId="1" fillId="0" borderId="0" applyFont="0" applyFill="0" applyBorder="0" applyAlignment="0" applyProtection="0"/>
    <xf numFmtId="195" fontId="67" fillId="0" borderId="0" applyFont="0" applyFill="0" applyBorder="0" applyAlignment="0" applyProtection="0"/>
    <xf numFmtId="195" fontId="67" fillId="0" borderId="0" applyFont="0" applyFill="0" applyBorder="0" applyAlignment="0" applyProtection="0"/>
    <xf numFmtId="195" fontId="67" fillId="0" borderId="0" applyFont="0" applyFill="0" applyBorder="0" applyAlignment="0" applyProtection="0"/>
    <xf numFmtId="195" fontId="67" fillId="0" borderId="0" applyFont="0" applyFill="0" applyBorder="0" applyAlignment="0" applyProtection="0"/>
    <xf numFmtId="195" fontId="67" fillId="0" borderId="0" applyFont="0" applyFill="0" applyBorder="0" applyAlignment="0" applyProtection="0"/>
    <xf numFmtId="195" fontId="67" fillId="0" borderId="0" applyFont="0" applyFill="0" applyBorder="0" applyAlignment="0" applyProtection="0"/>
    <xf numFmtId="195" fontId="67" fillId="0" borderId="0" applyFont="0" applyFill="0" applyBorder="0" applyAlignment="0" applyProtection="0"/>
    <xf numFmtId="187" fontId="9" fillId="0" borderId="0" applyFont="0" applyFill="0" applyBorder="0" applyAlignment="0" applyProtection="0"/>
    <xf numFmtId="204" fontId="1" fillId="0" borderId="0" applyFont="0" applyFill="0" applyBorder="0" applyAlignment="0" applyProtection="0"/>
    <xf numFmtId="195" fontId="67" fillId="0" borderId="0" applyFont="0" applyFill="0" applyBorder="0" applyAlignment="0" applyProtection="0"/>
    <xf numFmtId="195" fontId="67" fillId="0" borderId="0" applyFont="0" applyFill="0" applyBorder="0" applyAlignment="0" applyProtection="0"/>
    <xf numFmtId="204" fontId="1" fillId="0" borderId="0" applyFont="0" applyFill="0" applyBorder="0" applyAlignment="0" applyProtection="0"/>
    <xf numFmtId="195" fontId="67" fillId="0" borderId="0" applyFont="0" applyFill="0" applyBorder="0" applyAlignment="0" applyProtection="0"/>
    <xf numFmtId="204" fontId="1" fillId="0" borderId="0" applyFont="0" applyFill="0" applyBorder="0" applyAlignment="0" applyProtection="0"/>
    <xf numFmtId="195" fontId="67" fillId="0" borderId="0" applyFont="0" applyFill="0" applyBorder="0" applyAlignment="0" applyProtection="0"/>
    <xf numFmtId="195" fontId="67" fillId="0" borderId="0" applyFont="0" applyFill="0" applyBorder="0" applyAlignment="0" applyProtection="0"/>
    <xf numFmtId="195" fontId="67" fillId="0" borderId="0" applyFont="0" applyFill="0" applyBorder="0" applyAlignment="0" applyProtection="0"/>
    <xf numFmtId="195" fontId="67" fillId="0" borderId="0" applyFont="0" applyFill="0" applyBorder="0" applyAlignment="0" applyProtection="0"/>
    <xf numFmtId="195" fontId="67" fillId="0" borderId="0" applyFont="0" applyFill="0" applyBorder="0" applyAlignment="0" applyProtection="0"/>
    <xf numFmtId="204" fontId="1" fillId="0" borderId="0" applyFont="0" applyFill="0" applyBorder="0" applyAlignment="0" applyProtection="0"/>
    <xf numFmtId="204" fontId="1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95" fontId="67" fillId="0" borderId="0" applyFont="0" applyFill="0" applyBorder="0" applyAlignment="0" applyProtection="0"/>
    <xf numFmtId="195" fontId="67" fillId="0" borderId="0" applyFont="0" applyFill="0" applyBorder="0" applyAlignment="0" applyProtection="0"/>
    <xf numFmtId="195" fontId="67" fillId="0" borderId="0" applyFont="0" applyFill="0" applyBorder="0" applyAlignment="0" applyProtection="0"/>
    <xf numFmtId="195" fontId="67" fillId="0" borderId="0" applyFont="0" applyFill="0" applyBorder="0" applyAlignment="0" applyProtection="0"/>
    <xf numFmtId="195" fontId="67" fillId="0" borderId="0" applyFont="0" applyFill="0" applyBorder="0" applyAlignment="0" applyProtection="0"/>
    <xf numFmtId="195" fontId="67" fillId="0" borderId="0" applyFont="0" applyFill="0" applyBorder="0" applyAlignment="0" applyProtection="0"/>
    <xf numFmtId="195" fontId="67" fillId="0" borderId="0" applyFont="0" applyFill="0" applyBorder="0" applyAlignment="0" applyProtection="0"/>
    <xf numFmtId="190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90" fontId="9" fillId="0" borderId="0" applyFont="0" applyFill="0" applyBorder="0" applyAlignment="0" applyProtection="0"/>
    <xf numFmtId="190" fontId="9" fillId="0" borderId="0" applyFont="0" applyFill="0" applyBorder="0" applyAlignment="0" applyProtection="0"/>
    <xf numFmtId="190" fontId="9" fillId="0" borderId="0" applyFont="0" applyFill="0" applyBorder="0" applyAlignment="0" applyProtection="0"/>
    <xf numFmtId="190" fontId="9" fillId="0" borderId="0" applyFont="0" applyFill="0" applyBorder="0" applyAlignment="0" applyProtection="0"/>
    <xf numFmtId="190" fontId="9" fillId="0" borderId="0" applyFont="0" applyFill="0" applyBorder="0" applyAlignment="0" applyProtection="0"/>
    <xf numFmtId="190" fontId="9" fillId="0" borderId="0" applyFont="0" applyFill="0" applyBorder="0" applyAlignment="0" applyProtection="0"/>
    <xf numFmtId="190" fontId="9" fillId="0" borderId="0" applyFont="0" applyFill="0" applyBorder="0" applyAlignment="0" applyProtection="0"/>
    <xf numFmtId="190" fontId="9" fillId="0" borderId="0" applyFont="0" applyFill="0" applyBorder="0" applyAlignment="0" applyProtection="0"/>
    <xf numFmtId="190" fontId="9" fillId="0" borderId="0" applyFont="0" applyFill="0" applyBorder="0" applyAlignment="0" applyProtection="0"/>
    <xf numFmtId="190" fontId="9" fillId="0" borderId="0" applyFont="0" applyFill="0" applyBorder="0" applyAlignment="0" applyProtection="0"/>
    <xf numFmtId="190" fontId="9" fillId="0" borderId="0" applyFont="0" applyFill="0" applyBorder="0" applyAlignment="0" applyProtection="0"/>
    <xf numFmtId="187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90" fontId="9" fillId="0" borderId="0" applyFont="0" applyFill="0" applyBorder="0" applyAlignment="0" applyProtection="0"/>
    <xf numFmtId="190" fontId="9" fillId="0" borderId="0" applyFont="0" applyFill="0" applyBorder="0" applyAlignment="0" applyProtection="0"/>
    <xf numFmtId="190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87" fontId="9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90" fontId="9" fillId="0" borderId="0" applyFont="0" applyFill="0" applyBorder="0" applyAlignment="0" applyProtection="0"/>
    <xf numFmtId="190" fontId="9" fillId="0" borderId="0" applyFont="0" applyFill="0" applyBorder="0" applyAlignment="0" applyProtection="0"/>
    <xf numFmtId="190" fontId="9" fillId="0" borderId="0" applyFont="0" applyFill="0" applyBorder="0" applyAlignment="0" applyProtection="0"/>
    <xf numFmtId="190" fontId="9" fillId="0" borderId="0" applyFont="0" applyFill="0" applyBorder="0" applyAlignment="0" applyProtection="0"/>
    <xf numFmtId="190" fontId="9" fillId="0" borderId="0" applyFont="0" applyFill="0" applyBorder="0" applyAlignment="0" applyProtection="0"/>
    <xf numFmtId="190" fontId="1" fillId="0" borderId="0" applyFont="0" applyFill="0" applyBorder="0" applyAlignment="0" applyProtection="0"/>
    <xf numFmtId="190" fontId="1" fillId="0" borderId="0" applyFont="0" applyFill="0" applyBorder="0" applyAlignment="0" applyProtection="0"/>
    <xf numFmtId="190" fontId="1" fillId="0" borderId="0" applyFont="0" applyFill="0" applyBorder="0" applyAlignment="0" applyProtection="0"/>
    <xf numFmtId="190" fontId="1" fillId="0" borderId="0" applyFont="0" applyFill="0" applyBorder="0" applyAlignment="0" applyProtection="0"/>
    <xf numFmtId="190" fontId="1" fillId="0" borderId="0" applyFont="0" applyFill="0" applyBorder="0" applyAlignment="0" applyProtection="0"/>
    <xf numFmtId="190" fontId="1" fillId="0" borderId="0" applyFont="0" applyFill="0" applyBorder="0" applyAlignment="0" applyProtection="0"/>
    <xf numFmtId="190" fontId="1" fillId="0" borderId="0" applyFont="0" applyFill="0" applyBorder="0" applyAlignment="0" applyProtection="0"/>
    <xf numFmtId="190" fontId="1" fillId="0" borderId="0" applyFont="0" applyFill="0" applyBorder="0" applyAlignment="0" applyProtection="0"/>
    <xf numFmtId="190" fontId="1" fillId="0" borderId="0" applyFont="0" applyFill="0" applyBorder="0" applyAlignment="0" applyProtection="0"/>
    <xf numFmtId="190" fontId="1" fillId="0" borderId="0" applyFont="0" applyFill="0" applyBorder="0" applyAlignment="0" applyProtection="0"/>
    <xf numFmtId="43" fontId="9" fillId="0" borderId="0" applyFont="0" applyFill="0" applyBorder="0" applyAlignment="0" applyProtection="0"/>
    <xf numFmtId="190" fontId="1" fillId="0" borderId="0" applyFont="0" applyFill="0" applyBorder="0" applyAlignment="0" applyProtection="0"/>
    <xf numFmtId="190" fontId="1" fillId="0" borderId="0" applyFont="0" applyFill="0" applyBorder="0" applyAlignment="0" applyProtection="0"/>
    <xf numFmtId="190" fontId="1" fillId="0" borderId="0" applyFont="0" applyFill="0" applyBorder="0" applyAlignment="0" applyProtection="0"/>
    <xf numFmtId="190" fontId="1" fillId="0" borderId="0" applyFont="0" applyFill="0" applyBorder="0" applyAlignment="0" applyProtection="0"/>
    <xf numFmtId="190" fontId="1" fillId="0" borderId="0" applyFont="0" applyFill="0" applyBorder="0" applyAlignment="0" applyProtection="0"/>
    <xf numFmtId="190" fontId="1" fillId="0" borderId="0" applyFont="0" applyFill="0" applyBorder="0" applyAlignment="0" applyProtection="0"/>
    <xf numFmtId="190" fontId="1" fillId="0" borderId="0" applyFont="0" applyFill="0" applyBorder="0" applyAlignment="0" applyProtection="0"/>
    <xf numFmtId="190" fontId="1" fillId="0" borderId="0" applyFont="0" applyFill="0" applyBorder="0" applyAlignment="0" applyProtection="0"/>
    <xf numFmtId="190" fontId="1" fillId="0" borderId="0" applyFont="0" applyFill="0" applyBorder="0" applyAlignment="0" applyProtection="0"/>
    <xf numFmtId="190" fontId="1" fillId="0" borderId="0" applyFont="0" applyFill="0" applyBorder="0" applyAlignment="0" applyProtection="0"/>
    <xf numFmtId="190" fontId="1" fillId="0" borderId="0" applyFont="0" applyFill="0" applyBorder="0" applyAlignment="0" applyProtection="0"/>
    <xf numFmtId="190" fontId="1" fillId="0" borderId="0" applyFont="0" applyFill="0" applyBorder="0" applyAlignment="0" applyProtection="0"/>
    <xf numFmtId="190" fontId="1" fillId="0" borderId="0" applyFont="0" applyFill="0" applyBorder="0" applyAlignment="0" applyProtection="0"/>
    <xf numFmtId="190" fontId="1" fillId="0" borderId="0" applyFont="0" applyFill="0" applyBorder="0" applyAlignment="0" applyProtection="0"/>
    <xf numFmtId="190" fontId="1" fillId="0" borderId="0" applyFont="0" applyFill="0" applyBorder="0" applyAlignment="0" applyProtection="0"/>
    <xf numFmtId="190" fontId="1" fillId="0" borderId="0" applyFont="0" applyFill="0" applyBorder="0" applyAlignment="0" applyProtection="0"/>
    <xf numFmtId="190" fontId="1" fillId="0" borderId="0" applyFont="0" applyFill="0" applyBorder="0" applyAlignment="0" applyProtection="0"/>
    <xf numFmtId="190" fontId="1" fillId="0" borderId="0" applyFont="0" applyFill="0" applyBorder="0" applyAlignment="0" applyProtection="0"/>
    <xf numFmtId="43" fontId="9" fillId="0" borderId="0" applyFont="0" applyFill="0" applyBorder="0" applyAlignment="0" applyProtection="0"/>
    <xf numFmtId="187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90" fontId="1" fillId="0" borderId="0" applyFont="0" applyFill="0" applyBorder="0" applyAlignment="0" applyProtection="0"/>
    <xf numFmtId="190" fontId="1" fillId="0" borderId="0" applyFont="0" applyFill="0" applyBorder="0" applyAlignment="0" applyProtection="0"/>
    <xf numFmtId="43" fontId="9" fillId="0" borderId="0" applyFont="0" applyFill="0" applyBorder="0" applyAlignment="0" applyProtection="0"/>
    <xf numFmtId="187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87" fontId="9" fillId="0" borderId="0" applyFont="0" applyFill="0" applyBorder="0" applyAlignment="0" applyProtection="0"/>
    <xf numFmtId="14" fontId="9" fillId="0" borderId="0" applyFont="0" applyFill="0" applyBorder="0" applyAlignment="0" applyProtection="0"/>
    <xf numFmtId="14" fontId="9" fillId="0" borderId="0" applyFont="0" applyFill="0" applyBorder="0" applyAlignment="0" applyProtection="0"/>
    <xf numFmtId="187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90" fontId="9" fillId="0" borderId="0" applyFont="0" applyFill="0" applyBorder="0" applyAlignment="0" applyProtection="0"/>
    <xf numFmtId="190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87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95" fontId="9" fillId="0" borderId="0" applyFont="0" applyFill="0" applyBorder="0" applyAlignment="0" applyProtection="0"/>
    <xf numFmtId="187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" fillId="0" borderId="0" applyFont="0" applyFill="0" applyBorder="0" applyAlignment="0" applyProtection="0"/>
    <xf numFmtId="190" fontId="1" fillId="0" borderId="0" applyFont="0" applyFill="0" applyBorder="0" applyAlignment="0" applyProtection="0"/>
    <xf numFmtId="190" fontId="1" fillId="0" borderId="0" applyFont="0" applyFill="0" applyBorder="0" applyAlignment="0" applyProtection="0"/>
    <xf numFmtId="190" fontId="1" fillId="0" borderId="0" applyFont="0" applyFill="0" applyBorder="0" applyAlignment="0" applyProtection="0"/>
    <xf numFmtId="190" fontId="9" fillId="0" borderId="0" applyFont="0" applyFill="0" applyBorder="0" applyAlignment="0" applyProtection="0"/>
    <xf numFmtId="190" fontId="1" fillId="0" borderId="0" applyFont="0" applyFill="0" applyBorder="0" applyAlignment="0" applyProtection="0"/>
    <xf numFmtId="190" fontId="1" fillId="0" borderId="0" applyFont="0" applyFill="0" applyBorder="0" applyAlignment="0" applyProtection="0"/>
    <xf numFmtId="190" fontId="1" fillId="0" borderId="0" applyFont="0" applyFill="0" applyBorder="0" applyAlignment="0" applyProtection="0"/>
    <xf numFmtId="190" fontId="1" fillId="0" borderId="0" applyFont="0" applyFill="0" applyBorder="0" applyAlignment="0" applyProtection="0"/>
    <xf numFmtId="190" fontId="1" fillId="0" borderId="0" applyFont="0" applyFill="0" applyBorder="0" applyAlignment="0" applyProtection="0"/>
    <xf numFmtId="190" fontId="1" fillId="0" borderId="0" applyFont="0" applyFill="0" applyBorder="0" applyAlignment="0" applyProtection="0"/>
    <xf numFmtId="190" fontId="1" fillId="0" borderId="0" applyFont="0" applyFill="0" applyBorder="0" applyAlignment="0" applyProtection="0"/>
    <xf numFmtId="190" fontId="1" fillId="0" borderId="0" applyFont="0" applyFill="0" applyBorder="0" applyAlignment="0" applyProtection="0"/>
    <xf numFmtId="190" fontId="1" fillId="0" borderId="0" applyFont="0" applyFill="0" applyBorder="0" applyAlignment="0" applyProtection="0"/>
    <xf numFmtId="190" fontId="1" fillId="0" borderId="0" applyFont="0" applyFill="0" applyBorder="0" applyAlignment="0" applyProtection="0"/>
    <xf numFmtId="190" fontId="1" fillId="0" borderId="0" applyFont="0" applyFill="0" applyBorder="0" applyAlignment="0" applyProtection="0"/>
    <xf numFmtId="190" fontId="1" fillId="0" borderId="0" applyFont="0" applyFill="0" applyBorder="0" applyAlignment="0" applyProtection="0"/>
    <xf numFmtId="190" fontId="1" fillId="0" borderId="0" applyFont="0" applyFill="0" applyBorder="0" applyAlignment="0" applyProtection="0"/>
    <xf numFmtId="190" fontId="1" fillId="0" borderId="0" applyFont="0" applyFill="0" applyBorder="0" applyAlignment="0" applyProtection="0"/>
    <xf numFmtId="190" fontId="1" fillId="0" borderId="0" applyFont="0" applyFill="0" applyBorder="0" applyAlignment="0" applyProtection="0"/>
    <xf numFmtId="190" fontId="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87" fontId="9" fillId="0" borderId="0" applyFont="0" applyFill="0" applyBorder="0" applyAlignment="0" applyProtection="0"/>
    <xf numFmtId="190" fontId="9" fillId="0" borderId="0" applyFont="0" applyFill="0" applyBorder="0" applyAlignment="0" applyProtection="0"/>
    <xf numFmtId="190" fontId="9" fillId="0" borderId="0" applyFont="0" applyFill="0" applyBorder="0" applyAlignment="0" applyProtection="0"/>
    <xf numFmtId="187" fontId="9" fillId="0" borderId="0" applyFont="0" applyFill="0" applyBorder="0" applyAlignment="0" applyProtection="0"/>
    <xf numFmtId="187" fontId="9" fillId="0" borderId="0" applyFont="0" applyFill="0" applyBorder="0" applyAlignment="0" applyProtection="0"/>
    <xf numFmtId="190" fontId="9" fillId="0" borderId="0" applyFont="0" applyFill="0" applyBorder="0" applyAlignment="0" applyProtection="0"/>
    <xf numFmtId="190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87" fontId="9" fillId="0" borderId="0" applyFont="0" applyFill="0" applyBorder="0" applyAlignment="0" applyProtection="0"/>
    <xf numFmtId="195" fontId="9" fillId="0" borderId="0" applyFont="0" applyFill="0" applyBorder="0" applyAlignment="0" applyProtection="0"/>
    <xf numFmtId="187" fontId="1" fillId="0" borderId="0" applyFont="0" applyFill="0" applyBorder="0" applyAlignment="0" applyProtection="0"/>
    <xf numFmtId="187" fontId="1" fillId="0" borderId="0" applyFont="0" applyFill="0" applyBorder="0" applyAlignment="0" applyProtection="0"/>
    <xf numFmtId="187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87" fontId="9" fillId="0" borderId="0" applyFont="0" applyFill="0" applyBorder="0" applyAlignment="0" applyProtection="0"/>
    <xf numFmtId="187" fontId="9" fillId="0" borderId="0" applyFont="0" applyFill="0" applyBorder="0" applyAlignment="0" applyProtection="0"/>
    <xf numFmtId="187" fontId="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97" fontId="9" fillId="0" borderId="0">
      <protection locked="0"/>
    </xf>
    <xf numFmtId="3" fontId="9" fillId="0" borderId="20" applyProtection="0"/>
    <xf numFmtId="3" fontId="9" fillId="0" borderId="20" applyProtection="0"/>
    <xf numFmtId="3" fontId="9" fillId="0" borderId="20" applyProtection="0"/>
    <xf numFmtId="3" fontId="9" fillId="0" borderId="20" applyProtection="0"/>
    <xf numFmtId="3" fontId="9" fillId="0" borderId="20" applyProtection="0"/>
    <xf numFmtId="3" fontId="9" fillId="0" borderId="20" applyProtection="0"/>
    <xf numFmtId="3" fontId="9" fillId="0" borderId="20" applyProtection="0"/>
    <xf numFmtId="3" fontId="9" fillId="0" borderId="20" applyProtection="0"/>
    <xf numFmtId="3" fontId="9" fillId="0" borderId="20" applyProtection="0"/>
    <xf numFmtId="3" fontId="9" fillId="0" borderId="20" applyProtection="0"/>
    <xf numFmtId="3" fontId="9" fillId="0" borderId="20" applyProtection="0"/>
    <xf numFmtId="3" fontId="9" fillId="0" borderId="20" applyProtection="0"/>
    <xf numFmtId="3" fontId="9" fillId="0" borderId="20" applyProtection="0"/>
    <xf numFmtId="3" fontId="9" fillId="0" borderId="20" applyProtection="0"/>
    <xf numFmtId="3" fontId="9" fillId="0" borderId="20" applyProtection="0"/>
    <xf numFmtId="3" fontId="9" fillId="0" borderId="20" applyProtection="0"/>
    <xf numFmtId="3" fontId="9" fillId="0" borderId="20" applyProtection="0"/>
    <xf numFmtId="3" fontId="9" fillId="0" borderId="20" applyProtection="0"/>
    <xf numFmtId="3" fontId="9" fillId="0" borderId="20" applyProtection="0"/>
    <xf numFmtId="3" fontId="9" fillId="0" borderId="20" applyProtection="0"/>
    <xf numFmtId="3" fontId="9" fillId="0" borderId="20" applyProtection="0"/>
    <xf numFmtId="3" fontId="9" fillId="0" borderId="20" applyProtection="0"/>
    <xf numFmtId="3" fontId="9" fillId="0" borderId="20" applyProtection="0"/>
    <xf numFmtId="197" fontId="9" fillId="0" borderId="0">
      <protection locked="0"/>
    </xf>
    <xf numFmtId="3" fontId="9" fillId="0" borderId="0" applyFont="0" applyFill="0" applyBorder="0" applyAlignment="0" applyProtection="0"/>
    <xf numFmtId="3" fontId="9" fillId="0" borderId="0" applyFill="0" applyBorder="0" applyAlignment="0" applyProtection="0"/>
    <xf numFmtId="3" fontId="9" fillId="0" borderId="0" applyFont="0" applyFill="0" applyBorder="0" applyAlignment="0" applyProtection="0"/>
    <xf numFmtId="3" fontId="9" fillId="0" borderId="0" applyFill="0" applyBorder="0" applyAlignment="0" applyProtection="0"/>
    <xf numFmtId="197" fontId="9" fillId="0" borderId="0">
      <protection locked="0"/>
    </xf>
    <xf numFmtId="197" fontId="9" fillId="0" borderId="0">
      <protection locked="0"/>
    </xf>
    <xf numFmtId="3" fontId="9" fillId="0" borderId="0" applyFont="0" applyFill="0" applyBorder="0" applyAlignment="0" applyProtection="0"/>
    <xf numFmtId="3" fontId="9" fillId="0" borderId="0" applyFont="0" applyFill="0" applyBorder="0" applyAlignment="0" applyProtection="0"/>
    <xf numFmtId="3" fontId="9" fillId="0" borderId="0" applyFill="0" applyBorder="0" applyAlignment="0" applyProtection="0"/>
    <xf numFmtId="3" fontId="9" fillId="0" borderId="0" applyFont="0" applyFill="0" applyBorder="0" applyAlignment="0" applyProtection="0"/>
    <xf numFmtId="3" fontId="9" fillId="0" borderId="0" applyFont="0" applyFill="0" applyBorder="0" applyAlignment="0" applyProtection="0"/>
    <xf numFmtId="3" fontId="9" fillId="0" borderId="0"/>
    <xf numFmtId="3" fontId="9" fillId="0" borderId="0" applyFont="0" applyFill="0" applyBorder="0" applyAlignment="0" applyProtection="0"/>
    <xf numFmtId="3" fontId="9" fillId="0" borderId="0" applyFont="0" applyFill="0" applyBorder="0" applyAlignment="0" applyProtection="0"/>
    <xf numFmtId="3" fontId="9" fillId="0" borderId="0" applyFont="0" applyFill="0" applyBorder="0" applyAlignment="0" applyProtection="0"/>
    <xf numFmtId="3" fontId="9" fillId="0" borderId="0" applyFont="0" applyFill="0" applyBorder="0" applyAlignment="0" applyProtection="0"/>
    <xf numFmtId="3" fontId="9" fillId="0" borderId="20" applyProtection="0"/>
    <xf numFmtId="3" fontId="9" fillId="0" borderId="20" applyProtection="0"/>
    <xf numFmtId="3" fontId="9" fillId="0" borderId="20" applyProtection="0"/>
    <xf numFmtId="3" fontId="9" fillId="0" borderId="20" applyProtection="0"/>
    <xf numFmtId="3" fontId="9" fillId="0" borderId="20" applyProtection="0"/>
    <xf numFmtId="3" fontId="9" fillId="0" borderId="20" applyProtection="0"/>
    <xf numFmtId="3" fontId="9" fillId="0" borderId="20" applyProtection="0"/>
    <xf numFmtId="3" fontId="9" fillId="0" borderId="20" applyProtection="0"/>
    <xf numFmtId="3" fontId="9" fillId="0" borderId="20" applyProtection="0"/>
    <xf numFmtId="3" fontId="9" fillId="0" borderId="20" applyProtection="0"/>
    <xf numFmtId="3" fontId="9" fillId="0" borderId="20" applyProtection="0"/>
    <xf numFmtId="3" fontId="9" fillId="0" borderId="20" applyProtection="0"/>
    <xf numFmtId="3" fontId="9" fillId="0" borderId="20" applyProtection="0"/>
    <xf numFmtId="3" fontId="9" fillId="0" borderId="20" applyProtection="0"/>
    <xf numFmtId="3" fontId="9" fillId="0" borderId="20" applyProtection="0"/>
    <xf numFmtId="3" fontId="9" fillId="0" borderId="20" applyProtection="0"/>
    <xf numFmtId="3" fontId="9" fillId="0" borderId="20" applyProtection="0"/>
    <xf numFmtId="3" fontId="9" fillId="0" borderId="20" applyProtection="0"/>
    <xf numFmtId="3" fontId="9" fillId="0" borderId="20" applyProtection="0"/>
    <xf numFmtId="3" fontId="9" fillId="0" borderId="0" applyFill="0" applyBorder="0" applyAlignment="0" applyProtection="0"/>
    <xf numFmtId="189" fontId="9" fillId="0" borderId="21" applyProtection="0"/>
    <xf numFmtId="189" fontId="9" fillId="0" borderId="21" applyProtection="0"/>
    <xf numFmtId="189" fontId="9" fillId="0" borderId="21" applyProtection="0"/>
    <xf numFmtId="189" fontId="9" fillId="0" borderId="21" applyProtection="0"/>
    <xf numFmtId="189" fontId="9" fillId="0" borderId="21" applyProtection="0"/>
    <xf numFmtId="189" fontId="9" fillId="0" borderId="21" applyProtection="0"/>
    <xf numFmtId="189" fontId="9" fillId="0" borderId="21" applyProtection="0"/>
    <xf numFmtId="189" fontId="9" fillId="0" borderId="21" applyProtection="0"/>
    <xf numFmtId="189" fontId="9" fillId="0" borderId="21" applyProtection="0"/>
    <xf numFmtId="189" fontId="9" fillId="0" borderId="21" applyProtection="0"/>
    <xf numFmtId="189" fontId="9" fillId="0" borderId="21" applyProtection="0"/>
    <xf numFmtId="189" fontId="9" fillId="0" borderId="21" applyProtection="0"/>
    <xf numFmtId="189" fontId="9" fillId="0" borderId="21" applyProtection="0"/>
    <xf numFmtId="189" fontId="9" fillId="0" borderId="21" applyProtection="0"/>
    <xf numFmtId="189" fontId="9" fillId="0" borderId="21" applyProtection="0"/>
    <xf numFmtId="189" fontId="9" fillId="0" borderId="21" applyProtection="0"/>
    <xf numFmtId="189" fontId="9" fillId="0" borderId="21" applyProtection="0"/>
    <xf numFmtId="189" fontId="9" fillId="0" borderId="21" applyProtection="0"/>
    <xf numFmtId="189" fontId="9" fillId="0" borderId="21" applyProtection="0"/>
    <xf numFmtId="189" fontId="9" fillId="0" borderId="21" applyProtection="0"/>
    <xf numFmtId="189" fontId="9" fillId="0" borderId="21" applyProtection="0"/>
    <xf numFmtId="189" fontId="9" fillId="0" borderId="21" applyProtection="0"/>
    <xf numFmtId="189" fontId="9" fillId="0" borderId="21" applyProtection="0"/>
    <xf numFmtId="189" fontId="9" fillId="0" borderId="21" applyProtection="0"/>
    <xf numFmtId="189" fontId="9" fillId="0" borderId="21" applyProtection="0"/>
    <xf numFmtId="189" fontId="9" fillId="0" borderId="21" applyProtection="0"/>
    <xf numFmtId="189" fontId="9" fillId="0" borderId="21" applyProtection="0"/>
    <xf numFmtId="189" fontId="9" fillId="0" borderId="21" applyProtection="0"/>
    <xf numFmtId="189" fontId="9" fillId="0" borderId="21" applyProtection="0"/>
    <xf numFmtId="189" fontId="9" fillId="0" borderId="21" applyProtection="0"/>
    <xf numFmtId="189" fontId="9" fillId="0" borderId="21" applyProtection="0"/>
    <xf numFmtId="189" fontId="9" fillId="0" borderId="21" applyProtection="0"/>
    <xf numFmtId="189" fontId="9" fillId="0" borderId="21" applyProtection="0"/>
    <xf numFmtId="189" fontId="9" fillId="0" borderId="21" applyProtection="0"/>
    <xf numFmtId="189" fontId="9" fillId="0" borderId="21" applyProtection="0"/>
    <xf numFmtId="189" fontId="9" fillId="0" borderId="21" applyProtection="0"/>
    <xf numFmtId="189" fontId="9" fillId="0" borderId="21" applyProtection="0"/>
    <xf numFmtId="189" fontId="9" fillId="0" borderId="21" applyProtection="0"/>
    <xf numFmtId="189" fontId="9" fillId="0" borderId="21" applyProtection="0"/>
    <xf numFmtId="189" fontId="9" fillId="0" borderId="21" applyProtection="0"/>
    <xf numFmtId="189" fontId="9" fillId="0" borderId="21" applyProtection="0"/>
    <xf numFmtId="189" fontId="9" fillId="0" borderId="21" applyProtection="0"/>
    <xf numFmtId="4" fontId="67" fillId="0" borderId="21" applyProtection="0"/>
    <xf numFmtId="4" fontId="67" fillId="0" borderId="21" applyProtection="0"/>
    <xf numFmtId="4" fontId="67" fillId="0" borderId="21" applyProtection="0"/>
    <xf numFmtId="4" fontId="67" fillId="0" borderId="21" applyProtection="0"/>
    <xf numFmtId="4" fontId="67" fillId="0" borderId="21" applyProtection="0"/>
    <xf numFmtId="4" fontId="67" fillId="0" borderId="21" applyProtection="0"/>
    <xf numFmtId="4" fontId="67" fillId="0" borderId="21" applyProtection="0"/>
    <xf numFmtId="4" fontId="67" fillId="0" borderId="21" applyProtection="0"/>
    <xf numFmtId="4" fontId="67" fillId="0" borderId="21" applyProtection="0"/>
    <xf numFmtId="207" fontId="9" fillId="0" borderId="21" applyProtection="0"/>
    <xf numFmtId="207" fontId="9" fillId="0" borderId="21" applyProtection="0"/>
    <xf numFmtId="207" fontId="9" fillId="0" borderId="21" applyProtection="0"/>
    <xf numFmtId="207" fontId="9" fillId="0" borderId="21" applyProtection="0"/>
    <xf numFmtId="207" fontId="9" fillId="0" borderId="21" applyProtection="0"/>
    <xf numFmtId="207" fontId="9" fillId="0" borderId="21" applyProtection="0"/>
    <xf numFmtId="207" fontId="9" fillId="0" borderId="21" applyProtection="0"/>
    <xf numFmtId="207" fontId="9" fillId="0" borderId="21" applyProtection="0"/>
    <xf numFmtId="207" fontId="9" fillId="0" borderId="21" applyProtection="0"/>
    <xf numFmtId="207" fontId="9" fillId="0" borderId="21" applyProtection="0"/>
    <xf numFmtId="207" fontId="9" fillId="0" borderId="21" applyProtection="0"/>
    <xf numFmtId="207" fontId="9" fillId="0" borderId="21" applyProtection="0"/>
    <xf numFmtId="207" fontId="9" fillId="0" borderId="21" applyProtection="0"/>
    <xf numFmtId="207" fontId="9" fillId="0" borderId="21" applyProtection="0"/>
    <xf numFmtId="207" fontId="9" fillId="0" borderId="21" applyProtection="0"/>
    <xf numFmtId="207" fontId="9" fillId="0" borderId="21" applyProtection="0"/>
    <xf numFmtId="207" fontId="9" fillId="0" borderId="21" applyProtection="0"/>
    <xf numFmtId="207" fontId="9" fillId="0" borderId="21" applyProtection="0"/>
    <xf numFmtId="207" fontId="9" fillId="0" borderId="21" applyProtection="0"/>
    <xf numFmtId="207" fontId="9" fillId="0" borderId="21" applyProtection="0"/>
    <xf numFmtId="207" fontId="9" fillId="0" borderId="21" applyProtection="0"/>
    <xf numFmtId="207" fontId="9" fillId="0" borderId="21" applyProtection="0"/>
    <xf numFmtId="207" fontId="9" fillId="0" borderId="21" applyProtection="0"/>
    <xf numFmtId="207" fontId="9" fillId="0" borderId="21" applyProtection="0"/>
    <xf numFmtId="207" fontId="9" fillId="0" borderId="21" applyProtection="0"/>
    <xf numFmtId="207" fontId="9" fillId="0" borderId="21" applyProtection="0"/>
    <xf numFmtId="207" fontId="9" fillId="0" borderId="21" applyProtection="0"/>
    <xf numFmtId="207" fontId="9" fillId="0" borderId="21" applyProtection="0"/>
    <xf numFmtId="207" fontId="9" fillId="0" borderId="21" applyProtection="0"/>
    <xf numFmtId="207" fontId="9" fillId="0" borderId="21" applyProtection="0"/>
    <xf numFmtId="207" fontId="9" fillId="0" borderId="21" applyProtection="0"/>
    <xf numFmtId="207" fontId="9" fillId="0" borderId="21" applyProtection="0"/>
    <xf numFmtId="207" fontId="9" fillId="0" borderId="21" applyProtection="0"/>
    <xf numFmtId="207" fontId="9" fillId="0" borderId="21" applyProtection="0"/>
    <xf numFmtId="207" fontId="9" fillId="0" borderId="21" applyProtection="0"/>
    <xf numFmtId="207" fontId="9" fillId="0" borderId="21" applyProtection="0"/>
    <xf numFmtId="207" fontId="9" fillId="0" borderId="21" applyProtection="0"/>
    <xf numFmtId="207" fontId="9" fillId="0" borderId="21" applyProtection="0"/>
    <xf numFmtId="207" fontId="9" fillId="0" borderId="21" applyProtection="0"/>
    <xf numFmtId="207" fontId="9" fillId="0" borderId="21" applyProtection="0"/>
    <xf numFmtId="207" fontId="9" fillId="0" borderId="21" applyProtection="0"/>
    <xf numFmtId="207" fontId="9" fillId="0" borderId="21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69" fillId="37" borderId="22" applyNumberFormat="0" applyFont="0" applyAlignment="0" applyProtection="0"/>
    <xf numFmtId="0" fontId="69" fillId="37" borderId="22" applyNumberFormat="0" applyFont="0" applyAlignment="0" applyProtection="0"/>
    <xf numFmtId="0" fontId="9" fillId="37" borderId="22" applyNumberFormat="0" applyFont="0" applyAlignment="0" applyProtection="0"/>
    <xf numFmtId="0" fontId="6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6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69" fillId="37" borderId="22" applyNumberFormat="0" applyFont="0" applyAlignment="0" applyProtection="0"/>
    <xf numFmtId="0" fontId="69" fillId="37" borderId="22" applyNumberFormat="0" applyFont="0" applyAlignment="0" applyProtection="0"/>
    <xf numFmtId="0" fontId="69" fillId="37" borderId="22" applyNumberFormat="0" applyFont="0" applyAlignment="0" applyProtection="0"/>
    <xf numFmtId="0" fontId="69" fillId="37" borderId="22" applyNumberFormat="0" applyFont="0" applyAlignment="0" applyProtection="0"/>
    <xf numFmtId="0" fontId="6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69" fillId="37" borderId="22" applyNumberFormat="0" applyFont="0" applyAlignment="0" applyProtection="0"/>
    <xf numFmtId="0" fontId="69" fillId="37" borderId="22" applyNumberFormat="0" applyFont="0" applyAlignment="0" applyProtection="0"/>
    <xf numFmtId="0" fontId="69" fillId="37" borderId="22" applyNumberFormat="0" applyFont="0" applyAlignment="0" applyProtection="0"/>
    <xf numFmtId="0" fontId="69" fillId="37" borderId="22" applyNumberFormat="0" applyFont="0" applyAlignment="0" applyProtection="0"/>
    <xf numFmtId="0" fontId="69" fillId="37" borderId="22" applyNumberFormat="0" applyFont="0" applyAlignment="0" applyProtection="0"/>
    <xf numFmtId="0" fontId="69" fillId="37" borderId="22" applyNumberFormat="0" applyFont="0" applyAlignment="0" applyProtection="0"/>
    <xf numFmtId="0" fontId="9" fillId="37" borderId="22" applyNumberFormat="0" applyFont="0" applyAlignment="0" applyProtection="0"/>
    <xf numFmtId="0" fontId="6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177" fontId="70" fillId="0" borderId="0" applyNumberFormat="0" applyBorder="0">
      <protection locked="0"/>
    </xf>
    <xf numFmtId="0" fontId="71" fillId="0" borderId="0" applyNumberFormat="0" applyAlignment="0">
      <alignment horizontal="left"/>
    </xf>
    <xf numFmtId="0" fontId="72" fillId="0" borderId="0" applyNumberFormat="0" applyAlignment="0"/>
    <xf numFmtId="177" fontId="43" fillId="0" borderId="0" applyFont="0" applyFill="0" applyBorder="0" applyAlignment="0" applyProtection="0"/>
    <xf numFmtId="208" fontId="9" fillId="0" borderId="0" applyFont="0" applyFill="0" applyBorder="0" applyAlignment="0" applyProtection="0"/>
    <xf numFmtId="208" fontId="9" fillId="0" borderId="0" applyFont="0" applyFill="0" applyBorder="0" applyAlignment="0" applyProtection="0"/>
    <xf numFmtId="209" fontId="9" fillId="0" borderId="23" applyFont="0" applyFill="0" applyBorder="0" applyAlignment="0" applyProtection="0"/>
    <xf numFmtId="209" fontId="9" fillId="0" borderId="23" applyFont="0" applyFill="0" applyBorder="0" applyAlignment="0" applyProtection="0"/>
    <xf numFmtId="0" fontId="19" fillId="0" borderId="0" applyFont="0" applyFill="0" applyBorder="0" applyAlignment="0" applyProtection="0"/>
    <xf numFmtId="0" fontId="19" fillId="0" borderId="0" applyFont="0" applyFill="0" applyBorder="0" applyAlignment="0" applyProtection="0"/>
    <xf numFmtId="44" fontId="9" fillId="0" borderId="0" applyFont="0" applyFill="0" applyBorder="0" applyAlignment="0" applyProtection="0"/>
    <xf numFmtId="210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0" fontId="19" fillId="0" borderId="0" applyFont="0" applyFill="0" applyBorder="0" applyAlignment="0" applyProtection="0"/>
    <xf numFmtId="0" fontId="19" fillId="0" borderId="0" applyFont="0" applyFill="0" applyBorder="0" applyAlignment="0" applyProtection="0"/>
    <xf numFmtId="211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210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4" fontId="19" fillId="0" borderId="0" applyFont="0" applyFill="0" applyBorder="0" applyAlignment="0" applyProtection="0"/>
    <xf numFmtId="183" fontId="9" fillId="0" borderId="0" applyFont="0" applyFill="0" applyBorder="0" applyAlignment="0" applyProtection="0"/>
    <xf numFmtId="41" fontId="9" fillId="0" borderId="0">
      <protection locked="0"/>
    </xf>
    <xf numFmtId="212" fontId="9" fillId="0" borderId="0" applyFont="0" applyFill="0" applyBorder="0" applyAlignment="0" applyProtection="0"/>
    <xf numFmtId="212" fontId="9" fillId="0" borderId="0" applyFont="0" applyFill="0" applyBorder="0" applyAlignment="0" applyProtection="0"/>
    <xf numFmtId="212" fontId="9" fillId="0" borderId="0" applyFont="0" applyFill="0" applyBorder="0" applyAlignment="0" applyProtection="0"/>
    <xf numFmtId="212" fontId="9" fillId="0" borderId="0" applyFont="0" applyFill="0" applyBorder="0" applyAlignment="0" applyProtection="0"/>
    <xf numFmtId="212" fontId="9" fillId="0" borderId="0" applyFont="0" applyFill="0" applyBorder="0" applyAlignment="0" applyProtection="0"/>
    <xf numFmtId="212" fontId="9" fillId="0" borderId="0" applyFont="0" applyFill="0" applyBorder="0" applyAlignment="0" applyProtection="0"/>
    <xf numFmtId="212" fontId="9" fillId="0" borderId="0" applyFont="0" applyFill="0" applyBorder="0" applyAlignment="0" applyProtection="0"/>
    <xf numFmtId="212" fontId="9" fillId="0" borderId="0" applyFont="0" applyFill="0" applyBorder="0" applyAlignment="0" applyProtection="0"/>
    <xf numFmtId="212" fontId="9" fillId="0" borderId="0" applyFont="0" applyFill="0" applyBorder="0" applyAlignment="0" applyProtection="0"/>
    <xf numFmtId="212" fontId="9" fillId="0" borderId="0" applyFont="0" applyFill="0" applyBorder="0" applyAlignment="0" applyProtection="0"/>
    <xf numFmtId="212" fontId="9" fillId="0" borderId="0" applyFont="0" applyFill="0" applyBorder="0" applyAlignment="0" applyProtection="0"/>
    <xf numFmtId="212" fontId="9" fillId="0" borderId="0" applyFont="0" applyFill="0" applyBorder="0" applyAlignment="0" applyProtection="0"/>
    <xf numFmtId="212" fontId="9" fillId="0" borderId="0" applyFont="0" applyFill="0" applyBorder="0" applyAlignment="0" applyProtection="0"/>
    <xf numFmtId="212" fontId="9" fillId="0" borderId="0" applyFont="0" applyFill="0" applyBorder="0" applyAlignment="0" applyProtection="0"/>
    <xf numFmtId="212" fontId="9" fillId="0" borderId="0" applyFont="0" applyFill="0" applyBorder="0" applyAlignment="0" applyProtection="0"/>
    <xf numFmtId="212" fontId="9" fillId="0" borderId="0" applyFont="0" applyFill="0" applyBorder="0" applyAlignment="0" applyProtection="0"/>
    <xf numFmtId="212" fontId="9" fillId="0" borderId="0" applyFont="0" applyFill="0" applyBorder="0" applyAlignment="0" applyProtection="0"/>
    <xf numFmtId="212" fontId="9" fillId="0" borderId="0" applyFont="0" applyFill="0" applyBorder="0" applyAlignment="0" applyProtection="0"/>
    <xf numFmtId="212" fontId="9" fillId="0" borderId="0" applyFont="0" applyFill="0" applyBorder="0" applyAlignment="0" applyProtection="0"/>
    <xf numFmtId="212" fontId="9" fillId="0" borderId="0" applyFont="0" applyFill="0" applyBorder="0" applyAlignment="0" applyProtection="0"/>
    <xf numFmtId="212" fontId="9" fillId="0" borderId="0" applyFont="0" applyFill="0" applyBorder="0" applyAlignment="0" applyProtection="0"/>
    <xf numFmtId="212" fontId="9" fillId="0" borderId="0" applyFont="0" applyFill="0" applyBorder="0" applyAlignment="0" applyProtection="0"/>
    <xf numFmtId="212" fontId="9" fillId="0" borderId="0" applyFont="0" applyFill="0" applyBorder="0" applyAlignment="0" applyProtection="0"/>
    <xf numFmtId="41" fontId="9" fillId="0" borderId="0">
      <protection locked="0"/>
    </xf>
    <xf numFmtId="41" fontId="9" fillId="0" borderId="0">
      <protection locked="0"/>
    </xf>
    <xf numFmtId="172" fontId="9" fillId="0" borderId="0">
      <protection locked="0"/>
    </xf>
    <xf numFmtId="172" fontId="9" fillId="0" borderId="0">
      <protection locked="0"/>
    </xf>
    <xf numFmtId="41" fontId="9" fillId="0" borderId="0">
      <protection locked="0"/>
    </xf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41" fontId="9" fillId="0" borderId="0">
      <protection locked="0"/>
    </xf>
    <xf numFmtId="41" fontId="9" fillId="0" borderId="0">
      <protection locked="0"/>
    </xf>
    <xf numFmtId="172" fontId="9" fillId="0" borderId="0">
      <protection locked="0"/>
    </xf>
    <xf numFmtId="41" fontId="9" fillId="0" borderId="0">
      <protection locked="0"/>
    </xf>
    <xf numFmtId="172" fontId="9" fillId="0" borderId="0">
      <protection locked="0"/>
    </xf>
    <xf numFmtId="213" fontId="9" fillId="0" borderId="0" applyFont="0" applyFill="0" applyBorder="0" applyAlignment="0" applyProtection="0"/>
    <xf numFmtId="193" fontId="9" fillId="0" borderId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193" fontId="9" fillId="0" borderId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172" fontId="9" fillId="0" borderId="0">
      <protection locked="0"/>
    </xf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172" fontId="9" fillId="0" borderId="0">
      <protection locked="0"/>
    </xf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41" fontId="9" fillId="0" borderId="0">
      <protection locked="0"/>
    </xf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193" fontId="9" fillId="0" borderId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41" fontId="9" fillId="0" borderId="0">
      <protection locked="0"/>
    </xf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41" fontId="9" fillId="0" borderId="0">
      <protection locked="0"/>
    </xf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41" fontId="9" fillId="0" borderId="0">
      <protection locked="0"/>
    </xf>
    <xf numFmtId="41" fontId="9" fillId="0" borderId="0">
      <protection locked="0"/>
    </xf>
    <xf numFmtId="172" fontId="9" fillId="0" borderId="0">
      <protection locked="0"/>
    </xf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3" fontId="9" fillId="0" borderId="0" applyFont="0" applyFill="0" applyBorder="0" applyAlignment="0" applyProtection="0"/>
    <xf numFmtId="212" fontId="9" fillId="0" borderId="0" applyFont="0" applyFill="0" applyBorder="0" applyAlignment="0" applyProtection="0"/>
    <xf numFmtId="212" fontId="9" fillId="0" borderId="0" applyFont="0" applyFill="0" applyBorder="0" applyAlignment="0" applyProtection="0"/>
    <xf numFmtId="212" fontId="9" fillId="0" borderId="0" applyFont="0" applyFill="0" applyBorder="0" applyAlignment="0" applyProtection="0"/>
    <xf numFmtId="212" fontId="9" fillId="0" borderId="0" applyFont="0" applyFill="0" applyBorder="0" applyAlignment="0" applyProtection="0"/>
    <xf numFmtId="212" fontId="9" fillId="0" borderId="0" applyFont="0" applyFill="0" applyBorder="0" applyAlignment="0" applyProtection="0"/>
    <xf numFmtId="212" fontId="9" fillId="0" borderId="0" applyFont="0" applyFill="0" applyBorder="0" applyAlignment="0" applyProtection="0"/>
    <xf numFmtId="212" fontId="9" fillId="0" borderId="0" applyFont="0" applyFill="0" applyBorder="0" applyAlignment="0" applyProtection="0"/>
    <xf numFmtId="212" fontId="9" fillId="0" borderId="0" applyFont="0" applyFill="0" applyBorder="0" applyAlignment="0" applyProtection="0"/>
    <xf numFmtId="212" fontId="9" fillId="0" borderId="0" applyFont="0" applyFill="0" applyBorder="0" applyAlignment="0" applyProtection="0"/>
    <xf numFmtId="212" fontId="9" fillId="0" borderId="0" applyFont="0" applyFill="0" applyBorder="0" applyAlignment="0" applyProtection="0"/>
    <xf numFmtId="212" fontId="9" fillId="0" borderId="0" applyFont="0" applyFill="0" applyBorder="0" applyAlignment="0" applyProtection="0"/>
    <xf numFmtId="212" fontId="9" fillId="0" borderId="0" applyFont="0" applyFill="0" applyBorder="0" applyAlignment="0" applyProtection="0"/>
    <xf numFmtId="212" fontId="9" fillId="0" borderId="0" applyFont="0" applyFill="0" applyBorder="0" applyAlignment="0" applyProtection="0"/>
    <xf numFmtId="212" fontId="9" fillId="0" borderId="0" applyFont="0" applyFill="0" applyBorder="0" applyAlignment="0" applyProtection="0"/>
    <xf numFmtId="212" fontId="9" fillId="0" borderId="0" applyFont="0" applyFill="0" applyBorder="0" applyAlignment="0" applyProtection="0"/>
    <xf numFmtId="212" fontId="9" fillId="0" borderId="0" applyFont="0" applyFill="0" applyBorder="0" applyAlignment="0" applyProtection="0"/>
    <xf numFmtId="212" fontId="9" fillId="0" borderId="0" applyFont="0" applyFill="0" applyBorder="0" applyAlignment="0" applyProtection="0"/>
    <xf numFmtId="212" fontId="9" fillId="0" borderId="0" applyFont="0" applyFill="0" applyBorder="0" applyAlignment="0" applyProtection="0"/>
    <xf numFmtId="212" fontId="9" fillId="0" borderId="0" applyFont="0" applyFill="0" applyBorder="0" applyAlignment="0" applyProtection="0"/>
    <xf numFmtId="193" fontId="9" fillId="0" borderId="0" applyFill="0" applyBorder="0" applyAlignment="0" applyProtection="0"/>
    <xf numFmtId="214" fontId="73" fillId="0" borderId="0">
      <alignment readingOrder="1"/>
      <protection locked="0"/>
    </xf>
    <xf numFmtId="0" fontId="69" fillId="0" borderId="0" applyProtection="0"/>
    <xf numFmtId="0" fontId="69" fillId="0" borderId="0" applyProtection="0"/>
    <xf numFmtId="0" fontId="69" fillId="0" borderId="0" applyProtection="0"/>
    <xf numFmtId="0" fontId="69" fillId="0" borderId="0" applyProtection="0"/>
    <xf numFmtId="0" fontId="69" fillId="0" borderId="0" applyProtection="0"/>
    <xf numFmtId="0" fontId="69" fillId="0" borderId="0" applyProtection="0"/>
    <xf numFmtId="0" fontId="69" fillId="0" borderId="0" applyProtection="0"/>
    <xf numFmtId="0" fontId="69" fillId="0" borderId="0" applyProtection="0"/>
    <xf numFmtId="0" fontId="69" fillId="0" borderId="0" applyProtection="0"/>
    <xf numFmtId="0" fontId="69" fillId="0" borderId="0" applyProtection="0"/>
    <xf numFmtId="0" fontId="69" fillId="0" borderId="0" applyProtection="0"/>
    <xf numFmtId="214" fontId="73" fillId="0" borderId="0">
      <alignment readingOrder="1"/>
      <protection locked="0"/>
    </xf>
    <xf numFmtId="14" fontId="9" fillId="0" borderId="0" applyFont="0" applyFill="0" applyBorder="0" applyAlignment="0" applyProtection="0"/>
    <xf numFmtId="215" fontId="9" fillId="0" borderId="0" applyFill="0" applyBorder="0" applyAlignment="0" applyProtection="0"/>
    <xf numFmtId="14" fontId="9" fillId="0" borderId="0" applyFont="0" applyFill="0" applyBorder="0" applyAlignment="0" applyProtection="0"/>
    <xf numFmtId="214" fontId="73" fillId="0" borderId="0">
      <alignment readingOrder="1"/>
      <protection locked="0"/>
    </xf>
    <xf numFmtId="14" fontId="9" fillId="0" borderId="0" applyFont="0" applyFill="0" applyBorder="0" applyAlignment="0" applyProtection="0"/>
    <xf numFmtId="214" fontId="74" fillId="0" borderId="0">
      <protection locked="0"/>
    </xf>
    <xf numFmtId="14" fontId="9" fillId="0" borderId="0" applyFont="0" applyFill="0" applyBorder="0" applyAlignment="0" applyProtection="0"/>
    <xf numFmtId="214" fontId="73" fillId="0" borderId="0">
      <alignment readingOrder="1"/>
      <protection locked="0"/>
    </xf>
    <xf numFmtId="14" fontId="9" fillId="0" borderId="0" applyFont="0" applyFill="0" applyBorder="0" applyAlignment="0" applyProtection="0"/>
    <xf numFmtId="14" fontId="9" fillId="0" borderId="0" applyFont="0" applyFill="0" applyBorder="0" applyAlignment="0" applyProtection="0"/>
    <xf numFmtId="214" fontId="73" fillId="0" borderId="0">
      <alignment readingOrder="1"/>
      <protection locked="0"/>
    </xf>
    <xf numFmtId="14" fontId="9" fillId="0" borderId="0" applyFont="0" applyFill="0" applyBorder="0" applyAlignment="0" applyProtection="0"/>
    <xf numFmtId="14" fontId="9" fillId="0" borderId="0" applyFont="0" applyFill="0" applyBorder="0" applyAlignment="0" applyProtection="0"/>
    <xf numFmtId="214" fontId="73" fillId="0" borderId="0">
      <alignment readingOrder="1"/>
      <protection locked="0"/>
    </xf>
    <xf numFmtId="14" fontId="9" fillId="0" borderId="0" applyFont="0" applyFill="0" applyBorder="0" applyAlignment="0" applyProtection="0"/>
    <xf numFmtId="14" fontId="9" fillId="0" borderId="0" applyFont="0" applyFill="0" applyBorder="0" applyAlignment="0" applyProtection="0"/>
    <xf numFmtId="214" fontId="74" fillId="0" borderId="0">
      <alignment readingOrder="1"/>
      <protection locked="0"/>
    </xf>
    <xf numFmtId="0" fontId="69" fillId="0" borderId="0" applyProtection="0"/>
    <xf numFmtId="0" fontId="69" fillId="0" borderId="0" applyProtection="0"/>
    <xf numFmtId="215" fontId="9" fillId="0" borderId="0" applyFill="0" applyBorder="0" applyAlignment="0" applyProtection="0"/>
    <xf numFmtId="0" fontId="69" fillId="0" borderId="0" applyProtection="0"/>
    <xf numFmtId="0" fontId="69" fillId="0" borderId="0" applyProtection="0"/>
    <xf numFmtId="214" fontId="74" fillId="0" borderId="0">
      <alignment readingOrder="1"/>
      <protection locked="0"/>
    </xf>
    <xf numFmtId="0" fontId="69" fillId="0" borderId="0" applyProtection="0"/>
    <xf numFmtId="0" fontId="69" fillId="0" borderId="0" applyProtection="0"/>
    <xf numFmtId="14" fontId="75" fillId="0" borderId="0" applyFill="0" applyBorder="0" applyAlignment="0"/>
    <xf numFmtId="215" fontId="9" fillId="0" borderId="0" applyFill="0" applyBorder="0" applyAlignment="0" applyProtection="0"/>
    <xf numFmtId="37" fontId="76" fillId="35" borderId="0"/>
    <xf numFmtId="38" fontId="7" fillId="0" borderId="24">
      <alignment vertical="center"/>
    </xf>
    <xf numFmtId="0" fontId="67" fillId="0" borderId="0">
      <alignment horizontal="justify" wrapText="1"/>
    </xf>
    <xf numFmtId="37" fontId="76" fillId="35" borderId="25"/>
    <xf numFmtId="37" fontId="76" fillId="35" borderId="25"/>
    <xf numFmtId="37" fontId="76" fillId="35" borderId="25"/>
    <xf numFmtId="37" fontId="76" fillId="35" borderId="25"/>
    <xf numFmtId="37" fontId="76" fillId="35" borderId="25"/>
    <xf numFmtId="37" fontId="76" fillId="35" borderId="25"/>
    <xf numFmtId="37" fontId="76" fillId="35" borderId="25"/>
    <xf numFmtId="37" fontId="76" fillId="35" borderId="25"/>
    <xf numFmtId="37" fontId="76" fillId="35" borderId="25"/>
    <xf numFmtId="37" fontId="76" fillId="35" borderId="25"/>
    <xf numFmtId="37" fontId="76" fillId="35" borderId="25"/>
    <xf numFmtId="37" fontId="76" fillId="35" borderId="25"/>
    <xf numFmtId="37" fontId="76" fillId="35" borderId="25"/>
    <xf numFmtId="37" fontId="76" fillId="35" borderId="25"/>
    <xf numFmtId="37" fontId="76" fillId="35" borderId="25"/>
    <xf numFmtId="37" fontId="76" fillId="35" borderId="25"/>
    <xf numFmtId="37" fontId="76" fillId="35" borderId="25"/>
    <xf numFmtId="37" fontId="76" fillId="35" borderId="25"/>
    <xf numFmtId="195" fontId="9" fillId="0" borderId="0" applyFont="0" applyFill="0" applyBorder="0" applyAlignment="0" applyProtection="0"/>
    <xf numFmtId="195" fontId="9" fillId="0" borderId="0" applyFont="0" applyFill="0" applyBorder="0" applyAlignment="0" applyProtection="0"/>
    <xf numFmtId="207" fontId="77" fillId="0" borderId="0">
      <alignment horizontal="center" vertical="center"/>
    </xf>
    <xf numFmtId="0" fontId="78" fillId="75" borderId="0" applyNumberFormat="0" applyBorder="0" applyAlignment="0" applyProtection="0"/>
    <xf numFmtId="0" fontId="79" fillId="75" borderId="0" applyNumberFormat="0" applyBorder="0" applyAlignment="0" applyProtection="0"/>
    <xf numFmtId="0" fontId="78" fillId="76" borderId="0" applyNumberFormat="0" applyBorder="0" applyAlignment="0" applyProtection="0"/>
    <xf numFmtId="0" fontId="79" fillId="76" borderId="0" applyNumberFormat="0" applyBorder="0" applyAlignment="0" applyProtection="0"/>
    <xf numFmtId="0" fontId="78" fillId="77" borderId="0" applyNumberFormat="0" applyBorder="0" applyAlignment="0" applyProtection="0"/>
    <xf numFmtId="0" fontId="79" fillId="77" borderId="0" applyNumberFormat="0" applyBorder="0" applyAlignment="0" applyProtection="0"/>
    <xf numFmtId="0" fontId="80" fillId="0" borderId="0" applyNumberFormat="0" applyFill="0" applyBorder="0" applyAlignment="0" applyProtection="0"/>
    <xf numFmtId="0" fontId="25" fillId="58" borderId="0" applyNumberFormat="0" applyBorder="0" applyAlignment="0" applyProtection="0"/>
    <xf numFmtId="0" fontId="25" fillId="51" borderId="0" applyNumberFormat="0" applyBorder="0" applyAlignment="0" applyProtection="0"/>
    <xf numFmtId="0" fontId="25" fillId="48" borderId="0" applyNumberFormat="0" applyBorder="0" applyAlignment="0" applyProtection="0"/>
    <xf numFmtId="0" fontId="25" fillId="66" borderId="0" applyNumberFormat="0" applyBorder="0" applyAlignment="0" applyProtection="0"/>
    <xf numFmtId="0" fontId="25" fillId="49" borderId="0" applyNumberFormat="0" applyBorder="0" applyAlignment="0" applyProtection="0"/>
    <xf numFmtId="0" fontId="25" fillId="63" borderId="0" applyNumberFormat="0" applyBorder="0" applyAlignment="0" applyProtection="0"/>
    <xf numFmtId="37" fontId="81" fillId="78" borderId="0"/>
    <xf numFmtId="14" fontId="9" fillId="0" borderId="0" applyFill="0" applyBorder="0" applyAlignment="0"/>
    <xf numFmtId="177" fontId="43" fillId="0" borderId="0" applyFill="0" applyBorder="0" applyAlignment="0"/>
    <xf numFmtId="14" fontId="9" fillId="0" borderId="0" applyFill="0" applyBorder="0" applyAlignment="0"/>
    <xf numFmtId="181" fontId="9" fillId="0" borderId="0" applyFill="0" applyBorder="0" applyAlignment="0"/>
    <xf numFmtId="177" fontId="43" fillId="0" borderId="0" applyFill="0" applyBorder="0" applyAlignment="0"/>
    <xf numFmtId="0" fontId="82" fillId="0" borderId="0" applyNumberFormat="0" applyAlignment="0">
      <alignment horizontal="left"/>
    </xf>
    <xf numFmtId="0" fontId="83" fillId="46" borderId="15" applyNumberFormat="0" applyAlignment="0" applyProtection="0"/>
    <xf numFmtId="0" fontId="83" fillId="46" borderId="15" applyNumberFormat="0" applyAlignment="0" applyProtection="0"/>
    <xf numFmtId="0" fontId="83" fillId="46" borderId="15" applyNumberFormat="0" applyAlignment="0" applyProtection="0"/>
    <xf numFmtId="0" fontId="83" fillId="46" borderId="15" applyNumberFormat="0" applyAlignment="0" applyProtection="0"/>
    <xf numFmtId="0" fontId="83" fillId="46" borderId="15" applyNumberFormat="0" applyAlignment="0" applyProtection="0"/>
    <xf numFmtId="0" fontId="83" fillId="46" borderId="15" applyNumberFormat="0" applyAlignment="0" applyProtection="0"/>
    <xf numFmtId="0" fontId="83" fillId="46" borderId="15" applyNumberFormat="0" applyAlignment="0" applyProtection="0"/>
    <xf numFmtId="0" fontId="83" fillId="46" borderId="15" applyNumberFormat="0" applyAlignment="0" applyProtection="0"/>
    <xf numFmtId="0" fontId="83" fillId="46" borderId="15" applyNumberFormat="0" applyAlignment="0" applyProtection="0"/>
    <xf numFmtId="0" fontId="83" fillId="46" borderId="15" applyNumberFormat="0" applyAlignment="0" applyProtection="0"/>
    <xf numFmtId="0" fontId="83" fillId="46" borderId="15" applyNumberFormat="0" applyAlignment="0" applyProtection="0"/>
    <xf numFmtId="0" fontId="83" fillId="46" borderId="15" applyNumberFormat="0" applyAlignment="0" applyProtection="0"/>
    <xf numFmtId="0" fontId="83" fillId="46" borderId="15" applyNumberFormat="0" applyAlignment="0" applyProtection="0"/>
    <xf numFmtId="0" fontId="83" fillId="46" borderId="15" applyNumberFormat="0" applyAlignment="0" applyProtection="0"/>
    <xf numFmtId="0" fontId="83" fillId="46" borderId="15" applyNumberFormat="0" applyAlignment="0" applyProtection="0"/>
    <xf numFmtId="0" fontId="83" fillId="46" borderId="15" applyNumberFormat="0" applyAlignment="0" applyProtection="0"/>
    <xf numFmtId="0" fontId="83" fillId="46" borderId="15" applyNumberFormat="0" applyAlignment="0" applyProtection="0"/>
    <xf numFmtId="0" fontId="83" fillId="46" borderId="15" applyNumberFormat="0" applyAlignment="0" applyProtection="0"/>
    <xf numFmtId="0" fontId="83" fillId="46" borderId="15" applyNumberFormat="0" applyAlignment="0" applyProtection="0"/>
    <xf numFmtId="0" fontId="83" fillId="46" borderId="15" applyNumberFormat="0" applyAlignment="0" applyProtection="0"/>
    <xf numFmtId="0" fontId="83" fillId="46" borderId="15" applyNumberFormat="0" applyAlignment="0" applyProtection="0"/>
    <xf numFmtId="0" fontId="83" fillId="46" borderId="15" applyNumberFormat="0" applyAlignment="0" applyProtection="0"/>
    <xf numFmtId="0" fontId="83" fillId="46" borderId="15" applyNumberFormat="0" applyAlignment="0" applyProtection="0"/>
    <xf numFmtId="0" fontId="83" fillId="46" borderId="15" applyNumberFormat="0" applyAlignment="0" applyProtection="0"/>
    <xf numFmtId="0" fontId="83" fillId="46" borderId="15" applyNumberFormat="0" applyAlignment="0" applyProtection="0"/>
    <xf numFmtId="0" fontId="83" fillId="46" borderId="15" applyNumberFormat="0" applyAlignment="0" applyProtection="0"/>
    <xf numFmtId="0" fontId="83" fillId="46" borderId="15" applyNumberFormat="0" applyAlignment="0" applyProtection="0"/>
    <xf numFmtId="0" fontId="83" fillId="46" borderId="15" applyNumberFormat="0" applyAlignment="0" applyProtection="0"/>
    <xf numFmtId="0" fontId="83" fillId="46" borderId="15" applyNumberFormat="0" applyAlignment="0" applyProtection="0"/>
    <xf numFmtId="0" fontId="83" fillId="46" borderId="15" applyNumberFormat="0" applyAlignment="0" applyProtection="0"/>
    <xf numFmtId="0" fontId="83" fillId="46" borderId="15" applyNumberFormat="0" applyAlignment="0" applyProtection="0"/>
    <xf numFmtId="0" fontId="83" fillId="46" borderId="15" applyNumberFormat="0" applyAlignment="0" applyProtection="0"/>
    <xf numFmtId="0" fontId="83" fillId="46" borderId="15" applyNumberFormat="0" applyAlignment="0" applyProtection="0"/>
    <xf numFmtId="0" fontId="83" fillId="46" borderId="15" applyNumberFormat="0" applyAlignment="0" applyProtection="0"/>
    <xf numFmtId="0" fontId="83" fillId="46" borderId="15" applyNumberFormat="0" applyAlignment="0" applyProtection="0"/>
    <xf numFmtId="0" fontId="83" fillId="46" borderId="15" applyNumberFormat="0" applyAlignment="0" applyProtection="0"/>
    <xf numFmtId="0" fontId="83" fillId="46" borderId="15" applyNumberFormat="0" applyAlignment="0" applyProtection="0"/>
    <xf numFmtId="0" fontId="83" fillId="46" borderId="15" applyNumberFormat="0" applyAlignment="0" applyProtection="0"/>
    <xf numFmtId="0" fontId="83" fillId="46" borderId="15" applyNumberFormat="0" applyAlignment="0" applyProtection="0"/>
    <xf numFmtId="0" fontId="83" fillId="46" borderId="15" applyNumberFormat="0" applyAlignment="0" applyProtection="0"/>
    <xf numFmtId="0" fontId="83" fillId="46" borderId="15" applyNumberFormat="0" applyAlignment="0" applyProtection="0"/>
    <xf numFmtId="0" fontId="83" fillId="46" borderId="15" applyNumberFormat="0" applyAlignment="0" applyProtection="0"/>
    <xf numFmtId="0" fontId="83" fillId="46" borderId="15" applyNumberFormat="0" applyAlignment="0" applyProtection="0"/>
    <xf numFmtId="0" fontId="83" fillId="46" borderId="15" applyNumberFormat="0" applyAlignment="0" applyProtection="0"/>
    <xf numFmtId="0" fontId="83" fillId="46" borderId="15" applyNumberFormat="0" applyAlignment="0" applyProtection="0"/>
    <xf numFmtId="0" fontId="83" fillId="46" borderId="15" applyNumberFormat="0" applyAlignment="0" applyProtection="0"/>
    <xf numFmtId="0" fontId="83" fillId="46" borderId="15" applyNumberFormat="0" applyAlignment="0" applyProtection="0"/>
    <xf numFmtId="0" fontId="83" fillId="46" borderId="15" applyNumberFormat="0" applyAlignment="0" applyProtection="0"/>
    <xf numFmtId="0" fontId="83" fillId="46" borderId="15" applyNumberFormat="0" applyAlignment="0" applyProtection="0"/>
    <xf numFmtId="0" fontId="83" fillId="46" borderId="15" applyNumberFormat="0" applyAlignment="0" applyProtection="0"/>
    <xf numFmtId="0" fontId="83" fillId="46" borderId="15" applyNumberFormat="0" applyAlignment="0" applyProtection="0"/>
    <xf numFmtId="0" fontId="83" fillId="46" borderId="15" applyNumberFormat="0" applyAlignment="0" applyProtection="0"/>
    <xf numFmtId="0" fontId="83" fillId="46" borderId="15" applyNumberFormat="0" applyAlignment="0" applyProtection="0"/>
    <xf numFmtId="0" fontId="83" fillId="46" borderId="15" applyNumberFormat="0" applyAlignment="0" applyProtection="0"/>
    <xf numFmtId="0" fontId="83" fillId="46" borderId="15" applyNumberFormat="0" applyAlignment="0" applyProtection="0"/>
    <xf numFmtId="0" fontId="83" fillId="46" borderId="15" applyNumberFormat="0" applyAlignment="0" applyProtection="0"/>
    <xf numFmtId="0" fontId="83" fillId="46" borderId="15" applyNumberFormat="0" applyAlignment="0" applyProtection="0"/>
    <xf numFmtId="0" fontId="83" fillId="46" borderId="15" applyNumberFormat="0" applyAlignment="0" applyProtection="0"/>
    <xf numFmtId="0" fontId="83" fillId="46" borderId="15" applyNumberFormat="0" applyAlignment="0" applyProtection="0"/>
    <xf numFmtId="0" fontId="83" fillId="46" borderId="15" applyNumberFormat="0" applyAlignment="0" applyProtection="0"/>
    <xf numFmtId="0" fontId="83" fillId="46" borderId="15" applyNumberFormat="0" applyAlignment="0" applyProtection="0"/>
    <xf numFmtId="0" fontId="83" fillId="46" borderId="15" applyNumberFormat="0" applyAlignment="0" applyProtection="0"/>
    <xf numFmtId="0" fontId="83" fillId="46" borderId="15" applyNumberFormat="0" applyAlignment="0" applyProtection="0"/>
    <xf numFmtId="0" fontId="83" fillId="46" borderId="15" applyNumberFormat="0" applyAlignment="0" applyProtection="0"/>
    <xf numFmtId="0" fontId="83" fillId="46" borderId="15" applyNumberFormat="0" applyAlignment="0" applyProtection="0"/>
    <xf numFmtId="0" fontId="83" fillId="46" borderId="15" applyNumberFormat="0" applyAlignment="0" applyProtection="0"/>
    <xf numFmtId="0" fontId="83" fillId="46" borderId="15" applyNumberFormat="0" applyAlignment="0" applyProtection="0"/>
    <xf numFmtId="0" fontId="83" fillId="46" borderId="15" applyNumberFormat="0" applyAlignment="0" applyProtection="0"/>
    <xf numFmtId="0" fontId="83" fillId="46" borderId="15" applyNumberFormat="0" applyAlignment="0" applyProtection="0"/>
    <xf numFmtId="0" fontId="83" fillId="46" borderId="15" applyNumberFormat="0" applyAlignment="0" applyProtection="0"/>
    <xf numFmtId="0" fontId="83" fillId="46" borderId="15" applyNumberFormat="0" applyAlignment="0" applyProtection="0"/>
    <xf numFmtId="0" fontId="83" fillId="46" borderId="15" applyNumberFormat="0" applyAlignment="0" applyProtection="0"/>
    <xf numFmtId="0" fontId="83" fillId="46" borderId="15" applyNumberFormat="0" applyAlignment="0" applyProtection="0"/>
    <xf numFmtId="0" fontId="83" fillId="46" borderId="15" applyNumberFormat="0" applyAlignment="0" applyProtection="0"/>
    <xf numFmtId="0" fontId="83" fillId="46" borderId="15" applyNumberFormat="0" applyAlignment="0" applyProtection="0"/>
    <xf numFmtId="0" fontId="83" fillId="46" borderId="15" applyNumberFormat="0" applyAlignment="0" applyProtection="0"/>
    <xf numFmtId="0" fontId="83" fillId="46" borderId="15" applyNumberFormat="0" applyAlignment="0" applyProtection="0"/>
    <xf numFmtId="0" fontId="83" fillId="46" borderId="15" applyNumberFormat="0" applyAlignment="0" applyProtection="0"/>
    <xf numFmtId="0" fontId="83" fillId="46" borderId="15" applyNumberFormat="0" applyAlignment="0" applyProtection="0"/>
    <xf numFmtId="0" fontId="83" fillId="46" borderId="15" applyNumberFormat="0" applyAlignment="0" applyProtection="0"/>
    <xf numFmtId="0" fontId="83" fillId="46" borderId="15" applyNumberFormat="0" applyAlignment="0" applyProtection="0"/>
    <xf numFmtId="0" fontId="83" fillId="46" borderId="15" applyNumberFormat="0" applyAlignment="0" applyProtection="0"/>
    <xf numFmtId="0" fontId="83" fillId="46" borderId="15" applyNumberFormat="0" applyAlignment="0" applyProtection="0"/>
    <xf numFmtId="0" fontId="83" fillId="46" borderId="15" applyNumberFormat="0" applyAlignment="0" applyProtection="0"/>
    <xf numFmtId="0" fontId="83" fillId="46" borderId="15" applyNumberFormat="0" applyAlignment="0" applyProtection="0"/>
    <xf numFmtId="0" fontId="83" fillId="46" borderId="15" applyNumberFormat="0" applyAlignment="0" applyProtection="0"/>
    <xf numFmtId="0" fontId="83" fillId="46" borderId="15" applyNumberFormat="0" applyAlignment="0" applyProtection="0"/>
    <xf numFmtId="0" fontId="83" fillId="46" borderId="15" applyNumberFormat="0" applyAlignment="0" applyProtection="0"/>
    <xf numFmtId="0" fontId="83" fillId="46" borderId="15" applyNumberFormat="0" applyAlignment="0" applyProtection="0"/>
    <xf numFmtId="0" fontId="83" fillId="46" borderId="15" applyNumberFormat="0" applyAlignment="0" applyProtection="0"/>
    <xf numFmtId="0" fontId="83" fillId="46" borderId="15" applyNumberFormat="0" applyAlignment="0" applyProtection="0"/>
    <xf numFmtId="0" fontId="83" fillId="46" borderId="15" applyNumberFormat="0" applyAlignment="0" applyProtection="0"/>
    <xf numFmtId="0" fontId="83" fillId="46" borderId="15" applyNumberFormat="0" applyAlignment="0" applyProtection="0"/>
    <xf numFmtId="0" fontId="83" fillId="46" borderId="15" applyNumberFormat="0" applyAlignment="0" applyProtection="0"/>
    <xf numFmtId="0" fontId="83" fillId="46" borderId="15" applyNumberFormat="0" applyAlignment="0" applyProtection="0"/>
    <xf numFmtId="0" fontId="83" fillId="46" borderId="15" applyNumberFormat="0" applyAlignment="0" applyProtection="0"/>
    <xf numFmtId="0" fontId="83" fillId="46" borderId="15" applyNumberFormat="0" applyAlignment="0" applyProtection="0"/>
    <xf numFmtId="0" fontId="83" fillId="46" borderId="15" applyNumberFormat="0" applyAlignment="0" applyProtection="0"/>
    <xf numFmtId="0" fontId="83" fillId="46" borderId="15" applyNumberFormat="0" applyAlignment="0" applyProtection="0"/>
    <xf numFmtId="0" fontId="83" fillId="46" borderId="15" applyNumberFormat="0" applyAlignment="0" applyProtection="0"/>
    <xf numFmtId="0" fontId="83" fillId="46" borderId="15" applyNumberFormat="0" applyAlignment="0" applyProtection="0"/>
    <xf numFmtId="0" fontId="83" fillId="46" borderId="15" applyNumberFormat="0" applyAlignment="0" applyProtection="0"/>
    <xf numFmtId="0" fontId="83" fillId="46" borderId="15" applyNumberFormat="0" applyAlignment="0" applyProtection="0"/>
    <xf numFmtId="0" fontId="83" fillId="46" borderId="15" applyNumberFormat="0" applyAlignment="0" applyProtection="0"/>
    <xf numFmtId="0" fontId="83" fillId="46" borderId="15" applyNumberFormat="0" applyAlignment="0" applyProtection="0"/>
    <xf numFmtId="0" fontId="83" fillId="46" borderId="15" applyNumberFormat="0" applyAlignment="0" applyProtection="0"/>
    <xf numFmtId="0" fontId="83" fillId="46" borderId="15" applyNumberFormat="0" applyAlignment="0" applyProtection="0"/>
    <xf numFmtId="0" fontId="83" fillId="46" borderId="15" applyNumberFormat="0" applyAlignment="0" applyProtection="0"/>
    <xf numFmtId="0" fontId="83" fillId="46" borderId="15" applyNumberFormat="0" applyAlignment="0" applyProtection="0"/>
    <xf numFmtId="0" fontId="83" fillId="46" borderId="15" applyNumberFormat="0" applyAlignment="0" applyProtection="0"/>
    <xf numFmtId="0" fontId="83" fillId="46" borderId="15" applyNumberFormat="0" applyAlignment="0" applyProtection="0"/>
    <xf numFmtId="0" fontId="83" fillId="46" borderId="15" applyNumberFormat="0" applyAlignment="0" applyProtection="0"/>
    <xf numFmtId="0" fontId="83" fillId="46" borderId="15" applyNumberFormat="0" applyAlignment="0" applyProtection="0"/>
    <xf numFmtId="0" fontId="83" fillId="46" borderId="15" applyNumberFormat="0" applyAlignment="0" applyProtection="0"/>
    <xf numFmtId="0" fontId="83" fillId="46" borderId="15" applyNumberFormat="0" applyAlignment="0" applyProtection="0"/>
    <xf numFmtId="0" fontId="83" fillId="36" borderId="15" applyNumberFormat="0" applyAlignment="0" applyProtection="0"/>
    <xf numFmtId="0" fontId="83" fillId="36" borderId="15" applyNumberFormat="0" applyAlignment="0" applyProtection="0"/>
    <xf numFmtId="0" fontId="83" fillId="36" borderId="15" applyNumberFormat="0" applyAlignment="0" applyProtection="0"/>
    <xf numFmtId="0" fontId="83" fillId="36" borderId="15" applyNumberFormat="0" applyAlignment="0" applyProtection="0"/>
    <xf numFmtId="0" fontId="83" fillId="36" borderId="15" applyNumberFormat="0" applyAlignment="0" applyProtection="0"/>
    <xf numFmtId="0" fontId="83" fillId="36" borderId="15" applyNumberFormat="0" applyAlignment="0" applyProtection="0"/>
    <xf numFmtId="0" fontId="83" fillId="36" borderId="15" applyNumberFormat="0" applyAlignment="0" applyProtection="0"/>
    <xf numFmtId="0" fontId="83" fillId="36" borderId="15" applyNumberFormat="0" applyAlignment="0" applyProtection="0"/>
    <xf numFmtId="0" fontId="83" fillId="36" borderId="15" applyNumberFormat="0" applyAlignment="0" applyProtection="0"/>
    <xf numFmtId="0" fontId="83" fillId="36" borderId="15" applyNumberFormat="0" applyAlignment="0" applyProtection="0"/>
    <xf numFmtId="0" fontId="83" fillId="36" borderId="15" applyNumberFormat="0" applyAlignment="0" applyProtection="0"/>
    <xf numFmtId="0" fontId="83" fillId="36" borderId="15" applyNumberFormat="0" applyAlignment="0" applyProtection="0"/>
    <xf numFmtId="0" fontId="83" fillId="36" borderId="15" applyNumberFormat="0" applyAlignment="0" applyProtection="0"/>
    <xf numFmtId="0" fontId="83" fillId="36" borderId="15" applyNumberFormat="0" applyAlignment="0" applyProtection="0"/>
    <xf numFmtId="0" fontId="83" fillId="36" borderId="15" applyNumberFormat="0" applyAlignment="0" applyProtection="0"/>
    <xf numFmtId="0" fontId="83" fillId="36" borderId="15" applyNumberFormat="0" applyAlignment="0" applyProtection="0"/>
    <xf numFmtId="0" fontId="83" fillId="36" borderId="15" applyNumberFormat="0" applyAlignment="0" applyProtection="0"/>
    <xf numFmtId="0" fontId="83" fillId="36" borderId="15" applyNumberFormat="0" applyAlignment="0" applyProtection="0"/>
    <xf numFmtId="0" fontId="83" fillId="36" borderId="15" applyNumberFormat="0" applyAlignment="0" applyProtection="0"/>
    <xf numFmtId="0" fontId="83" fillId="36" borderId="15" applyNumberFormat="0" applyAlignment="0" applyProtection="0"/>
    <xf numFmtId="0" fontId="83" fillId="36" borderId="15" applyNumberFormat="0" applyAlignment="0" applyProtection="0"/>
    <xf numFmtId="0" fontId="83" fillId="36" borderId="15" applyNumberFormat="0" applyAlignment="0" applyProtection="0"/>
    <xf numFmtId="0" fontId="83" fillId="36" borderId="15" applyNumberFormat="0" applyAlignment="0" applyProtection="0"/>
    <xf numFmtId="0" fontId="83" fillId="36" borderId="15" applyNumberFormat="0" applyAlignment="0" applyProtection="0"/>
    <xf numFmtId="0" fontId="83" fillId="36" borderId="15" applyNumberFormat="0" applyAlignment="0" applyProtection="0"/>
    <xf numFmtId="0" fontId="83" fillId="36" borderId="15" applyNumberFormat="0" applyAlignment="0" applyProtection="0"/>
    <xf numFmtId="0" fontId="83" fillId="36" borderId="15" applyNumberFormat="0" applyAlignment="0" applyProtection="0"/>
    <xf numFmtId="0" fontId="83" fillId="36" borderId="15" applyNumberFormat="0" applyAlignment="0" applyProtection="0"/>
    <xf numFmtId="0" fontId="83" fillId="36" borderId="15" applyNumberFormat="0" applyAlignment="0" applyProtection="0"/>
    <xf numFmtId="0" fontId="83" fillId="36" borderId="15" applyNumberFormat="0" applyAlignment="0" applyProtection="0"/>
    <xf numFmtId="0" fontId="83" fillId="36" borderId="15" applyNumberFormat="0" applyAlignment="0" applyProtection="0"/>
    <xf numFmtId="0" fontId="83" fillId="36" borderId="15" applyNumberFormat="0" applyAlignment="0" applyProtection="0"/>
    <xf numFmtId="0" fontId="83" fillId="36" borderId="15" applyNumberFormat="0" applyAlignment="0" applyProtection="0"/>
    <xf numFmtId="0" fontId="83" fillId="36" borderId="15" applyNumberFormat="0" applyAlignment="0" applyProtection="0"/>
    <xf numFmtId="0" fontId="83" fillId="36" borderId="15" applyNumberFormat="0" applyAlignment="0" applyProtection="0"/>
    <xf numFmtId="0" fontId="83" fillId="36" borderId="15" applyNumberFormat="0" applyAlignment="0" applyProtection="0"/>
    <xf numFmtId="0" fontId="83" fillId="36" borderId="15" applyNumberFormat="0" applyAlignment="0" applyProtection="0"/>
    <xf numFmtId="0" fontId="83" fillId="36" borderId="15" applyNumberFormat="0" applyAlignment="0" applyProtection="0"/>
    <xf numFmtId="0" fontId="83" fillId="36" borderId="15" applyNumberFormat="0" applyAlignment="0" applyProtection="0"/>
    <xf numFmtId="0" fontId="83" fillId="36" borderId="15" applyNumberFormat="0" applyAlignment="0" applyProtection="0"/>
    <xf numFmtId="0" fontId="83" fillId="36" borderId="15" applyNumberFormat="0" applyAlignment="0" applyProtection="0"/>
    <xf numFmtId="0" fontId="83" fillId="36" borderId="15" applyNumberFormat="0" applyAlignment="0" applyProtection="0"/>
    <xf numFmtId="0" fontId="83" fillId="36" borderId="15" applyNumberFormat="0" applyAlignment="0" applyProtection="0"/>
    <xf numFmtId="0" fontId="83" fillId="36" borderId="15" applyNumberFormat="0" applyAlignment="0" applyProtection="0"/>
    <xf numFmtId="0" fontId="83" fillId="36" borderId="15" applyNumberFormat="0" applyAlignment="0" applyProtection="0"/>
    <xf numFmtId="0" fontId="83" fillId="36" borderId="15" applyNumberFormat="0" applyAlignment="0" applyProtection="0"/>
    <xf numFmtId="0" fontId="83" fillId="36" borderId="15" applyNumberFormat="0" applyAlignment="0" applyProtection="0"/>
    <xf numFmtId="0" fontId="83" fillId="36" borderId="15" applyNumberFormat="0" applyAlignment="0" applyProtection="0"/>
    <xf numFmtId="0" fontId="83" fillId="36" borderId="15" applyNumberFormat="0" applyAlignment="0" applyProtection="0"/>
    <xf numFmtId="0" fontId="83" fillId="36" borderId="15" applyNumberFormat="0" applyAlignment="0" applyProtection="0"/>
    <xf numFmtId="0" fontId="83" fillId="36" borderId="15" applyNumberFormat="0" applyAlignment="0" applyProtection="0"/>
    <xf numFmtId="0" fontId="83" fillId="36" borderId="15" applyNumberFormat="0" applyAlignment="0" applyProtection="0"/>
    <xf numFmtId="0" fontId="83" fillId="36" borderId="15" applyNumberFormat="0" applyAlignment="0" applyProtection="0"/>
    <xf numFmtId="0" fontId="83" fillId="36" borderId="15" applyNumberFormat="0" applyAlignment="0" applyProtection="0"/>
    <xf numFmtId="0" fontId="83" fillId="36" borderId="15" applyNumberFormat="0" applyAlignment="0" applyProtection="0"/>
    <xf numFmtId="0" fontId="83" fillId="36" borderId="15" applyNumberFormat="0" applyAlignment="0" applyProtection="0"/>
    <xf numFmtId="0" fontId="83" fillId="36" borderId="15" applyNumberFormat="0" applyAlignment="0" applyProtection="0"/>
    <xf numFmtId="0" fontId="83" fillId="36" borderId="15" applyNumberFormat="0" applyAlignment="0" applyProtection="0"/>
    <xf numFmtId="0" fontId="83" fillId="36" borderId="15" applyNumberFormat="0" applyAlignment="0" applyProtection="0"/>
    <xf numFmtId="0" fontId="83" fillId="36" borderId="15" applyNumberFormat="0" applyAlignment="0" applyProtection="0"/>
    <xf numFmtId="0" fontId="83" fillId="36" borderId="15" applyNumberFormat="0" applyAlignment="0" applyProtection="0"/>
    <xf numFmtId="0" fontId="83" fillId="36" borderId="15" applyNumberFormat="0" applyAlignment="0" applyProtection="0"/>
    <xf numFmtId="0" fontId="83" fillId="36" borderId="15" applyNumberFormat="0" applyAlignment="0" applyProtection="0"/>
    <xf numFmtId="0" fontId="83" fillId="36" borderId="15" applyNumberFormat="0" applyAlignment="0" applyProtection="0"/>
    <xf numFmtId="0" fontId="83" fillId="36" borderId="15" applyNumberFormat="0" applyAlignment="0" applyProtection="0"/>
    <xf numFmtId="0" fontId="83" fillId="36" borderId="15" applyNumberFormat="0" applyAlignment="0" applyProtection="0"/>
    <xf numFmtId="0" fontId="83" fillId="36" borderId="15" applyNumberFormat="0" applyAlignment="0" applyProtection="0"/>
    <xf numFmtId="0" fontId="83" fillId="36" borderId="15" applyNumberFormat="0" applyAlignment="0" applyProtection="0"/>
    <xf numFmtId="0" fontId="83" fillId="36" borderId="15" applyNumberFormat="0" applyAlignment="0" applyProtection="0"/>
    <xf numFmtId="0" fontId="83" fillId="36" borderId="15" applyNumberFormat="0" applyAlignment="0" applyProtection="0"/>
    <xf numFmtId="0" fontId="83" fillId="36" borderId="15" applyNumberFormat="0" applyAlignment="0" applyProtection="0"/>
    <xf numFmtId="0" fontId="83" fillId="36" borderId="15" applyNumberFormat="0" applyAlignment="0" applyProtection="0"/>
    <xf numFmtId="0" fontId="83" fillId="36" borderId="15" applyNumberFormat="0" applyAlignment="0" applyProtection="0"/>
    <xf numFmtId="0" fontId="83" fillId="36" borderId="15" applyNumberFormat="0" applyAlignment="0" applyProtection="0"/>
    <xf numFmtId="0" fontId="83" fillId="36" borderId="15" applyNumberFormat="0" applyAlignment="0" applyProtection="0"/>
    <xf numFmtId="0" fontId="83" fillId="36" borderId="15" applyNumberFormat="0" applyAlignment="0" applyProtection="0"/>
    <xf numFmtId="0" fontId="83" fillId="36" borderId="15" applyNumberFormat="0" applyAlignment="0" applyProtection="0"/>
    <xf numFmtId="0" fontId="83" fillId="36" borderId="15" applyNumberFormat="0" applyAlignment="0" applyProtection="0"/>
    <xf numFmtId="0" fontId="83" fillId="36" borderId="15" applyNumberFormat="0" applyAlignment="0" applyProtection="0"/>
    <xf numFmtId="0" fontId="83" fillId="36" borderId="15" applyNumberFormat="0" applyAlignment="0" applyProtection="0"/>
    <xf numFmtId="0" fontId="83" fillId="36" borderId="15" applyNumberFormat="0" applyAlignment="0" applyProtection="0"/>
    <xf numFmtId="0" fontId="83" fillId="36" borderId="15" applyNumberFormat="0" applyAlignment="0" applyProtection="0"/>
    <xf numFmtId="0" fontId="83" fillId="36" borderId="15" applyNumberFormat="0" applyAlignment="0" applyProtection="0"/>
    <xf numFmtId="0" fontId="83" fillId="36" borderId="15" applyNumberFormat="0" applyAlignment="0" applyProtection="0"/>
    <xf numFmtId="0" fontId="83" fillId="36" borderId="15" applyNumberFormat="0" applyAlignment="0" applyProtection="0"/>
    <xf numFmtId="0" fontId="83" fillId="36" borderId="15" applyNumberFormat="0" applyAlignment="0" applyProtection="0"/>
    <xf numFmtId="0" fontId="83" fillId="36" borderId="15" applyNumberFormat="0" applyAlignment="0" applyProtection="0"/>
    <xf numFmtId="0" fontId="83" fillId="36" borderId="15" applyNumberFormat="0" applyAlignment="0" applyProtection="0"/>
    <xf numFmtId="0" fontId="83" fillId="36" borderId="15" applyNumberFormat="0" applyAlignment="0" applyProtection="0"/>
    <xf numFmtId="0" fontId="83" fillId="36" borderId="15" applyNumberFormat="0" applyAlignment="0" applyProtection="0"/>
    <xf numFmtId="0" fontId="83" fillId="36" borderId="15" applyNumberFormat="0" applyAlignment="0" applyProtection="0"/>
    <xf numFmtId="0" fontId="83" fillId="36" borderId="15" applyNumberFormat="0" applyAlignment="0" applyProtection="0"/>
    <xf numFmtId="0" fontId="83" fillId="36" borderId="15" applyNumberFormat="0" applyAlignment="0" applyProtection="0"/>
    <xf numFmtId="0" fontId="83" fillId="36" borderId="15" applyNumberFormat="0" applyAlignment="0" applyProtection="0"/>
    <xf numFmtId="0" fontId="83" fillId="36" borderId="15" applyNumberFormat="0" applyAlignment="0" applyProtection="0"/>
    <xf numFmtId="0" fontId="83" fillId="36" borderId="15" applyNumberFormat="0" applyAlignment="0" applyProtection="0"/>
    <xf numFmtId="0" fontId="83" fillId="36" borderId="15" applyNumberFormat="0" applyAlignment="0" applyProtection="0"/>
    <xf numFmtId="0" fontId="83" fillId="36" borderId="15" applyNumberFormat="0" applyAlignment="0" applyProtection="0"/>
    <xf numFmtId="0" fontId="83" fillId="36" borderId="15" applyNumberFormat="0" applyAlignment="0" applyProtection="0"/>
    <xf numFmtId="0" fontId="83" fillId="36" borderId="15" applyNumberFormat="0" applyAlignment="0" applyProtection="0"/>
    <xf numFmtId="0" fontId="83" fillId="36" borderId="15" applyNumberFormat="0" applyAlignment="0" applyProtection="0"/>
    <xf numFmtId="0" fontId="83" fillId="36" borderId="15" applyNumberFormat="0" applyAlignment="0" applyProtection="0"/>
    <xf numFmtId="0" fontId="83" fillId="36" borderId="15" applyNumberFormat="0" applyAlignment="0" applyProtection="0"/>
    <xf numFmtId="0" fontId="83" fillId="36" borderId="15" applyNumberFormat="0" applyAlignment="0" applyProtection="0"/>
    <xf numFmtId="0" fontId="83" fillId="36" borderId="15" applyNumberFormat="0" applyAlignment="0" applyProtection="0"/>
    <xf numFmtId="0" fontId="83" fillId="36" borderId="15" applyNumberFormat="0" applyAlignment="0" applyProtection="0"/>
    <xf numFmtId="0" fontId="83" fillId="36" borderId="15" applyNumberFormat="0" applyAlignment="0" applyProtection="0"/>
    <xf numFmtId="0" fontId="83" fillId="36" borderId="15" applyNumberFormat="0" applyAlignment="0" applyProtection="0"/>
    <xf numFmtId="0" fontId="83" fillId="36" borderId="15" applyNumberFormat="0" applyAlignment="0" applyProtection="0"/>
    <xf numFmtId="0" fontId="83" fillId="36" borderId="15" applyNumberFormat="0" applyAlignment="0" applyProtection="0"/>
    <xf numFmtId="0" fontId="83" fillId="36" borderId="15" applyNumberFormat="0" applyAlignment="0" applyProtection="0"/>
    <xf numFmtId="0" fontId="83" fillId="36" borderId="15" applyNumberFormat="0" applyAlignment="0" applyProtection="0"/>
    <xf numFmtId="0" fontId="83" fillId="36" borderId="15" applyNumberFormat="0" applyAlignment="0" applyProtection="0"/>
    <xf numFmtId="0" fontId="83" fillId="36" borderId="15" applyNumberFormat="0" applyAlignment="0" applyProtection="0"/>
    <xf numFmtId="0" fontId="83" fillId="36" borderId="15" applyNumberFormat="0" applyAlignment="0" applyProtection="0"/>
    <xf numFmtId="0" fontId="83" fillId="36" borderId="15" applyNumberFormat="0" applyAlignment="0" applyProtection="0"/>
    <xf numFmtId="0" fontId="83" fillId="36" borderId="15" applyNumberFormat="0" applyAlignment="0" applyProtection="0"/>
    <xf numFmtId="0" fontId="83" fillId="36" borderId="15" applyNumberFormat="0" applyAlignment="0" applyProtection="0"/>
    <xf numFmtId="0" fontId="83" fillId="36" borderId="15" applyNumberFormat="0" applyAlignment="0" applyProtection="0"/>
    <xf numFmtId="0" fontId="83" fillId="36" borderId="15" applyNumberFormat="0" applyAlignment="0" applyProtection="0"/>
    <xf numFmtId="0" fontId="83" fillId="36" borderId="15" applyNumberFormat="0" applyAlignment="0" applyProtection="0"/>
    <xf numFmtId="0" fontId="83" fillId="36" borderId="15" applyNumberFormat="0" applyAlignment="0" applyProtection="0"/>
    <xf numFmtId="0" fontId="83" fillId="36" borderId="15" applyNumberFormat="0" applyAlignment="0" applyProtection="0"/>
    <xf numFmtId="0" fontId="83" fillId="36" borderId="15" applyNumberFormat="0" applyAlignment="0" applyProtection="0"/>
    <xf numFmtId="0" fontId="83" fillId="36" borderId="15" applyNumberFormat="0" applyAlignment="0" applyProtection="0"/>
    <xf numFmtId="0" fontId="83" fillId="36" borderId="15" applyNumberFormat="0" applyAlignment="0" applyProtection="0"/>
    <xf numFmtId="0" fontId="83" fillId="36" borderId="15" applyNumberFormat="0" applyAlignment="0" applyProtection="0"/>
    <xf numFmtId="0" fontId="83" fillId="36" borderId="15" applyNumberFormat="0" applyAlignment="0" applyProtection="0"/>
    <xf numFmtId="0" fontId="83" fillId="36" borderId="15" applyNumberFormat="0" applyAlignment="0" applyProtection="0"/>
    <xf numFmtId="0" fontId="83" fillId="36" borderId="15" applyNumberFormat="0" applyAlignment="0" applyProtection="0"/>
    <xf numFmtId="0" fontId="83" fillId="36" borderId="15" applyNumberFormat="0" applyAlignment="0" applyProtection="0"/>
    <xf numFmtId="0" fontId="83" fillId="36" borderId="15" applyNumberFormat="0" applyAlignment="0" applyProtection="0"/>
    <xf numFmtId="0" fontId="83" fillId="36" borderId="15" applyNumberFormat="0" applyAlignment="0" applyProtection="0"/>
    <xf numFmtId="0" fontId="83" fillId="36" borderId="15" applyNumberFormat="0" applyAlignment="0" applyProtection="0"/>
    <xf numFmtId="0" fontId="83" fillId="36" borderId="15" applyNumberFormat="0" applyAlignment="0" applyProtection="0"/>
    <xf numFmtId="0" fontId="83" fillId="36" borderId="15" applyNumberFormat="0" applyAlignment="0" applyProtection="0"/>
    <xf numFmtId="0" fontId="83" fillId="36" borderId="15" applyNumberFormat="0" applyAlignment="0" applyProtection="0"/>
    <xf numFmtId="0" fontId="83" fillId="36" borderId="15" applyNumberFormat="0" applyAlignment="0" applyProtection="0"/>
    <xf numFmtId="0" fontId="83" fillId="36" borderId="15" applyNumberFormat="0" applyAlignment="0" applyProtection="0"/>
    <xf numFmtId="0" fontId="83" fillId="36" borderId="15" applyNumberFormat="0" applyAlignment="0" applyProtection="0"/>
    <xf numFmtId="0" fontId="83" fillId="36" borderId="15" applyNumberFormat="0" applyAlignment="0" applyProtection="0"/>
    <xf numFmtId="0" fontId="83" fillId="36" borderId="15" applyNumberFormat="0" applyAlignment="0" applyProtection="0"/>
    <xf numFmtId="0" fontId="83" fillId="36" borderId="15" applyNumberFormat="0" applyAlignment="0" applyProtection="0"/>
    <xf numFmtId="0" fontId="83" fillId="36" borderId="15" applyNumberFormat="0" applyAlignment="0" applyProtection="0"/>
    <xf numFmtId="0" fontId="83" fillId="36" borderId="15" applyNumberFormat="0" applyAlignment="0" applyProtection="0"/>
    <xf numFmtId="0" fontId="83" fillId="36" borderId="15" applyNumberFormat="0" applyAlignment="0" applyProtection="0"/>
    <xf numFmtId="0" fontId="83" fillId="36" borderId="15" applyNumberFormat="0" applyAlignment="0" applyProtection="0"/>
    <xf numFmtId="0" fontId="83" fillId="36" borderId="15" applyNumberFormat="0" applyAlignment="0" applyProtection="0"/>
    <xf numFmtId="0" fontId="83" fillId="36" borderId="15" applyNumberFormat="0" applyAlignment="0" applyProtection="0"/>
    <xf numFmtId="0" fontId="83" fillId="36" borderId="15" applyNumberFormat="0" applyAlignment="0" applyProtection="0"/>
    <xf numFmtId="0" fontId="83" fillId="36" borderId="15" applyNumberFormat="0" applyAlignment="0" applyProtection="0"/>
    <xf numFmtId="0" fontId="83" fillId="36" borderId="15" applyNumberFormat="0" applyAlignment="0" applyProtection="0"/>
    <xf numFmtId="0" fontId="83" fillId="36" borderId="15" applyNumberFormat="0" applyAlignment="0" applyProtection="0"/>
    <xf numFmtId="0" fontId="83" fillId="36" borderId="15" applyNumberFormat="0" applyAlignment="0" applyProtection="0"/>
    <xf numFmtId="0" fontId="83" fillId="36" borderId="15" applyNumberFormat="0" applyAlignment="0" applyProtection="0"/>
    <xf numFmtId="0" fontId="83" fillId="36" borderId="15" applyNumberFormat="0" applyAlignment="0" applyProtection="0"/>
    <xf numFmtId="0" fontId="83" fillId="36" borderId="15" applyNumberFormat="0" applyAlignment="0" applyProtection="0"/>
    <xf numFmtId="0" fontId="83" fillId="36" borderId="15" applyNumberFormat="0" applyAlignment="0" applyProtection="0"/>
    <xf numFmtId="0" fontId="83" fillId="36" borderId="15" applyNumberFormat="0" applyAlignment="0" applyProtection="0"/>
    <xf numFmtId="0" fontId="83" fillId="36" borderId="15" applyNumberFormat="0" applyAlignment="0" applyProtection="0"/>
    <xf numFmtId="0" fontId="83" fillId="36" borderId="15" applyNumberFormat="0" applyAlignment="0" applyProtection="0"/>
    <xf numFmtId="0" fontId="83" fillId="36" borderId="15" applyNumberFormat="0" applyAlignment="0" applyProtection="0"/>
    <xf numFmtId="0" fontId="83" fillId="36" borderId="15" applyNumberFormat="0" applyAlignment="0" applyProtection="0"/>
    <xf numFmtId="0" fontId="83" fillId="36" borderId="15" applyNumberFormat="0" applyAlignment="0" applyProtection="0"/>
    <xf numFmtId="0" fontId="83" fillId="36" borderId="15" applyNumberFormat="0" applyAlignment="0" applyProtection="0"/>
    <xf numFmtId="0" fontId="83" fillId="36" borderId="15" applyNumberFormat="0" applyAlignment="0" applyProtection="0"/>
    <xf numFmtId="0" fontId="83" fillId="36" borderId="15" applyNumberFormat="0" applyAlignment="0" applyProtection="0"/>
    <xf numFmtId="0" fontId="83" fillId="36" borderId="15" applyNumberFormat="0" applyAlignment="0" applyProtection="0"/>
    <xf numFmtId="0" fontId="83" fillId="36" borderId="15" applyNumberFormat="0" applyAlignment="0" applyProtection="0"/>
    <xf numFmtId="0" fontId="83" fillId="36" borderId="15" applyNumberFormat="0" applyAlignment="0" applyProtection="0"/>
    <xf numFmtId="0" fontId="83" fillId="36" borderId="15" applyNumberFormat="0" applyAlignment="0" applyProtection="0"/>
    <xf numFmtId="0" fontId="83" fillId="36" borderId="15" applyNumberFormat="0" applyAlignment="0" applyProtection="0"/>
    <xf numFmtId="0" fontId="83" fillId="36" borderId="15" applyNumberFormat="0" applyAlignment="0" applyProtection="0"/>
    <xf numFmtId="0" fontId="83" fillId="36" borderId="15" applyNumberFormat="0" applyAlignment="0" applyProtection="0"/>
    <xf numFmtId="0" fontId="83" fillId="36" borderId="15" applyNumberFormat="0" applyAlignment="0" applyProtection="0"/>
    <xf numFmtId="0" fontId="83" fillId="36" borderId="15" applyNumberFormat="0" applyAlignment="0" applyProtection="0"/>
    <xf numFmtId="0" fontId="83" fillId="36" borderId="15" applyNumberFormat="0" applyAlignment="0" applyProtection="0"/>
    <xf numFmtId="0" fontId="83" fillId="36" borderId="15" applyNumberFormat="0" applyAlignment="0" applyProtection="0"/>
    <xf numFmtId="0" fontId="83" fillId="36" borderId="15" applyNumberFormat="0" applyAlignment="0" applyProtection="0"/>
    <xf numFmtId="0" fontId="83" fillId="36" borderId="15" applyNumberFormat="0" applyAlignment="0" applyProtection="0"/>
    <xf numFmtId="0" fontId="83" fillId="36" borderId="15" applyNumberFormat="0" applyAlignment="0" applyProtection="0"/>
    <xf numFmtId="0" fontId="83" fillId="36" borderId="15" applyNumberFormat="0" applyAlignment="0" applyProtection="0"/>
    <xf numFmtId="0" fontId="83" fillId="36" borderId="15" applyNumberFormat="0" applyAlignment="0" applyProtection="0"/>
    <xf numFmtId="0" fontId="83" fillId="36" borderId="15" applyNumberFormat="0" applyAlignment="0" applyProtection="0"/>
    <xf numFmtId="0" fontId="83" fillId="36" borderId="15" applyNumberFormat="0" applyAlignment="0" applyProtection="0"/>
    <xf numFmtId="0" fontId="83" fillId="36" borderId="15" applyNumberFormat="0" applyAlignment="0" applyProtection="0"/>
    <xf numFmtId="0" fontId="83" fillId="36" borderId="15" applyNumberFormat="0" applyAlignment="0" applyProtection="0"/>
    <xf numFmtId="0" fontId="83" fillId="36" borderId="15" applyNumberFormat="0" applyAlignment="0" applyProtection="0"/>
    <xf numFmtId="0" fontId="83" fillId="36" borderId="15" applyNumberFormat="0" applyAlignment="0" applyProtection="0"/>
    <xf numFmtId="0" fontId="83" fillId="36" borderId="15" applyNumberFormat="0" applyAlignment="0" applyProtection="0"/>
    <xf numFmtId="0" fontId="83" fillId="36" borderId="15" applyNumberFormat="0" applyAlignment="0" applyProtection="0"/>
    <xf numFmtId="0" fontId="83" fillId="36" borderId="15" applyNumberFormat="0" applyAlignment="0" applyProtection="0"/>
    <xf numFmtId="0" fontId="83" fillId="36" borderId="15" applyNumberFormat="0" applyAlignment="0" applyProtection="0"/>
    <xf numFmtId="0" fontId="83" fillId="36" borderId="15" applyNumberFormat="0" applyAlignment="0" applyProtection="0"/>
    <xf numFmtId="0" fontId="83" fillId="36" borderId="15" applyNumberFormat="0" applyAlignment="0" applyProtection="0"/>
    <xf numFmtId="0" fontId="83" fillId="36" borderId="15" applyNumberFormat="0" applyAlignment="0" applyProtection="0"/>
    <xf numFmtId="0" fontId="83" fillId="36" borderId="15" applyNumberFormat="0" applyAlignment="0" applyProtection="0"/>
    <xf numFmtId="0" fontId="83" fillId="36" borderId="15" applyNumberFormat="0" applyAlignment="0" applyProtection="0"/>
    <xf numFmtId="0" fontId="83" fillId="36" borderId="15" applyNumberFormat="0" applyAlignment="0" applyProtection="0"/>
    <xf numFmtId="0" fontId="83" fillId="36" borderId="15" applyNumberFormat="0" applyAlignment="0" applyProtection="0"/>
    <xf numFmtId="0" fontId="83" fillId="36" borderId="15" applyNumberFormat="0" applyAlignment="0" applyProtection="0"/>
    <xf numFmtId="0" fontId="83" fillId="36" borderId="15" applyNumberFormat="0" applyAlignment="0" applyProtection="0"/>
    <xf numFmtId="0" fontId="83" fillId="36" borderId="15" applyNumberFormat="0" applyAlignment="0" applyProtection="0"/>
    <xf numFmtId="0" fontId="83" fillId="36" borderId="15" applyNumberFormat="0" applyAlignment="0" applyProtection="0"/>
    <xf numFmtId="0" fontId="83" fillId="36" borderId="15" applyNumberFormat="0" applyAlignment="0" applyProtection="0"/>
    <xf numFmtId="0" fontId="83" fillId="36" borderId="15" applyNumberFormat="0" applyAlignment="0" applyProtection="0"/>
    <xf numFmtId="0" fontId="83" fillId="36" borderId="15" applyNumberFormat="0" applyAlignment="0" applyProtection="0"/>
    <xf numFmtId="0" fontId="83" fillId="36" borderId="15" applyNumberFormat="0" applyAlignment="0" applyProtection="0"/>
    <xf numFmtId="0" fontId="83" fillId="36" borderId="15" applyNumberFormat="0" applyAlignment="0" applyProtection="0"/>
    <xf numFmtId="0" fontId="83" fillId="36" borderId="15" applyNumberFormat="0" applyAlignment="0" applyProtection="0"/>
    <xf numFmtId="0" fontId="83" fillId="36" borderId="15" applyNumberFormat="0" applyAlignment="0" applyProtection="0"/>
    <xf numFmtId="0" fontId="83" fillId="36" borderId="15" applyNumberFormat="0" applyAlignment="0" applyProtection="0"/>
    <xf numFmtId="0" fontId="83" fillId="36" borderId="15" applyNumberFormat="0" applyAlignment="0" applyProtection="0"/>
    <xf numFmtId="0" fontId="83" fillId="36" borderId="15" applyNumberFormat="0" applyAlignment="0" applyProtection="0"/>
    <xf numFmtId="0" fontId="83" fillId="36" borderId="15" applyNumberFormat="0" applyAlignment="0" applyProtection="0"/>
    <xf numFmtId="0" fontId="83" fillId="36" borderId="15" applyNumberFormat="0" applyAlignment="0" applyProtection="0"/>
    <xf numFmtId="0" fontId="83" fillId="36" borderId="15" applyNumberFormat="0" applyAlignment="0" applyProtection="0"/>
    <xf numFmtId="0" fontId="83" fillId="36" borderId="15" applyNumberFormat="0" applyAlignment="0" applyProtection="0"/>
    <xf numFmtId="0" fontId="83" fillId="36" borderId="15" applyNumberFormat="0" applyAlignment="0" applyProtection="0"/>
    <xf numFmtId="0" fontId="83" fillId="36" borderId="15" applyNumberFormat="0" applyAlignment="0" applyProtection="0"/>
    <xf numFmtId="0" fontId="83" fillId="36" borderId="15" applyNumberFormat="0" applyAlignment="0" applyProtection="0"/>
    <xf numFmtId="0" fontId="83" fillId="36" borderId="15" applyNumberFormat="0" applyAlignment="0" applyProtection="0"/>
    <xf numFmtId="0" fontId="83" fillId="36" borderId="15" applyNumberFormat="0" applyAlignment="0" applyProtection="0"/>
    <xf numFmtId="0" fontId="83" fillId="36" borderId="15" applyNumberFormat="0" applyAlignment="0" applyProtection="0"/>
    <xf numFmtId="0" fontId="83" fillId="36" borderId="15" applyNumberFormat="0" applyAlignment="0" applyProtection="0"/>
    <xf numFmtId="0" fontId="83" fillId="36" borderId="15" applyNumberFormat="0" applyAlignment="0" applyProtection="0"/>
    <xf numFmtId="0" fontId="14" fillId="0" borderId="0"/>
    <xf numFmtId="217" fontId="84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7" fontId="84" fillId="0" borderId="0" applyFont="0" applyFill="0" applyBorder="0" applyAlignment="0" applyProtection="0"/>
    <xf numFmtId="217" fontId="84" fillId="0" borderId="0" applyFont="0" applyFill="0" applyBorder="0" applyAlignment="0" applyProtection="0"/>
    <xf numFmtId="217" fontId="84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7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9" fontId="85" fillId="0" borderId="0" applyFont="0" applyFill="0" applyBorder="0" applyAlignment="0" applyProtection="0"/>
    <xf numFmtId="7" fontId="9" fillId="0" borderId="0" applyFont="0" applyFill="0" applyBorder="0" applyAlignment="0" applyProtection="0"/>
    <xf numFmtId="220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7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20" fontId="9" fillId="0" borderId="0" applyFont="0" applyFill="0" applyBorder="0" applyAlignment="0" applyProtection="0"/>
    <xf numFmtId="7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7" fontId="84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7" fontId="84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7" fontId="84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7" fontId="84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7" fontId="84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7" fontId="84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21" fontId="9" fillId="0" borderId="0" applyFill="0" applyBorder="0" applyAlignment="0" applyProtection="0"/>
    <xf numFmtId="0" fontId="86" fillId="0" borderId="0" applyNumberFormat="0" applyFill="0" applyBorder="0" applyAlignment="0" applyProtection="0"/>
    <xf numFmtId="0" fontId="87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4" fontId="73" fillId="0" borderId="0" applyFont="0" applyFill="0" applyBorder="0" applyAlignment="0" applyProtection="0">
      <alignment readingOrder="1"/>
      <protection locked="0"/>
    </xf>
    <xf numFmtId="2" fontId="69" fillId="0" borderId="0" applyProtection="0"/>
    <xf numFmtId="2" fontId="69" fillId="0" borderId="0" applyProtection="0"/>
    <xf numFmtId="2" fontId="69" fillId="0" borderId="0" applyProtection="0"/>
    <xf numFmtId="2" fontId="69" fillId="0" borderId="0" applyProtection="0"/>
    <xf numFmtId="2" fontId="69" fillId="0" borderId="0" applyProtection="0"/>
    <xf numFmtId="2" fontId="69" fillId="0" borderId="0" applyProtection="0"/>
    <xf numFmtId="2" fontId="69" fillId="0" borderId="0" applyProtection="0"/>
    <xf numFmtId="2" fontId="69" fillId="0" borderId="0" applyProtection="0"/>
    <xf numFmtId="2" fontId="69" fillId="0" borderId="0" applyProtection="0"/>
    <xf numFmtId="2" fontId="69" fillId="0" borderId="0" applyProtection="0"/>
    <xf numFmtId="2" fontId="69" fillId="0" borderId="0" applyProtection="0"/>
    <xf numFmtId="222" fontId="73" fillId="0" borderId="0">
      <alignment readingOrder="1"/>
      <protection locked="0"/>
    </xf>
    <xf numFmtId="4" fontId="73" fillId="0" borderId="0" applyFont="0" applyFill="0" applyBorder="0" applyAlignment="0" applyProtection="0">
      <alignment readingOrder="1"/>
      <protection locked="0"/>
    </xf>
    <xf numFmtId="2" fontId="9" fillId="0" borderId="0" applyFont="0" applyFill="0" applyBorder="0" applyAlignment="0" applyProtection="0"/>
    <xf numFmtId="2" fontId="9" fillId="0" borderId="0" applyFill="0" applyBorder="0" applyAlignment="0" applyProtection="0"/>
    <xf numFmtId="2" fontId="9" fillId="0" borderId="0" applyFont="0" applyFill="0" applyBorder="0" applyAlignment="0" applyProtection="0"/>
    <xf numFmtId="4" fontId="73" fillId="0" borderId="0" applyFont="0" applyFill="0" applyBorder="0" applyAlignment="0" applyProtection="0">
      <alignment readingOrder="1"/>
      <protection locked="0"/>
    </xf>
    <xf numFmtId="2" fontId="9" fillId="0" borderId="0" applyFont="0" applyFill="0" applyBorder="0" applyAlignment="0" applyProtection="0"/>
    <xf numFmtId="4" fontId="74" fillId="0" borderId="0" applyFont="0" applyFill="0" applyBorder="0" applyAlignment="0" applyProtection="0">
      <protection locked="0"/>
    </xf>
    <xf numFmtId="2" fontId="9" fillId="0" borderId="0" applyFont="0" applyFill="0" applyBorder="0" applyAlignment="0" applyProtection="0"/>
    <xf numFmtId="4" fontId="73" fillId="0" borderId="0" applyFont="0" applyFill="0" applyBorder="0" applyAlignment="0" applyProtection="0">
      <alignment readingOrder="1"/>
      <protection locked="0"/>
    </xf>
    <xf numFmtId="2" fontId="9" fillId="0" borderId="0" applyFont="0" applyFill="0" applyBorder="0" applyAlignment="0" applyProtection="0"/>
    <xf numFmtId="2" fontId="9" fillId="0" borderId="0" applyFont="0" applyFill="0" applyBorder="0" applyAlignment="0" applyProtection="0"/>
    <xf numFmtId="4" fontId="73" fillId="0" borderId="0" applyFont="0" applyFill="0" applyBorder="0" applyAlignment="0" applyProtection="0">
      <alignment readingOrder="1"/>
      <protection locked="0"/>
    </xf>
    <xf numFmtId="2" fontId="9" fillId="0" borderId="0" applyFont="0" applyFill="0" applyBorder="0" applyAlignment="0" applyProtection="0"/>
    <xf numFmtId="2" fontId="9" fillId="0" borderId="0" applyFont="0" applyFill="0" applyBorder="0" applyAlignment="0" applyProtection="0"/>
    <xf numFmtId="4" fontId="73" fillId="0" borderId="0" applyFont="0" applyFill="0" applyBorder="0" applyAlignment="0" applyProtection="0">
      <alignment readingOrder="1"/>
      <protection locked="0"/>
    </xf>
    <xf numFmtId="2" fontId="9" fillId="0" borderId="0" applyFont="0" applyFill="0" applyBorder="0" applyAlignment="0" applyProtection="0"/>
    <xf numFmtId="2" fontId="9" fillId="0" borderId="0" applyFont="0" applyFill="0" applyBorder="0" applyAlignment="0" applyProtection="0"/>
    <xf numFmtId="4" fontId="74" fillId="0" borderId="0" applyFont="0" applyFill="0" applyBorder="0" applyAlignment="0" applyProtection="0">
      <alignment readingOrder="1"/>
      <protection locked="0"/>
    </xf>
    <xf numFmtId="2" fontId="69" fillId="0" borderId="0" applyProtection="0"/>
    <xf numFmtId="2" fontId="69" fillId="0" borderId="0" applyProtection="0"/>
    <xf numFmtId="2" fontId="9" fillId="0" borderId="0" applyFill="0" applyBorder="0" applyAlignment="0" applyProtection="0"/>
    <xf numFmtId="2" fontId="69" fillId="0" borderId="0" applyProtection="0"/>
    <xf numFmtId="2" fontId="69" fillId="0" borderId="0" applyProtection="0"/>
    <xf numFmtId="4" fontId="74" fillId="0" borderId="0" applyFont="0" applyFill="0" applyBorder="0" applyAlignment="0" applyProtection="0">
      <alignment readingOrder="1"/>
      <protection locked="0"/>
    </xf>
    <xf numFmtId="2" fontId="69" fillId="0" borderId="0" applyProtection="0"/>
    <xf numFmtId="2" fontId="69" fillId="0" borderId="0" applyProtection="0"/>
    <xf numFmtId="2" fontId="9" fillId="0" borderId="0" applyFill="0" applyBorder="0" applyAlignment="0" applyProtection="0"/>
    <xf numFmtId="0" fontId="89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37" fontId="90" fillId="35" borderId="26"/>
    <xf numFmtId="37" fontId="90" fillId="35" borderId="25"/>
    <xf numFmtId="37" fontId="90" fillId="35" borderId="25"/>
    <xf numFmtId="37" fontId="90" fillId="35" borderId="25"/>
    <xf numFmtId="37" fontId="90" fillId="35" borderId="25"/>
    <xf numFmtId="37" fontId="90" fillId="35" borderId="25"/>
    <xf numFmtId="37" fontId="90" fillId="35" borderId="25"/>
    <xf numFmtId="37" fontId="90" fillId="35" borderId="25"/>
    <xf numFmtId="37" fontId="90" fillId="35" borderId="25"/>
    <xf numFmtId="37" fontId="90" fillId="35" borderId="25"/>
    <xf numFmtId="37" fontId="90" fillId="79" borderId="25"/>
    <xf numFmtId="37" fontId="90" fillId="79" borderId="25"/>
    <xf numFmtId="37" fontId="90" fillId="79" borderId="25"/>
    <xf numFmtId="37" fontId="90" fillId="79" borderId="25"/>
    <xf numFmtId="37" fontId="90" fillId="79" borderId="25"/>
    <xf numFmtId="37" fontId="90" fillId="79" borderId="25"/>
    <xf numFmtId="37" fontId="90" fillId="79" borderId="25"/>
    <xf numFmtId="37" fontId="90" fillId="79" borderId="25"/>
    <xf numFmtId="37" fontId="90" fillId="79" borderId="25"/>
    <xf numFmtId="223" fontId="91" fillId="0" borderId="12" applyNumberFormat="0" applyAlignment="0">
      <alignment horizontal="left"/>
    </xf>
    <xf numFmtId="1" fontId="92" fillId="0" borderId="0"/>
    <xf numFmtId="0" fontId="93" fillId="64" borderId="0" applyNumberFormat="0" applyBorder="0" applyAlignment="0" applyProtection="0"/>
    <xf numFmtId="0" fontId="93" fillId="64" borderId="0" applyNumberFormat="0" applyBorder="0" applyAlignment="0" applyProtection="0"/>
    <xf numFmtId="0" fontId="94" fillId="43" borderId="0" applyNumberFormat="0" applyBorder="0" applyAlignment="0" applyProtection="0"/>
    <xf numFmtId="0" fontId="42" fillId="38" borderId="0" applyNumberFormat="0" applyBorder="0" applyAlignment="0" applyProtection="0"/>
    <xf numFmtId="0" fontId="93" fillId="64" borderId="0" applyNumberFormat="0" applyBorder="0" applyAlignment="0" applyProtection="0"/>
    <xf numFmtId="0" fontId="93" fillId="64" borderId="0" applyNumberFormat="0" applyBorder="0" applyAlignment="0" applyProtection="0"/>
    <xf numFmtId="0" fontId="93" fillId="64" borderId="0" applyNumberFormat="0" applyBorder="0" applyAlignment="0" applyProtection="0"/>
    <xf numFmtId="0" fontId="95" fillId="2" borderId="0" applyNumberFormat="0" applyBorder="0" applyAlignment="0" applyProtection="0"/>
    <xf numFmtId="38" fontId="92" fillId="80" borderId="0" applyNumberFormat="0" applyBorder="0" applyAlignment="0" applyProtection="0"/>
    <xf numFmtId="38" fontId="92" fillId="81" borderId="0" applyNumberFormat="0" applyBorder="0" applyAlignment="0" applyProtection="0"/>
    <xf numFmtId="0" fontId="96" fillId="0" borderId="27" applyBorder="0">
      <alignment horizontal="center" vertical="top"/>
    </xf>
    <xf numFmtId="0" fontId="97" fillId="0" borderId="0">
      <alignment horizontal="left"/>
    </xf>
    <xf numFmtId="0" fontId="98" fillId="0" borderId="0">
      <alignment vertical="top" wrapText="1"/>
    </xf>
    <xf numFmtId="0" fontId="99" fillId="0" borderId="0">
      <alignment vertical="top" wrapText="1"/>
    </xf>
    <xf numFmtId="0" fontId="99" fillId="0" borderId="0">
      <alignment wrapText="1"/>
    </xf>
    <xf numFmtId="224" fontId="40" fillId="0" borderId="0" applyNumberFormat="0" applyFill="0" applyBorder="0" applyProtection="0">
      <alignment horizontal="right"/>
    </xf>
    <xf numFmtId="0" fontId="97" fillId="0" borderId="0">
      <alignment horizontal="left"/>
    </xf>
    <xf numFmtId="0" fontId="100" fillId="0" borderId="28" applyNumberFormat="0" applyAlignment="0" applyProtection="0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1" fillId="0" borderId="0"/>
    <xf numFmtId="0" fontId="102" fillId="0" borderId="30" applyNumberFormat="0" applyFill="0" applyAlignment="0" applyProtection="0"/>
    <xf numFmtId="0" fontId="102" fillId="0" borderId="30" applyNumberFormat="0" applyFill="0" applyAlignment="0" applyProtection="0"/>
    <xf numFmtId="0" fontId="103" fillId="0" borderId="0" applyNumberFormat="0" applyFill="0" applyBorder="0" applyAlignment="0" applyProtection="0"/>
    <xf numFmtId="0" fontId="104" fillId="0" borderId="31" applyNumberFormat="0" applyFill="0" applyAlignment="0" applyProtection="0"/>
    <xf numFmtId="0" fontId="102" fillId="0" borderId="30" applyNumberFormat="0" applyFill="0" applyAlignment="0" applyProtection="0"/>
    <xf numFmtId="0" fontId="105" fillId="0" borderId="30" applyNumberFormat="0" applyFill="0" applyAlignment="0" applyProtection="0"/>
    <xf numFmtId="0" fontId="102" fillId="0" borderId="30" applyNumberFormat="0" applyFill="0" applyAlignment="0" applyProtection="0"/>
    <xf numFmtId="0" fontId="102" fillId="0" borderId="30" applyNumberFormat="0" applyFill="0" applyAlignment="0" applyProtection="0"/>
    <xf numFmtId="0" fontId="106" fillId="0" borderId="1" applyNumberFormat="0" applyFill="0" applyAlignment="0" applyProtection="0"/>
    <xf numFmtId="0" fontId="106" fillId="0" borderId="1" applyNumberFormat="0" applyFill="0" applyAlignment="0" applyProtection="0"/>
    <xf numFmtId="0" fontId="106" fillId="0" borderId="1" applyNumberFormat="0" applyFill="0" applyAlignment="0" applyProtection="0"/>
    <xf numFmtId="0" fontId="107" fillId="0" borderId="32" applyNumberFormat="0" applyFill="0" applyAlignment="0" applyProtection="0"/>
    <xf numFmtId="0" fontId="107" fillId="0" borderId="32" applyNumberFormat="0" applyFill="0" applyAlignment="0" applyProtection="0"/>
    <xf numFmtId="0" fontId="100" fillId="0" borderId="0" applyNumberFormat="0" applyFill="0" applyBorder="0" applyAlignment="0" applyProtection="0"/>
    <xf numFmtId="0" fontId="108" fillId="0" borderId="33" applyNumberFormat="0" applyFill="0" applyAlignment="0" applyProtection="0"/>
    <xf numFmtId="0" fontId="107" fillId="0" borderId="32" applyNumberFormat="0" applyFill="0" applyAlignment="0" applyProtection="0"/>
    <xf numFmtId="0" fontId="107" fillId="0" borderId="32" applyNumberFormat="0" applyFill="0" applyAlignment="0" applyProtection="0"/>
    <xf numFmtId="0" fontId="107" fillId="0" borderId="32" applyNumberFormat="0" applyFill="0" applyAlignment="0" applyProtection="0"/>
    <xf numFmtId="0" fontId="109" fillId="0" borderId="2" applyNumberFormat="0" applyFill="0" applyAlignment="0" applyProtection="0"/>
    <xf numFmtId="0" fontId="63" fillId="0" borderId="34" applyNumberFormat="0" applyFill="0" applyAlignment="0" applyProtection="0"/>
    <xf numFmtId="0" fontId="63" fillId="0" borderId="34" applyNumberFormat="0" applyFill="0" applyAlignment="0" applyProtection="0"/>
    <xf numFmtId="0" fontId="110" fillId="0" borderId="35" applyNumberFormat="0" applyFill="0" applyAlignment="0" applyProtection="0"/>
    <xf numFmtId="0" fontId="80" fillId="0" borderId="36" applyNumberFormat="0" applyFill="0" applyAlignment="0" applyProtection="0"/>
    <xf numFmtId="0" fontId="63" fillId="0" borderId="34" applyNumberFormat="0" applyFill="0" applyAlignment="0" applyProtection="0"/>
    <xf numFmtId="0" fontId="63" fillId="0" borderId="34" applyNumberFormat="0" applyFill="0" applyAlignment="0" applyProtection="0"/>
    <xf numFmtId="0" fontId="63" fillId="0" borderId="34" applyNumberFormat="0" applyFill="0" applyAlignment="0" applyProtection="0"/>
    <xf numFmtId="0" fontId="111" fillId="0" borderId="3" applyNumberFormat="0" applyFill="0" applyAlignment="0" applyProtection="0"/>
    <xf numFmtId="0" fontId="63" fillId="0" borderId="0" applyNumberFormat="0" applyFill="0" applyBorder="0" applyAlignment="0" applyProtection="0"/>
    <xf numFmtId="0" fontId="63" fillId="0" borderId="0" applyNumberFormat="0" applyFill="0" applyBorder="0" applyAlignment="0" applyProtection="0"/>
    <xf numFmtId="0" fontId="11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63" fillId="0" borderId="0" applyNumberFormat="0" applyFill="0" applyBorder="0" applyAlignment="0" applyProtection="0"/>
    <xf numFmtId="0" fontId="63" fillId="0" borderId="0" applyNumberFormat="0" applyFill="0" applyBorder="0" applyAlignment="0" applyProtection="0"/>
    <xf numFmtId="0" fontId="63" fillId="0" borderId="0" applyNumberFormat="0" applyFill="0" applyBorder="0" applyAlignment="0" applyProtection="0"/>
    <xf numFmtId="0" fontId="111" fillId="0" borderId="0" applyNumberFormat="0" applyFill="0" applyBorder="0" applyAlignment="0" applyProtection="0"/>
    <xf numFmtId="165" fontId="112" fillId="0" borderId="0">
      <protection locked="0"/>
    </xf>
    <xf numFmtId="165" fontId="112" fillId="0" borderId="0">
      <protection locked="0"/>
    </xf>
    <xf numFmtId="165" fontId="112" fillId="0" borderId="0">
      <protection locked="0"/>
    </xf>
    <xf numFmtId="165" fontId="112" fillId="0" borderId="0">
      <protection locked="0"/>
    </xf>
    <xf numFmtId="165" fontId="112" fillId="0" borderId="0">
      <protection locked="0"/>
    </xf>
    <xf numFmtId="165" fontId="112" fillId="0" borderId="0">
      <protection locked="0"/>
    </xf>
    <xf numFmtId="165" fontId="113" fillId="0" borderId="0">
      <protection locked="0"/>
    </xf>
    <xf numFmtId="165" fontId="113" fillId="0" borderId="0">
      <protection locked="0"/>
    </xf>
    <xf numFmtId="165" fontId="4" fillId="0" borderId="0">
      <alignment readingOrder="1"/>
      <protection locked="0"/>
    </xf>
    <xf numFmtId="0" fontId="67" fillId="0" borderId="0" applyNumberFormat="0" applyFont="0" applyFill="0" applyBorder="0" applyAlignment="0" applyProtection="0">
      <protection locked="0"/>
    </xf>
    <xf numFmtId="165" fontId="4" fillId="0" borderId="0">
      <alignment readingOrder="1"/>
      <protection locked="0"/>
    </xf>
    <xf numFmtId="0" fontId="67" fillId="0" borderId="0" applyNumberFormat="0" applyFont="0" applyFill="0" applyBorder="0" applyAlignment="0" applyProtection="0">
      <protection locked="0"/>
    </xf>
    <xf numFmtId="165" fontId="4" fillId="0" borderId="0">
      <alignment readingOrder="1"/>
      <protection locked="0"/>
    </xf>
    <xf numFmtId="0" fontId="67" fillId="0" borderId="0" applyNumberFormat="0" applyFont="0" applyFill="0" applyBorder="0" applyAlignment="0" applyProtection="0">
      <protection locked="0"/>
    </xf>
    <xf numFmtId="165" fontId="4" fillId="0" borderId="0">
      <alignment readingOrder="1"/>
      <protection locked="0"/>
    </xf>
    <xf numFmtId="0" fontId="67" fillId="0" borderId="0" applyNumberFormat="0" applyFont="0" applyFill="0" applyBorder="0" applyAlignment="0" applyProtection="0">
      <protection locked="0"/>
    </xf>
    <xf numFmtId="165" fontId="4" fillId="0" borderId="0">
      <alignment readingOrder="1"/>
      <protection locked="0"/>
    </xf>
    <xf numFmtId="0" fontId="67" fillId="0" borderId="0" applyNumberFormat="0" applyFont="0" applyFill="0" applyBorder="0" applyAlignment="0" applyProtection="0">
      <protection locked="0"/>
    </xf>
    <xf numFmtId="165" fontId="4" fillId="0" borderId="0">
      <alignment readingOrder="1"/>
      <protection locked="0"/>
    </xf>
    <xf numFmtId="0" fontId="67" fillId="0" borderId="0" applyNumberFormat="0" applyFont="0" applyFill="0" applyBorder="0" applyAlignment="0" applyProtection="0">
      <protection locked="0"/>
    </xf>
    <xf numFmtId="165" fontId="6" fillId="0" borderId="0">
      <alignment readingOrder="1"/>
      <protection locked="0"/>
    </xf>
    <xf numFmtId="0" fontId="67" fillId="0" borderId="0" applyNumberFormat="0" applyFont="0" applyFill="0" applyBorder="0" applyAlignment="0" applyProtection="0">
      <protection locked="0"/>
    </xf>
    <xf numFmtId="0" fontId="67" fillId="0" borderId="0" applyNumberFormat="0" applyFont="0" applyFill="0" applyBorder="0" applyAlignment="0" applyProtection="0">
      <protection locked="0"/>
    </xf>
    <xf numFmtId="0" fontId="67" fillId="0" borderId="0" applyNumberFormat="0" applyFont="0" applyFill="0" applyBorder="0" applyAlignment="0" applyProtection="0">
      <protection locked="0"/>
    </xf>
    <xf numFmtId="165" fontId="6" fillId="0" borderId="0">
      <alignment readingOrder="1"/>
      <protection locked="0"/>
    </xf>
    <xf numFmtId="165" fontId="4" fillId="0" borderId="0">
      <alignment readingOrder="1"/>
      <protection locked="0"/>
    </xf>
    <xf numFmtId="0" fontId="100" fillId="0" borderId="0" applyProtection="0"/>
    <xf numFmtId="165" fontId="4" fillId="0" borderId="0">
      <alignment readingOrder="1"/>
      <protection locked="0"/>
    </xf>
    <xf numFmtId="0" fontId="100" fillId="0" borderId="0" applyProtection="0"/>
    <xf numFmtId="165" fontId="4" fillId="0" borderId="0">
      <alignment readingOrder="1"/>
      <protection locked="0"/>
    </xf>
    <xf numFmtId="0" fontId="100" fillId="0" borderId="0" applyProtection="0"/>
    <xf numFmtId="165" fontId="4" fillId="0" borderId="0">
      <alignment readingOrder="1"/>
      <protection locked="0"/>
    </xf>
    <xf numFmtId="0" fontId="100" fillId="0" borderId="0" applyProtection="0"/>
    <xf numFmtId="165" fontId="4" fillId="0" borderId="0">
      <alignment readingOrder="1"/>
      <protection locked="0"/>
    </xf>
    <xf numFmtId="0" fontId="100" fillId="0" borderId="0" applyProtection="0"/>
    <xf numFmtId="165" fontId="4" fillId="0" borderId="0">
      <alignment readingOrder="1"/>
      <protection locked="0"/>
    </xf>
    <xf numFmtId="0" fontId="100" fillId="0" borderId="0" applyProtection="0"/>
    <xf numFmtId="165" fontId="6" fillId="0" borderId="0">
      <alignment readingOrder="1"/>
      <protection locked="0"/>
    </xf>
    <xf numFmtId="0" fontId="100" fillId="0" borderId="0" applyProtection="0"/>
    <xf numFmtId="0" fontId="100" fillId="0" borderId="0" applyProtection="0"/>
    <xf numFmtId="0" fontId="100" fillId="0" borderId="0" applyProtection="0"/>
    <xf numFmtId="165" fontId="6" fillId="0" borderId="0">
      <alignment readingOrder="1"/>
      <protection locked="0"/>
    </xf>
    <xf numFmtId="0" fontId="114" fillId="0" borderId="13" applyBorder="0">
      <alignment horizontal="left" vertical="top" wrapText="1"/>
    </xf>
    <xf numFmtId="0" fontId="115" fillId="0" borderId="0">
      <alignment vertical="center"/>
    </xf>
    <xf numFmtId="0" fontId="115" fillId="0" borderId="0"/>
    <xf numFmtId="0" fontId="116" fillId="0" borderId="0"/>
    <xf numFmtId="177" fontId="117" fillId="0" borderId="0" applyNumberFormat="0" applyFill="0" applyBorder="0">
      <alignment horizontal="left"/>
    </xf>
    <xf numFmtId="173" fontId="117" fillId="0" borderId="0" applyNumberFormat="0" applyFill="0" applyBorder="0">
      <alignment horizontal="left"/>
    </xf>
    <xf numFmtId="206" fontId="67" fillId="0" borderId="12" applyFill="0" applyBorder="0" applyProtection="0">
      <alignment horizontal="left" vertical="center" wrapText="1"/>
    </xf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0" fontId="118" fillId="0" borderId="0" applyNumberFormat="0" applyFill="0" applyBorder="0" applyAlignment="0" applyProtection="0">
      <alignment vertical="top"/>
      <protection locked="0"/>
    </xf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>
      <alignment vertical="top"/>
      <protection locked="0"/>
    </xf>
    <xf numFmtId="0" fontId="120" fillId="0" borderId="0" applyNumberFormat="0" applyFill="0" applyBorder="0" applyAlignment="0" applyProtection="0"/>
    <xf numFmtId="0" fontId="118" fillId="0" borderId="0" applyNumberFormat="0" applyFill="0" applyBorder="0" applyAlignment="0" applyProtection="0">
      <alignment vertical="top"/>
      <protection locked="0"/>
    </xf>
    <xf numFmtId="0" fontId="118" fillId="0" borderId="0" applyNumberFormat="0" applyFill="0" applyBorder="0" applyAlignment="0" applyProtection="0">
      <alignment vertical="top"/>
      <protection locked="0"/>
    </xf>
    <xf numFmtId="0" fontId="121" fillId="0" borderId="0" applyNumberFormat="0" applyFill="0" applyBorder="0" applyAlignment="0" applyProtection="0">
      <alignment vertical="top"/>
      <protection locked="0"/>
    </xf>
    <xf numFmtId="0" fontId="122" fillId="0" borderId="0" applyNumberFormat="0" applyFill="0" applyBorder="0" applyAlignment="0" applyProtection="0">
      <alignment vertical="top"/>
      <protection locked="0"/>
    </xf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29" fillId="0" borderId="0" applyNumberFormat="0" applyFill="0" applyBorder="0" applyAlignment="0" applyProtection="0">
      <alignment vertical="top"/>
      <protection locked="0"/>
    </xf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195" fontId="123" fillId="0" borderId="0" applyFont="0" applyFill="0" applyBorder="0" applyAlignment="0" applyProtection="0"/>
    <xf numFmtId="225" fontId="123" fillId="0" borderId="0" applyFont="0" applyFill="0" applyBorder="0" applyAlignment="0" applyProtection="0"/>
    <xf numFmtId="0" fontId="124" fillId="0" borderId="0" applyNumberFormat="0">
      <alignment horizontal="right"/>
    </xf>
    <xf numFmtId="0" fontId="124" fillId="0" borderId="0" applyNumberFormat="0">
      <alignment horizontal="right"/>
    </xf>
    <xf numFmtId="0" fontId="125" fillId="0" borderId="0" applyNumberFormat="0">
      <alignment horizontal="right"/>
    </xf>
    <xf numFmtId="0" fontId="125" fillId="0" borderId="0" applyNumberFormat="0">
      <alignment horizontal="right"/>
    </xf>
    <xf numFmtId="0" fontId="38" fillId="44" borderId="0" applyNumberFormat="0" applyBorder="0" applyAlignment="0" applyProtection="0"/>
    <xf numFmtId="10" fontId="92" fillId="80" borderId="10" applyNumberFormat="0" applyBorder="0" applyAlignment="0" applyProtection="0"/>
    <xf numFmtId="10" fontId="92" fillId="82" borderId="10" applyNumberFormat="0" applyBorder="0" applyAlignment="0" applyProtection="0"/>
    <xf numFmtId="10" fontId="92" fillId="82" borderId="10" applyNumberFormat="0" applyBorder="0" applyAlignment="0" applyProtection="0"/>
    <xf numFmtId="10" fontId="92" fillId="82" borderId="10" applyNumberFormat="0" applyBorder="0" applyAlignment="0" applyProtection="0"/>
    <xf numFmtId="10" fontId="92" fillId="82" borderId="10" applyNumberFormat="0" applyBorder="0" applyAlignment="0" applyProtection="0"/>
    <xf numFmtId="10" fontId="92" fillId="80" borderId="10" applyNumberFormat="0" applyBorder="0" applyAlignment="0" applyProtection="0"/>
    <xf numFmtId="10" fontId="92" fillId="80" borderId="10" applyNumberFormat="0" applyBorder="0" applyAlignment="0" applyProtection="0"/>
    <xf numFmtId="10" fontId="92" fillId="80" borderId="10" applyNumberFormat="0" applyBorder="0" applyAlignment="0" applyProtection="0"/>
    <xf numFmtId="0" fontId="126" fillId="5" borderId="4" applyNumberFormat="0" applyAlignment="0" applyProtection="0"/>
    <xf numFmtId="0" fontId="126" fillId="5" borderId="4" applyNumberFormat="0" applyAlignment="0" applyProtection="0"/>
    <xf numFmtId="0" fontId="126" fillId="5" borderId="4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127" fillId="36" borderId="15" applyNumberFormat="0" applyAlignment="0" applyProtection="0"/>
    <xf numFmtId="0" fontId="127" fillId="36" borderId="15" applyNumberFormat="0" applyAlignment="0" applyProtection="0"/>
    <xf numFmtId="0" fontId="61" fillId="69" borderId="15" applyNumberFormat="0" applyAlignment="0" applyProtection="0"/>
    <xf numFmtId="0" fontId="127" fillId="36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127" fillId="36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127" fillId="36" borderId="15" applyNumberFormat="0" applyAlignment="0" applyProtection="0"/>
    <xf numFmtId="0" fontId="127" fillId="36" borderId="15" applyNumberFormat="0" applyAlignment="0" applyProtection="0"/>
    <xf numFmtId="0" fontId="127" fillId="36" borderId="15" applyNumberFormat="0" applyAlignment="0" applyProtection="0"/>
    <xf numFmtId="0" fontId="127" fillId="36" borderId="15" applyNumberFormat="0" applyAlignment="0" applyProtection="0"/>
    <xf numFmtId="0" fontId="127" fillId="36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127" fillId="36" borderId="15" applyNumberFormat="0" applyAlignment="0" applyProtection="0"/>
    <xf numFmtId="0" fontId="127" fillId="36" borderId="15" applyNumberFormat="0" applyAlignment="0" applyProtection="0"/>
    <xf numFmtId="0" fontId="127" fillId="36" borderId="15" applyNumberFormat="0" applyAlignment="0" applyProtection="0"/>
    <xf numFmtId="0" fontId="127" fillId="36" borderId="15" applyNumberFormat="0" applyAlignment="0" applyProtection="0"/>
    <xf numFmtId="0" fontId="127" fillId="36" borderId="15" applyNumberFormat="0" applyAlignment="0" applyProtection="0"/>
    <xf numFmtId="0" fontId="127" fillId="36" borderId="15" applyNumberFormat="0" applyAlignment="0" applyProtection="0"/>
    <xf numFmtId="0" fontId="61" fillId="69" borderId="15" applyNumberFormat="0" applyAlignment="0" applyProtection="0"/>
    <xf numFmtId="0" fontId="127" fillId="36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83" fillId="46" borderId="15" applyNumberFormat="0" applyAlignment="0" applyProtection="0"/>
    <xf numFmtId="0" fontId="83" fillId="46" borderId="15" applyNumberFormat="0" applyAlignment="0" applyProtection="0"/>
    <xf numFmtId="0" fontId="83" fillId="46" borderId="15" applyNumberFormat="0" applyAlignment="0" applyProtection="0"/>
    <xf numFmtId="0" fontId="83" fillId="46" borderId="15" applyNumberFormat="0" applyAlignment="0" applyProtection="0"/>
    <xf numFmtId="0" fontId="83" fillId="46" borderId="15" applyNumberFormat="0" applyAlignment="0" applyProtection="0"/>
    <xf numFmtId="0" fontId="83" fillId="46" borderId="15" applyNumberFormat="0" applyAlignment="0" applyProtection="0"/>
    <xf numFmtId="0" fontId="83" fillId="46" borderId="15" applyNumberFormat="0" applyAlignment="0" applyProtection="0"/>
    <xf numFmtId="0" fontId="83" fillId="46" borderId="15" applyNumberFormat="0" applyAlignment="0" applyProtection="0"/>
    <xf numFmtId="0" fontId="83" fillId="46" borderId="15" applyNumberFormat="0" applyAlignment="0" applyProtection="0"/>
    <xf numFmtId="0" fontId="83" fillId="46" borderId="15" applyNumberFormat="0" applyAlignment="0" applyProtection="0"/>
    <xf numFmtId="0" fontId="83" fillId="46" borderId="15" applyNumberFormat="0" applyAlignment="0" applyProtection="0"/>
    <xf numFmtId="0" fontId="83" fillId="46" borderId="15" applyNumberFormat="0" applyAlignment="0" applyProtection="0"/>
    <xf numFmtId="0" fontId="83" fillId="46" borderId="15" applyNumberFormat="0" applyAlignment="0" applyProtection="0"/>
    <xf numFmtId="0" fontId="83" fillId="46" borderId="15" applyNumberFormat="0" applyAlignment="0" applyProtection="0"/>
    <xf numFmtId="0" fontId="83" fillId="46" borderId="15" applyNumberFormat="0" applyAlignment="0" applyProtection="0"/>
    <xf numFmtId="0" fontId="83" fillId="46" borderId="15" applyNumberFormat="0" applyAlignment="0" applyProtection="0"/>
    <xf numFmtId="0" fontId="83" fillId="46" borderId="15" applyNumberFormat="0" applyAlignment="0" applyProtection="0"/>
    <xf numFmtId="0" fontId="83" fillId="46" borderId="15" applyNumberFormat="0" applyAlignment="0" applyProtection="0"/>
    <xf numFmtId="0" fontId="83" fillId="46" borderId="15" applyNumberFormat="0" applyAlignment="0" applyProtection="0"/>
    <xf numFmtId="0" fontId="83" fillId="46" borderId="15" applyNumberFormat="0" applyAlignment="0" applyProtection="0"/>
    <xf numFmtId="0" fontId="83" fillId="46" borderId="15" applyNumberFormat="0" applyAlignment="0" applyProtection="0"/>
    <xf numFmtId="0" fontId="83" fillId="46" borderId="15" applyNumberFormat="0" applyAlignment="0" applyProtection="0"/>
    <xf numFmtId="0" fontId="83" fillId="46" borderId="15" applyNumberFormat="0" applyAlignment="0" applyProtection="0"/>
    <xf numFmtId="0" fontId="83" fillId="46" borderId="15" applyNumberFormat="0" applyAlignment="0" applyProtection="0"/>
    <xf numFmtId="0" fontId="83" fillId="46" borderId="15" applyNumberFormat="0" applyAlignment="0" applyProtection="0"/>
    <xf numFmtId="0" fontId="83" fillId="46" borderId="15" applyNumberFormat="0" applyAlignment="0" applyProtection="0"/>
    <xf numFmtId="0" fontId="83" fillId="46" borderId="15" applyNumberFormat="0" applyAlignment="0" applyProtection="0"/>
    <xf numFmtId="0" fontId="83" fillId="46" borderId="15" applyNumberFormat="0" applyAlignment="0" applyProtection="0"/>
    <xf numFmtId="0" fontId="83" fillId="46" borderId="15" applyNumberFormat="0" applyAlignment="0" applyProtection="0"/>
    <xf numFmtId="0" fontId="83" fillId="46" borderId="15" applyNumberFormat="0" applyAlignment="0" applyProtection="0"/>
    <xf numFmtId="0" fontId="83" fillId="46" borderId="15" applyNumberFormat="0" applyAlignment="0" applyProtection="0"/>
    <xf numFmtId="0" fontId="83" fillId="46" borderId="15" applyNumberFormat="0" applyAlignment="0" applyProtection="0"/>
    <xf numFmtId="0" fontId="83" fillId="46" borderId="15" applyNumberFormat="0" applyAlignment="0" applyProtection="0"/>
    <xf numFmtId="0" fontId="83" fillId="46" borderId="15" applyNumberFormat="0" applyAlignment="0" applyProtection="0"/>
    <xf numFmtId="0" fontId="83" fillId="46" borderId="15" applyNumberFormat="0" applyAlignment="0" applyProtection="0"/>
    <xf numFmtId="0" fontId="83" fillId="46" borderId="15" applyNumberFormat="0" applyAlignment="0" applyProtection="0"/>
    <xf numFmtId="0" fontId="83" fillId="46" borderId="15" applyNumberFormat="0" applyAlignment="0" applyProtection="0"/>
    <xf numFmtId="0" fontId="83" fillId="46" borderId="15" applyNumberFormat="0" applyAlignment="0" applyProtection="0"/>
    <xf numFmtId="0" fontId="83" fillId="46" borderId="15" applyNumberFormat="0" applyAlignment="0" applyProtection="0"/>
    <xf numFmtId="0" fontId="83" fillId="46" borderId="15" applyNumberFormat="0" applyAlignment="0" applyProtection="0"/>
    <xf numFmtId="0" fontId="83" fillId="46" borderId="15" applyNumberFormat="0" applyAlignment="0" applyProtection="0"/>
    <xf numFmtId="0" fontId="83" fillId="46" borderId="15" applyNumberFormat="0" applyAlignment="0" applyProtection="0"/>
    <xf numFmtId="0" fontId="83" fillId="46" borderId="15" applyNumberFormat="0" applyAlignment="0" applyProtection="0"/>
    <xf numFmtId="0" fontId="83" fillId="46" borderId="15" applyNumberFormat="0" applyAlignment="0" applyProtection="0"/>
    <xf numFmtId="0" fontId="83" fillId="46" borderId="15" applyNumberFormat="0" applyAlignment="0" applyProtection="0"/>
    <xf numFmtId="0" fontId="83" fillId="46" borderId="15" applyNumberFormat="0" applyAlignment="0" applyProtection="0"/>
    <xf numFmtId="0" fontId="83" fillId="46" borderId="15" applyNumberFormat="0" applyAlignment="0" applyProtection="0"/>
    <xf numFmtId="0" fontId="83" fillId="46" borderId="15" applyNumberFormat="0" applyAlignment="0" applyProtection="0"/>
    <xf numFmtId="0" fontId="83" fillId="46" borderId="15" applyNumberFormat="0" applyAlignment="0" applyProtection="0"/>
    <xf numFmtId="0" fontId="83" fillId="46" borderId="15" applyNumberFormat="0" applyAlignment="0" applyProtection="0"/>
    <xf numFmtId="0" fontId="83" fillId="46" borderId="15" applyNumberFormat="0" applyAlignment="0" applyProtection="0"/>
    <xf numFmtId="0" fontId="83" fillId="46" borderId="15" applyNumberFormat="0" applyAlignment="0" applyProtection="0"/>
    <xf numFmtId="0" fontId="83" fillId="46" borderId="15" applyNumberFormat="0" applyAlignment="0" applyProtection="0"/>
    <xf numFmtId="0" fontId="83" fillId="46" borderId="15" applyNumberFormat="0" applyAlignment="0" applyProtection="0"/>
    <xf numFmtId="0" fontId="83" fillId="46" borderId="15" applyNumberFormat="0" applyAlignment="0" applyProtection="0"/>
    <xf numFmtId="0" fontId="83" fillId="46" borderId="15" applyNumberFormat="0" applyAlignment="0" applyProtection="0"/>
    <xf numFmtId="0" fontId="83" fillId="46" borderId="15" applyNumberFormat="0" applyAlignment="0" applyProtection="0"/>
    <xf numFmtId="0" fontId="83" fillId="46" borderId="15" applyNumberFormat="0" applyAlignment="0" applyProtection="0"/>
    <xf numFmtId="0" fontId="83" fillId="46" borderId="15" applyNumberFormat="0" applyAlignment="0" applyProtection="0"/>
    <xf numFmtId="0" fontId="83" fillId="46" borderId="15" applyNumberFormat="0" applyAlignment="0" applyProtection="0"/>
    <xf numFmtId="0" fontId="83" fillId="46" borderId="15" applyNumberFormat="0" applyAlignment="0" applyProtection="0"/>
    <xf numFmtId="0" fontId="83" fillId="46" borderId="15" applyNumberFormat="0" applyAlignment="0" applyProtection="0"/>
    <xf numFmtId="0" fontId="83" fillId="46" borderId="15" applyNumberFormat="0" applyAlignment="0" applyProtection="0"/>
    <xf numFmtId="0" fontId="83" fillId="46" borderId="15" applyNumberFormat="0" applyAlignment="0" applyProtection="0"/>
    <xf numFmtId="0" fontId="83" fillId="46" borderId="15" applyNumberFormat="0" applyAlignment="0" applyProtection="0"/>
    <xf numFmtId="0" fontId="83" fillId="46" borderId="15" applyNumberFormat="0" applyAlignment="0" applyProtection="0"/>
    <xf numFmtId="0" fontId="83" fillId="46" borderId="15" applyNumberFormat="0" applyAlignment="0" applyProtection="0"/>
    <xf numFmtId="0" fontId="83" fillId="46" borderId="15" applyNumberFormat="0" applyAlignment="0" applyProtection="0"/>
    <xf numFmtId="0" fontId="83" fillId="46" borderId="15" applyNumberFormat="0" applyAlignment="0" applyProtection="0"/>
    <xf numFmtId="0" fontId="83" fillId="46" borderId="15" applyNumberFormat="0" applyAlignment="0" applyProtection="0"/>
    <xf numFmtId="0" fontId="83" fillId="46" borderId="15" applyNumberFormat="0" applyAlignment="0" applyProtection="0"/>
    <xf numFmtId="0" fontId="83" fillId="46" borderId="15" applyNumberFormat="0" applyAlignment="0" applyProtection="0"/>
    <xf numFmtId="0" fontId="83" fillId="46" borderId="15" applyNumberFormat="0" applyAlignment="0" applyProtection="0"/>
    <xf numFmtId="0" fontId="83" fillId="46" borderId="15" applyNumberFormat="0" applyAlignment="0" applyProtection="0"/>
    <xf numFmtId="0" fontId="83" fillId="46" borderId="15" applyNumberFormat="0" applyAlignment="0" applyProtection="0"/>
    <xf numFmtId="0" fontId="83" fillId="46" borderId="15" applyNumberFormat="0" applyAlignment="0" applyProtection="0"/>
    <xf numFmtId="0" fontId="83" fillId="46" borderId="15" applyNumberFormat="0" applyAlignment="0" applyProtection="0"/>
    <xf numFmtId="0" fontId="83" fillId="46" borderId="15" applyNumberFormat="0" applyAlignment="0" applyProtection="0"/>
    <xf numFmtId="0" fontId="83" fillId="46" borderId="15" applyNumberFormat="0" applyAlignment="0" applyProtection="0"/>
    <xf numFmtId="0" fontId="83" fillId="46" borderId="15" applyNumberFormat="0" applyAlignment="0" applyProtection="0"/>
    <xf numFmtId="0" fontId="83" fillId="46" borderId="15" applyNumberFormat="0" applyAlignment="0" applyProtection="0"/>
    <xf numFmtId="0" fontId="83" fillId="46" borderId="15" applyNumberFormat="0" applyAlignment="0" applyProtection="0"/>
    <xf numFmtId="0" fontId="83" fillId="46" borderId="15" applyNumberFormat="0" applyAlignment="0" applyProtection="0"/>
    <xf numFmtId="0" fontId="83" fillId="46" borderId="15" applyNumberFormat="0" applyAlignment="0" applyProtection="0"/>
    <xf numFmtId="0" fontId="83" fillId="46" borderId="15" applyNumberFormat="0" applyAlignment="0" applyProtection="0"/>
    <xf numFmtId="0" fontId="83" fillId="46" borderId="15" applyNumberFormat="0" applyAlignment="0" applyProtection="0"/>
    <xf numFmtId="0" fontId="83" fillId="46" borderId="15" applyNumberFormat="0" applyAlignment="0" applyProtection="0"/>
    <xf numFmtId="0" fontId="83" fillId="46" borderId="15" applyNumberFormat="0" applyAlignment="0" applyProtection="0"/>
    <xf numFmtId="0" fontId="83" fillId="46" borderId="15" applyNumberFormat="0" applyAlignment="0" applyProtection="0"/>
    <xf numFmtId="0" fontId="83" fillId="46" borderId="15" applyNumberFormat="0" applyAlignment="0" applyProtection="0"/>
    <xf numFmtId="0" fontId="83" fillId="46" borderId="15" applyNumberFormat="0" applyAlignment="0" applyProtection="0"/>
    <xf numFmtId="0" fontId="83" fillId="46" borderId="15" applyNumberFormat="0" applyAlignment="0" applyProtection="0"/>
    <xf numFmtId="0" fontId="83" fillId="46" borderId="15" applyNumberFormat="0" applyAlignment="0" applyProtection="0"/>
    <xf numFmtId="0" fontId="83" fillId="46" borderId="15" applyNumberFormat="0" applyAlignment="0" applyProtection="0"/>
    <xf numFmtId="0" fontId="83" fillId="46" borderId="15" applyNumberFormat="0" applyAlignment="0" applyProtection="0"/>
    <xf numFmtId="0" fontId="83" fillId="46" borderId="15" applyNumberFormat="0" applyAlignment="0" applyProtection="0"/>
    <xf numFmtId="0" fontId="83" fillId="46" borderId="15" applyNumberFormat="0" applyAlignment="0" applyProtection="0"/>
    <xf numFmtId="0" fontId="83" fillId="46" borderId="15" applyNumberFormat="0" applyAlignment="0" applyProtection="0"/>
    <xf numFmtId="0" fontId="83" fillId="46" borderId="15" applyNumberFormat="0" applyAlignment="0" applyProtection="0"/>
    <xf numFmtId="0" fontId="83" fillId="46" borderId="15" applyNumberFormat="0" applyAlignment="0" applyProtection="0"/>
    <xf numFmtId="0" fontId="83" fillId="46" borderId="15" applyNumberFormat="0" applyAlignment="0" applyProtection="0"/>
    <xf numFmtId="0" fontId="83" fillId="46" borderId="15" applyNumberFormat="0" applyAlignment="0" applyProtection="0"/>
    <xf numFmtId="0" fontId="83" fillId="46" borderId="15" applyNumberFormat="0" applyAlignment="0" applyProtection="0"/>
    <xf numFmtId="0" fontId="83" fillId="46" borderId="15" applyNumberFormat="0" applyAlignment="0" applyProtection="0"/>
    <xf numFmtId="0" fontId="83" fillId="46" borderId="15" applyNumberFormat="0" applyAlignment="0" applyProtection="0"/>
    <xf numFmtId="0" fontId="83" fillId="46" borderId="15" applyNumberFormat="0" applyAlignment="0" applyProtection="0"/>
    <xf numFmtId="0" fontId="83" fillId="46" borderId="15" applyNumberFormat="0" applyAlignment="0" applyProtection="0"/>
    <xf numFmtId="0" fontId="83" fillId="46" borderId="15" applyNumberFormat="0" applyAlignment="0" applyProtection="0"/>
    <xf numFmtId="0" fontId="83" fillId="46" borderId="15" applyNumberFormat="0" applyAlignment="0" applyProtection="0"/>
    <xf numFmtId="0" fontId="83" fillId="46" borderId="15" applyNumberFormat="0" applyAlignment="0" applyProtection="0"/>
    <xf numFmtId="0" fontId="83" fillId="46" borderId="15" applyNumberFormat="0" applyAlignment="0" applyProtection="0"/>
    <xf numFmtId="0" fontId="83" fillId="46" borderId="15" applyNumberFormat="0" applyAlignment="0" applyProtection="0"/>
    <xf numFmtId="0" fontId="83" fillId="46" borderId="15" applyNumberFormat="0" applyAlignment="0" applyProtection="0"/>
    <xf numFmtId="0" fontId="83" fillId="46" borderId="15" applyNumberFormat="0" applyAlignment="0" applyProtection="0"/>
    <xf numFmtId="0" fontId="83" fillId="46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126" fillId="5" borderId="4" applyNumberFormat="0" applyAlignment="0" applyProtection="0"/>
    <xf numFmtId="0" fontId="126" fillId="5" borderId="4" applyNumberFormat="0" applyAlignment="0" applyProtection="0"/>
    <xf numFmtId="0" fontId="126" fillId="5" borderId="4" applyNumberFormat="0" applyAlignment="0" applyProtection="0"/>
    <xf numFmtId="226" fontId="9" fillId="83" borderId="0"/>
    <xf numFmtId="227" fontId="128" fillId="83" borderId="0"/>
    <xf numFmtId="226" fontId="9" fillId="83" borderId="0"/>
    <xf numFmtId="228" fontId="9" fillId="83" borderId="0"/>
    <xf numFmtId="0" fontId="38" fillId="41" borderId="0" applyNumberFormat="0" applyBorder="0" applyAlignment="0" applyProtection="0"/>
    <xf numFmtId="0" fontId="129" fillId="0" borderId="0" applyNumberFormat="0" applyFill="0" applyBorder="0" applyAlignment="0" applyProtection="0">
      <alignment vertical="top"/>
      <protection locked="0"/>
    </xf>
    <xf numFmtId="229" fontId="72" fillId="0" borderId="0"/>
    <xf numFmtId="223" fontId="91" fillId="0" borderId="12" applyNumberFormat="0" applyAlignment="0">
      <alignment horizontal="left"/>
    </xf>
    <xf numFmtId="0" fontId="118" fillId="0" borderId="0" applyNumberFormat="0" applyFill="0" applyBorder="0" applyAlignment="0" applyProtection="0">
      <alignment vertical="top"/>
      <protection locked="0"/>
    </xf>
    <xf numFmtId="38" fontId="130" fillId="0" borderId="0"/>
    <xf numFmtId="38" fontId="131" fillId="0" borderId="0"/>
    <xf numFmtId="38" fontId="132" fillId="0" borderId="0"/>
    <xf numFmtId="38" fontId="133" fillId="0" borderId="0"/>
    <xf numFmtId="0" fontId="64" fillId="0" borderId="0"/>
    <xf numFmtId="0" fontId="64" fillId="0" borderId="0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4" fontId="9" fillId="0" borderId="0" applyFill="0" applyBorder="0" applyAlignment="0"/>
    <xf numFmtId="177" fontId="43" fillId="0" borderId="0" applyFill="0" applyBorder="0" applyAlignment="0"/>
    <xf numFmtId="14" fontId="9" fillId="0" borderId="0" applyFill="0" applyBorder="0" applyAlignment="0"/>
    <xf numFmtId="181" fontId="9" fillId="0" borderId="0" applyFill="0" applyBorder="0" applyAlignment="0"/>
    <xf numFmtId="177" fontId="43" fillId="0" borderId="0" applyFill="0" applyBorder="0" applyAlignment="0"/>
    <xf numFmtId="0" fontId="135" fillId="0" borderId="18" applyNumberFormat="0" applyFill="0" applyAlignment="0" applyProtection="0"/>
    <xf numFmtId="0" fontId="135" fillId="0" borderId="18" applyNumberFormat="0" applyFill="0" applyAlignment="0" applyProtection="0"/>
    <xf numFmtId="0" fontId="136" fillId="0" borderId="18" applyNumberFormat="0" applyFill="0" applyAlignment="0" applyProtection="0"/>
    <xf numFmtId="0" fontId="35" fillId="0" borderId="17" applyNumberFormat="0" applyFill="0" applyAlignment="0" applyProtection="0"/>
    <xf numFmtId="0" fontId="135" fillId="0" borderId="18" applyNumberFormat="0" applyFill="0" applyAlignment="0" applyProtection="0"/>
    <xf numFmtId="0" fontId="135" fillId="0" borderId="18" applyNumberFormat="0" applyFill="0" applyAlignment="0" applyProtection="0"/>
    <xf numFmtId="0" fontId="135" fillId="0" borderId="18" applyNumberFormat="0" applyFill="0" applyAlignment="0" applyProtection="0"/>
    <xf numFmtId="0" fontId="137" fillId="0" borderId="6" applyNumberFormat="0" applyFill="0" applyAlignment="0" applyProtection="0"/>
    <xf numFmtId="226" fontId="9" fillId="78" borderId="0"/>
    <xf numFmtId="226" fontId="9" fillId="78" borderId="0"/>
    <xf numFmtId="228" fontId="9" fillId="78" borderId="0"/>
    <xf numFmtId="177" fontId="138" fillId="0" borderId="37">
      <alignment horizontal="left"/>
    </xf>
    <xf numFmtId="0" fontId="139" fillId="0" borderId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0" fontId="9" fillId="0" borderId="0" applyFont="0" applyFill="0" applyBorder="0" applyAlignment="0" applyProtection="0"/>
    <xf numFmtId="170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0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38" fontId="140" fillId="0" borderId="0" applyFont="0" applyFill="0" applyBorder="0" applyAlignment="0" applyProtection="0"/>
    <xf numFmtId="40" fontId="140" fillId="0" borderId="0" applyFont="0" applyFill="0" applyBorder="0" applyAlignment="0" applyProtection="0"/>
    <xf numFmtId="40" fontId="140" fillId="0" borderId="0" applyFont="0" applyFill="0" applyBorder="0" applyAlignment="0" applyProtection="0"/>
    <xf numFmtId="40" fontId="140" fillId="0" borderId="0" applyFont="0" applyFill="0" applyBorder="0" applyAlignment="0" applyProtection="0"/>
    <xf numFmtId="40" fontId="140" fillId="0" borderId="0" applyFont="0" applyFill="0" applyBorder="0" applyAlignment="0" applyProtection="0"/>
    <xf numFmtId="40" fontId="140" fillId="0" borderId="0" applyFont="0" applyFill="0" applyBorder="0" applyAlignment="0" applyProtection="0"/>
    <xf numFmtId="40" fontId="140" fillId="0" borderId="0" applyFont="0" applyFill="0" applyBorder="0" applyAlignment="0" applyProtection="0"/>
    <xf numFmtId="40" fontId="140" fillId="0" borderId="0" applyFont="0" applyFill="0" applyBorder="0" applyAlignment="0" applyProtection="0"/>
    <xf numFmtId="40" fontId="140" fillId="0" borderId="0" applyFont="0" applyFill="0" applyBorder="0" applyAlignment="0" applyProtection="0"/>
    <xf numFmtId="40" fontId="140" fillId="0" borderId="0" applyFont="0" applyFill="0" applyBorder="0" applyAlignment="0" applyProtection="0"/>
    <xf numFmtId="40" fontId="140" fillId="0" borderId="0" applyFont="0" applyFill="0" applyBorder="0" applyAlignment="0" applyProtection="0"/>
    <xf numFmtId="40" fontId="140" fillId="0" borderId="0" applyFont="0" applyFill="0" applyBorder="0" applyAlignment="0" applyProtection="0"/>
    <xf numFmtId="40" fontId="140" fillId="0" borderId="0" applyFont="0" applyFill="0" applyBorder="0" applyAlignment="0" applyProtection="0"/>
    <xf numFmtId="190" fontId="9" fillId="0" borderId="0" applyFont="0" applyFill="0" applyBorder="0" applyAlignment="0" applyProtection="0"/>
    <xf numFmtId="40" fontId="140" fillId="0" borderId="0" applyFont="0" applyFill="0" applyBorder="0" applyAlignment="0" applyProtection="0"/>
    <xf numFmtId="40" fontId="140" fillId="0" borderId="0" applyFont="0" applyFill="0" applyBorder="0" applyAlignment="0" applyProtection="0"/>
    <xf numFmtId="40" fontId="140" fillId="0" borderId="0" applyFont="0" applyFill="0" applyBorder="0" applyAlignment="0" applyProtection="0"/>
    <xf numFmtId="40" fontId="140" fillId="0" borderId="0" applyFont="0" applyFill="0" applyBorder="0" applyAlignment="0" applyProtection="0"/>
    <xf numFmtId="40" fontId="140" fillId="0" borderId="0" applyFont="0" applyFill="0" applyBorder="0" applyAlignment="0" applyProtection="0"/>
    <xf numFmtId="40" fontId="140" fillId="0" borderId="0" applyFont="0" applyFill="0" applyBorder="0" applyAlignment="0" applyProtection="0"/>
    <xf numFmtId="40" fontId="140" fillId="0" borderId="0" applyFont="0" applyFill="0" applyBorder="0" applyAlignment="0" applyProtection="0"/>
    <xf numFmtId="230" fontId="9" fillId="0" borderId="0" applyFont="0" applyFill="0" applyBorder="0" applyAlignment="0" applyProtection="0"/>
    <xf numFmtId="230" fontId="9" fillId="0" borderId="0" applyFont="0" applyFill="0" applyBorder="0" applyAlignment="0" applyProtection="0"/>
    <xf numFmtId="230" fontId="9" fillId="0" borderId="0" applyFont="0" applyFill="0" applyBorder="0" applyAlignment="0" applyProtection="0"/>
    <xf numFmtId="230" fontId="9" fillId="0" borderId="0" applyFont="0" applyFill="0" applyBorder="0" applyAlignment="0" applyProtection="0"/>
    <xf numFmtId="230" fontId="9" fillId="0" borderId="0" applyFont="0" applyFill="0" applyBorder="0" applyAlignment="0" applyProtection="0"/>
    <xf numFmtId="230" fontId="9" fillId="0" borderId="0" applyFont="0" applyFill="0" applyBorder="0" applyAlignment="0" applyProtection="0"/>
    <xf numFmtId="230" fontId="9" fillId="0" borderId="0" applyFont="0" applyFill="0" applyBorder="0" applyAlignment="0" applyProtection="0"/>
    <xf numFmtId="230" fontId="9" fillId="0" borderId="0" applyFont="0" applyFill="0" applyBorder="0" applyAlignment="0" applyProtection="0"/>
    <xf numFmtId="230" fontId="9" fillId="0" borderId="0" applyFont="0" applyFill="0" applyBorder="0" applyAlignment="0" applyProtection="0"/>
    <xf numFmtId="230" fontId="9" fillId="0" borderId="0" applyFont="0" applyFill="0" applyBorder="0" applyAlignment="0" applyProtection="0"/>
    <xf numFmtId="230" fontId="9" fillId="0" borderId="0" applyFont="0" applyFill="0" applyBorder="0" applyAlignment="0" applyProtection="0"/>
    <xf numFmtId="230" fontId="9" fillId="0" borderId="0" applyFont="0" applyFill="0" applyBorder="0" applyAlignment="0" applyProtection="0"/>
    <xf numFmtId="230" fontId="9" fillId="0" borderId="0" applyFont="0" applyFill="0" applyBorder="0" applyAlignment="0" applyProtection="0"/>
    <xf numFmtId="230" fontId="9" fillId="0" borderId="0" applyFont="0" applyFill="0" applyBorder="0" applyAlignment="0" applyProtection="0"/>
    <xf numFmtId="230" fontId="9" fillId="0" borderId="0" applyFont="0" applyFill="0" applyBorder="0" applyAlignment="0" applyProtection="0"/>
    <xf numFmtId="230" fontId="9" fillId="0" borderId="0" applyFont="0" applyFill="0" applyBorder="0" applyAlignment="0" applyProtection="0"/>
    <xf numFmtId="230" fontId="9" fillId="0" borderId="0" applyFont="0" applyFill="0" applyBorder="0" applyAlignment="0" applyProtection="0"/>
    <xf numFmtId="230" fontId="9" fillId="0" borderId="0" applyFont="0" applyFill="0" applyBorder="0" applyAlignment="0" applyProtection="0"/>
    <xf numFmtId="230" fontId="9" fillId="0" borderId="0" applyFont="0" applyFill="0" applyBorder="0" applyAlignment="0" applyProtection="0"/>
    <xf numFmtId="230" fontId="9" fillId="0" borderId="0" applyFont="0" applyFill="0" applyBorder="0" applyAlignment="0" applyProtection="0"/>
    <xf numFmtId="230" fontId="9" fillId="0" borderId="0" applyFont="0" applyFill="0" applyBorder="0" applyAlignment="0" applyProtection="0"/>
    <xf numFmtId="200" fontId="9" fillId="0" borderId="0" applyFont="0" applyFill="0" applyBorder="0" applyAlignment="0" applyProtection="0"/>
    <xf numFmtId="200" fontId="9" fillId="0" borderId="0" applyFont="0" applyFill="0" applyBorder="0" applyAlignment="0" applyProtection="0"/>
    <xf numFmtId="186" fontId="9" fillId="0" borderId="0" applyFont="0" applyFill="0" applyBorder="0" applyAlignment="0" applyProtection="0"/>
    <xf numFmtId="186" fontId="9" fillId="0" borderId="0" applyFont="0" applyFill="0" applyBorder="0" applyAlignment="0" applyProtection="0"/>
    <xf numFmtId="230" fontId="9" fillId="0" borderId="0" applyFont="0" applyFill="0" applyBorder="0" applyAlignment="0" applyProtection="0"/>
    <xf numFmtId="186" fontId="9" fillId="0" borderId="0" applyFont="0" applyFill="0" applyBorder="0" applyAlignment="0" applyProtection="0"/>
    <xf numFmtId="230" fontId="9" fillId="0" borderId="0" applyFont="0" applyFill="0" applyBorder="0" applyAlignment="0" applyProtection="0"/>
    <xf numFmtId="230" fontId="9" fillId="0" borderId="0" applyFont="0" applyFill="0" applyBorder="0" applyAlignment="0" applyProtection="0"/>
    <xf numFmtId="230" fontId="9" fillId="0" borderId="0" applyFont="0" applyFill="0" applyBorder="0" applyAlignment="0" applyProtection="0"/>
    <xf numFmtId="230" fontId="9" fillId="0" borderId="0" applyFont="0" applyFill="0" applyBorder="0" applyAlignment="0" applyProtection="0"/>
    <xf numFmtId="230" fontId="9" fillId="0" borderId="0" applyFont="0" applyFill="0" applyBorder="0" applyAlignment="0" applyProtection="0"/>
    <xf numFmtId="230" fontId="9" fillId="0" borderId="0" applyFont="0" applyFill="0" applyBorder="0" applyAlignment="0" applyProtection="0"/>
    <xf numFmtId="230" fontId="9" fillId="0" borderId="0" applyFont="0" applyFill="0" applyBorder="0" applyAlignment="0" applyProtection="0"/>
    <xf numFmtId="230" fontId="9" fillId="0" borderId="0" applyFont="0" applyFill="0" applyBorder="0" applyAlignment="0" applyProtection="0"/>
    <xf numFmtId="230" fontId="9" fillId="0" borderId="0" applyFont="0" applyFill="0" applyBorder="0" applyAlignment="0" applyProtection="0"/>
    <xf numFmtId="230" fontId="9" fillId="0" borderId="0" applyFont="0" applyFill="0" applyBorder="0" applyAlignment="0" applyProtection="0"/>
    <xf numFmtId="230" fontId="9" fillId="0" borderId="0" applyFont="0" applyFill="0" applyBorder="0" applyAlignment="0" applyProtection="0"/>
    <xf numFmtId="230" fontId="9" fillId="0" borderId="0" applyFont="0" applyFill="0" applyBorder="0" applyAlignment="0" applyProtection="0"/>
    <xf numFmtId="230" fontId="9" fillId="0" borderId="0" applyFont="0" applyFill="0" applyBorder="0" applyAlignment="0" applyProtection="0"/>
    <xf numFmtId="230" fontId="9" fillId="0" borderId="0" applyFont="0" applyFill="0" applyBorder="0" applyAlignment="0" applyProtection="0"/>
    <xf numFmtId="230" fontId="9" fillId="0" borderId="0" applyFont="0" applyFill="0" applyBorder="0" applyAlignment="0" applyProtection="0"/>
    <xf numFmtId="230" fontId="9" fillId="0" borderId="0" applyFont="0" applyFill="0" applyBorder="0" applyAlignment="0" applyProtection="0"/>
    <xf numFmtId="230" fontId="9" fillId="0" borderId="0" applyFont="0" applyFill="0" applyBorder="0" applyAlignment="0" applyProtection="0"/>
    <xf numFmtId="230" fontId="9" fillId="0" borderId="0" applyFont="0" applyFill="0" applyBorder="0" applyAlignment="0" applyProtection="0"/>
    <xf numFmtId="230" fontId="9" fillId="0" borderId="0" applyFont="0" applyFill="0" applyBorder="0" applyAlignment="0" applyProtection="0"/>
    <xf numFmtId="230" fontId="9" fillId="0" borderId="0" applyFont="0" applyFill="0" applyBorder="0" applyAlignment="0" applyProtection="0"/>
    <xf numFmtId="230" fontId="9" fillId="0" borderId="0" applyFont="0" applyFill="0" applyBorder="0" applyAlignment="0" applyProtection="0"/>
    <xf numFmtId="230" fontId="9" fillId="0" borderId="0" applyFont="0" applyFill="0" applyBorder="0" applyAlignment="0" applyProtection="0"/>
    <xf numFmtId="230" fontId="9" fillId="0" borderId="0" applyFont="0" applyFill="0" applyBorder="0" applyAlignment="0" applyProtection="0"/>
    <xf numFmtId="230" fontId="9" fillId="0" borderId="0" applyFont="0" applyFill="0" applyBorder="0" applyAlignment="0" applyProtection="0"/>
    <xf numFmtId="230" fontId="9" fillId="0" borderId="0" applyFont="0" applyFill="0" applyBorder="0" applyAlignment="0" applyProtection="0"/>
    <xf numFmtId="230" fontId="9" fillId="0" borderId="0" applyFont="0" applyFill="0" applyBorder="0" applyAlignment="0" applyProtection="0"/>
    <xf numFmtId="230" fontId="9" fillId="0" borderId="0" applyFont="0" applyFill="0" applyBorder="0" applyAlignment="0" applyProtection="0"/>
    <xf numFmtId="230" fontId="9" fillId="0" borderId="0" applyFont="0" applyFill="0" applyBorder="0" applyAlignment="0" applyProtection="0"/>
    <xf numFmtId="230" fontId="9" fillId="0" borderId="0" applyFont="0" applyFill="0" applyBorder="0" applyAlignment="0" applyProtection="0"/>
    <xf numFmtId="230" fontId="9" fillId="0" borderId="0" applyFont="0" applyFill="0" applyBorder="0" applyAlignment="0" applyProtection="0"/>
    <xf numFmtId="230" fontId="9" fillId="0" borderId="0" applyFont="0" applyFill="0" applyBorder="0" applyAlignment="0" applyProtection="0"/>
    <xf numFmtId="230" fontId="9" fillId="0" borderId="0" applyFont="0" applyFill="0" applyBorder="0" applyAlignment="0" applyProtection="0"/>
    <xf numFmtId="230" fontId="9" fillId="0" borderId="0" applyFont="0" applyFill="0" applyBorder="0" applyAlignment="0" applyProtection="0"/>
    <xf numFmtId="230" fontId="9" fillId="0" borderId="0" applyFont="0" applyFill="0" applyBorder="0" applyAlignment="0" applyProtection="0"/>
    <xf numFmtId="230" fontId="9" fillId="0" borderId="0" applyFont="0" applyFill="0" applyBorder="0" applyAlignment="0" applyProtection="0"/>
    <xf numFmtId="230" fontId="9" fillId="0" borderId="0" applyFont="0" applyFill="0" applyBorder="0" applyAlignment="0" applyProtection="0"/>
    <xf numFmtId="230" fontId="9" fillId="0" borderId="0" applyFont="0" applyFill="0" applyBorder="0" applyAlignment="0" applyProtection="0"/>
    <xf numFmtId="230" fontId="9" fillId="0" borderId="0" applyFont="0" applyFill="0" applyBorder="0" applyAlignment="0" applyProtection="0"/>
    <xf numFmtId="230" fontId="9" fillId="0" borderId="0" applyFont="0" applyFill="0" applyBorder="0" applyAlignment="0" applyProtection="0"/>
    <xf numFmtId="230" fontId="9" fillId="0" borderId="0" applyFont="0" applyFill="0" applyBorder="0" applyAlignment="0" applyProtection="0"/>
    <xf numFmtId="230" fontId="9" fillId="0" borderId="0" applyFont="0" applyFill="0" applyBorder="0" applyAlignment="0" applyProtection="0"/>
    <xf numFmtId="230" fontId="9" fillId="0" borderId="0" applyFont="0" applyFill="0" applyBorder="0" applyAlignment="0" applyProtection="0"/>
    <xf numFmtId="230" fontId="9" fillId="0" borderId="0" applyFont="0" applyFill="0" applyBorder="0" applyAlignment="0" applyProtection="0"/>
    <xf numFmtId="230" fontId="9" fillId="0" borderId="0" applyFont="0" applyFill="0" applyBorder="0" applyAlignment="0" applyProtection="0"/>
    <xf numFmtId="230" fontId="9" fillId="0" borderId="0" applyFont="0" applyFill="0" applyBorder="0" applyAlignment="0" applyProtection="0"/>
    <xf numFmtId="230" fontId="9" fillId="0" borderId="0" applyFont="0" applyFill="0" applyBorder="0" applyAlignment="0" applyProtection="0"/>
    <xf numFmtId="230" fontId="9" fillId="0" borderId="0" applyFont="0" applyFill="0" applyBorder="0" applyAlignment="0" applyProtection="0"/>
    <xf numFmtId="230" fontId="9" fillId="0" borderId="0" applyFont="0" applyFill="0" applyBorder="0" applyAlignment="0" applyProtection="0"/>
    <xf numFmtId="230" fontId="9" fillId="0" borderId="0" applyFont="0" applyFill="0" applyBorder="0" applyAlignment="0" applyProtection="0"/>
    <xf numFmtId="230" fontId="9" fillId="0" borderId="0" applyFont="0" applyFill="0" applyBorder="0" applyAlignment="0" applyProtection="0"/>
    <xf numFmtId="230" fontId="9" fillId="0" borderId="0" applyFont="0" applyFill="0" applyBorder="0" applyAlignment="0" applyProtection="0"/>
    <xf numFmtId="230" fontId="9" fillId="0" borderId="0" applyFont="0" applyFill="0" applyBorder="0" applyAlignment="0" applyProtection="0"/>
    <xf numFmtId="230" fontId="9" fillId="0" borderId="0" applyFont="0" applyFill="0" applyBorder="0" applyAlignment="0" applyProtection="0"/>
    <xf numFmtId="230" fontId="9" fillId="0" borderId="0" applyFont="0" applyFill="0" applyBorder="0" applyAlignment="0" applyProtection="0"/>
    <xf numFmtId="230" fontId="9" fillId="0" borderId="0" applyFont="0" applyFill="0" applyBorder="0" applyAlignment="0" applyProtection="0"/>
    <xf numFmtId="230" fontId="9" fillId="0" borderId="0" applyFont="0" applyFill="0" applyBorder="0" applyAlignment="0" applyProtection="0"/>
    <xf numFmtId="230" fontId="9" fillId="0" borderId="0" applyFont="0" applyFill="0" applyBorder="0" applyAlignment="0" applyProtection="0"/>
    <xf numFmtId="230" fontId="9" fillId="0" borderId="0" applyFont="0" applyFill="0" applyBorder="0" applyAlignment="0" applyProtection="0"/>
    <xf numFmtId="230" fontId="9" fillId="0" borderId="0" applyFont="0" applyFill="0" applyBorder="0" applyAlignment="0" applyProtection="0"/>
    <xf numFmtId="230" fontId="9" fillId="0" borderId="0" applyFont="0" applyFill="0" applyBorder="0" applyAlignment="0" applyProtection="0"/>
    <xf numFmtId="230" fontId="9" fillId="0" borderId="0" applyFont="0" applyFill="0" applyBorder="0" applyAlignment="0" applyProtection="0"/>
    <xf numFmtId="230" fontId="9" fillId="0" borderId="0" applyFont="0" applyFill="0" applyBorder="0" applyAlignment="0" applyProtection="0"/>
    <xf numFmtId="230" fontId="9" fillId="0" borderId="0" applyFont="0" applyFill="0" applyBorder="0" applyAlignment="0" applyProtection="0"/>
    <xf numFmtId="230" fontId="9" fillId="0" borderId="0" applyFont="0" applyFill="0" applyBorder="0" applyAlignment="0" applyProtection="0"/>
    <xf numFmtId="230" fontId="9" fillId="0" borderId="0" applyFont="0" applyFill="0" applyBorder="0" applyAlignment="0" applyProtection="0"/>
    <xf numFmtId="230" fontId="9" fillId="0" borderId="0" applyFont="0" applyFill="0" applyBorder="0" applyAlignment="0" applyProtection="0"/>
    <xf numFmtId="230" fontId="9" fillId="0" borderId="0" applyFont="0" applyFill="0" applyBorder="0" applyAlignment="0" applyProtection="0"/>
    <xf numFmtId="230" fontId="9" fillId="0" borderId="0" applyFont="0" applyFill="0" applyBorder="0" applyAlignment="0" applyProtection="0"/>
    <xf numFmtId="230" fontId="9" fillId="0" borderId="0" applyFont="0" applyFill="0" applyBorder="0" applyAlignment="0" applyProtection="0"/>
    <xf numFmtId="230" fontId="9" fillId="0" borderId="0" applyFont="0" applyFill="0" applyBorder="0" applyAlignment="0" applyProtection="0"/>
    <xf numFmtId="230" fontId="9" fillId="0" borderId="0" applyFont="0" applyFill="0" applyBorder="0" applyAlignment="0" applyProtection="0"/>
    <xf numFmtId="230" fontId="9" fillId="0" borderId="0" applyFont="0" applyFill="0" applyBorder="0" applyAlignment="0" applyProtection="0"/>
    <xf numFmtId="230" fontId="9" fillId="0" borderId="0" applyFont="0" applyFill="0" applyBorder="0" applyAlignment="0" applyProtection="0"/>
    <xf numFmtId="230" fontId="9" fillId="0" borderId="0" applyFont="0" applyFill="0" applyBorder="0" applyAlignment="0" applyProtection="0"/>
    <xf numFmtId="230" fontId="9" fillId="0" borderId="0" applyFont="0" applyFill="0" applyBorder="0" applyAlignment="0" applyProtection="0"/>
    <xf numFmtId="230" fontId="9" fillId="0" borderId="0" applyFont="0" applyFill="0" applyBorder="0" applyAlignment="0" applyProtection="0"/>
    <xf numFmtId="230" fontId="9" fillId="0" borderId="0" applyFont="0" applyFill="0" applyBorder="0" applyAlignment="0" applyProtection="0"/>
    <xf numFmtId="230" fontId="9" fillId="0" borderId="0" applyFont="0" applyFill="0" applyBorder="0" applyAlignment="0" applyProtection="0"/>
    <xf numFmtId="230" fontId="9" fillId="0" borderId="0" applyFont="0" applyFill="0" applyBorder="0" applyAlignment="0" applyProtection="0"/>
    <xf numFmtId="230" fontId="9" fillId="0" borderId="0" applyFont="0" applyFill="0" applyBorder="0" applyAlignment="0" applyProtection="0"/>
    <xf numFmtId="230" fontId="9" fillId="0" borderId="0" applyFont="0" applyFill="0" applyBorder="0" applyAlignment="0" applyProtection="0"/>
    <xf numFmtId="230" fontId="9" fillId="0" borderId="0" applyFont="0" applyFill="0" applyBorder="0" applyAlignment="0" applyProtection="0"/>
    <xf numFmtId="230" fontId="9" fillId="0" borderId="0" applyFont="0" applyFill="0" applyBorder="0" applyAlignment="0" applyProtection="0"/>
    <xf numFmtId="230" fontId="9" fillId="0" borderId="0" applyFont="0" applyFill="0" applyBorder="0" applyAlignment="0" applyProtection="0"/>
    <xf numFmtId="230" fontId="9" fillId="0" borderId="0" applyFont="0" applyFill="0" applyBorder="0" applyAlignment="0" applyProtection="0"/>
    <xf numFmtId="230" fontId="9" fillId="0" borderId="0" applyFont="0" applyFill="0" applyBorder="0" applyAlignment="0" applyProtection="0"/>
    <xf numFmtId="230" fontId="9" fillId="0" borderId="0" applyFont="0" applyFill="0" applyBorder="0" applyAlignment="0" applyProtection="0"/>
    <xf numFmtId="230" fontId="9" fillId="0" borderId="0" applyFont="0" applyFill="0" applyBorder="0" applyAlignment="0" applyProtection="0"/>
    <xf numFmtId="230" fontId="9" fillId="0" borderId="0" applyFont="0" applyFill="0" applyBorder="0" applyAlignment="0" applyProtection="0"/>
    <xf numFmtId="230" fontId="9" fillId="0" borderId="0" applyFont="0" applyFill="0" applyBorder="0" applyAlignment="0" applyProtection="0"/>
    <xf numFmtId="230" fontId="9" fillId="0" borderId="0" applyFont="0" applyFill="0" applyBorder="0" applyAlignment="0" applyProtection="0"/>
    <xf numFmtId="230" fontId="9" fillId="0" borderId="0" applyFont="0" applyFill="0" applyBorder="0" applyAlignment="0" applyProtection="0"/>
    <xf numFmtId="230" fontId="9" fillId="0" borderId="0" applyFont="0" applyFill="0" applyBorder="0" applyAlignment="0" applyProtection="0"/>
    <xf numFmtId="230" fontId="9" fillId="0" borderId="0" applyFont="0" applyFill="0" applyBorder="0" applyAlignment="0" applyProtection="0"/>
    <xf numFmtId="230" fontId="9" fillId="0" borderId="0" applyFont="0" applyFill="0" applyBorder="0" applyAlignment="0" applyProtection="0"/>
    <xf numFmtId="230" fontId="9" fillId="0" borderId="0" applyFont="0" applyFill="0" applyBorder="0" applyAlignment="0" applyProtection="0"/>
    <xf numFmtId="230" fontId="9" fillId="0" borderId="0" applyFont="0" applyFill="0" applyBorder="0" applyAlignment="0" applyProtection="0"/>
    <xf numFmtId="230" fontId="9" fillId="0" borderId="0" applyFont="0" applyFill="0" applyBorder="0" applyAlignment="0" applyProtection="0"/>
    <xf numFmtId="230" fontId="9" fillId="0" borderId="0" applyFont="0" applyFill="0" applyBorder="0" applyAlignment="0" applyProtection="0"/>
    <xf numFmtId="230" fontId="9" fillId="0" borderId="0" applyFont="0" applyFill="0" applyBorder="0" applyAlignment="0" applyProtection="0"/>
    <xf numFmtId="230" fontId="9" fillId="0" borderId="0" applyFont="0" applyFill="0" applyBorder="0" applyAlignment="0" applyProtection="0"/>
    <xf numFmtId="230" fontId="9" fillId="0" borderId="0" applyFont="0" applyFill="0" applyBorder="0" applyAlignment="0" applyProtection="0"/>
    <xf numFmtId="230" fontId="9" fillId="0" borderId="0" applyFont="0" applyFill="0" applyBorder="0" applyAlignment="0" applyProtection="0"/>
    <xf numFmtId="230" fontId="9" fillId="0" borderId="0" applyFont="0" applyFill="0" applyBorder="0" applyAlignment="0" applyProtection="0"/>
    <xf numFmtId="230" fontId="9" fillId="0" borderId="0" applyFont="0" applyFill="0" applyBorder="0" applyAlignment="0" applyProtection="0"/>
    <xf numFmtId="230" fontId="9" fillId="0" borderId="0" applyFont="0" applyFill="0" applyBorder="0" applyAlignment="0" applyProtection="0"/>
    <xf numFmtId="230" fontId="9" fillId="0" borderId="0" applyFont="0" applyFill="0" applyBorder="0" applyAlignment="0" applyProtection="0"/>
    <xf numFmtId="230" fontId="9" fillId="0" borderId="0" applyFont="0" applyFill="0" applyBorder="0" applyAlignment="0" applyProtection="0"/>
    <xf numFmtId="230" fontId="9" fillId="0" borderId="0" applyFont="0" applyFill="0" applyBorder="0" applyAlignment="0" applyProtection="0"/>
    <xf numFmtId="230" fontId="9" fillId="0" borderId="0" applyFont="0" applyFill="0" applyBorder="0" applyAlignment="0" applyProtection="0"/>
    <xf numFmtId="230" fontId="9" fillId="0" borderId="0" applyFont="0" applyFill="0" applyBorder="0" applyAlignment="0" applyProtection="0"/>
    <xf numFmtId="230" fontId="9" fillId="0" borderId="0" applyFont="0" applyFill="0" applyBorder="0" applyAlignment="0" applyProtection="0"/>
    <xf numFmtId="230" fontId="9" fillId="0" borderId="0" applyFont="0" applyFill="0" applyBorder="0" applyAlignment="0" applyProtection="0"/>
    <xf numFmtId="230" fontId="9" fillId="0" borderId="0" applyFont="0" applyFill="0" applyBorder="0" applyAlignment="0" applyProtection="0"/>
    <xf numFmtId="230" fontId="9" fillId="0" borderId="0" applyFont="0" applyFill="0" applyBorder="0" applyAlignment="0" applyProtection="0"/>
    <xf numFmtId="230" fontId="9" fillId="0" borderId="0" applyFont="0" applyFill="0" applyBorder="0" applyAlignment="0" applyProtection="0"/>
    <xf numFmtId="230" fontId="9" fillId="0" borderId="0" applyFont="0" applyFill="0" applyBorder="0" applyAlignment="0" applyProtection="0"/>
    <xf numFmtId="230" fontId="9" fillId="0" borderId="0" applyFont="0" applyFill="0" applyBorder="0" applyAlignment="0" applyProtection="0"/>
    <xf numFmtId="230" fontId="9" fillId="0" borderId="0" applyFont="0" applyFill="0" applyBorder="0" applyAlignment="0" applyProtection="0"/>
    <xf numFmtId="230" fontId="9" fillId="0" borderId="0" applyFont="0" applyFill="0" applyBorder="0" applyAlignment="0" applyProtection="0"/>
    <xf numFmtId="230" fontId="9" fillId="0" borderId="0" applyFont="0" applyFill="0" applyBorder="0" applyAlignment="0" applyProtection="0"/>
    <xf numFmtId="230" fontId="9" fillId="0" borderId="0" applyFont="0" applyFill="0" applyBorder="0" applyAlignment="0" applyProtection="0"/>
    <xf numFmtId="230" fontId="9" fillId="0" borderId="0" applyFont="0" applyFill="0" applyBorder="0" applyAlignment="0" applyProtection="0"/>
    <xf numFmtId="230" fontId="9" fillId="0" borderId="0" applyFont="0" applyFill="0" applyBorder="0" applyAlignment="0" applyProtection="0"/>
    <xf numFmtId="230" fontId="9" fillId="0" borderId="0" applyFont="0" applyFill="0" applyBorder="0" applyAlignment="0" applyProtection="0"/>
    <xf numFmtId="230" fontId="9" fillId="0" borderId="0" applyFont="0" applyFill="0" applyBorder="0" applyAlignment="0" applyProtection="0"/>
    <xf numFmtId="230" fontId="9" fillId="0" borderId="0" applyFont="0" applyFill="0" applyBorder="0" applyAlignment="0" applyProtection="0"/>
    <xf numFmtId="230" fontId="9" fillId="0" borderId="0" applyFont="0" applyFill="0" applyBorder="0" applyAlignment="0" applyProtection="0"/>
    <xf numFmtId="230" fontId="9" fillId="0" borderId="0" applyFont="0" applyFill="0" applyBorder="0" applyAlignment="0" applyProtection="0"/>
    <xf numFmtId="230" fontId="9" fillId="0" borderId="0" applyFont="0" applyFill="0" applyBorder="0" applyAlignment="0" applyProtection="0"/>
    <xf numFmtId="230" fontId="9" fillId="0" borderId="0" applyFont="0" applyFill="0" applyBorder="0" applyAlignment="0" applyProtection="0"/>
    <xf numFmtId="230" fontId="9" fillId="0" borderId="0" applyFont="0" applyFill="0" applyBorder="0" applyAlignment="0" applyProtection="0"/>
    <xf numFmtId="230" fontId="9" fillId="0" borderId="0" applyFont="0" applyFill="0" applyBorder="0" applyAlignment="0" applyProtection="0"/>
    <xf numFmtId="230" fontId="9" fillId="0" borderId="0" applyFont="0" applyFill="0" applyBorder="0" applyAlignment="0" applyProtection="0"/>
    <xf numFmtId="230" fontId="9" fillId="0" borderId="0" applyFont="0" applyFill="0" applyBorder="0" applyAlignment="0" applyProtection="0"/>
    <xf numFmtId="230" fontId="9" fillId="0" borderId="0" applyFont="0" applyFill="0" applyBorder="0" applyAlignment="0" applyProtection="0"/>
    <xf numFmtId="230" fontId="9" fillId="0" borderId="0" applyFont="0" applyFill="0" applyBorder="0" applyAlignment="0" applyProtection="0"/>
    <xf numFmtId="230" fontId="9" fillId="0" borderId="0" applyFont="0" applyFill="0" applyBorder="0" applyAlignment="0" applyProtection="0"/>
    <xf numFmtId="230" fontId="9" fillId="0" borderId="0" applyFont="0" applyFill="0" applyBorder="0" applyAlignment="0" applyProtection="0"/>
    <xf numFmtId="230" fontId="9" fillId="0" borderId="0" applyFont="0" applyFill="0" applyBorder="0" applyAlignment="0" applyProtection="0"/>
    <xf numFmtId="230" fontId="9" fillId="0" borderId="0" applyFont="0" applyFill="0" applyBorder="0" applyAlignment="0" applyProtection="0"/>
    <xf numFmtId="230" fontId="9" fillId="0" borderId="0" applyFont="0" applyFill="0" applyBorder="0" applyAlignment="0" applyProtection="0"/>
    <xf numFmtId="230" fontId="9" fillId="0" borderId="0" applyFont="0" applyFill="0" applyBorder="0" applyAlignment="0" applyProtection="0"/>
    <xf numFmtId="230" fontId="9" fillId="0" borderId="0" applyFont="0" applyFill="0" applyBorder="0" applyAlignment="0" applyProtection="0"/>
    <xf numFmtId="230" fontId="9" fillId="0" borderId="0" applyFont="0" applyFill="0" applyBorder="0" applyAlignment="0" applyProtection="0"/>
    <xf numFmtId="230" fontId="9" fillId="0" borderId="0" applyFont="0" applyFill="0" applyBorder="0" applyAlignment="0" applyProtection="0"/>
    <xf numFmtId="230" fontId="9" fillId="0" borderId="0" applyFont="0" applyFill="0" applyBorder="0" applyAlignment="0" applyProtection="0"/>
    <xf numFmtId="230" fontId="9" fillId="0" borderId="0" applyFont="0" applyFill="0" applyBorder="0" applyAlignment="0" applyProtection="0"/>
    <xf numFmtId="230" fontId="9" fillId="0" borderId="0" applyFont="0" applyFill="0" applyBorder="0" applyAlignment="0" applyProtection="0"/>
    <xf numFmtId="230" fontId="9" fillId="0" borderId="0" applyFont="0" applyFill="0" applyBorder="0" applyAlignment="0" applyProtection="0"/>
    <xf numFmtId="230" fontId="9" fillId="0" borderId="0" applyFont="0" applyFill="0" applyBorder="0" applyAlignment="0" applyProtection="0"/>
    <xf numFmtId="230" fontId="9" fillId="0" borderId="0" applyFont="0" applyFill="0" applyBorder="0" applyAlignment="0" applyProtection="0"/>
    <xf numFmtId="230" fontId="9" fillId="0" borderId="0" applyFont="0" applyFill="0" applyBorder="0" applyAlignment="0" applyProtection="0"/>
    <xf numFmtId="230" fontId="9" fillId="0" borderId="0" applyFont="0" applyFill="0" applyBorder="0" applyAlignment="0" applyProtection="0"/>
    <xf numFmtId="230" fontId="9" fillId="0" borderId="0" applyFont="0" applyFill="0" applyBorder="0" applyAlignment="0" applyProtection="0"/>
    <xf numFmtId="230" fontId="9" fillId="0" borderId="0" applyFont="0" applyFill="0" applyBorder="0" applyAlignment="0" applyProtection="0"/>
    <xf numFmtId="230" fontId="9" fillId="0" borderId="0" applyFont="0" applyFill="0" applyBorder="0" applyAlignment="0" applyProtection="0"/>
    <xf numFmtId="230" fontId="9" fillId="0" borderId="0" applyFont="0" applyFill="0" applyBorder="0" applyAlignment="0" applyProtection="0"/>
    <xf numFmtId="200" fontId="9" fillId="0" borderId="0" applyFont="0" applyFill="0" applyBorder="0" applyAlignment="0" applyProtection="0"/>
    <xf numFmtId="200" fontId="9" fillId="0" borderId="0" applyFont="0" applyFill="0" applyBorder="0" applyAlignment="0" applyProtection="0"/>
    <xf numFmtId="200" fontId="9" fillId="0" borderId="0" applyFont="0" applyFill="0" applyBorder="0" applyAlignment="0" applyProtection="0"/>
    <xf numFmtId="0" fontId="9" fillId="0" borderId="0" applyFont="0" applyFill="0" applyBorder="0" applyAlignment="0" applyProtection="0"/>
    <xf numFmtId="0" fontId="9" fillId="0" borderId="0" applyFont="0" applyFill="0" applyBorder="0" applyAlignment="0" applyProtection="0"/>
    <xf numFmtId="0" fontId="9" fillId="0" borderId="0" applyFont="0" applyFill="0" applyBorder="0" applyAlignment="0" applyProtection="0"/>
    <xf numFmtId="0" fontId="141" fillId="0" borderId="38"/>
    <xf numFmtId="0" fontId="141" fillId="0" borderId="38"/>
    <xf numFmtId="231" fontId="9" fillId="0" borderId="0" applyFont="0" applyFill="0" applyBorder="0" applyAlignment="0" applyProtection="0"/>
    <xf numFmtId="232" fontId="9" fillId="0" borderId="0" applyFont="0" applyFill="0" applyBorder="0" applyAlignment="0" applyProtection="0"/>
    <xf numFmtId="233" fontId="9" fillId="0" borderId="0" applyFont="0" applyFill="0" applyBorder="0" applyAlignment="0" applyProtection="0"/>
    <xf numFmtId="233" fontId="9" fillId="0" borderId="0" applyFont="0" applyFill="0" applyBorder="0" applyAlignment="0" applyProtection="0"/>
    <xf numFmtId="233" fontId="9" fillId="0" borderId="0" applyFont="0" applyFill="0" applyBorder="0" applyAlignment="0" applyProtection="0"/>
    <xf numFmtId="233" fontId="9" fillId="0" borderId="0" applyFont="0" applyFill="0" applyBorder="0" applyAlignment="0" applyProtection="0"/>
    <xf numFmtId="233" fontId="9" fillId="0" borderId="0" applyFont="0" applyFill="0" applyBorder="0" applyAlignment="0" applyProtection="0"/>
    <xf numFmtId="233" fontId="9" fillId="0" borderId="0" applyFont="0" applyFill="0" applyBorder="0" applyAlignment="0" applyProtection="0"/>
    <xf numFmtId="233" fontId="9" fillId="0" borderId="0" applyFont="0" applyFill="0" applyBorder="0" applyAlignment="0" applyProtection="0"/>
    <xf numFmtId="233" fontId="9" fillId="0" borderId="0" applyFont="0" applyFill="0" applyBorder="0" applyAlignment="0" applyProtection="0"/>
    <xf numFmtId="233" fontId="9" fillId="0" borderId="0" applyFont="0" applyFill="0" applyBorder="0" applyAlignment="0" applyProtection="0"/>
    <xf numFmtId="211" fontId="9" fillId="0" borderId="0" applyFont="0" applyFill="0" applyBorder="0" applyAlignment="0" applyProtection="0"/>
    <xf numFmtId="0" fontId="9" fillId="0" borderId="0" applyFont="0" applyFill="0" applyBorder="0" applyAlignment="0" applyProtection="0"/>
    <xf numFmtId="232" fontId="9" fillId="0" borderId="0" applyFont="0" applyFill="0" applyBorder="0" applyAlignment="0" applyProtection="0"/>
    <xf numFmtId="0" fontId="9" fillId="0" borderId="0" applyFont="0" applyFill="0" applyBorder="0" applyAlignment="0" applyProtection="0"/>
    <xf numFmtId="0" fontId="125" fillId="0" borderId="0" applyNumberFormat="0">
      <alignment horizontal="right"/>
    </xf>
    <xf numFmtId="0" fontId="142" fillId="84" borderId="0" applyNumberFormat="0" applyBorder="0" applyAlignment="0" applyProtection="0"/>
    <xf numFmtId="0" fontId="142" fillId="84" borderId="0" applyNumberFormat="0" applyBorder="0" applyAlignment="0" applyProtection="0"/>
    <xf numFmtId="0" fontId="143" fillId="46" borderId="0" applyNumberFormat="0" applyBorder="0" applyAlignment="0" applyProtection="0"/>
    <xf numFmtId="0" fontId="144" fillId="46" borderId="0" applyNumberFormat="0" applyBorder="0" applyAlignment="0" applyProtection="0"/>
    <xf numFmtId="0" fontId="142" fillId="84" borderId="0" applyNumberFormat="0" applyBorder="0" applyAlignment="0" applyProtection="0"/>
    <xf numFmtId="0" fontId="144" fillId="46" borderId="0" applyNumberFormat="0" applyBorder="0" applyAlignment="0" applyProtection="0"/>
    <xf numFmtId="0" fontId="142" fillId="84" borderId="0" applyNumberFormat="0" applyBorder="0" applyAlignment="0" applyProtection="0"/>
    <xf numFmtId="0" fontId="142" fillId="84" borderId="0" applyNumberFormat="0" applyBorder="0" applyAlignment="0" applyProtection="0"/>
    <xf numFmtId="0" fontId="145" fillId="4" borderId="0" applyNumberFormat="0" applyBorder="0" applyAlignment="0" applyProtection="0"/>
    <xf numFmtId="0" fontId="146" fillId="46" borderId="0" applyNumberFormat="0" applyBorder="0" applyAlignment="0" applyProtection="0"/>
    <xf numFmtId="0" fontId="146" fillId="46" borderId="0" applyNumberFormat="0" applyBorder="0" applyAlignment="0" applyProtection="0"/>
    <xf numFmtId="37" fontId="147" fillId="0" borderId="0"/>
    <xf numFmtId="0" fontId="8" fillId="0" borderId="0"/>
    <xf numFmtId="234" fontId="9" fillId="0" borderId="0"/>
    <xf numFmtId="206" fontId="148" fillId="0" borderId="0"/>
    <xf numFmtId="0" fontId="8" fillId="0" borderId="0"/>
    <xf numFmtId="0" fontId="149" fillId="0" borderId="0"/>
    <xf numFmtId="0" fontId="13" fillId="0" borderId="0"/>
    <xf numFmtId="0" fontId="150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9" fillId="0" borderId="0"/>
    <xf numFmtId="0" fontId="19" fillId="0" borderId="0"/>
    <xf numFmtId="0" fontId="19" fillId="0" borderId="0"/>
    <xf numFmtId="0" fontId="150" fillId="0" borderId="0"/>
    <xf numFmtId="0" fontId="150" fillId="0" borderId="0"/>
    <xf numFmtId="235" fontId="128" fillId="0" borderId="0"/>
    <xf numFmtId="235" fontId="128" fillId="0" borderId="0"/>
    <xf numFmtId="0" fontId="150" fillId="0" borderId="0"/>
    <xf numFmtId="0" fontId="9" fillId="0" borderId="0"/>
    <xf numFmtId="0" fontId="150" fillId="0" borderId="0"/>
    <xf numFmtId="0" fontId="150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9" fillId="0" borderId="0"/>
    <xf numFmtId="0" fontId="19" fillId="0" borderId="0"/>
    <xf numFmtId="0" fontId="9" fillId="0" borderId="0" applyNumberFormat="0" applyFont="0" applyFill="0" applyBorder="0" applyAlignment="0" applyProtection="0">
      <alignment vertical="top"/>
    </xf>
    <xf numFmtId="0" fontId="9" fillId="0" borderId="0"/>
    <xf numFmtId="0" fontId="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50" fillId="0" borderId="0"/>
    <xf numFmtId="0" fontId="150" fillId="0" borderId="0"/>
    <xf numFmtId="0" fontId="9" fillId="0" borderId="0"/>
    <xf numFmtId="0" fontId="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50" fillId="0" borderId="0"/>
    <xf numFmtId="0" fontId="151" fillId="0" borderId="0"/>
    <xf numFmtId="0" fontId="151" fillId="0" borderId="0"/>
    <xf numFmtId="0" fontId="151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52" fillId="0" borderId="0" applyNumberFormat="0" applyBorder="0" applyProtection="0"/>
    <xf numFmtId="0" fontId="9" fillId="0" borderId="0"/>
    <xf numFmtId="0" fontId="9" fillId="0" borderId="0"/>
    <xf numFmtId="0" fontId="1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21" fillId="0" borderId="0"/>
    <xf numFmtId="0" fontId="9" fillId="0" borderId="0"/>
    <xf numFmtId="0" fontId="9" fillId="0" borderId="0"/>
    <xf numFmtId="0" fontId="9" fillId="0" borderId="0"/>
    <xf numFmtId="0" fontId="2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50" fillId="0" borderId="0"/>
    <xf numFmtId="0" fontId="9" fillId="0" borderId="0"/>
    <xf numFmtId="0" fontId="150" fillId="0" borderId="0"/>
    <xf numFmtId="0" fontId="150" fillId="0" borderId="0"/>
    <xf numFmtId="0" fontId="9" fillId="0" borderId="0"/>
    <xf numFmtId="0" fontId="9" fillId="0" borderId="0"/>
    <xf numFmtId="236" fontId="128" fillId="0" borderId="0"/>
    <xf numFmtId="236" fontId="128" fillId="0" borderId="0"/>
    <xf numFmtId="0" fontId="150" fillId="0" borderId="0"/>
    <xf numFmtId="0" fontId="150" fillId="0" borderId="0"/>
    <xf numFmtId="0" fontId="9" fillId="0" borderId="0"/>
    <xf numFmtId="0" fontId="21" fillId="0" borderId="0"/>
    <xf numFmtId="0" fontId="150" fillId="0" borderId="0"/>
    <xf numFmtId="0" fontId="21" fillId="0" borderId="0"/>
    <xf numFmtId="0" fontId="21" fillId="0" borderId="0"/>
    <xf numFmtId="0" fontId="150" fillId="0" borderId="0"/>
    <xf numFmtId="0" fontId="21" fillId="0" borderId="0"/>
    <xf numFmtId="0" fontId="2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52" fillId="0" borderId="0" applyNumberFormat="0" applyBorder="0" applyProtection="0"/>
    <xf numFmtId="0" fontId="9" fillId="0" borderId="0"/>
    <xf numFmtId="0" fontId="21" fillId="0" borderId="0"/>
    <xf numFmtId="218" fontId="9" fillId="0" borderId="0"/>
    <xf numFmtId="218" fontId="9" fillId="0" borderId="0"/>
    <xf numFmtId="0" fontId="21" fillId="0" borderId="0"/>
    <xf numFmtId="0" fontId="9" fillId="0" borderId="0"/>
    <xf numFmtId="0" fontId="9" fillId="0" borderId="0"/>
    <xf numFmtId="0" fontId="21" fillId="0" borderId="0"/>
    <xf numFmtId="0" fontId="150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50" fillId="0" borderId="0"/>
    <xf numFmtId="0" fontId="150" fillId="0" borderId="0"/>
    <xf numFmtId="236" fontId="128" fillId="0" borderId="0"/>
    <xf numFmtId="236" fontId="128" fillId="0" borderId="0"/>
    <xf numFmtId="0" fontId="150" fillId="0" borderId="0"/>
    <xf numFmtId="0" fontId="150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37" fontId="153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50" fillId="0" borderId="0"/>
    <xf numFmtId="0" fontId="21" fillId="0" borderId="0"/>
    <xf numFmtId="0" fontId="21" fillId="0" borderId="0"/>
    <xf numFmtId="0" fontId="2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50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54" fillId="0" borderId="0"/>
    <xf numFmtId="0" fontId="9" fillId="0" borderId="0"/>
    <xf numFmtId="0" fontId="9" fillId="0" borderId="0"/>
    <xf numFmtId="0" fontId="9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50" fillId="0" borderId="0"/>
    <xf numFmtId="0" fontId="9" fillId="0" borderId="0"/>
    <xf numFmtId="0" fontId="155" fillId="0" borderId="0"/>
    <xf numFmtId="0" fontId="155" fillId="0" borderId="0"/>
    <xf numFmtId="0" fontId="150" fillId="0" borderId="0"/>
    <xf numFmtId="0" fontId="150" fillId="0" borderId="0"/>
    <xf numFmtId="236" fontId="128" fillId="0" borderId="0"/>
    <xf numFmtId="236" fontId="128" fillId="0" borderId="0"/>
    <xf numFmtId="0" fontId="150" fillId="0" borderId="0"/>
    <xf numFmtId="0" fontId="150" fillId="0" borderId="0"/>
    <xf numFmtId="0" fontId="9" fillId="0" borderId="0"/>
    <xf numFmtId="0" fontId="150" fillId="0" borderId="0"/>
    <xf numFmtId="0" fontId="150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50" fillId="0" borderId="0"/>
    <xf numFmtId="0" fontId="9" fillId="0" borderId="0"/>
    <xf numFmtId="0" fontId="9" fillId="0" borderId="0"/>
    <xf numFmtId="0" fontId="150" fillId="0" borderId="0"/>
    <xf numFmtId="0" fontId="150" fillId="0" borderId="0"/>
    <xf numFmtId="0" fontId="156" fillId="0" borderId="0"/>
    <xf numFmtId="0" fontId="156" fillId="0" borderId="0"/>
    <xf numFmtId="0" fontId="9" fillId="0" borderId="0"/>
    <xf numFmtId="0" fontId="21" fillId="0" borderId="0"/>
    <xf numFmtId="0" fontId="150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5" fillId="0" borderId="0"/>
    <xf numFmtId="0" fontId="9" fillId="0" borderId="0"/>
    <xf numFmtId="0" fontId="9" fillId="0" borderId="0"/>
    <xf numFmtId="0" fontId="9" fillId="0" borderId="0"/>
    <xf numFmtId="0" fontId="1" fillId="0" borderId="0"/>
    <xf numFmtId="0" fontId="1" fillId="0" borderId="0"/>
    <xf numFmtId="0" fontId="1" fillId="0" borderId="0"/>
    <xf numFmtId="0" fontId="9" fillId="0" borderId="0"/>
    <xf numFmtId="0" fontId="1" fillId="0" borderId="0"/>
    <xf numFmtId="0" fontId="1" fillId="0" borderId="0"/>
    <xf numFmtId="0" fontId="1" fillId="0" borderId="0"/>
    <xf numFmtId="0" fontId="9" fillId="0" borderId="0"/>
    <xf numFmtId="0" fontId="1" fillId="0" borderId="0"/>
    <xf numFmtId="0" fontId="1" fillId="0" borderId="0"/>
    <xf numFmtId="0" fontId="67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66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9" fillId="0" borderId="0"/>
    <xf numFmtId="0" fontId="9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21" fillId="0" borderId="0"/>
    <xf numFmtId="0" fontId="9" fillId="0" borderId="0"/>
    <xf numFmtId="0" fontId="84" fillId="0" borderId="0"/>
    <xf numFmtId="0" fontId="84" fillId="0" borderId="0"/>
    <xf numFmtId="0" fontId="157" fillId="0" borderId="0"/>
    <xf numFmtId="0" fontId="1" fillId="0" borderId="0"/>
    <xf numFmtId="0" fontId="1" fillId="0" borderId="0"/>
    <xf numFmtId="0" fontId="9" fillId="0" borderId="0"/>
    <xf numFmtId="0" fontId="21" fillId="0" borderId="0"/>
    <xf numFmtId="0" fontId="158" fillId="0" borderId="0"/>
    <xf numFmtId="0" fontId="9" fillId="0" borderId="0"/>
    <xf numFmtId="0" fontId="159" fillId="0" borderId="0"/>
    <xf numFmtId="0" fontId="9" fillId="0" borderId="0"/>
    <xf numFmtId="0" fontId="158" fillId="0" borderId="0"/>
    <xf numFmtId="0" fontId="21" fillId="0" borderId="0"/>
    <xf numFmtId="0" fontId="150" fillId="0" borderId="0"/>
    <xf numFmtId="0" fontId="160" fillId="0" borderId="0" applyNumberFormat="0" applyFill="0" applyBorder="0" applyProtection="0">
      <alignment vertical="top"/>
    </xf>
    <xf numFmtId="0" fontId="9" fillId="0" borderId="0"/>
    <xf numFmtId="0" fontId="9" fillId="0" borderId="0"/>
    <xf numFmtId="0" fontId="150" fillId="0" borderId="0"/>
    <xf numFmtId="0" fontId="150" fillId="0" borderId="0"/>
    <xf numFmtId="0" fontId="21" fillId="0" borderId="0"/>
    <xf numFmtId="0" fontId="21" fillId="0" borderId="0"/>
    <xf numFmtId="0" fontId="150" fillId="0" borderId="0"/>
    <xf numFmtId="0" fontId="21" fillId="0" borderId="0"/>
    <xf numFmtId="0" fontId="150" fillId="0" borderId="0"/>
    <xf numFmtId="0" fontId="150" fillId="0" borderId="0"/>
    <xf numFmtId="0" fontId="1" fillId="0" borderId="0"/>
    <xf numFmtId="0" fontId="1" fillId="0" borderId="0"/>
    <xf numFmtId="0" fontId="1" fillId="0" borderId="0"/>
    <xf numFmtId="0" fontId="9" fillId="0" borderId="0"/>
    <xf numFmtId="0" fontId="1" fillId="0" borderId="0"/>
    <xf numFmtId="0" fontId="150" fillId="0" borderId="0"/>
    <xf numFmtId="0" fontId="21" fillId="0" borderId="0"/>
    <xf numFmtId="0" fontId="21" fillId="0" borderId="0"/>
    <xf numFmtId="0" fontId="21" fillId="0" borderId="0"/>
    <xf numFmtId="0" fontId="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50" fillId="0" borderId="0"/>
    <xf numFmtId="0" fontId="9" fillId="0" borderId="0"/>
    <xf numFmtId="0" fontId="150" fillId="0" borderId="0"/>
    <xf numFmtId="0" fontId="1" fillId="0" borderId="0"/>
    <xf numFmtId="0" fontId="9" fillId="0" borderId="0"/>
    <xf numFmtId="0" fontId="150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50" fillId="0" borderId="0"/>
    <xf numFmtId="0" fontId="158" fillId="0" borderId="0"/>
    <xf numFmtId="0" fontId="150" fillId="0" borderId="0"/>
    <xf numFmtId="0" fontId="9" fillId="0" borderId="0"/>
    <xf numFmtId="0" fontId="9" fillId="0" borderId="0"/>
    <xf numFmtId="0" fontId="150" fillId="0" borderId="0"/>
    <xf numFmtId="0" fontId="150" fillId="0" borderId="0"/>
    <xf numFmtId="0" fontId="9" fillId="0" borderId="0"/>
    <xf numFmtId="0" fontId="150" fillId="0" borderId="0"/>
    <xf numFmtId="0" fontId="9" fillId="0" borderId="0"/>
    <xf numFmtId="0" fontId="150" fillId="0" borderId="0"/>
    <xf numFmtId="0" fontId="9" fillId="0" borderId="0"/>
    <xf numFmtId="0" fontId="9" fillId="0" borderId="0"/>
    <xf numFmtId="0" fontId="150" fillId="0" borderId="0"/>
    <xf numFmtId="0" fontId="150" fillId="0" borderId="0"/>
    <xf numFmtId="0" fontId="9" fillId="0" borderId="0"/>
    <xf numFmtId="0" fontId="150" fillId="0" borderId="0"/>
    <xf numFmtId="0" fontId="9" fillId="0" borderId="0"/>
    <xf numFmtId="0" fontId="150" fillId="0" borderId="0"/>
    <xf numFmtId="0" fontId="9" fillId="0" borderId="0"/>
    <xf numFmtId="0" fontId="9" fillId="0" borderId="0"/>
    <xf numFmtId="0" fontId="150" fillId="0" borderId="0"/>
    <xf numFmtId="0" fontId="150" fillId="0" borderId="0"/>
    <xf numFmtId="0" fontId="9" fillId="0" borderId="0"/>
    <xf numFmtId="0" fontId="150" fillId="0" borderId="0"/>
    <xf numFmtId="0" fontId="9" fillId="0" borderId="0"/>
    <xf numFmtId="0" fontId="150" fillId="0" borderId="0"/>
    <xf numFmtId="0" fontId="9" fillId="0" borderId="0"/>
    <xf numFmtId="0" fontId="9" fillId="0" borderId="0"/>
    <xf numFmtId="0" fontId="150" fillId="0" borderId="0"/>
    <xf numFmtId="0" fontId="150" fillId="0" borderId="0"/>
    <xf numFmtId="0" fontId="9" fillId="0" borderId="0"/>
    <xf numFmtId="0" fontId="150" fillId="0" borderId="0"/>
    <xf numFmtId="0" fontId="9" fillId="0" borderId="0"/>
    <xf numFmtId="0" fontId="150" fillId="0" borderId="0"/>
    <xf numFmtId="0" fontId="9" fillId="0" borderId="0"/>
    <xf numFmtId="0" fontId="9" fillId="0" borderId="0"/>
    <xf numFmtId="0" fontId="150" fillId="0" borderId="0"/>
    <xf numFmtId="0" fontId="150" fillId="0" borderId="0"/>
    <xf numFmtId="0" fontId="9" fillId="0" borderId="0"/>
    <xf numFmtId="0" fontId="150" fillId="0" borderId="0"/>
    <xf numFmtId="0" fontId="9" fillId="0" borderId="0"/>
    <xf numFmtId="0" fontId="150" fillId="0" borderId="0"/>
    <xf numFmtId="0" fontId="9" fillId="0" borderId="0"/>
    <xf numFmtId="0" fontId="9" fillId="0" borderId="0"/>
    <xf numFmtId="0" fontId="150" fillId="0" borderId="0"/>
    <xf numFmtId="0" fontId="150" fillId="0" borderId="0"/>
    <xf numFmtId="0" fontId="9" fillId="0" borderId="0"/>
    <xf numFmtId="0" fontId="150" fillId="0" borderId="0"/>
    <xf numFmtId="0" fontId="9" fillId="0" borderId="0"/>
    <xf numFmtId="0" fontId="150" fillId="0" borderId="0"/>
    <xf numFmtId="0" fontId="9" fillId="0" borderId="0"/>
    <xf numFmtId="0" fontId="9" fillId="0" borderId="0"/>
    <xf numFmtId="0" fontId="150" fillId="0" borderId="0"/>
    <xf numFmtId="0" fontId="150" fillId="0" borderId="0"/>
    <xf numFmtId="0" fontId="9" fillId="0" borderId="0"/>
    <xf numFmtId="0" fontId="150" fillId="0" borderId="0"/>
    <xf numFmtId="0" fontId="9" fillId="0" borderId="0"/>
    <xf numFmtId="0" fontId="150" fillId="0" borderId="0"/>
    <xf numFmtId="0" fontId="9" fillId="0" borderId="0"/>
    <xf numFmtId="0" fontId="9" fillId="0" borderId="0"/>
    <xf numFmtId="0" fontId="150" fillId="0" borderId="0"/>
    <xf numFmtId="0" fontId="150" fillId="0" borderId="0"/>
    <xf numFmtId="0" fontId="9" fillId="0" borderId="0"/>
    <xf numFmtId="0" fontId="150" fillId="0" borderId="0"/>
    <xf numFmtId="0" fontId="9" fillId="0" borderId="0"/>
    <xf numFmtId="0" fontId="150" fillId="0" borderId="0"/>
    <xf numFmtId="0" fontId="9" fillId="0" borderId="0"/>
    <xf numFmtId="0" fontId="9" fillId="0" borderId="0"/>
    <xf numFmtId="0" fontId="150" fillId="0" borderId="0"/>
    <xf numFmtId="0" fontId="150" fillId="0" borderId="0"/>
    <xf numFmtId="0" fontId="9" fillId="0" borderId="0"/>
    <xf numFmtId="0" fontId="150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20" fillId="0" borderId="0"/>
    <xf numFmtId="0" fontId="9" fillId="0" borderId="0"/>
    <xf numFmtId="0" fontId="9" fillId="0" borderId="0"/>
    <xf numFmtId="0" fontId="20" fillId="0" borderId="0"/>
    <xf numFmtId="0" fontId="9" fillId="0" borderId="0"/>
    <xf numFmtId="0" fontId="9" fillId="0" borderId="0"/>
    <xf numFmtId="0" fontId="20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>
      <alignment vertical="top"/>
    </xf>
    <xf numFmtId="0" fontId="9" fillId="0" borderId="0">
      <alignment vertical="top"/>
    </xf>
    <xf numFmtId="0" fontId="9" fillId="0" borderId="0">
      <alignment vertical="top"/>
    </xf>
    <xf numFmtId="0" fontId="9" fillId="0" borderId="0">
      <alignment vertical="top"/>
    </xf>
    <xf numFmtId="0" fontId="9" fillId="0" borderId="0">
      <alignment vertical="top"/>
    </xf>
    <xf numFmtId="0" fontId="9" fillId="0" borderId="0" applyNumberFormat="0"/>
    <xf numFmtId="0" fontId="9" fillId="0" borderId="0"/>
    <xf numFmtId="0" fontId="9" fillId="0" borderId="0">
      <alignment vertical="top"/>
    </xf>
    <xf numFmtId="0" fontId="9" fillId="0" borderId="0">
      <alignment vertical="top"/>
    </xf>
    <xf numFmtId="0" fontId="9" fillId="0" borderId="0">
      <alignment vertical="top"/>
    </xf>
    <xf numFmtId="0" fontId="9" fillId="0" borderId="0"/>
    <xf numFmtId="0" fontId="9" fillId="0" borderId="0">
      <alignment vertical="top"/>
    </xf>
    <xf numFmtId="0" fontId="9" fillId="0" borderId="0">
      <alignment vertical="top"/>
    </xf>
    <xf numFmtId="0" fontId="9" fillId="0" borderId="0">
      <alignment vertical="top"/>
    </xf>
    <xf numFmtId="0" fontId="9" fillId="0" borderId="0">
      <alignment vertical="top"/>
    </xf>
    <xf numFmtId="0" fontId="9" fillId="0" borderId="0"/>
    <xf numFmtId="0" fontId="9" fillId="0" borderId="0">
      <alignment vertical="top"/>
    </xf>
    <xf numFmtId="0" fontId="9" fillId="0" borderId="0">
      <alignment vertical="top"/>
    </xf>
    <xf numFmtId="0" fontId="9" fillId="0" borderId="0" applyNumberFormat="0" applyFont="0" applyFill="0" applyBorder="0" applyAlignment="0" applyProtection="0">
      <alignment vertical="top"/>
    </xf>
    <xf numFmtId="0" fontId="9" fillId="0" borderId="0">
      <alignment vertical="top"/>
    </xf>
    <xf numFmtId="0" fontId="9" fillId="0" borderId="0">
      <alignment vertical="top"/>
    </xf>
    <xf numFmtId="0" fontId="9" fillId="0" borderId="0">
      <alignment vertical="top"/>
    </xf>
    <xf numFmtId="0" fontId="9" fillId="0" borderId="0">
      <alignment vertical="top"/>
    </xf>
    <xf numFmtId="0" fontId="9" fillId="0" borderId="0">
      <alignment vertical="top"/>
    </xf>
    <xf numFmtId="0" fontId="9" fillId="0" borderId="0">
      <alignment vertical="top"/>
    </xf>
    <xf numFmtId="0" fontId="9" fillId="0" borderId="0">
      <alignment vertical="top"/>
    </xf>
    <xf numFmtId="0" fontId="9" fillId="0" borderId="0">
      <alignment vertical="top"/>
    </xf>
    <xf numFmtId="0" fontId="9" fillId="0" borderId="0"/>
    <xf numFmtId="0" fontId="9" fillId="0" borderId="0"/>
    <xf numFmtId="0" fontId="9" fillId="0" borderId="0">
      <alignment vertical="top"/>
    </xf>
    <xf numFmtId="0" fontId="9" fillId="0" borderId="0">
      <alignment vertical="top"/>
    </xf>
    <xf numFmtId="0" fontId="9" fillId="0" borderId="0"/>
    <xf numFmtId="0" fontId="9" fillId="0" borderId="0"/>
    <xf numFmtId="0" fontId="9" fillId="0" borderId="0"/>
    <xf numFmtId="0" fontId="9" fillId="0" borderId="0"/>
    <xf numFmtId="0" fontId="69" fillId="0" borderId="0"/>
    <xf numFmtId="0" fontId="9" fillId="0" borderId="0">
      <alignment vertical="top"/>
    </xf>
    <xf numFmtId="0" fontId="9" fillId="0" borderId="0">
      <alignment vertical="top"/>
    </xf>
    <xf numFmtId="0" fontId="9" fillId="0" borderId="0">
      <alignment vertical="top"/>
    </xf>
    <xf numFmtId="0" fontId="9" fillId="0" borderId="0">
      <alignment vertical="top"/>
    </xf>
    <xf numFmtId="0" fontId="9" fillId="0" borderId="0">
      <alignment vertical="top"/>
    </xf>
    <xf numFmtId="0" fontId="9" fillId="0" borderId="0">
      <alignment vertical="top"/>
    </xf>
    <xf numFmtId="0" fontId="9" fillId="0" borderId="0">
      <alignment vertical="top"/>
    </xf>
    <xf numFmtId="0" fontId="9" fillId="0" borderId="0">
      <alignment vertical="top"/>
    </xf>
    <xf numFmtId="0" fontId="9" fillId="0" borderId="0">
      <alignment vertical="top"/>
    </xf>
    <xf numFmtId="0" fontId="9" fillId="0" borderId="0">
      <alignment vertical="top"/>
    </xf>
    <xf numFmtId="0" fontId="9" fillId="0" borderId="0">
      <alignment vertical="top"/>
    </xf>
    <xf numFmtId="0" fontId="9" fillId="0" borderId="0" applyNumberFormat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>
      <alignment vertical="top"/>
    </xf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>
      <alignment vertical="top"/>
    </xf>
    <xf numFmtId="0" fontId="9" fillId="0" borderId="0">
      <alignment vertical="top"/>
    </xf>
    <xf numFmtId="0" fontId="9" fillId="0" borderId="0">
      <alignment vertical="top"/>
    </xf>
    <xf numFmtId="0" fontId="9" fillId="0" borderId="0">
      <alignment vertical="top"/>
    </xf>
    <xf numFmtId="0" fontId="9" fillId="0" borderId="0">
      <alignment vertical="top"/>
    </xf>
    <xf numFmtId="0" fontId="9" fillId="0" borderId="0"/>
    <xf numFmtId="0" fontId="9" fillId="0" borderId="0">
      <alignment vertical="top"/>
    </xf>
    <xf numFmtId="0" fontId="9" fillId="0" borderId="0">
      <alignment vertical="top"/>
    </xf>
    <xf numFmtId="0" fontId="9" fillId="0" borderId="0">
      <alignment vertical="top"/>
    </xf>
    <xf numFmtId="0" fontId="9" fillId="0" borderId="0">
      <alignment vertical="top"/>
    </xf>
    <xf numFmtId="0" fontId="9" fillId="0" borderId="0">
      <alignment vertical="top"/>
    </xf>
    <xf numFmtId="0" fontId="9" fillId="0" borderId="0">
      <alignment vertical="top"/>
    </xf>
    <xf numFmtId="0" fontId="9" fillId="0" borderId="0">
      <alignment vertical="top"/>
    </xf>
    <xf numFmtId="0" fontId="9" fillId="0" borderId="0">
      <alignment vertical="top"/>
    </xf>
    <xf numFmtId="0" fontId="9" fillId="0" borderId="0">
      <alignment vertical="top"/>
    </xf>
    <xf numFmtId="0" fontId="9" fillId="0" borderId="0">
      <alignment vertical="top"/>
    </xf>
    <xf numFmtId="0" fontId="9" fillId="0" borderId="0">
      <alignment vertical="top"/>
    </xf>
    <xf numFmtId="0" fontId="9" fillId="0" borderId="0">
      <alignment vertical="top"/>
    </xf>
    <xf numFmtId="0" fontId="9" fillId="0" borderId="0">
      <alignment vertical="top"/>
    </xf>
    <xf numFmtId="0" fontId="9" fillId="0" borderId="0">
      <alignment vertical="top"/>
    </xf>
    <xf numFmtId="0" fontId="9" fillId="0" borderId="0">
      <alignment vertical="top"/>
    </xf>
    <xf numFmtId="0" fontId="9" fillId="0" borderId="0" applyNumberFormat="0"/>
    <xf numFmtId="0" fontId="9" fillId="0" borderId="0">
      <alignment vertical="top"/>
    </xf>
    <xf numFmtId="0" fontId="9" fillId="0" borderId="0">
      <alignment vertical="top"/>
    </xf>
    <xf numFmtId="0" fontId="9" fillId="0" borderId="0">
      <alignment vertical="top"/>
    </xf>
    <xf numFmtId="0" fontId="9" fillId="0" borderId="0">
      <alignment vertical="top"/>
    </xf>
    <xf numFmtId="0" fontId="9" fillId="0" borderId="0">
      <alignment vertical="top"/>
    </xf>
    <xf numFmtId="0" fontId="9" fillId="0" borderId="0">
      <alignment vertical="top"/>
    </xf>
    <xf numFmtId="0" fontId="9" fillId="0" borderId="0">
      <alignment vertical="top"/>
    </xf>
    <xf numFmtId="0" fontId="9" fillId="0" borderId="0">
      <alignment vertical="top"/>
    </xf>
    <xf numFmtId="0" fontId="9" fillId="0" borderId="0">
      <alignment vertical="top"/>
    </xf>
    <xf numFmtId="0" fontId="9" fillId="0" borderId="0">
      <alignment vertical="top"/>
    </xf>
    <xf numFmtId="0" fontId="9" fillId="0" borderId="0">
      <alignment vertical="top"/>
    </xf>
    <xf numFmtId="0" fontId="9" fillId="0" borderId="0">
      <alignment vertical="top"/>
    </xf>
    <xf numFmtId="0" fontId="9" fillId="0" borderId="0">
      <alignment vertical="top"/>
    </xf>
    <xf numFmtId="0" fontId="9" fillId="0" borderId="0">
      <alignment vertical="top"/>
    </xf>
    <xf numFmtId="0" fontId="9" fillId="0" borderId="0">
      <alignment vertical="top"/>
    </xf>
    <xf numFmtId="0" fontId="9" fillId="0" borderId="0">
      <alignment vertical="top"/>
    </xf>
    <xf numFmtId="0" fontId="9" fillId="0" borderId="0">
      <alignment vertical="top"/>
    </xf>
    <xf numFmtId="0" fontId="9" fillId="0" borderId="0">
      <alignment vertical="top"/>
    </xf>
    <xf numFmtId="0" fontId="9" fillId="0" borderId="0">
      <alignment vertical="top"/>
    </xf>
    <xf numFmtId="0" fontId="9" fillId="0" borderId="0">
      <alignment vertical="top"/>
    </xf>
    <xf numFmtId="0" fontId="9" fillId="0" borderId="0">
      <alignment vertical="top"/>
    </xf>
    <xf numFmtId="0" fontId="9" fillId="0" borderId="0">
      <alignment vertical="top"/>
    </xf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50" fillId="0" borderId="0"/>
    <xf numFmtId="0" fontId="9" fillId="0" borderId="0"/>
    <xf numFmtId="0" fontId="21" fillId="0" borderId="0"/>
    <xf numFmtId="0" fontId="21" fillId="0" borderId="0"/>
    <xf numFmtId="0" fontId="9" fillId="0" borderId="0"/>
    <xf numFmtId="0" fontId="9" fillId="0" borderId="0"/>
    <xf numFmtId="0" fontId="9" fillId="0" borderId="0">
      <alignment vertical="top"/>
    </xf>
    <xf numFmtId="0" fontId="9" fillId="0" borderId="0">
      <alignment vertical="top"/>
    </xf>
    <xf numFmtId="0" fontId="9" fillId="0" borderId="0">
      <alignment vertical="top"/>
    </xf>
    <xf numFmtId="0" fontId="9" fillId="0" borderId="0">
      <alignment vertical="top"/>
    </xf>
    <xf numFmtId="0" fontId="9" fillId="0" borderId="0">
      <alignment vertical="top"/>
    </xf>
    <xf numFmtId="0" fontId="9" fillId="0" borderId="0"/>
    <xf numFmtId="0" fontId="9" fillId="0" borderId="0">
      <alignment vertical="top"/>
    </xf>
    <xf numFmtId="0" fontId="9" fillId="0" borderId="0">
      <alignment vertical="top"/>
    </xf>
    <xf numFmtId="0" fontId="9" fillId="0" borderId="0">
      <alignment vertical="top"/>
    </xf>
    <xf numFmtId="0" fontId="9" fillId="0" borderId="0">
      <alignment vertical="top"/>
    </xf>
    <xf numFmtId="0" fontId="9" fillId="0" borderId="0">
      <alignment vertical="top"/>
    </xf>
    <xf numFmtId="0" fontId="9" fillId="0" borderId="0">
      <alignment vertical="top"/>
    </xf>
    <xf numFmtId="0" fontId="9" fillId="0" borderId="0">
      <alignment vertical="top"/>
    </xf>
    <xf numFmtId="0" fontId="9" fillId="0" borderId="0">
      <alignment vertical="top"/>
    </xf>
    <xf numFmtId="0" fontId="9" fillId="0" borderId="0">
      <alignment vertical="top"/>
    </xf>
    <xf numFmtId="0" fontId="9" fillId="0" borderId="0">
      <alignment vertical="top"/>
    </xf>
    <xf numFmtId="0" fontId="9" fillId="0" borderId="0">
      <alignment vertical="top"/>
    </xf>
    <xf numFmtId="0" fontId="9" fillId="0" borderId="0">
      <alignment vertical="top"/>
    </xf>
    <xf numFmtId="0" fontId="9" fillId="0" borderId="0">
      <alignment vertical="top"/>
    </xf>
    <xf numFmtId="0" fontId="9" fillId="0" borderId="0">
      <alignment vertical="top"/>
    </xf>
    <xf numFmtId="0" fontId="9" fillId="0" borderId="0">
      <alignment vertical="top"/>
    </xf>
    <xf numFmtId="0" fontId="9" fillId="0" borderId="0" applyNumberFormat="0"/>
    <xf numFmtId="0" fontId="9" fillId="0" borderId="0">
      <alignment vertical="top"/>
    </xf>
    <xf numFmtId="0" fontId="9" fillId="0" borderId="0">
      <alignment vertical="top"/>
    </xf>
    <xf numFmtId="0" fontId="9" fillId="0" borderId="0" applyNumberFormat="0"/>
    <xf numFmtId="0" fontId="9" fillId="0" borderId="0"/>
    <xf numFmtId="0" fontId="9" fillId="0" borderId="0">
      <alignment vertical="top"/>
    </xf>
    <xf numFmtId="0" fontId="9" fillId="0" borderId="0">
      <alignment vertical="top"/>
    </xf>
    <xf numFmtId="0" fontId="9" fillId="0" borderId="0">
      <alignment vertical="top"/>
    </xf>
    <xf numFmtId="0" fontId="9" fillId="0" borderId="0">
      <alignment vertical="top"/>
    </xf>
    <xf numFmtId="0" fontId="9" fillId="0" borderId="0">
      <alignment vertical="top"/>
    </xf>
    <xf numFmtId="0" fontId="9" fillId="0" borderId="0">
      <alignment vertical="top"/>
    </xf>
    <xf numFmtId="0" fontId="9" fillId="0" borderId="0">
      <alignment vertical="top"/>
    </xf>
    <xf numFmtId="0" fontId="9" fillId="0" borderId="0">
      <alignment vertical="top"/>
    </xf>
    <xf numFmtId="0" fontId="9" fillId="0" borderId="0">
      <alignment vertical="top"/>
    </xf>
    <xf numFmtId="0" fontId="9" fillId="0" borderId="0">
      <alignment vertical="top"/>
    </xf>
    <xf numFmtId="0" fontId="9" fillId="0" borderId="0">
      <alignment vertical="top"/>
    </xf>
    <xf numFmtId="0" fontId="9" fillId="0" borderId="0">
      <alignment vertical="top"/>
    </xf>
    <xf numFmtId="0" fontId="9" fillId="0" borderId="0">
      <alignment vertical="top"/>
    </xf>
    <xf numFmtId="0" fontId="9" fillId="0" borderId="0">
      <alignment vertical="top"/>
    </xf>
    <xf numFmtId="0" fontId="9" fillId="0" borderId="0">
      <alignment vertical="top"/>
    </xf>
    <xf numFmtId="0" fontId="9" fillId="0" borderId="0">
      <alignment vertical="top"/>
    </xf>
    <xf numFmtId="0" fontId="9" fillId="0" borderId="0">
      <alignment vertical="top"/>
    </xf>
    <xf numFmtId="0" fontId="9" fillId="0" borderId="0">
      <alignment vertical="top"/>
    </xf>
    <xf numFmtId="0" fontId="9" fillId="0" borderId="0">
      <alignment vertical="top"/>
    </xf>
    <xf numFmtId="0" fontId="9" fillId="0" borderId="0">
      <alignment vertical="top"/>
    </xf>
    <xf numFmtId="0" fontId="9" fillId="0" borderId="0"/>
    <xf numFmtId="0" fontId="9" fillId="0" borderId="0"/>
    <xf numFmtId="0" fontId="9" fillId="0" borderId="0">
      <alignment vertical="top"/>
    </xf>
    <xf numFmtId="0" fontId="9" fillId="0" borderId="0" applyNumberFormat="0"/>
    <xf numFmtId="0" fontId="9" fillId="0" borderId="0" applyNumberFormat="0"/>
    <xf numFmtId="0" fontId="9" fillId="0" borderId="0"/>
    <xf numFmtId="0" fontId="9" fillId="0" borderId="0">
      <alignment vertical="top"/>
    </xf>
    <xf numFmtId="0" fontId="9" fillId="0" borderId="0"/>
    <xf numFmtId="0" fontId="9" fillId="0" borderId="0"/>
    <xf numFmtId="0" fontId="9" fillId="0" borderId="0">
      <alignment vertical="top"/>
    </xf>
    <xf numFmtId="0" fontId="1" fillId="0" borderId="0"/>
    <xf numFmtId="0" fontId="1" fillId="0" borderId="0"/>
    <xf numFmtId="0" fontId="9" fillId="0" borderId="0"/>
    <xf numFmtId="0" fontId="9" fillId="0" borderId="0">
      <alignment vertical="top"/>
    </xf>
    <xf numFmtId="0" fontId="9" fillId="0" borderId="0"/>
    <xf numFmtId="0" fontId="9" fillId="0" borderId="0"/>
    <xf numFmtId="0" fontId="20" fillId="0" borderId="0"/>
    <xf numFmtId="0" fontId="9" fillId="0" borderId="0"/>
    <xf numFmtId="0" fontId="9" fillId="0" borderId="0"/>
    <xf numFmtId="0" fontId="20" fillId="0" borderId="0"/>
    <xf numFmtId="0" fontId="9" fillId="0" borderId="0"/>
    <xf numFmtId="0" fontId="9" fillId="0" borderId="0"/>
    <xf numFmtId="0" fontId="20" fillId="0" borderId="0"/>
    <xf numFmtId="0" fontId="9" fillId="0" borderId="0"/>
    <xf numFmtId="0" fontId="150" fillId="0" borderId="0"/>
    <xf numFmtId="0" fontId="9" fillId="0" borderId="0"/>
    <xf numFmtId="0" fontId="9" fillId="0" borderId="0"/>
    <xf numFmtId="0" fontId="150" fillId="0" borderId="0"/>
    <xf numFmtId="0" fontId="150" fillId="0" borderId="0"/>
    <xf numFmtId="0" fontId="9" fillId="0" borderId="0"/>
    <xf numFmtId="0" fontId="150" fillId="0" borderId="0"/>
    <xf numFmtId="0" fontId="9" fillId="0" borderId="0"/>
    <xf numFmtId="0" fontId="150" fillId="0" borderId="0"/>
    <xf numFmtId="0" fontId="9" fillId="0" borderId="0"/>
    <xf numFmtId="0" fontId="9" fillId="0" borderId="0"/>
    <xf numFmtId="0" fontId="150" fillId="0" borderId="0"/>
    <xf numFmtId="0" fontId="150" fillId="0" borderId="0"/>
    <xf numFmtId="0" fontId="9" fillId="0" borderId="0"/>
    <xf numFmtId="0" fontId="150" fillId="0" borderId="0"/>
    <xf numFmtId="0" fontId="9" fillId="0" borderId="0"/>
    <xf numFmtId="0" fontId="150" fillId="0" borderId="0"/>
    <xf numFmtId="0" fontId="9" fillId="0" borderId="0"/>
    <xf numFmtId="0" fontId="9" fillId="0" borderId="0"/>
    <xf numFmtId="0" fontId="150" fillId="0" borderId="0"/>
    <xf numFmtId="0" fontId="150" fillId="0" borderId="0"/>
    <xf numFmtId="0" fontId="9" fillId="0" borderId="0"/>
    <xf numFmtId="0" fontId="150" fillId="0" borderId="0"/>
    <xf numFmtId="0" fontId="9" fillId="0" borderId="0"/>
    <xf numFmtId="0" fontId="150" fillId="0" borderId="0"/>
    <xf numFmtId="0" fontId="9" fillId="0" borderId="0"/>
    <xf numFmtId="0" fontId="9" fillId="0" borderId="0"/>
    <xf numFmtId="0" fontId="150" fillId="0" borderId="0"/>
    <xf numFmtId="0" fontId="150" fillId="0" borderId="0"/>
    <xf numFmtId="0" fontId="9" fillId="0" borderId="0"/>
    <xf numFmtId="0" fontId="150" fillId="0" borderId="0"/>
    <xf numFmtId="0" fontId="9" fillId="0" borderId="0"/>
    <xf numFmtId="0" fontId="150" fillId="0" borderId="0"/>
    <xf numFmtId="0" fontId="9" fillId="0" borderId="0"/>
    <xf numFmtId="0" fontId="9" fillId="0" borderId="0"/>
    <xf numFmtId="0" fontId="150" fillId="0" borderId="0"/>
    <xf numFmtId="0" fontId="150" fillId="0" borderId="0"/>
    <xf numFmtId="0" fontId="9" fillId="0" borderId="0"/>
    <xf numFmtId="0" fontId="150" fillId="0" borderId="0"/>
    <xf numFmtId="0" fontId="9" fillId="0" borderId="0"/>
    <xf numFmtId="0" fontId="150" fillId="0" borderId="0"/>
    <xf numFmtId="0" fontId="9" fillId="0" borderId="0"/>
    <xf numFmtId="0" fontId="9" fillId="0" borderId="0"/>
    <xf numFmtId="0" fontId="150" fillId="0" borderId="0"/>
    <xf numFmtId="0" fontId="150" fillId="0" borderId="0"/>
    <xf numFmtId="0" fontId="9" fillId="0" borderId="0"/>
    <xf numFmtId="0" fontId="150" fillId="0" borderId="0"/>
    <xf numFmtId="0" fontId="9" fillId="0" borderId="0"/>
    <xf numFmtId="0" fontId="150" fillId="0" borderId="0"/>
    <xf numFmtId="0" fontId="9" fillId="0" borderId="0"/>
    <xf numFmtId="0" fontId="9" fillId="0" borderId="0"/>
    <xf numFmtId="0" fontId="150" fillId="0" borderId="0"/>
    <xf numFmtId="0" fontId="150" fillId="0" borderId="0"/>
    <xf numFmtId="0" fontId="9" fillId="0" borderId="0"/>
    <xf numFmtId="0" fontId="150" fillId="0" borderId="0"/>
    <xf numFmtId="0" fontId="9" fillId="0" borderId="0"/>
    <xf numFmtId="0" fontId="150" fillId="0" borderId="0"/>
    <xf numFmtId="0" fontId="9" fillId="0" borderId="0"/>
    <xf numFmtId="0" fontId="9" fillId="0" borderId="0"/>
    <xf numFmtId="0" fontId="150" fillId="0" borderId="0"/>
    <xf numFmtId="0" fontId="150" fillId="0" borderId="0"/>
    <xf numFmtId="0" fontId="9" fillId="0" borderId="0"/>
    <xf numFmtId="0" fontId="150" fillId="0" borderId="0"/>
    <xf numFmtId="0" fontId="9" fillId="0" borderId="0"/>
    <xf numFmtId="0" fontId="150" fillId="0" borderId="0"/>
    <xf numFmtId="0" fontId="9" fillId="0" borderId="0"/>
    <xf numFmtId="0" fontId="9" fillId="0" borderId="0"/>
    <xf numFmtId="0" fontId="150" fillId="0" borderId="0"/>
    <xf numFmtId="0" fontId="150" fillId="0" borderId="0"/>
    <xf numFmtId="0" fontId="9" fillId="0" borderId="0"/>
    <xf numFmtId="0" fontId="150" fillId="0" borderId="0"/>
    <xf numFmtId="0" fontId="9" fillId="0" borderId="0"/>
    <xf numFmtId="0" fontId="150" fillId="0" borderId="0"/>
    <xf numFmtId="0" fontId="9" fillId="0" borderId="0"/>
    <xf numFmtId="0" fontId="9" fillId="0" borderId="0"/>
    <xf numFmtId="0" fontId="150" fillId="0" borderId="0"/>
    <xf numFmtId="0" fontId="150" fillId="0" borderId="0"/>
    <xf numFmtId="0" fontId="9" fillId="0" borderId="0"/>
    <xf numFmtId="0" fontId="150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50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" fillId="0" borderId="0"/>
    <xf numFmtId="0" fontId="9" fillId="0" borderId="0"/>
    <xf numFmtId="0" fontId="1" fillId="0" borderId="0"/>
    <xf numFmtId="0" fontId="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53" fillId="0" borderId="0"/>
    <xf numFmtId="0" fontId="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50" fillId="0" borderId="0"/>
    <xf numFmtId="0" fontId="150" fillId="0" borderId="0"/>
    <xf numFmtId="0" fontId="67" fillId="0" borderId="0"/>
    <xf numFmtId="0" fontId="67" fillId="0" borderId="0"/>
    <xf numFmtId="0" fontId="9" fillId="0" borderId="0"/>
    <xf numFmtId="0" fontId="150" fillId="0" borderId="0"/>
    <xf numFmtId="0" fontId="9" fillId="0" borderId="0"/>
    <xf numFmtId="0" fontId="9" fillId="0" borderId="0"/>
    <xf numFmtId="0" fontId="1" fillId="0" borderId="0"/>
    <xf numFmtId="0" fontId="9" fillId="0" borderId="0"/>
    <xf numFmtId="0" fontId="1" fillId="0" borderId="0"/>
    <xf numFmtId="0" fontId="9" fillId="0" borderId="0"/>
    <xf numFmtId="0" fontId="1" fillId="0" borderId="0"/>
    <xf numFmtId="0" fontId="9" fillId="0" borderId="0"/>
    <xf numFmtId="0" fontId="1" fillId="0" borderId="0"/>
    <xf numFmtId="0" fontId="9" fillId="0" borderId="0"/>
    <xf numFmtId="0" fontId="1" fillId="0" borderId="0"/>
    <xf numFmtId="0" fontId="9" fillId="0" borderId="0"/>
    <xf numFmtId="0" fontId="1" fillId="0" borderId="0"/>
    <xf numFmtId="0" fontId="9" fillId="0" borderId="0"/>
    <xf numFmtId="0" fontId="1" fillId="0" borderId="0"/>
    <xf numFmtId="0" fontId="9" fillId="0" borderId="0"/>
    <xf numFmtId="0" fontId="1" fillId="0" borderId="0"/>
    <xf numFmtId="0" fontId="9" fillId="0" borderId="0"/>
    <xf numFmtId="0" fontId="1" fillId="0" borderId="0"/>
    <xf numFmtId="0" fontId="9" fillId="0" borderId="0"/>
    <xf numFmtId="0" fontId="1" fillId="0" borderId="0"/>
    <xf numFmtId="0" fontId="9" fillId="0" borderId="0"/>
    <xf numFmtId="0" fontId="1" fillId="0" borderId="0"/>
    <xf numFmtId="0" fontId="9" fillId="0" borderId="0"/>
    <xf numFmtId="0" fontId="1" fillId="0" borderId="0"/>
    <xf numFmtId="0" fontId="9" fillId="0" borderId="0"/>
    <xf numFmtId="0" fontId="1" fillId="0" borderId="0"/>
    <xf numFmtId="0" fontId="9" fillId="0" borderId="0"/>
    <xf numFmtId="0" fontId="1" fillId="0" borderId="0"/>
    <xf numFmtId="0" fontId="9" fillId="0" borderId="0"/>
    <xf numFmtId="0" fontId="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50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50" fillId="0" borderId="0"/>
    <xf numFmtId="0" fontId="150" fillId="0" borderId="0"/>
    <xf numFmtId="0" fontId="9" fillId="0" borderId="0"/>
    <xf numFmtId="0" fontId="150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" fillId="0" borderId="0"/>
    <xf numFmtId="0" fontId="1" fillId="0" borderId="0"/>
    <xf numFmtId="0" fontId="19" fillId="0" borderId="0"/>
    <xf numFmtId="0" fontId="69" fillId="0" borderId="0"/>
    <xf numFmtId="0" fontId="150" fillId="0" borderId="0"/>
    <xf numFmtId="0" fontId="9" fillId="0" borderId="0"/>
    <xf numFmtId="0" fontId="9" fillId="0" borderId="0"/>
    <xf numFmtId="0" fontId="150" fillId="0" borderId="0"/>
    <xf numFmtId="0" fontId="150" fillId="0" borderId="0"/>
    <xf numFmtId="0" fontId="9" fillId="0" borderId="0"/>
    <xf numFmtId="0" fontId="150" fillId="0" borderId="0"/>
    <xf numFmtId="0" fontId="9" fillId="0" borderId="0"/>
    <xf numFmtId="0" fontId="150" fillId="0" borderId="0"/>
    <xf numFmtId="0" fontId="9" fillId="0" borderId="0"/>
    <xf numFmtId="0" fontId="9" fillId="0" borderId="0"/>
    <xf numFmtId="0" fontId="150" fillId="0" borderId="0"/>
    <xf numFmtId="0" fontId="9" fillId="0" borderId="0"/>
    <xf numFmtId="0" fontId="150" fillId="0" borderId="0"/>
    <xf numFmtId="0" fontId="9" fillId="0" borderId="0"/>
    <xf numFmtId="0" fontId="150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50" fillId="0" borderId="0"/>
    <xf numFmtId="0" fontId="9" fillId="0" borderId="0"/>
    <xf numFmtId="0" fontId="9" fillId="0" borderId="0"/>
    <xf numFmtId="0" fontId="150" fillId="0" borderId="0"/>
    <xf numFmtId="0" fontId="150" fillId="0" borderId="0"/>
    <xf numFmtId="0" fontId="9" fillId="0" borderId="0"/>
    <xf numFmtId="0" fontId="150" fillId="0" borderId="0"/>
    <xf numFmtId="0" fontId="9" fillId="0" borderId="0"/>
    <xf numFmtId="0" fontId="150" fillId="0" borderId="0"/>
    <xf numFmtId="0" fontId="9" fillId="0" borderId="0"/>
    <xf numFmtId="0" fontId="9" fillId="0" borderId="0"/>
    <xf numFmtId="0" fontId="150" fillId="0" borderId="0"/>
    <xf numFmtId="0" fontId="150" fillId="0" borderId="0"/>
    <xf numFmtId="0" fontId="9" fillId="0" borderId="0"/>
    <xf numFmtId="0" fontId="150" fillId="0" borderId="0"/>
    <xf numFmtId="0" fontId="9" fillId="0" borderId="0"/>
    <xf numFmtId="0" fontId="1" fillId="0" borderId="0"/>
    <xf numFmtId="0" fontId="9" fillId="0" borderId="0"/>
    <xf numFmtId="0" fontId="1" fillId="0" borderId="0"/>
    <xf numFmtId="0" fontId="9" fillId="0" borderId="0"/>
    <xf numFmtId="0" fontId="1" fillId="0" borderId="0"/>
    <xf numFmtId="0" fontId="9" fillId="0" borderId="0"/>
    <xf numFmtId="0" fontId="9" fillId="0" borderId="0"/>
    <xf numFmtId="0" fontId="9" fillId="0" borderId="0"/>
    <xf numFmtId="0" fontId="150" fillId="0" borderId="0"/>
    <xf numFmtId="0" fontId="9" fillId="0" borderId="0"/>
    <xf numFmtId="0" fontId="9" fillId="0" borderId="0"/>
    <xf numFmtId="0" fontId="150" fillId="0" borderId="0"/>
    <xf numFmtId="0" fontId="150" fillId="0" borderId="0"/>
    <xf numFmtId="0" fontId="9" fillId="0" borderId="0"/>
    <xf numFmtId="0" fontId="150" fillId="0" borderId="0"/>
    <xf numFmtId="0" fontId="9" fillId="0" borderId="0"/>
    <xf numFmtId="0" fontId="150" fillId="0" borderId="0"/>
    <xf numFmtId="0" fontId="9" fillId="0" borderId="0"/>
    <xf numFmtId="0" fontId="9" fillId="0" borderId="0"/>
    <xf numFmtId="0" fontId="150" fillId="0" borderId="0"/>
    <xf numFmtId="0" fontId="150" fillId="0" borderId="0"/>
    <xf numFmtId="0" fontId="9" fillId="0" borderId="0"/>
    <xf numFmtId="0" fontId="150" fillId="0" borderId="0"/>
    <xf numFmtId="0" fontId="9" fillId="0" borderId="0"/>
    <xf numFmtId="0" fontId="150" fillId="0" borderId="0"/>
    <xf numFmtId="0" fontId="9" fillId="0" borderId="0"/>
    <xf numFmtId="0" fontId="9" fillId="0" borderId="0"/>
    <xf numFmtId="0" fontId="150" fillId="0" borderId="0"/>
    <xf numFmtId="0" fontId="150" fillId="0" borderId="0"/>
    <xf numFmtId="0" fontId="9" fillId="0" borderId="0"/>
    <xf numFmtId="0" fontId="150" fillId="0" borderId="0"/>
    <xf numFmtId="0" fontId="9" fillId="0" borderId="0"/>
    <xf numFmtId="0" fontId="150" fillId="0" borderId="0"/>
    <xf numFmtId="0" fontId="9" fillId="0" borderId="0"/>
    <xf numFmtId="0" fontId="9" fillId="0" borderId="0"/>
    <xf numFmtId="0" fontId="150" fillId="0" borderId="0"/>
    <xf numFmtId="0" fontId="150" fillId="0" borderId="0"/>
    <xf numFmtId="0" fontId="9" fillId="0" borderId="0"/>
    <xf numFmtId="0" fontId="150" fillId="0" borderId="0"/>
    <xf numFmtId="0" fontId="9" fillId="0" borderId="0"/>
    <xf numFmtId="0" fontId="150" fillId="0" borderId="0"/>
    <xf numFmtId="0" fontId="9" fillId="0" borderId="0"/>
    <xf numFmtId="0" fontId="9" fillId="0" borderId="0"/>
    <xf numFmtId="0" fontId="150" fillId="0" borderId="0"/>
    <xf numFmtId="0" fontId="150" fillId="0" borderId="0"/>
    <xf numFmtId="0" fontId="9" fillId="0" borderId="0"/>
    <xf numFmtId="0" fontId="150" fillId="0" borderId="0"/>
    <xf numFmtId="0" fontId="9" fillId="0" borderId="0"/>
    <xf numFmtId="0" fontId="150" fillId="0" borderId="0"/>
    <xf numFmtId="0" fontId="9" fillId="0" borderId="0"/>
    <xf numFmtId="0" fontId="150" fillId="0" borderId="0"/>
    <xf numFmtId="0" fontId="21" fillId="0" borderId="0"/>
    <xf numFmtId="0" fontId="21" fillId="0" borderId="0"/>
    <xf numFmtId="0" fontId="21" fillId="0" borderId="0"/>
    <xf numFmtId="0" fontId="9" fillId="0" borderId="0"/>
    <xf numFmtId="0" fontId="150" fillId="0" borderId="0"/>
    <xf numFmtId="0" fontId="9" fillId="0" borderId="0"/>
    <xf numFmtId="0" fontId="9" fillId="0" borderId="0"/>
    <xf numFmtId="0" fontId="1" fillId="0" borderId="0"/>
    <xf numFmtId="0" fontId="9" fillId="0" borderId="0"/>
    <xf numFmtId="0" fontId="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61" fillId="0" borderId="0"/>
    <xf numFmtId="0" fontId="9" fillId="0" borderId="0"/>
    <xf numFmtId="0" fontId="9" fillId="0" borderId="0"/>
    <xf numFmtId="0" fontId="9" fillId="0" borderId="0"/>
    <xf numFmtId="0" fontId="16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50" fillId="0" borderId="0"/>
    <xf numFmtId="0" fontId="67" fillId="0" borderId="0"/>
    <xf numFmtId="0" fontId="9" fillId="0" borderId="0"/>
    <xf numFmtId="0" fontId="150" fillId="0" borderId="0"/>
    <xf numFmtId="0" fontId="9" fillId="0" borderId="0"/>
    <xf numFmtId="0" fontId="61" fillId="0" borderId="0"/>
    <xf numFmtId="0" fontId="61" fillId="0" borderId="0"/>
    <xf numFmtId="0" fontId="61" fillId="0" borderId="0"/>
    <xf numFmtId="0" fontId="1" fillId="0" borderId="0"/>
    <xf numFmtId="0" fontId="9" fillId="0" borderId="0"/>
    <xf numFmtId="0" fontId="9" fillId="0" borderId="0"/>
    <xf numFmtId="0" fontId="1" fillId="0" borderId="0"/>
    <xf numFmtId="0" fontId="150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" fillId="0" borderId="0"/>
    <xf numFmtId="0" fontId="9" fillId="0" borderId="0"/>
    <xf numFmtId="0" fontId="1" fillId="0" borderId="0"/>
    <xf numFmtId="0" fontId="157" fillId="0" borderId="0"/>
    <xf numFmtId="0" fontId="9" fillId="0" borderId="0"/>
    <xf numFmtId="0" fontId="9" fillId="0" borderId="0"/>
    <xf numFmtId="0" fontId="67" fillId="0" borderId="0"/>
    <xf numFmtId="0" fontId="9" fillId="0" borderId="0"/>
    <xf numFmtId="0" fontId="9" fillId="0" borderId="0"/>
    <xf numFmtId="0" fontId="2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21" fillId="0" borderId="0"/>
    <xf numFmtId="0" fontId="9" fillId="0" borderId="0"/>
    <xf numFmtId="0" fontId="9" fillId="0" borderId="0"/>
    <xf numFmtId="0" fontId="9" fillId="0" borderId="0"/>
    <xf numFmtId="0" fontId="1" fillId="0" borderId="0"/>
    <xf numFmtId="0" fontId="9" fillId="0" borderId="0"/>
    <xf numFmtId="0" fontId="9" fillId="0" borderId="0"/>
    <xf numFmtId="0" fontId="9" fillId="0" borderId="0"/>
    <xf numFmtId="0" fontId="161" fillId="0" borderId="0"/>
    <xf numFmtId="0" fontId="9" fillId="0" borderId="0"/>
    <xf numFmtId="0" fontId="9" fillId="0" borderId="0"/>
    <xf numFmtId="0" fontId="161" fillId="0" borderId="0"/>
    <xf numFmtId="0" fontId="9" fillId="0" borderId="0"/>
    <xf numFmtId="0" fontId="9" fillId="0" borderId="0"/>
    <xf numFmtId="0" fontId="161" fillId="0" borderId="0"/>
    <xf numFmtId="0" fontId="9" fillId="0" borderId="0"/>
    <xf numFmtId="0" fontId="9" fillId="0" borderId="0"/>
    <xf numFmtId="0" fontId="161" fillId="0" borderId="0"/>
    <xf numFmtId="0" fontId="9" fillId="0" borderId="0"/>
    <xf numFmtId="0" fontId="9" fillId="0" borderId="0"/>
    <xf numFmtId="0" fontId="161" fillId="0" borderId="0"/>
    <xf numFmtId="0" fontId="9" fillId="0" borderId="0"/>
    <xf numFmtId="0" fontId="9" fillId="0" borderId="0"/>
    <xf numFmtId="0" fontId="16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50" fillId="0" borderId="0"/>
    <xf numFmtId="0" fontId="67" fillId="0" borderId="0"/>
    <xf numFmtId="0" fontId="9" fillId="0" borderId="0"/>
    <xf numFmtId="0" fontId="9" fillId="0" borderId="0"/>
    <xf numFmtId="0" fontId="1" fillId="0" borderId="0"/>
    <xf numFmtId="0" fontId="9" fillId="0" borderId="0"/>
    <xf numFmtId="0" fontId="9" fillId="0" borderId="0"/>
    <xf numFmtId="0" fontId="1" fillId="0" borderId="0"/>
    <xf numFmtId="0" fontId="150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67" fillId="0" borderId="0"/>
    <xf numFmtId="0" fontId="9" fillId="0" borderId="0"/>
    <xf numFmtId="0" fontId="67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50" fillId="0" borderId="0"/>
    <xf numFmtId="0" fontId="1" fillId="0" borderId="0"/>
    <xf numFmtId="0" fontId="1" fillId="0" borderId="0"/>
    <xf numFmtId="0" fontId="150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50" fillId="0" borderId="0"/>
    <xf numFmtId="0" fontId="1" fillId="0" borderId="0"/>
    <xf numFmtId="0" fontId="9" fillId="0" borderId="0"/>
    <xf numFmtId="0" fontId="150" fillId="0" borderId="0"/>
    <xf numFmtId="0" fontId="9" fillId="0" borderId="0"/>
    <xf numFmtId="0" fontId="9" fillId="0" borderId="0"/>
    <xf numFmtId="0" fontId="1" fillId="0" borderId="0"/>
    <xf numFmtId="0" fontId="9" fillId="0" borderId="0"/>
    <xf numFmtId="0" fontId="9" fillId="0" borderId="0"/>
    <xf numFmtId="0" fontId="150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50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62" fillId="0" borderId="0"/>
    <xf numFmtId="0" fontId="9" fillId="0" borderId="0"/>
    <xf numFmtId="0" fontId="9" fillId="0" borderId="0"/>
    <xf numFmtId="0" fontId="150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50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50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62" fillId="0" borderId="0"/>
    <xf numFmtId="0" fontId="150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50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58" fillId="0" borderId="0"/>
    <xf numFmtId="0" fontId="158" fillId="0" borderId="0"/>
    <xf numFmtId="0" fontId="9" fillId="0" borderId="0"/>
    <xf numFmtId="0" fontId="158" fillId="0" borderId="0"/>
    <xf numFmtId="0" fontId="158" fillId="0" borderId="0"/>
    <xf numFmtId="0" fontId="158" fillId="0" borderId="0"/>
    <xf numFmtId="0" fontId="158" fillId="0" borderId="0"/>
    <xf numFmtId="0" fontId="158" fillId="0" borderId="0"/>
    <xf numFmtId="0" fontId="158" fillId="0" borderId="0"/>
    <xf numFmtId="0" fontId="9" fillId="0" borderId="0"/>
    <xf numFmtId="0" fontId="150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50" fillId="0" borderId="0"/>
    <xf numFmtId="0" fontId="150" fillId="0" borderId="0"/>
    <xf numFmtId="0" fontId="150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" fillId="0" borderId="0"/>
    <xf numFmtId="0" fontId="9" fillId="0" borderId="0"/>
    <xf numFmtId="0" fontId="150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64" fillId="0" borderId="0"/>
    <xf numFmtId="0" fontId="1" fillId="0" borderId="0"/>
    <xf numFmtId="0" fontId="9" fillId="0" borderId="0"/>
    <xf numFmtId="0" fontId="9" fillId="0" borderId="0"/>
    <xf numFmtId="0" fontId="21" fillId="0" borderId="0"/>
    <xf numFmtId="0" fontId="9" fillId="0" borderId="0"/>
    <xf numFmtId="0" fontId="9" fillId="0" borderId="0"/>
    <xf numFmtId="0" fontId="9" fillId="0" borderId="0"/>
    <xf numFmtId="0" fontId="150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2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2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50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2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50" fillId="0" borderId="0"/>
    <xf numFmtId="0" fontId="9" fillId="0" borderId="0"/>
    <xf numFmtId="0" fontId="21" fillId="0" borderId="0"/>
    <xf numFmtId="0" fontId="150" fillId="0" borderId="0"/>
    <xf numFmtId="0" fontId="21" fillId="0" borderId="0"/>
    <xf numFmtId="0" fontId="150" fillId="0" borderId="0"/>
    <xf numFmtId="0" fontId="2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2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50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50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50" fillId="0" borderId="0"/>
    <xf numFmtId="0" fontId="21" fillId="0" borderId="0"/>
    <xf numFmtId="0" fontId="21" fillId="0" borderId="0"/>
    <xf numFmtId="0" fontId="2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50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50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50" fillId="0" borderId="0"/>
    <xf numFmtId="0" fontId="21" fillId="0" borderId="0"/>
    <xf numFmtId="0" fontId="21" fillId="0" borderId="0"/>
    <xf numFmtId="0" fontId="2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50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50" fillId="0" borderId="0"/>
    <xf numFmtId="0" fontId="9" fillId="0" borderId="0"/>
    <xf numFmtId="0" fontId="21" fillId="0" borderId="0"/>
    <xf numFmtId="0" fontId="150" fillId="0" borderId="0"/>
    <xf numFmtId="0" fontId="21" fillId="0" borderId="0"/>
    <xf numFmtId="0" fontId="150" fillId="0" borderId="0"/>
    <xf numFmtId="0" fontId="2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50" fillId="0" borderId="0"/>
    <xf numFmtId="0" fontId="19" fillId="0" borderId="0"/>
    <xf numFmtId="0" fontId="9" fillId="0" borderId="0"/>
    <xf numFmtId="0" fontId="62" fillId="0" borderId="0"/>
    <xf numFmtId="0" fontId="9" fillId="0" borderId="0"/>
    <xf numFmtId="0" fontId="9" fillId="0" borderId="0"/>
    <xf numFmtId="0" fontId="150" fillId="0" borderId="0"/>
    <xf numFmtId="0" fontId="150" fillId="0" borderId="0"/>
    <xf numFmtId="0" fontId="154" fillId="0" borderId="0"/>
    <xf numFmtId="0" fontId="150" fillId="0" borderId="0"/>
    <xf numFmtId="0" fontId="154" fillId="0" borderId="0"/>
    <xf numFmtId="0" fontId="154" fillId="0" borderId="0"/>
    <xf numFmtId="0" fontId="154" fillId="0" borderId="0"/>
    <xf numFmtId="0" fontId="150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9" fillId="0" borderId="0"/>
    <xf numFmtId="0" fontId="9" fillId="0" borderId="0"/>
    <xf numFmtId="0" fontId="9" fillId="0" borderId="0"/>
    <xf numFmtId="0" fontId="65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50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50" fillId="0" borderId="0"/>
    <xf numFmtId="0" fontId="21" fillId="0" borderId="0"/>
    <xf numFmtId="0" fontId="21" fillId="0" borderId="0"/>
    <xf numFmtId="0" fontId="2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21" fillId="0" borderId="0"/>
    <xf numFmtId="0" fontId="2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21" fillId="0" borderId="0"/>
    <xf numFmtId="237" fontId="128" fillId="0" borderId="0"/>
    <xf numFmtId="0" fontId="1" fillId="0" borderId="0"/>
    <xf numFmtId="0" fontId="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" fillId="0" borderId="0"/>
    <xf numFmtId="0" fontId="1" fillId="0" borderId="0"/>
    <xf numFmtId="0" fontId="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" fillId="0" borderId="0"/>
    <xf numFmtId="0" fontId="21" fillId="0" borderId="0"/>
    <xf numFmtId="0" fontId="9" fillId="0" borderId="0"/>
    <xf numFmtId="0" fontId="9" fillId="0" borderId="0"/>
    <xf numFmtId="0" fontId="1" fillId="0" borderId="0"/>
    <xf numFmtId="0" fontId="1" fillId="0" borderId="0"/>
    <xf numFmtId="0" fontId="21" fillId="0" borderId="0"/>
    <xf numFmtId="0" fontId="9" fillId="0" borderId="0"/>
    <xf numFmtId="0" fontId="9" fillId="0" borderId="0"/>
    <xf numFmtId="0" fontId="9" fillId="0" borderId="0"/>
    <xf numFmtId="0" fontId="1" fillId="0" borderId="0"/>
    <xf numFmtId="0" fontId="9" fillId="0" borderId="0"/>
    <xf numFmtId="0" fontId="9" fillId="0" borderId="0"/>
    <xf numFmtId="0" fontId="9" fillId="0" borderId="0"/>
    <xf numFmtId="0" fontId="21" fillId="0" borderId="0"/>
    <xf numFmtId="0" fontId="1" fillId="0" borderId="0"/>
    <xf numFmtId="0" fontId="1" fillId="0" borderId="0"/>
    <xf numFmtId="0" fontId="69" fillId="0" borderId="0"/>
    <xf numFmtId="0" fontId="1" fillId="0" borderId="0"/>
    <xf numFmtId="0" fontId="163" fillId="0" borderId="0" applyNumberFormat="0" applyFill="0" applyBorder="0" applyProtection="0">
      <alignment vertical="top" wrapText="1"/>
    </xf>
    <xf numFmtId="0" fontId="9" fillId="0" borderId="0"/>
    <xf numFmtId="0" fontId="9" fillId="0" borderId="0"/>
    <xf numFmtId="0" fontId="1" fillId="0" borderId="0"/>
    <xf numFmtId="0" fontId="1" fillId="0" borderId="0"/>
    <xf numFmtId="0" fontId="9" fillId="0" borderId="0"/>
    <xf numFmtId="0" fontId="9" fillId="0" borderId="0"/>
    <xf numFmtId="0" fontId="1" fillId="0" borderId="0"/>
    <xf numFmtId="0" fontId="1" fillId="0" borderId="0"/>
    <xf numFmtId="0" fontId="21" fillId="0" borderId="0"/>
    <xf numFmtId="0" fontId="9" fillId="0" borderId="0"/>
    <xf numFmtId="0" fontId="9" fillId="0" borderId="0"/>
    <xf numFmtId="0" fontId="1" fillId="0" borderId="0"/>
    <xf numFmtId="0" fontId="9" fillId="0" borderId="0"/>
    <xf numFmtId="0" fontId="1" fillId="0" borderId="0"/>
    <xf numFmtId="0" fontId="9" fillId="0" borderId="0"/>
    <xf numFmtId="0" fontId="9" fillId="0" borderId="0"/>
    <xf numFmtId="0" fontId="9" fillId="0" borderId="0"/>
    <xf numFmtId="0" fontId="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" fillId="0" borderId="0"/>
    <xf numFmtId="0" fontId="21" fillId="0" borderId="0"/>
    <xf numFmtId="0" fontId="9" fillId="0" borderId="0"/>
    <xf numFmtId="0" fontId="9" fillId="0" borderId="0"/>
    <xf numFmtId="0" fontId="1" fillId="0" borderId="0"/>
    <xf numFmtId="0" fontId="1" fillId="0" borderId="0"/>
    <xf numFmtId="0" fontId="9" fillId="0" borderId="0"/>
    <xf numFmtId="0" fontId="9" fillId="0" borderId="0"/>
    <xf numFmtId="0" fontId="1" fillId="0" borderId="0"/>
    <xf numFmtId="0" fontId="1" fillId="0" borderId="0"/>
    <xf numFmtId="0" fontId="9" fillId="0" borderId="0"/>
    <xf numFmtId="0" fontId="1" fillId="0" borderId="0"/>
    <xf numFmtId="0" fontId="9" fillId="0" borderId="0"/>
    <xf numFmtId="0" fontId="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" fillId="0" borderId="0"/>
    <xf numFmtId="0" fontId="1" fillId="0" borderId="0"/>
    <xf numFmtId="0" fontId="9" fillId="0" borderId="0"/>
    <xf numFmtId="0" fontId="1" fillId="0" borderId="0"/>
    <xf numFmtId="0" fontId="9" fillId="0" borderId="0"/>
    <xf numFmtId="0" fontId="1" fillId="0" borderId="0"/>
    <xf numFmtId="0" fontId="9" fillId="0" borderId="0"/>
    <xf numFmtId="0" fontId="9" fillId="0" borderId="0"/>
    <xf numFmtId="0" fontId="1" fillId="0" borderId="0"/>
    <xf numFmtId="0" fontId="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" fillId="0" borderId="0"/>
    <xf numFmtId="0" fontId="1" fillId="0" borderId="0"/>
    <xf numFmtId="0" fontId="9" fillId="0" borderId="0"/>
    <xf numFmtId="0" fontId="9" fillId="0" borderId="0"/>
    <xf numFmtId="0" fontId="1" fillId="0" borderId="0"/>
    <xf numFmtId="0" fontId="1" fillId="0" borderId="0"/>
    <xf numFmtId="0" fontId="9" fillId="0" borderId="0"/>
    <xf numFmtId="0" fontId="9" fillId="0" borderId="0"/>
    <xf numFmtId="0" fontId="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" fillId="0" borderId="0"/>
    <xf numFmtId="0" fontId="1" fillId="0" borderId="0"/>
    <xf numFmtId="0" fontId="9" fillId="0" borderId="0"/>
    <xf numFmtId="0" fontId="1" fillId="0" borderId="0"/>
    <xf numFmtId="0" fontId="9" fillId="0" borderId="0"/>
    <xf numFmtId="0" fontId="9" fillId="0" borderId="0"/>
    <xf numFmtId="0" fontId="1" fillId="0" borderId="0"/>
    <xf numFmtId="0" fontId="9" fillId="0" borderId="0"/>
    <xf numFmtId="0" fontId="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" fillId="0" borderId="0"/>
    <xf numFmtId="0" fontId="1" fillId="0" borderId="0"/>
    <xf numFmtId="0" fontId="9" fillId="0" borderId="0"/>
    <xf numFmtId="0" fontId="9" fillId="0" borderId="0"/>
    <xf numFmtId="0" fontId="1" fillId="0" borderId="0"/>
    <xf numFmtId="0" fontId="1" fillId="0" borderId="0"/>
    <xf numFmtId="0" fontId="9" fillId="0" borderId="0"/>
    <xf numFmtId="0" fontId="9" fillId="0" borderId="0"/>
    <xf numFmtId="0" fontId="1" fillId="0" borderId="0"/>
    <xf numFmtId="0" fontId="1" fillId="0" borderId="0"/>
    <xf numFmtId="0" fontId="9" fillId="0" borderId="0"/>
    <xf numFmtId="0" fontId="9" fillId="0" borderId="0"/>
    <xf numFmtId="0" fontId="16" fillId="0" borderId="0"/>
    <xf numFmtId="0" fontId="9" fillId="0" borderId="0"/>
    <xf numFmtId="0" fontId="9" fillId="0" borderId="0"/>
    <xf numFmtId="0" fontId="2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6" fillId="0" borderId="0"/>
    <xf numFmtId="0" fontId="9" fillId="0" borderId="0"/>
    <xf numFmtId="0" fontId="9" fillId="0" borderId="0"/>
    <xf numFmtId="0" fontId="16" fillId="0" borderId="0"/>
    <xf numFmtId="0" fontId="6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6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63" fillId="0" borderId="0" applyNumberFormat="0" applyFill="0" applyBorder="0" applyProtection="0">
      <alignment vertical="top" wrapText="1"/>
    </xf>
    <xf numFmtId="0" fontId="9" fillId="0" borderId="0"/>
    <xf numFmtId="0" fontId="9" fillId="0" borderId="0"/>
    <xf numFmtId="0" fontId="16" fillId="0" borderId="0"/>
    <xf numFmtId="0" fontId="9" fillId="0" borderId="0"/>
    <xf numFmtId="0" fontId="9" fillId="0" borderId="0"/>
    <xf numFmtId="0" fontId="163" fillId="0" borderId="0" applyNumberFormat="0" applyFill="0" applyBorder="0" applyProtection="0">
      <alignment vertical="top" wrapText="1"/>
    </xf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64" fillId="0" borderId="0"/>
    <xf numFmtId="0" fontId="19" fillId="0" borderId="0"/>
    <xf numFmtId="0" fontId="19" fillId="0" borderId="0"/>
    <xf numFmtId="0" fontId="19" fillId="0" borderId="0"/>
    <xf numFmtId="0" fontId="164" fillId="0" borderId="0"/>
    <xf numFmtId="0" fontId="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64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9" fillId="0" borderId="0"/>
    <xf numFmtId="0" fontId="1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" fillId="0" borderId="0"/>
    <xf numFmtId="0" fontId="1" fillId="0" borderId="0"/>
    <xf numFmtId="0" fontId="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50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21" fillId="0" borderId="0"/>
    <xf numFmtId="0" fontId="9" fillId="0" borderId="0"/>
    <xf numFmtId="0" fontId="150" fillId="0" borderId="0"/>
    <xf numFmtId="0" fontId="150" fillId="0" borderId="0"/>
    <xf numFmtId="0" fontId="65" fillId="0" borderId="0"/>
    <xf numFmtId="0" fontId="65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2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50" fillId="0" borderId="0"/>
    <xf numFmtId="0" fontId="21" fillId="0" borderId="0"/>
    <xf numFmtId="0" fontId="21" fillId="0" borderId="0"/>
    <xf numFmtId="0" fontId="2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50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50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50" fillId="0" borderId="0"/>
    <xf numFmtId="0" fontId="21" fillId="0" borderId="0"/>
    <xf numFmtId="0" fontId="21" fillId="0" borderId="0"/>
    <xf numFmtId="0" fontId="2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50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" fillId="0" borderId="0"/>
    <xf numFmtId="0" fontId="9" fillId="0" borderId="0"/>
    <xf numFmtId="0" fontId="150" fillId="0" borderId="0"/>
    <xf numFmtId="0" fontId="150" fillId="0" borderId="0"/>
    <xf numFmtId="0" fontId="1" fillId="0" borderId="0"/>
    <xf numFmtId="0" fontId="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" fillId="0" borderId="0"/>
    <xf numFmtId="0" fontId="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50" fillId="0" borderId="0"/>
    <xf numFmtId="0" fontId="21" fillId="0" borderId="0"/>
    <xf numFmtId="0" fontId="21" fillId="0" borderId="0"/>
    <xf numFmtId="0" fontId="2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21" fillId="0" borderId="0"/>
    <xf numFmtId="0" fontId="9" fillId="0" borderId="0"/>
    <xf numFmtId="0" fontId="21" fillId="0" borderId="0"/>
    <xf numFmtId="0" fontId="9" fillId="0" borderId="0"/>
    <xf numFmtId="0" fontId="165" fillId="0" borderId="0"/>
    <xf numFmtId="0" fontId="9" fillId="0" borderId="0"/>
    <xf numFmtId="0" fontId="21" fillId="0" borderId="0"/>
    <xf numFmtId="0" fontId="9" fillId="0" borderId="0" applyNumberFormat="0" applyFont="0" applyFill="0" applyBorder="0" applyAlignment="0" applyProtection="0">
      <alignment vertical="top"/>
    </xf>
    <xf numFmtId="0" fontId="21" fillId="0" borderId="0"/>
    <xf numFmtId="0" fontId="9" fillId="0" borderId="0"/>
    <xf numFmtId="0" fontId="1" fillId="0" borderId="0"/>
    <xf numFmtId="0" fontId="9" fillId="0" borderId="0"/>
    <xf numFmtId="0" fontId="21" fillId="0" borderId="0"/>
    <xf numFmtId="0" fontId="9" fillId="0" borderId="0"/>
    <xf numFmtId="0" fontId="21" fillId="0" borderId="0"/>
    <xf numFmtId="0" fontId="9" fillId="0" borderId="0"/>
    <xf numFmtId="0" fontId="1" fillId="0" borderId="0"/>
    <xf numFmtId="0" fontId="9" fillId="0" borderId="0"/>
    <xf numFmtId="0" fontId="1" fillId="0" borderId="0"/>
    <xf numFmtId="0" fontId="1" fillId="0" borderId="0"/>
    <xf numFmtId="0" fontId="21" fillId="0" borderId="0"/>
    <xf numFmtId="0" fontId="9" fillId="0" borderId="0" applyNumberFormat="0" applyFont="0" applyFill="0" applyBorder="0" applyAlignment="0" applyProtection="0">
      <alignment vertical="top"/>
    </xf>
    <xf numFmtId="0" fontId="2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2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68" fillId="0" borderId="0"/>
    <xf numFmtId="0" fontId="9" fillId="0" borderId="0"/>
    <xf numFmtId="0" fontId="9" fillId="0" borderId="0"/>
    <xf numFmtId="0" fontId="9" fillId="0" borderId="0"/>
    <xf numFmtId="0" fontId="2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2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2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2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2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66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9" fillId="0" borderId="0"/>
    <xf numFmtId="0" fontId="9" fillId="0" borderId="0"/>
    <xf numFmtId="0" fontId="22" fillId="0" borderId="0"/>
    <xf numFmtId="0" fontId="22" fillId="0" borderId="0"/>
    <xf numFmtId="0" fontId="9" fillId="0" borderId="0"/>
    <xf numFmtId="0" fontId="9" fillId="0" borderId="0"/>
    <xf numFmtId="0" fontId="9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19" fillId="0" borderId="0"/>
    <xf numFmtId="0" fontId="9" fillId="0" borderId="0"/>
    <xf numFmtId="0" fontId="9" fillId="0" borderId="0" applyNumberFormat="0" applyFont="0" applyFill="0" applyBorder="0" applyAlignment="0" applyProtection="0">
      <alignment vertical="top"/>
    </xf>
    <xf numFmtId="0" fontId="21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21" fillId="0" borderId="0"/>
    <xf numFmtId="0" fontId="9" fillId="0" borderId="0"/>
    <xf numFmtId="0" fontId="166" fillId="0" borderId="0"/>
    <xf numFmtId="0" fontId="9" fillId="0" borderId="0"/>
    <xf numFmtId="0" fontId="9" fillId="0" borderId="0"/>
    <xf numFmtId="0" fontId="166" fillId="0" borderId="0"/>
    <xf numFmtId="0" fontId="166" fillId="0" borderId="0"/>
    <xf numFmtId="0" fontId="159" fillId="0" borderId="0"/>
    <xf numFmtId="0" fontId="166" fillId="0" borderId="0"/>
    <xf numFmtId="0" fontId="159" fillId="0" borderId="0"/>
    <xf numFmtId="0" fontId="159" fillId="0" borderId="0"/>
    <xf numFmtId="0" fontId="9" fillId="0" borderId="0"/>
    <xf numFmtId="0" fontId="1" fillId="0" borderId="0"/>
    <xf numFmtId="0" fontId="9" fillId="0" borderId="0"/>
    <xf numFmtId="0" fontId="9" fillId="0" borderId="0"/>
    <xf numFmtId="0" fontId="21" fillId="0" borderId="0"/>
    <xf numFmtId="0" fontId="21" fillId="0" borderId="0"/>
    <xf numFmtId="0" fontId="9" fillId="0" borderId="0"/>
    <xf numFmtId="0" fontId="9" fillId="0" borderId="0"/>
    <xf numFmtId="0" fontId="1" fillId="0" borderId="0"/>
    <xf numFmtId="0" fontId="1" fillId="0" borderId="0"/>
    <xf numFmtId="0" fontId="9" fillId="0" borderId="0"/>
    <xf numFmtId="0" fontId="9" fillId="0" borderId="0"/>
    <xf numFmtId="0" fontId="21" fillId="0" borderId="0"/>
    <xf numFmtId="0" fontId="21" fillId="0" borderId="0"/>
    <xf numFmtId="0" fontId="9" fillId="0" borderId="0"/>
    <xf numFmtId="0" fontId="1" fillId="0" borderId="0"/>
    <xf numFmtId="0" fontId="1" fillId="0" borderId="0"/>
    <xf numFmtId="0" fontId="9" fillId="0" borderId="0"/>
    <xf numFmtId="0" fontId="9" fillId="0" borderId="0"/>
    <xf numFmtId="0" fontId="9" fillId="0" borderId="0"/>
    <xf numFmtId="0" fontId="21" fillId="0" borderId="0"/>
    <xf numFmtId="0" fontId="21" fillId="0" borderId="0"/>
    <xf numFmtId="0" fontId="9" fillId="0" borderId="0"/>
    <xf numFmtId="0" fontId="1" fillId="0" borderId="0"/>
    <xf numFmtId="0" fontId="1" fillId="0" borderId="0"/>
    <xf numFmtId="0" fontId="9" fillId="0" borderId="0"/>
    <xf numFmtId="0" fontId="1" fillId="0" borderId="0"/>
    <xf numFmtId="0" fontId="9" fillId="0" borderId="0"/>
    <xf numFmtId="0" fontId="9" fillId="0" borderId="0"/>
    <xf numFmtId="0" fontId="166" fillId="0" borderId="0"/>
    <xf numFmtId="0" fontId="166" fillId="0" borderId="0"/>
    <xf numFmtId="0" fontId="1" fillId="0" borderId="0"/>
    <xf numFmtId="0" fontId="1" fillId="0" borderId="0"/>
    <xf numFmtId="0" fontId="9" fillId="0" borderId="0"/>
    <xf numFmtId="0" fontId="166" fillId="0" borderId="0"/>
    <xf numFmtId="0" fontId="166" fillId="0" borderId="0"/>
    <xf numFmtId="0" fontId="9" fillId="0" borderId="0"/>
    <xf numFmtId="0" fontId="1" fillId="0" borderId="0"/>
    <xf numFmtId="0" fontId="64" fillId="0" borderId="0"/>
    <xf numFmtId="0" fontId="166" fillId="0" borderId="0"/>
    <xf numFmtId="0" fontId="1" fillId="0" borderId="0"/>
    <xf numFmtId="0" fontId="1" fillId="0" borderId="0"/>
    <xf numFmtId="0" fontId="166" fillId="0" borderId="0"/>
    <xf numFmtId="0" fontId="64" fillId="0" borderId="0"/>
    <xf numFmtId="0" fontId="9" fillId="0" borderId="0"/>
    <xf numFmtId="0" fontId="167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2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2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37" fontId="168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2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2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37" fontId="168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37" fontId="168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68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37" fontId="168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37" fontId="168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37" fontId="168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37" fontId="168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50" fillId="0" borderId="0"/>
    <xf numFmtId="0" fontId="9" fillId="0" borderId="0"/>
    <xf numFmtId="0" fontId="9" fillId="0" borderId="0"/>
    <xf numFmtId="0" fontId="2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50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50" fillId="0" borderId="0"/>
    <xf numFmtId="0" fontId="15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50" fillId="0" borderId="0"/>
    <xf numFmtId="0" fontId="154" fillId="0" borderId="0"/>
    <xf numFmtId="0" fontId="1" fillId="0" borderId="0"/>
    <xf numFmtId="0" fontId="1" fillId="0" borderId="0"/>
    <xf numFmtId="0" fontId="150" fillId="0" borderId="0"/>
    <xf numFmtId="0" fontId="150" fillId="0" borderId="0"/>
    <xf numFmtId="0" fontId="150" fillId="0" borderId="0"/>
    <xf numFmtId="0" fontId="150" fillId="0" borderId="0"/>
    <xf numFmtId="0" fontId="150" fillId="0" borderId="0"/>
    <xf numFmtId="0" fontId="9" fillId="0" borderId="0"/>
    <xf numFmtId="0" fontId="9" fillId="0" borderId="0"/>
    <xf numFmtId="0" fontId="150" fillId="0" borderId="0"/>
    <xf numFmtId="0" fontId="9" fillId="0" borderId="0"/>
    <xf numFmtId="0" fontId="150" fillId="0" borderId="0"/>
    <xf numFmtId="0" fontId="9" fillId="0" borderId="0"/>
    <xf numFmtId="0" fontId="9" fillId="0" borderId="0"/>
    <xf numFmtId="0" fontId="9" fillId="0" borderId="0"/>
    <xf numFmtId="0" fontId="21" fillId="0" borderId="0"/>
    <xf numFmtId="0" fontId="9" fillId="0" borderId="0"/>
    <xf numFmtId="0" fontId="150" fillId="0" borderId="0"/>
    <xf numFmtId="0" fontId="9" fillId="0" borderId="0"/>
    <xf numFmtId="0" fontId="9" fillId="0" borderId="0"/>
    <xf numFmtId="0" fontId="150" fillId="0" borderId="0"/>
    <xf numFmtId="0" fontId="9" fillId="0" borderId="0"/>
    <xf numFmtId="0" fontId="9" fillId="0" borderId="0"/>
    <xf numFmtId="0" fontId="150" fillId="0" borderId="0"/>
    <xf numFmtId="0" fontId="150" fillId="0" borderId="0"/>
    <xf numFmtId="0" fontId="9" fillId="0" borderId="0"/>
    <xf numFmtId="0" fontId="150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50" fillId="0" borderId="0"/>
    <xf numFmtId="0" fontId="150" fillId="0" borderId="0"/>
    <xf numFmtId="0" fontId="150" fillId="0" borderId="0"/>
    <xf numFmtId="0" fontId="9" fillId="0" borderId="0"/>
    <xf numFmtId="0" fontId="9" fillId="0" borderId="0"/>
    <xf numFmtId="0" fontId="15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50" fillId="0" borderId="0"/>
    <xf numFmtId="0" fontId="128" fillId="0" borderId="0"/>
    <xf numFmtId="37" fontId="168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37" fontId="168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37" fontId="168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37" fontId="168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37" fontId="168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37" fontId="168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37" fontId="168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37" fontId="168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37" fontId="168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37" fontId="168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21" fillId="0" borderId="0"/>
    <xf numFmtId="0" fontId="9" fillId="0" borderId="0"/>
    <xf numFmtId="177" fontId="13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50" fillId="0" borderId="0"/>
    <xf numFmtId="0" fontId="9" fillId="0" borderId="0"/>
    <xf numFmtId="0" fontId="9" fillId="0" borderId="0"/>
    <xf numFmtId="0" fontId="150" fillId="0" borderId="0"/>
    <xf numFmtId="0" fontId="21" fillId="0" borderId="0"/>
    <xf numFmtId="0" fontId="21" fillId="0" borderId="0"/>
    <xf numFmtId="0" fontId="150" fillId="0" borderId="0"/>
    <xf numFmtId="0" fontId="9" fillId="0" borderId="0"/>
    <xf numFmtId="0" fontId="9" fillId="0" borderId="0"/>
    <xf numFmtId="0" fontId="150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50" fillId="0" borderId="0"/>
    <xf numFmtId="0" fontId="9" fillId="0" borderId="0"/>
    <xf numFmtId="0" fontId="21" fillId="0" borderId="0"/>
    <xf numFmtId="0" fontId="21" fillId="0" borderId="0"/>
    <xf numFmtId="0" fontId="9" fillId="0" borderId="0"/>
    <xf numFmtId="0" fontId="9" fillId="0" borderId="0"/>
    <xf numFmtId="0" fontId="150" fillId="0" borderId="0"/>
    <xf numFmtId="0" fontId="9" fillId="0" borderId="0"/>
    <xf numFmtId="0" fontId="9" fillId="0" borderId="0"/>
    <xf numFmtId="0" fontId="150" fillId="0" borderId="0"/>
    <xf numFmtId="0" fontId="9" fillId="0" borderId="0"/>
    <xf numFmtId="0" fontId="150" fillId="0" borderId="0"/>
    <xf numFmtId="0" fontId="16" fillId="0" borderId="0"/>
    <xf numFmtId="0" fontId="150" fillId="0" borderId="0"/>
    <xf numFmtId="0" fontId="21" fillId="0" borderId="0"/>
    <xf numFmtId="0" fontId="21" fillId="0" borderId="0"/>
    <xf numFmtId="0" fontId="21" fillId="0" borderId="0"/>
    <xf numFmtId="0" fontId="16" fillId="0" borderId="0"/>
    <xf numFmtId="0" fontId="150" fillId="0" borderId="0"/>
    <xf numFmtId="0" fontId="21" fillId="0" borderId="0"/>
    <xf numFmtId="0" fontId="150" fillId="0" borderId="0"/>
    <xf numFmtId="0" fontId="65" fillId="0" borderId="0"/>
    <xf numFmtId="0" fontId="1" fillId="0" borderId="0"/>
    <xf numFmtId="177" fontId="13" fillId="0" borderId="0"/>
    <xf numFmtId="37" fontId="168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37" fontId="168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37" fontId="168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37" fontId="168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37" fontId="168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37" fontId="168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37" fontId="168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37" fontId="168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2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2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21" fillId="0" borderId="0"/>
    <xf numFmtId="0" fontId="9" fillId="0" borderId="0"/>
    <xf numFmtId="0" fontId="9" fillId="0" borderId="0"/>
    <xf numFmtId="0" fontId="9" fillId="0" borderId="0"/>
    <xf numFmtId="0" fontId="9" fillId="0" borderId="0" applyNumberFormat="0" applyFont="0" applyFill="0" applyBorder="0" applyAlignment="0" applyProtection="0">
      <alignment vertical="top"/>
    </xf>
    <xf numFmtId="0" fontId="9" fillId="0" borderId="0"/>
    <xf numFmtId="0" fontId="9" fillId="0" borderId="0"/>
    <xf numFmtId="0" fontId="1" fillId="0" borderId="0"/>
    <xf numFmtId="0" fontId="9" fillId="0" borderId="0"/>
    <xf numFmtId="0" fontId="1" fillId="0" borderId="0"/>
    <xf numFmtId="0" fontId="1" fillId="0" borderId="0"/>
    <xf numFmtId="0" fontId="1" fillId="0" borderId="0"/>
    <xf numFmtId="0" fontId="9" fillId="0" borderId="0"/>
    <xf numFmtId="0" fontId="9" fillId="0" borderId="0"/>
    <xf numFmtId="0" fontId="85" fillId="0" borderId="0"/>
    <xf numFmtId="0" fontId="9" fillId="0" borderId="0"/>
    <xf numFmtId="0" fontId="9" fillId="0" borderId="0"/>
    <xf numFmtId="0" fontId="1" fillId="0" borderId="0"/>
    <xf numFmtId="0" fontId="1" fillId="0" borderId="0"/>
    <xf numFmtId="0" fontId="9" fillId="0" borderId="0"/>
    <xf numFmtId="0" fontId="9" fillId="0" borderId="0"/>
    <xf numFmtId="0" fontId="1" fillId="0" borderId="0"/>
    <xf numFmtId="0" fontId="9" fillId="0" borderId="0"/>
    <xf numFmtId="0" fontId="1" fillId="0" borderId="0"/>
    <xf numFmtId="0" fontId="1" fillId="0" borderId="0"/>
    <xf numFmtId="0" fontId="9" fillId="0" borderId="0"/>
    <xf numFmtId="0" fontId="9" fillId="0" borderId="0"/>
    <xf numFmtId="0" fontId="1" fillId="0" borderId="0"/>
    <xf numFmtId="0" fontId="1" fillId="0" borderId="0"/>
    <xf numFmtId="0" fontId="9" fillId="0" borderId="0"/>
    <xf numFmtId="0" fontId="9" fillId="0" borderId="0"/>
    <xf numFmtId="0" fontId="9" fillId="0" borderId="0"/>
    <xf numFmtId="0" fontId="1" fillId="0" borderId="0"/>
    <xf numFmtId="0" fontId="1" fillId="0" borderId="0"/>
    <xf numFmtId="0" fontId="9" fillId="0" borderId="0"/>
    <xf numFmtId="0" fontId="9" fillId="0" borderId="0"/>
    <xf numFmtId="0" fontId="9" fillId="0" borderId="0"/>
    <xf numFmtId="0" fontId="1" fillId="0" borderId="0"/>
    <xf numFmtId="0" fontId="1" fillId="0" borderId="0"/>
    <xf numFmtId="0" fontId="9" fillId="0" borderId="0"/>
    <xf numFmtId="0" fontId="21" fillId="0" borderId="0"/>
    <xf numFmtId="0" fontId="21" fillId="0" borderId="0"/>
    <xf numFmtId="0" fontId="9" fillId="0" borderId="0"/>
    <xf numFmtId="0" fontId="9" fillId="0" borderId="0"/>
    <xf numFmtId="0" fontId="21" fillId="0" borderId="0"/>
    <xf numFmtId="0" fontId="9" fillId="0" borderId="0"/>
    <xf numFmtId="0" fontId="21" fillId="0" borderId="0"/>
    <xf numFmtId="0" fontId="21" fillId="0" borderId="0"/>
    <xf numFmtId="0" fontId="19" fillId="0" borderId="0"/>
    <xf numFmtId="0" fontId="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" fillId="0" borderId="0"/>
    <xf numFmtId="0" fontId="9" fillId="0" borderId="0"/>
    <xf numFmtId="0" fontId="9" fillId="0" borderId="0"/>
    <xf numFmtId="37" fontId="168" fillId="0" borderId="0"/>
    <xf numFmtId="0" fontId="9" fillId="0" borderId="0"/>
    <xf numFmtId="0" fontId="9" fillId="0" borderId="0"/>
    <xf numFmtId="0" fontId="1" fillId="0" borderId="0"/>
    <xf numFmtId="0" fontId="9" fillId="0" borderId="0"/>
    <xf numFmtId="0" fontId="9" fillId="0" borderId="0"/>
    <xf numFmtId="0" fontId="1" fillId="0" borderId="0"/>
    <xf numFmtId="0" fontId="9" fillId="0" borderId="0"/>
    <xf numFmtId="0" fontId="9" fillId="0" borderId="0"/>
    <xf numFmtId="0" fontId="1" fillId="0" borderId="0"/>
    <xf numFmtId="0" fontId="9" fillId="0" borderId="0"/>
    <xf numFmtId="0" fontId="9" fillId="0" borderId="0"/>
    <xf numFmtId="0" fontId="1" fillId="0" borderId="0"/>
    <xf numFmtId="0" fontId="9" fillId="0" borderId="0"/>
    <xf numFmtId="0" fontId="9" fillId="0" borderId="0"/>
    <xf numFmtId="0" fontId="1" fillId="0" borderId="0"/>
    <xf numFmtId="0" fontId="9" fillId="0" borderId="0"/>
    <xf numFmtId="0" fontId="9" fillId="0" borderId="0"/>
    <xf numFmtId="0" fontId="1" fillId="0" borderId="0"/>
    <xf numFmtId="0" fontId="9" fillId="0" borderId="0"/>
    <xf numFmtId="0" fontId="9" fillId="0" borderId="0"/>
    <xf numFmtId="0" fontId="1" fillId="0" borderId="0"/>
    <xf numFmtId="0" fontId="9" fillId="0" borderId="0"/>
    <xf numFmtId="0" fontId="9" fillId="0" borderId="0"/>
    <xf numFmtId="0" fontId="150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50" fillId="0" borderId="0"/>
    <xf numFmtId="0" fontId="150" fillId="0" borderId="0"/>
    <xf numFmtId="0" fontId="151" fillId="0" borderId="0"/>
    <xf numFmtId="238" fontId="9" fillId="0" borderId="0"/>
    <xf numFmtId="0" fontId="1" fillId="0" borderId="0"/>
    <xf numFmtId="0" fontId="9" fillId="0" borderId="0"/>
    <xf numFmtId="0" fontId="9" fillId="0" borderId="0"/>
    <xf numFmtId="0" fontId="1" fillId="0" borderId="0"/>
    <xf numFmtId="0" fontId="9" fillId="0" borderId="0"/>
    <xf numFmtId="0" fontId="9" fillId="0" borderId="0"/>
    <xf numFmtId="0" fontId="1" fillId="0" borderId="0"/>
    <xf numFmtId="0" fontId="9" fillId="0" borderId="0"/>
    <xf numFmtId="0" fontId="9" fillId="0" borderId="0"/>
    <xf numFmtId="0" fontId="1" fillId="0" borderId="0"/>
    <xf numFmtId="0" fontId="9" fillId="0" borderId="0"/>
    <xf numFmtId="0" fontId="9" fillId="0" borderId="0"/>
    <xf numFmtId="0" fontId="1" fillId="0" borderId="0"/>
    <xf numFmtId="0" fontId="9" fillId="0" borderId="0"/>
    <xf numFmtId="0" fontId="9" fillId="0" borderId="0"/>
    <xf numFmtId="0" fontId="1" fillId="0" borderId="0"/>
    <xf numFmtId="0" fontId="9" fillId="0" borderId="0"/>
    <xf numFmtId="0" fontId="9" fillId="0" borderId="0"/>
    <xf numFmtId="0" fontId="1" fillId="0" borderId="0"/>
    <xf numFmtId="0" fontId="9" fillId="0" borderId="0"/>
    <xf numFmtId="0" fontId="9" fillId="0" borderId="0"/>
    <xf numFmtId="0" fontId="1" fillId="0" borderId="0"/>
    <xf numFmtId="0" fontId="9" fillId="0" borderId="0"/>
    <xf numFmtId="0" fontId="9" fillId="0" borderId="0"/>
    <xf numFmtId="0" fontId="1" fillId="0" borderId="0"/>
    <xf numFmtId="0" fontId="9" fillId="0" borderId="0"/>
    <xf numFmtId="0" fontId="9" fillId="0" borderId="0"/>
    <xf numFmtId="0" fontId="1" fillId="0" borderId="0"/>
    <xf numFmtId="0" fontId="9" fillId="0" borderId="0"/>
    <xf numFmtId="0" fontId="9" fillId="0" borderId="0"/>
    <xf numFmtId="0" fontId="150" fillId="0" borderId="0"/>
    <xf numFmtId="0" fontId="9" fillId="0" borderId="0"/>
    <xf numFmtId="0" fontId="9" fillId="0" borderId="0"/>
    <xf numFmtId="235" fontId="128" fillId="0" borderId="0"/>
    <xf numFmtId="0" fontId="9" fillId="0" borderId="0"/>
    <xf numFmtId="0" fontId="9" fillId="0" borderId="0"/>
    <xf numFmtId="0" fontId="21" fillId="0" borderId="0"/>
    <xf numFmtId="0" fontId="21" fillId="0" borderId="0"/>
    <xf numFmtId="0" fontId="9" fillId="0" borderId="0"/>
    <xf numFmtId="0" fontId="9" fillId="0" borderId="0"/>
    <xf numFmtId="0" fontId="63" fillId="0" borderId="0"/>
    <xf numFmtId="0" fontId="63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50" fillId="0" borderId="0"/>
    <xf numFmtId="0" fontId="150" fillId="0" borderId="0"/>
    <xf numFmtId="0" fontId="21" fillId="0" borderId="0"/>
    <xf numFmtId="0" fontId="19" fillId="0" borderId="0"/>
    <xf numFmtId="0" fontId="1" fillId="0" borderId="0"/>
    <xf numFmtId="0" fontId="9" fillId="0" borderId="0"/>
    <xf numFmtId="0" fontId="9" fillId="0" borderId="0"/>
    <xf numFmtId="0" fontId="1" fillId="0" borderId="0"/>
    <xf numFmtId="0" fontId="9" fillId="0" borderId="0"/>
    <xf numFmtId="0" fontId="9" fillId="0" borderId="0"/>
    <xf numFmtId="0" fontId="1" fillId="0" borderId="0"/>
    <xf numFmtId="0" fontId="9" fillId="0" borderId="0"/>
    <xf numFmtId="0" fontId="9" fillId="0" borderId="0"/>
    <xf numFmtId="0" fontId="1" fillId="0" borderId="0"/>
    <xf numFmtId="0" fontId="9" fillId="0" borderId="0"/>
    <xf numFmtId="0" fontId="9" fillId="0" borderId="0"/>
    <xf numFmtId="0" fontId="1" fillId="0" borderId="0"/>
    <xf numFmtId="0" fontId="9" fillId="0" borderId="0"/>
    <xf numFmtId="0" fontId="9" fillId="0" borderId="0"/>
    <xf numFmtId="0" fontId="1" fillId="0" borderId="0"/>
    <xf numFmtId="0" fontId="9" fillId="0" borderId="0"/>
    <xf numFmtId="0" fontId="9" fillId="0" borderId="0"/>
    <xf numFmtId="0" fontId="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" fillId="0" borderId="0"/>
    <xf numFmtId="0" fontId="9" fillId="0" borderId="0"/>
    <xf numFmtId="0" fontId="9" fillId="0" borderId="0"/>
    <xf numFmtId="0" fontId="154" fillId="0" borderId="0"/>
    <xf numFmtId="0" fontId="9" fillId="0" borderId="0"/>
    <xf numFmtId="0" fontId="9" fillId="0" borderId="0"/>
    <xf numFmtId="0" fontId="34" fillId="0" borderId="0" applyBorder="0">
      <alignment horizontal="center" vertical="center"/>
    </xf>
    <xf numFmtId="0" fontId="123" fillId="0" borderId="13" applyBorder="0">
      <alignment horizontal="left" vertical="top" wrapText="1"/>
    </xf>
    <xf numFmtId="0" fontId="84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0" fontId="9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0" fontId="1" fillId="0" borderId="0"/>
    <xf numFmtId="0" fontId="9" fillId="0" borderId="0"/>
    <xf numFmtId="0" fontId="16" fillId="0" borderId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9" fillId="59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9" fillId="59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19" fillId="37" borderId="22" applyNumberFormat="0" applyFont="0" applyAlignment="0" applyProtection="0"/>
    <xf numFmtId="0" fontId="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19" fillId="37" borderId="22" applyNumberFormat="0" applyFont="0" applyAlignment="0" applyProtection="0"/>
    <xf numFmtId="0" fontId="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19" fillId="37" borderId="22" applyNumberFormat="0" applyFont="0" applyAlignment="0" applyProtection="0"/>
    <xf numFmtId="0" fontId="9" fillId="59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9" fillId="59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19" fillId="37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21" fillId="8" borderId="8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239" fontId="9" fillId="0" borderId="0"/>
    <xf numFmtId="0" fontId="169" fillId="0" borderId="0">
      <alignment vertical="center"/>
    </xf>
    <xf numFmtId="0" fontId="170" fillId="0" borderId="0"/>
    <xf numFmtId="0" fontId="171" fillId="0" borderId="0"/>
    <xf numFmtId="0" fontId="171" fillId="0" borderId="0"/>
    <xf numFmtId="0" fontId="171" fillId="0" borderId="0"/>
    <xf numFmtId="0" fontId="171" fillId="0" borderId="0"/>
    <xf numFmtId="0" fontId="171" fillId="0" borderId="0"/>
    <xf numFmtId="0" fontId="171" fillId="0" borderId="0"/>
    <xf numFmtId="0" fontId="171" fillId="0" borderId="0"/>
    <xf numFmtId="0" fontId="171" fillId="0" borderId="0"/>
    <xf numFmtId="0" fontId="171" fillId="0" borderId="0"/>
    <xf numFmtId="0" fontId="171" fillId="0" borderId="0"/>
    <xf numFmtId="0" fontId="171" fillId="0" borderId="0"/>
    <xf numFmtId="0" fontId="171" fillId="0" borderId="0"/>
    <xf numFmtId="0" fontId="171" fillId="0" borderId="0"/>
    <xf numFmtId="0" fontId="171" fillId="0" borderId="0"/>
    <xf numFmtId="0" fontId="171" fillId="0" borderId="0"/>
    <xf numFmtId="0" fontId="171" fillId="0" borderId="0"/>
    <xf numFmtId="0" fontId="171" fillId="0" borderId="0"/>
    <xf numFmtId="0" fontId="172" fillId="0" borderId="20"/>
    <xf numFmtId="0" fontId="172" fillId="0" borderId="20"/>
    <xf numFmtId="0" fontId="172" fillId="0" borderId="20"/>
    <xf numFmtId="0" fontId="172" fillId="0" borderId="20"/>
    <xf numFmtId="0" fontId="172" fillId="0" borderId="20"/>
    <xf numFmtId="0" fontId="172" fillId="0" borderId="20"/>
    <xf numFmtId="0" fontId="172" fillId="0" borderId="20"/>
    <xf numFmtId="0" fontId="172" fillId="0" borderId="20"/>
    <xf numFmtId="0" fontId="172" fillId="0" borderId="20"/>
    <xf numFmtId="0" fontId="172" fillId="0" borderId="20"/>
    <xf numFmtId="0" fontId="172" fillId="0" borderId="20"/>
    <xf numFmtId="0" fontId="172" fillId="0" borderId="20"/>
    <xf numFmtId="0" fontId="172" fillId="0" borderId="20"/>
    <xf numFmtId="0" fontId="172" fillId="0" borderId="20"/>
    <xf numFmtId="0" fontId="172" fillId="0" borderId="20"/>
    <xf numFmtId="0" fontId="172" fillId="0" borderId="20"/>
    <xf numFmtId="0" fontId="172" fillId="0" borderId="2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4" fillId="45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4" fillId="45" borderId="39" applyNumberFormat="0" applyAlignment="0" applyProtection="0"/>
    <xf numFmtId="0" fontId="174" fillId="45" borderId="39" applyNumberFormat="0" applyAlignment="0" applyProtection="0"/>
    <xf numFmtId="0" fontId="174" fillId="45" borderId="39" applyNumberFormat="0" applyAlignment="0" applyProtection="0"/>
    <xf numFmtId="0" fontId="174" fillId="45" borderId="39" applyNumberFormat="0" applyAlignment="0" applyProtection="0"/>
    <xf numFmtId="0" fontId="174" fillId="45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4" fillId="45" borderId="39" applyNumberFormat="0" applyAlignment="0" applyProtection="0"/>
    <xf numFmtId="0" fontId="174" fillId="45" borderId="39" applyNumberFormat="0" applyAlignment="0" applyProtection="0"/>
    <xf numFmtId="0" fontId="174" fillId="45" borderId="39" applyNumberFormat="0" applyAlignment="0" applyProtection="0"/>
    <xf numFmtId="0" fontId="174" fillId="45" borderId="39" applyNumberFormat="0" applyAlignment="0" applyProtection="0"/>
    <xf numFmtId="0" fontId="174" fillId="45" borderId="39" applyNumberFormat="0" applyAlignment="0" applyProtection="0"/>
    <xf numFmtId="0" fontId="174" fillId="45" borderId="39" applyNumberFormat="0" applyAlignment="0" applyProtection="0"/>
    <xf numFmtId="0" fontId="173" fillId="72" borderId="39" applyNumberFormat="0" applyAlignment="0" applyProtection="0"/>
    <xf numFmtId="0" fontId="174" fillId="45" borderId="39" applyNumberFormat="0" applyAlignment="0" applyProtection="0"/>
    <xf numFmtId="0" fontId="174" fillId="45" borderId="39" applyNumberFormat="0" applyAlignment="0" applyProtection="0"/>
    <xf numFmtId="0" fontId="174" fillId="45" borderId="39" applyNumberFormat="0" applyAlignment="0" applyProtection="0"/>
    <xf numFmtId="0" fontId="173" fillId="72" borderId="39" applyNumberFormat="0" applyAlignment="0" applyProtection="0"/>
    <xf numFmtId="0" fontId="174" fillId="45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6" fillId="6" borderId="5" applyNumberFormat="0" applyAlignment="0" applyProtection="0"/>
    <xf numFmtId="42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14" fontId="34" fillId="0" borderId="0">
      <alignment horizontal="center" wrapText="1"/>
      <protection locked="0"/>
    </xf>
    <xf numFmtId="14" fontId="34" fillId="0" borderId="0">
      <alignment horizontal="center" wrapText="1"/>
      <protection locked="0"/>
    </xf>
    <xf numFmtId="14" fontId="34" fillId="0" borderId="0">
      <alignment horizontal="center" wrapText="1"/>
      <protection locked="0"/>
    </xf>
    <xf numFmtId="14" fontId="34" fillId="0" borderId="0">
      <alignment horizontal="center" wrapText="1"/>
      <protection locked="0"/>
    </xf>
    <xf numFmtId="14" fontId="34" fillId="0" borderId="0">
      <alignment horizontal="center" wrapText="1"/>
      <protection locked="0"/>
    </xf>
    <xf numFmtId="14" fontId="34" fillId="0" borderId="0">
      <alignment horizontal="center" wrapText="1"/>
      <protection locked="0"/>
    </xf>
    <xf numFmtId="14" fontId="34" fillId="0" borderId="0">
      <alignment horizontal="center" wrapText="1"/>
      <protection locked="0"/>
    </xf>
    <xf numFmtId="14" fontId="34" fillId="0" borderId="0">
      <alignment horizontal="center" wrapText="1"/>
      <protection locked="0"/>
    </xf>
    <xf numFmtId="14" fontId="34" fillId="0" borderId="0">
      <alignment horizontal="center" wrapText="1"/>
      <protection locked="0"/>
    </xf>
    <xf numFmtId="14" fontId="34" fillId="0" borderId="0">
      <alignment horizontal="center" wrapText="1"/>
      <protection locked="0"/>
    </xf>
    <xf numFmtId="14" fontId="34" fillId="0" borderId="0">
      <alignment horizontal="center" wrapText="1"/>
      <protection locked="0"/>
    </xf>
    <xf numFmtId="14" fontId="34" fillId="0" borderId="0">
      <alignment horizontal="center" wrapText="1"/>
      <protection locked="0"/>
    </xf>
    <xf numFmtId="14" fontId="34" fillId="0" borderId="0">
      <alignment horizontal="center" wrapText="1"/>
      <protection locked="0"/>
    </xf>
    <xf numFmtId="14" fontId="34" fillId="0" borderId="0">
      <alignment horizontal="center" wrapText="1"/>
      <protection locked="0"/>
    </xf>
    <xf numFmtId="14" fontId="34" fillId="0" borderId="0">
      <alignment horizontal="center" wrapText="1"/>
      <protection locked="0"/>
    </xf>
    <xf numFmtId="14" fontId="34" fillId="0" borderId="0">
      <alignment horizontal="center" wrapText="1"/>
      <protection locked="0"/>
    </xf>
    <xf numFmtId="14" fontId="34" fillId="0" borderId="0">
      <alignment horizontal="center" wrapText="1"/>
      <protection locked="0"/>
    </xf>
    <xf numFmtId="14" fontId="34" fillId="0" borderId="0">
      <alignment horizontal="center" wrapText="1"/>
      <protection locked="0"/>
    </xf>
    <xf numFmtId="14" fontId="34" fillId="0" borderId="0">
      <alignment horizontal="center" wrapText="1"/>
      <protection locked="0"/>
    </xf>
    <xf numFmtId="240" fontId="9" fillId="0" borderId="0" applyFont="0" applyFill="0" applyBorder="0" applyAlignment="0" applyProtection="0"/>
    <xf numFmtId="180" fontId="9" fillId="0" borderId="0" applyFont="0" applyFill="0" applyBorder="0" applyAlignment="0" applyProtection="0"/>
    <xf numFmtId="241" fontId="9" fillId="0" borderId="0" applyFont="0" applyFill="0" applyBorder="0" applyAlignment="0" applyProtection="0"/>
    <xf numFmtId="10" fontId="9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63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62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65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68" fillId="0" borderId="0" applyFont="0" applyFill="0" applyBorder="0" applyAlignment="0" applyProtection="0"/>
    <xf numFmtId="9" fontId="68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66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67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203" fontId="7" fillId="0" borderId="0" applyFont="0" applyFill="0" applyBorder="0" applyAlignment="0" applyProtection="0"/>
    <xf numFmtId="9" fontId="140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14" fontId="9" fillId="0" borderId="0" applyFill="0" applyBorder="0" applyAlignment="0"/>
    <xf numFmtId="177" fontId="43" fillId="0" borderId="0" applyFill="0" applyBorder="0" applyAlignment="0"/>
    <xf numFmtId="14" fontId="9" fillId="0" borderId="0" applyFill="0" applyBorder="0" applyAlignment="0"/>
    <xf numFmtId="181" fontId="9" fillId="0" borderId="0" applyFill="0" applyBorder="0" applyAlignment="0"/>
    <xf numFmtId="177" fontId="43" fillId="0" borderId="0" applyFill="0" applyBorder="0" applyAlignment="0"/>
    <xf numFmtId="49" fontId="92" fillId="0" borderId="0">
      <alignment horizontal="justify" vertical="top" wrapText="1"/>
    </xf>
    <xf numFmtId="242" fontId="177" fillId="0" borderId="0"/>
    <xf numFmtId="0" fontId="178" fillId="0" borderId="40" applyFont="0" applyBorder="0" applyAlignment="0"/>
    <xf numFmtId="0" fontId="16" fillId="0" borderId="0" applyNumberFormat="0" applyFont="0" applyFill="0" applyBorder="0" applyAlignment="0" applyProtection="0">
      <alignment horizontal="left"/>
    </xf>
    <xf numFmtId="0" fontId="7" fillId="0" borderId="0" applyNumberFormat="0" applyFont="0" applyFill="0" applyBorder="0" applyAlignment="0" applyProtection="0">
      <alignment horizontal="left"/>
    </xf>
    <xf numFmtId="15" fontId="7" fillId="0" borderId="0" applyFont="0" applyFill="0" applyBorder="0" applyAlignment="0" applyProtection="0"/>
    <xf numFmtId="4" fontId="7" fillId="0" borderId="0" applyFont="0" applyFill="0" applyBorder="0" applyAlignment="0" applyProtection="0"/>
    <xf numFmtId="0" fontId="179" fillId="0" borderId="38">
      <alignment horizontal="center"/>
    </xf>
    <xf numFmtId="0" fontId="179" fillId="0" borderId="38">
      <alignment horizontal="center"/>
    </xf>
    <xf numFmtId="3" fontId="7" fillId="0" borderId="0" applyFont="0" applyFill="0" applyBorder="0" applyAlignment="0" applyProtection="0"/>
    <xf numFmtId="0" fontId="7" fillId="85" borderId="0" applyNumberFormat="0" applyFont="0" applyBorder="0" applyAlignment="0" applyProtection="0"/>
    <xf numFmtId="0" fontId="34" fillId="0" borderId="13" applyBorder="0">
      <alignment horizontal="center" vertical="center"/>
    </xf>
    <xf numFmtId="40" fontId="92" fillId="0" borderId="0" applyFill="0" applyBorder="0" applyProtection="0"/>
    <xf numFmtId="0" fontId="34" fillId="0" borderId="13" applyBorder="0">
      <alignment horizontal="center" vertical="center"/>
    </xf>
    <xf numFmtId="3" fontId="180" fillId="0" borderId="41" applyBorder="0">
      <alignment horizontal="right" wrapText="1"/>
    </xf>
    <xf numFmtId="4" fontId="180" fillId="0" borderId="42" applyBorder="0">
      <alignment horizontal="right" wrapText="1"/>
    </xf>
    <xf numFmtId="4" fontId="180" fillId="0" borderId="42" applyBorder="0">
      <alignment horizontal="right" wrapText="1"/>
    </xf>
    <xf numFmtId="4" fontId="180" fillId="0" borderId="42" applyBorder="0">
      <alignment horizontal="right" wrapText="1"/>
    </xf>
    <xf numFmtId="4" fontId="180" fillId="0" borderId="42" applyBorder="0">
      <alignment horizontal="right" wrapText="1"/>
    </xf>
    <xf numFmtId="4" fontId="180" fillId="0" borderId="42" applyBorder="0">
      <alignment horizontal="right" wrapText="1"/>
    </xf>
    <xf numFmtId="37" fontId="76" fillId="35" borderId="0"/>
    <xf numFmtId="243" fontId="181" fillId="0" borderId="0" applyNumberFormat="0" applyFill="0" applyBorder="0" applyAlignment="0" applyProtection="0">
      <alignment horizontal="left"/>
    </xf>
    <xf numFmtId="243" fontId="182" fillId="0" borderId="0" applyNumberFormat="0" applyFill="0" applyBorder="0" applyAlignment="0" applyProtection="0">
      <alignment horizontal="left"/>
    </xf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42" fillId="43" borderId="0" applyNumberFormat="0" applyBorder="0" applyAlignment="0" applyProtection="0"/>
    <xf numFmtId="0" fontId="183" fillId="0" borderId="0" applyNumberFormat="0" applyFill="0" applyBorder="0" applyAlignment="0" applyProtection="0"/>
    <xf numFmtId="0" fontId="184" fillId="0" borderId="0" applyNumberFormat="0" applyFill="0" applyBorder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0" fontId="175" fillId="35" borderId="39" applyNumberFormat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0" fontId="9" fillId="0" borderId="0" applyFont="0" applyFill="0" applyBorder="0" applyAlignment="0" applyProtection="0"/>
    <xf numFmtId="170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0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0" fontId="9" fillId="86" borderId="0"/>
    <xf numFmtId="0" fontId="15" fillId="0" borderId="0"/>
    <xf numFmtId="0" fontId="5" fillId="0" borderId="0"/>
    <xf numFmtId="0" fontId="5" fillId="0" borderId="0"/>
    <xf numFmtId="0" fontId="15" fillId="0" borderId="0"/>
    <xf numFmtId="0" fontId="5" fillId="0" borderId="0"/>
    <xf numFmtId="0" fontId="14" fillId="0" borderId="0"/>
    <xf numFmtId="0" fontId="5" fillId="0" borderId="0"/>
    <xf numFmtId="0" fontId="15" fillId="0" borderId="0"/>
    <xf numFmtId="0" fontId="5" fillId="0" borderId="0"/>
    <xf numFmtId="0" fontId="5" fillId="0" borderId="0"/>
    <xf numFmtId="165" fontId="6" fillId="0" borderId="0">
      <protection locked="0"/>
    </xf>
    <xf numFmtId="165" fontId="4" fillId="0" borderId="0">
      <protection locked="0"/>
    </xf>
    <xf numFmtId="165" fontId="4" fillId="0" borderId="0">
      <protection locked="0"/>
    </xf>
    <xf numFmtId="165" fontId="4" fillId="0" borderId="0">
      <protection locked="0"/>
    </xf>
    <xf numFmtId="165" fontId="4" fillId="0" borderId="0">
      <protection locked="0"/>
    </xf>
    <xf numFmtId="165" fontId="4" fillId="0" borderId="0">
      <protection locked="0"/>
    </xf>
    <xf numFmtId="165" fontId="6" fillId="0" borderId="0">
      <protection locked="0"/>
    </xf>
    <xf numFmtId="165" fontId="6" fillId="0" borderId="0">
      <protection locked="0"/>
    </xf>
    <xf numFmtId="165" fontId="6" fillId="0" borderId="0">
      <protection locked="0"/>
    </xf>
    <xf numFmtId="165" fontId="4" fillId="0" borderId="0">
      <protection locked="0"/>
    </xf>
    <xf numFmtId="165" fontId="4" fillId="0" borderId="0">
      <protection locked="0"/>
    </xf>
    <xf numFmtId="165" fontId="4" fillId="0" borderId="0">
      <protection locked="0"/>
    </xf>
    <xf numFmtId="165" fontId="6" fillId="0" borderId="0">
      <protection locked="0"/>
    </xf>
    <xf numFmtId="165" fontId="4" fillId="0" borderId="0">
      <protection locked="0"/>
    </xf>
    <xf numFmtId="165" fontId="4" fillId="0" borderId="0">
      <protection locked="0"/>
    </xf>
    <xf numFmtId="165" fontId="4" fillId="0" borderId="0">
      <protection locked="0"/>
    </xf>
    <xf numFmtId="165" fontId="4" fillId="0" borderId="0">
      <protection locked="0"/>
    </xf>
    <xf numFmtId="165" fontId="4" fillId="0" borderId="0">
      <protection locked="0"/>
    </xf>
    <xf numFmtId="165" fontId="4" fillId="0" borderId="0">
      <protection locked="0"/>
    </xf>
    <xf numFmtId="165" fontId="6" fillId="0" borderId="0">
      <protection locked="0"/>
    </xf>
    <xf numFmtId="165" fontId="6" fillId="0" borderId="0">
      <protection locked="0"/>
    </xf>
    <xf numFmtId="165" fontId="6" fillId="0" borderId="0">
      <protection locked="0"/>
    </xf>
    <xf numFmtId="165" fontId="4" fillId="0" borderId="0">
      <protection locked="0"/>
    </xf>
    <xf numFmtId="165" fontId="4" fillId="0" borderId="0">
      <protection locked="0"/>
    </xf>
    <xf numFmtId="165" fontId="4" fillId="0" borderId="0">
      <protection locked="0"/>
    </xf>
    <xf numFmtId="165" fontId="4" fillId="0" borderId="0">
      <protection locked="0"/>
    </xf>
    <xf numFmtId="165" fontId="4" fillId="0" borderId="0">
      <protection locked="0"/>
    </xf>
    <xf numFmtId="165" fontId="6" fillId="0" borderId="0">
      <protection locked="0"/>
    </xf>
    <xf numFmtId="165" fontId="4" fillId="0" borderId="0">
      <protection locked="0"/>
    </xf>
    <xf numFmtId="165" fontId="4" fillId="0" borderId="0">
      <protection locked="0"/>
    </xf>
    <xf numFmtId="165" fontId="4" fillId="0" borderId="0">
      <protection locked="0"/>
    </xf>
    <xf numFmtId="165" fontId="4" fillId="0" borderId="0">
      <protection locked="0"/>
    </xf>
    <xf numFmtId="165" fontId="4" fillId="0" borderId="0">
      <protection locked="0"/>
    </xf>
    <xf numFmtId="165" fontId="4" fillId="0" borderId="0">
      <protection locked="0"/>
    </xf>
    <xf numFmtId="165" fontId="6" fillId="0" borderId="0">
      <protection locked="0"/>
    </xf>
    <xf numFmtId="165" fontId="4" fillId="0" borderId="0">
      <protection locked="0"/>
    </xf>
    <xf numFmtId="165" fontId="4" fillId="0" borderId="0">
      <protection locked="0"/>
    </xf>
    <xf numFmtId="165" fontId="4" fillId="0" borderId="0">
      <protection locked="0"/>
    </xf>
    <xf numFmtId="165" fontId="6" fillId="0" borderId="0">
      <protection locked="0"/>
    </xf>
    <xf numFmtId="165" fontId="4" fillId="0" borderId="0">
      <protection locked="0"/>
    </xf>
    <xf numFmtId="165" fontId="6" fillId="0" borderId="0">
      <protection locked="0"/>
    </xf>
    <xf numFmtId="165" fontId="6" fillId="0" borderId="0">
      <protection locked="0"/>
    </xf>
    <xf numFmtId="165" fontId="4" fillId="0" borderId="0">
      <protection locked="0"/>
    </xf>
    <xf numFmtId="165" fontId="4" fillId="0" borderId="0">
      <protection locked="0"/>
    </xf>
    <xf numFmtId="165" fontId="4" fillId="0" borderId="0">
      <protection locked="0"/>
    </xf>
    <xf numFmtId="165" fontId="4" fillId="0" borderId="0">
      <protection locked="0"/>
    </xf>
    <xf numFmtId="165" fontId="4" fillId="0" borderId="0">
      <protection locked="0"/>
    </xf>
    <xf numFmtId="165" fontId="6" fillId="0" borderId="0">
      <protection locked="0"/>
    </xf>
    <xf numFmtId="165" fontId="4" fillId="0" borderId="0">
      <protection locked="0"/>
    </xf>
    <xf numFmtId="165" fontId="4" fillId="0" borderId="0">
      <protection locked="0"/>
    </xf>
    <xf numFmtId="165" fontId="4" fillId="0" borderId="0">
      <protection locked="0"/>
    </xf>
    <xf numFmtId="165" fontId="4" fillId="0" borderId="0">
      <protection locked="0"/>
    </xf>
    <xf numFmtId="165" fontId="4" fillId="0" borderId="0">
      <protection locked="0"/>
    </xf>
    <xf numFmtId="165" fontId="4" fillId="0" borderId="0">
      <protection locked="0"/>
    </xf>
    <xf numFmtId="165" fontId="6" fillId="0" borderId="0">
      <protection locked="0"/>
    </xf>
    <xf numFmtId="165" fontId="6" fillId="0" borderId="0">
      <protection locked="0"/>
    </xf>
    <xf numFmtId="165" fontId="4" fillId="0" borderId="0">
      <protection locked="0"/>
    </xf>
    <xf numFmtId="165" fontId="4" fillId="0" borderId="0">
      <protection locked="0"/>
    </xf>
    <xf numFmtId="165" fontId="4" fillId="0" borderId="0">
      <protection locked="0"/>
    </xf>
    <xf numFmtId="165" fontId="4" fillId="0" borderId="0">
      <protection locked="0"/>
    </xf>
    <xf numFmtId="165" fontId="4" fillId="0" borderId="0">
      <protection locked="0"/>
    </xf>
    <xf numFmtId="165" fontId="4" fillId="0" borderId="0">
      <protection locked="0"/>
    </xf>
    <xf numFmtId="165" fontId="6" fillId="0" borderId="0">
      <protection locked="0"/>
    </xf>
    <xf numFmtId="165" fontId="6" fillId="0" borderId="0">
      <protection locked="0"/>
    </xf>
    <xf numFmtId="165" fontId="6" fillId="0" borderId="0">
      <protection locked="0"/>
    </xf>
    <xf numFmtId="165" fontId="6" fillId="0" borderId="0">
      <protection locked="0"/>
    </xf>
    <xf numFmtId="165" fontId="4" fillId="0" borderId="0">
      <protection locked="0"/>
    </xf>
    <xf numFmtId="165" fontId="4" fillId="0" borderId="0">
      <protection locked="0"/>
    </xf>
    <xf numFmtId="165" fontId="6" fillId="0" borderId="0">
      <protection locked="0"/>
    </xf>
    <xf numFmtId="165" fontId="4" fillId="0" borderId="0">
      <protection locked="0"/>
    </xf>
    <xf numFmtId="165" fontId="6" fillId="0" borderId="0">
      <protection locked="0"/>
    </xf>
    <xf numFmtId="0" fontId="141" fillId="0" borderId="0"/>
    <xf numFmtId="40" fontId="185" fillId="0" borderId="0" applyBorder="0">
      <alignment horizontal="right"/>
    </xf>
    <xf numFmtId="244" fontId="178" fillId="0" borderId="43"/>
    <xf numFmtId="37" fontId="115" fillId="0" borderId="0"/>
    <xf numFmtId="40" fontId="186" fillId="0" borderId="27" applyFont="0" applyFill="0" applyBorder="0" applyAlignment="0" applyProtection="0">
      <alignment vertical="top" wrapText="1"/>
      <protection locked="0"/>
    </xf>
    <xf numFmtId="0" fontId="125" fillId="0" borderId="0" applyNumberFormat="0">
      <alignment horizontal="right"/>
    </xf>
    <xf numFmtId="0" fontId="124" fillId="0" borderId="0" applyNumberFormat="0">
      <alignment horizontal="right"/>
    </xf>
    <xf numFmtId="0" fontId="125" fillId="0" borderId="0" applyNumberFormat="0">
      <alignment horizontal="right"/>
    </xf>
    <xf numFmtId="0" fontId="125" fillId="0" borderId="0" applyNumberFormat="0">
      <alignment horizontal="right"/>
    </xf>
    <xf numFmtId="0" fontId="125" fillId="0" borderId="0" applyNumberFormat="0">
      <alignment horizontal="right"/>
    </xf>
    <xf numFmtId="0" fontId="125" fillId="0" borderId="0" applyNumberFormat="0">
      <alignment horizontal="right"/>
    </xf>
    <xf numFmtId="0" fontId="125" fillId="0" borderId="0" applyNumberFormat="0">
      <alignment horizontal="right"/>
    </xf>
    <xf numFmtId="0" fontId="125" fillId="0" borderId="0" applyNumberFormat="0">
      <alignment horizontal="right"/>
    </xf>
    <xf numFmtId="0" fontId="125" fillId="0" borderId="0" applyNumberFormat="0">
      <alignment horizontal="right"/>
    </xf>
    <xf numFmtId="0" fontId="125" fillId="0" borderId="0" applyNumberFormat="0">
      <alignment horizontal="right"/>
    </xf>
    <xf numFmtId="0" fontId="125" fillId="0" borderId="0" applyNumberFormat="0">
      <alignment horizontal="right"/>
    </xf>
    <xf numFmtId="0" fontId="125" fillId="0" borderId="0" applyNumberFormat="0">
      <alignment horizontal="right"/>
    </xf>
    <xf numFmtId="0" fontId="125" fillId="0" borderId="0" applyNumberFormat="0">
      <alignment horizontal="right"/>
    </xf>
    <xf numFmtId="0" fontId="125" fillId="0" borderId="0" applyNumberFormat="0">
      <alignment horizontal="right"/>
    </xf>
    <xf numFmtId="0" fontId="125" fillId="0" borderId="0" applyNumberFormat="0">
      <alignment horizontal="right"/>
    </xf>
    <xf numFmtId="0" fontId="125" fillId="0" borderId="0" applyNumberFormat="0">
      <alignment horizontal="right"/>
    </xf>
    <xf numFmtId="0" fontId="125" fillId="0" borderId="0" applyNumberFormat="0">
      <alignment horizontal="right"/>
    </xf>
    <xf numFmtId="0" fontId="125" fillId="0" borderId="0" applyNumberFormat="0">
      <alignment horizontal="right"/>
    </xf>
    <xf numFmtId="0" fontId="125" fillId="0" borderId="0" applyNumberFormat="0">
      <alignment horizontal="right"/>
    </xf>
    <xf numFmtId="0" fontId="125" fillId="0" borderId="0" applyNumberFormat="0">
      <alignment horizontal="right"/>
    </xf>
    <xf numFmtId="0" fontId="125" fillId="0" borderId="0" applyNumberFormat="0">
      <alignment horizontal="right"/>
    </xf>
    <xf numFmtId="0" fontId="125" fillId="0" borderId="0" applyNumberFormat="0">
      <alignment horizontal="right"/>
    </xf>
    <xf numFmtId="0" fontId="125" fillId="0" borderId="0" applyNumberFormat="0">
      <alignment horizontal="right"/>
    </xf>
    <xf numFmtId="0" fontId="125" fillId="0" borderId="0" applyNumberFormat="0">
      <alignment horizontal="right"/>
    </xf>
    <xf numFmtId="0" fontId="125" fillId="0" borderId="0" applyNumberFormat="0">
      <alignment horizontal="right"/>
    </xf>
    <xf numFmtId="0" fontId="125" fillId="0" borderId="0" applyNumberFormat="0">
      <alignment horizontal="right"/>
    </xf>
    <xf numFmtId="0" fontId="124" fillId="0" borderId="0" applyNumberFormat="0">
      <alignment horizontal="right"/>
    </xf>
    <xf numFmtId="0" fontId="125" fillId="0" borderId="0" applyNumberFormat="0">
      <alignment horizontal="right"/>
    </xf>
    <xf numFmtId="0" fontId="125" fillId="0" borderId="0" applyNumberFormat="0">
      <alignment horizontal="right"/>
    </xf>
    <xf numFmtId="0" fontId="125" fillId="0" borderId="0" applyNumberFormat="0">
      <alignment horizontal="right"/>
    </xf>
    <xf numFmtId="0" fontId="125" fillId="0" borderId="0" applyNumberFormat="0">
      <alignment horizontal="right"/>
    </xf>
    <xf numFmtId="0" fontId="125" fillId="0" borderId="0" applyNumberFormat="0">
      <alignment horizontal="right"/>
    </xf>
    <xf numFmtId="0" fontId="125" fillId="0" borderId="0" applyNumberFormat="0">
      <alignment horizontal="right"/>
    </xf>
    <xf numFmtId="0" fontId="125" fillId="0" borderId="0" applyNumberFormat="0">
      <alignment horizontal="right"/>
    </xf>
    <xf numFmtId="0" fontId="125" fillId="0" borderId="0" applyNumberFormat="0">
      <alignment horizontal="right"/>
    </xf>
    <xf numFmtId="0" fontId="125" fillId="0" borderId="0" applyNumberFormat="0">
      <alignment horizontal="right"/>
    </xf>
    <xf numFmtId="0" fontId="125" fillId="0" borderId="0" applyNumberFormat="0">
      <alignment horizontal="right"/>
    </xf>
    <xf numFmtId="0" fontId="125" fillId="0" borderId="0" applyNumberFormat="0">
      <alignment horizontal="right"/>
    </xf>
    <xf numFmtId="0" fontId="125" fillId="0" borderId="0" applyNumberFormat="0">
      <alignment horizontal="right"/>
    </xf>
    <xf numFmtId="0" fontId="125" fillId="0" borderId="0" applyNumberFormat="0">
      <alignment horizontal="right"/>
    </xf>
    <xf numFmtId="0" fontId="125" fillId="0" borderId="0" applyNumberFormat="0">
      <alignment horizontal="right"/>
    </xf>
    <xf numFmtId="0" fontId="125" fillId="0" borderId="0" applyNumberFormat="0">
      <alignment horizontal="right"/>
    </xf>
    <xf numFmtId="0" fontId="125" fillId="0" borderId="0" applyNumberFormat="0">
      <alignment horizontal="right"/>
    </xf>
    <xf numFmtId="0" fontId="125" fillId="0" borderId="0" applyNumberFormat="0">
      <alignment horizontal="right"/>
    </xf>
    <xf numFmtId="0" fontId="125" fillId="0" borderId="0" applyNumberFormat="0">
      <alignment horizontal="right"/>
    </xf>
    <xf numFmtId="0" fontId="125" fillId="0" borderId="0" applyNumberFormat="0">
      <alignment horizontal="right"/>
    </xf>
    <xf numFmtId="0" fontId="125" fillId="0" borderId="0" applyNumberFormat="0">
      <alignment horizontal="right"/>
    </xf>
    <xf numFmtId="0" fontId="125" fillId="0" borderId="0" applyNumberFormat="0">
      <alignment horizontal="right"/>
    </xf>
    <xf numFmtId="0" fontId="125" fillId="0" borderId="0" applyNumberFormat="0">
      <alignment horizontal="right"/>
    </xf>
    <xf numFmtId="0" fontId="35" fillId="0" borderId="0" applyNumberFormat="0" applyFill="0" applyBorder="0" applyAlignment="0" applyProtection="0"/>
    <xf numFmtId="0" fontId="86" fillId="0" borderId="0" applyNumberFormat="0" applyFill="0" applyBorder="0" applyAlignment="0" applyProtection="0"/>
    <xf numFmtId="49" fontId="75" fillId="0" borderId="0" applyFill="0" applyBorder="0" applyAlignment="0"/>
    <xf numFmtId="245" fontId="9" fillId="0" borderId="0" applyFill="0" applyBorder="0" applyAlignment="0"/>
    <xf numFmtId="246" fontId="9" fillId="0" borderId="0" applyFill="0" applyBorder="0" applyAlignment="0"/>
    <xf numFmtId="0" fontId="8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86" fillId="0" borderId="0" applyNumberFormat="0" applyFill="0" applyBorder="0" applyAlignment="0" applyProtection="0"/>
    <xf numFmtId="0" fontId="13" fillId="0" borderId="29" applyNumberFormat="0" applyFill="0" applyProtection="0">
      <alignment horizontal="center" vertical="center" wrapText="1"/>
    </xf>
    <xf numFmtId="0" fontId="184" fillId="0" borderId="0" applyNumberFormat="0" applyFill="0" applyBorder="0" applyAlignment="0" applyProtection="0"/>
    <xf numFmtId="0" fontId="13" fillId="0" borderId="29" applyNumberFormat="0" applyFill="0" applyProtection="0">
      <alignment horizontal="center" vertical="center" wrapText="1"/>
    </xf>
    <xf numFmtId="0" fontId="13" fillId="0" borderId="29" applyNumberFormat="0" applyFill="0" applyProtection="0">
      <alignment horizontal="center" vertical="center" wrapText="1"/>
    </xf>
    <xf numFmtId="0" fontId="13" fillId="0" borderId="29" applyNumberFormat="0" applyFill="0" applyProtection="0">
      <alignment horizontal="center" vertical="center" wrapText="1"/>
    </xf>
    <xf numFmtId="0" fontId="13" fillId="0" borderId="29" applyNumberFormat="0" applyFill="0" applyProtection="0">
      <alignment horizontal="center" vertical="center" wrapText="1"/>
    </xf>
    <xf numFmtId="0" fontId="13" fillId="0" borderId="29" applyNumberFormat="0" applyFill="0" applyProtection="0">
      <alignment horizontal="center" vertical="center" wrapText="1"/>
    </xf>
    <xf numFmtId="0" fontId="13" fillId="0" borderId="29" applyNumberFormat="0" applyFill="0" applyProtection="0">
      <alignment horizontal="center" vertical="center" wrapText="1"/>
    </xf>
    <xf numFmtId="0" fontId="13" fillId="0" borderId="29" applyNumberFormat="0" applyFill="0" applyProtection="0">
      <alignment horizontal="center" vertical="center" wrapText="1"/>
    </xf>
    <xf numFmtId="0" fontId="13" fillId="0" borderId="29" applyNumberFormat="0" applyFill="0" applyProtection="0">
      <alignment horizontal="center" vertical="center" wrapText="1"/>
    </xf>
    <xf numFmtId="0" fontId="13" fillId="0" borderId="29" applyNumberFormat="0" applyFill="0" applyProtection="0">
      <alignment horizontal="center" vertical="center" wrapText="1"/>
    </xf>
    <xf numFmtId="0" fontId="13" fillId="0" borderId="29" applyNumberFormat="0" applyFill="0" applyProtection="0">
      <alignment horizontal="center" vertical="center" wrapText="1"/>
    </xf>
    <xf numFmtId="0" fontId="13" fillId="0" borderId="29" applyNumberFormat="0" applyFill="0" applyProtection="0">
      <alignment horizontal="center" vertical="center" wrapText="1"/>
    </xf>
    <xf numFmtId="0" fontId="13" fillId="0" borderId="29" applyNumberFormat="0" applyFill="0" applyProtection="0">
      <alignment horizontal="center" vertical="center" wrapText="1"/>
    </xf>
    <xf numFmtId="0" fontId="13" fillId="0" borderId="29" applyNumberFormat="0" applyFill="0" applyProtection="0">
      <alignment horizontal="center" vertical="center" wrapText="1"/>
    </xf>
    <xf numFmtId="0" fontId="13" fillId="0" borderId="29" applyNumberFormat="0" applyFill="0" applyProtection="0">
      <alignment horizontal="center" vertical="center" wrapText="1"/>
    </xf>
    <xf numFmtId="0" fontId="13" fillId="0" borderId="29" applyNumberFormat="0" applyFill="0" applyProtection="0">
      <alignment horizontal="center" vertical="center" wrapText="1"/>
    </xf>
    <xf numFmtId="0" fontId="13" fillId="0" borderId="29" applyNumberFormat="0" applyFill="0" applyProtection="0">
      <alignment horizontal="center" vertical="center" wrapText="1"/>
    </xf>
    <xf numFmtId="0" fontId="13" fillId="0" borderId="29" applyNumberFormat="0" applyFill="0" applyProtection="0">
      <alignment horizontal="center" vertical="center" wrapText="1"/>
    </xf>
    <xf numFmtId="0" fontId="13" fillId="0" borderId="29" applyNumberFormat="0" applyFill="0" applyProtection="0">
      <alignment horizontal="center" vertical="center" wrapText="1"/>
    </xf>
    <xf numFmtId="0" fontId="13" fillId="0" borderId="29" applyNumberFormat="0" applyFill="0" applyProtection="0">
      <alignment horizontal="center" vertical="center" wrapText="1"/>
    </xf>
    <xf numFmtId="0" fontId="13" fillId="0" borderId="29" applyNumberFormat="0" applyFill="0" applyProtection="0">
      <alignment horizontal="center" vertical="center" wrapText="1"/>
    </xf>
    <xf numFmtId="0" fontId="13" fillId="0" borderId="29" applyNumberFormat="0" applyFill="0" applyProtection="0">
      <alignment horizontal="center" vertical="center" wrapText="1"/>
    </xf>
    <xf numFmtId="0" fontId="13" fillId="0" borderId="29" applyNumberFormat="0" applyFill="0" applyProtection="0">
      <alignment horizontal="center" vertical="center" wrapText="1"/>
    </xf>
    <xf numFmtId="0" fontId="13" fillId="0" borderId="29" applyNumberFormat="0" applyFill="0" applyProtection="0">
      <alignment horizontal="center" vertical="center" wrapText="1"/>
    </xf>
    <xf numFmtId="0" fontId="13" fillId="0" borderId="29" applyNumberFormat="0" applyFill="0" applyProtection="0">
      <alignment horizontal="center" vertical="center" wrapText="1"/>
    </xf>
    <xf numFmtId="0" fontId="13" fillId="0" borderId="29" applyNumberFormat="0" applyFill="0" applyProtection="0">
      <alignment horizontal="center" vertical="center" wrapText="1"/>
    </xf>
    <xf numFmtId="0" fontId="13" fillId="0" borderId="29" applyNumberFormat="0" applyFill="0" applyProtection="0">
      <alignment horizontal="center" vertical="center" wrapText="1"/>
    </xf>
    <xf numFmtId="0" fontId="13" fillId="0" borderId="29" applyNumberFormat="0" applyFill="0" applyProtection="0">
      <alignment horizontal="center" vertical="center" wrapText="1"/>
    </xf>
    <xf numFmtId="0" fontId="13" fillId="0" borderId="29" applyNumberFormat="0" applyFill="0" applyProtection="0">
      <alignment horizontal="center" vertical="center" wrapText="1"/>
    </xf>
    <xf numFmtId="0" fontId="13" fillId="0" borderId="29" applyNumberFormat="0" applyFill="0" applyProtection="0">
      <alignment horizontal="center" vertical="center" wrapText="1"/>
    </xf>
    <xf numFmtId="0" fontId="13" fillId="0" borderId="29" applyNumberFormat="0" applyFill="0" applyProtection="0">
      <alignment horizontal="center" vertical="center" wrapText="1"/>
    </xf>
    <xf numFmtId="0" fontId="13" fillId="0" borderId="29" applyNumberFormat="0" applyFill="0" applyProtection="0">
      <alignment horizontal="center" vertical="center" wrapText="1"/>
    </xf>
    <xf numFmtId="0" fontId="13" fillId="0" borderId="29" applyNumberFormat="0" applyFill="0" applyProtection="0">
      <alignment horizontal="center" vertical="center" wrapText="1"/>
    </xf>
    <xf numFmtId="0" fontId="13" fillId="0" borderId="29" applyNumberFormat="0" applyFill="0" applyProtection="0">
      <alignment horizontal="center" vertical="center" wrapText="1"/>
    </xf>
    <xf numFmtId="0" fontId="13" fillId="0" borderId="29" applyNumberFormat="0" applyFill="0" applyProtection="0">
      <alignment horizontal="center" vertical="center" wrapText="1"/>
    </xf>
    <xf numFmtId="0" fontId="13" fillId="0" borderId="29" applyNumberFormat="0" applyFill="0" applyProtection="0">
      <alignment horizontal="center" vertical="center" wrapText="1"/>
    </xf>
    <xf numFmtId="0" fontId="13" fillId="0" borderId="29" applyNumberFormat="0" applyFill="0" applyProtection="0">
      <alignment horizontal="center" vertical="center" wrapText="1"/>
    </xf>
    <xf numFmtId="0" fontId="13" fillId="0" borderId="29" applyNumberFormat="0" applyFill="0" applyProtection="0">
      <alignment horizontal="center" vertical="center" wrapText="1"/>
    </xf>
    <xf numFmtId="0" fontId="13" fillId="0" borderId="29" applyNumberFormat="0" applyFill="0" applyProtection="0">
      <alignment horizontal="center" vertical="center" wrapText="1"/>
    </xf>
    <xf numFmtId="0" fontId="13" fillId="0" borderId="29" applyNumberFormat="0" applyFill="0" applyProtection="0">
      <alignment horizontal="center" vertical="center" wrapText="1"/>
    </xf>
    <xf numFmtId="0" fontId="13" fillId="0" borderId="29" applyNumberFormat="0" applyFill="0" applyProtection="0">
      <alignment horizontal="center" vertical="center" wrapText="1"/>
    </xf>
    <xf numFmtId="0" fontId="13" fillId="0" borderId="29" applyNumberFormat="0" applyFill="0" applyProtection="0">
      <alignment horizontal="center" vertical="center" wrapText="1"/>
    </xf>
    <xf numFmtId="0" fontId="13" fillId="0" borderId="29" applyNumberFormat="0" applyFill="0" applyProtection="0">
      <alignment horizontal="center" vertical="center" wrapText="1"/>
    </xf>
    <xf numFmtId="0" fontId="13" fillId="0" borderId="29" applyNumberFormat="0" applyFill="0" applyProtection="0">
      <alignment horizontal="center" vertical="center" wrapText="1"/>
    </xf>
    <xf numFmtId="0" fontId="13" fillId="0" borderId="29" applyNumberFormat="0" applyFill="0" applyProtection="0">
      <alignment horizontal="center" vertical="center" wrapText="1"/>
    </xf>
    <xf numFmtId="0" fontId="13" fillId="0" borderId="29" applyNumberFormat="0" applyFill="0" applyProtection="0">
      <alignment horizontal="center" vertical="center" wrapText="1"/>
    </xf>
    <xf numFmtId="0" fontId="13" fillId="0" borderId="29" applyNumberFormat="0" applyFill="0" applyProtection="0">
      <alignment horizontal="center" vertical="center" wrapText="1"/>
    </xf>
    <xf numFmtId="0" fontId="13" fillId="0" borderId="29" applyNumberFormat="0" applyFill="0" applyProtection="0">
      <alignment horizontal="center" vertical="center" wrapText="1"/>
    </xf>
    <xf numFmtId="0" fontId="13" fillId="0" borderId="29" applyNumberFormat="0" applyFill="0" applyProtection="0">
      <alignment horizontal="center" vertical="center" wrapText="1"/>
    </xf>
    <xf numFmtId="0" fontId="13" fillId="0" borderId="29" applyNumberFormat="0" applyFill="0" applyProtection="0">
      <alignment horizontal="center" vertical="center" wrapText="1"/>
    </xf>
    <xf numFmtId="0" fontId="13" fillId="0" borderId="29" applyNumberFormat="0" applyFill="0" applyProtection="0">
      <alignment horizontal="center" vertical="center" wrapText="1"/>
    </xf>
    <xf numFmtId="0" fontId="13" fillId="0" borderId="29" applyNumberFormat="0" applyFill="0" applyProtection="0">
      <alignment horizontal="center" vertical="center" wrapText="1"/>
    </xf>
    <xf numFmtId="0" fontId="13" fillId="0" borderId="29" applyNumberFormat="0" applyFill="0" applyProtection="0">
      <alignment horizontal="center" vertical="center" wrapText="1"/>
    </xf>
    <xf numFmtId="0" fontId="13" fillId="0" borderId="29" applyNumberFormat="0" applyFill="0" applyProtection="0">
      <alignment horizontal="center" vertical="center" wrapText="1"/>
    </xf>
    <xf numFmtId="0" fontId="13" fillId="0" borderId="29" applyNumberFormat="0" applyFill="0" applyProtection="0">
      <alignment horizontal="center" vertical="center" wrapText="1"/>
    </xf>
    <xf numFmtId="0" fontId="13" fillId="0" borderId="29" applyNumberFormat="0" applyFill="0" applyProtection="0">
      <alignment horizontal="center" vertical="center" wrapText="1"/>
    </xf>
    <xf numFmtId="0" fontId="13" fillId="0" borderId="29" applyNumberFormat="0" applyFill="0" applyProtection="0">
      <alignment horizontal="center" vertical="center" wrapText="1"/>
    </xf>
    <xf numFmtId="0" fontId="13" fillId="0" borderId="29" applyNumberFormat="0" applyFill="0" applyProtection="0">
      <alignment horizontal="center" vertical="center" wrapText="1"/>
    </xf>
    <xf numFmtId="0" fontId="13" fillId="0" borderId="29" applyNumberFormat="0" applyFill="0" applyProtection="0">
      <alignment horizontal="center" vertical="center" wrapText="1"/>
    </xf>
    <xf numFmtId="0" fontId="13" fillId="0" borderId="29" applyNumberFormat="0" applyFill="0" applyProtection="0">
      <alignment horizontal="center" vertical="center" wrapText="1"/>
    </xf>
    <xf numFmtId="0" fontId="13" fillId="0" borderId="29" applyNumberFormat="0" applyFill="0" applyProtection="0">
      <alignment horizontal="center" vertical="center" wrapText="1"/>
    </xf>
    <xf numFmtId="0" fontId="13" fillId="0" borderId="29" applyNumberFormat="0" applyFill="0" applyProtection="0">
      <alignment horizontal="center" vertical="center" wrapText="1"/>
    </xf>
    <xf numFmtId="0" fontId="13" fillId="0" borderId="29" applyNumberFormat="0" applyFill="0" applyProtection="0">
      <alignment horizontal="center" vertical="center" wrapText="1"/>
    </xf>
    <xf numFmtId="0" fontId="13" fillId="0" borderId="29" applyNumberFormat="0" applyFill="0" applyProtection="0">
      <alignment horizontal="center" vertical="center" wrapText="1"/>
    </xf>
    <xf numFmtId="0" fontId="13" fillId="0" borderId="29" applyNumberFormat="0" applyFill="0" applyProtection="0">
      <alignment horizontal="center" vertical="center" wrapText="1"/>
    </xf>
    <xf numFmtId="0" fontId="13" fillId="0" borderId="29" applyNumberFormat="0" applyFill="0" applyProtection="0">
      <alignment horizontal="center" vertical="center" wrapText="1"/>
    </xf>
    <xf numFmtId="0" fontId="13" fillId="0" borderId="29" applyNumberFormat="0" applyFill="0" applyProtection="0">
      <alignment horizontal="center" vertical="center" wrapText="1"/>
    </xf>
    <xf numFmtId="0" fontId="187" fillId="0" borderId="0" applyNumberFormat="0" applyFill="0" applyBorder="0" applyAlignment="0" applyProtection="0"/>
    <xf numFmtId="0" fontId="13" fillId="0" borderId="29" applyNumberFormat="0" applyFill="0" applyProtection="0">
      <alignment horizontal="center" vertical="center" wrapText="1"/>
    </xf>
    <xf numFmtId="0" fontId="13" fillId="0" borderId="29" applyNumberFormat="0" applyFill="0" applyProtection="0">
      <alignment horizontal="center" vertical="center" wrapText="1"/>
    </xf>
    <xf numFmtId="0" fontId="13" fillId="0" borderId="29" applyNumberFormat="0" applyFill="0" applyProtection="0">
      <alignment horizontal="center" vertical="center" wrapText="1"/>
    </xf>
    <xf numFmtId="0" fontId="13" fillId="0" borderId="29" applyNumberFormat="0" applyFill="0" applyProtection="0">
      <alignment horizontal="center" vertical="center" wrapText="1"/>
    </xf>
    <xf numFmtId="0" fontId="13" fillId="0" borderId="29" applyNumberFormat="0" applyFill="0" applyProtection="0">
      <alignment horizontal="center" vertical="center" wrapText="1"/>
    </xf>
    <xf numFmtId="0" fontId="187" fillId="0" borderId="0" applyNumberFormat="0" applyFill="0" applyBorder="0" applyAlignment="0" applyProtection="0"/>
    <xf numFmtId="0" fontId="13" fillId="0" borderId="29" applyNumberFormat="0" applyFill="0" applyProtection="0">
      <alignment horizontal="center" vertical="center" wrapText="1"/>
    </xf>
    <xf numFmtId="0" fontId="13" fillId="0" borderId="29" applyNumberFormat="0" applyFill="0" applyProtection="0">
      <alignment horizontal="center" vertical="center" wrapText="1"/>
    </xf>
    <xf numFmtId="0" fontId="13" fillId="0" borderId="29" applyNumberFormat="0" applyFill="0" applyProtection="0">
      <alignment horizontal="center" vertical="center" wrapText="1"/>
    </xf>
    <xf numFmtId="0" fontId="188" fillId="0" borderId="0" applyNumberFormat="0" applyFill="0" applyBorder="0" applyAlignment="0" applyProtection="0"/>
    <xf numFmtId="0" fontId="189" fillId="0" borderId="44" applyNumberFormat="0" applyFill="0" applyAlignment="0" applyProtection="0"/>
    <xf numFmtId="0" fontId="190" fillId="0" borderId="32" applyNumberFormat="0" applyFill="0" applyAlignment="0" applyProtection="0"/>
    <xf numFmtId="0" fontId="191" fillId="0" borderId="35" applyNumberFormat="0" applyFill="0" applyAlignment="0" applyProtection="0"/>
    <xf numFmtId="0" fontId="191" fillId="0" borderId="0" applyNumberFormat="0" applyFill="0" applyBorder="0" applyAlignment="0" applyProtection="0"/>
    <xf numFmtId="0" fontId="13" fillId="0" borderId="29" applyNumberFormat="0" applyFill="0" applyProtection="0">
      <alignment horizontal="center" vertical="center" wrapText="1"/>
    </xf>
    <xf numFmtId="0" fontId="13" fillId="0" borderId="29" applyNumberFormat="0" applyFill="0" applyProtection="0">
      <alignment horizontal="center" vertical="center" wrapText="1"/>
    </xf>
    <xf numFmtId="0" fontId="13" fillId="0" borderId="29" applyNumberFormat="0" applyFill="0" applyProtection="0">
      <alignment horizontal="center" vertical="center" wrapText="1"/>
    </xf>
    <xf numFmtId="0" fontId="13" fillId="0" borderId="29" applyNumberFormat="0" applyFill="0" applyProtection="0">
      <alignment horizontal="center" vertical="center" wrapText="1"/>
    </xf>
    <xf numFmtId="0" fontId="13" fillId="0" borderId="29" applyNumberFormat="0" applyFill="0" applyProtection="0">
      <alignment horizontal="center" vertical="center" wrapText="1"/>
    </xf>
    <xf numFmtId="0" fontId="13" fillId="0" borderId="29" applyNumberFormat="0" applyFill="0" applyProtection="0">
      <alignment horizontal="center" vertical="center" wrapText="1"/>
    </xf>
    <xf numFmtId="0" fontId="13" fillId="0" borderId="29" applyNumberFormat="0" applyFill="0" applyProtection="0">
      <alignment horizontal="center" vertical="center" wrapText="1"/>
    </xf>
    <xf numFmtId="0" fontId="13" fillId="0" borderId="29" applyNumberFormat="0" applyFill="0" applyProtection="0">
      <alignment horizontal="center" vertical="center" wrapText="1"/>
    </xf>
    <xf numFmtId="0" fontId="13" fillId="0" borderId="29" applyNumberFormat="0" applyFill="0" applyProtection="0">
      <alignment horizontal="center" vertical="center" wrapText="1"/>
    </xf>
    <xf numFmtId="0" fontId="13" fillId="0" borderId="29" applyNumberFormat="0" applyFill="0" applyProtection="0">
      <alignment horizontal="center" vertical="center" wrapText="1"/>
    </xf>
    <xf numFmtId="0" fontId="13" fillId="0" borderId="29" applyNumberFormat="0" applyFill="0" applyProtection="0">
      <alignment horizontal="center" vertical="center" wrapText="1"/>
    </xf>
    <xf numFmtId="0" fontId="13" fillId="0" borderId="29" applyNumberFormat="0" applyFill="0" applyProtection="0">
      <alignment horizontal="center" vertical="center" wrapText="1"/>
    </xf>
    <xf numFmtId="0" fontId="13" fillId="0" borderId="29" applyNumberFormat="0" applyFill="0" applyProtection="0">
      <alignment horizontal="center" vertical="center" wrapText="1"/>
    </xf>
    <xf numFmtId="0" fontId="13" fillId="0" borderId="29" applyNumberFormat="0" applyFill="0" applyProtection="0">
      <alignment horizontal="center" vertical="center" wrapText="1"/>
    </xf>
    <xf numFmtId="0" fontId="13" fillId="0" borderId="29" applyNumberFormat="0" applyFill="0" applyProtection="0">
      <alignment horizontal="center" vertical="center" wrapText="1"/>
    </xf>
    <xf numFmtId="0" fontId="13" fillId="0" borderId="29" applyNumberFormat="0" applyFill="0" applyProtection="0">
      <alignment horizontal="center" vertical="center" wrapText="1"/>
    </xf>
    <xf numFmtId="0" fontId="13" fillId="0" borderId="29" applyNumberFormat="0" applyFill="0" applyProtection="0">
      <alignment horizontal="center" vertical="center" wrapText="1"/>
    </xf>
    <xf numFmtId="0" fontId="13" fillId="0" borderId="29" applyNumberFormat="0" applyFill="0" applyProtection="0">
      <alignment horizontal="center" vertical="center" wrapText="1"/>
    </xf>
    <xf numFmtId="0" fontId="13" fillId="0" borderId="29" applyNumberFormat="0" applyFill="0" applyProtection="0">
      <alignment horizontal="center" vertical="center" wrapText="1"/>
    </xf>
    <xf numFmtId="0" fontId="13" fillId="0" borderId="29" applyNumberFormat="0" applyFill="0" applyProtection="0">
      <alignment horizontal="center" vertical="center" wrapText="1"/>
    </xf>
    <xf numFmtId="0" fontId="13" fillId="0" borderId="29" applyNumberFormat="0" applyFill="0" applyProtection="0">
      <alignment horizontal="center" vertical="center" wrapText="1"/>
    </xf>
    <xf numFmtId="0" fontId="13" fillId="0" borderId="29" applyNumberFormat="0" applyFill="0" applyProtection="0">
      <alignment horizontal="center" vertical="center" wrapText="1"/>
    </xf>
    <xf numFmtId="0" fontId="13" fillId="0" borderId="29" applyNumberFormat="0" applyFill="0" applyProtection="0">
      <alignment horizontal="center" vertical="center" wrapText="1"/>
    </xf>
    <xf numFmtId="0" fontId="13" fillId="0" borderId="29" applyNumberFormat="0" applyFill="0" applyProtection="0">
      <alignment horizontal="center" vertical="center" wrapText="1"/>
    </xf>
    <xf numFmtId="0" fontId="13" fillId="0" borderId="29" applyNumberFormat="0" applyFill="0" applyProtection="0">
      <alignment horizontal="center" vertical="center" wrapText="1"/>
    </xf>
    <xf numFmtId="0" fontId="13" fillId="0" borderId="29" applyNumberFormat="0" applyFill="0" applyProtection="0">
      <alignment horizontal="center" vertical="center" wrapText="1"/>
    </xf>
    <xf numFmtId="0" fontId="13" fillId="0" borderId="29" applyNumberFormat="0" applyFill="0" applyProtection="0">
      <alignment horizontal="center" vertical="center" wrapText="1"/>
    </xf>
    <xf numFmtId="0" fontId="13" fillId="0" borderId="29" applyNumberFormat="0" applyFill="0" applyProtection="0">
      <alignment horizontal="center" vertical="center" wrapText="1"/>
    </xf>
    <xf numFmtId="0" fontId="13" fillId="0" borderId="29" applyNumberFormat="0" applyFill="0" applyProtection="0">
      <alignment horizontal="center" vertical="center" wrapText="1"/>
    </xf>
    <xf numFmtId="0" fontId="13" fillId="0" borderId="29" applyNumberFormat="0" applyFill="0" applyProtection="0">
      <alignment horizontal="center" vertical="center" wrapText="1"/>
    </xf>
    <xf numFmtId="0" fontId="13" fillId="0" borderId="29" applyNumberFormat="0" applyFill="0" applyProtection="0">
      <alignment horizontal="center" vertical="center" wrapText="1"/>
    </xf>
    <xf numFmtId="0" fontId="13" fillId="0" borderId="29" applyNumberFormat="0" applyFill="0" applyProtection="0">
      <alignment horizontal="center" vertical="center" wrapText="1"/>
    </xf>
    <xf numFmtId="0" fontId="13" fillId="0" borderId="29" applyNumberFormat="0" applyFill="0" applyProtection="0">
      <alignment horizontal="center" vertical="center" wrapText="1"/>
    </xf>
    <xf numFmtId="0" fontId="13" fillId="0" borderId="29" applyNumberFormat="0" applyFill="0" applyProtection="0">
      <alignment horizontal="center" vertical="center" wrapText="1"/>
    </xf>
    <xf numFmtId="0" fontId="13" fillId="0" borderId="29" applyNumberFormat="0" applyFill="0" applyProtection="0">
      <alignment horizontal="center" vertical="center" wrapText="1"/>
    </xf>
    <xf numFmtId="0" fontId="13" fillId="0" borderId="29" applyNumberFormat="0" applyFill="0" applyProtection="0">
      <alignment horizontal="center" vertical="center" wrapText="1"/>
    </xf>
    <xf numFmtId="0" fontId="13" fillId="0" borderId="29" applyNumberFormat="0" applyFill="0" applyProtection="0">
      <alignment horizontal="center" vertical="center" wrapText="1"/>
    </xf>
    <xf numFmtId="0" fontId="13" fillId="0" borderId="29" applyNumberFormat="0" applyFill="0" applyProtection="0">
      <alignment horizontal="center" vertical="center" wrapText="1"/>
    </xf>
    <xf numFmtId="0" fontId="13" fillId="0" borderId="29" applyNumberFormat="0" applyFill="0" applyProtection="0">
      <alignment horizontal="center" vertical="center" wrapText="1"/>
    </xf>
    <xf numFmtId="0" fontId="13" fillId="0" borderId="29" applyNumberFormat="0" applyFill="0" applyProtection="0">
      <alignment horizontal="center" vertical="center" wrapText="1"/>
    </xf>
    <xf numFmtId="0" fontId="13" fillId="0" borderId="29" applyNumberFormat="0" applyFill="0" applyProtection="0">
      <alignment horizontal="center" vertical="center" wrapText="1"/>
    </xf>
    <xf numFmtId="0" fontId="13" fillId="0" borderId="29" applyNumberFormat="0" applyFill="0" applyProtection="0">
      <alignment horizontal="center" vertical="center" wrapText="1"/>
    </xf>
    <xf numFmtId="0" fontId="13" fillId="0" borderId="29" applyNumberFormat="0" applyFill="0" applyProtection="0">
      <alignment horizontal="center" vertical="center" wrapText="1"/>
    </xf>
    <xf numFmtId="0" fontId="13" fillId="0" borderId="29" applyNumberFormat="0" applyFill="0" applyProtection="0">
      <alignment horizontal="center" vertical="center" wrapText="1"/>
    </xf>
    <xf numFmtId="0" fontId="13" fillId="0" borderId="29" applyNumberFormat="0" applyFill="0" applyProtection="0">
      <alignment horizontal="center" vertical="center" wrapText="1"/>
    </xf>
    <xf numFmtId="0" fontId="13" fillId="0" borderId="29" applyNumberFormat="0" applyFill="0" applyProtection="0">
      <alignment horizontal="center" vertical="center" wrapText="1"/>
    </xf>
    <xf numFmtId="0" fontId="13" fillId="0" borderId="29" applyNumberFormat="0" applyFill="0" applyProtection="0">
      <alignment horizontal="center" vertical="center" wrapText="1"/>
    </xf>
    <xf numFmtId="0" fontId="13" fillId="0" borderId="29" applyNumberFormat="0" applyFill="0" applyProtection="0">
      <alignment horizontal="center" vertical="center" wrapText="1"/>
    </xf>
    <xf numFmtId="0" fontId="13" fillId="0" borderId="29" applyNumberFormat="0" applyFill="0" applyProtection="0">
      <alignment horizontal="center" vertical="center" wrapText="1"/>
    </xf>
    <xf numFmtId="0" fontId="13" fillId="0" borderId="29" applyNumberFormat="0" applyFill="0" applyProtection="0">
      <alignment horizontal="center" vertical="center" wrapText="1"/>
    </xf>
    <xf numFmtId="0" fontId="13" fillId="0" borderId="29" applyNumberFormat="0" applyFill="0" applyProtection="0">
      <alignment horizontal="center" vertical="center" wrapText="1"/>
    </xf>
    <xf numFmtId="0" fontId="13" fillId="0" borderId="29" applyNumberFormat="0" applyFill="0" applyProtection="0">
      <alignment horizontal="center" vertical="center" wrapText="1"/>
    </xf>
    <xf numFmtId="0" fontId="13" fillId="0" borderId="29" applyNumberFormat="0" applyFill="0" applyProtection="0">
      <alignment horizontal="center" vertical="center" wrapText="1"/>
    </xf>
    <xf numFmtId="0" fontId="13" fillId="0" borderId="29" applyNumberFormat="0" applyFill="0" applyProtection="0">
      <alignment horizontal="center" vertical="center" wrapText="1"/>
    </xf>
    <xf numFmtId="0" fontId="13" fillId="0" borderId="29" applyNumberFormat="0" applyFill="0" applyProtection="0">
      <alignment horizontal="center" vertical="center" wrapText="1"/>
    </xf>
    <xf numFmtId="0" fontId="13" fillId="0" borderId="29" applyNumberFormat="0" applyFill="0" applyProtection="0">
      <alignment horizontal="center" vertical="center" wrapText="1"/>
    </xf>
    <xf numFmtId="0" fontId="13" fillId="0" borderId="29" applyNumberFormat="0" applyFill="0" applyProtection="0">
      <alignment horizontal="center" vertical="center" wrapText="1"/>
    </xf>
    <xf numFmtId="0" fontId="13" fillId="0" borderId="29" applyNumberFormat="0" applyFill="0" applyProtection="0">
      <alignment horizontal="center" vertical="center" wrapText="1"/>
    </xf>
    <xf numFmtId="0" fontId="13" fillId="0" borderId="29" applyNumberFormat="0" applyFill="0" applyProtection="0">
      <alignment horizontal="center" vertical="center" wrapText="1"/>
    </xf>
    <xf numFmtId="0" fontId="13" fillId="0" borderId="29" applyNumberFormat="0" applyFill="0" applyProtection="0">
      <alignment horizontal="center" vertical="center" wrapText="1"/>
    </xf>
    <xf numFmtId="0" fontId="13" fillId="0" borderId="29" applyNumberFormat="0" applyFill="0" applyProtection="0">
      <alignment horizontal="center" vertical="center" wrapText="1"/>
    </xf>
    <xf numFmtId="0" fontId="13" fillId="0" borderId="29" applyNumberFormat="0" applyFill="0" applyProtection="0">
      <alignment horizontal="center" vertical="center" wrapText="1"/>
    </xf>
    <xf numFmtId="0" fontId="13" fillId="0" borderId="29" applyNumberFormat="0" applyFill="0" applyProtection="0">
      <alignment horizontal="center" vertical="center" wrapText="1"/>
    </xf>
    <xf numFmtId="0" fontId="13" fillId="0" borderId="29" applyNumberFormat="0" applyFill="0" applyProtection="0">
      <alignment horizontal="center" vertical="center" wrapText="1"/>
    </xf>
    <xf numFmtId="0" fontId="13" fillId="0" borderId="29" applyNumberFormat="0" applyFill="0" applyProtection="0">
      <alignment horizontal="center" vertical="center" wrapText="1"/>
    </xf>
    <xf numFmtId="0" fontId="13" fillId="0" borderId="29" applyNumberFormat="0" applyFill="0" applyProtection="0">
      <alignment horizontal="center" vertical="center" wrapText="1"/>
    </xf>
    <xf numFmtId="0" fontId="13" fillId="0" borderId="29" applyNumberFormat="0" applyFill="0" applyProtection="0">
      <alignment horizontal="center" vertical="center" wrapText="1"/>
    </xf>
    <xf numFmtId="0" fontId="13" fillId="0" borderId="29" applyNumberFormat="0" applyFill="0" applyProtection="0">
      <alignment horizontal="center" vertical="center" wrapText="1"/>
    </xf>
    <xf numFmtId="0" fontId="13" fillId="0" borderId="29" applyNumberFormat="0" applyFill="0" applyProtection="0">
      <alignment horizontal="center" vertical="center" wrapText="1"/>
    </xf>
    <xf numFmtId="0" fontId="13" fillId="0" borderId="29" applyNumberFormat="0" applyFill="0" applyProtection="0">
      <alignment horizontal="center" vertical="center" wrapText="1"/>
    </xf>
    <xf numFmtId="0" fontId="13" fillId="0" borderId="29" applyNumberFormat="0" applyFill="0" applyProtection="0">
      <alignment horizontal="center" vertical="center" wrapText="1"/>
    </xf>
    <xf numFmtId="0" fontId="13" fillId="0" borderId="29" applyNumberFormat="0" applyFill="0" applyProtection="0">
      <alignment horizontal="center" vertical="center" wrapText="1"/>
    </xf>
    <xf numFmtId="0" fontId="13" fillId="0" borderId="29" applyNumberFormat="0" applyFill="0" applyProtection="0">
      <alignment horizontal="center" vertical="center" wrapText="1"/>
    </xf>
    <xf numFmtId="0" fontId="13" fillId="0" borderId="29" applyNumberFormat="0" applyFill="0" applyProtection="0">
      <alignment horizontal="center" vertical="center" wrapText="1"/>
    </xf>
    <xf numFmtId="0" fontId="13" fillId="0" borderId="29" applyNumberFormat="0" applyFill="0" applyProtection="0">
      <alignment horizontal="center" vertical="center" wrapText="1"/>
    </xf>
    <xf numFmtId="0" fontId="13" fillId="0" borderId="29" applyNumberFormat="0" applyFill="0" applyProtection="0">
      <alignment horizontal="center" vertical="center" wrapText="1"/>
    </xf>
    <xf numFmtId="0" fontId="13" fillId="0" borderId="29" applyNumberFormat="0" applyFill="0" applyProtection="0">
      <alignment horizontal="center" vertical="center" wrapText="1"/>
    </xf>
    <xf numFmtId="0" fontId="13" fillId="0" borderId="29" applyNumberFormat="0" applyFill="0" applyProtection="0">
      <alignment horizontal="center" vertical="center" wrapText="1"/>
    </xf>
    <xf numFmtId="0" fontId="192" fillId="0" borderId="0" applyNumberFormat="0" applyFill="0" applyBorder="0" applyAlignment="0" applyProtection="0"/>
    <xf numFmtId="0" fontId="184" fillId="0" borderId="0" applyNumberFormat="0" applyFill="0" applyBorder="0" applyAlignment="0" applyProtection="0"/>
    <xf numFmtId="0" fontId="104" fillId="0" borderId="45" applyNumberFormat="0" applyFill="0" applyAlignment="0" applyProtection="0"/>
    <xf numFmtId="0" fontId="108" fillId="0" borderId="32" applyNumberFormat="0" applyFill="0" applyAlignment="0" applyProtection="0"/>
    <xf numFmtId="0" fontId="80" fillId="0" borderId="46" applyNumberFormat="0" applyFill="0" applyAlignment="0" applyProtection="0"/>
    <xf numFmtId="0" fontId="80" fillId="0" borderId="0" applyNumberFormat="0" applyFill="0" applyBorder="0" applyAlignment="0" applyProtection="0"/>
    <xf numFmtId="0" fontId="104" fillId="0" borderId="31" applyNumberFormat="0" applyFill="0" applyAlignment="0" applyProtection="0"/>
    <xf numFmtId="0" fontId="108" fillId="0" borderId="33" applyNumberFormat="0" applyFill="0" applyAlignment="0" applyProtection="0"/>
    <xf numFmtId="0" fontId="80" fillId="0" borderId="36" applyNumberFormat="0" applyFill="0" applyAlignment="0" applyProtection="0"/>
    <xf numFmtId="0" fontId="184" fillId="0" borderId="0" applyNumberFormat="0" applyFill="0" applyBorder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9" fillId="0" borderId="48" applyNumberFormat="0" applyFill="0" applyAlignment="0" applyProtection="0"/>
    <xf numFmtId="0" fontId="78" fillId="0" borderId="47" applyNumberFormat="0" applyFill="0" applyAlignment="0" applyProtection="0"/>
    <xf numFmtId="0" fontId="9" fillId="0" borderId="48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9" fillId="0" borderId="49" applyNumberFormat="0" applyFill="0" applyAlignment="0" applyProtection="0"/>
    <xf numFmtId="0" fontId="79" fillId="0" borderId="49" applyNumberFormat="0" applyFill="0" applyAlignment="0" applyProtection="0"/>
    <xf numFmtId="0" fontId="79" fillId="0" borderId="49" applyNumberFormat="0" applyFill="0" applyAlignment="0" applyProtection="0"/>
    <xf numFmtId="0" fontId="79" fillId="0" borderId="49" applyNumberFormat="0" applyFill="0" applyAlignment="0" applyProtection="0"/>
    <xf numFmtId="0" fontId="79" fillId="0" borderId="49" applyNumberFormat="0" applyFill="0" applyAlignment="0" applyProtection="0"/>
    <xf numFmtId="0" fontId="79" fillId="0" borderId="49" applyNumberFormat="0" applyFill="0" applyAlignment="0" applyProtection="0"/>
    <xf numFmtId="0" fontId="79" fillId="0" borderId="49" applyNumberFormat="0" applyFill="0" applyAlignment="0" applyProtection="0"/>
    <xf numFmtId="0" fontId="79" fillId="0" borderId="49" applyNumberFormat="0" applyFill="0" applyAlignment="0" applyProtection="0"/>
    <xf numFmtId="0" fontId="79" fillId="0" borderId="49" applyNumberFormat="0" applyFill="0" applyAlignment="0" applyProtection="0"/>
    <xf numFmtId="0" fontId="79" fillId="0" borderId="49" applyNumberFormat="0" applyFill="0" applyAlignment="0" applyProtection="0"/>
    <xf numFmtId="0" fontId="79" fillId="0" borderId="49" applyNumberFormat="0" applyFill="0" applyAlignment="0" applyProtection="0"/>
    <xf numFmtId="0" fontId="79" fillId="0" borderId="49" applyNumberFormat="0" applyFill="0" applyAlignment="0" applyProtection="0"/>
    <xf numFmtId="0" fontId="79" fillId="0" borderId="49" applyNumberFormat="0" applyFill="0" applyAlignment="0" applyProtection="0"/>
    <xf numFmtId="0" fontId="79" fillId="0" borderId="49" applyNumberFormat="0" applyFill="0" applyAlignment="0" applyProtection="0"/>
    <xf numFmtId="0" fontId="79" fillId="0" borderId="49" applyNumberFormat="0" applyFill="0" applyAlignment="0" applyProtection="0"/>
    <xf numFmtId="0" fontId="79" fillId="0" borderId="49" applyNumberFormat="0" applyFill="0" applyAlignment="0" applyProtection="0"/>
    <xf numFmtId="0" fontId="79" fillId="0" borderId="49" applyNumberFormat="0" applyFill="0" applyAlignment="0" applyProtection="0"/>
    <xf numFmtId="0" fontId="79" fillId="0" borderId="49" applyNumberFormat="0" applyFill="0" applyAlignment="0" applyProtection="0"/>
    <xf numFmtId="0" fontId="79" fillId="0" borderId="49" applyNumberFormat="0" applyFill="0" applyAlignment="0" applyProtection="0"/>
    <xf numFmtId="0" fontId="79" fillId="0" borderId="49" applyNumberFormat="0" applyFill="0" applyAlignment="0" applyProtection="0"/>
    <xf numFmtId="0" fontId="79" fillId="0" borderId="49" applyNumberFormat="0" applyFill="0" applyAlignment="0" applyProtection="0"/>
    <xf numFmtId="0" fontId="79" fillId="0" borderId="49" applyNumberFormat="0" applyFill="0" applyAlignment="0" applyProtection="0"/>
    <xf numFmtId="0" fontId="79" fillId="0" borderId="49" applyNumberFormat="0" applyFill="0" applyAlignment="0" applyProtection="0"/>
    <xf numFmtId="0" fontId="79" fillId="0" borderId="49" applyNumberFormat="0" applyFill="0" applyAlignment="0" applyProtection="0"/>
    <xf numFmtId="0" fontId="79" fillId="0" borderId="49" applyNumberFormat="0" applyFill="0" applyAlignment="0" applyProtection="0"/>
    <xf numFmtId="0" fontId="79" fillId="0" borderId="49" applyNumberFormat="0" applyFill="0" applyAlignment="0" applyProtection="0"/>
    <xf numFmtId="0" fontId="79" fillId="0" borderId="49" applyNumberFormat="0" applyFill="0" applyAlignment="0" applyProtection="0"/>
    <xf numFmtId="0" fontId="79" fillId="0" borderId="49" applyNumberFormat="0" applyFill="0" applyAlignment="0" applyProtection="0"/>
    <xf numFmtId="0" fontId="79" fillId="0" borderId="49" applyNumberFormat="0" applyFill="0" applyAlignment="0" applyProtection="0"/>
    <xf numFmtId="0" fontId="79" fillId="0" borderId="49" applyNumberFormat="0" applyFill="0" applyAlignment="0" applyProtection="0"/>
    <xf numFmtId="0" fontId="79" fillId="0" borderId="49" applyNumberFormat="0" applyFill="0" applyAlignment="0" applyProtection="0"/>
    <xf numFmtId="0" fontId="79" fillId="0" borderId="49" applyNumberFormat="0" applyFill="0" applyAlignment="0" applyProtection="0"/>
    <xf numFmtId="0" fontId="79" fillId="0" borderId="49" applyNumberFormat="0" applyFill="0" applyAlignment="0" applyProtection="0"/>
    <xf numFmtId="0" fontId="79" fillId="0" borderId="49" applyNumberFormat="0" applyFill="0" applyAlignment="0" applyProtection="0"/>
    <xf numFmtId="0" fontId="79" fillId="0" borderId="49" applyNumberFormat="0" applyFill="0" applyAlignment="0" applyProtection="0"/>
    <xf numFmtId="0" fontId="79" fillId="0" borderId="49" applyNumberFormat="0" applyFill="0" applyAlignment="0" applyProtection="0"/>
    <xf numFmtId="0" fontId="79" fillId="0" borderId="49" applyNumberFormat="0" applyFill="0" applyAlignment="0" applyProtection="0"/>
    <xf numFmtId="0" fontId="79" fillId="0" borderId="49" applyNumberFormat="0" applyFill="0" applyAlignment="0" applyProtection="0"/>
    <xf numFmtId="0" fontId="79" fillId="0" borderId="49" applyNumberFormat="0" applyFill="0" applyAlignment="0" applyProtection="0"/>
    <xf numFmtId="0" fontId="79" fillId="0" borderId="49" applyNumberFormat="0" applyFill="0" applyAlignment="0" applyProtection="0"/>
    <xf numFmtId="0" fontId="79" fillId="0" borderId="49" applyNumberFormat="0" applyFill="0" applyAlignment="0" applyProtection="0"/>
    <xf numFmtId="0" fontId="79" fillId="0" borderId="49" applyNumberFormat="0" applyFill="0" applyAlignment="0" applyProtection="0"/>
    <xf numFmtId="0" fontId="79" fillId="0" borderId="49" applyNumberFormat="0" applyFill="0" applyAlignment="0" applyProtection="0"/>
    <xf numFmtId="0" fontId="79" fillId="0" borderId="49" applyNumberFormat="0" applyFill="0" applyAlignment="0" applyProtection="0"/>
    <xf numFmtId="0" fontId="79" fillId="0" borderId="49" applyNumberFormat="0" applyFill="0" applyAlignment="0" applyProtection="0"/>
    <xf numFmtId="0" fontId="79" fillId="0" borderId="49" applyNumberFormat="0" applyFill="0" applyAlignment="0" applyProtection="0"/>
    <xf numFmtId="0" fontId="79" fillId="0" borderId="49" applyNumberFormat="0" applyFill="0" applyAlignment="0" applyProtection="0"/>
    <xf numFmtId="0" fontId="79" fillId="0" borderId="49" applyNumberFormat="0" applyFill="0" applyAlignment="0" applyProtection="0"/>
    <xf numFmtId="0" fontId="79" fillId="0" borderId="49" applyNumberFormat="0" applyFill="0" applyAlignment="0" applyProtection="0"/>
    <xf numFmtId="0" fontId="79" fillId="0" borderId="49" applyNumberFormat="0" applyFill="0" applyAlignment="0" applyProtection="0"/>
    <xf numFmtId="0" fontId="79" fillId="0" borderId="49" applyNumberFormat="0" applyFill="0" applyAlignment="0" applyProtection="0"/>
    <xf numFmtId="0" fontId="79" fillId="0" borderId="49" applyNumberFormat="0" applyFill="0" applyAlignment="0" applyProtection="0"/>
    <xf numFmtId="0" fontId="79" fillId="0" borderId="49" applyNumberFormat="0" applyFill="0" applyAlignment="0" applyProtection="0"/>
    <xf numFmtId="0" fontId="79" fillId="0" borderId="49" applyNumberFormat="0" applyFill="0" applyAlignment="0" applyProtection="0"/>
    <xf numFmtId="0" fontId="79" fillId="0" borderId="49" applyNumberFormat="0" applyFill="0" applyAlignment="0" applyProtection="0"/>
    <xf numFmtId="0" fontId="79" fillId="0" borderId="49" applyNumberFormat="0" applyFill="0" applyAlignment="0" applyProtection="0"/>
    <xf numFmtId="0" fontId="79" fillId="0" borderId="49" applyNumberFormat="0" applyFill="0" applyAlignment="0" applyProtection="0"/>
    <xf numFmtId="0" fontId="79" fillId="0" borderId="49" applyNumberFormat="0" applyFill="0" applyAlignment="0" applyProtection="0"/>
    <xf numFmtId="0" fontId="79" fillId="0" borderId="49" applyNumberFormat="0" applyFill="0" applyAlignment="0" applyProtection="0"/>
    <xf numFmtId="0" fontId="79" fillId="0" borderId="49" applyNumberFormat="0" applyFill="0" applyAlignment="0" applyProtection="0"/>
    <xf numFmtId="0" fontId="79" fillId="0" borderId="49" applyNumberFormat="0" applyFill="0" applyAlignment="0" applyProtection="0"/>
    <xf numFmtId="0" fontId="79" fillId="0" borderId="49" applyNumberFormat="0" applyFill="0" applyAlignment="0" applyProtection="0"/>
    <xf numFmtId="0" fontId="79" fillId="0" borderId="49" applyNumberFormat="0" applyFill="0" applyAlignment="0" applyProtection="0"/>
    <xf numFmtId="0" fontId="79" fillId="0" borderId="49" applyNumberFormat="0" applyFill="0" applyAlignment="0" applyProtection="0"/>
    <xf numFmtId="0" fontId="79" fillId="0" borderId="49" applyNumberFormat="0" applyFill="0" applyAlignment="0" applyProtection="0"/>
    <xf numFmtId="0" fontId="79" fillId="0" borderId="49" applyNumberFormat="0" applyFill="0" applyAlignment="0" applyProtection="0"/>
    <xf numFmtId="0" fontId="79" fillId="0" borderId="49" applyNumberFormat="0" applyFill="0" applyAlignment="0" applyProtection="0"/>
    <xf numFmtId="0" fontId="79" fillId="0" borderId="49" applyNumberFormat="0" applyFill="0" applyAlignment="0" applyProtection="0"/>
    <xf numFmtId="0" fontId="79" fillId="0" borderId="49" applyNumberFormat="0" applyFill="0" applyAlignment="0" applyProtection="0"/>
    <xf numFmtId="0" fontId="79" fillId="0" borderId="49" applyNumberFormat="0" applyFill="0" applyAlignment="0" applyProtection="0"/>
    <xf numFmtId="0" fontId="79" fillId="0" borderId="49" applyNumberFormat="0" applyFill="0" applyAlignment="0" applyProtection="0"/>
    <xf numFmtId="0" fontId="79" fillId="0" borderId="49" applyNumberFormat="0" applyFill="0" applyAlignment="0" applyProtection="0"/>
    <xf numFmtId="0" fontId="79" fillId="0" borderId="49" applyNumberFormat="0" applyFill="0" applyAlignment="0" applyProtection="0"/>
    <xf numFmtId="0" fontId="79" fillId="0" borderId="49" applyNumberFormat="0" applyFill="0" applyAlignment="0" applyProtection="0"/>
    <xf numFmtId="0" fontId="79" fillId="0" borderId="49" applyNumberFormat="0" applyFill="0" applyAlignment="0" applyProtection="0"/>
    <xf numFmtId="0" fontId="79" fillId="0" borderId="49" applyNumberFormat="0" applyFill="0" applyAlignment="0" applyProtection="0"/>
    <xf numFmtId="0" fontId="79" fillId="0" borderId="49" applyNumberFormat="0" applyFill="0" applyAlignment="0" applyProtection="0"/>
    <xf numFmtId="0" fontId="79" fillId="0" borderId="49" applyNumberFormat="0" applyFill="0" applyAlignment="0" applyProtection="0"/>
    <xf numFmtId="0" fontId="79" fillId="0" borderId="49" applyNumberFormat="0" applyFill="0" applyAlignment="0" applyProtection="0"/>
    <xf numFmtId="0" fontId="79" fillId="0" borderId="49" applyNumberFormat="0" applyFill="0" applyAlignment="0" applyProtection="0"/>
    <xf numFmtId="0" fontId="79" fillId="0" borderId="49" applyNumberFormat="0" applyFill="0" applyAlignment="0" applyProtection="0"/>
    <xf numFmtId="0" fontId="79" fillId="0" borderId="49" applyNumberFormat="0" applyFill="0" applyAlignment="0" applyProtection="0"/>
    <xf numFmtId="0" fontId="79" fillId="0" borderId="49" applyNumberFormat="0" applyFill="0" applyAlignment="0" applyProtection="0"/>
    <xf numFmtId="0" fontId="79" fillId="0" borderId="49" applyNumberFormat="0" applyFill="0" applyAlignment="0" applyProtection="0"/>
    <xf numFmtId="0" fontId="79" fillId="0" borderId="49" applyNumberFormat="0" applyFill="0" applyAlignment="0" applyProtection="0"/>
    <xf numFmtId="0" fontId="79" fillId="0" borderId="49" applyNumberFormat="0" applyFill="0" applyAlignment="0" applyProtection="0"/>
    <xf numFmtId="0" fontId="79" fillId="0" borderId="49" applyNumberFormat="0" applyFill="0" applyAlignment="0" applyProtection="0"/>
    <xf numFmtId="0" fontId="79" fillId="0" borderId="49" applyNumberFormat="0" applyFill="0" applyAlignment="0" applyProtection="0"/>
    <xf numFmtId="0" fontId="79" fillId="0" borderId="49" applyNumberFormat="0" applyFill="0" applyAlignment="0" applyProtection="0"/>
    <xf numFmtId="0" fontId="79" fillId="0" borderId="49" applyNumberFormat="0" applyFill="0" applyAlignment="0" applyProtection="0"/>
    <xf numFmtId="0" fontId="79" fillId="0" borderId="49" applyNumberFormat="0" applyFill="0" applyAlignment="0" applyProtection="0"/>
    <xf numFmtId="0" fontId="79" fillId="0" borderId="49" applyNumberFormat="0" applyFill="0" applyAlignment="0" applyProtection="0"/>
    <xf numFmtId="0" fontId="79" fillId="0" borderId="49" applyNumberFormat="0" applyFill="0" applyAlignment="0" applyProtection="0"/>
    <xf numFmtId="0" fontId="79" fillId="0" borderId="49" applyNumberFormat="0" applyFill="0" applyAlignment="0" applyProtection="0"/>
    <xf numFmtId="0" fontId="79" fillId="0" borderId="49" applyNumberFormat="0" applyFill="0" applyAlignment="0" applyProtection="0"/>
    <xf numFmtId="0" fontId="79" fillId="0" borderId="49" applyNumberFormat="0" applyFill="0" applyAlignment="0" applyProtection="0"/>
    <xf numFmtId="0" fontId="79" fillId="0" borderId="49" applyNumberFormat="0" applyFill="0" applyAlignment="0" applyProtection="0"/>
    <xf numFmtId="0" fontId="79" fillId="0" borderId="49" applyNumberFormat="0" applyFill="0" applyAlignment="0" applyProtection="0"/>
    <xf numFmtId="0" fontId="79" fillId="0" borderId="49" applyNumberFormat="0" applyFill="0" applyAlignment="0" applyProtection="0"/>
    <xf numFmtId="0" fontId="79" fillId="0" borderId="49" applyNumberFormat="0" applyFill="0" applyAlignment="0" applyProtection="0"/>
    <xf numFmtId="0" fontId="79" fillId="0" borderId="49" applyNumberFormat="0" applyFill="0" applyAlignment="0" applyProtection="0"/>
    <xf numFmtId="0" fontId="79" fillId="0" borderId="49" applyNumberFormat="0" applyFill="0" applyAlignment="0" applyProtection="0"/>
    <xf numFmtId="0" fontId="79" fillId="0" borderId="49" applyNumberFormat="0" applyFill="0" applyAlignment="0" applyProtection="0"/>
    <xf numFmtId="0" fontId="79" fillId="0" borderId="49" applyNumberFormat="0" applyFill="0" applyAlignment="0" applyProtection="0"/>
    <xf numFmtId="0" fontId="79" fillId="0" borderId="49" applyNumberFormat="0" applyFill="0" applyAlignment="0" applyProtection="0"/>
    <xf numFmtId="0" fontId="79" fillId="0" borderId="49" applyNumberFormat="0" applyFill="0" applyAlignment="0" applyProtection="0"/>
    <xf numFmtId="0" fontId="79" fillId="0" borderId="49" applyNumberFormat="0" applyFill="0" applyAlignment="0" applyProtection="0"/>
    <xf numFmtId="0" fontId="79" fillId="0" borderId="49" applyNumberFormat="0" applyFill="0" applyAlignment="0" applyProtection="0"/>
    <xf numFmtId="0" fontId="79" fillId="0" borderId="49" applyNumberFormat="0" applyFill="0" applyAlignment="0" applyProtection="0"/>
    <xf numFmtId="0" fontId="79" fillId="0" borderId="49" applyNumberFormat="0" applyFill="0" applyAlignment="0" applyProtection="0"/>
    <xf numFmtId="0" fontId="79" fillId="0" borderId="49" applyNumberFormat="0" applyFill="0" applyAlignment="0" applyProtection="0"/>
    <xf numFmtId="0" fontId="79" fillId="0" borderId="49" applyNumberFormat="0" applyFill="0" applyAlignment="0" applyProtection="0"/>
    <xf numFmtId="0" fontId="79" fillId="0" borderId="49" applyNumberFormat="0" applyFill="0" applyAlignment="0" applyProtection="0"/>
    <xf numFmtId="0" fontId="79" fillId="0" borderId="49" applyNumberFormat="0" applyFill="0" applyAlignment="0" applyProtection="0"/>
    <xf numFmtId="0" fontId="79" fillId="0" borderId="49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9" fillId="0" borderId="49" applyNumberFormat="0" applyFill="0" applyAlignment="0" applyProtection="0"/>
    <xf numFmtId="0" fontId="79" fillId="0" borderId="49" applyNumberFormat="0" applyFill="0" applyAlignment="0" applyProtection="0"/>
    <xf numFmtId="0" fontId="79" fillId="0" borderId="49" applyNumberFormat="0" applyFill="0" applyAlignment="0" applyProtection="0"/>
    <xf numFmtId="0" fontId="79" fillId="0" borderId="49" applyNumberFormat="0" applyFill="0" applyAlignment="0" applyProtection="0"/>
    <xf numFmtId="0" fontId="79" fillId="0" borderId="49" applyNumberFormat="0" applyFill="0" applyAlignment="0" applyProtection="0"/>
    <xf numFmtId="0" fontId="79" fillId="0" borderId="49" applyNumberFormat="0" applyFill="0" applyAlignment="0" applyProtection="0"/>
    <xf numFmtId="0" fontId="79" fillId="0" borderId="49" applyNumberFormat="0" applyFill="0" applyAlignment="0" applyProtection="0"/>
    <xf numFmtId="0" fontId="79" fillId="0" borderId="49" applyNumberFormat="0" applyFill="0" applyAlignment="0" applyProtection="0"/>
    <xf numFmtId="0" fontId="79" fillId="0" borderId="49" applyNumberFormat="0" applyFill="0" applyAlignment="0" applyProtection="0"/>
    <xf numFmtId="0" fontId="79" fillId="0" borderId="49" applyNumberFormat="0" applyFill="0" applyAlignment="0" applyProtection="0"/>
    <xf numFmtId="0" fontId="79" fillId="0" borderId="49" applyNumberFormat="0" applyFill="0" applyAlignment="0" applyProtection="0"/>
    <xf numFmtId="0" fontId="79" fillId="0" borderId="49" applyNumberFormat="0" applyFill="0" applyAlignment="0" applyProtection="0"/>
    <xf numFmtId="0" fontId="79" fillId="0" borderId="49" applyNumberFormat="0" applyFill="0" applyAlignment="0" applyProtection="0"/>
    <xf numFmtId="0" fontId="79" fillId="0" borderId="49" applyNumberFormat="0" applyFill="0" applyAlignment="0" applyProtection="0"/>
    <xf numFmtId="0" fontId="79" fillId="0" borderId="49" applyNumberFormat="0" applyFill="0" applyAlignment="0" applyProtection="0"/>
    <xf numFmtId="0" fontId="79" fillId="0" borderId="49" applyNumberFormat="0" applyFill="0" applyAlignment="0" applyProtection="0"/>
    <xf numFmtId="0" fontId="79" fillId="0" borderId="49" applyNumberFormat="0" applyFill="0" applyAlignment="0" applyProtection="0"/>
    <xf numFmtId="0" fontId="79" fillId="0" borderId="49" applyNumberFormat="0" applyFill="0" applyAlignment="0" applyProtection="0"/>
    <xf numFmtId="0" fontId="79" fillId="0" borderId="49" applyNumberFormat="0" applyFill="0" applyAlignment="0" applyProtection="0"/>
    <xf numFmtId="0" fontId="79" fillId="0" borderId="49" applyNumberFormat="0" applyFill="0" applyAlignment="0" applyProtection="0"/>
    <xf numFmtId="0" fontId="79" fillId="0" borderId="49" applyNumberFormat="0" applyFill="0" applyAlignment="0" applyProtection="0"/>
    <xf numFmtId="0" fontId="79" fillId="0" borderId="49" applyNumberFormat="0" applyFill="0" applyAlignment="0" applyProtection="0"/>
    <xf numFmtId="0" fontId="79" fillId="0" borderId="49" applyNumberFormat="0" applyFill="0" applyAlignment="0" applyProtection="0"/>
    <xf numFmtId="0" fontId="79" fillId="0" borderId="49" applyNumberFormat="0" applyFill="0" applyAlignment="0" applyProtection="0"/>
    <xf numFmtId="0" fontId="79" fillId="0" borderId="49" applyNumberFormat="0" applyFill="0" applyAlignment="0" applyProtection="0"/>
    <xf numFmtId="0" fontId="79" fillId="0" borderId="49" applyNumberFormat="0" applyFill="0" applyAlignment="0" applyProtection="0"/>
    <xf numFmtId="0" fontId="79" fillId="0" borderId="49" applyNumberFormat="0" applyFill="0" applyAlignment="0" applyProtection="0"/>
    <xf numFmtId="0" fontId="79" fillId="0" borderId="49" applyNumberFormat="0" applyFill="0" applyAlignment="0" applyProtection="0"/>
    <xf numFmtId="0" fontId="79" fillId="0" borderId="49" applyNumberFormat="0" applyFill="0" applyAlignment="0" applyProtection="0"/>
    <xf numFmtId="0" fontId="79" fillId="0" borderId="49" applyNumberFormat="0" applyFill="0" applyAlignment="0" applyProtection="0"/>
    <xf numFmtId="0" fontId="79" fillId="0" borderId="49" applyNumberFormat="0" applyFill="0" applyAlignment="0" applyProtection="0"/>
    <xf numFmtId="0" fontId="79" fillId="0" borderId="49" applyNumberFormat="0" applyFill="0" applyAlignment="0" applyProtection="0"/>
    <xf numFmtId="0" fontId="79" fillId="0" borderId="49" applyNumberFormat="0" applyFill="0" applyAlignment="0" applyProtection="0"/>
    <xf numFmtId="0" fontId="79" fillId="0" borderId="49" applyNumberFormat="0" applyFill="0" applyAlignment="0" applyProtection="0"/>
    <xf numFmtId="0" fontId="79" fillId="0" borderId="49" applyNumberFormat="0" applyFill="0" applyAlignment="0" applyProtection="0"/>
    <xf numFmtId="0" fontId="79" fillId="0" borderId="49" applyNumberFormat="0" applyFill="0" applyAlignment="0" applyProtection="0"/>
    <xf numFmtId="0" fontId="79" fillId="0" borderId="49" applyNumberFormat="0" applyFill="0" applyAlignment="0" applyProtection="0"/>
    <xf numFmtId="0" fontId="79" fillId="0" borderId="49" applyNumberFormat="0" applyFill="0" applyAlignment="0" applyProtection="0"/>
    <xf numFmtId="0" fontId="79" fillId="0" borderId="49" applyNumberFormat="0" applyFill="0" applyAlignment="0" applyProtection="0"/>
    <xf numFmtId="0" fontId="79" fillId="0" borderId="49" applyNumberFormat="0" applyFill="0" applyAlignment="0" applyProtection="0"/>
    <xf numFmtId="0" fontId="79" fillId="0" borderId="49" applyNumberFormat="0" applyFill="0" applyAlignment="0" applyProtection="0"/>
    <xf numFmtId="0" fontId="79" fillId="0" borderId="49" applyNumberFormat="0" applyFill="0" applyAlignment="0" applyProtection="0"/>
    <xf numFmtId="0" fontId="79" fillId="0" borderId="49" applyNumberFormat="0" applyFill="0" applyAlignment="0" applyProtection="0"/>
    <xf numFmtId="0" fontId="79" fillId="0" borderId="49" applyNumberFormat="0" applyFill="0" applyAlignment="0" applyProtection="0"/>
    <xf numFmtId="0" fontId="79" fillId="0" borderId="49" applyNumberFormat="0" applyFill="0" applyAlignment="0" applyProtection="0"/>
    <xf numFmtId="0" fontId="79" fillId="0" borderId="49" applyNumberFormat="0" applyFill="0" applyAlignment="0" applyProtection="0"/>
    <xf numFmtId="0" fontId="79" fillId="0" borderId="49" applyNumberFormat="0" applyFill="0" applyAlignment="0" applyProtection="0"/>
    <xf numFmtId="0" fontId="79" fillId="0" borderId="49" applyNumberFormat="0" applyFill="0" applyAlignment="0" applyProtection="0"/>
    <xf numFmtId="0" fontId="79" fillId="0" borderId="49" applyNumberFormat="0" applyFill="0" applyAlignment="0" applyProtection="0"/>
    <xf numFmtId="0" fontId="79" fillId="0" borderId="49" applyNumberFormat="0" applyFill="0" applyAlignment="0" applyProtection="0"/>
    <xf numFmtId="0" fontId="79" fillId="0" borderId="49" applyNumberFormat="0" applyFill="0" applyAlignment="0" applyProtection="0"/>
    <xf numFmtId="0" fontId="79" fillId="0" borderId="49" applyNumberFormat="0" applyFill="0" applyAlignment="0" applyProtection="0"/>
    <xf numFmtId="0" fontId="79" fillId="0" borderId="49" applyNumberFormat="0" applyFill="0" applyAlignment="0" applyProtection="0"/>
    <xf numFmtId="0" fontId="79" fillId="0" borderId="49" applyNumberFormat="0" applyFill="0" applyAlignment="0" applyProtection="0"/>
    <xf numFmtId="0" fontId="79" fillId="0" borderId="49" applyNumberFormat="0" applyFill="0" applyAlignment="0" applyProtection="0"/>
    <xf numFmtId="0" fontId="79" fillId="0" borderId="49" applyNumberFormat="0" applyFill="0" applyAlignment="0" applyProtection="0"/>
    <xf numFmtId="0" fontId="79" fillId="0" borderId="49" applyNumberFormat="0" applyFill="0" applyAlignment="0" applyProtection="0"/>
    <xf numFmtId="0" fontId="79" fillId="0" borderId="49" applyNumberFormat="0" applyFill="0" applyAlignment="0" applyProtection="0"/>
    <xf numFmtId="0" fontId="79" fillId="0" borderId="49" applyNumberFormat="0" applyFill="0" applyAlignment="0" applyProtection="0"/>
    <xf numFmtId="0" fontId="79" fillId="0" borderId="49" applyNumberFormat="0" applyFill="0" applyAlignment="0" applyProtection="0"/>
    <xf numFmtId="0" fontId="79" fillId="0" borderId="49" applyNumberFormat="0" applyFill="0" applyAlignment="0" applyProtection="0"/>
    <xf numFmtId="0" fontId="79" fillId="0" borderId="49" applyNumberFormat="0" applyFill="0" applyAlignment="0" applyProtection="0"/>
    <xf numFmtId="0" fontId="79" fillId="0" borderId="49" applyNumberFormat="0" applyFill="0" applyAlignment="0" applyProtection="0"/>
    <xf numFmtId="0" fontId="79" fillId="0" borderId="49" applyNumberFormat="0" applyFill="0" applyAlignment="0" applyProtection="0"/>
    <xf numFmtId="0" fontId="79" fillId="0" borderId="49" applyNumberFormat="0" applyFill="0" applyAlignment="0" applyProtection="0"/>
    <xf numFmtId="0" fontId="79" fillId="0" borderId="49" applyNumberFormat="0" applyFill="0" applyAlignment="0" applyProtection="0"/>
    <xf numFmtId="0" fontId="79" fillId="0" borderId="49" applyNumberFormat="0" applyFill="0" applyAlignment="0" applyProtection="0"/>
    <xf numFmtId="0" fontId="79" fillId="0" borderId="49" applyNumberFormat="0" applyFill="0" applyAlignment="0" applyProtection="0"/>
    <xf numFmtId="0" fontId="79" fillId="0" borderId="49" applyNumberFormat="0" applyFill="0" applyAlignment="0" applyProtection="0"/>
    <xf numFmtId="0" fontId="79" fillId="0" borderId="49" applyNumberFormat="0" applyFill="0" applyAlignment="0" applyProtection="0"/>
    <xf numFmtId="0" fontId="79" fillId="0" borderId="49" applyNumberFormat="0" applyFill="0" applyAlignment="0" applyProtection="0"/>
    <xf numFmtId="0" fontId="79" fillId="0" borderId="49" applyNumberFormat="0" applyFill="0" applyAlignment="0" applyProtection="0"/>
    <xf numFmtId="0" fontId="79" fillId="0" borderId="49" applyNumberFormat="0" applyFill="0" applyAlignment="0" applyProtection="0"/>
    <xf numFmtId="0" fontId="79" fillId="0" borderId="49" applyNumberFormat="0" applyFill="0" applyAlignment="0" applyProtection="0"/>
    <xf numFmtId="0" fontId="79" fillId="0" borderId="49" applyNumberFormat="0" applyFill="0" applyAlignment="0" applyProtection="0"/>
    <xf numFmtId="0" fontId="79" fillId="0" borderId="49" applyNumberFormat="0" applyFill="0" applyAlignment="0" applyProtection="0"/>
    <xf numFmtId="0" fontId="79" fillId="0" borderId="49" applyNumberFormat="0" applyFill="0" applyAlignment="0" applyProtection="0"/>
    <xf numFmtId="0" fontId="79" fillId="0" borderId="49" applyNumberFormat="0" applyFill="0" applyAlignment="0" applyProtection="0"/>
    <xf numFmtId="0" fontId="79" fillId="0" borderId="49" applyNumberFormat="0" applyFill="0" applyAlignment="0" applyProtection="0"/>
    <xf numFmtId="0" fontId="79" fillId="0" borderId="49" applyNumberFormat="0" applyFill="0" applyAlignment="0" applyProtection="0"/>
    <xf numFmtId="0" fontId="79" fillId="0" borderId="49" applyNumberFormat="0" applyFill="0" applyAlignment="0" applyProtection="0"/>
    <xf numFmtId="0" fontId="79" fillId="0" borderId="49" applyNumberFormat="0" applyFill="0" applyAlignment="0" applyProtection="0"/>
    <xf numFmtId="0" fontId="79" fillId="0" borderId="49" applyNumberFormat="0" applyFill="0" applyAlignment="0" applyProtection="0"/>
    <xf numFmtId="0" fontId="79" fillId="0" borderId="49" applyNumberFormat="0" applyFill="0" applyAlignment="0" applyProtection="0"/>
    <xf numFmtId="0" fontId="79" fillId="0" borderId="49" applyNumberFormat="0" applyFill="0" applyAlignment="0" applyProtection="0"/>
    <xf numFmtId="0" fontId="79" fillId="0" borderId="49" applyNumberFormat="0" applyFill="0" applyAlignment="0" applyProtection="0"/>
    <xf numFmtId="0" fontId="79" fillId="0" borderId="49" applyNumberFormat="0" applyFill="0" applyAlignment="0" applyProtection="0"/>
    <xf numFmtId="0" fontId="79" fillId="0" borderId="49" applyNumberFormat="0" applyFill="0" applyAlignment="0" applyProtection="0"/>
    <xf numFmtId="0" fontId="79" fillId="0" borderId="49" applyNumberFormat="0" applyFill="0" applyAlignment="0" applyProtection="0"/>
    <xf numFmtId="0" fontId="79" fillId="0" borderId="49" applyNumberFormat="0" applyFill="0" applyAlignment="0" applyProtection="0"/>
    <xf numFmtId="0" fontId="79" fillId="0" borderId="49" applyNumberFormat="0" applyFill="0" applyAlignment="0" applyProtection="0"/>
    <xf numFmtId="0" fontId="79" fillId="0" borderId="49" applyNumberFormat="0" applyFill="0" applyAlignment="0" applyProtection="0"/>
    <xf numFmtId="0" fontId="79" fillId="0" borderId="49" applyNumberFormat="0" applyFill="0" applyAlignment="0" applyProtection="0"/>
    <xf numFmtId="0" fontId="79" fillId="0" borderId="49" applyNumberFormat="0" applyFill="0" applyAlignment="0" applyProtection="0"/>
    <xf numFmtId="0" fontId="79" fillId="0" borderId="49" applyNumberFormat="0" applyFill="0" applyAlignment="0" applyProtection="0"/>
    <xf numFmtId="0" fontId="79" fillId="0" borderId="49" applyNumberFormat="0" applyFill="0" applyAlignment="0" applyProtection="0"/>
    <xf numFmtId="0" fontId="79" fillId="0" borderId="49" applyNumberFormat="0" applyFill="0" applyAlignment="0" applyProtection="0"/>
    <xf numFmtId="0" fontId="79" fillId="0" borderId="49" applyNumberFormat="0" applyFill="0" applyAlignment="0" applyProtection="0"/>
    <xf numFmtId="0" fontId="79" fillId="0" borderId="49" applyNumberFormat="0" applyFill="0" applyAlignment="0" applyProtection="0"/>
    <xf numFmtId="0" fontId="79" fillId="0" borderId="49" applyNumberFormat="0" applyFill="0" applyAlignment="0" applyProtection="0"/>
    <xf numFmtId="0" fontId="79" fillId="0" borderId="49" applyNumberFormat="0" applyFill="0" applyAlignment="0" applyProtection="0"/>
    <xf numFmtId="0" fontId="79" fillId="0" borderId="49" applyNumberFormat="0" applyFill="0" applyAlignment="0" applyProtection="0"/>
    <xf numFmtId="0" fontId="79" fillId="0" borderId="49" applyNumberFormat="0" applyFill="0" applyAlignment="0" applyProtection="0"/>
    <xf numFmtId="0" fontId="79" fillId="0" borderId="49" applyNumberFormat="0" applyFill="0" applyAlignment="0" applyProtection="0"/>
    <xf numFmtId="0" fontId="79" fillId="0" borderId="49" applyNumberFormat="0" applyFill="0" applyAlignment="0" applyProtection="0"/>
    <xf numFmtId="0" fontId="79" fillId="0" borderId="49" applyNumberFormat="0" applyFill="0" applyAlignment="0" applyProtection="0"/>
    <xf numFmtId="0" fontId="79" fillId="0" borderId="49" applyNumberFormat="0" applyFill="0" applyAlignment="0" applyProtection="0"/>
    <xf numFmtId="0" fontId="79" fillId="0" borderId="49" applyNumberFormat="0" applyFill="0" applyAlignment="0" applyProtection="0"/>
    <xf numFmtId="0" fontId="79" fillId="0" borderId="49" applyNumberFormat="0" applyFill="0" applyAlignment="0" applyProtection="0"/>
    <xf numFmtId="0" fontId="79" fillId="0" borderId="49" applyNumberFormat="0" applyFill="0" applyAlignment="0" applyProtection="0"/>
    <xf numFmtId="0" fontId="79" fillId="0" borderId="49" applyNumberFormat="0" applyFill="0" applyAlignment="0" applyProtection="0"/>
    <xf numFmtId="0" fontId="79" fillId="0" borderId="49" applyNumberFormat="0" applyFill="0" applyAlignment="0" applyProtection="0"/>
    <xf numFmtId="0" fontId="79" fillId="0" borderId="49" applyNumberFormat="0" applyFill="0" applyAlignment="0" applyProtection="0"/>
    <xf numFmtId="0" fontId="79" fillId="0" borderId="49" applyNumberFormat="0" applyFill="0" applyAlignment="0" applyProtection="0"/>
    <xf numFmtId="0" fontId="79" fillId="0" borderId="49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193" fillId="0" borderId="9" applyNumberFormat="0" applyFill="0" applyAlignment="0" applyProtection="0"/>
    <xf numFmtId="0" fontId="79" fillId="0" borderId="50" applyNumberFormat="0" applyFill="0" applyAlignment="0" applyProtection="0"/>
    <xf numFmtId="0" fontId="79" fillId="0" borderId="50" applyNumberFormat="0" applyFill="0" applyAlignment="0" applyProtection="0"/>
    <xf numFmtId="0" fontId="79" fillId="0" borderId="50" applyNumberFormat="0" applyFill="0" applyAlignment="0" applyProtection="0"/>
    <xf numFmtId="0" fontId="79" fillId="0" borderId="50" applyNumberFormat="0" applyFill="0" applyAlignment="0" applyProtection="0"/>
    <xf numFmtId="0" fontId="79" fillId="0" borderId="50" applyNumberFormat="0" applyFill="0" applyAlignment="0" applyProtection="0"/>
    <xf numFmtId="0" fontId="79" fillId="0" borderId="50" applyNumberFormat="0" applyFill="0" applyAlignment="0" applyProtection="0"/>
    <xf numFmtId="0" fontId="79" fillId="0" borderId="50" applyNumberFormat="0" applyFill="0" applyAlignment="0" applyProtection="0"/>
    <xf numFmtId="0" fontId="79" fillId="0" borderId="50" applyNumberFormat="0" applyFill="0" applyAlignment="0" applyProtection="0"/>
    <xf numFmtId="0" fontId="79" fillId="0" borderId="50" applyNumberFormat="0" applyFill="0" applyAlignment="0" applyProtection="0"/>
    <xf numFmtId="0" fontId="79" fillId="0" borderId="50" applyNumberFormat="0" applyFill="0" applyAlignment="0" applyProtection="0"/>
    <xf numFmtId="0" fontId="79" fillId="0" borderId="50" applyNumberFormat="0" applyFill="0" applyAlignment="0" applyProtection="0"/>
    <xf numFmtId="0" fontId="79" fillId="0" borderId="50" applyNumberFormat="0" applyFill="0" applyAlignment="0" applyProtection="0"/>
    <xf numFmtId="0" fontId="79" fillId="0" borderId="50" applyNumberFormat="0" applyFill="0" applyAlignment="0" applyProtection="0"/>
    <xf numFmtId="0" fontId="79" fillId="0" borderId="50" applyNumberFormat="0" applyFill="0" applyAlignment="0" applyProtection="0"/>
    <xf numFmtId="0" fontId="79" fillId="0" borderId="50" applyNumberFormat="0" applyFill="0" applyAlignment="0" applyProtection="0"/>
    <xf numFmtId="0" fontId="79" fillId="0" borderId="50" applyNumberFormat="0" applyFill="0" applyAlignment="0" applyProtection="0"/>
    <xf numFmtId="0" fontId="79" fillId="0" borderId="50" applyNumberFormat="0" applyFill="0" applyAlignment="0" applyProtection="0"/>
    <xf numFmtId="0" fontId="79" fillId="0" borderId="50" applyNumberFormat="0" applyFill="0" applyAlignment="0" applyProtection="0"/>
    <xf numFmtId="0" fontId="79" fillId="0" borderId="50" applyNumberFormat="0" applyFill="0" applyAlignment="0" applyProtection="0"/>
    <xf numFmtId="0" fontId="79" fillId="0" borderId="50" applyNumberFormat="0" applyFill="0" applyAlignment="0" applyProtection="0"/>
    <xf numFmtId="0" fontId="79" fillId="0" borderId="50" applyNumberFormat="0" applyFill="0" applyAlignment="0" applyProtection="0"/>
    <xf numFmtId="0" fontId="79" fillId="0" borderId="50" applyNumberFormat="0" applyFill="0" applyAlignment="0" applyProtection="0"/>
    <xf numFmtId="0" fontId="79" fillId="0" borderId="50" applyNumberFormat="0" applyFill="0" applyAlignment="0" applyProtection="0"/>
    <xf numFmtId="0" fontId="79" fillId="0" borderId="50" applyNumberFormat="0" applyFill="0" applyAlignment="0" applyProtection="0"/>
    <xf numFmtId="0" fontId="79" fillId="0" borderId="50" applyNumberFormat="0" applyFill="0" applyAlignment="0" applyProtection="0"/>
    <xf numFmtId="0" fontId="79" fillId="0" borderId="50" applyNumberFormat="0" applyFill="0" applyAlignment="0" applyProtection="0"/>
    <xf numFmtId="0" fontId="79" fillId="0" borderId="50" applyNumberFormat="0" applyFill="0" applyAlignment="0" applyProtection="0"/>
    <xf numFmtId="0" fontId="79" fillId="0" borderId="50" applyNumberFormat="0" applyFill="0" applyAlignment="0" applyProtection="0"/>
    <xf numFmtId="0" fontId="79" fillId="0" borderId="50" applyNumberFormat="0" applyFill="0" applyAlignment="0" applyProtection="0"/>
    <xf numFmtId="0" fontId="79" fillId="0" borderId="50" applyNumberFormat="0" applyFill="0" applyAlignment="0" applyProtection="0"/>
    <xf numFmtId="0" fontId="79" fillId="0" borderId="50" applyNumberFormat="0" applyFill="0" applyAlignment="0" applyProtection="0"/>
    <xf numFmtId="0" fontId="79" fillId="0" borderId="50" applyNumberFormat="0" applyFill="0" applyAlignment="0" applyProtection="0"/>
    <xf numFmtId="0" fontId="79" fillId="0" borderId="50" applyNumberFormat="0" applyFill="0" applyAlignment="0" applyProtection="0"/>
    <xf numFmtId="0" fontId="79" fillId="0" borderId="50" applyNumberFormat="0" applyFill="0" applyAlignment="0" applyProtection="0"/>
    <xf numFmtId="0" fontId="79" fillId="0" borderId="50" applyNumberFormat="0" applyFill="0" applyAlignment="0" applyProtection="0"/>
    <xf numFmtId="0" fontId="79" fillId="0" borderId="50" applyNumberFormat="0" applyFill="0" applyAlignment="0" applyProtection="0"/>
    <xf numFmtId="0" fontId="79" fillId="0" borderId="50" applyNumberFormat="0" applyFill="0" applyAlignment="0" applyProtection="0"/>
    <xf numFmtId="0" fontId="79" fillId="0" borderId="50" applyNumberFormat="0" applyFill="0" applyAlignment="0" applyProtection="0"/>
    <xf numFmtId="0" fontId="79" fillId="0" borderId="50" applyNumberFormat="0" applyFill="0" applyAlignment="0" applyProtection="0"/>
    <xf numFmtId="0" fontId="79" fillId="0" borderId="50" applyNumberFormat="0" applyFill="0" applyAlignment="0" applyProtection="0"/>
    <xf numFmtId="0" fontId="79" fillId="0" borderId="50" applyNumberFormat="0" applyFill="0" applyAlignment="0" applyProtection="0"/>
    <xf numFmtId="0" fontId="79" fillId="0" borderId="50" applyNumberFormat="0" applyFill="0" applyAlignment="0" applyProtection="0"/>
    <xf numFmtId="0" fontId="79" fillId="0" borderId="50" applyNumberFormat="0" applyFill="0" applyAlignment="0" applyProtection="0"/>
    <xf numFmtId="0" fontId="79" fillId="0" borderId="50" applyNumberFormat="0" applyFill="0" applyAlignment="0" applyProtection="0"/>
    <xf numFmtId="0" fontId="79" fillId="0" borderId="50" applyNumberFormat="0" applyFill="0" applyAlignment="0" applyProtection="0"/>
    <xf numFmtId="0" fontId="79" fillId="0" borderId="50" applyNumberFormat="0" applyFill="0" applyAlignment="0" applyProtection="0"/>
    <xf numFmtId="0" fontId="79" fillId="0" borderId="50" applyNumberFormat="0" applyFill="0" applyAlignment="0" applyProtection="0"/>
    <xf numFmtId="0" fontId="79" fillId="0" borderId="50" applyNumberFormat="0" applyFill="0" applyAlignment="0" applyProtection="0"/>
    <xf numFmtId="0" fontId="79" fillId="0" borderId="50" applyNumberFormat="0" applyFill="0" applyAlignment="0" applyProtection="0"/>
    <xf numFmtId="0" fontId="79" fillId="0" borderId="50" applyNumberFormat="0" applyFill="0" applyAlignment="0" applyProtection="0"/>
    <xf numFmtId="0" fontId="79" fillId="0" borderId="50" applyNumberFormat="0" applyFill="0" applyAlignment="0" applyProtection="0"/>
    <xf numFmtId="0" fontId="79" fillId="0" borderId="50" applyNumberFormat="0" applyFill="0" applyAlignment="0" applyProtection="0"/>
    <xf numFmtId="0" fontId="79" fillId="0" borderId="50" applyNumberFormat="0" applyFill="0" applyAlignment="0" applyProtection="0"/>
    <xf numFmtId="0" fontId="79" fillId="0" borderId="50" applyNumberFormat="0" applyFill="0" applyAlignment="0" applyProtection="0"/>
    <xf numFmtId="0" fontId="79" fillId="0" borderId="50" applyNumberFormat="0" applyFill="0" applyAlignment="0" applyProtection="0"/>
    <xf numFmtId="0" fontId="79" fillId="0" borderId="50" applyNumberFormat="0" applyFill="0" applyAlignment="0" applyProtection="0"/>
    <xf numFmtId="0" fontId="79" fillId="0" borderId="50" applyNumberFormat="0" applyFill="0" applyAlignment="0" applyProtection="0"/>
    <xf numFmtId="0" fontId="79" fillId="0" borderId="50" applyNumberFormat="0" applyFill="0" applyAlignment="0" applyProtection="0"/>
    <xf numFmtId="0" fontId="79" fillId="0" borderId="50" applyNumberFormat="0" applyFill="0" applyAlignment="0" applyProtection="0"/>
    <xf numFmtId="0" fontId="79" fillId="0" borderId="50" applyNumberFormat="0" applyFill="0" applyAlignment="0" applyProtection="0"/>
    <xf numFmtId="0" fontId="79" fillId="0" borderId="50" applyNumberFormat="0" applyFill="0" applyAlignment="0" applyProtection="0"/>
    <xf numFmtId="0" fontId="79" fillId="0" borderId="50" applyNumberFormat="0" applyFill="0" applyAlignment="0" applyProtection="0"/>
    <xf numFmtId="0" fontId="79" fillId="0" borderId="50" applyNumberFormat="0" applyFill="0" applyAlignment="0" applyProtection="0"/>
    <xf numFmtId="0" fontId="79" fillId="0" borderId="50" applyNumberFormat="0" applyFill="0" applyAlignment="0" applyProtection="0"/>
    <xf numFmtId="0" fontId="79" fillId="0" borderId="50" applyNumberFormat="0" applyFill="0" applyAlignment="0" applyProtection="0"/>
    <xf numFmtId="0" fontId="79" fillId="0" borderId="50" applyNumberFormat="0" applyFill="0" applyAlignment="0" applyProtection="0"/>
    <xf numFmtId="0" fontId="79" fillId="0" borderId="50" applyNumberFormat="0" applyFill="0" applyAlignment="0" applyProtection="0"/>
    <xf numFmtId="0" fontId="79" fillId="0" borderId="50" applyNumberFormat="0" applyFill="0" applyAlignment="0" applyProtection="0"/>
    <xf numFmtId="0" fontId="79" fillId="0" borderId="50" applyNumberFormat="0" applyFill="0" applyAlignment="0" applyProtection="0"/>
    <xf numFmtId="0" fontId="79" fillId="0" borderId="50" applyNumberFormat="0" applyFill="0" applyAlignment="0" applyProtection="0"/>
    <xf numFmtId="0" fontId="79" fillId="0" borderId="50" applyNumberFormat="0" applyFill="0" applyAlignment="0" applyProtection="0"/>
    <xf numFmtId="0" fontId="79" fillId="0" borderId="50" applyNumberFormat="0" applyFill="0" applyAlignment="0" applyProtection="0"/>
    <xf numFmtId="0" fontId="79" fillId="0" borderId="50" applyNumberFormat="0" applyFill="0" applyAlignment="0" applyProtection="0"/>
    <xf numFmtId="0" fontId="92" fillId="0" borderId="0" applyNumberFormat="0" applyFill="0" applyBorder="0" applyProtection="0">
      <alignment horizontal="center"/>
    </xf>
    <xf numFmtId="0" fontId="72" fillId="0" borderId="0"/>
    <xf numFmtId="0" fontId="194" fillId="0" borderId="13" applyBorder="0">
      <alignment horizontal="center" vertical="center"/>
    </xf>
    <xf numFmtId="247" fontId="9" fillId="0" borderId="0" applyFont="0" applyFill="0" applyBorder="0" applyAlignment="0" applyProtection="0"/>
    <xf numFmtId="247" fontId="9" fillId="0" borderId="0" applyFont="0" applyFill="0" applyBorder="0" applyAlignment="0" applyProtection="0"/>
    <xf numFmtId="0" fontId="195" fillId="0" borderId="0">
      <alignment vertical="top"/>
    </xf>
    <xf numFmtId="6" fontId="16" fillId="0" borderId="0" applyFont="0" applyFill="0" applyBorder="0" applyAlignment="0" applyProtection="0"/>
    <xf numFmtId="0" fontId="38" fillId="41" borderId="0" applyNumberFormat="0" applyBorder="0" applyAlignment="0" applyProtection="0"/>
    <xf numFmtId="0" fontId="42" fillId="43" borderId="0" applyNumberFormat="0" applyBorder="0" applyAlignment="0" applyProtection="0"/>
    <xf numFmtId="0" fontId="50" fillId="73" borderId="16" applyNumberFormat="0" applyAlignment="0" applyProtection="0"/>
    <xf numFmtId="0" fontId="50" fillId="73" borderId="16" applyNumberFormat="0" applyAlignment="0" applyProtection="0"/>
    <xf numFmtId="41" fontId="9" fillId="0" borderId="0" applyFont="0" applyFill="0" applyBorder="0" applyAlignment="0" applyProtection="0"/>
    <xf numFmtId="43" fontId="162" fillId="0" borderId="0" applyFont="0" applyFill="0" applyBorder="0" applyAlignment="0" applyProtection="0"/>
    <xf numFmtId="43" fontId="162" fillId="0" borderId="0" applyFont="0" applyFill="0" applyBorder="0" applyAlignment="0" applyProtection="0"/>
    <xf numFmtId="187" fontId="162" fillId="0" borderId="0" applyFont="0" applyFill="0" applyBorder="0" applyAlignment="0" applyProtection="0"/>
    <xf numFmtId="43" fontId="162" fillId="0" borderId="0" applyFont="0" applyFill="0" applyBorder="0" applyAlignment="0" applyProtection="0"/>
    <xf numFmtId="43" fontId="162" fillId="0" borderId="0" applyFont="0" applyFill="0" applyBorder="0" applyAlignment="0" applyProtection="0"/>
    <xf numFmtId="187" fontId="162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87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87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229" fontId="72" fillId="0" borderId="0"/>
    <xf numFmtId="0" fontId="196" fillId="0" borderId="0" applyNumberFormat="0" applyFill="0" applyBorder="0" applyAlignment="0" applyProtection="0"/>
    <xf numFmtId="0" fontId="196" fillId="0" borderId="0" applyNumberFormat="0" applyFill="0" applyBorder="0" applyAlignment="0" applyProtection="0"/>
    <xf numFmtId="0" fontId="197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196" fillId="0" borderId="0" applyNumberFormat="0" applyFill="0" applyBorder="0" applyAlignment="0" applyProtection="0"/>
    <xf numFmtId="0" fontId="196" fillId="0" borderId="0" applyNumberFormat="0" applyFill="0" applyBorder="0" applyAlignment="0" applyProtection="0"/>
    <xf numFmtId="0" fontId="196" fillId="0" borderId="0" applyNumberFormat="0" applyFill="0" applyBorder="0" applyAlignment="0" applyProtection="0"/>
    <xf numFmtId="0" fontId="198" fillId="0" borderId="0" applyNumberFormat="0" applyFill="0" applyBorder="0" applyAlignment="0" applyProtection="0"/>
    <xf numFmtId="0" fontId="199" fillId="0" borderId="0" applyNumberFormat="0" applyFill="0" applyBorder="0" applyAlignment="0" applyProtection="0">
      <alignment vertical="top"/>
      <protection locked="0"/>
    </xf>
    <xf numFmtId="0" fontId="200" fillId="0" borderId="0" applyNumberFormat="0" applyFill="0" applyBorder="0" applyAlignment="0" applyProtection="0">
      <alignment vertical="top"/>
      <protection locked="0"/>
    </xf>
    <xf numFmtId="0" fontId="201" fillId="45" borderId="39" applyNumberFormat="0" applyAlignment="0" applyProtection="0"/>
    <xf numFmtId="0" fontId="173" fillId="35" borderId="39" applyNumberFormat="0" applyAlignment="0" applyProtection="0"/>
    <xf numFmtId="0" fontId="173" fillId="35" borderId="39" applyNumberFormat="0" applyAlignment="0" applyProtection="0"/>
    <xf numFmtId="0" fontId="201" fillId="45" borderId="39" applyNumberFormat="0" applyAlignment="0" applyProtection="0"/>
    <xf numFmtId="0" fontId="173" fillId="35" borderId="39" applyNumberFormat="0" applyAlignment="0" applyProtection="0"/>
    <xf numFmtId="0" fontId="201" fillId="45" borderId="39" applyNumberFormat="0" applyAlignment="0" applyProtection="0"/>
    <xf numFmtId="0" fontId="201" fillId="45" borderId="39" applyNumberFormat="0" applyAlignment="0" applyProtection="0"/>
    <xf numFmtId="0" fontId="201" fillId="45" borderId="39" applyNumberFormat="0" applyAlignment="0" applyProtection="0"/>
    <xf numFmtId="0" fontId="201" fillId="45" borderId="39" applyNumberFormat="0" applyAlignment="0" applyProtection="0"/>
    <xf numFmtId="0" fontId="201" fillId="45" borderId="39" applyNumberFormat="0" applyAlignment="0" applyProtection="0"/>
    <xf numFmtId="0" fontId="201" fillId="45" borderId="39" applyNumberFormat="0" applyAlignment="0" applyProtection="0"/>
    <xf numFmtId="0" fontId="201" fillId="45" borderId="39" applyNumberFormat="0" applyAlignment="0" applyProtection="0"/>
    <xf numFmtId="0" fontId="201" fillId="45" borderId="39" applyNumberFormat="0" applyAlignment="0" applyProtection="0"/>
    <xf numFmtId="0" fontId="201" fillId="45" borderId="39" applyNumberFormat="0" applyAlignment="0" applyProtection="0"/>
    <xf numFmtId="0" fontId="201" fillId="45" borderId="39" applyNumberFormat="0" applyAlignment="0" applyProtection="0"/>
    <xf numFmtId="0" fontId="201" fillId="45" borderId="39" applyNumberFormat="0" applyAlignment="0" applyProtection="0"/>
    <xf numFmtId="0" fontId="201" fillId="45" borderId="39" applyNumberFormat="0" applyAlignment="0" applyProtection="0"/>
    <xf numFmtId="0" fontId="201" fillId="45" borderId="39" applyNumberFormat="0" applyAlignment="0" applyProtection="0"/>
    <xf numFmtId="0" fontId="201" fillId="45" borderId="39" applyNumberFormat="0" applyAlignment="0" applyProtection="0"/>
    <xf numFmtId="0" fontId="201" fillId="45" borderId="39" applyNumberFormat="0" applyAlignment="0" applyProtection="0"/>
    <xf numFmtId="0" fontId="201" fillId="45" borderId="39" applyNumberFormat="0" applyAlignment="0" applyProtection="0"/>
    <xf numFmtId="0" fontId="201" fillId="45" borderId="39" applyNumberFormat="0" applyAlignment="0" applyProtection="0"/>
    <xf numFmtId="0" fontId="201" fillId="45" borderId="39" applyNumberFormat="0" applyAlignment="0" applyProtection="0"/>
    <xf numFmtId="0" fontId="201" fillId="45" borderId="39" applyNumberFormat="0" applyAlignment="0" applyProtection="0"/>
    <xf numFmtId="0" fontId="201" fillId="45" borderId="39" applyNumberFormat="0" applyAlignment="0" applyProtection="0"/>
    <xf numFmtId="0" fontId="201" fillId="45" borderId="39" applyNumberFormat="0" applyAlignment="0" applyProtection="0"/>
    <xf numFmtId="0" fontId="201" fillId="45" borderId="39" applyNumberFormat="0" applyAlignment="0" applyProtection="0"/>
    <xf numFmtId="0" fontId="201" fillId="45" borderId="39" applyNumberFormat="0" applyAlignment="0" applyProtection="0"/>
    <xf numFmtId="0" fontId="201" fillId="45" borderId="39" applyNumberFormat="0" applyAlignment="0" applyProtection="0"/>
    <xf numFmtId="0" fontId="201" fillId="45" borderId="39" applyNumberFormat="0" applyAlignment="0" applyProtection="0"/>
    <xf numFmtId="0" fontId="201" fillId="45" borderId="39" applyNumberFormat="0" applyAlignment="0" applyProtection="0"/>
    <xf numFmtId="0" fontId="201" fillId="45" borderId="39" applyNumberFormat="0" applyAlignment="0" applyProtection="0"/>
    <xf numFmtId="0" fontId="201" fillId="45" borderId="39" applyNumberFormat="0" applyAlignment="0" applyProtection="0"/>
    <xf numFmtId="0" fontId="201" fillId="45" borderId="39" applyNumberFormat="0" applyAlignment="0" applyProtection="0"/>
    <xf numFmtId="0" fontId="201" fillId="45" borderId="39" applyNumberFormat="0" applyAlignment="0" applyProtection="0"/>
    <xf numFmtId="0" fontId="201" fillId="45" borderId="39" applyNumberFormat="0" applyAlignment="0" applyProtection="0"/>
    <xf numFmtId="0" fontId="201" fillId="45" borderId="39" applyNumberFormat="0" applyAlignment="0" applyProtection="0"/>
    <xf numFmtId="0" fontId="201" fillId="45" borderId="39" applyNumberFormat="0" applyAlignment="0" applyProtection="0"/>
    <xf numFmtId="0" fontId="201" fillId="45" borderId="39" applyNumberFormat="0" applyAlignment="0" applyProtection="0"/>
    <xf numFmtId="0" fontId="201" fillId="45" borderId="39" applyNumberFormat="0" applyAlignment="0" applyProtection="0"/>
    <xf numFmtId="0" fontId="201" fillId="45" borderId="39" applyNumberFormat="0" applyAlignment="0" applyProtection="0"/>
    <xf numFmtId="0" fontId="201" fillId="45" borderId="39" applyNumberFormat="0" applyAlignment="0" applyProtection="0"/>
    <xf numFmtId="0" fontId="201" fillId="45" borderId="39" applyNumberFormat="0" applyAlignment="0" applyProtection="0"/>
    <xf numFmtId="0" fontId="201" fillId="45" borderId="39" applyNumberFormat="0" applyAlignment="0" applyProtection="0"/>
    <xf numFmtId="0" fontId="201" fillId="45" borderId="39" applyNumberFormat="0" applyAlignment="0" applyProtection="0"/>
    <xf numFmtId="0" fontId="201" fillId="45" borderId="39" applyNumberFormat="0" applyAlignment="0" applyProtection="0"/>
    <xf numFmtId="0" fontId="201" fillId="45" borderId="39" applyNumberFormat="0" applyAlignment="0" applyProtection="0"/>
    <xf numFmtId="0" fontId="201" fillId="45" borderId="39" applyNumberFormat="0" applyAlignment="0" applyProtection="0"/>
    <xf numFmtId="0" fontId="201" fillId="45" borderId="39" applyNumberFormat="0" applyAlignment="0" applyProtection="0"/>
    <xf numFmtId="0" fontId="201" fillId="45" borderId="39" applyNumberFormat="0" applyAlignment="0" applyProtection="0"/>
    <xf numFmtId="0" fontId="201" fillId="45" borderId="39" applyNumberFormat="0" applyAlignment="0" applyProtection="0"/>
    <xf numFmtId="0" fontId="201" fillId="45" borderId="39" applyNumberFormat="0" applyAlignment="0" applyProtection="0"/>
    <xf numFmtId="0" fontId="201" fillId="45" borderId="39" applyNumberFormat="0" applyAlignment="0" applyProtection="0"/>
    <xf numFmtId="0" fontId="201" fillId="45" borderId="39" applyNumberFormat="0" applyAlignment="0" applyProtection="0"/>
    <xf numFmtId="0" fontId="201" fillId="45" borderId="39" applyNumberFormat="0" applyAlignment="0" applyProtection="0"/>
    <xf numFmtId="0" fontId="201" fillId="45" borderId="39" applyNumberFormat="0" applyAlignment="0" applyProtection="0"/>
    <xf numFmtId="0" fontId="201" fillId="45" borderId="39" applyNumberFormat="0" applyAlignment="0" applyProtection="0"/>
    <xf numFmtId="0" fontId="201" fillId="45" borderId="39" applyNumberFormat="0" applyAlignment="0" applyProtection="0"/>
    <xf numFmtId="0" fontId="201" fillId="45" borderId="39" applyNumberFormat="0" applyAlignment="0" applyProtection="0"/>
    <xf numFmtId="0" fontId="201" fillId="45" borderId="39" applyNumberFormat="0" applyAlignment="0" applyProtection="0"/>
    <xf numFmtId="0" fontId="201" fillId="45" borderId="39" applyNumberFormat="0" applyAlignment="0" applyProtection="0"/>
    <xf numFmtId="0" fontId="201" fillId="45" borderId="39" applyNumberFormat="0" applyAlignment="0" applyProtection="0"/>
    <xf numFmtId="0" fontId="201" fillId="45" borderId="39" applyNumberFormat="0" applyAlignment="0" applyProtection="0"/>
    <xf numFmtId="0" fontId="201" fillId="45" borderId="39" applyNumberFormat="0" applyAlignment="0" applyProtection="0"/>
    <xf numFmtId="0" fontId="201" fillId="45" borderId="39" applyNumberFormat="0" applyAlignment="0" applyProtection="0"/>
    <xf numFmtId="0" fontId="201" fillId="45" borderId="39" applyNumberFormat="0" applyAlignment="0" applyProtection="0"/>
    <xf numFmtId="0" fontId="201" fillId="45" borderId="39" applyNumberFormat="0" applyAlignment="0" applyProtection="0"/>
    <xf numFmtId="0" fontId="201" fillId="45" borderId="39" applyNumberFormat="0" applyAlignment="0" applyProtection="0"/>
    <xf numFmtId="0" fontId="201" fillId="45" borderId="39" applyNumberFormat="0" applyAlignment="0" applyProtection="0"/>
    <xf numFmtId="0" fontId="201" fillId="45" borderId="39" applyNumberFormat="0" applyAlignment="0" applyProtection="0"/>
    <xf numFmtId="0" fontId="201" fillId="45" borderId="39" applyNumberFormat="0" applyAlignment="0" applyProtection="0"/>
    <xf numFmtId="0" fontId="201" fillId="45" borderId="39" applyNumberFormat="0" applyAlignment="0" applyProtection="0"/>
    <xf numFmtId="0" fontId="201" fillId="45" borderId="39" applyNumberFormat="0" applyAlignment="0" applyProtection="0"/>
    <xf numFmtId="0" fontId="201" fillId="45" borderId="39" applyNumberFormat="0" applyAlignment="0" applyProtection="0"/>
    <xf numFmtId="0" fontId="201" fillId="45" borderId="39" applyNumberFormat="0" applyAlignment="0" applyProtection="0"/>
    <xf numFmtId="0" fontId="201" fillId="45" borderId="39" applyNumberFormat="0" applyAlignment="0" applyProtection="0"/>
    <xf numFmtId="0" fontId="201" fillId="45" borderId="39" applyNumberFormat="0" applyAlignment="0" applyProtection="0"/>
    <xf numFmtId="0" fontId="201" fillId="45" borderId="39" applyNumberFormat="0" applyAlignment="0" applyProtection="0"/>
    <xf numFmtId="0" fontId="201" fillId="45" borderId="39" applyNumberFormat="0" applyAlignment="0" applyProtection="0"/>
    <xf numFmtId="0" fontId="201" fillId="45" borderId="39" applyNumberFormat="0" applyAlignment="0" applyProtection="0"/>
    <xf numFmtId="0" fontId="201" fillId="45" borderId="39" applyNumberFormat="0" applyAlignment="0" applyProtection="0"/>
    <xf numFmtId="0" fontId="201" fillId="45" borderId="39" applyNumberFormat="0" applyAlignment="0" applyProtection="0"/>
    <xf numFmtId="0" fontId="201" fillId="45" borderId="39" applyNumberFormat="0" applyAlignment="0" applyProtection="0"/>
    <xf numFmtId="0" fontId="201" fillId="45" borderId="39" applyNumberFormat="0" applyAlignment="0" applyProtection="0"/>
    <xf numFmtId="0" fontId="201" fillId="45" borderId="39" applyNumberFormat="0" applyAlignment="0" applyProtection="0"/>
    <xf numFmtId="0" fontId="201" fillId="45" borderId="39" applyNumberFormat="0" applyAlignment="0" applyProtection="0"/>
    <xf numFmtId="0" fontId="201" fillId="45" borderId="39" applyNumberFormat="0" applyAlignment="0" applyProtection="0"/>
    <xf numFmtId="0" fontId="201" fillId="45" borderId="39" applyNumberFormat="0" applyAlignment="0" applyProtection="0"/>
    <xf numFmtId="0" fontId="201" fillId="45" borderId="39" applyNumberFormat="0" applyAlignment="0" applyProtection="0"/>
    <xf numFmtId="0" fontId="201" fillId="45" borderId="39" applyNumberFormat="0" applyAlignment="0" applyProtection="0"/>
    <xf numFmtId="0" fontId="201" fillId="45" borderId="39" applyNumberFormat="0" applyAlignment="0" applyProtection="0"/>
    <xf numFmtId="0" fontId="201" fillId="45" borderId="39" applyNumberFormat="0" applyAlignment="0" applyProtection="0"/>
    <xf numFmtId="0" fontId="201" fillId="45" borderId="39" applyNumberFormat="0" applyAlignment="0" applyProtection="0"/>
    <xf numFmtId="0" fontId="201" fillId="45" borderId="39" applyNumberFormat="0" applyAlignment="0" applyProtection="0"/>
    <xf numFmtId="0" fontId="201" fillId="45" borderId="39" applyNumberFormat="0" applyAlignment="0" applyProtection="0"/>
    <xf numFmtId="0" fontId="201" fillId="45" borderId="39" applyNumberFormat="0" applyAlignment="0" applyProtection="0"/>
    <xf numFmtId="0" fontId="201" fillId="45" borderId="39" applyNumberFormat="0" applyAlignment="0" applyProtection="0"/>
    <xf numFmtId="0" fontId="201" fillId="45" borderId="39" applyNumberFormat="0" applyAlignment="0" applyProtection="0"/>
    <xf numFmtId="0" fontId="201" fillId="45" borderId="39" applyNumberFormat="0" applyAlignment="0" applyProtection="0"/>
    <xf numFmtId="0" fontId="201" fillId="45" borderId="39" applyNumberFormat="0" applyAlignment="0" applyProtection="0"/>
    <xf numFmtId="0" fontId="201" fillId="45" borderId="39" applyNumberFormat="0" applyAlignment="0" applyProtection="0"/>
    <xf numFmtId="0" fontId="201" fillId="45" borderId="39" applyNumberFormat="0" applyAlignment="0" applyProtection="0"/>
    <xf numFmtId="0" fontId="201" fillId="45" borderId="39" applyNumberFormat="0" applyAlignment="0" applyProtection="0"/>
    <xf numFmtId="0" fontId="201" fillId="45" borderId="39" applyNumberFormat="0" applyAlignment="0" applyProtection="0"/>
    <xf numFmtId="0" fontId="201" fillId="45" borderId="39" applyNumberFormat="0" applyAlignment="0" applyProtection="0"/>
    <xf numFmtId="0" fontId="201" fillId="45" borderId="39" applyNumberFormat="0" applyAlignment="0" applyProtection="0"/>
    <xf numFmtId="0" fontId="201" fillId="45" borderId="39" applyNumberFormat="0" applyAlignment="0" applyProtection="0"/>
    <xf numFmtId="0" fontId="201" fillId="45" borderId="39" applyNumberFormat="0" applyAlignment="0" applyProtection="0"/>
    <xf numFmtId="0" fontId="201" fillId="45" borderId="39" applyNumberFormat="0" applyAlignment="0" applyProtection="0"/>
    <xf numFmtId="0" fontId="201" fillId="45" borderId="39" applyNumberFormat="0" applyAlignment="0" applyProtection="0"/>
    <xf numFmtId="0" fontId="201" fillId="45" borderId="39" applyNumberFormat="0" applyAlignment="0" applyProtection="0"/>
    <xf numFmtId="0" fontId="201" fillId="45" borderId="39" applyNumberFormat="0" applyAlignment="0" applyProtection="0"/>
    <xf numFmtId="0" fontId="201" fillId="45" borderId="39" applyNumberFormat="0" applyAlignment="0" applyProtection="0"/>
    <xf numFmtId="0" fontId="201" fillId="45" borderId="39" applyNumberFormat="0" applyAlignment="0" applyProtection="0"/>
    <xf numFmtId="0" fontId="201" fillId="45" borderId="39" applyNumberFormat="0" applyAlignment="0" applyProtection="0"/>
    <xf numFmtId="0" fontId="201" fillId="45" borderId="39" applyNumberFormat="0" applyAlignment="0" applyProtection="0"/>
    <xf numFmtId="0" fontId="201" fillId="45" borderId="39" applyNumberFormat="0" applyAlignment="0" applyProtection="0"/>
    <xf numFmtId="0" fontId="201" fillId="45" borderId="39" applyNumberFormat="0" applyAlignment="0" applyProtection="0"/>
    <xf numFmtId="0" fontId="201" fillId="45" borderId="39" applyNumberFormat="0" applyAlignment="0" applyProtection="0"/>
    <xf numFmtId="0" fontId="201" fillId="45" borderId="39" applyNumberFormat="0" applyAlignment="0" applyProtection="0"/>
    <xf numFmtId="0" fontId="201" fillId="45" borderId="39" applyNumberFormat="0" applyAlignment="0" applyProtection="0"/>
    <xf numFmtId="0" fontId="201" fillId="45" borderId="39" applyNumberFormat="0" applyAlignment="0" applyProtection="0"/>
    <xf numFmtId="0" fontId="201" fillId="45" borderId="39" applyNumberFormat="0" applyAlignment="0" applyProtection="0"/>
    <xf numFmtId="0" fontId="201" fillId="45" borderId="39" applyNumberFormat="0" applyAlignment="0" applyProtection="0"/>
    <xf numFmtId="0" fontId="201" fillId="45" borderId="39" applyNumberFormat="0" applyAlignment="0" applyProtection="0"/>
    <xf numFmtId="0" fontId="201" fillId="45" borderId="39" applyNumberFormat="0" applyAlignment="0" applyProtection="0"/>
    <xf numFmtId="0" fontId="201" fillId="45" borderId="39" applyNumberFormat="0" applyAlignment="0" applyProtection="0"/>
    <xf numFmtId="0" fontId="201" fillId="45" borderId="39" applyNumberFormat="0" applyAlignment="0" applyProtection="0"/>
    <xf numFmtId="0" fontId="201" fillId="45" borderId="39" applyNumberFormat="0" applyAlignment="0" applyProtection="0"/>
    <xf numFmtId="0" fontId="201" fillId="45" borderId="39" applyNumberFormat="0" applyAlignment="0" applyProtection="0"/>
    <xf numFmtId="0" fontId="201" fillId="45" borderId="39" applyNumberFormat="0" applyAlignment="0" applyProtection="0"/>
    <xf numFmtId="0" fontId="201" fillId="45" borderId="39" applyNumberFormat="0" applyAlignment="0" applyProtection="0"/>
    <xf numFmtId="0" fontId="201" fillId="45" borderId="39" applyNumberFormat="0" applyAlignment="0" applyProtection="0"/>
    <xf numFmtId="0" fontId="201" fillId="45" borderId="39" applyNumberFormat="0" applyAlignment="0" applyProtection="0"/>
    <xf numFmtId="0" fontId="201" fillId="45" borderId="39" applyNumberFormat="0" applyAlignment="0" applyProtection="0"/>
    <xf numFmtId="0" fontId="201" fillId="45" borderId="39" applyNumberFormat="0" applyAlignment="0" applyProtection="0"/>
    <xf numFmtId="0" fontId="201" fillId="45" borderId="39" applyNumberFormat="0" applyAlignment="0" applyProtection="0"/>
    <xf numFmtId="0" fontId="201" fillId="45" borderId="39" applyNumberFormat="0" applyAlignment="0" applyProtection="0"/>
    <xf numFmtId="0" fontId="201" fillId="45" borderId="39" applyNumberFormat="0" applyAlignment="0" applyProtection="0"/>
    <xf numFmtId="0" fontId="201" fillId="45" borderId="39" applyNumberFormat="0" applyAlignment="0" applyProtection="0"/>
    <xf numFmtId="0" fontId="201" fillId="45" borderId="39" applyNumberFormat="0" applyAlignment="0" applyProtection="0"/>
    <xf numFmtId="0" fontId="201" fillId="45" borderId="39" applyNumberFormat="0" applyAlignment="0" applyProtection="0"/>
    <xf numFmtId="0" fontId="201" fillId="45" borderId="39" applyNumberFormat="0" applyAlignment="0" applyProtection="0"/>
    <xf numFmtId="0" fontId="201" fillId="45" borderId="39" applyNumberFormat="0" applyAlignment="0" applyProtection="0"/>
    <xf numFmtId="0" fontId="201" fillId="45" borderId="39" applyNumberFormat="0" applyAlignment="0" applyProtection="0"/>
    <xf numFmtId="0" fontId="201" fillId="45" borderId="39" applyNumberFormat="0" applyAlignment="0" applyProtection="0"/>
    <xf numFmtId="0" fontId="201" fillId="45" borderId="39" applyNumberFormat="0" applyAlignment="0" applyProtection="0"/>
    <xf numFmtId="0" fontId="201" fillId="45" borderId="39" applyNumberFormat="0" applyAlignment="0" applyProtection="0"/>
    <xf numFmtId="0" fontId="201" fillId="45" borderId="39" applyNumberFormat="0" applyAlignment="0" applyProtection="0"/>
    <xf numFmtId="0" fontId="201" fillId="45" borderId="39" applyNumberFormat="0" applyAlignment="0" applyProtection="0"/>
    <xf numFmtId="0" fontId="201" fillId="45" borderId="39" applyNumberFormat="0" applyAlignment="0" applyProtection="0"/>
    <xf numFmtId="0" fontId="201" fillId="45" borderId="39" applyNumberFormat="0" applyAlignment="0" applyProtection="0"/>
    <xf numFmtId="0" fontId="201" fillId="45" borderId="39" applyNumberFormat="0" applyAlignment="0" applyProtection="0"/>
    <xf numFmtId="0" fontId="201" fillId="45" borderId="39" applyNumberFormat="0" applyAlignment="0" applyProtection="0"/>
    <xf numFmtId="0" fontId="201" fillId="45" borderId="39" applyNumberFormat="0" applyAlignment="0" applyProtection="0"/>
    <xf numFmtId="0" fontId="201" fillId="45" borderId="39" applyNumberFormat="0" applyAlignment="0" applyProtection="0"/>
    <xf numFmtId="0" fontId="201" fillId="45" borderId="39" applyNumberFormat="0" applyAlignment="0" applyProtection="0"/>
    <xf numFmtId="0" fontId="201" fillId="45" borderId="39" applyNumberFormat="0" applyAlignment="0" applyProtection="0"/>
    <xf numFmtId="0" fontId="201" fillId="45" borderId="39" applyNumberFormat="0" applyAlignment="0" applyProtection="0"/>
    <xf numFmtId="0" fontId="201" fillId="45" borderId="39" applyNumberFormat="0" applyAlignment="0" applyProtection="0"/>
    <xf numFmtId="0" fontId="201" fillId="45" borderId="39" applyNumberFormat="0" applyAlignment="0" applyProtection="0"/>
    <xf numFmtId="0" fontId="201" fillId="45" borderId="39" applyNumberFormat="0" applyAlignment="0" applyProtection="0"/>
    <xf numFmtId="0" fontId="201" fillId="45" borderId="39" applyNumberFormat="0" applyAlignment="0" applyProtection="0"/>
    <xf numFmtId="0" fontId="201" fillId="45" borderId="39" applyNumberFormat="0" applyAlignment="0" applyProtection="0"/>
    <xf numFmtId="0" fontId="201" fillId="45" borderId="39" applyNumberFormat="0" applyAlignment="0" applyProtection="0"/>
    <xf numFmtId="0" fontId="201" fillId="45" borderId="39" applyNumberFormat="0" applyAlignment="0" applyProtection="0"/>
    <xf numFmtId="0" fontId="201" fillId="45" borderId="39" applyNumberFormat="0" applyAlignment="0" applyProtection="0"/>
    <xf numFmtId="0" fontId="201" fillId="45" borderId="39" applyNumberFormat="0" applyAlignment="0" applyProtection="0"/>
    <xf numFmtId="0" fontId="201" fillId="45" borderId="39" applyNumberFormat="0" applyAlignment="0" applyProtection="0"/>
    <xf numFmtId="0" fontId="201" fillId="45" borderId="39" applyNumberFormat="0" applyAlignment="0" applyProtection="0"/>
    <xf numFmtId="0" fontId="201" fillId="45" borderId="39" applyNumberFormat="0" applyAlignment="0" applyProtection="0"/>
    <xf numFmtId="0" fontId="201" fillId="45" borderId="39" applyNumberFormat="0" applyAlignment="0" applyProtection="0"/>
    <xf numFmtId="0" fontId="201" fillId="45" borderId="39" applyNumberFormat="0" applyAlignment="0" applyProtection="0"/>
    <xf numFmtId="0" fontId="201" fillId="45" borderId="39" applyNumberFormat="0" applyAlignment="0" applyProtection="0"/>
    <xf numFmtId="0" fontId="201" fillId="45" borderId="39" applyNumberFormat="0" applyAlignment="0" applyProtection="0"/>
    <xf numFmtId="0" fontId="201" fillId="45" borderId="39" applyNumberFormat="0" applyAlignment="0" applyProtection="0"/>
    <xf numFmtId="0" fontId="201" fillId="45" borderId="39" applyNumberFormat="0" applyAlignment="0" applyProtection="0"/>
    <xf numFmtId="0" fontId="201" fillId="45" borderId="39" applyNumberFormat="0" applyAlignment="0" applyProtection="0"/>
    <xf numFmtId="0" fontId="201" fillId="45" borderId="39" applyNumberFormat="0" applyAlignment="0" applyProtection="0"/>
    <xf numFmtId="0" fontId="201" fillId="45" borderId="39" applyNumberFormat="0" applyAlignment="0" applyProtection="0"/>
    <xf numFmtId="0" fontId="201" fillId="45" borderId="39" applyNumberFormat="0" applyAlignment="0" applyProtection="0"/>
    <xf numFmtId="0" fontId="201" fillId="45" borderId="39" applyNumberFormat="0" applyAlignment="0" applyProtection="0"/>
    <xf numFmtId="0" fontId="201" fillId="45" borderId="39" applyNumberFormat="0" applyAlignment="0" applyProtection="0"/>
    <xf numFmtId="0" fontId="201" fillId="45" borderId="39" applyNumberFormat="0" applyAlignment="0" applyProtection="0"/>
    <xf numFmtId="0" fontId="201" fillId="45" borderId="39" applyNumberFormat="0" applyAlignment="0" applyProtection="0"/>
    <xf numFmtId="0" fontId="201" fillId="45" borderId="39" applyNumberFormat="0" applyAlignment="0" applyProtection="0"/>
    <xf numFmtId="0" fontId="201" fillId="45" borderId="39" applyNumberFormat="0" applyAlignment="0" applyProtection="0"/>
    <xf numFmtId="0" fontId="201" fillId="45" borderId="39" applyNumberFormat="0" applyAlignment="0" applyProtection="0"/>
    <xf numFmtId="0" fontId="201" fillId="45" borderId="39" applyNumberFormat="0" applyAlignment="0" applyProtection="0"/>
    <xf numFmtId="0" fontId="201" fillId="45" borderId="39" applyNumberFormat="0" applyAlignment="0" applyProtection="0"/>
    <xf numFmtId="0" fontId="201" fillId="45" borderId="39" applyNumberFormat="0" applyAlignment="0" applyProtection="0"/>
    <xf numFmtId="0" fontId="201" fillId="45" borderId="39" applyNumberFormat="0" applyAlignment="0" applyProtection="0"/>
    <xf numFmtId="0" fontId="201" fillId="45" borderId="39" applyNumberFormat="0" applyAlignment="0" applyProtection="0"/>
    <xf numFmtId="0" fontId="201" fillId="45" borderId="39" applyNumberFormat="0" applyAlignment="0" applyProtection="0"/>
    <xf numFmtId="0" fontId="201" fillId="45" borderId="39" applyNumberFormat="0" applyAlignment="0" applyProtection="0"/>
    <xf numFmtId="0" fontId="201" fillId="45" borderId="39" applyNumberFormat="0" applyAlignment="0" applyProtection="0"/>
    <xf numFmtId="0" fontId="201" fillId="45" borderId="39" applyNumberFormat="0" applyAlignment="0" applyProtection="0"/>
    <xf numFmtId="0" fontId="201" fillId="45" borderId="39" applyNumberFormat="0" applyAlignment="0" applyProtection="0"/>
    <xf numFmtId="0" fontId="201" fillId="45" borderId="39" applyNumberFormat="0" applyAlignment="0" applyProtection="0"/>
    <xf numFmtId="0" fontId="201" fillId="45" borderId="39" applyNumberFormat="0" applyAlignment="0" applyProtection="0"/>
    <xf numFmtId="0" fontId="201" fillId="45" borderId="39" applyNumberFormat="0" applyAlignment="0" applyProtection="0"/>
    <xf numFmtId="0" fontId="201" fillId="45" borderId="39" applyNumberFormat="0" applyAlignment="0" applyProtection="0"/>
    <xf numFmtId="0" fontId="201" fillId="45" borderId="39" applyNumberFormat="0" applyAlignment="0" applyProtection="0"/>
    <xf numFmtId="0" fontId="201" fillId="45" borderId="39" applyNumberFormat="0" applyAlignment="0" applyProtection="0"/>
    <xf numFmtId="0" fontId="201" fillId="45" borderId="39" applyNumberFormat="0" applyAlignment="0" applyProtection="0"/>
    <xf numFmtId="0" fontId="201" fillId="45" borderId="39" applyNumberFormat="0" applyAlignment="0" applyProtection="0"/>
    <xf numFmtId="0" fontId="201" fillId="45" borderId="39" applyNumberFormat="0" applyAlignment="0" applyProtection="0"/>
    <xf numFmtId="0" fontId="201" fillId="45" borderId="39" applyNumberFormat="0" applyAlignment="0" applyProtection="0"/>
    <xf numFmtId="0" fontId="201" fillId="45" borderId="39" applyNumberFormat="0" applyAlignment="0" applyProtection="0"/>
    <xf numFmtId="0" fontId="201" fillId="45" borderId="39" applyNumberFormat="0" applyAlignment="0" applyProtection="0"/>
    <xf numFmtId="0" fontId="201" fillId="45" borderId="39" applyNumberFormat="0" applyAlignment="0" applyProtection="0"/>
    <xf numFmtId="0" fontId="201" fillId="45" borderId="39" applyNumberFormat="0" applyAlignment="0" applyProtection="0"/>
    <xf numFmtId="0" fontId="201" fillId="45" borderId="39" applyNumberFormat="0" applyAlignment="0" applyProtection="0"/>
    <xf numFmtId="0" fontId="201" fillId="45" borderId="39" applyNumberFormat="0" applyAlignment="0" applyProtection="0"/>
    <xf numFmtId="0" fontId="201" fillId="45" borderId="39" applyNumberFormat="0" applyAlignment="0" applyProtection="0"/>
    <xf numFmtId="0" fontId="201" fillId="45" borderId="39" applyNumberFormat="0" applyAlignment="0" applyProtection="0"/>
    <xf numFmtId="0" fontId="201" fillId="45" borderId="39" applyNumberFormat="0" applyAlignment="0" applyProtection="0"/>
    <xf numFmtId="0" fontId="201" fillId="45" borderId="39" applyNumberFormat="0" applyAlignment="0" applyProtection="0"/>
    <xf numFmtId="0" fontId="201" fillId="45" borderId="39" applyNumberFormat="0" applyAlignment="0" applyProtection="0"/>
    <xf numFmtId="0" fontId="201" fillId="45" borderId="39" applyNumberFormat="0" applyAlignment="0" applyProtection="0"/>
    <xf numFmtId="0" fontId="201" fillId="45" borderId="39" applyNumberFormat="0" applyAlignment="0" applyProtection="0"/>
    <xf numFmtId="0" fontId="201" fillId="45" borderId="39" applyNumberFormat="0" applyAlignment="0" applyProtection="0"/>
    <xf numFmtId="0" fontId="201" fillId="45" borderId="39" applyNumberFormat="0" applyAlignment="0" applyProtection="0"/>
    <xf numFmtId="0" fontId="201" fillId="45" borderId="39" applyNumberFormat="0" applyAlignment="0" applyProtection="0"/>
    <xf numFmtId="0" fontId="201" fillId="45" borderId="39" applyNumberFormat="0" applyAlignment="0" applyProtection="0"/>
    <xf numFmtId="0" fontId="201" fillId="45" borderId="39" applyNumberFormat="0" applyAlignment="0" applyProtection="0"/>
    <xf numFmtId="0" fontId="201" fillId="45" borderId="39" applyNumberFormat="0" applyAlignment="0" applyProtection="0"/>
    <xf numFmtId="0" fontId="201" fillId="45" borderId="39" applyNumberFormat="0" applyAlignment="0" applyProtection="0"/>
    <xf numFmtId="0" fontId="201" fillId="45" borderId="39" applyNumberFormat="0" applyAlignment="0" applyProtection="0"/>
    <xf numFmtId="0" fontId="201" fillId="45" borderId="39" applyNumberFormat="0" applyAlignment="0" applyProtection="0"/>
    <xf numFmtId="0" fontId="201" fillId="45" borderId="39" applyNumberFormat="0" applyAlignment="0" applyProtection="0"/>
    <xf numFmtId="0" fontId="201" fillId="45" borderId="39" applyNumberFormat="0" applyAlignment="0" applyProtection="0"/>
    <xf numFmtId="0" fontId="201" fillId="45" borderId="39" applyNumberFormat="0" applyAlignment="0" applyProtection="0"/>
    <xf numFmtId="0" fontId="201" fillId="45" borderId="39" applyNumberFormat="0" applyAlignment="0" applyProtection="0"/>
    <xf numFmtId="0" fontId="201" fillId="45" borderId="39" applyNumberFormat="0" applyAlignment="0" applyProtection="0"/>
    <xf numFmtId="0" fontId="201" fillId="45" borderId="39" applyNumberFormat="0" applyAlignment="0" applyProtection="0"/>
    <xf numFmtId="0" fontId="201" fillId="45" borderId="39" applyNumberFormat="0" applyAlignment="0" applyProtection="0"/>
    <xf numFmtId="0" fontId="201" fillId="45" borderId="39" applyNumberFormat="0" applyAlignment="0" applyProtection="0"/>
    <xf numFmtId="0" fontId="201" fillId="45" borderId="39" applyNumberFormat="0" applyAlignment="0" applyProtection="0"/>
    <xf numFmtId="0" fontId="201" fillId="45" borderId="39" applyNumberFormat="0" applyAlignment="0" applyProtection="0"/>
    <xf numFmtId="0" fontId="201" fillId="45" borderId="39" applyNumberFormat="0" applyAlignment="0" applyProtection="0"/>
    <xf numFmtId="0" fontId="173" fillId="35" borderId="39" applyNumberFormat="0" applyAlignment="0" applyProtection="0"/>
    <xf numFmtId="0" fontId="201" fillId="45" borderId="39" applyNumberFormat="0" applyAlignment="0" applyProtection="0"/>
    <xf numFmtId="0" fontId="201" fillId="45" borderId="39" applyNumberFormat="0" applyAlignment="0" applyProtection="0"/>
    <xf numFmtId="0" fontId="201" fillId="45" borderId="39" applyNumberFormat="0" applyAlignment="0" applyProtection="0"/>
    <xf numFmtId="0" fontId="201" fillId="45" borderId="39" applyNumberFormat="0" applyAlignment="0" applyProtection="0"/>
    <xf numFmtId="0" fontId="201" fillId="45" borderId="39" applyNumberFormat="0" applyAlignment="0" applyProtection="0"/>
    <xf numFmtId="0" fontId="173" fillId="35" borderId="39" applyNumberFormat="0" applyAlignment="0" applyProtection="0"/>
    <xf numFmtId="0" fontId="173" fillId="35" borderId="39" applyNumberFormat="0" applyAlignment="0" applyProtection="0"/>
    <xf numFmtId="0" fontId="173" fillId="35" borderId="39" applyNumberFormat="0" applyAlignment="0" applyProtection="0"/>
    <xf numFmtId="0" fontId="173" fillId="35" borderId="39" applyNumberFormat="0" applyAlignment="0" applyProtection="0"/>
    <xf numFmtId="0" fontId="173" fillId="35" borderId="39" applyNumberFormat="0" applyAlignment="0" applyProtection="0"/>
    <xf numFmtId="0" fontId="201" fillId="45" borderId="39" applyNumberFormat="0" applyAlignment="0" applyProtection="0"/>
    <xf numFmtId="0" fontId="201" fillId="45" borderId="39" applyNumberFormat="0" applyAlignment="0" applyProtection="0"/>
    <xf numFmtId="0" fontId="173" fillId="35" borderId="39" applyNumberFormat="0" applyAlignment="0" applyProtection="0"/>
    <xf numFmtId="0" fontId="173" fillId="35" borderId="39" applyNumberFormat="0" applyAlignment="0" applyProtection="0"/>
    <xf numFmtId="0" fontId="173" fillId="35" borderId="39" applyNumberFormat="0" applyAlignment="0" applyProtection="0"/>
    <xf numFmtId="0" fontId="173" fillId="35" borderId="39" applyNumberFormat="0" applyAlignment="0" applyProtection="0"/>
    <xf numFmtId="0" fontId="173" fillId="35" borderId="39" applyNumberFormat="0" applyAlignment="0" applyProtection="0"/>
    <xf numFmtId="0" fontId="173" fillId="35" borderId="39" applyNumberFormat="0" applyAlignment="0" applyProtection="0"/>
    <xf numFmtId="0" fontId="201" fillId="45" borderId="39" applyNumberFormat="0" applyAlignment="0" applyProtection="0"/>
    <xf numFmtId="0" fontId="173" fillId="35" borderId="39" applyNumberFormat="0" applyAlignment="0" applyProtection="0"/>
    <xf numFmtId="0" fontId="202" fillId="36" borderId="15" applyNumberFormat="0" applyAlignment="0" applyProtection="0"/>
    <xf numFmtId="0" fontId="61" fillId="4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61" fillId="46" borderId="15" applyNumberFormat="0" applyAlignment="0" applyProtection="0"/>
    <xf numFmtId="0" fontId="61" fillId="46" borderId="15" applyNumberFormat="0" applyAlignment="0" applyProtection="0"/>
    <xf numFmtId="0" fontId="61" fillId="46" borderId="15" applyNumberFormat="0" applyAlignment="0" applyProtection="0"/>
    <xf numFmtId="0" fontId="61" fillId="46" borderId="15" applyNumberFormat="0" applyAlignment="0" applyProtection="0"/>
    <xf numFmtId="0" fontId="61" fillId="4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61" fillId="46" borderId="15" applyNumberFormat="0" applyAlignment="0" applyProtection="0"/>
    <xf numFmtId="0" fontId="61" fillId="46" borderId="15" applyNumberFormat="0" applyAlignment="0" applyProtection="0"/>
    <xf numFmtId="0" fontId="61" fillId="46" borderId="15" applyNumberFormat="0" applyAlignment="0" applyProtection="0"/>
    <xf numFmtId="0" fontId="61" fillId="46" borderId="15" applyNumberFormat="0" applyAlignment="0" applyProtection="0"/>
    <xf numFmtId="0" fontId="61" fillId="46" borderId="15" applyNumberFormat="0" applyAlignment="0" applyProtection="0"/>
    <xf numFmtId="0" fontId="61" fillId="46" borderId="15" applyNumberFormat="0" applyAlignment="0" applyProtection="0"/>
    <xf numFmtId="0" fontId="202" fillId="36" borderId="15" applyNumberFormat="0" applyAlignment="0" applyProtection="0"/>
    <xf numFmtId="0" fontId="61" fillId="46" borderId="15" applyNumberFormat="0" applyAlignment="0" applyProtection="0"/>
    <xf numFmtId="0" fontId="61" fillId="46" borderId="15" applyNumberFormat="0" applyAlignment="0" applyProtection="0"/>
    <xf numFmtId="0" fontId="61" fillId="46" borderId="15" applyNumberFormat="0" applyAlignment="0" applyProtection="0"/>
    <xf numFmtId="0" fontId="202" fillId="36" borderId="15" applyNumberFormat="0" applyAlignment="0" applyProtection="0"/>
    <xf numFmtId="0" fontId="61" fillId="4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2" fillId="36" borderId="15" applyNumberFormat="0" applyAlignment="0" applyProtection="0"/>
    <xf numFmtId="0" fontId="203" fillId="0" borderId="50" applyNumberFormat="0" applyFill="0" applyAlignment="0" applyProtection="0"/>
    <xf numFmtId="0" fontId="78" fillId="0" borderId="49" applyNumberFormat="0" applyFill="0" applyAlignment="0" applyProtection="0"/>
    <xf numFmtId="0" fontId="78" fillId="0" borderId="49" applyNumberFormat="0" applyFill="0" applyAlignment="0" applyProtection="0"/>
    <xf numFmtId="0" fontId="203" fillId="0" borderId="50" applyNumberFormat="0" applyFill="0" applyAlignment="0" applyProtection="0"/>
    <xf numFmtId="0" fontId="78" fillId="0" borderId="49" applyNumberFormat="0" applyFill="0" applyAlignment="0" applyProtection="0"/>
    <xf numFmtId="0" fontId="203" fillId="0" borderId="50" applyNumberFormat="0" applyFill="0" applyAlignment="0" applyProtection="0"/>
    <xf numFmtId="0" fontId="203" fillId="0" borderId="50" applyNumberFormat="0" applyFill="0" applyAlignment="0" applyProtection="0"/>
    <xf numFmtId="0" fontId="203" fillId="0" borderId="50" applyNumberFormat="0" applyFill="0" applyAlignment="0" applyProtection="0"/>
    <xf numFmtId="0" fontId="203" fillId="0" borderId="50" applyNumberFormat="0" applyFill="0" applyAlignment="0" applyProtection="0"/>
    <xf numFmtId="0" fontId="203" fillId="0" borderId="50" applyNumberFormat="0" applyFill="0" applyAlignment="0" applyProtection="0"/>
    <xf numFmtId="0" fontId="203" fillId="0" borderId="50" applyNumberFormat="0" applyFill="0" applyAlignment="0" applyProtection="0"/>
    <xf numFmtId="0" fontId="203" fillId="0" borderId="50" applyNumberFormat="0" applyFill="0" applyAlignment="0" applyProtection="0"/>
    <xf numFmtId="0" fontId="203" fillId="0" borderId="50" applyNumberFormat="0" applyFill="0" applyAlignment="0" applyProtection="0"/>
    <xf numFmtId="0" fontId="203" fillId="0" borderId="50" applyNumberFormat="0" applyFill="0" applyAlignment="0" applyProtection="0"/>
    <xf numFmtId="0" fontId="203" fillId="0" borderId="50" applyNumberFormat="0" applyFill="0" applyAlignment="0" applyProtection="0"/>
    <xf numFmtId="0" fontId="203" fillId="0" borderId="50" applyNumberFormat="0" applyFill="0" applyAlignment="0" applyProtection="0"/>
    <xf numFmtId="0" fontId="203" fillId="0" borderId="50" applyNumberFormat="0" applyFill="0" applyAlignment="0" applyProtection="0"/>
    <xf numFmtId="0" fontId="203" fillId="0" borderId="50" applyNumberFormat="0" applyFill="0" applyAlignment="0" applyProtection="0"/>
    <xf numFmtId="0" fontId="203" fillId="0" borderId="50" applyNumberFormat="0" applyFill="0" applyAlignment="0" applyProtection="0"/>
    <xf numFmtId="0" fontId="203" fillId="0" borderId="50" applyNumberFormat="0" applyFill="0" applyAlignment="0" applyProtection="0"/>
    <xf numFmtId="0" fontId="203" fillId="0" borderId="50" applyNumberFormat="0" applyFill="0" applyAlignment="0" applyProtection="0"/>
    <xf numFmtId="0" fontId="203" fillId="0" borderId="50" applyNumberFormat="0" applyFill="0" applyAlignment="0" applyProtection="0"/>
    <xf numFmtId="0" fontId="203" fillId="0" borderId="50" applyNumberFormat="0" applyFill="0" applyAlignment="0" applyProtection="0"/>
    <xf numFmtId="0" fontId="203" fillId="0" borderId="50" applyNumberFormat="0" applyFill="0" applyAlignment="0" applyProtection="0"/>
    <xf numFmtId="0" fontId="203" fillId="0" borderId="50" applyNumberFormat="0" applyFill="0" applyAlignment="0" applyProtection="0"/>
    <xf numFmtId="0" fontId="203" fillId="0" borderId="50" applyNumberFormat="0" applyFill="0" applyAlignment="0" applyProtection="0"/>
    <xf numFmtId="0" fontId="203" fillId="0" borderId="50" applyNumberFormat="0" applyFill="0" applyAlignment="0" applyProtection="0"/>
    <xf numFmtId="0" fontId="203" fillId="0" borderId="50" applyNumberFormat="0" applyFill="0" applyAlignment="0" applyProtection="0"/>
    <xf numFmtId="0" fontId="203" fillId="0" borderId="50" applyNumberFormat="0" applyFill="0" applyAlignment="0" applyProtection="0"/>
    <xf numFmtId="0" fontId="203" fillId="0" borderId="50" applyNumberFormat="0" applyFill="0" applyAlignment="0" applyProtection="0"/>
    <xf numFmtId="0" fontId="203" fillId="0" borderId="50" applyNumberFormat="0" applyFill="0" applyAlignment="0" applyProtection="0"/>
    <xf numFmtId="0" fontId="203" fillId="0" borderId="50" applyNumberFormat="0" applyFill="0" applyAlignment="0" applyProtection="0"/>
    <xf numFmtId="0" fontId="203" fillId="0" borderId="50" applyNumberFormat="0" applyFill="0" applyAlignment="0" applyProtection="0"/>
    <xf numFmtId="0" fontId="203" fillId="0" borderId="50" applyNumberFormat="0" applyFill="0" applyAlignment="0" applyProtection="0"/>
    <xf numFmtId="0" fontId="203" fillId="0" borderId="50" applyNumberFormat="0" applyFill="0" applyAlignment="0" applyProtection="0"/>
    <xf numFmtId="0" fontId="203" fillId="0" borderId="50" applyNumberFormat="0" applyFill="0" applyAlignment="0" applyProtection="0"/>
    <xf numFmtId="0" fontId="203" fillId="0" borderId="50" applyNumberFormat="0" applyFill="0" applyAlignment="0" applyProtection="0"/>
    <xf numFmtId="0" fontId="203" fillId="0" borderId="50" applyNumberFormat="0" applyFill="0" applyAlignment="0" applyProtection="0"/>
    <xf numFmtId="0" fontId="203" fillId="0" borderId="50" applyNumberFormat="0" applyFill="0" applyAlignment="0" applyProtection="0"/>
    <xf numFmtId="0" fontId="203" fillId="0" borderId="50" applyNumberFormat="0" applyFill="0" applyAlignment="0" applyProtection="0"/>
    <xf numFmtId="0" fontId="203" fillId="0" borderId="50" applyNumberFormat="0" applyFill="0" applyAlignment="0" applyProtection="0"/>
    <xf numFmtId="0" fontId="203" fillId="0" borderId="50" applyNumberFormat="0" applyFill="0" applyAlignment="0" applyProtection="0"/>
    <xf numFmtId="0" fontId="203" fillId="0" borderId="50" applyNumberFormat="0" applyFill="0" applyAlignment="0" applyProtection="0"/>
    <xf numFmtId="0" fontId="203" fillId="0" borderId="50" applyNumberFormat="0" applyFill="0" applyAlignment="0" applyProtection="0"/>
    <xf numFmtId="0" fontId="203" fillId="0" borderId="50" applyNumberFormat="0" applyFill="0" applyAlignment="0" applyProtection="0"/>
    <xf numFmtId="0" fontId="203" fillId="0" borderId="50" applyNumberFormat="0" applyFill="0" applyAlignment="0" applyProtection="0"/>
    <xf numFmtId="0" fontId="203" fillId="0" borderId="50" applyNumberFormat="0" applyFill="0" applyAlignment="0" applyProtection="0"/>
    <xf numFmtId="0" fontId="203" fillId="0" borderId="50" applyNumberFormat="0" applyFill="0" applyAlignment="0" applyProtection="0"/>
    <xf numFmtId="0" fontId="203" fillId="0" borderId="50" applyNumberFormat="0" applyFill="0" applyAlignment="0" applyProtection="0"/>
    <xf numFmtId="0" fontId="203" fillId="0" borderId="50" applyNumberFormat="0" applyFill="0" applyAlignment="0" applyProtection="0"/>
    <xf numFmtId="0" fontId="203" fillId="0" borderId="50" applyNumberFormat="0" applyFill="0" applyAlignment="0" applyProtection="0"/>
    <xf numFmtId="0" fontId="203" fillId="0" borderId="50" applyNumberFormat="0" applyFill="0" applyAlignment="0" applyProtection="0"/>
    <xf numFmtId="0" fontId="203" fillId="0" borderId="50" applyNumberFormat="0" applyFill="0" applyAlignment="0" applyProtection="0"/>
    <xf numFmtId="0" fontId="203" fillId="0" borderId="50" applyNumberFormat="0" applyFill="0" applyAlignment="0" applyProtection="0"/>
    <xf numFmtId="0" fontId="203" fillId="0" borderId="50" applyNumberFormat="0" applyFill="0" applyAlignment="0" applyProtection="0"/>
    <xf numFmtId="0" fontId="203" fillId="0" borderId="50" applyNumberFormat="0" applyFill="0" applyAlignment="0" applyProtection="0"/>
    <xf numFmtId="0" fontId="203" fillId="0" borderId="50" applyNumberFormat="0" applyFill="0" applyAlignment="0" applyProtection="0"/>
    <xf numFmtId="0" fontId="203" fillId="0" borderId="50" applyNumberFormat="0" applyFill="0" applyAlignment="0" applyProtection="0"/>
    <xf numFmtId="0" fontId="203" fillId="0" borderId="50" applyNumberFormat="0" applyFill="0" applyAlignment="0" applyProtection="0"/>
    <xf numFmtId="0" fontId="203" fillId="0" borderId="50" applyNumberFormat="0" applyFill="0" applyAlignment="0" applyProtection="0"/>
    <xf numFmtId="0" fontId="203" fillId="0" borderId="50" applyNumberFormat="0" applyFill="0" applyAlignment="0" applyProtection="0"/>
    <xf numFmtId="0" fontId="203" fillId="0" borderId="50" applyNumberFormat="0" applyFill="0" applyAlignment="0" applyProtection="0"/>
    <xf numFmtId="0" fontId="203" fillId="0" borderId="50" applyNumberFormat="0" applyFill="0" applyAlignment="0" applyProtection="0"/>
    <xf numFmtId="0" fontId="203" fillId="0" borderId="50" applyNumberFormat="0" applyFill="0" applyAlignment="0" applyProtection="0"/>
    <xf numFmtId="0" fontId="203" fillId="0" borderId="50" applyNumberFormat="0" applyFill="0" applyAlignment="0" applyProtection="0"/>
    <xf numFmtId="0" fontId="203" fillId="0" borderId="50" applyNumberFormat="0" applyFill="0" applyAlignment="0" applyProtection="0"/>
    <xf numFmtId="0" fontId="203" fillId="0" borderId="50" applyNumberFormat="0" applyFill="0" applyAlignment="0" applyProtection="0"/>
    <xf numFmtId="0" fontId="203" fillId="0" borderId="50" applyNumberFormat="0" applyFill="0" applyAlignment="0" applyProtection="0"/>
    <xf numFmtId="0" fontId="203" fillId="0" borderId="50" applyNumberFormat="0" applyFill="0" applyAlignment="0" applyProtection="0"/>
    <xf numFmtId="0" fontId="203" fillId="0" borderId="50" applyNumberFormat="0" applyFill="0" applyAlignment="0" applyProtection="0"/>
    <xf numFmtId="0" fontId="203" fillId="0" borderId="50" applyNumberFormat="0" applyFill="0" applyAlignment="0" applyProtection="0"/>
    <xf numFmtId="0" fontId="203" fillId="0" borderId="50" applyNumberFormat="0" applyFill="0" applyAlignment="0" applyProtection="0"/>
    <xf numFmtId="0" fontId="203" fillId="0" borderId="50" applyNumberFormat="0" applyFill="0" applyAlignment="0" applyProtection="0"/>
    <xf numFmtId="0" fontId="203" fillId="0" borderId="50" applyNumberFormat="0" applyFill="0" applyAlignment="0" applyProtection="0"/>
    <xf numFmtId="0" fontId="203" fillId="0" borderId="50" applyNumberFormat="0" applyFill="0" applyAlignment="0" applyProtection="0"/>
    <xf numFmtId="0" fontId="203" fillId="0" borderId="50" applyNumberFormat="0" applyFill="0" applyAlignment="0" applyProtection="0"/>
    <xf numFmtId="0" fontId="203" fillId="0" borderId="50" applyNumberFormat="0" applyFill="0" applyAlignment="0" applyProtection="0"/>
    <xf numFmtId="0" fontId="203" fillId="0" borderId="50" applyNumberFormat="0" applyFill="0" applyAlignment="0" applyProtection="0"/>
    <xf numFmtId="0" fontId="203" fillId="0" borderId="50" applyNumberFormat="0" applyFill="0" applyAlignment="0" applyProtection="0"/>
    <xf numFmtId="0" fontId="203" fillId="0" borderId="50" applyNumberFormat="0" applyFill="0" applyAlignment="0" applyProtection="0"/>
    <xf numFmtId="0" fontId="203" fillId="0" borderId="50" applyNumberFormat="0" applyFill="0" applyAlignment="0" applyProtection="0"/>
    <xf numFmtId="0" fontId="203" fillId="0" borderId="50" applyNumberFormat="0" applyFill="0" applyAlignment="0" applyProtection="0"/>
    <xf numFmtId="0" fontId="203" fillId="0" borderId="50" applyNumberFormat="0" applyFill="0" applyAlignment="0" applyProtection="0"/>
    <xf numFmtId="0" fontId="203" fillId="0" borderId="50" applyNumberFormat="0" applyFill="0" applyAlignment="0" applyProtection="0"/>
    <xf numFmtId="0" fontId="203" fillId="0" borderId="50" applyNumberFormat="0" applyFill="0" applyAlignment="0" applyProtection="0"/>
    <xf numFmtId="0" fontId="203" fillId="0" borderId="50" applyNumberFormat="0" applyFill="0" applyAlignment="0" applyProtection="0"/>
    <xf numFmtId="0" fontId="203" fillId="0" borderId="50" applyNumberFormat="0" applyFill="0" applyAlignment="0" applyProtection="0"/>
    <xf numFmtId="0" fontId="203" fillId="0" borderId="50" applyNumberFormat="0" applyFill="0" applyAlignment="0" applyProtection="0"/>
    <xf numFmtId="0" fontId="203" fillId="0" borderId="50" applyNumberFormat="0" applyFill="0" applyAlignment="0" applyProtection="0"/>
    <xf numFmtId="0" fontId="203" fillId="0" borderId="50" applyNumberFormat="0" applyFill="0" applyAlignment="0" applyProtection="0"/>
    <xf numFmtId="0" fontId="203" fillId="0" borderId="50" applyNumberFormat="0" applyFill="0" applyAlignment="0" applyProtection="0"/>
    <xf numFmtId="0" fontId="203" fillId="0" borderId="50" applyNumberFormat="0" applyFill="0" applyAlignment="0" applyProtection="0"/>
    <xf numFmtId="0" fontId="203" fillId="0" borderId="50" applyNumberFormat="0" applyFill="0" applyAlignment="0" applyProtection="0"/>
    <xf numFmtId="0" fontId="203" fillId="0" borderId="50" applyNumberFormat="0" applyFill="0" applyAlignment="0" applyProtection="0"/>
    <xf numFmtId="0" fontId="203" fillId="0" borderId="50" applyNumberFormat="0" applyFill="0" applyAlignment="0" applyProtection="0"/>
    <xf numFmtId="0" fontId="203" fillId="0" borderId="50" applyNumberFormat="0" applyFill="0" applyAlignment="0" applyProtection="0"/>
    <xf numFmtId="0" fontId="203" fillId="0" borderId="50" applyNumberFormat="0" applyFill="0" applyAlignment="0" applyProtection="0"/>
    <xf numFmtId="0" fontId="203" fillId="0" borderId="50" applyNumberFormat="0" applyFill="0" applyAlignment="0" applyProtection="0"/>
    <xf numFmtId="0" fontId="203" fillId="0" borderId="50" applyNumberFormat="0" applyFill="0" applyAlignment="0" applyProtection="0"/>
    <xf numFmtId="0" fontId="203" fillId="0" borderId="50" applyNumberFormat="0" applyFill="0" applyAlignment="0" applyProtection="0"/>
    <xf numFmtId="0" fontId="203" fillId="0" borderId="50" applyNumberFormat="0" applyFill="0" applyAlignment="0" applyProtection="0"/>
    <xf numFmtId="0" fontId="203" fillId="0" borderId="50" applyNumberFormat="0" applyFill="0" applyAlignment="0" applyProtection="0"/>
    <xf numFmtId="0" fontId="203" fillId="0" borderId="50" applyNumberFormat="0" applyFill="0" applyAlignment="0" applyProtection="0"/>
    <xf numFmtId="0" fontId="203" fillId="0" borderId="50" applyNumberFormat="0" applyFill="0" applyAlignment="0" applyProtection="0"/>
    <xf numFmtId="0" fontId="203" fillId="0" borderId="50" applyNumberFormat="0" applyFill="0" applyAlignment="0" applyProtection="0"/>
    <xf numFmtId="0" fontId="203" fillId="0" borderId="50" applyNumberFormat="0" applyFill="0" applyAlignment="0" applyProtection="0"/>
    <xf numFmtId="0" fontId="203" fillId="0" borderId="50" applyNumberFormat="0" applyFill="0" applyAlignment="0" applyProtection="0"/>
    <xf numFmtId="0" fontId="203" fillId="0" borderId="50" applyNumberFormat="0" applyFill="0" applyAlignment="0" applyProtection="0"/>
    <xf numFmtId="0" fontId="203" fillId="0" borderId="50" applyNumberFormat="0" applyFill="0" applyAlignment="0" applyProtection="0"/>
    <xf numFmtId="0" fontId="203" fillId="0" borderId="50" applyNumberFormat="0" applyFill="0" applyAlignment="0" applyProtection="0"/>
    <xf numFmtId="0" fontId="203" fillId="0" borderId="50" applyNumberFormat="0" applyFill="0" applyAlignment="0" applyProtection="0"/>
    <xf numFmtId="0" fontId="203" fillId="0" borderId="50" applyNumberFormat="0" applyFill="0" applyAlignment="0" applyProtection="0"/>
    <xf numFmtId="0" fontId="203" fillId="0" borderId="50" applyNumberFormat="0" applyFill="0" applyAlignment="0" applyProtection="0"/>
    <xf numFmtId="0" fontId="203" fillId="0" borderId="50" applyNumberFormat="0" applyFill="0" applyAlignment="0" applyProtection="0"/>
    <xf numFmtId="0" fontId="203" fillId="0" borderId="50" applyNumberFormat="0" applyFill="0" applyAlignment="0" applyProtection="0"/>
    <xf numFmtId="0" fontId="203" fillId="0" borderId="50" applyNumberFormat="0" applyFill="0" applyAlignment="0" applyProtection="0"/>
    <xf numFmtId="0" fontId="203" fillId="0" borderId="50" applyNumberFormat="0" applyFill="0" applyAlignment="0" applyProtection="0"/>
    <xf numFmtId="0" fontId="203" fillId="0" borderId="50" applyNumberFormat="0" applyFill="0" applyAlignment="0" applyProtection="0"/>
    <xf numFmtId="0" fontId="203" fillId="0" borderId="50" applyNumberFormat="0" applyFill="0" applyAlignment="0" applyProtection="0"/>
    <xf numFmtId="0" fontId="203" fillId="0" borderId="50" applyNumberFormat="0" applyFill="0" applyAlignment="0" applyProtection="0"/>
    <xf numFmtId="0" fontId="203" fillId="0" borderId="50" applyNumberFormat="0" applyFill="0" applyAlignment="0" applyProtection="0"/>
    <xf numFmtId="0" fontId="203" fillId="0" borderId="50" applyNumberFormat="0" applyFill="0" applyAlignment="0" applyProtection="0"/>
    <xf numFmtId="0" fontId="203" fillId="0" borderId="50" applyNumberFormat="0" applyFill="0" applyAlignment="0" applyProtection="0"/>
    <xf numFmtId="0" fontId="203" fillId="0" borderId="50" applyNumberFormat="0" applyFill="0" applyAlignment="0" applyProtection="0"/>
    <xf numFmtId="0" fontId="203" fillId="0" borderId="50" applyNumberFormat="0" applyFill="0" applyAlignment="0" applyProtection="0"/>
    <xf numFmtId="0" fontId="203" fillId="0" borderId="50" applyNumberFormat="0" applyFill="0" applyAlignment="0" applyProtection="0"/>
    <xf numFmtId="0" fontId="203" fillId="0" borderId="50" applyNumberFormat="0" applyFill="0" applyAlignment="0" applyProtection="0"/>
    <xf numFmtId="0" fontId="203" fillId="0" borderId="50" applyNumberFormat="0" applyFill="0" applyAlignment="0" applyProtection="0"/>
    <xf numFmtId="0" fontId="203" fillId="0" borderId="50" applyNumberFormat="0" applyFill="0" applyAlignment="0" applyProtection="0"/>
    <xf numFmtId="0" fontId="203" fillId="0" borderId="50" applyNumberFormat="0" applyFill="0" applyAlignment="0" applyProtection="0"/>
    <xf numFmtId="0" fontId="203" fillId="0" borderId="50" applyNumberFormat="0" applyFill="0" applyAlignment="0" applyProtection="0"/>
    <xf numFmtId="0" fontId="203" fillId="0" borderId="50" applyNumberFormat="0" applyFill="0" applyAlignment="0" applyProtection="0"/>
    <xf numFmtId="0" fontId="203" fillId="0" borderId="50" applyNumberFormat="0" applyFill="0" applyAlignment="0" applyProtection="0"/>
    <xf numFmtId="0" fontId="203" fillId="0" borderId="50" applyNumberFormat="0" applyFill="0" applyAlignment="0" applyProtection="0"/>
    <xf numFmtId="0" fontId="203" fillId="0" borderId="50" applyNumberFormat="0" applyFill="0" applyAlignment="0" applyProtection="0"/>
    <xf numFmtId="0" fontId="203" fillId="0" borderId="50" applyNumberFormat="0" applyFill="0" applyAlignment="0" applyProtection="0"/>
    <xf numFmtId="0" fontId="203" fillId="0" borderId="50" applyNumberFormat="0" applyFill="0" applyAlignment="0" applyProtection="0"/>
    <xf numFmtId="0" fontId="203" fillId="0" borderId="50" applyNumberFormat="0" applyFill="0" applyAlignment="0" applyProtection="0"/>
    <xf numFmtId="0" fontId="203" fillId="0" borderId="50" applyNumberFormat="0" applyFill="0" applyAlignment="0" applyProtection="0"/>
    <xf numFmtId="0" fontId="203" fillId="0" borderId="50" applyNumberFormat="0" applyFill="0" applyAlignment="0" applyProtection="0"/>
    <xf numFmtId="0" fontId="203" fillId="0" borderId="50" applyNumberFormat="0" applyFill="0" applyAlignment="0" applyProtection="0"/>
    <xf numFmtId="0" fontId="203" fillId="0" borderId="50" applyNumberFormat="0" applyFill="0" applyAlignment="0" applyProtection="0"/>
    <xf numFmtId="0" fontId="203" fillId="0" borderId="50" applyNumberFormat="0" applyFill="0" applyAlignment="0" applyProtection="0"/>
    <xf numFmtId="0" fontId="203" fillId="0" borderId="50" applyNumberFormat="0" applyFill="0" applyAlignment="0" applyProtection="0"/>
    <xf numFmtId="0" fontId="203" fillId="0" borderId="50" applyNumberFormat="0" applyFill="0" applyAlignment="0" applyProtection="0"/>
    <xf numFmtId="0" fontId="203" fillId="0" borderId="50" applyNumberFormat="0" applyFill="0" applyAlignment="0" applyProtection="0"/>
    <xf numFmtId="0" fontId="203" fillId="0" borderId="50" applyNumberFormat="0" applyFill="0" applyAlignment="0" applyProtection="0"/>
    <xf numFmtId="0" fontId="203" fillId="0" borderId="50" applyNumberFormat="0" applyFill="0" applyAlignment="0" applyProtection="0"/>
    <xf numFmtId="0" fontId="203" fillId="0" borderId="50" applyNumberFormat="0" applyFill="0" applyAlignment="0" applyProtection="0"/>
    <xf numFmtId="0" fontId="203" fillId="0" borderId="50" applyNumberFormat="0" applyFill="0" applyAlignment="0" applyProtection="0"/>
    <xf numFmtId="0" fontId="203" fillId="0" borderId="50" applyNumberFormat="0" applyFill="0" applyAlignment="0" applyProtection="0"/>
    <xf numFmtId="0" fontId="203" fillId="0" borderId="50" applyNumberFormat="0" applyFill="0" applyAlignment="0" applyProtection="0"/>
    <xf numFmtId="0" fontId="203" fillId="0" borderId="50" applyNumberFormat="0" applyFill="0" applyAlignment="0" applyProtection="0"/>
    <xf numFmtId="0" fontId="203" fillId="0" borderId="50" applyNumberFormat="0" applyFill="0" applyAlignment="0" applyProtection="0"/>
    <xf numFmtId="0" fontId="203" fillId="0" borderId="50" applyNumberFormat="0" applyFill="0" applyAlignment="0" applyProtection="0"/>
    <xf numFmtId="0" fontId="203" fillId="0" borderId="50" applyNumberFormat="0" applyFill="0" applyAlignment="0" applyProtection="0"/>
    <xf numFmtId="0" fontId="203" fillId="0" borderId="50" applyNumberFormat="0" applyFill="0" applyAlignment="0" applyProtection="0"/>
    <xf numFmtId="0" fontId="203" fillId="0" borderId="50" applyNumberFormat="0" applyFill="0" applyAlignment="0" applyProtection="0"/>
    <xf numFmtId="0" fontId="203" fillId="0" borderId="50" applyNumberFormat="0" applyFill="0" applyAlignment="0" applyProtection="0"/>
    <xf numFmtId="0" fontId="203" fillId="0" borderId="50" applyNumberFormat="0" applyFill="0" applyAlignment="0" applyProtection="0"/>
    <xf numFmtId="0" fontId="203" fillId="0" borderId="50" applyNumberFormat="0" applyFill="0" applyAlignment="0" applyProtection="0"/>
    <xf numFmtId="0" fontId="203" fillId="0" borderId="50" applyNumberFormat="0" applyFill="0" applyAlignment="0" applyProtection="0"/>
    <xf numFmtId="0" fontId="203" fillId="0" borderId="50" applyNumberFormat="0" applyFill="0" applyAlignment="0" applyProtection="0"/>
    <xf numFmtId="0" fontId="203" fillId="0" borderId="50" applyNumberFormat="0" applyFill="0" applyAlignment="0" applyProtection="0"/>
    <xf numFmtId="0" fontId="203" fillId="0" borderId="50" applyNumberFormat="0" applyFill="0" applyAlignment="0" applyProtection="0"/>
    <xf numFmtId="0" fontId="203" fillId="0" borderId="50" applyNumberFormat="0" applyFill="0" applyAlignment="0" applyProtection="0"/>
    <xf numFmtId="0" fontId="203" fillId="0" borderId="50" applyNumberFormat="0" applyFill="0" applyAlignment="0" applyProtection="0"/>
    <xf numFmtId="0" fontId="203" fillId="0" borderId="50" applyNumberFormat="0" applyFill="0" applyAlignment="0" applyProtection="0"/>
    <xf numFmtId="0" fontId="203" fillId="0" borderId="50" applyNumberFormat="0" applyFill="0" applyAlignment="0" applyProtection="0"/>
    <xf numFmtId="0" fontId="203" fillId="0" borderId="50" applyNumberFormat="0" applyFill="0" applyAlignment="0" applyProtection="0"/>
    <xf numFmtId="0" fontId="203" fillId="0" borderId="50" applyNumberFormat="0" applyFill="0" applyAlignment="0" applyProtection="0"/>
    <xf numFmtId="0" fontId="203" fillId="0" borderId="50" applyNumberFormat="0" applyFill="0" applyAlignment="0" applyProtection="0"/>
    <xf numFmtId="0" fontId="203" fillId="0" borderId="50" applyNumberFormat="0" applyFill="0" applyAlignment="0" applyProtection="0"/>
    <xf numFmtId="0" fontId="203" fillId="0" borderId="50" applyNumberFormat="0" applyFill="0" applyAlignment="0" applyProtection="0"/>
    <xf numFmtId="0" fontId="203" fillId="0" borderId="50" applyNumberFormat="0" applyFill="0" applyAlignment="0" applyProtection="0"/>
    <xf numFmtId="0" fontId="203" fillId="0" borderId="50" applyNumberFormat="0" applyFill="0" applyAlignment="0" applyProtection="0"/>
    <xf numFmtId="0" fontId="203" fillId="0" borderId="50" applyNumberFormat="0" applyFill="0" applyAlignment="0" applyProtection="0"/>
    <xf numFmtId="0" fontId="203" fillId="0" borderId="50" applyNumberFormat="0" applyFill="0" applyAlignment="0" applyProtection="0"/>
    <xf numFmtId="0" fontId="203" fillId="0" borderId="50" applyNumberFormat="0" applyFill="0" applyAlignment="0" applyProtection="0"/>
    <xf numFmtId="0" fontId="203" fillId="0" borderId="50" applyNumberFormat="0" applyFill="0" applyAlignment="0" applyProtection="0"/>
    <xf numFmtId="0" fontId="203" fillId="0" borderId="50" applyNumberFormat="0" applyFill="0" applyAlignment="0" applyProtection="0"/>
    <xf numFmtId="0" fontId="203" fillId="0" borderId="50" applyNumberFormat="0" applyFill="0" applyAlignment="0" applyProtection="0"/>
    <xf numFmtId="0" fontId="203" fillId="0" borderId="50" applyNumberFormat="0" applyFill="0" applyAlignment="0" applyProtection="0"/>
    <xf numFmtId="0" fontId="203" fillId="0" borderId="50" applyNumberFormat="0" applyFill="0" applyAlignment="0" applyProtection="0"/>
    <xf numFmtId="0" fontId="203" fillId="0" borderId="50" applyNumberFormat="0" applyFill="0" applyAlignment="0" applyProtection="0"/>
    <xf numFmtId="0" fontId="203" fillId="0" borderId="50" applyNumberFormat="0" applyFill="0" applyAlignment="0" applyProtection="0"/>
    <xf numFmtId="0" fontId="203" fillId="0" borderId="50" applyNumberFormat="0" applyFill="0" applyAlignment="0" applyProtection="0"/>
    <xf numFmtId="0" fontId="203" fillId="0" borderId="50" applyNumberFormat="0" applyFill="0" applyAlignment="0" applyProtection="0"/>
    <xf numFmtId="0" fontId="203" fillId="0" borderId="50" applyNumberFormat="0" applyFill="0" applyAlignment="0" applyProtection="0"/>
    <xf numFmtId="0" fontId="203" fillId="0" borderId="50" applyNumberFormat="0" applyFill="0" applyAlignment="0" applyProtection="0"/>
    <xf numFmtId="0" fontId="203" fillId="0" borderId="50" applyNumberFormat="0" applyFill="0" applyAlignment="0" applyProtection="0"/>
    <xf numFmtId="0" fontId="203" fillId="0" borderId="50" applyNumberFormat="0" applyFill="0" applyAlignment="0" applyProtection="0"/>
    <xf numFmtId="0" fontId="203" fillId="0" borderId="50" applyNumberFormat="0" applyFill="0" applyAlignment="0" applyProtection="0"/>
    <xf numFmtId="0" fontId="203" fillId="0" borderId="50" applyNumberFormat="0" applyFill="0" applyAlignment="0" applyProtection="0"/>
    <xf numFmtId="0" fontId="203" fillId="0" borderId="50" applyNumberFormat="0" applyFill="0" applyAlignment="0" applyProtection="0"/>
    <xf numFmtId="0" fontId="203" fillId="0" borderId="50" applyNumberFormat="0" applyFill="0" applyAlignment="0" applyProtection="0"/>
    <xf numFmtId="0" fontId="203" fillId="0" borderId="50" applyNumberFormat="0" applyFill="0" applyAlignment="0" applyProtection="0"/>
    <xf numFmtId="0" fontId="203" fillId="0" borderId="50" applyNumberFormat="0" applyFill="0" applyAlignment="0" applyProtection="0"/>
    <xf numFmtId="0" fontId="203" fillId="0" borderId="50" applyNumberFormat="0" applyFill="0" applyAlignment="0" applyProtection="0"/>
    <xf numFmtId="0" fontId="203" fillId="0" borderId="50" applyNumberFormat="0" applyFill="0" applyAlignment="0" applyProtection="0"/>
    <xf numFmtId="0" fontId="203" fillId="0" borderId="50" applyNumberFormat="0" applyFill="0" applyAlignment="0" applyProtection="0"/>
    <xf numFmtId="0" fontId="203" fillId="0" borderId="50" applyNumberFormat="0" applyFill="0" applyAlignment="0" applyProtection="0"/>
    <xf numFmtId="0" fontId="203" fillId="0" borderId="50" applyNumberFormat="0" applyFill="0" applyAlignment="0" applyProtection="0"/>
    <xf numFmtId="0" fontId="203" fillId="0" borderId="50" applyNumberFormat="0" applyFill="0" applyAlignment="0" applyProtection="0"/>
    <xf numFmtId="0" fontId="203" fillId="0" borderId="50" applyNumberFormat="0" applyFill="0" applyAlignment="0" applyProtection="0"/>
    <xf numFmtId="0" fontId="203" fillId="0" borderId="50" applyNumberFormat="0" applyFill="0" applyAlignment="0" applyProtection="0"/>
    <xf numFmtId="0" fontId="203" fillId="0" borderId="50" applyNumberFormat="0" applyFill="0" applyAlignment="0" applyProtection="0"/>
    <xf numFmtId="0" fontId="203" fillId="0" borderId="50" applyNumberFormat="0" applyFill="0" applyAlignment="0" applyProtection="0"/>
    <xf numFmtId="0" fontId="203" fillId="0" borderId="50" applyNumberFormat="0" applyFill="0" applyAlignment="0" applyProtection="0"/>
    <xf numFmtId="0" fontId="203" fillId="0" borderId="50" applyNumberFormat="0" applyFill="0" applyAlignment="0" applyProtection="0"/>
    <xf numFmtId="0" fontId="203" fillId="0" borderId="50" applyNumberFormat="0" applyFill="0" applyAlignment="0" applyProtection="0"/>
    <xf numFmtId="0" fontId="203" fillId="0" borderId="50" applyNumberFormat="0" applyFill="0" applyAlignment="0" applyProtection="0"/>
    <xf numFmtId="0" fontId="203" fillId="0" borderId="50" applyNumberFormat="0" applyFill="0" applyAlignment="0" applyProtection="0"/>
    <xf numFmtId="0" fontId="203" fillId="0" borderId="50" applyNumberFormat="0" applyFill="0" applyAlignment="0" applyProtection="0"/>
    <xf numFmtId="0" fontId="203" fillId="0" borderId="50" applyNumberFormat="0" applyFill="0" applyAlignment="0" applyProtection="0"/>
    <xf numFmtId="0" fontId="203" fillId="0" borderId="50" applyNumberFormat="0" applyFill="0" applyAlignment="0" applyProtection="0"/>
    <xf numFmtId="0" fontId="203" fillId="0" borderId="50" applyNumberFormat="0" applyFill="0" applyAlignment="0" applyProtection="0"/>
    <xf numFmtId="0" fontId="203" fillId="0" borderId="50" applyNumberFormat="0" applyFill="0" applyAlignment="0" applyProtection="0"/>
    <xf numFmtId="0" fontId="203" fillId="0" borderId="50" applyNumberFormat="0" applyFill="0" applyAlignment="0" applyProtection="0"/>
    <xf numFmtId="0" fontId="78" fillId="0" borderId="49" applyNumberFormat="0" applyFill="0" applyAlignment="0" applyProtection="0"/>
    <xf numFmtId="0" fontId="203" fillId="0" borderId="50" applyNumberFormat="0" applyFill="0" applyAlignment="0" applyProtection="0"/>
    <xf numFmtId="0" fontId="78" fillId="0" borderId="49" applyNumberFormat="0" applyFill="0" applyAlignment="0" applyProtection="0"/>
    <xf numFmtId="0" fontId="78" fillId="0" borderId="49" applyNumberFormat="0" applyFill="0" applyAlignment="0" applyProtection="0"/>
    <xf numFmtId="0" fontId="78" fillId="0" borderId="49" applyNumberFormat="0" applyFill="0" applyAlignment="0" applyProtection="0"/>
    <xf numFmtId="0" fontId="78" fillId="0" borderId="49" applyNumberFormat="0" applyFill="0" applyAlignment="0" applyProtection="0"/>
    <xf numFmtId="0" fontId="78" fillId="0" borderId="49" applyNumberFormat="0" applyFill="0" applyAlignment="0" applyProtection="0"/>
    <xf numFmtId="0" fontId="78" fillId="0" borderId="49" applyNumberFormat="0" applyFill="0" applyAlignment="0" applyProtection="0"/>
    <xf numFmtId="0" fontId="203" fillId="0" borderId="50" applyNumberFormat="0" applyFill="0" applyAlignment="0" applyProtection="0"/>
    <xf numFmtId="0" fontId="78" fillId="0" borderId="49" applyNumberFormat="0" applyFill="0" applyAlignment="0" applyProtection="0"/>
    <xf numFmtId="248" fontId="62" fillId="0" borderId="51" applyFont="0" applyFill="0" applyBorder="0" applyProtection="0">
      <alignment horizontal="center" vertical="top" wrapText="1" readingOrder="2"/>
    </xf>
    <xf numFmtId="0" fontId="28" fillId="57" borderId="0" applyNumberFormat="0" applyBorder="0" applyAlignment="0" applyProtection="0"/>
    <xf numFmtId="0" fontId="29" fillId="58" borderId="0" applyNumberFormat="0" applyBorder="0" applyAlignment="0" applyProtection="0"/>
    <xf numFmtId="0" fontId="28" fillId="63" borderId="0" applyNumberFormat="0" applyBorder="0" applyAlignment="0" applyProtection="0"/>
    <xf numFmtId="0" fontId="29" fillId="51" borderId="0" applyNumberFormat="0" applyBorder="0" applyAlignment="0" applyProtection="0"/>
    <xf numFmtId="0" fontId="28" fillId="65" borderId="0" applyNumberFormat="0" applyBorder="0" applyAlignment="0" applyProtection="0"/>
    <xf numFmtId="0" fontId="29" fillId="48" borderId="0" applyNumberFormat="0" applyBorder="0" applyAlignment="0" applyProtection="0"/>
    <xf numFmtId="0" fontId="28" fillId="52" borderId="0" applyNumberFormat="0" applyBorder="0" applyAlignment="0" applyProtection="0"/>
    <xf numFmtId="0" fontId="29" fillId="66" borderId="0" applyNumberFormat="0" applyBorder="0" applyAlignment="0" applyProtection="0"/>
    <xf numFmtId="0" fontId="28" fillId="49" borderId="0" applyNumberFormat="0" applyBorder="0" applyAlignment="0" applyProtection="0"/>
    <xf numFmtId="0" fontId="29" fillId="49" borderId="0" applyNumberFormat="0" applyBorder="0" applyAlignment="0" applyProtection="0"/>
    <xf numFmtId="0" fontId="28" fillId="51" borderId="0" applyNumberFormat="0" applyBorder="0" applyAlignment="0" applyProtection="0"/>
    <xf numFmtId="0" fontId="29" fillId="63" borderId="0" applyNumberFormat="0" applyBorder="0" applyAlignment="0" applyProtection="0"/>
    <xf numFmtId="0" fontId="204" fillId="43" borderId="0" applyNumberFormat="0" applyBorder="0" applyAlignment="0" applyProtection="0"/>
    <xf numFmtId="0" fontId="93" fillId="38" borderId="0" applyNumberFormat="0" applyBorder="0" applyAlignment="0" applyProtection="0"/>
    <xf numFmtId="0" fontId="205" fillId="45" borderId="15" applyNumberFormat="0" applyAlignment="0" applyProtection="0"/>
    <xf numFmtId="0" fontId="206" fillId="3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6" fillId="35" borderId="15" applyNumberFormat="0" applyAlignment="0" applyProtection="0"/>
    <xf numFmtId="0" fontId="206" fillId="35" borderId="15" applyNumberFormat="0" applyAlignment="0" applyProtection="0"/>
    <xf numFmtId="0" fontId="206" fillId="35" borderId="15" applyNumberFormat="0" applyAlignment="0" applyProtection="0"/>
    <xf numFmtId="0" fontId="206" fillId="35" borderId="15" applyNumberFormat="0" applyAlignment="0" applyProtection="0"/>
    <xf numFmtId="0" fontId="206" fillId="3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6" fillId="35" borderId="15" applyNumberFormat="0" applyAlignment="0" applyProtection="0"/>
    <xf numFmtId="0" fontId="206" fillId="35" borderId="15" applyNumberFormat="0" applyAlignment="0" applyProtection="0"/>
    <xf numFmtId="0" fontId="206" fillId="35" borderId="15" applyNumberFormat="0" applyAlignment="0" applyProtection="0"/>
    <xf numFmtId="0" fontId="206" fillId="35" borderId="15" applyNumberFormat="0" applyAlignment="0" applyProtection="0"/>
    <xf numFmtId="0" fontId="206" fillId="35" borderId="15" applyNumberFormat="0" applyAlignment="0" applyProtection="0"/>
    <xf numFmtId="0" fontId="206" fillId="35" borderId="15" applyNumberFormat="0" applyAlignment="0" applyProtection="0"/>
    <xf numFmtId="0" fontId="205" fillId="45" borderId="15" applyNumberFormat="0" applyAlignment="0" applyProtection="0"/>
    <xf numFmtId="0" fontId="206" fillId="35" borderId="15" applyNumberFormat="0" applyAlignment="0" applyProtection="0"/>
    <xf numFmtId="0" fontId="206" fillId="35" borderId="15" applyNumberFormat="0" applyAlignment="0" applyProtection="0"/>
    <xf numFmtId="0" fontId="206" fillId="35" borderId="15" applyNumberFormat="0" applyAlignment="0" applyProtection="0"/>
    <xf numFmtId="0" fontId="205" fillId="45" borderId="15" applyNumberFormat="0" applyAlignment="0" applyProtection="0"/>
    <xf numFmtId="0" fontId="206" fillId="3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5" fillId="45" borderId="15" applyNumberFormat="0" applyAlignment="0" applyProtection="0"/>
    <xf numFmtId="0" fontId="207" fillId="73" borderId="16" applyNumberFormat="0" applyAlignment="0" applyProtection="0"/>
    <xf numFmtId="0" fontId="207" fillId="73" borderId="16" applyNumberFormat="0" applyAlignment="0" applyProtection="0"/>
    <xf numFmtId="0" fontId="53" fillId="73" borderId="16" applyNumberFormat="0" applyAlignment="0" applyProtection="0"/>
    <xf numFmtId="0" fontId="208" fillId="0" borderId="18" applyNumberFormat="0" applyFill="0" applyAlignment="0" applyProtection="0"/>
    <xf numFmtId="0" fontId="196" fillId="0" borderId="17" applyNumberFormat="0" applyFill="0" applyAlignment="0" applyProtection="0"/>
    <xf numFmtId="0" fontId="209" fillId="41" borderId="0" applyNumberFormat="0" applyBorder="0" applyAlignment="0" applyProtection="0"/>
    <xf numFmtId="0" fontId="210" fillId="44" borderId="0" applyNumberFormat="0" applyBorder="0" applyAlignment="0" applyProtection="0"/>
    <xf numFmtId="0" fontId="157" fillId="0" borderId="0"/>
    <xf numFmtId="249" fontId="9" fillId="0" borderId="0" applyFont="0" applyFill="0" applyBorder="0" applyAlignment="0" applyProtection="0"/>
    <xf numFmtId="249" fontId="9" fillId="0" borderId="0" applyFont="0" applyFill="0" applyBorder="0" applyAlignment="0" applyProtection="0"/>
    <xf numFmtId="250" fontId="9" fillId="0" borderId="0" applyFont="0" applyFill="0" applyBorder="0" applyAlignment="0" applyProtection="0"/>
    <xf numFmtId="0" fontId="211" fillId="0" borderId="0" applyNumberFormat="0" applyFill="0" applyBorder="0" applyAlignment="0" applyProtection="0"/>
    <xf numFmtId="0" fontId="212" fillId="0" borderId="44" applyNumberFormat="0" applyFill="0" applyAlignment="0" applyProtection="0"/>
    <xf numFmtId="0" fontId="102" fillId="0" borderId="31" applyNumberFormat="0" applyFill="0" applyAlignment="0" applyProtection="0"/>
    <xf numFmtId="0" fontId="213" fillId="0" borderId="32" applyNumberFormat="0" applyFill="0" applyAlignment="0" applyProtection="0"/>
    <xf numFmtId="0" fontId="107" fillId="0" borderId="33" applyNumberFormat="0" applyFill="0" applyAlignment="0" applyProtection="0"/>
    <xf numFmtId="0" fontId="214" fillId="0" borderId="35" applyNumberFormat="0" applyFill="0" applyAlignment="0" applyProtection="0"/>
    <xf numFmtId="0" fontId="63" fillId="0" borderId="36" applyNumberFormat="0" applyFill="0" applyAlignment="0" applyProtection="0"/>
    <xf numFmtId="0" fontId="214" fillId="0" borderId="0" applyNumberFormat="0" applyFill="0" applyBorder="0" applyAlignment="0" applyProtection="0"/>
    <xf numFmtId="0" fontId="63" fillId="0" borderId="0" applyNumberFormat="0" applyFill="0" applyBorder="0" applyAlignment="0" applyProtection="0"/>
    <xf numFmtId="0" fontId="183" fillId="0" borderId="0" applyNumberFormat="0" applyFill="0" applyBorder="0" applyAlignment="0" applyProtection="0"/>
    <xf numFmtId="41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0" fontId="215" fillId="46" borderId="0" applyNumberFormat="0" applyBorder="0" applyAlignment="0" applyProtection="0"/>
    <xf numFmtId="0" fontId="216" fillId="46" borderId="0" applyNumberFormat="0" applyBorder="0" applyAlignment="0" applyProtection="0"/>
    <xf numFmtId="0" fontId="162" fillId="37" borderId="22" applyNumberFormat="0" applyFont="0" applyAlignment="0" applyProtection="0"/>
    <xf numFmtId="0" fontId="217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217" fillId="37" borderId="22" applyNumberFormat="0" applyFont="0" applyAlignment="0" applyProtection="0"/>
    <xf numFmtId="0" fontId="217" fillId="37" borderId="22" applyNumberFormat="0" applyFont="0" applyAlignment="0" applyProtection="0"/>
    <xf numFmtId="0" fontId="217" fillId="37" borderId="22" applyNumberFormat="0" applyFont="0" applyAlignment="0" applyProtection="0"/>
    <xf numFmtId="0" fontId="217" fillId="37" borderId="22" applyNumberFormat="0" applyFont="0" applyAlignment="0" applyProtection="0"/>
    <xf numFmtId="0" fontId="217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217" fillId="37" borderId="22" applyNumberFormat="0" applyFont="0" applyAlignment="0" applyProtection="0"/>
    <xf numFmtId="0" fontId="217" fillId="37" borderId="22" applyNumberFormat="0" applyFont="0" applyAlignment="0" applyProtection="0"/>
    <xf numFmtId="0" fontId="217" fillId="37" borderId="22" applyNumberFormat="0" applyFont="0" applyAlignment="0" applyProtection="0"/>
    <xf numFmtId="0" fontId="217" fillId="37" borderId="22" applyNumberFormat="0" applyFont="0" applyAlignment="0" applyProtection="0"/>
    <xf numFmtId="0" fontId="217" fillId="37" borderId="22" applyNumberFormat="0" applyFont="0" applyAlignment="0" applyProtection="0"/>
    <xf numFmtId="0" fontId="217" fillId="37" borderId="22" applyNumberFormat="0" applyFont="0" applyAlignment="0" applyProtection="0"/>
    <xf numFmtId="0" fontId="162" fillId="37" borderId="22" applyNumberFormat="0" applyFont="0" applyAlignment="0" applyProtection="0"/>
    <xf numFmtId="0" fontId="217" fillId="37" borderId="22" applyNumberFormat="0" applyFont="0" applyAlignment="0" applyProtection="0"/>
    <xf numFmtId="0" fontId="217" fillId="37" borderId="22" applyNumberFormat="0" applyFont="0" applyAlignment="0" applyProtection="0"/>
    <xf numFmtId="0" fontId="217" fillId="37" borderId="22" applyNumberFormat="0" applyFont="0" applyAlignment="0" applyProtection="0"/>
    <xf numFmtId="0" fontId="162" fillId="37" borderId="22" applyNumberFormat="0" applyFont="0" applyAlignment="0" applyProtection="0"/>
    <xf numFmtId="0" fontId="217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162" fillId="37" borderId="22" applyNumberFormat="0" applyFont="0" applyAlignment="0" applyProtection="0"/>
    <xf numFmtId="0" fontId="218" fillId="0" borderId="0" applyNumberFormat="0" applyFill="0" applyBorder="0" applyAlignment="0" applyProtection="0"/>
    <xf numFmtId="0" fontId="196" fillId="0" borderId="0" applyNumberFormat="0" applyFill="0" applyBorder="0" applyAlignment="0" applyProtection="0"/>
    <xf numFmtId="0" fontId="219" fillId="0" borderId="0" applyNumberFormat="0" applyFill="0" applyBorder="0" applyAlignment="0" applyProtection="0"/>
    <xf numFmtId="0" fontId="220" fillId="0" borderId="0" applyNumberFormat="0" applyFill="0" applyBorder="0" applyAlignment="0" applyProtection="0"/>
    <xf numFmtId="0" fontId="5" fillId="0" borderId="0"/>
    <xf numFmtId="0" fontId="221" fillId="0" borderId="0" applyNumberFormat="0" applyFill="0" applyBorder="0" applyAlignment="0" applyProtection="0">
      <alignment vertical="top"/>
      <protection locked="0"/>
    </xf>
    <xf numFmtId="38" fontId="222" fillId="0" borderId="0" applyFont="0" applyFill="0" applyBorder="0" applyAlignment="0" applyProtection="0"/>
    <xf numFmtId="0" fontId="222" fillId="0" borderId="0" applyFont="0" applyFill="0" applyBorder="0" applyAlignment="0" applyProtection="0"/>
    <xf numFmtId="251" fontId="223" fillId="0" borderId="0" applyFont="0" applyFill="0" applyBorder="0" applyAlignment="0" applyProtection="0"/>
    <xf numFmtId="0" fontId="224" fillId="0" borderId="0"/>
    <xf numFmtId="216" fontId="225" fillId="0" borderId="0" applyFont="0" applyFill="0" applyBorder="0" applyAlignment="0" applyProtection="0"/>
    <xf numFmtId="190" fontId="225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/>
    <xf numFmtId="2" fontId="34" fillId="0" borderId="52">
      <protection locked="0"/>
    </xf>
    <xf numFmtId="1" fontId="34" fillId="0" borderId="52">
      <protection locked="0"/>
    </xf>
    <xf numFmtId="252" fontId="34" fillId="0" borderId="52">
      <alignment horizontal="right"/>
    </xf>
    <xf numFmtId="0" fontId="226" fillId="0" borderId="0" applyNumberFormat="0" applyFill="0" applyBorder="0" applyAlignment="0" applyProtection="0"/>
    <xf numFmtId="41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38" fontId="7" fillId="0" borderId="0" applyFont="0" applyFill="0" applyBorder="0" applyAlignment="0" applyProtection="0"/>
    <xf numFmtId="40" fontId="7" fillId="0" borderId="0" applyFont="0" applyFill="0" applyBorder="0" applyAlignment="0" applyProtection="0"/>
    <xf numFmtId="49" fontId="34" fillId="0" borderId="52">
      <alignment horizontal="center"/>
      <protection locked="0"/>
    </xf>
    <xf numFmtId="0" fontId="34" fillId="0" borderId="52">
      <protection locked="0"/>
    </xf>
    <xf numFmtId="0" fontId="227" fillId="43" borderId="0" applyNumberFormat="0" applyBorder="0" applyAlignment="0" applyProtection="0">
      <alignment vertical="center"/>
    </xf>
    <xf numFmtId="0" fontId="42" fillId="43" borderId="0" applyNumberFormat="0" applyBorder="0" applyAlignment="0" applyProtection="0">
      <alignment vertical="center"/>
    </xf>
    <xf numFmtId="49" fontId="34" fillId="0" borderId="52">
      <alignment horizontal="left"/>
      <protection locked="0"/>
    </xf>
    <xf numFmtId="0" fontId="228" fillId="41" borderId="0" applyNumberFormat="0" applyBorder="0" applyAlignment="0" applyProtection="0">
      <alignment vertical="center"/>
    </xf>
    <xf numFmtId="0" fontId="38" fillId="41" borderId="0" applyNumberFormat="0" applyBorder="0" applyAlignment="0" applyProtection="0">
      <alignment vertical="center"/>
    </xf>
    <xf numFmtId="49" fontId="34" fillId="0" borderId="53">
      <alignment horizontal="center"/>
      <protection locked="0"/>
    </xf>
    <xf numFmtId="0" fontId="30" fillId="57" borderId="0" applyNumberFormat="0" applyBorder="0" applyAlignment="0" applyProtection="0">
      <alignment vertical="center"/>
    </xf>
    <xf numFmtId="0" fontId="30" fillId="63" borderId="0" applyNumberFormat="0" applyBorder="0" applyAlignment="0" applyProtection="0">
      <alignment vertical="center"/>
    </xf>
    <xf numFmtId="0" fontId="30" fillId="65" borderId="0" applyNumberFormat="0" applyBorder="0" applyAlignment="0" applyProtection="0">
      <alignment vertical="center"/>
    </xf>
    <xf numFmtId="0" fontId="30" fillId="52" borderId="0" applyNumberFormat="0" applyBorder="0" applyAlignment="0" applyProtection="0">
      <alignment vertical="center"/>
    </xf>
    <xf numFmtId="0" fontId="30" fillId="49" borderId="0" applyNumberFormat="0" applyBorder="0" applyAlignment="0" applyProtection="0">
      <alignment vertical="center"/>
    </xf>
    <xf numFmtId="0" fontId="30" fillId="51" borderId="0" applyNumberFormat="0" applyBorder="0" applyAlignment="0" applyProtection="0">
      <alignment vertical="center"/>
    </xf>
    <xf numFmtId="0" fontId="34" fillId="0" borderId="52">
      <alignment horizontal="center"/>
      <protection locked="0"/>
    </xf>
    <xf numFmtId="0" fontId="72" fillId="0" borderId="0"/>
    <xf numFmtId="0" fontId="229" fillId="0" borderId="0"/>
    <xf numFmtId="0" fontId="229" fillId="0" borderId="0"/>
    <xf numFmtId="0" fontId="230" fillId="0" borderId="0"/>
    <xf numFmtId="0" fontId="231" fillId="0" borderId="0" applyNumberFormat="0" applyFill="0" applyBorder="0" applyAlignment="0" applyProtection="0">
      <alignment vertical="center"/>
    </xf>
    <xf numFmtId="0" fontId="232" fillId="0" borderId="44" applyNumberFormat="0" applyFill="0" applyAlignment="0" applyProtection="0">
      <alignment vertical="center"/>
    </xf>
    <xf numFmtId="0" fontId="233" fillId="0" borderId="32" applyNumberFormat="0" applyFill="0" applyAlignment="0" applyProtection="0">
      <alignment vertical="center"/>
    </xf>
    <xf numFmtId="0" fontId="234" fillId="0" borderId="35" applyNumberFormat="0" applyFill="0" applyAlignment="0" applyProtection="0">
      <alignment vertical="center"/>
    </xf>
    <xf numFmtId="0" fontId="234" fillId="0" borderId="0" applyNumberFormat="0" applyFill="0" applyBorder="0" applyAlignment="0" applyProtection="0">
      <alignment vertical="center"/>
    </xf>
    <xf numFmtId="0" fontId="235" fillId="0" borderId="0" applyNumberFormat="0" applyFill="0" applyBorder="0" applyAlignment="0" applyProtection="0">
      <alignment vertical="center"/>
    </xf>
    <xf numFmtId="43" fontId="9" fillId="0" borderId="0" applyFont="0" applyFill="0" applyBorder="0" applyAlignment="0" applyProtection="0"/>
    <xf numFmtId="41" fontId="9" fillId="0" borderId="0" applyFont="0" applyFill="0" applyBorder="0" applyAlignment="0" applyProtection="0"/>
    <xf numFmtId="0" fontId="236" fillId="73" borderId="16" applyNumberFormat="0" applyAlignment="0" applyProtection="0">
      <alignment vertical="center"/>
    </xf>
    <xf numFmtId="0" fontId="236" fillId="73" borderId="16" applyNumberFormat="0" applyAlignment="0" applyProtection="0">
      <alignment vertical="center"/>
    </xf>
    <xf numFmtId="0" fontId="62" fillId="0" borderId="0">
      <alignment vertical="center"/>
    </xf>
    <xf numFmtId="0" fontId="237" fillId="0" borderId="50" applyNumberFormat="0" applyFill="0" applyAlignment="0" applyProtection="0">
      <alignment vertical="center"/>
    </xf>
    <xf numFmtId="0" fontId="237" fillId="0" borderId="50" applyNumberFormat="0" applyFill="0" applyAlignment="0" applyProtection="0">
      <alignment vertical="center"/>
    </xf>
    <xf numFmtId="0" fontId="237" fillId="0" borderId="50" applyNumberFormat="0" applyFill="0" applyAlignment="0" applyProtection="0">
      <alignment vertical="center"/>
    </xf>
    <xf numFmtId="0" fontId="237" fillId="0" borderId="50" applyNumberFormat="0" applyFill="0" applyAlignment="0" applyProtection="0">
      <alignment vertical="center"/>
    </xf>
    <xf numFmtId="0" fontId="237" fillId="0" borderId="50" applyNumberFormat="0" applyFill="0" applyAlignment="0" applyProtection="0">
      <alignment vertical="center"/>
    </xf>
    <xf numFmtId="0" fontId="237" fillId="0" borderId="50" applyNumberFormat="0" applyFill="0" applyAlignment="0" applyProtection="0">
      <alignment vertical="center"/>
    </xf>
    <xf numFmtId="0" fontId="237" fillId="0" borderId="50" applyNumberFormat="0" applyFill="0" applyAlignment="0" applyProtection="0">
      <alignment vertical="center"/>
    </xf>
    <xf numFmtId="0" fontId="237" fillId="0" borderId="50" applyNumberFormat="0" applyFill="0" applyAlignment="0" applyProtection="0">
      <alignment vertical="center"/>
    </xf>
    <xf numFmtId="0" fontId="237" fillId="0" borderId="50" applyNumberFormat="0" applyFill="0" applyAlignment="0" applyProtection="0">
      <alignment vertical="center"/>
    </xf>
    <xf numFmtId="0" fontId="237" fillId="0" borderId="50" applyNumberFormat="0" applyFill="0" applyAlignment="0" applyProtection="0">
      <alignment vertical="center"/>
    </xf>
    <xf numFmtId="0" fontId="237" fillId="0" borderId="50" applyNumberFormat="0" applyFill="0" applyAlignment="0" applyProtection="0">
      <alignment vertical="center"/>
    </xf>
    <xf numFmtId="0" fontId="237" fillId="0" borderId="50" applyNumberFormat="0" applyFill="0" applyAlignment="0" applyProtection="0">
      <alignment vertical="center"/>
    </xf>
    <xf numFmtId="0" fontId="237" fillId="0" borderId="50" applyNumberFormat="0" applyFill="0" applyAlignment="0" applyProtection="0">
      <alignment vertical="center"/>
    </xf>
    <xf numFmtId="0" fontId="237" fillId="0" borderId="50" applyNumberFormat="0" applyFill="0" applyAlignment="0" applyProtection="0">
      <alignment vertical="center"/>
    </xf>
    <xf numFmtId="0" fontId="237" fillId="0" borderId="50" applyNumberFormat="0" applyFill="0" applyAlignment="0" applyProtection="0">
      <alignment vertical="center"/>
    </xf>
    <xf numFmtId="0" fontId="237" fillId="0" borderId="50" applyNumberFormat="0" applyFill="0" applyAlignment="0" applyProtection="0">
      <alignment vertical="center"/>
    </xf>
    <xf numFmtId="0" fontId="237" fillId="0" borderId="50" applyNumberFormat="0" applyFill="0" applyAlignment="0" applyProtection="0">
      <alignment vertical="center"/>
    </xf>
    <xf numFmtId="0" fontId="237" fillId="0" borderId="50" applyNumberFormat="0" applyFill="0" applyAlignment="0" applyProtection="0">
      <alignment vertical="center"/>
    </xf>
    <xf numFmtId="0" fontId="237" fillId="0" borderId="50" applyNumberFormat="0" applyFill="0" applyAlignment="0" applyProtection="0">
      <alignment vertical="center"/>
    </xf>
    <xf numFmtId="0" fontId="237" fillId="0" borderId="50" applyNumberFormat="0" applyFill="0" applyAlignment="0" applyProtection="0">
      <alignment vertical="center"/>
    </xf>
    <xf numFmtId="0" fontId="237" fillId="0" borderId="50" applyNumberFormat="0" applyFill="0" applyAlignment="0" applyProtection="0">
      <alignment vertical="center"/>
    </xf>
    <xf numFmtId="0" fontId="237" fillId="0" borderId="50" applyNumberFormat="0" applyFill="0" applyAlignment="0" applyProtection="0">
      <alignment vertical="center"/>
    </xf>
    <xf numFmtId="0" fontId="237" fillId="0" borderId="50" applyNumberFormat="0" applyFill="0" applyAlignment="0" applyProtection="0">
      <alignment vertical="center"/>
    </xf>
    <xf numFmtId="0" fontId="237" fillId="0" borderId="50" applyNumberFormat="0" applyFill="0" applyAlignment="0" applyProtection="0">
      <alignment vertical="center"/>
    </xf>
    <xf numFmtId="0" fontId="237" fillId="0" borderId="50" applyNumberFormat="0" applyFill="0" applyAlignment="0" applyProtection="0">
      <alignment vertical="center"/>
    </xf>
    <xf numFmtId="0" fontId="237" fillId="0" borderId="50" applyNumberFormat="0" applyFill="0" applyAlignment="0" applyProtection="0">
      <alignment vertical="center"/>
    </xf>
    <xf numFmtId="0" fontId="237" fillId="0" borderId="50" applyNumberFormat="0" applyFill="0" applyAlignment="0" applyProtection="0">
      <alignment vertical="center"/>
    </xf>
    <xf numFmtId="0" fontId="237" fillId="0" borderId="50" applyNumberFormat="0" applyFill="0" applyAlignment="0" applyProtection="0">
      <alignment vertical="center"/>
    </xf>
    <xf numFmtId="0" fontId="237" fillId="0" borderId="50" applyNumberFormat="0" applyFill="0" applyAlignment="0" applyProtection="0">
      <alignment vertical="center"/>
    </xf>
    <xf numFmtId="0" fontId="237" fillId="0" borderId="50" applyNumberFormat="0" applyFill="0" applyAlignment="0" applyProtection="0">
      <alignment vertical="center"/>
    </xf>
    <xf numFmtId="0" fontId="237" fillId="0" borderId="50" applyNumberFormat="0" applyFill="0" applyAlignment="0" applyProtection="0">
      <alignment vertical="center"/>
    </xf>
    <xf numFmtId="0" fontId="237" fillId="0" borderId="50" applyNumberFormat="0" applyFill="0" applyAlignment="0" applyProtection="0">
      <alignment vertical="center"/>
    </xf>
    <xf numFmtId="0" fontId="237" fillId="0" borderId="50" applyNumberFormat="0" applyFill="0" applyAlignment="0" applyProtection="0">
      <alignment vertical="center"/>
    </xf>
    <xf numFmtId="0" fontId="237" fillId="0" borderId="50" applyNumberFormat="0" applyFill="0" applyAlignment="0" applyProtection="0">
      <alignment vertical="center"/>
    </xf>
    <xf numFmtId="0" fontId="237" fillId="0" borderId="50" applyNumberFormat="0" applyFill="0" applyAlignment="0" applyProtection="0">
      <alignment vertical="center"/>
    </xf>
    <xf numFmtId="0" fontId="237" fillId="0" borderId="50" applyNumberFormat="0" applyFill="0" applyAlignment="0" applyProtection="0">
      <alignment vertical="center"/>
    </xf>
    <xf numFmtId="0" fontId="237" fillId="0" borderId="50" applyNumberFormat="0" applyFill="0" applyAlignment="0" applyProtection="0">
      <alignment vertical="center"/>
    </xf>
    <xf numFmtId="0" fontId="237" fillId="0" borderId="50" applyNumberFormat="0" applyFill="0" applyAlignment="0" applyProtection="0">
      <alignment vertical="center"/>
    </xf>
    <xf numFmtId="0" fontId="237" fillId="0" borderId="50" applyNumberFormat="0" applyFill="0" applyAlignment="0" applyProtection="0">
      <alignment vertical="center"/>
    </xf>
    <xf numFmtId="0" fontId="237" fillId="0" borderId="50" applyNumberFormat="0" applyFill="0" applyAlignment="0" applyProtection="0">
      <alignment vertical="center"/>
    </xf>
    <xf numFmtId="0" fontId="237" fillId="0" borderId="50" applyNumberFormat="0" applyFill="0" applyAlignment="0" applyProtection="0">
      <alignment vertical="center"/>
    </xf>
    <xf numFmtId="0" fontId="237" fillId="0" borderId="50" applyNumberFormat="0" applyFill="0" applyAlignment="0" applyProtection="0">
      <alignment vertical="center"/>
    </xf>
    <xf numFmtId="0" fontId="237" fillId="0" borderId="50" applyNumberFormat="0" applyFill="0" applyAlignment="0" applyProtection="0">
      <alignment vertical="center"/>
    </xf>
    <xf numFmtId="0" fontId="237" fillId="0" borderId="50" applyNumberFormat="0" applyFill="0" applyAlignment="0" applyProtection="0">
      <alignment vertical="center"/>
    </xf>
    <xf numFmtId="0" fontId="237" fillId="0" borderId="50" applyNumberFormat="0" applyFill="0" applyAlignment="0" applyProtection="0">
      <alignment vertical="center"/>
    </xf>
    <xf numFmtId="0" fontId="237" fillId="0" borderId="50" applyNumberFormat="0" applyFill="0" applyAlignment="0" applyProtection="0">
      <alignment vertical="center"/>
    </xf>
    <xf numFmtId="0" fontId="237" fillId="0" borderId="50" applyNumberFormat="0" applyFill="0" applyAlignment="0" applyProtection="0">
      <alignment vertical="center"/>
    </xf>
    <xf numFmtId="0" fontId="237" fillId="0" borderId="50" applyNumberFormat="0" applyFill="0" applyAlignment="0" applyProtection="0">
      <alignment vertical="center"/>
    </xf>
    <xf numFmtId="0" fontId="237" fillId="0" borderId="50" applyNumberFormat="0" applyFill="0" applyAlignment="0" applyProtection="0">
      <alignment vertical="center"/>
    </xf>
    <xf numFmtId="0" fontId="237" fillId="0" borderId="50" applyNumberFormat="0" applyFill="0" applyAlignment="0" applyProtection="0">
      <alignment vertical="center"/>
    </xf>
    <xf numFmtId="0" fontId="237" fillId="0" borderId="50" applyNumberFormat="0" applyFill="0" applyAlignment="0" applyProtection="0">
      <alignment vertical="center"/>
    </xf>
    <xf numFmtId="0" fontId="237" fillId="0" borderId="50" applyNumberFormat="0" applyFill="0" applyAlignment="0" applyProtection="0">
      <alignment vertical="center"/>
    </xf>
    <xf numFmtId="0" fontId="237" fillId="0" borderId="50" applyNumberFormat="0" applyFill="0" applyAlignment="0" applyProtection="0">
      <alignment vertical="center"/>
    </xf>
    <xf numFmtId="0" fontId="237" fillId="0" borderId="50" applyNumberFormat="0" applyFill="0" applyAlignment="0" applyProtection="0">
      <alignment vertical="center"/>
    </xf>
    <xf numFmtId="0" fontId="237" fillId="0" borderId="50" applyNumberFormat="0" applyFill="0" applyAlignment="0" applyProtection="0">
      <alignment vertical="center"/>
    </xf>
    <xf numFmtId="0" fontId="237" fillId="0" borderId="50" applyNumberFormat="0" applyFill="0" applyAlignment="0" applyProtection="0">
      <alignment vertical="center"/>
    </xf>
    <xf numFmtId="0" fontId="237" fillId="0" borderId="50" applyNumberFormat="0" applyFill="0" applyAlignment="0" applyProtection="0">
      <alignment vertical="center"/>
    </xf>
    <xf numFmtId="0" fontId="237" fillId="0" borderId="50" applyNumberFormat="0" applyFill="0" applyAlignment="0" applyProtection="0">
      <alignment vertical="center"/>
    </xf>
    <xf numFmtId="0" fontId="237" fillId="0" borderId="50" applyNumberFormat="0" applyFill="0" applyAlignment="0" applyProtection="0">
      <alignment vertical="center"/>
    </xf>
    <xf numFmtId="0" fontId="237" fillId="0" borderId="50" applyNumberFormat="0" applyFill="0" applyAlignment="0" applyProtection="0">
      <alignment vertical="center"/>
    </xf>
    <xf numFmtId="0" fontId="237" fillId="0" borderId="50" applyNumberFormat="0" applyFill="0" applyAlignment="0" applyProtection="0">
      <alignment vertical="center"/>
    </xf>
    <xf numFmtId="0" fontId="237" fillId="0" borderId="50" applyNumberFormat="0" applyFill="0" applyAlignment="0" applyProtection="0">
      <alignment vertical="center"/>
    </xf>
    <xf numFmtId="0" fontId="237" fillId="0" borderId="50" applyNumberFormat="0" applyFill="0" applyAlignment="0" applyProtection="0">
      <alignment vertical="center"/>
    </xf>
    <xf numFmtId="0" fontId="237" fillId="0" borderId="50" applyNumberFormat="0" applyFill="0" applyAlignment="0" applyProtection="0">
      <alignment vertical="center"/>
    </xf>
    <xf numFmtId="0" fontId="237" fillId="0" borderId="50" applyNumberFormat="0" applyFill="0" applyAlignment="0" applyProtection="0">
      <alignment vertical="center"/>
    </xf>
    <xf numFmtId="0" fontId="237" fillId="0" borderId="50" applyNumberFormat="0" applyFill="0" applyAlignment="0" applyProtection="0">
      <alignment vertical="center"/>
    </xf>
    <xf numFmtId="0" fontId="237" fillId="0" borderId="50" applyNumberFormat="0" applyFill="0" applyAlignment="0" applyProtection="0">
      <alignment vertical="center"/>
    </xf>
    <xf numFmtId="0" fontId="237" fillId="0" borderId="50" applyNumberFormat="0" applyFill="0" applyAlignment="0" applyProtection="0">
      <alignment vertical="center"/>
    </xf>
    <xf numFmtId="0" fontId="237" fillId="0" borderId="50" applyNumberFormat="0" applyFill="0" applyAlignment="0" applyProtection="0">
      <alignment vertical="center"/>
    </xf>
    <xf numFmtId="0" fontId="237" fillId="0" borderId="50" applyNumberFormat="0" applyFill="0" applyAlignment="0" applyProtection="0">
      <alignment vertical="center"/>
    </xf>
    <xf numFmtId="0" fontId="237" fillId="0" borderId="50" applyNumberFormat="0" applyFill="0" applyAlignment="0" applyProtection="0">
      <alignment vertical="center"/>
    </xf>
    <xf numFmtId="0" fontId="237" fillId="0" borderId="50" applyNumberFormat="0" applyFill="0" applyAlignment="0" applyProtection="0">
      <alignment vertical="center"/>
    </xf>
    <xf numFmtId="0" fontId="237" fillId="0" borderId="50" applyNumberFormat="0" applyFill="0" applyAlignment="0" applyProtection="0">
      <alignment vertical="center"/>
    </xf>
    <xf numFmtId="0" fontId="237" fillId="0" borderId="50" applyNumberFormat="0" applyFill="0" applyAlignment="0" applyProtection="0">
      <alignment vertical="center"/>
    </xf>
    <xf numFmtId="0" fontId="237" fillId="0" borderId="50" applyNumberFormat="0" applyFill="0" applyAlignment="0" applyProtection="0">
      <alignment vertical="center"/>
    </xf>
    <xf numFmtId="0" fontId="237" fillId="0" borderId="50" applyNumberFormat="0" applyFill="0" applyAlignment="0" applyProtection="0">
      <alignment vertical="center"/>
    </xf>
    <xf numFmtId="0" fontId="237" fillId="0" borderId="50" applyNumberFormat="0" applyFill="0" applyAlignment="0" applyProtection="0">
      <alignment vertical="center"/>
    </xf>
    <xf numFmtId="0" fontId="237" fillId="0" borderId="50" applyNumberFormat="0" applyFill="0" applyAlignment="0" applyProtection="0">
      <alignment vertical="center"/>
    </xf>
    <xf numFmtId="0" fontId="237" fillId="0" borderId="50" applyNumberFormat="0" applyFill="0" applyAlignment="0" applyProtection="0">
      <alignment vertical="center"/>
    </xf>
    <xf numFmtId="0" fontId="237" fillId="0" borderId="50" applyNumberFormat="0" applyFill="0" applyAlignment="0" applyProtection="0">
      <alignment vertical="center"/>
    </xf>
    <xf numFmtId="0" fontId="237" fillId="0" borderId="50" applyNumberFormat="0" applyFill="0" applyAlignment="0" applyProtection="0">
      <alignment vertical="center"/>
    </xf>
    <xf numFmtId="0" fontId="237" fillId="0" borderId="50" applyNumberFormat="0" applyFill="0" applyAlignment="0" applyProtection="0">
      <alignment vertical="center"/>
    </xf>
    <xf numFmtId="0" fontId="237" fillId="0" borderId="50" applyNumberFormat="0" applyFill="0" applyAlignment="0" applyProtection="0">
      <alignment vertical="center"/>
    </xf>
    <xf numFmtId="0" fontId="237" fillId="0" borderId="50" applyNumberFormat="0" applyFill="0" applyAlignment="0" applyProtection="0">
      <alignment vertical="center"/>
    </xf>
    <xf numFmtId="0" fontId="237" fillId="0" borderId="50" applyNumberFormat="0" applyFill="0" applyAlignment="0" applyProtection="0">
      <alignment vertical="center"/>
    </xf>
    <xf numFmtId="0" fontId="237" fillId="0" borderId="50" applyNumberFormat="0" applyFill="0" applyAlignment="0" applyProtection="0">
      <alignment vertical="center"/>
    </xf>
    <xf numFmtId="0" fontId="237" fillId="0" borderId="50" applyNumberFormat="0" applyFill="0" applyAlignment="0" applyProtection="0">
      <alignment vertical="center"/>
    </xf>
    <xf numFmtId="0" fontId="237" fillId="0" borderId="50" applyNumberFormat="0" applyFill="0" applyAlignment="0" applyProtection="0">
      <alignment vertical="center"/>
    </xf>
    <xf numFmtId="0" fontId="237" fillId="0" borderId="50" applyNumberFormat="0" applyFill="0" applyAlignment="0" applyProtection="0">
      <alignment vertical="center"/>
    </xf>
    <xf numFmtId="0" fontId="237" fillId="0" borderId="50" applyNumberFormat="0" applyFill="0" applyAlignment="0" applyProtection="0">
      <alignment vertical="center"/>
    </xf>
    <xf numFmtId="0" fontId="237" fillId="0" borderId="50" applyNumberFormat="0" applyFill="0" applyAlignment="0" applyProtection="0">
      <alignment vertical="center"/>
    </xf>
    <xf numFmtId="0" fontId="237" fillId="0" borderId="50" applyNumberFormat="0" applyFill="0" applyAlignment="0" applyProtection="0">
      <alignment vertical="center"/>
    </xf>
    <xf numFmtId="0" fontId="237" fillId="0" borderId="50" applyNumberFormat="0" applyFill="0" applyAlignment="0" applyProtection="0">
      <alignment vertical="center"/>
    </xf>
    <xf numFmtId="0" fontId="237" fillId="0" borderId="50" applyNumberFormat="0" applyFill="0" applyAlignment="0" applyProtection="0">
      <alignment vertical="center"/>
    </xf>
    <xf numFmtId="0" fontId="237" fillId="0" borderId="50" applyNumberFormat="0" applyFill="0" applyAlignment="0" applyProtection="0">
      <alignment vertical="center"/>
    </xf>
    <xf numFmtId="0" fontId="237" fillId="0" borderId="50" applyNumberFormat="0" applyFill="0" applyAlignment="0" applyProtection="0">
      <alignment vertical="center"/>
    </xf>
    <xf numFmtId="0" fontId="237" fillId="0" borderId="50" applyNumberFormat="0" applyFill="0" applyAlignment="0" applyProtection="0">
      <alignment vertical="center"/>
    </xf>
    <xf numFmtId="0" fontId="237" fillId="0" borderId="50" applyNumberFormat="0" applyFill="0" applyAlignment="0" applyProtection="0">
      <alignment vertical="center"/>
    </xf>
    <xf numFmtId="0" fontId="237" fillId="0" borderId="50" applyNumberFormat="0" applyFill="0" applyAlignment="0" applyProtection="0">
      <alignment vertical="center"/>
    </xf>
    <xf numFmtId="0" fontId="237" fillId="0" borderId="50" applyNumberFormat="0" applyFill="0" applyAlignment="0" applyProtection="0">
      <alignment vertical="center"/>
    </xf>
    <xf numFmtId="0" fontId="237" fillId="0" borderId="50" applyNumberFormat="0" applyFill="0" applyAlignment="0" applyProtection="0">
      <alignment vertical="center"/>
    </xf>
    <xf numFmtId="0" fontId="237" fillId="0" borderId="50" applyNumberFormat="0" applyFill="0" applyAlignment="0" applyProtection="0">
      <alignment vertical="center"/>
    </xf>
    <xf numFmtId="0" fontId="237" fillId="0" borderId="50" applyNumberFormat="0" applyFill="0" applyAlignment="0" applyProtection="0">
      <alignment vertical="center"/>
    </xf>
    <xf numFmtId="0" fontId="237" fillId="0" borderId="50" applyNumberFormat="0" applyFill="0" applyAlignment="0" applyProtection="0">
      <alignment vertical="center"/>
    </xf>
    <xf numFmtId="0" fontId="237" fillId="0" borderId="50" applyNumberFormat="0" applyFill="0" applyAlignment="0" applyProtection="0">
      <alignment vertical="center"/>
    </xf>
    <xf numFmtId="0" fontId="237" fillId="0" borderId="50" applyNumberFormat="0" applyFill="0" applyAlignment="0" applyProtection="0">
      <alignment vertical="center"/>
    </xf>
    <xf numFmtId="0" fontId="237" fillId="0" borderId="50" applyNumberFormat="0" applyFill="0" applyAlignment="0" applyProtection="0">
      <alignment vertical="center"/>
    </xf>
    <xf numFmtId="0" fontId="237" fillId="0" borderId="50" applyNumberFormat="0" applyFill="0" applyAlignment="0" applyProtection="0">
      <alignment vertical="center"/>
    </xf>
    <xf numFmtId="0" fontId="237" fillId="0" borderId="50" applyNumberFormat="0" applyFill="0" applyAlignment="0" applyProtection="0">
      <alignment vertical="center"/>
    </xf>
    <xf numFmtId="0" fontId="237" fillId="0" borderId="50" applyNumberFormat="0" applyFill="0" applyAlignment="0" applyProtection="0">
      <alignment vertical="center"/>
    </xf>
    <xf numFmtId="0" fontId="237" fillId="0" borderId="50" applyNumberFormat="0" applyFill="0" applyAlignment="0" applyProtection="0">
      <alignment vertical="center"/>
    </xf>
    <xf numFmtId="0" fontId="237" fillId="0" borderId="50" applyNumberFormat="0" applyFill="0" applyAlignment="0" applyProtection="0">
      <alignment vertical="center"/>
    </xf>
    <xf numFmtId="0" fontId="237" fillId="0" borderId="50" applyNumberFormat="0" applyFill="0" applyAlignment="0" applyProtection="0">
      <alignment vertical="center"/>
    </xf>
    <xf numFmtId="0" fontId="237" fillId="0" borderId="50" applyNumberFormat="0" applyFill="0" applyAlignment="0" applyProtection="0">
      <alignment vertical="center"/>
    </xf>
    <xf numFmtId="0" fontId="237" fillId="0" borderId="50" applyNumberFormat="0" applyFill="0" applyAlignment="0" applyProtection="0">
      <alignment vertical="center"/>
    </xf>
    <xf numFmtId="0" fontId="237" fillId="0" borderId="50" applyNumberFormat="0" applyFill="0" applyAlignment="0" applyProtection="0">
      <alignment vertical="center"/>
    </xf>
    <xf numFmtId="0" fontId="237" fillId="0" borderId="50" applyNumberFormat="0" applyFill="0" applyAlignment="0" applyProtection="0">
      <alignment vertical="center"/>
    </xf>
    <xf numFmtId="0" fontId="237" fillId="0" borderId="50" applyNumberFormat="0" applyFill="0" applyAlignment="0" applyProtection="0">
      <alignment vertical="center"/>
    </xf>
    <xf numFmtId="0" fontId="237" fillId="0" borderId="50" applyNumberFormat="0" applyFill="0" applyAlignment="0" applyProtection="0">
      <alignment vertical="center"/>
    </xf>
    <xf numFmtId="0" fontId="237" fillId="0" borderId="50" applyNumberFormat="0" applyFill="0" applyAlignment="0" applyProtection="0">
      <alignment vertical="center"/>
    </xf>
    <xf numFmtId="0" fontId="237" fillId="0" borderId="50" applyNumberFormat="0" applyFill="0" applyAlignment="0" applyProtection="0">
      <alignment vertical="center"/>
    </xf>
    <xf numFmtId="0" fontId="237" fillId="0" borderId="50" applyNumberFormat="0" applyFill="0" applyAlignment="0" applyProtection="0">
      <alignment vertical="center"/>
    </xf>
    <xf numFmtId="0" fontId="237" fillId="0" borderId="50" applyNumberFormat="0" applyFill="0" applyAlignment="0" applyProtection="0">
      <alignment vertical="center"/>
    </xf>
    <xf numFmtId="0" fontId="237" fillId="0" borderId="50" applyNumberFormat="0" applyFill="0" applyAlignment="0" applyProtection="0">
      <alignment vertical="center"/>
    </xf>
    <xf numFmtId="0" fontId="237" fillId="0" borderId="50" applyNumberFormat="0" applyFill="0" applyAlignment="0" applyProtection="0">
      <alignment vertical="center"/>
    </xf>
    <xf numFmtId="0" fontId="237" fillId="0" borderId="50" applyNumberFormat="0" applyFill="0" applyAlignment="0" applyProtection="0">
      <alignment vertical="center"/>
    </xf>
    <xf numFmtId="0" fontId="237" fillId="0" borderId="50" applyNumberFormat="0" applyFill="0" applyAlignment="0" applyProtection="0">
      <alignment vertical="center"/>
    </xf>
    <xf numFmtId="0" fontId="237" fillId="0" borderId="50" applyNumberFormat="0" applyFill="0" applyAlignment="0" applyProtection="0">
      <alignment vertical="center"/>
    </xf>
    <xf numFmtId="0" fontId="237" fillId="0" borderId="50" applyNumberFormat="0" applyFill="0" applyAlignment="0" applyProtection="0">
      <alignment vertical="center"/>
    </xf>
    <xf numFmtId="0" fontId="237" fillId="0" borderId="50" applyNumberFormat="0" applyFill="0" applyAlignment="0" applyProtection="0">
      <alignment vertical="center"/>
    </xf>
    <xf numFmtId="0" fontId="237" fillId="0" borderId="50" applyNumberFormat="0" applyFill="0" applyAlignment="0" applyProtection="0">
      <alignment vertical="center"/>
    </xf>
    <xf numFmtId="0" fontId="237" fillId="0" borderId="50" applyNumberFormat="0" applyFill="0" applyAlignment="0" applyProtection="0">
      <alignment vertical="center"/>
    </xf>
    <xf numFmtId="0" fontId="237" fillId="0" borderId="50" applyNumberFormat="0" applyFill="0" applyAlignment="0" applyProtection="0">
      <alignment vertical="center"/>
    </xf>
    <xf numFmtId="0" fontId="237" fillId="0" borderId="50" applyNumberFormat="0" applyFill="0" applyAlignment="0" applyProtection="0">
      <alignment vertical="center"/>
    </xf>
    <xf numFmtId="0" fontId="237" fillId="0" borderId="50" applyNumberFormat="0" applyFill="0" applyAlignment="0" applyProtection="0">
      <alignment vertical="center"/>
    </xf>
    <xf numFmtId="0" fontId="237" fillId="0" borderId="50" applyNumberFormat="0" applyFill="0" applyAlignment="0" applyProtection="0">
      <alignment vertical="center"/>
    </xf>
    <xf numFmtId="0" fontId="237" fillId="0" borderId="50" applyNumberFormat="0" applyFill="0" applyAlignment="0" applyProtection="0">
      <alignment vertical="center"/>
    </xf>
    <xf numFmtId="0" fontId="237" fillId="0" borderId="50" applyNumberFormat="0" applyFill="0" applyAlignment="0" applyProtection="0">
      <alignment vertical="center"/>
    </xf>
    <xf numFmtId="0" fontId="237" fillId="0" borderId="50" applyNumberFormat="0" applyFill="0" applyAlignment="0" applyProtection="0">
      <alignment vertical="center"/>
    </xf>
    <xf numFmtId="0" fontId="237" fillId="0" borderId="50" applyNumberFormat="0" applyFill="0" applyAlignment="0" applyProtection="0">
      <alignment vertical="center"/>
    </xf>
    <xf numFmtId="0" fontId="237" fillId="0" borderId="50" applyNumberFormat="0" applyFill="0" applyAlignment="0" applyProtection="0">
      <alignment vertical="center"/>
    </xf>
    <xf numFmtId="0" fontId="237" fillId="0" borderId="50" applyNumberFormat="0" applyFill="0" applyAlignment="0" applyProtection="0">
      <alignment vertical="center"/>
    </xf>
    <xf numFmtId="0" fontId="237" fillId="0" borderId="50" applyNumberFormat="0" applyFill="0" applyAlignment="0" applyProtection="0">
      <alignment vertical="center"/>
    </xf>
    <xf numFmtId="0" fontId="237" fillId="0" borderId="50" applyNumberFormat="0" applyFill="0" applyAlignment="0" applyProtection="0">
      <alignment vertical="center"/>
    </xf>
    <xf numFmtId="0" fontId="237" fillId="0" borderId="50" applyNumberFormat="0" applyFill="0" applyAlignment="0" applyProtection="0">
      <alignment vertical="center"/>
    </xf>
    <xf numFmtId="0" fontId="237" fillId="0" borderId="50" applyNumberFormat="0" applyFill="0" applyAlignment="0" applyProtection="0">
      <alignment vertical="center"/>
    </xf>
    <xf numFmtId="0" fontId="9" fillId="37" borderId="22" applyNumberFormat="0" applyFont="0" applyAlignment="0" applyProtection="0">
      <alignment vertical="center"/>
    </xf>
    <xf numFmtId="0" fontId="9" fillId="37" borderId="22" applyNumberFormat="0" applyFont="0" applyAlignment="0" applyProtection="0">
      <alignment vertical="center"/>
    </xf>
    <xf numFmtId="0" fontId="9" fillId="37" borderId="22" applyNumberFormat="0" applyFont="0" applyAlignment="0" applyProtection="0">
      <alignment vertical="center"/>
    </xf>
    <xf numFmtId="0" fontId="9" fillId="37" borderId="22" applyNumberFormat="0" applyFont="0" applyAlignment="0" applyProtection="0">
      <alignment vertical="center"/>
    </xf>
    <xf numFmtId="0" fontId="9" fillId="37" borderId="22" applyNumberFormat="0" applyFont="0" applyAlignment="0" applyProtection="0">
      <alignment vertical="center"/>
    </xf>
    <xf numFmtId="0" fontId="9" fillId="37" borderId="22" applyNumberFormat="0" applyFont="0" applyAlignment="0" applyProtection="0">
      <alignment vertical="center"/>
    </xf>
    <xf numFmtId="0" fontId="9" fillId="37" borderId="22" applyNumberFormat="0" applyFont="0" applyAlignment="0" applyProtection="0">
      <alignment vertical="center"/>
    </xf>
    <xf numFmtId="0" fontId="9" fillId="37" borderId="22" applyNumberFormat="0" applyFont="0" applyAlignment="0" applyProtection="0">
      <alignment vertical="center"/>
    </xf>
    <xf numFmtId="0" fontId="9" fillId="37" borderId="22" applyNumberFormat="0" applyFont="0" applyAlignment="0" applyProtection="0">
      <alignment vertical="center"/>
    </xf>
    <xf numFmtId="0" fontId="9" fillId="37" borderId="22" applyNumberFormat="0" applyFont="0" applyAlignment="0" applyProtection="0">
      <alignment vertical="center"/>
    </xf>
    <xf numFmtId="0" fontId="9" fillId="37" borderId="22" applyNumberFormat="0" applyFont="0" applyAlignment="0" applyProtection="0">
      <alignment vertical="center"/>
    </xf>
    <xf numFmtId="0" fontId="9" fillId="37" borderId="22" applyNumberFormat="0" applyFont="0" applyAlignment="0" applyProtection="0">
      <alignment vertical="center"/>
    </xf>
    <xf numFmtId="0" fontId="9" fillId="37" borderId="22" applyNumberFormat="0" applyFont="0" applyAlignment="0" applyProtection="0">
      <alignment vertical="center"/>
    </xf>
    <xf numFmtId="0" fontId="9" fillId="37" borderId="22" applyNumberFormat="0" applyFont="0" applyAlignment="0" applyProtection="0">
      <alignment vertical="center"/>
    </xf>
    <xf numFmtId="0" fontId="9" fillId="37" borderId="22" applyNumberFormat="0" applyFont="0" applyAlignment="0" applyProtection="0">
      <alignment vertical="center"/>
    </xf>
    <xf numFmtId="0" fontId="9" fillId="37" borderId="22" applyNumberFormat="0" applyFont="0" applyAlignment="0" applyProtection="0">
      <alignment vertical="center"/>
    </xf>
    <xf numFmtId="0" fontId="9" fillId="37" borderId="22" applyNumberFormat="0" applyFont="0" applyAlignment="0" applyProtection="0">
      <alignment vertical="center"/>
    </xf>
    <xf numFmtId="0" fontId="9" fillId="37" borderId="22" applyNumberFormat="0" applyFont="0" applyAlignment="0" applyProtection="0">
      <alignment vertical="center"/>
    </xf>
    <xf numFmtId="0" fontId="9" fillId="37" borderId="22" applyNumberFormat="0" applyFont="0" applyAlignment="0" applyProtection="0">
      <alignment vertical="center"/>
    </xf>
    <xf numFmtId="0" fontId="9" fillId="37" borderId="22" applyNumberFormat="0" applyFont="0" applyAlignment="0" applyProtection="0">
      <alignment vertical="center"/>
    </xf>
    <xf numFmtId="0" fontId="9" fillId="37" borderId="22" applyNumberFormat="0" applyFont="0" applyAlignment="0" applyProtection="0">
      <alignment vertical="center"/>
    </xf>
    <xf numFmtId="0" fontId="9" fillId="37" borderId="22" applyNumberFormat="0" applyFont="0" applyAlignment="0" applyProtection="0">
      <alignment vertical="center"/>
    </xf>
    <xf numFmtId="0" fontId="9" fillId="37" borderId="22" applyNumberFormat="0" applyFont="0" applyAlignment="0" applyProtection="0">
      <alignment vertical="center"/>
    </xf>
    <xf numFmtId="0" fontId="9" fillId="37" borderId="22" applyNumberFormat="0" applyFont="0" applyAlignment="0" applyProtection="0">
      <alignment vertical="center"/>
    </xf>
    <xf numFmtId="0" fontId="9" fillId="37" borderId="22" applyNumberFormat="0" applyFont="0" applyAlignment="0" applyProtection="0">
      <alignment vertical="center"/>
    </xf>
    <xf numFmtId="0" fontId="9" fillId="37" borderId="22" applyNumberFormat="0" applyFont="0" applyAlignment="0" applyProtection="0">
      <alignment vertical="center"/>
    </xf>
    <xf numFmtId="0" fontId="9" fillId="37" borderId="22" applyNumberFormat="0" applyFont="0" applyAlignment="0" applyProtection="0">
      <alignment vertical="center"/>
    </xf>
    <xf numFmtId="0" fontId="9" fillId="37" borderId="22" applyNumberFormat="0" applyFont="0" applyAlignment="0" applyProtection="0">
      <alignment vertical="center"/>
    </xf>
    <xf numFmtId="0" fontId="9" fillId="37" borderId="22" applyNumberFormat="0" applyFont="0" applyAlignment="0" applyProtection="0">
      <alignment vertical="center"/>
    </xf>
    <xf numFmtId="0" fontId="9" fillId="37" borderId="22" applyNumberFormat="0" applyFont="0" applyAlignment="0" applyProtection="0">
      <alignment vertical="center"/>
    </xf>
    <xf numFmtId="0" fontId="9" fillId="37" borderId="22" applyNumberFormat="0" applyFont="0" applyAlignment="0" applyProtection="0">
      <alignment vertical="center"/>
    </xf>
    <xf numFmtId="0" fontId="9" fillId="37" borderId="22" applyNumberFormat="0" applyFont="0" applyAlignment="0" applyProtection="0">
      <alignment vertical="center"/>
    </xf>
    <xf numFmtId="0" fontId="9" fillId="37" borderId="22" applyNumberFormat="0" applyFont="0" applyAlignment="0" applyProtection="0">
      <alignment vertical="center"/>
    </xf>
    <xf numFmtId="0" fontId="9" fillId="37" borderId="22" applyNumberFormat="0" applyFont="0" applyAlignment="0" applyProtection="0">
      <alignment vertical="center"/>
    </xf>
    <xf numFmtId="0" fontId="9" fillId="37" borderId="22" applyNumberFormat="0" applyFont="0" applyAlignment="0" applyProtection="0">
      <alignment vertical="center"/>
    </xf>
    <xf numFmtId="0" fontId="9" fillId="37" borderId="22" applyNumberFormat="0" applyFont="0" applyAlignment="0" applyProtection="0">
      <alignment vertical="center"/>
    </xf>
    <xf numFmtId="0" fontId="9" fillId="37" borderId="22" applyNumberFormat="0" applyFont="0" applyAlignment="0" applyProtection="0">
      <alignment vertical="center"/>
    </xf>
    <xf numFmtId="0" fontId="9" fillId="37" borderId="22" applyNumberFormat="0" applyFont="0" applyAlignment="0" applyProtection="0">
      <alignment vertical="center"/>
    </xf>
    <xf numFmtId="0" fontId="9" fillId="37" borderId="22" applyNumberFormat="0" applyFont="0" applyAlignment="0" applyProtection="0">
      <alignment vertical="center"/>
    </xf>
    <xf numFmtId="0" fontId="9" fillId="37" borderId="22" applyNumberFormat="0" applyFont="0" applyAlignment="0" applyProtection="0">
      <alignment vertical="center"/>
    </xf>
    <xf numFmtId="0" fontId="9" fillId="37" borderId="22" applyNumberFormat="0" applyFont="0" applyAlignment="0" applyProtection="0">
      <alignment vertical="center"/>
    </xf>
    <xf numFmtId="0" fontId="9" fillId="37" borderId="22" applyNumberFormat="0" applyFont="0" applyAlignment="0" applyProtection="0">
      <alignment vertical="center"/>
    </xf>
    <xf numFmtId="0" fontId="9" fillId="37" borderId="22" applyNumberFormat="0" applyFont="0" applyAlignment="0" applyProtection="0">
      <alignment vertical="center"/>
    </xf>
    <xf numFmtId="0" fontId="9" fillId="37" borderId="22" applyNumberFormat="0" applyFont="0" applyAlignment="0" applyProtection="0">
      <alignment vertical="center"/>
    </xf>
    <xf numFmtId="0" fontId="9" fillId="37" borderId="22" applyNumberFormat="0" applyFont="0" applyAlignment="0" applyProtection="0">
      <alignment vertical="center"/>
    </xf>
    <xf numFmtId="0" fontId="9" fillId="37" borderId="22" applyNumberFormat="0" applyFont="0" applyAlignment="0" applyProtection="0">
      <alignment vertical="center"/>
    </xf>
    <xf numFmtId="0" fontId="9" fillId="37" borderId="22" applyNumberFormat="0" applyFont="0" applyAlignment="0" applyProtection="0">
      <alignment vertical="center"/>
    </xf>
    <xf numFmtId="0" fontId="9" fillId="37" borderId="22" applyNumberFormat="0" applyFont="0" applyAlignment="0" applyProtection="0">
      <alignment vertical="center"/>
    </xf>
    <xf numFmtId="0" fontId="9" fillId="37" borderId="22" applyNumberFormat="0" applyFont="0" applyAlignment="0" applyProtection="0">
      <alignment vertical="center"/>
    </xf>
    <xf numFmtId="0" fontId="9" fillId="37" borderId="22" applyNumberFormat="0" applyFont="0" applyAlignment="0" applyProtection="0">
      <alignment vertical="center"/>
    </xf>
    <xf numFmtId="0" fontId="9" fillId="37" borderId="22" applyNumberFormat="0" applyFont="0" applyAlignment="0" applyProtection="0">
      <alignment vertical="center"/>
    </xf>
    <xf numFmtId="0" fontId="9" fillId="37" borderId="22" applyNumberFormat="0" applyFont="0" applyAlignment="0" applyProtection="0">
      <alignment vertical="center"/>
    </xf>
    <xf numFmtId="0" fontId="9" fillId="37" borderId="22" applyNumberFormat="0" applyFont="0" applyAlignment="0" applyProtection="0">
      <alignment vertical="center"/>
    </xf>
    <xf numFmtId="0" fontId="9" fillId="37" borderId="22" applyNumberFormat="0" applyFont="0" applyAlignment="0" applyProtection="0">
      <alignment vertical="center"/>
    </xf>
    <xf numFmtId="0" fontId="9" fillId="37" borderId="22" applyNumberFormat="0" applyFont="0" applyAlignment="0" applyProtection="0">
      <alignment vertical="center"/>
    </xf>
    <xf numFmtId="0" fontId="9" fillId="37" borderId="22" applyNumberFormat="0" applyFont="0" applyAlignment="0" applyProtection="0">
      <alignment vertical="center"/>
    </xf>
    <xf numFmtId="0" fontId="9" fillId="37" borderId="22" applyNumberFormat="0" applyFont="0" applyAlignment="0" applyProtection="0">
      <alignment vertical="center"/>
    </xf>
    <xf numFmtId="0" fontId="9" fillId="37" borderId="22" applyNumberFormat="0" applyFont="0" applyAlignment="0" applyProtection="0">
      <alignment vertical="center"/>
    </xf>
    <xf numFmtId="0" fontId="9" fillId="37" borderId="22" applyNumberFormat="0" applyFont="0" applyAlignment="0" applyProtection="0">
      <alignment vertical="center"/>
    </xf>
    <xf numFmtId="0" fontId="9" fillId="37" borderId="22" applyNumberFormat="0" applyFont="0" applyAlignment="0" applyProtection="0">
      <alignment vertical="center"/>
    </xf>
    <xf numFmtId="0" fontId="9" fillId="37" borderId="22" applyNumberFormat="0" applyFont="0" applyAlignment="0" applyProtection="0">
      <alignment vertical="center"/>
    </xf>
    <xf numFmtId="0" fontId="9" fillId="37" borderId="22" applyNumberFormat="0" applyFont="0" applyAlignment="0" applyProtection="0">
      <alignment vertical="center"/>
    </xf>
    <xf numFmtId="0" fontId="9" fillId="37" borderId="22" applyNumberFormat="0" applyFont="0" applyAlignment="0" applyProtection="0">
      <alignment vertical="center"/>
    </xf>
    <xf numFmtId="0" fontId="9" fillId="37" borderId="22" applyNumberFormat="0" applyFont="0" applyAlignment="0" applyProtection="0">
      <alignment vertical="center"/>
    </xf>
    <xf numFmtId="0" fontId="9" fillId="37" borderId="22" applyNumberFormat="0" applyFont="0" applyAlignment="0" applyProtection="0">
      <alignment vertical="center"/>
    </xf>
    <xf numFmtId="0" fontId="9" fillId="37" borderId="22" applyNumberFormat="0" applyFont="0" applyAlignment="0" applyProtection="0">
      <alignment vertical="center"/>
    </xf>
    <xf numFmtId="0" fontId="9" fillId="37" borderId="22" applyNumberFormat="0" applyFont="0" applyAlignment="0" applyProtection="0">
      <alignment vertical="center"/>
    </xf>
    <xf numFmtId="0" fontId="9" fillId="37" borderId="22" applyNumberFormat="0" applyFont="0" applyAlignment="0" applyProtection="0">
      <alignment vertical="center"/>
    </xf>
    <xf numFmtId="0" fontId="9" fillId="37" borderId="22" applyNumberFormat="0" applyFont="0" applyAlignment="0" applyProtection="0">
      <alignment vertical="center"/>
    </xf>
    <xf numFmtId="0" fontId="9" fillId="37" borderId="22" applyNumberFormat="0" applyFont="0" applyAlignment="0" applyProtection="0">
      <alignment vertical="center"/>
    </xf>
    <xf numFmtId="0" fontId="9" fillId="37" borderId="22" applyNumberFormat="0" applyFont="0" applyAlignment="0" applyProtection="0">
      <alignment vertical="center"/>
    </xf>
    <xf numFmtId="0" fontId="9" fillId="37" borderId="22" applyNumberFormat="0" applyFont="0" applyAlignment="0" applyProtection="0">
      <alignment vertical="center"/>
    </xf>
    <xf numFmtId="0" fontId="9" fillId="37" borderId="22" applyNumberFormat="0" applyFont="0" applyAlignment="0" applyProtection="0">
      <alignment vertical="center"/>
    </xf>
    <xf numFmtId="0" fontId="9" fillId="37" borderId="22" applyNumberFormat="0" applyFont="0" applyAlignment="0" applyProtection="0">
      <alignment vertical="center"/>
    </xf>
    <xf numFmtId="0" fontId="9" fillId="37" borderId="22" applyNumberFormat="0" applyFont="0" applyAlignment="0" applyProtection="0">
      <alignment vertical="center"/>
    </xf>
    <xf numFmtId="0" fontId="9" fillId="37" borderId="22" applyNumberFormat="0" applyFont="0" applyAlignment="0" applyProtection="0">
      <alignment vertical="center"/>
    </xf>
    <xf numFmtId="0" fontId="9" fillId="37" borderId="22" applyNumberFormat="0" applyFont="0" applyAlignment="0" applyProtection="0">
      <alignment vertical="center"/>
    </xf>
    <xf numFmtId="0" fontId="9" fillId="37" borderId="22" applyNumberFormat="0" applyFont="0" applyAlignment="0" applyProtection="0">
      <alignment vertical="center"/>
    </xf>
    <xf numFmtId="0" fontId="9" fillId="37" borderId="22" applyNumberFormat="0" applyFont="0" applyAlignment="0" applyProtection="0">
      <alignment vertical="center"/>
    </xf>
    <xf numFmtId="0" fontId="9" fillId="37" borderId="22" applyNumberFormat="0" applyFont="0" applyAlignment="0" applyProtection="0">
      <alignment vertical="center"/>
    </xf>
    <xf numFmtId="0" fontId="9" fillId="37" borderId="22" applyNumberFormat="0" applyFont="0" applyAlignment="0" applyProtection="0">
      <alignment vertical="center"/>
    </xf>
    <xf numFmtId="0" fontId="9" fillId="37" borderId="22" applyNumberFormat="0" applyFont="0" applyAlignment="0" applyProtection="0">
      <alignment vertical="center"/>
    </xf>
    <xf numFmtId="0" fontId="9" fillId="37" borderId="22" applyNumberFormat="0" applyFont="0" applyAlignment="0" applyProtection="0">
      <alignment vertical="center"/>
    </xf>
    <xf numFmtId="0" fontId="9" fillId="37" borderId="22" applyNumberFormat="0" applyFont="0" applyAlignment="0" applyProtection="0">
      <alignment vertical="center"/>
    </xf>
    <xf numFmtId="0" fontId="9" fillId="37" borderId="22" applyNumberFormat="0" applyFont="0" applyAlignment="0" applyProtection="0">
      <alignment vertical="center"/>
    </xf>
    <xf numFmtId="0" fontId="9" fillId="37" borderId="22" applyNumberFormat="0" applyFont="0" applyAlignment="0" applyProtection="0">
      <alignment vertical="center"/>
    </xf>
    <xf numFmtId="0" fontId="9" fillId="37" borderId="22" applyNumberFormat="0" applyFont="0" applyAlignment="0" applyProtection="0">
      <alignment vertical="center"/>
    </xf>
    <xf numFmtId="0" fontId="9" fillId="37" borderId="22" applyNumberFormat="0" applyFont="0" applyAlignment="0" applyProtection="0">
      <alignment vertical="center"/>
    </xf>
    <xf numFmtId="0" fontId="9" fillId="37" borderId="22" applyNumberFormat="0" applyFont="0" applyAlignment="0" applyProtection="0">
      <alignment vertical="center"/>
    </xf>
    <xf numFmtId="0" fontId="9" fillId="37" borderId="22" applyNumberFormat="0" applyFont="0" applyAlignment="0" applyProtection="0">
      <alignment vertical="center"/>
    </xf>
    <xf numFmtId="0" fontId="9" fillId="37" borderId="22" applyNumberFormat="0" applyFont="0" applyAlignment="0" applyProtection="0">
      <alignment vertical="center"/>
    </xf>
    <xf numFmtId="0" fontId="9" fillId="37" borderId="22" applyNumberFormat="0" applyFont="0" applyAlignment="0" applyProtection="0">
      <alignment vertical="center"/>
    </xf>
    <xf numFmtId="0" fontId="9" fillId="37" borderId="22" applyNumberFormat="0" applyFont="0" applyAlignment="0" applyProtection="0">
      <alignment vertical="center"/>
    </xf>
    <xf numFmtId="0" fontId="9" fillId="37" borderId="22" applyNumberFormat="0" applyFont="0" applyAlignment="0" applyProtection="0">
      <alignment vertical="center"/>
    </xf>
    <xf numFmtId="0" fontId="9" fillId="37" borderId="22" applyNumberFormat="0" applyFont="0" applyAlignment="0" applyProtection="0">
      <alignment vertical="center"/>
    </xf>
    <xf numFmtId="0" fontId="9" fillId="37" borderId="22" applyNumberFormat="0" applyFont="0" applyAlignment="0" applyProtection="0">
      <alignment vertical="center"/>
    </xf>
    <xf numFmtId="0" fontId="9" fillId="37" borderId="22" applyNumberFormat="0" applyFont="0" applyAlignment="0" applyProtection="0">
      <alignment vertical="center"/>
    </xf>
    <xf numFmtId="0" fontId="9" fillId="37" borderId="22" applyNumberFormat="0" applyFont="0" applyAlignment="0" applyProtection="0">
      <alignment vertical="center"/>
    </xf>
    <xf numFmtId="0" fontId="9" fillId="37" borderId="22" applyNumberFormat="0" applyFont="0" applyAlignment="0" applyProtection="0">
      <alignment vertical="center"/>
    </xf>
    <xf numFmtId="0" fontId="9" fillId="37" borderId="22" applyNumberFormat="0" applyFont="0" applyAlignment="0" applyProtection="0">
      <alignment vertical="center"/>
    </xf>
    <xf numFmtId="0" fontId="9" fillId="37" borderId="22" applyNumberFormat="0" applyFont="0" applyAlignment="0" applyProtection="0">
      <alignment vertical="center"/>
    </xf>
    <xf numFmtId="0" fontId="9" fillId="37" borderId="22" applyNumberFormat="0" applyFont="0" applyAlignment="0" applyProtection="0">
      <alignment vertical="center"/>
    </xf>
    <xf numFmtId="0" fontId="9" fillId="37" borderId="22" applyNumberFormat="0" applyFont="0" applyAlignment="0" applyProtection="0">
      <alignment vertical="center"/>
    </xf>
    <xf numFmtId="0" fontId="9" fillId="37" borderId="22" applyNumberFormat="0" applyFont="0" applyAlignment="0" applyProtection="0">
      <alignment vertical="center"/>
    </xf>
    <xf numFmtId="0" fontId="9" fillId="37" borderId="22" applyNumberFormat="0" applyFont="0" applyAlignment="0" applyProtection="0">
      <alignment vertical="center"/>
    </xf>
    <xf numFmtId="0" fontId="9" fillId="37" borderId="22" applyNumberFormat="0" applyFont="0" applyAlignment="0" applyProtection="0">
      <alignment vertical="center"/>
    </xf>
    <xf numFmtId="0" fontId="9" fillId="37" borderId="22" applyNumberFormat="0" applyFont="0" applyAlignment="0" applyProtection="0">
      <alignment vertical="center"/>
    </xf>
    <xf numFmtId="0" fontId="9" fillId="37" borderId="22" applyNumberFormat="0" applyFont="0" applyAlignment="0" applyProtection="0">
      <alignment vertical="center"/>
    </xf>
    <xf numFmtId="0" fontId="9" fillId="37" borderId="22" applyNumberFormat="0" applyFont="0" applyAlignment="0" applyProtection="0">
      <alignment vertical="center"/>
    </xf>
    <xf numFmtId="0" fontId="9" fillId="37" borderId="22" applyNumberFormat="0" applyFont="0" applyAlignment="0" applyProtection="0">
      <alignment vertical="center"/>
    </xf>
    <xf numFmtId="0" fontId="9" fillId="37" borderId="22" applyNumberFormat="0" applyFont="0" applyAlignment="0" applyProtection="0">
      <alignment vertical="center"/>
    </xf>
    <xf numFmtId="0" fontId="9" fillId="37" borderId="22" applyNumberFormat="0" applyFont="0" applyAlignment="0" applyProtection="0">
      <alignment vertical="center"/>
    </xf>
    <xf numFmtId="0" fontId="9" fillId="37" borderId="22" applyNumberFormat="0" applyFont="0" applyAlignment="0" applyProtection="0">
      <alignment vertical="center"/>
    </xf>
    <xf numFmtId="0" fontId="9" fillId="37" borderId="22" applyNumberFormat="0" applyFont="0" applyAlignment="0" applyProtection="0">
      <alignment vertical="center"/>
    </xf>
    <xf numFmtId="0" fontId="9" fillId="37" borderId="22" applyNumberFormat="0" applyFont="0" applyAlignment="0" applyProtection="0">
      <alignment vertical="center"/>
    </xf>
    <xf numFmtId="0" fontId="9" fillId="37" borderId="22" applyNumberFormat="0" applyFont="0" applyAlignment="0" applyProtection="0">
      <alignment vertical="center"/>
    </xf>
    <xf numFmtId="0" fontId="9" fillId="37" borderId="22" applyNumberFormat="0" applyFont="0" applyAlignment="0" applyProtection="0">
      <alignment vertical="center"/>
    </xf>
    <xf numFmtId="0" fontId="9" fillId="37" borderId="22" applyNumberFormat="0" applyFont="0" applyAlignment="0" applyProtection="0">
      <alignment vertical="center"/>
    </xf>
    <xf numFmtId="0" fontId="9" fillId="37" borderId="22" applyNumberFormat="0" applyFont="0" applyAlignment="0" applyProtection="0">
      <alignment vertical="center"/>
    </xf>
    <xf numFmtId="0" fontId="9" fillId="37" borderId="22" applyNumberFormat="0" applyFont="0" applyAlignment="0" applyProtection="0">
      <alignment vertical="center"/>
    </xf>
    <xf numFmtId="0" fontId="9" fillId="37" borderId="22" applyNumberFormat="0" applyFont="0" applyAlignment="0" applyProtection="0">
      <alignment vertical="center"/>
    </xf>
    <xf numFmtId="0" fontId="9" fillId="37" borderId="22" applyNumberFormat="0" applyFont="0" applyAlignment="0" applyProtection="0">
      <alignment vertical="center"/>
    </xf>
    <xf numFmtId="0" fontId="9" fillId="37" borderId="22" applyNumberFormat="0" applyFont="0" applyAlignment="0" applyProtection="0">
      <alignment vertical="center"/>
    </xf>
    <xf numFmtId="0" fontId="9" fillId="37" borderId="22" applyNumberFormat="0" applyFont="0" applyAlignment="0" applyProtection="0">
      <alignment vertical="center"/>
    </xf>
    <xf numFmtId="0" fontId="9" fillId="37" borderId="22" applyNumberFormat="0" applyFont="0" applyAlignment="0" applyProtection="0">
      <alignment vertical="center"/>
    </xf>
    <xf numFmtId="0" fontId="9" fillId="37" borderId="22" applyNumberFormat="0" applyFont="0" applyAlignment="0" applyProtection="0">
      <alignment vertical="center"/>
    </xf>
    <xf numFmtId="0" fontId="9" fillId="37" borderId="22" applyNumberFormat="0" applyFont="0" applyAlignment="0" applyProtection="0">
      <alignment vertical="center"/>
    </xf>
    <xf numFmtId="0" fontId="9" fillId="37" borderId="22" applyNumberFormat="0" applyFont="0" applyAlignment="0" applyProtection="0">
      <alignment vertical="center"/>
    </xf>
    <xf numFmtId="0" fontId="9" fillId="37" borderId="22" applyNumberFormat="0" applyFont="0" applyAlignment="0" applyProtection="0">
      <alignment vertical="center"/>
    </xf>
    <xf numFmtId="0" fontId="9" fillId="37" borderId="22" applyNumberFormat="0" applyFont="0" applyAlignment="0" applyProtection="0">
      <alignment vertical="center"/>
    </xf>
    <xf numFmtId="0" fontId="9" fillId="37" borderId="22" applyNumberFormat="0" applyFont="0" applyAlignment="0" applyProtection="0">
      <alignment vertical="center"/>
    </xf>
    <xf numFmtId="0" fontId="9" fillId="37" borderId="22" applyNumberFormat="0" applyFont="0" applyAlignment="0" applyProtection="0">
      <alignment vertical="center"/>
    </xf>
    <xf numFmtId="0" fontId="9" fillId="37" borderId="22" applyNumberFormat="0" applyFont="0" applyAlignment="0" applyProtection="0">
      <alignment vertical="center"/>
    </xf>
    <xf numFmtId="0" fontId="9" fillId="37" borderId="22" applyNumberFormat="0" applyFont="0" applyAlignment="0" applyProtection="0">
      <alignment vertical="center"/>
    </xf>
    <xf numFmtId="0" fontId="9" fillId="37" borderId="22" applyNumberFormat="0" applyFont="0" applyAlignment="0" applyProtection="0">
      <alignment vertical="center"/>
    </xf>
    <xf numFmtId="0" fontId="9" fillId="37" borderId="22" applyNumberFormat="0" applyFont="0" applyAlignment="0" applyProtection="0">
      <alignment vertical="center"/>
    </xf>
    <xf numFmtId="0" fontId="9" fillId="37" borderId="22" applyNumberFormat="0" applyFont="0" applyAlignment="0" applyProtection="0">
      <alignment vertical="center"/>
    </xf>
    <xf numFmtId="0" fontId="9" fillId="37" borderId="22" applyNumberFormat="0" applyFont="0" applyAlignment="0" applyProtection="0">
      <alignment vertical="center"/>
    </xf>
    <xf numFmtId="0" fontId="9" fillId="37" borderId="22" applyNumberFormat="0" applyFont="0" applyAlignment="0" applyProtection="0">
      <alignment vertical="center"/>
    </xf>
    <xf numFmtId="0" fontId="9" fillId="37" borderId="22" applyNumberFormat="0" applyFont="0" applyAlignment="0" applyProtection="0">
      <alignment vertical="center"/>
    </xf>
    <xf numFmtId="0" fontId="9" fillId="37" borderId="22" applyNumberFormat="0" applyFont="0" applyAlignment="0" applyProtection="0">
      <alignment vertical="center"/>
    </xf>
    <xf numFmtId="0" fontId="9" fillId="37" borderId="22" applyNumberFormat="0" applyFont="0" applyAlignment="0" applyProtection="0">
      <alignment vertical="center"/>
    </xf>
    <xf numFmtId="0" fontId="9" fillId="37" borderId="22" applyNumberFormat="0" applyFont="0" applyAlignment="0" applyProtection="0">
      <alignment vertical="center"/>
    </xf>
    <xf numFmtId="0" fontId="9" fillId="37" borderId="22" applyNumberFormat="0" applyFont="0" applyAlignment="0" applyProtection="0">
      <alignment vertical="center"/>
    </xf>
    <xf numFmtId="0" fontId="9" fillId="37" borderId="22" applyNumberFormat="0" applyFont="0" applyAlignment="0" applyProtection="0">
      <alignment vertical="center"/>
    </xf>
    <xf numFmtId="0" fontId="9" fillId="37" borderId="22" applyNumberFormat="0" applyFont="0" applyAlignment="0" applyProtection="0">
      <alignment vertical="center"/>
    </xf>
    <xf numFmtId="0" fontId="9" fillId="37" borderId="22" applyNumberFormat="0" applyFont="0" applyAlignment="0" applyProtection="0">
      <alignment vertical="center"/>
    </xf>
    <xf numFmtId="0" fontId="9" fillId="37" borderId="22" applyNumberFormat="0" applyFont="0" applyAlignment="0" applyProtection="0">
      <alignment vertical="center"/>
    </xf>
    <xf numFmtId="0" fontId="9" fillId="37" borderId="22" applyNumberFormat="0" applyFont="0" applyAlignment="0" applyProtection="0">
      <alignment vertical="center"/>
    </xf>
    <xf numFmtId="0" fontId="9" fillId="37" borderId="22" applyNumberFormat="0" applyFont="0" applyAlignment="0" applyProtection="0">
      <alignment vertical="center"/>
    </xf>
    <xf numFmtId="0" fontId="9" fillId="37" borderId="22" applyNumberFormat="0" applyFont="0" applyAlignment="0" applyProtection="0">
      <alignment vertical="center"/>
    </xf>
    <xf numFmtId="0" fontId="9" fillId="37" borderId="22" applyNumberFormat="0" applyFont="0" applyAlignment="0" applyProtection="0">
      <alignment vertical="center"/>
    </xf>
    <xf numFmtId="0" fontId="9" fillId="37" borderId="22" applyNumberFormat="0" applyFont="0" applyAlignment="0" applyProtection="0">
      <alignment vertical="center"/>
    </xf>
    <xf numFmtId="0" fontId="9" fillId="37" borderId="22" applyNumberFormat="0" applyFont="0" applyAlignment="0" applyProtection="0">
      <alignment vertical="center"/>
    </xf>
    <xf numFmtId="0" fontId="9" fillId="37" borderId="22" applyNumberFormat="0" applyFont="0" applyAlignment="0" applyProtection="0">
      <alignment vertical="center"/>
    </xf>
    <xf numFmtId="0" fontId="9" fillId="37" borderId="22" applyNumberFormat="0" applyFont="0" applyAlignment="0" applyProtection="0">
      <alignment vertical="center"/>
    </xf>
    <xf numFmtId="0" fontId="9" fillId="37" borderId="22" applyNumberFormat="0" applyFont="0" applyAlignment="0" applyProtection="0">
      <alignment vertical="center"/>
    </xf>
    <xf numFmtId="0" fontId="9" fillId="37" borderId="22" applyNumberFormat="0" applyFont="0" applyAlignment="0" applyProtection="0">
      <alignment vertical="center"/>
    </xf>
    <xf numFmtId="0" fontId="9" fillId="37" borderId="22" applyNumberFormat="0" applyFont="0" applyAlignment="0" applyProtection="0">
      <alignment vertical="center"/>
    </xf>
    <xf numFmtId="0" fontId="9" fillId="37" borderId="22" applyNumberFormat="0" applyFont="0" applyAlignment="0" applyProtection="0">
      <alignment vertical="center"/>
    </xf>
    <xf numFmtId="0" fontId="9" fillId="37" borderId="22" applyNumberFormat="0" applyFont="0" applyAlignment="0" applyProtection="0">
      <alignment vertical="center"/>
    </xf>
    <xf numFmtId="0" fontId="9" fillId="37" borderId="22" applyNumberFormat="0" applyFont="0" applyAlignment="0" applyProtection="0">
      <alignment vertical="center"/>
    </xf>
    <xf numFmtId="0" fontId="9" fillId="37" borderId="22" applyNumberFormat="0" applyFont="0" applyAlignment="0" applyProtection="0">
      <alignment vertical="center"/>
    </xf>
    <xf numFmtId="0" fontId="9" fillId="37" borderId="22" applyNumberFormat="0" applyFont="0" applyAlignment="0" applyProtection="0">
      <alignment vertical="center"/>
    </xf>
    <xf numFmtId="0" fontId="9" fillId="37" borderId="22" applyNumberFormat="0" applyFont="0" applyAlignment="0" applyProtection="0">
      <alignment vertical="center"/>
    </xf>
    <xf numFmtId="0" fontId="9" fillId="37" borderId="22" applyNumberFormat="0" applyFont="0" applyAlignment="0" applyProtection="0">
      <alignment vertical="center"/>
    </xf>
    <xf numFmtId="0" fontId="9" fillId="37" borderId="22" applyNumberFormat="0" applyFont="0" applyAlignment="0" applyProtection="0">
      <alignment vertical="center"/>
    </xf>
    <xf numFmtId="0" fontId="9" fillId="37" borderId="22" applyNumberFormat="0" applyFont="0" applyAlignment="0" applyProtection="0">
      <alignment vertical="center"/>
    </xf>
    <xf numFmtId="0" fontId="9" fillId="37" borderId="22" applyNumberFormat="0" applyFont="0" applyAlignment="0" applyProtection="0">
      <alignment vertical="center"/>
    </xf>
    <xf numFmtId="0" fontId="9" fillId="37" borderId="22" applyNumberFormat="0" applyFont="0" applyAlignment="0" applyProtection="0">
      <alignment vertical="center"/>
    </xf>
    <xf numFmtId="0" fontId="9" fillId="37" borderId="22" applyNumberFormat="0" applyFont="0" applyAlignment="0" applyProtection="0">
      <alignment vertical="center"/>
    </xf>
    <xf numFmtId="0" fontId="9" fillId="37" borderId="22" applyNumberFormat="0" applyFont="0" applyAlignment="0" applyProtection="0">
      <alignment vertical="center"/>
    </xf>
    <xf numFmtId="0" fontId="9" fillId="37" borderId="22" applyNumberFormat="0" applyFont="0" applyAlignment="0" applyProtection="0">
      <alignment vertical="center"/>
    </xf>
    <xf numFmtId="0" fontId="9" fillId="37" borderId="22" applyNumberFormat="0" applyFont="0" applyAlignment="0" applyProtection="0">
      <alignment vertical="center"/>
    </xf>
    <xf numFmtId="0" fontId="9" fillId="37" borderId="22" applyNumberFormat="0" applyFont="0" applyAlignment="0" applyProtection="0">
      <alignment vertical="center"/>
    </xf>
    <xf numFmtId="0" fontId="9" fillId="37" borderId="22" applyNumberFormat="0" applyFont="0" applyAlignment="0" applyProtection="0">
      <alignment vertical="center"/>
    </xf>
    <xf numFmtId="0" fontId="9" fillId="37" borderId="22" applyNumberFormat="0" applyFont="0" applyAlignment="0" applyProtection="0">
      <alignment vertical="center"/>
    </xf>
    <xf numFmtId="0" fontId="9" fillId="37" borderId="22" applyNumberFormat="0" applyFont="0" applyAlignment="0" applyProtection="0">
      <alignment vertical="center"/>
    </xf>
    <xf numFmtId="0" fontId="9" fillId="37" borderId="22" applyNumberFormat="0" applyFont="0" applyAlignment="0" applyProtection="0">
      <alignment vertical="center"/>
    </xf>
    <xf numFmtId="0" fontId="9" fillId="37" borderId="22" applyNumberFormat="0" applyFont="0" applyAlignment="0" applyProtection="0">
      <alignment vertical="center"/>
    </xf>
    <xf numFmtId="0" fontId="9" fillId="37" borderId="22" applyNumberFormat="0" applyFont="0" applyAlignment="0" applyProtection="0">
      <alignment vertical="center"/>
    </xf>
    <xf numFmtId="0" fontId="9" fillId="37" borderId="22" applyNumberFormat="0" applyFont="0" applyAlignment="0" applyProtection="0">
      <alignment vertical="center"/>
    </xf>
    <xf numFmtId="0" fontId="9" fillId="37" borderId="22" applyNumberFormat="0" applyFont="0" applyAlignment="0" applyProtection="0">
      <alignment vertical="center"/>
    </xf>
    <xf numFmtId="0" fontId="9" fillId="37" borderId="22" applyNumberFormat="0" applyFont="0" applyAlignment="0" applyProtection="0">
      <alignment vertical="center"/>
    </xf>
    <xf numFmtId="0" fontId="9" fillId="37" borderId="22" applyNumberFormat="0" applyFont="0" applyAlignment="0" applyProtection="0">
      <alignment vertical="center"/>
    </xf>
    <xf numFmtId="0" fontId="9" fillId="37" borderId="22" applyNumberFormat="0" applyFont="0" applyAlignment="0" applyProtection="0">
      <alignment vertical="center"/>
    </xf>
    <xf numFmtId="0" fontId="9" fillId="37" borderId="22" applyNumberFormat="0" applyFont="0" applyAlignment="0" applyProtection="0">
      <alignment vertical="center"/>
    </xf>
    <xf numFmtId="0" fontId="9" fillId="37" borderId="22" applyNumberFormat="0" applyFont="0" applyAlignment="0" applyProtection="0">
      <alignment vertical="center"/>
    </xf>
    <xf numFmtId="0" fontId="9" fillId="37" borderId="22" applyNumberFormat="0" applyFont="0" applyAlignment="0" applyProtection="0">
      <alignment vertical="center"/>
    </xf>
    <xf numFmtId="0" fontId="9" fillId="37" borderId="22" applyNumberFormat="0" applyFont="0" applyAlignment="0" applyProtection="0">
      <alignment vertical="center"/>
    </xf>
    <xf numFmtId="0" fontId="9" fillId="37" borderId="22" applyNumberFormat="0" applyFont="0" applyAlignment="0" applyProtection="0">
      <alignment vertical="center"/>
    </xf>
    <xf numFmtId="0" fontId="9" fillId="37" borderId="22" applyNumberFormat="0" applyFont="0" applyAlignment="0" applyProtection="0">
      <alignment vertical="center"/>
    </xf>
    <xf numFmtId="0" fontId="9" fillId="37" borderId="22" applyNumberFormat="0" applyFont="0" applyAlignment="0" applyProtection="0">
      <alignment vertical="center"/>
    </xf>
    <xf numFmtId="0" fontId="9" fillId="37" borderId="22" applyNumberFormat="0" applyFont="0" applyAlignment="0" applyProtection="0">
      <alignment vertical="center"/>
    </xf>
    <xf numFmtId="0" fontId="9" fillId="37" borderId="22" applyNumberFormat="0" applyFont="0" applyAlignment="0" applyProtection="0">
      <alignment vertical="center"/>
    </xf>
    <xf numFmtId="0" fontId="9" fillId="37" borderId="22" applyNumberFormat="0" applyFont="0" applyAlignment="0" applyProtection="0">
      <alignment vertical="center"/>
    </xf>
    <xf numFmtId="0" fontId="9" fillId="37" borderId="22" applyNumberFormat="0" applyFont="0" applyAlignment="0" applyProtection="0">
      <alignment vertical="center"/>
    </xf>
    <xf numFmtId="0" fontId="9" fillId="37" borderId="22" applyNumberFormat="0" applyFont="0" applyAlignment="0" applyProtection="0">
      <alignment vertical="center"/>
    </xf>
    <xf numFmtId="0" fontId="9" fillId="37" borderId="22" applyNumberFormat="0" applyFont="0" applyAlignment="0" applyProtection="0">
      <alignment vertical="center"/>
    </xf>
    <xf numFmtId="0" fontId="9" fillId="37" borderId="22" applyNumberFormat="0" applyFont="0" applyAlignment="0" applyProtection="0">
      <alignment vertical="center"/>
    </xf>
    <xf numFmtId="0" fontId="9" fillId="37" borderId="22" applyNumberFormat="0" applyFont="0" applyAlignment="0" applyProtection="0">
      <alignment vertical="center"/>
    </xf>
    <xf numFmtId="0" fontId="9" fillId="37" borderId="22" applyNumberFormat="0" applyFont="0" applyAlignment="0" applyProtection="0">
      <alignment vertical="center"/>
    </xf>
    <xf numFmtId="0" fontId="9" fillId="37" borderId="22" applyNumberFormat="0" applyFont="0" applyAlignment="0" applyProtection="0">
      <alignment vertical="center"/>
    </xf>
    <xf numFmtId="0" fontId="9" fillId="37" borderId="22" applyNumberFormat="0" applyFont="0" applyAlignment="0" applyProtection="0">
      <alignment vertical="center"/>
    </xf>
    <xf numFmtId="0" fontId="9" fillId="37" borderId="22" applyNumberFormat="0" applyFont="0" applyAlignment="0" applyProtection="0">
      <alignment vertical="center"/>
    </xf>
    <xf numFmtId="0" fontId="9" fillId="37" borderId="22" applyNumberFormat="0" applyFont="0" applyAlignment="0" applyProtection="0">
      <alignment vertical="center"/>
    </xf>
    <xf numFmtId="0" fontId="9" fillId="37" borderId="22" applyNumberFormat="0" applyFont="0" applyAlignment="0" applyProtection="0">
      <alignment vertical="center"/>
    </xf>
    <xf numFmtId="0" fontId="9" fillId="37" borderId="22" applyNumberFormat="0" applyFont="0" applyAlignment="0" applyProtection="0">
      <alignment vertical="center"/>
    </xf>
    <xf numFmtId="0" fontId="9" fillId="37" borderId="22" applyNumberFormat="0" applyFont="0" applyAlignment="0" applyProtection="0">
      <alignment vertical="center"/>
    </xf>
    <xf numFmtId="0" fontId="9" fillId="37" borderId="22" applyNumberFormat="0" applyFont="0" applyAlignment="0" applyProtection="0">
      <alignment vertical="center"/>
    </xf>
    <xf numFmtId="0" fontId="9" fillId="37" borderId="22" applyNumberFormat="0" applyFont="0" applyAlignment="0" applyProtection="0">
      <alignment vertical="center"/>
    </xf>
    <xf numFmtId="0" fontId="9" fillId="37" borderId="22" applyNumberFormat="0" applyFont="0" applyAlignment="0" applyProtection="0">
      <alignment vertical="center"/>
    </xf>
    <xf numFmtId="0" fontId="9" fillId="37" borderId="22" applyNumberFormat="0" applyFont="0" applyAlignment="0" applyProtection="0">
      <alignment vertical="center"/>
    </xf>
    <xf numFmtId="0" fontId="9" fillId="37" borderId="22" applyNumberFormat="0" applyFont="0" applyAlignment="0" applyProtection="0">
      <alignment vertical="center"/>
    </xf>
    <xf numFmtId="0" fontId="9" fillId="37" borderId="22" applyNumberFormat="0" applyFont="0" applyAlignment="0" applyProtection="0">
      <alignment vertical="center"/>
    </xf>
    <xf numFmtId="0" fontId="9" fillId="37" borderId="22" applyNumberFormat="0" applyFont="0" applyAlignment="0" applyProtection="0">
      <alignment vertical="center"/>
    </xf>
    <xf numFmtId="0" fontId="9" fillId="37" borderId="22" applyNumberFormat="0" applyFont="0" applyAlignment="0" applyProtection="0">
      <alignment vertical="center"/>
    </xf>
    <xf numFmtId="0" fontId="9" fillId="37" borderId="22" applyNumberFormat="0" applyFont="0" applyAlignment="0" applyProtection="0">
      <alignment vertical="center"/>
    </xf>
    <xf numFmtId="0" fontId="9" fillId="37" borderId="22" applyNumberFormat="0" applyFont="0" applyAlignment="0" applyProtection="0">
      <alignment vertical="center"/>
    </xf>
    <xf numFmtId="0" fontId="9" fillId="37" borderId="22" applyNumberFormat="0" applyFont="0" applyAlignment="0" applyProtection="0">
      <alignment vertical="center"/>
    </xf>
    <xf numFmtId="0" fontId="9" fillId="37" borderId="22" applyNumberFormat="0" applyFont="0" applyAlignment="0" applyProtection="0">
      <alignment vertical="center"/>
    </xf>
    <xf numFmtId="0" fontId="9" fillId="37" borderId="22" applyNumberFormat="0" applyFont="0" applyAlignment="0" applyProtection="0">
      <alignment vertical="center"/>
    </xf>
    <xf numFmtId="0" fontId="9" fillId="37" borderId="22" applyNumberFormat="0" applyFont="0" applyAlignment="0" applyProtection="0">
      <alignment vertical="center"/>
    </xf>
    <xf numFmtId="0" fontId="9" fillId="37" borderId="22" applyNumberFormat="0" applyFont="0" applyAlignment="0" applyProtection="0">
      <alignment vertical="center"/>
    </xf>
    <xf numFmtId="0" fontId="9" fillId="37" borderId="22" applyNumberFormat="0" applyFont="0" applyAlignment="0" applyProtection="0">
      <alignment vertical="center"/>
    </xf>
    <xf numFmtId="0" fontId="9" fillId="37" borderId="22" applyNumberFormat="0" applyFont="0" applyAlignment="0" applyProtection="0">
      <alignment vertical="center"/>
    </xf>
    <xf numFmtId="10" fontId="67" fillId="0" borderId="10"/>
    <xf numFmtId="10" fontId="67" fillId="0" borderId="10"/>
    <xf numFmtId="10" fontId="67" fillId="0" borderId="10"/>
    <xf numFmtId="10" fontId="67" fillId="0" borderId="10"/>
    <xf numFmtId="49" fontId="67" fillId="0" borderId="10"/>
    <xf numFmtId="49" fontId="67" fillId="0" borderId="10"/>
    <xf numFmtId="49" fontId="67" fillId="0" borderId="10"/>
    <xf numFmtId="49" fontId="67" fillId="0" borderId="10"/>
    <xf numFmtId="0" fontId="238" fillId="0" borderId="0" applyNumberFormat="0" applyFill="0" applyBorder="0" applyAlignment="0" applyProtection="0">
      <alignment vertical="top"/>
      <protection locked="0"/>
    </xf>
    <xf numFmtId="0" fontId="239" fillId="0" borderId="0" applyNumberFormat="0" applyFill="0" applyBorder="0" applyAlignment="0" applyProtection="0">
      <alignment vertical="top"/>
      <protection locked="0"/>
    </xf>
    <xf numFmtId="0" fontId="240" fillId="0" borderId="0" applyNumberFormat="0" applyFill="0" applyBorder="0" applyAlignment="0" applyProtection="0">
      <alignment vertical="center"/>
    </xf>
    <xf numFmtId="0" fontId="241" fillId="0" borderId="0" applyNumberFormat="0" applyFill="0" applyBorder="0" applyAlignment="0" applyProtection="0">
      <alignment vertical="center"/>
    </xf>
    <xf numFmtId="0" fontId="242" fillId="45" borderId="15" applyNumberFormat="0" applyAlignment="0" applyProtection="0">
      <alignment vertical="center"/>
    </xf>
    <xf numFmtId="0" fontId="242" fillId="45" borderId="15" applyNumberFormat="0" applyAlignment="0" applyProtection="0">
      <alignment vertical="center"/>
    </xf>
    <xf numFmtId="0" fontId="242" fillId="45" borderId="15" applyNumberFormat="0" applyAlignment="0" applyProtection="0">
      <alignment vertical="center"/>
    </xf>
    <xf numFmtId="0" fontId="242" fillId="45" borderId="15" applyNumberFormat="0" applyAlignment="0" applyProtection="0">
      <alignment vertical="center"/>
    </xf>
    <xf numFmtId="0" fontId="242" fillId="45" borderId="15" applyNumberFormat="0" applyAlignment="0" applyProtection="0">
      <alignment vertical="center"/>
    </xf>
    <xf numFmtId="0" fontId="242" fillId="45" borderId="15" applyNumberFormat="0" applyAlignment="0" applyProtection="0">
      <alignment vertical="center"/>
    </xf>
    <xf numFmtId="0" fontId="242" fillId="45" borderId="15" applyNumberFormat="0" applyAlignment="0" applyProtection="0">
      <alignment vertical="center"/>
    </xf>
    <xf numFmtId="0" fontId="242" fillId="45" borderId="15" applyNumberFormat="0" applyAlignment="0" applyProtection="0">
      <alignment vertical="center"/>
    </xf>
    <xf numFmtId="0" fontId="242" fillId="45" borderId="15" applyNumberFormat="0" applyAlignment="0" applyProtection="0">
      <alignment vertical="center"/>
    </xf>
    <xf numFmtId="0" fontId="242" fillId="45" borderId="15" applyNumberFormat="0" applyAlignment="0" applyProtection="0">
      <alignment vertical="center"/>
    </xf>
    <xf numFmtId="0" fontId="242" fillId="45" borderId="15" applyNumberFormat="0" applyAlignment="0" applyProtection="0">
      <alignment vertical="center"/>
    </xf>
    <xf numFmtId="0" fontId="242" fillId="45" borderId="15" applyNumberFormat="0" applyAlignment="0" applyProtection="0">
      <alignment vertical="center"/>
    </xf>
    <xf numFmtId="0" fontId="242" fillId="45" borderId="15" applyNumberFormat="0" applyAlignment="0" applyProtection="0">
      <alignment vertical="center"/>
    </xf>
    <xf numFmtId="0" fontId="242" fillId="45" borderId="15" applyNumberFormat="0" applyAlignment="0" applyProtection="0">
      <alignment vertical="center"/>
    </xf>
    <xf numFmtId="0" fontId="242" fillId="45" borderId="15" applyNumberFormat="0" applyAlignment="0" applyProtection="0">
      <alignment vertical="center"/>
    </xf>
    <xf numFmtId="0" fontId="242" fillId="45" borderId="15" applyNumberFormat="0" applyAlignment="0" applyProtection="0">
      <alignment vertical="center"/>
    </xf>
    <xf numFmtId="0" fontId="242" fillId="45" borderId="15" applyNumberFormat="0" applyAlignment="0" applyProtection="0">
      <alignment vertical="center"/>
    </xf>
    <xf numFmtId="0" fontId="242" fillId="45" borderId="15" applyNumberFormat="0" applyAlignment="0" applyProtection="0">
      <alignment vertical="center"/>
    </xf>
    <xf numFmtId="0" fontId="242" fillId="45" borderId="15" applyNumberFormat="0" applyAlignment="0" applyProtection="0">
      <alignment vertical="center"/>
    </xf>
    <xf numFmtId="0" fontId="242" fillId="45" borderId="15" applyNumberFormat="0" applyAlignment="0" applyProtection="0">
      <alignment vertical="center"/>
    </xf>
    <xf numFmtId="0" fontId="242" fillId="45" borderId="15" applyNumberFormat="0" applyAlignment="0" applyProtection="0">
      <alignment vertical="center"/>
    </xf>
    <xf numFmtId="0" fontId="242" fillId="45" borderId="15" applyNumberFormat="0" applyAlignment="0" applyProtection="0">
      <alignment vertical="center"/>
    </xf>
    <xf numFmtId="0" fontId="242" fillId="45" borderId="15" applyNumberFormat="0" applyAlignment="0" applyProtection="0">
      <alignment vertical="center"/>
    </xf>
    <xf numFmtId="0" fontId="242" fillId="45" borderId="15" applyNumberFormat="0" applyAlignment="0" applyProtection="0">
      <alignment vertical="center"/>
    </xf>
    <xf numFmtId="0" fontId="242" fillId="45" borderId="15" applyNumberFormat="0" applyAlignment="0" applyProtection="0">
      <alignment vertical="center"/>
    </xf>
    <xf numFmtId="0" fontId="242" fillId="45" borderId="15" applyNumberFormat="0" applyAlignment="0" applyProtection="0">
      <alignment vertical="center"/>
    </xf>
    <xf numFmtId="0" fontId="242" fillId="45" borderId="15" applyNumberFormat="0" applyAlignment="0" applyProtection="0">
      <alignment vertical="center"/>
    </xf>
    <xf numFmtId="0" fontId="242" fillId="45" borderId="15" applyNumberFormat="0" applyAlignment="0" applyProtection="0">
      <alignment vertical="center"/>
    </xf>
    <xf numFmtId="0" fontId="242" fillId="45" borderId="15" applyNumberFormat="0" applyAlignment="0" applyProtection="0">
      <alignment vertical="center"/>
    </xf>
    <xf numFmtId="0" fontId="242" fillId="45" borderId="15" applyNumberFormat="0" applyAlignment="0" applyProtection="0">
      <alignment vertical="center"/>
    </xf>
    <xf numFmtId="0" fontId="242" fillId="45" borderId="15" applyNumberFormat="0" applyAlignment="0" applyProtection="0">
      <alignment vertical="center"/>
    </xf>
    <xf numFmtId="0" fontId="242" fillId="45" borderId="15" applyNumberFormat="0" applyAlignment="0" applyProtection="0">
      <alignment vertical="center"/>
    </xf>
    <xf numFmtId="0" fontId="242" fillId="45" borderId="15" applyNumberFormat="0" applyAlignment="0" applyProtection="0">
      <alignment vertical="center"/>
    </xf>
    <xf numFmtId="0" fontId="242" fillId="45" borderId="15" applyNumberFormat="0" applyAlignment="0" applyProtection="0">
      <alignment vertical="center"/>
    </xf>
    <xf numFmtId="0" fontId="242" fillId="45" borderId="15" applyNumberFormat="0" applyAlignment="0" applyProtection="0">
      <alignment vertical="center"/>
    </xf>
    <xf numFmtId="0" fontId="242" fillId="45" borderId="15" applyNumberFormat="0" applyAlignment="0" applyProtection="0">
      <alignment vertical="center"/>
    </xf>
    <xf numFmtId="0" fontId="242" fillId="45" borderId="15" applyNumberFormat="0" applyAlignment="0" applyProtection="0">
      <alignment vertical="center"/>
    </xf>
    <xf numFmtId="0" fontId="242" fillId="45" borderId="15" applyNumberFormat="0" applyAlignment="0" applyProtection="0">
      <alignment vertical="center"/>
    </xf>
    <xf numFmtId="0" fontId="242" fillId="45" borderId="15" applyNumberFormat="0" applyAlignment="0" applyProtection="0">
      <alignment vertical="center"/>
    </xf>
    <xf numFmtId="0" fontId="242" fillId="45" borderId="15" applyNumberFormat="0" applyAlignment="0" applyProtection="0">
      <alignment vertical="center"/>
    </xf>
    <xf numFmtId="0" fontId="242" fillId="45" borderId="15" applyNumberFormat="0" applyAlignment="0" applyProtection="0">
      <alignment vertical="center"/>
    </xf>
    <xf numFmtId="0" fontId="242" fillId="45" borderId="15" applyNumberFormat="0" applyAlignment="0" applyProtection="0">
      <alignment vertical="center"/>
    </xf>
    <xf numFmtId="0" fontId="242" fillId="45" borderId="15" applyNumberFormat="0" applyAlignment="0" applyProtection="0">
      <alignment vertical="center"/>
    </xf>
    <xf numFmtId="0" fontId="242" fillId="45" borderId="15" applyNumberFormat="0" applyAlignment="0" applyProtection="0">
      <alignment vertical="center"/>
    </xf>
    <xf numFmtId="0" fontId="242" fillId="45" borderId="15" applyNumberFormat="0" applyAlignment="0" applyProtection="0">
      <alignment vertical="center"/>
    </xf>
    <xf numFmtId="0" fontId="242" fillId="45" borderId="15" applyNumberFormat="0" applyAlignment="0" applyProtection="0">
      <alignment vertical="center"/>
    </xf>
    <xf numFmtId="0" fontId="242" fillId="45" borderId="15" applyNumberFormat="0" applyAlignment="0" applyProtection="0">
      <alignment vertical="center"/>
    </xf>
    <xf numFmtId="0" fontId="242" fillId="45" borderId="15" applyNumberFormat="0" applyAlignment="0" applyProtection="0">
      <alignment vertical="center"/>
    </xf>
    <xf numFmtId="0" fontId="242" fillId="45" borderId="15" applyNumberFormat="0" applyAlignment="0" applyProtection="0">
      <alignment vertical="center"/>
    </xf>
    <xf numFmtId="0" fontId="242" fillId="45" borderId="15" applyNumberFormat="0" applyAlignment="0" applyProtection="0">
      <alignment vertical="center"/>
    </xf>
    <xf numFmtId="0" fontId="242" fillId="45" borderId="15" applyNumberFormat="0" applyAlignment="0" applyProtection="0">
      <alignment vertical="center"/>
    </xf>
    <xf numFmtId="0" fontId="242" fillId="45" borderId="15" applyNumberFormat="0" applyAlignment="0" applyProtection="0">
      <alignment vertical="center"/>
    </xf>
    <xf numFmtId="0" fontId="242" fillId="45" borderId="15" applyNumberFormat="0" applyAlignment="0" applyProtection="0">
      <alignment vertical="center"/>
    </xf>
    <xf numFmtId="0" fontId="242" fillId="45" borderId="15" applyNumberFormat="0" applyAlignment="0" applyProtection="0">
      <alignment vertical="center"/>
    </xf>
    <xf numFmtId="0" fontId="242" fillId="45" borderId="15" applyNumberFormat="0" applyAlignment="0" applyProtection="0">
      <alignment vertical="center"/>
    </xf>
    <xf numFmtId="0" fontId="242" fillId="45" borderId="15" applyNumberFormat="0" applyAlignment="0" applyProtection="0">
      <alignment vertical="center"/>
    </xf>
    <xf numFmtId="0" fontId="242" fillId="45" borderId="15" applyNumberFormat="0" applyAlignment="0" applyProtection="0">
      <alignment vertical="center"/>
    </xf>
    <xf numFmtId="0" fontId="242" fillId="45" borderId="15" applyNumberFormat="0" applyAlignment="0" applyProtection="0">
      <alignment vertical="center"/>
    </xf>
    <xf numFmtId="0" fontId="242" fillId="45" borderId="15" applyNumberFormat="0" applyAlignment="0" applyProtection="0">
      <alignment vertical="center"/>
    </xf>
    <xf numFmtId="0" fontId="242" fillId="45" borderId="15" applyNumberFormat="0" applyAlignment="0" applyProtection="0">
      <alignment vertical="center"/>
    </xf>
    <xf numFmtId="0" fontId="242" fillId="45" borderId="15" applyNumberFormat="0" applyAlignment="0" applyProtection="0">
      <alignment vertical="center"/>
    </xf>
    <xf numFmtId="0" fontId="242" fillId="45" borderId="15" applyNumberFormat="0" applyAlignment="0" applyProtection="0">
      <alignment vertical="center"/>
    </xf>
    <xf numFmtId="0" fontId="242" fillId="45" borderId="15" applyNumberFormat="0" applyAlignment="0" applyProtection="0">
      <alignment vertical="center"/>
    </xf>
    <xf numFmtId="0" fontId="242" fillId="45" borderId="15" applyNumberFormat="0" applyAlignment="0" applyProtection="0">
      <alignment vertical="center"/>
    </xf>
    <xf numFmtId="0" fontId="242" fillId="45" borderId="15" applyNumberFormat="0" applyAlignment="0" applyProtection="0">
      <alignment vertical="center"/>
    </xf>
    <xf numFmtId="0" fontId="242" fillId="45" borderId="15" applyNumberFormat="0" applyAlignment="0" applyProtection="0">
      <alignment vertical="center"/>
    </xf>
    <xf numFmtId="0" fontId="242" fillId="45" borderId="15" applyNumberFormat="0" applyAlignment="0" applyProtection="0">
      <alignment vertical="center"/>
    </xf>
    <xf numFmtId="0" fontId="242" fillId="45" borderId="15" applyNumberFormat="0" applyAlignment="0" applyProtection="0">
      <alignment vertical="center"/>
    </xf>
    <xf numFmtId="0" fontId="242" fillId="45" borderId="15" applyNumberFormat="0" applyAlignment="0" applyProtection="0">
      <alignment vertical="center"/>
    </xf>
    <xf numFmtId="0" fontId="242" fillId="45" borderId="15" applyNumberFormat="0" applyAlignment="0" applyProtection="0">
      <alignment vertical="center"/>
    </xf>
    <xf numFmtId="0" fontId="242" fillId="45" borderId="15" applyNumberFormat="0" applyAlignment="0" applyProtection="0">
      <alignment vertical="center"/>
    </xf>
    <xf numFmtId="0" fontId="242" fillId="45" borderId="15" applyNumberFormat="0" applyAlignment="0" applyProtection="0">
      <alignment vertical="center"/>
    </xf>
    <xf numFmtId="0" fontId="242" fillId="45" borderId="15" applyNumberFormat="0" applyAlignment="0" applyProtection="0">
      <alignment vertical="center"/>
    </xf>
    <xf numFmtId="0" fontId="242" fillId="45" borderId="15" applyNumberFormat="0" applyAlignment="0" applyProtection="0">
      <alignment vertical="center"/>
    </xf>
    <xf numFmtId="0" fontId="242" fillId="45" borderId="15" applyNumberFormat="0" applyAlignment="0" applyProtection="0">
      <alignment vertical="center"/>
    </xf>
    <xf numFmtId="0" fontId="242" fillId="45" borderId="15" applyNumberFormat="0" applyAlignment="0" applyProtection="0">
      <alignment vertical="center"/>
    </xf>
    <xf numFmtId="0" fontId="242" fillId="45" borderId="15" applyNumberFormat="0" applyAlignment="0" applyProtection="0">
      <alignment vertical="center"/>
    </xf>
    <xf numFmtId="0" fontId="242" fillId="45" borderId="15" applyNumberFormat="0" applyAlignment="0" applyProtection="0">
      <alignment vertical="center"/>
    </xf>
    <xf numFmtId="0" fontId="242" fillId="45" borderId="15" applyNumberFormat="0" applyAlignment="0" applyProtection="0">
      <alignment vertical="center"/>
    </xf>
    <xf numFmtId="0" fontId="242" fillId="45" borderId="15" applyNumberFormat="0" applyAlignment="0" applyProtection="0">
      <alignment vertical="center"/>
    </xf>
    <xf numFmtId="0" fontId="242" fillId="45" borderId="15" applyNumberFormat="0" applyAlignment="0" applyProtection="0">
      <alignment vertical="center"/>
    </xf>
    <xf numFmtId="0" fontId="242" fillId="45" borderId="15" applyNumberFormat="0" applyAlignment="0" applyProtection="0">
      <alignment vertical="center"/>
    </xf>
    <xf numFmtId="0" fontId="242" fillId="45" borderId="15" applyNumberFormat="0" applyAlignment="0" applyProtection="0">
      <alignment vertical="center"/>
    </xf>
    <xf numFmtId="0" fontId="242" fillId="45" borderId="15" applyNumberFormat="0" applyAlignment="0" applyProtection="0">
      <alignment vertical="center"/>
    </xf>
    <xf numFmtId="0" fontId="242" fillId="45" borderId="15" applyNumberFormat="0" applyAlignment="0" applyProtection="0">
      <alignment vertical="center"/>
    </xf>
    <xf numFmtId="0" fontId="242" fillId="45" borderId="15" applyNumberFormat="0" applyAlignment="0" applyProtection="0">
      <alignment vertical="center"/>
    </xf>
    <xf numFmtId="0" fontId="242" fillId="45" borderId="15" applyNumberFormat="0" applyAlignment="0" applyProtection="0">
      <alignment vertical="center"/>
    </xf>
    <xf numFmtId="0" fontId="242" fillId="45" borderId="15" applyNumberFormat="0" applyAlignment="0" applyProtection="0">
      <alignment vertical="center"/>
    </xf>
    <xf numFmtId="0" fontId="242" fillId="45" borderId="15" applyNumberFormat="0" applyAlignment="0" applyProtection="0">
      <alignment vertical="center"/>
    </xf>
    <xf numFmtId="0" fontId="242" fillId="45" borderId="15" applyNumberFormat="0" applyAlignment="0" applyProtection="0">
      <alignment vertical="center"/>
    </xf>
    <xf numFmtId="0" fontId="242" fillId="45" borderId="15" applyNumberFormat="0" applyAlignment="0" applyProtection="0">
      <alignment vertical="center"/>
    </xf>
    <xf numFmtId="0" fontId="242" fillId="45" borderId="15" applyNumberFormat="0" applyAlignment="0" applyProtection="0">
      <alignment vertical="center"/>
    </xf>
    <xf numFmtId="0" fontId="242" fillId="45" borderId="15" applyNumberFormat="0" applyAlignment="0" applyProtection="0">
      <alignment vertical="center"/>
    </xf>
    <xf numFmtId="0" fontId="242" fillId="45" borderId="15" applyNumberFormat="0" applyAlignment="0" applyProtection="0">
      <alignment vertical="center"/>
    </xf>
    <xf numFmtId="0" fontId="242" fillId="45" borderId="15" applyNumberFormat="0" applyAlignment="0" applyProtection="0">
      <alignment vertical="center"/>
    </xf>
    <xf numFmtId="0" fontId="242" fillId="45" borderId="15" applyNumberFormat="0" applyAlignment="0" applyProtection="0">
      <alignment vertical="center"/>
    </xf>
    <xf numFmtId="0" fontId="242" fillId="45" borderId="15" applyNumberFormat="0" applyAlignment="0" applyProtection="0">
      <alignment vertical="center"/>
    </xf>
    <xf numFmtId="0" fontId="242" fillId="45" borderId="15" applyNumberFormat="0" applyAlignment="0" applyProtection="0">
      <alignment vertical="center"/>
    </xf>
    <xf numFmtId="0" fontId="242" fillId="45" borderId="15" applyNumberFormat="0" applyAlignment="0" applyProtection="0">
      <alignment vertical="center"/>
    </xf>
    <xf numFmtId="0" fontId="242" fillId="45" borderId="15" applyNumberFormat="0" applyAlignment="0" applyProtection="0">
      <alignment vertical="center"/>
    </xf>
    <xf numFmtId="0" fontId="242" fillId="45" borderId="15" applyNumberFormat="0" applyAlignment="0" applyProtection="0">
      <alignment vertical="center"/>
    </xf>
    <xf numFmtId="0" fontId="242" fillId="45" borderId="15" applyNumberFormat="0" applyAlignment="0" applyProtection="0">
      <alignment vertical="center"/>
    </xf>
    <xf numFmtId="0" fontId="242" fillId="45" borderId="15" applyNumberFormat="0" applyAlignment="0" applyProtection="0">
      <alignment vertical="center"/>
    </xf>
    <xf numFmtId="0" fontId="242" fillId="45" borderId="15" applyNumberFormat="0" applyAlignment="0" applyProtection="0">
      <alignment vertical="center"/>
    </xf>
    <xf numFmtId="0" fontId="242" fillId="45" borderId="15" applyNumberFormat="0" applyAlignment="0" applyProtection="0">
      <alignment vertical="center"/>
    </xf>
    <xf numFmtId="0" fontId="242" fillId="45" borderId="15" applyNumberFormat="0" applyAlignment="0" applyProtection="0">
      <alignment vertical="center"/>
    </xf>
    <xf numFmtId="0" fontId="242" fillId="45" borderId="15" applyNumberFormat="0" applyAlignment="0" applyProtection="0">
      <alignment vertical="center"/>
    </xf>
    <xf numFmtId="0" fontId="242" fillId="45" borderId="15" applyNumberFormat="0" applyAlignment="0" applyProtection="0">
      <alignment vertical="center"/>
    </xf>
    <xf numFmtId="0" fontId="242" fillId="45" borderId="15" applyNumberFormat="0" applyAlignment="0" applyProtection="0">
      <alignment vertical="center"/>
    </xf>
    <xf numFmtId="0" fontId="242" fillId="45" borderId="15" applyNumberFormat="0" applyAlignment="0" applyProtection="0">
      <alignment vertical="center"/>
    </xf>
    <xf numFmtId="0" fontId="242" fillId="45" borderId="15" applyNumberFormat="0" applyAlignment="0" applyProtection="0">
      <alignment vertical="center"/>
    </xf>
    <xf numFmtId="0" fontId="242" fillId="45" borderId="15" applyNumberFormat="0" applyAlignment="0" applyProtection="0">
      <alignment vertical="center"/>
    </xf>
    <xf numFmtId="0" fontId="242" fillId="45" borderId="15" applyNumberFormat="0" applyAlignment="0" applyProtection="0">
      <alignment vertical="center"/>
    </xf>
    <xf numFmtId="0" fontId="242" fillId="45" borderId="15" applyNumberFormat="0" applyAlignment="0" applyProtection="0">
      <alignment vertical="center"/>
    </xf>
    <xf numFmtId="0" fontId="242" fillId="45" borderId="15" applyNumberFormat="0" applyAlignment="0" applyProtection="0">
      <alignment vertical="center"/>
    </xf>
    <xf numFmtId="0" fontId="242" fillId="45" borderId="15" applyNumberFormat="0" applyAlignment="0" applyProtection="0">
      <alignment vertical="center"/>
    </xf>
    <xf numFmtId="0" fontId="242" fillId="45" borderId="15" applyNumberFormat="0" applyAlignment="0" applyProtection="0">
      <alignment vertical="center"/>
    </xf>
    <xf numFmtId="0" fontId="242" fillId="45" borderId="15" applyNumberFormat="0" applyAlignment="0" applyProtection="0">
      <alignment vertical="center"/>
    </xf>
    <xf numFmtId="0" fontId="242" fillId="45" borderId="15" applyNumberFormat="0" applyAlignment="0" applyProtection="0">
      <alignment vertical="center"/>
    </xf>
    <xf numFmtId="0" fontId="242" fillId="45" borderId="15" applyNumberFormat="0" applyAlignment="0" applyProtection="0">
      <alignment vertical="center"/>
    </xf>
    <xf numFmtId="0" fontId="242" fillId="45" borderId="15" applyNumberFormat="0" applyAlignment="0" applyProtection="0">
      <alignment vertical="center"/>
    </xf>
    <xf numFmtId="0" fontId="242" fillId="45" borderId="15" applyNumberFormat="0" applyAlignment="0" applyProtection="0">
      <alignment vertical="center"/>
    </xf>
    <xf numFmtId="0" fontId="242" fillId="45" borderId="15" applyNumberFormat="0" applyAlignment="0" applyProtection="0">
      <alignment vertical="center"/>
    </xf>
    <xf numFmtId="0" fontId="242" fillId="45" borderId="15" applyNumberFormat="0" applyAlignment="0" applyProtection="0">
      <alignment vertical="center"/>
    </xf>
    <xf numFmtId="0" fontId="242" fillId="45" borderId="15" applyNumberFormat="0" applyAlignment="0" applyProtection="0">
      <alignment vertical="center"/>
    </xf>
    <xf numFmtId="0" fontId="242" fillId="45" borderId="15" applyNumberFormat="0" applyAlignment="0" applyProtection="0">
      <alignment vertical="center"/>
    </xf>
    <xf numFmtId="0" fontId="242" fillId="45" borderId="15" applyNumberFormat="0" applyAlignment="0" applyProtection="0">
      <alignment vertical="center"/>
    </xf>
    <xf numFmtId="0" fontId="242" fillId="45" borderId="15" applyNumberFormat="0" applyAlignment="0" applyProtection="0">
      <alignment vertical="center"/>
    </xf>
    <xf numFmtId="0" fontId="242" fillId="45" borderId="15" applyNumberFormat="0" applyAlignment="0" applyProtection="0">
      <alignment vertical="center"/>
    </xf>
    <xf numFmtId="0" fontId="242" fillId="45" borderId="15" applyNumberFormat="0" applyAlignment="0" applyProtection="0">
      <alignment vertical="center"/>
    </xf>
    <xf numFmtId="0" fontId="242" fillId="45" borderId="15" applyNumberFormat="0" applyAlignment="0" applyProtection="0">
      <alignment vertical="center"/>
    </xf>
    <xf numFmtId="0" fontId="242" fillId="45" borderId="15" applyNumberFormat="0" applyAlignment="0" applyProtection="0">
      <alignment vertical="center"/>
    </xf>
    <xf numFmtId="0" fontId="242" fillId="45" borderId="15" applyNumberFormat="0" applyAlignment="0" applyProtection="0">
      <alignment vertical="center"/>
    </xf>
    <xf numFmtId="0" fontId="242" fillId="45" borderId="15" applyNumberFormat="0" applyAlignment="0" applyProtection="0">
      <alignment vertical="center"/>
    </xf>
    <xf numFmtId="0" fontId="242" fillId="45" borderId="15" applyNumberFormat="0" applyAlignment="0" applyProtection="0">
      <alignment vertical="center"/>
    </xf>
    <xf numFmtId="0" fontId="242" fillId="45" borderId="15" applyNumberFormat="0" applyAlignment="0" applyProtection="0">
      <alignment vertical="center"/>
    </xf>
    <xf numFmtId="0" fontId="242" fillId="45" borderId="15" applyNumberFormat="0" applyAlignment="0" applyProtection="0">
      <alignment vertical="center"/>
    </xf>
    <xf numFmtId="0" fontId="242" fillId="45" borderId="15" applyNumberFormat="0" applyAlignment="0" applyProtection="0">
      <alignment vertical="center"/>
    </xf>
    <xf numFmtId="0" fontId="242" fillId="45" borderId="15" applyNumberFormat="0" applyAlignment="0" applyProtection="0">
      <alignment vertical="center"/>
    </xf>
    <xf numFmtId="0" fontId="242" fillId="45" borderId="15" applyNumberFormat="0" applyAlignment="0" applyProtection="0">
      <alignment vertical="center"/>
    </xf>
    <xf numFmtId="0" fontId="242" fillId="45" borderId="15" applyNumberFormat="0" applyAlignment="0" applyProtection="0">
      <alignment vertical="center"/>
    </xf>
    <xf numFmtId="0" fontId="242" fillId="45" borderId="15" applyNumberFormat="0" applyAlignment="0" applyProtection="0">
      <alignment vertical="center"/>
    </xf>
    <xf numFmtId="0" fontId="242" fillId="45" borderId="15" applyNumberFormat="0" applyAlignment="0" applyProtection="0">
      <alignment vertical="center"/>
    </xf>
    <xf numFmtId="0" fontId="242" fillId="45" borderId="15" applyNumberFormat="0" applyAlignment="0" applyProtection="0">
      <alignment vertical="center"/>
    </xf>
    <xf numFmtId="0" fontId="242" fillId="45" borderId="15" applyNumberFormat="0" applyAlignment="0" applyProtection="0">
      <alignment vertical="center"/>
    </xf>
    <xf numFmtId="0" fontId="242" fillId="45" borderId="15" applyNumberFormat="0" applyAlignment="0" applyProtection="0">
      <alignment vertical="center"/>
    </xf>
    <xf numFmtId="0" fontId="242" fillId="45" borderId="15" applyNumberFormat="0" applyAlignment="0" applyProtection="0">
      <alignment vertical="center"/>
    </xf>
    <xf numFmtId="0" fontId="242" fillId="45" borderId="15" applyNumberFormat="0" applyAlignment="0" applyProtection="0">
      <alignment vertical="center"/>
    </xf>
    <xf numFmtId="0" fontId="242" fillId="45" borderId="15" applyNumberFormat="0" applyAlignment="0" applyProtection="0">
      <alignment vertical="center"/>
    </xf>
    <xf numFmtId="0" fontId="242" fillId="45" borderId="15" applyNumberFormat="0" applyAlignment="0" applyProtection="0">
      <alignment vertical="center"/>
    </xf>
    <xf numFmtId="0" fontId="242" fillId="45" borderId="15" applyNumberFormat="0" applyAlignment="0" applyProtection="0">
      <alignment vertical="center"/>
    </xf>
    <xf numFmtId="0" fontId="242" fillId="45" borderId="15" applyNumberFormat="0" applyAlignment="0" applyProtection="0">
      <alignment vertical="center"/>
    </xf>
    <xf numFmtId="0" fontId="242" fillId="45" borderId="15" applyNumberFormat="0" applyAlignment="0" applyProtection="0">
      <alignment vertical="center"/>
    </xf>
    <xf numFmtId="0" fontId="242" fillId="45" borderId="15" applyNumberFormat="0" applyAlignment="0" applyProtection="0">
      <alignment vertical="center"/>
    </xf>
    <xf numFmtId="0" fontId="242" fillId="45" borderId="15" applyNumberFormat="0" applyAlignment="0" applyProtection="0">
      <alignment vertical="center"/>
    </xf>
    <xf numFmtId="0" fontId="242" fillId="45" borderId="15" applyNumberFormat="0" applyAlignment="0" applyProtection="0">
      <alignment vertical="center"/>
    </xf>
    <xf numFmtId="0" fontId="242" fillId="45" borderId="15" applyNumberFormat="0" applyAlignment="0" applyProtection="0">
      <alignment vertical="center"/>
    </xf>
    <xf numFmtId="0" fontId="242" fillId="45" borderId="15" applyNumberFormat="0" applyAlignment="0" applyProtection="0">
      <alignment vertical="center"/>
    </xf>
    <xf numFmtId="0" fontId="242" fillId="45" borderId="15" applyNumberFormat="0" applyAlignment="0" applyProtection="0">
      <alignment vertical="center"/>
    </xf>
    <xf numFmtId="0" fontId="242" fillId="45" borderId="15" applyNumberFormat="0" applyAlignment="0" applyProtection="0">
      <alignment vertical="center"/>
    </xf>
    <xf numFmtId="0" fontId="242" fillId="45" borderId="15" applyNumberFormat="0" applyAlignment="0" applyProtection="0">
      <alignment vertical="center"/>
    </xf>
    <xf numFmtId="0" fontId="242" fillId="45" borderId="15" applyNumberFormat="0" applyAlignment="0" applyProtection="0">
      <alignment vertical="center"/>
    </xf>
    <xf numFmtId="0" fontId="242" fillId="45" borderId="15" applyNumberFormat="0" applyAlignment="0" applyProtection="0">
      <alignment vertical="center"/>
    </xf>
    <xf numFmtId="0" fontId="242" fillId="45" borderId="15" applyNumberFormat="0" applyAlignment="0" applyProtection="0">
      <alignment vertical="center"/>
    </xf>
    <xf numFmtId="0" fontId="242" fillId="45" borderId="15" applyNumberFormat="0" applyAlignment="0" applyProtection="0">
      <alignment vertical="center"/>
    </xf>
    <xf numFmtId="0" fontId="242" fillId="45" borderId="15" applyNumberFormat="0" applyAlignment="0" applyProtection="0">
      <alignment vertical="center"/>
    </xf>
    <xf numFmtId="0" fontId="242" fillId="45" borderId="15" applyNumberFormat="0" applyAlignment="0" applyProtection="0">
      <alignment vertical="center"/>
    </xf>
    <xf numFmtId="0" fontId="242" fillId="45" borderId="15" applyNumberFormat="0" applyAlignment="0" applyProtection="0">
      <alignment vertical="center"/>
    </xf>
    <xf numFmtId="0" fontId="242" fillId="45" borderId="15" applyNumberFormat="0" applyAlignment="0" applyProtection="0">
      <alignment vertical="center"/>
    </xf>
    <xf numFmtId="0" fontId="242" fillId="45" borderId="15" applyNumberFormat="0" applyAlignment="0" applyProtection="0">
      <alignment vertical="center"/>
    </xf>
    <xf numFmtId="0" fontId="242" fillId="45" borderId="15" applyNumberFormat="0" applyAlignment="0" applyProtection="0">
      <alignment vertical="center"/>
    </xf>
    <xf numFmtId="0" fontId="242" fillId="45" borderId="15" applyNumberFormat="0" applyAlignment="0" applyProtection="0">
      <alignment vertical="center"/>
    </xf>
    <xf numFmtId="0" fontId="242" fillId="45" borderId="15" applyNumberFormat="0" applyAlignment="0" applyProtection="0">
      <alignment vertical="center"/>
    </xf>
    <xf numFmtId="0" fontId="242" fillId="45" borderId="15" applyNumberFormat="0" applyAlignment="0" applyProtection="0">
      <alignment vertical="center"/>
    </xf>
    <xf numFmtId="0" fontId="242" fillId="45" borderId="15" applyNumberFormat="0" applyAlignment="0" applyProtection="0">
      <alignment vertical="center"/>
    </xf>
    <xf numFmtId="0" fontId="242" fillId="45" borderId="15" applyNumberFormat="0" applyAlignment="0" applyProtection="0">
      <alignment vertical="center"/>
    </xf>
    <xf numFmtId="0" fontId="242" fillId="45" borderId="15" applyNumberFormat="0" applyAlignment="0" applyProtection="0">
      <alignment vertical="center"/>
    </xf>
    <xf numFmtId="0" fontId="242" fillId="45" borderId="15" applyNumberFormat="0" applyAlignment="0" applyProtection="0">
      <alignment vertical="center"/>
    </xf>
    <xf numFmtId="0" fontId="242" fillId="45" borderId="15" applyNumberFormat="0" applyAlignment="0" applyProtection="0">
      <alignment vertical="center"/>
    </xf>
    <xf numFmtId="0" fontId="242" fillId="45" borderId="15" applyNumberFormat="0" applyAlignment="0" applyProtection="0">
      <alignment vertical="center"/>
    </xf>
    <xf numFmtId="0" fontId="242" fillId="45" borderId="15" applyNumberFormat="0" applyAlignment="0" applyProtection="0">
      <alignment vertical="center"/>
    </xf>
    <xf numFmtId="0" fontId="242" fillId="45" borderId="15" applyNumberFormat="0" applyAlignment="0" applyProtection="0">
      <alignment vertical="center"/>
    </xf>
    <xf numFmtId="0" fontId="242" fillId="45" borderId="15" applyNumberFormat="0" applyAlignment="0" applyProtection="0">
      <alignment vertical="center"/>
    </xf>
    <xf numFmtId="0" fontId="242" fillId="45" borderId="15" applyNumberFormat="0" applyAlignment="0" applyProtection="0">
      <alignment vertical="center"/>
    </xf>
    <xf numFmtId="0" fontId="242" fillId="45" borderId="15" applyNumberFormat="0" applyAlignment="0" applyProtection="0">
      <alignment vertical="center"/>
    </xf>
    <xf numFmtId="0" fontId="242" fillId="45" borderId="15" applyNumberFormat="0" applyAlignment="0" applyProtection="0">
      <alignment vertical="center"/>
    </xf>
    <xf numFmtId="0" fontId="242" fillId="45" borderId="15" applyNumberFormat="0" applyAlignment="0" applyProtection="0">
      <alignment vertical="center"/>
    </xf>
    <xf numFmtId="0" fontId="242" fillId="45" borderId="15" applyNumberFormat="0" applyAlignment="0" applyProtection="0">
      <alignment vertical="center"/>
    </xf>
    <xf numFmtId="0" fontId="242" fillId="45" borderId="15" applyNumberFormat="0" applyAlignment="0" applyProtection="0">
      <alignment vertical="center"/>
    </xf>
    <xf numFmtId="0" fontId="242" fillId="45" borderId="15" applyNumberFormat="0" applyAlignment="0" applyProtection="0">
      <alignment vertical="center"/>
    </xf>
    <xf numFmtId="0" fontId="242" fillId="45" borderId="15" applyNumberFormat="0" applyAlignment="0" applyProtection="0">
      <alignment vertical="center"/>
    </xf>
    <xf numFmtId="0" fontId="242" fillId="45" borderId="15" applyNumberFormat="0" applyAlignment="0" applyProtection="0">
      <alignment vertical="center"/>
    </xf>
    <xf numFmtId="0" fontId="242" fillId="45" borderId="15" applyNumberFormat="0" applyAlignment="0" applyProtection="0">
      <alignment vertical="center"/>
    </xf>
    <xf numFmtId="0" fontId="242" fillId="45" borderId="15" applyNumberFormat="0" applyAlignment="0" applyProtection="0">
      <alignment vertical="center"/>
    </xf>
    <xf numFmtId="0" fontId="242" fillId="45" borderId="15" applyNumberFormat="0" applyAlignment="0" applyProtection="0">
      <alignment vertical="center"/>
    </xf>
    <xf numFmtId="0" fontId="242" fillId="45" borderId="15" applyNumberFormat="0" applyAlignment="0" applyProtection="0">
      <alignment vertical="center"/>
    </xf>
    <xf numFmtId="0" fontId="242" fillId="45" borderId="15" applyNumberFormat="0" applyAlignment="0" applyProtection="0">
      <alignment vertical="center"/>
    </xf>
    <xf numFmtId="0" fontId="242" fillId="45" borderId="15" applyNumberFormat="0" applyAlignment="0" applyProtection="0">
      <alignment vertical="center"/>
    </xf>
    <xf numFmtId="0" fontId="242" fillId="45" borderId="15" applyNumberFormat="0" applyAlignment="0" applyProtection="0">
      <alignment vertical="center"/>
    </xf>
    <xf numFmtId="0" fontId="242" fillId="45" borderId="15" applyNumberFormat="0" applyAlignment="0" applyProtection="0">
      <alignment vertical="center"/>
    </xf>
    <xf numFmtId="0" fontId="242" fillId="45" borderId="15" applyNumberFormat="0" applyAlignment="0" applyProtection="0">
      <alignment vertical="center"/>
    </xf>
    <xf numFmtId="0" fontId="242" fillId="45" borderId="15" applyNumberFormat="0" applyAlignment="0" applyProtection="0">
      <alignment vertical="center"/>
    </xf>
    <xf numFmtId="0" fontId="242" fillId="45" borderId="15" applyNumberFormat="0" applyAlignment="0" applyProtection="0">
      <alignment vertical="center"/>
    </xf>
    <xf numFmtId="0" fontId="242" fillId="45" borderId="15" applyNumberFormat="0" applyAlignment="0" applyProtection="0">
      <alignment vertical="center"/>
    </xf>
    <xf numFmtId="0" fontId="242" fillId="45" borderId="15" applyNumberFormat="0" applyAlignment="0" applyProtection="0">
      <alignment vertical="center"/>
    </xf>
    <xf numFmtId="0" fontId="242" fillId="45" borderId="15" applyNumberFormat="0" applyAlignment="0" applyProtection="0">
      <alignment vertical="center"/>
    </xf>
    <xf numFmtId="0" fontId="242" fillId="45" borderId="15" applyNumberFormat="0" applyAlignment="0" applyProtection="0">
      <alignment vertical="center"/>
    </xf>
    <xf numFmtId="0" fontId="242" fillId="45" borderId="15" applyNumberFormat="0" applyAlignment="0" applyProtection="0">
      <alignment vertical="center"/>
    </xf>
    <xf numFmtId="0" fontId="242" fillId="45" borderId="15" applyNumberFormat="0" applyAlignment="0" applyProtection="0">
      <alignment vertical="center"/>
    </xf>
    <xf numFmtId="0" fontId="242" fillId="45" borderId="15" applyNumberFormat="0" applyAlignment="0" applyProtection="0">
      <alignment vertical="center"/>
    </xf>
    <xf numFmtId="0" fontId="242" fillId="45" borderId="15" applyNumberFormat="0" applyAlignment="0" applyProtection="0">
      <alignment vertical="center"/>
    </xf>
    <xf numFmtId="0" fontId="242" fillId="45" borderId="15" applyNumberFormat="0" applyAlignment="0" applyProtection="0">
      <alignment vertical="center"/>
    </xf>
    <xf numFmtId="0" fontId="242" fillId="45" borderId="15" applyNumberFormat="0" applyAlignment="0" applyProtection="0">
      <alignment vertical="center"/>
    </xf>
    <xf numFmtId="0" fontId="242" fillId="45" borderId="15" applyNumberFormat="0" applyAlignment="0" applyProtection="0">
      <alignment vertical="center"/>
    </xf>
    <xf numFmtId="0" fontId="242" fillId="45" borderId="15" applyNumberFormat="0" applyAlignment="0" applyProtection="0">
      <alignment vertical="center"/>
    </xf>
    <xf numFmtId="0" fontId="242" fillId="45" borderId="15" applyNumberFormat="0" applyAlignment="0" applyProtection="0">
      <alignment vertical="center"/>
    </xf>
    <xf numFmtId="0" fontId="242" fillId="45" borderId="15" applyNumberFormat="0" applyAlignment="0" applyProtection="0">
      <alignment vertical="center"/>
    </xf>
    <xf numFmtId="0" fontId="242" fillId="45" borderId="15" applyNumberFormat="0" applyAlignment="0" applyProtection="0">
      <alignment vertical="center"/>
    </xf>
    <xf numFmtId="0" fontId="242" fillId="45" borderId="15" applyNumberFormat="0" applyAlignment="0" applyProtection="0">
      <alignment vertical="center"/>
    </xf>
    <xf numFmtId="0" fontId="242" fillId="45" borderId="15" applyNumberFormat="0" applyAlignment="0" applyProtection="0">
      <alignment vertical="center"/>
    </xf>
    <xf numFmtId="0" fontId="242" fillId="45" borderId="15" applyNumberFormat="0" applyAlignment="0" applyProtection="0">
      <alignment vertical="center"/>
    </xf>
    <xf numFmtId="0" fontId="242" fillId="45" borderId="15" applyNumberFormat="0" applyAlignment="0" applyProtection="0">
      <alignment vertical="center"/>
    </xf>
    <xf numFmtId="0" fontId="242" fillId="45" borderId="15" applyNumberFormat="0" applyAlignment="0" applyProtection="0">
      <alignment vertical="center"/>
    </xf>
    <xf numFmtId="0" fontId="242" fillId="45" borderId="15" applyNumberFormat="0" applyAlignment="0" applyProtection="0">
      <alignment vertical="center"/>
    </xf>
    <xf numFmtId="0" fontId="242" fillId="45" borderId="15" applyNumberFormat="0" applyAlignment="0" applyProtection="0">
      <alignment vertical="center"/>
    </xf>
    <xf numFmtId="0" fontId="242" fillId="45" borderId="15" applyNumberFormat="0" applyAlignment="0" applyProtection="0">
      <alignment vertical="center"/>
    </xf>
    <xf numFmtId="0" fontId="243" fillId="36" borderId="15" applyNumberFormat="0" applyAlignment="0" applyProtection="0">
      <alignment vertical="center"/>
    </xf>
    <xf numFmtId="0" fontId="243" fillId="36" borderId="15" applyNumberFormat="0" applyAlignment="0" applyProtection="0">
      <alignment vertical="center"/>
    </xf>
    <xf numFmtId="0" fontId="243" fillId="36" borderId="15" applyNumberFormat="0" applyAlignment="0" applyProtection="0">
      <alignment vertical="center"/>
    </xf>
    <xf numFmtId="0" fontId="243" fillId="36" borderId="15" applyNumberFormat="0" applyAlignment="0" applyProtection="0">
      <alignment vertical="center"/>
    </xf>
    <xf numFmtId="0" fontId="243" fillId="36" borderId="15" applyNumberFormat="0" applyAlignment="0" applyProtection="0">
      <alignment vertical="center"/>
    </xf>
    <xf numFmtId="0" fontId="243" fillId="36" borderId="15" applyNumberFormat="0" applyAlignment="0" applyProtection="0">
      <alignment vertical="center"/>
    </xf>
    <xf numFmtId="0" fontId="243" fillId="36" borderId="15" applyNumberFormat="0" applyAlignment="0" applyProtection="0">
      <alignment vertical="center"/>
    </xf>
    <xf numFmtId="0" fontId="243" fillId="36" borderId="15" applyNumberFormat="0" applyAlignment="0" applyProtection="0">
      <alignment vertical="center"/>
    </xf>
    <xf numFmtId="0" fontId="243" fillId="36" borderId="15" applyNumberFormat="0" applyAlignment="0" applyProtection="0">
      <alignment vertical="center"/>
    </xf>
    <xf numFmtId="0" fontId="243" fillId="36" borderId="15" applyNumberFormat="0" applyAlignment="0" applyProtection="0">
      <alignment vertical="center"/>
    </xf>
    <xf numFmtId="0" fontId="243" fillId="36" borderId="15" applyNumberFormat="0" applyAlignment="0" applyProtection="0">
      <alignment vertical="center"/>
    </xf>
    <xf numFmtId="0" fontId="243" fillId="36" borderId="15" applyNumberFormat="0" applyAlignment="0" applyProtection="0">
      <alignment vertical="center"/>
    </xf>
    <xf numFmtId="0" fontId="243" fillId="36" borderId="15" applyNumberFormat="0" applyAlignment="0" applyProtection="0">
      <alignment vertical="center"/>
    </xf>
    <xf numFmtId="0" fontId="243" fillId="36" borderId="15" applyNumberFormat="0" applyAlignment="0" applyProtection="0">
      <alignment vertical="center"/>
    </xf>
    <xf numFmtId="0" fontId="243" fillId="36" borderId="15" applyNumberFormat="0" applyAlignment="0" applyProtection="0">
      <alignment vertical="center"/>
    </xf>
    <xf numFmtId="0" fontId="243" fillId="36" borderId="15" applyNumberFormat="0" applyAlignment="0" applyProtection="0">
      <alignment vertical="center"/>
    </xf>
    <xf numFmtId="0" fontId="243" fillId="36" borderId="15" applyNumberFormat="0" applyAlignment="0" applyProtection="0">
      <alignment vertical="center"/>
    </xf>
    <xf numFmtId="0" fontId="243" fillId="36" borderId="15" applyNumberFormat="0" applyAlignment="0" applyProtection="0">
      <alignment vertical="center"/>
    </xf>
    <xf numFmtId="0" fontId="243" fillId="36" borderId="15" applyNumberFormat="0" applyAlignment="0" applyProtection="0">
      <alignment vertical="center"/>
    </xf>
    <xf numFmtId="0" fontId="243" fillId="36" borderId="15" applyNumberFormat="0" applyAlignment="0" applyProtection="0">
      <alignment vertical="center"/>
    </xf>
    <xf numFmtId="0" fontId="243" fillId="36" borderId="15" applyNumberFormat="0" applyAlignment="0" applyProtection="0">
      <alignment vertical="center"/>
    </xf>
    <xf numFmtId="0" fontId="243" fillId="36" borderId="15" applyNumberFormat="0" applyAlignment="0" applyProtection="0">
      <alignment vertical="center"/>
    </xf>
    <xf numFmtId="0" fontId="243" fillId="36" borderId="15" applyNumberFormat="0" applyAlignment="0" applyProtection="0">
      <alignment vertical="center"/>
    </xf>
    <xf numFmtId="0" fontId="243" fillId="36" borderId="15" applyNumberFormat="0" applyAlignment="0" applyProtection="0">
      <alignment vertical="center"/>
    </xf>
    <xf numFmtId="0" fontId="243" fillId="36" borderId="15" applyNumberFormat="0" applyAlignment="0" applyProtection="0">
      <alignment vertical="center"/>
    </xf>
    <xf numFmtId="0" fontId="243" fillId="36" borderId="15" applyNumberFormat="0" applyAlignment="0" applyProtection="0">
      <alignment vertical="center"/>
    </xf>
    <xf numFmtId="0" fontId="243" fillId="36" borderId="15" applyNumberFormat="0" applyAlignment="0" applyProtection="0">
      <alignment vertical="center"/>
    </xf>
    <xf numFmtId="0" fontId="243" fillId="36" borderId="15" applyNumberFormat="0" applyAlignment="0" applyProtection="0">
      <alignment vertical="center"/>
    </xf>
    <xf numFmtId="0" fontId="243" fillId="36" borderId="15" applyNumberFormat="0" applyAlignment="0" applyProtection="0">
      <alignment vertical="center"/>
    </xf>
    <xf numFmtId="0" fontId="243" fillId="36" borderId="15" applyNumberFormat="0" applyAlignment="0" applyProtection="0">
      <alignment vertical="center"/>
    </xf>
    <xf numFmtId="0" fontId="243" fillId="36" borderId="15" applyNumberFormat="0" applyAlignment="0" applyProtection="0">
      <alignment vertical="center"/>
    </xf>
    <xf numFmtId="0" fontId="243" fillId="36" borderId="15" applyNumberFormat="0" applyAlignment="0" applyProtection="0">
      <alignment vertical="center"/>
    </xf>
    <xf numFmtId="0" fontId="243" fillId="36" borderId="15" applyNumberFormat="0" applyAlignment="0" applyProtection="0">
      <alignment vertical="center"/>
    </xf>
    <xf numFmtId="0" fontId="243" fillId="36" borderId="15" applyNumberFormat="0" applyAlignment="0" applyProtection="0">
      <alignment vertical="center"/>
    </xf>
    <xf numFmtId="0" fontId="243" fillId="36" borderId="15" applyNumberFormat="0" applyAlignment="0" applyProtection="0">
      <alignment vertical="center"/>
    </xf>
    <xf numFmtId="0" fontId="243" fillId="36" borderId="15" applyNumberFormat="0" applyAlignment="0" applyProtection="0">
      <alignment vertical="center"/>
    </xf>
    <xf numFmtId="0" fontId="243" fillId="36" borderId="15" applyNumberFormat="0" applyAlignment="0" applyProtection="0">
      <alignment vertical="center"/>
    </xf>
    <xf numFmtId="0" fontId="243" fillId="36" borderId="15" applyNumberFormat="0" applyAlignment="0" applyProtection="0">
      <alignment vertical="center"/>
    </xf>
    <xf numFmtId="0" fontId="243" fillId="36" borderId="15" applyNumberFormat="0" applyAlignment="0" applyProtection="0">
      <alignment vertical="center"/>
    </xf>
    <xf numFmtId="0" fontId="243" fillId="36" borderId="15" applyNumberFormat="0" applyAlignment="0" applyProtection="0">
      <alignment vertical="center"/>
    </xf>
    <xf numFmtId="0" fontId="243" fillId="36" borderId="15" applyNumberFormat="0" applyAlignment="0" applyProtection="0">
      <alignment vertical="center"/>
    </xf>
    <xf numFmtId="0" fontId="243" fillId="36" borderId="15" applyNumberFormat="0" applyAlignment="0" applyProtection="0">
      <alignment vertical="center"/>
    </xf>
    <xf numFmtId="0" fontId="243" fillId="36" borderId="15" applyNumberFormat="0" applyAlignment="0" applyProtection="0">
      <alignment vertical="center"/>
    </xf>
    <xf numFmtId="0" fontId="243" fillId="36" borderId="15" applyNumberFormat="0" applyAlignment="0" applyProtection="0">
      <alignment vertical="center"/>
    </xf>
    <xf numFmtId="0" fontId="243" fillId="36" borderId="15" applyNumberFormat="0" applyAlignment="0" applyProtection="0">
      <alignment vertical="center"/>
    </xf>
    <xf numFmtId="0" fontId="243" fillId="36" borderId="15" applyNumberFormat="0" applyAlignment="0" applyProtection="0">
      <alignment vertical="center"/>
    </xf>
    <xf numFmtId="0" fontId="243" fillId="36" borderId="15" applyNumberFormat="0" applyAlignment="0" applyProtection="0">
      <alignment vertical="center"/>
    </xf>
    <xf numFmtId="0" fontId="243" fillId="36" borderId="15" applyNumberFormat="0" applyAlignment="0" applyProtection="0">
      <alignment vertical="center"/>
    </xf>
    <xf numFmtId="0" fontId="243" fillId="36" borderId="15" applyNumberFormat="0" applyAlignment="0" applyProtection="0">
      <alignment vertical="center"/>
    </xf>
    <xf numFmtId="0" fontId="243" fillId="36" borderId="15" applyNumberFormat="0" applyAlignment="0" applyProtection="0">
      <alignment vertical="center"/>
    </xf>
    <xf numFmtId="0" fontId="243" fillId="36" borderId="15" applyNumberFormat="0" applyAlignment="0" applyProtection="0">
      <alignment vertical="center"/>
    </xf>
    <xf numFmtId="0" fontId="243" fillId="36" borderId="15" applyNumberFormat="0" applyAlignment="0" applyProtection="0">
      <alignment vertical="center"/>
    </xf>
    <xf numFmtId="0" fontId="243" fillId="36" borderId="15" applyNumberFormat="0" applyAlignment="0" applyProtection="0">
      <alignment vertical="center"/>
    </xf>
    <xf numFmtId="0" fontId="243" fillId="36" borderId="15" applyNumberFormat="0" applyAlignment="0" applyProtection="0">
      <alignment vertical="center"/>
    </xf>
    <xf numFmtId="0" fontId="243" fillId="36" borderId="15" applyNumberFormat="0" applyAlignment="0" applyProtection="0">
      <alignment vertical="center"/>
    </xf>
    <xf numFmtId="0" fontId="243" fillId="36" borderId="15" applyNumberFormat="0" applyAlignment="0" applyProtection="0">
      <alignment vertical="center"/>
    </xf>
    <xf numFmtId="0" fontId="243" fillId="36" borderId="15" applyNumberFormat="0" applyAlignment="0" applyProtection="0">
      <alignment vertical="center"/>
    </xf>
    <xf numFmtId="0" fontId="243" fillId="36" borderId="15" applyNumberFormat="0" applyAlignment="0" applyProtection="0">
      <alignment vertical="center"/>
    </xf>
    <xf numFmtId="0" fontId="243" fillId="36" borderId="15" applyNumberFormat="0" applyAlignment="0" applyProtection="0">
      <alignment vertical="center"/>
    </xf>
    <xf numFmtId="0" fontId="243" fillId="36" borderId="15" applyNumberFormat="0" applyAlignment="0" applyProtection="0">
      <alignment vertical="center"/>
    </xf>
    <xf numFmtId="0" fontId="243" fillId="36" borderId="15" applyNumberFormat="0" applyAlignment="0" applyProtection="0">
      <alignment vertical="center"/>
    </xf>
    <xf numFmtId="0" fontId="243" fillId="36" borderId="15" applyNumberFormat="0" applyAlignment="0" applyProtection="0">
      <alignment vertical="center"/>
    </xf>
    <xf numFmtId="0" fontId="243" fillId="36" borderId="15" applyNumberFormat="0" applyAlignment="0" applyProtection="0">
      <alignment vertical="center"/>
    </xf>
    <xf numFmtId="0" fontId="243" fillId="36" borderId="15" applyNumberFormat="0" applyAlignment="0" applyProtection="0">
      <alignment vertical="center"/>
    </xf>
    <xf numFmtId="0" fontId="243" fillId="36" borderId="15" applyNumberFormat="0" applyAlignment="0" applyProtection="0">
      <alignment vertical="center"/>
    </xf>
    <xf numFmtId="0" fontId="243" fillId="36" borderId="15" applyNumberFormat="0" applyAlignment="0" applyProtection="0">
      <alignment vertical="center"/>
    </xf>
    <xf numFmtId="0" fontId="243" fillId="36" borderId="15" applyNumberFormat="0" applyAlignment="0" applyProtection="0">
      <alignment vertical="center"/>
    </xf>
    <xf numFmtId="0" fontId="243" fillId="36" borderId="15" applyNumberFormat="0" applyAlignment="0" applyProtection="0">
      <alignment vertical="center"/>
    </xf>
    <xf numFmtId="0" fontId="243" fillId="36" borderId="15" applyNumberFormat="0" applyAlignment="0" applyProtection="0">
      <alignment vertical="center"/>
    </xf>
    <xf numFmtId="0" fontId="243" fillId="36" borderId="15" applyNumberFormat="0" applyAlignment="0" applyProtection="0">
      <alignment vertical="center"/>
    </xf>
    <xf numFmtId="0" fontId="243" fillId="36" borderId="15" applyNumberFormat="0" applyAlignment="0" applyProtection="0">
      <alignment vertical="center"/>
    </xf>
    <xf numFmtId="0" fontId="243" fillId="36" borderId="15" applyNumberFormat="0" applyAlignment="0" applyProtection="0">
      <alignment vertical="center"/>
    </xf>
    <xf numFmtId="0" fontId="243" fillId="36" borderId="15" applyNumberFormat="0" applyAlignment="0" applyProtection="0">
      <alignment vertical="center"/>
    </xf>
    <xf numFmtId="0" fontId="243" fillId="36" borderId="15" applyNumberFormat="0" applyAlignment="0" applyProtection="0">
      <alignment vertical="center"/>
    </xf>
    <xf numFmtId="0" fontId="243" fillId="36" borderId="15" applyNumberFormat="0" applyAlignment="0" applyProtection="0">
      <alignment vertical="center"/>
    </xf>
    <xf numFmtId="0" fontId="243" fillId="36" borderId="15" applyNumberFormat="0" applyAlignment="0" applyProtection="0">
      <alignment vertical="center"/>
    </xf>
    <xf numFmtId="0" fontId="243" fillId="36" borderId="15" applyNumberFormat="0" applyAlignment="0" applyProtection="0">
      <alignment vertical="center"/>
    </xf>
    <xf numFmtId="0" fontId="243" fillId="36" borderId="15" applyNumberFormat="0" applyAlignment="0" applyProtection="0">
      <alignment vertical="center"/>
    </xf>
    <xf numFmtId="0" fontId="243" fillId="36" borderId="15" applyNumberFormat="0" applyAlignment="0" applyProtection="0">
      <alignment vertical="center"/>
    </xf>
    <xf numFmtId="0" fontId="243" fillId="36" borderId="15" applyNumberFormat="0" applyAlignment="0" applyProtection="0">
      <alignment vertical="center"/>
    </xf>
    <xf numFmtId="0" fontId="243" fillId="36" borderId="15" applyNumberFormat="0" applyAlignment="0" applyProtection="0">
      <alignment vertical="center"/>
    </xf>
    <xf numFmtId="0" fontId="243" fillId="36" borderId="15" applyNumberFormat="0" applyAlignment="0" applyProtection="0">
      <alignment vertical="center"/>
    </xf>
    <xf numFmtId="0" fontId="243" fillId="36" borderId="15" applyNumberFormat="0" applyAlignment="0" applyProtection="0">
      <alignment vertical="center"/>
    </xf>
    <xf numFmtId="0" fontId="243" fillId="36" borderId="15" applyNumberFormat="0" applyAlignment="0" applyProtection="0">
      <alignment vertical="center"/>
    </xf>
    <xf numFmtId="0" fontId="243" fillId="36" borderId="15" applyNumberFormat="0" applyAlignment="0" applyProtection="0">
      <alignment vertical="center"/>
    </xf>
    <xf numFmtId="0" fontId="243" fillId="36" borderId="15" applyNumberFormat="0" applyAlignment="0" applyProtection="0">
      <alignment vertical="center"/>
    </xf>
    <xf numFmtId="0" fontId="243" fillId="36" borderId="15" applyNumberFormat="0" applyAlignment="0" applyProtection="0">
      <alignment vertical="center"/>
    </xf>
    <xf numFmtId="0" fontId="243" fillId="36" borderId="15" applyNumberFormat="0" applyAlignment="0" applyProtection="0">
      <alignment vertical="center"/>
    </xf>
    <xf numFmtId="0" fontId="243" fillId="36" borderId="15" applyNumberFormat="0" applyAlignment="0" applyProtection="0">
      <alignment vertical="center"/>
    </xf>
    <xf numFmtId="0" fontId="243" fillId="36" borderId="15" applyNumberFormat="0" applyAlignment="0" applyProtection="0">
      <alignment vertical="center"/>
    </xf>
    <xf numFmtId="0" fontId="243" fillId="36" borderId="15" applyNumberFormat="0" applyAlignment="0" applyProtection="0">
      <alignment vertical="center"/>
    </xf>
    <xf numFmtId="0" fontId="243" fillId="36" borderId="15" applyNumberFormat="0" applyAlignment="0" applyProtection="0">
      <alignment vertical="center"/>
    </xf>
    <xf numFmtId="0" fontId="243" fillId="36" borderId="15" applyNumberFormat="0" applyAlignment="0" applyProtection="0">
      <alignment vertical="center"/>
    </xf>
    <xf numFmtId="0" fontId="243" fillId="36" borderId="15" applyNumberFormat="0" applyAlignment="0" applyProtection="0">
      <alignment vertical="center"/>
    </xf>
    <xf numFmtId="0" fontId="243" fillId="36" borderId="15" applyNumberFormat="0" applyAlignment="0" applyProtection="0">
      <alignment vertical="center"/>
    </xf>
    <xf numFmtId="0" fontId="243" fillId="36" borderId="15" applyNumberFormat="0" applyAlignment="0" applyProtection="0">
      <alignment vertical="center"/>
    </xf>
    <xf numFmtId="0" fontId="243" fillId="36" borderId="15" applyNumberFormat="0" applyAlignment="0" applyProtection="0">
      <alignment vertical="center"/>
    </xf>
    <xf numFmtId="0" fontId="243" fillId="36" borderId="15" applyNumberFormat="0" applyAlignment="0" applyProtection="0">
      <alignment vertical="center"/>
    </xf>
    <xf numFmtId="0" fontId="243" fillId="36" borderId="15" applyNumberFormat="0" applyAlignment="0" applyProtection="0">
      <alignment vertical="center"/>
    </xf>
    <xf numFmtId="0" fontId="243" fillId="36" borderId="15" applyNumberFormat="0" applyAlignment="0" applyProtection="0">
      <alignment vertical="center"/>
    </xf>
    <xf numFmtId="0" fontId="243" fillId="36" borderId="15" applyNumberFormat="0" applyAlignment="0" applyProtection="0">
      <alignment vertical="center"/>
    </xf>
    <xf numFmtId="0" fontId="243" fillId="36" borderId="15" applyNumberFormat="0" applyAlignment="0" applyProtection="0">
      <alignment vertical="center"/>
    </xf>
    <xf numFmtId="0" fontId="243" fillId="36" borderId="15" applyNumberFormat="0" applyAlignment="0" applyProtection="0">
      <alignment vertical="center"/>
    </xf>
    <xf numFmtId="0" fontId="243" fillId="36" borderId="15" applyNumberFormat="0" applyAlignment="0" applyProtection="0">
      <alignment vertical="center"/>
    </xf>
    <xf numFmtId="0" fontId="243" fillId="36" borderId="15" applyNumberFormat="0" applyAlignment="0" applyProtection="0">
      <alignment vertical="center"/>
    </xf>
    <xf numFmtId="0" fontId="243" fillId="36" borderId="15" applyNumberFormat="0" applyAlignment="0" applyProtection="0">
      <alignment vertical="center"/>
    </xf>
    <xf numFmtId="0" fontId="243" fillId="36" borderId="15" applyNumberFormat="0" applyAlignment="0" applyProtection="0">
      <alignment vertical="center"/>
    </xf>
    <xf numFmtId="0" fontId="243" fillId="36" borderId="15" applyNumberFormat="0" applyAlignment="0" applyProtection="0">
      <alignment vertical="center"/>
    </xf>
    <xf numFmtId="0" fontId="243" fillId="36" borderId="15" applyNumberFormat="0" applyAlignment="0" applyProtection="0">
      <alignment vertical="center"/>
    </xf>
    <xf numFmtId="0" fontId="243" fillId="36" borderId="15" applyNumberFormat="0" applyAlignment="0" applyProtection="0">
      <alignment vertical="center"/>
    </xf>
    <xf numFmtId="0" fontId="243" fillId="36" borderId="15" applyNumberFormat="0" applyAlignment="0" applyProtection="0">
      <alignment vertical="center"/>
    </xf>
    <xf numFmtId="0" fontId="243" fillId="36" borderId="15" applyNumberFormat="0" applyAlignment="0" applyProtection="0">
      <alignment vertical="center"/>
    </xf>
    <xf numFmtId="0" fontId="243" fillId="36" borderId="15" applyNumberFormat="0" applyAlignment="0" applyProtection="0">
      <alignment vertical="center"/>
    </xf>
    <xf numFmtId="0" fontId="243" fillId="36" borderId="15" applyNumberFormat="0" applyAlignment="0" applyProtection="0">
      <alignment vertical="center"/>
    </xf>
    <xf numFmtId="0" fontId="243" fillId="36" borderId="15" applyNumberFormat="0" applyAlignment="0" applyProtection="0">
      <alignment vertical="center"/>
    </xf>
    <xf numFmtId="0" fontId="243" fillId="36" borderId="15" applyNumberFormat="0" applyAlignment="0" applyProtection="0">
      <alignment vertical="center"/>
    </xf>
    <xf numFmtId="0" fontId="243" fillId="36" borderId="15" applyNumberFormat="0" applyAlignment="0" applyProtection="0">
      <alignment vertical="center"/>
    </xf>
    <xf numFmtId="0" fontId="243" fillId="36" borderId="15" applyNumberFormat="0" applyAlignment="0" applyProtection="0">
      <alignment vertical="center"/>
    </xf>
    <xf numFmtId="0" fontId="243" fillId="36" borderId="15" applyNumberFormat="0" applyAlignment="0" applyProtection="0">
      <alignment vertical="center"/>
    </xf>
    <xf numFmtId="0" fontId="243" fillId="36" borderId="15" applyNumberFormat="0" applyAlignment="0" applyProtection="0">
      <alignment vertical="center"/>
    </xf>
    <xf numFmtId="0" fontId="243" fillId="36" borderId="15" applyNumberFormat="0" applyAlignment="0" applyProtection="0">
      <alignment vertical="center"/>
    </xf>
    <xf numFmtId="0" fontId="243" fillId="36" borderId="15" applyNumberFormat="0" applyAlignment="0" applyProtection="0">
      <alignment vertical="center"/>
    </xf>
    <xf numFmtId="0" fontId="243" fillId="36" borderId="15" applyNumberFormat="0" applyAlignment="0" applyProtection="0">
      <alignment vertical="center"/>
    </xf>
    <xf numFmtId="0" fontId="243" fillId="36" borderId="15" applyNumberFormat="0" applyAlignment="0" applyProtection="0">
      <alignment vertical="center"/>
    </xf>
    <xf numFmtId="0" fontId="243" fillId="36" borderId="15" applyNumberFormat="0" applyAlignment="0" applyProtection="0">
      <alignment vertical="center"/>
    </xf>
    <xf numFmtId="0" fontId="243" fillId="36" borderId="15" applyNumberFormat="0" applyAlignment="0" applyProtection="0">
      <alignment vertical="center"/>
    </xf>
    <xf numFmtId="0" fontId="243" fillId="36" borderId="15" applyNumberFormat="0" applyAlignment="0" applyProtection="0">
      <alignment vertical="center"/>
    </xf>
    <xf numFmtId="0" fontId="243" fillId="36" borderId="15" applyNumberFormat="0" applyAlignment="0" applyProtection="0">
      <alignment vertical="center"/>
    </xf>
    <xf numFmtId="0" fontId="243" fillId="36" borderId="15" applyNumberFormat="0" applyAlignment="0" applyProtection="0">
      <alignment vertical="center"/>
    </xf>
    <xf numFmtId="0" fontId="243" fillId="36" borderId="15" applyNumberFormat="0" applyAlignment="0" applyProtection="0">
      <alignment vertical="center"/>
    </xf>
    <xf numFmtId="0" fontId="243" fillId="36" borderId="15" applyNumberFormat="0" applyAlignment="0" applyProtection="0">
      <alignment vertical="center"/>
    </xf>
    <xf numFmtId="0" fontId="243" fillId="36" borderId="15" applyNumberFormat="0" applyAlignment="0" applyProtection="0">
      <alignment vertical="center"/>
    </xf>
    <xf numFmtId="0" fontId="243" fillId="36" borderId="15" applyNumberFormat="0" applyAlignment="0" applyProtection="0">
      <alignment vertical="center"/>
    </xf>
    <xf numFmtId="0" fontId="243" fillId="36" borderId="15" applyNumberFormat="0" applyAlignment="0" applyProtection="0">
      <alignment vertical="center"/>
    </xf>
    <xf numFmtId="0" fontId="243" fillId="36" borderId="15" applyNumberFormat="0" applyAlignment="0" applyProtection="0">
      <alignment vertical="center"/>
    </xf>
    <xf numFmtId="0" fontId="243" fillId="36" borderId="15" applyNumberFormat="0" applyAlignment="0" applyProtection="0">
      <alignment vertical="center"/>
    </xf>
    <xf numFmtId="0" fontId="243" fillId="36" borderId="15" applyNumberFormat="0" applyAlignment="0" applyProtection="0">
      <alignment vertical="center"/>
    </xf>
    <xf numFmtId="0" fontId="243" fillId="36" borderId="15" applyNumberFormat="0" applyAlignment="0" applyProtection="0">
      <alignment vertical="center"/>
    </xf>
    <xf numFmtId="0" fontId="243" fillId="36" borderId="15" applyNumberFormat="0" applyAlignment="0" applyProtection="0">
      <alignment vertical="center"/>
    </xf>
    <xf numFmtId="0" fontId="243" fillId="36" borderId="15" applyNumberFormat="0" applyAlignment="0" applyProtection="0">
      <alignment vertical="center"/>
    </xf>
    <xf numFmtId="0" fontId="243" fillId="36" borderId="15" applyNumberFormat="0" applyAlignment="0" applyProtection="0">
      <alignment vertical="center"/>
    </xf>
    <xf numFmtId="0" fontId="243" fillId="36" borderId="15" applyNumberFormat="0" applyAlignment="0" applyProtection="0">
      <alignment vertical="center"/>
    </xf>
    <xf numFmtId="0" fontId="243" fillId="36" borderId="15" applyNumberFormat="0" applyAlignment="0" applyProtection="0">
      <alignment vertical="center"/>
    </xf>
    <xf numFmtId="0" fontId="243" fillId="36" borderId="15" applyNumberFormat="0" applyAlignment="0" applyProtection="0">
      <alignment vertical="center"/>
    </xf>
    <xf numFmtId="0" fontId="243" fillId="36" borderId="15" applyNumberFormat="0" applyAlignment="0" applyProtection="0">
      <alignment vertical="center"/>
    </xf>
    <xf numFmtId="0" fontId="243" fillId="36" borderId="15" applyNumberFormat="0" applyAlignment="0" applyProtection="0">
      <alignment vertical="center"/>
    </xf>
    <xf numFmtId="0" fontId="243" fillId="36" borderId="15" applyNumberFormat="0" applyAlignment="0" applyProtection="0">
      <alignment vertical="center"/>
    </xf>
    <xf numFmtId="0" fontId="243" fillId="36" borderId="15" applyNumberFormat="0" applyAlignment="0" applyProtection="0">
      <alignment vertical="center"/>
    </xf>
    <xf numFmtId="0" fontId="243" fillId="36" borderId="15" applyNumberFormat="0" applyAlignment="0" applyProtection="0">
      <alignment vertical="center"/>
    </xf>
    <xf numFmtId="0" fontId="243" fillId="36" borderId="15" applyNumberFormat="0" applyAlignment="0" applyProtection="0">
      <alignment vertical="center"/>
    </xf>
    <xf numFmtId="0" fontId="243" fillId="36" borderId="15" applyNumberFormat="0" applyAlignment="0" applyProtection="0">
      <alignment vertical="center"/>
    </xf>
    <xf numFmtId="0" fontId="243" fillId="36" borderId="15" applyNumberFormat="0" applyAlignment="0" applyProtection="0">
      <alignment vertical="center"/>
    </xf>
    <xf numFmtId="0" fontId="243" fillId="36" borderId="15" applyNumberFormat="0" applyAlignment="0" applyProtection="0">
      <alignment vertical="center"/>
    </xf>
    <xf numFmtId="0" fontId="243" fillId="36" borderId="15" applyNumberFormat="0" applyAlignment="0" applyProtection="0">
      <alignment vertical="center"/>
    </xf>
    <xf numFmtId="0" fontId="243" fillId="36" borderId="15" applyNumberFormat="0" applyAlignment="0" applyProtection="0">
      <alignment vertical="center"/>
    </xf>
    <xf numFmtId="0" fontId="243" fillId="36" borderId="15" applyNumberFormat="0" applyAlignment="0" applyProtection="0">
      <alignment vertical="center"/>
    </xf>
    <xf numFmtId="0" fontId="243" fillId="36" borderId="15" applyNumberFormat="0" applyAlignment="0" applyProtection="0">
      <alignment vertical="center"/>
    </xf>
    <xf numFmtId="0" fontId="243" fillId="36" borderId="15" applyNumberFormat="0" applyAlignment="0" applyProtection="0">
      <alignment vertical="center"/>
    </xf>
    <xf numFmtId="0" fontId="243" fillId="36" borderId="15" applyNumberFormat="0" applyAlignment="0" applyProtection="0">
      <alignment vertical="center"/>
    </xf>
    <xf numFmtId="0" fontId="243" fillId="36" borderId="15" applyNumberFormat="0" applyAlignment="0" applyProtection="0">
      <alignment vertical="center"/>
    </xf>
    <xf numFmtId="0" fontId="243" fillId="36" borderId="15" applyNumberFormat="0" applyAlignment="0" applyProtection="0">
      <alignment vertical="center"/>
    </xf>
    <xf numFmtId="0" fontId="243" fillId="36" borderId="15" applyNumberFormat="0" applyAlignment="0" applyProtection="0">
      <alignment vertical="center"/>
    </xf>
    <xf numFmtId="0" fontId="243" fillId="36" borderId="15" applyNumberFormat="0" applyAlignment="0" applyProtection="0">
      <alignment vertical="center"/>
    </xf>
    <xf numFmtId="0" fontId="243" fillId="36" borderId="15" applyNumberFormat="0" applyAlignment="0" applyProtection="0">
      <alignment vertical="center"/>
    </xf>
    <xf numFmtId="0" fontId="243" fillId="36" borderId="15" applyNumberFormat="0" applyAlignment="0" applyProtection="0">
      <alignment vertical="center"/>
    </xf>
    <xf numFmtId="0" fontId="243" fillId="36" borderId="15" applyNumberFormat="0" applyAlignment="0" applyProtection="0">
      <alignment vertical="center"/>
    </xf>
    <xf numFmtId="0" fontId="243" fillId="36" borderId="15" applyNumberFormat="0" applyAlignment="0" applyProtection="0">
      <alignment vertical="center"/>
    </xf>
    <xf numFmtId="0" fontId="243" fillId="36" borderId="15" applyNumberFormat="0" applyAlignment="0" applyProtection="0">
      <alignment vertical="center"/>
    </xf>
    <xf numFmtId="0" fontId="243" fillId="36" borderId="15" applyNumberFormat="0" applyAlignment="0" applyProtection="0">
      <alignment vertical="center"/>
    </xf>
    <xf numFmtId="0" fontId="243" fillId="36" borderId="15" applyNumberFormat="0" applyAlignment="0" applyProtection="0">
      <alignment vertical="center"/>
    </xf>
    <xf numFmtId="0" fontId="243" fillId="36" borderId="15" applyNumberFormat="0" applyAlignment="0" applyProtection="0">
      <alignment vertical="center"/>
    </xf>
    <xf numFmtId="0" fontId="243" fillId="36" borderId="15" applyNumberFormat="0" applyAlignment="0" applyProtection="0">
      <alignment vertical="center"/>
    </xf>
    <xf numFmtId="0" fontId="243" fillId="36" borderId="15" applyNumberFormat="0" applyAlignment="0" applyProtection="0">
      <alignment vertical="center"/>
    </xf>
    <xf numFmtId="0" fontId="243" fillId="36" borderId="15" applyNumberFormat="0" applyAlignment="0" applyProtection="0">
      <alignment vertical="center"/>
    </xf>
    <xf numFmtId="0" fontId="243" fillId="36" borderId="15" applyNumberFormat="0" applyAlignment="0" applyProtection="0">
      <alignment vertical="center"/>
    </xf>
    <xf numFmtId="0" fontId="243" fillId="36" borderId="15" applyNumberFormat="0" applyAlignment="0" applyProtection="0">
      <alignment vertical="center"/>
    </xf>
    <xf numFmtId="0" fontId="243" fillId="36" borderId="15" applyNumberFormat="0" applyAlignment="0" applyProtection="0">
      <alignment vertical="center"/>
    </xf>
    <xf numFmtId="0" fontId="243" fillId="36" borderId="15" applyNumberFormat="0" applyAlignment="0" applyProtection="0">
      <alignment vertical="center"/>
    </xf>
    <xf numFmtId="0" fontId="243" fillId="36" borderId="15" applyNumberFormat="0" applyAlignment="0" applyProtection="0">
      <alignment vertical="center"/>
    </xf>
    <xf numFmtId="0" fontId="243" fillId="36" borderId="15" applyNumberFormat="0" applyAlignment="0" applyProtection="0">
      <alignment vertical="center"/>
    </xf>
    <xf numFmtId="0" fontId="243" fillId="36" borderId="15" applyNumberFormat="0" applyAlignment="0" applyProtection="0">
      <alignment vertical="center"/>
    </xf>
    <xf numFmtId="0" fontId="243" fillId="36" borderId="15" applyNumberFormat="0" applyAlignment="0" applyProtection="0">
      <alignment vertical="center"/>
    </xf>
    <xf numFmtId="0" fontId="243" fillId="36" borderId="15" applyNumberFormat="0" applyAlignment="0" applyProtection="0">
      <alignment vertical="center"/>
    </xf>
    <xf numFmtId="0" fontId="243" fillId="36" borderId="15" applyNumberFormat="0" applyAlignment="0" applyProtection="0">
      <alignment vertical="center"/>
    </xf>
    <xf numFmtId="0" fontId="243" fillId="36" borderId="15" applyNumberFormat="0" applyAlignment="0" applyProtection="0">
      <alignment vertical="center"/>
    </xf>
    <xf numFmtId="0" fontId="243" fillId="36" borderId="15" applyNumberFormat="0" applyAlignment="0" applyProtection="0">
      <alignment vertical="center"/>
    </xf>
    <xf numFmtId="0" fontId="243" fillId="36" borderId="15" applyNumberFormat="0" applyAlignment="0" applyProtection="0">
      <alignment vertical="center"/>
    </xf>
    <xf numFmtId="0" fontId="243" fillId="36" borderId="15" applyNumberFormat="0" applyAlignment="0" applyProtection="0">
      <alignment vertical="center"/>
    </xf>
    <xf numFmtId="0" fontId="243" fillId="36" borderId="15" applyNumberFormat="0" applyAlignment="0" applyProtection="0">
      <alignment vertical="center"/>
    </xf>
    <xf numFmtId="0" fontId="243" fillId="36" borderId="15" applyNumberFormat="0" applyAlignment="0" applyProtection="0">
      <alignment vertical="center"/>
    </xf>
    <xf numFmtId="0" fontId="243" fillId="36" borderId="15" applyNumberFormat="0" applyAlignment="0" applyProtection="0">
      <alignment vertical="center"/>
    </xf>
    <xf numFmtId="0" fontId="243" fillId="36" borderId="15" applyNumberFormat="0" applyAlignment="0" applyProtection="0">
      <alignment vertical="center"/>
    </xf>
    <xf numFmtId="0" fontId="243" fillId="36" borderId="15" applyNumberFormat="0" applyAlignment="0" applyProtection="0">
      <alignment vertical="center"/>
    </xf>
    <xf numFmtId="0" fontId="243" fillId="36" borderId="15" applyNumberFormat="0" applyAlignment="0" applyProtection="0">
      <alignment vertical="center"/>
    </xf>
    <xf numFmtId="0" fontId="243" fillId="36" borderId="15" applyNumberFormat="0" applyAlignment="0" applyProtection="0">
      <alignment vertical="center"/>
    </xf>
    <xf numFmtId="0" fontId="243" fillId="36" borderId="15" applyNumberFormat="0" applyAlignment="0" applyProtection="0">
      <alignment vertical="center"/>
    </xf>
    <xf numFmtId="0" fontId="243" fillId="36" borderId="15" applyNumberFormat="0" applyAlignment="0" applyProtection="0">
      <alignment vertical="center"/>
    </xf>
    <xf numFmtId="0" fontId="243" fillId="36" borderId="15" applyNumberFormat="0" applyAlignment="0" applyProtection="0">
      <alignment vertical="center"/>
    </xf>
    <xf numFmtId="0" fontId="243" fillId="36" borderId="15" applyNumberFormat="0" applyAlignment="0" applyProtection="0">
      <alignment vertical="center"/>
    </xf>
    <xf numFmtId="0" fontId="243" fillId="36" borderId="15" applyNumberFormat="0" applyAlignment="0" applyProtection="0">
      <alignment vertical="center"/>
    </xf>
    <xf numFmtId="0" fontId="243" fillId="36" borderId="15" applyNumberFormat="0" applyAlignment="0" applyProtection="0">
      <alignment vertical="center"/>
    </xf>
    <xf numFmtId="0" fontId="243" fillId="36" borderId="15" applyNumberFormat="0" applyAlignment="0" applyProtection="0">
      <alignment vertical="center"/>
    </xf>
    <xf numFmtId="0" fontId="243" fillId="36" borderId="15" applyNumberFormat="0" applyAlignment="0" applyProtection="0">
      <alignment vertical="center"/>
    </xf>
    <xf numFmtId="0" fontId="243" fillId="36" borderId="15" applyNumberFormat="0" applyAlignment="0" applyProtection="0">
      <alignment vertical="center"/>
    </xf>
    <xf numFmtId="0" fontId="243" fillId="36" borderId="15" applyNumberFormat="0" applyAlignment="0" applyProtection="0">
      <alignment vertical="center"/>
    </xf>
    <xf numFmtId="0" fontId="243" fillId="36" borderId="15" applyNumberFormat="0" applyAlignment="0" applyProtection="0">
      <alignment vertical="center"/>
    </xf>
    <xf numFmtId="0" fontId="243" fillId="36" borderId="15" applyNumberFormat="0" applyAlignment="0" applyProtection="0">
      <alignment vertical="center"/>
    </xf>
    <xf numFmtId="0" fontId="243" fillId="36" borderId="15" applyNumberFormat="0" applyAlignment="0" applyProtection="0">
      <alignment vertical="center"/>
    </xf>
    <xf numFmtId="0" fontId="243" fillId="36" borderId="15" applyNumberFormat="0" applyAlignment="0" applyProtection="0">
      <alignment vertical="center"/>
    </xf>
    <xf numFmtId="0" fontId="243" fillId="36" borderId="15" applyNumberFormat="0" applyAlignment="0" applyProtection="0">
      <alignment vertical="center"/>
    </xf>
    <xf numFmtId="0" fontId="243" fillId="36" borderId="15" applyNumberFormat="0" applyAlignment="0" applyProtection="0">
      <alignment vertical="center"/>
    </xf>
    <xf numFmtId="0" fontId="243" fillId="36" borderId="15" applyNumberFormat="0" applyAlignment="0" applyProtection="0">
      <alignment vertical="center"/>
    </xf>
    <xf numFmtId="0" fontId="243" fillId="36" borderId="15" applyNumberFormat="0" applyAlignment="0" applyProtection="0">
      <alignment vertical="center"/>
    </xf>
    <xf numFmtId="0" fontId="243" fillId="36" borderId="15" applyNumberFormat="0" applyAlignment="0" applyProtection="0">
      <alignment vertical="center"/>
    </xf>
    <xf numFmtId="0" fontId="243" fillId="36" borderId="15" applyNumberFormat="0" applyAlignment="0" applyProtection="0">
      <alignment vertical="center"/>
    </xf>
    <xf numFmtId="0" fontId="243" fillId="36" borderId="15" applyNumberFormat="0" applyAlignment="0" applyProtection="0">
      <alignment vertical="center"/>
    </xf>
    <xf numFmtId="0" fontId="243" fillId="36" borderId="15" applyNumberFormat="0" applyAlignment="0" applyProtection="0">
      <alignment vertical="center"/>
    </xf>
    <xf numFmtId="0" fontId="243" fillId="36" borderId="15" applyNumberFormat="0" applyAlignment="0" applyProtection="0">
      <alignment vertical="center"/>
    </xf>
    <xf numFmtId="0" fontId="243" fillId="36" borderId="15" applyNumberFormat="0" applyAlignment="0" applyProtection="0">
      <alignment vertical="center"/>
    </xf>
    <xf numFmtId="0" fontId="243" fillId="36" borderId="15" applyNumberFormat="0" applyAlignment="0" applyProtection="0">
      <alignment vertical="center"/>
    </xf>
    <xf numFmtId="0" fontId="243" fillId="36" borderId="15" applyNumberFormat="0" applyAlignment="0" applyProtection="0">
      <alignment vertical="center"/>
    </xf>
    <xf numFmtId="0" fontId="243" fillId="36" borderId="15" applyNumberFormat="0" applyAlignment="0" applyProtection="0">
      <alignment vertical="center"/>
    </xf>
    <xf numFmtId="0" fontId="243" fillId="36" borderId="15" applyNumberFormat="0" applyAlignment="0" applyProtection="0">
      <alignment vertical="center"/>
    </xf>
    <xf numFmtId="0" fontId="243" fillId="36" borderId="15" applyNumberFormat="0" applyAlignment="0" applyProtection="0">
      <alignment vertical="center"/>
    </xf>
    <xf numFmtId="0" fontId="243" fillId="36" borderId="15" applyNumberFormat="0" applyAlignment="0" applyProtection="0">
      <alignment vertical="center"/>
    </xf>
    <xf numFmtId="0" fontId="243" fillId="36" borderId="15" applyNumberFormat="0" applyAlignment="0" applyProtection="0">
      <alignment vertical="center"/>
    </xf>
    <xf numFmtId="0" fontId="244" fillId="45" borderId="39" applyNumberFormat="0" applyAlignment="0" applyProtection="0">
      <alignment vertical="center"/>
    </xf>
    <xf numFmtId="0" fontId="244" fillId="45" borderId="39" applyNumberFormat="0" applyAlignment="0" applyProtection="0">
      <alignment vertical="center"/>
    </xf>
    <xf numFmtId="0" fontId="244" fillId="45" borderId="39" applyNumberFormat="0" applyAlignment="0" applyProtection="0">
      <alignment vertical="center"/>
    </xf>
    <xf numFmtId="0" fontId="244" fillId="45" borderId="39" applyNumberFormat="0" applyAlignment="0" applyProtection="0">
      <alignment vertical="center"/>
    </xf>
    <xf numFmtId="0" fontId="244" fillId="45" borderId="39" applyNumberFormat="0" applyAlignment="0" applyProtection="0">
      <alignment vertical="center"/>
    </xf>
    <xf numFmtId="0" fontId="244" fillId="45" borderId="39" applyNumberFormat="0" applyAlignment="0" applyProtection="0">
      <alignment vertical="center"/>
    </xf>
    <xf numFmtId="0" fontId="244" fillId="45" borderId="39" applyNumberFormat="0" applyAlignment="0" applyProtection="0">
      <alignment vertical="center"/>
    </xf>
    <xf numFmtId="0" fontId="244" fillId="45" borderId="39" applyNumberFormat="0" applyAlignment="0" applyProtection="0">
      <alignment vertical="center"/>
    </xf>
    <xf numFmtId="0" fontId="244" fillId="45" borderId="39" applyNumberFormat="0" applyAlignment="0" applyProtection="0">
      <alignment vertical="center"/>
    </xf>
    <xf numFmtId="0" fontId="244" fillId="45" borderId="39" applyNumberFormat="0" applyAlignment="0" applyProtection="0">
      <alignment vertical="center"/>
    </xf>
    <xf numFmtId="0" fontId="244" fillId="45" borderId="39" applyNumberFormat="0" applyAlignment="0" applyProtection="0">
      <alignment vertical="center"/>
    </xf>
    <xf numFmtId="0" fontId="244" fillId="45" borderId="39" applyNumberFormat="0" applyAlignment="0" applyProtection="0">
      <alignment vertical="center"/>
    </xf>
    <xf numFmtId="0" fontId="244" fillId="45" borderId="39" applyNumberFormat="0" applyAlignment="0" applyProtection="0">
      <alignment vertical="center"/>
    </xf>
    <xf numFmtId="0" fontId="244" fillId="45" borderId="39" applyNumberFormat="0" applyAlignment="0" applyProtection="0">
      <alignment vertical="center"/>
    </xf>
    <xf numFmtId="0" fontId="244" fillId="45" borderId="39" applyNumberFormat="0" applyAlignment="0" applyProtection="0">
      <alignment vertical="center"/>
    </xf>
    <xf numFmtId="0" fontId="244" fillId="45" borderId="39" applyNumberFormat="0" applyAlignment="0" applyProtection="0">
      <alignment vertical="center"/>
    </xf>
    <xf numFmtId="0" fontId="244" fillId="45" borderId="39" applyNumberFormat="0" applyAlignment="0" applyProtection="0">
      <alignment vertical="center"/>
    </xf>
    <xf numFmtId="0" fontId="244" fillId="45" borderId="39" applyNumberFormat="0" applyAlignment="0" applyProtection="0">
      <alignment vertical="center"/>
    </xf>
    <xf numFmtId="0" fontId="244" fillId="45" borderId="39" applyNumberFormat="0" applyAlignment="0" applyProtection="0">
      <alignment vertical="center"/>
    </xf>
    <xf numFmtId="0" fontId="244" fillId="45" borderId="39" applyNumberFormat="0" applyAlignment="0" applyProtection="0">
      <alignment vertical="center"/>
    </xf>
    <xf numFmtId="0" fontId="244" fillId="45" borderId="39" applyNumberFormat="0" applyAlignment="0" applyProtection="0">
      <alignment vertical="center"/>
    </xf>
    <xf numFmtId="0" fontId="244" fillId="45" borderId="39" applyNumberFormat="0" applyAlignment="0" applyProtection="0">
      <alignment vertical="center"/>
    </xf>
    <xf numFmtId="0" fontId="244" fillId="45" borderId="39" applyNumberFormat="0" applyAlignment="0" applyProtection="0">
      <alignment vertical="center"/>
    </xf>
    <xf numFmtId="0" fontId="244" fillId="45" borderId="39" applyNumberFormat="0" applyAlignment="0" applyProtection="0">
      <alignment vertical="center"/>
    </xf>
    <xf numFmtId="0" fontId="244" fillId="45" borderId="39" applyNumberFormat="0" applyAlignment="0" applyProtection="0">
      <alignment vertical="center"/>
    </xf>
    <xf numFmtId="0" fontId="244" fillId="45" borderId="39" applyNumberFormat="0" applyAlignment="0" applyProtection="0">
      <alignment vertical="center"/>
    </xf>
    <xf numFmtId="0" fontId="244" fillId="45" borderId="39" applyNumberFormat="0" applyAlignment="0" applyProtection="0">
      <alignment vertical="center"/>
    </xf>
    <xf numFmtId="0" fontId="244" fillId="45" borderId="39" applyNumberFormat="0" applyAlignment="0" applyProtection="0">
      <alignment vertical="center"/>
    </xf>
    <xf numFmtId="0" fontId="244" fillId="45" borderId="39" applyNumberFormat="0" applyAlignment="0" applyProtection="0">
      <alignment vertical="center"/>
    </xf>
    <xf numFmtId="0" fontId="244" fillId="45" borderId="39" applyNumberFormat="0" applyAlignment="0" applyProtection="0">
      <alignment vertical="center"/>
    </xf>
    <xf numFmtId="0" fontId="244" fillId="45" borderId="39" applyNumberFormat="0" applyAlignment="0" applyProtection="0">
      <alignment vertical="center"/>
    </xf>
    <xf numFmtId="0" fontId="244" fillId="45" borderId="39" applyNumberFormat="0" applyAlignment="0" applyProtection="0">
      <alignment vertical="center"/>
    </xf>
    <xf numFmtId="0" fontId="244" fillId="45" borderId="39" applyNumberFormat="0" applyAlignment="0" applyProtection="0">
      <alignment vertical="center"/>
    </xf>
    <xf numFmtId="0" fontId="244" fillId="45" borderId="39" applyNumberFormat="0" applyAlignment="0" applyProtection="0">
      <alignment vertical="center"/>
    </xf>
    <xf numFmtId="0" fontId="244" fillId="45" borderId="39" applyNumberFormat="0" applyAlignment="0" applyProtection="0">
      <alignment vertical="center"/>
    </xf>
    <xf numFmtId="0" fontId="244" fillId="45" borderId="39" applyNumberFormat="0" applyAlignment="0" applyProtection="0">
      <alignment vertical="center"/>
    </xf>
    <xf numFmtId="0" fontId="244" fillId="45" borderId="39" applyNumberFormat="0" applyAlignment="0" applyProtection="0">
      <alignment vertical="center"/>
    </xf>
    <xf numFmtId="0" fontId="244" fillId="45" borderId="39" applyNumberFormat="0" applyAlignment="0" applyProtection="0">
      <alignment vertical="center"/>
    </xf>
    <xf numFmtId="0" fontId="244" fillId="45" borderId="39" applyNumberFormat="0" applyAlignment="0" applyProtection="0">
      <alignment vertical="center"/>
    </xf>
    <xf numFmtId="0" fontId="244" fillId="45" borderId="39" applyNumberFormat="0" applyAlignment="0" applyProtection="0">
      <alignment vertical="center"/>
    </xf>
    <xf numFmtId="0" fontId="244" fillId="45" borderId="39" applyNumberFormat="0" applyAlignment="0" applyProtection="0">
      <alignment vertical="center"/>
    </xf>
    <xf numFmtId="0" fontId="244" fillId="45" borderId="39" applyNumberFormat="0" applyAlignment="0" applyProtection="0">
      <alignment vertical="center"/>
    </xf>
    <xf numFmtId="0" fontId="244" fillId="45" borderId="39" applyNumberFormat="0" applyAlignment="0" applyProtection="0">
      <alignment vertical="center"/>
    </xf>
    <xf numFmtId="0" fontId="244" fillId="45" borderId="39" applyNumberFormat="0" applyAlignment="0" applyProtection="0">
      <alignment vertical="center"/>
    </xf>
    <xf numFmtId="0" fontId="244" fillId="45" borderId="39" applyNumberFormat="0" applyAlignment="0" applyProtection="0">
      <alignment vertical="center"/>
    </xf>
    <xf numFmtId="0" fontId="244" fillId="45" borderId="39" applyNumberFormat="0" applyAlignment="0" applyProtection="0">
      <alignment vertical="center"/>
    </xf>
    <xf numFmtId="0" fontId="244" fillId="45" borderId="39" applyNumberFormat="0" applyAlignment="0" applyProtection="0">
      <alignment vertical="center"/>
    </xf>
    <xf numFmtId="0" fontId="244" fillId="45" borderId="39" applyNumberFormat="0" applyAlignment="0" applyProtection="0">
      <alignment vertical="center"/>
    </xf>
    <xf numFmtId="0" fontId="244" fillId="45" borderId="39" applyNumberFormat="0" applyAlignment="0" applyProtection="0">
      <alignment vertical="center"/>
    </xf>
    <xf numFmtId="0" fontId="244" fillId="45" borderId="39" applyNumberFormat="0" applyAlignment="0" applyProtection="0">
      <alignment vertical="center"/>
    </xf>
    <xf numFmtId="0" fontId="244" fillId="45" borderId="39" applyNumberFormat="0" applyAlignment="0" applyProtection="0">
      <alignment vertical="center"/>
    </xf>
    <xf numFmtId="0" fontId="244" fillId="45" borderId="39" applyNumberFormat="0" applyAlignment="0" applyProtection="0">
      <alignment vertical="center"/>
    </xf>
    <xf numFmtId="0" fontId="244" fillId="45" borderId="39" applyNumberFormat="0" applyAlignment="0" applyProtection="0">
      <alignment vertical="center"/>
    </xf>
    <xf numFmtId="0" fontId="244" fillId="45" borderId="39" applyNumberFormat="0" applyAlignment="0" applyProtection="0">
      <alignment vertical="center"/>
    </xf>
    <xf numFmtId="0" fontId="244" fillId="45" borderId="39" applyNumberFormat="0" applyAlignment="0" applyProtection="0">
      <alignment vertical="center"/>
    </xf>
    <xf numFmtId="0" fontId="244" fillId="45" borderId="39" applyNumberFormat="0" applyAlignment="0" applyProtection="0">
      <alignment vertical="center"/>
    </xf>
    <xf numFmtId="0" fontId="244" fillId="45" borderId="39" applyNumberFormat="0" applyAlignment="0" applyProtection="0">
      <alignment vertical="center"/>
    </xf>
    <xf numFmtId="0" fontId="244" fillId="45" borderId="39" applyNumberFormat="0" applyAlignment="0" applyProtection="0">
      <alignment vertical="center"/>
    </xf>
    <xf numFmtId="0" fontId="244" fillId="45" borderId="39" applyNumberFormat="0" applyAlignment="0" applyProtection="0">
      <alignment vertical="center"/>
    </xf>
    <xf numFmtId="0" fontId="244" fillId="45" borderId="39" applyNumberFormat="0" applyAlignment="0" applyProtection="0">
      <alignment vertical="center"/>
    </xf>
    <xf numFmtId="0" fontId="244" fillId="45" borderId="39" applyNumberFormat="0" applyAlignment="0" applyProtection="0">
      <alignment vertical="center"/>
    </xf>
    <xf numFmtId="0" fontId="244" fillId="45" borderId="39" applyNumberFormat="0" applyAlignment="0" applyProtection="0">
      <alignment vertical="center"/>
    </xf>
    <xf numFmtId="0" fontId="244" fillId="45" borderId="39" applyNumberFormat="0" applyAlignment="0" applyProtection="0">
      <alignment vertical="center"/>
    </xf>
    <xf numFmtId="0" fontId="244" fillId="45" borderId="39" applyNumberFormat="0" applyAlignment="0" applyProtection="0">
      <alignment vertical="center"/>
    </xf>
    <xf numFmtId="0" fontId="244" fillId="45" borderId="39" applyNumberFormat="0" applyAlignment="0" applyProtection="0">
      <alignment vertical="center"/>
    </xf>
    <xf numFmtId="0" fontId="244" fillId="45" borderId="39" applyNumberFormat="0" applyAlignment="0" applyProtection="0">
      <alignment vertical="center"/>
    </xf>
    <xf numFmtId="0" fontId="244" fillId="45" borderId="39" applyNumberFormat="0" applyAlignment="0" applyProtection="0">
      <alignment vertical="center"/>
    </xf>
    <xf numFmtId="0" fontId="244" fillId="45" borderId="39" applyNumberFormat="0" applyAlignment="0" applyProtection="0">
      <alignment vertical="center"/>
    </xf>
    <xf numFmtId="0" fontId="244" fillId="45" borderId="39" applyNumberFormat="0" applyAlignment="0" applyProtection="0">
      <alignment vertical="center"/>
    </xf>
    <xf numFmtId="0" fontId="244" fillId="45" borderId="39" applyNumberFormat="0" applyAlignment="0" applyProtection="0">
      <alignment vertical="center"/>
    </xf>
    <xf numFmtId="0" fontId="244" fillId="45" borderId="39" applyNumberFormat="0" applyAlignment="0" applyProtection="0">
      <alignment vertical="center"/>
    </xf>
    <xf numFmtId="0" fontId="244" fillId="45" borderId="39" applyNumberFormat="0" applyAlignment="0" applyProtection="0">
      <alignment vertical="center"/>
    </xf>
    <xf numFmtId="0" fontId="244" fillId="45" borderId="39" applyNumberFormat="0" applyAlignment="0" applyProtection="0">
      <alignment vertical="center"/>
    </xf>
    <xf numFmtId="0" fontId="244" fillId="45" borderId="39" applyNumberFormat="0" applyAlignment="0" applyProtection="0">
      <alignment vertical="center"/>
    </xf>
    <xf numFmtId="0" fontId="244" fillId="45" borderId="39" applyNumberFormat="0" applyAlignment="0" applyProtection="0">
      <alignment vertical="center"/>
    </xf>
    <xf numFmtId="0" fontId="244" fillId="45" borderId="39" applyNumberFormat="0" applyAlignment="0" applyProtection="0">
      <alignment vertical="center"/>
    </xf>
    <xf numFmtId="0" fontId="244" fillId="45" borderId="39" applyNumberFormat="0" applyAlignment="0" applyProtection="0">
      <alignment vertical="center"/>
    </xf>
    <xf numFmtId="0" fontId="244" fillId="45" borderId="39" applyNumberFormat="0" applyAlignment="0" applyProtection="0">
      <alignment vertical="center"/>
    </xf>
    <xf numFmtId="0" fontId="244" fillId="45" borderId="39" applyNumberFormat="0" applyAlignment="0" applyProtection="0">
      <alignment vertical="center"/>
    </xf>
    <xf numFmtId="0" fontId="244" fillId="45" borderId="39" applyNumberFormat="0" applyAlignment="0" applyProtection="0">
      <alignment vertical="center"/>
    </xf>
    <xf numFmtId="0" fontId="244" fillId="45" borderId="39" applyNumberFormat="0" applyAlignment="0" applyProtection="0">
      <alignment vertical="center"/>
    </xf>
    <xf numFmtId="0" fontId="244" fillId="45" borderId="39" applyNumberFormat="0" applyAlignment="0" applyProtection="0">
      <alignment vertical="center"/>
    </xf>
    <xf numFmtId="0" fontId="244" fillId="45" borderId="39" applyNumberFormat="0" applyAlignment="0" applyProtection="0">
      <alignment vertical="center"/>
    </xf>
    <xf numFmtId="0" fontId="244" fillId="45" borderId="39" applyNumberFormat="0" applyAlignment="0" applyProtection="0">
      <alignment vertical="center"/>
    </xf>
    <xf numFmtId="0" fontId="244" fillId="45" borderId="39" applyNumberFormat="0" applyAlignment="0" applyProtection="0">
      <alignment vertical="center"/>
    </xf>
    <xf numFmtId="0" fontId="244" fillId="45" borderId="39" applyNumberFormat="0" applyAlignment="0" applyProtection="0">
      <alignment vertical="center"/>
    </xf>
    <xf numFmtId="0" fontId="244" fillId="45" borderId="39" applyNumberFormat="0" applyAlignment="0" applyProtection="0">
      <alignment vertical="center"/>
    </xf>
    <xf numFmtId="0" fontId="244" fillId="45" borderId="39" applyNumberFormat="0" applyAlignment="0" applyProtection="0">
      <alignment vertical="center"/>
    </xf>
    <xf numFmtId="0" fontId="244" fillId="45" borderId="39" applyNumberFormat="0" applyAlignment="0" applyProtection="0">
      <alignment vertical="center"/>
    </xf>
    <xf numFmtId="0" fontId="244" fillId="45" borderId="39" applyNumberFormat="0" applyAlignment="0" applyProtection="0">
      <alignment vertical="center"/>
    </xf>
    <xf numFmtId="0" fontId="244" fillId="45" borderId="39" applyNumberFormat="0" applyAlignment="0" applyProtection="0">
      <alignment vertical="center"/>
    </xf>
    <xf numFmtId="0" fontId="244" fillId="45" borderId="39" applyNumberFormat="0" applyAlignment="0" applyProtection="0">
      <alignment vertical="center"/>
    </xf>
    <xf numFmtId="0" fontId="244" fillId="45" borderId="39" applyNumberFormat="0" applyAlignment="0" applyProtection="0">
      <alignment vertical="center"/>
    </xf>
    <xf numFmtId="0" fontId="244" fillId="45" borderId="39" applyNumberFormat="0" applyAlignment="0" applyProtection="0">
      <alignment vertical="center"/>
    </xf>
    <xf numFmtId="0" fontId="244" fillId="45" borderId="39" applyNumberFormat="0" applyAlignment="0" applyProtection="0">
      <alignment vertical="center"/>
    </xf>
    <xf numFmtId="0" fontId="244" fillId="45" borderId="39" applyNumberFormat="0" applyAlignment="0" applyProtection="0">
      <alignment vertical="center"/>
    </xf>
    <xf numFmtId="0" fontId="244" fillId="45" borderId="39" applyNumberFormat="0" applyAlignment="0" applyProtection="0">
      <alignment vertical="center"/>
    </xf>
    <xf numFmtId="0" fontId="244" fillId="45" borderId="39" applyNumberFormat="0" applyAlignment="0" applyProtection="0">
      <alignment vertical="center"/>
    </xf>
    <xf numFmtId="0" fontId="244" fillId="45" borderId="39" applyNumberFormat="0" applyAlignment="0" applyProtection="0">
      <alignment vertical="center"/>
    </xf>
    <xf numFmtId="0" fontId="244" fillId="45" borderId="39" applyNumberFormat="0" applyAlignment="0" applyProtection="0">
      <alignment vertical="center"/>
    </xf>
    <xf numFmtId="0" fontId="244" fillId="45" borderId="39" applyNumberFormat="0" applyAlignment="0" applyProtection="0">
      <alignment vertical="center"/>
    </xf>
    <xf numFmtId="0" fontId="244" fillId="45" borderId="39" applyNumberFormat="0" applyAlignment="0" applyProtection="0">
      <alignment vertical="center"/>
    </xf>
    <xf numFmtId="0" fontId="244" fillId="45" borderId="39" applyNumberFormat="0" applyAlignment="0" applyProtection="0">
      <alignment vertical="center"/>
    </xf>
    <xf numFmtId="0" fontId="244" fillId="45" borderId="39" applyNumberFormat="0" applyAlignment="0" applyProtection="0">
      <alignment vertical="center"/>
    </xf>
    <xf numFmtId="0" fontId="244" fillId="45" borderId="39" applyNumberFormat="0" applyAlignment="0" applyProtection="0">
      <alignment vertical="center"/>
    </xf>
    <xf numFmtId="0" fontId="244" fillId="45" borderId="39" applyNumberFormat="0" applyAlignment="0" applyProtection="0">
      <alignment vertical="center"/>
    </xf>
    <xf numFmtId="0" fontId="244" fillId="45" borderId="39" applyNumberFormat="0" applyAlignment="0" applyProtection="0">
      <alignment vertical="center"/>
    </xf>
    <xf numFmtId="0" fontId="244" fillId="45" borderId="39" applyNumberFormat="0" applyAlignment="0" applyProtection="0">
      <alignment vertical="center"/>
    </xf>
    <xf numFmtId="0" fontId="244" fillId="45" borderId="39" applyNumberFormat="0" applyAlignment="0" applyProtection="0">
      <alignment vertical="center"/>
    </xf>
    <xf numFmtId="0" fontId="244" fillId="45" borderId="39" applyNumberFormat="0" applyAlignment="0" applyProtection="0">
      <alignment vertical="center"/>
    </xf>
    <xf numFmtId="0" fontId="244" fillId="45" borderId="39" applyNumberFormat="0" applyAlignment="0" applyProtection="0">
      <alignment vertical="center"/>
    </xf>
    <xf numFmtId="0" fontId="244" fillId="45" borderId="39" applyNumberFormat="0" applyAlignment="0" applyProtection="0">
      <alignment vertical="center"/>
    </xf>
    <xf numFmtId="0" fontId="244" fillId="45" borderId="39" applyNumberFormat="0" applyAlignment="0" applyProtection="0">
      <alignment vertical="center"/>
    </xf>
    <xf numFmtId="0" fontId="244" fillId="45" borderId="39" applyNumberFormat="0" applyAlignment="0" applyProtection="0">
      <alignment vertical="center"/>
    </xf>
    <xf numFmtId="0" fontId="244" fillId="45" borderId="39" applyNumberFormat="0" applyAlignment="0" applyProtection="0">
      <alignment vertical="center"/>
    </xf>
    <xf numFmtId="0" fontId="244" fillId="45" borderId="39" applyNumberFormat="0" applyAlignment="0" applyProtection="0">
      <alignment vertical="center"/>
    </xf>
    <xf numFmtId="0" fontId="244" fillId="45" borderId="39" applyNumberFormat="0" applyAlignment="0" applyProtection="0">
      <alignment vertical="center"/>
    </xf>
    <xf numFmtId="0" fontId="244" fillId="45" borderId="39" applyNumberFormat="0" applyAlignment="0" applyProtection="0">
      <alignment vertical="center"/>
    </xf>
    <xf numFmtId="0" fontId="244" fillId="45" borderId="39" applyNumberFormat="0" applyAlignment="0" applyProtection="0">
      <alignment vertical="center"/>
    </xf>
    <xf numFmtId="0" fontId="244" fillId="45" borderId="39" applyNumberFormat="0" applyAlignment="0" applyProtection="0">
      <alignment vertical="center"/>
    </xf>
    <xf numFmtId="0" fontId="244" fillId="45" borderId="39" applyNumberFormat="0" applyAlignment="0" applyProtection="0">
      <alignment vertical="center"/>
    </xf>
    <xf numFmtId="0" fontId="244" fillId="45" borderId="39" applyNumberFormat="0" applyAlignment="0" applyProtection="0">
      <alignment vertical="center"/>
    </xf>
    <xf numFmtId="0" fontId="244" fillId="45" borderId="39" applyNumberFormat="0" applyAlignment="0" applyProtection="0">
      <alignment vertical="center"/>
    </xf>
    <xf numFmtId="0" fontId="244" fillId="45" borderId="39" applyNumberFormat="0" applyAlignment="0" applyProtection="0">
      <alignment vertical="center"/>
    </xf>
    <xf numFmtId="0" fontId="244" fillId="45" borderId="39" applyNumberFormat="0" applyAlignment="0" applyProtection="0">
      <alignment vertical="center"/>
    </xf>
    <xf numFmtId="0" fontId="244" fillId="45" borderId="39" applyNumberFormat="0" applyAlignment="0" applyProtection="0">
      <alignment vertical="center"/>
    </xf>
    <xf numFmtId="0" fontId="244" fillId="45" borderId="39" applyNumberFormat="0" applyAlignment="0" applyProtection="0">
      <alignment vertical="center"/>
    </xf>
    <xf numFmtId="0" fontId="244" fillId="45" borderId="39" applyNumberFormat="0" applyAlignment="0" applyProtection="0">
      <alignment vertical="center"/>
    </xf>
    <xf numFmtId="0" fontId="244" fillId="45" borderId="39" applyNumberFormat="0" applyAlignment="0" applyProtection="0">
      <alignment vertical="center"/>
    </xf>
    <xf numFmtId="0" fontId="244" fillId="45" borderId="39" applyNumberFormat="0" applyAlignment="0" applyProtection="0">
      <alignment vertical="center"/>
    </xf>
    <xf numFmtId="0" fontId="244" fillId="45" borderId="39" applyNumberFormat="0" applyAlignment="0" applyProtection="0">
      <alignment vertical="center"/>
    </xf>
    <xf numFmtId="0" fontId="244" fillId="45" borderId="39" applyNumberFormat="0" applyAlignment="0" applyProtection="0">
      <alignment vertical="center"/>
    </xf>
    <xf numFmtId="0" fontId="244" fillId="45" borderId="39" applyNumberFormat="0" applyAlignment="0" applyProtection="0">
      <alignment vertical="center"/>
    </xf>
    <xf numFmtId="0" fontId="244" fillId="45" borderId="39" applyNumberFormat="0" applyAlignment="0" applyProtection="0">
      <alignment vertical="center"/>
    </xf>
    <xf numFmtId="0" fontId="244" fillId="45" borderId="39" applyNumberFormat="0" applyAlignment="0" applyProtection="0">
      <alignment vertical="center"/>
    </xf>
    <xf numFmtId="0" fontId="244" fillId="45" borderId="39" applyNumberFormat="0" applyAlignment="0" applyProtection="0">
      <alignment vertical="center"/>
    </xf>
    <xf numFmtId="0" fontId="244" fillId="45" borderId="39" applyNumberFormat="0" applyAlignment="0" applyProtection="0">
      <alignment vertical="center"/>
    </xf>
    <xf numFmtId="0" fontId="244" fillId="45" borderId="39" applyNumberFormat="0" applyAlignment="0" applyProtection="0">
      <alignment vertical="center"/>
    </xf>
    <xf numFmtId="0" fontId="244" fillId="45" borderId="39" applyNumberFormat="0" applyAlignment="0" applyProtection="0">
      <alignment vertical="center"/>
    </xf>
    <xf numFmtId="0" fontId="244" fillId="45" borderId="39" applyNumberFormat="0" applyAlignment="0" applyProtection="0">
      <alignment vertical="center"/>
    </xf>
    <xf numFmtId="0" fontId="244" fillId="45" borderId="39" applyNumberFormat="0" applyAlignment="0" applyProtection="0">
      <alignment vertical="center"/>
    </xf>
    <xf numFmtId="0" fontId="244" fillId="45" borderId="39" applyNumberFormat="0" applyAlignment="0" applyProtection="0">
      <alignment vertical="center"/>
    </xf>
    <xf numFmtId="0" fontId="244" fillId="45" borderId="39" applyNumberFormat="0" applyAlignment="0" applyProtection="0">
      <alignment vertical="center"/>
    </xf>
    <xf numFmtId="0" fontId="244" fillId="45" borderId="39" applyNumberFormat="0" applyAlignment="0" applyProtection="0">
      <alignment vertical="center"/>
    </xf>
    <xf numFmtId="0" fontId="244" fillId="45" borderId="39" applyNumberFormat="0" applyAlignment="0" applyProtection="0">
      <alignment vertical="center"/>
    </xf>
    <xf numFmtId="0" fontId="244" fillId="45" borderId="39" applyNumberFormat="0" applyAlignment="0" applyProtection="0">
      <alignment vertical="center"/>
    </xf>
    <xf numFmtId="0" fontId="244" fillId="45" borderId="39" applyNumberFormat="0" applyAlignment="0" applyProtection="0">
      <alignment vertical="center"/>
    </xf>
    <xf numFmtId="0" fontId="244" fillId="45" borderId="39" applyNumberFormat="0" applyAlignment="0" applyProtection="0">
      <alignment vertical="center"/>
    </xf>
    <xf numFmtId="0" fontId="244" fillId="45" borderId="39" applyNumberFormat="0" applyAlignment="0" applyProtection="0">
      <alignment vertical="center"/>
    </xf>
    <xf numFmtId="0" fontId="244" fillId="45" borderId="39" applyNumberFormat="0" applyAlignment="0" applyProtection="0">
      <alignment vertical="center"/>
    </xf>
    <xf numFmtId="0" fontId="244" fillId="45" borderId="39" applyNumberFormat="0" applyAlignment="0" applyProtection="0">
      <alignment vertical="center"/>
    </xf>
    <xf numFmtId="0" fontId="244" fillId="45" borderId="39" applyNumberFormat="0" applyAlignment="0" applyProtection="0">
      <alignment vertical="center"/>
    </xf>
    <xf numFmtId="0" fontId="244" fillId="45" borderId="39" applyNumberFormat="0" applyAlignment="0" applyProtection="0">
      <alignment vertical="center"/>
    </xf>
    <xf numFmtId="0" fontId="244" fillId="45" borderId="39" applyNumberFormat="0" applyAlignment="0" applyProtection="0">
      <alignment vertical="center"/>
    </xf>
    <xf numFmtId="0" fontId="244" fillId="45" borderId="39" applyNumberFormat="0" applyAlignment="0" applyProtection="0">
      <alignment vertical="center"/>
    </xf>
    <xf numFmtId="0" fontId="244" fillId="45" borderId="39" applyNumberFormat="0" applyAlignment="0" applyProtection="0">
      <alignment vertical="center"/>
    </xf>
    <xf numFmtId="0" fontId="244" fillId="45" borderId="39" applyNumberFormat="0" applyAlignment="0" applyProtection="0">
      <alignment vertical="center"/>
    </xf>
    <xf numFmtId="0" fontId="244" fillId="45" borderId="39" applyNumberFormat="0" applyAlignment="0" applyProtection="0">
      <alignment vertical="center"/>
    </xf>
    <xf numFmtId="0" fontId="244" fillId="45" borderId="39" applyNumberFormat="0" applyAlignment="0" applyProtection="0">
      <alignment vertical="center"/>
    </xf>
    <xf numFmtId="0" fontId="244" fillId="45" borderId="39" applyNumberFormat="0" applyAlignment="0" applyProtection="0">
      <alignment vertical="center"/>
    </xf>
    <xf numFmtId="0" fontId="244" fillId="45" borderId="39" applyNumberFormat="0" applyAlignment="0" applyProtection="0">
      <alignment vertical="center"/>
    </xf>
    <xf numFmtId="0" fontId="244" fillId="45" borderId="39" applyNumberFormat="0" applyAlignment="0" applyProtection="0">
      <alignment vertical="center"/>
    </xf>
    <xf numFmtId="0" fontId="244" fillId="45" borderId="39" applyNumberFormat="0" applyAlignment="0" applyProtection="0">
      <alignment vertical="center"/>
    </xf>
    <xf numFmtId="0" fontId="244" fillId="45" borderId="39" applyNumberFormat="0" applyAlignment="0" applyProtection="0">
      <alignment vertical="center"/>
    </xf>
    <xf numFmtId="0" fontId="244" fillId="45" borderId="39" applyNumberFormat="0" applyAlignment="0" applyProtection="0">
      <alignment vertical="center"/>
    </xf>
    <xf numFmtId="0" fontId="244" fillId="45" borderId="39" applyNumberFormat="0" applyAlignment="0" applyProtection="0">
      <alignment vertical="center"/>
    </xf>
    <xf numFmtId="0" fontId="245" fillId="46" borderId="0" applyNumberFormat="0" applyBorder="0" applyAlignment="0" applyProtection="0">
      <alignment vertical="center"/>
    </xf>
    <xf numFmtId="0" fontId="246" fillId="0" borderId="0" applyFont="0" applyFill="0" applyBorder="0" applyAlignment="0" applyProtection="0"/>
    <xf numFmtId="0" fontId="246" fillId="0" borderId="0" applyFont="0" applyFill="0" applyBorder="0" applyAlignment="0" applyProtection="0"/>
    <xf numFmtId="2" fontId="34" fillId="0" borderId="52">
      <protection locked="0"/>
    </xf>
    <xf numFmtId="0" fontId="247" fillId="0" borderId="18" applyNumberFormat="0" applyFill="0" applyAlignment="0" applyProtection="0">
      <alignment vertical="center"/>
    </xf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3" fontId="249" fillId="0" borderId="27"/>
    <xf numFmtId="170" fontId="9" fillId="0" borderId="0" applyFont="0" applyFill="0" applyBorder="0" applyAlignment="0" applyProtection="0"/>
    <xf numFmtId="0" fontId="250" fillId="0" borderId="0"/>
    <xf numFmtId="0" fontId="251" fillId="0" borderId="0"/>
    <xf numFmtId="0" fontId="25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9" fillId="38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9" fillId="39" borderId="0" applyNumberFormat="0" applyBorder="0" applyAlignment="0" applyProtection="0"/>
    <xf numFmtId="0" fontId="19" fillId="41" borderId="0" applyNumberFormat="0" applyBorder="0" applyAlignment="0" applyProtection="0"/>
    <xf numFmtId="0" fontId="19" fillId="43" borderId="0" applyNumberFormat="0" applyBorder="0" applyAlignment="0" applyProtection="0"/>
    <xf numFmtId="0" fontId="19" fillId="44" borderId="0" applyNumberFormat="0" applyBorder="0" applyAlignment="0" applyProtection="0"/>
    <xf numFmtId="0" fontId="19" fillId="38" borderId="0" applyNumberFormat="0" applyBorder="0" applyAlignment="0" applyProtection="0"/>
    <xf numFmtId="0" fontId="19" fillId="36" borderId="0" applyNumberFormat="0" applyBorder="0" applyAlignment="0" applyProtection="0"/>
    <xf numFmtId="0" fontId="22" fillId="39" borderId="0" applyNumberFormat="0" applyBorder="0" applyAlignment="0" applyProtection="0"/>
    <xf numFmtId="0" fontId="22" fillId="41" borderId="0" applyNumberFormat="0" applyBorder="0" applyAlignment="0" applyProtection="0"/>
    <xf numFmtId="0" fontId="22" fillId="43" borderId="0" applyNumberFormat="0" applyBorder="0" applyAlignment="0" applyProtection="0"/>
    <xf numFmtId="0" fontId="22" fillId="44" borderId="0" applyNumberFormat="0" applyBorder="0" applyAlignment="0" applyProtection="0"/>
    <xf numFmtId="0" fontId="22" fillId="38" borderId="0" applyNumberFormat="0" applyBorder="0" applyAlignment="0" applyProtection="0"/>
    <xf numFmtId="0" fontId="22" fillId="36" borderId="0" applyNumberFormat="0" applyBorder="0" applyAlignment="0" applyProtection="0"/>
    <xf numFmtId="0" fontId="1" fillId="11" borderId="0" applyNumberFormat="0" applyBorder="0" applyAlignment="0" applyProtection="0"/>
    <xf numFmtId="0" fontId="19" fillId="42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9" fillId="40" borderId="0" applyNumberFormat="0" applyBorder="0" applyAlignment="0" applyProtection="0"/>
    <xf numFmtId="0" fontId="19" fillId="42" borderId="0" applyNumberFormat="0" applyBorder="0" applyAlignment="0" applyProtection="0"/>
    <xf numFmtId="0" fontId="19" fillId="47" borderId="0" applyNumberFormat="0" applyBorder="0" applyAlignment="0" applyProtection="0"/>
    <xf numFmtId="0" fontId="19" fillId="44" borderId="0" applyNumberFormat="0" applyBorder="0" applyAlignment="0" applyProtection="0"/>
    <xf numFmtId="0" fontId="19" fillId="40" borderId="0" applyNumberFormat="0" applyBorder="0" applyAlignment="0" applyProtection="0"/>
    <xf numFmtId="0" fontId="19" fillId="48" borderId="0" applyNumberFormat="0" applyBorder="0" applyAlignment="0" applyProtection="0"/>
    <xf numFmtId="0" fontId="22" fillId="40" borderId="0" applyNumberFormat="0" applyBorder="0" applyAlignment="0" applyProtection="0"/>
    <xf numFmtId="0" fontId="22" fillId="42" borderId="0" applyNumberFormat="0" applyBorder="0" applyAlignment="0" applyProtection="0"/>
    <xf numFmtId="0" fontId="22" fillId="47" borderId="0" applyNumberFormat="0" applyBorder="0" applyAlignment="0" applyProtection="0"/>
    <xf numFmtId="0" fontId="22" fillId="44" borderId="0" applyNumberFormat="0" applyBorder="0" applyAlignment="0" applyProtection="0"/>
    <xf numFmtId="0" fontId="22" fillId="40" borderId="0" applyNumberFormat="0" applyBorder="0" applyAlignment="0" applyProtection="0"/>
    <xf numFmtId="0" fontId="22" fillId="48" borderId="0" applyNumberFormat="0" applyBorder="0" applyAlignment="0" applyProtection="0"/>
    <xf numFmtId="0" fontId="25" fillId="50" borderId="0" applyNumberFormat="0" applyBorder="0" applyAlignment="0" applyProtection="0"/>
    <xf numFmtId="0" fontId="25" fillId="42" borderId="0" applyNumberFormat="0" applyBorder="0" applyAlignment="0" applyProtection="0"/>
    <xf numFmtId="0" fontId="25" fillId="47" borderId="0" applyNumberFormat="0" applyBorder="0" applyAlignment="0" applyProtection="0"/>
    <xf numFmtId="0" fontId="25" fillId="52" borderId="0" applyNumberFormat="0" applyBorder="0" applyAlignment="0" applyProtection="0"/>
    <xf numFmtId="0" fontId="25" fillId="49" borderId="0" applyNumberFormat="0" applyBorder="0" applyAlignment="0" applyProtection="0"/>
    <xf numFmtId="0" fontId="25" fillId="53" borderId="0" applyNumberFormat="0" applyBorder="0" applyAlignment="0" applyProtection="0"/>
    <xf numFmtId="0" fontId="28" fillId="50" borderId="0" applyNumberFormat="0" applyBorder="0" applyAlignment="0" applyProtection="0"/>
    <xf numFmtId="0" fontId="28" fillId="42" borderId="0" applyNumberFormat="0" applyBorder="0" applyAlignment="0" applyProtection="0"/>
    <xf numFmtId="0" fontId="28" fillId="47" borderId="0" applyNumberFormat="0" applyBorder="0" applyAlignment="0" applyProtection="0"/>
    <xf numFmtId="0" fontId="28" fillId="52" borderId="0" applyNumberFormat="0" applyBorder="0" applyAlignment="0" applyProtection="0"/>
    <xf numFmtId="0" fontId="28" fillId="49" borderId="0" applyNumberFormat="0" applyBorder="0" applyAlignment="0" applyProtection="0"/>
    <xf numFmtId="0" fontId="28" fillId="53" borderId="0" applyNumberFormat="0" applyBorder="0" applyAlignment="0" applyProtection="0"/>
    <xf numFmtId="0" fontId="19" fillId="54" borderId="0" applyNumberFormat="0" applyBorder="0" applyAlignment="0" applyProtection="0"/>
    <xf numFmtId="253" fontId="23" fillId="54" borderId="0" applyNumberFormat="0" applyBorder="0" applyAlignment="0" applyProtection="0"/>
    <xf numFmtId="0" fontId="19" fillId="54" borderId="0" applyNumberFormat="0" applyBorder="0" applyAlignment="0" applyProtection="0"/>
    <xf numFmtId="253" fontId="23" fillId="54" borderId="0" applyNumberFormat="0" applyBorder="0" applyAlignment="0" applyProtection="0"/>
    <xf numFmtId="0" fontId="25" fillId="55" borderId="0" applyNumberFormat="0" applyBorder="0" applyAlignment="0" applyProtection="0"/>
    <xf numFmtId="253" fontId="29" fillId="55" borderId="0" applyNumberFormat="0" applyBorder="0" applyAlignment="0" applyProtection="0"/>
    <xf numFmtId="0" fontId="26" fillId="57" borderId="0" applyNumberFormat="0" applyBorder="0" applyAlignment="0" applyProtection="0"/>
    <xf numFmtId="253" fontId="29" fillId="56" borderId="0" applyNumberFormat="0" applyBorder="0" applyAlignment="0" applyProtection="0"/>
    <xf numFmtId="0" fontId="29" fillId="56" borderId="0" applyNumberFormat="0" applyBorder="0" applyAlignment="0" applyProtection="0"/>
    <xf numFmtId="253" fontId="29" fillId="56" borderId="0" applyNumberFormat="0" applyBorder="0" applyAlignment="0" applyProtection="0"/>
    <xf numFmtId="253" fontId="29" fillId="56" borderId="0" applyNumberFormat="0" applyBorder="0" applyAlignment="0" applyProtection="0"/>
    <xf numFmtId="253" fontId="29" fillId="56" borderId="0" applyNumberFormat="0" applyBorder="0" applyAlignment="0" applyProtection="0"/>
    <xf numFmtId="0" fontId="26" fillId="57" borderId="0" applyNumberFormat="0" applyBorder="0" applyAlignment="0" applyProtection="0"/>
    <xf numFmtId="253" fontId="29" fillId="56" borderId="0" applyNumberFormat="0" applyBorder="0" applyAlignment="0" applyProtection="0"/>
    <xf numFmtId="0" fontId="29" fillId="56" borderId="0" applyNumberFormat="0" applyBorder="0" applyAlignment="0" applyProtection="0"/>
    <xf numFmtId="0" fontId="29" fillId="56" borderId="0" applyNumberFormat="0" applyBorder="0" applyAlignment="0" applyProtection="0"/>
    <xf numFmtId="0" fontId="27" fillId="9" borderId="0" applyNumberFormat="0" applyBorder="0" applyAlignment="0" applyProtection="0"/>
    <xf numFmtId="0" fontId="19" fillId="59" borderId="0" applyNumberFormat="0" applyBorder="0" applyAlignment="0" applyProtection="0"/>
    <xf numFmtId="253" fontId="23" fillId="59" borderId="0" applyNumberFormat="0" applyBorder="0" applyAlignment="0" applyProtection="0"/>
    <xf numFmtId="0" fontId="19" fillId="60" borderId="0" applyNumberFormat="0" applyBorder="0" applyAlignment="0" applyProtection="0"/>
    <xf numFmtId="253" fontId="23" fillId="60" borderId="0" applyNumberFormat="0" applyBorder="0" applyAlignment="0" applyProtection="0"/>
    <xf numFmtId="0" fontId="25" fillId="61" borderId="0" applyNumberFormat="0" applyBorder="0" applyAlignment="0" applyProtection="0"/>
    <xf numFmtId="253" fontId="29" fillId="61" borderId="0" applyNumberFormat="0" applyBorder="0" applyAlignment="0" applyProtection="0"/>
    <xf numFmtId="0" fontId="26" fillId="63" borderId="0" applyNumberFormat="0" applyBorder="0" applyAlignment="0" applyProtection="0"/>
    <xf numFmtId="253" fontId="29" fillId="62" borderId="0" applyNumberFormat="0" applyBorder="0" applyAlignment="0" applyProtection="0"/>
    <xf numFmtId="0" fontId="26" fillId="63" borderId="0" applyNumberFormat="0" applyBorder="0" applyAlignment="0" applyProtection="0"/>
    <xf numFmtId="253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3" fillId="13" borderId="0" applyNumberFormat="0" applyBorder="0" applyAlignment="0" applyProtection="0"/>
    <xf numFmtId="253" fontId="29" fillId="62" borderId="0" applyNumberFormat="0" applyBorder="0" applyAlignment="0" applyProtection="0"/>
    <xf numFmtId="0" fontId="19" fillId="59" borderId="0" applyNumberFormat="0" applyBorder="0" applyAlignment="0" applyProtection="0"/>
    <xf numFmtId="253" fontId="23" fillId="59" borderId="0" applyNumberFormat="0" applyBorder="0" applyAlignment="0" applyProtection="0"/>
    <xf numFmtId="0" fontId="19" fillId="64" borderId="0" applyNumberFormat="0" applyBorder="0" applyAlignment="0" applyProtection="0"/>
    <xf numFmtId="253" fontId="23" fillId="64" borderId="0" applyNumberFormat="0" applyBorder="0" applyAlignment="0" applyProtection="0"/>
    <xf numFmtId="0" fontId="25" fillId="60" borderId="0" applyNumberFormat="0" applyBorder="0" applyAlignment="0" applyProtection="0"/>
    <xf numFmtId="253" fontId="29" fillId="60" borderId="0" applyNumberFormat="0" applyBorder="0" applyAlignment="0" applyProtection="0"/>
    <xf numFmtId="0" fontId="26" fillId="65" borderId="0" applyNumberFormat="0" applyBorder="0" applyAlignment="0" applyProtection="0"/>
    <xf numFmtId="253" fontId="29" fillId="61" borderId="0" applyNumberFormat="0" applyBorder="0" applyAlignment="0" applyProtection="0"/>
    <xf numFmtId="0" fontId="26" fillId="65" borderId="0" applyNumberFormat="0" applyBorder="0" applyAlignment="0" applyProtection="0"/>
    <xf numFmtId="253" fontId="29" fillId="61" borderId="0" applyNumberFormat="0" applyBorder="0" applyAlignment="0" applyProtection="0"/>
    <xf numFmtId="0" fontId="29" fillId="61" borderId="0" applyNumberFormat="0" applyBorder="0" applyAlignment="0" applyProtection="0"/>
    <xf numFmtId="253" fontId="29" fillId="61" borderId="0" applyNumberFormat="0" applyBorder="0" applyAlignment="0" applyProtection="0"/>
    <xf numFmtId="253" fontId="29" fillId="61" borderId="0" applyNumberFormat="0" applyBorder="0" applyAlignment="0" applyProtection="0"/>
    <xf numFmtId="0" fontId="19" fillId="54" borderId="0" applyNumberFormat="0" applyBorder="0" applyAlignment="0" applyProtection="0"/>
    <xf numFmtId="253" fontId="23" fillId="54" borderId="0" applyNumberFormat="0" applyBorder="0" applyAlignment="0" applyProtection="0"/>
    <xf numFmtId="0" fontId="19" fillId="60" borderId="0" applyNumberFormat="0" applyBorder="0" applyAlignment="0" applyProtection="0"/>
    <xf numFmtId="253" fontId="23" fillId="60" borderId="0" applyNumberFormat="0" applyBorder="0" applyAlignment="0" applyProtection="0"/>
    <xf numFmtId="0" fontId="25" fillId="60" borderId="0" applyNumberFormat="0" applyBorder="0" applyAlignment="0" applyProtection="0"/>
    <xf numFmtId="253" fontId="29" fillId="60" borderId="0" applyNumberFormat="0" applyBorder="0" applyAlignment="0" applyProtection="0"/>
    <xf numFmtId="0" fontId="26" fillId="52" borderId="0" applyNumberFormat="0" applyBorder="0" applyAlignment="0" applyProtection="0"/>
    <xf numFmtId="253" fontId="29" fillId="56" borderId="0" applyNumberFormat="0" applyBorder="0" applyAlignment="0" applyProtection="0"/>
    <xf numFmtId="0" fontId="26" fillId="52" borderId="0" applyNumberFormat="0" applyBorder="0" applyAlignment="0" applyProtection="0"/>
    <xf numFmtId="253" fontId="29" fillId="56" borderId="0" applyNumberFormat="0" applyBorder="0" applyAlignment="0" applyProtection="0"/>
    <xf numFmtId="0" fontId="29" fillId="56" borderId="0" applyNumberFormat="0" applyBorder="0" applyAlignment="0" applyProtection="0"/>
    <xf numFmtId="253" fontId="29" fillId="56" borderId="0" applyNumberFormat="0" applyBorder="0" applyAlignment="0" applyProtection="0"/>
    <xf numFmtId="253" fontId="29" fillId="56" borderId="0" applyNumberFormat="0" applyBorder="0" applyAlignment="0" applyProtection="0"/>
    <xf numFmtId="0" fontId="19" fillId="67" borderId="0" applyNumberFormat="0" applyBorder="0" applyAlignment="0" applyProtection="0"/>
    <xf numFmtId="253" fontId="23" fillId="67" borderId="0" applyNumberFormat="0" applyBorder="0" applyAlignment="0" applyProtection="0"/>
    <xf numFmtId="0" fontId="19" fillId="54" borderId="0" applyNumberFormat="0" applyBorder="0" applyAlignment="0" applyProtection="0"/>
    <xf numFmtId="253" fontId="23" fillId="54" borderId="0" applyNumberFormat="0" applyBorder="0" applyAlignment="0" applyProtection="0"/>
    <xf numFmtId="0" fontId="25" fillId="55" borderId="0" applyNumberFormat="0" applyBorder="0" applyAlignment="0" applyProtection="0"/>
    <xf numFmtId="253" fontId="29" fillId="55" borderId="0" applyNumberFormat="0" applyBorder="0" applyAlignment="0" applyProtection="0"/>
    <xf numFmtId="0" fontId="26" fillId="49" borderId="0" applyNumberFormat="0" applyBorder="0" applyAlignment="0" applyProtection="0"/>
    <xf numFmtId="253" fontId="29" fillId="68" borderId="0" applyNumberFormat="0" applyBorder="0" applyAlignment="0" applyProtection="0"/>
    <xf numFmtId="0" fontId="26" fillId="49" borderId="0" applyNumberFormat="0" applyBorder="0" applyAlignment="0" applyProtection="0"/>
    <xf numFmtId="253" fontId="29" fillId="68" borderId="0" applyNumberFormat="0" applyBorder="0" applyAlignment="0" applyProtection="0"/>
    <xf numFmtId="0" fontId="29" fillId="68" borderId="0" applyNumberFormat="0" applyBorder="0" applyAlignment="0" applyProtection="0"/>
    <xf numFmtId="253" fontId="29" fillId="68" borderId="0" applyNumberFormat="0" applyBorder="0" applyAlignment="0" applyProtection="0"/>
    <xf numFmtId="253" fontId="29" fillId="68" borderId="0" applyNumberFormat="0" applyBorder="0" applyAlignment="0" applyProtection="0"/>
    <xf numFmtId="0" fontId="19" fillId="59" borderId="0" applyNumberFormat="0" applyBorder="0" applyAlignment="0" applyProtection="0"/>
    <xf numFmtId="253" fontId="23" fillId="59" borderId="0" applyNumberFormat="0" applyBorder="0" applyAlignment="0" applyProtection="0"/>
    <xf numFmtId="0" fontId="19" fillId="69" borderId="0" applyNumberFormat="0" applyBorder="0" applyAlignment="0" applyProtection="0"/>
    <xf numFmtId="253" fontId="23" fillId="69" borderId="0" applyNumberFormat="0" applyBorder="0" applyAlignment="0" applyProtection="0"/>
    <xf numFmtId="0" fontId="25" fillId="69" borderId="0" applyNumberFormat="0" applyBorder="0" applyAlignment="0" applyProtection="0"/>
    <xf numFmtId="253" fontId="29" fillId="69" borderId="0" applyNumberFormat="0" applyBorder="0" applyAlignment="0" applyProtection="0"/>
    <xf numFmtId="0" fontId="26" fillId="51" borderId="0" applyNumberFormat="0" applyBorder="0" applyAlignment="0" applyProtection="0"/>
    <xf numFmtId="253" fontId="29" fillId="70" borderId="0" applyNumberFormat="0" applyBorder="0" applyAlignment="0" applyProtection="0"/>
    <xf numFmtId="0" fontId="26" fillId="51" borderId="0" applyNumberFormat="0" applyBorder="0" applyAlignment="0" applyProtection="0"/>
    <xf numFmtId="253" fontId="29" fillId="70" borderId="0" applyNumberFormat="0" applyBorder="0" applyAlignment="0" applyProtection="0"/>
    <xf numFmtId="0" fontId="29" fillId="70" borderId="0" applyNumberFormat="0" applyBorder="0" applyAlignment="0" applyProtection="0"/>
    <xf numFmtId="253" fontId="29" fillId="70" borderId="0" applyNumberFormat="0" applyBorder="0" applyAlignment="0" applyProtection="0"/>
    <xf numFmtId="253" fontId="29" fillId="70" borderId="0" applyNumberFormat="0" applyBorder="0" applyAlignment="0" applyProtection="0"/>
    <xf numFmtId="0" fontId="37" fillId="41" borderId="0" applyNumberFormat="0" applyBorder="0" applyAlignment="0" applyProtection="0"/>
    <xf numFmtId="253" fontId="36" fillId="71" borderId="0" applyNumberFormat="0" applyBorder="0" applyAlignment="0" applyProtection="0"/>
    <xf numFmtId="253" fontId="36" fillId="71" borderId="0" applyNumberFormat="0" applyBorder="0" applyAlignment="0" applyProtection="0"/>
    <xf numFmtId="253" fontId="36" fillId="71" borderId="0" applyNumberFormat="0" applyBorder="0" applyAlignment="0" applyProtection="0"/>
    <xf numFmtId="253" fontId="36" fillId="71" borderId="0" applyNumberFormat="0" applyBorder="0" applyAlignment="0" applyProtection="0"/>
    <xf numFmtId="0" fontId="129" fillId="0" borderId="0" applyNumberFormat="0" applyFill="0" applyBorder="0" applyAlignment="0" applyProtection="0">
      <alignment vertical="top"/>
      <protection locked="0"/>
    </xf>
    <xf numFmtId="0" fontId="252" fillId="0" borderId="0" applyNumberFormat="0" applyFill="0" applyBorder="0" applyAlignment="0" applyProtection="0"/>
    <xf numFmtId="0" fontId="253" fillId="0" borderId="0" applyNumberFormat="0" applyFill="0" applyBorder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5" fillId="72" borderId="15" applyNumberFormat="0" applyAlignment="0" applyProtection="0"/>
    <xf numFmtId="253" fontId="45" fillId="72" borderId="15" applyNumberFormat="0" applyAlignment="0" applyProtection="0"/>
    <xf numFmtId="253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253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253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4" fillId="45" borderId="15" applyNumberFormat="0" applyAlignment="0" applyProtection="0"/>
    <xf numFmtId="0" fontId="44" fillId="45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253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253" fontId="45" fillId="72" borderId="15" applyNumberFormat="0" applyAlignment="0" applyProtection="0"/>
    <xf numFmtId="253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253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253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253" fontId="45" fillId="72" borderId="15" applyNumberFormat="0" applyAlignment="0" applyProtection="0"/>
    <xf numFmtId="253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253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253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253" fontId="45" fillId="72" borderId="15" applyNumberFormat="0" applyAlignment="0" applyProtection="0"/>
    <xf numFmtId="253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253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0" fontId="45" fillId="72" borderId="15" applyNumberFormat="0" applyAlignment="0" applyProtection="0"/>
    <xf numFmtId="14" fontId="9" fillId="74" borderId="10">
      <alignment horizontal="center" vertical="center" wrapText="1"/>
      <protection hidden="1"/>
    </xf>
    <xf numFmtId="14" fontId="9" fillId="74" borderId="10">
      <alignment horizontal="center" vertical="center" wrapText="1"/>
      <protection hidden="1"/>
    </xf>
    <xf numFmtId="14" fontId="9" fillId="74" borderId="10">
      <alignment horizontal="center" vertical="center" wrapText="1"/>
      <protection hidden="1"/>
    </xf>
    <xf numFmtId="14" fontId="9" fillId="74" borderId="10">
      <alignment horizontal="center" vertical="center" wrapText="1"/>
      <protection hidden="1"/>
    </xf>
    <xf numFmtId="14" fontId="9" fillId="74" borderId="10">
      <alignment horizontal="center" vertical="center" wrapText="1"/>
      <protection hidden="1"/>
    </xf>
    <xf numFmtId="14" fontId="9" fillId="74" borderId="10">
      <alignment horizontal="center" vertical="center" wrapText="1"/>
      <protection hidden="1"/>
    </xf>
    <xf numFmtId="14" fontId="9" fillId="74" borderId="10">
      <alignment horizontal="center" vertical="center" wrapText="1"/>
      <protection hidden="1"/>
    </xf>
    <xf numFmtId="14" fontId="9" fillId="74" borderId="10">
      <alignment horizontal="center" vertical="center" wrapText="1"/>
      <protection hidden="1"/>
    </xf>
    <xf numFmtId="14" fontId="9" fillId="74" borderId="10">
      <alignment horizontal="center" vertical="center" wrapText="1"/>
      <protection hidden="1"/>
    </xf>
    <xf numFmtId="14" fontId="9" fillId="74" borderId="10">
      <alignment horizontal="center" vertical="center" wrapText="1"/>
      <protection hidden="1"/>
    </xf>
    <xf numFmtId="14" fontId="9" fillId="74" borderId="10">
      <alignment horizontal="center" vertical="center" wrapText="1"/>
      <protection hidden="1"/>
    </xf>
    <xf numFmtId="14" fontId="9" fillId="74" borderId="10">
      <alignment horizontal="center" vertical="center" wrapText="1"/>
      <protection hidden="1"/>
    </xf>
    <xf numFmtId="14" fontId="9" fillId="74" borderId="10">
      <alignment horizontal="center" vertical="center" wrapText="1"/>
      <protection hidden="1"/>
    </xf>
    <xf numFmtId="14" fontId="9" fillId="74" borderId="10">
      <alignment horizontal="center" vertical="center" wrapText="1"/>
      <protection hidden="1"/>
    </xf>
    <xf numFmtId="14" fontId="9" fillId="74" borderId="10">
      <alignment horizontal="center" vertical="center" wrapText="1"/>
      <protection hidden="1"/>
    </xf>
    <xf numFmtId="14" fontId="9" fillId="74" borderId="10">
      <alignment horizontal="center" vertical="center" wrapText="1"/>
      <protection hidden="1"/>
    </xf>
    <xf numFmtId="14" fontId="9" fillId="74" borderId="10">
      <alignment horizontal="center" vertical="center" wrapText="1"/>
      <protection hidden="1"/>
    </xf>
    <xf numFmtId="14" fontId="9" fillId="74" borderId="10">
      <alignment horizontal="center" vertical="center" wrapText="1"/>
      <protection hidden="1"/>
    </xf>
    <xf numFmtId="14" fontId="9" fillId="74" borderId="10">
      <alignment horizontal="center" vertical="center" wrapText="1"/>
      <protection hidden="1"/>
    </xf>
    <xf numFmtId="14" fontId="9" fillId="74" borderId="10">
      <alignment horizontal="center" vertical="center" wrapText="1"/>
      <protection hidden="1"/>
    </xf>
    <xf numFmtId="14" fontId="9" fillId="74" borderId="10">
      <alignment horizontal="center" vertical="center" wrapText="1"/>
      <protection hidden="1"/>
    </xf>
    <xf numFmtId="14" fontId="9" fillId="74" borderId="10">
      <alignment horizontal="center" vertical="center" wrapText="1"/>
      <protection hidden="1"/>
    </xf>
    <xf numFmtId="14" fontId="9" fillId="74" borderId="10">
      <alignment horizontal="center" vertical="center" wrapText="1"/>
      <protection hidden="1"/>
    </xf>
    <xf numFmtId="14" fontId="9" fillId="74" borderId="10">
      <alignment horizontal="center" vertical="center" wrapText="1"/>
      <protection hidden="1"/>
    </xf>
    <xf numFmtId="14" fontId="9" fillId="74" borderId="10">
      <alignment horizontal="center" vertical="center" wrapText="1"/>
      <protection hidden="1"/>
    </xf>
    <xf numFmtId="14" fontId="9" fillId="74" borderId="10">
      <alignment horizontal="center" vertical="center" wrapText="1"/>
      <protection hidden="1"/>
    </xf>
    <xf numFmtId="14" fontId="9" fillId="74" borderId="10">
      <alignment horizontal="center" vertical="center" wrapText="1"/>
      <protection hidden="1"/>
    </xf>
    <xf numFmtId="14" fontId="9" fillId="74" borderId="10">
      <alignment horizontal="center" vertical="center" wrapText="1"/>
      <protection hidden="1"/>
    </xf>
    <xf numFmtId="14" fontId="9" fillId="74" borderId="10">
      <alignment horizontal="center" vertical="center" wrapText="1"/>
      <protection hidden="1"/>
    </xf>
    <xf numFmtId="14" fontId="9" fillId="74" borderId="10">
      <alignment horizontal="center" vertical="center" wrapText="1"/>
      <protection hidden="1"/>
    </xf>
    <xf numFmtId="14" fontId="9" fillId="74" borderId="10">
      <alignment horizontal="center" vertical="center" wrapText="1"/>
      <protection hidden="1"/>
    </xf>
    <xf numFmtId="14" fontId="9" fillId="74" borderId="10">
      <alignment horizontal="center" vertical="center" wrapText="1"/>
      <protection hidden="1"/>
    </xf>
    <xf numFmtId="14" fontId="9" fillId="74" borderId="10">
      <alignment horizontal="center" vertical="center" wrapText="1"/>
      <protection hidden="1"/>
    </xf>
    <xf numFmtId="14" fontId="9" fillId="74" borderId="10">
      <alignment horizontal="center" vertical="center" wrapText="1"/>
      <protection hidden="1"/>
    </xf>
    <xf numFmtId="14" fontId="9" fillId="74" borderId="10">
      <alignment horizontal="center" vertical="center" wrapText="1"/>
      <protection hidden="1"/>
    </xf>
    <xf numFmtId="14" fontId="9" fillId="74" borderId="10">
      <alignment horizontal="center" vertical="center" wrapText="1"/>
      <protection hidden="1"/>
    </xf>
    <xf numFmtId="14" fontId="9" fillId="74" borderId="10">
      <alignment horizontal="center" vertical="center" wrapText="1"/>
      <protection hidden="1"/>
    </xf>
    <xf numFmtId="14" fontId="9" fillId="74" borderId="10">
      <alignment horizontal="center" vertical="center" wrapText="1"/>
      <protection hidden="1"/>
    </xf>
    <xf numFmtId="14" fontId="9" fillId="74" borderId="10">
      <alignment horizontal="center" vertical="center" wrapText="1"/>
      <protection hidden="1"/>
    </xf>
    <xf numFmtId="14" fontId="9" fillId="74" borderId="10">
      <alignment horizontal="center" vertical="center" wrapText="1"/>
      <protection hidden="1"/>
    </xf>
    <xf numFmtId="14" fontId="9" fillId="74" borderId="10">
      <alignment horizontal="center" vertical="center" wrapText="1"/>
      <protection hidden="1"/>
    </xf>
    <xf numFmtId="14" fontId="9" fillId="74" borderId="10">
      <alignment horizontal="center" vertical="center" wrapText="1"/>
      <protection hidden="1"/>
    </xf>
    <xf numFmtId="14" fontId="9" fillId="74" borderId="10">
      <alignment horizontal="center" vertical="center" wrapText="1"/>
      <protection hidden="1"/>
    </xf>
    <xf numFmtId="14" fontId="9" fillId="74" borderId="10">
      <alignment horizontal="center" vertical="center" wrapText="1"/>
      <protection hidden="1"/>
    </xf>
    <xf numFmtId="14" fontId="9" fillId="74" borderId="10">
      <alignment horizontal="center" vertical="center" wrapText="1"/>
      <protection hidden="1"/>
    </xf>
    <xf numFmtId="14" fontId="9" fillId="74" borderId="10">
      <alignment horizontal="center" vertical="center" wrapText="1"/>
      <protection hidden="1"/>
    </xf>
    <xf numFmtId="14" fontId="9" fillId="74" borderId="10">
      <alignment horizontal="center" vertical="center" wrapText="1"/>
      <protection hidden="1"/>
    </xf>
    <xf numFmtId="14" fontId="9" fillId="74" borderId="10">
      <alignment horizontal="center" vertical="center" wrapText="1"/>
      <protection hidden="1"/>
    </xf>
    <xf numFmtId="14" fontId="9" fillId="74" borderId="10">
      <alignment horizontal="center" vertical="center" wrapText="1"/>
      <protection hidden="1"/>
    </xf>
    <xf numFmtId="14" fontId="9" fillId="74" borderId="10">
      <alignment horizontal="center" vertical="center" wrapText="1"/>
      <protection hidden="1"/>
    </xf>
    <xf numFmtId="14" fontId="9" fillId="74" borderId="10">
      <alignment horizontal="center" vertical="center" wrapText="1"/>
      <protection hidden="1"/>
    </xf>
    <xf numFmtId="14" fontId="9" fillId="74" borderId="10">
      <alignment horizontal="center" vertical="center" wrapText="1"/>
      <protection hidden="1"/>
    </xf>
    <xf numFmtId="14" fontId="9" fillId="74" borderId="10">
      <alignment horizontal="center" vertical="center" wrapText="1"/>
      <protection hidden="1"/>
    </xf>
    <xf numFmtId="14" fontId="9" fillId="74" borderId="10">
      <alignment horizontal="center" vertical="center" wrapText="1"/>
      <protection hidden="1"/>
    </xf>
    <xf numFmtId="14" fontId="9" fillId="74" borderId="10">
      <alignment horizontal="center" vertical="center" wrapText="1"/>
      <protection hidden="1"/>
    </xf>
    <xf numFmtId="14" fontId="9" fillId="74" borderId="10">
      <alignment horizontal="center" vertical="center" wrapText="1"/>
      <protection hidden="1"/>
    </xf>
    <xf numFmtId="14" fontId="9" fillId="74" borderId="10">
      <alignment horizontal="center" vertical="center" wrapText="1"/>
      <protection hidden="1"/>
    </xf>
    <xf numFmtId="14" fontId="9" fillId="74" borderId="10">
      <alignment horizontal="center" vertical="center" wrapText="1"/>
      <protection hidden="1"/>
    </xf>
    <xf numFmtId="14" fontId="9" fillId="74" borderId="10">
      <alignment horizontal="center" vertical="center" wrapText="1"/>
      <protection hidden="1"/>
    </xf>
    <xf numFmtId="14" fontId="9" fillId="74" borderId="10">
      <alignment horizontal="center" vertical="center" wrapText="1"/>
      <protection hidden="1"/>
    </xf>
    <xf numFmtId="14" fontId="9" fillId="74" borderId="10">
      <alignment horizontal="center" vertical="center" wrapText="1"/>
      <protection hidden="1"/>
    </xf>
    <xf numFmtId="14" fontId="9" fillId="74" borderId="10">
      <alignment horizontal="center" vertical="center" wrapText="1"/>
      <protection hidden="1"/>
    </xf>
    <xf numFmtId="14" fontId="9" fillId="74" borderId="10">
      <alignment horizontal="center" vertical="center" wrapText="1"/>
      <protection hidden="1"/>
    </xf>
    <xf numFmtId="14" fontId="9" fillId="74" borderId="10">
      <alignment horizontal="center" vertical="center" wrapText="1"/>
      <protection hidden="1"/>
    </xf>
    <xf numFmtId="14" fontId="9" fillId="74" borderId="10">
      <alignment horizontal="center" vertical="center" wrapText="1"/>
      <protection hidden="1"/>
    </xf>
    <xf numFmtId="14" fontId="9" fillId="74" borderId="10">
      <alignment horizontal="center" vertical="center" wrapText="1"/>
      <protection hidden="1"/>
    </xf>
    <xf numFmtId="14" fontId="9" fillId="74" borderId="10">
      <alignment horizontal="center" vertical="center" wrapText="1"/>
      <protection hidden="1"/>
    </xf>
    <xf numFmtId="14" fontId="9" fillId="74" borderId="10">
      <alignment horizontal="center" vertical="center" wrapText="1"/>
      <protection hidden="1"/>
    </xf>
    <xf numFmtId="14" fontId="9" fillId="74" borderId="10">
      <alignment horizontal="center" vertical="center" wrapText="1"/>
      <protection hidden="1"/>
    </xf>
    <xf numFmtId="14" fontId="9" fillId="74" borderId="10">
      <alignment horizontal="center" vertical="center" wrapText="1"/>
      <protection hidden="1"/>
    </xf>
    <xf numFmtId="14" fontId="9" fillId="74" borderId="10">
      <alignment horizontal="center" vertical="center" wrapText="1"/>
      <protection hidden="1"/>
    </xf>
    <xf numFmtId="0" fontId="51" fillId="0" borderId="18" applyNumberFormat="0" applyFill="0" applyAlignment="0" applyProtection="0"/>
    <xf numFmtId="0" fontId="50" fillId="73" borderId="16" applyNumberFormat="0" applyAlignment="0" applyProtection="0"/>
    <xf numFmtId="253" fontId="53" fillId="61" borderId="16" applyNumberFormat="0" applyAlignment="0" applyProtection="0"/>
    <xf numFmtId="0" fontId="9" fillId="74" borderId="10">
      <alignment vertical="center" wrapText="1"/>
      <protection hidden="1"/>
    </xf>
    <xf numFmtId="0" fontId="9" fillId="74" borderId="10">
      <alignment vertical="center" wrapText="1"/>
      <protection hidden="1"/>
    </xf>
    <xf numFmtId="0" fontId="9" fillId="74" borderId="10">
      <alignment vertical="center" wrapText="1"/>
      <protection hidden="1"/>
    </xf>
    <xf numFmtId="0" fontId="9" fillId="74" borderId="10">
      <alignment vertical="center" wrapText="1"/>
      <protection hidden="1"/>
    </xf>
    <xf numFmtId="0" fontId="9" fillId="74" borderId="10">
      <alignment vertical="center" wrapText="1"/>
      <protection hidden="1"/>
    </xf>
    <xf numFmtId="0" fontId="9" fillId="74" borderId="10">
      <alignment vertical="center" wrapText="1"/>
      <protection hidden="1"/>
    </xf>
    <xf numFmtId="0" fontId="9" fillId="74" borderId="10">
      <alignment vertical="center" wrapText="1"/>
      <protection hidden="1"/>
    </xf>
    <xf numFmtId="0" fontId="9" fillId="74" borderId="10">
      <alignment vertical="center" wrapText="1"/>
      <protection hidden="1"/>
    </xf>
    <xf numFmtId="0" fontId="9" fillId="74" borderId="10">
      <alignment vertical="center" wrapText="1"/>
      <protection hidden="1"/>
    </xf>
    <xf numFmtId="0" fontId="9" fillId="74" borderId="10">
      <alignment vertical="center" wrapText="1"/>
      <protection hidden="1"/>
    </xf>
    <xf numFmtId="0" fontId="9" fillId="74" borderId="10">
      <alignment vertical="center" wrapText="1"/>
      <protection hidden="1"/>
    </xf>
    <xf numFmtId="0" fontId="9" fillId="74" borderId="10">
      <alignment vertical="center" wrapText="1"/>
      <protection hidden="1"/>
    </xf>
    <xf numFmtId="0" fontId="9" fillId="74" borderId="10">
      <alignment vertical="center" wrapText="1"/>
      <protection hidden="1"/>
    </xf>
    <xf numFmtId="0" fontId="9" fillId="74" borderId="10">
      <alignment vertical="center" wrapText="1"/>
      <protection hidden="1"/>
    </xf>
    <xf numFmtId="0" fontId="9" fillId="74" borderId="10">
      <alignment vertical="center" wrapText="1"/>
      <protection hidden="1"/>
    </xf>
    <xf numFmtId="0" fontId="9" fillId="74" borderId="10">
      <alignment vertical="center" wrapText="1"/>
      <protection hidden="1"/>
    </xf>
    <xf numFmtId="0" fontId="9" fillId="74" borderId="10">
      <alignment vertical="center" wrapText="1"/>
      <protection hidden="1"/>
    </xf>
    <xf numFmtId="0" fontId="9" fillId="74" borderId="10">
      <alignment vertical="center" wrapText="1"/>
      <protection hidden="1"/>
    </xf>
    <xf numFmtId="0" fontId="9" fillId="74" borderId="10">
      <alignment vertical="center" wrapText="1"/>
      <protection hidden="1"/>
    </xf>
    <xf numFmtId="0" fontId="9" fillId="74" borderId="10">
      <alignment vertical="center" wrapText="1"/>
      <protection hidden="1"/>
    </xf>
    <xf numFmtId="0" fontId="9" fillId="74" borderId="10">
      <alignment vertical="center" wrapText="1"/>
      <protection hidden="1"/>
    </xf>
    <xf numFmtId="0" fontId="9" fillId="74" borderId="10">
      <alignment vertical="center" wrapText="1"/>
      <protection hidden="1"/>
    </xf>
    <xf numFmtId="0" fontId="9" fillId="74" borderId="10">
      <alignment vertical="center" wrapText="1"/>
      <protection hidden="1"/>
    </xf>
    <xf numFmtId="0" fontId="9" fillId="74" borderId="10">
      <alignment vertical="center" wrapText="1"/>
      <protection hidden="1"/>
    </xf>
    <xf numFmtId="0" fontId="9" fillId="74" borderId="10">
      <alignment vertical="center" wrapText="1"/>
      <protection hidden="1"/>
    </xf>
    <xf numFmtId="0" fontId="9" fillId="74" borderId="10">
      <alignment vertical="center" wrapText="1"/>
      <protection hidden="1"/>
    </xf>
    <xf numFmtId="0" fontId="9" fillId="74" borderId="10">
      <alignment vertical="center" wrapText="1"/>
      <protection hidden="1"/>
    </xf>
    <xf numFmtId="0" fontId="9" fillId="74" borderId="10">
      <alignment vertical="center" wrapText="1"/>
      <protection hidden="1"/>
    </xf>
    <xf numFmtId="0" fontId="9" fillId="74" borderId="10">
      <alignment vertical="center" wrapText="1"/>
      <protection hidden="1"/>
    </xf>
    <xf numFmtId="0" fontId="9" fillId="74" borderId="10">
      <alignment vertical="center" wrapText="1"/>
      <protection hidden="1"/>
    </xf>
    <xf numFmtId="0" fontId="9" fillId="74" borderId="10">
      <alignment vertical="center" wrapText="1"/>
      <protection hidden="1"/>
    </xf>
    <xf numFmtId="0" fontId="9" fillId="74" borderId="10">
      <alignment vertical="center" wrapText="1"/>
      <protection hidden="1"/>
    </xf>
    <xf numFmtId="0" fontId="9" fillId="74" borderId="10">
      <alignment vertical="center" wrapText="1"/>
      <protection hidden="1"/>
    </xf>
    <xf numFmtId="0" fontId="9" fillId="74" borderId="10">
      <alignment vertical="center" wrapText="1"/>
      <protection hidden="1"/>
    </xf>
    <xf numFmtId="0" fontId="9" fillId="74" borderId="10">
      <alignment vertical="center" wrapText="1"/>
      <protection hidden="1"/>
    </xf>
    <xf numFmtId="0" fontId="9" fillId="74" borderId="10">
      <alignment vertical="center" wrapText="1"/>
      <protection hidden="1"/>
    </xf>
    <xf numFmtId="0" fontId="9" fillId="74" borderId="10">
      <alignment vertical="center" wrapText="1"/>
      <protection hidden="1"/>
    </xf>
    <xf numFmtId="0" fontId="9" fillId="74" borderId="10">
      <alignment vertical="center" wrapText="1"/>
      <protection hidden="1"/>
    </xf>
    <xf numFmtId="0" fontId="9" fillId="74" borderId="10">
      <alignment vertical="center" wrapText="1"/>
      <protection hidden="1"/>
    </xf>
    <xf numFmtId="0" fontId="9" fillId="74" borderId="10">
      <alignment vertical="center" wrapText="1"/>
      <protection hidden="1"/>
    </xf>
    <xf numFmtId="0" fontId="9" fillId="74" borderId="10">
      <alignment vertical="center" wrapText="1"/>
      <protection hidden="1"/>
    </xf>
    <xf numFmtId="0" fontId="9" fillId="74" borderId="10">
      <alignment vertical="center" wrapText="1"/>
      <protection hidden="1"/>
    </xf>
    <xf numFmtId="0" fontId="9" fillId="74" borderId="10">
      <alignment vertical="center" wrapText="1"/>
      <protection hidden="1"/>
    </xf>
    <xf numFmtId="0" fontId="9" fillId="74" borderId="10">
      <alignment vertical="center" wrapText="1"/>
      <protection hidden="1"/>
    </xf>
    <xf numFmtId="0" fontId="9" fillId="74" borderId="10">
      <alignment vertical="center" wrapText="1"/>
      <protection hidden="1"/>
    </xf>
    <xf numFmtId="0" fontId="9" fillId="74" borderId="10">
      <alignment vertical="center" wrapText="1"/>
      <protection hidden="1"/>
    </xf>
    <xf numFmtId="0" fontId="9" fillId="74" borderId="10">
      <alignment vertical="center" wrapText="1"/>
      <protection hidden="1"/>
    </xf>
    <xf numFmtId="0" fontId="9" fillId="74" borderId="10">
      <alignment vertical="center" wrapText="1"/>
      <protection hidden="1"/>
    </xf>
    <xf numFmtId="0" fontId="9" fillId="74" borderId="10">
      <alignment vertical="center" wrapText="1"/>
      <protection hidden="1"/>
    </xf>
    <xf numFmtId="0" fontId="9" fillId="74" borderId="10">
      <alignment vertical="center" wrapText="1"/>
      <protection hidden="1"/>
    </xf>
    <xf numFmtId="0" fontId="9" fillId="74" borderId="10">
      <alignment vertical="center" wrapText="1"/>
      <protection hidden="1"/>
    </xf>
    <xf numFmtId="0" fontId="9" fillId="74" borderId="10">
      <alignment vertical="center" wrapText="1"/>
      <protection hidden="1"/>
    </xf>
    <xf numFmtId="0" fontId="9" fillId="74" borderId="10">
      <alignment vertical="center" wrapText="1"/>
      <protection hidden="1"/>
    </xf>
    <xf numFmtId="0" fontId="9" fillId="74" borderId="10">
      <alignment vertical="center" wrapText="1"/>
      <protection hidden="1"/>
    </xf>
    <xf numFmtId="0" fontId="9" fillId="74" borderId="10">
      <alignment vertical="center" wrapText="1"/>
      <protection hidden="1"/>
    </xf>
    <xf numFmtId="0" fontId="9" fillId="74" borderId="10">
      <alignment vertical="center" wrapText="1"/>
      <protection hidden="1"/>
    </xf>
    <xf numFmtId="0" fontId="9" fillId="74" borderId="10">
      <alignment vertical="center" wrapText="1"/>
      <protection hidden="1"/>
    </xf>
    <xf numFmtId="0" fontId="9" fillId="74" borderId="10">
      <alignment vertical="center" wrapText="1"/>
      <protection hidden="1"/>
    </xf>
    <xf numFmtId="0" fontId="9" fillId="74" borderId="10">
      <alignment vertical="center" wrapText="1"/>
      <protection hidden="1"/>
    </xf>
    <xf numFmtId="0" fontId="9" fillId="74" borderId="10">
      <alignment vertical="center" wrapText="1"/>
      <protection hidden="1"/>
    </xf>
    <xf numFmtId="0" fontId="9" fillId="74" borderId="10">
      <alignment vertical="center" wrapText="1"/>
      <protection hidden="1"/>
    </xf>
    <xf numFmtId="0" fontId="9" fillId="74" borderId="10">
      <alignment vertical="center" wrapText="1"/>
      <protection hidden="1"/>
    </xf>
    <xf numFmtId="0" fontId="9" fillId="74" borderId="10">
      <alignment vertical="center" wrapText="1"/>
      <protection hidden="1"/>
    </xf>
    <xf numFmtId="0" fontId="9" fillId="74" borderId="10">
      <alignment vertical="center" wrapText="1"/>
      <protection hidden="1"/>
    </xf>
    <xf numFmtId="0" fontId="9" fillId="74" borderId="10">
      <alignment vertical="center" wrapText="1"/>
      <protection hidden="1"/>
    </xf>
    <xf numFmtId="0" fontId="9" fillId="74" borderId="10">
      <alignment vertical="center" wrapText="1"/>
      <protection hidden="1"/>
    </xf>
    <xf numFmtId="0" fontId="9" fillId="74" borderId="10">
      <alignment vertical="center" wrapText="1"/>
      <protection hidden="1"/>
    </xf>
    <xf numFmtId="0" fontId="9" fillId="74" borderId="10">
      <alignment vertical="center" wrapText="1"/>
      <protection hidden="1"/>
    </xf>
    <xf numFmtId="0" fontId="9" fillId="74" borderId="10">
      <alignment vertical="center" wrapText="1"/>
      <protection hidden="1"/>
    </xf>
    <xf numFmtId="0" fontId="9" fillId="74" borderId="10">
      <alignment vertical="center" wrapText="1"/>
      <protection hidden="1"/>
    </xf>
    <xf numFmtId="0" fontId="9" fillId="74" borderId="10">
      <alignment vertical="center" wrapText="1"/>
      <protection hidden="1"/>
    </xf>
    <xf numFmtId="3" fontId="9" fillId="74" borderId="10">
      <alignment vertical="center" wrapText="1"/>
      <protection hidden="1"/>
    </xf>
    <xf numFmtId="3" fontId="9" fillId="74" borderId="10">
      <alignment vertical="center" wrapText="1"/>
      <protection hidden="1"/>
    </xf>
    <xf numFmtId="3" fontId="9" fillId="74" borderId="10">
      <alignment vertical="center" wrapText="1"/>
      <protection hidden="1"/>
    </xf>
    <xf numFmtId="3" fontId="9" fillId="74" borderId="10">
      <alignment vertical="center" wrapText="1"/>
      <protection hidden="1"/>
    </xf>
    <xf numFmtId="3" fontId="9" fillId="74" borderId="10">
      <alignment vertical="center" wrapText="1"/>
      <protection hidden="1"/>
    </xf>
    <xf numFmtId="3" fontId="9" fillId="74" borderId="10">
      <alignment vertical="center" wrapText="1"/>
      <protection hidden="1"/>
    </xf>
    <xf numFmtId="3" fontId="9" fillId="74" borderId="10">
      <alignment vertical="center" wrapText="1"/>
      <protection hidden="1"/>
    </xf>
    <xf numFmtId="3" fontId="9" fillId="74" borderId="10">
      <alignment vertical="center" wrapText="1"/>
      <protection hidden="1"/>
    </xf>
    <xf numFmtId="3" fontId="9" fillId="74" borderId="10">
      <alignment vertical="center" wrapText="1"/>
      <protection hidden="1"/>
    </xf>
    <xf numFmtId="3" fontId="9" fillId="74" borderId="10">
      <alignment vertical="center" wrapText="1"/>
      <protection hidden="1"/>
    </xf>
    <xf numFmtId="3" fontId="9" fillId="74" borderId="10">
      <alignment vertical="center" wrapText="1"/>
      <protection hidden="1"/>
    </xf>
    <xf numFmtId="3" fontId="9" fillId="74" borderId="10">
      <alignment vertical="center" wrapText="1"/>
      <protection hidden="1"/>
    </xf>
    <xf numFmtId="3" fontId="9" fillId="74" borderId="10">
      <alignment vertical="center" wrapText="1"/>
      <protection hidden="1"/>
    </xf>
    <xf numFmtId="3" fontId="9" fillId="74" borderId="10">
      <alignment vertical="center" wrapText="1"/>
      <protection hidden="1"/>
    </xf>
    <xf numFmtId="3" fontId="9" fillId="74" borderId="10">
      <alignment vertical="center" wrapText="1"/>
      <protection hidden="1"/>
    </xf>
    <xf numFmtId="3" fontId="9" fillId="74" borderId="10">
      <alignment vertical="center" wrapText="1"/>
      <protection hidden="1"/>
    </xf>
    <xf numFmtId="3" fontId="9" fillId="74" borderId="10">
      <alignment vertical="center" wrapText="1"/>
      <protection hidden="1"/>
    </xf>
    <xf numFmtId="3" fontId="9" fillId="74" borderId="10">
      <alignment vertical="center" wrapText="1"/>
      <protection hidden="1"/>
    </xf>
    <xf numFmtId="3" fontId="9" fillId="74" borderId="10">
      <alignment vertical="center" wrapText="1"/>
      <protection hidden="1"/>
    </xf>
    <xf numFmtId="3" fontId="9" fillId="74" borderId="10">
      <alignment vertical="center" wrapText="1"/>
      <protection hidden="1"/>
    </xf>
    <xf numFmtId="3" fontId="9" fillId="74" borderId="10">
      <alignment vertical="center" wrapText="1"/>
      <protection hidden="1"/>
    </xf>
    <xf numFmtId="3" fontId="9" fillId="74" borderId="10">
      <alignment vertical="center" wrapText="1"/>
      <protection hidden="1"/>
    </xf>
    <xf numFmtId="3" fontId="9" fillId="74" borderId="10">
      <alignment vertical="center" wrapText="1"/>
      <protection hidden="1"/>
    </xf>
    <xf numFmtId="3" fontId="9" fillId="74" borderId="10">
      <alignment vertical="center" wrapText="1"/>
      <protection hidden="1"/>
    </xf>
    <xf numFmtId="3" fontId="9" fillId="74" borderId="10">
      <alignment vertical="center" wrapText="1"/>
      <protection hidden="1"/>
    </xf>
    <xf numFmtId="3" fontId="9" fillId="74" borderId="10">
      <alignment vertical="center" wrapText="1"/>
      <protection hidden="1"/>
    </xf>
    <xf numFmtId="3" fontId="9" fillId="74" borderId="10">
      <alignment vertical="center" wrapText="1"/>
      <protection hidden="1"/>
    </xf>
    <xf numFmtId="3" fontId="9" fillId="74" borderId="10">
      <alignment vertical="center" wrapText="1"/>
      <protection hidden="1"/>
    </xf>
    <xf numFmtId="3" fontId="9" fillId="74" borderId="10">
      <alignment vertical="center" wrapText="1"/>
      <protection hidden="1"/>
    </xf>
    <xf numFmtId="3" fontId="9" fillId="74" borderId="10">
      <alignment vertical="center" wrapText="1"/>
      <protection hidden="1"/>
    </xf>
    <xf numFmtId="3" fontId="9" fillId="74" borderId="10">
      <alignment vertical="center" wrapText="1"/>
      <protection hidden="1"/>
    </xf>
    <xf numFmtId="3" fontId="9" fillId="74" borderId="10">
      <alignment vertical="center" wrapText="1"/>
      <protection hidden="1"/>
    </xf>
    <xf numFmtId="3" fontId="9" fillId="74" borderId="10">
      <alignment vertical="center" wrapText="1"/>
      <protection hidden="1"/>
    </xf>
    <xf numFmtId="3" fontId="9" fillId="74" borderId="10">
      <alignment vertical="center" wrapText="1"/>
      <protection hidden="1"/>
    </xf>
    <xf numFmtId="3" fontId="9" fillId="74" borderId="10">
      <alignment vertical="center" wrapText="1"/>
      <protection hidden="1"/>
    </xf>
    <xf numFmtId="3" fontId="9" fillId="74" borderId="10">
      <alignment vertical="center" wrapText="1"/>
      <protection hidden="1"/>
    </xf>
    <xf numFmtId="3" fontId="9" fillId="74" borderId="10">
      <alignment vertical="center" wrapText="1"/>
      <protection hidden="1"/>
    </xf>
    <xf numFmtId="3" fontId="9" fillId="74" borderId="10">
      <alignment vertical="center" wrapText="1"/>
      <protection hidden="1"/>
    </xf>
    <xf numFmtId="3" fontId="9" fillId="74" borderId="10">
      <alignment vertical="center" wrapText="1"/>
      <protection hidden="1"/>
    </xf>
    <xf numFmtId="3" fontId="9" fillId="74" borderId="10">
      <alignment vertical="center" wrapText="1"/>
      <protection hidden="1"/>
    </xf>
    <xf numFmtId="3" fontId="9" fillId="74" borderId="10">
      <alignment vertical="center" wrapText="1"/>
      <protection hidden="1"/>
    </xf>
    <xf numFmtId="3" fontId="9" fillId="74" borderId="10">
      <alignment vertical="center" wrapText="1"/>
      <protection hidden="1"/>
    </xf>
    <xf numFmtId="3" fontId="9" fillId="74" borderId="10">
      <alignment vertical="center" wrapText="1"/>
      <protection hidden="1"/>
    </xf>
    <xf numFmtId="3" fontId="9" fillId="74" borderId="10">
      <alignment vertical="center" wrapText="1"/>
      <protection hidden="1"/>
    </xf>
    <xf numFmtId="3" fontId="9" fillId="74" borderId="10">
      <alignment vertical="center" wrapText="1"/>
      <protection hidden="1"/>
    </xf>
    <xf numFmtId="3" fontId="9" fillId="74" borderId="10">
      <alignment vertical="center" wrapText="1"/>
      <protection hidden="1"/>
    </xf>
    <xf numFmtId="3" fontId="9" fillId="74" borderId="10">
      <alignment vertical="center" wrapText="1"/>
      <protection hidden="1"/>
    </xf>
    <xf numFmtId="3" fontId="9" fillId="74" borderId="10">
      <alignment vertical="center" wrapText="1"/>
      <protection hidden="1"/>
    </xf>
    <xf numFmtId="3" fontId="9" fillId="74" borderId="10">
      <alignment vertical="center" wrapText="1"/>
      <protection hidden="1"/>
    </xf>
    <xf numFmtId="3" fontId="9" fillId="74" borderId="10">
      <alignment vertical="center" wrapText="1"/>
      <protection hidden="1"/>
    </xf>
    <xf numFmtId="3" fontId="9" fillId="74" borderId="10">
      <alignment vertical="center" wrapText="1"/>
      <protection hidden="1"/>
    </xf>
    <xf numFmtId="3" fontId="9" fillId="74" borderId="10">
      <alignment vertical="center" wrapText="1"/>
      <protection hidden="1"/>
    </xf>
    <xf numFmtId="3" fontId="9" fillId="74" borderId="10">
      <alignment vertical="center" wrapText="1"/>
      <protection hidden="1"/>
    </xf>
    <xf numFmtId="3" fontId="9" fillId="74" borderId="10">
      <alignment vertical="center" wrapText="1"/>
      <protection hidden="1"/>
    </xf>
    <xf numFmtId="3" fontId="9" fillId="74" borderId="10">
      <alignment vertical="center" wrapText="1"/>
      <protection hidden="1"/>
    </xf>
    <xf numFmtId="3" fontId="9" fillId="74" borderId="10">
      <alignment vertical="center" wrapText="1"/>
      <protection hidden="1"/>
    </xf>
    <xf numFmtId="3" fontId="9" fillId="74" borderId="10">
      <alignment vertical="center" wrapText="1"/>
      <protection hidden="1"/>
    </xf>
    <xf numFmtId="3" fontId="9" fillId="74" borderId="10">
      <alignment vertical="center" wrapText="1"/>
      <protection hidden="1"/>
    </xf>
    <xf numFmtId="3" fontId="9" fillId="74" borderId="10">
      <alignment vertical="center" wrapText="1"/>
      <protection hidden="1"/>
    </xf>
    <xf numFmtId="3" fontId="9" fillId="74" borderId="10">
      <alignment vertical="center" wrapText="1"/>
      <protection hidden="1"/>
    </xf>
    <xf numFmtId="3" fontId="9" fillId="74" borderId="10">
      <alignment vertical="center" wrapText="1"/>
      <protection hidden="1"/>
    </xf>
    <xf numFmtId="3" fontId="9" fillId="74" borderId="10">
      <alignment vertical="center" wrapText="1"/>
      <protection hidden="1"/>
    </xf>
    <xf numFmtId="3" fontId="9" fillId="74" borderId="10">
      <alignment vertical="center" wrapText="1"/>
      <protection hidden="1"/>
    </xf>
    <xf numFmtId="3" fontId="9" fillId="74" borderId="10">
      <alignment vertical="center" wrapText="1"/>
      <protection hidden="1"/>
    </xf>
    <xf numFmtId="3" fontId="9" fillId="74" borderId="10">
      <alignment vertical="center" wrapText="1"/>
      <protection hidden="1"/>
    </xf>
    <xf numFmtId="3" fontId="9" fillId="74" borderId="10">
      <alignment vertical="center" wrapText="1"/>
      <protection hidden="1"/>
    </xf>
    <xf numFmtId="3" fontId="9" fillId="74" borderId="10">
      <alignment vertical="center" wrapText="1"/>
      <protection hidden="1"/>
    </xf>
    <xf numFmtId="3" fontId="9" fillId="74" borderId="10">
      <alignment vertical="center" wrapText="1"/>
      <protection hidden="1"/>
    </xf>
    <xf numFmtId="3" fontId="9" fillId="74" borderId="10">
      <alignment vertical="center" wrapText="1"/>
      <protection hidden="1"/>
    </xf>
    <xf numFmtId="3" fontId="9" fillId="74" borderId="10">
      <alignment vertical="center" wrapText="1"/>
      <protection hidden="1"/>
    </xf>
    <xf numFmtId="3" fontId="9" fillId="74" borderId="10">
      <alignment vertical="center" wrapText="1"/>
      <protection hidden="1"/>
    </xf>
    <xf numFmtId="189" fontId="9" fillId="74" borderId="10">
      <alignment vertical="center" wrapText="1"/>
      <protection hidden="1"/>
    </xf>
    <xf numFmtId="189" fontId="9" fillId="74" borderId="10">
      <alignment vertical="center" wrapText="1"/>
      <protection hidden="1"/>
    </xf>
    <xf numFmtId="189" fontId="9" fillId="74" borderId="10">
      <alignment vertical="center" wrapText="1"/>
      <protection hidden="1"/>
    </xf>
    <xf numFmtId="189" fontId="9" fillId="74" borderId="10">
      <alignment vertical="center" wrapText="1"/>
      <protection hidden="1"/>
    </xf>
    <xf numFmtId="189" fontId="9" fillId="74" borderId="10">
      <alignment vertical="center" wrapText="1"/>
      <protection hidden="1"/>
    </xf>
    <xf numFmtId="189" fontId="9" fillId="74" borderId="10">
      <alignment vertical="center" wrapText="1"/>
      <protection hidden="1"/>
    </xf>
    <xf numFmtId="189" fontId="9" fillId="74" borderId="10">
      <alignment vertical="center" wrapText="1"/>
      <protection hidden="1"/>
    </xf>
    <xf numFmtId="189" fontId="9" fillId="74" borderId="10">
      <alignment vertical="center" wrapText="1"/>
      <protection hidden="1"/>
    </xf>
    <xf numFmtId="189" fontId="9" fillId="74" borderId="10">
      <alignment vertical="center" wrapText="1"/>
      <protection hidden="1"/>
    </xf>
    <xf numFmtId="189" fontId="9" fillId="74" borderId="10">
      <alignment vertical="center" wrapText="1"/>
      <protection hidden="1"/>
    </xf>
    <xf numFmtId="189" fontId="9" fillId="74" borderId="10">
      <alignment vertical="center" wrapText="1"/>
      <protection hidden="1"/>
    </xf>
    <xf numFmtId="189" fontId="9" fillId="74" borderId="10">
      <alignment vertical="center" wrapText="1"/>
      <protection hidden="1"/>
    </xf>
    <xf numFmtId="189" fontId="9" fillId="74" borderId="10">
      <alignment vertical="center" wrapText="1"/>
      <protection hidden="1"/>
    </xf>
    <xf numFmtId="189" fontId="9" fillId="74" borderId="10">
      <alignment vertical="center" wrapText="1"/>
      <protection hidden="1"/>
    </xf>
    <xf numFmtId="189" fontId="9" fillId="74" borderId="10">
      <alignment vertical="center" wrapText="1"/>
      <protection hidden="1"/>
    </xf>
    <xf numFmtId="189" fontId="9" fillId="74" borderId="10">
      <alignment vertical="center" wrapText="1"/>
      <protection hidden="1"/>
    </xf>
    <xf numFmtId="189" fontId="9" fillId="74" borderId="10">
      <alignment vertical="center" wrapText="1"/>
      <protection hidden="1"/>
    </xf>
    <xf numFmtId="189" fontId="9" fillId="74" borderId="10">
      <alignment vertical="center" wrapText="1"/>
      <protection hidden="1"/>
    </xf>
    <xf numFmtId="189" fontId="9" fillId="74" borderId="10">
      <alignment vertical="center" wrapText="1"/>
      <protection hidden="1"/>
    </xf>
    <xf numFmtId="189" fontId="9" fillId="74" borderId="10">
      <alignment vertical="center" wrapText="1"/>
      <protection hidden="1"/>
    </xf>
    <xf numFmtId="189" fontId="9" fillId="74" borderId="10">
      <alignment vertical="center" wrapText="1"/>
      <protection hidden="1"/>
    </xf>
    <xf numFmtId="189" fontId="9" fillId="74" borderId="10">
      <alignment vertical="center" wrapText="1"/>
      <protection hidden="1"/>
    </xf>
    <xf numFmtId="189" fontId="9" fillId="74" borderId="10">
      <alignment vertical="center" wrapText="1"/>
      <protection hidden="1"/>
    </xf>
    <xf numFmtId="189" fontId="9" fillId="74" borderId="10">
      <alignment vertical="center" wrapText="1"/>
      <protection hidden="1"/>
    </xf>
    <xf numFmtId="189" fontId="9" fillId="74" borderId="10">
      <alignment vertical="center" wrapText="1"/>
      <protection hidden="1"/>
    </xf>
    <xf numFmtId="189" fontId="9" fillId="74" borderId="10">
      <alignment vertical="center" wrapText="1"/>
      <protection hidden="1"/>
    </xf>
    <xf numFmtId="189" fontId="9" fillId="74" borderId="10">
      <alignment vertical="center" wrapText="1"/>
      <protection hidden="1"/>
    </xf>
    <xf numFmtId="189" fontId="9" fillId="74" borderId="10">
      <alignment vertical="center" wrapText="1"/>
      <protection hidden="1"/>
    </xf>
    <xf numFmtId="189" fontId="9" fillId="74" borderId="10">
      <alignment vertical="center" wrapText="1"/>
      <protection hidden="1"/>
    </xf>
    <xf numFmtId="189" fontId="9" fillId="74" borderId="10">
      <alignment vertical="center" wrapText="1"/>
      <protection hidden="1"/>
    </xf>
    <xf numFmtId="189" fontId="9" fillId="74" borderId="10">
      <alignment vertical="center" wrapText="1"/>
      <protection hidden="1"/>
    </xf>
    <xf numFmtId="189" fontId="9" fillId="74" borderId="10">
      <alignment vertical="center" wrapText="1"/>
      <protection hidden="1"/>
    </xf>
    <xf numFmtId="189" fontId="9" fillId="74" borderId="10">
      <alignment vertical="center" wrapText="1"/>
      <protection hidden="1"/>
    </xf>
    <xf numFmtId="189" fontId="9" fillId="74" borderId="10">
      <alignment vertical="center" wrapText="1"/>
      <protection hidden="1"/>
    </xf>
    <xf numFmtId="189" fontId="9" fillId="74" borderId="10">
      <alignment vertical="center" wrapText="1"/>
      <protection hidden="1"/>
    </xf>
    <xf numFmtId="189" fontId="9" fillId="74" borderId="10">
      <alignment vertical="center" wrapText="1"/>
      <protection hidden="1"/>
    </xf>
    <xf numFmtId="189" fontId="9" fillId="74" borderId="10">
      <alignment vertical="center" wrapText="1"/>
      <protection hidden="1"/>
    </xf>
    <xf numFmtId="189" fontId="9" fillId="74" borderId="10">
      <alignment vertical="center" wrapText="1"/>
      <protection hidden="1"/>
    </xf>
    <xf numFmtId="189" fontId="9" fillId="74" borderId="10">
      <alignment vertical="center" wrapText="1"/>
      <protection hidden="1"/>
    </xf>
    <xf numFmtId="189" fontId="9" fillId="74" borderId="10">
      <alignment vertical="center" wrapText="1"/>
      <protection hidden="1"/>
    </xf>
    <xf numFmtId="189" fontId="9" fillId="74" borderId="10">
      <alignment vertical="center" wrapText="1"/>
      <protection hidden="1"/>
    </xf>
    <xf numFmtId="189" fontId="9" fillId="74" borderId="10">
      <alignment vertical="center" wrapText="1"/>
      <protection hidden="1"/>
    </xf>
    <xf numFmtId="189" fontId="9" fillId="74" borderId="10">
      <alignment vertical="center" wrapText="1"/>
      <protection hidden="1"/>
    </xf>
    <xf numFmtId="189" fontId="9" fillId="74" borderId="10">
      <alignment vertical="center" wrapText="1"/>
      <protection hidden="1"/>
    </xf>
    <xf numFmtId="189" fontId="9" fillId="74" borderId="10">
      <alignment vertical="center" wrapText="1"/>
      <protection hidden="1"/>
    </xf>
    <xf numFmtId="189" fontId="9" fillId="74" borderId="10">
      <alignment vertical="center" wrapText="1"/>
      <protection hidden="1"/>
    </xf>
    <xf numFmtId="189" fontId="9" fillId="74" borderId="10">
      <alignment vertical="center" wrapText="1"/>
      <protection hidden="1"/>
    </xf>
    <xf numFmtId="189" fontId="9" fillId="74" borderId="10">
      <alignment vertical="center" wrapText="1"/>
      <protection hidden="1"/>
    </xf>
    <xf numFmtId="189" fontId="9" fillId="74" borderId="10">
      <alignment vertical="center" wrapText="1"/>
      <protection hidden="1"/>
    </xf>
    <xf numFmtId="189" fontId="9" fillId="74" borderId="10">
      <alignment vertical="center" wrapText="1"/>
      <protection hidden="1"/>
    </xf>
    <xf numFmtId="189" fontId="9" fillId="74" borderId="10">
      <alignment vertical="center" wrapText="1"/>
      <protection hidden="1"/>
    </xf>
    <xf numFmtId="189" fontId="9" fillId="74" borderId="10">
      <alignment vertical="center" wrapText="1"/>
      <protection hidden="1"/>
    </xf>
    <xf numFmtId="189" fontId="9" fillId="74" borderId="10">
      <alignment vertical="center" wrapText="1"/>
      <protection hidden="1"/>
    </xf>
    <xf numFmtId="189" fontId="9" fillId="74" borderId="10">
      <alignment vertical="center" wrapText="1"/>
      <protection hidden="1"/>
    </xf>
    <xf numFmtId="189" fontId="9" fillId="74" borderId="10">
      <alignment vertical="center" wrapText="1"/>
      <protection hidden="1"/>
    </xf>
    <xf numFmtId="189" fontId="9" fillId="74" borderId="10">
      <alignment vertical="center" wrapText="1"/>
      <protection hidden="1"/>
    </xf>
    <xf numFmtId="189" fontId="9" fillId="74" borderId="10">
      <alignment vertical="center" wrapText="1"/>
      <protection hidden="1"/>
    </xf>
    <xf numFmtId="189" fontId="9" fillId="74" borderId="10">
      <alignment vertical="center" wrapText="1"/>
      <protection hidden="1"/>
    </xf>
    <xf numFmtId="189" fontId="9" fillId="74" borderId="10">
      <alignment vertical="center" wrapText="1"/>
      <protection hidden="1"/>
    </xf>
    <xf numFmtId="189" fontId="9" fillId="74" borderId="10">
      <alignment vertical="center" wrapText="1"/>
      <protection hidden="1"/>
    </xf>
    <xf numFmtId="189" fontId="9" fillId="74" borderId="10">
      <alignment vertical="center" wrapText="1"/>
      <protection hidden="1"/>
    </xf>
    <xf numFmtId="189" fontId="9" fillId="74" borderId="10">
      <alignment vertical="center" wrapText="1"/>
      <protection hidden="1"/>
    </xf>
    <xf numFmtId="189" fontId="9" fillId="74" borderId="10">
      <alignment vertical="center" wrapText="1"/>
      <protection hidden="1"/>
    </xf>
    <xf numFmtId="189" fontId="9" fillId="74" borderId="10">
      <alignment vertical="center" wrapText="1"/>
      <protection hidden="1"/>
    </xf>
    <xf numFmtId="189" fontId="9" fillId="74" borderId="10">
      <alignment vertical="center" wrapText="1"/>
      <protection hidden="1"/>
    </xf>
    <xf numFmtId="189" fontId="9" fillId="74" borderId="10">
      <alignment vertical="center" wrapText="1"/>
      <protection hidden="1"/>
    </xf>
    <xf numFmtId="189" fontId="9" fillId="74" borderId="10">
      <alignment vertical="center" wrapText="1"/>
      <protection hidden="1"/>
    </xf>
    <xf numFmtId="189" fontId="9" fillId="74" borderId="10">
      <alignment vertical="center" wrapText="1"/>
      <protection hidden="1"/>
    </xf>
    <xf numFmtId="189" fontId="9" fillId="74" borderId="10">
      <alignment vertical="center" wrapText="1"/>
      <protection hidden="1"/>
    </xf>
    <xf numFmtId="189" fontId="9" fillId="74" borderId="10">
      <alignment vertical="center" wrapText="1"/>
      <protection hidden="1"/>
    </xf>
    <xf numFmtId="189" fontId="9" fillId="74" borderId="10">
      <alignment vertical="center" wrapText="1"/>
      <protection hidden="1"/>
    </xf>
    <xf numFmtId="4" fontId="9" fillId="74" borderId="10">
      <alignment vertical="center" wrapText="1"/>
      <protection hidden="1"/>
    </xf>
    <xf numFmtId="4" fontId="9" fillId="74" borderId="10">
      <alignment vertical="center" wrapText="1"/>
      <protection hidden="1"/>
    </xf>
    <xf numFmtId="4" fontId="9" fillId="74" borderId="10">
      <alignment vertical="center" wrapText="1"/>
      <protection hidden="1"/>
    </xf>
    <xf numFmtId="4" fontId="9" fillId="74" borderId="10">
      <alignment vertical="center" wrapText="1"/>
      <protection hidden="1"/>
    </xf>
    <xf numFmtId="4" fontId="9" fillId="74" borderId="10">
      <alignment vertical="center" wrapText="1"/>
      <protection hidden="1"/>
    </xf>
    <xf numFmtId="4" fontId="9" fillId="74" borderId="10">
      <alignment vertical="center" wrapText="1"/>
      <protection hidden="1"/>
    </xf>
    <xf numFmtId="4" fontId="9" fillId="74" borderId="10">
      <alignment vertical="center" wrapText="1"/>
      <protection hidden="1"/>
    </xf>
    <xf numFmtId="4" fontId="9" fillId="74" borderId="10">
      <alignment vertical="center" wrapText="1"/>
      <protection hidden="1"/>
    </xf>
    <xf numFmtId="4" fontId="9" fillId="74" borderId="10">
      <alignment vertical="center" wrapText="1"/>
      <protection hidden="1"/>
    </xf>
    <xf numFmtId="4" fontId="9" fillId="74" borderId="10">
      <alignment vertical="center" wrapText="1"/>
      <protection hidden="1"/>
    </xf>
    <xf numFmtId="4" fontId="9" fillId="74" borderId="10">
      <alignment vertical="center" wrapText="1"/>
      <protection hidden="1"/>
    </xf>
    <xf numFmtId="4" fontId="9" fillId="74" borderId="10">
      <alignment vertical="center" wrapText="1"/>
      <protection hidden="1"/>
    </xf>
    <xf numFmtId="4" fontId="9" fillId="74" borderId="10">
      <alignment vertical="center" wrapText="1"/>
      <protection hidden="1"/>
    </xf>
    <xf numFmtId="4" fontId="9" fillId="74" borderId="10">
      <alignment vertical="center" wrapText="1"/>
      <protection hidden="1"/>
    </xf>
    <xf numFmtId="4" fontId="9" fillId="74" borderId="10">
      <alignment vertical="center" wrapText="1"/>
      <protection hidden="1"/>
    </xf>
    <xf numFmtId="4" fontId="9" fillId="74" borderId="10">
      <alignment vertical="center" wrapText="1"/>
      <protection hidden="1"/>
    </xf>
    <xf numFmtId="4" fontId="9" fillId="74" borderId="10">
      <alignment vertical="center" wrapText="1"/>
      <protection hidden="1"/>
    </xf>
    <xf numFmtId="4" fontId="9" fillId="74" borderId="10">
      <alignment vertical="center" wrapText="1"/>
      <protection hidden="1"/>
    </xf>
    <xf numFmtId="4" fontId="9" fillId="74" borderId="10">
      <alignment vertical="center" wrapText="1"/>
      <protection hidden="1"/>
    </xf>
    <xf numFmtId="4" fontId="9" fillId="74" borderId="10">
      <alignment vertical="center" wrapText="1"/>
      <protection hidden="1"/>
    </xf>
    <xf numFmtId="4" fontId="9" fillId="74" borderId="10">
      <alignment vertical="center" wrapText="1"/>
      <protection hidden="1"/>
    </xf>
    <xf numFmtId="4" fontId="9" fillId="74" borderId="10">
      <alignment vertical="center" wrapText="1"/>
      <protection hidden="1"/>
    </xf>
    <xf numFmtId="4" fontId="9" fillId="74" borderId="10">
      <alignment vertical="center" wrapText="1"/>
      <protection hidden="1"/>
    </xf>
    <xf numFmtId="4" fontId="9" fillId="74" borderId="10">
      <alignment vertical="center" wrapText="1"/>
      <protection hidden="1"/>
    </xf>
    <xf numFmtId="4" fontId="9" fillId="74" borderId="10">
      <alignment vertical="center" wrapText="1"/>
      <protection hidden="1"/>
    </xf>
    <xf numFmtId="4" fontId="9" fillId="74" borderId="10">
      <alignment vertical="center" wrapText="1"/>
      <protection hidden="1"/>
    </xf>
    <xf numFmtId="4" fontId="9" fillId="74" borderId="10">
      <alignment vertical="center" wrapText="1"/>
      <protection hidden="1"/>
    </xf>
    <xf numFmtId="4" fontId="9" fillId="74" borderId="10">
      <alignment vertical="center" wrapText="1"/>
      <protection hidden="1"/>
    </xf>
    <xf numFmtId="4" fontId="9" fillId="74" borderId="10">
      <alignment vertical="center" wrapText="1"/>
      <protection hidden="1"/>
    </xf>
    <xf numFmtId="4" fontId="9" fillId="74" borderId="10">
      <alignment vertical="center" wrapText="1"/>
      <protection hidden="1"/>
    </xf>
    <xf numFmtId="4" fontId="9" fillId="74" borderId="10">
      <alignment vertical="center" wrapText="1"/>
      <protection hidden="1"/>
    </xf>
    <xf numFmtId="4" fontId="9" fillId="74" borderId="10">
      <alignment vertical="center" wrapText="1"/>
      <protection hidden="1"/>
    </xf>
    <xf numFmtId="4" fontId="9" fillId="74" borderId="10">
      <alignment vertical="center" wrapText="1"/>
      <protection hidden="1"/>
    </xf>
    <xf numFmtId="4" fontId="9" fillId="74" borderId="10">
      <alignment vertical="center" wrapText="1"/>
      <protection hidden="1"/>
    </xf>
    <xf numFmtId="4" fontId="9" fillId="74" borderId="10">
      <alignment vertical="center" wrapText="1"/>
      <protection hidden="1"/>
    </xf>
    <xf numFmtId="4" fontId="9" fillId="74" borderId="10">
      <alignment vertical="center" wrapText="1"/>
      <protection hidden="1"/>
    </xf>
    <xf numFmtId="4" fontId="9" fillId="74" borderId="10">
      <alignment vertical="center" wrapText="1"/>
      <protection hidden="1"/>
    </xf>
    <xf numFmtId="4" fontId="9" fillId="74" borderId="10">
      <alignment vertical="center" wrapText="1"/>
      <protection hidden="1"/>
    </xf>
    <xf numFmtId="4" fontId="9" fillId="74" borderId="10">
      <alignment vertical="center" wrapText="1"/>
      <protection hidden="1"/>
    </xf>
    <xf numFmtId="4" fontId="9" fillId="74" borderId="10">
      <alignment vertical="center" wrapText="1"/>
      <protection hidden="1"/>
    </xf>
    <xf numFmtId="4" fontId="9" fillId="74" borderId="10">
      <alignment vertical="center" wrapText="1"/>
      <protection hidden="1"/>
    </xf>
    <xf numFmtId="4" fontId="9" fillId="74" borderId="10">
      <alignment vertical="center" wrapText="1"/>
      <protection hidden="1"/>
    </xf>
    <xf numFmtId="4" fontId="9" fillId="74" borderId="10">
      <alignment vertical="center" wrapText="1"/>
      <protection hidden="1"/>
    </xf>
    <xf numFmtId="4" fontId="9" fillId="74" borderId="10">
      <alignment vertical="center" wrapText="1"/>
      <protection hidden="1"/>
    </xf>
    <xf numFmtId="4" fontId="9" fillId="74" borderId="10">
      <alignment vertical="center" wrapText="1"/>
      <protection hidden="1"/>
    </xf>
    <xf numFmtId="4" fontId="9" fillId="74" borderId="10">
      <alignment vertical="center" wrapText="1"/>
      <protection hidden="1"/>
    </xf>
    <xf numFmtId="4" fontId="9" fillId="74" borderId="10">
      <alignment vertical="center" wrapText="1"/>
      <protection hidden="1"/>
    </xf>
    <xf numFmtId="4" fontId="9" fillId="74" borderId="10">
      <alignment vertical="center" wrapText="1"/>
      <protection hidden="1"/>
    </xf>
    <xf numFmtId="4" fontId="9" fillId="74" borderId="10">
      <alignment vertical="center" wrapText="1"/>
      <protection hidden="1"/>
    </xf>
    <xf numFmtId="4" fontId="9" fillId="74" borderId="10">
      <alignment vertical="center" wrapText="1"/>
      <protection hidden="1"/>
    </xf>
    <xf numFmtId="4" fontId="9" fillId="74" borderId="10">
      <alignment vertical="center" wrapText="1"/>
      <protection hidden="1"/>
    </xf>
    <xf numFmtId="4" fontId="9" fillId="74" borderId="10">
      <alignment vertical="center" wrapText="1"/>
      <protection hidden="1"/>
    </xf>
    <xf numFmtId="4" fontId="9" fillId="74" borderId="10">
      <alignment vertical="center" wrapText="1"/>
      <protection hidden="1"/>
    </xf>
    <xf numFmtId="4" fontId="9" fillId="74" borderId="10">
      <alignment vertical="center" wrapText="1"/>
      <protection hidden="1"/>
    </xf>
    <xf numFmtId="4" fontId="9" fillId="74" borderId="10">
      <alignment vertical="center" wrapText="1"/>
      <protection hidden="1"/>
    </xf>
    <xf numFmtId="4" fontId="9" fillId="74" borderId="10">
      <alignment vertical="center" wrapText="1"/>
      <protection hidden="1"/>
    </xf>
    <xf numFmtId="4" fontId="9" fillId="74" borderId="10">
      <alignment vertical="center" wrapText="1"/>
      <protection hidden="1"/>
    </xf>
    <xf numFmtId="4" fontId="9" fillId="74" borderId="10">
      <alignment vertical="center" wrapText="1"/>
      <protection hidden="1"/>
    </xf>
    <xf numFmtId="4" fontId="9" fillId="74" borderId="10">
      <alignment vertical="center" wrapText="1"/>
      <protection hidden="1"/>
    </xf>
    <xf numFmtId="4" fontId="9" fillId="74" borderId="10">
      <alignment vertical="center" wrapText="1"/>
      <protection hidden="1"/>
    </xf>
    <xf numFmtId="4" fontId="9" fillId="74" borderId="10">
      <alignment vertical="center" wrapText="1"/>
      <protection hidden="1"/>
    </xf>
    <xf numFmtId="4" fontId="9" fillId="74" borderId="10">
      <alignment vertical="center" wrapText="1"/>
      <protection hidden="1"/>
    </xf>
    <xf numFmtId="4" fontId="9" fillId="74" borderId="10">
      <alignment vertical="center" wrapText="1"/>
      <protection hidden="1"/>
    </xf>
    <xf numFmtId="4" fontId="9" fillId="74" borderId="10">
      <alignment vertical="center" wrapText="1"/>
      <protection hidden="1"/>
    </xf>
    <xf numFmtId="4" fontId="9" fillId="74" borderId="10">
      <alignment vertical="center" wrapText="1"/>
      <protection hidden="1"/>
    </xf>
    <xf numFmtId="4" fontId="9" fillId="74" borderId="10">
      <alignment vertical="center" wrapText="1"/>
      <protection hidden="1"/>
    </xf>
    <xf numFmtId="4" fontId="9" fillId="74" borderId="10">
      <alignment vertical="center" wrapText="1"/>
      <protection hidden="1"/>
    </xf>
    <xf numFmtId="4" fontId="9" fillId="74" borderId="10">
      <alignment vertical="center" wrapText="1"/>
      <protection hidden="1"/>
    </xf>
    <xf numFmtId="4" fontId="9" fillId="74" borderId="10">
      <alignment vertical="center" wrapText="1"/>
      <protection hidden="1"/>
    </xf>
    <xf numFmtId="4" fontId="9" fillId="74" borderId="10">
      <alignment vertical="center" wrapText="1"/>
      <protection hidden="1"/>
    </xf>
    <xf numFmtId="4" fontId="9" fillId="74" borderId="10">
      <alignment vertical="center" wrapText="1"/>
      <protection hidden="1"/>
    </xf>
    <xf numFmtId="207" fontId="9" fillId="74" borderId="10">
      <alignment vertical="center" wrapText="1"/>
      <protection hidden="1"/>
    </xf>
    <xf numFmtId="207" fontId="9" fillId="74" borderId="10">
      <alignment vertical="center" wrapText="1"/>
      <protection hidden="1"/>
    </xf>
    <xf numFmtId="207" fontId="9" fillId="74" borderId="10">
      <alignment vertical="center" wrapText="1"/>
      <protection hidden="1"/>
    </xf>
    <xf numFmtId="207" fontId="9" fillId="74" borderId="10">
      <alignment vertical="center" wrapText="1"/>
      <protection hidden="1"/>
    </xf>
    <xf numFmtId="207" fontId="9" fillId="74" borderId="10">
      <alignment vertical="center" wrapText="1"/>
      <protection hidden="1"/>
    </xf>
    <xf numFmtId="207" fontId="9" fillId="74" borderId="10">
      <alignment vertical="center" wrapText="1"/>
      <protection hidden="1"/>
    </xf>
    <xf numFmtId="207" fontId="9" fillId="74" borderId="10">
      <alignment vertical="center" wrapText="1"/>
      <protection hidden="1"/>
    </xf>
    <xf numFmtId="207" fontId="9" fillId="74" borderId="10">
      <alignment vertical="center" wrapText="1"/>
      <protection hidden="1"/>
    </xf>
    <xf numFmtId="207" fontId="9" fillId="74" borderId="10">
      <alignment vertical="center" wrapText="1"/>
      <protection hidden="1"/>
    </xf>
    <xf numFmtId="207" fontId="9" fillId="74" borderId="10">
      <alignment vertical="center" wrapText="1"/>
      <protection hidden="1"/>
    </xf>
    <xf numFmtId="207" fontId="9" fillId="74" borderId="10">
      <alignment vertical="center" wrapText="1"/>
      <protection hidden="1"/>
    </xf>
    <xf numFmtId="207" fontId="9" fillId="74" borderId="10">
      <alignment vertical="center" wrapText="1"/>
      <protection hidden="1"/>
    </xf>
    <xf numFmtId="207" fontId="9" fillId="74" borderId="10">
      <alignment vertical="center" wrapText="1"/>
      <protection hidden="1"/>
    </xf>
    <xf numFmtId="207" fontId="9" fillId="74" borderId="10">
      <alignment vertical="center" wrapText="1"/>
      <protection hidden="1"/>
    </xf>
    <xf numFmtId="207" fontId="9" fillId="74" borderId="10">
      <alignment vertical="center" wrapText="1"/>
      <protection hidden="1"/>
    </xf>
    <xf numFmtId="207" fontId="9" fillId="74" borderId="10">
      <alignment vertical="center" wrapText="1"/>
      <protection hidden="1"/>
    </xf>
    <xf numFmtId="207" fontId="9" fillId="74" borderId="10">
      <alignment vertical="center" wrapText="1"/>
      <protection hidden="1"/>
    </xf>
    <xf numFmtId="207" fontId="9" fillId="74" borderId="10">
      <alignment vertical="center" wrapText="1"/>
      <protection hidden="1"/>
    </xf>
    <xf numFmtId="207" fontId="9" fillId="74" borderId="10">
      <alignment vertical="center" wrapText="1"/>
      <protection hidden="1"/>
    </xf>
    <xf numFmtId="207" fontId="9" fillId="74" borderId="10">
      <alignment vertical="center" wrapText="1"/>
      <protection hidden="1"/>
    </xf>
    <xf numFmtId="207" fontId="9" fillId="74" borderId="10">
      <alignment vertical="center" wrapText="1"/>
      <protection hidden="1"/>
    </xf>
    <xf numFmtId="207" fontId="9" fillId="74" borderId="10">
      <alignment vertical="center" wrapText="1"/>
      <protection hidden="1"/>
    </xf>
    <xf numFmtId="207" fontId="9" fillId="74" borderId="10">
      <alignment vertical="center" wrapText="1"/>
      <protection hidden="1"/>
    </xf>
    <xf numFmtId="207" fontId="9" fillId="74" borderId="10">
      <alignment vertical="center" wrapText="1"/>
      <protection hidden="1"/>
    </xf>
    <xf numFmtId="207" fontId="9" fillId="74" borderId="10">
      <alignment vertical="center" wrapText="1"/>
      <protection hidden="1"/>
    </xf>
    <xf numFmtId="207" fontId="9" fillId="74" borderId="10">
      <alignment vertical="center" wrapText="1"/>
      <protection hidden="1"/>
    </xf>
    <xf numFmtId="207" fontId="9" fillId="74" borderId="10">
      <alignment vertical="center" wrapText="1"/>
      <protection hidden="1"/>
    </xf>
    <xf numFmtId="207" fontId="9" fillId="74" borderId="10">
      <alignment vertical="center" wrapText="1"/>
      <protection hidden="1"/>
    </xf>
    <xf numFmtId="207" fontId="9" fillId="74" borderId="10">
      <alignment vertical="center" wrapText="1"/>
      <protection hidden="1"/>
    </xf>
    <xf numFmtId="207" fontId="9" fillId="74" borderId="10">
      <alignment vertical="center" wrapText="1"/>
      <protection hidden="1"/>
    </xf>
    <xf numFmtId="207" fontId="9" fillId="74" borderId="10">
      <alignment vertical="center" wrapText="1"/>
      <protection hidden="1"/>
    </xf>
    <xf numFmtId="207" fontId="9" fillId="74" borderId="10">
      <alignment vertical="center" wrapText="1"/>
      <protection hidden="1"/>
    </xf>
    <xf numFmtId="207" fontId="9" fillId="74" borderId="10">
      <alignment vertical="center" wrapText="1"/>
      <protection hidden="1"/>
    </xf>
    <xf numFmtId="207" fontId="9" fillId="74" borderId="10">
      <alignment vertical="center" wrapText="1"/>
      <protection hidden="1"/>
    </xf>
    <xf numFmtId="207" fontId="9" fillId="74" borderId="10">
      <alignment vertical="center" wrapText="1"/>
      <protection hidden="1"/>
    </xf>
    <xf numFmtId="207" fontId="9" fillId="74" borderId="10">
      <alignment vertical="center" wrapText="1"/>
      <protection hidden="1"/>
    </xf>
    <xf numFmtId="207" fontId="9" fillId="74" borderId="10">
      <alignment vertical="center" wrapText="1"/>
      <protection hidden="1"/>
    </xf>
    <xf numFmtId="207" fontId="9" fillId="74" borderId="10">
      <alignment vertical="center" wrapText="1"/>
      <protection hidden="1"/>
    </xf>
    <xf numFmtId="207" fontId="9" fillId="74" borderId="10">
      <alignment vertical="center" wrapText="1"/>
      <protection hidden="1"/>
    </xf>
    <xf numFmtId="207" fontId="9" fillId="74" borderId="10">
      <alignment vertical="center" wrapText="1"/>
      <protection hidden="1"/>
    </xf>
    <xf numFmtId="207" fontId="9" fillId="74" borderId="10">
      <alignment vertical="center" wrapText="1"/>
      <protection hidden="1"/>
    </xf>
    <xf numFmtId="207" fontId="9" fillId="74" borderId="10">
      <alignment vertical="center" wrapText="1"/>
      <protection hidden="1"/>
    </xf>
    <xf numFmtId="207" fontId="9" fillId="74" borderId="10">
      <alignment vertical="center" wrapText="1"/>
      <protection hidden="1"/>
    </xf>
    <xf numFmtId="207" fontId="9" fillId="74" borderId="10">
      <alignment vertical="center" wrapText="1"/>
      <protection hidden="1"/>
    </xf>
    <xf numFmtId="207" fontId="9" fillId="74" borderId="10">
      <alignment vertical="center" wrapText="1"/>
      <protection hidden="1"/>
    </xf>
    <xf numFmtId="207" fontId="9" fillId="74" borderId="10">
      <alignment vertical="center" wrapText="1"/>
      <protection hidden="1"/>
    </xf>
    <xf numFmtId="207" fontId="9" fillId="74" borderId="10">
      <alignment vertical="center" wrapText="1"/>
      <protection hidden="1"/>
    </xf>
    <xf numFmtId="207" fontId="9" fillId="74" borderId="10">
      <alignment vertical="center" wrapText="1"/>
      <protection hidden="1"/>
    </xf>
    <xf numFmtId="207" fontId="9" fillId="74" borderId="10">
      <alignment vertical="center" wrapText="1"/>
      <protection hidden="1"/>
    </xf>
    <xf numFmtId="207" fontId="9" fillId="74" borderId="10">
      <alignment vertical="center" wrapText="1"/>
      <protection hidden="1"/>
    </xf>
    <xf numFmtId="207" fontId="9" fillId="74" borderId="10">
      <alignment vertical="center" wrapText="1"/>
      <protection hidden="1"/>
    </xf>
    <xf numFmtId="207" fontId="9" fillId="74" borderId="10">
      <alignment vertical="center" wrapText="1"/>
      <protection hidden="1"/>
    </xf>
    <xf numFmtId="207" fontId="9" fillId="74" borderId="10">
      <alignment vertical="center" wrapText="1"/>
      <protection hidden="1"/>
    </xf>
    <xf numFmtId="207" fontId="9" fillId="74" borderId="10">
      <alignment vertical="center" wrapText="1"/>
      <protection hidden="1"/>
    </xf>
    <xf numFmtId="207" fontId="9" fillId="74" borderId="10">
      <alignment vertical="center" wrapText="1"/>
      <protection hidden="1"/>
    </xf>
    <xf numFmtId="207" fontId="9" fillId="74" borderId="10">
      <alignment vertical="center" wrapText="1"/>
      <protection hidden="1"/>
    </xf>
    <xf numFmtId="207" fontId="9" fillId="74" borderId="10">
      <alignment vertical="center" wrapText="1"/>
      <protection hidden="1"/>
    </xf>
    <xf numFmtId="207" fontId="9" fillId="74" borderId="10">
      <alignment vertical="center" wrapText="1"/>
      <protection hidden="1"/>
    </xf>
    <xf numFmtId="207" fontId="9" fillId="74" borderId="10">
      <alignment vertical="center" wrapText="1"/>
      <protection hidden="1"/>
    </xf>
    <xf numFmtId="207" fontId="9" fillId="74" borderId="10">
      <alignment vertical="center" wrapText="1"/>
      <protection hidden="1"/>
    </xf>
    <xf numFmtId="207" fontId="9" fillId="74" borderId="10">
      <alignment vertical="center" wrapText="1"/>
      <protection hidden="1"/>
    </xf>
    <xf numFmtId="207" fontId="9" fillId="74" borderId="10">
      <alignment vertical="center" wrapText="1"/>
      <protection hidden="1"/>
    </xf>
    <xf numFmtId="207" fontId="9" fillId="74" borderId="10">
      <alignment vertical="center" wrapText="1"/>
      <protection hidden="1"/>
    </xf>
    <xf numFmtId="207" fontId="9" fillId="74" borderId="10">
      <alignment vertical="center" wrapText="1"/>
      <protection hidden="1"/>
    </xf>
    <xf numFmtId="207" fontId="9" fillId="74" borderId="10">
      <alignment vertical="center" wrapText="1"/>
      <protection hidden="1"/>
    </xf>
    <xf numFmtId="207" fontId="9" fillId="74" borderId="10">
      <alignment vertical="center" wrapText="1"/>
      <protection hidden="1"/>
    </xf>
    <xf numFmtId="207" fontId="9" fillId="74" borderId="10">
      <alignment vertical="center" wrapText="1"/>
      <protection hidden="1"/>
    </xf>
    <xf numFmtId="207" fontId="9" fillId="74" borderId="10">
      <alignment vertical="center" wrapText="1"/>
      <protection hidden="1"/>
    </xf>
    <xf numFmtId="207" fontId="9" fillId="74" borderId="10">
      <alignment vertical="center" wrapText="1"/>
      <protection hidden="1"/>
    </xf>
    <xf numFmtId="207" fontId="9" fillId="74" borderId="10">
      <alignment vertical="center" wrapText="1"/>
      <protection hidden="1"/>
    </xf>
    <xf numFmtId="207" fontId="9" fillId="74" borderId="10">
      <alignment vertical="center" wrapText="1"/>
      <protection hidden="1"/>
    </xf>
    <xf numFmtId="185" fontId="9" fillId="74" borderId="10">
      <alignment vertical="center" wrapText="1"/>
      <protection hidden="1"/>
    </xf>
    <xf numFmtId="185" fontId="9" fillId="74" borderId="10">
      <alignment vertical="center" wrapText="1"/>
      <protection hidden="1"/>
    </xf>
    <xf numFmtId="185" fontId="9" fillId="74" borderId="10">
      <alignment vertical="center" wrapText="1"/>
      <protection hidden="1"/>
    </xf>
    <xf numFmtId="185" fontId="9" fillId="74" borderId="10">
      <alignment vertical="center" wrapText="1"/>
      <protection hidden="1"/>
    </xf>
    <xf numFmtId="185" fontId="9" fillId="74" borderId="10">
      <alignment vertical="center" wrapText="1"/>
      <protection hidden="1"/>
    </xf>
    <xf numFmtId="185" fontId="9" fillId="74" borderId="10">
      <alignment vertical="center" wrapText="1"/>
      <protection hidden="1"/>
    </xf>
    <xf numFmtId="185" fontId="9" fillId="74" borderId="10">
      <alignment vertical="center" wrapText="1"/>
      <protection hidden="1"/>
    </xf>
    <xf numFmtId="185" fontId="9" fillId="74" borderId="10">
      <alignment vertical="center" wrapText="1"/>
      <protection hidden="1"/>
    </xf>
    <xf numFmtId="185" fontId="9" fillId="74" borderId="10">
      <alignment vertical="center" wrapText="1"/>
      <protection hidden="1"/>
    </xf>
    <xf numFmtId="185" fontId="9" fillId="74" borderId="10">
      <alignment vertical="center" wrapText="1"/>
      <protection hidden="1"/>
    </xf>
    <xf numFmtId="185" fontId="9" fillId="74" borderId="10">
      <alignment vertical="center" wrapText="1"/>
      <protection hidden="1"/>
    </xf>
    <xf numFmtId="185" fontId="9" fillId="74" borderId="10">
      <alignment vertical="center" wrapText="1"/>
      <protection hidden="1"/>
    </xf>
    <xf numFmtId="185" fontId="9" fillId="74" borderId="10">
      <alignment vertical="center" wrapText="1"/>
      <protection hidden="1"/>
    </xf>
    <xf numFmtId="185" fontId="9" fillId="74" borderId="10">
      <alignment vertical="center" wrapText="1"/>
      <protection hidden="1"/>
    </xf>
    <xf numFmtId="185" fontId="9" fillId="74" borderId="10">
      <alignment vertical="center" wrapText="1"/>
      <protection hidden="1"/>
    </xf>
    <xf numFmtId="185" fontId="9" fillId="74" borderId="10">
      <alignment vertical="center" wrapText="1"/>
      <protection hidden="1"/>
    </xf>
    <xf numFmtId="185" fontId="9" fillId="74" borderId="10">
      <alignment vertical="center" wrapText="1"/>
      <protection hidden="1"/>
    </xf>
    <xf numFmtId="185" fontId="9" fillId="74" borderId="10">
      <alignment vertical="center" wrapText="1"/>
      <protection hidden="1"/>
    </xf>
    <xf numFmtId="185" fontId="9" fillId="74" borderId="10">
      <alignment vertical="center" wrapText="1"/>
      <protection hidden="1"/>
    </xf>
    <xf numFmtId="185" fontId="9" fillId="74" borderId="10">
      <alignment vertical="center" wrapText="1"/>
      <protection hidden="1"/>
    </xf>
    <xf numFmtId="185" fontId="9" fillId="74" borderId="10">
      <alignment vertical="center" wrapText="1"/>
      <protection hidden="1"/>
    </xf>
    <xf numFmtId="185" fontId="9" fillId="74" borderId="10">
      <alignment vertical="center" wrapText="1"/>
      <protection hidden="1"/>
    </xf>
    <xf numFmtId="185" fontId="9" fillId="74" borderId="10">
      <alignment vertical="center" wrapText="1"/>
      <protection hidden="1"/>
    </xf>
    <xf numFmtId="185" fontId="9" fillId="74" borderId="10">
      <alignment vertical="center" wrapText="1"/>
      <protection hidden="1"/>
    </xf>
    <xf numFmtId="185" fontId="9" fillId="74" borderId="10">
      <alignment vertical="center" wrapText="1"/>
      <protection hidden="1"/>
    </xf>
    <xf numFmtId="185" fontId="9" fillId="74" borderId="10">
      <alignment vertical="center" wrapText="1"/>
      <protection hidden="1"/>
    </xf>
    <xf numFmtId="185" fontId="9" fillId="74" borderId="10">
      <alignment vertical="center" wrapText="1"/>
      <protection hidden="1"/>
    </xf>
    <xf numFmtId="185" fontId="9" fillId="74" borderId="10">
      <alignment vertical="center" wrapText="1"/>
      <protection hidden="1"/>
    </xf>
    <xf numFmtId="185" fontId="9" fillId="74" borderId="10">
      <alignment vertical="center" wrapText="1"/>
      <protection hidden="1"/>
    </xf>
    <xf numFmtId="185" fontId="9" fillId="74" borderId="10">
      <alignment vertical="center" wrapText="1"/>
      <protection hidden="1"/>
    </xf>
    <xf numFmtId="185" fontId="9" fillId="74" borderId="10">
      <alignment vertical="center" wrapText="1"/>
      <protection hidden="1"/>
    </xf>
    <xf numFmtId="185" fontId="9" fillId="74" borderId="10">
      <alignment vertical="center" wrapText="1"/>
      <protection hidden="1"/>
    </xf>
    <xf numFmtId="185" fontId="9" fillId="74" borderId="10">
      <alignment vertical="center" wrapText="1"/>
      <protection hidden="1"/>
    </xf>
    <xf numFmtId="185" fontId="9" fillId="74" borderId="10">
      <alignment vertical="center" wrapText="1"/>
      <protection hidden="1"/>
    </xf>
    <xf numFmtId="185" fontId="9" fillId="74" borderId="10">
      <alignment vertical="center" wrapText="1"/>
      <protection hidden="1"/>
    </xf>
    <xf numFmtId="185" fontId="9" fillId="74" borderId="10">
      <alignment vertical="center" wrapText="1"/>
      <protection hidden="1"/>
    </xf>
    <xf numFmtId="185" fontId="9" fillId="74" borderId="10">
      <alignment vertical="center" wrapText="1"/>
      <protection hidden="1"/>
    </xf>
    <xf numFmtId="185" fontId="9" fillId="74" borderId="10">
      <alignment vertical="center" wrapText="1"/>
      <protection hidden="1"/>
    </xf>
    <xf numFmtId="185" fontId="9" fillId="74" borderId="10">
      <alignment vertical="center" wrapText="1"/>
      <protection hidden="1"/>
    </xf>
    <xf numFmtId="185" fontId="9" fillId="74" borderId="10">
      <alignment vertical="center" wrapText="1"/>
      <protection hidden="1"/>
    </xf>
    <xf numFmtId="185" fontId="9" fillId="74" borderId="10">
      <alignment vertical="center" wrapText="1"/>
      <protection hidden="1"/>
    </xf>
    <xf numFmtId="185" fontId="9" fillId="74" borderId="10">
      <alignment vertical="center" wrapText="1"/>
      <protection hidden="1"/>
    </xf>
    <xf numFmtId="185" fontId="9" fillId="74" borderId="10">
      <alignment vertical="center" wrapText="1"/>
      <protection hidden="1"/>
    </xf>
    <xf numFmtId="185" fontId="9" fillId="74" borderId="10">
      <alignment vertical="center" wrapText="1"/>
      <protection hidden="1"/>
    </xf>
    <xf numFmtId="185" fontId="9" fillId="74" borderId="10">
      <alignment vertical="center" wrapText="1"/>
      <protection hidden="1"/>
    </xf>
    <xf numFmtId="185" fontId="9" fillId="74" borderId="10">
      <alignment vertical="center" wrapText="1"/>
      <protection hidden="1"/>
    </xf>
    <xf numFmtId="185" fontId="9" fillId="74" borderId="10">
      <alignment vertical="center" wrapText="1"/>
      <protection hidden="1"/>
    </xf>
    <xf numFmtId="185" fontId="9" fillId="74" borderId="10">
      <alignment vertical="center" wrapText="1"/>
      <protection hidden="1"/>
    </xf>
    <xf numFmtId="185" fontId="9" fillId="74" borderId="10">
      <alignment vertical="center" wrapText="1"/>
      <protection hidden="1"/>
    </xf>
    <xf numFmtId="185" fontId="9" fillId="74" borderId="10">
      <alignment vertical="center" wrapText="1"/>
      <protection hidden="1"/>
    </xf>
    <xf numFmtId="185" fontId="9" fillId="74" borderId="10">
      <alignment vertical="center" wrapText="1"/>
      <protection hidden="1"/>
    </xf>
    <xf numFmtId="185" fontId="9" fillId="74" borderId="10">
      <alignment vertical="center" wrapText="1"/>
      <protection hidden="1"/>
    </xf>
    <xf numFmtId="185" fontId="9" fillId="74" borderId="10">
      <alignment vertical="center" wrapText="1"/>
      <protection hidden="1"/>
    </xf>
    <xf numFmtId="185" fontId="9" fillId="74" borderId="10">
      <alignment vertical="center" wrapText="1"/>
      <protection hidden="1"/>
    </xf>
    <xf numFmtId="185" fontId="9" fillId="74" borderId="10">
      <alignment vertical="center" wrapText="1"/>
      <protection hidden="1"/>
    </xf>
    <xf numFmtId="185" fontId="9" fillId="74" borderId="10">
      <alignment vertical="center" wrapText="1"/>
      <protection hidden="1"/>
    </xf>
    <xf numFmtId="185" fontId="9" fillId="74" borderId="10">
      <alignment vertical="center" wrapText="1"/>
      <protection hidden="1"/>
    </xf>
    <xf numFmtId="185" fontId="9" fillId="74" borderId="10">
      <alignment vertical="center" wrapText="1"/>
      <protection hidden="1"/>
    </xf>
    <xf numFmtId="185" fontId="9" fillId="74" borderId="10">
      <alignment vertical="center" wrapText="1"/>
      <protection hidden="1"/>
    </xf>
    <xf numFmtId="185" fontId="9" fillId="74" borderId="10">
      <alignment vertical="center" wrapText="1"/>
      <protection hidden="1"/>
    </xf>
    <xf numFmtId="185" fontId="9" fillId="74" borderId="10">
      <alignment vertical="center" wrapText="1"/>
      <protection hidden="1"/>
    </xf>
    <xf numFmtId="185" fontId="9" fillId="74" borderId="10">
      <alignment vertical="center" wrapText="1"/>
      <protection hidden="1"/>
    </xf>
    <xf numFmtId="185" fontId="9" fillId="74" borderId="10">
      <alignment vertical="center" wrapText="1"/>
      <protection hidden="1"/>
    </xf>
    <xf numFmtId="185" fontId="9" fillId="74" borderId="10">
      <alignment vertical="center" wrapText="1"/>
      <protection hidden="1"/>
    </xf>
    <xf numFmtId="185" fontId="9" fillId="74" borderId="10">
      <alignment vertical="center" wrapText="1"/>
      <protection hidden="1"/>
    </xf>
    <xf numFmtId="185" fontId="9" fillId="74" borderId="10">
      <alignment vertical="center" wrapText="1"/>
      <protection hidden="1"/>
    </xf>
    <xf numFmtId="185" fontId="9" fillId="74" borderId="10">
      <alignment vertical="center" wrapText="1"/>
      <protection hidden="1"/>
    </xf>
    <xf numFmtId="185" fontId="9" fillId="74" borderId="10">
      <alignment vertical="center" wrapText="1"/>
      <protection hidden="1"/>
    </xf>
    <xf numFmtId="185" fontId="9" fillId="74" borderId="10">
      <alignment vertical="center" wrapText="1"/>
      <protection hidden="1"/>
    </xf>
    <xf numFmtId="185" fontId="9" fillId="74" borderId="10">
      <alignment vertical="center" wrapText="1"/>
      <protection hidden="1"/>
    </xf>
    <xf numFmtId="185" fontId="9" fillId="74" borderId="10">
      <alignment vertical="center" wrapText="1"/>
      <protection hidden="1"/>
    </xf>
    <xf numFmtId="0" fontId="25" fillId="57" borderId="0" applyNumberFormat="0" applyBorder="0" applyAlignment="0" applyProtection="0"/>
    <xf numFmtId="0" fontId="25" fillId="63" borderId="0" applyNumberFormat="0" applyBorder="0" applyAlignment="0" applyProtection="0"/>
    <xf numFmtId="0" fontId="25" fillId="65" borderId="0" applyNumberFormat="0" applyBorder="0" applyAlignment="0" applyProtection="0"/>
    <xf numFmtId="0" fontId="25" fillId="52" borderId="0" applyNumberFormat="0" applyBorder="0" applyAlignment="0" applyProtection="0"/>
    <xf numFmtId="0" fontId="25" fillId="49" borderId="0" applyNumberFormat="0" applyBorder="0" applyAlignment="0" applyProtection="0"/>
    <xf numFmtId="0" fontId="25" fillId="51" borderId="0" applyNumberFormat="0" applyBorder="0" applyAlignment="0" applyProtection="0"/>
    <xf numFmtId="184" fontId="58" fillId="0" borderId="0"/>
    <xf numFmtId="184" fontId="58" fillId="0" borderId="0"/>
    <xf numFmtId="184" fontId="58" fillId="0" borderId="0"/>
    <xf numFmtId="184" fontId="58" fillId="0" borderId="0"/>
    <xf numFmtId="184" fontId="58" fillId="0" borderId="0"/>
    <xf numFmtId="184" fontId="58" fillId="0" borderId="0"/>
    <xf numFmtId="184" fontId="58" fillId="0" borderId="0"/>
    <xf numFmtId="184" fontId="58" fillId="0" borderId="0"/>
    <xf numFmtId="43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90" fontId="9" fillId="0" borderId="0" applyFont="0" applyFill="0" applyBorder="0" applyAlignment="0" applyProtection="0"/>
    <xf numFmtId="190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89" fontId="1" fillId="0" borderId="0" applyFont="0" applyFill="0" applyBorder="0" applyAlignment="0" applyProtection="0"/>
    <xf numFmtId="189" fontId="1" fillId="0" borderId="0" applyFont="0" applyFill="0" applyBorder="0" applyAlignment="0" applyProtection="0"/>
    <xf numFmtId="43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90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92" fontId="1" fillId="0" borderId="0" applyFont="0" applyFill="0" applyBorder="0" applyAlignment="0" applyProtection="0"/>
    <xf numFmtId="19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88" fontId="1" fillId="0" borderId="0" applyFont="0" applyFill="0" applyBorder="0" applyAlignment="0" applyProtection="0"/>
    <xf numFmtId="0" fontId="9" fillId="0" borderId="0" applyFont="0" applyFill="0" applyBorder="0" applyAlignment="0" applyProtection="0"/>
    <xf numFmtId="43" fontId="63" fillId="0" borderId="0" applyFont="0" applyFill="0" applyBorder="0" applyAlignment="0" applyProtection="0"/>
    <xf numFmtId="0" fontId="9" fillId="0" borderId="0" applyFont="0" applyFill="0" applyBorder="0" applyAlignment="0" applyProtection="0"/>
    <xf numFmtId="190" fontId="19" fillId="0" borderId="0" applyFont="0" applyFill="0" applyBorder="0" applyAlignment="0" applyProtection="0"/>
    <xf numFmtId="0" fontId="9" fillId="0" borderId="0" applyFont="0" applyFill="0" applyBorder="0" applyAlignment="0" applyProtection="0"/>
    <xf numFmtId="0" fontId="9" fillId="0" borderId="0" applyFont="0" applyFill="0" applyBorder="0" applyAlignment="0" applyProtection="0"/>
    <xf numFmtId="188" fontId="9" fillId="0" borderId="0" applyFont="0" applyFill="0" applyBorder="0" applyAlignment="0" applyProtection="0"/>
    <xf numFmtId="187" fontId="1" fillId="0" borderId="0" applyFont="0" applyFill="0" applyBorder="0" applyAlignment="0" applyProtection="0"/>
    <xf numFmtId="187" fontId="1" fillId="0" borderId="0" applyFont="0" applyFill="0" applyBorder="0" applyAlignment="0" applyProtection="0"/>
    <xf numFmtId="190" fontId="1" fillId="0" borderId="0" applyFont="0" applyFill="0" applyBorder="0" applyAlignment="0" applyProtection="0"/>
    <xf numFmtId="187" fontId="9" fillId="0" borderId="0" applyFont="0" applyFill="0" applyBorder="0" applyAlignment="0" applyProtection="0"/>
    <xf numFmtId="187" fontId="9" fillId="0" borderId="0" applyFont="0" applyFill="0" applyBorder="0" applyAlignment="0" applyProtection="0"/>
    <xf numFmtId="187" fontId="9" fillId="0" borderId="0" applyFont="0" applyFill="0" applyBorder="0" applyAlignment="0" applyProtection="0"/>
    <xf numFmtId="187" fontId="1" fillId="0" borderId="0" applyFont="0" applyFill="0" applyBorder="0" applyAlignment="0" applyProtection="0"/>
    <xf numFmtId="190" fontId="1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87" fontId="9" fillId="0" borderId="0" applyFont="0" applyFill="0" applyBorder="0" applyAlignment="0" applyProtection="0"/>
    <xf numFmtId="187" fontId="9" fillId="0" borderId="0" applyFont="0" applyFill="0" applyBorder="0" applyAlignment="0" applyProtection="0"/>
    <xf numFmtId="187" fontId="9" fillId="0" borderId="0" applyFont="0" applyFill="0" applyBorder="0" applyAlignment="0" applyProtection="0"/>
    <xf numFmtId="187" fontId="9" fillId="0" borderId="0" applyFont="0" applyFill="0" applyBorder="0" applyAlignment="0" applyProtection="0"/>
    <xf numFmtId="40" fontId="7" fillId="0" borderId="0" applyFont="0" applyFill="0" applyBorder="0" applyAlignment="0" applyProtection="0"/>
    <xf numFmtId="43" fontId="254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40" fontId="16" fillId="0" borderId="0" applyFont="0" applyFill="0" applyBorder="0" applyAlignment="0" applyProtection="0"/>
    <xf numFmtId="43" fontId="9" fillId="0" borderId="0" applyFont="0" applyFill="0" applyBorder="0" applyAlignment="0" applyProtection="0"/>
    <xf numFmtId="187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8" fontId="9" fillId="0" borderId="0" applyFont="0" applyFill="0" applyBorder="0" applyAlignment="0" applyProtection="0"/>
    <xf numFmtId="201" fontId="1" fillId="0" borderId="0" applyFont="0" applyFill="0" applyBorder="0" applyAlignment="0" applyProtection="0"/>
    <xf numFmtId="201" fontId="1" fillId="0" borderId="0" applyFont="0" applyFill="0" applyBorder="0" applyAlignment="0" applyProtection="0"/>
    <xf numFmtId="43" fontId="9" fillId="0" borderId="0" applyFont="0" applyFill="0" applyBorder="0" applyAlignment="0" applyProtection="0"/>
    <xf numFmtId="190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254" fontId="1" fillId="0" borderId="0" applyFont="0" applyFill="0" applyBorder="0" applyAlignment="0" applyProtection="0"/>
    <xf numFmtId="254" fontId="1" fillId="0" borderId="0" applyFont="0" applyFill="0" applyBorder="0" applyAlignment="0" applyProtection="0"/>
    <xf numFmtId="255" fontId="255" fillId="0" borderId="0" applyFont="0" applyFill="0" applyBorder="0" applyAlignment="0" applyProtection="0"/>
    <xf numFmtId="43" fontId="9" fillId="0" borderId="0" applyFont="0" applyFill="0" applyBorder="0" applyAlignment="0" applyProtection="0"/>
    <xf numFmtId="187" fontId="9" fillId="0" borderId="0" applyFont="0" applyFill="0" applyBorder="0" applyAlignment="0" applyProtection="0"/>
    <xf numFmtId="186" fontId="9" fillId="0" borderId="0" applyFont="0" applyFill="0" applyBorder="0" applyAlignment="0" applyProtection="0"/>
    <xf numFmtId="187" fontId="9" fillId="0" borderId="0" applyFont="0" applyFill="0" applyBorder="0" applyAlignment="0" applyProtection="0"/>
    <xf numFmtId="187" fontId="9" fillId="0" borderId="0" applyFont="0" applyFill="0" applyBorder="0" applyAlignment="0" applyProtection="0"/>
    <xf numFmtId="187" fontId="9" fillId="0" borderId="0" applyFont="0" applyFill="0" applyBorder="0" applyAlignment="0" applyProtection="0"/>
    <xf numFmtId="187" fontId="9" fillId="0" borderId="0" applyFont="0" applyFill="0" applyBorder="0" applyAlignment="0" applyProtection="0"/>
    <xf numFmtId="187" fontId="9" fillId="0" borderId="0" applyFont="0" applyFill="0" applyBorder="0" applyAlignment="0" applyProtection="0"/>
    <xf numFmtId="187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87" fontId="1" fillId="0" borderId="0" applyFont="0" applyFill="0" applyBorder="0" applyAlignment="0" applyProtection="0"/>
    <xf numFmtId="187" fontId="1" fillId="0" borderId="0" applyFont="0" applyFill="0" applyBorder="0" applyAlignment="0" applyProtection="0"/>
    <xf numFmtId="187" fontId="1" fillId="0" borderId="0" applyFont="0" applyFill="0" applyBorder="0" applyAlignment="0" applyProtection="0"/>
    <xf numFmtId="187" fontId="1" fillId="0" borderId="0" applyFont="0" applyFill="0" applyBorder="0" applyAlignment="0" applyProtection="0"/>
    <xf numFmtId="178" fontId="9" fillId="0" borderId="0" applyFont="0" applyFill="0" applyBorder="0" applyAlignment="0" applyProtection="0"/>
    <xf numFmtId="195" fontId="256" fillId="0" borderId="0" applyFont="0" applyFill="0" applyBorder="0" applyAlignment="0" applyProtection="0"/>
    <xf numFmtId="178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0" fontId="9" fillId="37" borderId="22" applyNumberFormat="0" applyFont="0" applyAlignment="0" applyProtection="0"/>
    <xf numFmtId="9" fontId="9" fillId="74" borderId="10">
      <alignment vertical="center" wrapText="1"/>
      <protection hidden="1"/>
    </xf>
    <xf numFmtId="9" fontId="9" fillId="74" borderId="10">
      <alignment vertical="center" wrapText="1"/>
      <protection hidden="1"/>
    </xf>
    <xf numFmtId="9" fontId="9" fillId="74" borderId="10">
      <alignment vertical="center" wrapText="1"/>
      <protection hidden="1"/>
    </xf>
    <xf numFmtId="9" fontId="9" fillId="74" borderId="10">
      <alignment vertical="center" wrapText="1"/>
      <protection hidden="1"/>
    </xf>
    <xf numFmtId="9" fontId="9" fillId="74" borderId="10">
      <alignment vertical="center" wrapText="1"/>
      <protection hidden="1"/>
    </xf>
    <xf numFmtId="9" fontId="9" fillId="74" borderId="10">
      <alignment vertical="center" wrapText="1"/>
      <protection hidden="1"/>
    </xf>
    <xf numFmtId="9" fontId="9" fillId="74" borderId="10">
      <alignment vertical="center" wrapText="1"/>
      <protection hidden="1"/>
    </xf>
    <xf numFmtId="9" fontId="9" fillId="74" borderId="10">
      <alignment vertical="center" wrapText="1"/>
      <protection hidden="1"/>
    </xf>
    <xf numFmtId="9" fontId="9" fillId="74" borderId="10">
      <alignment vertical="center" wrapText="1"/>
      <protection hidden="1"/>
    </xf>
    <xf numFmtId="9" fontId="9" fillId="74" borderId="10">
      <alignment vertical="center" wrapText="1"/>
      <protection hidden="1"/>
    </xf>
    <xf numFmtId="9" fontId="9" fillId="74" borderId="10">
      <alignment vertical="center" wrapText="1"/>
      <protection hidden="1"/>
    </xf>
    <xf numFmtId="9" fontId="9" fillId="74" borderId="10">
      <alignment vertical="center" wrapText="1"/>
      <protection hidden="1"/>
    </xf>
    <xf numFmtId="9" fontId="9" fillId="74" borderId="10">
      <alignment vertical="center" wrapText="1"/>
      <protection hidden="1"/>
    </xf>
    <xf numFmtId="9" fontId="9" fillId="74" borderId="10">
      <alignment vertical="center" wrapText="1"/>
      <protection hidden="1"/>
    </xf>
    <xf numFmtId="9" fontId="9" fillId="74" borderId="10">
      <alignment vertical="center" wrapText="1"/>
      <protection hidden="1"/>
    </xf>
    <xf numFmtId="9" fontId="9" fillId="74" borderId="10">
      <alignment vertical="center" wrapText="1"/>
      <protection hidden="1"/>
    </xf>
    <xf numFmtId="9" fontId="9" fillId="74" borderId="10">
      <alignment vertical="center" wrapText="1"/>
      <protection hidden="1"/>
    </xf>
    <xf numFmtId="9" fontId="9" fillId="74" borderId="10">
      <alignment vertical="center" wrapText="1"/>
      <protection hidden="1"/>
    </xf>
    <xf numFmtId="9" fontId="9" fillId="74" borderId="10">
      <alignment vertical="center" wrapText="1"/>
      <protection hidden="1"/>
    </xf>
    <xf numFmtId="9" fontId="9" fillId="74" borderId="10">
      <alignment vertical="center" wrapText="1"/>
      <protection hidden="1"/>
    </xf>
    <xf numFmtId="9" fontId="9" fillId="74" borderId="10">
      <alignment vertical="center" wrapText="1"/>
      <protection hidden="1"/>
    </xf>
    <xf numFmtId="9" fontId="9" fillId="74" borderId="10">
      <alignment vertical="center" wrapText="1"/>
      <protection hidden="1"/>
    </xf>
    <xf numFmtId="9" fontId="9" fillId="74" borderId="10">
      <alignment vertical="center" wrapText="1"/>
      <protection hidden="1"/>
    </xf>
    <xf numFmtId="9" fontId="9" fillId="74" borderId="10">
      <alignment vertical="center" wrapText="1"/>
      <protection hidden="1"/>
    </xf>
    <xf numFmtId="9" fontId="9" fillId="74" borderId="10">
      <alignment vertical="center" wrapText="1"/>
      <protection hidden="1"/>
    </xf>
    <xf numFmtId="9" fontId="9" fillId="74" borderId="10">
      <alignment vertical="center" wrapText="1"/>
      <protection hidden="1"/>
    </xf>
    <xf numFmtId="9" fontId="9" fillId="74" borderId="10">
      <alignment vertical="center" wrapText="1"/>
      <protection hidden="1"/>
    </xf>
    <xf numFmtId="9" fontId="9" fillId="74" borderId="10">
      <alignment vertical="center" wrapText="1"/>
      <protection hidden="1"/>
    </xf>
    <xf numFmtId="9" fontId="9" fillId="74" borderId="10">
      <alignment vertical="center" wrapText="1"/>
      <protection hidden="1"/>
    </xf>
    <xf numFmtId="9" fontId="9" fillId="74" borderId="10">
      <alignment vertical="center" wrapText="1"/>
      <protection hidden="1"/>
    </xf>
    <xf numFmtId="9" fontId="9" fillId="74" borderId="10">
      <alignment vertical="center" wrapText="1"/>
      <protection hidden="1"/>
    </xf>
    <xf numFmtId="9" fontId="9" fillId="74" borderId="10">
      <alignment vertical="center" wrapText="1"/>
      <protection hidden="1"/>
    </xf>
    <xf numFmtId="9" fontId="9" fillId="74" borderId="10">
      <alignment vertical="center" wrapText="1"/>
      <protection hidden="1"/>
    </xf>
    <xf numFmtId="9" fontId="9" fillId="74" borderId="10">
      <alignment vertical="center" wrapText="1"/>
      <protection hidden="1"/>
    </xf>
    <xf numFmtId="9" fontId="9" fillId="74" borderId="10">
      <alignment vertical="center" wrapText="1"/>
      <protection hidden="1"/>
    </xf>
    <xf numFmtId="9" fontId="9" fillId="74" borderId="10">
      <alignment vertical="center" wrapText="1"/>
      <protection hidden="1"/>
    </xf>
    <xf numFmtId="9" fontId="9" fillId="74" borderId="10">
      <alignment vertical="center" wrapText="1"/>
      <protection hidden="1"/>
    </xf>
    <xf numFmtId="9" fontId="9" fillId="74" borderId="10">
      <alignment vertical="center" wrapText="1"/>
      <protection hidden="1"/>
    </xf>
    <xf numFmtId="9" fontId="9" fillId="74" borderId="10">
      <alignment vertical="center" wrapText="1"/>
      <protection hidden="1"/>
    </xf>
    <xf numFmtId="9" fontId="9" fillId="74" borderId="10">
      <alignment vertical="center" wrapText="1"/>
      <protection hidden="1"/>
    </xf>
    <xf numFmtId="9" fontId="9" fillId="74" borderId="10">
      <alignment vertical="center" wrapText="1"/>
      <protection hidden="1"/>
    </xf>
    <xf numFmtId="9" fontId="9" fillId="74" borderId="10">
      <alignment vertical="center" wrapText="1"/>
      <protection hidden="1"/>
    </xf>
    <xf numFmtId="9" fontId="9" fillId="74" borderId="10">
      <alignment vertical="center" wrapText="1"/>
      <protection hidden="1"/>
    </xf>
    <xf numFmtId="9" fontId="9" fillId="74" borderId="10">
      <alignment vertical="center" wrapText="1"/>
      <protection hidden="1"/>
    </xf>
    <xf numFmtId="9" fontId="9" fillId="74" borderId="10">
      <alignment vertical="center" wrapText="1"/>
      <protection hidden="1"/>
    </xf>
    <xf numFmtId="9" fontId="9" fillId="74" borderId="10">
      <alignment vertical="center" wrapText="1"/>
      <protection hidden="1"/>
    </xf>
    <xf numFmtId="9" fontId="9" fillId="74" borderId="10">
      <alignment vertical="center" wrapText="1"/>
      <protection hidden="1"/>
    </xf>
    <xf numFmtId="9" fontId="9" fillId="74" borderId="10">
      <alignment vertical="center" wrapText="1"/>
      <protection hidden="1"/>
    </xf>
    <xf numFmtId="9" fontId="9" fillId="74" borderId="10">
      <alignment vertical="center" wrapText="1"/>
      <protection hidden="1"/>
    </xf>
    <xf numFmtId="9" fontId="9" fillId="74" borderId="10">
      <alignment vertical="center" wrapText="1"/>
      <protection hidden="1"/>
    </xf>
    <xf numFmtId="9" fontId="9" fillId="74" borderId="10">
      <alignment vertical="center" wrapText="1"/>
      <protection hidden="1"/>
    </xf>
    <xf numFmtId="9" fontId="9" fillId="74" borderId="10">
      <alignment vertical="center" wrapText="1"/>
      <protection hidden="1"/>
    </xf>
    <xf numFmtId="9" fontId="9" fillId="74" borderId="10">
      <alignment vertical="center" wrapText="1"/>
      <protection hidden="1"/>
    </xf>
    <xf numFmtId="9" fontId="9" fillId="74" borderId="10">
      <alignment vertical="center" wrapText="1"/>
      <protection hidden="1"/>
    </xf>
    <xf numFmtId="9" fontId="9" fillId="74" borderId="10">
      <alignment vertical="center" wrapText="1"/>
      <protection hidden="1"/>
    </xf>
    <xf numFmtId="9" fontId="9" fillId="74" borderId="10">
      <alignment vertical="center" wrapText="1"/>
      <protection hidden="1"/>
    </xf>
    <xf numFmtId="9" fontId="9" fillId="74" borderId="10">
      <alignment vertical="center" wrapText="1"/>
      <protection hidden="1"/>
    </xf>
    <xf numFmtId="9" fontId="9" fillId="74" borderId="10">
      <alignment vertical="center" wrapText="1"/>
      <protection hidden="1"/>
    </xf>
    <xf numFmtId="9" fontId="9" fillId="74" borderId="10">
      <alignment vertical="center" wrapText="1"/>
      <protection hidden="1"/>
    </xf>
    <xf numFmtId="9" fontId="9" fillId="74" borderId="10">
      <alignment vertical="center" wrapText="1"/>
      <protection hidden="1"/>
    </xf>
    <xf numFmtId="9" fontId="9" fillId="74" borderId="10">
      <alignment vertical="center" wrapText="1"/>
      <protection hidden="1"/>
    </xf>
    <xf numFmtId="9" fontId="9" fillId="74" borderId="10">
      <alignment vertical="center" wrapText="1"/>
      <protection hidden="1"/>
    </xf>
    <xf numFmtId="9" fontId="9" fillId="74" borderId="10">
      <alignment vertical="center" wrapText="1"/>
      <protection hidden="1"/>
    </xf>
    <xf numFmtId="9" fontId="9" fillId="74" borderId="10">
      <alignment vertical="center" wrapText="1"/>
      <protection hidden="1"/>
    </xf>
    <xf numFmtId="9" fontId="9" fillId="74" borderId="10">
      <alignment vertical="center" wrapText="1"/>
      <protection hidden="1"/>
    </xf>
    <xf numFmtId="9" fontId="9" fillId="74" borderId="10">
      <alignment vertical="center" wrapText="1"/>
      <protection hidden="1"/>
    </xf>
    <xf numFmtId="9" fontId="9" fillId="74" borderId="10">
      <alignment vertical="center" wrapText="1"/>
      <protection hidden="1"/>
    </xf>
    <xf numFmtId="9" fontId="9" fillId="74" borderId="10">
      <alignment vertical="center" wrapText="1"/>
      <protection hidden="1"/>
    </xf>
    <xf numFmtId="9" fontId="9" fillId="74" borderId="10">
      <alignment vertical="center" wrapText="1"/>
      <protection hidden="1"/>
    </xf>
    <xf numFmtId="9" fontId="9" fillId="74" borderId="10">
      <alignment vertical="center" wrapText="1"/>
      <protection hidden="1"/>
    </xf>
    <xf numFmtId="9" fontId="9" fillId="74" borderId="10">
      <alignment vertical="center" wrapText="1"/>
      <protection hidden="1"/>
    </xf>
    <xf numFmtId="240" fontId="9" fillId="74" borderId="10">
      <alignment vertical="center" wrapText="1"/>
      <protection hidden="1"/>
    </xf>
    <xf numFmtId="240" fontId="9" fillId="74" borderId="10">
      <alignment vertical="center" wrapText="1"/>
      <protection hidden="1"/>
    </xf>
    <xf numFmtId="240" fontId="9" fillId="74" borderId="10">
      <alignment vertical="center" wrapText="1"/>
      <protection hidden="1"/>
    </xf>
    <xf numFmtId="240" fontId="9" fillId="74" borderId="10">
      <alignment vertical="center" wrapText="1"/>
      <protection hidden="1"/>
    </xf>
    <xf numFmtId="240" fontId="9" fillId="74" borderId="10">
      <alignment vertical="center" wrapText="1"/>
      <protection hidden="1"/>
    </xf>
    <xf numFmtId="240" fontId="9" fillId="74" borderId="10">
      <alignment vertical="center" wrapText="1"/>
      <protection hidden="1"/>
    </xf>
    <xf numFmtId="240" fontId="9" fillId="74" borderId="10">
      <alignment vertical="center" wrapText="1"/>
      <protection hidden="1"/>
    </xf>
    <xf numFmtId="240" fontId="9" fillId="74" borderId="10">
      <alignment vertical="center" wrapText="1"/>
      <protection hidden="1"/>
    </xf>
    <xf numFmtId="240" fontId="9" fillId="74" borderId="10">
      <alignment vertical="center" wrapText="1"/>
      <protection hidden="1"/>
    </xf>
    <xf numFmtId="240" fontId="9" fillId="74" borderId="10">
      <alignment vertical="center" wrapText="1"/>
      <protection hidden="1"/>
    </xf>
    <xf numFmtId="240" fontId="9" fillId="74" borderId="10">
      <alignment vertical="center" wrapText="1"/>
      <protection hidden="1"/>
    </xf>
    <xf numFmtId="240" fontId="9" fillId="74" borderId="10">
      <alignment vertical="center" wrapText="1"/>
      <protection hidden="1"/>
    </xf>
    <xf numFmtId="240" fontId="9" fillId="74" borderId="10">
      <alignment vertical="center" wrapText="1"/>
      <protection hidden="1"/>
    </xf>
    <xf numFmtId="240" fontId="9" fillId="74" borderId="10">
      <alignment vertical="center" wrapText="1"/>
      <protection hidden="1"/>
    </xf>
    <xf numFmtId="240" fontId="9" fillId="74" borderId="10">
      <alignment vertical="center" wrapText="1"/>
      <protection hidden="1"/>
    </xf>
    <xf numFmtId="240" fontId="9" fillId="74" borderId="10">
      <alignment vertical="center" wrapText="1"/>
      <protection hidden="1"/>
    </xf>
    <xf numFmtId="240" fontId="9" fillId="74" borderId="10">
      <alignment vertical="center" wrapText="1"/>
      <protection hidden="1"/>
    </xf>
    <xf numFmtId="240" fontId="9" fillId="74" borderId="10">
      <alignment vertical="center" wrapText="1"/>
      <protection hidden="1"/>
    </xf>
    <xf numFmtId="240" fontId="9" fillId="74" borderId="10">
      <alignment vertical="center" wrapText="1"/>
      <protection hidden="1"/>
    </xf>
    <xf numFmtId="240" fontId="9" fillId="74" borderId="10">
      <alignment vertical="center" wrapText="1"/>
      <protection hidden="1"/>
    </xf>
    <xf numFmtId="240" fontId="9" fillId="74" borderId="10">
      <alignment vertical="center" wrapText="1"/>
      <protection hidden="1"/>
    </xf>
    <xf numFmtId="240" fontId="9" fillId="74" borderId="10">
      <alignment vertical="center" wrapText="1"/>
      <protection hidden="1"/>
    </xf>
    <xf numFmtId="240" fontId="9" fillId="74" borderId="10">
      <alignment vertical="center" wrapText="1"/>
      <protection hidden="1"/>
    </xf>
    <xf numFmtId="240" fontId="9" fillId="74" borderId="10">
      <alignment vertical="center" wrapText="1"/>
      <protection hidden="1"/>
    </xf>
    <xf numFmtId="240" fontId="9" fillId="74" borderId="10">
      <alignment vertical="center" wrapText="1"/>
      <protection hidden="1"/>
    </xf>
    <xf numFmtId="240" fontId="9" fillId="74" borderId="10">
      <alignment vertical="center" wrapText="1"/>
      <protection hidden="1"/>
    </xf>
    <xf numFmtId="240" fontId="9" fillId="74" borderId="10">
      <alignment vertical="center" wrapText="1"/>
      <protection hidden="1"/>
    </xf>
    <xf numFmtId="240" fontId="9" fillId="74" borderId="10">
      <alignment vertical="center" wrapText="1"/>
      <protection hidden="1"/>
    </xf>
    <xf numFmtId="240" fontId="9" fillId="74" borderId="10">
      <alignment vertical="center" wrapText="1"/>
      <protection hidden="1"/>
    </xf>
    <xf numFmtId="240" fontId="9" fillId="74" borderId="10">
      <alignment vertical="center" wrapText="1"/>
      <protection hidden="1"/>
    </xf>
    <xf numFmtId="240" fontId="9" fillId="74" borderId="10">
      <alignment vertical="center" wrapText="1"/>
      <protection hidden="1"/>
    </xf>
    <xf numFmtId="240" fontId="9" fillId="74" borderId="10">
      <alignment vertical="center" wrapText="1"/>
      <protection hidden="1"/>
    </xf>
    <xf numFmtId="240" fontId="9" fillId="74" borderId="10">
      <alignment vertical="center" wrapText="1"/>
      <protection hidden="1"/>
    </xf>
    <xf numFmtId="240" fontId="9" fillId="74" borderId="10">
      <alignment vertical="center" wrapText="1"/>
      <protection hidden="1"/>
    </xf>
    <xf numFmtId="240" fontId="9" fillId="74" borderId="10">
      <alignment vertical="center" wrapText="1"/>
      <protection hidden="1"/>
    </xf>
    <xf numFmtId="240" fontId="9" fillId="74" borderId="10">
      <alignment vertical="center" wrapText="1"/>
      <protection hidden="1"/>
    </xf>
    <xf numFmtId="240" fontId="9" fillId="74" borderId="10">
      <alignment vertical="center" wrapText="1"/>
      <protection hidden="1"/>
    </xf>
    <xf numFmtId="240" fontId="9" fillId="74" borderId="10">
      <alignment vertical="center" wrapText="1"/>
      <protection hidden="1"/>
    </xf>
    <xf numFmtId="240" fontId="9" fillId="74" borderId="10">
      <alignment vertical="center" wrapText="1"/>
      <protection hidden="1"/>
    </xf>
    <xf numFmtId="240" fontId="9" fillId="74" borderId="10">
      <alignment vertical="center" wrapText="1"/>
      <protection hidden="1"/>
    </xf>
    <xf numFmtId="240" fontId="9" fillId="74" borderId="10">
      <alignment vertical="center" wrapText="1"/>
      <protection hidden="1"/>
    </xf>
    <xf numFmtId="240" fontId="9" fillId="74" borderId="10">
      <alignment vertical="center" wrapText="1"/>
      <protection hidden="1"/>
    </xf>
    <xf numFmtId="240" fontId="9" fillId="74" borderId="10">
      <alignment vertical="center" wrapText="1"/>
      <protection hidden="1"/>
    </xf>
    <xf numFmtId="240" fontId="9" fillId="74" borderId="10">
      <alignment vertical="center" wrapText="1"/>
      <protection hidden="1"/>
    </xf>
    <xf numFmtId="240" fontId="9" fillId="74" borderId="10">
      <alignment vertical="center" wrapText="1"/>
      <protection hidden="1"/>
    </xf>
    <xf numFmtId="240" fontId="9" fillId="74" borderId="10">
      <alignment vertical="center" wrapText="1"/>
      <protection hidden="1"/>
    </xf>
    <xf numFmtId="240" fontId="9" fillId="74" borderId="10">
      <alignment vertical="center" wrapText="1"/>
      <protection hidden="1"/>
    </xf>
    <xf numFmtId="240" fontId="9" fillId="74" borderId="10">
      <alignment vertical="center" wrapText="1"/>
      <protection hidden="1"/>
    </xf>
    <xf numFmtId="240" fontId="9" fillId="74" borderId="10">
      <alignment vertical="center" wrapText="1"/>
      <protection hidden="1"/>
    </xf>
    <xf numFmtId="240" fontId="9" fillId="74" borderId="10">
      <alignment vertical="center" wrapText="1"/>
      <protection hidden="1"/>
    </xf>
    <xf numFmtId="240" fontId="9" fillId="74" borderId="10">
      <alignment vertical="center" wrapText="1"/>
      <protection hidden="1"/>
    </xf>
    <xf numFmtId="240" fontId="9" fillId="74" borderId="10">
      <alignment vertical="center" wrapText="1"/>
      <protection hidden="1"/>
    </xf>
    <xf numFmtId="240" fontId="9" fillId="74" borderId="10">
      <alignment vertical="center" wrapText="1"/>
      <protection hidden="1"/>
    </xf>
    <xf numFmtId="240" fontId="9" fillId="74" borderId="10">
      <alignment vertical="center" wrapText="1"/>
      <protection hidden="1"/>
    </xf>
    <xf numFmtId="240" fontId="9" fillId="74" borderId="10">
      <alignment vertical="center" wrapText="1"/>
      <protection hidden="1"/>
    </xf>
    <xf numFmtId="240" fontId="9" fillId="74" borderId="10">
      <alignment vertical="center" wrapText="1"/>
      <protection hidden="1"/>
    </xf>
    <xf numFmtId="240" fontId="9" fillId="74" borderId="10">
      <alignment vertical="center" wrapText="1"/>
      <protection hidden="1"/>
    </xf>
    <xf numFmtId="240" fontId="9" fillId="74" borderId="10">
      <alignment vertical="center" wrapText="1"/>
      <protection hidden="1"/>
    </xf>
    <xf numFmtId="240" fontId="9" fillId="74" borderId="10">
      <alignment vertical="center" wrapText="1"/>
      <protection hidden="1"/>
    </xf>
    <xf numFmtId="240" fontId="9" fillId="74" borderId="10">
      <alignment vertical="center" wrapText="1"/>
      <protection hidden="1"/>
    </xf>
    <xf numFmtId="240" fontId="9" fillId="74" borderId="10">
      <alignment vertical="center" wrapText="1"/>
      <protection hidden="1"/>
    </xf>
    <xf numFmtId="240" fontId="9" fillId="74" borderId="10">
      <alignment vertical="center" wrapText="1"/>
      <protection hidden="1"/>
    </xf>
    <xf numFmtId="240" fontId="9" fillId="74" borderId="10">
      <alignment vertical="center" wrapText="1"/>
      <protection hidden="1"/>
    </xf>
    <xf numFmtId="240" fontId="9" fillId="74" borderId="10">
      <alignment vertical="center" wrapText="1"/>
      <protection hidden="1"/>
    </xf>
    <xf numFmtId="240" fontId="9" fillId="74" borderId="10">
      <alignment vertical="center" wrapText="1"/>
      <protection hidden="1"/>
    </xf>
    <xf numFmtId="240" fontId="9" fillId="74" borderId="10">
      <alignment vertical="center" wrapText="1"/>
      <protection hidden="1"/>
    </xf>
    <xf numFmtId="240" fontId="9" fillId="74" borderId="10">
      <alignment vertical="center" wrapText="1"/>
      <protection hidden="1"/>
    </xf>
    <xf numFmtId="240" fontId="9" fillId="74" borderId="10">
      <alignment vertical="center" wrapText="1"/>
      <protection hidden="1"/>
    </xf>
    <xf numFmtId="240" fontId="9" fillId="74" borderId="10">
      <alignment vertical="center" wrapText="1"/>
      <protection hidden="1"/>
    </xf>
    <xf numFmtId="240" fontId="9" fillId="74" borderId="10">
      <alignment vertical="center" wrapText="1"/>
      <protection hidden="1"/>
    </xf>
    <xf numFmtId="240" fontId="9" fillId="74" borderId="10">
      <alignment vertical="center" wrapText="1"/>
      <protection hidden="1"/>
    </xf>
    <xf numFmtId="10" fontId="9" fillId="74" borderId="10">
      <alignment vertical="center" wrapText="1"/>
      <protection hidden="1"/>
    </xf>
    <xf numFmtId="10" fontId="9" fillId="74" borderId="10">
      <alignment vertical="center" wrapText="1"/>
      <protection hidden="1"/>
    </xf>
    <xf numFmtId="10" fontId="9" fillId="74" borderId="10">
      <alignment vertical="center" wrapText="1"/>
      <protection hidden="1"/>
    </xf>
    <xf numFmtId="10" fontId="9" fillId="74" borderId="10">
      <alignment vertical="center" wrapText="1"/>
      <protection hidden="1"/>
    </xf>
    <xf numFmtId="10" fontId="9" fillId="74" borderId="10">
      <alignment vertical="center" wrapText="1"/>
      <protection hidden="1"/>
    </xf>
    <xf numFmtId="10" fontId="9" fillId="74" borderId="10">
      <alignment vertical="center" wrapText="1"/>
      <protection hidden="1"/>
    </xf>
    <xf numFmtId="10" fontId="9" fillId="74" borderId="10">
      <alignment vertical="center" wrapText="1"/>
      <protection hidden="1"/>
    </xf>
    <xf numFmtId="10" fontId="9" fillId="74" borderId="10">
      <alignment vertical="center" wrapText="1"/>
      <protection hidden="1"/>
    </xf>
    <xf numFmtId="10" fontId="9" fillId="74" borderId="10">
      <alignment vertical="center" wrapText="1"/>
      <protection hidden="1"/>
    </xf>
    <xf numFmtId="10" fontId="9" fillId="74" borderId="10">
      <alignment vertical="center" wrapText="1"/>
      <protection hidden="1"/>
    </xf>
    <xf numFmtId="10" fontId="9" fillId="74" borderId="10">
      <alignment vertical="center" wrapText="1"/>
      <protection hidden="1"/>
    </xf>
    <xf numFmtId="10" fontId="9" fillId="74" borderId="10">
      <alignment vertical="center" wrapText="1"/>
      <protection hidden="1"/>
    </xf>
    <xf numFmtId="10" fontId="9" fillId="74" borderId="10">
      <alignment vertical="center" wrapText="1"/>
      <protection hidden="1"/>
    </xf>
    <xf numFmtId="10" fontId="9" fillId="74" borderId="10">
      <alignment vertical="center" wrapText="1"/>
      <protection hidden="1"/>
    </xf>
    <xf numFmtId="10" fontId="9" fillId="74" borderId="10">
      <alignment vertical="center" wrapText="1"/>
      <protection hidden="1"/>
    </xf>
    <xf numFmtId="10" fontId="9" fillId="74" borderId="10">
      <alignment vertical="center" wrapText="1"/>
      <protection hidden="1"/>
    </xf>
    <xf numFmtId="10" fontId="9" fillId="74" borderId="10">
      <alignment vertical="center" wrapText="1"/>
      <protection hidden="1"/>
    </xf>
    <xf numFmtId="10" fontId="9" fillId="74" borderId="10">
      <alignment vertical="center" wrapText="1"/>
      <protection hidden="1"/>
    </xf>
    <xf numFmtId="10" fontId="9" fillId="74" borderId="10">
      <alignment vertical="center" wrapText="1"/>
      <protection hidden="1"/>
    </xf>
    <xf numFmtId="10" fontId="9" fillId="74" borderId="10">
      <alignment vertical="center" wrapText="1"/>
      <protection hidden="1"/>
    </xf>
    <xf numFmtId="10" fontId="9" fillId="74" borderId="10">
      <alignment vertical="center" wrapText="1"/>
      <protection hidden="1"/>
    </xf>
    <xf numFmtId="10" fontId="9" fillId="74" borderId="10">
      <alignment vertical="center" wrapText="1"/>
      <protection hidden="1"/>
    </xf>
    <xf numFmtId="10" fontId="9" fillId="74" borderId="10">
      <alignment vertical="center" wrapText="1"/>
      <protection hidden="1"/>
    </xf>
    <xf numFmtId="10" fontId="9" fillId="74" borderId="10">
      <alignment vertical="center" wrapText="1"/>
      <protection hidden="1"/>
    </xf>
    <xf numFmtId="10" fontId="9" fillId="74" borderId="10">
      <alignment vertical="center" wrapText="1"/>
      <protection hidden="1"/>
    </xf>
    <xf numFmtId="10" fontId="9" fillId="74" borderId="10">
      <alignment vertical="center" wrapText="1"/>
      <protection hidden="1"/>
    </xf>
    <xf numFmtId="10" fontId="9" fillId="74" borderId="10">
      <alignment vertical="center" wrapText="1"/>
      <protection hidden="1"/>
    </xf>
    <xf numFmtId="10" fontId="9" fillId="74" borderId="10">
      <alignment vertical="center" wrapText="1"/>
      <protection hidden="1"/>
    </xf>
    <xf numFmtId="10" fontId="9" fillId="74" borderId="10">
      <alignment vertical="center" wrapText="1"/>
      <protection hidden="1"/>
    </xf>
    <xf numFmtId="10" fontId="9" fillId="74" borderId="10">
      <alignment vertical="center" wrapText="1"/>
      <protection hidden="1"/>
    </xf>
    <xf numFmtId="10" fontId="9" fillId="74" borderId="10">
      <alignment vertical="center" wrapText="1"/>
      <protection hidden="1"/>
    </xf>
    <xf numFmtId="10" fontId="9" fillId="74" borderId="10">
      <alignment vertical="center" wrapText="1"/>
      <protection hidden="1"/>
    </xf>
    <xf numFmtId="10" fontId="9" fillId="74" borderId="10">
      <alignment vertical="center" wrapText="1"/>
      <protection hidden="1"/>
    </xf>
    <xf numFmtId="10" fontId="9" fillId="74" borderId="10">
      <alignment vertical="center" wrapText="1"/>
      <protection hidden="1"/>
    </xf>
    <xf numFmtId="10" fontId="9" fillId="74" borderId="10">
      <alignment vertical="center" wrapText="1"/>
      <protection hidden="1"/>
    </xf>
    <xf numFmtId="10" fontId="9" fillId="74" borderId="10">
      <alignment vertical="center" wrapText="1"/>
      <protection hidden="1"/>
    </xf>
    <xf numFmtId="10" fontId="9" fillId="74" borderId="10">
      <alignment vertical="center" wrapText="1"/>
      <protection hidden="1"/>
    </xf>
    <xf numFmtId="10" fontId="9" fillId="74" borderId="10">
      <alignment vertical="center" wrapText="1"/>
      <protection hidden="1"/>
    </xf>
    <xf numFmtId="10" fontId="9" fillId="74" borderId="10">
      <alignment vertical="center" wrapText="1"/>
      <protection hidden="1"/>
    </xf>
    <xf numFmtId="10" fontId="9" fillId="74" borderId="10">
      <alignment vertical="center" wrapText="1"/>
      <protection hidden="1"/>
    </xf>
    <xf numFmtId="10" fontId="9" fillId="74" borderId="10">
      <alignment vertical="center" wrapText="1"/>
      <protection hidden="1"/>
    </xf>
    <xf numFmtId="10" fontId="9" fillId="74" borderId="10">
      <alignment vertical="center" wrapText="1"/>
      <protection hidden="1"/>
    </xf>
    <xf numFmtId="10" fontId="9" fillId="74" borderId="10">
      <alignment vertical="center" wrapText="1"/>
      <protection hidden="1"/>
    </xf>
    <xf numFmtId="10" fontId="9" fillId="74" borderId="10">
      <alignment vertical="center" wrapText="1"/>
      <protection hidden="1"/>
    </xf>
    <xf numFmtId="10" fontId="9" fillId="74" borderId="10">
      <alignment vertical="center" wrapText="1"/>
      <protection hidden="1"/>
    </xf>
    <xf numFmtId="10" fontId="9" fillId="74" borderId="10">
      <alignment vertical="center" wrapText="1"/>
      <protection hidden="1"/>
    </xf>
    <xf numFmtId="10" fontId="9" fillId="74" borderId="10">
      <alignment vertical="center" wrapText="1"/>
      <protection hidden="1"/>
    </xf>
    <xf numFmtId="10" fontId="9" fillId="74" borderId="10">
      <alignment vertical="center" wrapText="1"/>
      <protection hidden="1"/>
    </xf>
    <xf numFmtId="10" fontId="9" fillId="74" borderId="10">
      <alignment vertical="center" wrapText="1"/>
      <protection hidden="1"/>
    </xf>
    <xf numFmtId="10" fontId="9" fillId="74" borderId="10">
      <alignment vertical="center" wrapText="1"/>
      <protection hidden="1"/>
    </xf>
    <xf numFmtId="10" fontId="9" fillId="74" borderId="10">
      <alignment vertical="center" wrapText="1"/>
      <protection hidden="1"/>
    </xf>
    <xf numFmtId="10" fontId="9" fillId="74" borderId="10">
      <alignment vertical="center" wrapText="1"/>
      <protection hidden="1"/>
    </xf>
    <xf numFmtId="10" fontId="9" fillId="74" borderId="10">
      <alignment vertical="center" wrapText="1"/>
      <protection hidden="1"/>
    </xf>
    <xf numFmtId="10" fontId="9" fillId="74" borderId="10">
      <alignment vertical="center" wrapText="1"/>
      <protection hidden="1"/>
    </xf>
    <xf numFmtId="10" fontId="9" fillId="74" borderId="10">
      <alignment vertical="center" wrapText="1"/>
      <protection hidden="1"/>
    </xf>
    <xf numFmtId="10" fontId="9" fillId="74" borderId="10">
      <alignment vertical="center" wrapText="1"/>
      <protection hidden="1"/>
    </xf>
    <xf numFmtId="10" fontId="9" fillId="74" borderId="10">
      <alignment vertical="center" wrapText="1"/>
      <protection hidden="1"/>
    </xf>
    <xf numFmtId="10" fontId="9" fillId="74" borderId="10">
      <alignment vertical="center" wrapText="1"/>
      <protection hidden="1"/>
    </xf>
    <xf numFmtId="10" fontId="9" fillId="74" borderId="10">
      <alignment vertical="center" wrapText="1"/>
      <protection hidden="1"/>
    </xf>
    <xf numFmtId="10" fontId="9" fillId="74" borderId="10">
      <alignment vertical="center" wrapText="1"/>
      <protection hidden="1"/>
    </xf>
    <xf numFmtId="10" fontId="9" fillId="74" borderId="10">
      <alignment vertical="center" wrapText="1"/>
      <protection hidden="1"/>
    </xf>
    <xf numFmtId="10" fontId="9" fillId="74" borderId="10">
      <alignment vertical="center" wrapText="1"/>
      <protection hidden="1"/>
    </xf>
    <xf numFmtId="10" fontId="9" fillId="74" borderId="10">
      <alignment vertical="center" wrapText="1"/>
      <protection hidden="1"/>
    </xf>
    <xf numFmtId="10" fontId="9" fillId="74" borderId="10">
      <alignment vertical="center" wrapText="1"/>
      <protection hidden="1"/>
    </xf>
    <xf numFmtId="10" fontId="9" fillId="74" borderId="10">
      <alignment vertical="center" wrapText="1"/>
      <protection hidden="1"/>
    </xf>
    <xf numFmtId="10" fontId="9" fillId="74" borderId="10">
      <alignment vertical="center" wrapText="1"/>
      <protection hidden="1"/>
    </xf>
    <xf numFmtId="10" fontId="9" fillId="74" borderId="10">
      <alignment vertical="center" wrapText="1"/>
      <protection hidden="1"/>
    </xf>
    <xf numFmtId="10" fontId="9" fillId="74" borderId="10">
      <alignment vertical="center" wrapText="1"/>
      <protection hidden="1"/>
    </xf>
    <xf numFmtId="10" fontId="9" fillId="74" borderId="10">
      <alignment vertical="center" wrapText="1"/>
      <protection hidden="1"/>
    </xf>
    <xf numFmtId="10" fontId="9" fillId="74" borderId="10">
      <alignment vertical="center" wrapText="1"/>
      <protection hidden="1"/>
    </xf>
    <xf numFmtId="10" fontId="9" fillId="74" borderId="10">
      <alignment vertical="center" wrapText="1"/>
      <protection hidden="1"/>
    </xf>
    <xf numFmtId="256" fontId="9" fillId="74" borderId="10">
      <alignment vertical="center" wrapText="1"/>
      <protection hidden="1"/>
    </xf>
    <xf numFmtId="256" fontId="9" fillId="74" borderId="10">
      <alignment vertical="center" wrapText="1"/>
      <protection hidden="1"/>
    </xf>
    <xf numFmtId="256" fontId="9" fillId="74" borderId="10">
      <alignment vertical="center" wrapText="1"/>
      <protection hidden="1"/>
    </xf>
    <xf numFmtId="256" fontId="9" fillId="74" borderId="10">
      <alignment vertical="center" wrapText="1"/>
      <protection hidden="1"/>
    </xf>
    <xf numFmtId="256" fontId="9" fillId="74" borderId="10">
      <alignment vertical="center" wrapText="1"/>
      <protection hidden="1"/>
    </xf>
    <xf numFmtId="256" fontId="9" fillId="74" borderId="10">
      <alignment vertical="center" wrapText="1"/>
      <protection hidden="1"/>
    </xf>
    <xf numFmtId="256" fontId="9" fillId="74" borderId="10">
      <alignment vertical="center" wrapText="1"/>
      <protection hidden="1"/>
    </xf>
    <xf numFmtId="256" fontId="9" fillId="74" borderId="10">
      <alignment vertical="center" wrapText="1"/>
      <protection hidden="1"/>
    </xf>
    <xf numFmtId="256" fontId="9" fillId="74" borderId="10">
      <alignment vertical="center" wrapText="1"/>
      <protection hidden="1"/>
    </xf>
    <xf numFmtId="256" fontId="9" fillId="74" borderId="10">
      <alignment vertical="center" wrapText="1"/>
      <protection hidden="1"/>
    </xf>
    <xf numFmtId="256" fontId="9" fillId="74" borderId="10">
      <alignment vertical="center" wrapText="1"/>
      <protection hidden="1"/>
    </xf>
    <xf numFmtId="256" fontId="9" fillId="74" borderId="10">
      <alignment vertical="center" wrapText="1"/>
      <protection hidden="1"/>
    </xf>
    <xf numFmtId="256" fontId="9" fillId="74" borderId="10">
      <alignment vertical="center" wrapText="1"/>
      <protection hidden="1"/>
    </xf>
    <xf numFmtId="256" fontId="9" fillId="74" borderId="10">
      <alignment vertical="center" wrapText="1"/>
      <protection hidden="1"/>
    </xf>
    <xf numFmtId="256" fontId="9" fillId="74" borderId="10">
      <alignment vertical="center" wrapText="1"/>
      <protection hidden="1"/>
    </xf>
    <xf numFmtId="256" fontId="9" fillId="74" borderId="10">
      <alignment vertical="center" wrapText="1"/>
      <protection hidden="1"/>
    </xf>
    <xf numFmtId="256" fontId="9" fillId="74" borderId="10">
      <alignment vertical="center" wrapText="1"/>
      <protection hidden="1"/>
    </xf>
    <xf numFmtId="256" fontId="9" fillId="74" borderId="10">
      <alignment vertical="center" wrapText="1"/>
      <protection hidden="1"/>
    </xf>
    <xf numFmtId="256" fontId="9" fillId="74" borderId="10">
      <alignment vertical="center" wrapText="1"/>
      <protection hidden="1"/>
    </xf>
    <xf numFmtId="256" fontId="9" fillId="74" borderId="10">
      <alignment vertical="center" wrapText="1"/>
      <protection hidden="1"/>
    </xf>
    <xf numFmtId="256" fontId="9" fillId="74" borderId="10">
      <alignment vertical="center" wrapText="1"/>
      <protection hidden="1"/>
    </xf>
    <xf numFmtId="256" fontId="9" fillId="74" borderId="10">
      <alignment vertical="center" wrapText="1"/>
      <protection hidden="1"/>
    </xf>
    <xf numFmtId="256" fontId="9" fillId="74" borderId="10">
      <alignment vertical="center" wrapText="1"/>
      <protection hidden="1"/>
    </xf>
    <xf numFmtId="256" fontId="9" fillId="74" borderId="10">
      <alignment vertical="center" wrapText="1"/>
      <protection hidden="1"/>
    </xf>
    <xf numFmtId="256" fontId="9" fillId="74" borderId="10">
      <alignment vertical="center" wrapText="1"/>
      <protection hidden="1"/>
    </xf>
    <xf numFmtId="256" fontId="9" fillId="74" borderId="10">
      <alignment vertical="center" wrapText="1"/>
      <protection hidden="1"/>
    </xf>
    <xf numFmtId="256" fontId="9" fillId="74" borderId="10">
      <alignment vertical="center" wrapText="1"/>
      <protection hidden="1"/>
    </xf>
    <xf numFmtId="256" fontId="9" fillId="74" borderId="10">
      <alignment vertical="center" wrapText="1"/>
      <protection hidden="1"/>
    </xf>
    <xf numFmtId="256" fontId="9" fillId="74" borderId="10">
      <alignment vertical="center" wrapText="1"/>
      <protection hidden="1"/>
    </xf>
    <xf numFmtId="256" fontId="9" fillId="74" borderId="10">
      <alignment vertical="center" wrapText="1"/>
      <protection hidden="1"/>
    </xf>
    <xf numFmtId="256" fontId="9" fillId="74" borderId="10">
      <alignment vertical="center" wrapText="1"/>
      <protection hidden="1"/>
    </xf>
    <xf numFmtId="256" fontId="9" fillId="74" borderId="10">
      <alignment vertical="center" wrapText="1"/>
      <protection hidden="1"/>
    </xf>
    <xf numFmtId="256" fontId="9" fillId="74" borderId="10">
      <alignment vertical="center" wrapText="1"/>
      <protection hidden="1"/>
    </xf>
    <xf numFmtId="256" fontId="9" fillId="74" borderId="10">
      <alignment vertical="center" wrapText="1"/>
      <protection hidden="1"/>
    </xf>
    <xf numFmtId="256" fontId="9" fillId="74" borderId="10">
      <alignment vertical="center" wrapText="1"/>
      <protection hidden="1"/>
    </xf>
    <xf numFmtId="256" fontId="9" fillId="74" borderId="10">
      <alignment vertical="center" wrapText="1"/>
      <protection hidden="1"/>
    </xf>
    <xf numFmtId="256" fontId="9" fillId="74" borderId="10">
      <alignment vertical="center" wrapText="1"/>
      <protection hidden="1"/>
    </xf>
    <xf numFmtId="256" fontId="9" fillId="74" borderId="10">
      <alignment vertical="center" wrapText="1"/>
      <protection hidden="1"/>
    </xf>
    <xf numFmtId="256" fontId="9" fillId="74" borderId="10">
      <alignment vertical="center" wrapText="1"/>
      <protection hidden="1"/>
    </xf>
    <xf numFmtId="256" fontId="9" fillId="74" borderId="10">
      <alignment vertical="center" wrapText="1"/>
      <protection hidden="1"/>
    </xf>
    <xf numFmtId="256" fontId="9" fillId="74" borderId="10">
      <alignment vertical="center" wrapText="1"/>
      <protection hidden="1"/>
    </xf>
    <xf numFmtId="256" fontId="9" fillId="74" borderId="10">
      <alignment vertical="center" wrapText="1"/>
      <protection hidden="1"/>
    </xf>
    <xf numFmtId="256" fontId="9" fillId="74" borderId="10">
      <alignment vertical="center" wrapText="1"/>
      <protection hidden="1"/>
    </xf>
    <xf numFmtId="256" fontId="9" fillId="74" borderId="10">
      <alignment vertical="center" wrapText="1"/>
      <protection hidden="1"/>
    </xf>
    <xf numFmtId="256" fontId="9" fillId="74" borderId="10">
      <alignment vertical="center" wrapText="1"/>
      <protection hidden="1"/>
    </xf>
    <xf numFmtId="256" fontId="9" fillId="74" borderId="10">
      <alignment vertical="center" wrapText="1"/>
      <protection hidden="1"/>
    </xf>
    <xf numFmtId="256" fontId="9" fillId="74" borderId="10">
      <alignment vertical="center" wrapText="1"/>
      <protection hidden="1"/>
    </xf>
    <xf numFmtId="256" fontId="9" fillId="74" borderId="10">
      <alignment vertical="center" wrapText="1"/>
      <protection hidden="1"/>
    </xf>
    <xf numFmtId="256" fontId="9" fillId="74" borderId="10">
      <alignment vertical="center" wrapText="1"/>
      <protection hidden="1"/>
    </xf>
    <xf numFmtId="256" fontId="9" fillId="74" borderId="10">
      <alignment vertical="center" wrapText="1"/>
      <protection hidden="1"/>
    </xf>
    <xf numFmtId="256" fontId="9" fillId="74" borderId="10">
      <alignment vertical="center" wrapText="1"/>
      <protection hidden="1"/>
    </xf>
    <xf numFmtId="256" fontId="9" fillId="74" borderId="10">
      <alignment vertical="center" wrapText="1"/>
      <protection hidden="1"/>
    </xf>
    <xf numFmtId="256" fontId="9" fillId="74" borderId="10">
      <alignment vertical="center" wrapText="1"/>
      <protection hidden="1"/>
    </xf>
    <xf numFmtId="256" fontId="9" fillId="74" borderId="10">
      <alignment vertical="center" wrapText="1"/>
      <protection hidden="1"/>
    </xf>
    <xf numFmtId="256" fontId="9" fillId="74" borderId="10">
      <alignment vertical="center" wrapText="1"/>
      <protection hidden="1"/>
    </xf>
    <xf numFmtId="256" fontId="9" fillId="74" borderId="10">
      <alignment vertical="center" wrapText="1"/>
      <protection hidden="1"/>
    </xf>
    <xf numFmtId="256" fontId="9" fillId="74" borderId="10">
      <alignment vertical="center" wrapText="1"/>
      <protection hidden="1"/>
    </xf>
    <xf numFmtId="256" fontId="9" fillId="74" borderId="10">
      <alignment vertical="center" wrapText="1"/>
      <protection hidden="1"/>
    </xf>
    <xf numFmtId="256" fontId="9" fillId="74" borderId="10">
      <alignment vertical="center" wrapText="1"/>
      <protection hidden="1"/>
    </xf>
    <xf numFmtId="256" fontId="9" fillId="74" borderId="10">
      <alignment vertical="center" wrapText="1"/>
      <protection hidden="1"/>
    </xf>
    <xf numFmtId="256" fontId="9" fillId="74" borderId="10">
      <alignment vertical="center" wrapText="1"/>
      <protection hidden="1"/>
    </xf>
    <xf numFmtId="256" fontId="9" fillId="74" borderId="10">
      <alignment vertical="center" wrapText="1"/>
      <protection hidden="1"/>
    </xf>
    <xf numFmtId="256" fontId="9" fillId="74" borderId="10">
      <alignment vertical="center" wrapText="1"/>
      <protection hidden="1"/>
    </xf>
    <xf numFmtId="256" fontId="9" fillId="74" borderId="10">
      <alignment vertical="center" wrapText="1"/>
      <protection hidden="1"/>
    </xf>
    <xf numFmtId="256" fontId="9" fillId="74" borderId="10">
      <alignment vertical="center" wrapText="1"/>
      <protection hidden="1"/>
    </xf>
    <xf numFmtId="256" fontId="9" fillId="74" borderId="10">
      <alignment vertical="center" wrapText="1"/>
      <protection hidden="1"/>
    </xf>
    <xf numFmtId="256" fontId="9" fillId="74" borderId="10">
      <alignment vertical="center" wrapText="1"/>
      <protection hidden="1"/>
    </xf>
    <xf numFmtId="256" fontId="9" fillId="74" borderId="10">
      <alignment vertical="center" wrapText="1"/>
      <protection hidden="1"/>
    </xf>
    <xf numFmtId="256" fontId="9" fillId="74" borderId="10">
      <alignment vertical="center" wrapText="1"/>
      <protection hidden="1"/>
    </xf>
    <xf numFmtId="256" fontId="9" fillId="74" borderId="10">
      <alignment vertical="center" wrapText="1"/>
      <protection hidden="1"/>
    </xf>
    <xf numFmtId="256" fontId="9" fillId="74" borderId="10">
      <alignment vertical="center" wrapText="1"/>
      <protection hidden="1"/>
    </xf>
    <xf numFmtId="0" fontId="9" fillId="74" borderId="10">
      <alignment vertical="center" wrapText="1"/>
      <protection hidden="1"/>
    </xf>
    <xf numFmtId="0" fontId="9" fillId="74" borderId="10">
      <alignment vertical="center" wrapText="1"/>
      <protection hidden="1"/>
    </xf>
    <xf numFmtId="0" fontId="9" fillId="74" borderId="10">
      <alignment vertical="center" wrapText="1"/>
      <protection hidden="1"/>
    </xf>
    <xf numFmtId="0" fontId="9" fillId="74" borderId="10">
      <alignment vertical="center" wrapText="1"/>
      <protection hidden="1"/>
    </xf>
    <xf numFmtId="0" fontId="9" fillId="74" borderId="10">
      <alignment vertical="center" wrapText="1"/>
      <protection hidden="1"/>
    </xf>
    <xf numFmtId="0" fontId="9" fillId="74" borderId="10">
      <alignment vertical="center" wrapText="1"/>
      <protection hidden="1"/>
    </xf>
    <xf numFmtId="0" fontId="9" fillId="74" borderId="10">
      <alignment vertical="center" wrapText="1"/>
      <protection hidden="1"/>
    </xf>
    <xf numFmtId="0" fontId="9" fillId="74" borderId="10">
      <alignment vertical="center" wrapText="1"/>
      <protection hidden="1"/>
    </xf>
    <xf numFmtId="0" fontId="9" fillId="74" borderId="10">
      <alignment vertical="center" wrapText="1"/>
      <protection hidden="1"/>
    </xf>
    <xf numFmtId="0" fontId="9" fillId="74" borderId="10">
      <alignment vertical="center" wrapText="1"/>
      <protection hidden="1"/>
    </xf>
    <xf numFmtId="0" fontId="9" fillId="74" borderId="10">
      <alignment vertical="center" wrapText="1"/>
      <protection hidden="1"/>
    </xf>
    <xf numFmtId="0" fontId="9" fillId="74" borderId="10">
      <alignment vertical="center" wrapText="1"/>
      <protection hidden="1"/>
    </xf>
    <xf numFmtId="0" fontId="9" fillId="74" borderId="10">
      <alignment vertical="center" wrapText="1"/>
      <protection hidden="1"/>
    </xf>
    <xf numFmtId="0" fontId="9" fillId="74" borderId="10">
      <alignment vertical="center" wrapText="1"/>
      <protection hidden="1"/>
    </xf>
    <xf numFmtId="0" fontId="9" fillId="74" borderId="10">
      <alignment vertical="center" wrapText="1"/>
      <protection hidden="1"/>
    </xf>
    <xf numFmtId="0" fontId="9" fillId="74" borderId="10">
      <alignment vertical="center" wrapText="1"/>
      <protection hidden="1"/>
    </xf>
    <xf numFmtId="0" fontId="9" fillId="74" borderId="10">
      <alignment vertical="center" wrapText="1"/>
      <protection hidden="1"/>
    </xf>
    <xf numFmtId="0" fontId="9" fillId="74" borderId="10">
      <alignment vertical="center" wrapText="1"/>
      <protection hidden="1"/>
    </xf>
    <xf numFmtId="0" fontId="9" fillId="74" borderId="10">
      <alignment vertical="center" wrapText="1"/>
      <protection hidden="1"/>
    </xf>
    <xf numFmtId="0" fontId="9" fillId="74" borderId="10">
      <alignment vertical="center" wrapText="1"/>
      <protection hidden="1"/>
    </xf>
    <xf numFmtId="0" fontId="9" fillId="74" borderId="10">
      <alignment vertical="center" wrapText="1"/>
      <protection hidden="1"/>
    </xf>
    <xf numFmtId="0" fontId="9" fillId="74" borderId="10">
      <alignment vertical="center" wrapText="1"/>
      <protection hidden="1"/>
    </xf>
    <xf numFmtId="0" fontId="9" fillId="74" borderId="10">
      <alignment vertical="center" wrapText="1"/>
      <protection hidden="1"/>
    </xf>
    <xf numFmtId="0" fontId="9" fillId="74" borderId="10">
      <alignment vertical="center" wrapText="1"/>
      <protection hidden="1"/>
    </xf>
    <xf numFmtId="0" fontId="9" fillId="74" borderId="10">
      <alignment vertical="center" wrapText="1"/>
      <protection hidden="1"/>
    </xf>
    <xf numFmtId="0" fontId="9" fillId="74" borderId="10">
      <alignment vertical="center" wrapText="1"/>
      <protection hidden="1"/>
    </xf>
    <xf numFmtId="0" fontId="9" fillId="74" borderId="10">
      <alignment vertical="center" wrapText="1"/>
      <protection hidden="1"/>
    </xf>
    <xf numFmtId="0" fontId="9" fillId="74" borderId="10">
      <alignment vertical="center" wrapText="1"/>
      <protection hidden="1"/>
    </xf>
    <xf numFmtId="0" fontId="9" fillId="74" borderId="10">
      <alignment vertical="center" wrapText="1"/>
      <protection hidden="1"/>
    </xf>
    <xf numFmtId="0" fontId="9" fillId="74" borderId="10">
      <alignment vertical="center" wrapText="1"/>
      <protection hidden="1"/>
    </xf>
    <xf numFmtId="0" fontId="9" fillId="74" borderId="10">
      <alignment vertical="center" wrapText="1"/>
      <protection hidden="1"/>
    </xf>
    <xf numFmtId="0" fontId="9" fillId="74" borderId="10">
      <alignment vertical="center" wrapText="1"/>
      <protection hidden="1"/>
    </xf>
    <xf numFmtId="0" fontId="9" fillId="74" borderId="10">
      <alignment vertical="center" wrapText="1"/>
      <protection hidden="1"/>
    </xf>
    <xf numFmtId="0" fontId="9" fillId="74" borderId="10">
      <alignment vertical="center" wrapText="1"/>
      <protection hidden="1"/>
    </xf>
    <xf numFmtId="0" fontId="9" fillId="74" borderId="10">
      <alignment vertical="center" wrapText="1"/>
      <protection hidden="1"/>
    </xf>
    <xf numFmtId="0" fontId="9" fillId="74" borderId="10">
      <alignment vertical="center" wrapText="1"/>
      <protection hidden="1"/>
    </xf>
    <xf numFmtId="0" fontId="9" fillId="74" borderId="10">
      <alignment vertical="center" wrapText="1"/>
      <protection hidden="1"/>
    </xf>
    <xf numFmtId="0" fontId="9" fillId="74" borderId="10">
      <alignment vertical="center" wrapText="1"/>
      <protection hidden="1"/>
    </xf>
    <xf numFmtId="0" fontId="9" fillId="74" borderId="10">
      <alignment vertical="center" wrapText="1"/>
      <protection hidden="1"/>
    </xf>
    <xf numFmtId="0" fontId="9" fillId="74" borderId="10">
      <alignment vertical="center" wrapText="1"/>
      <protection hidden="1"/>
    </xf>
    <xf numFmtId="0" fontId="9" fillId="74" borderId="10">
      <alignment vertical="center" wrapText="1"/>
      <protection hidden="1"/>
    </xf>
    <xf numFmtId="0" fontId="9" fillId="74" borderId="10">
      <alignment vertical="center" wrapText="1"/>
      <protection hidden="1"/>
    </xf>
    <xf numFmtId="0" fontId="9" fillId="74" borderId="10">
      <alignment vertical="center" wrapText="1"/>
      <protection hidden="1"/>
    </xf>
    <xf numFmtId="0" fontId="9" fillId="74" borderId="10">
      <alignment vertical="center" wrapText="1"/>
      <protection hidden="1"/>
    </xf>
    <xf numFmtId="0" fontId="9" fillId="74" borderId="10">
      <alignment vertical="center" wrapText="1"/>
      <protection hidden="1"/>
    </xf>
    <xf numFmtId="0" fontId="9" fillId="74" borderId="10">
      <alignment vertical="center" wrapText="1"/>
      <protection hidden="1"/>
    </xf>
    <xf numFmtId="0" fontId="9" fillId="74" borderId="10">
      <alignment vertical="center" wrapText="1"/>
      <protection hidden="1"/>
    </xf>
    <xf numFmtId="0" fontId="9" fillId="74" borderId="10">
      <alignment vertical="center" wrapText="1"/>
      <protection hidden="1"/>
    </xf>
    <xf numFmtId="0" fontId="9" fillId="74" borderId="10">
      <alignment vertical="center" wrapText="1"/>
      <protection hidden="1"/>
    </xf>
    <xf numFmtId="0" fontId="9" fillId="74" borderId="10">
      <alignment vertical="center" wrapText="1"/>
      <protection hidden="1"/>
    </xf>
    <xf numFmtId="0" fontId="9" fillId="74" borderId="10">
      <alignment vertical="center" wrapText="1"/>
      <protection hidden="1"/>
    </xf>
    <xf numFmtId="0" fontId="9" fillId="74" borderId="10">
      <alignment vertical="center" wrapText="1"/>
      <protection hidden="1"/>
    </xf>
    <xf numFmtId="0" fontId="9" fillId="74" borderId="10">
      <alignment vertical="center" wrapText="1"/>
      <protection hidden="1"/>
    </xf>
    <xf numFmtId="0" fontId="9" fillId="74" borderId="10">
      <alignment vertical="center" wrapText="1"/>
      <protection hidden="1"/>
    </xf>
    <xf numFmtId="0" fontId="9" fillId="74" borderId="10">
      <alignment vertical="center" wrapText="1"/>
      <protection hidden="1"/>
    </xf>
    <xf numFmtId="0" fontId="9" fillId="74" borderId="10">
      <alignment vertical="center" wrapText="1"/>
      <protection hidden="1"/>
    </xf>
    <xf numFmtId="0" fontId="9" fillId="74" borderId="10">
      <alignment vertical="center" wrapText="1"/>
      <protection hidden="1"/>
    </xf>
    <xf numFmtId="0" fontId="9" fillId="74" borderId="10">
      <alignment vertical="center" wrapText="1"/>
      <protection hidden="1"/>
    </xf>
    <xf numFmtId="0" fontId="9" fillId="74" borderId="10">
      <alignment vertical="center" wrapText="1"/>
      <protection hidden="1"/>
    </xf>
    <xf numFmtId="0" fontId="9" fillId="74" borderId="10">
      <alignment vertical="center" wrapText="1"/>
      <protection hidden="1"/>
    </xf>
    <xf numFmtId="0" fontId="9" fillId="74" borderId="10">
      <alignment vertical="center" wrapText="1"/>
      <protection hidden="1"/>
    </xf>
    <xf numFmtId="0" fontId="9" fillId="74" borderId="10">
      <alignment vertical="center" wrapText="1"/>
      <protection hidden="1"/>
    </xf>
    <xf numFmtId="0" fontId="9" fillId="74" borderId="10">
      <alignment vertical="center" wrapText="1"/>
      <protection hidden="1"/>
    </xf>
    <xf numFmtId="0" fontId="9" fillId="74" borderId="10">
      <alignment vertical="center" wrapText="1"/>
      <protection hidden="1"/>
    </xf>
    <xf numFmtId="0" fontId="9" fillId="74" borderId="10">
      <alignment vertical="center" wrapText="1"/>
      <protection hidden="1"/>
    </xf>
    <xf numFmtId="0" fontId="9" fillId="74" borderId="10">
      <alignment vertical="center" wrapText="1"/>
      <protection hidden="1"/>
    </xf>
    <xf numFmtId="0" fontId="9" fillId="74" borderId="10">
      <alignment vertical="center" wrapText="1"/>
      <protection hidden="1"/>
    </xf>
    <xf numFmtId="0" fontId="9" fillId="74" borderId="10">
      <alignment vertical="center" wrapText="1"/>
      <protection hidden="1"/>
    </xf>
    <xf numFmtId="0" fontId="9" fillId="74" borderId="10">
      <alignment vertical="center" wrapText="1"/>
      <protection hidden="1"/>
    </xf>
    <xf numFmtId="0" fontId="9" fillId="74" borderId="10">
      <alignment vertical="center" wrapText="1"/>
      <protection hidden="1"/>
    </xf>
    <xf numFmtId="0" fontId="9" fillId="74" borderId="10">
      <alignment vertical="center" wrapText="1"/>
      <protection hidden="1"/>
    </xf>
    <xf numFmtId="0" fontId="9" fillId="74" borderId="10">
      <alignment horizontal="center" vertical="center" wrapText="1"/>
      <protection hidden="1"/>
    </xf>
    <xf numFmtId="0" fontId="9" fillId="74" borderId="10">
      <alignment horizontal="center" vertical="center" wrapText="1"/>
      <protection hidden="1"/>
    </xf>
    <xf numFmtId="0" fontId="9" fillId="74" borderId="10">
      <alignment horizontal="center" vertical="center" wrapText="1"/>
      <protection hidden="1"/>
    </xf>
    <xf numFmtId="0" fontId="9" fillId="74" borderId="10">
      <alignment horizontal="center" vertical="center" wrapText="1"/>
      <protection hidden="1"/>
    </xf>
    <xf numFmtId="0" fontId="9" fillId="74" borderId="10">
      <alignment horizontal="center" vertical="center" wrapText="1"/>
      <protection hidden="1"/>
    </xf>
    <xf numFmtId="0" fontId="9" fillId="74" borderId="10">
      <alignment horizontal="center" vertical="center" wrapText="1"/>
      <protection hidden="1"/>
    </xf>
    <xf numFmtId="0" fontId="9" fillId="74" borderId="10">
      <alignment horizontal="center" vertical="center" wrapText="1"/>
      <protection hidden="1"/>
    </xf>
    <xf numFmtId="0" fontId="9" fillId="74" borderId="10">
      <alignment horizontal="center" vertical="center" wrapText="1"/>
      <protection hidden="1"/>
    </xf>
    <xf numFmtId="0" fontId="9" fillId="74" borderId="10">
      <alignment horizontal="center" vertical="center" wrapText="1"/>
      <protection hidden="1"/>
    </xf>
    <xf numFmtId="0" fontId="9" fillId="74" borderId="10">
      <alignment horizontal="center" vertical="center" wrapText="1"/>
      <protection hidden="1"/>
    </xf>
    <xf numFmtId="0" fontId="9" fillId="74" borderId="10">
      <alignment horizontal="center" vertical="center" wrapText="1"/>
      <protection hidden="1"/>
    </xf>
    <xf numFmtId="0" fontId="9" fillId="74" borderId="10">
      <alignment horizontal="center" vertical="center" wrapText="1"/>
      <protection hidden="1"/>
    </xf>
    <xf numFmtId="0" fontId="9" fillId="74" borderId="10">
      <alignment horizontal="center" vertical="center" wrapText="1"/>
      <protection hidden="1"/>
    </xf>
    <xf numFmtId="0" fontId="9" fillId="74" borderId="10">
      <alignment horizontal="center" vertical="center" wrapText="1"/>
      <protection hidden="1"/>
    </xf>
    <xf numFmtId="0" fontId="9" fillId="74" borderId="10">
      <alignment horizontal="center" vertical="center" wrapText="1"/>
      <protection hidden="1"/>
    </xf>
    <xf numFmtId="0" fontId="9" fillId="74" borderId="10">
      <alignment horizontal="center" vertical="center" wrapText="1"/>
      <protection hidden="1"/>
    </xf>
    <xf numFmtId="0" fontId="9" fillId="74" borderId="10">
      <alignment horizontal="center" vertical="center" wrapText="1"/>
      <protection hidden="1"/>
    </xf>
    <xf numFmtId="0" fontId="9" fillId="74" borderId="10">
      <alignment horizontal="center" vertical="center" wrapText="1"/>
      <protection hidden="1"/>
    </xf>
    <xf numFmtId="0" fontId="9" fillId="74" borderId="10">
      <alignment horizontal="center" vertical="center" wrapText="1"/>
      <protection hidden="1"/>
    </xf>
    <xf numFmtId="0" fontId="9" fillId="74" borderId="10">
      <alignment horizontal="center" vertical="center" wrapText="1"/>
      <protection hidden="1"/>
    </xf>
    <xf numFmtId="0" fontId="9" fillId="74" borderId="10">
      <alignment horizontal="center" vertical="center" wrapText="1"/>
      <protection hidden="1"/>
    </xf>
    <xf numFmtId="0" fontId="9" fillId="74" borderId="10">
      <alignment horizontal="center" vertical="center" wrapText="1"/>
      <protection hidden="1"/>
    </xf>
    <xf numFmtId="0" fontId="9" fillId="74" borderId="10">
      <alignment horizontal="center" vertical="center" wrapText="1"/>
      <protection hidden="1"/>
    </xf>
    <xf numFmtId="0" fontId="9" fillId="74" borderId="10">
      <alignment horizontal="center" vertical="center" wrapText="1"/>
      <protection hidden="1"/>
    </xf>
    <xf numFmtId="0" fontId="9" fillId="74" borderId="10">
      <alignment horizontal="center" vertical="center" wrapText="1"/>
      <protection hidden="1"/>
    </xf>
    <xf numFmtId="0" fontId="9" fillId="74" borderId="10">
      <alignment horizontal="center" vertical="center" wrapText="1"/>
      <protection hidden="1"/>
    </xf>
    <xf numFmtId="0" fontId="9" fillId="74" borderId="10">
      <alignment horizontal="center" vertical="center" wrapText="1"/>
      <protection hidden="1"/>
    </xf>
    <xf numFmtId="0" fontId="9" fillId="74" borderId="10">
      <alignment horizontal="center" vertical="center" wrapText="1"/>
      <protection hidden="1"/>
    </xf>
    <xf numFmtId="0" fontId="9" fillId="74" borderId="10">
      <alignment horizontal="center" vertical="center" wrapText="1"/>
      <protection hidden="1"/>
    </xf>
    <xf numFmtId="0" fontId="9" fillId="74" borderId="10">
      <alignment horizontal="center" vertical="center" wrapText="1"/>
      <protection hidden="1"/>
    </xf>
    <xf numFmtId="0" fontId="9" fillId="74" borderId="10">
      <alignment horizontal="center" vertical="center" wrapText="1"/>
      <protection hidden="1"/>
    </xf>
    <xf numFmtId="0" fontId="9" fillId="74" borderId="10">
      <alignment horizontal="center" vertical="center" wrapText="1"/>
      <protection hidden="1"/>
    </xf>
    <xf numFmtId="0" fontId="9" fillId="74" borderId="10">
      <alignment horizontal="center" vertical="center" wrapText="1"/>
      <protection hidden="1"/>
    </xf>
    <xf numFmtId="0" fontId="9" fillId="74" borderId="10">
      <alignment horizontal="center" vertical="center" wrapText="1"/>
      <protection hidden="1"/>
    </xf>
    <xf numFmtId="0" fontId="9" fillId="74" borderId="10">
      <alignment horizontal="center" vertical="center" wrapText="1"/>
      <protection hidden="1"/>
    </xf>
    <xf numFmtId="0" fontId="9" fillId="74" borderId="10">
      <alignment horizontal="center" vertical="center" wrapText="1"/>
      <protection hidden="1"/>
    </xf>
    <xf numFmtId="0" fontId="9" fillId="74" borderId="10">
      <alignment horizontal="center" vertical="center" wrapText="1"/>
      <protection hidden="1"/>
    </xf>
    <xf numFmtId="0" fontId="9" fillId="74" borderId="10">
      <alignment horizontal="center" vertical="center" wrapText="1"/>
      <protection hidden="1"/>
    </xf>
    <xf numFmtId="0" fontId="9" fillId="74" borderId="10">
      <alignment horizontal="center" vertical="center" wrapText="1"/>
      <protection hidden="1"/>
    </xf>
    <xf numFmtId="0" fontId="9" fillId="74" borderId="10">
      <alignment horizontal="center" vertical="center" wrapText="1"/>
      <protection hidden="1"/>
    </xf>
    <xf numFmtId="0" fontId="9" fillId="74" borderId="10">
      <alignment horizontal="center" vertical="center" wrapText="1"/>
      <protection hidden="1"/>
    </xf>
    <xf numFmtId="0" fontId="9" fillId="74" borderId="10">
      <alignment horizontal="center" vertical="center" wrapText="1"/>
      <protection hidden="1"/>
    </xf>
    <xf numFmtId="0" fontId="9" fillId="74" borderId="10">
      <alignment horizontal="center" vertical="center" wrapText="1"/>
      <protection hidden="1"/>
    </xf>
    <xf numFmtId="0" fontId="9" fillId="74" borderId="10">
      <alignment horizontal="center" vertical="center" wrapText="1"/>
      <protection hidden="1"/>
    </xf>
    <xf numFmtId="0" fontId="9" fillId="74" borderId="10">
      <alignment horizontal="center" vertical="center" wrapText="1"/>
      <protection hidden="1"/>
    </xf>
    <xf numFmtId="0" fontId="9" fillId="74" borderId="10">
      <alignment horizontal="center" vertical="center" wrapText="1"/>
      <protection hidden="1"/>
    </xf>
    <xf numFmtId="0" fontId="9" fillId="74" borderId="10">
      <alignment horizontal="center" vertical="center" wrapText="1"/>
      <protection hidden="1"/>
    </xf>
    <xf numFmtId="0" fontId="9" fillId="74" borderId="10">
      <alignment horizontal="center" vertical="center" wrapText="1"/>
      <protection hidden="1"/>
    </xf>
    <xf numFmtId="0" fontId="9" fillId="74" borderId="10">
      <alignment horizontal="center" vertical="center" wrapText="1"/>
      <protection hidden="1"/>
    </xf>
    <xf numFmtId="0" fontId="9" fillId="74" borderId="10">
      <alignment horizontal="center" vertical="center" wrapText="1"/>
      <protection hidden="1"/>
    </xf>
    <xf numFmtId="0" fontId="9" fillId="74" borderId="10">
      <alignment horizontal="center" vertical="center" wrapText="1"/>
      <protection hidden="1"/>
    </xf>
    <xf numFmtId="0" fontId="9" fillId="74" borderId="10">
      <alignment horizontal="center" vertical="center" wrapText="1"/>
      <protection hidden="1"/>
    </xf>
    <xf numFmtId="0" fontId="9" fillId="74" borderId="10">
      <alignment horizontal="center" vertical="center" wrapText="1"/>
      <protection hidden="1"/>
    </xf>
    <xf numFmtId="0" fontId="9" fillId="74" borderId="10">
      <alignment horizontal="center" vertical="center" wrapText="1"/>
      <protection hidden="1"/>
    </xf>
    <xf numFmtId="0" fontId="9" fillId="74" borderId="10">
      <alignment horizontal="center" vertical="center" wrapText="1"/>
      <protection hidden="1"/>
    </xf>
    <xf numFmtId="0" fontId="9" fillId="74" borderId="10">
      <alignment horizontal="center" vertical="center" wrapText="1"/>
      <protection hidden="1"/>
    </xf>
    <xf numFmtId="0" fontId="9" fillId="74" borderId="10">
      <alignment horizontal="center" vertical="center" wrapText="1"/>
      <protection hidden="1"/>
    </xf>
    <xf numFmtId="0" fontId="9" fillId="74" borderId="10">
      <alignment horizontal="center" vertical="center" wrapText="1"/>
      <protection hidden="1"/>
    </xf>
    <xf numFmtId="0" fontId="9" fillId="74" borderId="10">
      <alignment horizontal="center" vertical="center" wrapText="1"/>
      <protection hidden="1"/>
    </xf>
    <xf numFmtId="0" fontId="9" fillId="74" borderId="10">
      <alignment horizontal="center" vertical="center" wrapText="1"/>
      <protection hidden="1"/>
    </xf>
    <xf numFmtId="0" fontId="9" fillId="74" borderId="10">
      <alignment horizontal="center" vertical="center" wrapText="1"/>
      <protection hidden="1"/>
    </xf>
    <xf numFmtId="0" fontId="9" fillId="74" borderId="10">
      <alignment horizontal="center" vertical="center" wrapText="1"/>
      <protection hidden="1"/>
    </xf>
    <xf numFmtId="0" fontId="9" fillId="74" borderId="10">
      <alignment horizontal="center" vertical="center" wrapText="1"/>
      <protection hidden="1"/>
    </xf>
    <xf numFmtId="0" fontId="9" fillId="74" borderId="10">
      <alignment horizontal="center" vertical="center" wrapText="1"/>
      <protection hidden="1"/>
    </xf>
    <xf numFmtId="0" fontId="9" fillId="74" borderId="10">
      <alignment horizontal="center" vertical="center" wrapText="1"/>
      <protection hidden="1"/>
    </xf>
    <xf numFmtId="0" fontId="9" fillId="74" borderId="10">
      <alignment horizontal="center" vertical="center" wrapText="1"/>
      <protection hidden="1"/>
    </xf>
    <xf numFmtId="0" fontId="9" fillId="74" borderId="10">
      <alignment horizontal="center" vertical="center" wrapText="1"/>
      <protection hidden="1"/>
    </xf>
    <xf numFmtId="0" fontId="9" fillId="74" borderId="10">
      <alignment horizontal="center" vertical="center" wrapText="1"/>
      <protection hidden="1"/>
    </xf>
    <xf numFmtId="0" fontId="9" fillId="74" borderId="10">
      <alignment horizontal="center" vertical="center" wrapText="1"/>
      <protection hidden="1"/>
    </xf>
    <xf numFmtId="0" fontId="9" fillId="74" borderId="10">
      <alignment horizontal="center" vertical="center" wrapText="1"/>
      <protection hidden="1"/>
    </xf>
    <xf numFmtId="0" fontId="9" fillId="74" borderId="10">
      <alignment horizontal="center" vertical="center" wrapText="1"/>
      <protection hidden="1"/>
    </xf>
    <xf numFmtId="0" fontId="19" fillId="0" borderId="0" applyFont="0" applyFill="0" applyBorder="0" applyAlignment="0" applyProtection="0"/>
    <xf numFmtId="210" fontId="21" fillId="0" borderId="0" applyFont="0" applyFill="0" applyBorder="0" applyAlignment="0" applyProtection="0"/>
    <xf numFmtId="0" fontId="19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4" fontId="257" fillId="87" borderId="29" applyBorder="0">
      <alignment horizontal="center" vertical="center"/>
      <protection locked="0"/>
    </xf>
    <xf numFmtId="14" fontId="257" fillId="87" borderId="29" applyBorder="0">
      <alignment horizontal="center" vertical="center"/>
      <protection locked="0"/>
    </xf>
    <xf numFmtId="14" fontId="257" fillId="87" borderId="29" applyBorder="0">
      <alignment horizontal="center" vertical="center"/>
      <protection locked="0"/>
    </xf>
    <xf numFmtId="14" fontId="257" fillId="87" borderId="29" applyBorder="0">
      <alignment horizontal="center" vertical="center"/>
      <protection locked="0"/>
    </xf>
    <xf numFmtId="14" fontId="257" fillId="87" borderId="29" applyBorder="0">
      <alignment horizontal="center" vertical="center"/>
      <protection locked="0"/>
    </xf>
    <xf numFmtId="14" fontId="257" fillId="87" borderId="29" applyBorder="0">
      <alignment horizontal="center" vertical="center"/>
      <protection locked="0"/>
    </xf>
    <xf numFmtId="14" fontId="257" fillId="87" borderId="29" applyBorder="0">
      <alignment horizontal="center" vertical="center"/>
      <protection locked="0"/>
    </xf>
    <xf numFmtId="14" fontId="257" fillId="87" borderId="29" applyBorder="0">
      <alignment horizontal="center" vertical="center"/>
      <protection locked="0"/>
    </xf>
    <xf numFmtId="14" fontId="257" fillId="87" borderId="29" applyBorder="0">
      <alignment horizontal="center" vertical="center"/>
      <protection locked="0"/>
    </xf>
    <xf numFmtId="14" fontId="257" fillId="87" borderId="29" applyBorder="0">
      <alignment horizontal="center" vertical="center"/>
      <protection locked="0"/>
    </xf>
    <xf numFmtId="14" fontId="257" fillId="87" borderId="29" applyBorder="0">
      <alignment horizontal="center" vertical="center"/>
      <protection locked="0"/>
    </xf>
    <xf numFmtId="14" fontId="257" fillId="87" borderId="29" applyBorder="0">
      <alignment horizontal="center" vertical="center"/>
      <protection locked="0"/>
    </xf>
    <xf numFmtId="14" fontId="257" fillId="87" borderId="29" applyBorder="0">
      <alignment horizontal="center" vertical="center"/>
      <protection locked="0"/>
    </xf>
    <xf numFmtId="14" fontId="257" fillId="87" borderId="29" applyBorder="0">
      <alignment horizontal="center" vertical="center"/>
      <protection locked="0"/>
    </xf>
    <xf numFmtId="14" fontId="257" fillId="87" borderId="29" applyBorder="0">
      <alignment horizontal="center" vertical="center"/>
      <protection locked="0"/>
    </xf>
    <xf numFmtId="14" fontId="257" fillId="87" borderId="29" applyBorder="0">
      <alignment horizontal="center" vertical="center"/>
      <protection locked="0"/>
    </xf>
    <xf numFmtId="14" fontId="257" fillId="87" borderId="29" applyBorder="0">
      <alignment horizontal="center" vertical="center"/>
      <protection locked="0"/>
    </xf>
    <xf numFmtId="14" fontId="257" fillId="87" borderId="29" applyBorder="0">
      <alignment horizontal="center" vertical="center"/>
      <protection locked="0"/>
    </xf>
    <xf numFmtId="14" fontId="257" fillId="87" borderId="29" applyBorder="0">
      <alignment horizontal="center" vertical="center"/>
      <protection locked="0"/>
    </xf>
    <xf numFmtId="14" fontId="257" fillId="87" borderId="29" applyBorder="0">
      <alignment horizontal="center" vertical="center"/>
      <protection locked="0"/>
    </xf>
    <xf numFmtId="14" fontId="257" fillId="87" borderId="29" applyBorder="0">
      <alignment horizontal="center" vertical="center"/>
      <protection locked="0"/>
    </xf>
    <xf numFmtId="14" fontId="257" fillId="87" borderId="29" applyBorder="0">
      <alignment horizontal="center" vertical="center"/>
      <protection locked="0"/>
    </xf>
    <xf numFmtId="14" fontId="257" fillId="87" borderId="29" applyBorder="0">
      <alignment horizontal="center" vertical="center"/>
      <protection locked="0"/>
    </xf>
    <xf numFmtId="14" fontId="257" fillId="87" borderId="29" applyBorder="0">
      <alignment horizontal="center" vertical="center"/>
      <protection locked="0"/>
    </xf>
    <xf numFmtId="0" fontId="258" fillId="88" borderId="74" applyBorder="0">
      <alignment horizontal="center" vertical="center"/>
      <protection locked="0"/>
    </xf>
    <xf numFmtId="0" fontId="258" fillId="82" borderId="75" applyBorder="0">
      <alignment horizontal="center" vertical="center"/>
      <protection locked="0"/>
    </xf>
    <xf numFmtId="216" fontId="9" fillId="0" borderId="0" applyFont="0" applyFill="0" applyBorder="0" applyAlignment="0" applyProtection="0"/>
    <xf numFmtId="190" fontId="9" fillId="0" borderId="0" applyFont="0" applyFill="0" applyBorder="0" applyAlignment="0" applyProtection="0"/>
    <xf numFmtId="0" fontId="79" fillId="75" borderId="0" applyNumberFormat="0" applyBorder="0" applyAlignment="0" applyProtection="0"/>
    <xf numFmtId="253" fontId="78" fillId="75" borderId="0" applyNumberFormat="0" applyBorder="0" applyAlignment="0" applyProtection="0"/>
    <xf numFmtId="0" fontId="79" fillId="76" borderId="0" applyNumberFormat="0" applyBorder="0" applyAlignment="0" applyProtection="0"/>
    <xf numFmtId="253" fontId="78" fillId="76" borderId="0" applyNumberFormat="0" applyBorder="0" applyAlignment="0" applyProtection="0"/>
    <xf numFmtId="0" fontId="79" fillId="77" borderId="0" applyNumberFormat="0" applyBorder="0" applyAlignment="0" applyProtection="0"/>
    <xf numFmtId="253" fontId="78" fillId="77" borderId="0" applyNumberFormat="0" applyBorder="0" applyAlignment="0" applyProtection="0"/>
    <xf numFmtId="0" fontId="86" fillId="0" borderId="0" applyNumberFormat="0" applyFill="0" applyBorder="0" applyAlignment="0" applyProtection="0"/>
    <xf numFmtId="0" fontId="249" fillId="0" borderId="0" applyFont="0" applyFill="0" applyBorder="0" applyAlignment="0" applyProtection="0"/>
    <xf numFmtId="2" fontId="249" fillId="0" borderId="0" applyFont="0" applyFill="0" applyBorder="0" applyAlignment="0" applyProtection="0"/>
    <xf numFmtId="0" fontId="94" fillId="43" borderId="0" applyNumberFormat="0" applyBorder="0" applyAlignment="0" applyProtection="0"/>
    <xf numFmtId="253" fontId="93" fillId="64" borderId="0" applyNumberFormat="0" applyBorder="0" applyAlignment="0" applyProtection="0"/>
    <xf numFmtId="253" fontId="93" fillId="64" borderId="0" applyNumberFormat="0" applyBorder="0" applyAlignment="0" applyProtection="0"/>
    <xf numFmtId="253" fontId="93" fillId="64" borderId="0" applyNumberFormat="0" applyBorder="0" applyAlignment="0" applyProtection="0"/>
    <xf numFmtId="253" fontId="93" fillId="64" borderId="0" applyNumberFormat="0" applyBorder="0" applyAlignment="0" applyProtection="0"/>
    <xf numFmtId="0" fontId="100" fillId="0" borderId="29">
      <alignment horizontal="left" vertical="center"/>
    </xf>
    <xf numFmtId="0" fontId="100" fillId="0" borderId="29">
      <alignment horizontal="left" vertical="center"/>
    </xf>
    <xf numFmtId="0" fontId="103" fillId="0" borderId="0" applyNumberFormat="0" applyFill="0" applyBorder="0" applyAlignment="0" applyProtection="0"/>
    <xf numFmtId="253" fontId="102" fillId="0" borderId="30" applyNumberFormat="0" applyFill="0" applyAlignment="0" applyProtection="0"/>
    <xf numFmtId="0" fontId="102" fillId="0" borderId="30" applyNumberFormat="0" applyFill="0" applyAlignment="0" applyProtection="0"/>
    <xf numFmtId="0" fontId="105" fillId="0" borderId="30" applyNumberFormat="0" applyFill="0" applyAlignment="0" applyProtection="0"/>
    <xf numFmtId="0" fontId="105" fillId="0" borderId="30" applyNumberFormat="0" applyFill="0" applyAlignment="0" applyProtection="0"/>
    <xf numFmtId="253" fontId="102" fillId="0" borderId="30" applyNumberFormat="0" applyFill="0" applyAlignment="0" applyProtection="0"/>
    <xf numFmtId="0" fontId="102" fillId="0" borderId="30" applyNumberFormat="0" applyFill="0" applyAlignment="0" applyProtection="0"/>
    <xf numFmtId="0" fontId="102" fillId="0" borderId="30" applyNumberFormat="0" applyFill="0" applyAlignment="0" applyProtection="0"/>
    <xf numFmtId="0" fontId="102" fillId="0" borderId="30" applyNumberFormat="0" applyFill="0" applyAlignment="0" applyProtection="0"/>
    <xf numFmtId="253" fontId="102" fillId="0" borderId="30" applyNumberFormat="0" applyFill="0" applyAlignment="0" applyProtection="0"/>
    <xf numFmtId="0" fontId="102" fillId="0" borderId="30" applyNumberFormat="0" applyFill="0" applyAlignment="0" applyProtection="0"/>
    <xf numFmtId="0" fontId="102" fillId="0" borderId="30" applyNumberFormat="0" applyFill="0" applyAlignment="0" applyProtection="0"/>
    <xf numFmtId="0" fontId="106" fillId="0" borderId="1" applyNumberFormat="0" applyFill="0" applyAlignment="0" applyProtection="0"/>
    <xf numFmtId="0" fontId="102" fillId="0" borderId="30" applyNumberFormat="0" applyFill="0" applyAlignment="0" applyProtection="0"/>
    <xf numFmtId="0" fontId="102" fillId="0" borderId="30" applyNumberFormat="0" applyFill="0" applyAlignment="0" applyProtection="0"/>
    <xf numFmtId="0" fontId="100" fillId="0" borderId="0" applyNumberFormat="0" applyFill="0" applyBorder="0" applyAlignment="0" applyProtection="0"/>
    <xf numFmtId="253" fontId="107" fillId="0" borderId="32" applyNumberFormat="0" applyFill="0" applyAlignment="0" applyProtection="0"/>
    <xf numFmtId="0" fontId="107" fillId="0" borderId="32" applyNumberFormat="0" applyFill="0" applyAlignment="0" applyProtection="0"/>
    <xf numFmtId="0" fontId="107" fillId="0" borderId="32" applyNumberFormat="0" applyFill="0" applyAlignment="0" applyProtection="0"/>
    <xf numFmtId="253" fontId="107" fillId="0" borderId="32" applyNumberFormat="0" applyFill="0" applyAlignment="0" applyProtection="0"/>
    <xf numFmtId="0" fontId="107" fillId="0" borderId="32" applyNumberFormat="0" applyFill="0" applyAlignment="0" applyProtection="0"/>
    <xf numFmtId="0" fontId="107" fillId="0" borderId="32" applyNumberFormat="0" applyFill="0" applyAlignment="0" applyProtection="0"/>
    <xf numFmtId="253" fontId="107" fillId="0" borderId="32" applyNumberFormat="0" applyFill="0" applyAlignment="0" applyProtection="0"/>
    <xf numFmtId="0" fontId="107" fillId="0" borderId="32" applyNumberFormat="0" applyFill="0" applyAlignment="0" applyProtection="0"/>
    <xf numFmtId="0" fontId="107" fillId="0" borderId="32" applyNumberFormat="0" applyFill="0" applyAlignment="0" applyProtection="0"/>
    <xf numFmtId="253" fontId="107" fillId="0" borderId="32" applyNumberFormat="0" applyFill="0" applyAlignment="0" applyProtection="0"/>
    <xf numFmtId="0" fontId="107" fillId="0" borderId="32" applyNumberFormat="0" applyFill="0" applyAlignment="0" applyProtection="0"/>
    <xf numFmtId="0" fontId="107" fillId="0" borderId="32" applyNumberFormat="0" applyFill="0" applyAlignment="0" applyProtection="0"/>
    <xf numFmtId="0" fontId="63" fillId="0" borderId="34" applyNumberFormat="0" applyFill="0" applyAlignment="0" applyProtection="0"/>
    <xf numFmtId="0" fontId="110" fillId="0" borderId="35" applyNumberFormat="0" applyFill="0" applyAlignment="0" applyProtection="0"/>
    <xf numFmtId="0" fontId="110" fillId="0" borderId="35" applyNumberFormat="0" applyFill="0" applyAlignment="0" applyProtection="0"/>
    <xf numFmtId="0" fontId="110" fillId="0" borderId="35" applyNumberFormat="0" applyFill="0" applyAlignment="0" applyProtection="0"/>
    <xf numFmtId="253" fontId="63" fillId="0" borderId="34" applyNumberFormat="0" applyFill="0" applyAlignment="0" applyProtection="0"/>
    <xf numFmtId="253" fontId="63" fillId="0" borderId="34" applyNumberFormat="0" applyFill="0" applyAlignment="0" applyProtection="0"/>
    <xf numFmtId="0" fontId="63" fillId="0" borderId="34" applyNumberFormat="0" applyFill="0" applyAlignment="0" applyProtection="0"/>
    <xf numFmtId="253" fontId="63" fillId="0" borderId="34" applyNumberFormat="0" applyFill="0" applyAlignment="0" applyProtection="0"/>
    <xf numFmtId="253" fontId="63" fillId="0" borderId="34" applyNumberFormat="0" applyFill="0" applyAlignment="0" applyProtection="0"/>
    <xf numFmtId="0" fontId="63" fillId="0" borderId="34" applyNumberFormat="0" applyFill="0" applyAlignment="0" applyProtection="0"/>
    <xf numFmtId="253" fontId="63" fillId="0" borderId="34" applyNumberFormat="0" applyFill="0" applyAlignment="0" applyProtection="0"/>
    <xf numFmtId="253" fontId="63" fillId="0" borderId="34" applyNumberFormat="0" applyFill="0" applyAlignment="0" applyProtection="0"/>
    <xf numFmtId="0" fontId="63" fillId="0" borderId="34" applyNumberFormat="0" applyFill="0" applyAlignment="0" applyProtection="0"/>
    <xf numFmtId="253" fontId="63" fillId="0" borderId="34" applyNumberFormat="0" applyFill="0" applyAlignment="0" applyProtection="0"/>
    <xf numFmtId="253" fontId="63" fillId="0" borderId="34" applyNumberFormat="0" applyFill="0" applyAlignment="0" applyProtection="0"/>
    <xf numFmtId="0" fontId="63" fillId="0" borderId="34" applyNumberFormat="0" applyFill="0" applyAlignment="0" applyProtection="0"/>
    <xf numFmtId="0" fontId="110" fillId="0" borderId="0" applyNumberFormat="0" applyFill="0" applyBorder="0" applyAlignment="0" applyProtection="0"/>
    <xf numFmtId="253" fontId="63" fillId="0" borderId="0" applyNumberFormat="0" applyFill="0" applyBorder="0" applyAlignment="0" applyProtection="0"/>
    <xf numFmtId="253" fontId="63" fillId="0" borderId="0" applyNumberFormat="0" applyFill="0" applyBorder="0" applyAlignment="0" applyProtection="0"/>
    <xf numFmtId="253" fontId="63" fillId="0" borderId="0" applyNumberFormat="0" applyFill="0" applyBorder="0" applyAlignment="0" applyProtection="0"/>
    <xf numFmtId="253" fontId="63" fillId="0" borderId="0" applyNumberFormat="0" applyFill="0" applyBorder="0" applyAlignment="0" applyProtection="0"/>
    <xf numFmtId="177" fontId="117" fillId="0" borderId="0" applyNumberFormat="0" applyFill="0" applyBorder="0">
      <alignment horizontal="left"/>
    </xf>
    <xf numFmtId="253" fontId="118" fillId="0" borderId="0" applyNumberFormat="0" applyFill="0" applyBorder="0" applyAlignment="0" applyProtection="0">
      <alignment vertical="top"/>
      <protection locked="0"/>
    </xf>
    <xf numFmtId="0" fontId="121" fillId="0" borderId="0" applyNumberFormat="0" applyFill="0" applyBorder="0" applyAlignment="0" applyProtection="0">
      <alignment vertical="top"/>
      <protection locked="0"/>
    </xf>
    <xf numFmtId="253" fontId="259" fillId="0" borderId="0" applyNumberFormat="0" applyFill="0" applyBorder="0" applyAlignment="0" applyProtection="0">
      <alignment vertical="top"/>
      <protection locked="0"/>
    </xf>
    <xf numFmtId="0" fontId="121" fillId="0" borderId="0" applyNumberFormat="0" applyFill="0" applyBorder="0" applyAlignment="0" applyProtection="0">
      <alignment vertical="top"/>
      <protection locked="0"/>
    </xf>
    <xf numFmtId="0" fontId="259" fillId="0" borderId="0" applyNumberFormat="0" applyFill="0" applyBorder="0" applyAlignment="0" applyProtection="0">
      <alignment vertical="top"/>
      <protection locked="0"/>
    </xf>
    <xf numFmtId="14" fontId="9" fillId="0" borderId="10">
      <alignment horizontal="center" vertical="center" wrapText="1"/>
      <protection locked="0"/>
    </xf>
    <xf numFmtId="14" fontId="9" fillId="0" borderId="10">
      <alignment horizontal="center" vertical="center" wrapText="1"/>
      <protection locked="0"/>
    </xf>
    <xf numFmtId="14" fontId="9" fillId="0" borderId="10">
      <alignment horizontal="center" vertical="center" wrapText="1"/>
      <protection locked="0"/>
    </xf>
    <xf numFmtId="14" fontId="9" fillId="0" borderId="10">
      <alignment horizontal="center" vertical="center" wrapText="1"/>
      <protection locked="0"/>
    </xf>
    <xf numFmtId="14" fontId="9" fillId="0" borderId="10">
      <alignment horizontal="center" vertical="center" wrapText="1"/>
      <protection locked="0"/>
    </xf>
    <xf numFmtId="14" fontId="9" fillId="0" borderId="10">
      <alignment horizontal="center" vertical="center" wrapText="1"/>
      <protection locked="0"/>
    </xf>
    <xf numFmtId="14" fontId="9" fillId="0" borderId="10">
      <alignment horizontal="center" vertical="center" wrapText="1"/>
      <protection locked="0"/>
    </xf>
    <xf numFmtId="14" fontId="9" fillId="0" borderId="10">
      <alignment horizontal="center" vertical="center" wrapText="1"/>
      <protection locked="0"/>
    </xf>
    <xf numFmtId="14" fontId="9" fillId="0" borderId="10">
      <alignment horizontal="center" vertical="center" wrapText="1"/>
      <protection locked="0"/>
    </xf>
    <xf numFmtId="14" fontId="9" fillId="0" borderId="10">
      <alignment horizontal="center" vertical="center" wrapText="1"/>
      <protection locked="0"/>
    </xf>
    <xf numFmtId="14" fontId="9" fillId="0" borderId="10">
      <alignment horizontal="center" vertical="center" wrapText="1"/>
      <protection locked="0"/>
    </xf>
    <xf numFmtId="14" fontId="9" fillId="0" borderId="10">
      <alignment horizontal="center" vertical="center" wrapText="1"/>
      <protection locked="0"/>
    </xf>
    <xf numFmtId="14" fontId="9" fillId="0" borderId="10">
      <alignment horizontal="center" vertical="center" wrapText="1"/>
      <protection locked="0"/>
    </xf>
    <xf numFmtId="14" fontId="9" fillId="0" borderId="10">
      <alignment horizontal="center" vertical="center" wrapText="1"/>
      <protection locked="0"/>
    </xf>
    <xf numFmtId="14" fontId="9" fillId="0" borderId="10">
      <alignment horizontal="center" vertical="center" wrapText="1"/>
      <protection locked="0"/>
    </xf>
    <xf numFmtId="14" fontId="9" fillId="0" borderId="10">
      <alignment horizontal="center" vertical="center" wrapText="1"/>
      <protection locked="0"/>
    </xf>
    <xf numFmtId="14" fontId="9" fillId="0" borderId="10">
      <alignment horizontal="center" vertical="center" wrapText="1"/>
      <protection locked="0"/>
    </xf>
    <xf numFmtId="14" fontId="9" fillId="0" borderId="10">
      <alignment horizontal="center" vertical="center" wrapText="1"/>
      <protection locked="0"/>
    </xf>
    <xf numFmtId="14" fontId="9" fillId="0" borderId="10">
      <alignment horizontal="center" vertical="center" wrapText="1"/>
      <protection locked="0"/>
    </xf>
    <xf numFmtId="14" fontId="9" fillId="0" borderId="10">
      <alignment horizontal="center" vertical="center" wrapText="1"/>
      <protection locked="0"/>
    </xf>
    <xf numFmtId="14" fontId="9" fillId="0" borderId="10">
      <alignment horizontal="center" vertical="center" wrapText="1"/>
      <protection locked="0"/>
    </xf>
    <xf numFmtId="14" fontId="9" fillId="0" borderId="10">
      <alignment horizontal="center" vertical="center" wrapText="1"/>
      <protection locked="0"/>
    </xf>
    <xf numFmtId="14" fontId="9" fillId="0" borderId="10">
      <alignment horizontal="center" vertical="center" wrapText="1"/>
      <protection locked="0"/>
    </xf>
    <xf numFmtId="14" fontId="9" fillId="0" borderId="10">
      <alignment horizontal="center" vertical="center" wrapText="1"/>
      <protection locked="0"/>
    </xf>
    <xf numFmtId="14" fontId="9" fillId="0" borderId="10">
      <alignment horizontal="center" vertical="center" wrapText="1"/>
      <protection locked="0"/>
    </xf>
    <xf numFmtId="14" fontId="9" fillId="0" borderId="10">
      <alignment horizontal="center" vertical="center" wrapText="1"/>
      <protection locked="0"/>
    </xf>
    <xf numFmtId="14" fontId="9" fillId="0" borderId="10">
      <alignment horizontal="center" vertical="center" wrapText="1"/>
      <protection locked="0"/>
    </xf>
    <xf numFmtId="14" fontId="9" fillId="0" borderId="10">
      <alignment horizontal="center" vertical="center" wrapText="1"/>
      <protection locked="0"/>
    </xf>
    <xf numFmtId="14" fontId="9" fillId="0" borderId="10">
      <alignment horizontal="center" vertical="center" wrapText="1"/>
      <protection locked="0"/>
    </xf>
    <xf numFmtId="14" fontId="9" fillId="0" borderId="10">
      <alignment horizontal="center" vertical="center" wrapText="1"/>
      <protection locked="0"/>
    </xf>
    <xf numFmtId="14" fontId="9" fillId="0" borderId="10">
      <alignment horizontal="center" vertical="center" wrapText="1"/>
      <protection locked="0"/>
    </xf>
    <xf numFmtId="14" fontId="9" fillId="0" borderId="10">
      <alignment horizontal="center" vertical="center" wrapText="1"/>
      <protection locked="0"/>
    </xf>
    <xf numFmtId="14" fontId="9" fillId="0" borderId="10">
      <alignment horizontal="center" vertical="center" wrapText="1"/>
      <protection locked="0"/>
    </xf>
    <xf numFmtId="14" fontId="9" fillId="0" borderId="10">
      <alignment horizontal="center" vertical="center" wrapText="1"/>
      <protection locked="0"/>
    </xf>
    <xf numFmtId="14" fontId="9" fillId="0" borderId="10">
      <alignment horizontal="center" vertical="center" wrapText="1"/>
      <protection locked="0"/>
    </xf>
    <xf numFmtId="14" fontId="9" fillId="0" borderId="10">
      <alignment horizontal="center" vertical="center" wrapText="1"/>
      <protection locked="0"/>
    </xf>
    <xf numFmtId="14" fontId="9" fillId="0" borderId="10">
      <alignment horizontal="center" vertical="center" wrapText="1"/>
      <protection locked="0"/>
    </xf>
    <xf numFmtId="14" fontId="9" fillId="0" borderId="10">
      <alignment horizontal="center" vertical="center" wrapText="1"/>
      <protection locked="0"/>
    </xf>
    <xf numFmtId="14" fontId="9" fillId="0" borderId="10">
      <alignment horizontal="center" vertical="center" wrapText="1"/>
      <protection locked="0"/>
    </xf>
    <xf numFmtId="14" fontId="9" fillId="0" borderId="10">
      <alignment horizontal="center" vertical="center" wrapText="1"/>
      <protection locked="0"/>
    </xf>
    <xf numFmtId="14" fontId="9" fillId="0" borderId="10">
      <alignment horizontal="center" vertical="center" wrapText="1"/>
      <protection locked="0"/>
    </xf>
    <xf numFmtId="14" fontId="9" fillId="0" borderId="10">
      <alignment horizontal="center" vertical="center" wrapText="1"/>
      <protection locked="0"/>
    </xf>
    <xf numFmtId="14" fontId="9" fillId="0" borderId="10">
      <alignment horizontal="center" vertical="center" wrapText="1"/>
      <protection locked="0"/>
    </xf>
    <xf numFmtId="14" fontId="9" fillId="0" borderId="10">
      <alignment horizontal="center" vertical="center" wrapText="1"/>
      <protection locked="0"/>
    </xf>
    <xf numFmtId="14" fontId="9" fillId="0" borderId="10">
      <alignment horizontal="center" vertical="center" wrapText="1"/>
      <protection locked="0"/>
    </xf>
    <xf numFmtId="14" fontId="9" fillId="0" borderId="10">
      <alignment horizontal="center" vertical="center" wrapText="1"/>
      <protection locked="0"/>
    </xf>
    <xf numFmtId="14" fontId="9" fillId="0" borderId="10">
      <alignment horizontal="center" vertical="center" wrapText="1"/>
      <protection locked="0"/>
    </xf>
    <xf numFmtId="14" fontId="9" fillId="0" borderId="10">
      <alignment horizontal="center" vertical="center" wrapText="1"/>
      <protection locked="0"/>
    </xf>
    <xf numFmtId="14" fontId="9" fillId="0" borderId="10">
      <alignment horizontal="center" vertical="center" wrapText="1"/>
      <protection locked="0"/>
    </xf>
    <xf numFmtId="14" fontId="9" fillId="0" borderId="10">
      <alignment horizontal="center" vertical="center" wrapText="1"/>
      <protection locked="0"/>
    </xf>
    <xf numFmtId="14" fontId="9" fillId="0" borderId="10">
      <alignment horizontal="center" vertical="center" wrapText="1"/>
      <protection locked="0"/>
    </xf>
    <xf numFmtId="14" fontId="9" fillId="0" borderId="10">
      <alignment horizontal="center" vertical="center" wrapText="1"/>
      <protection locked="0"/>
    </xf>
    <xf numFmtId="14" fontId="9" fillId="0" borderId="10">
      <alignment horizontal="center" vertical="center" wrapText="1"/>
      <protection locked="0"/>
    </xf>
    <xf numFmtId="14" fontId="9" fillId="0" borderId="10">
      <alignment horizontal="center" vertical="center" wrapText="1"/>
      <protection locked="0"/>
    </xf>
    <xf numFmtId="14" fontId="9" fillId="0" borderId="10">
      <alignment horizontal="center" vertical="center" wrapText="1"/>
      <protection locked="0"/>
    </xf>
    <xf numFmtId="14" fontId="9" fillId="0" borderId="10">
      <alignment horizontal="center" vertical="center" wrapText="1"/>
      <protection locked="0"/>
    </xf>
    <xf numFmtId="14" fontId="9" fillId="0" borderId="10">
      <alignment horizontal="center" vertical="center" wrapText="1"/>
      <protection locked="0"/>
    </xf>
    <xf numFmtId="14" fontId="9" fillId="0" borderId="10">
      <alignment horizontal="center" vertical="center" wrapText="1"/>
      <protection locked="0"/>
    </xf>
    <xf numFmtId="14" fontId="9" fillId="0" borderId="10">
      <alignment horizontal="center" vertical="center" wrapText="1"/>
      <protection locked="0"/>
    </xf>
    <xf numFmtId="14" fontId="9" fillId="0" borderId="10">
      <alignment horizontal="center" vertical="center" wrapText="1"/>
      <protection locked="0"/>
    </xf>
    <xf numFmtId="14" fontId="9" fillId="0" borderId="10">
      <alignment horizontal="center" vertical="center" wrapText="1"/>
      <protection locked="0"/>
    </xf>
    <xf numFmtId="14" fontId="9" fillId="0" borderId="10">
      <alignment horizontal="center" vertical="center" wrapText="1"/>
      <protection locked="0"/>
    </xf>
    <xf numFmtId="14" fontId="9" fillId="0" borderId="10">
      <alignment horizontal="center" vertical="center" wrapText="1"/>
      <protection locked="0"/>
    </xf>
    <xf numFmtId="14" fontId="9" fillId="0" borderId="10">
      <alignment horizontal="center" vertical="center" wrapText="1"/>
      <protection locked="0"/>
    </xf>
    <xf numFmtId="14" fontId="9" fillId="0" borderId="10">
      <alignment horizontal="center" vertical="center" wrapText="1"/>
      <protection locked="0"/>
    </xf>
    <xf numFmtId="14" fontId="9" fillId="0" borderId="10">
      <alignment horizontal="center" vertical="center" wrapText="1"/>
      <protection locked="0"/>
    </xf>
    <xf numFmtId="14" fontId="9" fillId="0" borderId="10">
      <alignment horizontal="center" vertical="center" wrapText="1"/>
      <protection locked="0"/>
    </xf>
    <xf numFmtId="14" fontId="9" fillId="0" borderId="10">
      <alignment horizontal="center" vertical="center" wrapText="1"/>
      <protection locked="0"/>
    </xf>
    <xf numFmtId="14" fontId="9" fillId="0" borderId="10">
      <alignment horizontal="center" vertical="center" wrapText="1"/>
      <protection locked="0"/>
    </xf>
    <xf numFmtId="14" fontId="9" fillId="0" borderId="10">
      <alignment horizontal="center" vertical="center" wrapText="1"/>
      <protection locked="0"/>
    </xf>
    <xf numFmtId="14" fontId="9" fillId="0" borderId="10">
      <alignment horizontal="center" vertical="center" wrapText="1"/>
      <protection locked="0"/>
    </xf>
    <xf numFmtId="253" fontId="125" fillId="0" borderId="0" applyNumberFormat="0">
      <alignment horizontal="right"/>
    </xf>
    <xf numFmtId="10" fontId="92" fillId="80" borderId="10" applyNumberFormat="0" applyBorder="0" applyAlignment="0" applyProtection="0"/>
    <xf numFmtId="10" fontId="92" fillId="80" borderId="10" applyNumberFormat="0" applyBorder="0" applyAlignment="0" applyProtection="0"/>
    <xf numFmtId="10" fontId="92" fillId="80" borderId="10" applyNumberFormat="0" applyBorder="0" applyAlignment="0" applyProtection="0"/>
    <xf numFmtId="10" fontId="92" fillId="80" borderId="10" applyNumberFormat="0" applyBorder="0" applyAlignment="0" applyProtection="0"/>
    <xf numFmtId="10" fontId="92" fillId="80" borderId="10" applyNumberFormat="0" applyBorder="0" applyAlignment="0" applyProtection="0"/>
    <xf numFmtId="10" fontId="92" fillId="80" borderId="10" applyNumberFormat="0" applyBorder="0" applyAlignment="0" applyProtection="0"/>
    <xf numFmtId="10" fontId="92" fillId="80" borderId="10" applyNumberFormat="0" applyBorder="0" applyAlignment="0" applyProtection="0"/>
    <xf numFmtId="10" fontId="92" fillId="80" borderId="10" applyNumberFormat="0" applyBorder="0" applyAlignment="0" applyProtection="0"/>
    <xf numFmtId="10" fontId="92" fillId="82" borderId="10" applyNumberFormat="0" applyBorder="0" applyAlignment="0" applyProtection="0"/>
    <xf numFmtId="10" fontId="92" fillId="80" borderId="10" applyNumberFormat="0" applyBorder="0" applyAlignment="0" applyProtection="0"/>
    <xf numFmtId="10" fontId="92" fillId="80" borderId="10" applyNumberFormat="0" applyBorder="0" applyAlignment="0" applyProtection="0"/>
    <xf numFmtId="10" fontId="92" fillId="80" borderId="10" applyNumberFormat="0" applyBorder="0" applyAlignment="0" applyProtection="0"/>
    <xf numFmtId="10" fontId="92" fillId="80" borderId="10" applyNumberFormat="0" applyBorder="0" applyAlignment="0" applyProtection="0"/>
    <xf numFmtId="10" fontId="92" fillId="80" borderId="10" applyNumberFormat="0" applyBorder="0" applyAlignment="0" applyProtection="0"/>
    <xf numFmtId="10" fontId="92" fillId="80" borderId="10" applyNumberFormat="0" applyBorder="0" applyAlignment="0" applyProtection="0"/>
    <xf numFmtId="10" fontId="92" fillId="80" borderId="10" applyNumberFormat="0" applyBorder="0" applyAlignment="0" applyProtection="0"/>
    <xf numFmtId="10" fontId="92" fillId="80" borderId="10" applyNumberFormat="0" applyBorder="0" applyAlignment="0" applyProtection="0"/>
    <xf numFmtId="10" fontId="92" fillId="80" borderId="10" applyNumberFormat="0" applyBorder="0" applyAlignment="0" applyProtection="0"/>
    <xf numFmtId="10" fontId="92" fillId="80" borderId="10" applyNumberFormat="0" applyBorder="0" applyAlignment="0" applyProtection="0"/>
    <xf numFmtId="10" fontId="92" fillId="80" borderId="10" applyNumberFormat="0" applyBorder="0" applyAlignment="0" applyProtection="0"/>
    <xf numFmtId="10" fontId="92" fillId="80" borderId="10" applyNumberFormat="0" applyBorder="0" applyAlignment="0" applyProtection="0"/>
    <xf numFmtId="10" fontId="92" fillId="80" borderId="10" applyNumberFormat="0" applyBorder="0" applyAlignment="0" applyProtection="0"/>
    <xf numFmtId="10" fontId="92" fillId="80" borderId="10" applyNumberFormat="0" applyBorder="0" applyAlignment="0" applyProtection="0"/>
    <xf numFmtId="10" fontId="92" fillId="80" borderId="10" applyNumberFormat="0" applyBorder="0" applyAlignment="0" applyProtection="0"/>
    <xf numFmtId="10" fontId="92" fillId="80" borderId="10" applyNumberFormat="0" applyBorder="0" applyAlignment="0" applyProtection="0"/>
    <xf numFmtId="10" fontId="92" fillId="80" borderId="10" applyNumberFormat="0" applyBorder="0" applyAlignment="0" applyProtection="0"/>
    <xf numFmtId="10" fontId="92" fillId="80" borderId="10" applyNumberFormat="0" applyBorder="0" applyAlignment="0" applyProtection="0"/>
    <xf numFmtId="10" fontId="92" fillId="80" borderId="10" applyNumberFormat="0" applyBorder="0" applyAlignment="0" applyProtection="0"/>
    <xf numFmtId="10" fontId="92" fillId="80" borderId="10" applyNumberFormat="0" applyBorder="0" applyAlignment="0" applyProtection="0"/>
    <xf numFmtId="10" fontId="92" fillId="80" borderId="10" applyNumberFormat="0" applyBorder="0" applyAlignment="0" applyProtection="0"/>
    <xf numFmtId="10" fontId="92" fillId="80" borderId="10" applyNumberFormat="0" applyBorder="0" applyAlignment="0" applyProtection="0"/>
    <xf numFmtId="10" fontId="92" fillId="80" borderId="10" applyNumberFormat="0" applyBorder="0" applyAlignment="0" applyProtection="0"/>
    <xf numFmtId="10" fontId="92" fillId="80" borderId="10" applyNumberFormat="0" applyBorder="0" applyAlignment="0" applyProtection="0"/>
    <xf numFmtId="10" fontId="92" fillId="80" borderId="10" applyNumberFormat="0" applyBorder="0" applyAlignment="0" applyProtection="0"/>
    <xf numFmtId="10" fontId="92" fillId="82" borderId="10" applyNumberFormat="0" applyBorder="0" applyAlignment="0" applyProtection="0"/>
    <xf numFmtId="10" fontId="92" fillId="80" borderId="10" applyNumberFormat="0" applyBorder="0" applyAlignment="0" applyProtection="0"/>
    <xf numFmtId="10" fontId="92" fillId="80" borderId="10" applyNumberFormat="0" applyBorder="0" applyAlignment="0" applyProtection="0"/>
    <xf numFmtId="10" fontId="92" fillId="80" borderId="10" applyNumberFormat="0" applyBorder="0" applyAlignment="0" applyProtection="0"/>
    <xf numFmtId="10" fontId="92" fillId="80" borderId="10" applyNumberFormat="0" applyBorder="0" applyAlignment="0" applyProtection="0"/>
    <xf numFmtId="10" fontId="92" fillId="80" borderId="10" applyNumberFormat="0" applyBorder="0" applyAlignment="0" applyProtection="0"/>
    <xf numFmtId="10" fontId="92" fillId="80" borderId="10" applyNumberFormat="0" applyBorder="0" applyAlignment="0" applyProtection="0"/>
    <xf numFmtId="10" fontId="92" fillId="80" borderId="10" applyNumberFormat="0" applyBorder="0" applyAlignment="0" applyProtection="0"/>
    <xf numFmtId="10" fontId="92" fillId="80" borderId="10" applyNumberFormat="0" applyBorder="0" applyAlignment="0" applyProtection="0"/>
    <xf numFmtId="10" fontId="92" fillId="82" borderId="10" applyNumberFormat="0" applyBorder="0" applyAlignment="0" applyProtection="0"/>
    <xf numFmtId="10" fontId="92" fillId="80" borderId="10" applyNumberFormat="0" applyBorder="0" applyAlignment="0" applyProtection="0"/>
    <xf numFmtId="10" fontId="92" fillId="80" borderId="10" applyNumberFormat="0" applyBorder="0" applyAlignment="0" applyProtection="0"/>
    <xf numFmtId="10" fontId="92" fillId="80" borderId="10" applyNumberFormat="0" applyBorder="0" applyAlignment="0" applyProtection="0"/>
    <xf numFmtId="10" fontId="92" fillId="80" borderId="10" applyNumberFormat="0" applyBorder="0" applyAlignment="0" applyProtection="0"/>
    <xf numFmtId="10" fontId="92" fillId="80" borderId="10" applyNumberFormat="0" applyBorder="0" applyAlignment="0" applyProtection="0"/>
    <xf numFmtId="10" fontId="92" fillId="80" borderId="10" applyNumberFormat="0" applyBorder="0" applyAlignment="0" applyProtection="0"/>
    <xf numFmtId="10" fontId="92" fillId="80" borderId="10" applyNumberFormat="0" applyBorder="0" applyAlignment="0" applyProtection="0"/>
    <xf numFmtId="10" fontId="92" fillId="80" borderId="10" applyNumberFormat="0" applyBorder="0" applyAlignment="0" applyProtection="0"/>
    <xf numFmtId="10" fontId="92" fillId="80" borderId="10" applyNumberFormat="0" applyBorder="0" applyAlignment="0" applyProtection="0"/>
    <xf numFmtId="10" fontId="92" fillId="80" borderId="10" applyNumberFormat="0" applyBorder="0" applyAlignment="0" applyProtection="0"/>
    <xf numFmtId="10" fontId="92" fillId="80" borderId="10" applyNumberFormat="0" applyBorder="0" applyAlignment="0" applyProtection="0"/>
    <xf numFmtId="10" fontId="92" fillId="80" borderId="10" applyNumberFormat="0" applyBorder="0" applyAlignment="0" applyProtection="0"/>
    <xf numFmtId="10" fontId="92" fillId="80" borderId="10" applyNumberFormat="0" applyBorder="0" applyAlignment="0" applyProtection="0"/>
    <xf numFmtId="10" fontId="92" fillId="80" borderId="10" applyNumberFormat="0" applyBorder="0" applyAlignment="0" applyProtection="0"/>
    <xf numFmtId="10" fontId="92" fillId="80" borderId="10" applyNumberFormat="0" applyBorder="0" applyAlignment="0" applyProtection="0"/>
    <xf numFmtId="10" fontId="92" fillId="80" borderId="10" applyNumberFormat="0" applyBorder="0" applyAlignment="0" applyProtection="0"/>
    <xf numFmtId="10" fontId="92" fillId="80" borderId="10" applyNumberFormat="0" applyBorder="0" applyAlignment="0" applyProtection="0"/>
    <xf numFmtId="10" fontId="92" fillId="80" borderId="10" applyNumberFormat="0" applyBorder="0" applyAlignment="0" applyProtection="0"/>
    <xf numFmtId="10" fontId="92" fillId="80" borderId="10" applyNumberFormat="0" applyBorder="0" applyAlignment="0" applyProtection="0"/>
    <xf numFmtId="10" fontId="92" fillId="80" borderId="10" applyNumberFormat="0" applyBorder="0" applyAlignment="0" applyProtection="0"/>
    <xf numFmtId="10" fontId="92" fillId="80" borderId="10" applyNumberFormat="0" applyBorder="0" applyAlignment="0" applyProtection="0"/>
    <xf numFmtId="10" fontId="92" fillId="80" borderId="10" applyNumberFormat="0" applyBorder="0" applyAlignment="0" applyProtection="0"/>
    <xf numFmtId="10" fontId="92" fillId="80" borderId="10" applyNumberFormat="0" applyBorder="0" applyAlignment="0" applyProtection="0"/>
    <xf numFmtId="10" fontId="92" fillId="80" borderId="10" applyNumberFormat="0" applyBorder="0" applyAlignment="0" applyProtection="0"/>
    <xf numFmtId="10" fontId="92" fillId="80" borderId="10" applyNumberFormat="0" applyBorder="0" applyAlignment="0" applyProtection="0"/>
    <xf numFmtId="10" fontId="92" fillId="82" borderId="10" applyNumberFormat="0" applyBorder="0" applyAlignment="0" applyProtection="0"/>
    <xf numFmtId="10" fontId="92" fillId="80" borderId="10" applyNumberFormat="0" applyBorder="0" applyAlignment="0" applyProtection="0"/>
    <xf numFmtId="10" fontId="92" fillId="80" borderId="10" applyNumberFormat="0" applyBorder="0" applyAlignment="0" applyProtection="0"/>
    <xf numFmtId="10" fontId="92" fillId="80" borderId="10" applyNumberFormat="0" applyBorder="0" applyAlignment="0" applyProtection="0"/>
    <xf numFmtId="10" fontId="92" fillId="80" borderId="10" applyNumberFormat="0" applyBorder="0" applyAlignment="0" applyProtection="0"/>
    <xf numFmtId="10" fontId="92" fillId="80" borderId="10" applyNumberFormat="0" applyBorder="0" applyAlignment="0" applyProtection="0"/>
    <xf numFmtId="10" fontId="92" fillId="80" borderId="10" applyNumberFormat="0" applyBorder="0" applyAlignment="0" applyProtection="0"/>
    <xf numFmtId="10" fontId="92" fillId="80" borderId="10" applyNumberFormat="0" applyBorder="0" applyAlignment="0" applyProtection="0"/>
    <xf numFmtId="10" fontId="92" fillId="80" borderId="10" applyNumberFormat="0" applyBorder="0" applyAlignment="0" applyProtection="0"/>
    <xf numFmtId="10" fontId="92" fillId="80" borderId="10" applyNumberFormat="0" applyBorder="0" applyAlignment="0" applyProtection="0"/>
    <xf numFmtId="10" fontId="92" fillId="80" borderId="10" applyNumberFormat="0" applyBorder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253" fontId="61" fillId="69" borderId="15" applyNumberFormat="0" applyAlignment="0" applyProtection="0"/>
    <xf numFmtId="253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253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253" fontId="61" fillId="69" borderId="15" applyNumberFormat="0" applyAlignment="0" applyProtection="0"/>
    <xf numFmtId="253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253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253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253" fontId="61" fillId="69" borderId="15" applyNumberFormat="0" applyAlignment="0" applyProtection="0"/>
    <xf numFmtId="253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253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253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253" fontId="61" fillId="69" borderId="15" applyNumberFormat="0" applyAlignment="0" applyProtection="0"/>
    <xf numFmtId="253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253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61" fillId="69" borderId="15" applyNumberFormat="0" applyAlignment="0" applyProtection="0"/>
    <xf numFmtId="0" fontId="257" fillId="87" borderId="74" applyBorder="0">
      <alignment horizontal="left"/>
      <protection locked="0"/>
    </xf>
    <xf numFmtId="0" fontId="9" fillId="0" borderId="10">
      <alignment vertical="center"/>
      <protection locked="0"/>
    </xf>
    <xf numFmtId="0" fontId="9" fillId="0" borderId="10">
      <alignment vertical="center"/>
      <protection locked="0"/>
    </xf>
    <xf numFmtId="0" fontId="9" fillId="0" borderId="10">
      <alignment vertical="center"/>
      <protection locked="0"/>
    </xf>
    <xf numFmtId="0" fontId="9" fillId="0" borderId="10">
      <alignment vertical="center"/>
      <protection locked="0"/>
    </xf>
    <xf numFmtId="0" fontId="9" fillId="0" borderId="10">
      <alignment vertical="center"/>
      <protection locked="0"/>
    </xf>
    <xf numFmtId="0" fontId="9" fillId="0" borderId="10">
      <alignment vertical="center"/>
      <protection locked="0"/>
    </xf>
    <xf numFmtId="0" fontId="9" fillId="0" borderId="10">
      <alignment vertical="center"/>
      <protection locked="0"/>
    </xf>
    <xf numFmtId="0" fontId="9" fillId="0" borderId="10">
      <alignment vertical="center"/>
      <protection locked="0"/>
    </xf>
    <xf numFmtId="0" fontId="9" fillId="0" borderId="10">
      <alignment vertical="center"/>
      <protection locked="0"/>
    </xf>
    <xf numFmtId="0" fontId="9" fillId="0" borderId="10">
      <alignment vertical="center"/>
      <protection locked="0"/>
    </xf>
    <xf numFmtId="0" fontId="9" fillId="0" borderId="10">
      <alignment vertical="center"/>
      <protection locked="0"/>
    </xf>
    <xf numFmtId="0" fontId="9" fillId="0" borderId="10">
      <alignment vertical="center"/>
      <protection locked="0"/>
    </xf>
    <xf numFmtId="0" fontId="9" fillId="0" borderId="10">
      <alignment vertical="center"/>
      <protection locked="0"/>
    </xf>
    <xf numFmtId="0" fontId="9" fillId="0" borderId="10">
      <alignment vertical="center"/>
      <protection locked="0"/>
    </xf>
    <xf numFmtId="0" fontId="9" fillId="0" borderId="10">
      <alignment vertical="center"/>
      <protection locked="0"/>
    </xf>
    <xf numFmtId="0" fontId="9" fillId="0" borderId="10">
      <alignment vertical="center"/>
      <protection locked="0"/>
    </xf>
    <xf numFmtId="0" fontId="9" fillId="0" borderId="10">
      <alignment vertical="center"/>
      <protection locked="0"/>
    </xf>
    <xf numFmtId="0" fontId="9" fillId="0" borderId="10">
      <alignment vertical="center"/>
      <protection locked="0"/>
    </xf>
    <xf numFmtId="0" fontId="9" fillId="0" borderId="10">
      <alignment vertical="center"/>
      <protection locked="0"/>
    </xf>
    <xf numFmtId="0" fontId="9" fillId="0" borderId="10">
      <alignment vertical="center"/>
      <protection locked="0"/>
    </xf>
    <xf numFmtId="0" fontId="9" fillId="0" borderId="10">
      <alignment vertical="center"/>
      <protection locked="0"/>
    </xf>
    <xf numFmtId="0" fontId="9" fillId="0" borderId="10">
      <alignment vertical="center"/>
      <protection locked="0"/>
    </xf>
    <xf numFmtId="0" fontId="9" fillId="0" borderId="10">
      <alignment vertical="center"/>
      <protection locked="0"/>
    </xf>
    <xf numFmtId="0" fontId="9" fillId="0" borderId="10">
      <alignment vertical="center"/>
      <protection locked="0"/>
    </xf>
    <xf numFmtId="0" fontId="9" fillId="0" borderId="10">
      <alignment vertical="center"/>
      <protection locked="0"/>
    </xf>
    <xf numFmtId="0" fontId="9" fillId="0" borderId="10">
      <alignment vertical="center"/>
      <protection locked="0"/>
    </xf>
    <xf numFmtId="0" fontId="9" fillId="0" borderId="10">
      <alignment vertical="center"/>
      <protection locked="0"/>
    </xf>
    <xf numFmtId="0" fontId="9" fillId="0" borderId="10">
      <alignment vertical="center"/>
      <protection locked="0"/>
    </xf>
    <xf numFmtId="0" fontId="9" fillId="0" borderId="10">
      <alignment vertical="center"/>
      <protection locked="0"/>
    </xf>
    <xf numFmtId="0" fontId="9" fillId="0" borderId="10">
      <alignment vertical="center"/>
      <protection locked="0"/>
    </xf>
    <xf numFmtId="0" fontId="9" fillId="0" borderId="10">
      <alignment vertical="center"/>
      <protection locked="0"/>
    </xf>
    <xf numFmtId="0" fontId="9" fillId="0" borderId="10">
      <alignment vertical="center"/>
      <protection locked="0"/>
    </xf>
    <xf numFmtId="0" fontId="9" fillId="0" borderId="10">
      <alignment vertical="center"/>
      <protection locked="0"/>
    </xf>
    <xf numFmtId="0" fontId="9" fillId="0" borderId="10">
      <alignment vertical="center"/>
      <protection locked="0"/>
    </xf>
    <xf numFmtId="0" fontId="9" fillId="0" borderId="10">
      <alignment vertical="center"/>
      <protection locked="0"/>
    </xf>
    <xf numFmtId="0" fontId="9" fillId="0" borderId="10">
      <alignment vertical="center"/>
      <protection locked="0"/>
    </xf>
    <xf numFmtId="0" fontId="9" fillId="0" borderId="10">
      <alignment vertical="center"/>
      <protection locked="0"/>
    </xf>
    <xf numFmtId="0" fontId="9" fillId="0" borderId="10">
      <alignment vertical="center"/>
      <protection locked="0"/>
    </xf>
    <xf numFmtId="0" fontId="9" fillId="0" borderId="10">
      <alignment vertical="center"/>
      <protection locked="0"/>
    </xf>
    <xf numFmtId="0" fontId="9" fillId="0" borderId="10">
      <alignment vertical="center"/>
      <protection locked="0"/>
    </xf>
    <xf numFmtId="0" fontId="9" fillId="0" borderId="10">
      <alignment vertical="center"/>
      <protection locked="0"/>
    </xf>
    <xf numFmtId="0" fontId="9" fillId="0" borderId="10">
      <alignment vertical="center"/>
      <protection locked="0"/>
    </xf>
    <xf numFmtId="0" fontId="9" fillId="0" borderId="10">
      <alignment vertical="center"/>
      <protection locked="0"/>
    </xf>
    <xf numFmtId="0" fontId="9" fillId="0" borderId="10">
      <alignment vertical="center"/>
      <protection locked="0"/>
    </xf>
    <xf numFmtId="0" fontId="9" fillId="0" borderId="10">
      <alignment vertical="center"/>
      <protection locked="0"/>
    </xf>
    <xf numFmtId="0" fontId="9" fillId="0" borderId="10">
      <alignment vertical="center"/>
      <protection locked="0"/>
    </xf>
    <xf numFmtId="0" fontId="9" fillId="0" borderId="10">
      <alignment vertical="center"/>
      <protection locked="0"/>
    </xf>
    <xf numFmtId="0" fontId="9" fillId="0" borderId="10">
      <alignment vertical="center"/>
      <protection locked="0"/>
    </xf>
    <xf numFmtId="0" fontId="9" fillId="0" borderId="10">
      <alignment vertical="center"/>
      <protection locked="0"/>
    </xf>
    <xf numFmtId="0" fontId="9" fillId="0" borderId="10">
      <alignment vertical="center"/>
      <protection locked="0"/>
    </xf>
    <xf numFmtId="0" fontId="9" fillId="0" borderId="10">
      <alignment vertical="center"/>
      <protection locked="0"/>
    </xf>
    <xf numFmtId="0" fontId="9" fillId="0" borderId="10">
      <alignment vertical="center"/>
      <protection locked="0"/>
    </xf>
    <xf numFmtId="0" fontId="9" fillId="0" borderId="10">
      <alignment vertical="center"/>
      <protection locked="0"/>
    </xf>
    <xf numFmtId="0" fontId="9" fillId="0" borderId="10">
      <alignment vertical="center"/>
      <protection locked="0"/>
    </xf>
    <xf numFmtId="0" fontId="9" fillId="0" borderId="10">
      <alignment vertical="center"/>
      <protection locked="0"/>
    </xf>
    <xf numFmtId="0" fontId="9" fillId="0" borderId="10">
      <alignment vertical="center"/>
      <protection locked="0"/>
    </xf>
    <xf numFmtId="0" fontId="9" fillId="0" borderId="10">
      <alignment vertical="center"/>
      <protection locked="0"/>
    </xf>
    <xf numFmtId="0" fontId="9" fillId="0" borderId="10">
      <alignment vertical="center"/>
      <protection locked="0"/>
    </xf>
    <xf numFmtId="0" fontId="9" fillId="0" borderId="10">
      <alignment vertical="center"/>
      <protection locked="0"/>
    </xf>
    <xf numFmtId="0" fontId="9" fillId="0" borderId="10">
      <alignment vertical="center"/>
      <protection locked="0"/>
    </xf>
    <xf numFmtId="0" fontId="9" fillId="0" borderId="10">
      <alignment vertical="center"/>
      <protection locked="0"/>
    </xf>
    <xf numFmtId="0" fontId="9" fillId="0" borderId="10">
      <alignment vertical="center"/>
      <protection locked="0"/>
    </xf>
    <xf numFmtId="0" fontId="9" fillId="0" borderId="10">
      <alignment vertical="center"/>
      <protection locked="0"/>
    </xf>
    <xf numFmtId="0" fontId="9" fillId="0" borderId="10">
      <alignment vertical="center"/>
      <protection locked="0"/>
    </xf>
    <xf numFmtId="0" fontId="9" fillId="0" borderId="10">
      <alignment vertical="center"/>
      <protection locked="0"/>
    </xf>
    <xf numFmtId="0" fontId="9" fillId="0" borderId="10">
      <alignment vertical="center"/>
      <protection locked="0"/>
    </xf>
    <xf numFmtId="0" fontId="9" fillId="0" borderId="10">
      <alignment vertical="center"/>
      <protection locked="0"/>
    </xf>
    <xf numFmtId="0" fontId="9" fillId="0" borderId="10">
      <alignment vertical="center"/>
      <protection locked="0"/>
    </xf>
    <xf numFmtId="0" fontId="9" fillId="0" borderId="10">
      <alignment vertical="center"/>
      <protection locked="0"/>
    </xf>
    <xf numFmtId="0" fontId="9" fillId="0" borderId="10">
      <alignment vertical="center"/>
      <protection locked="0"/>
    </xf>
    <xf numFmtId="0" fontId="9" fillId="0" borderId="10">
      <alignment vertical="center"/>
      <protection locked="0"/>
    </xf>
    <xf numFmtId="3" fontId="9" fillId="0" borderId="10">
      <alignment vertical="center"/>
      <protection locked="0"/>
    </xf>
    <xf numFmtId="3" fontId="9" fillId="0" borderId="10">
      <alignment vertical="center"/>
      <protection locked="0"/>
    </xf>
    <xf numFmtId="3" fontId="9" fillId="0" borderId="10">
      <alignment vertical="center"/>
      <protection locked="0"/>
    </xf>
    <xf numFmtId="3" fontId="9" fillId="0" borderId="10">
      <alignment vertical="center"/>
      <protection locked="0"/>
    </xf>
    <xf numFmtId="3" fontId="9" fillId="0" borderId="10">
      <alignment vertical="center"/>
      <protection locked="0"/>
    </xf>
    <xf numFmtId="3" fontId="9" fillId="0" borderId="10">
      <alignment vertical="center"/>
      <protection locked="0"/>
    </xf>
    <xf numFmtId="3" fontId="9" fillId="0" borderId="10">
      <alignment vertical="center"/>
      <protection locked="0"/>
    </xf>
    <xf numFmtId="3" fontId="9" fillId="0" borderId="10">
      <alignment vertical="center"/>
      <protection locked="0"/>
    </xf>
    <xf numFmtId="3" fontId="9" fillId="0" borderId="10">
      <alignment vertical="center"/>
      <protection locked="0"/>
    </xf>
    <xf numFmtId="3" fontId="9" fillId="0" borderId="10">
      <alignment vertical="center"/>
      <protection locked="0"/>
    </xf>
    <xf numFmtId="3" fontId="9" fillId="0" borderId="10">
      <alignment vertical="center"/>
      <protection locked="0"/>
    </xf>
    <xf numFmtId="3" fontId="9" fillId="0" borderId="10">
      <alignment vertical="center"/>
      <protection locked="0"/>
    </xf>
    <xf numFmtId="3" fontId="9" fillId="0" borderId="10">
      <alignment vertical="center"/>
      <protection locked="0"/>
    </xf>
    <xf numFmtId="3" fontId="9" fillId="0" borderId="10">
      <alignment vertical="center"/>
      <protection locked="0"/>
    </xf>
    <xf numFmtId="3" fontId="9" fillId="0" borderId="10">
      <alignment vertical="center"/>
      <protection locked="0"/>
    </xf>
    <xf numFmtId="3" fontId="9" fillId="0" borderId="10">
      <alignment vertical="center"/>
      <protection locked="0"/>
    </xf>
    <xf numFmtId="3" fontId="9" fillId="0" borderId="10">
      <alignment vertical="center"/>
      <protection locked="0"/>
    </xf>
    <xf numFmtId="3" fontId="9" fillId="0" borderId="10">
      <alignment vertical="center"/>
      <protection locked="0"/>
    </xf>
    <xf numFmtId="3" fontId="9" fillId="0" borderId="10">
      <alignment vertical="center"/>
      <protection locked="0"/>
    </xf>
    <xf numFmtId="3" fontId="9" fillId="0" borderId="10">
      <alignment vertical="center"/>
      <protection locked="0"/>
    </xf>
    <xf numFmtId="3" fontId="9" fillId="0" borderId="10">
      <alignment vertical="center"/>
      <protection locked="0"/>
    </xf>
    <xf numFmtId="3" fontId="9" fillId="0" borderId="10">
      <alignment vertical="center"/>
      <protection locked="0"/>
    </xf>
    <xf numFmtId="3" fontId="9" fillId="0" borderId="10">
      <alignment vertical="center"/>
      <protection locked="0"/>
    </xf>
    <xf numFmtId="3" fontId="9" fillId="0" borderId="10">
      <alignment vertical="center"/>
      <protection locked="0"/>
    </xf>
    <xf numFmtId="3" fontId="9" fillId="0" borderId="10">
      <alignment vertical="center"/>
      <protection locked="0"/>
    </xf>
    <xf numFmtId="3" fontId="9" fillId="0" borderId="10">
      <alignment vertical="center"/>
      <protection locked="0"/>
    </xf>
    <xf numFmtId="3" fontId="9" fillId="0" borderId="10">
      <alignment vertical="center"/>
      <protection locked="0"/>
    </xf>
    <xf numFmtId="3" fontId="9" fillId="0" borderId="10">
      <alignment vertical="center"/>
      <protection locked="0"/>
    </xf>
    <xf numFmtId="3" fontId="9" fillId="0" borderId="10">
      <alignment vertical="center"/>
      <protection locked="0"/>
    </xf>
    <xf numFmtId="3" fontId="9" fillId="0" borderId="10">
      <alignment vertical="center"/>
      <protection locked="0"/>
    </xf>
    <xf numFmtId="3" fontId="9" fillId="0" borderId="10">
      <alignment vertical="center"/>
      <protection locked="0"/>
    </xf>
    <xf numFmtId="3" fontId="9" fillId="0" borderId="10">
      <alignment vertical="center"/>
      <protection locked="0"/>
    </xf>
    <xf numFmtId="3" fontId="9" fillId="0" borderId="10">
      <alignment vertical="center"/>
      <protection locked="0"/>
    </xf>
    <xf numFmtId="3" fontId="9" fillId="0" borderId="10">
      <alignment vertical="center"/>
      <protection locked="0"/>
    </xf>
    <xf numFmtId="3" fontId="9" fillId="0" borderId="10">
      <alignment vertical="center"/>
      <protection locked="0"/>
    </xf>
    <xf numFmtId="3" fontId="9" fillId="0" borderId="10">
      <alignment vertical="center"/>
      <protection locked="0"/>
    </xf>
    <xf numFmtId="3" fontId="9" fillId="0" borderId="10">
      <alignment vertical="center"/>
      <protection locked="0"/>
    </xf>
    <xf numFmtId="3" fontId="9" fillId="0" borderId="10">
      <alignment vertical="center"/>
      <protection locked="0"/>
    </xf>
    <xf numFmtId="3" fontId="9" fillId="0" borderId="10">
      <alignment vertical="center"/>
      <protection locked="0"/>
    </xf>
    <xf numFmtId="3" fontId="9" fillId="0" borderId="10">
      <alignment vertical="center"/>
      <protection locked="0"/>
    </xf>
    <xf numFmtId="3" fontId="9" fillId="0" borderId="10">
      <alignment vertical="center"/>
      <protection locked="0"/>
    </xf>
    <xf numFmtId="3" fontId="9" fillId="0" borderId="10">
      <alignment vertical="center"/>
      <protection locked="0"/>
    </xf>
    <xf numFmtId="3" fontId="9" fillId="0" borderId="10">
      <alignment vertical="center"/>
      <protection locked="0"/>
    </xf>
    <xf numFmtId="3" fontId="9" fillId="0" borderId="10">
      <alignment vertical="center"/>
      <protection locked="0"/>
    </xf>
    <xf numFmtId="3" fontId="9" fillId="0" borderId="10">
      <alignment vertical="center"/>
      <protection locked="0"/>
    </xf>
    <xf numFmtId="3" fontId="9" fillId="0" borderId="10">
      <alignment vertical="center"/>
      <protection locked="0"/>
    </xf>
    <xf numFmtId="3" fontId="9" fillId="0" borderId="10">
      <alignment vertical="center"/>
      <protection locked="0"/>
    </xf>
    <xf numFmtId="3" fontId="9" fillId="0" borderId="10">
      <alignment vertical="center"/>
      <protection locked="0"/>
    </xf>
    <xf numFmtId="3" fontId="9" fillId="0" borderId="10">
      <alignment vertical="center"/>
      <protection locked="0"/>
    </xf>
    <xf numFmtId="3" fontId="9" fillId="0" borderId="10">
      <alignment vertical="center"/>
      <protection locked="0"/>
    </xf>
    <xf numFmtId="3" fontId="9" fillId="0" borderId="10">
      <alignment vertical="center"/>
      <protection locked="0"/>
    </xf>
    <xf numFmtId="3" fontId="9" fillId="0" borderId="10">
      <alignment vertical="center"/>
      <protection locked="0"/>
    </xf>
    <xf numFmtId="3" fontId="9" fillId="0" borderId="10">
      <alignment vertical="center"/>
      <protection locked="0"/>
    </xf>
    <xf numFmtId="3" fontId="9" fillId="0" borderId="10">
      <alignment vertical="center"/>
      <protection locked="0"/>
    </xf>
    <xf numFmtId="3" fontId="9" fillId="0" borderId="10">
      <alignment vertical="center"/>
      <protection locked="0"/>
    </xf>
    <xf numFmtId="3" fontId="9" fillId="0" borderId="10">
      <alignment vertical="center"/>
      <protection locked="0"/>
    </xf>
    <xf numFmtId="3" fontId="9" fillId="0" borderId="10">
      <alignment vertical="center"/>
      <protection locked="0"/>
    </xf>
    <xf numFmtId="3" fontId="9" fillId="0" borderId="10">
      <alignment vertical="center"/>
      <protection locked="0"/>
    </xf>
    <xf numFmtId="3" fontId="9" fillId="0" borderId="10">
      <alignment vertical="center"/>
      <protection locked="0"/>
    </xf>
    <xf numFmtId="3" fontId="9" fillId="0" borderId="10">
      <alignment vertical="center"/>
      <protection locked="0"/>
    </xf>
    <xf numFmtId="3" fontId="9" fillId="0" borderId="10">
      <alignment vertical="center"/>
      <protection locked="0"/>
    </xf>
    <xf numFmtId="3" fontId="9" fillId="0" borderId="10">
      <alignment vertical="center"/>
      <protection locked="0"/>
    </xf>
    <xf numFmtId="3" fontId="9" fillId="0" borderId="10">
      <alignment vertical="center"/>
      <protection locked="0"/>
    </xf>
    <xf numFmtId="3" fontId="9" fillId="0" borderId="10">
      <alignment vertical="center"/>
      <protection locked="0"/>
    </xf>
    <xf numFmtId="3" fontId="9" fillId="0" borderId="10">
      <alignment vertical="center"/>
      <protection locked="0"/>
    </xf>
    <xf numFmtId="3" fontId="9" fillId="0" borderId="10">
      <alignment vertical="center"/>
      <protection locked="0"/>
    </xf>
    <xf numFmtId="3" fontId="9" fillId="0" borderId="10">
      <alignment vertical="center"/>
      <protection locked="0"/>
    </xf>
    <xf numFmtId="3" fontId="9" fillId="0" borderId="10">
      <alignment vertical="center"/>
      <protection locked="0"/>
    </xf>
    <xf numFmtId="3" fontId="9" fillId="0" borderId="10">
      <alignment vertical="center"/>
      <protection locked="0"/>
    </xf>
    <xf numFmtId="3" fontId="9" fillId="0" borderId="10">
      <alignment vertical="center"/>
      <protection locked="0"/>
    </xf>
    <xf numFmtId="3" fontId="9" fillId="0" borderId="10">
      <alignment vertical="center"/>
      <protection locked="0"/>
    </xf>
    <xf numFmtId="255" fontId="9" fillId="0" borderId="10">
      <alignment vertical="center"/>
      <protection locked="0"/>
    </xf>
    <xf numFmtId="255" fontId="9" fillId="0" borderId="10">
      <alignment vertical="center"/>
      <protection locked="0"/>
    </xf>
    <xf numFmtId="255" fontId="9" fillId="0" borderId="10">
      <alignment vertical="center"/>
      <protection locked="0"/>
    </xf>
    <xf numFmtId="255" fontId="9" fillId="0" borderId="10">
      <alignment vertical="center"/>
      <protection locked="0"/>
    </xf>
    <xf numFmtId="255" fontId="9" fillId="0" borderId="10">
      <alignment vertical="center"/>
      <protection locked="0"/>
    </xf>
    <xf numFmtId="255" fontId="9" fillId="0" borderId="10">
      <alignment vertical="center"/>
      <protection locked="0"/>
    </xf>
    <xf numFmtId="255" fontId="9" fillId="0" borderId="10">
      <alignment vertical="center"/>
      <protection locked="0"/>
    </xf>
    <xf numFmtId="255" fontId="9" fillId="0" borderId="10">
      <alignment vertical="center"/>
      <protection locked="0"/>
    </xf>
    <xf numFmtId="255" fontId="9" fillId="0" borderId="10">
      <alignment vertical="center"/>
      <protection locked="0"/>
    </xf>
    <xf numFmtId="255" fontId="9" fillId="0" borderId="10">
      <alignment vertical="center"/>
      <protection locked="0"/>
    </xf>
    <xf numFmtId="255" fontId="9" fillId="0" borderId="10">
      <alignment vertical="center"/>
      <protection locked="0"/>
    </xf>
    <xf numFmtId="255" fontId="9" fillId="0" borderId="10">
      <alignment vertical="center"/>
      <protection locked="0"/>
    </xf>
    <xf numFmtId="255" fontId="9" fillId="0" borderId="10">
      <alignment vertical="center"/>
      <protection locked="0"/>
    </xf>
    <xf numFmtId="255" fontId="9" fillId="0" borderId="10">
      <alignment vertical="center"/>
      <protection locked="0"/>
    </xf>
    <xf numFmtId="255" fontId="9" fillId="0" borderId="10">
      <alignment vertical="center"/>
      <protection locked="0"/>
    </xf>
    <xf numFmtId="255" fontId="9" fillId="0" borderId="10">
      <alignment vertical="center"/>
      <protection locked="0"/>
    </xf>
    <xf numFmtId="255" fontId="9" fillId="0" borderId="10">
      <alignment vertical="center"/>
      <protection locked="0"/>
    </xf>
    <xf numFmtId="255" fontId="9" fillId="0" borderId="10">
      <alignment vertical="center"/>
      <protection locked="0"/>
    </xf>
    <xf numFmtId="255" fontId="9" fillId="0" borderId="10">
      <alignment vertical="center"/>
      <protection locked="0"/>
    </xf>
    <xf numFmtId="255" fontId="9" fillId="0" borderId="10">
      <alignment vertical="center"/>
      <protection locked="0"/>
    </xf>
    <xf numFmtId="255" fontId="9" fillId="0" borderId="10">
      <alignment vertical="center"/>
      <protection locked="0"/>
    </xf>
    <xf numFmtId="255" fontId="9" fillId="0" borderId="10">
      <alignment vertical="center"/>
      <protection locked="0"/>
    </xf>
    <xf numFmtId="255" fontId="9" fillId="0" borderId="10">
      <alignment vertical="center"/>
      <protection locked="0"/>
    </xf>
    <xf numFmtId="255" fontId="9" fillId="0" borderId="10">
      <alignment vertical="center"/>
      <protection locked="0"/>
    </xf>
    <xf numFmtId="255" fontId="9" fillId="0" borderId="10">
      <alignment vertical="center"/>
      <protection locked="0"/>
    </xf>
    <xf numFmtId="255" fontId="9" fillId="0" borderId="10">
      <alignment vertical="center"/>
      <protection locked="0"/>
    </xf>
    <xf numFmtId="255" fontId="9" fillId="0" borderId="10">
      <alignment vertical="center"/>
      <protection locked="0"/>
    </xf>
    <xf numFmtId="255" fontId="9" fillId="0" borderId="10">
      <alignment vertical="center"/>
      <protection locked="0"/>
    </xf>
    <xf numFmtId="255" fontId="9" fillId="0" borderId="10">
      <alignment vertical="center"/>
      <protection locked="0"/>
    </xf>
    <xf numFmtId="255" fontId="9" fillId="0" borderId="10">
      <alignment vertical="center"/>
      <protection locked="0"/>
    </xf>
    <xf numFmtId="255" fontId="9" fillId="0" borderId="10">
      <alignment vertical="center"/>
      <protection locked="0"/>
    </xf>
    <xf numFmtId="255" fontId="9" fillId="0" borderId="10">
      <alignment vertical="center"/>
      <protection locked="0"/>
    </xf>
    <xf numFmtId="255" fontId="9" fillId="0" borderId="10">
      <alignment vertical="center"/>
      <protection locked="0"/>
    </xf>
    <xf numFmtId="255" fontId="9" fillId="0" borderId="10">
      <alignment vertical="center"/>
      <protection locked="0"/>
    </xf>
    <xf numFmtId="255" fontId="9" fillId="0" borderId="10">
      <alignment vertical="center"/>
      <protection locked="0"/>
    </xf>
    <xf numFmtId="255" fontId="9" fillId="0" borderId="10">
      <alignment vertical="center"/>
      <protection locked="0"/>
    </xf>
    <xf numFmtId="255" fontId="9" fillId="0" borderId="10">
      <alignment vertical="center"/>
      <protection locked="0"/>
    </xf>
    <xf numFmtId="255" fontId="9" fillId="0" borderId="10">
      <alignment vertical="center"/>
      <protection locked="0"/>
    </xf>
    <xf numFmtId="255" fontId="9" fillId="0" borderId="10">
      <alignment vertical="center"/>
      <protection locked="0"/>
    </xf>
    <xf numFmtId="255" fontId="9" fillId="0" borderId="10">
      <alignment vertical="center"/>
      <protection locked="0"/>
    </xf>
    <xf numFmtId="255" fontId="9" fillId="0" borderId="10">
      <alignment vertical="center"/>
      <protection locked="0"/>
    </xf>
    <xf numFmtId="255" fontId="9" fillId="0" borderId="10">
      <alignment vertical="center"/>
      <protection locked="0"/>
    </xf>
    <xf numFmtId="255" fontId="9" fillId="0" borderId="10">
      <alignment vertical="center"/>
      <protection locked="0"/>
    </xf>
    <xf numFmtId="255" fontId="9" fillId="0" borderId="10">
      <alignment vertical="center"/>
      <protection locked="0"/>
    </xf>
    <xf numFmtId="255" fontId="9" fillId="0" borderId="10">
      <alignment vertical="center"/>
      <protection locked="0"/>
    </xf>
    <xf numFmtId="255" fontId="9" fillId="0" borderId="10">
      <alignment vertical="center"/>
      <protection locked="0"/>
    </xf>
    <xf numFmtId="255" fontId="9" fillId="0" borderId="10">
      <alignment vertical="center"/>
      <protection locked="0"/>
    </xf>
    <xf numFmtId="255" fontId="9" fillId="0" borderId="10">
      <alignment vertical="center"/>
      <protection locked="0"/>
    </xf>
    <xf numFmtId="255" fontId="9" fillId="0" borderId="10">
      <alignment vertical="center"/>
      <protection locked="0"/>
    </xf>
    <xf numFmtId="255" fontId="9" fillId="0" borderId="10">
      <alignment vertical="center"/>
      <protection locked="0"/>
    </xf>
    <xf numFmtId="255" fontId="9" fillId="0" borderId="10">
      <alignment vertical="center"/>
      <protection locked="0"/>
    </xf>
    <xf numFmtId="255" fontId="9" fillId="0" borderId="10">
      <alignment vertical="center"/>
      <protection locked="0"/>
    </xf>
    <xf numFmtId="255" fontId="9" fillId="0" borderId="10">
      <alignment vertical="center"/>
      <protection locked="0"/>
    </xf>
    <xf numFmtId="255" fontId="9" fillId="0" borderId="10">
      <alignment vertical="center"/>
      <protection locked="0"/>
    </xf>
    <xf numFmtId="255" fontId="9" fillId="0" borderId="10">
      <alignment vertical="center"/>
      <protection locked="0"/>
    </xf>
    <xf numFmtId="255" fontId="9" fillId="0" borderId="10">
      <alignment vertical="center"/>
      <protection locked="0"/>
    </xf>
    <xf numFmtId="255" fontId="9" fillId="0" borderId="10">
      <alignment vertical="center"/>
      <protection locked="0"/>
    </xf>
    <xf numFmtId="255" fontId="9" fillId="0" borderId="10">
      <alignment vertical="center"/>
      <protection locked="0"/>
    </xf>
    <xf numFmtId="255" fontId="9" fillId="0" borderId="10">
      <alignment vertical="center"/>
      <protection locked="0"/>
    </xf>
    <xf numFmtId="255" fontId="9" fillId="0" borderId="10">
      <alignment vertical="center"/>
      <protection locked="0"/>
    </xf>
    <xf numFmtId="255" fontId="9" fillId="0" borderId="10">
      <alignment vertical="center"/>
      <protection locked="0"/>
    </xf>
    <xf numFmtId="255" fontId="9" fillId="0" borderId="10">
      <alignment vertical="center"/>
      <protection locked="0"/>
    </xf>
    <xf numFmtId="255" fontId="9" fillId="0" borderId="10">
      <alignment vertical="center"/>
      <protection locked="0"/>
    </xf>
    <xf numFmtId="255" fontId="9" fillId="0" borderId="10">
      <alignment vertical="center"/>
      <protection locked="0"/>
    </xf>
    <xf numFmtId="255" fontId="9" fillId="0" borderId="10">
      <alignment vertical="center"/>
      <protection locked="0"/>
    </xf>
    <xf numFmtId="255" fontId="9" fillId="0" borderId="10">
      <alignment vertical="center"/>
      <protection locked="0"/>
    </xf>
    <xf numFmtId="255" fontId="9" fillId="0" borderId="10">
      <alignment vertical="center"/>
      <protection locked="0"/>
    </xf>
    <xf numFmtId="255" fontId="9" fillId="0" borderId="10">
      <alignment vertical="center"/>
      <protection locked="0"/>
    </xf>
    <xf numFmtId="255" fontId="9" fillId="0" borderId="10">
      <alignment vertical="center"/>
      <protection locked="0"/>
    </xf>
    <xf numFmtId="255" fontId="9" fillId="0" borderId="10">
      <alignment vertical="center"/>
      <protection locked="0"/>
    </xf>
    <xf numFmtId="255" fontId="9" fillId="0" borderId="10">
      <alignment vertical="center"/>
      <protection locked="0"/>
    </xf>
    <xf numFmtId="181" fontId="9" fillId="0" borderId="10">
      <alignment vertical="center"/>
      <protection locked="0"/>
    </xf>
    <xf numFmtId="181" fontId="9" fillId="0" borderId="10">
      <alignment vertical="center"/>
      <protection locked="0"/>
    </xf>
    <xf numFmtId="181" fontId="9" fillId="0" borderId="10">
      <alignment vertical="center"/>
      <protection locked="0"/>
    </xf>
    <xf numFmtId="181" fontId="9" fillId="0" borderId="10">
      <alignment vertical="center"/>
      <protection locked="0"/>
    </xf>
    <xf numFmtId="181" fontId="9" fillId="0" borderId="10">
      <alignment vertical="center"/>
      <protection locked="0"/>
    </xf>
    <xf numFmtId="181" fontId="9" fillId="0" borderId="10">
      <alignment vertical="center"/>
      <protection locked="0"/>
    </xf>
    <xf numFmtId="181" fontId="9" fillId="0" borderId="10">
      <alignment vertical="center"/>
      <protection locked="0"/>
    </xf>
    <xf numFmtId="181" fontId="9" fillId="0" borderId="10">
      <alignment vertical="center"/>
      <protection locked="0"/>
    </xf>
    <xf numFmtId="181" fontId="9" fillId="0" borderId="10">
      <alignment vertical="center"/>
      <protection locked="0"/>
    </xf>
    <xf numFmtId="181" fontId="9" fillId="0" borderId="10">
      <alignment vertical="center"/>
      <protection locked="0"/>
    </xf>
    <xf numFmtId="181" fontId="9" fillId="0" borderId="10">
      <alignment vertical="center"/>
      <protection locked="0"/>
    </xf>
    <xf numFmtId="181" fontId="9" fillId="0" borderId="10">
      <alignment vertical="center"/>
      <protection locked="0"/>
    </xf>
    <xf numFmtId="181" fontId="9" fillId="0" borderId="10">
      <alignment vertical="center"/>
      <protection locked="0"/>
    </xf>
    <xf numFmtId="181" fontId="9" fillId="0" borderId="10">
      <alignment vertical="center"/>
      <protection locked="0"/>
    </xf>
    <xf numFmtId="181" fontId="9" fillId="0" borderId="10">
      <alignment vertical="center"/>
      <protection locked="0"/>
    </xf>
    <xf numFmtId="181" fontId="9" fillId="0" borderId="10">
      <alignment vertical="center"/>
      <protection locked="0"/>
    </xf>
    <xf numFmtId="181" fontId="9" fillId="0" borderId="10">
      <alignment vertical="center"/>
      <protection locked="0"/>
    </xf>
    <xf numFmtId="181" fontId="9" fillId="0" borderId="10">
      <alignment vertical="center"/>
      <protection locked="0"/>
    </xf>
    <xf numFmtId="181" fontId="9" fillId="0" borderId="10">
      <alignment vertical="center"/>
      <protection locked="0"/>
    </xf>
    <xf numFmtId="181" fontId="9" fillId="0" borderId="10">
      <alignment vertical="center"/>
      <protection locked="0"/>
    </xf>
    <xf numFmtId="181" fontId="9" fillId="0" borderId="10">
      <alignment vertical="center"/>
      <protection locked="0"/>
    </xf>
    <xf numFmtId="181" fontId="9" fillId="0" borderId="10">
      <alignment vertical="center"/>
      <protection locked="0"/>
    </xf>
    <xf numFmtId="181" fontId="9" fillId="0" borderId="10">
      <alignment vertical="center"/>
      <protection locked="0"/>
    </xf>
    <xf numFmtId="181" fontId="9" fillId="0" borderId="10">
      <alignment vertical="center"/>
      <protection locked="0"/>
    </xf>
    <xf numFmtId="181" fontId="9" fillId="0" borderId="10">
      <alignment vertical="center"/>
      <protection locked="0"/>
    </xf>
    <xf numFmtId="181" fontId="9" fillId="0" borderId="10">
      <alignment vertical="center"/>
      <protection locked="0"/>
    </xf>
    <xf numFmtId="181" fontId="9" fillId="0" borderId="10">
      <alignment vertical="center"/>
      <protection locked="0"/>
    </xf>
    <xf numFmtId="181" fontId="9" fillId="0" borderId="10">
      <alignment vertical="center"/>
      <protection locked="0"/>
    </xf>
    <xf numFmtId="181" fontId="9" fillId="0" borderId="10">
      <alignment vertical="center"/>
      <protection locked="0"/>
    </xf>
    <xf numFmtId="181" fontId="9" fillId="0" borderId="10">
      <alignment vertical="center"/>
      <protection locked="0"/>
    </xf>
    <xf numFmtId="181" fontId="9" fillId="0" borderId="10">
      <alignment vertical="center"/>
      <protection locked="0"/>
    </xf>
    <xf numFmtId="181" fontId="9" fillId="0" borderId="10">
      <alignment vertical="center"/>
      <protection locked="0"/>
    </xf>
    <xf numFmtId="181" fontId="9" fillId="0" borderId="10">
      <alignment vertical="center"/>
      <protection locked="0"/>
    </xf>
    <xf numFmtId="181" fontId="9" fillId="0" borderId="10">
      <alignment vertical="center"/>
      <protection locked="0"/>
    </xf>
    <xf numFmtId="181" fontId="9" fillId="0" borderId="10">
      <alignment vertical="center"/>
      <protection locked="0"/>
    </xf>
    <xf numFmtId="181" fontId="9" fillId="0" borderId="10">
      <alignment vertical="center"/>
      <protection locked="0"/>
    </xf>
    <xf numFmtId="181" fontId="9" fillId="0" borderId="10">
      <alignment vertical="center"/>
      <protection locked="0"/>
    </xf>
    <xf numFmtId="181" fontId="9" fillId="0" borderId="10">
      <alignment vertical="center"/>
      <protection locked="0"/>
    </xf>
    <xf numFmtId="181" fontId="9" fillId="0" borderId="10">
      <alignment vertical="center"/>
      <protection locked="0"/>
    </xf>
    <xf numFmtId="181" fontId="9" fillId="0" borderId="10">
      <alignment vertical="center"/>
      <protection locked="0"/>
    </xf>
    <xf numFmtId="181" fontId="9" fillId="0" borderId="10">
      <alignment vertical="center"/>
      <protection locked="0"/>
    </xf>
    <xf numFmtId="181" fontId="9" fillId="0" borderId="10">
      <alignment vertical="center"/>
      <protection locked="0"/>
    </xf>
    <xf numFmtId="181" fontId="9" fillId="0" borderId="10">
      <alignment vertical="center"/>
      <protection locked="0"/>
    </xf>
    <xf numFmtId="181" fontId="9" fillId="0" borderId="10">
      <alignment vertical="center"/>
      <protection locked="0"/>
    </xf>
    <xf numFmtId="181" fontId="9" fillId="0" borderId="10">
      <alignment vertical="center"/>
      <protection locked="0"/>
    </xf>
    <xf numFmtId="181" fontId="9" fillId="0" borderId="10">
      <alignment vertical="center"/>
      <protection locked="0"/>
    </xf>
    <xf numFmtId="181" fontId="9" fillId="0" borderId="10">
      <alignment vertical="center"/>
      <protection locked="0"/>
    </xf>
    <xf numFmtId="181" fontId="9" fillId="0" borderId="10">
      <alignment vertical="center"/>
      <protection locked="0"/>
    </xf>
    <xf numFmtId="181" fontId="9" fillId="0" borderId="10">
      <alignment vertical="center"/>
      <protection locked="0"/>
    </xf>
    <xf numFmtId="181" fontId="9" fillId="0" borderId="10">
      <alignment vertical="center"/>
      <protection locked="0"/>
    </xf>
    <xf numFmtId="181" fontId="9" fillId="0" borderId="10">
      <alignment vertical="center"/>
      <protection locked="0"/>
    </xf>
    <xf numFmtId="181" fontId="9" fillId="0" borderId="10">
      <alignment vertical="center"/>
      <protection locked="0"/>
    </xf>
    <xf numFmtId="181" fontId="9" fillId="0" borderId="10">
      <alignment vertical="center"/>
      <protection locked="0"/>
    </xf>
    <xf numFmtId="181" fontId="9" fillId="0" borderId="10">
      <alignment vertical="center"/>
      <protection locked="0"/>
    </xf>
    <xf numFmtId="181" fontId="9" fillId="0" borderId="10">
      <alignment vertical="center"/>
      <protection locked="0"/>
    </xf>
    <xf numFmtId="181" fontId="9" fillId="0" borderId="10">
      <alignment vertical="center"/>
      <protection locked="0"/>
    </xf>
    <xf numFmtId="181" fontId="9" fillId="0" borderId="10">
      <alignment vertical="center"/>
      <protection locked="0"/>
    </xf>
    <xf numFmtId="181" fontId="9" fillId="0" borderId="10">
      <alignment vertical="center"/>
      <protection locked="0"/>
    </xf>
    <xf numFmtId="181" fontId="9" fillId="0" borderId="10">
      <alignment vertical="center"/>
      <protection locked="0"/>
    </xf>
    <xf numFmtId="181" fontId="9" fillId="0" borderId="10">
      <alignment vertical="center"/>
      <protection locked="0"/>
    </xf>
    <xf numFmtId="181" fontId="9" fillId="0" borderId="10">
      <alignment vertical="center"/>
      <protection locked="0"/>
    </xf>
    <xf numFmtId="181" fontId="9" fillId="0" borderId="10">
      <alignment vertical="center"/>
      <protection locked="0"/>
    </xf>
    <xf numFmtId="181" fontId="9" fillId="0" borderId="10">
      <alignment vertical="center"/>
      <protection locked="0"/>
    </xf>
    <xf numFmtId="181" fontId="9" fillId="0" borderId="10">
      <alignment vertical="center"/>
      <protection locked="0"/>
    </xf>
    <xf numFmtId="181" fontId="9" fillId="0" borderId="10">
      <alignment vertical="center"/>
      <protection locked="0"/>
    </xf>
    <xf numFmtId="181" fontId="9" fillId="0" borderId="10">
      <alignment vertical="center"/>
      <protection locked="0"/>
    </xf>
    <xf numFmtId="181" fontId="9" fillId="0" borderId="10">
      <alignment vertical="center"/>
      <protection locked="0"/>
    </xf>
    <xf numFmtId="181" fontId="9" fillId="0" borderId="10">
      <alignment vertical="center"/>
      <protection locked="0"/>
    </xf>
    <xf numFmtId="181" fontId="9" fillId="0" borderId="10">
      <alignment vertical="center"/>
      <protection locked="0"/>
    </xf>
    <xf numFmtId="181" fontId="9" fillId="0" borderId="10">
      <alignment vertical="center"/>
      <protection locked="0"/>
    </xf>
    <xf numFmtId="181" fontId="9" fillId="0" borderId="10">
      <alignment vertical="center"/>
      <protection locked="0"/>
    </xf>
    <xf numFmtId="189" fontId="9" fillId="0" borderId="10">
      <alignment vertical="center"/>
      <protection locked="0"/>
    </xf>
    <xf numFmtId="189" fontId="9" fillId="0" borderId="10">
      <alignment vertical="center"/>
      <protection locked="0"/>
    </xf>
    <xf numFmtId="189" fontId="9" fillId="0" borderId="10">
      <alignment vertical="center"/>
      <protection locked="0"/>
    </xf>
    <xf numFmtId="189" fontId="9" fillId="0" borderId="10">
      <alignment vertical="center"/>
      <protection locked="0"/>
    </xf>
    <xf numFmtId="189" fontId="9" fillId="0" borderId="10">
      <alignment vertical="center"/>
      <protection locked="0"/>
    </xf>
    <xf numFmtId="189" fontId="9" fillId="0" borderId="10">
      <alignment vertical="center"/>
      <protection locked="0"/>
    </xf>
    <xf numFmtId="189" fontId="9" fillId="0" borderId="10">
      <alignment vertical="center"/>
      <protection locked="0"/>
    </xf>
    <xf numFmtId="189" fontId="9" fillId="0" borderId="10">
      <alignment vertical="center"/>
      <protection locked="0"/>
    </xf>
    <xf numFmtId="189" fontId="9" fillId="0" borderId="10">
      <alignment vertical="center"/>
      <protection locked="0"/>
    </xf>
    <xf numFmtId="189" fontId="9" fillId="0" borderId="10">
      <alignment vertical="center"/>
      <protection locked="0"/>
    </xf>
    <xf numFmtId="189" fontId="9" fillId="0" borderId="10">
      <alignment vertical="center"/>
      <protection locked="0"/>
    </xf>
    <xf numFmtId="189" fontId="9" fillId="0" borderId="10">
      <alignment vertical="center"/>
      <protection locked="0"/>
    </xf>
    <xf numFmtId="189" fontId="9" fillId="0" borderId="10">
      <alignment vertical="center"/>
      <protection locked="0"/>
    </xf>
    <xf numFmtId="189" fontId="9" fillId="0" borderId="10">
      <alignment vertical="center"/>
      <protection locked="0"/>
    </xf>
    <xf numFmtId="189" fontId="9" fillId="0" borderId="10">
      <alignment vertical="center"/>
      <protection locked="0"/>
    </xf>
    <xf numFmtId="189" fontId="9" fillId="0" borderId="10">
      <alignment vertical="center"/>
      <protection locked="0"/>
    </xf>
    <xf numFmtId="189" fontId="9" fillId="0" borderId="10">
      <alignment vertical="center"/>
      <protection locked="0"/>
    </xf>
    <xf numFmtId="189" fontId="9" fillId="0" borderId="10">
      <alignment vertical="center"/>
      <protection locked="0"/>
    </xf>
    <xf numFmtId="189" fontId="9" fillId="0" borderId="10">
      <alignment vertical="center"/>
      <protection locked="0"/>
    </xf>
    <xf numFmtId="189" fontId="9" fillId="0" borderId="10">
      <alignment vertical="center"/>
      <protection locked="0"/>
    </xf>
    <xf numFmtId="189" fontId="9" fillId="0" borderId="10">
      <alignment vertical="center"/>
      <protection locked="0"/>
    </xf>
    <xf numFmtId="189" fontId="9" fillId="0" borderId="10">
      <alignment vertical="center"/>
      <protection locked="0"/>
    </xf>
    <xf numFmtId="189" fontId="9" fillId="0" borderId="10">
      <alignment vertical="center"/>
      <protection locked="0"/>
    </xf>
    <xf numFmtId="189" fontId="9" fillId="0" borderId="10">
      <alignment vertical="center"/>
      <protection locked="0"/>
    </xf>
    <xf numFmtId="189" fontId="9" fillId="0" borderId="10">
      <alignment vertical="center"/>
      <protection locked="0"/>
    </xf>
    <xf numFmtId="189" fontId="9" fillId="0" borderId="10">
      <alignment vertical="center"/>
      <protection locked="0"/>
    </xf>
    <xf numFmtId="189" fontId="9" fillId="0" borderId="10">
      <alignment vertical="center"/>
      <protection locked="0"/>
    </xf>
    <xf numFmtId="189" fontId="9" fillId="0" borderId="10">
      <alignment vertical="center"/>
      <protection locked="0"/>
    </xf>
    <xf numFmtId="189" fontId="9" fillId="0" borderId="10">
      <alignment vertical="center"/>
      <protection locked="0"/>
    </xf>
    <xf numFmtId="189" fontId="9" fillId="0" borderId="10">
      <alignment vertical="center"/>
      <protection locked="0"/>
    </xf>
    <xf numFmtId="189" fontId="9" fillId="0" borderId="10">
      <alignment vertical="center"/>
      <protection locked="0"/>
    </xf>
    <xf numFmtId="189" fontId="9" fillId="0" borderId="10">
      <alignment vertical="center"/>
      <protection locked="0"/>
    </xf>
    <xf numFmtId="189" fontId="9" fillId="0" borderId="10">
      <alignment vertical="center"/>
      <protection locked="0"/>
    </xf>
    <xf numFmtId="189" fontId="9" fillId="0" borderId="10">
      <alignment vertical="center"/>
      <protection locked="0"/>
    </xf>
    <xf numFmtId="189" fontId="9" fillId="0" borderId="10">
      <alignment vertical="center"/>
      <protection locked="0"/>
    </xf>
    <xf numFmtId="189" fontId="9" fillId="0" borderId="10">
      <alignment vertical="center"/>
      <protection locked="0"/>
    </xf>
    <xf numFmtId="189" fontId="9" fillId="0" borderId="10">
      <alignment vertical="center"/>
      <protection locked="0"/>
    </xf>
    <xf numFmtId="189" fontId="9" fillId="0" borderId="10">
      <alignment vertical="center"/>
      <protection locked="0"/>
    </xf>
    <xf numFmtId="189" fontId="9" fillId="0" borderId="10">
      <alignment vertical="center"/>
      <protection locked="0"/>
    </xf>
    <xf numFmtId="189" fontId="9" fillId="0" borderId="10">
      <alignment vertical="center"/>
      <protection locked="0"/>
    </xf>
    <xf numFmtId="189" fontId="9" fillId="0" borderId="10">
      <alignment vertical="center"/>
      <protection locked="0"/>
    </xf>
    <xf numFmtId="189" fontId="9" fillId="0" borderId="10">
      <alignment vertical="center"/>
      <protection locked="0"/>
    </xf>
    <xf numFmtId="189" fontId="9" fillId="0" borderId="10">
      <alignment vertical="center"/>
      <protection locked="0"/>
    </xf>
    <xf numFmtId="189" fontId="9" fillId="0" borderId="10">
      <alignment vertical="center"/>
      <protection locked="0"/>
    </xf>
    <xf numFmtId="189" fontId="9" fillId="0" borderId="10">
      <alignment vertical="center"/>
      <protection locked="0"/>
    </xf>
    <xf numFmtId="189" fontId="9" fillId="0" borderId="10">
      <alignment vertical="center"/>
      <protection locked="0"/>
    </xf>
    <xf numFmtId="189" fontId="9" fillId="0" borderId="10">
      <alignment vertical="center"/>
      <protection locked="0"/>
    </xf>
    <xf numFmtId="189" fontId="9" fillId="0" borderId="10">
      <alignment vertical="center"/>
      <protection locked="0"/>
    </xf>
    <xf numFmtId="189" fontId="9" fillId="0" borderId="10">
      <alignment vertical="center"/>
      <protection locked="0"/>
    </xf>
    <xf numFmtId="189" fontId="9" fillId="0" borderId="10">
      <alignment vertical="center"/>
      <protection locked="0"/>
    </xf>
    <xf numFmtId="189" fontId="9" fillId="0" borderId="10">
      <alignment vertical="center"/>
      <protection locked="0"/>
    </xf>
    <xf numFmtId="189" fontId="9" fillId="0" borderId="10">
      <alignment vertical="center"/>
      <protection locked="0"/>
    </xf>
    <xf numFmtId="189" fontId="9" fillId="0" borderId="10">
      <alignment vertical="center"/>
      <protection locked="0"/>
    </xf>
    <xf numFmtId="189" fontId="9" fillId="0" borderId="10">
      <alignment vertical="center"/>
      <protection locked="0"/>
    </xf>
    <xf numFmtId="189" fontId="9" fillId="0" borderId="10">
      <alignment vertical="center"/>
      <protection locked="0"/>
    </xf>
    <xf numFmtId="189" fontId="9" fillId="0" borderId="10">
      <alignment vertical="center"/>
      <protection locked="0"/>
    </xf>
    <xf numFmtId="189" fontId="9" fillId="0" borderId="10">
      <alignment vertical="center"/>
      <protection locked="0"/>
    </xf>
    <xf numFmtId="189" fontId="9" fillId="0" borderId="10">
      <alignment vertical="center"/>
      <protection locked="0"/>
    </xf>
    <xf numFmtId="189" fontId="9" fillId="0" borderId="10">
      <alignment vertical="center"/>
      <protection locked="0"/>
    </xf>
    <xf numFmtId="189" fontId="9" fillId="0" borderId="10">
      <alignment vertical="center"/>
      <protection locked="0"/>
    </xf>
    <xf numFmtId="189" fontId="9" fillId="0" borderId="10">
      <alignment vertical="center"/>
      <protection locked="0"/>
    </xf>
    <xf numFmtId="189" fontId="9" fillId="0" borderId="10">
      <alignment vertical="center"/>
      <protection locked="0"/>
    </xf>
    <xf numFmtId="189" fontId="9" fillId="0" borderId="10">
      <alignment vertical="center"/>
      <protection locked="0"/>
    </xf>
    <xf numFmtId="189" fontId="9" fillId="0" borderId="10">
      <alignment vertical="center"/>
      <protection locked="0"/>
    </xf>
    <xf numFmtId="189" fontId="9" fillId="0" borderId="10">
      <alignment vertical="center"/>
      <protection locked="0"/>
    </xf>
    <xf numFmtId="189" fontId="9" fillId="0" borderId="10">
      <alignment vertical="center"/>
      <protection locked="0"/>
    </xf>
    <xf numFmtId="189" fontId="9" fillId="0" borderId="10">
      <alignment vertical="center"/>
      <protection locked="0"/>
    </xf>
    <xf numFmtId="189" fontId="9" fillId="0" borderId="10">
      <alignment vertical="center"/>
      <protection locked="0"/>
    </xf>
    <xf numFmtId="189" fontId="9" fillId="0" borderId="10">
      <alignment vertical="center"/>
      <protection locked="0"/>
    </xf>
    <xf numFmtId="189" fontId="9" fillId="0" borderId="10">
      <alignment vertical="center"/>
      <protection locked="0"/>
    </xf>
    <xf numFmtId="189" fontId="9" fillId="0" borderId="10">
      <alignment vertical="center"/>
      <protection locked="0"/>
    </xf>
    <xf numFmtId="4" fontId="9" fillId="0" borderId="10">
      <alignment vertical="center"/>
      <protection locked="0"/>
    </xf>
    <xf numFmtId="4" fontId="9" fillId="0" borderId="10">
      <alignment vertical="center"/>
      <protection locked="0"/>
    </xf>
    <xf numFmtId="4" fontId="9" fillId="0" borderId="10">
      <alignment vertical="center"/>
      <protection locked="0"/>
    </xf>
    <xf numFmtId="4" fontId="9" fillId="0" borderId="10">
      <alignment vertical="center"/>
      <protection locked="0"/>
    </xf>
    <xf numFmtId="4" fontId="9" fillId="0" borderId="10">
      <alignment vertical="center"/>
      <protection locked="0"/>
    </xf>
    <xf numFmtId="4" fontId="9" fillId="0" borderId="10">
      <alignment vertical="center"/>
      <protection locked="0"/>
    </xf>
    <xf numFmtId="4" fontId="9" fillId="0" borderId="10">
      <alignment vertical="center"/>
      <protection locked="0"/>
    </xf>
    <xf numFmtId="4" fontId="9" fillId="0" borderId="10">
      <alignment vertical="center"/>
      <protection locked="0"/>
    </xf>
    <xf numFmtId="4" fontId="9" fillId="0" borderId="10">
      <alignment vertical="center"/>
      <protection locked="0"/>
    </xf>
    <xf numFmtId="4" fontId="9" fillId="0" borderId="10">
      <alignment vertical="center"/>
      <protection locked="0"/>
    </xf>
    <xf numFmtId="4" fontId="9" fillId="0" borderId="10">
      <alignment vertical="center"/>
      <protection locked="0"/>
    </xf>
    <xf numFmtId="4" fontId="9" fillId="0" borderId="10">
      <alignment vertical="center"/>
      <protection locked="0"/>
    </xf>
    <xf numFmtId="4" fontId="9" fillId="0" borderId="10">
      <alignment vertical="center"/>
      <protection locked="0"/>
    </xf>
    <xf numFmtId="4" fontId="9" fillId="0" borderId="10">
      <alignment vertical="center"/>
      <protection locked="0"/>
    </xf>
    <xf numFmtId="4" fontId="9" fillId="0" borderId="10">
      <alignment vertical="center"/>
      <protection locked="0"/>
    </xf>
    <xf numFmtId="4" fontId="9" fillId="0" borderId="10">
      <alignment vertical="center"/>
      <protection locked="0"/>
    </xf>
    <xf numFmtId="4" fontId="9" fillId="0" borderId="10">
      <alignment vertical="center"/>
      <protection locked="0"/>
    </xf>
    <xf numFmtId="4" fontId="9" fillId="0" borderId="10">
      <alignment vertical="center"/>
      <protection locked="0"/>
    </xf>
    <xf numFmtId="4" fontId="9" fillId="0" borderId="10">
      <alignment vertical="center"/>
      <protection locked="0"/>
    </xf>
    <xf numFmtId="4" fontId="9" fillId="0" borderId="10">
      <alignment vertical="center"/>
      <protection locked="0"/>
    </xf>
    <xf numFmtId="4" fontId="9" fillId="0" borderId="10">
      <alignment vertical="center"/>
      <protection locked="0"/>
    </xf>
    <xf numFmtId="4" fontId="9" fillId="0" borderId="10">
      <alignment vertical="center"/>
      <protection locked="0"/>
    </xf>
    <xf numFmtId="4" fontId="9" fillId="0" borderId="10">
      <alignment vertical="center"/>
      <protection locked="0"/>
    </xf>
    <xf numFmtId="4" fontId="9" fillId="0" borderId="10">
      <alignment vertical="center"/>
      <protection locked="0"/>
    </xf>
    <xf numFmtId="4" fontId="9" fillId="0" borderId="10">
      <alignment vertical="center"/>
      <protection locked="0"/>
    </xf>
    <xf numFmtId="4" fontId="9" fillId="0" borderId="10">
      <alignment vertical="center"/>
      <protection locked="0"/>
    </xf>
    <xf numFmtId="4" fontId="9" fillId="0" borderId="10">
      <alignment vertical="center"/>
      <protection locked="0"/>
    </xf>
    <xf numFmtId="4" fontId="9" fillId="0" borderId="10">
      <alignment vertical="center"/>
      <protection locked="0"/>
    </xf>
    <xf numFmtId="4" fontId="9" fillId="0" borderId="10">
      <alignment vertical="center"/>
      <protection locked="0"/>
    </xf>
    <xf numFmtId="4" fontId="9" fillId="0" borderId="10">
      <alignment vertical="center"/>
      <protection locked="0"/>
    </xf>
    <xf numFmtId="4" fontId="9" fillId="0" borderId="10">
      <alignment vertical="center"/>
      <protection locked="0"/>
    </xf>
    <xf numFmtId="4" fontId="9" fillId="0" borderId="10">
      <alignment vertical="center"/>
      <protection locked="0"/>
    </xf>
    <xf numFmtId="4" fontId="9" fillId="0" borderId="10">
      <alignment vertical="center"/>
      <protection locked="0"/>
    </xf>
    <xf numFmtId="4" fontId="9" fillId="0" borderId="10">
      <alignment vertical="center"/>
      <protection locked="0"/>
    </xf>
    <xf numFmtId="4" fontId="9" fillId="0" borderId="10">
      <alignment vertical="center"/>
      <protection locked="0"/>
    </xf>
    <xf numFmtId="4" fontId="9" fillId="0" borderId="10">
      <alignment vertical="center"/>
      <protection locked="0"/>
    </xf>
    <xf numFmtId="4" fontId="9" fillId="0" borderId="10">
      <alignment vertical="center"/>
      <protection locked="0"/>
    </xf>
    <xf numFmtId="4" fontId="9" fillId="0" borderId="10">
      <alignment vertical="center"/>
      <protection locked="0"/>
    </xf>
    <xf numFmtId="4" fontId="9" fillId="0" borderId="10">
      <alignment vertical="center"/>
      <protection locked="0"/>
    </xf>
    <xf numFmtId="4" fontId="9" fillId="0" borderId="10">
      <alignment vertical="center"/>
      <protection locked="0"/>
    </xf>
    <xf numFmtId="4" fontId="9" fillId="0" borderId="10">
      <alignment vertical="center"/>
      <protection locked="0"/>
    </xf>
    <xf numFmtId="4" fontId="9" fillId="0" borderId="10">
      <alignment vertical="center"/>
      <protection locked="0"/>
    </xf>
    <xf numFmtId="4" fontId="9" fillId="0" borderId="10">
      <alignment vertical="center"/>
      <protection locked="0"/>
    </xf>
    <xf numFmtId="4" fontId="9" fillId="0" borderId="10">
      <alignment vertical="center"/>
      <protection locked="0"/>
    </xf>
    <xf numFmtId="4" fontId="9" fillId="0" borderId="10">
      <alignment vertical="center"/>
      <protection locked="0"/>
    </xf>
    <xf numFmtId="4" fontId="9" fillId="0" borderId="10">
      <alignment vertical="center"/>
      <protection locked="0"/>
    </xf>
    <xf numFmtId="4" fontId="9" fillId="0" borderId="10">
      <alignment vertical="center"/>
      <protection locked="0"/>
    </xf>
    <xf numFmtId="4" fontId="9" fillId="0" borderId="10">
      <alignment vertical="center"/>
      <protection locked="0"/>
    </xf>
    <xf numFmtId="4" fontId="9" fillId="0" borderId="10">
      <alignment vertical="center"/>
      <protection locked="0"/>
    </xf>
    <xf numFmtId="4" fontId="9" fillId="0" borderId="10">
      <alignment vertical="center"/>
      <protection locked="0"/>
    </xf>
    <xf numFmtId="4" fontId="9" fillId="0" borderId="10">
      <alignment vertical="center"/>
      <protection locked="0"/>
    </xf>
    <xf numFmtId="4" fontId="9" fillId="0" borderId="10">
      <alignment vertical="center"/>
      <protection locked="0"/>
    </xf>
    <xf numFmtId="4" fontId="9" fillId="0" borderId="10">
      <alignment vertical="center"/>
      <protection locked="0"/>
    </xf>
    <xf numFmtId="4" fontId="9" fillId="0" borderId="10">
      <alignment vertical="center"/>
      <protection locked="0"/>
    </xf>
    <xf numFmtId="4" fontId="9" fillId="0" borderId="10">
      <alignment vertical="center"/>
      <protection locked="0"/>
    </xf>
    <xf numFmtId="4" fontId="9" fillId="0" borderId="10">
      <alignment vertical="center"/>
      <protection locked="0"/>
    </xf>
    <xf numFmtId="4" fontId="9" fillId="0" borderId="10">
      <alignment vertical="center"/>
      <protection locked="0"/>
    </xf>
    <xf numFmtId="4" fontId="9" fillId="0" borderId="10">
      <alignment vertical="center"/>
      <protection locked="0"/>
    </xf>
    <xf numFmtId="4" fontId="9" fillId="0" borderId="10">
      <alignment vertical="center"/>
      <protection locked="0"/>
    </xf>
    <xf numFmtId="4" fontId="9" fillId="0" borderId="10">
      <alignment vertical="center"/>
      <protection locked="0"/>
    </xf>
    <xf numFmtId="4" fontId="9" fillId="0" borderId="10">
      <alignment vertical="center"/>
      <protection locked="0"/>
    </xf>
    <xf numFmtId="4" fontId="9" fillId="0" borderId="10">
      <alignment vertical="center"/>
      <protection locked="0"/>
    </xf>
    <xf numFmtId="4" fontId="9" fillId="0" borderId="10">
      <alignment vertical="center"/>
      <protection locked="0"/>
    </xf>
    <xf numFmtId="4" fontId="9" fillId="0" borderId="10">
      <alignment vertical="center"/>
      <protection locked="0"/>
    </xf>
    <xf numFmtId="4" fontId="9" fillId="0" borderId="10">
      <alignment vertical="center"/>
      <protection locked="0"/>
    </xf>
    <xf numFmtId="4" fontId="9" fillId="0" borderId="10">
      <alignment vertical="center"/>
      <protection locked="0"/>
    </xf>
    <xf numFmtId="4" fontId="9" fillId="0" borderId="10">
      <alignment vertical="center"/>
      <protection locked="0"/>
    </xf>
    <xf numFmtId="4" fontId="9" fillId="0" borderId="10">
      <alignment vertical="center"/>
      <protection locked="0"/>
    </xf>
    <xf numFmtId="4" fontId="9" fillId="0" borderId="10">
      <alignment vertical="center"/>
      <protection locked="0"/>
    </xf>
    <xf numFmtId="4" fontId="9" fillId="0" borderId="10">
      <alignment vertical="center"/>
      <protection locked="0"/>
    </xf>
    <xf numFmtId="4" fontId="9" fillId="0" borderId="10">
      <alignment vertical="center"/>
      <protection locked="0"/>
    </xf>
    <xf numFmtId="207" fontId="9" fillId="0" borderId="10">
      <alignment vertical="center"/>
      <protection locked="0"/>
    </xf>
    <xf numFmtId="207" fontId="9" fillId="0" borderId="10">
      <alignment vertical="center"/>
      <protection locked="0"/>
    </xf>
    <xf numFmtId="207" fontId="9" fillId="0" borderId="10">
      <alignment vertical="center"/>
      <protection locked="0"/>
    </xf>
    <xf numFmtId="207" fontId="9" fillId="0" borderId="10">
      <alignment vertical="center"/>
      <protection locked="0"/>
    </xf>
    <xf numFmtId="207" fontId="9" fillId="0" borderId="10">
      <alignment vertical="center"/>
      <protection locked="0"/>
    </xf>
    <xf numFmtId="207" fontId="9" fillId="0" borderId="10">
      <alignment vertical="center"/>
      <protection locked="0"/>
    </xf>
    <xf numFmtId="207" fontId="9" fillId="0" borderId="10">
      <alignment vertical="center"/>
      <protection locked="0"/>
    </xf>
    <xf numFmtId="207" fontId="9" fillId="0" borderId="10">
      <alignment vertical="center"/>
      <protection locked="0"/>
    </xf>
    <xf numFmtId="207" fontId="9" fillId="0" borderId="10">
      <alignment vertical="center"/>
      <protection locked="0"/>
    </xf>
    <xf numFmtId="207" fontId="9" fillId="0" borderId="10">
      <alignment vertical="center"/>
      <protection locked="0"/>
    </xf>
    <xf numFmtId="207" fontId="9" fillId="0" borderId="10">
      <alignment vertical="center"/>
      <protection locked="0"/>
    </xf>
    <xf numFmtId="207" fontId="9" fillId="0" borderId="10">
      <alignment vertical="center"/>
      <protection locked="0"/>
    </xf>
    <xf numFmtId="207" fontId="9" fillId="0" borderId="10">
      <alignment vertical="center"/>
      <protection locked="0"/>
    </xf>
    <xf numFmtId="207" fontId="9" fillId="0" borderId="10">
      <alignment vertical="center"/>
      <protection locked="0"/>
    </xf>
    <xf numFmtId="207" fontId="9" fillId="0" borderId="10">
      <alignment vertical="center"/>
      <protection locked="0"/>
    </xf>
    <xf numFmtId="207" fontId="9" fillId="0" borderId="10">
      <alignment vertical="center"/>
      <protection locked="0"/>
    </xf>
    <xf numFmtId="207" fontId="9" fillId="0" borderId="10">
      <alignment vertical="center"/>
      <protection locked="0"/>
    </xf>
    <xf numFmtId="207" fontId="9" fillId="0" borderId="10">
      <alignment vertical="center"/>
      <protection locked="0"/>
    </xf>
    <xf numFmtId="207" fontId="9" fillId="0" borderId="10">
      <alignment vertical="center"/>
      <protection locked="0"/>
    </xf>
    <xf numFmtId="207" fontId="9" fillId="0" borderId="10">
      <alignment vertical="center"/>
      <protection locked="0"/>
    </xf>
    <xf numFmtId="207" fontId="9" fillId="0" borderId="10">
      <alignment vertical="center"/>
      <protection locked="0"/>
    </xf>
    <xf numFmtId="207" fontId="9" fillId="0" borderId="10">
      <alignment vertical="center"/>
      <protection locked="0"/>
    </xf>
    <xf numFmtId="207" fontId="9" fillId="0" borderId="10">
      <alignment vertical="center"/>
      <protection locked="0"/>
    </xf>
    <xf numFmtId="207" fontId="9" fillId="0" borderId="10">
      <alignment vertical="center"/>
      <protection locked="0"/>
    </xf>
    <xf numFmtId="207" fontId="9" fillId="0" borderId="10">
      <alignment vertical="center"/>
      <protection locked="0"/>
    </xf>
    <xf numFmtId="207" fontId="9" fillId="0" borderId="10">
      <alignment vertical="center"/>
      <protection locked="0"/>
    </xf>
    <xf numFmtId="207" fontId="9" fillId="0" borderId="10">
      <alignment vertical="center"/>
      <protection locked="0"/>
    </xf>
    <xf numFmtId="207" fontId="9" fillId="0" borderId="10">
      <alignment vertical="center"/>
      <protection locked="0"/>
    </xf>
    <xf numFmtId="207" fontId="9" fillId="0" borderId="10">
      <alignment vertical="center"/>
      <protection locked="0"/>
    </xf>
    <xf numFmtId="207" fontId="9" fillId="0" borderId="10">
      <alignment vertical="center"/>
      <protection locked="0"/>
    </xf>
    <xf numFmtId="207" fontId="9" fillId="0" borderId="10">
      <alignment vertical="center"/>
      <protection locked="0"/>
    </xf>
    <xf numFmtId="207" fontId="9" fillId="0" borderId="10">
      <alignment vertical="center"/>
      <protection locked="0"/>
    </xf>
    <xf numFmtId="207" fontId="9" fillId="0" borderId="10">
      <alignment vertical="center"/>
      <protection locked="0"/>
    </xf>
    <xf numFmtId="207" fontId="9" fillId="0" borderId="10">
      <alignment vertical="center"/>
      <protection locked="0"/>
    </xf>
    <xf numFmtId="207" fontId="9" fillId="0" borderId="10">
      <alignment vertical="center"/>
      <protection locked="0"/>
    </xf>
    <xf numFmtId="207" fontId="9" fillId="0" borderId="10">
      <alignment vertical="center"/>
      <protection locked="0"/>
    </xf>
    <xf numFmtId="207" fontId="9" fillId="0" borderId="10">
      <alignment vertical="center"/>
      <protection locked="0"/>
    </xf>
    <xf numFmtId="207" fontId="9" fillId="0" borderId="10">
      <alignment vertical="center"/>
      <protection locked="0"/>
    </xf>
    <xf numFmtId="207" fontId="9" fillId="0" borderId="10">
      <alignment vertical="center"/>
      <protection locked="0"/>
    </xf>
    <xf numFmtId="207" fontId="9" fillId="0" borderId="10">
      <alignment vertical="center"/>
      <protection locked="0"/>
    </xf>
    <xf numFmtId="207" fontId="9" fillId="0" borderId="10">
      <alignment vertical="center"/>
      <protection locked="0"/>
    </xf>
    <xf numFmtId="207" fontId="9" fillId="0" borderId="10">
      <alignment vertical="center"/>
      <protection locked="0"/>
    </xf>
    <xf numFmtId="207" fontId="9" fillId="0" borderId="10">
      <alignment vertical="center"/>
      <protection locked="0"/>
    </xf>
    <xf numFmtId="207" fontId="9" fillId="0" borderId="10">
      <alignment vertical="center"/>
      <protection locked="0"/>
    </xf>
    <xf numFmtId="207" fontId="9" fillId="0" borderId="10">
      <alignment vertical="center"/>
      <protection locked="0"/>
    </xf>
    <xf numFmtId="207" fontId="9" fillId="0" borderId="10">
      <alignment vertical="center"/>
      <protection locked="0"/>
    </xf>
    <xf numFmtId="207" fontId="9" fillId="0" borderId="10">
      <alignment vertical="center"/>
      <protection locked="0"/>
    </xf>
    <xf numFmtId="207" fontId="9" fillId="0" borderId="10">
      <alignment vertical="center"/>
      <protection locked="0"/>
    </xf>
    <xf numFmtId="207" fontId="9" fillId="0" borderId="10">
      <alignment vertical="center"/>
      <protection locked="0"/>
    </xf>
    <xf numFmtId="207" fontId="9" fillId="0" borderId="10">
      <alignment vertical="center"/>
      <protection locked="0"/>
    </xf>
    <xf numFmtId="207" fontId="9" fillId="0" borderId="10">
      <alignment vertical="center"/>
      <protection locked="0"/>
    </xf>
    <xf numFmtId="207" fontId="9" fillId="0" borderId="10">
      <alignment vertical="center"/>
      <protection locked="0"/>
    </xf>
    <xf numFmtId="207" fontId="9" fillId="0" borderId="10">
      <alignment vertical="center"/>
      <protection locked="0"/>
    </xf>
    <xf numFmtId="207" fontId="9" fillId="0" borderId="10">
      <alignment vertical="center"/>
      <protection locked="0"/>
    </xf>
    <xf numFmtId="207" fontId="9" fillId="0" borderId="10">
      <alignment vertical="center"/>
      <protection locked="0"/>
    </xf>
    <xf numFmtId="207" fontId="9" fillId="0" borderId="10">
      <alignment vertical="center"/>
      <protection locked="0"/>
    </xf>
    <xf numFmtId="207" fontId="9" fillId="0" borderId="10">
      <alignment vertical="center"/>
      <protection locked="0"/>
    </xf>
    <xf numFmtId="207" fontId="9" fillId="0" borderId="10">
      <alignment vertical="center"/>
      <protection locked="0"/>
    </xf>
    <xf numFmtId="207" fontId="9" fillId="0" borderId="10">
      <alignment vertical="center"/>
      <protection locked="0"/>
    </xf>
    <xf numFmtId="207" fontId="9" fillId="0" borderId="10">
      <alignment vertical="center"/>
      <protection locked="0"/>
    </xf>
    <xf numFmtId="207" fontId="9" fillId="0" borderId="10">
      <alignment vertical="center"/>
      <protection locked="0"/>
    </xf>
    <xf numFmtId="207" fontId="9" fillId="0" borderId="10">
      <alignment vertical="center"/>
      <protection locked="0"/>
    </xf>
    <xf numFmtId="207" fontId="9" fillId="0" borderId="10">
      <alignment vertical="center"/>
      <protection locked="0"/>
    </xf>
    <xf numFmtId="207" fontId="9" fillId="0" borderId="10">
      <alignment vertical="center"/>
      <protection locked="0"/>
    </xf>
    <xf numFmtId="207" fontId="9" fillId="0" borderId="10">
      <alignment vertical="center"/>
      <protection locked="0"/>
    </xf>
    <xf numFmtId="207" fontId="9" fillId="0" borderId="10">
      <alignment vertical="center"/>
      <protection locked="0"/>
    </xf>
    <xf numFmtId="207" fontId="9" fillId="0" borderId="10">
      <alignment vertical="center"/>
      <protection locked="0"/>
    </xf>
    <xf numFmtId="207" fontId="9" fillId="0" borderId="10">
      <alignment vertical="center"/>
      <protection locked="0"/>
    </xf>
    <xf numFmtId="207" fontId="9" fillId="0" borderId="10">
      <alignment vertical="center"/>
      <protection locked="0"/>
    </xf>
    <xf numFmtId="207" fontId="9" fillId="0" borderId="10">
      <alignment vertical="center"/>
      <protection locked="0"/>
    </xf>
    <xf numFmtId="207" fontId="9" fillId="0" borderId="10">
      <alignment vertical="center"/>
      <protection locked="0"/>
    </xf>
    <xf numFmtId="185" fontId="260" fillId="0" borderId="10">
      <alignment vertical="center"/>
      <protection locked="0"/>
    </xf>
    <xf numFmtId="185" fontId="260" fillId="0" borderId="10">
      <alignment vertical="center"/>
      <protection locked="0"/>
    </xf>
    <xf numFmtId="185" fontId="260" fillId="0" borderId="10">
      <alignment vertical="center"/>
      <protection locked="0"/>
    </xf>
    <xf numFmtId="185" fontId="260" fillId="0" borderId="10">
      <alignment vertical="center"/>
      <protection locked="0"/>
    </xf>
    <xf numFmtId="185" fontId="260" fillId="0" borderId="10">
      <alignment vertical="center"/>
      <protection locked="0"/>
    </xf>
    <xf numFmtId="185" fontId="260" fillId="0" borderId="10">
      <alignment vertical="center"/>
      <protection locked="0"/>
    </xf>
    <xf numFmtId="185" fontId="260" fillId="0" borderId="10">
      <alignment vertical="center"/>
      <protection locked="0"/>
    </xf>
    <xf numFmtId="185" fontId="260" fillId="0" borderId="10">
      <alignment vertical="center"/>
      <protection locked="0"/>
    </xf>
    <xf numFmtId="185" fontId="260" fillId="0" borderId="10">
      <alignment vertical="center"/>
      <protection locked="0"/>
    </xf>
    <xf numFmtId="185" fontId="260" fillId="0" borderId="10">
      <alignment vertical="center"/>
      <protection locked="0"/>
    </xf>
    <xf numFmtId="185" fontId="260" fillId="0" borderId="10">
      <alignment vertical="center"/>
      <protection locked="0"/>
    </xf>
    <xf numFmtId="185" fontId="260" fillId="0" borderId="10">
      <alignment vertical="center"/>
      <protection locked="0"/>
    </xf>
    <xf numFmtId="185" fontId="260" fillId="0" borderId="10">
      <alignment vertical="center"/>
      <protection locked="0"/>
    </xf>
    <xf numFmtId="185" fontId="260" fillId="0" borderId="10">
      <alignment vertical="center"/>
      <protection locked="0"/>
    </xf>
    <xf numFmtId="185" fontId="260" fillId="0" borderId="10">
      <alignment vertical="center"/>
      <protection locked="0"/>
    </xf>
    <xf numFmtId="185" fontId="260" fillId="0" borderId="10">
      <alignment vertical="center"/>
      <protection locked="0"/>
    </xf>
    <xf numFmtId="185" fontId="260" fillId="0" borderId="10">
      <alignment vertical="center"/>
      <protection locked="0"/>
    </xf>
    <xf numFmtId="185" fontId="260" fillId="0" borderId="10">
      <alignment vertical="center"/>
      <protection locked="0"/>
    </xf>
    <xf numFmtId="185" fontId="260" fillId="0" borderId="10">
      <alignment vertical="center"/>
      <protection locked="0"/>
    </xf>
    <xf numFmtId="185" fontId="260" fillId="0" borderId="10">
      <alignment vertical="center"/>
      <protection locked="0"/>
    </xf>
    <xf numFmtId="185" fontId="260" fillId="0" borderId="10">
      <alignment vertical="center"/>
      <protection locked="0"/>
    </xf>
    <xf numFmtId="185" fontId="260" fillId="0" borderId="10">
      <alignment vertical="center"/>
      <protection locked="0"/>
    </xf>
    <xf numFmtId="185" fontId="260" fillId="0" borderId="10">
      <alignment vertical="center"/>
      <protection locked="0"/>
    </xf>
    <xf numFmtId="185" fontId="260" fillId="0" borderId="10">
      <alignment vertical="center"/>
      <protection locked="0"/>
    </xf>
    <xf numFmtId="185" fontId="260" fillId="0" borderId="10">
      <alignment vertical="center"/>
      <protection locked="0"/>
    </xf>
    <xf numFmtId="185" fontId="260" fillId="0" borderId="10">
      <alignment vertical="center"/>
      <protection locked="0"/>
    </xf>
    <xf numFmtId="185" fontId="260" fillId="0" borderId="10">
      <alignment vertical="center"/>
      <protection locked="0"/>
    </xf>
    <xf numFmtId="185" fontId="260" fillId="0" borderId="10">
      <alignment vertical="center"/>
      <protection locked="0"/>
    </xf>
    <xf numFmtId="185" fontId="260" fillId="0" borderId="10">
      <alignment vertical="center"/>
      <protection locked="0"/>
    </xf>
    <xf numFmtId="185" fontId="260" fillId="0" borderId="10">
      <alignment vertical="center"/>
      <protection locked="0"/>
    </xf>
    <xf numFmtId="185" fontId="260" fillId="0" borderId="10">
      <alignment vertical="center"/>
      <protection locked="0"/>
    </xf>
    <xf numFmtId="185" fontId="260" fillId="0" borderId="10">
      <alignment vertical="center"/>
      <protection locked="0"/>
    </xf>
    <xf numFmtId="185" fontId="260" fillId="0" borderId="10">
      <alignment vertical="center"/>
      <protection locked="0"/>
    </xf>
    <xf numFmtId="185" fontId="260" fillId="0" borderId="10">
      <alignment vertical="center"/>
      <protection locked="0"/>
    </xf>
    <xf numFmtId="185" fontId="260" fillId="0" borderId="10">
      <alignment vertical="center"/>
      <protection locked="0"/>
    </xf>
    <xf numFmtId="185" fontId="260" fillId="0" borderId="10">
      <alignment vertical="center"/>
      <protection locked="0"/>
    </xf>
    <xf numFmtId="185" fontId="260" fillId="0" borderId="10">
      <alignment vertical="center"/>
      <protection locked="0"/>
    </xf>
    <xf numFmtId="185" fontId="260" fillId="0" borderId="10">
      <alignment vertical="center"/>
      <protection locked="0"/>
    </xf>
    <xf numFmtId="185" fontId="260" fillId="0" borderId="10">
      <alignment vertical="center"/>
      <protection locked="0"/>
    </xf>
    <xf numFmtId="185" fontId="260" fillId="0" borderId="10">
      <alignment vertical="center"/>
      <protection locked="0"/>
    </xf>
    <xf numFmtId="185" fontId="260" fillId="0" borderId="10">
      <alignment vertical="center"/>
      <protection locked="0"/>
    </xf>
    <xf numFmtId="185" fontId="260" fillId="0" borderId="10">
      <alignment vertical="center"/>
      <protection locked="0"/>
    </xf>
    <xf numFmtId="185" fontId="260" fillId="0" borderId="10">
      <alignment vertical="center"/>
      <protection locked="0"/>
    </xf>
    <xf numFmtId="185" fontId="260" fillId="0" borderId="10">
      <alignment vertical="center"/>
      <protection locked="0"/>
    </xf>
    <xf numFmtId="185" fontId="260" fillId="0" borderId="10">
      <alignment vertical="center"/>
      <protection locked="0"/>
    </xf>
    <xf numFmtId="185" fontId="260" fillId="0" borderId="10">
      <alignment vertical="center"/>
      <protection locked="0"/>
    </xf>
    <xf numFmtId="185" fontId="260" fillId="0" borderId="10">
      <alignment vertical="center"/>
      <protection locked="0"/>
    </xf>
    <xf numFmtId="185" fontId="260" fillId="0" borderId="10">
      <alignment vertical="center"/>
      <protection locked="0"/>
    </xf>
    <xf numFmtId="185" fontId="260" fillId="0" borderId="10">
      <alignment vertical="center"/>
      <protection locked="0"/>
    </xf>
    <xf numFmtId="185" fontId="260" fillId="0" borderId="10">
      <alignment vertical="center"/>
      <protection locked="0"/>
    </xf>
    <xf numFmtId="185" fontId="260" fillId="0" borderId="10">
      <alignment vertical="center"/>
      <protection locked="0"/>
    </xf>
    <xf numFmtId="185" fontId="260" fillId="0" borderId="10">
      <alignment vertical="center"/>
      <protection locked="0"/>
    </xf>
    <xf numFmtId="185" fontId="260" fillId="0" borderId="10">
      <alignment vertical="center"/>
      <protection locked="0"/>
    </xf>
    <xf numFmtId="185" fontId="260" fillId="0" borderId="10">
      <alignment vertical="center"/>
      <protection locked="0"/>
    </xf>
    <xf numFmtId="185" fontId="260" fillId="0" borderId="10">
      <alignment vertical="center"/>
      <protection locked="0"/>
    </xf>
    <xf numFmtId="185" fontId="260" fillId="0" borderId="10">
      <alignment vertical="center"/>
      <protection locked="0"/>
    </xf>
    <xf numFmtId="185" fontId="260" fillId="0" borderId="10">
      <alignment vertical="center"/>
      <protection locked="0"/>
    </xf>
    <xf numFmtId="185" fontId="260" fillId="0" borderId="10">
      <alignment vertical="center"/>
      <protection locked="0"/>
    </xf>
    <xf numFmtId="185" fontId="260" fillId="0" borderId="10">
      <alignment vertical="center"/>
      <protection locked="0"/>
    </xf>
    <xf numFmtId="185" fontId="260" fillId="0" borderId="10">
      <alignment vertical="center"/>
      <protection locked="0"/>
    </xf>
    <xf numFmtId="185" fontId="260" fillId="0" borderId="10">
      <alignment vertical="center"/>
      <protection locked="0"/>
    </xf>
    <xf numFmtId="185" fontId="260" fillId="0" borderId="10">
      <alignment vertical="center"/>
      <protection locked="0"/>
    </xf>
    <xf numFmtId="185" fontId="260" fillId="0" borderId="10">
      <alignment vertical="center"/>
      <protection locked="0"/>
    </xf>
    <xf numFmtId="185" fontId="260" fillId="0" borderId="10">
      <alignment vertical="center"/>
      <protection locked="0"/>
    </xf>
    <xf numFmtId="185" fontId="260" fillId="0" borderId="10">
      <alignment vertical="center"/>
      <protection locked="0"/>
    </xf>
    <xf numFmtId="185" fontId="260" fillId="0" borderId="10">
      <alignment vertical="center"/>
      <protection locked="0"/>
    </xf>
    <xf numFmtId="185" fontId="260" fillId="0" borderId="10">
      <alignment vertical="center"/>
      <protection locked="0"/>
    </xf>
    <xf numFmtId="185" fontId="260" fillId="0" borderId="10">
      <alignment vertical="center"/>
      <protection locked="0"/>
    </xf>
    <xf numFmtId="185" fontId="260" fillId="0" borderId="10">
      <alignment vertical="center"/>
      <protection locked="0"/>
    </xf>
    <xf numFmtId="185" fontId="260" fillId="0" borderId="10">
      <alignment vertical="center"/>
      <protection locked="0"/>
    </xf>
    <xf numFmtId="185" fontId="260" fillId="0" borderId="10">
      <alignment vertical="center"/>
      <protection locked="0"/>
    </xf>
    <xf numFmtId="9" fontId="9" fillId="0" borderId="10">
      <alignment vertical="center" wrapText="1"/>
      <protection locked="0"/>
    </xf>
    <xf numFmtId="9" fontId="9" fillId="0" borderId="10">
      <alignment vertical="center" wrapText="1"/>
      <protection locked="0"/>
    </xf>
    <xf numFmtId="9" fontId="9" fillId="0" borderId="10">
      <alignment vertical="center" wrapText="1"/>
      <protection locked="0"/>
    </xf>
    <xf numFmtId="9" fontId="9" fillId="0" borderId="10">
      <alignment vertical="center" wrapText="1"/>
      <protection locked="0"/>
    </xf>
    <xf numFmtId="9" fontId="9" fillId="0" borderId="10">
      <alignment vertical="center" wrapText="1"/>
      <protection locked="0"/>
    </xf>
    <xf numFmtId="9" fontId="9" fillId="0" borderId="10">
      <alignment vertical="center" wrapText="1"/>
      <protection locked="0"/>
    </xf>
    <xf numFmtId="9" fontId="9" fillId="0" borderId="10">
      <alignment vertical="center" wrapText="1"/>
      <protection locked="0"/>
    </xf>
    <xf numFmtId="9" fontId="9" fillId="0" borderId="10">
      <alignment vertical="center" wrapText="1"/>
      <protection locked="0"/>
    </xf>
    <xf numFmtId="9" fontId="9" fillId="0" borderId="10">
      <alignment vertical="center" wrapText="1"/>
      <protection locked="0"/>
    </xf>
    <xf numFmtId="9" fontId="9" fillId="0" borderId="10">
      <alignment vertical="center" wrapText="1"/>
      <protection locked="0"/>
    </xf>
    <xf numFmtId="9" fontId="9" fillId="0" borderId="10">
      <alignment vertical="center" wrapText="1"/>
      <protection locked="0"/>
    </xf>
    <xf numFmtId="9" fontId="9" fillId="0" borderId="10">
      <alignment vertical="center" wrapText="1"/>
      <protection locked="0"/>
    </xf>
    <xf numFmtId="9" fontId="9" fillId="0" borderId="10">
      <alignment vertical="center" wrapText="1"/>
      <protection locked="0"/>
    </xf>
    <xf numFmtId="9" fontId="9" fillId="0" borderId="10">
      <alignment vertical="center" wrapText="1"/>
      <protection locked="0"/>
    </xf>
    <xf numFmtId="9" fontId="9" fillId="0" borderId="10">
      <alignment vertical="center" wrapText="1"/>
      <protection locked="0"/>
    </xf>
    <xf numFmtId="9" fontId="9" fillId="0" borderId="10">
      <alignment vertical="center" wrapText="1"/>
      <protection locked="0"/>
    </xf>
    <xf numFmtId="9" fontId="9" fillId="0" borderId="10">
      <alignment vertical="center" wrapText="1"/>
      <protection locked="0"/>
    </xf>
    <xf numFmtId="9" fontId="9" fillId="0" borderId="10">
      <alignment vertical="center" wrapText="1"/>
      <protection locked="0"/>
    </xf>
    <xf numFmtId="9" fontId="9" fillId="0" borderId="10">
      <alignment vertical="center" wrapText="1"/>
      <protection locked="0"/>
    </xf>
    <xf numFmtId="9" fontId="9" fillId="0" borderId="10">
      <alignment vertical="center" wrapText="1"/>
      <protection locked="0"/>
    </xf>
    <xf numFmtId="9" fontId="9" fillId="0" borderId="10">
      <alignment vertical="center" wrapText="1"/>
      <protection locked="0"/>
    </xf>
    <xf numFmtId="9" fontId="9" fillId="0" borderId="10">
      <alignment vertical="center" wrapText="1"/>
      <protection locked="0"/>
    </xf>
    <xf numFmtId="9" fontId="9" fillId="0" borderId="10">
      <alignment vertical="center" wrapText="1"/>
      <protection locked="0"/>
    </xf>
    <xf numFmtId="9" fontId="9" fillId="0" borderId="10">
      <alignment vertical="center" wrapText="1"/>
      <protection locked="0"/>
    </xf>
    <xf numFmtId="9" fontId="9" fillId="0" borderId="10">
      <alignment vertical="center" wrapText="1"/>
      <protection locked="0"/>
    </xf>
    <xf numFmtId="9" fontId="9" fillId="0" borderId="10">
      <alignment vertical="center" wrapText="1"/>
      <protection locked="0"/>
    </xf>
    <xf numFmtId="9" fontId="9" fillId="0" borderId="10">
      <alignment vertical="center" wrapText="1"/>
      <protection locked="0"/>
    </xf>
    <xf numFmtId="9" fontId="9" fillId="0" borderId="10">
      <alignment vertical="center" wrapText="1"/>
      <protection locked="0"/>
    </xf>
    <xf numFmtId="9" fontId="9" fillId="0" borderId="10">
      <alignment vertical="center" wrapText="1"/>
      <protection locked="0"/>
    </xf>
    <xf numFmtId="9" fontId="9" fillId="0" borderId="10">
      <alignment vertical="center" wrapText="1"/>
      <protection locked="0"/>
    </xf>
    <xf numFmtId="9" fontId="9" fillId="0" borderId="10">
      <alignment vertical="center" wrapText="1"/>
      <protection locked="0"/>
    </xf>
    <xf numFmtId="9" fontId="9" fillId="0" borderId="10">
      <alignment vertical="center" wrapText="1"/>
      <protection locked="0"/>
    </xf>
    <xf numFmtId="9" fontId="9" fillId="0" borderId="10">
      <alignment vertical="center" wrapText="1"/>
      <protection locked="0"/>
    </xf>
    <xf numFmtId="9" fontId="9" fillId="0" borderId="10">
      <alignment vertical="center" wrapText="1"/>
      <protection locked="0"/>
    </xf>
    <xf numFmtId="9" fontId="9" fillId="0" borderId="10">
      <alignment vertical="center" wrapText="1"/>
      <protection locked="0"/>
    </xf>
    <xf numFmtId="9" fontId="9" fillId="0" borderId="10">
      <alignment vertical="center" wrapText="1"/>
      <protection locked="0"/>
    </xf>
    <xf numFmtId="9" fontId="9" fillId="0" borderId="10">
      <alignment vertical="center" wrapText="1"/>
      <protection locked="0"/>
    </xf>
    <xf numFmtId="9" fontId="9" fillId="0" borderId="10">
      <alignment vertical="center" wrapText="1"/>
      <protection locked="0"/>
    </xf>
    <xf numFmtId="9" fontId="9" fillId="0" borderId="10">
      <alignment vertical="center" wrapText="1"/>
      <protection locked="0"/>
    </xf>
    <xf numFmtId="9" fontId="9" fillId="0" borderId="10">
      <alignment vertical="center" wrapText="1"/>
      <protection locked="0"/>
    </xf>
    <xf numFmtId="9" fontId="9" fillId="0" borderId="10">
      <alignment vertical="center" wrapText="1"/>
      <protection locked="0"/>
    </xf>
    <xf numFmtId="9" fontId="9" fillId="0" borderId="10">
      <alignment vertical="center" wrapText="1"/>
      <protection locked="0"/>
    </xf>
    <xf numFmtId="9" fontId="9" fillId="0" borderId="10">
      <alignment vertical="center" wrapText="1"/>
      <protection locked="0"/>
    </xf>
    <xf numFmtId="9" fontId="9" fillId="0" borderId="10">
      <alignment vertical="center" wrapText="1"/>
      <protection locked="0"/>
    </xf>
    <xf numFmtId="9" fontId="9" fillId="0" borderId="10">
      <alignment vertical="center" wrapText="1"/>
      <protection locked="0"/>
    </xf>
    <xf numFmtId="9" fontId="9" fillId="0" borderId="10">
      <alignment vertical="center" wrapText="1"/>
      <protection locked="0"/>
    </xf>
    <xf numFmtId="9" fontId="9" fillId="0" borderId="10">
      <alignment vertical="center" wrapText="1"/>
      <protection locked="0"/>
    </xf>
    <xf numFmtId="9" fontId="9" fillId="0" borderId="10">
      <alignment vertical="center" wrapText="1"/>
      <protection locked="0"/>
    </xf>
    <xf numFmtId="9" fontId="9" fillId="0" borderId="10">
      <alignment vertical="center" wrapText="1"/>
      <protection locked="0"/>
    </xf>
    <xf numFmtId="9" fontId="9" fillId="0" borderId="10">
      <alignment vertical="center" wrapText="1"/>
      <protection locked="0"/>
    </xf>
    <xf numFmtId="9" fontId="9" fillId="0" borderId="10">
      <alignment vertical="center" wrapText="1"/>
      <protection locked="0"/>
    </xf>
    <xf numFmtId="9" fontId="9" fillId="0" borderId="10">
      <alignment vertical="center" wrapText="1"/>
      <protection locked="0"/>
    </xf>
    <xf numFmtId="9" fontId="9" fillId="0" borderId="10">
      <alignment vertical="center" wrapText="1"/>
      <protection locked="0"/>
    </xf>
    <xf numFmtId="9" fontId="9" fillId="0" borderId="10">
      <alignment vertical="center" wrapText="1"/>
      <protection locked="0"/>
    </xf>
    <xf numFmtId="9" fontId="9" fillId="0" borderId="10">
      <alignment vertical="center" wrapText="1"/>
      <protection locked="0"/>
    </xf>
    <xf numFmtId="9" fontId="9" fillId="0" borderId="10">
      <alignment vertical="center" wrapText="1"/>
      <protection locked="0"/>
    </xf>
    <xf numFmtId="9" fontId="9" fillId="0" borderId="10">
      <alignment vertical="center" wrapText="1"/>
      <protection locked="0"/>
    </xf>
    <xf numFmtId="9" fontId="9" fillId="0" borderId="10">
      <alignment vertical="center" wrapText="1"/>
      <protection locked="0"/>
    </xf>
    <xf numFmtId="9" fontId="9" fillId="0" borderId="10">
      <alignment vertical="center" wrapText="1"/>
      <protection locked="0"/>
    </xf>
    <xf numFmtId="9" fontId="9" fillId="0" borderId="10">
      <alignment vertical="center" wrapText="1"/>
      <protection locked="0"/>
    </xf>
    <xf numFmtId="9" fontId="9" fillId="0" borderId="10">
      <alignment vertical="center" wrapText="1"/>
      <protection locked="0"/>
    </xf>
    <xf numFmtId="9" fontId="9" fillId="0" borderId="10">
      <alignment vertical="center" wrapText="1"/>
      <protection locked="0"/>
    </xf>
    <xf numFmtId="9" fontId="9" fillId="0" borderId="10">
      <alignment vertical="center" wrapText="1"/>
      <protection locked="0"/>
    </xf>
    <xf numFmtId="9" fontId="9" fillId="0" borderId="10">
      <alignment vertical="center" wrapText="1"/>
      <protection locked="0"/>
    </xf>
    <xf numFmtId="9" fontId="9" fillId="0" borderId="10">
      <alignment vertical="center" wrapText="1"/>
      <protection locked="0"/>
    </xf>
    <xf numFmtId="9" fontId="9" fillId="0" borderId="10">
      <alignment vertical="center" wrapText="1"/>
      <protection locked="0"/>
    </xf>
    <xf numFmtId="9" fontId="9" fillId="0" borderId="10">
      <alignment vertical="center" wrapText="1"/>
      <protection locked="0"/>
    </xf>
    <xf numFmtId="9" fontId="9" fillId="0" borderId="10">
      <alignment vertical="center" wrapText="1"/>
      <protection locked="0"/>
    </xf>
    <xf numFmtId="9" fontId="9" fillId="0" borderId="10">
      <alignment vertical="center" wrapText="1"/>
      <protection locked="0"/>
    </xf>
    <xf numFmtId="9" fontId="9" fillId="0" borderId="10">
      <alignment vertical="center" wrapText="1"/>
      <protection locked="0"/>
    </xf>
    <xf numFmtId="9" fontId="9" fillId="0" borderId="10">
      <alignment vertical="center" wrapText="1"/>
      <protection locked="0"/>
    </xf>
    <xf numFmtId="240" fontId="9" fillId="0" borderId="10">
      <alignment vertical="center" wrapText="1"/>
      <protection locked="0"/>
    </xf>
    <xf numFmtId="240" fontId="9" fillId="0" borderId="10">
      <alignment vertical="center" wrapText="1"/>
      <protection locked="0"/>
    </xf>
    <xf numFmtId="240" fontId="9" fillId="0" borderId="10">
      <alignment vertical="center" wrapText="1"/>
      <protection locked="0"/>
    </xf>
    <xf numFmtId="240" fontId="9" fillId="0" borderId="10">
      <alignment vertical="center" wrapText="1"/>
      <protection locked="0"/>
    </xf>
    <xf numFmtId="240" fontId="9" fillId="0" borderId="10">
      <alignment vertical="center" wrapText="1"/>
      <protection locked="0"/>
    </xf>
    <xf numFmtId="240" fontId="9" fillId="0" borderId="10">
      <alignment vertical="center" wrapText="1"/>
      <protection locked="0"/>
    </xf>
    <xf numFmtId="240" fontId="9" fillId="0" borderId="10">
      <alignment vertical="center" wrapText="1"/>
      <protection locked="0"/>
    </xf>
    <xf numFmtId="240" fontId="9" fillId="0" borderId="10">
      <alignment vertical="center" wrapText="1"/>
      <protection locked="0"/>
    </xf>
    <xf numFmtId="240" fontId="9" fillId="0" borderId="10">
      <alignment vertical="center" wrapText="1"/>
      <protection locked="0"/>
    </xf>
    <xf numFmtId="240" fontId="9" fillId="0" borderId="10">
      <alignment vertical="center" wrapText="1"/>
      <protection locked="0"/>
    </xf>
    <xf numFmtId="240" fontId="9" fillId="0" borderId="10">
      <alignment vertical="center" wrapText="1"/>
      <protection locked="0"/>
    </xf>
    <xf numFmtId="240" fontId="9" fillId="0" borderId="10">
      <alignment vertical="center" wrapText="1"/>
      <protection locked="0"/>
    </xf>
    <xf numFmtId="240" fontId="9" fillId="0" borderId="10">
      <alignment vertical="center" wrapText="1"/>
      <protection locked="0"/>
    </xf>
    <xf numFmtId="240" fontId="9" fillId="0" borderId="10">
      <alignment vertical="center" wrapText="1"/>
      <protection locked="0"/>
    </xf>
    <xf numFmtId="240" fontId="9" fillId="0" borderId="10">
      <alignment vertical="center" wrapText="1"/>
      <protection locked="0"/>
    </xf>
    <xf numFmtId="240" fontId="9" fillId="0" borderId="10">
      <alignment vertical="center" wrapText="1"/>
      <protection locked="0"/>
    </xf>
    <xf numFmtId="240" fontId="9" fillId="0" borderId="10">
      <alignment vertical="center" wrapText="1"/>
      <protection locked="0"/>
    </xf>
    <xf numFmtId="240" fontId="9" fillId="0" borderId="10">
      <alignment vertical="center" wrapText="1"/>
      <protection locked="0"/>
    </xf>
    <xf numFmtId="240" fontId="9" fillId="0" borderId="10">
      <alignment vertical="center" wrapText="1"/>
      <protection locked="0"/>
    </xf>
    <xf numFmtId="240" fontId="9" fillId="0" borderId="10">
      <alignment vertical="center" wrapText="1"/>
      <protection locked="0"/>
    </xf>
    <xf numFmtId="240" fontId="9" fillId="0" borderId="10">
      <alignment vertical="center" wrapText="1"/>
      <protection locked="0"/>
    </xf>
    <xf numFmtId="240" fontId="9" fillId="0" borderId="10">
      <alignment vertical="center" wrapText="1"/>
      <protection locked="0"/>
    </xf>
    <xf numFmtId="240" fontId="9" fillId="0" borderId="10">
      <alignment vertical="center" wrapText="1"/>
      <protection locked="0"/>
    </xf>
    <xf numFmtId="240" fontId="9" fillId="0" borderId="10">
      <alignment vertical="center" wrapText="1"/>
      <protection locked="0"/>
    </xf>
    <xf numFmtId="240" fontId="9" fillId="0" borderId="10">
      <alignment vertical="center" wrapText="1"/>
      <protection locked="0"/>
    </xf>
    <xf numFmtId="240" fontId="9" fillId="0" borderId="10">
      <alignment vertical="center" wrapText="1"/>
      <protection locked="0"/>
    </xf>
    <xf numFmtId="240" fontId="9" fillId="0" borderId="10">
      <alignment vertical="center" wrapText="1"/>
      <protection locked="0"/>
    </xf>
    <xf numFmtId="240" fontId="9" fillId="0" borderId="10">
      <alignment vertical="center" wrapText="1"/>
      <protection locked="0"/>
    </xf>
    <xf numFmtId="240" fontId="9" fillId="0" borderId="10">
      <alignment vertical="center" wrapText="1"/>
      <protection locked="0"/>
    </xf>
    <xf numFmtId="240" fontId="9" fillId="0" borderId="10">
      <alignment vertical="center" wrapText="1"/>
      <protection locked="0"/>
    </xf>
    <xf numFmtId="240" fontId="9" fillId="0" borderId="10">
      <alignment vertical="center" wrapText="1"/>
      <protection locked="0"/>
    </xf>
    <xf numFmtId="240" fontId="9" fillId="0" borderId="10">
      <alignment vertical="center" wrapText="1"/>
      <protection locked="0"/>
    </xf>
    <xf numFmtId="240" fontId="9" fillId="0" borderId="10">
      <alignment vertical="center" wrapText="1"/>
      <protection locked="0"/>
    </xf>
    <xf numFmtId="240" fontId="9" fillId="0" borderId="10">
      <alignment vertical="center" wrapText="1"/>
      <protection locked="0"/>
    </xf>
    <xf numFmtId="240" fontId="9" fillId="0" borderId="10">
      <alignment vertical="center" wrapText="1"/>
      <protection locked="0"/>
    </xf>
    <xf numFmtId="240" fontId="9" fillId="0" borderId="10">
      <alignment vertical="center" wrapText="1"/>
      <protection locked="0"/>
    </xf>
    <xf numFmtId="240" fontId="9" fillId="0" borderId="10">
      <alignment vertical="center" wrapText="1"/>
      <protection locked="0"/>
    </xf>
    <xf numFmtId="240" fontId="9" fillId="0" borderId="10">
      <alignment vertical="center" wrapText="1"/>
      <protection locked="0"/>
    </xf>
    <xf numFmtId="240" fontId="9" fillId="0" borderId="10">
      <alignment vertical="center" wrapText="1"/>
      <protection locked="0"/>
    </xf>
    <xf numFmtId="240" fontId="9" fillId="0" borderId="10">
      <alignment vertical="center" wrapText="1"/>
      <protection locked="0"/>
    </xf>
    <xf numFmtId="240" fontId="9" fillId="0" borderId="10">
      <alignment vertical="center" wrapText="1"/>
      <protection locked="0"/>
    </xf>
    <xf numFmtId="240" fontId="9" fillId="0" borderId="10">
      <alignment vertical="center" wrapText="1"/>
      <protection locked="0"/>
    </xf>
    <xf numFmtId="240" fontId="9" fillId="0" borderId="10">
      <alignment vertical="center" wrapText="1"/>
      <protection locked="0"/>
    </xf>
    <xf numFmtId="240" fontId="9" fillId="0" borderId="10">
      <alignment vertical="center" wrapText="1"/>
      <protection locked="0"/>
    </xf>
    <xf numFmtId="240" fontId="9" fillId="0" borderId="10">
      <alignment vertical="center" wrapText="1"/>
      <protection locked="0"/>
    </xf>
    <xf numFmtId="240" fontId="9" fillId="0" borderId="10">
      <alignment vertical="center" wrapText="1"/>
      <protection locked="0"/>
    </xf>
    <xf numFmtId="240" fontId="9" fillId="0" borderId="10">
      <alignment vertical="center" wrapText="1"/>
      <protection locked="0"/>
    </xf>
    <xf numFmtId="240" fontId="9" fillId="0" borderId="10">
      <alignment vertical="center" wrapText="1"/>
      <protection locked="0"/>
    </xf>
    <xf numFmtId="240" fontId="9" fillId="0" borderId="10">
      <alignment vertical="center" wrapText="1"/>
      <protection locked="0"/>
    </xf>
    <xf numFmtId="240" fontId="9" fillId="0" borderId="10">
      <alignment vertical="center" wrapText="1"/>
      <protection locked="0"/>
    </xf>
    <xf numFmtId="240" fontId="9" fillId="0" borderId="10">
      <alignment vertical="center" wrapText="1"/>
      <protection locked="0"/>
    </xf>
    <xf numFmtId="240" fontId="9" fillId="0" borderId="10">
      <alignment vertical="center" wrapText="1"/>
      <protection locked="0"/>
    </xf>
    <xf numFmtId="240" fontId="9" fillId="0" borderId="10">
      <alignment vertical="center" wrapText="1"/>
      <protection locked="0"/>
    </xf>
    <xf numFmtId="240" fontId="9" fillId="0" borderId="10">
      <alignment vertical="center" wrapText="1"/>
      <protection locked="0"/>
    </xf>
    <xf numFmtId="240" fontId="9" fillId="0" borderId="10">
      <alignment vertical="center" wrapText="1"/>
      <protection locked="0"/>
    </xf>
    <xf numFmtId="240" fontId="9" fillId="0" borderId="10">
      <alignment vertical="center" wrapText="1"/>
      <protection locked="0"/>
    </xf>
    <xf numFmtId="240" fontId="9" fillId="0" borderId="10">
      <alignment vertical="center" wrapText="1"/>
      <protection locked="0"/>
    </xf>
    <xf numFmtId="240" fontId="9" fillId="0" borderId="10">
      <alignment vertical="center" wrapText="1"/>
      <protection locked="0"/>
    </xf>
    <xf numFmtId="240" fontId="9" fillId="0" borderId="10">
      <alignment vertical="center" wrapText="1"/>
      <protection locked="0"/>
    </xf>
    <xf numFmtId="240" fontId="9" fillId="0" borderId="10">
      <alignment vertical="center" wrapText="1"/>
      <protection locked="0"/>
    </xf>
    <xf numFmtId="240" fontId="9" fillId="0" borderId="10">
      <alignment vertical="center" wrapText="1"/>
      <protection locked="0"/>
    </xf>
    <xf numFmtId="240" fontId="9" fillId="0" borderId="10">
      <alignment vertical="center" wrapText="1"/>
      <protection locked="0"/>
    </xf>
    <xf numFmtId="240" fontId="9" fillId="0" borderId="10">
      <alignment vertical="center" wrapText="1"/>
      <protection locked="0"/>
    </xf>
    <xf numFmtId="240" fontId="9" fillId="0" borderId="10">
      <alignment vertical="center" wrapText="1"/>
      <protection locked="0"/>
    </xf>
    <xf numFmtId="240" fontId="9" fillId="0" borderId="10">
      <alignment vertical="center" wrapText="1"/>
      <protection locked="0"/>
    </xf>
    <xf numFmtId="240" fontId="9" fillId="0" borderId="10">
      <alignment vertical="center" wrapText="1"/>
      <protection locked="0"/>
    </xf>
    <xf numFmtId="240" fontId="9" fillId="0" borderId="10">
      <alignment vertical="center" wrapText="1"/>
      <protection locked="0"/>
    </xf>
    <xf numFmtId="240" fontId="9" fillId="0" borderId="10">
      <alignment vertical="center" wrapText="1"/>
      <protection locked="0"/>
    </xf>
    <xf numFmtId="240" fontId="9" fillId="0" borderId="10">
      <alignment vertical="center" wrapText="1"/>
      <protection locked="0"/>
    </xf>
    <xf numFmtId="240" fontId="9" fillId="0" borderId="10">
      <alignment vertical="center" wrapText="1"/>
      <protection locked="0"/>
    </xf>
    <xf numFmtId="240" fontId="9" fillId="0" borderId="10">
      <alignment vertical="center" wrapText="1"/>
      <protection locked="0"/>
    </xf>
    <xf numFmtId="10" fontId="9" fillId="0" borderId="10">
      <alignment vertical="center" wrapText="1"/>
      <protection locked="0"/>
    </xf>
    <xf numFmtId="10" fontId="9" fillId="0" borderId="10">
      <alignment vertical="center" wrapText="1"/>
      <protection locked="0"/>
    </xf>
    <xf numFmtId="10" fontId="9" fillId="0" borderId="10">
      <alignment vertical="center" wrapText="1"/>
      <protection locked="0"/>
    </xf>
    <xf numFmtId="10" fontId="9" fillId="0" borderId="10">
      <alignment vertical="center" wrapText="1"/>
      <protection locked="0"/>
    </xf>
    <xf numFmtId="10" fontId="9" fillId="0" borderId="10">
      <alignment vertical="center" wrapText="1"/>
      <protection locked="0"/>
    </xf>
    <xf numFmtId="10" fontId="9" fillId="0" borderId="10">
      <alignment vertical="center" wrapText="1"/>
      <protection locked="0"/>
    </xf>
    <xf numFmtId="10" fontId="9" fillId="0" borderId="10">
      <alignment vertical="center" wrapText="1"/>
      <protection locked="0"/>
    </xf>
    <xf numFmtId="10" fontId="9" fillId="0" borderId="10">
      <alignment vertical="center" wrapText="1"/>
      <protection locked="0"/>
    </xf>
    <xf numFmtId="10" fontId="9" fillId="0" borderId="10">
      <alignment vertical="center" wrapText="1"/>
      <protection locked="0"/>
    </xf>
    <xf numFmtId="10" fontId="9" fillId="0" borderId="10">
      <alignment vertical="center" wrapText="1"/>
      <protection locked="0"/>
    </xf>
    <xf numFmtId="10" fontId="9" fillId="0" borderId="10">
      <alignment vertical="center" wrapText="1"/>
      <protection locked="0"/>
    </xf>
    <xf numFmtId="10" fontId="9" fillId="0" borderId="10">
      <alignment vertical="center" wrapText="1"/>
      <protection locked="0"/>
    </xf>
    <xf numFmtId="10" fontId="9" fillId="0" borderId="10">
      <alignment vertical="center" wrapText="1"/>
      <protection locked="0"/>
    </xf>
    <xf numFmtId="10" fontId="9" fillId="0" borderId="10">
      <alignment vertical="center" wrapText="1"/>
      <protection locked="0"/>
    </xf>
    <xf numFmtId="10" fontId="9" fillId="0" borderId="10">
      <alignment vertical="center" wrapText="1"/>
      <protection locked="0"/>
    </xf>
    <xf numFmtId="10" fontId="9" fillId="0" borderId="10">
      <alignment vertical="center" wrapText="1"/>
      <protection locked="0"/>
    </xf>
    <xf numFmtId="10" fontId="9" fillId="0" borderId="10">
      <alignment vertical="center" wrapText="1"/>
      <protection locked="0"/>
    </xf>
    <xf numFmtId="10" fontId="9" fillId="0" borderId="10">
      <alignment vertical="center" wrapText="1"/>
      <protection locked="0"/>
    </xf>
    <xf numFmtId="10" fontId="9" fillId="0" borderId="10">
      <alignment vertical="center" wrapText="1"/>
      <protection locked="0"/>
    </xf>
    <xf numFmtId="10" fontId="9" fillId="0" borderId="10">
      <alignment vertical="center" wrapText="1"/>
      <protection locked="0"/>
    </xf>
    <xf numFmtId="10" fontId="9" fillId="0" borderId="10">
      <alignment vertical="center" wrapText="1"/>
      <protection locked="0"/>
    </xf>
    <xf numFmtId="10" fontId="9" fillId="0" borderId="10">
      <alignment vertical="center" wrapText="1"/>
      <protection locked="0"/>
    </xf>
    <xf numFmtId="10" fontId="9" fillId="0" borderId="10">
      <alignment vertical="center" wrapText="1"/>
      <protection locked="0"/>
    </xf>
    <xf numFmtId="10" fontId="9" fillId="0" borderId="10">
      <alignment vertical="center" wrapText="1"/>
      <protection locked="0"/>
    </xf>
    <xf numFmtId="10" fontId="9" fillId="0" borderId="10">
      <alignment vertical="center" wrapText="1"/>
      <protection locked="0"/>
    </xf>
    <xf numFmtId="10" fontId="9" fillId="0" borderId="10">
      <alignment vertical="center" wrapText="1"/>
      <protection locked="0"/>
    </xf>
    <xf numFmtId="10" fontId="9" fillId="0" borderId="10">
      <alignment vertical="center" wrapText="1"/>
      <protection locked="0"/>
    </xf>
    <xf numFmtId="10" fontId="9" fillId="0" borderId="10">
      <alignment vertical="center" wrapText="1"/>
      <protection locked="0"/>
    </xf>
    <xf numFmtId="10" fontId="9" fillId="0" borderId="10">
      <alignment vertical="center" wrapText="1"/>
      <protection locked="0"/>
    </xf>
    <xf numFmtId="10" fontId="9" fillId="0" borderId="10">
      <alignment vertical="center" wrapText="1"/>
      <protection locked="0"/>
    </xf>
    <xf numFmtId="10" fontId="9" fillId="0" borderId="10">
      <alignment vertical="center" wrapText="1"/>
      <protection locked="0"/>
    </xf>
    <xf numFmtId="10" fontId="9" fillId="0" borderId="10">
      <alignment vertical="center" wrapText="1"/>
      <protection locked="0"/>
    </xf>
    <xf numFmtId="10" fontId="9" fillId="0" borderId="10">
      <alignment vertical="center" wrapText="1"/>
      <protection locked="0"/>
    </xf>
    <xf numFmtId="10" fontId="9" fillId="0" borderId="10">
      <alignment vertical="center" wrapText="1"/>
      <protection locked="0"/>
    </xf>
    <xf numFmtId="10" fontId="9" fillId="0" borderId="10">
      <alignment vertical="center" wrapText="1"/>
      <protection locked="0"/>
    </xf>
    <xf numFmtId="10" fontId="9" fillId="0" borderId="10">
      <alignment vertical="center" wrapText="1"/>
      <protection locked="0"/>
    </xf>
    <xf numFmtId="10" fontId="9" fillId="0" borderId="10">
      <alignment vertical="center" wrapText="1"/>
      <protection locked="0"/>
    </xf>
    <xf numFmtId="10" fontId="9" fillId="0" borderId="10">
      <alignment vertical="center" wrapText="1"/>
      <protection locked="0"/>
    </xf>
    <xf numFmtId="10" fontId="9" fillId="0" borderId="10">
      <alignment vertical="center" wrapText="1"/>
      <protection locked="0"/>
    </xf>
    <xf numFmtId="10" fontId="9" fillId="0" borderId="10">
      <alignment vertical="center" wrapText="1"/>
      <protection locked="0"/>
    </xf>
    <xf numFmtId="10" fontId="9" fillId="0" borderId="10">
      <alignment vertical="center" wrapText="1"/>
      <protection locked="0"/>
    </xf>
    <xf numFmtId="10" fontId="9" fillId="0" borderId="10">
      <alignment vertical="center" wrapText="1"/>
      <protection locked="0"/>
    </xf>
    <xf numFmtId="10" fontId="9" fillId="0" borderId="10">
      <alignment vertical="center" wrapText="1"/>
      <protection locked="0"/>
    </xf>
    <xf numFmtId="10" fontId="9" fillId="0" borderId="10">
      <alignment vertical="center" wrapText="1"/>
      <protection locked="0"/>
    </xf>
    <xf numFmtId="10" fontId="9" fillId="0" borderId="10">
      <alignment vertical="center" wrapText="1"/>
      <protection locked="0"/>
    </xf>
    <xf numFmtId="10" fontId="9" fillId="0" borderId="10">
      <alignment vertical="center" wrapText="1"/>
      <protection locked="0"/>
    </xf>
    <xf numFmtId="10" fontId="9" fillId="0" borderId="10">
      <alignment vertical="center" wrapText="1"/>
      <protection locked="0"/>
    </xf>
    <xf numFmtId="10" fontId="9" fillId="0" borderId="10">
      <alignment vertical="center" wrapText="1"/>
      <protection locked="0"/>
    </xf>
    <xf numFmtId="10" fontId="9" fillId="0" borderId="10">
      <alignment vertical="center" wrapText="1"/>
      <protection locked="0"/>
    </xf>
    <xf numFmtId="10" fontId="9" fillId="0" borderId="10">
      <alignment vertical="center" wrapText="1"/>
      <protection locked="0"/>
    </xf>
    <xf numFmtId="10" fontId="9" fillId="0" borderId="10">
      <alignment vertical="center" wrapText="1"/>
      <protection locked="0"/>
    </xf>
    <xf numFmtId="10" fontId="9" fillId="0" borderId="10">
      <alignment vertical="center" wrapText="1"/>
      <protection locked="0"/>
    </xf>
    <xf numFmtId="10" fontId="9" fillId="0" borderId="10">
      <alignment vertical="center" wrapText="1"/>
      <protection locked="0"/>
    </xf>
    <xf numFmtId="10" fontId="9" fillId="0" borderId="10">
      <alignment vertical="center" wrapText="1"/>
      <protection locked="0"/>
    </xf>
    <xf numFmtId="10" fontId="9" fillId="0" borderId="10">
      <alignment vertical="center" wrapText="1"/>
      <protection locked="0"/>
    </xf>
    <xf numFmtId="10" fontId="9" fillId="0" borderId="10">
      <alignment vertical="center" wrapText="1"/>
      <protection locked="0"/>
    </xf>
    <xf numFmtId="10" fontId="9" fillId="0" borderId="10">
      <alignment vertical="center" wrapText="1"/>
      <protection locked="0"/>
    </xf>
    <xf numFmtId="10" fontId="9" fillId="0" borderId="10">
      <alignment vertical="center" wrapText="1"/>
      <protection locked="0"/>
    </xf>
    <xf numFmtId="10" fontId="9" fillId="0" borderId="10">
      <alignment vertical="center" wrapText="1"/>
      <protection locked="0"/>
    </xf>
    <xf numFmtId="10" fontId="9" fillId="0" borderId="10">
      <alignment vertical="center" wrapText="1"/>
      <protection locked="0"/>
    </xf>
    <xf numFmtId="10" fontId="9" fillId="0" borderId="10">
      <alignment vertical="center" wrapText="1"/>
      <protection locked="0"/>
    </xf>
    <xf numFmtId="10" fontId="9" fillId="0" borderId="10">
      <alignment vertical="center" wrapText="1"/>
      <protection locked="0"/>
    </xf>
    <xf numFmtId="10" fontId="9" fillId="0" borderId="10">
      <alignment vertical="center" wrapText="1"/>
      <protection locked="0"/>
    </xf>
    <xf numFmtId="10" fontId="9" fillId="0" borderId="10">
      <alignment vertical="center" wrapText="1"/>
      <protection locked="0"/>
    </xf>
    <xf numFmtId="10" fontId="9" fillId="0" borderId="10">
      <alignment vertical="center" wrapText="1"/>
      <protection locked="0"/>
    </xf>
    <xf numFmtId="10" fontId="9" fillId="0" borderId="10">
      <alignment vertical="center" wrapText="1"/>
      <protection locked="0"/>
    </xf>
    <xf numFmtId="10" fontId="9" fillId="0" borderId="10">
      <alignment vertical="center" wrapText="1"/>
      <protection locked="0"/>
    </xf>
    <xf numFmtId="10" fontId="9" fillId="0" borderId="10">
      <alignment vertical="center" wrapText="1"/>
      <protection locked="0"/>
    </xf>
    <xf numFmtId="10" fontId="9" fillId="0" borderId="10">
      <alignment vertical="center" wrapText="1"/>
      <protection locked="0"/>
    </xf>
    <xf numFmtId="10" fontId="9" fillId="0" borderId="10">
      <alignment vertical="center" wrapText="1"/>
      <protection locked="0"/>
    </xf>
    <xf numFmtId="10" fontId="9" fillId="0" borderId="10">
      <alignment vertical="center" wrapText="1"/>
      <protection locked="0"/>
    </xf>
    <xf numFmtId="256" fontId="9" fillId="0" borderId="10">
      <alignment vertical="center" wrapText="1"/>
      <protection locked="0"/>
    </xf>
    <xf numFmtId="256" fontId="9" fillId="0" borderId="10">
      <alignment vertical="center" wrapText="1"/>
      <protection locked="0"/>
    </xf>
    <xf numFmtId="256" fontId="9" fillId="0" borderId="10">
      <alignment vertical="center" wrapText="1"/>
      <protection locked="0"/>
    </xf>
    <xf numFmtId="256" fontId="9" fillId="0" borderId="10">
      <alignment vertical="center" wrapText="1"/>
      <protection locked="0"/>
    </xf>
    <xf numFmtId="256" fontId="9" fillId="0" borderId="10">
      <alignment vertical="center" wrapText="1"/>
      <protection locked="0"/>
    </xf>
    <xf numFmtId="256" fontId="9" fillId="0" borderId="10">
      <alignment vertical="center" wrapText="1"/>
      <protection locked="0"/>
    </xf>
    <xf numFmtId="256" fontId="9" fillId="0" borderId="10">
      <alignment vertical="center" wrapText="1"/>
      <protection locked="0"/>
    </xf>
    <xf numFmtId="256" fontId="9" fillId="0" borderId="10">
      <alignment vertical="center" wrapText="1"/>
      <protection locked="0"/>
    </xf>
    <xf numFmtId="256" fontId="9" fillId="0" borderId="10">
      <alignment vertical="center" wrapText="1"/>
      <protection locked="0"/>
    </xf>
    <xf numFmtId="256" fontId="9" fillId="0" borderId="10">
      <alignment vertical="center" wrapText="1"/>
      <protection locked="0"/>
    </xf>
    <xf numFmtId="256" fontId="9" fillId="0" borderId="10">
      <alignment vertical="center" wrapText="1"/>
      <protection locked="0"/>
    </xf>
    <xf numFmtId="256" fontId="9" fillId="0" borderId="10">
      <alignment vertical="center" wrapText="1"/>
      <protection locked="0"/>
    </xf>
    <xf numFmtId="256" fontId="9" fillId="0" borderId="10">
      <alignment vertical="center" wrapText="1"/>
      <protection locked="0"/>
    </xf>
    <xf numFmtId="256" fontId="9" fillId="0" borderId="10">
      <alignment vertical="center" wrapText="1"/>
      <protection locked="0"/>
    </xf>
    <xf numFmtId="256" fontId="9" fillId="0" borderId="10">
      <alignment vertical="center" wrapText="1"/>
      <protection locked="0"/>
    </xf>
    <xf numFmtId="256" fontId="9" fillId="0" borderId="10">
      <alignment vertical="center" wrapText="1"/>
      <protection locked="0"/>
    </xf>
    <xf numFmtId="256" fontId="9" fillId="0" borderId="10">
      <alignment vertical="center" wrapText="1"/>
      <protection locked="0"/>
    </xf>
    <xf numFmtId="256" fontId="9" fillId="0" borderId="10">
      <alignment vertical="center" wrapText="1"/>
      <protection locked="0"/>
    </xf>
    <xf numFmtId="256" fontId="9" fillId="0" borderId="10">
      <alignment vertical="center" wrapText="1"/>
      <protection locked="0"/>
    </xf>
    <xf numFmtId="256" fontId="9" fillId="0" borderId="10">
      <alignment vertical="center" wrapText="1"/>
      <protection locked="0"/>
    </xf>
    <xf numFmtId="256" fontId="9" fillId="0" borderId="10">
      <alignment vertical="center" wrapText="1"/>
      <protection locked="0"/>
    </xf>
    <xf numFmtId="256" fontId="9" fillId="0" borderId="10">
      <alignment vertical="center" wrapText="1"/>
      <protection locked="0"/>
    </xf>
    <xf numFmtId="256" fontId="9" fillId="0" borderId="10">
      <alignment vertical="center" wrapText="1"/>
      <protection locked="0"/>
    </xf>
    <xf numFmtId="256" fontId="9" fillId="0" borderId="10">
      <alignment vertical="center" wrapText="1"/>
      <protection locked="0"/>
    </xf>
    <xf numFmtId="256" fontId="9" fillId="0" borderId="10">
      <alignment vertical="center" wrapText="1"/>
      <protection locked="0"/>
    </xf>
    <xf numFmtId="256" fontId="9" fillId="0" borderId="10">
      <alignment vertical="center" wrapText="1"/>
      <protection locked="0"/>
    </xf>
    <xf numFmtId="256" fontId="9" fillId="0" borderId="10">
      <alignment vertical="center" wrapText="1"/>
      <protection locked="0"/>
    </xf>
    <xf numFmtId="256" fontId="9" fillId="0" borderId="10">
      <alignment vertical="center" wrapText="1"/>
      <protection locked="0"/>
    </xf>
    <xf numFmtId="256" fontId="9" fillId="0" borderId="10">
      <alignment vertical="center" wrapText="1"/>
      <protection locked="0"/>
    </xf>
    <xf numFmtId="256" fontId="9" fillId="0" borderId="10">
      <alignment vertical="center" wrapText="1"/>
      <protection locked="0"/>
    </xf>
    <xf numFmtId="256" fontId="9" fillId="0" borderId="10">
      <alignment vertical="center" wrapText="1"/>
      <protection locked="0"/>
    </xf>
    <xf numFmtId="256" fontId="9" fillId="0" borderId="10">
      <alignment vertical="center" wrapText="1"/>
      <protection locked="0"/>
    </xf>
    <xf numFmtId="256" fontId="9" fillId="0" borderId="10">
      <alignment vertical="center" wrapText="1"/>
      <protection locked="0"/>
    </xf>
    <xf numFmtId="256" fontId="9" fillId="0" borderId="10">
      <alignment vertical="center" wrapText="1"/>
      <protection locked="0"/>
    </xf>
    <xf numFmtId="256" fontId="9" fillId="0" borderId="10">
      <alignment vertical="center" wrapText="1"/>
      <protection locked="0"/>
    </xf>
    <xf numFmtId="256" fontId="9" fillId="0" borderId="10">
      <alignment vertical="center" wrapText="1"/>
      <protection locked="0"/>
    </xf>
    <xf numFmtId="256" fontId="9" fillId="0" borderId="10">
      <alignment vertical="center" wrapText="1"/>
      <protection locked="0"/>
    </xf>
    <xf numFmtId="256" fontId="9" fillId="0" borderId="10">
      <alignment vertical="center" wrapText="1"/>
      <protection locked="0"/>
    </xf>
    <xf numFmtId="256" fontId="9" fillId="0" borderId="10">
      <alignment vertical="center" wrapText="1"/>
      <protection locked="0"/>
    </xf>
    <xf numFmtId="256" fontId="9" fillId="0" borderId="10">
      <alignment vertical="center" wrapText="1"/>
      <protection locked="0"/>
    </xf>
    <xf numFmtId="256" fontId="9" fillId="0" borderId="10">
      <alignment vertical="center" wrapText="1"/>
      <protection locked="0"/>
    </xf>
    <xf numFmtId="256" fontId="9" fillId="0" borderId="10">
      <alignment vertical="center" wrapText="1"/>
      <protection locked="0"/>
    </xf>
    <xf numFmtId="256" fontId="9" fillId="0" borderId="10">
      <alignment vertical="center" wrapText="1"/>
      <protection locked="0"/>
    </xf>
    <xf numFmtId="256" fontId="9" fillId="0" borderId="10">
      <alignment vertical="center" wrapText="1"/>
      <protection locked="0"/>
    </xf>
    <xf numFmtId="256" fontId="9" fillId="0" borderId="10">
      <alignment vertical="center" wrapText="1"/>
      <protection locked="0"/>
    </xf>
    <xf numFmtId="256" fontId="9" fillId="0" borderId="10">
      <alignment vertical="center" wrapText="1"/>
      <protection locked="0"/>
    </xf>
    <xf numFmtId="256" fontId="9" fillId="0" borderId="10">
      <alignment vertical="center" wrapText="1"/>
      <protection locked="0"/>
    </xf>
    <xf numFmtId="256" fontId="9" fillId="0" borderId="10">
      <alignment vertical="center" wrapText="1"/>
      <protection locked="0"/>
    </xf>
    <xf numFmtId="256" fontId="9" fillId="0" borderId="10">
      <alignment vertical="center" wrapText="1"/>
      <protection locked="0"/>
    </xf>
    <xf numFmtId="256" fontId="9" fillId="0" borderId="10">
      <alignment vertical="center" wrapText="1"/>
      <protection locked="0"/>
    </xf>
    <xf numFmtId="256" fontId="9" fillId="0" borderId="10">
      <alignment vertical="center" wrapText="1"/>
      <protection locked="0"/>
    </xf>
    <xf numFmtId="256" fontId="9" fillId="0" borderId="10">
      <alignment vertical="center" wrapText="1"/>
      <protection locked="0"/>
    </xf>
    <xf numFmtId="256" fontId="9" fillId="0" borderId="10">
      <alignment vertical="center" wrapText="1"/>
      <protection locked="0"/>
    </xf>
    <xf numFmtId="256" fontId="9" fillId="0" borderId="10">
      <alignment vertical="center" wrapText="1"/>
      <protection locked="0"/>
    </xf>
    <xf numFmtId="256" fontId="9" fillId="0" borderId="10">
      <alignment vertical="center" wrapText="1"/>
      <protection locked="0"/>
    </xf>
    <xf numFmtId="256" fontId="9" fillId="0" borderId="10">
      <alignment vertical="center" wrapText="1"/>
      <protection locked="0"/>
    </xf>
    <xf numFmtId="256" fontId="9" fillId="0" borderId="10">
      <alignment vertical="center" wrapText="1"/>
      <protection locked="0"/>
    </xf>
    <xf numFmtId="256" fontId="9" fillId="0" borderId="10">
      <alignment vertical="center" wrapText="1"/>
      <protection locked="0"/>
    </xf>
    <xf numFmtId="256" fontId="9" fillId="0" borderId="10">
      <alignment vertical="center" wrapText="1"/>
      <protection locked="0"/>
    </xf>
    <xf numFmtId="256" fontId="9" fillId="0" borderId="10">
      <alignment vertical="center" wrapText="1"/>
      <protection locked="0"/>
    </xf>
    <xf numFmtId="256" fontId="9" fillId="0" borderId="10">
      <alignment vertical="center" wrapText="1"/>
      <protection locked="0"/>
    </xf>
    <xf numFmtId="256" fontId="9" fillId="0" borderId="10">
      <alignment vertical="center" wrapText="1"/>
      <protection locked="0"/>
    </xf>
    <xf numFmtId="256" fontId="9" fillId="0" borderId="10">
      <alignment vertical="center" wrapText="1"/>
      <protection locked="0"/>
    </xf>
    <xf numFmtId="256" fontId="9" fillId="0" borderId="10">
      <alignment vertical="center" wrapText="1"/>
      <protection locked="0"/>
    </xf>
    <xf numFmtId="256" fontId="9" fillId="0" borderId="10">
      <alignment vertical="center" wrapText="1"/>
      <protection locked="0"/>
    </xf>
    <xf numFmtId="256" fontId="9" fillId="0" borderId="10">
      <alignment vertical="center" wrapText="1"/>
      <protection locked="0"/>
    </xf>
    <xf numFmtId="256" fontId="9" fillId="0" borderId="10">
      <alignment vertical="center" wrapText="1"/>
      <protection locked="0"/>
    </xf>
    <xf numFmtId="256" fontId="9" fillId="0" borderId="10">
      <alignment vertical="center" wrapText="1"/>
      <protection locked="0"/>
    </xf>
    <xf numFmtId="256" fontId="9" fillId="0" borderId="10">
      <alignment vertical="center" wrapText="1"/>
      <protection locked="0"/>
    </xf>
    <xf numFmtId="256" fontId="9" fillId="0" borderId="10">
      <alignment vertical="center" wrapText="1"/>
      <protection locked="0"/>
    </xf>
    <xf numFmtId="256" fontId="9" fillId="0" borderId="10">
      <alignment vertical="center" wrapText="1"/>
      <protection locked="0"/>
    </xf>
    <xf numFmtId="0" fontId="9" fillId="0" borderId="10">
      <alignment vertical="center" wrapText="1"/>
      <protection locked="0"/>
    </xf>
    <xf numFmtId="0" fontId="9" fillId="0" borderId="10">
      <alignment vertical="center" wrapText="1"/>
      <protection locked="0"/>
    </xf>
    <xf numFmtId="0" fontId="9" fillId="0" borderId="10">
      <alignment vertical="center" wrapText="1"/>
      <protection locked="0"/>
    </xf>
    <xf numFmtId="0" fontId="9" fillId="0" borderId="10">
      <alignment vertical="center" wrapText="1"/>
      <protection locked="0"/>
    </xf>
    <xf numFmtId="0" fontId="9" fillId="0" borderId="10">
      <alignment vertical="center" wrapText="1"/>
      <protection locked="0"/>
    </xf>
    <xf numFmtId="0" fontId="9" fillId="0" borderId="10">
      <alignment vertical="center" wrapText="1"/>
      <protection locked="0"/>
    </xf>
    <xf numFmtId="0" fontId="9" fillId="0" borderId="10">
      <alignment vertical="center" wrapText="1"/>
      <protection locked="0"/>
    </xf>
    <xf numFmtId="0" fontId="9" fillId="0" borderId="10">
      <alignment vertical="center" wrapText="1"/>
      <protection locked="0"/>
    </xf>
    <xf numFmtId="0" fontId="9" fillId="0" borderId="10">
      <alignment vertical="center" wrapText="1"/>
      <protection locked="0"/>
    </xf>
    <xf numFmtId="0" fontId="9" fillId="0" borderId="10">
      <alignment vertical="center" wrapText="1"/>
      <protection locked="0"/>
    </xf>
    <xf numFmtId="0" fontId="9" fillId="0" borderId="10">
      <alignment vertical="center" wrapText="1"/>
      <protection locked="0"/>
    </xf>
    <xf numFmtId="0" fontId="9" fillId="0" borderId="10">
      <alignment vertical="center" wrapText="1"/>
      <protection locked="0"/>
    </xf>
    <xf numFmtId="0" fontId="9" fillId="0" borderId="10">
      <alignment vertical="center" wrapText="1"/>
      <protection locked="0"/>
    </xf>
    <xf numFmtId="0" fontId="9" fillId="0" borderId="10">
      <alignment vertical="center" wrapText="1"/>
      <protection locked="0"/>
    </xf>
    <xf numFmtId="0" fontId="9" fillId="0" borderId="10">
      <alignment vertical="center" wrapText="1"/>
      <protection locked="0"/>
    </xf>
    <xf numFmtId="0" fontId="9" fillId="0" borderId="10">
      <alignment vertical="center" wrapText="1"/>
      <protection locked="0"/>
    </xf>
    <xf numFmtId="0" fontId="9" fillId="0" borderId="10">
      <alignment vertical="center" wrapText="1"/>
      <protection locked="0"/>
    </xf>
    <xf numFmtId="0" fontId="9" fillId="0" borderId="10">
      <alignment vertical="center" wrapText="1"/>
      <protection locked="0"/>
    </xf>
    <xf numFmtId="0" fontId="9" fillId="0" borderId="10">
      <alignment vertical="center" wrapText="1"/>
      <protection locked="0"/>
    </xf>
    <xf numFmtId="0" fontId="9" fillId="0" borderId="10">
      <alignment vertical="center" wrapText="1"/>
      <protection locked="0"/>
    </xf>
    <xf numFmtId="0" fontId="9" fillId="0" borderId="10">
      <alignment vertical="center" wrapText="1"/>
      <protection locked="0"/>
    </xf>
    <xf numFmtId="0" fontId="9" fillId="0" borderId="10">
      <alignment vertical="center" wrapText="1"/>
      <protection locked="0"/>
    </xf>
    <xf numFmtId="0" fontId="9" fillId="0" borderId="10">
      <alignment vertical="center" wrapText="1"/>
      <protection locked="0"/>
    </xf>
    <xf numFmtId="0" fontId="9" fillId="0" borderId="10">
      <alignment vertical="center" wrapText="1"/>
      <protection locked="0"/>
    </xf>
    <xf numFmtId="0" fontId="9" fillId="0" borderId="10">
      <alignment vertical="center" wrapText="1"/>
      <protection locked="0"/>
    </xf>
    <xf numFmtId="0" fontId="9" fillId="0" borderId="10">
      <alignment vertical="center" wrapText="1"/>
      <protection locked="0"/>
    </xf>
    <xf numFmtId="0" fontId="9" fillId="0" borderId="10">
      <alignment vertical="center" wrapText="1"/>
      <protection locked="0"/>
    </xf>
    <xf numFmtId="0" fontId="9" fillId="0" borderId="10">
      <alignment vertical="center" wrapText="1"/>
      <protection locked="0"/>
    </xf>
    <xf numFmtId="0" fontId="9" fillId="0" borderId="10">
      <alignment vertical="center" wrapText="1"/>
      <protection locked="0"/>
    </xf>
    <xf numFmtId="0" fontId="9" fillId="0" borderId="10">
      <alignment vertical="center" wrapText="1"/>
      <protection locked="0"/>
    </xf>
    <xf numFmtId="0" fontId="9" fillId="0" borderId="10">
      <alignment vertical="center" wrapText="1"/>
      <protection locked="0"/>
    </xf>
    <xf numFmtId="0" fontId="9" fillId="0" borderId="10">
      <alignment vertical="center" wrapText="1"/>
      <protection locked="0"/>
    </xf>
    <xf numFmtId="0" fontId="9" fillId="0" borderId="10">
      <alignment vertical="center" wrapText="1"/>
      <protection locked="0"/>
    </xf>
    <xf numFmtId="0" fontId="9" fillId="0" borderId="10">
      <alignment vertical="center" wrapText="1"/>
      <protection locked="0"/>
    </xf>
    <xf numFmtId="0" fontId="9" fillId="0" borderId="10">
      <alignment vertical="center" wrapText="1"/>
      <protection locked="0"/>
    </xf>
    <xf numFmtId="0" fontId="9" fillId="0" borderId="10">
      <alignment vertical="center" wrapText="1"/>
      <protection locked="0"/>
    </xf>
    <xf numFmtId="0" fontId="9" fillId="0" borderId="10">
      <alignment vertical="center" wrapText="1"/>
      <protection locked="0"/>
    </xf>
    <xf numFmtId="0" fontId="9" fillId="0" borderId="10">
      <alignment vertical="center" wrapText="1"/>
      <protection locked="0"/>
    </xf>
    <xf numFmtId="0" fontId="9" fillId="0" borderId="10">
      <alignment vertical="center" wrapText="1"/>
      <protection locked="0"/>
    </xf>
    <xf numFmtId="0" fontId="9" fillId="0" borderId="10">
      <alignment vertical="center" wrapText="1"/>
      <protection locked="0"/>
    </xf>
    <xf numFmtId="0" fontId="9" fillId="0" borderId="10">
      <alignment vertical="center" wrapText="1"/>
      <protection locked="0"/>
    </xf>
    <xf numFmtId="0" fontId="9" fillId="0" borderId="10">
      <alignment vertical="center" wrapText="1"/>
      <protection locked="0"/>
    </xf>
    <xf numFmtId="0" fontId="9" fillId="0" borderId="10">
      <alignment vertical="center" wrapText="1"/>
      <protection locked="0"/>
    </xf>
    <xf numFmtId="0" fontId="9" fillId="0" borderId="10">
      <alignment vertical="center" wrapText="1"/>
      <protection locked="0"/>
    </xf>
    <xf numFmtId="0" fontId="9" fillId="0" borderId="10">
      <alignment vertical="center" wrapText="1"/>
      <protection locked="0"/>
    </xf>
    <xf numFmtId="0" fontId="9" fillId="0" borderId="10">
      <alignment vertical="center" wrapText="1"/>
      <protection locked="0"/>
    </xf>
    <xf numFmtId="0" fontId="9" fillId="0" borderId="10">
      <alignment vertical="center" wrapText="1"/>
      <protection locked="0"/>
    </xf>
    <xf numFmtId="0" fontId="9" fillId="0" borderId="10">
      <alignment vertical="center" wrapText="1"/>
      <protection locked="0"/>
    </xf>
    <xf numFmtId="0" fontId="9" fillId="0" borderId="10">
      <alignment vertical="center" wrapText="1"/>
      <protection locked="0"/>
    </xf>
    <xf numFmtId="0" fontId="9" fillId="0" borderId="10">
      <alignment vertical="center" wrapText="1"/>
      <protection locked="0"/>
    </xf>
    <xf numFmtId="0" fontId="9" fillId="0" borderId="10">
      <alignment vertical="center" wrapText="1"/>
      <protection locked="0"/>
    </xf>
    <xf numFmtId="0" fontId="9" fillId="0" borderId="10">
      <alignment vertical="center" wrapText="1"/>
      <protection locked="0"/>
    </xf>
    <xf numFmtId="0" fontId="9" fillId="0" borderId="10">
      <alignment vertical="center" wrapText="1"/>
      <protection locked="0"/>
    </xf>
    <xf numFmtId="0" fontId="9" fillId="0" borderId="10">
      <alignment vertical="center" wrapText="1"/>
      <protection locked="0"/>
    </xf>
    <xf numFmtId="0" fontId="9" fillId="0" borderId="10">
      <alignment vertical="center" wrapText="1"/>
      <protection locked="0"/>
    </xf>
    <xf numFmtId="0" fontId="9" fillId="0" borderId="10">
      <alignment vertical="center" wrapText="1"/>
      <protection locked="0"/>
    </xf>
    <xf numFmtId="0" fontId="9" fillId="0" borderId="10">
      <alignment vertical="center" wrapText="1"/>
      <protection locked="0"/>
    </xf>
    <xf numFmtId="0" fontId="9" fillId="0" borderId="10">
      <alignment vertical="center" wrapText="1"/>
      <protection locked="0"/>
    </xf>
    <xf numFmtId="0" fontId="9" fillId="0" borderId="10">
      <alignment vertical="center" wrapText="1"/>
      <protection locked="0"/>
    </xf>
    <xf numFmtId="0" fontId="9" fillId="0" borderId="10">
      <alignment vertical="center" wrapText="1"/>
      <protection locked="0"/>
    </xf>
    <xf numFmtId="0" fontId="9" fillId="0" borderId="10">
      <alignment vertical="center" wrapText="1"/>
      <protection locked="0"/>
    </xf>
    <xf numFmtId="0" fontId="9" fillId="0" borderId="10">
      <alignment vertical="center" wrapText="1"/>
      <protection locked="0"/>
    </xf>
    <xf numFmtId="0" fontId="9" fillId="0" borderId="10">
      <alignment vertical="center" wrapText="1"/>
      <protection locked="0"/>
    </xf>
    <xf numFmtId="0" fontId="9" fillId="0" borderId="10">
      <alignment vertical="center" wrapText="1"/>
      <protection locked="0"/>
    </xf>
    <xf numFmtId="0" fontId="9" fillId="0" borderId="10">
      <alignment vertical="center" wrapText="1"/>
      <protection locked="0"/>
    </xf>
    <xf numFmtId="0" fontId="9" fillId="0" borderId="10">
      <alignment vertical="center" wrapText="1"/>
      <protection locked="0"/>
    </xf>
    <xf numFmtId="0" fontId="9" fillId="0" borderId="10">
      <alignment vertical="center" wrapText="1"/>
      <protection locked="0"/>
    </xf>
    <xf numFmtId="0" fontId="9" fillId="0" borderId="10">
      <alignment vertical="center" wrapText="1"/>
      <protection locked="0"/>
    </xf>
    <xf numFmtId="0" fontId="9" fillId="0" borderId="10">
      <alignment vertical="center" wrapText="1"/>
      <protection locked="0"/>
    </xf>
    <xf numFmtId="0" fontId="9" fillId="0" borderId="10">
      <alignment vertical="center" wrapText="1"/>
      <protection locked="0"/>
    </xf>
    <xf numFmtId="0" fontId="9" fillId="0" borderId="10">
      <alignment vertical="center" wrapText="1"/>
      <protection locked="0"/>
    </xf>
    <xf numFmtId="0" fontId="9" fillId="0" borderId="10">
      <alignment horizontal="center" vertical="center" wrapText="1"/>
      <protection locked="0"/>
    </xf>
    <xf numFmtId="0" fontId="9" fillId="0" borderId="10">
      <alignment horizontal="center" vertical="center" wrapText="1"/>
      <protection locked="0"/>
    </xf>
    <xf numFmtId="0" fontId="9" fillId="0" borderId="10">
      <alignment horizontal="center" vertical="center" wrapText="1"/>
      <protection locked="0"/>
    </xf>
    <xf numFmtId="0" fontId="9" fillId="0" borderId="10">
      <alignment horizontal="center" vertical="center" wrapText="1"/>
      <protection locked="0"/>
    </xf>
    <xf numFmtId="0" fontId="9" fillId="0" borderId="10">
      <alignment horizontal="center" vertical="center" wrapText="1"/>
      <protection locked="0"/>
    </xf>
    <xf numFmtId="0" fontId="9" fillId="0" borderId="10">
      <alignment horizontal="center" vertical="center" wrapText="1"/>
      <protection locked="0"/>
    </xf>
    <xf numFmtId="0" fontId="9" fillId="0" borderId="10">
      <alignment horizontal="center" vertical="center" wrapText="1"/>
      <protection locked="0"/>
    </xf>
    <xf numFmtId="0" fontId="9" fillId="0" borderId="10">
      <alignment horizontal="center" vertical="center" wrapText="1"/>
      <protection locked="0"/>
    </xf>
    <xf numFmtId="0" fontId="9" fillId="0" borderId="10">
      <alignment horizontal="center" vertical="center" wrapText="1"/>
      <protection locked="0"/>
    </xf>
    <xf numFmtId="0" fontId="9" fillId="0" borderId="10">
      <alignment horizontal="center" vertical="center" wrapText="1"/>
      <protection locked="0"/>
    </xf>
    <xf numFmtId="0" fontId="9" fillId="0" borderId="10">
      <alignment horizontal="center" vertical="center" wrapText="1"/>
      <protection locked="0"/>
    </xf>
    <xf numFmtId="0" fontId="9" fillId="0" borderId="10">
      <alignment horizontal="center" vertical="center" wrapText="1"/>
      <protection locked="0"/>
    </xf>
    <xf numFmtId="0" fontId="9" fillId="0" borderId="10">
      <alignment horizontal="center" vertical="center" wrapText="1"/>
      <protection locked="0"/>
    </xf>
    <xf numFmtId="0" fontId="9" fillId="0" borderId="10">
      <alignment horizontal="center" vertical="center" wrapText="1"/>
      <protection locked="0"/>
    </xf>
    <xf numFmtId="0" fontId="9" fillId="0" borderId="10">
      <alignment horizontal="center" vertical="center" wrapText="1"/>
      <protection locked="0"/>
    </xf>
    <xf numFmtId="0" fontId="9" fillId="0" borderId="10">
      <alignment horizontal="center" vertical="center" wrapText="1"/>
      <protection locked="0"/>
    </xf>
    <xf numFmtId="0" fontId="9" fillId="0" borderId="10">
      <alignment horizontal="center" vertical="center" wrapText="1"/>
      <protection locked="0"/>
    </xf>
    <xf numFmtId="0" fontId="9" fillId="0" borderId="10">
      <alignment horizontal="center" vertical="center" wrapText="1"/>
      <protection locked="0"/>
    </xf>
    <xf numFmtId="0" fontId="9" fillId="0" borderId="10">
      <alignment horizontal="center" vertical="center" wrapText="1"/>
      <protection locked="0"/>
    </xf>
    <xf numFmtId="0" fontId="9" fillId="0" borderId="10">
      <alignment horizontal="center" vertical="center" wrapText="1"/>
      <protection locked="0"/>
    </xf>
    <xf numFmtId="0" fontId="9" fillId="0" borderId="10">
      <alignment horizontal="center" vertical="center" wrapText="1"/>
      <protection locked="0"/>
    </xf>
    <xf numFmtId="0" fontId="9" fillId="0" borderId="10">
      <alignment horizontal="center" vertical="center" wrapText="1"/>
      <protection locked="0"/>
    </xf>
    <xf numFmtId="0" fontId="9" fillId="0" borderId="10">
      <alignment horizontal="center" vertical="center" wrapText="1"/>
      <protection locked="0"/>
    </xf>
    <xf numFmtId="0" fontId="9" fillId="0" borderId="10">
      <alignment horizontal="center" vertical="center" wrapText="1"/>
      <protection locked="0"/>
    </xf>
    <xf numFmtId="0" fontId="9" fillId="0" borderId="10">
      <alignment horizontal="center" vertical="center" wrapText="1"/>
      <protection locked="0"/>
    </xf>
    <xf numFmtId="0" fontId="9" fillId="0" borderId="10">
      <alignment horizontal="center" vertical="center" wrapText="1"/>
      <protection locked="0"/>
    </xf>
    <xf numFmtId="0" fontId="9" fillId="0" borderId="10">
      <alignment horizontal="center" vertical="center" wrapText="1"/>
      <protection locked="0"/>
    </xf>
    <xf numFmtId="0" fontId="9" fillId="0" borderId="10">
      <alignment horizontal="center" vertical="center" wrapText="1"/>
      <protection locked="0"/>
    </xf>
    <xf numFmtId="0" fontId="9" fillId="0" borderId="10">
      <alignment horizontal="center" vertical="center" wrapText="1"/>
      <protection locked="0"/>
    </xf>
    <xf numFmtId="0" fontId="9" fillId="0" borderId="10">
      <alignment horizontal="center" vertical="center" wrapText="1"/>
      <protection locked="0"/>
    </xf>
    <xf numFmtId="0" fontId="9" fillId="0" borderId="10">
      <alignment horizontal="center" vertical="center" wrapText="1"/>
      <protection locked="0"/>
    </xf>
    <xf numFmtId="0" fontId="9" fillId="0" borderId="10">
      <alignment horizontal="center" vertical="center" wrapText="1"/>
      <protection locked="0"/>
    </xf>
    <xf numFmtId="0" fontId="9" fillId="0" borderId="10">
      <alignment horizontal="center" vertical="center" wrapText="1"/>
      <protection locked="0"/>
    </xf>
    <xf numFmtId="0" fontId="9" fillId="0" borderId="10">
      <alignment horizontal="center" vertical="center" wrapText="1"/>
      <protection locked="0"/>
    </xf>
    <xf numFmtId="0" fontId="9" fillId="0" borderId="10">
      <alignment horizontal="center" vertical="center" wrapText="1"/>
      <protection locked="0"/>
    </xf>
    <xf numFmtId="0" fontId="9" fillId="0" borderId="10">
      <alignment horizontal="center" vertical="center" wrapText="1"/>
      <protection locked="0"/>
    </xf>
    <xf numFmtId="0" fontId="9" fillId="0" borderId="10">
      <alignment horizontal="center" vertical="center" wrapText="1"/>
      <protection locked="0"/>
    </xf>
    <xf numFmtId="0" fontId="9" fillId="0" borderId="10">
      <alignment horizontal="center" vertical="center" wrapText="1"/>
      <protection locked="0"/>
    </xf>
    <xf numFmtId="0" fontId="9" fillId="0" borderId="10">
      <alignment horizontal="center" vertical="center" wrapText="1"/>
      <protection locked="0"/>
    </xf>
    <xf numFmtId="0" fontId="9" fillId="0" borderId="10">
      <alignment horizontal="center" vertical="center" wrapText="1"/>
      <protection locked="0"/>
    </xf>
    <xf numFmtId="0" fontId="9" fillId="0" borderId="10">
      <alignment horizontal="center" vertical="center" wrapText="1"/>
      <protection locked="0"/>
    </xf>
    <xf numFmtId="0" fontId="9" fillId="0" borderId="10">
      <alignment horizontal="center" vertical="center" wrapText="1"/>
      <protection locked="0"/>
    </xf>
    <xf numFmtId="0" fontId="9" fillId="0" borderId="10">
      <alignment horizontal="center" vertical="center" wrapText="1"/>
      <protection locked="0"/>
    </xf>
    <xf numFmtId="0" fontId="9" fillId="0" borderId="10">
      <alignment horizontal="center" vertical="center" wrapText="1"/>
      <protection locked="0"/>
    </xf>
    <xf numFmtId="0" fontId="9" fillId="0" borderId="10">
      <alignment horizontal="center" vertical="center" wrapText="1"/>
      <protection locked="0"/>
    </xf>
    <xf numFmtId="0" fontId="9" fillId="0" borderId="10">
      <alignment horizontal="center" vertical="center" wrapText="1"/>
      <protection locked="0"/>
    </xf>
    <xf numFmtId="0" fontId="9" fillId="0" borderId="10">
      <alignment horizontal="center" vertical="center" wrapText="1"/>
      <protection locked="0"/>
    </xf>
    <xf numFmtId="0" fontId="9" fillId="0" borderId="10">
      <alignment horizontal="center" vertical="center" wrapText="1"/>
      <protection locked="0"/>
    </xf>
    <xf numFmtId="0" fontId="9" fillId="0" borderId="10">
      <alignment horizontal="center" vertical="center" wrapText="1"/>
      <protection locked="0"/>
    </xf>
    <xf numFmtId="0" fontId="9" fillId="0" borderId="10">
      <alignment horizontal="center" vertical="center" wrapText="1"/>
      <protection locked="0"/>
    </xf>
    <xf numFmtId="0" fontId="9" fillId="0" borderId="10">
      <alignment horizontal="center" vertical="center" wrapText="1"/>
      <protection locked="0"/>
    </xf>
    <xf numFmtId="0" fontId="9" fillId="0" borderId="10">
      <alignment horizontal="center" vertical="center" wrapText="1"/>
      <protection locked="0"/>
    </xf>
    <xf numFmtId="0" fontId="9" fillId="0" borderId="10">
      <alignment horizontal="center" vertical="center" wrapText="1"/>
      <protection locked="0"/>
    </xf>
    <xf numFmtId="0" fontId="9" fillId="0" borderId="10">
      <alignment horizontal="center" vertical="center" wrapText="1"/>
      <protection locked="0"/>
    </xf>
    <xf numFmtId="0" fontId="9" fillId="0" borderId="10">
      <alignment horizontal="center" vertical="center" wrapText="1"/>
      <protection locked="0"/>
    </xf>
    <xf numFmtId="0" fontId="9" fillId="0" borderId="10">
      <alignment horizontal="center" vertical="center" wrapText="1"/>
      <protection locked="0"/>
    </xf>
    <xf numFmtId="0" fontId="9" fillId="0" borderId="10">
      <alignment horizontal="center" vertical="center" wrapText="1"/>
      <protection locked="0"/>
    </xf>
    <xf numFmtId="0" fontId="9" fillId="0" borderId="10">
      <alignment horizontal="center" vertical="center" wrapText="1"/>
      <protection locked="0"/>
    </xf>
    <xf numFmtId="0" fontId="9" fillId="0" borderId="10">
      <alignment horizontal="center" vertical="center" wrapText="1"/>
      <protection locked="0"/>
    </xf>
    <xf numFmtId="0" fontId="9" fillId="0" borderId="10">
      <alignment horizontal="center" vertical="center" wrapText="1"/>
      <protection locked="0"/>
    </xf>
    <xf numFmtId="0" fontId="9" fillId="0" borderId="10">
      <alignment horizontal="center" vertical="center" wrapText="1"/>
      <protection locked="0"/>
    </xf>
    <xf numFmtId="0" fontId="9" fillId="0" borderId="10">
      <alignment horizontal="center" vertical="center" wrapText="1"/>
      <protection locked="0"/>
    </xf>
    <xf numFmtId="0" fontId="9" fillId="0" borderId="10">
      <alignment horizontal="center" vertical="center" wrapText="1"/>
      <protection locked="0"/>
    </xf>
    <xf numFmtId="0" fontId="9" fillId="0" borderId="10">
      <alignment horizontal="center" vertical="center" wrapText="1"/>
      <protection locked="0"/>
    </xf>
    <xf numFmtId="0" fontId="9" fillId="0" borderId="10">
      <alignment horizontal="center" vertical="center" wrapText="1"/>
      <protection locked="0"/>
    </xf>
    <xf numFmtId="0" fontId="9" fillId="0" borderId="10">
      <alignment horizontal="center" vertical="center" wrapText="1"/>
      <protection locked="0"/>
    </xf>
    <xf numFmtId="0" fontId="9" fillId="0" borderId="10">
      <alignment horizontal="center" vertical="center" wrapText="1"/>
      <protection locked="0"/>
    </xf>
    <xf numFmtId="0" fontId="9" fillId="0" borderId="10">
      <alignment horizontal="center" vertical="center" wrapText="1"/>
      <protection locked="0"/>
    </xf>
    <xf numFmtId="0" fontId="9" fillId="0" borderId="10">
      <alignment horizontal="center" vertical="center" wrapText="1"/>
      <protection locked="0"/>
    </xf>
    <xf numFmtId="0" fontId="9" fillId="0" borderId="10">
      <alignment horizontal="center" vertical="center" wrapText="1"/>
      <protection locked="0"/>
    </xf>
    <xf numFmtId="0" fontId="9" fillId="0" borderId="10">
      <alignment horizontal="center" vertical="center" wrapText="1"/>
      <protection locked="0"/>
    </xf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177" fontId="134" fillId="0" borderId="25"/>
    <xf numFmtId="0" fontId="136" fillId="0" borderId="18" applyNumberFormat="0" applyFill="0" applyAlignment="0" applyProtection="0"/>
    <xf numFmtId="253" fontId="135" fillId="0" borderId="18" applyNumberFormat="0" applyFill="0" applyAlignment="0" applyProtection="0"/>
    <xf numFmtId="253" fontId="135" fillId="0" borderId="18" applyNumberFormat="0" applyFill="0" applyAlignment="0" applyProtection="0"/>
    <xf numFmtId="253" fontId="135" fillId="0" borderId="18" applyNumberFormat="0" applyFill="0" applyAlignment="0" applyProtection="0"/>
    <xf numFmtId="253" fontId="135" fillId="0" borderId="18" applyNumberFormat="0" applyFill="0" applyAlignment="0" applyProtection="0"/>
    <xf numFmtId="38" fontId="7" fillId="0" borderId="0" applyFont="0" applyFill="0" applyBorder="0" applyAlignment="0" applyProtection="0"/>
    <xf numFmtId="41" fontId="9" fillId="0" borderId="0" applyFont="0" applyFill="0" applyBorder="0" applyAlignment="0" applyProtection="0"/>
    <xf numFmtId="0" fontId="141" fillId="0" borderId="38"/>
    <xf numFmtId="232" fontId="9" fillId="0" borderId="0" applyFont="0" applyFill="0" applyBorder="0" applyAlignment="0" applyProtection="0"/>
    <xf numFmtId="212" fontId="249" fillId="0" borderId="0" applyFont="0" applyFill="0" applyBorder="0" applyAlignment="0" applyProtection="0"/>
    <xf numFmtId="0" fontId="143" fillId="46" borderId="0" applyNumberFormat="0" applyBorder="0" applyAlignment="0" applyProtection="0"/>
    <xf numFmtId="253" fontId="142" fillId="84" borderId="0" applyNumberFormat="0" applyBorder="0" applyAlignment="0" applyProtection="0"/>
    <xf numFmtId="253" fontId="142" fillId="84" borderId="0" applyNumberFormat="0" applyBorder="0" applyAlignment="0" applyProtection="0"/>
    <xf numFmtId="253" fontId="142" fillId="84" borderId="0" applyNumberFormat="0" applyBorder="0" applyAlignment="0" applyProtection="0"/>
    <xf numFmtId="0" fontId="146" fillId="46" borderId="0" applyNumberFormat="0" applyBorder="0" applyAlignment="0" applyProtection="0"/>
    <xf numFmtId="0" fontId="72" fillId="0" borderId="0"/>
    <xf numFmtId="234" fontId="9" fillId="0" borderId="0"/>
    <xf numFmtId="0" fontId="21" fillId="0" borderId="0"/>
    <xf numFmtId="0" fontId="19" fillId="0" borderId="0"/>
    <xf numFmtId="0" fontId="9" fillId="0" borderId="0"/>
    <xf numFmtId="0" fontId="9" fillId="0" borderId="0"/>
    <xf numFmtId="0" fontId="9" fillId="0" borderId="0"/>
    <xf numFmtId="0" fontId="9" fillId="0" borderId="0"/>
    <xf numFmtId="253" fontId="9" fillId="0" borderId="0"/>
    <xf numFmtId="0" fontId="9" fillId="0" borderId="0"/>
    <xf numFmtId="0" fontId="152" fillId="0" borderId="0" applyNumberFormat="0" applyBorder="0" applyProtection="0"/>
    <xf numFmtId="0" fontId="9" fillId="0" borderId="0"/>
    <xf numFmtId="0" fontId="9" fillId="0" borderId="0"/>
    <xf numFmtId="0" fontId="9" fillId="0" borderId="0"/>
    <xf numFmtId="0" fontId="9" fillId="0" borderId="0"/>
    <xf numFmtId="37" fontId="153" fillId="0" borderId="0"/>
    <xf numFmtId="0" fontId="1" fillId="0" borderId="0"/>
    <xf numFmtId="0" fontId="154" fillId="0" borderId="0"/>
    <xf numFmtId="0" fontId="9" fillId="0" borderId="0"/>
    <xf numFmtId="0" fontId="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9" fillId="0" borderId="0"/>
    <xf numFmtId="0" fontId="1" fillId="0" borderId="0"/>
    <xf numFmtId="0" fontId="1" fillId="0" borderId="0"/>
    <xf numFmtId="0" fontId="1" fillId="0" borderId="0"/>
    <xf numFmtId="253" fontId="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5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62" fillId="0" borderId="0"/>
    <xf numFmtId="0" fontId="1" fillId="0" borderId="0"/>
    <xf numFmtId="0" fontId="1" fillId="0" borderId="0"/>
    <xf numFmtId="253" fontId="9" fillId="0" borderId="0" applyNumberFormat="0"/>
    <xf numFmtId="253" fontId="9" fillId="0" borderId="0" applyNumberFormat="0"/>
    <xf numFmtId="253" fontId="9" fillId="0" borderId="0" applyNumberFormat="0"/>
    <xf numFmtId="0" fontId="1" fillId="0" borderId="0"/>
    <xf numFmtId="0" fontId="25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253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" fillId="0" borderId="0"/>
    <xf numFmtId="0" fontId="1" fillId="0" borderId="0"/>
    <xf numFmtId="0" fontId="9" fillId="0" borderId="0"/>
    <xf numFmtId="0" fontId="9" fillId="0" borderId="0"/>
    <xf numFmtId="0" fontId="154" fillId="0" borderId="0"/>
    <xf numFmtId="0" fontId="1" fillId="0" borderId="0"/>
    <xf numFmtId="0" fontId="1" fillId="0" borderId="0"/>
    <xf numFmtId="253" fontId="9" fillId="0" borderId="0"/>
    <xf numFmtId="0" fontId="1" fillId="0" borderId="0"/>
    <xf numFmtId="253" fontId="9" fillId="0" borderId="0"/>
    <xf numFmtId="0" fontId="9" fillId="0" borderId="0"/>
    <xf numFmtId="253" fontId="261" fillId="0" borderId="0"/>
    <xf numFmtId="0" fontId="261" fillId="0" borderId="0"/>
    <xf numFmtId="0" fontId="1" fillId="0" borderId="0"/>
    <xf numFmtId="253" fontId="9" fillId="0" borderId="0"/>
    <xf numFmtId="0" fontId="162" fillId="0" borderId="0"/>
    <xf numFmtId="0" fontId="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54" fillId="0" borderId="0"/>
    <xf numFmtId="0" fontId="1" fillId="0" borderId="0"/>
    <xf numFmtId="0" fontId="1" fillId="0" borderId="0"/>
    <xf numFmtId="0" fontId="1" fillId="0" borderId="0"/>
    <xf numFmtId="0" fontId="19" fillId="0" borderId="0"/>
    <xf numFmtId="0" fontId="1" fillId="0" borderId="0"/>
    <xf numFmtId="0" fontId="1" fillId="0" borderId="0"/>
    <xf numFmtId="0" fontId="9" fillId="0" borderId="0"/>
    <xf numFmtId="253" fontId="9" fillId="0" borderId="0"/>
    <xf numFmtId="0" fontId="1" fillId="0" borderId="0"/>
    <xf numFmtId="0" fontId="154" fillId="0" borderId="0"/>
    <xf numFmtId="0" fontId="1" fillId="0" borderId="0"/>
    <xf numFmtId="0" fontId="1" fillId="0" borderId="0"/>
    <xf numFmtId="253" fontId="1" fillId="0" borderId="0"/>
    <xf numFmtId="253" fontId="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21" fillId="0" borderId="0"/>
    <xf numFmtId="0" fontId="9" fillId="0" borderId="0"/>
    <xf numFmtId="0" fontId="21" fillId="0" borderId="0"/>
    <xf numFmtId="253" fontId="2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" fillId="0" borderId="0"/>
    <xf numFmtId="0" fontId="1" fillId="0" borderId="0"/>
    <xf numFmtId="0" fontId="9" fillId="0" borderId="0" applyNumberFormat="0" applyFont="0" applyFill="0" applyBorder="0" applyAlignment="0" applyProtection="0">
      <alignment vertical="top"/>
    </xf>
    <xf numFmtId="0" fontId="9" fillId="0" borderId="0"/>
    <xf numFmtId="0" fontId="21" fillId="0" borderId="0"/>
    <xf numFmtId="0" fontId="21" fillId="0" borderId="0"/>
    <xf numFmtId="0" fontId="9" fillId="0" borderId="0"/>
    <xf numFmtId="0" fontId="1" fillId="0" borderId="0"/>
    <xf numFmtId="0" fontId="1" fillId="0" borderId="0"/>
    <xf numFmtId="0" fontId="9" fillId="0" borderId="0"/>
    <xf numFmtId="0" fontId="1" fillId="0" borderId="0"/>
    <xf numFmtId="0" fontId="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" fillId="0" borderId="0"/>
    <xf numFmtId="0" fontId="1" fillId="0" borderId="0"/>
    <xf numFmtId="0" fontId="9" fillId="0" borderId="0"/>
    <xf numFmtId="253" fontId="9" fillId="0" borderId="0"/>
    <xf numFmtId="0" fontId="1" fillId="0" borderId="0"/>
    <xf numFmtId="0" fontId="1" fillId="0" borderId="0"/>
    <xf numFmtId="0" fontId="1" fillId="0" borderId="0"/>
    <xf numFmtId="0" fontId="9" fillId="0" borderId="0"/>
    <xf numFmtId="0" fontId="1" fillId="0" borderId="0"/>
    <xf numFmtId="0" fontId="1" fillId="0" borderId="0"/>
    <xf numFmtId="0" fontId="9" fillId="0" borderId="0"/>
    <xf numFmtId="0" fontId="1" fillId="0" borderId="0"/>
    <xf numFmtId="0" fontId="1" fillId="0" borderId="0"/>
    <xf numFmtId="0" fontId="9" fillId="0" borderId="0"/>
    <xf numFmtId="0" fontId="1" fillId="0" borderId="0"/>
    <xf numFmtId="0" fontId="1" fillId="0" borderId="0"/>
    <xf numFmtId="0" fontId="9" fillId="0" borderId="0"/>
    <xf numFmtId="0" fontId="1" fillId="0" borderId="0"/>
    <xf numFmtId="0" fontId="16" fillId="0" borderId="0"/>
    <xf numFmtId="0" fontId="69" fillId="0" borderId="0"/>
    <xf numFmtId="0" fontId="9" fillId="0" borderId="0"/>
    <xf numFmtId="0" fontId="9" fillId="0" borderId="0"/>
    <xf numFmtId="0" fontId="67" fillId="0" borderId="0"/>
    <xf numFmtId="0" fontId="67" fillId="0" borderId="0"/>
    <xf numFmtId="0" fontId="67" fillId="0" borderId="0"/>
    <xf numFmtId="0" fontId="21" fillId="0" borderId="0"/>
    <xf numFmtId="253" fontId="1" fillId="0" borderId="0"/>
    <xf numFmtId="253" fontId="1" fillId="0" borderId="0"/>
    <xf numFmtId="253" fontId="1" fillId="0" borderId="0"/>
    <xf numFmtId="253" fontId="1" fillId="0" borderId="0"/>
    <xf numFmtId="0" fontId="1" fillId="0" borderId="0"/>
    <xf numFmtId="0" fontId="1" fillId="0" borderId="0"/>
    <xf numFmtId="0" fontId="9" fillId="0" borderId="0"/>
    <xf numFmtId="0" fontId="9" fillId="0" borderId="0"/>
    <xf numFmtId="0" fontId="1" fillId="0" borderId="0"/>
    <xf numFmtId="0" fontId="1" fillId="0" borderId="0"/>
    <xf numFmtId="253" fontId="1" fillId="0" borderId="0"/>
    <xf numFmtId="0" fontId="19" fillId="0" borderId="0"/>
    <xf numFmtId="0" fontId="9" fillId="0" borderId="0"/>
    <xf numFmtId="0" fontId="21" fillId="0" borderId="0"/>
    <xf numFmtId="0" fontId="9" fillId="0" borderId="0"/>
    <xf numFmtId="0" fontId="1" fillId="0" borderId="0"/>
    <xf numFmtId="0" fontId="1" fillId="0" borderId="0"/>
    <xf numFmtId="0" fontId="1" fillId="0" borderId="0"/>
    <xf numFmtId="253" fontId="22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9" fillId="0" borderId="0"/>
    <xf numFmtId="0" fontId="1" fillId="0" borderId="0"/>
    <xf numFmtId="0" fontId="9" fillId="0" borderId="0"/>
    <xf numFmtId="37" fontId="168" fillId="0" borderId="0"/>
    <xf numFmtId="0" fontId="1" fillId="0" borderId="0"/>
    <xf numFmtId="0" fontId="9" fillId="0" borderId="0"/>
    <xf numFmtId="0" fontId="21" fillId="0" borderId="0"/>
    <xf numFmtId="0" fontId="21" fillId="0" borderId="0"/>
    <xf numFmtId="0" fontId="21" fillId="0" borderId="0"/>
    <xf numFmtId="0" fontId="154" fillId="0" borderId="0"/>
    <xf numFmtId="37" fontId="168" fillId="0" borderId="0"/>
    <xf numFmtId="37" fontId="168" fillId="0" borderId="0"/>
    <xf numFmtId="37" fontId="168" fillId="0" borderId="0"/>
    <xf numFmtId="0" fontId="9" fillId="0" borderId="0"/>
    <xf numFmtId="0" fontId="21" fillId="0" borderId="0"/>
    <xf numFmtId="0" fontId="9" fillId="0" borderId="0"/>
    <xf numFmtId="253" fontId="9" fillId="0" borderId="0"/>
    <xf numFmtId="0" fontId="9" fillId="0" borderId="0"/>
    <xf numFmtId="0" fontId="21" fillId="0" borderId="0"/>
    <xf numFmtId="253" fontId="9" fillId="0" borderId="0"/>
    <xf numFmtId="0" fontId="21" fillId="0" borderId="0"/>
    <xf numFmtId="0" fontId="9" fillId="0" borderId="0"/>
    <xf numFmtId="0" fontId="9" fillId="0" borderId="0"/>
    <xf numFmtId="37" fontId="16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9" fillId="0" borderId="0"/>
    <xf numFmtId="0" fontId="21" fillId="0" borderId="0"/>
    <xf numFmtId="253" fontId="1" fillId="0" borderId="0"/>
    <xf numFmtId="253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253" fontId="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6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0" fontId="9" fillId="37" borderId="22" applyNumberFormat="0" applyFont="0" applyAlignment="0" applyProtection="0"/>
    <xf numFmtId="253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253" fontId="9" fillId="59" borderId="22" applyNumberFormat="0" applyFont="0" applyAlignment="0" applyProtection="0"/>
    <xf numFmtId="253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9" fillId="59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19" fillId="37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253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253" fontId="9" fillId="59" borderId="22" applyNumberFormat="0" applyFont="0" applyAlignment="0" applyProtection="0"/>
    <xf numFmtId="253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253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253" fontId="9" fillId="59" borderId="22" applyNumberFormat="0" applyFont="0" applyAlignment="0" applyProtection="0"/>
    <xf numFmtId="253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253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253" fontId="9" fillId="59" borderId="22" applyNumberFormat="0" applyFont="0" applyAlignment="0" applyProtection="0"/>
    <xf numFmtId="253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9" fillId="59" borderId="22" applyNumberFormat="0" applyFont="0" applyAlignment="0" applyProtection="0"/>
    <xf numFmtId="0" fontId="1" fillId="8" borderId="8" applyNumberFormat="0" applyFont="0" applyAlignment="0" applyProtection="0"/>
    <xf numFmtId="0" fontId="257" fillId="87" borderId="19" applyBorder="0">
      <alignment horizontal="left" vertical="top"/>
      <protection locked="0"/>
    </xf>
    <xf numFmtId="0" fontId="257" fillId="87" borderId="19" applyBorder="0">
      <alignment horizontal="left" vertical="top"/>
      <protection locked="0"/>
    </xf>
    <xf numFmtId="0" fontId="257" fillId="87" borderId="19" applyBorder="0">
      <alignment horizontal="left" vertical="top"/>
      <protection locked="0"/>
    </xf>
    <xf numFmtId="0" fontId="257" fillId="87" borderId="19" applyBorder="0">
      <alignment horizontal="left" vertical="top"/>
      <protection locked="0"/>
    </xf>
    <xf numFmtId="0" fontId="257" fillId="87" borderId="19" applyBorder="0">
      <alignment horizontal="left" vertical="top"/>
      <protection locked="0"/>
    </xf>
    <xf numFmtId="0" fontId="257" fillId="87" borderId="19" applyBorder="0">
      <alignment horizontal="left" vertical="top"/>
      <protection locked="0"/>
    </xf>
    <xf numFmtId="0" fontId="257" fillId="87" borderId="19" applyBorder="0">
      <alignment horizontal="left" vertical="top"/>
      <protection locked="0"/>
    </xf>
    <xf numFmtId="0" fontId="257" fillId="87" borderId="19" applyBorder="0">
      <alignment horizontal="left" vertical="top"/>
      <protection locked="0"/>
    </xf>
    <xf numFmtId="0" fontId="257" fillId="87" borderId="19" applyBorder="0">
      <alignment horizontal="left" vertical="top"/>
      <protection locked="0"/>
    </xf>
    <xf numFmtId="0" fontId="257" fillId="87" borderId="19" applyBorder="0">
      <alignment horizontal="left" vertical="top"/>
      <protection locked="0"/>
    </xf>
    <xf numFmtId="0" fontId="257" fillId="87" borderId="19" applyBorder="0">
      <alignment horizontal="left" vertical="top"/>
      <protection locked="0"/>
    </xf>
    <xf numFmtId="0" fontId="257" fillId="87" borderId="19" applyBorder="0">
      <alignment horizontal="left" vertical="top"/>
      <protection locked="0"/>
    </xf>
    <xf numFmtId="0" fontId="262" fillId="0" borderId="14" applyFont="0" applyAlignment="0" applyProtection="0">
      <alignment horizontal="right"/>
    </xf>
    <xf numFmtId="43" fontId="263" fillId="0" borderId="0" applyFont="0" applyFill="0" applyBorder="0" applyAlignment="0" applyProtection="0"/>
    <xf numFmtId="41" fontId="263" fillId="0" borderId="0" applyFont="0" applyFill="0" applyBorder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253" fontId="173" fillId="72" borderId="39" applyNumberFormat="0" applyAlignment="0" applyProtection="0"/>
    <xf numFmtId="253" fontId="173" fillId="72" borderId="39" applyNumberFormat="0" applyAlignment="0" applyProtection="0"/>
    <xf numFmtId="253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253" fontId="173" fillId="72" borderId="39" applyNumberFormat="0" applyAlignment="0" applyProtection="0"/>
    <xf numFmtId="253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253" fontId="173" fillId="72" borderId="39" applyNumberFormat="0" applyAlignment="0" applyProtection="0"/>
    <xf numFmtId="253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253" fontId="173" fillId="72" borderId="39" applyNumberFormat="0" applyAlignment="0" applyProtection="0"/>
    <xf numFmtId="253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253" fontId="173" fillId="72" borderId="39" applyNumberFormat="0" applyAlignment="0" applyProtection="0"/>
    <xf numFmtId="253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253" fontId="173" fillId="72" borderId="39" applyNumberFormat="0" applyAlignment="0" applyProtection="0"/>
    <xf numFmtId="253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253" fontId="173" fillId="72" borderId="39" applyNumberFormat="0" applyAlignment="0" applyProtection="0"/>
    <xf numFmtId="253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253" fontId="173" fillId="72" borderId="39" applyNumberFormat="0" applyAlignment="0" applyProtection="0"/>
    <xf numFmtId="253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0" fontId="173" fillId="72" borderId="39" applyNumberFormat="0" applyAlignment="0" applyProtection="0"/>
    <xf numFmtId="10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66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68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67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3" fontId="249" fillId="0" borderId="0" applyFont="0" applyFill="0" applyBorder="0" applyAlignment="0" applyProtection="0"/>
    <xf numFmtId="255" fontId="257" fillId="87" borderId="57" applyBorder="0">
      <alignment horizontal="center" vertical="center"/>
      <protection locked="0"/>
    </xf>
    <xf numFmtId="255" fontId="257" fillId="87" borderId="57" applyBorder="0">
      <alignment horizontal="center" vertical="center"/>
      <protection locked="0"/>
    </xf>
    <xf numFmtId="255" fontId="257" fillId="87" borderId="57" applyBorder="0">
      <alignment horizontal="center" vertical="center"/>
      <protection locked="0"/>
    </xf>
    <xf numFmtId="255" fontId="257" fillId="87" borderId="57" applyBorder="0">
      <alignment horizontal="center" vertical="center"/>
      <protection locked="0"/>
    </xf>
    <xf numFmtId="255" fontId="257" fillId="87" borderId="57" applyBorder="0">
      <alignment horizontal="center" vertical="center"/>
      <protection locked="0"/>
    </xf>
    <xf numFmtId="255" fontId="257" fillId="87" borderId="57" applyBorder="0">
      <alignment horizontal="center" vertical="center"/>
      <protection locked="0"/>
    </xf>
    <xf numFmtId="255" fontId="257" fillId="87" borderId="57" applyBorder="0">
      <alignment horizontal="center" vertical="center"/>
      <protection locked="0"/>
    </xf>
    <xf numFmtId="255" fontId="257" fillId="87" borderId="57" applyBorder="0">
      <alignment horizontal="center" vertical="center"/>
      <protection locked="0"/>
    </xf>
    <xf numFmtId="255" fontId="257" fillId="87" borderId="57" applyBorder="0">
      <alignment horizontal="center" vertical="center"/>
      <protection locked="0"/>
    </xf>
    <xf numFmtId="255" fontId="257" fillId="87" borderId="57" applyBorder="0">
      <alignment horizontal="center" vertical="center"/>
      <protection locked="0"/>
    </xf>
    <xf numFmtId="0" fontId="184" fillId="0" borderId="0" applyNumberFormat="0" applyFill="0" applyBorder="0" applyAlignment="0" applyProtection="0"/>
    <xf numFmtId="253" fontId="183" fillId="0" borderId="0" applyNumberFormat="0" applyFill="0" applyBorder="0" applyAlignment="0" applyProtection="0"/>
    <xf numFmtId="253" fontId="125" fillId="0" borderId="0" applyNumberFormat="0">
      <alignment horizontal="right"/>
    </xf>
    <xf numFmtId="0" fontId="35" fillId="0" borderId="0" applyNumberFormat="0" applyFill="0" applyBorder="0" applyAlignment="0" applyProtection="0"/>
    <xf numFmtId="0" fontId="86" fillId="0" borderId="0" applyNumberFormat="0" applyFill="0" applyBorder="0" applyAlignment="0" applyProtection="0"/>
    <xf numFmtId="0" fontId="13" fillId="0" borderId="29" applyNumberFormat="0" applyFill="0" applyProtection="0">
      <alignment horizontal="center" vertical="center" wrapText="1"/>
    </xf>
    <xf numFmtId="0" fontId="13" fillId="0" borderId="29" applyNumberFormat="0" applyFill="0" applyProtection="0">
      <alignment horizontal="center" vertical="center" wrapText="1"/>
    </xf>
    <xf numFmtId="0" fontId="178" fillId="0" borderId="10">
      <alignment horizontal="centerContinuous" vertical="center" wrapText="1"/>
    </xf>
    <xf numFmtId="0" fontId="178" fillId="0" borderId="10">
      <alignment horizontal="centerContinuous" vertical="center" wrapText="1"/>
    </xf>
    <xf numFmtId="0" fontId="178" fillId="0" borderId="10">
      <alignment horizontal="centerContinuous" vertical="center" wrapText="1"/>
    </xf>
    <xf numFmtId="0" fontId="178" fillId="0" borderId="10">
      <alignment horizontal="centerContinuous" vertical="center" wrapText="1"/>
    </xf>
    <xf numFmtId="0" fontId="178" fillId="0" borderId="10">
      <alignment horizontal="centerContinuous" vertical="center" wrapText="1"/>
    </xf>
    <xf numFmtId="0" fontId="178" fillId="0" borderId="10">
      <alignment horizontal="centerContinuous" vertical="center" wrapText="1"/>
    </xf>
    <xf numFmtId="0" fontId="178" fillId="0" borderId="10">
      <alignment horizontal="centerContinuous" vertical="center" wrapText="1"/>
    </xf>
    <xf numFmtId="0" fontId="178" fillId="0" borderId="10">
      <alignment horizontal="centerContinuous" vertical="center" wrapText="1"/>
    </xf>
    <xf numFmtId="0" fontId="178" fillId="0" borderId="10">
      <alignment horizontal="centerContinuous" vertical="center" wrapText="1"/>
    </xf>
    <xf numFmtId="0" fontId="178" fillId="0" borderId="10">
      <alignment horizontal="centerContinuous" vertical="center" wrapText="1"/>
    </xf>
    <xf numFmtId="0" fontId="178" fillId="0" borderId="10">
      <alignment horizontal="centerContinuous" vertical="center" wrapText="1"/>
    </xf>
    <xf numFmtId="0" fontId="178" fillId="0" borderId="10">
      <alignment horizontal="centerContinuous" vertical="center" wrapText="1"/>
    </xf>
    <xf numFmtId="0" fontId="178" fillId="0" borderId="10">
      <alignment horizontal="centerContinuous" vertical="center" wrapText="1"/>
    </xf>
    <xf numFmtId="0" fontId="178" fillId="0" borderId="10">
      <alignment horizontal="centerContinuous" vertical="center" wrapText="1"/>
    </xf>
    <xf numFmtId="0" fontId="178" fillId="0" borderId="10">
      <alignment horizontal="centerContinuous" vertical="center" wrapText="1"/>
    </xf>
    <xf numFmtId="0" fontId="178" fillId="0" borderId="10">
      <alignment horizontal="centerContinuous" vertical="center" wrapText="1"/>
    </xf>
    <xf numFmtId="0" fontId="178" fillId="0" borderId="10">
      <alignment horizontal="centerContinuous" vertical="center" wrapText="1"/>
    </xf>
    <xf numFmtId="0" fontId="178" fillId="0" borderId="10">
      <alignment horizontal="centerContinuous" vertical="center" wrapText="1"/>
    </xf>
    <xf numFmtId="0" fontId="178" fillId="0" borderId="10">
      <alignment horizontal="centerContinuous" vertical="center" wrapText="1"/>
    </xf>
    <xf numFmtId="0" fontId="178" fillId="0" borderId="10">
      <alignment horizontal="centerContinuous" vertical="center" wrapText="1"/>
    </xf>
    <xf numFmtId="0" fontId="178" fillId="0" borderId="10">
      <alignment horizontal="centerContinuous" vertical="center" wrapText="1"/>
    </xf>
    <xf numFmtId="0" fontId="178" fillId="0" borderId="10">
      <alignment horizontal="centerContinuous" vertical="center" wrapText="1"/>
    </xf>
    <xf numFmtId="0" fontId="178" fillId="0" borderId="10">
      <alignment horizontal="centerContinuous" vertical="center" wrapText="1"/>
    </xf>
    <xf numFmtId="0" fontId="178" fillId="0" borderId="10">
      <alignment horizontal="centerContinuous" vertical="center" wrapText="1"/>
    </xf>
    <xf numFmtId="0" fontId="178" fillId="0" borderId="10">
      <alignment horizontal="centerContinuous" vertical="center" wrapText="1"/>
    </xf>
    <xf numFmtId="0" fontId="178" fillId="0" borderId="10">
      <alignment horizontal="centerContinuous" vertical="center" wrapText="1"/>
    </xf>
    <xf numFmtId="0" fontId="178" fillId="0" borderId="10">
      <alignment horizontal="centerContinuous" vertical="center" wrapText="1"/>
    </xf>
    <xf numFmtId="0" fontId="178" fillId="0" borderId="10">
      <alignment horizontal="centerContinuous" vertical="center" wrapText="1"/>
    </xf>
    <xf numFmtId="0" fontId="178" fillId="0" borderId="10">
      <alignment horizontal="centerContinuous" vertical="center" wrapText="1"/>
    </xf>
    <xf numFmtId="0" fontId="178" fillId="0" borderId="10">
      <alignment horizontal="centerContinuous" vertical="center" wrapText="1"/>
    </xf>
    <xf numFmtId="0" fontId="178" fillId="0" borderId="10">
      <alignment horizontal="centerContinuous" vertical="center" wrapText="1"/>
    </xf>
    <xf numFmtId="0" fontId="178" fillId="0" borderId="10">
      <alignment horizontal="centerContinuous" vertical="center" wrapText="1"/>
    </xf>
    <xf numFmtId="0" fontId="178" fillId="0" borderId="10">
      <alignment horizontal="centerContinuous" vertical="center" wrapText="1"/>
    </xf>
    <xf numFmtId="0" fontId="178" fillId="0" borderId="10">
      <alignment horizontal="centerContinuous" vertical="center" wrapText="1"/>
    </xf>
    <xf numFmtId="0" fontId="178" fillId="0" borderId="10">
      <alignment horizontal="centerContinuous" vertical="center" wrapText="1"/>
    </xf>
    <xf numFmtId="0" fontId="178" fillId="0" borderId="10">
      <alignment horizontal="centerContinuous" vertical="center" wrapText="1"/>
    </xf>
    <xf numFmtId="0" fontId="178" fillId="0" borderId="10">
      <alignment horizontal="centerContinuous" vertical="center" wrapText="1"/>
    </xf>
    <xf numFmtId="0" fontId="178" fillId="0" borderId="10">
      <alignment horizontal="centerContinuous" vertical="center" wrapText="1"/>
    </xf>
    <xf numFmtId="0" fontId="178" fillId="0" borderId="10">
      <alignment horizontal="centerContinuous" vertical="center" wrapText="1"/>
    </xf>
    <xf numFmtId="0" fontId="178" fillId="0" borderId="10">
      <alignment horizontal="centerContinuous" vertical="center" wrapText="1"/>
    </xf>
    <xf numFmtId="0" fontId="178" fillId="0" borderId="10">
      <alignment horizontal="centerContinuous" vertical="center" wrapText="1"/>
    </xf>
    <xf numFmtId="0" fontId="178" fillId="0" borderId="10">
      <alignment horizontal="centerContinuous" vertical="center" wrapText="1"/>
    </xf>
    <xf numFmtId="0" fontId="178" fillId="0" borderId="10">
      <alignment horizontal="centerContinuous" vertical="center" wrapText="1"/>
    </xf>
    <xf numFmtId="0" fontId="178" fillId="0" borderId="10">
      <alignment horizontal="centerContinuous" vertical="center" wrapText="1"/>
    </xf>
    <xf numFmtId="0" fontId="178" fillId="0" borderId="10">
      <alignment horizontal="centerContinuous" vertical="center" wrapText="1"/>
    </xf>
    <xf numFmtId="0" fontId="178" fillId="0" borderId="10">
      <alignment horizontal="centerContinuous" vertical="center" wrapText="1"/>
    </xf>
    <xf numFmtId="0" fontId="178" fillId="0" borderId="10">
      <alignment horizontal="centerContinuous" vertical="center" wrapText="1"/>
    </xf>
    <xf numFmtId="0" fontId="178" fillId="0" borderId="10">
      <alignment horizontal="centerContinuous" vertical="center" wrapText="1"/>
    </xf>
    <xf numFmtId="0" fontId="178" fillId="0" borderId="10">
      <alignment horizontal="centerContinuous" vertical="center" wrapText="1"/>
    </xf>
    <xf numFmtId="0" fontId="178" fillId="0" borderId="10">
      <alignment horizontal="centerContinuous" vertical="center" wrapText="1"/>
    </xf>
    <xf numFmtId="0" fontId="178" fillId="0" borderId="10">
      <alignment horizontal="centerContinuous" vertical="center" wrapText="1"/>
    </xf>
    <xf numFmtId="0" fontId="178" fillId="0" borderId="10">
      <alignment horizontal="centerContinuous" vertical="center" wrapText="1"/>
    </xf>
    <xf numFmtId="0" fontId="178" fillId="0" borderId="10">
      <alignment horizontal="centerContinuous" vertical="center" wrapText="1"/>
    </xf>
    <xf numFmtId="0" fontId="178" fillId="0" borderId="10">
      <alignment horizontal="centerContinuous" vertical="center" wrapText="1"/>
    </xf>
    <xf numFmtId="0" fontId="178" fillId="0" borderId="10">
      <alignment horizontal="centerContinuous" vertical="center" wrapText="1"/>
    </xf>
    <xf numFmtId="0" fontId="178" fillId="0" borderId="10">
      <alignment horizontal="centerContinuous" vertical="center" wrapText="1"/>
    </xf>
    <xf numFmtId="0" fontId="178" fillId="0" borderId="10">
      <alignment horizontal="centerContinuous" vertical="center" wrapText="1"/>
    </xf>
    <xf numFmtId="0" fontId="178" fillId="0" borderId="10">
      <alignment horizontal="centerContinuous" vertical="center" wrapText="1"/>
    </xf>
    <xf numFmtId="0" fontId="178" fillId="0" borderId="10">
      <alignment horizontal="centerContinuous" vertical="center" wrapText="1"/>
    </xf>
    <xf numFmtId="0" fontId="178" fillId="0" borderId="10">
      <alignment horizontal="centerContinuous" vertical="center" wrapText="1"/>
    </xf>
    <xf numFmtId="0" fontId="178" fillId="0" borderId="10">
      <alignment horizontal="centerContinuous" vertical="center" wrapText="1"/>
    </xf>
    <xf numFmtId="0" fontId="178" fillId="0" borderId="10">
      <alignment horizontal="centerContinuous" vertical="center" wrapText="1"/>
    </xf>
    <xf numFmtId="0" fontId="178" fillId="0" borderId="10">
      <alignment horizontal="centerContinuous" vertical="center" wrapText="1"/>
    </xf>
    <xf numFmtId="0" fontId="178" fillId="0" borderId="10">
      <alignment horizontal="centerContinuous" vertical="center" wrapText="1"/>
    </xf>
    <xf numFmtId="0" fontId="178" fillId="0" borderId="10">
      <alignment horizontal="centerContinuous" vertical="center" wrapText="1"/>
    </xf>
    <xf numFmtId="0" fontId="178" fillId="0" borderId="10">
      <alignment horizontal="centerContinuous" vertical="center" wrapText="1"/>
    </xf>
    <xf numFmtId="0" fontId="178" fillId="0" borderId="10">
      <alignment horizontal="centerContinuous" vertical="center" wrapText="1"/>
    </xf>
    <xf numFmtId="0" fontId="178" fillId="0" borderId="10">
      <alignment horizontal="centerContinuous" vertical="center" wrapText="1"/>
    </xf>
    <xf numFmtId="0" fontId="178" fillId="0" borderId="10">
      <alignment horizontal="centerContinuous" vertical="center" wrapText="1"/>
    </xf>
    <xf numFmtId="0" fontId="178" fillId="0" borderId="10">
      <alignment horizontal="centerContinuous" vertical="center" wrapText="1"/>
    </xf>
    <xf numFmtId="0" fontId="178" fillId="0" borderId="10">
      <alignment horizontal="centerContinuous" vertical="center" wrapText="1"/>
    </xf>
    <xf numFmtId="0" fontId="178" fillId="0" borderId="10">
      <alignment horizontal="centerContinuous" vertical="center" wrapText="1"/>
    </xf>
    <xf numFmtId="0" fontId="192" fillId="0" borderId="0" applyNumberFormat="0" applyFill="0" applyBorder="0" applyAlignment="0" applyProtection="0"/>
    <xf numFmtId="0" fontId="189" fillId="0" borderId="44" applyNumberFormat="0" applyFill="0" applyAlignment="0" applyProtection="0"/>
    <xf numFmtId="0" fontId="190" fillId="0" borderId="32" applyNumberFormat="0" applyFill="0" applyAlignment="0" applyProtection="0"/>
    <xf numFmtId="0" fontId="191" fillId="0" borderId="35" applyNumberFormat="0" applyFill="0" applyAlignment="0" applyProtection="0"/>
    <xf numFmtId="0" fontId="191" fillId="0" borderId="35" applyNumberFormat="0" applyFill="0" applyAlignment="0" applyProtection="0"/>
    <xf numFmtId="0" fontId="191" fillId="0" borderId="0" applyNumberFormat="0" applyFill="0" applyBorder="0" applyAlignment="0" applyProtection="0"/>
    <xf numFmtId="0" fontId="264" fillId="0" borderId="0">
      <alignment horizontal="left" vertical="center"/>
      <protection hidden="1"/>
    </xf>
    <xf numFmtId="0" fontId="265" fillId="0" borderId="0">
      <alignment horizontal="left" vertical="center"/>
      <protection hidden="1"/>
    </xf>
    <xf numFmtId="0" fontId="266" fillId="0" borderId="0">
      <alignment horizontal="left" vertical="center"/>
      <protection hidden="1"/>
    </xf>
    <xf numFmtId="0" fontId="267" fillId="0" borderId="0">
      <alignment vertical="center"/>
      <protection hidden="1"/>
    </xf>
    <xf numFmtId="0" fontId="9" fillId="89" borderId="10">
      <alignment horizontal="centerContinuous" vertical="center" wrapText="1"/>
      <protection hidden="1"/>
    </xf>
    <xf numFmtId="0" fontId="9" fillId="89" borderId="10">
      <alignment horizontal="centerContinuous" vertical="center" wrapText="1"/>
      <protection hidden="1"/>
    </xf>
    <xf numFmtId="0" fontId="9" fillId="89" borderId="10">
      <alignment horizontal="centerContinuous" vertical="center" wrapText="1"/>
      <protection hidden="1"/>
    </xf>
    <xf numFmtId="0" fontId="9" fillId="89" borderId="10">
      <alignment horizontal="centerContinuous" vertical="center" wrapText="1"/>
      <protection hidden="1"/>
    </xf>
    <xf numFmtId="0" fontId="9" fillId="89" borderId="10">
      <alignment horizontal="centerContinuous" vertical="center" wrapText="1"/>
      <protection hidden="1"/>
    </xf>
    <xf numFmtId="0" fontId="9" fillId="89" borderId="10">
      <alignment horizontal="centerContinuous" vertical="center" wrapText="1"/>
      <protection hidden="1"/>
    </xf>
    <xf numFmtId="0" fontId="9" fillId="89" borderId="10">
      <alignment horizontal="centerContinuous" vertical="center" wrapText="1"/>
      <protection hidden="1"/>
    </xf>
    <xf numFmtId="0" fontId="9" fillId="89" borderId="10">
      <alignment horizontal="centerContinuous" vertical="center" wrapText="1"/>
      <protection hidden="1"/>
    </xf>
    <xf numFmtId="0" fontId="9" fillId="89" borderId="10">
      <alignment horizontal="centerContinuous" vertical="center" wrapText="1"/>
      <protection hidden="1"/>
    </xf>
    <xf numFmtId="0" fontId="9" fillId="89" borderId="10">
      <alignment horizontal="centerContinuous" vertical="center" wrapText="1"/>
      <protection hidden="1"/>
    </xf>
    <xf numFmtId="0" fontId="9" fillId="89" borderId="10">
      <alignment horizontal="centerContinuous" vertical="center" wrapText="1"/>
      <protection hidden="1"/>
    </xf>
    <xf numFmtId="0" fontId="9" fillId="89" borderId="10">
      <alignment horizontal="centerContinuous" vertical="center" wrapText="1"/>
      <protection hidden="1"/>
    </xf>
    <xf numFmtId="0" fontId="9" fillId="89" borderId="10">
      <alignment horizontal="centerContinuous" vertical="center" wrapText="1"/>
      <protection hidden="1"/>
    </xf>
    <xf numFmtId="0" fontId="9" fillId="89" borderId="10">
      <alignment horizontal="centerContinuous" vertical="center" wrapText="1"/>
      <protection hidden="1"/>
    </xf>
    <xf numFmtId="0" fontId="9" fillId="89" borderId="10">
      <alignment horizontal="centerContinuous" vertical="center" wrapText="1"/>
      <protection hidden="1"/>
    </xf>
    <xf numFmtId="0" fontId="9" fillId="89" borderId="10">
      <alignment horizontal="centerContinuous" vertical="center" wrapText="1"/>
      <protection hidden="1"/>
    </xf>
    <xf numFmtId="0" fontId="9" fillId="89" borderId="10">
      <alignment horizontal="centerContinuous" vertical="center" wrapText="1"/>
      <protection hidden="1"/>
    </xf>
    <xf numFmtId="0" fontId="9" fillId="89" borderId="10">
      <alignment horizontal="centerContinuous" vertical="center" wrapText="1"/>
      <protection hidden="1"/>
    </xf>
    <xf numFmtId="0" fontId="9" fillId="89" borderId="10">
      <alignment horizontal="centerContinuous" vertical="center" wrapText="1"/>
      <protection hidden="1"/>
    </xf>
    <xf numFmtId="0" fontId="9" fillId="89" borderId="10">
      <alignment horizontal="centerContinuous" vertical="center" wrapText="1"/>
      <protection hidden="1"/>
    </xf>
    <xf numFmtId="0" fontId="9" fillId="89" borderId="10">
      <alignment horizontal="centerContinuous" vertical="center" wrapText="1"/>
      <protection hidden="1"/>
    </xf>
    <xf numFmtId="0" fontId="9" fillId="89" borderId="10">
      <alignment horizontal="centerContinuous" vertical="center" wrapText="1"/>
      <protection hidden="1"/>
    </xf>
    <xf numFmtId="0" fontId="9" fillId="89" borderId="10">
      <alignment horizontal="centerContinuous" vertical="center" wrapText="1"/>
      <protection hidden="1"/>
    </xf>
    <xf numFmtId="0" fontId="9" fillId="89" borderId="10">
      <alignment horizontal="centerContinuous" vertical="center" wrapText="1"/>
      <protection hidden="1"/>
    </xf>
    <xf numFmtId="0" fontId="9" fillId="89" borderId="10">
      <alignment horizontal="centerContinuous" vertical="center" wrapText="1"/>
      <protection hidden="1"/>
    </xf>
    <xf numFmtId="0" fontId="9" fillId="89" borderId="10">
      <alignment horizontal="centerContinuous" vertical="center" wrapText="1"/>
      <protection hidden="1"/>
    </xf>
    <xf numFmtId="0" fontId="9" fillId="89" borderId="10">
      <alignment horizontal="centerContinuous" vertical="center" wrapText="1"/>
      <protection hidden="1"/>
    </xf>
    <xf numFmtId="0" fontId="9" fillId="89" borderId="10">
      <alignment horizontal="centerContinuous" vertical="center" wrapText="1"/>
      <protection hidden="1"/>
    </xf>
    <xf numFmtId="0" fontId="9" fillId="89" borderId="10">
      <alignment horizontal="centerContinuous" vertical="center" wrapText="1"/>
      <protection hidden="1"/>
    </xf>
    <xf numFmtId="0" fontId="9" fillId="89" borderId="10">
      <alignment horizontal="centerContinuous" vertical="center" wrapText="1"/>
      <protection hidden="1"/>
    </xf>
    <xf numFmtId="0" fontId="9" fillId="89" borderId="10">
      <alignment horizontal="centerContinuous" vertical="center" wrapText="1"/>
      <protection hidden="1"/>
    </xf>
    <xf numFmtId="0" fontId="9" fillId="89" borderId="10">
      <alignment horizontal="centerContinuous" vertical="center" wrapText="1"/>
      <protection hidden="1"/>
    </xf>
    <xf numFmtId="0" fontId="9" fillId="89" borderId="10">
      <alignment horizontal="centerContinuous" vertical="center" wrapText="1"/>
      <protection hidden="1"/>
    </xf>
    <xf numFmtId="0" fontId="9" fillId="89" borderId="10">
      <alignment horizontal="centerContinuous" vertical="center" wrapText="1"/>
      <protection hidden="1"/>
    </xf>
    <xf numFmtId="0" fontId="9" fillId="89" borderId="10">
      <alignment horizontal="centerContinuous" vertical="center" wrapText="1"/>
      <protection hidden="1"/>
    </xf>
    <xf numFmtId="0" fontId="9" fillId="89" borderId="10">
      <alignment horizontal="centerContinuous" vertical="center" wrapText="1"/>
      <protection hidden="1"/>
    </xf>
    <xf numFmtId="0" fontId="9" fillId="89" borderId="10">
      <alignment horizontal="centerContinuous" vertical="center" wrapText="1"/>
      <protection hidden="1"/>
    </xf>
    <xf numFmtId="0" fontId="9" fillId="89" borderId="10">
      <alignment horizontal="centerContinuous" vertical="center" wrapText="1"/>
      <protection hidden="1"/>
    </xf>
    <xf numFmtId="0" fontId="9" fillId="89" borderId="10">
      <alignment horizontal="centerContinuous" vertical="center" wrapText="1"/>
      <protection hidden="1"/>
    </xf>
    <xf numFmtId="0" fontId="9" fillId="89" borderId="10">
      <alignment horizontal="centerContinuous" vertical="center" wrapText="1"/>
      <protection hidden="1"/>
    </xf>
    <xf numFmtId="0" fontId="9" fillId="89" borderId="10">
      <alignment horizontal="centerContinuous" vertical="center" wrapText="1"/>
      <protection hidden="1"/>
    </xf>
    <xf numFmtId="0" fontId="9" fillId="89" borderId="10">
      <alignment horizontal="centerContinuous" vertical="center" wrapText="1"/>
      <protection hidden="1"/>
    </xf>
    <xf numFmtId="0" fontId="9" fillId="89" borderId="10">
      <alignment horizontal="centerContinuous" vertical="center" wrapText="1"/>
      <protection hidden="1"/>
    </xf>
    <xf numFmtId="0" fontId="9" fillId="89" borderId="10">
      <alignment horizontal="centerContinuous" vertical="center" wrapText="1"/>
      <protection hidden="1"/>
    </xf>
    <xf numFmtId="0" fontId="9" fillId="89" borderId="10">
      <alignment horizontal="centerContinuous" vertical="center" wrapText="1"/>
      <protection hidden="1"/>
    </xf>
    <xf numFmtId="0" fontId="9" fillId="89" borderId="10">
      <alignment horizontal="centerContinuous" vertical="center" wrapText="1"/>
      <protection hidden="1"/>
    </xf>
    <xf numFmtId="0" fontId="9" fillId="89" borderId="10">
      <alignment horizontal="centerContinuous" vertical="center" wrapText="1"/>
      <protection hidden="1"/>
    </xf>
    <xf numFmtId="0" fontId="9" fillId="89" borderId="10">
      <alignment horizontal="centerContinuous" vertical="center" wrapText="1"/>
      <protection hidden="1"/>
    </xf>
    <xf numFmtId="0" fontId="9" fillId="89" borderId="10">
      <alignment horizontal="centerContinuous" vertical="center" wrapText="1"/>
      <protection hidden="1"/>
    </xf>
    <xf numFmtId="0" fontId="9" fillId="89" borderId="10">
      <alignment horizontal="centerContinuous" vertical="center" wrapText="1"/>
      <protection hidden="1"/>
    </xf>
    <xf numFmtId="0" fontId="9" fillId="89" borderId="10">
      <alignment horizontal="centerContinuous" vertical="center" wrapText="1"/>
      <protection hidden="1"/>
    </xf>
    <xf numFmtId="0" fontId="9" fillId="89" borderId="10">
      <alignment horizontal="centerContinuous" vertical="center" wrapText="1"/>
      <protection hidden="1"/>
    </xf>
    <xf numFmtId="0" fontId="9" fillId="89" borderId="10">
      <alignment horizontal="centerContinuous" vertical="center" wrapText="1"/>
      <protection hidden="1"/>
    </xf>
    <xf numFmtId="0" fontId="9" fillId="89" borderId="10">
      <alignment horizontal="centerContinuous" vertical="center" wrapText="1"/>
      <protection hidden="1"/>
    </xf>
    <xf numFmtId="0" fontId="9" fillId="89" borderId="10">
      <alignment horizontal="centerContinuous" vertical="center" wrapText="1"/>
      <protection hidden="1"/>
    </xf>
    <xf numFmtId="0" fontId="9" fillId="89" borderId="10">
      <alignment horizontal="centerContinuous" vertical="center" wrapText="1"/>
      <protection hidden="1"/>
    </xf>
    <xf numFmtId="0" fontId="9" fillId="89" borderId="10">
      <alignment horizontal="centerContinuous" vertical="center" wrapText="1"/>
      <protection hidden="1"/>
    </xf>
    <xf numFmtId="0" fontId="9" fillId="89" borderId="10">
      <alignment horizontal="centerContinuous" vertical="center" wrapText="1"/>
      <protection hidden="1"/>
    </xf>
    <xf numFmtId="0" fontId="9" fillId="89" borderId="10">
      <alignment horizontal="centerContinuous" vertical="center" wrapText="1"/>
      <protection hidden="1"/>
    </xf>
    <xf numFmtId="0" fontId="9" fillId="89" borderId="10">
      <alignment horizontal="centerContinuous" vertical="center" wrapText="1"/>
      <protection hidden="1"/>
    </xf>
    <xf numFmtId="0" fontId="9" fillId="89" borderId="10">
      <alignment horizontal="centerContinuous" vertical="center" wrapText="1"/>
      <protection hidden="1"/>
    </xf>
    <xf numFmtId="0" fontId="9" fillId="89" borderId="10">
      <alignment horizontal="centerContinuous" vertical="center" wrapText="1"/>
      <protection hidden="1"/>
    </xf>
    <xf numFmtId="0" fontId="9" fillId="89" borderId="10">
      <alignment horizontal="centerContinuous" vertical="center" wrapText="1"/>
      <protection hidden="1"/>
    </xf>
    <xf numFmtId="0" fontId="9" fillId="89" borderId="10">
      <alignment horizontal="centerContinuous" vertical="center" wrapText="1"/>
      <protection hidden="1"/>
    </xf>
    <xf numFmtId="0" fontId="9" fillId="89" borderId="10">
      <alignment horizontal="centerContinuous" vertical="center" wrapText="1"/>
      <protection hidden="1"/>
    </xf>
    <xf numFmtId="0" fontId="9" fillId="89" borderId="10">
      <alignment horizontal="centerContinuous" vertical="center" wrapText="1"/>
      <protection hidden="1"/>
    </xf>
    <xf numFmtId="0" fontId="9" fillId="89" borderId="10">
      <alignment horizontal="centerContinuous" vertical="center" wrapText="1"/>
      <protection hidden="1"/>
    </xf>
    <xf numFmtId="0" fontId="9" fillId="89" borderId="10">
      <alignment horizontal="centerContinuous" vertical="center" wrapText="1"/>
      <protection hidden="1"/>
    </xf>
    <xf numFmtId="0" fontId="9" fillId="89" borderId="10">
      <alignment horizontal="centerContinuous" vertical="center" wrapText="1"/>
      <protection hidden="1"/>
    </xf>
    <xf numFmtId="0" fontId="9" fillId="89" borderId="10">
      <alignment horizontal="centerContinuous" vertical="center" wrapText="1"/>
      <protection hidden="1"/>
    </xf>
    <xf numFmtId="0" fontId="9" fillId="89" borderId="10">
      <alignment horizontal="centerContinuous" vertical="center" wrapText="1"/>
      <protection hidden="1"/>
    </xf>
    <xf numFmtId="0" fontId="9" fillId="89" borderId="10">
      <alignment horizontal="centerContinuous" vertical="center" wrapText="1"/>
      <protection hidden="1"/>
    </xf>
    <xf numFmtId="0" fontId="9" fillId="89" borderId="10">
      <alignment horizontal="center" vertical="center" textRotation="90" wrapText="1"/>
      <protection hidden="1"/>
    </xf>
    <xf numFmtId="0" fontId="9" fillId="89" borderId="10">
      <alignment horizontal="center" vertical="center" textRotation="90" wrapText="1"/>
      <protection hidden="1"/>
    </xf>
    <xf numFmtId="0" fontId="9" fillId="89" borderId="10">
      <alignment horizontal="center" vertical="center" textRotation="90" wrapText="1"/>
      <protection hidden="1"/>
    </xf>
    <xf numFmtId="0" fontId="9" fillId="89" borderId="10">
      <alignment horizontal="center" vertical="center" textRotation="90" wrapText="1"/>
      <protection hidden="1"/>
    </xf>
    <xf numFmtId="0" fontId="9" fillId="89" borderId="10">
      <alignment horizontal="center" vertical="center" textRotation="90" wrapText="1"/>
      <protection hidden="1"/>
    </xf>
    <xf numFmtId="0" fontId="9" fillId="89" borderId="10">
      <alignment horizontal="center" vertical="center" textRotation="90" wrapText="1"/>
      <protection hidden="1"/>
    </xf>
    <xf numFmtId="0" fontId="9" fillId="89" borderId="10">
      <alignment horizontal="center" vertical="center" textRotation="90" wrapText="1"/>
      <protection hidden="1"/>
    </xf>
    <xf numFmtId="0" fontId="9" fillId="89" borderId="10">
      <alignment horizontal="center" vertical="center" textRotation="90" wrapText="1"/>
      <protection hidden="1"/>
    </xf>
    <xf numFmtId="0" fontId="9" fillId="89" borderId="10">
      <alignment horizontal="center" vertical="center" textRotation="90" wrapText="1"/>
      <protection hidden="1"/>
    </xf>
    <xf numFmtId="0" fontId="9" fillId="89" borderId="10">
      <alignment horizontal="center" vertical="center" textRotation="90" wrapText="1"/>
      <protection hidden="1"/>
    </xf>
    <xf numFmtId="0" fontId="9" fillId="89" borderId="10">
      <alignment horizontal="center" vertical="center" textRotation="90" wrapText="1"/>
      <protection hidden="1"/>
    </xf>
    <xf numFmtId="0" fontId="9" fillId="89" borderId="10">
      <alignment horizontal="center" vertical="center" textRotation="90" wrapText="1"/>
      <protection hidden="1"/>
    </xf>
    <xf numFmtId="0" fontId="9" fillId="89" borderId="10">
      <alignment horizontal="center" vertical="center" textRotation="90" wrapText="1"/>
      <protection hidden="1"/>
    </xf>
    <xf numFmtId="0" fontId="9" fillId="89" borderId="10">
      <alignment horizontal="center" vertical="center" textRotation="90" wrapText="1"/>
      <protection hidden="1"/>
    </xf>
    <xf numFmtId="0" fontId="9" fillId="89" borderId="10">
      <alignment horizontal="center" vertical="center" textRotation="90" wrapText="1"/>
      <protection hidden="1"/>
    </xf>
    <xf numFmtId="0" fontId="9" fillId="89" borderId="10">
      <alignment horizontal="center" vertical="center" textRotation="90" wrapText="1"/>
      <protection hidden="1"/>
    </xf>
    <xf numFmtId="0" fontId="9" fillId="89" borderId="10">
      <alignment horizontal="center" vertical="center" textRotation="90" wrapText="1"/>
      <protection hidden="1"/>
    </xf>
    <xf numFmtId="0" fontId="9" fillId="89" borderId="10">
      <alignment horizontal="center" vertical="center" textRotation="90" wrapText="1"/>
      <protection hidden="1"/>
    </xf>
    <xf numFmtId="0" fontId="9" fillId="89" borderId="10">
      <alignment horizontal="center" vertical="center" textRotation="90" wrapText="1"/>
      <protection hidden="1"/>
    </xf>
    <xf numFmtId="0" fontId="9" fillId="89" borderId="10">
      <alignment horizontal="center" vertical="center" textRotation="90" wrapText="1"/>
      <protection hidden="1"/>
    </xf>
    <xf numFmtId="0" fontId="9" fillId="89" borderId="10">
      <alignment horizontal="center" vertical="center" textRotation="90" wrapText="1"/>
      <protection hidden="1"/>
    </xf>
    <xf numFmtId="0" fontId="9" fillId="89" borderId="10">
      <alignment horizontal="center" vertical="center" textRotation="90" wrapText="1"/>
      <protection hidden="1"/>
    </xf>
    <xf numFmtId="0" fontId="9" fillId="89" borderId="10">
      <alignment horizontal="center" vertical="center" textRotation="90" wrapText="1"/>
      <protection hidden="1"/>
    </xf>
    <xf numFmtId="0" fontId="9" fillId="89" borderId="10">
      <alignment horizontal="center" vertical="center" textRotation="90" wrapText="1"/>
      <protection hidden="1"/>
    </xf>
    <xf numFmtId="0" fontId="9" fillId="89" borderId="10">
      <alignment horizontal="center" vertical="center" textRotation="90" wrapText="1"/>
      <protection hidden="1"/>
    </xf>
    <xf numFmtId="0" fontId="9" fillId="89" borderId="10">
      <alignment horizontal="center" vertical="center" textRotation="90" wrapText="1"/>
      <protection hidden="1"/>
    </xf>
    <xf numFmtId="0" fontId="9" fillId="89" borderId="10">
      <alignment horizontal="center" vertical="center" textRotation="90" wrapText="1"/>
      <protection hidden="1"/>
    </xf>
    <xf numFmtId="0" fontId="9" fillId="89" borderId="10">
      <alignment horizontal="center" vertical="center" textRotation="90" wrapText="1"/>
      <protection hidden="1"/>
    </xf>
    <xf numFmtId="0" fontId="9" fillId="89" borderId="10">
      <alignment horizontal="center" vertical="center" textRotation="90" wrapText="1"/>
      <protection hidden="1"/>
    </xf>
    <xf numFmtId="0" fontId="9" fillId="89" borderId="10">
      <alignment horizontal="center" vertical="center" textRotation="90" wrapText="1"/>
      <protection hidden="1"/>
    </xf>
    <xf numFmtId="0" fontId="9" fillId="89" borderId="10">
      <alignment horizontal="center" vertical="center" textRotation="90" wrapText="1"/>
      <protection hidden="1"/>
    </xf>
    <xf numFmtId="0" fontId="9" fillId="89" borderId="10">
      <alignment horizontal="center" vertical="center" textRotation="90" wrapText="1"/>
      <protection hidden="1"/>
    </xf>
    <xf numFmtId="0" fontId="9" fillId="89" borderId="10">
      <alignment horizontal="center" vertical="center" textRotation="90" wrapText="1"/>
      <protection hidden="1"/>
    </xf>
    <xf numFmtId="0" fontId="9" fillId="89" borderId="10">
      <alignment horizontal="center" vertical="center" textRotation="90" wrapText="1"/>
      <protection hidden="1"/>
    </xf>
    <xf numFmtId="0" fontId="9" fillId="89" borderId="10">
      <alignment horizontal="center" vertical="center" textRotation="90" wrapText="1"/>
      <protection hidden="1"/>
    </xf>
    <xf numFmtId="0" fontId="9" fillId="89" borderId="10">
      <alignment horizontal="center" vertical="center" textRotation="90" wrapText="1"/>
      <protection hidden="1"/>
    </xf>
    <xf numFmtId="0" fontId="9" fillId="89" borderId="10">
      <alignment horizontal="center" vertical="center" textRotation="90" wrapText="1"/>
      <protection hidden="1"/>
    </xf>
    <xf numFmtId="0" fontId="9" fillId="89" borderId="10">
      <alignment horizontal="center" vertical="center" textRotation="90" wrapText="1"/>
      <protection hidden="1"/>
    </xf>
    <xf numFmtId="0" fontId="9" fillId="89" borderId="10">
      <alignment horizontal="center" vertical="center" textRotation="90" wrapText="1"/>
      <protection hidden="1"/>
    </xf>
    <xf numFmtId="0" fontId="9" fillId="89" borderId="10">
      <alignment horizontal="center" vertical="center" textRotation="90" wrapText="1"/>
      <protection hidden="1"/>
    </xf>
    <xf numFmtId="0" fontId="9" fillId="89" borderId="10">
      <alignment horizontal="center" vertical="center" textRotation="90" wrapText="1"/>
      <protection hidden="1"/>
    </xf>
    <xf numFmtId="0" fontId="9" fillId="89" borderId="10">
      <alignment horizontal="center" vertical="center" textRotation="90" wrapText="1"/>
      <protection hidden="1"/>
    </xf>
    <xf numFmtId="0" fontId="9" fillId="89" borderId="10">
      <alignment horizontal="center" vertical="center" textRotation="90" wrapText="1"/>
      <protection hidden="1"/>
    </xf>
    <xf numFmtId="0" fontId="9" fillId="89" borderId="10">
      <alignment horizontal="center" vertical="center" textRotation="90" wrapText="1"/>
      <protection hidden="1"/>
    </xf>
    <xf numFmtId="0" fontId="9" fillId="89" borderId="10">
      <alignment horizontal="center" vertical="center" textRotation="90" wrapText="1"/>
      <protection hidden="1"/>
    </xf>
    <xf numFmtId="0" fontId="9" fillId="89" borderId="10">
      <alignment horizontal="center" vertical="center" textRotation="90" wrapText="1"/>
      <protection hidden="1"/>
    </xf>
    <xf numFmtId="0" fontId="9" fillId="89" borderId="10">
      <alignment horizontal="center" vertical="center" textRotation="90" wrapText="1"/>
      <protection hidden="1"/>
    </xf>
    <xf numFmtId="0" fontId="9" fillId="89" borderId="10">
      <alignment horizontal="center" vertical="center" textRotation="90" wrapText="1"/>
      <protection hidden="1"/>
    </xf>
    <xf numFmtId="0" fontId="9" fillId="89" borderId="10">
      <alignment horizontal="center" vertical="center" textRotation="90" wrapText="1"/>
      <protection hidden="1"/>
    </xf>
    <xf numFmtId="0" fontId="9" fillId="89" borderId="10">
      <alignment horizontal="center" vertical="center" textRotation="90" wrapText="1"/>
      <protection hidden="1"/>
    </xf>
    <xf numFmtId="0" fontId="9" fillId="89" borderId="10">
      <alignment horizontal="center" vertical="center" textRotation="90" wrapText="1"/>
      <protection hidden="1"/>
    </xf>
    <xf numFmtId="0" fontId="9" fillId="89" borderId="10">
      <alignment horizontal="center" vertical="center" textRotation="90" wrapText="1"/>
      <protection hidden="1"/>
    </xf>
    <xf numFmtId="0" fontId="9" fillId="89" borderId="10">
      <alignment horizontal="center" vertical="center" textRotation="90" wrapText="1"/>
      <protection hidden="1"/>
    </xf>
    <xf numFmtId="0" fontId="9" fillId="89" borderId="10">
      <alignment horizontal="center" vertical="center" textRotation="90" wrapText="1"/>
      <protection hidden="1"/>
    </xf>
    <xf numFmtId="0" fontId="9" fillId="89" borderId="10">
      <alignment horizontal="center" vertical="center" textRotation="90" wrapText="1"/>
      <protection hidden="1"/>
    </xf>
    <xf numFmtId="0" fontId="9" fillId="89" borderId="10">
      <alignment horizontal="center" vertical="center" textRotation="90" wrapText="1"/>
      <protection hidden="1"/>
    </xf>
    <xf numFmtId="0" fontId="9" fillId="89" borderId="10">
      <alignment horizontal="center" vertical="center" textRotation="90" wrapText="1"/>
      <protection hidden="1"/>
    </xf>
    <xf numFmtId="0" fontId="9" fillId="89" borderId="10">
      <alignment horizontal="center" vertical="center" textRotation="90" wrapText="1"/>
      <protection hidden="1"/>
    </xf>
    <xf numFmtId="0" fontId="9" fillId="89" borderId="10">
      <alignment horizontal="center" vertical="center" textRotation="90" wrapText="1"/>
      <protection hidden="1"/>
    </xf>
    <xf numFmtId="0" fontId="9" fillId="89" borderId="10">
      <alignment horizontal="center" vertical="center" textRotation="90" wrapText="1"/>
      <protection hidden="1"/>
    </xf>
    <xf numFmtId="0" fontId="9" fillId="89" borderId="10">
      <alignment horizontal="center" vertical="center" textRotation="90" wrapText="1"/>
      <protection hidden="1"/>
    </xf>
    <xf numFmtId="0" fontId="9" fillId="89" borderId="10">
      <alignment horizontal="center" vertical="center" textRotation="90" wrapText="1"/>
      <protection hidden="1"/>
    </xf>
    <xf numFmtId="0" fontId="9" fillId="89" borderId="10">
      <alignment horizontal="center" vertical="center" textRotation="90" wrapText="1"/>
      <protection hidden="1"/>
    </xf>
    <xf numFmtId="0" fontId="9" fillId="89" borderId="10">
      <alignment horizontal="center" vertical="center" textRotation="90" wrapText="1"/>
      <protection hidden="1"/>
    </xf>
    <xf numFmtId="0" fontId="9" fillId="89" borderId="10">
      <alignment horizontal="center" vertical="center" textRotation="90" wrapText="1"/>
      <protection hidden="1"/>
    </xf>
    <xf numFmtId="0" fontId="9" fillId="89" borderId="10">
      <alignment horizontal="center" vertical="center" textRotation="90" wrapText="1"/>
      <protection hidden="1"/>
    </xf>
    <xf numFmtId="0" fontId="9" fillId="89" borderId="10">
      <alignment horizontal="center" vertical="center" textRotation="90" wrapText="1"/>
      <protection hidden="1"/>
    </xf>
    <xf numFmtId="0" fontId="9" fillId="89" borderId="10">
      <alignment horizontal="center" vertical="center" textRotation="90" wrapText="1"/>
      <protection hidden="1"/>
    </xf>
    <xf numFmtId="0" fontId="9" fillId="89" borderId="10">
      <alignment horizontal="center" vertical="center" textRotation="90" wrapText="1"/>
      <protection hidden="1"/>
    </xf>
    <xf numFmtId="0" fontId="9" fillId="89" borderId="10">
      <alignment horizontal="center" vertical="center" textRotation="90" wrapText="1"/>
      <protection hidden="1"/>
    </xf>
    <xf numFmtId="0" fontId="9" fillId="89" borderId="10">
      <alignment horizontal="center" vertical="center" textRotation="90" wrapText="1"/>
      <protection hidden="1"/>
    </xf>
    <xf numFmtId="0" fontId="9" fillId="89" borderId="10">
      <alignment horizontal="center" vertical="center" textRotation="90" wrapText="1"/>
      <protection hidden="1"/>
    </xf>
    <xf numFmtId="0" fontId="268" fillId="90" borderId="10">
      <alignment horizontal="center" vertical="center" textRotation="90" wrapText="1"/>
      <protection hidden="1"/>
    </xf>
    <xf numFmtId="0" fontId="268" fillId="90" borderId="10">
      <alignment horizontal="center" vertical="center" textRotation="90" wrapText="1"/>
      <protection hidden="1"/>
    </xf>
    <xf numFmtId="0" fontId="268" fillId="90" borderId="10">
      <alignment horizontal="center" vertical="center" textRotation="90" wrapText="1"/>
      <protection hidden="1"/>
    </xf>
    <xf numFmtId="0" fontId="268" fillId="90" borderId="10">
      <alignment horizontal="center" vertical="center" textRotation="90" wrapText="1"/>
      <protection hidden="1"/>
    </xf>
    <xf numFmtId="0" fontId="268" fillId="90" borderId="10">
      <alignment horizontal="center" vertical="center" textRotation="90" wrapText="1"/>
      <protection hidden="1"/>
    </xf>
    <xf numFmtId="0" fontId="268" fillId="90" borderId="10">
      <alignment horizontal="center" vertical="center" textRotation="90" wrapText="1"/>
      <protection hidden="1"/>
    </xf>
    <xf numFmtId="0" fontId="268" fillId="90" borderId="10">
      <alignment horizontal="center" vertical="center" textRotation="90" wrapText="1"/>
      <protection hidden="1"/>
    </xf>
    <xf numFmtId="0" fontId="268" fillId="90" borderId="10">
      <alignment horizontal="center" vertical="center" textRotation="90" wrapText="1"/>
      <protection hidden="1"/>
    </xf>
    <xf numFmtId="0" fontId="268" fillId="90" borderId="10">
      <alignment horizontal="center" vertical="center" textRotation="90" wrapText="1"/>
      <protection hidden="1"/>
    </xf>
    <xf numFmtId="0" fontId="268" fillId="90" borderId="10">
      <alignment horizontal="center" vertical="center" textRotation="90" wrapText="1"/>
      <protection hidden="1"/>
    </xf>
    <xf numFmtId="0" fontId="268" fillId="90" borderId="10">
      <alignment horizontal="center" vertical="center" textRotation="90" wrapText="1"/>
      <protection hidden="1"/>
    </xf>
    <xf numFmtId="0" fontId="268" fillId="90" borderId="10">
      <alignment horizontal="center" vertical="center" textRotation="90" wrapText="1"/>
      <protection hidden="1"/>
    </xf>
    <xf numFmtId="0" fontId="268" fillId="90" borderId="10">
      <alignment horizontal="center" vertical="center" textRotation="90" wrapText="1"/>
      <protection hidden="1"/>
    </xf>
    <xf numFmtId="0" fontId="268" fillId="90" borderId="10">
      <alignment horizontal="center" vertical="center" textRotation="90" wrapText="1"/>
      <protection hidden="1"/>
    </xf>
    <xf numFmtId="0" fontId="268" fillId="90" borderId="10">
      <alignment horizontal="center" vertical="center" textRotation="90" wrapText="1"/>
      <protection hidden="1"/>
    </xf>
    <xf numFmtId="0" fontId="268" fillId="90" borderId="10">
      <alignment horizontal="center" vertical="center" textRotation="90" wrapText="1"/>
      <protection hidden="1"/>
    </xf>
    <xf numFmtId="0" fontId="268" fillId="90" borderId="10">
      <alignment horizontal="center" vertical="center" textRotation="90" wrapText="1"/>
      <protection hidden="1"/>
    </xf>
    <xf numFmtId="0" fontId="268" fillId="90" borderId="10">
      <alignment horizontal="center" vertical="center" textRotation="90" wrapText="1"/>
      <protection hidden="1"/>
    </xf>
    <xf numFmtId="0" fontId="268" fillId="90" borderId="10">
      <alignment horizontal="center" vertical="center" textRotation="90" wrapText="1"/>
      <protection hidden="1"/>
    </xf>
    <xf numFmtId="0" fontId="268" fillId="90" borderId="10">
      <alignment horizontal="center" vertical="center" textRotation="90" wrapText="1"/>
      <protection hidden="1"/>
    </xf>
    <xf numFmtId="0" fontId="268" fillId="90" borderId="10">
      <alignment horizontal="center" vertical="center" textRotation="90" wrapText="1"/>
      <protection hidden="1"/>
    </xf>
    <xf numFmtId="0" fontId="268" fillId="90" borderId="10">
      <alignment horizontal="center" vertical="center" textRotation="90" wrapText="1"/>
      <protection hidden="1"/>
    </xf>
    <xf numFmtId="0" fontId="268" fillId="90" borderId="10">
      <alignment horizontal="center" vertical="center" textRotation="90" wrapText="1"/>
      <protection hidden="1"/>
    </xf>
    <xf numFmtId="0" fontId="268" fillId="90" borderId="10">
      <alignment horizontal="center" vertical="center" textRotation="90" wrapText="1"/>
      <protection hidden="1"/>
    </xf>
    <xf numFmtId="0" fontId="268" fillId="90" borderId="10">
      <alignment horizontal="center" vertical="center" textRotation="90" wrapText="1"/>
      <protection hidden="1"/>
    </xf>
    <xf numFmtId="0" fontId="268" fillId="90" borderId="10">
      <alignment horizontal="center" vertical="center" textRotation="90" wrapText="1"/>
      <protection hidden="1"/>
    </xf>
    <xf numFmtId="0" fontId="268" fillId="90" borderId="10">
      <alignment horizontal="center" vertical="center" textRotation="90" wrapText="1"/>
      <protection hidden="1"/>
    </xf>
    <xf numFmtId="0" fontId="268" fillId="90" borderId="10">
      <alignment horizontal="center" vertical="center" textRotation="90" wrapText="1"/>
      <protection hidden="1"/>
    </xf>
    <xf numFmtId="0" fontId="268" fillId="90" borderId="10">
      <alignment horizontal="center" vertical="center" textRotation="90" wrapText="1"/>
      <protection hidden="1"/>
    </xf>
    <xf numFmtId="0" fontId="268" fillId="90" borderId="10">
      <alignment horizontal="center" vertical="center" textRotation="90" wrapText="1"/>
      <protection hidden="1"/>
    </xf>
    <xf numFmtId="0" fontId="268" fillId="90" borderId="10">
      <alignment horizontal="center" vertical="center" textRotation="90" wrapText="1"/>
      <protection hidden="1"/>
    </xf>
    <xf numFmtId="0" fontId="268" fillId="90" borderId="10">
      <alignment horizontal="center" vertical="center" textRotation="90" wrapText="1"/>
      <protection hidden="1"/>
    </xf>
    <xf numFmtId="0" fontId="268" fillId="90" borderId="10">
      <alignment horizontal="center" vertical="center" textRotation="90" wrapText="1"/>
      <protection hidden="1"/>
    </xf>
    <xf numFmtId="0" fontId="268" fillId="90" borderId="10">
      <alignment horizontal="center" vertical="center" textRotation="90" wrapText="1"/>
      <protection hidden="1"/>
    </xf>
    <xf numFmtId="0" fontId="268" fillId="90" borderId="10">
      <alignment horizontal="center" vertical="center" textRotation="90" wrapText="1"/>
      <protection hidden="1"/>
    </xf>
    <xf numFmtId="0" fontId="268" fillId="90" borderId="10">
      <alignment horizontal="center" vertical="center" textRotation="90" wrapText="1"/>
      <protection hidden="1"/>
    </xf>
    <xf numFmtId="0" fontId="268" fillId="90" borderId="10">
      <alignment horizontal="center" vertical="center" textRotation="90" wrapText="1"/>
      <protection hidden="1"/>
    </xf>
    <xf numFmtId="0" fontId="268" fillId="90" borderId="10">
      <alignment horizontal="center" vertical="center" textRotation="90" wrapText="1"/>
      <protection hidden="1"/>
    </xf>
    <xf numFmtId="0" fontId="268" fillId="90" borderId="10">
      <alignment horizontal="center" vertical="center" textRotation="90" wrapText="1"/>
      <protection hidden="1"/>
    </xf>
    <xf numFmtId="0" fontId="268" fillId="90" borderId="10">
      <alignment horizontal="center" vertical="center" textRotation="90" wrapText="1"/>
      <protection hidden="1"/>
    </xf>
    <xf numFmtId="0" fontId="268" fillId="90" borderId="10">
      <alignment horizontal="center" vertical="center" textRotation="90" wrapText="1"/>
      <protection hidden="1"/>
    </xf>
    <xf numFmtId="0" fontId="268" fillId="90" borderId="10">
      <alignment horizontal="center" vertical="center" textRotation="90" wrapText="1"/>
      <protection hidden="1"/>
    </xf>
    <xf numFmtId="0" fontId="268" fillId="90" borderId="10">
      <alignment horizontal="center" vertical="center" textRotation="90" wrapText="1"/>
      <protection hidden="1"/>
    </xf>
    <xf numFmtId="0" fontId="268" fillId="90" borderId="10">
      <alignment horizontal="center" vertical="center" textRotation="90" wrapText="1"/>
      <protection hidden="1"/>
    </xf>
    <xf numFmtId="0" fontId="268" fillId="90" borderId="10">
      <alignment horizontal="center" vertical="center" textRotation="90" wrapText="1"/>
      <protection hidden="1"/>
    </xf>
    <xf numFmtId="0" fontId="268" fillId="90" borderId="10">
      <alignment horizontal="center" vertical="center" textRotation="90" wrapText="1"/>
      <protection hidden="1"/>
    </xf>
    <xf numFmtId="0" fontId="268" fillId="90" borderId="10">
      <alignment horizontal="center" vertical="center" textRotation="90" wrapText="1"/>
      <protection hidden="1"/>
    </xf>
    <xf numFmtId="0" fontId="268" fillId="90" borderId="10">
      <alignment horizontal="center" vertical="center" textRotation="90" wrapText="1"/>
      <protection hidden="1"/>
    </xf>
    <xf numFmtId="0" fontId="268" fillId="90" borderId="10">
      <alignment horizontal="center" vertical="center" textRotation="90" wrapText="1"/>
      <protection hidden="1"/>
    </xf>
    <xf numFmtId="0" fontId="268" fillId="90" borderId="10">
      <alignment horizontal="center" vertical="center" textRotation="90" wrapText="1"/>
      <protection hidden="1"/>
    </xf>
    <xf numFmtId="0" fontId="268" fillId="90" borderId="10">
      <alignment horizontal="center" vertical="center" textRotation="90" wrapText="1"/>
      <protection hidden="1"/>
    </xf>
    <xf numFmtId="0" fontId="268" fillId="90" borderId="10">
      <alignment horizontal="center" vertical="center" textRotation="90" wrapText="1"/>
      <protection hidden="1"/>
    </xf>
    <xf numFmtId="0" fontId="268" fillId="90" borderId="10">
      <alignment horizontal="center" vertical="center" textRotation="90" wrapText="1"/>
      <protection hidden="1"/>
    </xf>
    <xf numFmtId="0" fontId="268" fillId="90" borderId="10">
      <alignment horizontal="center" vertical="center" textRotation="90" wrapText="1"/>
      <protection hidden="1"/>
    </xf>
    <xf numFmtId="0" fontId="268" fillId="90" borderId="10">
      <alignment horizontal="center" vertical="center" textRotation="90" wrapText="1"/>
      <protection hidden="1"/>
    </xf>
    <xf numFmtId="0" fontId="268" fillId="90" borderId="10">
      <alignment horizontal="center" vertical="center" textRotation="90" wrapText="1"/>
      <protection hidden="1"/>
    </xf>
    <xf numFmtId="0" fontId="268" fillId="90" borderId="10">
      <alignment horizontal="center" vertical="center" textRotation="90" wrapText="1"/>
      <protection hidden="1"/>
    </xf>
    <xf numFmtId="0" fontId="268" fillId="90" borderId="10">
      <alignment horizontal="center" vertical="center" textRotation="90" wrapText="1"/>
      <protection hidden="1"/>
    </xf>
    <xf numFmtId="0" fontId="268" fillId="90" borderId="10">
      <alignment horizontal="center" vertical="center" textRotation="90" wrapText="1"/>
      <protection hidden="1"/>
    </xf>
    <xf numFmtId="0" fontId="268" fillId="90" borderId="10">
      <alignment horizontal="center" vertical="center" textRotation="90" wrapText="1"/>
      <protection hidden="1"/>
    </xf>
    <xf numFmtId="0" fontId="268" fillId="90" borderId="10">
      <alignment horizontal="center" vertical="center" textRotation="90" wrapText="1"/>
      <protection hidden="1"/>
    </xf>
    <xf numFmtId="0" fontId="268" fillId="90" borderId="10">
      <alignment horizontal="center" vertical="center" textRotation="90" wrapText="1"/>
      <protection hidden="1"/>
    </xf>
    <xf numFmtId="0" fontId="268" fillId="90" borderId="10">
      <alignment horizontal="center" vertical="center" textRotation="90" wrapText="1"/>
      <protection hidden="1"/>
    </xf>
    <xf numFmtId="0" fontId="268" fillId="90" borderId="10">
      <alignment horizontal="center" vertical="center" textRotation="90" wrapText="1"/>
      <protection hidden="1"/>
    </xf>
    <xf numFmtId="0" fontId="268" fillId="90" borderId="10">
      <alignment horizontal="center" vertical="center" textRotation="90" wrapText="1"/>
      <protection hidden="1"/>
    </xf>
    <xf numFmtId="0" fontId="268" fillId="90" borderId="10">
      <alignment horizontal="center" vertical="center" textRotation="90" wrapText="1"/>
      <protection hidden="1"/>
    </xf>
    <xf numFmtId="0" fontId="268" fillId="90" borderId="10">
      <alignment horizontal="center" vertical="center" textRotation="90" wrapText="1"/>
      <protection hidden="1"/>
    </xf>
    <xf numFmtId="0" fontId="268" fillId="90" borderId="10">
      <alignment horizontal="center" vertical="center" textRotation="90" wrapText="1"/>
      <protection hidden="1"/>
    </xf>
    <xf numFmtId="0" fontId="268" fillId="90" borderId="10">
      <alignment horizontal="center" vertical="center" textRotation="90" wrapText="1"/>
      <protection hidden="1"/>
    </xf>
    <xf numFmtId="0" fontId="268" fillId="90" borderId="10">
      <alignment horizontal="center" vertical="center" textRotation="90" wrapText="1"/>
      <protection hidden="1"/>
    </xf>
    <xf numFmtId="0" fontId="268" fillId="90" borderId="10">
      <alignment horizontal="center" vertical="center" textRotation="90" wrapText="1"/>
      <protection hidden="1"/>
    </xf>
    <xf numFmtId="0" fontId="268" fillId="90" borderId="10">
      <alignment horizontal="center" vertical="center" textRotation="90" wrapText="1"/>
      <protection hidden="1"/>
    </xf>
    <xf numFmtId="3" fontId="178" fillId="89" borderId="10">
      <alignment horizontal="center" vertical="center" wrapText="1"/>
      <protection hidden="1"/>
    </xf>
    <xf numFmtId="3" fontId="178" fillId="89" borderId="10">
      <alignment horizontal="center" vertical="center" wrapText="1"/>
      <protection hidden="1"/>
    </xf>
    <xf numFmtId="3" fontId="178" fillId="89" borderId="10">
      <alignment horizontal="center" vertical="center" wrapText="1"/>
      <protection hidden="1"/>
    </xf>
    <xf numFmtId="3" fontId="178" fillId="89" borderId="10">
      <alignment horizontal="center" vertical="center" wrapText="1"/>
      <protection hidden="1"/>
    </xf>
    <xf numFmtId="3" fontId="178" fillId="89" borderId="10">
      <alignment horizontal="center" vertical="center" wrapText="1"/>
      <protection hidden="1"/>
    </xf>
    <xf numFmtId="3" fontId="178" fillId="89" borderId="10">
      <alignment horizontal="center" vertical="center" wrapText="1"/>
      <protection hidden="1"/>
    </xf>
    <xf numFmtId="3" fontId="178" fillId="89" borderId="10">
      <alignment horizontal="center" vertical="center" wrapText="1"/>
      <protection hidden="1"/>
    </xf>
    <xf numFmtId="3" fontId="178" fillId="89" borderId="10">
      <alignment horizontal="center" vertical="center" wrapText="1"/>
      <protection hidden="1"/>
    </xf>
    <xf numFmtId="3" fontId="178" fillId="89" borderId="10">
      <alignment horizontal="center" vertical="center" wrapText="1"/>
      <protection hidden="1"/>
    </xf>
    <xf numFmtId="3" fontId="178" fillId="89" borderId="10">
      <alignment horizontal="center" vertical="center" wrapText="1"/>
      <protection hidden="1"/>
    </xf>
    <xf numFmtId="3" fontId="178" fillId="89" borderId="10">
      <alignment horizontal="center" vertical="center" wrapText="1"/>
      <protection hidden="1"/>
    </xf>
    <xf numFmtId="3" fontId="178" fillId="89" borderId="10">
      <alignment horizontal="center" vertical="center" wrapText="1"/>
      <protection hidden="1"/>
    </xf>
    <xf numFmtId="3" fontId="178" fillId="89" borderId="10">
      <alignment horizontal="center" vertical="center" wrapText="1"/>
      <protection hidden="1"/>
    </xf>
    <xf numFmtId="3" fontId="178" fillId="89" borderId="10">
      <alignment horizontal="center" vertical="center" wrapText="1"/>
      <protection hidden="1"/>
    </xf>
    <xf numFmtId="3" fontId="178" fillId="89" borderId="10">
      <alignment horizontal="center" vertical="center" wrapText="1"/>
      <protection hidden="1"/>
    </xf>
    <xf numFmtId="3" fontId="178" fillId="89" borderId="10">
      <alignment horizontal="center" vertical="center" wrapText="1"/>
      <protection hidden="1"/>
    </xf>
    <xf numFmtId="3" fontId="178" fillId="89" borderId="10">
      <alignment horizontal="center" vertical="center" wrapText="1"/>
      <protection hidden="1"/>
    </xf>
    <xf numFmtId="3" fontId="178" fillId="89" borderId="10">
      <alignment horizontal="center" vertical="center" wrapText="1"/>
      <protection hidden="1"/>
    </xf>
    <xf numFmtId="3" fontId="178" fillId="89" borderId="10">
      <alignment horizontal="center" vertical="center" wrapText="1"/>
      <protection hidden="1"/>
    </xf>
    <xf numFmtId="3" fontId="178" fillId="89" borderId="10">
      <alignment horizontal="center" vertical="center" wrapText="1"/>
      <protection hidden="1"/>
    </xf>
    <xf numFmtId="3" fontId="178" fillId="89" borderId="10">
      <alignment horizontal="center" vertical="center" wrapText="1"/>
      <protection hidden="1"/>
    </xf>
    <xf numFmtId="3" fontId="178" fillId="89" borderId="10">
      <alignment horizontal="center" vertical="center" wrapText="1"/>
      <protection hidden="1"/>
    </xf>
    <xf numFmtId="3" fontId="178" fillId="89" borderId="10">
      <alignment horizontal="center" vertical="center" wrapText="1"/>
      <protection hidden="1"/>
    </xf>
    <xf numFmtId="3" fontId="178" fillId="89" borderId="10">
      <alignment horizontal="center" vertical="center" wrapText="1"/>
      <protection hidden="1"/>
    </xf>
    <xf numFmtId="3" fontId="178" fillId="89" borderId="10">
      <alignment horizontal="center" vertical="center" wrapText="1"/>
      <protection hidden="1"/>
    </xf>
    <xf numFmtId="3" fontId="178" fillId="89" borderId="10">
      <alignment horizontal="center" vertical="center" wrapText="1"/>
      <protection hidden="1"/>
    </xf>
    <xf numFmtId="3" fontId="178" fillId="89" borderId="10">
      <alignment horizontal="center" vertical="center" wrapText="1"/>
      <protection hidden="1"/>
    </xf>
    <xf numFmtId="3" fontId="178" fillId="89" borderId="10">
      <alignment horizontal="center" vertical="center" wrapText="1"/>
      <protection hidden="1"/>
    </xf>
    <xf numFmtId="3" fontId="178" fillId="89" borderId="10">
      <alignment horizontal="center" vertical="center" wrapText="1"/>
      <protection hidden="1"/>
    </xf>
    <xf numFmtId="3" fontId="178" fillId="89" borderId="10">
      <alignment horizontal="center" vertical="center" wrapText="1"/>
      <protection hidden="1"/>
    </xf>
    <xf numFmtId="3" fontId="178" fillId="89" borderId="10">
      <alignment horizontal="center" vertical="center" wrapText="1"/>
      <protection hidden="1"/>
    </xf>
    <xf numFmtId="3" fontId="178" fillId="89" borderId="10">
      <alignment horizontal="center" vertical="center" wrapText="1"/>
      <protection hidden="1"/>
    </xf>
    <xf numFmtId="3" fontId="178" fillId="89" borderId="10">
      <alignment horizontal="center" vertical="center" wrapText="1"/>
      <protection hidden="1"/>
    </xf>
    <xf numFmtId="3" fontId="178" fillId="89" borderId="10">
      <alignment horizontal="center" vertical="center" wrapText="1"/>
      <protection hidden="1"/>
    </xf>
    <xf numFmtId="3" fontId="178" fillId="89" borderId="10">
      <alignment horizontal="center" vertical="center" wrapText="1"/>
      <protection hidden="1"/>
    </xf>
    <xf numFmtId="3" fontId="178" fillId="89" borderId="10">
      <alignment horizontal="center" vertical="center" wrapText="1"/>
      <protection hidden="1"/>
    </xf>
    <xf numFmtId="3" fontId="178" fillId="89" borderId="10">
      <alignment horizontal="center" vertical="center" wrapText="1"/>
      <protection hidden="1"/>
    </xf>
    <xf numFmtId="3" fontId="178" fillId="89" borderId="10">
      <alignment horizontal="center" vertical="center" wrapText="1"/>
      <protection hidden="1"/>
    </xf>
    <xf numFmtId="3" fontId="178" fillId="89" borderId="10">
      <alignment horizontal="center" vertical="center" wrapText="1"/>
      <protection hidden="1"/>
    </xf>
    <xf numFmtId="3" fontId="178" fillId="89" borderId="10">
      <alignment horizontal="center" vertical="center" wrapText="1"/>
      <protection hidden="1"/>
    </xf>
    <xf numFmtId="3" fontId="178" fillId="89" borderId="10">
      <alignment horizontal="center" vertical="center" wrapText="1"/>
      <protection hidden="1"/>
    </xf>
    <xf numFmtId="3" fontId="178" fillId="89" borderId="10">
      <alignment horizontal="center" vertical="center" wrapText="1"/>
      <protection hidden="1"/>
    </xf>
    <xf numFmtId="3" fontId="178" fillId="89" borderId="10">
      <alignment horizontal="center" vertical="center" wrapText="1"/>
      <protection hidden="1"/>
    </xf>
    <xf numFmtId="3" fontId="178" fillId="89" borderId="10">
      <alignment horizontal="center" vertical="center" wrapText="1"/>
      <protection hidden="1"/>
    </xf>
    <xf numFmtId="3" fontId="178" fillId="89" borderId="10">
      <alignment horizontal="center" vertical="center" wrapText="1"/>
      <protection hidden="1"/>
    </xf>
    <xf numFmtId="3" fontId="178" fillId="89" borderId="10">
      <alignment horizontal="center" vertical="center" wrapText="1"/>
      <protection hidden="1"/>
    </xf>
    <xf numFmtId="3" fontId="178" fillId="89" borderId="10">
      <alignment horizontal="center" vertical="center" wrapText="1"/>
      <protection hidden="1"/>
    </xf>
    <xf numFmtId="3" fontId="178" fillId="89" borderId="10">
      <alignment horizontal="center" vertical="center" wrapText="1"/>
      <protection hidden="1"/>
    </xf>
    <xf numFmtId="3" fontId="178" fillId="89" borderId="10">
      <alignment horizontal="center" vertical="center" wrapText="1"/>
      <protection hidden="1"/>
    </xf>
    <xf numFmtId="3" fontId="178" fillId="89" borderId="10">
      <alignment horizontal="center" vertical="center" wrapText="1"/>
      <protection hidden="1"/>
    </xf>
    <xf numFmtId="3" fontId="178" fillId="89" borderId="10">
      <alignment horizontal="center" vertical="center" wrapText="1"/>
      <protection hidden="1"/>
    </xf>
    <xf numFmtId="3" fontId="178" fillId="89" borderId="10">
      <alignment horizontal="center" vertical="center" wrapText="1"/>
      <protection hidden="1"/>
    </xf>
    <xf numFmtId="3" fontId="178" fillId="89" borderId="10">
      <alignment horizontal="center" vertical="center" wrapText="1"/>
      <protection hidden="1"/>
    </xf>
    <xf numFmtId="3" fontId="178" fillId="89" borderId="10">
      <alignment horizontal="center" vertical="center" wrapText="1"/>
      <protection hidden="1"/>
    </xf>
    <xf numFmtId="3" fontId="178" fillId="89" borderId="10">
      <alignment horizontal="center" vertical="center" wrapText="1"/>
      <protection hidden="1"/>
    </xf>
    <xf numFmtId="3" fontId="178" fillId="89" borderId="10">
      <alignment horizontal="center" vertical="center" wrapText="1"/>
      <protection hidden="1"/>
    </xf>
    <xf numFmtId="3" fontId="178" fillId="89" borderId="10">
      <alignment horizontal="center" vertical="center" wrapText="1"/>
      <protection hidden="1"/>
    </xf>
    <xf numFmtId="3" fontId="178" fillId="89" borderId="10">
      <alignment horizontal="center" vertical="center" wrapText="1"/>
      <protection hidden="1"/>
    </xf>
    <xf numFmtId="3" fontId="178" fillId="89" borderId="10">
      <alignment horizontal="center" vertical="center" wrapText="1"/>
      <protection hidden="1"/>
    </xf>
    <xf numFmtId="3" fontId="178" fillId="89" borderId="10">
      <alignment horizontal="center" vertical="center" wrapText="1"/>
      <protection hidden="1"/>
    </xf>
    <xf numFmtId="3" fontId="178" fillId="89" borderId="10">
      <alignment horizontal="center" vertical="center" wrapText="1"/>
      <protection hidden="1"/>
    </xf>
    <xf numFmtId="3" fontId="178" fillId="89" borderId="10">
      <alignment horizontal="center" vertical="center" wrapText="1"/>
      <protection hidden="1"/>
    </xf>
    <xf numFmtId="3" fontId="178" fillId="89" borderId="10">
      <alignment horizontal="center" vertical="center" wrapText="1"/>
      <protection hidden="1"/>
    </xf>
    <xf numFmtId="3" fontId="178" fillId="89" borderId="10">
      <alignment horizontal="center" vertical="center" wrapText="1"/>
      <protection hidden="1"/>
    </xf>
    <xf numFmtId="3" fontId="178" fillId="89" borderId="10">
      <alignment horizontal="center" vertical="center" wrapText="1"/>
      <protection hidden="1"/>
    </xf>
    <xf numFmtId="3" fontId="178" fillId="89" borderId="10">
      <alignment horizontal="center" vertical="center" wrapText="1"/>
      <protection hidden="1"/>
    </xf>
    <xf numFmtId="3" fontId="178" fillId="89" borderId="10">
      <alignment horizontal="center" vertical="center" wrapText="1"/>
      <protection hidden="1"/>
    </xf>
    <xf numFmtId="3" fontId="178" fillId="89" borderId="10">
      <alignment horizontal="center" vertical="center" wrapText="1"/>
      <protection hidden="1"/>
    </xf>
    <xf numFmtId="3" fontId="178" fillId="89" borderId="10">
      <alignment horizontal="center" vertical="center" wrapText="1"/>
      <protection hidden="1"/>
    </xf>
    <xf numFmtId="3" fontId="178" fillId="89" borderId="10">
      <alignment horizontal="center" vertical="center" wrapText="1"/>
      <protection hidden="1"/>
    </xf>
    <xf numFmtId="3" fontId="178" fillId="89" borderId="10">
      <alignment horizontal="center" vertical="center" wrapText="1"/>
      <protection hidden="1"/>
    </xf>
    <xf numFmtId="3" fontId="178" fillId="89" borderId="10">
      <alignment horizontal="center" vertical="center" wrapText="1"/>
      <protection hidden="1"/>
    </xf>
    <xf numFmtId="0" fontId="9" fillId="89" borderId="10">
      <alignment horizontal="center" vertical="center" wrapText="1"/>
      <protection hidden="1"/>
    </xf>
    <xf numFmtId="0" fontId="9" fillId="89" borderId="10">
      <alignment horizontal="center" vertical="center" wrapText="1"/>
      <protection hidden="1"/>
    </xf>
    <xf numFmtId="0" fontId="9" fillId="89" borderId="10">
      <alignment horizontal="center" vertical="center" wrapText="1"/>
      <protection hidden="1"/>
    </xf>
    <xf numFmtId="0" fontId="9" fillId="89" borderId="10">
      <alignment horizontal="center" vertical="center" wrapText="1"/>
      <protection hidden="1"/>
    </xf>
    <xf numFmtId="0" fontId="9" fillId="89" borderId="10">
      <alignment horizontal="center" vertical="center" wrapText="1"/>
      <protection hidden="1"/>
    </xf>
    <xf numFmtId="0" fontId="9" fillId="89" borderId="10">
      <alignment horizontal="center" vertical="center" wrapText="1"/>
      <protection hidden="1"/>
    </xf>
    <xf numFmtId="0" fontId="9" fillId="89" borderId="10">
      <alignment horizontal="center" vertical="center" wrapText="1"/>
      <protection hidden="1"/>
    </xf>
    <xf numFmtId="0" fontId="9" fillId="89" borderId="10">
      <alignment horizontal="center" vertical="center" wrapText="1"/>
      <protection hidden="1"/>
    </xf>
    <xf numFmtId="0" fontId="9" fillId="89" borderId="10">
      <alignment horizontal="center" vertical="center" wrapText="1"/>
      <protection hidden="1"/>
    </xf>
    <xf numFmtId="0" fontId="9" fillId="89" borderId="10">
      <alignment horizontal="center" vertical="center" wrapText="1"/>
      <protection hidden="1"/>
    </xf>
    <xf numFmtId="0" fontId="9" fillId="89" borderId="10">
      <alignment horizontal="center" vertical="center" wrapText="1"/>
      <protection hidden="1"/>
    </xf>
    <xf numFmtId="0" fontId="9" fillId="89" borderId="10">
      <alignment horizontal="center" vertical="center" wrapText="1"/>
      <protection hidden="1"/>
    </xf>
    <xf numFmtId="0" fontId="9" fillId="89" borderId="10">
      <alignment horizontal="center" vertical="center" wrapText="1"/>
      <protection hidden="1"/>
    </xf>
    <xf numFmtId="0" fontId="9" fillId="89" borderId="10">
      <alignment horizontal="center" vertical="center" wrapText="1"/>
      <protection hidden="1"/>
    </xf>
    <xf numFmtId="0" fontId="9" fillId="89" borderId="10">
      <alignment horizontal="center" vertical="center" wrapText="1"/>
      <protection hidden="1"/>
    </xf>
    <xf numFmtId="0" fontId="9" fillId="89" borderId="10">
      <alignment horizontal="center" vertical="center" wrapText="1"/>
      <protection hidden="1"/>
    </xf>
    <xf numFmtId="0" fontId="9" fillId="89" borderId="10">
      <alignment horizontal="center" vertical="center" wrapText="1"/>
      <protection hidden="1"/>
    </xf>
    <xf numFmtId="0" fontId="9" fillId="89" borderId="10">
      <alignment horizontal="center" vertical="center" wrapText="1"/>
      <protection hidden="1"/>
    </xf>
    <xf numFmtId="0" fontId="9" fillId="89" borderId="10">
      <alignment horizontal="center" vertical="center" wrapText="1"/>
      <protection hidden="1"/>
    </xf>
    <xf numFmtId="0" fontId="9" fillId="89" borderId="10">
      <alignment horizontal="center" vertical="center" wrapText="1"/>
      <protection hidden="1"/>
    </xf>
    <xf numFmtId="0" fontId="9" fillId="89" borderId="10">
      <alignment horizontal="center" vertical="center" wrapText="1"/>
      <protection hidden="1"/>
    </xf>
    <xf numFmtId="0" fontId="9" fillId="89" borderId="10">
      <alignment horizontal="center" vertical="center" wrapText="1"/>
      <protection hidden="1"/>
    </xf>
    <xf numFmtId="0" fontId="9" fillId="89" borderId="10">
      <alignment horizontal="center" vertical="center" wrapText="1"/>
      <protection hidden="1"/>
    </xf>
    <xf numFmtId="0" fontId="9" fillId="89" borderId="10">
      <alignment horizontal="center" vertical="center" wrapText="1"/>
      <protection hidden="1"/>
    </xf>
    <xf numFmtId="0" fontId="9" fillId="89" borderId="10">
      <alignment horizontal="center" vertical="center" wrapText="1"/>
      <protection hidden="1"/>
    </xf>
    <xf numFmtId="0" fontId="9" fillId="89" borderId="10">
      <alignment horizontal="center" vertical="center" wrapText="1"/>
      <protection hidden="1"/>
    </xf>
    <xf numFmtId="0" fontId="9" fillId="89" borderId="10">
      <alignment horizontal="center" vertical="center" wrapText="1"/>
      <protection hidden="1"/>
    </xf>
    <xf numFmtId="0" fontId="9" fillId="89" borderId="10">
      <alignment horizontal="center" vertical="center" wrapText="1"/>
      <protection hidden="1"/>
    </xf>
    <xf numFmtId="0" fontId="9" fillId="89" borderId="10">
      <alignment horizontal="center" vertical="center" wrapText="1"/>
      <protection hidden="1"/>
    </xf>
    <xf numFmtId="0" fontId="9" fillId="89" borderId="10">
      <alignment horizontal="center" vertical="center" wrapText="1"/>
      <protection hidden="1"/>
    </xf>
    <xf numFmtId="0" fontId="9" fillId="89" borderId="10">
      <alignment horizontal="center" vertical="center" wrapText="1"/>
      <protection hidden="1"/>
    </xf>
    <xf numFmtId="0" fontId="9" fillId="89" borderId="10">
      <alignment horizontal="center" vertical="center" wrapText="1"/>
      <protection hidden="1"/>
    </xf>
    <xf numFmtId="0" fontId="9" fillId="89" borderId="10">
      <alignment horizontal="center" vertical="center" wrapText="1"/>
      <protection hidden="1"/>
    </xf>
    <xf numFmtId="0" fontId="9" fillId="89" borderId="10">
      <alignment horizontal="center" vertical="center" wrapText="1"/>
      <protection hidden="1"/>
    </xf>
    <xf numFmtId="0" fontId="9" fillId="89" borderId="10">
      <alignment horizontal="center" vertical="center" wrapText="1"/>
      <protection hidden="1"/>
    </xf>
    <xf numFmtId="0" fontId="9" fillId="89" borderId="10">
      <alignment horizontal="center" vertical="center" wrapText="1"/>
      <protection hidden="1"/>
    </xf>
    <xf numFmtId="0" fontId="9" fillId="89" borderId="10">
      <alignment horizontal="center" vertical="center" wrapText="1"/>
      <protection hidden="1"/>
    </xf>
    <xf numFmtId="0" fontId="9" fillId="89" borderId="10">
      <alignment horizontal="center" vertical="center" wrapText="1"/>
      <protection hidden="1"/>
    </xf>
    <xf numFmtId="0" fontId="9" fillId="89" borderId="10">
      <alignment horizontal="center" vertical="center" wrapText="1"/>
      <protection hidden="1"/>
    </xf>
    <xf numFmtId="0" fontId="9" fillId="89" borderId="10">
      <alignment horizontal="center" vertical="center" wrapText="1"/>
      <protection hidden="1"/>
    </xf>
    <xf numFmtId="0" fontId="9" fillId="89" borderId="10">
      <alignment horizontal="center" vertical="center" wrapText="1"/>
      <protection hidden="1"/>
    </xf>
    <xf numFmtId="0" fontId="9" fillId="89" borderId="10">
      <alignment horizontal="center" vertical="center" wrapText="1"/>
      <protection hidden="1"/>
    </xf>
    <xf numFmtId="0" fontId="9" fillId="89" borderId="10">
      <alignment horizontal="center" vertical="center" wrapText="1"/>
      <protection hidden="1"/>
    </xf>
    <xf numFmtId="0" fontId="9" fillId="89" borderId="10">
      <alignment horizontal="center" vertical="center" wrapText="1"/>
      <protection hidden="1"/>
    </xf>
    <xf numFmtId="0" fontId="9" fillId="89" borderId="10">
      <alignment horizontal="center" vertical="center" wrapText="1"/>
      <protection hidden="1"/>
    </xf>
    <xf numFmtId="0" fontId="9" fillId="89" borderId="10">
      <alignment horizontal="center" vertical="center" wrapText="1"/>
      <protection hidden="1"/>
    </xf>
    <xf numFmtId="0" fontId="9" fillId="89" borderId="10">
      <alignment horizontal="center" vertical="center" wrapText="1"/>
      <protection hidden="1"/>
    </xf>
    <xf numFmtId="0" fontId="9" fillId="89" borderId="10">
      <alignment horizontal="center" vertical="center" wrapText="1"/>
      <protection hidden="1"/>
    </xf>
    <xf numFmtId="0" fontId="9" fillId="89" borderId="10">
      <alignment horizontal="center" vertical="center" wrapText="1"/>
      <protection hidden="1"/>
    </xf>
    <xf numFmtId="0" fontId="9" fillId="89" borderId="10">
      <alignment horizontal="center" vertical="center" wrapText="1"/>
      <protection hidden="1"/>
    </xf>
    <xf numFmtId="0" fontId="9" fillId="89" borderId="10">
      <alignment horizontal="center" vertical="center" wrapText="1"/>
      <protection hidden="1"/>
    </xf>
    <xf numFmtId="0" fontId="9" fillId="89" borderId="10">
      <alignment horizontal="center" vertical="center" wrapText="1"/>
      <protection hidden="1"/>
    </xf>
    <xf numFmtId="0" fontId="9" fillId="89" borderId="10">
      <alignment horizontal="center" vertical="center" wrapText="1"/>
      <protection hidden="1"/>
    </xf>
    <xf numFmtId="0" fontId="9" fillId="89" borderId="10">
      <alignment horizontal="center" vertical="center" wrapText="1"/>
      <protection hidden="1"/>
    </xf>
    <xf numFmtId="0" fontId="9" fillId="89" borderId="10">
      <alignment horizontal="center" vertical="center" wrapText="1"/>
      <protection hidden="1"/>
    </xf>
    <xf numFmtId="0" fontId="9" fillId="89" borderId="10">
      <alignment horizontal="center" vertical="center" wrapText="1"/>
      <protection hidden="1"/>
    </xf>
    <xf numFmtId="0" fontId="9" fillId="89" borderId="10">
      <alignment horizontal="center" vertical="center" wrapText="1"/>
      <protection hidden="1"/>
    </xf>
    <xf numFmtId="0" fontId="9" fillId="89" borderId="10">
      <alignment horizontal="center" vertical="center" wrapText="1"/>
      <protection hidden="1"/>
    </xf>
    <xf numFmtId="0" fontId="9" fillId="89" borderId="10">
      <alignment horizontal="center" vertical="center" wrapText="1"/>
      <protection hidden="1"/>
    </xf>
    <xf numFmtId="0" fontId="9" fillId="89" borderId="10">
      <alignment horizontal="center" vertical="center" wrapText="1"/>
      <protection hidden="1"/>
    </xf>
    <xf numFmtId="0" fontId="9" fillId="89" borderId="10">
      <alignment horizontal="center" vertical="center" wrapText="1"/>
      <protection hidden="1"/>
    </xf>
    <xf numFmtId="0" fontId="9" fillId="89" borderId="10">
      <alignment horizontal="center" vertical="center" wrapText="1"/>
      <protection hidden="1"/>
    </xf>
    <xf numFmtId="0" fontId="9" fillId="89" borderId="10">
      <alignment horizontal="center" vertical="center" wrapText="1"/>
      <protection hidden="1"/>
    </xf>
    <xf numFmtId="0" fontId="9" fillId="89" borderId="10">
      <alignment horizontal="center" vertical="center" wrapText="1"/>
      <protection hidden="1"/>
    </xf>
    <xf numFmtId="0" fontId="9" fillId="89" borderId="10">
      <alignment horizontal="center" vertical="center" wrapText="1"/>
      <protection hidden="1"/>
    </xf>
    <xf numFmtId="0" fontId="9" fillId="89" borderId="10">
      <alignment horizontal="center" vertical="center" wrapText="1"/>
      <protection hidden="1"/>
    </xf>
    <xf numFmtId="0" fontId="9" fillId="89" borderId="10">
      <alignment horizontal="center" vertical="center" wrapText="1"/>
      <protection hidden="1"/>
    </xf>
    <xf numFmtId="0" fontId="9" fillId="89" borderId="10">
      <alignment horizontal="center" vertical="center" wrapText="1"/>
      <protection hidden="1"/>
    </xf>
    <xf numFmtId="0" fontId="9" fillId="89" borderId="10">
      <alignment horizontal="center" vertical="center" wrapText="1"/>
      <protection hidden="1"/>
    </xf>
    <xf numFmtId="0" fontId="9" fillId="89" borderId="10">
      <alignment horizontal="center" vertical="center" wrapText="1"/>
      <protection hidden="1"/>
    </xf>
    <xf numFmtId="0" fontId="9" fillId="89" borderId="10">
      <alignment horizontal="center" vertical="center" wrapText="1"/>
      <protection hidden="1"/>
    </xf>
    <xf numFmtId="0" fontId="9" fillId="89" borderId="10">
      <alignment horizontal="center" vertical="center" wrapText="1"/>
      <protection hidden="1"/>
    </xf>
    <xf numFmtId="253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253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253" fontId="78" fillId="0" borderId="47" applyNumberFormat="0" applyFill="0" applyAlignment="0" applyProtection="0"/>
    <xf numFmtId="253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253" fontId="78" fillId="0" borderId="47" applyNumberFormat="0" applyFill="0" applyAlignment="0" applyProtection="0"/>
    <xf numFmtId="253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253" fontId="78" fillId="0" borderId="47" applyNumberFormat="0" applyFill="0" applyAlignment="0" applyProtection="0"/>
    <xf numFmtId="253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253" fontId="78" fillId="0" borderId="47" applyNumberFormat="0" applyFill="0" applyAlignment="0" applyProtection="0"/>
    <xf numFmtId="253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253" fontId="78" fillId="0" borderId="47" applyNumberFormat="0" applyFill="0" applyAlignment="0" applyProtection="0"/>
    <xf numFmtId="253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8" fillId="0" borderId="47" applyNumberFormat="0" applyFill="0" applyAlignment="0" applyProtection="0"/>
    <xf numFmtId="0" fontId="79" fillId="0" borderId="50" applyNumberFormat="0" applyFill="0" applyAlignment="0" applyProtection="0"/>
    <xf numFmtId="0" fontId="79" fillId="0" borderId="50" applyNumberFormat="0" applyFill="0" applyAlignment="0" applyProtection="0"/>
    <xf numFmtId="0" fontId="79" fillId="0" borderId="50" applyNumberFormat="0" applyFill="0" applyAlignment="0" applyProtection="0"/>
    <xf numFmtId="0" fontId="79" fillId="0" borderId="50" applyNumberFormat="0" applyFill="0" applyAlignment="0" applyProtection="0"/>
    <xf numFmtId="0" fontId="79" fillId="0" borderId="50" applyNumberFormat="0" applyFill="0" applyAlignment="0" applyProtection="0"/>
    <xf numFmtId="0" fontId="79" fillId="0" borderId="50" applyNumberFormat="0" applyFill="0" applyAlignment="0" applyProtection="0"/>
    <xf numFmtId="0" fontId="79" fillId="0" borderId="50" applyNumberFormat="0" applyFill="0" applyAlignment="0" applyProtection="0"/>
    <xf numFmtId="0" fontId="79" fillId="0" borderId="50" applyNumberFormat="0" applyFill="0" applyAlignment="0" applyProtection="0"/>
    <xf numFmtId="0" fontId="79" fillId="0" borderId="50" applyNumberFormat="0" applyFill="0" applyAlignment="0" applyProtection="0"/>
    <xf numFmtId="0" fontId="79" fillId="0" borderId="50" applyNumberFormat="0" applyFill="0" applyAlignment="0" applyProtection="0"/>
    <xf numFmtId="0" fontId="79" fillId="0" borderId="50" applyNumberFormat="0" applyFill="0" applyAlignment="0" applyProtection="0"/>
    <xf numFmtId="0" fontId="79" fillId="0" borderId="50" applyNumberFormat="0" applyFill="0" applyAlignment="0" applyProtection="0"/>
    <xf numFmtId="0" fontId="79" fillId="0" borderId="50" applyNumberFormat="0" applyFill="0" applyAlignment="0" applyProtection="0"/>
    <xf numFmtId="0" fontId="79" fillId="0" borderId="50" applyNumberFormat="0" applyFill="0" applyAlignment="0" applyProtection="0"/>
    <xf numFmtId="0" fontId="38" fillId="41" borderId="0" applyNumberFormat="0" applyBorder="0" applyAlignment="0" applyProtection="0"/>
    <xf numFmtId="0" fontId="42" fillId="43" borderId="0" applyNumberFormat="0" applyBorder="0" applyAlignment="0" applyProtection="0"/>
    <xf numFmtId="257" fontId="7" fillId="0" borderId="0" applyFont="0" applyFill="0" applyBorder="0" applyAlignment="0" applyProtection="0"/>
    <xf numFmtId="231" fontId="9" fillId="0" borderId="0" applyFont="0" applyFill="0" applyBorder="0" applyAlignment="0" applyProtection="0"/>
    <xf numFmtId="211" fontId="9" fillId="0" borderId="0" applyFont="0" applyFill="0" applyBorder="0" applyAlignment="0" applyProtection="0"/>
    <xf numFmtId="0" fontId="197" fillId="0" borderId="0" applyNumberFormat="0" applyFill="0" applyBorder="0" applyAlignment="0" applyProtection="0"/>
    <xf numFmtId="253" fontId="196" fillId="0" borderId="0" applyNumberFormat="0" applyFill="0" applyBorder="0" applyAlignment="0" applyProtection="0"/>
    <xf numFmtId="253" fontId="196" fillId="0" borderId="0" applyNumberFormat="0" applyFill="0" applyBorder="0" applyAlignment="0" applyProtection="0"/>
    <xf numFmtId="253" fontId="196" fillId="0" borderId="0" applyNumberFormat="0" applyFill="0" applyBorder="0" applyAlignment="0" applyProtection="0"/>
    <xf numFmtId="253" fontId="196" fillId="0" borderId="0" applyNumberFormat="0" applyFill="0" applyBorder="0" applyAlignment="0" applyProtection="0"/>
    <xf numFmtId="0" fontId="269" fillId="0" borderId="0"/>
    <xf numFmtId="0" fontId="201" fillId="45" borderId="39" applyNumberFormat="0" applyAlignment="0" applyProtection="0"/>
    <xf numFmtId="0" fontId="201" fillId="45" borderId="39" applyNumberFormat="0" applyAlignment="0" applyProtection="0"/>
    <xf numFmtId="0" fontId="202" fillId="36" borderId="15" applyNumberFormat="0" applyAlignment="0" applyProtection="0"/>
    <xf numFmtId="0" fontId="203" fillId="0" borderId="50" applyNumberFormat="0" applyFill="0" applyAlignment="0" applyProtection="0"/>
    <xf numFmtId="0" fontId="78" fillId="0" borderId="49" applyNumberFormat="0" applyFill="0" applyAlignment="0" applyProtection="0"/>
    <xf numFmtId="0" fontId="203" fillId="0" borderId="50" applyNumberFormat="0" applyFill="0" applyAlignment="0" applyProtection="0"/>
    <xf numFmtId="0" fontId="28" fillId="57" borderId="0" applyNumberFormat="0" applyBorder="0" applyAlignment="0" applyProtection="0"/>
    <xf numFmtId="0" fontId="28" fillId="63" borderId="0" applyNumberFormat="0" applyBorder="0" applyAlignment="0" applyProtection="0"/>
    <xf numFmtId="0" fontId="28" fillId="65" borderId="0" applyNumberFormat="0" applyBorder="0" applyAlignment="0" applyProtection="0"/>
    <xf numFmtId="0" fontId="28" fillId="52" borderId="0" applyNumberFormat="0" applyBorder="0" applyAlignment="0" applyProtection="0"/>
    <xf numFmtId="0" fontId="28" fillId="49" borderId="0" applyNumberFormat="0" applyBorder="0" applyAlignment="0" applyProtection="0"/>
    <xf numFmtId="0" fontId="28" fillId="51" borderId="0" applyNumberFormat="0" applyBorder="0" applyAlignment="0" applyProtection="0"/>
    <xf numFmtId="0" fontId="204" fillId="43" borderId="0" applyNumberFormat="0" applyBorder="0" applyAlignment="0" applyProtection="0"/>
    <xf numFmtId="0" fontId="205" fillId="45" borderId="15" applyNumberFormat="0" applyAlignment="0" applyProtection="0"/>
    <xf numFmtId="0" fontId="208" fillId="0" borderId="18" applyNumberFormat="0" applyFill="0" applyAlignment="0" applyProtection="0"/>
    <xf numFmtId="0" fontId="209" fillId="41" borderId="0" applyNumberFormat="0" applyBorder="0" applyAlignment="0" applyProtection="0"/>
    <xf numFmtId="249" fontId="9" fillId="0" borderId="0" applyFont="0" applyFill="0" applyBorder="0" applyAlignment="0" applyProtection="0"/>
    <xf numFmtId="0" fontId="212" fillId="0" borderId="44" applyNumberFormat="0" applyFill="0" applyAlignment="0" applyProtection="0"/>
    <xf numFmtId="0" fontId="213" fillId="0" borderId="32" applyNumberFormat="0" applyFill="0" applyAlignment="0" applyProtection="0"/>
    <xf numFmtId="0" fontId="214" fillId="0" borderId="35" applyNumberFormat="0" applyFill="0" applyAlignment="0" applyProtection="0"/>
    <xf numFmtId="0" fontId="214" fillId="0" borderId="35" applyNumberFormat="0" applyFill="0" applyAlignment="0" applyProtection="0"/>
    <xf numFmtId="0" fontId="214" fillId="0" borderId="0" applyNumberFormat="0" applyFill="0" applyBorder="0" applyAlignment="0" applyProtection="0"/>
    <xf numFmtId="0" fontId="211" fillId="0" borderId="0" applyNumberFormat="0" applyFill="0" applyBorder="0" applyAlignment="0" applyProtection="0"/>
    <xf numFmtId="0" fontId="215" fillId="46" borderId="0" applyNumberFormat="0" applyBorder="0" applyAlignment="0" applyProtection="0"/>
    <xf numFmtId="0" fontId="218" fillId="0" borderId="0" applyNumberFormat="0" applyFill="0" applyBorder="0" applyAlignment="0" applyProtection="0"/>
    <xf numFmtId="0" fontId="219" fillId="0" borderId="0" applyNumberFormat="0" applyFill="0" applyBorder="0" applyAlignment="0" applyProtection="0"/>
    <xf numFmtId="216" fontId="270" fillId="0" borderId="0" applyFont="0" applyFill="0" applyBorder="0" applyAlignment="0" applyProtection="0">
      <alignment vertical="center"/>
    </xf>
    <xf numFmtId="0" fontId="270" fillId="0" borderId="0">
      <alignment vertical="center"/>
    </xf>
    <xf numFmtId="0" fontId="9" fillId="0" borderId="0"/>
    <xf numFmtId="0" fontId="234" fillId="0" borderId="35" applyNumberFormat="0" applyFill="0" applyAlignment="0" applyProtection="0">
      <alignment vertical="center"/>
    </xf>
    <xf numFmtId="10" fontId="67" fillId="0" borderId="76"/>
    <xf numFmtId="10" fontId="67" fillId="0" borderId="76"/>
    <xf numFmtId="10" fontId="67" fillId="0" borderId="76"/>
    <xf numFmtId="10" fontId="67" fillId="0" borderId="76"/>
    <xf numFmtId="10" fontId="67" fillId="0" borderId="76"/>
    <xf numFmtId="10" fontId="67" fillId="0" borderId="76"/>
    <xf numFmtId="10" fontId="67" fillId="0" borderId="76"/>
    <xf numFmtId="10" fontId="67" fillId="0" borderId="76"/>
    <xf numFmtId="10" fontId="67" fillId="0" borderId="76"/>
    <xf numFmtId="10" fontId="67" fillId="0" borderId="76"/>
    <xf numFmtId="10" fontId="67" fillId="0" borderId="76"/>
    <xf numFmtId="10" fontId="67" fillId="0" borderId="76"/>
    <xf numFmtId="10" fontId="67" fillId="0" borderId="76"/>
    <xf numFmtId="10" fontId="67" fillId="0" borderId="76"/>
    <xf numFmtId="10" fontId="67" fillId="0" borderId="76"/>
    <xf numFmtId="10" fontId="67" fillId="0" borderId="76"/>
    <xf numFmtId="10" fontId="67" fillId="0" borderId="76"/>
    <xf numFmtId="10" fontId="67" fillId="0" borderId="76"/>
    <xf numFmtId="10" fontId="67" fillId="0" borderId="76"/>
    <xf numFmtId="10" fontId="67" fillId="0" borderId="76"/>
    <xf numFmtId="10" fontId="67" fillId="0" borderId="76"/>
    <xf numFmtId="10" fontId="67" fillId="0" borderId="76"/>
    <xf numFmtId="10" fontId="67" fillId="0" borderId="76"/>
    <xf numFmtId="10" fontId="67" fillId="0" borderId="76"/>
    <xf numFmtId="10" fontId="67" fillId="0" borderId="76"/>
    <xf numFmtId="10" fontId="67" fillId="0" borderId="76"/>
    <xf numFmtId="10" fontId="67" fillId="0" borderId="76"/>
    <xf numFmtId="10" fontId="67" fillId="0" borderId="76"/>
    <xf numFmtId="10" fontId="67" fillId="0" borderId="76"/>
    <xf numFmtId="10" fontId="67" fillId="0" borderId="76"/>
    <xf numFmtId="10" fontId="67" fillId="0" borderId="76"/>
    <xf numFmtId="10" fontId="67" fillId="0" borderId="76"/>
    <xf numFmtId="10" fontId="67" fillId="0" borderId="76"/>
    <xf numFmtId="10" fontId="67" fillId="0" borderId="76"/>
    <xf numFmtId="10" fontId="67" fillId="0" borderId="76"/>
    <xf numFmtId="10" fontId="67" fillId="0" borderId="76"/>
    <xf numFmtId="10" fontId="67" fillId="0" borderId="76"/>
    <xf numFmtId="10" fontId="67" fillId="0" borderId="76"/>
    <xf numFmtId="10" fontId="67" fillId="0" borderId="76"/>
    <xf numFmtId="10" fontId="67" fillId="0" borderId="76"/>
    <xf numFmtId="10" fontId="67" fillId="0" borderId="76"/>
    <xf numFmtId="10" fontId="67" fillId="0" borderId="76"/>
    <xf numFmtId="10" fontId="67" fillId="0" borderId="76"/>
    <xf numFmtId="10" fontId="67" fillId="0" borderId="76"/>
    <xf numFmtId="10" fontId="67" fillId="0" borderId="76"/>
    <xf numFmtId="10" fontId="67" fillId="0" borderId="76"/>
    <xf numFmtId="10" fontId="67" fillId="0" borderId="76"/>
    <xf numFmtId="10" fontId="67" fillId="0" borderId="76"/>
    <xf numFmtId="10" fontId="67" fillId="0" borderId="76"/>
    <xf numFmtId="10" fontId="67" fillId="0" borderId="76"/>
    <xf numFmtId="10" fontId="67" fillId="0" borderId="76"/>
    <xf numFmtId="10" fontId="67" fillId="0" borderId="76"/>
    <xf numFmtId="10" fontId="67" fillId="0" borderId="76"/>
    <xf numFmtId="10" fontId="67" fillId="0" borderId="76"/>
    <xf numFmtId="10" fontId="67" fillId="0" borderId="76"/>
    <xf numFmtId="10" fontId="67" fillId="0" borderId="76"/>
    <xf numFmtId="10" fontId="67" fillId="0" borderId="76"/>
    <xf numFmtId="10" fontId="67" fillId="0" borderId="76"/>
    <xf numFmtId="10" fontId="67" fillId="0" borderId="76"/>
    <xf numFmtId="10" fontId="67" fillId="0" borderId="76"/>
    <xf numFmtId="10" fontId="67" fillId="0" borderId="76"/>
    <xf numFmtId="10" fontId="67" fillId="0" borderId="76"/>
    <xf numFmtId="10" fontId="67" fillId="0" borderId="76"/>
    <xf numFmtId="10" fontId="67" fillId="0" borderId="76"/>
    <xf numFmtId="10" fontId="67" fillId="0" borderId="76"/>
    <xf numFmtId="10" fontId="67" fillId="0" borderId="76"/>
    <xf numFmtId="10" fontId="67" fillId="0" borderId="76"/>
    <xf numFmtId="10" fontId="67" fillId="0" borderId="76"/>
    <xf numFmtId="10" fontId="67" fillId="0" borderId="76"/>
    <xf numFmtId="10" fontId="67" fillId="0" borderId="76"/>
    <xf numFmtId="10" fontId="67" fillId="0" borderId="76"/>
    <xf numFmtId="10" fontId="67" fillId="0" borderId="76"/>
    <xf numFmtId="10" fontId="67" fillId="0" borderId="76"/>
    <xf numFmtId="10" fontId="67" fillId="0" borderId="76"/>
    <xf numFmtId="49" fontId="67" fillId="0" borderId="76"/>
    <xf numFmtId="49" fontId="67" fillId="0" borderId="76"/>
    <xf numFmtId="49" fontId="67" fillId="0" borderId="76"/>
    <xf numFmtId="49" fontId="67" fillId="0" borderId="76"/>
    <xf numFmtId="49" fontId="67" fillId="0" borderId="76"/>
    <xf numFmtId="49" fontId="67" fillId="0" borderId="76"/>
    <xf numFmtId="49" fontId="67" fillId="0" borderId="76"/>
    <xf numFmtId="49" fontId="67" fillId="0" borderId="76"/>
    <xf numFmtId="49" fontId="67" fillId="0" borderId="76"/>
    <xf numFmtId="49" fontId="67" fillId="0" borderId="76"/>
    <xf numFmtId="49" fontId="67" fillId="0" borderId="76"/>
    <xf numFmtId="49" fontId="67" fillId="0" borderId="76"/>
    <xf numFmtId="49" fontId="67" fillId="0" borderId="76"/>
    <xf numFmtId="49" fontId="67" fillId="0" borderId="76"/>
    <xf numFmtId="49" fontId="67" fillId="0" borderId="76"/>
    <xf numFmtId="49" fontId="67" fillId="0" borderId="76"/>
    <xf numFmtId="49" fontId="67" fillId="0" borderId="76"/>
    <xf numFmtId="49" fontId="67" fillId="0" borderId="76"/>
    <xf numFmtId="49" fontId="67" fillId="0" borderId="76"/>
    <xf numFmtId="49" fontId="67" fillId="0" borderId="76"/>
    <xf numFmtId="49" fontId="67" fillId="0" borderId="76"/>
    <xf numFmtId="49" fontId="67" fillId="0" borderId="76"/>
    <xf numFmtId="49" fontId="67" fillId="0" borderId="76"/>
    <xf numFmtId="49" fontId="67" fillId="0" borderId="76"/>
    <xf numFmtId="49" fontId="67" fillId="0" borderId="76"/>
    <xf numFmtId="49" fontId="67" fillId="0" borderId="76"/>
    <xf numFmtId="49" fontId="67" fillId="0" borderId="76"/>
    <xf numFmtId="49" fontId="67" fillId="0" borderId="76"/>
    <xf numFmtId="49" fontId="67" fillId="0" borderId="76"/>
    <xf numFmtId="49" fontId="67" fillId="0" borderId="76"/>
    <xf numFmtId="49" fontId="67" fillId="0" borderId="76"/>
    <xf numFmtId="49" fontId="67" fillId="0" borderId="76"/>
    <xf numFmtId="49" fontId="67" fillId="0" borderId="76"/>
    <xf numFmtId="49" fontId="67" fillId="0" borderId="76"/>
    <xf numFmtId="49" fontId="67" fillId="0" borderId="76"/>
    <xf numFmtId="49" fontId="67" fillId="0" borderId="76"/>
    <xf numFmtId="49" fontId="67" fillId="0" borderId="76"/>
    <xf numFmtId="49" fontId="67" fillId="0" borderId="76"/>
    <xf numFmtId="49" fontId="67" fillId="0" borderId="76"/>
    <xf numFmtId="49" fontId="67" fillId="0" borderId="76"/>
    <xf numFmtId="49" fontId="67" fillId="0" borderId="76"/>
    <xf numFmtId="49" fontId="67" fillId="0" borderId="76"/>
    <xf numFmtId="49" fontId="67" fillId="0" borderId="76"/>
    <xf numFmtId="49" fontId="67" fillId="0" borderId="76"/>
    <xf numFmtId="49" fontId="67" fillId="0" borderId="76"/>
    <xf numFmtId="49" fontId="67" fillId="0" borderId="76"/>
    <xf numFmtId="49" fontId="67" fillId="0" borderId="76"/>
    <xf numFmtId="49" fontId="67" fillId="0" borderId="76"/>
    <xf numFmtId="49" fontId="67" fillId="0" borderId="76"/>
    <xf numFmtId="49" fontId="67" fillId="0" borderId="76"/>
    <xf numFmtId="49" fontId="67" fillId="0" borderId="76"/>
    <xf numFmtId="49" fontId="67" fillId="0" borderId="76"/>
    <xf numFmtId="49" fontId="67" fillId="0" borderId="76"/>
    <xf numFmtId="49" fontId="67" fillId="0" borderId="76"/>
    <xf numFmtId="49" fontId="67" fillId="0" borderId="76"/>
    <xf numFmtId="49" fontId="67" fillId="0" borderId="76"/>
    <xf numFmtId="49" fontId="67" fillId="0" borderId="76"/>
    <xf numFmtId="49" fontId="67" fillId="0" borderId="76"/>
    <xf numFmtId="49" fontId="67" fillId="0" borderId="76"/>
    <xf numFmtId="49" fontId="67" fillId="0" borderId="76"/>
    <xf numFmtId="49" fontId="67" fillId="0" borderId="76"/>
    <xf numFmtId="49" fontId="67" fillId="0" borderId="76"/>
    <xf numFmtId="49" fontId="67" fillId="0" borderId="76"/>
    <xf numFmtId="49" fontId="67" fillId="0" borderId="76"/>
    <xf numFmtId="49" fontId="67" fillId="0" borderId="76"/>
    <xf numFmtId="49" fontId="67" fillId="0" borderId="76"/>
    <xf numFmtId="49" fontId="67" fillId="0" borderId="76"/>
    <xf numFmtId="49" fontId="67" fillId="0" borderId="76"/>
    <xf numFmtId="49" fontId="67" fillId="0" borderId="76"/>
    <xf numFmtId="49" fontId="67" fillId="0" borderId="76"/>
    <xf numFmtId="49" fontId="67" fillId="0" borderId="76"/>
    <xf numFmtId="49" fontId="67" fillId="0" borderId="76"/>
    <xf numFmtId="49" fontId="67" fillId="0" borderId="76"/>
    <xf numFmtId="49" fontId="67" fillId="0" borderId="76"/>
    <xf numFmtId="43" fontId="1" fillId="0" borderId="0" applyFont="0" applyFill="0" applyBorder="0" applyAlignment="0" applyProtection="0"/>
    <xf numFmtId="0" fontId="21" fillId="0" borderId="0"/>
    <xf numFmtId="187" fontId="21" fillId="0" borderId="0" applyFont="0" applyFill="0" applyBorder="0" applyAlignment="0" applyProtection="0"/>
    <xf numFmtId="217" fontId="271" fillId="0" borderId="0" applyFont="0" applyFill="0" applyBorder="0" applyAlignment="0" applyProtection="0"/>
    <xf numFmtId="172" fontId="272" fillId="1" borderId="77" applyFont="0" applyFill="0" applyBorder="0" applyAlignment="0" applyProtection="0">
      <alignment horizontal="right"/>
    </xf>
    <xf numFmtId="9" fontId="21" fillId="0" borderId="0" applyFont="0" applyFill="0" applyBorder="0" applyAlignment="0" applyProtection="0"/>
    <xf numFmtId="10" fontId="92" fillId="80" borderId="76" applyNumberFormat="0" applyBorder="0" applyAlignment="0" applyProtection="0"/>
    <xf numFmtId="187" fontId="21" fillId="0" borderId="0" applyFont="0" applyFill="0" applyBorder="0" applyAlignment="0" applyProtection="0"/>
    <xf numFmtId="0" fontId="21" fillId="0" borderId="0"/>
    <xf numFmtId="187" fontId="21" fillId="0" borderId="0" applyFont="0" applyFill="0" applyBorder="0" applyAlignment="0" applyProtection="0"/>
    <xf numFmtId="41" fontId="272" fillId="1" borderId="77" applyFont="0" applyFill="0" applyBorder="0" applyAlignment="0" applyProtection="0">
      <alignment horizontal="right"/>
    </xf>
    <xf numFmtId="41" fontId="272" fillId="1" borderId="11" applyFont="0" applyFill="0" applyBorder="0" applyAlignment="0" applyProtection="0">
      <alignment horizontal="right"/>
    </xf>
    <xf numFmtId="172" fontId="272" fillId="1" borderId="11" applyFont="0" applyFill="0" applyBorder="0" applyAlignment="0" applyProtection="0">
      <alignment horizontal="right"/>
    </xf>
    <xf numFmtId="9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253" fontId="9" fillId="0" borderId="0"/>
    <xf numFmtId="0" fontId="62" fillId="0" borderId="0"/>
    <xf numFmtId="9" fontId="1" fillId="0" borderId="0" applyFont="0" applyFill="0" applyBorder="0" applyAlignment="0" applyProtection="0"/>
    <xf numFmtId="0" fontId="126" fillId="5" borderId="4" applyNumberFormat="0" applyAlignment="0" applyProtection="0"/>
    <xf numFmtId="0" fontId="27" fillId="9" borderId="0" applyNumberFormat="0" applyBorder="0" applyAlignment="0" applyProtection="0"/>
    <xf numFmtId="0" fontId="27" fillId="13" borderId="0" applyNumberFormat="0" applyBorder="0" applyAlignment="0" applyProtection="0"/>
    <xf numFmtId="0" fontId="27" fillId="17" borderId="0" applyNumberFormat="0" applyBorder="0" applyAlignment="0" applyProtection="0"/>
    <xf numFmtId="0" fontId="27" fillId="21" borderId="0" applyNumberFormat="0" applyBorder="0" applyAlignment="0" applyProtection="0"/>
    <xf numFmtId="0" fontId="27" fillId="25" borderId="0" applyNumberFormat="0" applyBorder="0" applyAlignment="0" applyProtection="0"/>
    <xf numFmtId="0" fontId="27" fillId="29" borderId="0" applyNumberFormat="0" applyBorder="0" applyAlignment="0" applyProtection="0"/>
    <xf numFmtId="0" fontId="126" fillId="5" borderId="4" applyNumberFormat="0" applyAlignment="0" applyProtection="0"/>
    <xf numFmtId="0" fontId="27" fillId="9" borderId="0" applyNumberFormat="0" applyBorder="0" applyAlignment="0" applyProtection="0"/>
    <xf numFmtId="0" fontId="27" fillId="13" borderId="0" applyNumberFormat="0" applyBorder="0" applyAlignment="0" applyProtection="0"/>
    <xf numFmtId="0" fontId="27" fillId="17" borderId="0" applyNumberFormat="0" applyBorder="0" applyAlignment="0" applyProtection="0"/>
    <xf numFmtId="0" fontId="27" fillId="21" borderId="0" applyNumberFormat="0" applyBorder="0" applyAlignment="0" applyProtection="0"/>
    <xf numFmtId="0" fontId="27" fillId="25" borderId="0" applyNumberFormat="0" applyBorder="0" applyAlignment="0" applyProtection="0"/>
    <xf numFmtId="0" fontId="27" fillId="29" borderId="0" applyNumberFormat="0" applyBorder="0" applyAlignment="0" applyProtection="0"/>
  </cellStyleXfs>
  <cellXfs count="629">
    <xf numFmtId="0" fontId="0" fillId="0" borderId="0" xfId="0"/>
    <xf numFmtId="0" fontId="2" fillId="33" borderId="10" xfId="0" applyFont="1" applyFill="1" applyBorder="1"/>
    <xf numFmtId="0" fontId="0" fillId="0" borderId="10" xfId="0" applyBorder="1"/>
    <xf numFmtId="3" fontId="0" fillId="0" borderId="10" xfId="0" applyNumberFormat="1" applyBorder="1"/>
    <xf numFmtId="3" fontId="0" fillId="0" borderId="0" xfId="0" applyNumberFormat="1"/>
    <xf numFmtId="0" fontId="21" fillId="0" borderId="0" xfId="11840"/>
    <xf numFmtId="0" fontId="21" fillId="0" borderId="0" xfId="11840" applyAlignment="1">
      <alignment horizontal="center"/>
    </xf>
    <xf numFmtId="4" fontId="2" fillId="0" borderId="12" xfId="11840" applyNumberFormat="1" applyFont="1" applyBorder="1" applyAlignment="1">
      <alignment vertical="center"/>
    </xf>
    <xf numFmtId="4" fontId="2" fillId="0" borderId="67" xfId="11840" applyNumberFormat="1" applyFont="1" applyBorder="1" applyAlignment="1">
      <alignment vertical="center"/>
    </xf>
    <xf numFmtId="4" fontId="2" fillId="0" borderId="68" xfId="11840" applyNumberFormat="1" applyFont="1" applyBorder="1" applyAlignment="1">
      <alignment vertical="center"/>
    </xf>
    <xf numFmtId="4" fontId="2" fillId="0" borderId="71" xfId="11840" applyNumberFormat="1" applyFont="1" applyBorder="1" applyAlignment="1">
      <alignment vertical="center"/>
    </xf>
    <xf numFmtId="3" fontId="2" fillId="0" borderId="72" xfId="11840" applyNumberFormat="1" applyFont="1" applyBorder="1" applyAlignment="1">
      <alignment vertical="center"/>
    </xf>
    <xf numFmtId="258" fontId="0" fillId="0" borderId="10" xfId="0" applyNumberFormat="1" applyBorder="1" applyAlignment="1">
      <alignment horizontal="center" vertical="center"/>
    </xf>
    <xf numFmtId="0" fontId="0" fillId="0" borderId="76" xfId="0" applyBorder="1"/>
    <xf numFmtId="258" fontId="0" fillId="0" borderId="76" xfId="0" applyNumberFormat="1" applyBorder="1" applyAlignment="1">
      <alignment horizontal="center" vertical="center"/>
    </xf>
    <xf numFmtId="258" fontId="0" fillId="0" borderId="78" xfId="0" applyNumberFormat="1" applyBorder="1" applyAlignment="1">
      <alignment horizontal="center" vertical="center"/>
    </xf>
    <xf numFmtId="189" fontId="0" fillId="0" borderId="76" xfId="0" applyNumberFormat="1" applyBorder="1" applyAlignment="1">
      <alignment horizontal="center" vertical="center"/>
    </xf>
    <xf numFmtId="0" fontId="2" fillId="91" borderId="10" xfId="0" applyFont="1" applyFill="1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2" fillId="91" borderId="76" xfId="0" applyFont="1" applyFill="1" applyBorder="1" applyAlignment="1">
      <alignment horizontal="center" vertical="center" wrapText="1"/>
    </xf>
    <xf numFmtId="0" fontId="0" fillId="0" borderId="10" xfId="0" applyBorder="1" applyAlignment="1">
      <alignment horizontal="center" vertical="center"/>
    </xf>
    <xf numFmtId="0" fontId="0" fillId="0" borderId="76" xfId="0" applyBorder="1" applyAlignment="1">
      <alignment horizontal="center" vertical="center"/>
    </xf>
    <xf numFmtId="258" fontId="0" fillId="92" borderId="78" xfId="0" applyNumberFormat="1" applyFill="1" applyBorder="1" applyAlignment="1">
      <alignment horizontal="center" vertical="center"/>
    </xf>
    <xf numFmtId="258" fontId="0" fillId="0" borderId="0" xfId="0" applyNumberFormat="1" applyAlignment="1">
      <alignment horizontal="center" vertical="center"/>
    </xf>
    <xf numFmtId="258" fontId="0" fillId="92" borderId="10" xfId="0" applyNumberFormat="1" applyFill="1" applyBorder="1" applyAlignment="1">
      <alignment horizontal="center" vertical="center"/>
    </xf>
    <xf numFmtId="258" fontId="0" fillId="92" borderId="0" xfId="0" applyNumberFormat="1" applyFill="1" applyAlignment="1">
      <alignment horizontal="center" vertical="center"/>
    </xf>
    <xf numFmtId="258" fontId="0" fillId="92" borderId="76" xfId="0" applyNumberFormat="1" applyFill="1" applyBorder="1" applyAlignment="1">
      <alignment horizontal="center" vertical="center"/>
    </xf>
    <xf numFmtId="4" fontId="2" fillId="0" borderId="60" xfId="11840" applyNumberFormat="1" applyFont="1" applyBorder="1" applyAlignment="1">
      <alignment vertical="center"/>
    </xf>
    <xf numFmtId="4" fontId="2" fillId="0" borderId="76" xfId="11840" applyNumberFormat="1" applyFont="1" applyBorder="1" applyAlignment="1">
      <alignment vertical="center"/>
    </xf>
    <xf numFmtId="4" fontId="2" fillId="0" borderId="86" xfId="11840" applyNumberFormat="1" applyFont="1" applyBorder="1" applyAlignment="1">
      <alignment vertical="center"/>
    </xf>
    <xf numFmtId="0" fontId="0" fillId="0" borderId="10" xfId="0" applyBorder="1" applyAlignment="1">
      <alignment horizontal="left" vertical="center"/>
    </xf>
    <xf numFmtId="0" fontId="0" fillId="0" borderId="0" xfId="0" applyAlignment="1">
      <alignment horizontal="left" vertical="center"/>
    </xf>
    <xf numFmtId="258" fontId="0" fillId="0" borderId="10" xfId="0" applyNumberFormat="1" applyBorder="1" applyAlignment="1">
      <alignment horizontal="left" vertical="center"/>
    </xf>
    <xf numFmtId="4" fontId="2" fillId="0" borderId="80" xfId="11840" applyNumberFormat="1" applyFont="1" applyBorder="1" applyAlignment="1">
      <alignment vertical="center"/>
    </xf>
    <xf numFmtId="4" fontId="2" fillId="0" borderId="80" xfId="11840" applyNumberFormat="1" applyFont="1" applyBorder="1" applyAlignment="1">
      <alignment vertical="center" wrapText="1"/>
    </xf>
    <xf numFmtId="4" fontId="2" fillId="0" borderId="12" xfId="11840" applyNumberFormat="1" applyFont="1" applyBorder="1" applyAlignment="1">
      <alignment vertical="center" wrapText="1"/>
    </xf>
    <xf numFmtId="0" fontId="248" fillId="91" borderId="80" xfId="11840" applyFont="1" applyFill="1" applyBorder="1" applyAlignment="1">
      <alignment horizontal="center" vertical="center" wrapText="1"/>
    </xf>
    <xf numFmtId="4" fontId="2" fillId="93" borderId="60" xfId="11840" applyNumberFormat="1" applyFont="1" applyFill="1" applyBorder="1" applyAlignment="1">
      <alignment vertical="center"/>
    </xf>
    <xf numFmtId="4" fontId="2" fillId="93" borderId="76" xfId="11840" applyNumberFormat="1" applyFont="1" applyFill="1" applyBorder="1" applyAlignment="1">
      <alignment vertical="center"/>
    </xf>
    <xf numFmtId="4" fontId="2" fillId="93" borderId="86" xfId="11840" applyNumberFormat="1" applyFont="1" applyFill="1" applyBorder="1" applyAlignment="1">
      <alignment vertical="center"/>
    </xf>
    <xf numFmtId="187" fontId="0" fillId="0" borderId="0" xfId="2902" applyFont="1" applyAlignment="1">
      <alignment horizontal="center"/>
    </xf>
    <xf numFmtId="258" fontId="1" fillId="0" borderId="60" xfId="11840" applyNumberFormat="1" applyFont="1" applyBorder="1" applyAlignment="1">
      <alignment horizontal="center" vertical="center"/>
    </xf>
    <xf numFmtId="0" fontId="1" fillId="0" borderId="60" xfId="11840" applyFont="1" applyBorder="1" applyAlignment="1">
      <alignment horizontal="center" vertical="center"/>
    </xf>
    <xf numFmtId="187" fontId="1" fillId="0" borderId="60" xfId="2902" applyFont="1" applyFill="1" applyBorder="1" applyAlignment="1">
      <alignment horizontal="center" vertical="center"/>
    </xf>
    <xf numFmtId="4" fontId="1" fillId="0" borderId="60" xfId="11840" applyNumberFormat="1" applyFont="1" applyBorder="1" applyAlignment="1">
      <alignment horizontal="center" vertical="center"/>
    </xf>
    <xf numFmtId="258" fontId="1" fillId="0" borderId="76" xfId="11840" applyNumberFormat="1" applyFont="1" applyBorder="1" applyAlignment="1">
      <alignment horizontal="center" vertical="center"/>
    </xf>
    <xf numFmtId="0" fontId="1" fillId="0" borderId="76" xfId="11840" applyFont="1" applyBorder="1" applyAlignment="1">
      <alignment horizontal="center" vertical="center"/>
    </xf>
    <xf numFmtId="187" fontId="1" fillId="0" borderId="76" xfId="2902" applyFont="1" applyFill="1" applyBorder="1" applyAlignment="1">
      <alignment horizontal="center" vertical="center"/>
    </xf>
    <xf numFmtId="4" fontId="1" fillId="93" borderId="76" xfId="11840" applyNumberFormat="1" applyFont="1" applyFill="1" applyBorder="1" applyAlignment="1">
      <alignment horizontal="center" vertical="center"/>
    </xf>
    <xf numFmtId="4" fontId="1" fillId="0" borderId="76" xfId="11840" applyNumberFormat="1" applyFont="1" applyBorder="1" applyAlignment="1">
      <alignment horizontal="center" vertical="center"/>
    </xf>
    <xf numFmtId="258" fontId="1" fillId="0" borderId="86" xfId="11840" applyNumberFormat="1" applyFont="1" applyBorder="1" applyAlignment="1">
      <alignment horizontal="center" vertical="center"/>
    </xf>
    <xf numFmtId="0" fontId="1" fillId="0" borderId="86" xfId="11840" applyFont="1" applyBorder="1" applyAlignment="1">
      <alignment horizontal="center" vertical="center"/>
    </xf>
    <xf numFmtId="187" fontId="1" fillId="0" borderId="86" xfId="2902" applyFont="1" applyFill="1" applyBorder="1" applyAlignment="1">
      <alignment horizontal="center" vertical="center"/>
    </xf>
    <xf numFmtId="4" fontId="1" fillId="0" borderId="86" xfId="11840" applyNumberFormat="1" applyFont="1" applyBorder="1" applyAlignment="1">
      <alignment horizontal="center" vertical="center"/>
    </xf>
    <xf numFmtId="4" fontId="1" fillId="0" borderId="80" xfId="11840" applyNumberFormat="1" applyFont="1" applyBorder="1" applyAlignment="1">
      <alignment horizontal="center" vertical="center"/>
    </xf>
    <xf numFmtId="0" fontId="1" fillId="0" borderId="80" xfId="11840" applyFont="1" applyBorder="1" applyAlignment="1">
      <alignment horizontal="center" vertical="center"/>
    </xf>
    <xf numFmtId="3" fontId="1" fillId="0" borderId="80" xfId="11840" applyNumberFormat="1" applyFont="1" applyBorder="1" applyAlignment="1">
      <alignment horizontal="center" vertical="center"/>
    </xf>
    <xf numFmtId="258" fontId="1" fillId="0" borderId="80" xfId="11840" applyNumberFormat="1" applyFont="1" applyBorder="1" applyAlignment="1">
      <alignment horizontal="center" vertical="center"/>
    </xf>
    <xf numFmtId="187" fontId="1" fillId="0" borderId="80" xfId="2902" applyFont="1" applyFill="1" applyBorder="1" applyAlignment="1">
      <alignment horizontal="center" vertical="center" wrapText="1"/>
    </xf>
    <xf numFmtId="4" fontId="1" fillId="0" borderId="80" xfId="11840" applyNumberFormat="1" applyFont="1" applyBorder="1" applyAlignment="1">
      <alignment horizontal="center" vertical="center" wrapText="1"/>
    </xf>
    <xf numFmtId="3" fontId="1" fillId="0" borderId="80" xfId="11840" applyNumberFormat="1" applyFont="1" applyBorder="1" applyAlignment="1">
      <alignment horizontal="center" vertical="center" wrapText="1"/>
    </xf>
    <xf numFmtId="0" fontId="1" fillId="0" borderId="81" xfId="11840" applyFont="1" applyBorder="1" applyAlignment="1">
      <alignment horizontal="center" vertical="center" wrapText="1"/>
    </xf>
    <xf numFmtId="258" fontId="1" fillId="0" borderId="63" xfId="11840" applyNumberFormat="1" applyFont="1" applyBorder="1" applyAlignment="1">
      <alignment horizontal="center" vertical="center"/>
    </xf>
    <xf numFmtId="0" fontId="1" fillId="0" borderId="63" xfId="11840" applyFont="1" applyBorder="1" applyAlignment="1">
      <alignment horizontal="center" vertical="center"/>
    </xf>
    <xf numFmtId="187" fontId="1" fillId="0" borderId="63" xfId="2902" applyFont="1" applyFill="1" applyBorder="1" applyAlignment="1">
      <alignment horizontal="center" vertical="center" wrapText="1"/>
    </xf>
    <xf numFmtId="4" fontId="1" fillId="0" borderId="63" xfId="11840" applyNumberFormat="1" applyFont="1" applyBorder="1" applyAlignment="1">
      <alignment horizontal="center" vertical="center" wrapText="1"/>
    </xf>
    <xf numFmtId="3" fontId="1" fillId="0" borderId="63" xfId="11840" applyNumberFormat="1" applyFont="1" applyBorder="1" applyAlignment="1">
      <alignment horizontal="center" vertical="center" wrapText="1"/>
    </xf>
    <xf numFmtId="0" fontId="1" fillId="0" borderId="64" xfId="11840" applyFont="1" applyBorder="1" applyAlignment="1">
      <alignment horizontal="center" vertical="center" wrapText="1"/>
    </xf>
    <xf numFmtId="258" fontId="1" fillId="0" borderId="12" xfId="11840" applyNumberFormat="1" applyFont="1" applyBorder="1" applyAlignment="1">
      <alignment horizontal="center" vertical="center"/>
    </xf>
    <xf numFmtId="0" fontId="1" fillId="0" borderId="12" xfId="11840" applyFont="1" applyBorder="1" applyAlignment="1">
      <alignment horizontal="center" vertical="center"/>
    </xf>
    <xf numFmtId="4" fontId="1" fillId="0" borderId="12" xfId="11840" applyNumberFormat="1" applyFont="1" applyBorder="1" applyAlignment="1">
      <alignment horizontal="center" vertical="center" wrapText="1"/>
    </xf>
    <xf numFmtId="0" fontId="1" fillId="0" borderId="65" xfId="11840" applyFont="1" applyBorder="1" applyAlignment="1">
      <alignment horizontal="center" vertical="center"/>
    </xf>
    <xf numFmtId="0" fontId="1" fillId="0" borderId="62" xfId="11840" applyFont="1" applyBorder="1" applyAlignment="1">
      <alignment horizontal="center" vertical="center"/>
    </xf>
    <xf numFmtId="187" fontId="1" fillId="0" borderId="70" xfId="2902" applyFont="1" applyFill="1" applyBorder="1" applyAlignment="1">
      <alignment horizontal="center" vertical="center"/>
    </xf>
    <xf numFmtId="3" fontId="1" fillId="0" borderId="71" xfId="11840" applyNumberFormat="1" applyFont="1" applyBorder="1" applyAlignment="1">
      <alignment horizontal="center" vertical="center"/>
    </xf>
    <xf numFmtId="3" fontId="1" fillId="0" borderId="72" xfId="11840" applyNumberFormat="1" applyFont="1" applyBorder="1" applyAlignment="1">
      <alignment horizontal="center" vertical="center"/>
    </xf>
    <xf numFmtId="4" fontId="1" fillId="0" borderId="12" xfId="11840" applyNumberFormat="1" applyFont="1" applyBorder="1" applyAlignment="1">
      <alignment horizontal="center" vertical="center"/>
    </xf>
    <xf numFmtId="3" fontId="1" fillId="0" borderId="88" xfId="11840" applyNumberFormat="1" applyFont="1" applyBorder="1" applyAlignment="1">
      <alignment horizontal="center" vertical="center"/>
    </xf>
    <xf numFmtId="187" fontId="1" fillId="0" borderId="69" xfId="2902" applyFont="1" applyFill="1" applyBorder="1" applyAlignment="1">
      <alignment horizontal="center" vertical="center"/>
    </xf>
    <xf numFmtId="187" fontId="1" fillId="0" borderId="80" xfId="2902" applyFont="1" applyFill="1" applyBorder="1" applyAlignment="1">
      <alignment horizontal="center" vertical="center"/>
    </xf>
    <xf numFmtId="0" fontId="1" fillId="0" borderId="81" xfId="11840" applyFont="1" applyBorder="1" applyAlignment="1">
      <alignment horizontal="center" vertical="center"/>
    </xf>
    <xf numFmtId="3" fontId="1" fillId="0" borderId="90" xfId="11840" applyNumberFormat="1" applyFont="1" applyBorder="1" applyAlignment="1">
      <alignment horizontal="center" vertical="center"/>
    </xf>
    <xf numFmtId="0" fontId="2" fillId="94" borderId="58" xfId="11840" applyFont="1" applyFill="1" applyBorder="1" applyAlignment="1">
      <alignment vertical="center"/>
    </xf>
    <xf numFmtId="0" fontId="2" fillId="94" borderId="83" xfId="11840" applyFont="1" applyFill="1" applyBorder="1" applyAlignment="1">
      <alignment vertical="center"/>
    </xf>
    <xf numFmtId="0" fontId="2" fillId="94" borderId="85" xfId="11840" applyFont="1" applyFill="1" applyBorder="1" applyAlignment="1">
      <alignment vertical="center"/>
    </xf>
    <xf numFmtId="258" fontId="1" fillId="0" borderId="61" xfId="11840" applyNumberFormat="1" applyFont="1" applyBorder="1" applyAlignment="1">
      <alignment horizontal="center" vertical="center"/>
    </xf>
    <xf numFmtId="0" fontId="1" fillId="0" borderId="61" xfId="11840" applyFont="1" applyBorder="1" applyAlignment="1">
      <alignment horizontal="center" vertical="center"/>
    </xf>
    <xf numFmtId="187" fontId="1" fillId="0" borderId="61" xfId="2902" applyFont="1" applyFill="1" applyBorder="1" applyAlignment="1">
      <alignment horizontal="center" vertical="center"/>
    </xf>
    <xf numFmtId="4" fontId="1" fillId="0" borderId="61" xfId="11840" applyNumberFormat="1" applyFont="1" applyBorder="1" applyAlignment="1">
      <alignment horizontal="center" vertical="center"/>
    </xf>
    <xf numFmtId="187" fontId="1" fillId="0" borderId="13" xfId="2902" applyFont="1" applyFill="1" applyBorder="1" applyAlignment="1">
      <alignment horizontal="center" vertical="center"/>
    </xf>
    <xf numFmtId="3" fontId="1" fillId="0" borderId="12" xfId="11840" applyNumberFormat="1" applyFont="1" applyBorder="1" applyAlignment="1">
      <alignment horizontal="center" vertical="center"/>
    </xf>
    <xf numFmtId="187" fontId="1" fillId="0" borderId="63" xfId="2902" applyFont="1" applyFill="1" applyBorder="1" applyAlignment="1">
      <alignment horizontal="center" vertical="center"/>
    </xf>
    <xf numFmtId="3" fontId="1" fillId="0" borderId="63" xfId="11840" applyNumberFormat="1" applyFont="1" applyBorder="1" applyAlignment="1">
      <alignment horizontal="center" vertical="center"/>
    </xf>
    <xf numFmtId="0" fontId="1" fillId="0" borderId="64" xfId="11840" applyFont="1" applyBorder="1" applyAlignment="1">
      <alignment horizontal="center" vertical="center"/>
    </xf>
    <xf numFmtId="187" fontId="1" fillId="0" borderId="12" xfId="2902" applyFont="1" applyFill="1" applyBorder="1" applyAlignment="1">
      <alignment horizontal="center" vertical="center"/>
    </xf>
    <xf numFmtId="0" fontId="1" fillId="0" borderId="77" xfId="11840" applyFont="1" applyBorder="1" applyAlignment="1">
      <alignment horizontal="center" vertical="center"/>
    </xf>
    <xf numFmtId="187" fontId="1" fillId="0" borderId="77" xfId="2902" applyFont="1" applyFill="1" applyBorder="1" applyAlignment="1">
      <alignment horizontal="center" vertical="center"/>
    </xf>
    <xf numFmtId="4" fontId="1" fillId="0" borderId="77" xfId="11840" applyNumberFormat="1" applyFont="1" applyBorder="1" applyAlignment="1">
      <alignment horizontal="center" vertical="center"/>
    </xf>
    <xf numFmtId="4" fontId="1" fillId="0" borderId="63" xfId="11840" applyNumberFormat="1" applyFont="1" applyBorder="1" applyAlignment="1">
      <alignment horizontal="center" vertical="center"/>
    </xf>
    <xf numFmtId="0" fontId="1" fillId="0" borderId="54" xfId="11840" applyFont="1" applyBorder="1" applyAlignment="1">
      <alignment horizontal="center" vertical="center"/>
    </xf>
    <xf numFmtId="187" fontId="1" fillId="0" borderId="79" xfId="2902" applyFont="1" applyFill="1" applyBorder="1" applyAlignment="1">
      <alignment horizontal="center" vertical="center"/>
    </xf>
    <xf numFmtId="3" fontId="1" fillId="0" borderId="91" xfId="11840" applyNumberFormat="1" applyFont="1" applyBorder="1" applyAlignment="1">
      <alignment horizontal="center" vertical="center"/>
    </xf>
    <xf numFmtId="3" fontId="1" fillId="0" borderId="81" xfId="11840" applyNumberFormat="1" applyFont="1" applyBorder="1" applyAlignment="1">
      <alignment horizontal="center" vertical="center"/>
    </xf>
    <xf numFmtId="0" fontId="1" fillId="0" borderId="66" xfId="11840" applyFont="1" applyBorder="1" applyAlignment="1">
      <alignment horizontal="center" vertical="center"/>
    </xf>
    <xf numFmtId="3" fontId="2" fillId="0" borderId="27" xfId="11840" applyNumberFormat="1" applyFont="1" applyBorder="1" applyAlignment="1">
      <alignment vertical="center"/>
    </xf>
    <xf numFmtId="258" fontId="0" fillId="0" borderId="92" xfId="0" applyNumberFormat="1" applyBorder="1" applyAlignment="1">
      <alignment horizontal="center" vertical="center"/>
    </xf>
    <xf numFmtId="258" fontId="1" fillId="0" borderId="93" xfId="11840" applyNumberFormat="1" applyFont="1" applyBorder="1" applyAlignment="1">
      <alignment horizontal="center" vertical="center"/>
    </xf>
    <xf numFmtId="0" fontId="1" fillId="0" borderId="93" xfId="11840" applyFont="1" applyBorder="1" applyAlignment="1">
      <alignment horizontal="center" vertical="center"/>
    </xf>
    <xf numFmtId="187" fontId="1" fillId="0" borderId="93" xfId="2902" applyFont="1" applyFill="1" applyBorder="1" applyAlignment="1">
      <alignment horizontal="center" vertical="center"/>
    </xf>
    <xf numFmtId="3" fontId="1" fillId="0" borderId="93" xfId="11840" applyNumberFormat="1" applyFont="1" applyBorder="1" applyAlignment="1">
      <alignment horizontal="center" vertical="center"/>
    </xf>
    <xf numFmtId="3" fontId="1" fillId="0" borderId="27" xfId="11840" applyNumberFormat="1" applyFont="1" applyBorder="1" applyAlignment="1">
      <alignment horizontal="center" vertical="center"/>
    </xf>
    <xf numFmtId="0" fontId="1" fillId="0" borderId="59" xfId="11840" applyFont="1" applyBorder="1" applyAlignment="1">
      <alignment horizontal="center" vertical="center"/>
    </xf>
    <xf numFmtId="4" fontId="1" fillId="0" borderId="93" xfId="11840" applyNumberFormat="1" applyFont="1" applyBorder="1" applyAlignment="1">
      <alignment horizontal="center" vertical="center"/>
    </xf>
    <xf numFmtId="0" fontId="1" fillId="0" borderId="94" xfId="11840" applyFont="1" applyBorder="1" applyAlignment="1">
      <alignment horizontal="center"/>
    </xf>
    <xf numFmtId="4" fontId="1" fillId="93" borderId="60" xfId="11840" applyNumberFormat="1" applyFont="1" applyFill="1" applyBorder="1" applyAlignment="1">
      <alignment horizontal="center" vertical="center"/>
    </xf>
    <xf numFmtId="0" fontId="2" fillId="94" borderId="82" xfId="11840" applyFont="1" applyFill="1" applyBorder="1" applyAlignment="1">
      <alignment vertical="center"/>
    </xf>
    <xf numFmtId="0" fontId="1" fillId="0" borderId="81" xfId="11840" applyFont="1" applyBorder="1" applyAlignment="1">
      <alignment horizontal="center"/>
    </xf>
    <xf numFmtId="187" fontId="1" fillId="0" borderId="60" xfId="2902" applyFont="1" applyFill="1" applyBorder="1" applyAlignment="1">
      <alignment horizontal="center" vertical="top" wrapText="1"/>
    </xf>
    <xf numFmtId="187" fontId="1" fillId="0" borderId="86" xfId="2902" applyFont="1" applyFill="1" applyBorder="1" applyAlignment="1">
      <alignment horizontal="center" vertical="top" wrapText="1"/>
    </xf>
    <xf numFmtId="3" fontId="1" fillId="0" borderId="60" xfId="11840" applyNumberFormat="1" applyFont="1" applyBorder="1" applyAlignment="1">
      <alignment horizontal="center" vertical="center"/>
    </xf>
    <xf numFmtId="3" fontId="1" fillId="0" borderId="86" xfId="11840" applyNumberFormat="1" applyFont="1" applyBorder="1" applyAlignment="1">
      <alignment horizontal="center" vertical="center"/>
    </xf>
    <xf numFmtId="4" fontId="2" fillId="0" borderId="27" xfId="11840" applyNumberFormat="1" applyFont="1" applyBorder="1" applyAlignment="1">
      <alignment vertical="center"/>
    </xf>
    <xf numFmtId="4" fontId="2" fillId="93" borderId="27" xfId="11840" applyNumberFormat="1" applyFont="1" applyFill="1" applyBorder="1" applyAlignment="1">
      <alignment vertical="center"/>
    </xf>
    <xf numFmtId="0" fontId="2" fillId="96" borderId="85" xfId="11840" applyFont="1" applyFill="1" applyBorder="1" applyAlignment="1">
      <alignment vertical="center"/>
    </xf>
    <xf numFmtId="258" fontId="1" fillId="95" borderId="86" xfId="11840" applyNumberFormat="1" applyFont="1" applyFill="1" applyBorder="1" applyAlignment="1">
      <alignment horizontal="center" vertical="center"/>
    </xf>
    <xf numFmtId="0" fontId="1" fillId="95" borderId="86" xfId="11840" applyFont="1" applyFill="1" applyBorder="1" applyAlignment="1">
      <alignment horizontal="center" vertical="center"/>
    </xf>
    <xf numFmtId="187" fontId="1" fillId="95" borderId="86" xfId="2902" applyFont="1" applyFill="1" applyBorder="1" applyAlignment="1">
      <alignment horizontal="center" vertical="center"/>
    </xf>
    <xf numFmtId="4" fontId="1" fillId="95" borderId="86" xfId="11840" applyNumberFormat="1" applyFont="1" applyFill="1" applyBorder="1" applyAlignment="1">
      <alignment horizontal="center" vertical="center"/>
    </xf>
    <xf numFmtId="3" fontId="1" fillId="95" borderId="86" xfId="11840" applyNumberFormat="1" applyFont="1" applyFill="1" applyBorder="1" applyAlignment="1">
      <alignment horizontal="center" vertical="center"/>
    </xf>
    <xf numFmtId="187" fontId="248" fillId="91" borderId="79" xfId="2902" applyFont="1" applyFill="1" applyBorder="1" applyAlignment="1">
      <alignment horizontal="center" vertical="center" wrapText="1"/>
    </xf>
    <xf numFmtId="187" fontId="248" fillId="91" borderId="54" xfId="2902" applyFont="1" applyFill="1" applyBorder="1" applyAlignment="1">
      <alignment horizontal="center" vertical="center" wrapText="1"/>
    </xf>
    <xf numFmtId="0" fontId="1" fillId="0" borderId="56" xfId="11840" applyFont="1" applyBorder="1" applyAlignment="1">
      <alignment horizontal="center" vertical="center" wrapText="1"/>
    </xf>
    <xf numFmtId="0" fontId="1" fillId="0" borderId="59" xfId="11840" applyFont="1" applyBorder="1" applyAlignment="1">
      <alignment horizontal="center" vertical="center" wrapText="1"/>
    </xf>
    <xf numFmtId="3" fontId="1" fillId="0" borderId="76" xfId="11840" applyNumberFormat="1" applyFont="1" applyBorder="1" applyAlignment="1">
      <alignment horizontal="center" vertical="center"/>
    </xf>
    <xf numFmtId="187" fontId="1" fillId="0" borderId="76" xfId="2902" applyFont="1" applyFill="1" applyBorder="1" applyAlignment="1">
      <alignment horizontal="center" vertical="top" wrapText="1"/>
    </xf>
    <xf numFmtId="0" fontId="1" fillId="0" borderId="56" xfId="11840" applyFont="1" applyBorder="1" applyAlignment="1">
      <alignment horizontal="center" vertical="center"/>
    </xf>
    <xf numFmtId="187" fontId="0" fillId="0" borderId="60" xfId="2902" applyFont="1" applyFill="1" applyBorder="1" applyAlignment="1">
      <alignment horizontal="center" vertical="center"/>
    </xf>
    <xf numFmtId="187" fontId="1" fillId="0" borderId="76" xfId="2902" applyFont="1" applyFill="1" applyBorder="1" applyAlignment="1">
      <alignment horizontal="center" vertical="top"/>
    </xf>
    <xf numFmtId="3" fontId="1" fillId="0" borderId="60" xfId="2902" applyNumberFormat="1" applyFont="1" applyFill="1" applyBorder="1" applyAlignment="1">
      <alignment horizontal="center" vertical="center"/>
    </xf>
    <xf numFmtId="3" fontId="1" fillId="0" borderId="76" xfId="2902" applyNumberFormat="1" applyFont="1" applyFill="1" applyBorder="1" applyAlignment="1">
      <alignment horizontal="center" vertical="center"/>
    </xf>
    <xf numFmtId="3" fontId="1" fillId="95" borderId="86" xfId="2902" applyNumberFormat="1" applyFont="1" applyFill="1" applyBorder="1" applyAlignment="1">
      <alignment horizontal="center" vertical="center"/>
    </xf>
    <xf numFmtId="187" fontId="0" fillId="0" borderId="80" xfId="2902" applyFont="1" applyFill="1" applyBorder="1" applyAlignment="1">
      <alignment horizontal="center" vertical="center"/>
    </xf>
    <xf numFmtId="3" fontId="1" fillId="0" borderId="80" xfId="2902" applyNumberFormat="1" applyFont="1" applyFill="1" applyBorder="1" applyAlignment="1">
      <alignment horizontal="center" vertical="center"/>
    </xf>
    <xf numFmtId="3" fontId="1" fillId="0" borderId="61" xfId="11840" applyNumberFormat="1" applyFont="1" applyBorder="1" applyAlignment="1">
      <alignment horizontal="center" vertical="center"/>
    </xf>
    <xf numFmtId="3" fontId="0" fillId="0" borderId="76" xfId="0" applyNumberFormat="1" applyBorder="1"/>
    <xf numFmtId="0" fontId="1" fillId="0" borderId="94" xfId="11840" applyFont="1" applyBorder="1" applyAlignment="1">
      <alignment horizontal="center" vertical="center"/>
    </xf>
    <xf numFmtId="4" fontId="2" fillId="0" borderId="93" xfId="11840" applyNumberFormat="1" applyFont="1" applyBorder="1" applyAlignment="1">
      <alignment vertical="center"/>
    </xf>
    <xf numFmtId="187" fontId="1" fillId="0" borderId="12" xfId="2902" applyFont="1" applyFill="1" applyBorder="1" applyAlignment="1">
      <alignment horizontal="center" vertical="top" wrapText="1"/>
    </xf>
    <xf numFmtId="187" fontId="1" fillId="0" borderId="60" xfId="2902" applyFont="1" applyFill="1" applyBorder="1" applyAlignment="1">
      <alignment horizontal="center" vertical="center" wrapText="1"/>
    </xf>
    <xf numFmtId="187" fontId="0" fillId="0" borderId="60" xfId="2902" applyFont="1" applyFill="1" applyBorder="1" applyAlignment="1">
      <alignment horizontal="center" vertical="center" wrapText="1"/>
    </xf>
    <xf numFmtId="3" fontId="1" fillId="0" borderId="60" xfId="11840" applyNumberFormat="1" applyFont="1" applyBorder="1" applyAlignment="1">
      <alignment horizontal="center" vertical="center" wrapText="1"/>
    </xf>
    <xf numFmtId="0" fontId="2" fillId="94" borderId="95" xfId="11840" applyFont="1" applyFill="1" applyBorder="1" applyAlignment="1">
      <alignment vertical="center"/>
    </xf>
    <xf numFmtId="258" fontId="1" fillId="0" borderId="96" xfId="11840" applyNumberFormat="1" applyFont="1" applyBorder="1" applyAlignment="1">
      <alignment horizontal="center" vertical="center"/>
    </xf>
    <xf numFmtId="0" fontId="1" fillId="0" borderId="96" xfId="11840" applyFont="1" applyBorder="1" applyAlignment="1">
      <alignment horizontal="center" vertical="center"/>
    </xf>
    <xf numFmtId="187" fontId="1" fillId="0" borderId="96" xfId="2902" applyFont="1" applyFill="1" applyBorder="1" applyAlignment="1">
      <alignment horizontal="center" vertical="center"/>
    </xf>
    <xf numFmtId="4" fontId="1" fillId="0" borderId="96" xfId="11840" applyNumberFormat="1" applyFont="1" applyBorder="1" applyAlignment="1">
      <alignment horizontal="center" vertical="center"/>
    </xf>
    <xf numFmtId="0" fontId="2" fillId="96" borderId="83" xfId="11840" applyFont="1" applyFill="1" applyBorder="1" applyAlignment="1">
      <alignment vertical="center"/>
    </xf>
    <xf numFmtId="258" fontId="1" fillId="95" borderId="76" xfId="11840" applyNumberFormat="1" applyFont="1" applyFill="1" applyBorder="1" applyAlignment="1">
      <alignment horizontal="center" vertical="center"/>
    </xf>
    <xf numFmtId="0" fontId="1" fillId="0" borderId="0" xfId="11840" applyFont="1" applyAlignment="1">
      <alignment horizontal="center" vertical="center"/>
    </xf>
    <xf numFmtId="4" fontId="1" fillId="0" borderId="27" xfId="11840" applyNumberFormat="1" applyFont="1" applyBorder="1" applyAlignment="1">
      <alignment horizontal="center" vertical="center"/>
    </xf>
    <xf numFmtId="3" fontId="2" fillId="0" borderId="88" xfId="11840" applyNumberFormat="1" applyFont="1" applyBorder="1" applyAlignment="1">
      <alignment vertical="center"/>
    </xf>
    <xf numFmtId="3" fontId="2" fillId="0" borderId="91" xfId="11840" applyNumberFormat="1" applyFont="1" applyBorder="1" applyAlignment="1">
      <alignment vertical="center"/>
    </xf>
    <xf numFmtId="187" fontId="248" fillId="91" borderId="80" xfId="2902" applyFont="1" applyFill="1" applyBorder="1" applyAlignment="1">
      <alignment horizontal="center" vertical="center" wrapText="1"/>
    </xf>
    <xf numFmtId="0" fontId="1" fillId="0" borderId="73" xfId="11840" applyFont="1" applyBorder="1" applyAlignment="1">
      <alignment horizontal="center" vertical="center"/>
    </xf>
    <xf numFmtId="4" fontId="2" fillId="0" borderId="91" xfId="11840" applyNumberFormat="1" applyFont="1" applyBorder="1" applyAlignment="1">
      <alignment vertical="center"/>
    </xf>
    <xf numFmtId="4" fontId="1" fillId="0" borderId="91" xfId="11840" applyNumberFormat="1" applyFont="1" applyBorder="1" applyAlignment="1">
      <alignment horizontal="center" vertical="center"/>
    </xf>
    <xf numFmtId="0" fontId="1" fillId="0" borderId="28" xfId="11840" applyFont="1" applyBorder="1" applyAlignment="1">
      <alignment horizontal="center" vertical="center"/>
    </xf>
    <xf numFmtId="187" fontId="1" fillId="0" borderId="55" xfId="2902" applyFont="1" applyFill="1" applyBorder="1" applyAlignment="1">
      <alignment horizontal="center" vertical="center"/>
    </xf>
    <xf numFmtId="0" fontId="0" fillId="0" borderId="76" xfId="0" applyBorder="1" applyAlignment="1">
      <alignment horizontal="left" vertical="center"/>
    </xf>
    <xf numFmtId="258" fontId="0" fillId="0" borderId="76" xfId="0" applyNumberFormat="1" applyBorder="1" applyAlignment="1">
      <alignment horizontal="left" vertical="center"/>
    </xf>
    <xf numFmtId="0" fontId="2" fillId="33" borderId="76" xfId="0" applyFont="1" applyFill="1" applyBorder="1"/>
    <xf numFmtId="4" fontId="1" fillId="95" borderId="96" xfId="11840" applyNumberFormat="1" applyFont="1" applyFill="1" applyBorder="1" applyAlignment="1">
      <alignment horizontal="center" vertical="center"/>
    </xf>
    <xf numFmtId="187" fontId="1" fillId="0" borderId="61" xfId="2902" applyFont="1" applyFill="1" applyBorder="1" applyAlignment="1">
      <alignment horizontal="center" vertical="top" wrapText="1"/>
    </xf>
    <xf numFmtId="187" fontId="1" fillId="0" borderId="54" xfId="2902" applyFont="1" applyFill="1" applyBorder="1" applyAlignment="1">
      <alignment horizontal="center" vertical="center"/>
    </xf>
    <xf numFmtId="4" fontId="2" fillId="0" borderId="63" xfId="11840" applyNumberFormat="1" applyFont="1" applyBorder="1" applyAlignment="1">
      <alignment vertical="center" wrapText="1"/>
    </xf>
    <xf numFmtId="187" fontId="1" fillId="0" borderId="59" xfId="2902" applyFont="1" applyFill="1" applyBorder="1" applyAlignment="1">
      <alignment horizontal="center" vertical="center"/>
    </xf>
    <xf numFmtId="187" fontId="1" fillId="0" borderId="84" xfId="2902" applyFont="1" applyFill="1" applyBorder="1" applyAlignment="1">
      <alignment horizontal="center" vertical="center"/>
    </xf>
    <xf numFmtId="258" fontId="1" fillId="95" borderId="87" xfId="11840" applyNumberFormat="1" applyFont="1" applyFill="1" applyBorder="1" applyAlignment="1">
      <alignment horizontal="center" vertical="center"/>
    </xf>
    <xf numFmtId="258" fontId="0" fillId="0" borderId="0" xfId="0" applyNumberFormat="1"/>
    <xf numFmtId="258" fontId="248" fillId="91" borderId="77" xfId="0" applyNumberFormat="1" applyFont="1" applyFill="1" applyBorder="1" applyAlignment="1">
      <alignment horizontal="center" vertical="center"/>
    </xf>
    <xf numFmtId="258" fontId="0" fillId="93" borderId="76" xfId="0" applyNumberFormat="1" applyFill="1" applyBorder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0" fontId="248" fillId="91" borderId="77" xfId="0" applyFont="1" applyFill="1" applyBorder="1" applyAlignment="1">
      <alignment horizontal="center" vertical="center"/>
    </xf>
    <xf numFmtId="3" fontId="0" fillId="93" borderId="76" xfId="0" applyNumberFormat="1" applyFill="1" applyBorder="1" applyAlignment="1">
      <alignment horizontal="center" vertical="center"/>
    </xf>
    <xf numFmtId="3" fontId="0" fillId="93" borderId="76" xfId="34645" applyNumberFormat="1" applyFont="1" applyFill="1" applyBorder="1" applyAlignment="1">
      <alignment horizontal="center" vertical="center"/>
    </xf>
    <xf numFmtId="3" fontId="0" fillId="0" borderId="0" xfId="0" applyNumberFormat="1" applyAlignment="1">
      <alignment horizontal="center" vertical="center"/>
    </xf>
    <xf numFmtId="0" fontId="275" fillId="97" borderId="98" xfId="0" applyFont="1" applyFill="1" applyBorder="1" applyAlignment="1">
      <alignment horizontal="center" vertical="center" wrapText="1"/>
    </xf>
    <xf numFmtId="0" fontId="275" fillId="97" borderId="98" xfId="0" applyFont="1" applyFill="1" applyBorder="1" applyAlignment="1">
      <alignment horizontal="center" vertical="top" wrapText="1"/>
    </xf>
    <xf numFmtId="192" fontId="275" fillId="98" borderId="98" xfId="34645" applyNumberFormat="1" applyFont="1" applyFill="1" applyBorder="1" applyAlignment="1">
      <alignment horizontal="center" vertical="center" wrapText="1"/>
    </xf>
    <xf numFmtId="192" fontId="275" fillId="97" borderId="98" xfId="34645" applyNumberFormat="1" applyFont="1" applyFill="1" applyBorder="1" applyAlignment="1">
      <alignment horizontal="center" vertical="center" wrapText="1"/>
    </xf>
    <xf numFmtId="49" fontId="0" fillId="0" borderId="99" xfId="0" applyNumberFormat="1" applyBorder="1" applyAlignment="1">
      <alignment horizontal="center" vertical="center"/>
    </xf>
    <xf numFmtId="0" fontId="0" fillId="0" borderId="99" xfId="0" applyBorder="1" applyAlignment="1">
      <alignment horizontal="left" vertical="top" wrapText="1"/>
    </xf>
    <xf numFmtId="0" fontId="0" fillId="0" borderId="99" xfId="0" applyBorder="1" applyAlignment="1">
      <alignment horizontal="center" vertical="top" wrapText="1"/>
    </xf>
    <xf numFmtId="17" fontId="0" fillId="0" borderId="99" xfId="0" applyNumberFormat="1" applyBorder="1" applyAlignment="1">
      <alignment horizontal="center" vertical="center"/>
    </xf>
    <xf numFmtId="259" fontId="0" fillId="0" borderId="99" xfId="0" applyNumberFormat="1" applyBorder="1" applyAlignment="1">
      <alignment horizontal="center" vertical="center"/>
    </xf>
    <xf numFmtId="192" fontId="0" fillId="0" borderId="99" xfId="34645" applyNumberFormat="1" applyFont="1" applyBorder="1" applyAlignment="1">
      <alignment horizontal="center" vertical="center"/>
    </xf>
    <xf numFmtId="1" fontId="0" fillId="0" borderId="99" xfId="0" applyNumberFormat="1" applyBorder="1" applyAlignment="1">
      <alignment horizontal="center" vertical="center"/>
    </xf>
    <xf numFmtId="192" fontId="0" fillId="0" borderId="99" xfId="34645" applyNumberFormat="1" applyFont="1" applyFill="1" applyBorder="1" applyAlignment="1">
      <alignment horizontal="center" vertical="center"/>
    </xf>
    <xf numFmtId="3" fontId="0" fillId="0" borderId="99" xfId="0" applyNumberFormat="1" applyBorder="1" applyAlignment="1">
      <alignment horizontal="center" vertical="center"/>
    </xf>
    <xf numFmtId="192" fontId="0" fillId="93" borderId="99" xfId="34645" applyNumberFormat="1" applyFont="1" applyFill="1" applyBorder="1" applyAlignment="1">
      <alignment horizontal="center" vertical="center"/>
    </xf>
    <xf numFmtId="192" fontId="1" fillId="93" borderId="99" xfId="34645" applyNumberFormat="1" applyFont="1" applyFill="1" applyBorder="1" applyAlignment="1">
      <alignment horizontal="center" vertical="center"/>
    </xf>
    <xf numFmtId="192" fontId="1" fillId="0" borderId="99" xfId="34645" applyNumberFormat="1" applyFont="1" applyFill="1" applyBorder="1" applyAlignment="1">
      <alignment horizontal="center" vertical="center"/>
    </xf>
    <xf numFmtId="192" fontId="1" fillId="0" borderId="99" xfId="34645" applyNumberFormat="1" applyFont="1" applyBorder="1" applyAlignment="1">
      <alignment horizontal="center" vertical="center"/>
    </xf>
    <xf numFmtId="192" fontId="276" fillId="93" borderId="99" xfId="34645" applyNumberFormat="1" applyFont="1" applyFill="1" applyBorder="1" applyAlignment="1">
      <alignment horizontal="center" vertical="center"/>
    </xf>
    <xf numFmtId="49" fontId="0" fillId="0" borderId="100" xfId="0" applyNumberFormat="1" applyBorder="1" applyAlignment="1">
      <alignment horizontal="center" vertical="center"/>
    </xf>
    <xf numFmtId="0" fontId="0" fillId="0" borderId="100" xfId="0" applyBorder="1" applyAlignment="1">
      <alignment horizontal="left" vertical="top" wrapText="1"/>
    </xf>
    <xf numFmtId="0" fontId="0" fillId="0" borderId="100" xfId="0" applyBorder="1" applyAlignment="1">
      <alignment horizontal="center" vertical="top" wrapText="1"/>
    </xf>
    <xf numFmtId="17" fontId="0" fillId="0" borderId="100" xfId="0" applyNumberFormat="1" applyBorder="1" applyAlignment="1">
      <alignment horizontal="center" vertical="center"/>
    </xf>
    <xf numFmtId="259" fontId="0" fillId="0" borderId="100" xfId="0" applyNumberFormat="1" applyBorder="1" applyAlignment="1">
      <alignment horizontal="center" vertical="center"/>
    </xf>
    <xf numFmtId="192" fontId="0" fillId="0" borderId="100" xfId="34645" applyNumberFormat="1" applyFont="1" applyBorder="1" applyAlignment="1">
      <alignment horizontal="center" vertical="center"/>
    </xf>
    <xf numFmtId="1" fontId="0" fillId="0" borderId="100" xfId="0" applyNumberFormat="1" applyBorder="1" applyAlignment="1">
      <alignment horizontal="center" vertical="center"/>
    </xf>
    <xf numFmtId="192" fontId="0" fillId="0" borderId="100" xfId="34645" applyNumberFormat="1" applyFont="1" applyFill="1" applyBorder="1" applyAlignment="1">
      <alignment horizontal="center" vertical="center"/>
    </xf>
    <xf numFmtId="3" fontId="0" fillId="0" borderId="100" xfId="0" applyNumberFormat="1" applyBorder="1" applyAlignment="1">
      <alignment horizontal="center" vertical="center"/>
    </xf>
    <xf numFmtId="192" fontId="0" fillId="93" borderId="100" xfId="34645" applyNumberFormat="1" applyFont="1" applyFill="1" applyBorder="1" applyAlignment="1">
      <alignment horizontal="center" vertical="center"/>
    </xf>
    <xf numFmtId="192" fontId="1" fillId="93" borderId="100" xfId="34645" applyNumberFormat="1" applyFont="1" applyFill="1" applyBorder="1" applyAlignment="1">
      <alignment horizontal="center" vertical="center"/>
    </xf>
    <xf numFmtId="192" fontId="276" fillId="93" borderId="100" xfId="34645" applyNumberFormat="1" applyFont="1" applyFill="1" applyBorder="1" applyAlignment="1">
      <alignment horizontal="center" vertical="center"/>
    </xf>
    <xf numFmtId="192" fontId="1" fillId="0" borderId="100" xfId="34645" applyNumberFormat="1" applyFont="1" applyFill="1" applyBorder="1" applyAlignment="1">
      <alignment horizontal="center" vertical="center"/>
    </xf>
    <xf numFmtId="192" fontId="1" fillId="0" borderId="100" xfId="34645" applyNumberFormat="1" applyFont="1" applyBorder="1" applyAlignment="1">
      <alignment horizontal="center" vertical="center"/>
    </xf>
    <xf numFmtId="192" fontId="0" fillId="34" borderId="100" xfId="34645" applyNumberFormat="1" applyFont="1" applyFill="1" applyBorder="1" applyAlignment="1">
      <alignment horizontal="center" vertical="center"/>
    </xf>
    <xf numFmtId="192" fontId="0" fillId="0" borderId="0" xfId="34645" applyNumberFormat="1" applyFont="1"/>
    <xf numFmtId="192" fontId="0" fillId="0" borderId="100" xfId="34645" applyNumberFormat="1" applyFont="1" applyBorder="1" applyAlignment="1">
      <alignment vertical="center"/>
    </xf>
    <xf numFmtId="259" fontId="0" fillId="93" borderId="100" xfId="0" applyNumberFormat="1" applyFill="1" applyBorder="1" applyAlignment="1">
      <alignment horizontal="center" vertical="center"/>
    </xf>
    <xf numFmtId="0" fontId="0" fillId="0" borderId="100" xfId="0" applyBorder="1" applyAlignment="1">
      <alignment horizontal="center" vertical="center" wrapText="1"/>
    </xf>
    <xf numFmtId="192" fontId="274" fillId="93" borderId="100" xfId="34645" applyNumberFormat="1" applyFont="1" applyFill="1" applyBorder="1" applyAlignment="1">
      <alignment horizontal="center" vertical="center"/>
    </xf>
    <xf numFmtId="192" fontId="274" fillId="0" borderId="100" xfId="34645" applyNumberFormat="1" applyFont="1" applyBorder="1" applyAlignment="1">
      <alignment horizontal="center" vertical="center"/>
    </xf>
    <xf numFmtId="192" fontId="1" fillId="93" borderId="0" xfId="34645" applyNumberFormat="1" applyFont="1" applyFill="1" applyBorder="1" applyAlignment="1">
      <alignment horizontal="center" vertical="center"/>
    </xf>
    <xf numFmtId="0" fontId="0" fillId="0" borderId="100" xfId="0" applyBorder="1" applyAlignment="1">
      <alignment horizontal="left" vertical="top"/>
    </xf>
    <xf numFmtId="0" fontId="0" fillId="0" borderId="100" xfId="0" applyBorder="1" applyAlignment="1">
      <alignment horizontal="center" vertical="top"/>
    </xf>
    <xf numFmtId="43" fontId="0" fillId="0" borderId="100" xfId="34645" applyFont="1" applyBorder="1" applyAlignment="1">
      <alignment horizontal="center" vertical="center"/>
    </xf>
    <xf numFmtId="192" fontId="1" fillId="0" borderId="101" xfId="34645" applyNumberFormat="1" applyFont="1" applyBorder="1" applyAlignment="1">
      <alignment horizontal="center" vertical="center"/>
    </xf>
    <xf numFmtId="259" fontId="0" fillId="0" borderId="100" xfId="0" applyNumberFormat="1" applyBorder="1" applyAlignment="1">
      <alignment horizontal="center" vertical="center" wrapText="1"/>
    </xf>
    <xf numFmtId="49" fontId="0" fillId="0" borderId="100" xfId="0" applyNumberFormat="1" applyBorder="1" applyAlignment="1">
      <alignment horizontal="left"/>
    </xf>
    <xf numFmtId="0" fontId="0" fillId="0" borderId="100" xfId="0" applyBorder="1" applyAlignment="1">
      <alignment horizontal="center" vertical="center"/>
    </xf>
    <xf numFmtId="260" fontId="0" fillId="0" borderId="100" xfId="0" applyNumberFormat="1" applyBorder="1" applyAlignment="1">
      <alignment horizontal="center" vertical="center"/>
    </xf>
    <xf numFmtId="260" fontId="0" fillId="0" borderId="100" xfId="0" applyNumberFormat="1" applyBorder="1" applyAlignment="1">
      <alignment horizontal="center" vertical="center" wrapText="1"/>
    </xf>
    <xf numFmtId="192" fontId="0" fillId="0" borderId="100" xfId="34645" applyNumberFormat="1" applyFont="1" applyBorder="1" applyAlignment="1">
      <alignment horizontal="left"/>
    </xf>
    <xf numFmtId="3" fontId="0" fillId="0" borderId="100" xfId="0" applyNumberFormat="1" applyBorder="1" applyAlignment="1">
      <alignment horizontal="center" vertical="top" wrapText="1"/>
    </xf>
    <xf numFmtId="258" fontId="275" fillId="97" borderId="98" xfId="0" applyNumberFormat="1" applyFont="1" applyFill="1" applyBorder="1" applyAlignment="1">
      <alignment horizontal="center" vertical="center" wrapText="1"/>
    </xf>
    <xf numFmtId="258" fontId="0" fillId="0" borderId="99" xfId="0" applyNumberFormat="1" applyBorder="1" applyAlignment="1">
      <alignment horizontal="center" vertical="center"/>
    </xf>
    <xf numFmtId="258" fontId="0" fillId="0" borderId="100" xfId="0" applyNumberFormat="1" applyBorder="1" applyAlignment="1">
      <alignment horizontal="center" vertical="center"/>
    </xf>
    <xf numFmtId="0" fontId="248" fillId="91" borderId="12" xfId="0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187" fontId="1" fillId="0" borderId="81" xfId="2902" applyFont="1" applyFill="1" applyBorder="1" applyAlignment="1">
      <alignment horizontal="center" vertical="center"/>
    </xf>
    <xf numFmtId="258" fontId="0" fillId="95" borderId="86" xfId="11840" applyNumberFormat="1" applyFont="1" applyFill="1" applyBorder="1" applyAlignment="1">
      <alignment horizontal="center" vertical="center"/>
    </xf>
    <xf numFmtId="187" fontId="1" fillId="95" borderId="87" xfId="2902" applyFont="1" applyFill="1" applyBorder="1" applyAlignment="1">
      <alignment horizontal="center" vertical="center"/>
    </xf>
    <xf numFmtId="3" fontId="2" fillId="0" borderId="60" xfId="11840" applyNumberFormat="1" applyFont="1" applyBorder="1" applyAlignment="1">
      <alignment vertical="center"/>
    </xf>
    <xf numFmtId="3" fontId="2" fillId="0" borderId="76" xfId="11840" applyNumberFormat="1" applyFont="1" applyBorder="1" applyAlignment="1">
      <alignment vertical="center"/>
    </xf>
    <xf numFmtId="187" fontId="0" fillId="0" borderId="12" xfId="2902" applyFont="1" applyFill="1" applyBorder="1" applyAlignment="1">
      <alignment horizontal="center" vertical="center"/>
    </xf>
    <xf numFmtId="258" fontId="1" fillId="0" borderId="80" xfId="11840" applyNumberFormat="1" applyFont="1" applyBorder="1" applyAlignment="1">
      <alignment horizontal="center" vertical="top" wrapText="1"/>
    </xf>
    <xf numFmtId="258" fontId="1" fillId="0" borderId="60" xfId="11840" applyNumberFormat="1" applyFont="1" applyBorder="1" applyAlignment="1">
      <alignment horizontal="center" vertical="top" wrapText="1"/>
    </xf>
    <xf numFmtId="258" fontId="1" fillId="0" borderId="76" xfId="11840" applyNumberFormat="1" applyFont="1" applyBorder="1" applyAlignment="1">
      <alignment horizontal="center" vertical="top" wrapText="1"/>
    </xf>
    <xf numFmtId="258" fontId="1" fillId="95" borderId="86" xfId="11840" applyNumberFormat="1" applyFont="1" applyFill="1" applyBorder="1" applyAlignment="1">
      <alignment horizontal="center" vertical="top" wrapText="1"/>
    </xf>
    <xf numFmtId="258" fontId="1" fillId="0" borderId="12" xfId="11840" applyNumberFormat="1" applyFont="1" applyBorder="1" applyAlignment="1">
      <alignment horizontal="center" vertical="top" wrapText="1"/>
    </xf>
    <xf numFmtId="258" fontId="1" fillId="0" borderId="61" xfId="11840" applyNumberFormat="1" applyFont="1" applyBorder="1" applyAlignment="1">
      <alignment horizontal="center" vertical="top" wrapText="1"/>
    </xf>
    <xf numFmtId="258" fontId="1" fillId="0" borderId="96" xfId="11840" applyNumberFormat="1" applyFont="1" applyBorder="1" applyAlignment="1">
      <alignment horizontal="center" vertical="top" wrapText="1"/>
    </xf>
    <xf numFmtId="258" fontId="1" fillId="0" borderId="93" xfId="11840" applyNumberFormat="1" applyFont="1" applyBorder="1" applyAlignment="1">
      <alignment horizontal="center" vertical="top" wrapText="1"/>
    </xf>
    <xf numFmtId="258" fontId="1" fillId="0" borderId="63" xfId="11840" applyNumberFormat="1" applyFont="1" applyBorder="1" applyAlignment="1">
      <alignment horizontal="center" vertical="top" wrapText="1"/>
    </xf>
    <xf numFmtId="258" fontId="1" fillId="0" borderId="86" xfId="11840" applyNumberFormat="1" applyFont="1" applyBorder="1" applyAlignment="1">
      <alignment horizontal="center" vertical="top" wrapText="1"/>
    </xf>
    <xf numFmtId="258" fontId="1" fillId="95" borderId="76" xfId="11840" applyNumberFormat="1" applyFont="1" applyFill="1" applyBorder="1" applyAlignment="1">
      <alignment horizontal="center" vertical="top" wrapText="1"/>
    </xf>
    <xf numFmtId="0" fontId="21" fillId="0" borderId="0" xfId="11840" applyAlignment="1">
      <alignment vertical="top" wrapText="1"/>
    </xf>
    <xf numFmtId="3" fontId="1" fillId="95" borderId="105" xfId="11840" applyNumberFormat="1" applyFont="1" applyFill="1" applyBorder="1" applyAlignment="1">
      <alignment horizontal="center"/>
    </xf>
    <xf numFmtId="3" fontId="1" fillId="95" borderId="106" xfId="11840" applyNumberFormat="1" applyFont="1" applyFill="1" applyBorder="1" applyAlignment="1">
      <alignment horizontal="center"/>
    </xf>
    <xf numFmtId="0" fontId="248" fillId="91" borderId="89" xfId="11840" applyFont="1" applyFill="1" applyBorder="1" applyAlignment="1">
      <alignment horizontal="center" vertical="center" wrapText="1"/>
    </xf>
    <xf numFmtId="3" fontId="1" fillId="0" borderId="79" xfId="11840" applyNumberFormat="1" applyFont="1" applyBorder="1" applyAlignment="1">
      <alignment horizontal="center" vertical="center"/>
    </xf>
    <xf numFmtId="3" fontId="1" fillId="0" borderId="58" xfId="11840" applyNumberFormat="1" applyFont="1" applyBorder="1" applyAlignment="1">
      <alignment horizontal="center" vertical="center"/>
    </xf>
    <xf numFmtId="3" fontId="1" fillId="0" borderId="59" xfId="11840" applyNumberFormat="1" applyFont="1" applyBorder="1" applyAlignment="1">
      <alignment horizontal="center" vertical="center"/>
    </xf>
    <xf numFmtId="3" fontId="1" fillId="0" borderId="114" xfId="11840" applyNumberFormat="1" applyFont="1" applyBorder="1" applyAlignment="1">
      <alignment horizontal="center" vertical="center"/>
    </xf>
    <xf numFmtId="3" fontId="1" fillId="0" borderId="115" xfId="11840" applyNumberFormat="1" applyFont="1" applyBorder="1" applyAlignment="1">
      <alignment horizontal="center" vertical="center"/>
    </xf>
    <xf numFmtId="3" fontId="1" fillId="0" borderId="116" xfId="11840" applyNumberFormat="1" applyFont="1" applyBorder="1" applyAlignment="1">
      <alignment horizontal="center" vertical="center"/>
    </xf>
    <xf numFmtId="3" fontId="1" fillId="95" borderId="117" xfId="11840" applyNumberFormat="1" applyFont="1" applyFill="1" applyBorder="1" applyAlignment="1">
      <alignment horizontal="center" vertical="center"/>
    </xf>
    <xf numFmtId="3" fontId="1" fillId="95" borderId="118" xfId="11840" applyNumberFormat="1" applyFont="1" applyFill="1" applyBorder="1" applyAlignment="1">
      <alignment horizontal="center" vertical="center"/>
    </xf>
    <xf numFmtId="3" fontId="1" fillId="95" borderId="119" xfId="11840" applyNumberFormat="1" applyFont="1" applyFill="1" applyBorder="1" applyAlignment="1">
      <alignment horizontal="center" vertical="center"/>
    </xf>
    <xf numFmtId="3" fontId="1" fillId="0" borderId="69" xfId="11840" applyNumberFormat="1" applyFont="1" applyBorder="1" applyAlignment="1">
      <alignment horizontal="center" vertical="center"/>
    </xf>
    <xf numFmtId="3" fontId="1" fillId="0" borderId="66" xfId="11840" applyNumberFormat="1" applyFont="1" applyBorder="1" applyAlignment="1">
      <alignment horizontal="center" vertical="center"/>
    </xf>
    <xf numFmtId="3" fontId="1" fillId="0" borderId="82" xfId="11840" applyNumberFormat="1" applyFont="1" applyBorder="1" applyAlignment="1">
      <alignment horizontal="center" vertical="center"/>
    </xf>
    <xf numFmtId="3" fontId="1" fillId="0" borderId="56" xfId="11840" applyNumberFormat="1" applyFont="1" applyBorder="1" applyAlignment="1">
      <alignment horizontal="center" vertical="center"/>
    </xf>
    <xf numFmtId="3" fontId="1" fillId="0" borderId="120" xfId="11840" applyNumberFormat="1" applyFont="1" applyBorder="1" applyAlignment="1">
      <alignment horizontal="center" vertical="center"/>
    </xf>
    <xf numFmtId="3" fontId="1" fillId="0" borderId="121" xfId="11840" applyNumberFormat="1" applyFont="1" applyBorder="1" applyAlignment="1">
      <alignment horizontal="center" vertical="center"/>
    </xf>
    <xf numFmtId="3" fontId="1" fillId="0" borderId="122" xfId="11840" applyNumberFormat="1" applyFont="1" applyBorder="1" applyAlignment="1">
      <alignment horizontal="center" vertical="center"/>
    </xf>
    <xf numFmtId="3" fontId="1" fillId="0" borderId="97" xfId="11840" applyNumberFormat="1" applyFont="1" applyBorder="1" applyAlignment="1">
      <alignment horizontal="center" vertical="center"/>
    </xf>
    <xf numFmtId="3" fontId="1" fillId="0" borderId="94" xfId="11840" applyNumberFormat="1" applyFont="1" applyBorder="1" applyAlignment="1">
      <alignment horizontal="center" vertical="center"/>
    </xf>
    <xf numFmtId="3" fontId="1" fillId="0" borderId="79" xfId="11840" applyNumberFormat="1" applyFont="1" applyBorder="1" applyAlignment="1">
      <alignment horizontal="center" vertical="center" wrapText="1"/>
    </xf>
    <xf numFmtId="3" fontId="1" fillId="0" borderId="81" xfId="11840" applyNumberFormat="1" applyFont="1" applyBorder="1" applyAlignment="1">
      <alignment horizontal="center" vertical="center" wrapText="1"/>
    </xf>
    <xf numFmtId="3" fontId="1" fillId="0" borderId="40" xfId="11840" applyNumberFormat="1" applyFont="1" applyBorder="1" applyAlignment="1">
      <alignment horizontal="center" vertical="center" wrapText="1"/>
    </xf>
    <xf numFmtId="3" fontId="1" fillId="0" borderId="64" xfId="11840" applyNumberFormat="1" applyFont="1" applyBorder="1" applyAlignment="1">
      <alignment horizontal="center" vertical="center" wrapText="1"/>
    </xf>
    <xf numFmtId="3" fontId="1" fillId="0" borderId="40" xfId="11840" applyNumberFormat="1" applyFont="1" applyBorder="1" applyAlignment="1">
      <alignment horizontal="center" vertical="center"/>
    </xf>
    <xf numFmtId="3" fontId="1" fillId="0" borderId="64" xfId="11840" applyNumberFormat="1" applyFont="1" applyBorder="1" applyAlignment="1">
      <alignment horizontal="center" vertical="center"/>
    </xf>
    <xf numFmtId="3" fontId="1" fillId="0" borderId="58" xfId="11840" applyNumberFormat="1" applyFont="1" applyBorder="1" applyAlignment="1">
      <alignment horizontal="center" vertical="center" wrapText="1"/>
    </xf>
    <xf numFmtId="3" fontId="1" fillId="0" borderId="59" xfId="11840" applyNumberFormat="1" applyFont="1" applyBorder="1" applyAlignment="1">
      <alignment horizontal="center" vertical="center" wrapText="1"/>
    </xf>
    <xf numFmtId="3" fontId="1" fillId="0" borderId="117" xfId="11840" applyNumberFormat="1" applyFont="1" applyBorder="1" applyAlignment="1">
      <alignment horizontal="center" vertical="center"/>
    </xf>
    <xf numFmtId="3" fontId="1" fillId="0" borderId="118" xfId="11840" applyNumberFormat="1" applyFont="1" applyBorder="1" applyAlignment="1">
      <alignment horizontal="center" vertical="center"/>
    </xf>
    <xf numFmtId="3" fontId="1" fillId="0" borderId="119" xfId="11840" applyNumberFormat="1" applyFont="1" applyBorder="1" applyAlignment="1">
      <alignment horizontal="center" vertical="center"/>
    </xf>
    <xf numFmtId="3" fontId="1" fillId="95" borderId="114" xfId="11840" applyNumberFormat="1" applyFont="1" applyFill="1" applyBorder="1" applyAlignment="1">
      <alignment horizontal="center" vertical="center"/>
    </xf>
    <xf numFmtId="3" fontId="1" fillId="95" borderId="115" xfId="11840" applyNumberFormat="1" applyFont="1" applyFill="1" applyBorder="1" applyAlignment="1">
      <alignment horizontal="center" vertical="center"/>
    </xf>
    <xf numFmtId="3" fontId="1" fillId="95" borderId="116" xfId="11840" applyNumberFormat="1" applyFont="1" applyFill="1" applyBorder="1" applyAlignment="1">
      <alignment horizontal="center" vertical="center"/>
    </xf>
    <xf numFmtId="3" fontId="1" fillId="0" borderId="70" xfId="11840" applyNumberFormat="1" applyFont="1" applyBorder="1" applyAlignment="1">
      <alignment horizontal="center" vertical="center"/>
    </xf>
    <xf numFmtId="3" fontId="1" fillId="0" borderId="73" xfId="11840" applyNumberFormat="1" applyFont="1" applyBorder="1" applyAlignment="1">
      <alignment horizontal="center" vertical="center"/>
    </xf>
    <xf numFmtId="0" fontId="248" fillId="99" borderId="79" xfId="11840" applyFont="1" applyFill="1" applyBorder="1" applyAlignment="1">
      <alignment horizontal="center" vertical="center" wrapText="1"/>
    </xf>
    <xf numFmtId="0" fontId="248" fillId="99" borderId="80" xfId="11840" applyFont="1" applyFill="1" applyBorder="1" applyAlignment="1">
      <alignment horizontal="center" vertical="center" wrapText="1"/>
    </xf>
    <xf numFmtId="0" fontId="248" fillId="99" borderId="81" xfId="11840" applyFont="1" applyFill="1" applyBorder="1" applyAlignment="1">
      <alignment horizontal="center" vertical="center" wrapText="1"/>
    </xf>
    <xf numFmtId="3" fontId="2" fillId="0" borderId="24" xfId="11840" applyNumberFormat="1" applyFont="1" applyBorder="1" applyAlignment="1">
      <alignment vertical="center"/>
    </xf>
    <xf numFmtId="4" fontId="2" fillId="0" borderId="108" xfId="11840" applyNumberFormat="1" applyFont="1" applyBorder="1" applyAlignment="1">
      <alignment vertical="center"/>
    </xf>
    <xf numFmtId="4" fontId="2" fillId="0" borderId="109" xfId="11840" applyNumberFormat="1" applyFont="1" applyBorder="1" applyAlignment="1">
      <alignment vertical="center"/>
    </xf>
    <xf numFmtId="4" fontId="2" fillId="0" borderId="110" xfId="11840" applyNumberFormat="1" applyFont="1" applyBorder="1" applyAlignment="1">
      <alignment vertical="center"/>
    </xf>
    <xf numFmtId="4" fontId="2" fillId="0" borderId="0" xfId="11840" applyNumberFormat="1" applyFont="1" applyAlignment="1">
      <alignment vertical="center"/>
    </xf>
    <xf numFmtId="4" fontId="2" fillId="93" borderId="108" xfId="11840" applyNumberFormat="1" applyFont="1" applyFill="1" applyBorder="1" applyAlignment="1">
      <alignment vertical="center"/>
    </xf>
    <xf numFmtId="4" fontId="2" fillId="93" borderId="109" xfId="11840" applyNumberFormat="1" applyFont="1" applyFill="1" applyBorder="1" applyAlignment="1">
      <alignment vertical="center"/>
    </xf>
    <xf numFmtId="4" fontId="2" fillId="93" borderId="110" xfId="11840" applyNumberFormat="1" applyFont="1" applyFill="1" applyBorder="1" applyAlignment="1">
      <alignment vertical="center"/>
    </xf>
    <xf numFmtId="4" fontId="2" fillId="93" borderId="0" xfId="11840" applyNumberFormat="1" applyFont="1" applyFill="1" applyAlignment="1">
      <alignment vertical="center"/>
    </xf>
    <xf numFmtId="3" fontId="2" fillId="0" borderId="0" xfId="11840" applyNumberFormat="1" applyFont="1" applyAlignment="1">
      <alignment vertical="center"/>
    </xf>
    <xf numFmtId="4" fontId="2" fillId="0" borderId="89" xfId="11840" applyNumberFormat="1" applyFont="1" applyBorder="1" applyAlignment="1">
      <alignment vertical="center" wrapText="1"/>
    </xf>
    <xf numFmtId="4" fontId="2" fillId="0" borderId="89" xfId="11840" applyNumberFormat="1" applyFont="1" applyBorder="1" applyAlignment="1">
      <alignment vertical="center"/>
    </xf>
    <xf numFmtId="4" fontId="2" fillId="0" borderId="111" xfId="11840" applyNumberFormat="1" applyFont="1" applyBorder="1" applyAlignment="1">
      <alignment vertical="center"/>
    </xf>
    <xf numFmtId="4" fontId="2" fillId="0" borderId="13" xfId="11840" applyNumberFormat="1" applyFont="1" applyBorder="1" applyAlignment="1">
      <alignment vertical="center" wrapText="1"/>
    </xf>
    <xf numFmtId="4" fontId="2" fillId="0" borderId="112" xfId="11840" applyNumberFormat="1" applyFont="1" applyBorder="1" applyAlignment="1">
      <alignment vertical="center" wrapText="1"/>
    </xf>
    <xf numFmtId="3" fontId="2" fillId="0" borderId="28" xfId="11840" applyNumberFormat="1" applyFont="1" applyBorder="1" applyAlignment="1">
      <alignment vertical="center"/>
    </xf>
    <xf numFmtId="3" fontId="2" fillId="0" borderId="123" xfId="11840" applyNumberFormat="1" applyFont="1" applyBorder="1" applyAlignment="1">
      <alignment vertical="center"/>
    </xf>
    <xf numFmtId="4" fontId="2" fillId="0" borderId="13" xfId="11840" applyNumberFormat="1" applyFont="1" applyBorder="1" applyAlignment="1">
      <alignment vertical="center"/>
    </xf>
    <xf numFmtId="4" fontId="2" fillId="0" borderId="124" xfId="11840" applyNumberFormat="1" applyFont="1" applyBorder="1" applyAlignment="1">
      <alignment vertical="center"/>
    </xf>
    <xf numFmtId="4" fontId="2" fillId="0" borderId="125" xfId="11840" applyNumberFormat="1" applyFont="1" applyBorder="1" applyAlignment="1">
      <alignment vertical="center"/>
    </xf>
    <xf numFmtId="4" fontId="2" fillId="0" borderId="113" xfId="11840" applyNumberFormat="1" applyFont="1" applyBorder="1" applyAlignment="1">
      <alignment vertical="center"/>
    </xf>
    <xf numFmtId="4" fontId="2" fillId="0" borderId="28" xfId="11840" applyNumberFormat="1" applyFont="1" applyBorder="1" applyAlignment="1">
      <alignment vertical="center"/>
    </xf>
    <xf numFmtId="3" fontId="2" fillId="0" borderId="108" xfId="11840" applyNumberFormat="1" applyFont="1" applyBorder="1" applyAlignment="1">
      <alignment vertical="center"/>
    </xf>
    <xf numFmtId="3" fontId="2" fillId="0" borderId="109" xfId="11840" applyNumberFormat="1" applyFont="1" applyBorder="1" applyAlignment="1">
      <alignment vertical="center"/>
    </xf>
    <xf numFmtId="0" fontId="1" fillId="0" borderId="116" xfId="11840" applyFont="1" applyBorder="1" applyAlignment="1">
      <alignment horizontal="center" vertical="center"/>
    </xf>
    <xf numFmtId="0" fontId="1" fillId="95" borderId="119" xfId="11840" applyFont="1" applyFill="1" applyBorder="1" applyAlignment="1">
      <alignment horizontal="center" vertical="center"/>
    </xf>
    <xf numFmtId="0" fontId="1" fillId="0" borderId="122" xfId="11840" applyFont="1" applyBorder="1" applyAlignment="1">
      <alignment horizontal="center" vertical="center"/>
    </xf>
    <xf numFmtId="0" fontId="1" fillId="0" borderId="119" xfId="11840" applyFont="1" applyBorder="1" applyAlignment="1">
      <alignment horizontal="center" vertical="center"/>
    </xf>
    <xf numFmtId="0" fontId="1" fillId="0" borderId="116" xfId="11840" applyFont="1" applyBorder="1" applyAlignment="1">
      <alignment horizontal="center" vertical="center" wrapText="1"/>
    </xf>
    <xf numFmtId="0" fontId="1" fillId="95" borderId="116" xfId="11840" applyFont="1" applyFill="1" applyBorder="1" applyAlignment="1">
      <alignment horizontal="center" vertical="center"/>
    </xf>
    <xf numFmtId="0" fontId="1" fillId="0" borderId="122" xfId="11840" applyFont="1" applyBorder="1" applyAlignment="1">
      <alignment horizontal="center" vertical="center" wrapText="1"/>
    </xf>
    <xf numFmtId="0" fontId="1" fillId="0" borderId="119" xfId="11840" applyFont="1" applyBorder="1" applyAlignment="1">
      <alignment horizontal="center" vertical="center" wrapText="1"/>
    </xf>
    <xf numFmtId="0" fontId="248" fillId="96" borderId="79" xfId="11840" applyFont="1" applyFill="1" applyBorder="1" applyAlignment="1">
      <alignment horizontal="center" vertical="center" wrapText="1"/>
    </xf>
    <xf numFmtId="0" fontId="248" fillId="96" borderId="80" xfId="11840" applyFont="1" applyFill="1" applyBorder="1" applyAlignment="1">
      <alignment horizontal="center" vertical="center" wrapText="1"/>
    </xf>
    <xf numFmtId="0" fontId="2" fillId="96" borderId="81" xfId="11840" applyFont="1" applyFill="1" applyBorder="1" applyAlignment="1">
      <alignment horizontal="center" vertical="center" wrapText="1"/>
    </xf>
    <xf numFmtId="3" fontId="1" fillId="0" borderId="58" xfId="11840" applyNumberFormat="1" applyFont="1" applyBorder="1" applyAlignment="1">
      <alignment horizontal="center"/>
    </xf>
    <xf numFmtId="3" fontId="1" fillId="0" borderId="114" xfId="11840" applyNumberFormat="1" applyFont="1" applyBorder="1" applyAlignment="1">
      <alignment horizontal="center"/>
    </xf>
    <xf numFmtId="3" fontId="1" fillId="95" borderId="117" xfId="11840" applyNumberFormat="1" applyFont="1" applyFill="1" applyBorder="1" applyAlignment="1">
      <alignment horizontal="center"/>
    </xf>
    <xf numFmtId="3" fontId="1" fillId="0" borderId="82" xfId="11840" applyNumberFormat="1" applyFont="1" applyBorder="1" applyAlignment="1">
      <alignment horizontal="center"/>
    </xf>
    <xf numFmtId="3" fontId="1" fillId="0" borderId="120" xfId="11840" applyNumberFormat="1" applyFont="1" applyBorder="1" applyAlignment="1">
      <alignment horizontal="center"/>
    </xf>
    <xf numFmtId="3" fontId="1" fillId="0" borderId="69" xfId="11840" applyNumberFormat="1" applyFont="1" applyBorder="1" applyAlignment="1">
      <alignment horizontal="center"/>
    </xf>
    <xf numFmtId="3" fontId="1" fillId="0" borderId="79" xfId="11840" applyNumberFormat="1" applyFont="1" applyBorder="1" applyAlignment="1">
      <alignment horizontal="center"/>
    </xf>
    <xf numFmtId="3" fontId="1" fillId="95" borderId="114" xfId="11840" applyNumberFormat="1" applyFont="1" applyFill="1" applyBorder="1" applyAlignment="1">
      <alignment horizontal="center"/>
    </xf>
    <xf numFmtId="3" fontId="1" fillId="0" borderId="117" xfId="11840" applyNumberFormat="1" applyFont="1" applyBorder="1" applyAlignment="1">
      <alignment horizontal="center"/>
    </xf>
    <xf numFmtId="0" fontId="248" fillId="100" borderId="81" xfId="11840" applyFont="1" applyFill="1" applyBorder="1" applyAlignment="1">
      <alignment horizontal="center" vertical="center" wrapText="1"/>
    </xf>
    <xf numFmtId="240" fontId="1" fillId="0" borderId="81" xfId="1" applyNumberFormat="1" applyFont="1" applyFill="1" applyBorder="1" applyAlignment="1">
      <alignment horizontal="center" vertical="center"/>
    </xf>
    <xf numFmtId="240" fontId="1" fillId="0" borderId="59" xfId="1" applyNumberFormat="1" applyFont="1" applyFill="1" applyBorder="1" applyAlignment="1">
      <alignment horizontal="center" vertical="center"/>
    </xf>
    <xf numFmtId="240" fontId="1" fillId="0" borderId="116" xfId="1" applyNumberFormat="1" applyFont="1" applyFill="1" applyBorder="1" applyAlignment="1">
      <alignment horizontal="center" vertical="center"/>
    </xf>
    <xf numFmtId="240" fontId="1" fillId="95" borderId="119" xfId="1" applyNumberFormat="1" applyFont="1" applyFill="1" applyBorder="1" applyAlignment="1">
      <alignment horizontal="center" vertical="center"/>
    </xf>
    <xf numFmtId="240" fontId="1" fillId="0" borderId="66" xfId="1" applyNumberFormat="1" applyFont="1" applyFill="1" applyBorder="1" applyAlignment="1">
      <alignment horizontal="center" vertical="center"/>
    </xf>
    <xf numFmtId="240" fontId="1" fillId="0" borderId="56" xfId="1" applyNumberFormat="1" applyFont="1" applyFill="1" applyBorder="1" applyAlignment="1">
      <alignment horizontal="center" vertical="center"/>
    </xf>
    <xf numFmtId="240" fontId="1" fillId="0" borderId="122" xfId="1" applyNumberFormat="1" applyFont="1" applyFill="1" applyBorder="1" applyAlignment="1">
      <alignment horizontal="center" vertical="center"/>
    </xf>
    <xf numFmtId="240" fontId="1" fillId="0" borderId="94" xfId="1" applyNumberFormat="1" applyFont="1" applyFill="1" applyBorder="1" applyAlignment="1">
      <alignment horizontal="center" vertical="center"/>
    </xf>
    <xf numFmtId="240" fontId="1" fillId="0" borderId="81" xfId="1" applyNumberFormat="1" applyFont="1" applyFill="1" applyBorder="1" applyAlignment="1">
      <alignment horizontal="center" vertical="center" wrapText="1"/>
    </xf>
    <xf numFmtId="240" fontId="1" fillId="0" borderId="64" xfId="1" applyNumberFormat="1" applyFont="1" applyFill="1" applyBorder="1" applyAlignment="1">
      <alignment horizontal="center" vertical="center" wrapText="1"/>
    </xf>
    <xf numFmtId="240" fontId="1" fillId="0" borderId="64" xfId="1" applyNumberFormat="1" applyFont="1" applyFill="1" applyBorder="1" applyAlignment="1">
      <alignment horizontal="center" vertical="center"/>
    </xf>
    <xf numFmtId="240" fontId="1" fillId="0" borderId="59" xfId="1" applyNumberFormat="1" applyFont="1" applyFill="1" applyBorder="1" applyAlignment="1">
      <alignment horizontal="center" vertical="center" wrapText="1"/>
    </xf>
    <xf numFmtId="240" fontId="1" fillId="0" borderId="119" xfId="1" applyNumberFormat="1" applyFont="1" applyFill="1" applyBorder="1" applyAlignment="1">
      <alignment horizontal="center" vertical="center"/>
    </xf>
    <xf numFmtId="240" fontId="1" fillId="95" borderId="116" xfId="1" applyNumberFormat="1" applyFont="1" applyFill="1" applyBorder="1" applyAlignment="1">
      <alignment horizontal="center" vertical="center"/>
    </xf>
    <xf numFmtId="240" fontId="1" fillId="95" borderId="116" xfId="1" applyNumberFormat="1" applyFont="1" applyFill="1" applyBorder="1" applyAlignment="1">
      <alignment horizontal="center"/>
    </xf>
    <xf numFmtId="240" fontId="1" fillId="95" borderId="119" xfId="1" applyNumberFormat="1" applyFont="1" applyFill="1" applyBorder="1" applyAlignment="1">
      <alignment horizontal="center"/>
    </xf>
    <xf numFmtId="240" fontId="1" fillId="0" borderId="73" xfId="1" applyNumberFormat="1" applyFont="1" applyFill="1" applyBorder="1" applyAlignment="1">
      <alignment horizontal="center" vertical="center"/>
    </xf>
    <xf numFmtId="187" fontId="248" fillId="101" borderId="80" xfId="2902" applyFont="1" applyFill="1" applyBorder="1" applyAlignment="1">
      <alignment horizontal="center" vertical="center" wrapText="1"/>
    </xf>
    <xf numFmtId="3" fontId="248" fillId="101" borderId="80" xfId="2902" applyNumberFormat="1" applyFont="1" applyFill="1" applyBorder="1" applyAlignment="1">
      <alignment horizontal="center" vertical="center" wrapText="1"/>
    </xf>
    <xf numFmtId="3" fontId="248" fillId="101" borderId="91" xfId="11840" applyNumberFormat="1" applyFont="1" applyFill="1" applyBorder="1" applyAlignment="1">
      <alignment horizontal="center" vertical="center" wrapText="1"/>
    </xf>
    <xf numFmtId="3" fontId="248" fillId="100" borderId="80" xfId="11840" applyNumberFormat="1" applyFont="1" applyFill="1" applyBorder="1" applyAlignment="1">
      <alignment horizontal="center" vertical="center" wrapText="1"/>
    </xf>
    <xf numFmtId="3" fontId="1" fillId="95" borderId="76" xfId="2902" applyNumberFormat="1" applyFont="1" applyFill="1" applyBorder="1" applyAlignment="1">
      <alignment horizontal="center" vertical="center"/>
    </xf>
    <xf numFmtId="3" fontId="1" fillId="0" borderId="96" xfId="2902" applyNumberFormat="1" applyFont="1" applyFill="1" applyBorder="1" applyAlignment="1">
      <alignment horizontal="center" vertical="center"/>
    </xf>
    <xf numFmtId="3" fontId="1" fillId="0" borderId="61" xfId="2902" applyNumberFormat="1" applyFont="1" applyFill="1" applyBorder="1" applyAlignment="1">
      <alignment horizontal="center" vertical="center"/>
    </xf>
    <xf numFmtId="3" fontId="1" fillId="0" borderId="86" xfId="2902" applyNumberFormat="1" applyFont="1" applyFill="1" applyBorder="1" applyAlignment="1">
      <alignment horizontal="center" vertical="center"/>
    </xf>
    <xf numFmtId="3" fontId="1" fillId="0" borderId="12" xfId="2902" applyNumberFormat="1" applyFont="1" applyFill="1" applyBorder="1" applyAlignment="1">
      <alignment horizontal="center" vertical="center"/>
    </xf>
    <xf numFmtId="3" fontId="1" fillId="0" borderId="80" xfId="2902" applyNumberFormat="1" applyFont="1" applyFill="1" applyBorder="1" applyAlignment="1">
      <alignment horizontal="center"/>
    </xf>
    <xf numFmtId="3" fontId="1" fillId="0" borderId="91" xfId="11840" applyNumberFormat="1" applyFont="1" applyBorder="1" applyAlignment="1">
      <alignment horizontal="center"/>
    </xf>
    <xf numFmtId="3" fontId="0" fillId="0" borderId="79" xfId="11840" applyNumberFormat="1" applyFont="1" applyBorder="1" applyAlignment="1">
      <alignment horizontal="center"/>
    </xf>
    <xf numFmtId="3" fontId="1" fillId="0" borderId="60" xfId="2902" applyNumberFormat="1" applyFont="1" applyFill="1" applyBorder="1" applyAlignment="1">
      <alignment horizontal="center"/>
    </xf>
    <xf numFmtId="3" fontId="1" fillId="0" borderId="102" xfId="11840" applyNumberFormat="1" applyFont="1" applyBorder="1" applyAlignment="1">
      <alignment horizontal="center"/>
    </xf>
    <xf numFmtId="3" fontId="1" fillId="0" borderId="76" xfId="2902" applyNumberFormat="1" applyFont="1" applyFill="1" applyBorder="1" applyAlignment="1">
      <alignment horizontal="center"/>
    </xf>
    <xf numFmtId="3" fontId="1" fillId="95" borderId="86" xfId="2902" applyNumberFormat="1" applyFont="1" applyFill="1" applyBorder="1" applyAlignment="1">
      <alignment horizontal="center"/>
    </xf>
    <xf numFmtId="3" fontId="1" fillId="95" borderId="106" xfId="2902" applyNumberFormat="1" applyFont="1" applyFill="1" applyBorder="1" applyAlignment="1">
      <alignment horizontal="center"/>
    </xf>
    <xf numFmtId="3" fontId="0" fillId="95" borderId="117" xfId="11840" applyNumberFormat="1" applyFont="1" applyFill="1" applyBorder="1" applyAlignment="1">
      <alignment horizontal="center"/>
    </xf>
    <xf numFmtId="3" fontId="1" fillId="0" borderId="105" xfId="11840" applyNumberFormat="1" applyFont="1" applyBorder="1" applyAlignment="1">
      <alignment horizontal="center"/>
    </xf>
    <xf numFmtId="3" fontId="1" fillId="93" borderId="102" xfId="11840" applyNumberFormat="1" applyFont="1" applyFill="1" applyBorder="1" applyAlignment="1">
      <alignment horizontal="center"/>
    </xf>
    <xf numFmtId="3" fontId="1" fillId="93" borderId="105" xfId="11840" applyNumberFormat="1" applyFont="1" applyFill="1" applyBorder="1" applyAlignment="1">
      <alignment horizontal="center"/>
    </xf>
    <xf numFmtId="3" fontId="0" fillId="0" borderId="114" xfId="11840" applyNumberFormat="1" applyFont="1" applyBorder="1" applyAlignment="1">
      <alignment horizontal="center" wrapText="1"/>
    </xf>
    <xf numFmtId="3" fontId="1" fillId="95" borderId="76" xfId="2902" applyNumberFormat="1" applyFont="1" applyFill="1" applyBorder="1" applyAlignment="1">
      <alignment horizontal="center"/>
    </xf>
    <xf numFmtId="3" fontId="1" fillId="0" borderId="96" xfId="2902" applyNumberFormat="1" applyFont="1" applyFill="1" applyBorder="1" applyAlignment="1">
      <alignment horizontal="center"/>
    </xf>
    <xf numFmtId="3" fontId="1" fillId="0" borderId="103" xfId="11840" applyNumberFormat="1" applyFont="1" applyBorder="1" applyAlignment="1">
      <alignment horizontal="center"/>
    </xf>
    <xf numFmtId="3" fontId="0" fillId="0" borderId="120" xfId="11840" applyNumberFormat="1" applyFont="1" applyBorder="1" applyAlignment="1">
      <alignment horizontal="center" wrapText="1"/>
    </xf>
    <xf numFmtId="3" fontId="1" fillId="0" borderId="61" xfId="2902" applyNumberFormat="1" applyFont="1" applyFill="1" applyBorder="1" applyAlignment="1">
      <alignment horizontal="center"/>
    </xf>
    <xf numFmtId="3" fontId="1" fillId="0" borderId="92" xfId="11840" applyNumberFormat="1" applyFont="1" applyBorder="1" applyAlignment="1">
      <alignment horizontal="center"/>
    </xf>
    <xf numFmtId="3" fontId="1" fillId="0" borderId="86" xfId="2902" applyNumberFormat="1" applyFont="1" applyFill="1" applyBorder="1" applyAlignment="1">
      <alignment horizontal="center"/>
    </xf>
    <xf numFmtId="3" fontId="1" fillId="0" borderId="106" xfId="11840" applyNumberFormat="1" applyFont="1" applyBorder="1" applyAlignment="1">
      <alignment horizontal="center"/>
    </xf>
    <xf numFmtId="3" fontId="1" fillId="0" borderId="12" xfId="2902" applyNumberFormat="1" applyFont="1" applyFill="1" applyBorder="1" applyAlignment="1">
      <alignment horizontal="center"/>
    </xf>
    <xf numFmtId="3" fontId="1" fillId="0" borderId="27" xfId="11840" applyNumberFormat="1" applyFont="1" applyBorder="1" applyAlignment="1">
      <alignment horizontal="center"/>
    </xf>
    <xf numFmtId="3" fontId="0" fillId="0" borderId="0" xfId="2902" applyNumberFormat="1" applyFont="1" applyAlignment="1">
      <alignment horizontal="center"/>
    </xf>
    <xf numFmtId="3" fontId="21" fillId="0" borderId="0" xfId="11840" applyNumberFormat="1" applyAlignment="1">
      <alignment horizontal="center"/>
    </xf>
    <xf numFmtId="0" fontId="21" fillId="0" borderId="0" xfId="11840" applyAlignment="1">
      <alignment vertical="center" wrapText="1"/>
    </xf>
    <xf numFmtId="258" fontId="0" fillId="95" borderId="76" xfId="11840" applyNumberFormat="1" applyFont="1" applyFill="1" applyBorder="1" applyAlignment="1">
      <alignment horizontal="center" vertical="center"/>
    </xf>
    <xf numFmtId="17" fontId="2" fillId="96" borderId="79" xfId="11840" applyNumberFormat="1" applyFont="1" applyFill="1" applyBorder="1" applyAlignment="1">
      <alignment horizontal="left" vertical="center"/>
    </xf>
    <xf numFmtId="0" fontId="2" fillId="96" borderId="79" xfId="11840" applyFont="1" applyFill="1" applyBorder="1" applyAlignment="1">
      <alignment vertical="center"/>
    </xf>
    <xf numFmtId="0" fontId="2" fillId="96" borderId="58" xfId="11840" applyFont="1" applyFill="1" applyBorder="1" applyAlignment="1">
      <alignment vertical="center"/>
    </xf>
    <xf numFmtId="0" fontId="2" fillId="96" borderId="69" xfId="11840" applyFont="1" applyFill="1" applyBorder="1" applyAlignment="1">
      <alignment vertical="center"/>
    </xf>
    <xf numFmtId="17" fontId="2" fillId="96" borderId="97" xfId="11840" applyNumberFormat="1" applyFont="1" applyFill="1" applyBorder="1" applyAlignment="1">
      <alignment horizontal="left" vertical="center"/>
    </xf>
    <xf numFmtId="0" fontId="2" fillId="96" borderId="97" xfId="11840" applyFont="1" applyFill="1" applyBorder="1" applyAlignment="1">
      <alignment vertical="center"/>
    </xf>
    <xf numFmtId="0" fontId="2" fillId="96" borderId="40" xfId="11840" applyFont="1" applyFill="1" applyBorder="1" applyAlignment="1">
      <alignment vertical="center"/>
    </xf>
    <xf numFmtId="3" fontId="1" fillId="0" borderId="93" xfId="2902" applyNumberFormat="1" applyFont="1" applyFill="1" applyBorder="1" applyAlignment="1">
      <alignment horizontal="center" vertical="center"/>
    </xf>
    <xf numFmtId="3" fontId="1" fillId="0" borderId="80" xfId="2902" applyNumberFormat="1" applyFont="1" applyFill="1" applyBorder="1" applyAlignment="1">
      <alignment horizontal="center" vertical="center" wrapText="1"/>
    </xf>
    <xf numFmtId="3" fontId="1" fillId="0" borderId="63" xfId="2902" applyNumberFormat="1" applyFont="1" applyFill="1" applyBorder="1" applyAlignment="1">
      <alignment horizontal="center" vertical="center" wrapText="1"/>
    </xf>
    <xf numFmtId="3" fontId="1" fillId="0" borderId="63" xfId="2902" applyNumberFormat="1" applyFont="1" applyFill="1" applyBorder="1" applyAlignment="1">
      <alignment horizontal="center" vertical="center"/>
    </xf>
    <xf numFmtId="3" fontId="1" fillId="0" borderId="60" xfId="2902" applyNumberFormat="1" applyFont="1" applyFill="1" applyBorder="1" applyAlignment="1">
      <alignment horizontal="center" vertical="center" wrapText="1"/>
    </xf>
    <xf numFmtId="3" fontId="1" fillId="0" borderId="71" xfId="2902" applyNumberFormat="1" applyFont="1" applyFill="1" applyBorder="1" applyAlignment="1">
      <alignment horizontal="center" vertical="center"/>
    </xf>
    <xf numFmtId="187" fontId="248" fillId="91" borderId="89" xfId="2902" applyFont="1" applyFill="1" applyBorder="1" applyAlignment="1">
      <alignment horizontal="center" vertical="center" wrapText="1"/>
    </xf>
    <xf numFmtId="0" fontId="0" fillId="0" borderId="115" xfId="0" applyBorder="1"/>
    <xf numFmtId="3" fontId="0" fillId="0" borderId="115" xfId="0" applyNumberFormat="1" applyBorder="1"/>
    <xf numFmtId="258" fontId="0" fillId="0" borderId="61" xfId="11840" applyNumberFormat="1" applyFont="1" applyBorder="1" applyAlignment="1">
      <alignment horizontal="center" vertical="center"/>
    </xf>
    <xf numFmtId="258" fontId="0" fillId="0" borderId="115" xfId="0" applyNumberFormat="1" applyBorder="1" applyAlignment="1">
      <alignment horizontal="left" vertical="center"/>
    </xf>
    <xf numFmtId="258" fontId="0" fillId="0" borderId="115" xfId="0" applyNumberFormat="1" applyBorder="1" applyAlignment="1">
      <alignment horizontal="center" vertical="center"/>
    </xf>
    <xf numFmtId="0" fontId="0" fillId="0" borderId="115" xfId="0" applyBorder="1" applyAlignment="1">
      <alignment horizontal="left" vertical="center"/>
    </xf>
    <xf numFmtId="0" fontId="0" fillId="0" borderId="115" xfId="0" applyBorder="1" applyAlignment="1">
      <alignment horizontal="center" vertical="center"/>
    </xf>
    <xf numFmtId="3" fontId="21" fillId="0" borderId="0" xfId="11840" applyNumberFormat="1" applyAlignment="1">
      <alignment horizontal="center" vertical="center"/>
    </xf>
    <xf numFmtId="3" fontId="0" fillId="0" borderId="79" xfId="11840" applyNumberFormat="1" applyFont="1" applyBorder="1" applyAlignment="1">
      <alignment horizontal="center" vertical="center"/>
    </xf>
    <xf numFmtId="3" fontId="0" fillId="0" borderId="97" xfId="11840" applyNumberFormat="1" applyFont="1" applyBorder="1" applyAlignment="1">
      <alignment horizontal="center" vertical="center"/>
    </xf>
    <xf numFmtId="0" fontId="2" fillId="94" borderId="114" xfId="11840" applyFont="1" applyFill="1" applyBorder="1" applyAlignment="1">
      <alignment vertical="center"/>
    </xf>
    <xf numFmtId="258" fontId="1" fillId="0" borderId="115" xfId="11840" applyNumberFormat="1" applyFont="1" applyBorder="1" applyAlignment="1">
      <alignment horizontal="center" vertical="center"/>
    </xf>
    <xf numFmtId="187" fontId="1" fillId="0" borderId="115" xfId="2902" applyFont="1" applyFill="1" applyBorder="1" applyAlignment="1">
      <alignment horizontal="center" vertical="center"/>
    </xf>
    <xf numFmtId="3" fontId="1" fillId="0" borderId="115" xfId="2902" applyNumberFormat="1" applyFont="1" applyFill="1" applyBorder="1" applyAlignment="1">
      <alignment horizontal="center"/>
    </xf>
    <xf numFmtId="0" fontId="1" fillId="0" borderId="115" xfId="11840" applyFont="1" applyBorder="1" applyAlignment="1">
      <alignment horizontal="center" vertical="center"/>
    </xf>
    <xf numFmtId="187" fontId="1" fillId="0" borderId="116" xfId="2902" applyFont="1" applyFill="1" applyBorder="1" applyAlignment="1">
      <alignment horizontal="center" vertical="center"/>
    </xf>
    <xf numFmtId="0" fontId="2" fillId="96" borderId="117" xfId="11840" applyFont="1" applyFill="1" applyBorder="1" applyAlignment="1">
      <alignment vertical="center"/>
    </xf>
    <xf numFmtId="258" fontId="1" fillId="95" borderId="118" xfId="11840" applyNumberFormat="1" applyFont="1" applyFill="1" applyBorder="1" applyAlignment="1">
      <alignment horizontal="center" vertical="center"/>
    </xf>
    <xf numFmtId="258" fontId="1" fillId="95" borderId="118" xfId="11840" applyNumberFormat="1" applyFont="1" applyFill="1" applyBorder="1" applyAlignment="1">
      <alignment horizontal="center" vertical="top" wrapText="1"/>
    </xf>
    <xf numFmtId="3" fontId="1" fillId="95" borderId="118" xfId="2902" applyNumberFormat="1" applyFont="1" applyFill="1" applyBorder="1" applyAlignment="1">
      <alignment horizontal="center"/>
    </xf>
    <xf numFmtId="0" fontId="1" fillId="95" borderId="118" xfId="11840" applyFont="1" applyFill="1" applyBorder="1" applyAlignment="1">
      <alignment horizontal="center" vertical="center"/>
    </xf>
    <xf numFmtId="4" fontId="1" fillId="95" borderId="118" xfId="11840" applyNumberFormat="1" applyFont="1" applyFill="1" applyBorder="1" applyAlignment="1">
      <alignment horizontal="center" vertical="center"/>
    </xf>
    <xf numFmtId="3" fontId="1" fillId="0" borderId="92" xfId="11840" applyNumberFormat="1" applyFont="1" applyBorder="1" applyAlignment="1">
      <alignment horizontal="center" vertical="center"/>
    </xf>
    <xf numFmtId="3" fontId="1" fillId="0" borderId="105" xfId="11840" applyNumberFormat="1" applyFont="1" applyBorder="1" applyAlignment="1">
      <alignment horizontal="center" vertical="center"/>
    </xf>
    <xf numFmtId="3" fontId="1" fillId="0" borderId="103" xfId="11840" applyNumberFormat="1" applyFont="1" applyBorder="1" applyAlignment="1">
      <alignment horizontal="center" vertical="center"/>
    </xf>
    <xf numFmtId="3" fontId="1" fillId="0" borderId="104" xfId="11840" applyNumberFormat="1" applyFont="1" applyBorder="1" applyAlignment="1">
      <alignment horizontal="center" vertical="center"/>
    </xf>
    <xf numFmtId="3" fontId="1" fillId="0" borderId="91" xfId="11840" applyNumberFormat="1" applyFont="1" applyBorder="1" applyAlignment="1">
      <alignment horizontal="center" vertical="center" wrapText="1"/>
    </xf>
    <xf numFmtId="3" fontId="1" fillId="0" borderId="107" xfId="11840" applyNumberFormat="1" applyFont="1" applyBorder="1" applyAlignment="1">
      <alignment horizontal="center" vertical="center" wrapText="1"/>
    </xf>
    <xf numFmtId="3" fontId="1" fillId="0" borderId="107" xfId="11840" applyNumberFormat="1" applyFont="1" applyBorder="1" applyAlignment="1">
      <alignment horizontal="center" vertical="center"/>
    </xf>
    <xf numFmtId="3" fontId="1" fillId="0" borderId="102" xfId="11840" applyNumberFormat="1" applyFont="1" applyBorder="1" applyAlignment="1">
      <alignment horizontal="center" vertical="center" wrapText="1"/>
    </xf>
    <xf numFmtId="3" fontId="1" fillId="0" borderId="106" xfId="11840" applyNumberFormat="1" applyFont="1" applyBorder="1" applyAlignment="1">
      <alignment horizontal="center" vertical="center"/>
    </xf>
    <xf numFmtId="3" fontId="1" fillId="95" borderId="105" xfId="11840" applyNumberFormat="1" applyFont="1" applyFill="1" applyBorder="1" applyAlignment="1">
      <alignment horizontal="center" vertical="center"/>
    </xf>
    <xf numFmtId="3" fontId="1" fillId="0" borderId="102" xfId="11840" applyNumberFormat="1" applyFont="1" applyBorder="1" applyAlignment="1">
      <alignment horizontal="center" vertical="center"/>
    </xf>
    <xf numFmtId="0" fontId="2" fillId="96" borderId="0" xfId="11840" applyFont="1" applyFill="1" applyAlignment="1">
      <alignment vertical="center"/>
    </xf>
    <xf numFmtId="258" fontId="1" fillId="0" borderId="0" xfId="11840" applyNumberFormat="1" applyFont="1" applyAlignment="1">
      <alignment horizontal="center" vertical="center"/>
    </xf>
    <xf numFmtId="258" fontId="1" fillId="0" borderId="0" xfId="11840" applyNumberFormat="1" applyFont="1" applyAlignment="1">
      <alignment horizontal="center" vertical="top" wrapText="1"/>
    </xf>
    <xf numFmtId="187" fontId="1" fillId="0" borderId="0" xfId="2902" applyFont="1" applyFill="1" applyBorder="1" applyAlignment="1">
      <alignment horizontal="center" vertical="center"/>
    </xf>
    <xf numFmtId="3" fontId="1" fillId="0" borderId="0" xfId="2902" applyNumberFormat="1" applyFont="1" applyFill="1" applyBorder="1" applyAlignment="1">
      <alignment horizontal="center" vertical="center"/>
    </xf>
    <xf numFmtId="3" fontId="1" fillId="0" borderId="0" xfId="11840" applyNumberFormat="1" applyFont="1" applyAlignment="1">
      <alignment horizontal="center" vertical="center"/>
    </xf>
    <xf numFmtId="240" fontId="1" fillId="0" borderId="126" xfId="1" applyNumberFormat="1" applyFont="1" applyFill="1" applyBorder="1" applyAlignment="1">
      <alignment horizontal="center" vertical="center"/>
    </xf>
    <xf numFmtId="0" fontId="2" fillId="0" borderId="0" xfId="11840" applyFont="1"/>
    <xf numFmtId="3" fontId="2" fillId="0" borderId="0" xfId="11840" applyNumberFormat="1" applyFont="1" applyAlignment="1">
      <alignment horizontal="center" vertical="center"/>
    </xf>
    <xf numFmtId="240" fontId="2" fillId="95" borderId="0" xfId="1" applyNumberFormat="1" applyFont="1" applyFill="1" applyBorder="1" applyAlignment="1">
      <alignment horizontal="center"/>
    </xf>
    <xf numFmtId="17" fontId="2" fillId="96" borderId="40" xfId="11840" applyNumberFormat="1" applyFont="1" applyFill="1" applyBorder="1" applyAlignment="1">
      <alignment horizontal="left" vertical="center"/>
    </xf>
    <xf numFmtId="3" fontId="1" fillId="0" borderId="63" xfId="2902" applyNumberFormat="1" applyFont="1" applyFill="1" applyBorder="1" applyAlignment="1">
      <alignment horizontal="center"/>
    </xf>
    <xf numFmtId="3" fontId="1" fillId="0" borderId="107" xfId="11840" applyNumberFormat="1" applyFont="1" applyBorder="1" applyAlignment="1">
      <alignment horizontal="center"/>
    </xf>
    <xf numFmtId="3" fontId="2" fillId="0" borderId="48" xfId="11840" applyNumberFormat="1" applyFont="1" applyBorder="1" applyAlignment="1">
      <alignment vertical="center"/>
    </xf>
    <xf numFmtId="3" fontId="2" fillId="0" borderId="90" xfId="11840" applyNumberFormat="1" applyFont="1" applyBorder="1" applyAlignment="1">
      <alignment vertical="center"/>
    </xf>
    <xf numFmtId="187" fontId="0" fillId="0" borderId="93" xfId="2902" applyFont="1" applyFill="1" applyBorder="1" applyAlignment="1">
      <alignment horizontal="center" vertical="center"/>
    </xf>
    <xf numFmtId="187" fontId="0" fillId="0" borderId="93" xfId="2902" applyFont="1" applyFill="1" applyBorder="1" applyAlignment="1">
      <alignment horizontal="center" vertical="top" wrapText="1"/>
    </xf>
    <xf numFmtId="258" fontId="1" fillId="0" borderId="115" xfId="11840" applyNumberFormat="1" applyFont="1" applyBorder="1" applyAlignment="1">
      <alignment horizontal="center" vertical="top" wrapText="1"/>
    </xf>
    <xf numFmtId="4" fontId="2" fillId="0" borderId="115" xfId="11840" applyNumberFormat="1" applyFont="1" applyBorder="1" applyAlignment="1">
      <alignment vertical="center"/>
    </xf>
    <xf numFmtId="4" fontId="1" fillId="0" borderId="115" xfId="11840" applyNumberFormat="1" applyFont="1" applyBorder="1" applyAlignment="1">
      <alignment horizontal="center" vertical="center"/>
    </xf>
    <xf numFmtId="187" fontId="1" fillId="95" borderId="118" xfId="2902" applyFont="1" applyFill="1" applyBorder="1" applyAlignment="1">
      <alignment horizontal="center" vertical="center"/>
    </xf>
    <xf numFmtId="4" fontId="2" fillId="0" borderId="118" xfId="11840" applyNumberFormat="1" applyFont="1" applyBorder="1" applyAlignment="1">
      <alignment vertical="center"/>
    </xf>
    <xf numFmtId="187" fontId="1" fillId="95" borderId="119" xfId="2902" applyFont="1" applyFill="1" applyBorder="1" applyAlignment="1">
      <alignment horizontal="center" vertical="center"/>
    </xf>
    <xf numFmtId="3" fontId="0" fillId="0" borderId="40" xfId="11840" applyNumberFormat="1" applyFont="1" applyBorder="1" applyAlignment="1">
      <alignment horizontal="center"/>
    </xf>
    <xf numFmtId="17" fontId="2" fillId="96" borderId="69" xfId="11840" applyNumberFormat="1" applyFont="1" applyFill="1" applyBorder="1" applyAlignment="1">
      <alignment horizontal="left" vertical="center"/>
    </xf>
    <xf numFmtId="240" fontId="1" fillId="0" borderId="80" xfId="1" applyNumberFormat="1" applyFont="1" applyFill="1" applyBorder="1" applyAlignment="1">
      <alignment horizontal="center" vertical="center"/>
    </xf>
    <xf numFmtId="0" fontId="21" fillId="0" borderId="80" xfId="11840" applyBorder="1"/>
    <xf numFmtId="3" fontId="1" fillId="0" borderId="108" xfId="11840" applyNumberFormat="1" applyFont="1" applyBorder="1" applyAlignment="1">
      <alignment horizontal="center" vertical="center"/>
    </xf>
    <xf numFmtId="3" fontId="1" fillId="0" borderId="109" xfId="11840" applyNumberFormat="1" applyFont="1" applyBorder="1" applyAlignment="1">
      <alignment horizontal="center" vertical="center"/>
    </xf>
    <xf numFmtId="3" fontId="1" fillId="95" borderId="110" xfId="11840" applyNumberFormat="1" applyFont="1" applyFill="1" applyBorder="1" applyAlignment="1">
      <alignment horizontal="center" vertical="center"/>
    </xf>
    <xf numFmtId="3" fontId="1" fillId="0" borderId="105" xfId="2902" applyNumberFormat="1" applyFont="1" applyFill="1" applyBorder="1" applyAlignment="1">
      <alignment horizontal="center"/>
    </xf>
    <xf numFmtId="3" fontId="21" fillId="0" borderId="0" xfId="11840" applyNumberFormat="1"/>
    <xf numFmtId="0" fontId="1" fillId="0" borderId="127" xfId="11840" applyFont="1" applyBorder="1" applyAlignment="1">
      <alignment horizontal="center" vertical="center"/>
    </xf>
    <xf numFmtId="187" fontId="1" fillId="0" borderId="97" xfId="2902" applyFont="1" applyFill="1" applyBorder="1" applyAlignment="1">
      <alignment horizontal="center" vertical="center"/>
    </xf>
    <xf numFmtId="0" fontId="0" fillId="0" borderId="0" xfId="0" applyAlignment="1">
      <alignment wrapText="1"/>
    </xf>
    <xf numFmtId="0" fontId="277" fillId="96" borderId="85" xfId="11840" applyFont="1" applyFill="1" applyBorder="1" applyAlignment="1">
      <alignment vertical="center"/>
    </xf>
    <xf numFmtId="164" fontId="1" fillId="0" borderId="80" xfId="11840" applyNumberFormat="1" applyFont="1" applyBorder="1" applyAlignment="1">
      <alignment horizontal="center" vertical="center"/>
    </xf>
    <xf numFmtId="164" fontId="1" fillId="0" borderId="93" xfId="11840" applyNumberFormat="1" applyFont="1" applyBorder="1" applyAlignment="1">
      <alignment horizontal="center" vertical="center"/>
    </xf>
    <xf numFmtId="164" fontId="1" fillId="0" borderId="61" xfId="11840" applyNumberFormat="1" applyFont="1" applyBorder="1" applyAlignment="1">
      <alignment horizontal="center" vertical="center"/>
    </xf>
    <xf numFmtId="164" fontId="1" fillId="95" borderId="86" xfId="11840" applyNumberFormat="1" applyFont="1" applyFill="1" applyBorder="1" applyAlignment="1">
      <alignment horizontal="center" vertical="center"/>
    </xf>
    <xf numFmtId="164" fontId="1" fillId="0" borderId="60" xfId="11840" applyNumberFormat="1" applyFont="1" applyBorder="1" applyAlignment="1">
      <alignment horizontal="center" vertical="center"/>
    </xf>
    <xf numFmtId="164" fontId="1" fillId="0" borderId="86" xfId="11840" applyNumberFormat="1" applyFont="1" applyBorder="1" applyAlignment="1">
      <alignment horizontal="center" vertical="center"/>
    </xf>
    <xf numFmtId="187" fontId="0" fillId="0" borderId="71" xfId="2902" applyFont="1" applyFill="1" applyBorder="1" applyAlignment="1">
      <alignment horizontal="center" vertical="center"/>
    </xf>
    <xf numFmtId="189" fontId="1" fillId="0" borderId="12" xfId="2902" applyNumberFormat="1" applyFont="1" applyFill="1" applyBorder="1" applyAlignment="1">
      <alignment horizontal="center" vertical="center"/>
    </xf>
    <xf numFmtId="258" fontId="0" fillId="93" borderId="0" xfId="0" applyNumberFormat="1" applyFill="1" applyAlignment="1">
      <alignment horizontal="center" vertical="center"/>
    </xf>
    <xf numFmtId="3" fontId="0" fillId="0" borderId="76" xfId="0" applyNumberFormat="1" applyBorder="1" applyAlignment="1">
      <alignment horizontal="center" vertical="center"/>
    </xf>
    <xf numFmtId="3" fontId="0" fillId="93" borderId="0" xfId="0" applyNumberFormat="1" applyFill="1" applyAlignment="1">
      <alignment horizontal="center" vertical="center"/>
    </xf>
    <xf numFmtId="0" fontId="0" fillId="93" borderId="115" xfId="0" applyFill="1" applyBorder="1"/>
    <xf numFmtId="258" fontId="0" fillId="93" borderId="115" xfId="0" applyNumberFormat="1" applyFill="1" applyBorder="1" applyAlignment="1">
      <alignment horizontal="center" vertical="center"/>
    </xf>
    <xf numFmtId="164" fontId="0" fillId="93" borderId="115" xfId="0" applyNumberFormat="1" applyFill="1" applyBorder="1" applyAlignment="1">
      <alignment horizontal="center" vertical="center"/>
    </xf>
    <xf numFmtId="3" fontId="0" fillId="93" borderId="115" xfId="0" applyNumberFormat="1" applyFill="1" applyBorder="1" applyAlignment="1">
      <alignment horizontal="center" vertical="center"/>
    </xf>
    <xf numFmtId="9" fontId="0" fillId="93" borderId="115" xfId="1" applyFont="1" applyFill="1" applyBorder="1" applyAlignment="1">
      <alignment horizontal="center" vertical="center"/>
    </xf>
    <xf numFmtId="164" fontId="0" fillId="0" borderId="115" xfId="0" applyNumberFormat="1" applyBorder="1" applyAlignment="1">
      <alignment horizontal="center" vertical="center"/>
    </xf>
    <xf numFmtId="3" fontId="0" fillId="0" borderId="115" xfId="0" applyNumberFormat="1" applyBorder="1" applyAlignment="1">
      <alignment horizontal="center" vertical="center"/>
    </xf>
    <xf numFmtId="0" fontId="21" fillId="93" borderId="115" xfId="11840" applyFill="1" applyBorder="1"/>
    <xf numFmtId="0" fontId="248" fillId="91" borderId="115" xfId="0" applyFont="1" applyFill="1" applyBorder="1"/>
    <xf numFmtId="164" fontId="248" fillId="91" borderId="115" xfId="0" applyNumberFormat="1" applyFont="1" applyFill="1" applyBorder="1" applyAlignment="1">
      <alignment horizontal="center" vertical="center"/>
    </xf>
    <xf numFmtId="3" fontId="248" fillId="91" borderId="115" xfId="0" applyNumberFormat="1" applyFont="1" applyFill="1" applyBorder="1" applyAlignment="1">
      <alignment horizontal="center" vertical="center"/>
    </xf>
    <xf numFmtId="3" fontId="0" fillId="93" borderId="115" xfId="34645" applyNumberFormat="1" applyFont="1" applyFill="1" applyBorder="1" applyAlignment="1">
      <alignment horizontal="center" vertical="center"/>
    </xf>
    <xf numFmtId="0" fontId="0" fillId="99" borderId="115" xfId="0" applyFill="1" applyBorder="1"/>
    <xf numFmtId="164" fontId="0" fillId="99" borderId="115" xfId="0" applyNumberFormat="1" applyFill="1" applyBorder="1" applyAlignment="1">
      <alignment horizontal="center" vertical="center"/>
    </xf>
    <xf numFmtId="3" fontId="0" fillId="99" borderId="115" xfId="0" applyNumberFormat="1" applyFill="1" applyBorder="1" applyAlignment="1">
      <alignment horizontal="center" vertical="center"/>
    </xf>
    <xf numFmtId="0" fontId="21" fillId="99" borderId="115" xfId="11840" applyFill="1" applyBorder="1"/>
    <xf numFmtId="0" fontId="0" fillId="34" borderId="115" xfId="0" applyFill="1" applyBorder="1"/>
    <xf numFmtId="164" fontId="0" fillId="34" borderId="115" xfId="0" applyNumberFormat="1" applyFill="1" applyBorder="1" applyAlignment="1">
      <alignment horizontal="center" vertical="center"/>
    </xf>
    <xf numFmtId="3" fontId="0" fillId="34" borderId="115" xfId="0" applyNumberFormat="1" applyFill="1" applyBorder="1" applyAlignment="1">
      <alignment horizontal="center" vertical="center"/>
    </xf>
    <xf numFmtId="3" fontId="248" fillId="91" borderId="121" xfId="0" applyNumberFormat="1" applyFont="1" applyFill="1" applyBorder="1" applyAlignment="1">
      <alignment horizontal="center" vertical="center"/>
    </xf>
    <xf numFmtId="9" fontId="0" fillId="93" borderId="0" xfId="1" applyFont="1" applyFill="1" applyBorder="1" applyAlignment="1">
      <alignment horizontal="center" vertical="center"/>
    </xf>
    <xf numFmtId="0" fontId="2" fillId="96" borderId="114" xfId="11840" applyFont="1" applyFill="1" applyBorder="1" applyAlignment="1">
      <alignment vertical="center"/>
    </xf>
    <xf numFmtId="258" fontId="1" fillId="95" borderId="115" xfId="11840" applyNumberFormat="1" applyFont="1" applyFill="1" applyBorder="1" applyAlignment="1">
      <alignment horizontal="center" vertical="center"/>
    </xf>
    <xf numFmtId="258" fontId="1" fillId="95" borderId="115" xfId="11840" applyNumberFormat="1" applyFont="1" applyFill="1" applyBorder="1" applyAlignment="1">
      <alignment horizontal="center" vertical="top" wrapText="1"/>
    </xf>
    <xf numFmtId="3" fontId="1" fillId="95" borderId="115" xfId="2902" applyNumberFormat="1" applyFont="1" applyFill="1" applyBorder="1" applyAlignment="1">
      <alignment horizontal="center"/>
    </xf>
    <xf numFmtId="3" fontId="1" fillId="95" borderId="115" xfId="2902" applyNumberFormat="1" applyFont="1" applyFill="1" applyBorder="1" applyAlignment="1">
      <alignment horizontal="center" vertical="center"/>
    </xf>
    <xf numFmtId="258" fontId="0" fillId="95" borderId="115" xfId="11840" applyNumberFormat="1" applyFont="1" applyFill="1" applyBorder="1" applyAlignment="1">
      <alignment horizontal="center" vertical="center"/>
    </xf>
    <xf numFmtId="0" fontId="277" fillId="96" borderId="117" xfId="11840" applyFont="1" applyFill="1" applyBorder="1" applyAlignment="1">
      <alignment vertical="center"/>
    </xf>
    <xf numFmtId="0" fontId="2" fillId="100" borderId="115" xfId="0" applyFont="1" applyFill="1" applyBorder="1" applyAlignment="1">
      <alignment horizontal="center" vertical="center"/>
    </xf>
    <xf numFmtId="43" fontId="0" fillId="0" borderId="115" xfId="34645" applyFont="1" applyBorder="1" applyAlignment="1">
      <alignment horizontal="center" vertical="center"/>
    </xf>
    <xf numFmtId="18" fontId="0" fillId="0" borderId="0" xfId="0" applyNumberFormat="1"/>
    <xf numFmtId="0" fontId="2" fillId="94" borderId="120" xfId="11840" applyFont="1" applyFill="1" applyBorder="1" applyAlignment="1">
      <alignment vertical="center"/>
    </xf>
    <xf numFmtId="0" fontId="2" fillId="94" borderId="117" xfId="11840" applyFont="1" applyFill="1" applyBorder="1" applyAlignment="1">
      <alignment vertical="center"/>
    </xf>
    <xf numFmtId="0" fontId="2" fillId="33" borderId="109" xfId="0" applyFont="1" applyFill="1" applyBorder="1"/>
    <xf numFmtId="3" fontId="0" fillId="0" borderId="109" xfId="0" applyNumberFormat="1" applyBorder="1"/>
    <xf numFmtId="0" fontId="2" fillId="33" borderId="115" xfId="0" applyFont="1" applyFill="1" applyBorder="1" applyAlignment="1">
      <alignment horizontal="center" vertical="center"/>
    </xf>
    <xf numFmtId="0" fontId="2" fillId="91" borderId="109" xfId="0" applyFont="1" applyFill="1" applyBorder="1" applyAlignment="1">
      <alignment horizontal="center" vertical="center" wrapText="1"/>
    </xf>
    <xf numFmtId="258" fontId="0" fillId="0" borderId="109" xfId="0" applyNumberFormat="1" applyBorder="1" applyAlignment="1">
      <alignment horizontal="center" vertical="center"/>
    </xf>
    <xf numFmtId="258" fontId="0" fillId="92" borderId="109" xfId="0" applyNumberFormat="1" applyFill="1" applyBorder="1" applyAlignment="1">
      <alignment horizontal="center" vertical="center"/>
    </xf>
    <xf numFmtId="258" fontId="0" fillId="0" borderId="128" xfId="0" applyNumberFormat="1" applyBorder="1" applyAlignment="1">
      <alignment horizontal="center" vertical="center"/>
    </xf>
    <xf numFmtId="0" fontId="0" fillId="0" borderId="109" xfId="0" applyBorder="1" applyAlignment="1">
      <alignment horizontal="center" vertical="center"/>
    </xf>
    <xf numFmtId="258" fontId="0" fillId="0" borderId="129" xfId="0" applyNumberFormat="1" applyBorder="1" applyAlignment="1">
      <alignment horizontal="center" vertical="center"/>
    </xf>
    <xf numFmtId="258" fontId="0" fillId="0" borderId="130" xfId="0" applyNumberFormat="1" applyBorder="1" applyAlignment="1">
      <alignment horizontal="center" vertical="center"/>
    </xf>
    <xf numFmtId="0" fontId="2" fillId="91" borderId="115" xfId="0" applyFont="1" applyFill="1" applyBorder="1" applyAlignment="1">
      <alignment horizontal="center" vertical="center" wrapText="1"/>
    </xf>
    <xf numFmtId="258" fontId="1" fillId="0" borderId="112" xfId="11840" applyNumberFormat="1" applyFont="1" applyBorder="1" applyAlignment="1">
      <alignment horizontal="center" vertical="center"/>
    </xf>
    <xf numFmtId="258" fontId="1" fillId="0" borderId="89" xfId="11840" applyNumberFormat="1" applyFont="1" applyBorder="1" applyAlignment="1">
      <alignment horizontal="center" vertical="center"/>
    </xf>
    <xf numFmtId="258" fontId="1" fillId="0" borderId="13" xfId="11840" applyNumberFormat="1" applyFont="1" applyBorder="1" applyAlignment="1">
      <alignment horizontal="center" vertical="center"/>
    </xf>
    <xf numFmtId="258" fontId="1" fillId="0" borderId="108" xfId="11840" applyNumberFormat="1" applyFont="1" applyBorder="1" applyAlignment="1">
      <alignment horizontal="center" vertical="center"/>
    </xf>
    <xf numFmtId="258" fontId="1" fillId="0" borderId="109" xfId="11840" applyNumberFormat="1" applyFont="1" applyBorder="1" applyAlignment="1">
      <alignment horizontal="center" vertical="center"/>
    </xf>
    <xf numFmtId="258" fontId="1" fillId="95" borderId="110" xfId="11840" applyNumberFormat="1" applyFont="1" applyFill="1" applyBorder="1" applyAlignment="1">
      <alignment horizontal="center" vertical="center"/>
    </xf>
    <xf numFmtId="258" fontId="1" fillId="0" borderId="111" xfId="11840" applyNumberFormat="1" applyFont="1" applyBorder="1" applyAlignment="1">
      <alignment horizontal="center" vertical="center"/>
    </xf>
    <xf numFmtId="164" fontId="1" fillId="0" borderId="89" xfId="11840" applyNumberFormat="1" applyFont="1" applyBorder="1" applyAlignment="1">
      <alignment horizontal="center" vertical="center"/>
    </xf>
    <xf numFmtId="258" fontId="1" fillId="0" borderId="130" xfId="11840" applyNumberFormat="1" applyFont="1" applyBorder="1" applyAlignment="1">
      <alignment horizontal="center" vertical="center"/>
    </xf>
    <xf numFmtId="164" fontId="1" fillId="0" borderId="111" xfId="11840" applyNumberFormat="1" applyFont="1" applyBorder="1" applyAlignment="1">
      <alignment horizontal="center" vertical="center"/>
    </xf>
    <xf numFmtId="164" fontId="1" fillId="0" borderId="130" xfId="11840" applyNumberFormat="1" applyFont="1" applyBorder="1" applyAlignment="1">
      <alignment horizontal="center" vertical="center"/>
    </xf>
    <xf numFmtId="164" fontId="1" fillId="95" borderId="110" xfId="11840" applyNumberFormat="1" applyFont="1" applyFill="1" applyBorder="1" applyAlignment="1">
      <alignment horizontal="center" vertical="center"/>
    </xf>
    <xf numFmtId="258" fontId="1" fillId="95" borderId="109" xfId="11840" applyNumberFormat="1" applyFont="1" applyFill="1" applyBorder="1" applyAlignment="1">
      <alignment horizontal="center" vertical="center"/>
    </xf>
    <xf numFmtId="258" fontId="1" fillId="0" borderId="128" xfId="11840" applyNumberFormat="1" applyFont="1" applyBorder="1" applyAlignment="1">
      <alignment horizontal="center" vertical="center"/>
    </xf>
    <xf numFmtId="258" fontId="1" fillId="0" borderId="110" xfId="11840" applyNumberFormat="1" applyFont="1" applyBorder="1" applyAlignment="1">
      <alignment horizontal="center" vertical="center"/>
    </xf>
    <xf numFmtId="164" fontId="1" fillId="0" borderId="108" xfId="11840" applyNumberFormat="1" applyFont="1" applyBorder="1" applyAlignment="1">
      <alignment horizontal="center" vertical="center"/>
    </xf>
    <xf numFmtId="164" fontId="1" fillId="0" borderId="110" xfId="11840" applyNumberFormat="1" applyFont="1" applyBorder="1" applyAlignment="1">
      <alignment horizontal="center" vertical="center"/>
    </xf>
    <xf numFmtId="187" fontId="248" fillId="91" borderId="115" xfId="2902" applyFont="1" applyFill="1" applyBorder="1" applyAlignment="1">
      <alignment horizontal="center" vertical="center" wrapText="1"/>
    </xf>
    <xf numFmtId="261" fontId="0" fillId="0" borderId="115" xfId="0" applyNumberFormat="1" applyBorder="1" applyAlignment="1">
      <alignment horizontal="center" vertical="center"/>
    </xf>
    <xf numFmtId="258" fontId="1" fillId="0" borderId="115" xfId="11840" applyNumberFormat="1" applyFont="1" applyBorder="1" applyAlignment="1">
      <alignment horizontal="center" vertical="center" wrapText="1"/>
    </xf>
    <xf numFmtId="258" fontId="1" fillId="95" borderId="115" xfId="11840" applyNumberFormat="1" applyFont="1" applyFill="1" applyBorder="1" applyAlignment="1">
      <alignment horizontal="center" vertical="center" wrapText="1"/>
    </xf>
    <xf numFmtId="43" fontId="0" fillId="0" borderId="115" xfId="34645" applyFont="1" applyBorder="1"/>
    <xf numFmtId="43" fontId="0" fillId="0" borderId="0" xfId="0" applyNumberFormat="1"/>
    <xf numFmtId="3" fontId="1" fillId="0" borderId="115" xfId="2902" applyNumberFormat="1" applyFont="1" applyFill="1" applyBorder="1" applyAlignment="1">
      <alignment horizontal="center" vertical="center"/>
    </xf>
    <xf numFmtId="240" fontId="1" fillId="0" borderId="115" xfId="1" applyNumberFormat="1" applyFont="1" applyFill="1" applyBorder="1" applyAlignment="1">
      <alignment horizontal="center" vertical="center"/>
    </xf>
    <xf numFmtId="3" fontId="1" fillId="0" borderId="115" xfId="11840" applyNumberFormat="1" applyFont="1" applyBorder="1" applyAlignment="1">
      <alignment horizontal="center"/>
    </xf>
    <xf numFmtId="187" fontId="1" fillId="95" borderId="115" xfId="2902" applyFont="1" applyFill="1" applyBorder="1" applyAlignment="1">
      <alignment horizontal="center" vertical="center"/>
    </xf>
    <xf numFmtId="3" fontId="0" fillId="95" borderId="115" xfId="11840" applyNumberFormat="1" applyFont="1" applyFill="1" applyBorder="1" applyAlignment="1">
      <alignment horizontal="center"/>
    </xf>
    <xf numFmtId="240" fontId="1" fillId="95" borderId="115" xfId="1" applyNumberFormat="1" applyFont="1" applyFill="1" applyBorder="1" applyAlignment="1">
      <alignment horizontal="center" vertical="center"/>
    </xf>
    <xf numFmtId="187" fontId="0" fillId="0" borderId="115" xfId="2902" applyFont="1" applyFill="1" applyBorder="1" applyAlignment="1">
      <alignment horizontal="center" vertical="center"/>
    </xf>
    <xf numFmtId="3" fontId="0" fillId="0" borderId="115" xfId="11840" applyNumberFormat="1" applyFont="1" applyBorder="1" applyAlignment="1">
      <alignment horizontal="center" vertical="center"/>
    </xf>
    <xf numFmtId="3" fontId="1" fillId="95" borderId="115" xfId="11840" applyNumberFormat="1" applyFont="1" applyFill="1" applyBorder="1" applyAlignment="1">
      <alignment horizontal="center"/>
    </xf>
    <xf numFmtId="3" fontId="0" fillId="0" borderId="115" xfId="11840" applyNumberFormat="1" applyFont="1" applyBorder="1" applyAlignment="1">
      <alignment horizontal="center"/>
    </xf>
    <xf numFmtId="187" fontId="1" fillId="0" borderId="115" xfId="2902" applyFont="1" applyFill="1" applyBorder="1" applyAlignment="1">
      <alignment horizontal="center" vertical="center" wrapText="1"/>
    </xf>
    <xf numFmtId="3" fontId="1" fillId="0" borderId="115" xfId="2902" applyNumberFormat="1" applyFont="1" applyFill="1" applyBorder="1" applyAlignment="1">
      <alignment horizontal="center" vertical="center" wrapText="1"/>
    </xf>
    <xf numFmtId="3" fontId="1" fillId="0" borderId="115" xfId="11840" applyNumberFormat="1" applyFont="1" applyBorder="1" applyAlignment="1">
      <alignment horizontal="center" vertical="center" wrapText="1"/>
    </xf>
    <xf numFmtId="240" fontId="1" fillId="0" borderId="115" xfId="1" applyNumberFormat="1" applyFont="1" applyFill="1" applyBorder="1" applyAlignment="1">
      <alignment horizontal="center" vertical="center" wrapText="1"/>
    </xf>
    <xf numFmtId="187" fontId="0" fillId="0" borderId="115" xfId="2902" applyFont="1" applyFill="1" applyBorder="1" applyAlignment="1">
      <alignment horizontal="center" vertical="center" wrapText="1"/>
    </xf>
    <xf numFmtId="240" fontId="1" fillId="95" borderId="115" xfId="1" applyNumberFormat="1" applyFont="1" applyFill="1" applyBorder="1" applyAlignment="1">
      <alignment horizontal="center"/>
    </xf>
    <xf numFmtId="187" fontId="1" fillId="0" borderId="115" xfId="2902" applyFont="1" applyFill="1" applyBorder="1" applyAlignment="1">
      <alignment horizontal="center" vertical="top" wrapText="1"/>
    </xf>
    <xf numFmtId="189" fontId="1" fillId="0" borderId="115" xfId="2902" applyNumberFormat="1" applyFont="1" applyFill="1" applyBorder="1" applyAlignment="1">
      <alignment horizontal="center" vertical="center"/>
    </xf>
    <xf numFmtId="187" fontId="248" fillId="101" borderId="115" xfId="2902" applyFont="1" applyFill="1" applyBorder="1" applyAlignment="1">
      <alignment horizontal="center" vertical="center" wrapText="1"/>
    </xf>
    <xf numFmtId="3" fontId="248" fillId="101" borderId="115" xfId="2902" applyNumberFormat="1" applyFont="1" applyFill="1" applyBorder="1" applyAlignment="1">
      <alignment horizontal="center" vertical="center" wrapText="1"/>
    </xf>
    <xf numFmtId="3" fontId="248" fillId="101" borderId="115" xfId="11840" applyNumberFormat="1" applyFont="1" applyFill="1" applyBorder="1" applyAlignment="1">
      <alignment horizontal="center" vertical="center" wrapText="1"/>
    </xf>
    <xf numFmtId="3" fontId="248" fillId="100" borderId="115" xfId="11840" applyNumberFormat="1" applyFont="1" applyFill="1" applyBorder="1" applyAlignment="1">
      <alignment horizontal="center" vertical="center" wrapText="1"/>
    </xf>
    <xf numFmtId="0" fontId="248" fillId="100" borderId="115" xfId="11840" applyFont="1" applyFill="1" applyBorder="1" applyAlignment="1">
      <alignment horizontal="center" vertical="center" wrapText="1"/>
    </xf>
    <xf numFmtId="0" fontId="248" fillId="99" borderId="115" xfId="11840" applyFont="1" applyFill="1" applyBorder="1" applyAlignment="1">
      <alignment horizontal="center" vertical="center" wrapText="1"/>
    </xf>
    <xf numFmtId="0" fontId="248" fillId="96" borderId="115" xfId="11840" applyFont="1" applyFill="1" applyBorder="1" applyAlignment="1">
      <alignment horizontal="center" vertical="center" wrapText="1"/>
    </xf>
    <xf numFmtId="0" fontId="2" fillId="96" borderId="115" xfId="11840" applyFont="1" applyFill="1" applyBorder="1" applyAlignment="1">
      <alignment horizontal="center" vertical="center" wrapText="1"/>
    </xf>
    <xf numFmtId="17" fontId="2" fillId="96" borderId="115" xfId="11840" applyNumberFormat="1" applyFont="1" applyFill="1" applyBorder="1" applyAlignment="1">
      <alignment horizontal="left" vertical="center"/>
    </xf>
    <xf numFmtId="0" fontId="2" fillId="96" borderId="115" xfId="11840" applyFont="1" applyFill="1" applyBorder="1" applyAlignment="1">
      <alignment vertical="center"/>
    </xf>
    <xf numFmtId="258" fontId="0" fillId="0" borderId="12" xfId="11840" applyNumberFormat="1" applyFont="1" applyBorder="1" applyAlignment="1">
      <alignment horizontal="center" vertical="center"/>
    </xf>
    <xf numFmtId="258" fontId="0" fillId="0" borderId="115" xfId="11840" applyNumberFormat="1" applyFont="1" applyBorder="1" applyAlignment="1">
      <alignment horizontal="center" vertical="center"/>
    </xf>
    <xf numFmtId="0" fontId="248" fillId="91" borderId="115" xfId="2902" applyNumberFormat="1" applyFont="1" applyFill="1" applyBorder="1" applyAlignment="1">
      <alignment horizontal="center" vertical="center" wrapText="1"/>
    </xf>
    <xf numFmtId="0" fontId="1" fillId="95" borderId="115" xfId="11840" applyFont="1" applyFill="1" applyBorder="1" applyAlignment="1">
      <alignment horizontal="center" vertical="center"/>
    </xf>
    <xf numFmtId="43" fontId="0" fillId="0" borderId="0" xfId="34645" applyFont="1"/>
    <xf numFmtId="17" fontId="2" fillId="96" borderId="115" xfId="11840" applyNumberFormat="1" applyFont="1" applyFill="1" applyBorder="1" applyAlignment="1">
      <alignment horizontal="center" vertical="center"/>
    </xf>
    <xf numFmtId="0" fontId="2" fillId="96" borderId="115" xfId="11840" applyFont="1" applyFill="1" applyBorder="1" applyAlignment="1">
      <alignment horizontal="center" vertical="center"/>
    </xf>
    <xf numFmtId="17" fontId="2" fillId="34" borderId="115" xfId="11840" applyNumberFormat="1" applyFont="1" applyFill="1" applyBorder="1" applyAlignment="1">
      <alignment horizontal="center" vertical="center"/>
    </xf>
    <xf numFmtId="3" fontId="1" fillId="34" borderId="115" xfId="11840" applyNumberFormat="1" applyFont="1" applyFill="1" applyBorder="1" applyAlignment="1">
      <alignment horizontal="center" vertical="center"/>
    </xf>
    <xf numFmtId="0" fontId="0" fillId="34" borderId="115" xfId="0" applyFill="1" applyBorder="1" applyAlignment="1">
      <alignment horizontal="center" vertical="center"/>
    </xf>
    <xf numFmtId="0" fontId="0" fillId="34" borderId="0" xfId="0" applyFill="1" applyAlignment="1">
      <alignment horizontal="center" vertical="center"/>
    </xf>
    <xf numFmtId="0" fontId="1" fillId="34" borderId="115" xfId="11840" applyFont="1" applyFill="1" applyBorder="1" applyAlignment="1">
      <alignment horizontal="center" vertical="center"/>
    </xf>
    <xf numFmtId="43" fontId="0" fillId="0" borderId="0" xfId="34645" applyFont="1" applyAlignment="1">
      <alignment horizontal="center" vertical="center"/>
    </xf>
    <xf numFmtId="14" fontId="0" fillId="0" borderId="0" xfId="0" applyNumberFormat="1"/>
    <xf numFmtId="258" fontId="0" fillId="0" borderId="115" xfId="11840" applyNumberFormat="1" applyFont="1" applyBorder="1" applyAlignment="1">
      <alignment horizontal="center" vertical="top" wrapText="1"/>
    </xf>
    <xf numFmtId="258" fontId="0" fillId="95" borderId="115" xfId="11840" applyNumberFormat="1" applyFont="1" applyFill="1" applyBorder="1" applyAlignment="1">
      <alignment horizontal="center" vertical="top" wrapText="1"/>
    </xf>
    <xf numFmtId="258" fontId="0" fillId="0" borderId="115" xfId="11840" applyNumberFormat="1" applyFont="1" applyBorder="1" applyAlignment="1">
      <alignment horizontal="center" vertical="center" wrapText="1"/>
    </xf>
    <xf numFmtId="258" fontId="0" fillId="95" borderId="115" xfId="11840" applyNumberFormat="1" applyFont="1" applyFill="1" applyBorder="1" applyAlignment="1">
      <alignment horizontal="center" vertical="center" wrapText="1"/>
    </xf>
    <xf numFmtId="3" fontId="1" fillId="102" borderId="115" xfId="11840" applyNumberFormat="1" applyFont="1" applyFill="1" applyBorder="1" applyAlignment="1">
      <alignment horizontal="center" vertical="center"/>
    </xf>
    <xf numFmtId="9" fontId="0" fillId="0" borderId="0" xfId="1" applyFont="1"/>
    <xf numFmtId="258" fontId="274" fillId="0" borderId="109" xfId="0" applyNumberFormat="1" applyFont="1" applyBorder="1" applyAlignment="1">
      <alignment horizontal="center" vertical="center"/>
    </xf>
    <xf numFmtId="258" fontId="274" fillId="0" borderId="10" xfId="0" applyNumberFormat="1" applyFont="1" applyBorder="1" applyAlignment="1">
      <alignment horizontal="center" vertical="center"/>
    </xf>
    <xf numFmtId="258" fontId="274" fillId="0" borderId="78" xfId="0" applyNumberFormat="1" applyFont="1" applyBorder="1" applyAlignment="1">
      <alignment horizontal="center" vertical="center"/>
    </xf>
    <xf numFmtId="258" fontId="274" fillId="92" borderId="78" xfId="0" applyNumberFormat="1" applyFont="1" applyFill="1" applyBorder="1" applyAlignment="1">
      <alignment horizontal="center" vertical="center"/>
    </xf>
    <xf numFmtId="3" fontId="274" fillId="95" borderId="106" xfId="11840" applyNumberFormat="1" applyFont="1" applyFill="1" applyBorder="1" applyAlignment="1">
      <alignment horizontal="center"/>
    </xf>
    <xf numFmtId="3" fontId="274" fillId="95" borderId="117" xfId="11840" applyNumberFormat="1" applyFont="1" applyFill="1" applyBorder="1" applyAlignment="1">
      <alignment horizontal="center" vertical="center"/>
    </xf>
    <xf numFmtId="3" fontId="274" fillId="95" borderId="118" xfId="11840" applyNumberFormat="1" applyFont="1" applyFill="1" applyBorder="1" applyAlignment="1">
      <alignment horizontal="center" vertical="center"/>
    </xf>
    <xf numFmtId="3" fontId="274" fillId="95" borderId="119" xfId="11840" applyNumberFormat="1" applyFont="1" applyFill="1" applyBorder="1" applyAlignment="1">
      <alignment horizontal="center" vertical="center"/>
    </xf>
    <xf numFmtId="0" fontId="274" fillId="95" borderId="119" xfId="11840" applyFont="1" applyFill="1" applyBorder="1" applyAlignment="1">
      <alignment horizontal="center" vertical="center"/>
    </xf>
    <xf numFmtId="3" fontId="274" fillId="0" borderId="115" xfId="2902" applyNumberFormat="1" applyFont="1" applyFill="1" applyBorder="1" applyAlignment="1">
      <alignment horizontal="center"/>
    </xf>
    <xf numFmtId="3" fontId="1" fillId="103" borderId="86" xfId="2902" applyNumberFormat="1" applyFont="1" applyFill="1" applyBorder="1" applyAlignment="1">
      <alignment horizontal="center"/>
    </xf>
    <xf numFmtId="3" fontId="274" fillId="95" borderId="86" xfId="2902" applyNumberFormat="1" applyFont="1" applyFill="1" applyBorder="1" applyAlignment="1">
      <alignment horizontal="center"/>
    </xf>
    <xf numFmtId="0" fontId="248" fillId="96" borderId="12" xfId="11840" applyFont="1" applyFill="1" applyBorder="1" applyAlignment="1">
      <alignment horizontal="center" vertical="center" wrapText="1"/>
    </xf>
    <xf numFmtId="164" fontId="0" fillId="99" borderId="0" xfId="0" applyNumberFormat="1" applyFill="1" applyAlignment="1">
      <alignment horizontal="center" vertical="center"/>
    </xf>
    <xf numFmtId="0" fontId="0" fillId="0" borderId="115" xfId="0" applyBorder="1" applyAlignment="1">
      <alignment horizontal="center"/>
    </xf>
    <xf numFmtId="3" fontId="0" fillId="93" borderId="105" xfId="0" applyNumberFormat="1" applyFill="1" applyBorder="1" applyAlignment="1">
      <alignment horizontal="center" vertical="center"/>
    </xf>
    <xf numFmtId="164" fontId="0" fillId="0" borderId="0" xfId="0" applyNumberFormat="1"/>
    <xf numFmtId="10" fontId="274" fillId="95" borderId="119" xfId="1" applyNumberFormat="1" applyFont="1" applyFill="1" applyBorder="1" applyAlignment="1">
      <alignment horizontal="center"/>
    </xf>
    <xf numFmtId="0" fontId="0" fillId="104" borderId="115" xfId="0" applyFill="1" applyBorder="1" applyAlignment="1">
      <alignment horizontal="center" vertical="center"/>
    </xf>
    <xf numFmtId="240" fontId="0" fillId="93" borderId="115" xfId="1" applyNumberFormat="1" applyFont="1" applyFill="1" applyBorder="1" applyAlignment="1">
      <alignment horizontal="center" vertical="center"/>
    </xf>
    <xf numFmtId="3" fontId="0" fillId="104" borderId="115" xfId="0" applyNumberFormat="1" applyFill="1" applyBorder="1" applyAlignment="1">
      <alignment horizontal="center" vertical="center"/>
    </xf>
    <xf numFmtId="258" fontId="1" fillId="34" borderId="89" xfId="11840" applyNumberFormat="1" applyFont="1" applyFill="1" applyBorder="1" applyAlignment="1">
      <alignment horizontal="center" vertical="center"/>
    </xf>
  </cellXfs>
  <cellStyles count="34679">
    <cellStyle name="_x0005_" xfId="2" xr:uid="{00000000-0005-0000-0000-000000000000}"/>
    <cellStyle name=" 1" xfId="3" xr:uid="{00000000-0005-0000-0000-000001000000}"/>
    <cellStyle name="_x0005_ 10" xfId="4" xr:uid="{00000000-0005-0000-0000-000002000000}"/>
    <cellStyle name="_x0005_ 10 2" xfId="5" xr:uid="{00000000-0005-0000-0000-000003000000}"/>
    <cellStyle name="_x0005_ 10 3" xfId="6" xr:uid="{00000000-0005-0000-0000-000004000000}"/>
    <cellStyle name="_x0005_ 11" xfId="7" xr:uid="{00000000-0005-0000-0000-000005000000}"/>
    <cellStyle name="_x0005_ 12" xfId="8" xr:uid="{00000000-0005-0000-0000-000006000000}"/>
    <cellStyle name="_x0005_ 13" xfId="9" xr:uid="{00000000-0005-0000-0000-000007000000}"/>
    <cellStyle name="_x0005_ 14" xfId="10" xr:uid="{00000000-0005-0000-0000-000008000000}"/>
    <cellStyle name="_x0005_ 15" xfId="11" xr:uid="{00000000-0005-0000-0000-000009000000}"/>
    <cellStyle name="_x0005_ 16" xfId="12" xr:uid="{00000000-0005-0000-0000-00000A000000}"/>
    <cellStyle name="_x0005_ 17" xfId="13" xr:uid="{00000000-0005-0000-0000-00000B000000}"/>
    <cellStyle name="_x0005_ 18" xfId="14" xr:uid="{00000000-0005-0000-0000-00000C000000}"/>
    <cellStyle name="_x0005_ 19" xfId="15" xr:uid="{00000000-0005-0000-0000-00000D000000}"/>
    <cellStyle name="_x0005_ 19 2" xfId="16" xr:uid="{00000000-0005-0000-0000-00000E000000}"/>
    <cellStyle name="_x0005_ 19 3" xfId="17" xr:uid="{00000000-0005-0000-0000-00000F000000}"/>
    <cellStyle name="_x0005_ 2" xfId="18" xr:uid="{00000000-0005-0000-0000-000010000000}"/>
    <cellStyle name="_x0005_ 20" xfId="19" xr:uid="{00000000-0005-0000-0000-000011000000}"/>
    <cellStyle name="_x0005_ 21" xfId="20" xr:uid="{00000000-0005-0000-0000-000012000000}"/>
    <cellStyle name="_x0005_ 22" xfId="21" xr:uid="{00000000-0005-0000-0000-000013000000}"/>
    <cellStyle name="_x0005_ 23" xfId="22" xr:uid="{00000000-0005-0000-0000-000014000000}"/>
    <cellStyle name="_x0005_ 24" xfId="23" xr:uid="{00000000-0005-0000-0000-000015000000}"/>
    <cellStyle name="_x0005_ 25" xfId="24" xr:uid="{00000000-0005-0000-0000-000016000000}"/>
    <cellStyle name="_x0005_ 26" xfId="25" xr:uid="{00000000-0005-0000-0000-000017000000}"/>
    <cellStyle name="_x0005_ 27" xfId="26" xr:uid="{00000000-0005-0000-0000-000018000000}"/>
    <cellStyle name="_x0005_ 3" xfId="27" xr:uid="{00000000-0005-0000-0000-000019000000}"/>
    <cellStyle name="_x0005_ 4" xfId="28" xr:uid="{00000000-0005-0000-0000-00001A000000}"/>
    <cellStyle name="_x0005_ 5" xfId="29" xr:uid="{00000000-0005-0000-0000-00001B000000}"/>
    <cellStyle name="_x0005_ 6" xfId="30" xr:uid="{00000000-0005-0000-0000-00001C000000}"/>
    <cellStyle name="_x0005_ 7" xfId="31" xr:uid="{00000000-0005-0000-0000-00001D000000}"/>
    <cellStyle name="_x0005_ 7 2" xfId="32" xr:uid="{00000000-0005-0000-0000-00001E000000}"/>
    <cellStyle name="_x0005_ 8" xfId="33" xr:uid="{00000000-0005-0000-0000-00001F000000}"/>
    <cellStyle name="_x0005_ 9" xfId="34" xr:uid="{00000000-0005-0000-0000-000020000000}"/>
    <cellStyle name="&quot;Percent&quot;" xfId="35" xr:uid="{00000000-0005-0000-0000-000021000000}"/>
    <cellStyle name="??&amp;O?&amp;H?_x0008__x000f__x0007_?_x0007__x0001__x0001_" xfId="36" xr:uid="{00000000-0005-0000-0000-000022000000}"/>
    <cellStyle name="??&amp;O?&amp;H?_x0008_??_x0007__x0001__x0001_" xfId="37" xr:uid="{00000000-0005-0000-0000-000023000000}"/>
    <cellStyle name="?_x001d_??%U²u&amp;H²9_x0008_? s_x000a__x0007__x0001__x0001_" xfId="38" xr:uid="{00000000-0005-0000-0000-000024000000}"/>
    <cellStyle name="?_x001d_??%U²u&amp;H²9_x0008_? s_x000a__x0007__x0001__x0001_ 2" xfId="24071" xr:uid="{00000000-0005-0000-0000-000025000000}"/>
    <cellStyle name="?_x001d_??%U²u&amp;H²9_x0008_?_x0009_s_x000a__x0007__x0001__x0001_" xfId="39" xr:uid="{00000000-0005-0000-0000-000026000000}"/>
    <cellStyle name="???????" xfId="40" xr:uid="{00000000-0005-0000-0000-000027000000}"/>
    <cellStyle name="????????????" xfId="41" xr:uid="{00000000-0005-0000-0000-000028000000}"/>
    <cellStyle name="???????_BILL" xfId="42" xr:uid="{00000000-0005-0000-0000-000029000000}"/>
    <cellStyle name="??A? [0]_laroux_1_¸???™? " xfId="43" xr:uid="{00000000-0005-0000-0000-00002A000000}"/>
    <cellStyle name="??A?_laroux_1_¸???™? " xfId="44" xr:uid="{00000000-0005-0000-0000-00002B000000}"/>
    <cellStyle name="?”´?_?¼??¤´_¸???™? " xfId="45" xr:uid="{00000000-0005-0000-0000-00002C000000}"/>
    <cellStyle name="?曹%U?&amp;H?_x0008_?s_x000a__x0007__x0001__x0001_" xfId="46" xr:uid="{00000000-0005-0000-0000-00002D000000}"/>
    <cellStyle name="?曹%U?&amp;H?_x0008_?s_x000a__x0007__x0001__x0001_ 2" xfId="24072" xr:uid="{00000000-0005-0000-0000-00002E000000}"/>
    <cellStyle name="_x0005__0607 - Nozha Schematic (update 25-7-07 )" xfId="47" xr:uid="{00000000-0005-0000-0000-00002F000000}"/>
    <cellStyle name="_x0005__0607 - Nozha Schematic (update 25-7-07 )_07-11_071029_AlexCityCentreSchematicTakeoff_#01" xfId="48" xr:uid="{00000000-0005-0000-0000-000030000000}"/>
    <cellStyle name="_x0005__0607 - Nozha Schematic (update 25-7-07 )_MCC-Splash- BOQ-Final" xfId="49" xr:uid="{00000000-0005-0000-0000-000031000000}"/>
    <cellStyle name="_x0005__0607 - Nozha Schematic (update 25-7-07 )_MCC-Splash- BOQ-Final_Final Alex BOQ'S Rev01-darft" xfId="50" xr:uid="{00000000-0005-0000-0000-000032000000}"/>
    <cellStyle name="_x0005__0607 - Nozha Schematic (update 25-7-07 )_MCC-Splash- BOQ-Final_Final Draft Alex BOQ'S 4-3-08" xfId="51" xr:uid="{00000000-0005-0000-0000-000033000000}"/>
    <cellStyle name="_x0005__0607 - Nozha Schematic Cost Estimate # 1 (DRAFT)" xfId="52" xr:uid="{00000000-0005-0000-0000-000034000000}"/>
    <cellStyle name="_x0005__0607 - Nozha Schematic Cost Estimate # 1 (DRAFT)_0607 - Nozha Schematic Cost Estimate # 2.2" xfId="53" xr:uid="{00000000-0005-0000-0000-000035000000}"/>
    <cellStyle name="_x0005__0607 - Nozha Schematic Cost Estimate # 1 (DRAFT)_0607 - Nozha Schematic Cost Estimate # 2.2_Final Alex BOQ'S Rev01-darft" xfId="54" xr:uid="{00000000-0005-0000-0000-000036000000}"/>
    <cellStyle name="_x0005__0607 - Nozha Schematic Cost Estimate # 1 (DRAFT)_0607 - Nozha Schematic Cost Estimate # 2.2_Final Draft Alex BOQ'S 4-3-08" xfId="55" xr:uid="{00000000-0005-0000-0000-000037000000}"/>
    <cellStyle name="_x0005__0607 - Nozha Schematic Cost Estimate # 1 (DRAFT)_0609 - CFC Structure Take off  - #00 (PERSON INETIAL)" xfId="56" xr:uid="{00000000-0005-0000-0000-000038000000}"/>
    <cellStyle name="_x0005__0607 - Nozha Schematic Cost Estimate # 1 (DRAFT)_0609 - CFC Structure Take off  - #00 (Reem)" xfId="57" xr:uid="{00000000-0005-0000-0000-000039000000}"/>
    <cellStyle name="_x0005__0607 - Nozha Schematic Cost Estimate # 1 (DRAFT)_0612 - Nasr City CentreSchematic Cost Estimate  - #00 (3)" xfId="58" xr:uid="{00000000-0005-0000-0000-00003A000000}"/>
    <cellStyle name="_x0005__0607 - Nozha Schematic Cost Estimate # 1 (DRAFT)_0612 - Nasr Schematic Cost Estimate # 1 - V.0" xfId="59" xr:uid="{00000000-0005-0000-0000-00003B000000}"/>
    <cellStyle name="_x0005__0607 - Nozha Schematic Cost Estimate # 1 (DRAFT)_0612 - Nasr Schematic Cost Estimate # 1 - V.0_071023-0713-MarassiPrelimCostEst#4" xfId="60" xr:uid="{00000000-0005-0000-0000-00003C000000}"/>
    <cellStyle name="_x0005__0607 - Nozha Schematic Cost Estimate # 1 (DRAFT)_0612 - Nasr Schematic Cost Estimate # 1 - V.0_07-11_071029_AlexCityCentreSchematicTakeoff_#01" xfId="61" xr:uid="{00000000-0005-0000-0000-00003D000000}"/>
    <cellStyle name="_x0005__0607 - Nozha Schematic Cost Estimate # 1 (DRAFT)_0612 - Nasr Schematic Cost Estimate # 1 - V.0_MCC-Splash- BOQ-Final" xfId="62" xr:uid="{00000000-0005-0000-0000-00003E000000}"/>
    <cellStyle name="_x0005__0607 - Nozha Schematic Cost Estimate # 1 (DRAFT)_0612 - Nasr Schematic Cost Estimate # 1 - V.0_MCC-Splash- BOQ-Final_Final Alex BOQ'S Rev01-darft" xfId="63" xr:uid="{00000000-0005-0000-0000-00003F000000}"/>
    <cellStyle name="_x0005__0607 - Nozha Schematic Cost Estimate # 1 (DRAFT)_0612 - Nasr Schematic Cost Estimate # 1 - V.0_MCC-Splash- BOQ-Final_Final Draft Alex BOQ'S 4-3-08" xfId="64" xr:uid="{00000000-0005-0000-0000-000040000000}"/>
    <cellStyle name="_x0005__0607 - Nozha Schematic Cost Estimate # 1 (DRAFT)_071003 - 0709 - UptownCairoCost Estimate-UPDATE 1.4'" xfId="65" xr:uid="{00000000-0005-0000-0000-000041000000}"/>
    <cellStyle name="_x0005__0607 - Nozha Schematic Cost Estimate # 1 (DRAFT)_071019-MarassiPrelimCostEst#4R" xfId="66" xr:uid="{00000000-0005-0000-0000-000042000000}"/>
    <cellStyle name="_x0005__0607 - Nozha Schematic Cost Estimate # 1 (DRAFT)_071019-MarassiPrelimCostEst#5" xfId="67" xr:uid="{00000000-0005-0000-0000-000043000000}"/>
    <cellStyle name="_x0005__0607 - Nozha Schematic Cost Estimate # 1 (DRAFT)_071019-MarassiPrelimCostEst3" xfId="68" xr:uid="{00000000-0005-0000-0000-000044000000}"/>
    <cellStyle name="_x0005__0607 - Nozha Schematic Cost Estimate # 1 (DRAFT)_07-11 - Alex City CentreSchematic Cost Estimate  - #01" xfId="69" xr:uid="{00000000-0005-0000-0000-000045000000}"/>
    <cellStyle name="_x0005__0607 - Nozha Schematic Cost Estimate # 1 (DRAFT)_0713 - MARASSI -Town House" xfId="70" xr:uid="{00000000-0005-0000-0000-000046000000}"/>
    <cellStyle name="_x0005__0607 - Nozha Schematic Cost Estimate # 1 (DRAFT)_N.C.C STRUC. SUMMARY" xfId="71" xr:uid="{00000000-0005-0000-0000-000047000000}"/>
    <cellStyle name="_x0005__0607 - Nozha Schematic Cost Estimate # 1 (DRAFT)_N.C.C STRUC. SUMMARY_071023-0713-MarassiPrelimCostEst#4" xfId="72" xr:uid="{00000000-0005-0000-0000-000048000000}"/>
    <cellStyle name="_x0005__0607 - Nozha Schematic Cost Estimate # 1 (DRAFT)_N.C.C STRUC. SUMMARY_07-11_071029_AlexCityCentreSchematicTakeoff_#01" xfId="73" xr:uid="{00000000-0005-0000-0000-000049000000}"/>
    <cellStyle name="_x0005__0607 - Nozha Schematic Cost Estimate # 1 (DRAFT)_N.C.C STRUC. SUMMARY_MCC-Splash- BOQ-Final" xfId="74" xr:uid="{00000000-0005-0000-0000-00004A000000}"/>
    <cellStyle name="_x0005__0607 - Nozha Schematic Cost Estimate # 1 (DRAFT)_N.C.C STRUC. SUMMARY_MCC-Splash- BOQ-Final_Final Alex BOQ'S Rev01-darft" xfId="75" xr:uid="{00000000-0005-0000-0000-00004B000000}"/>
    <cellStyle name="_x0005__0607 - Nozha Schematic Cost Estimate # 1 (DRAFT)_N.C.C STRUC. SUMMARY_MCC-Splash- BOQ-Final_Final Draft Alex BOQ'S 4-3-08" xfId="76" xr:uid="{00000000-0005-0000-0000-00004C000000}"/>
    <cellStyle name="_x0005__0607 - Nozha Schematic Cost Estimate # 2" xfId="77" xr:uid="{00000000-0005-0000-0000-00004D000000}"/>
    <cellStyle name="_x0005__0607 - Nozha Schematic Cost Estimate # 2.2" xfId="78" xr:uid="{00000000-0005-0000-0000-00004E000000}"/>
    <cellStyle name="_x0005__0607 - Nozha Schematic Cost Estimate # 2.2(b2)" xfId="79" xr:uid="{00000000-0005-0000-0000-00004F000000}"/>
    <cellStyle name="_x0005__0607 - Nozha Schematic Cost Estimate # 2.2(b2)_07-11_071029_AlexCityCentreSchematicTakeoff_#01" xfId="80" xr:uid="{00000000-0005-0000-0000-000050000000}"/>
    <cellStyle name="_x0005__0607 - Nozha Schematic Cost Estimate # 2.2(b2)_MCC-Splash- BOQ-Final" xfId="81" xr:uid="{00000000-0005-0000-0000-000051000000}"/>
    <cellStyle name="_x0005__0607 - Nozha Schematic Cost Estimate # 2.2(b2)_MCC-Splash- BOQ-Final_Final Alex BOQ'S Rev01-darft" xfId="82" xr:uid="{00000000-0005-0000-0000-000052000000}"/>
    <cellStyle name="_x0005__0607 - Nozha Schematic Cost Estimate # 2.2(b2)_MCC-Splash- BOQ-Final_Final Draft Alex BOQ'S 4-3-08" xfId="83" xr:uid="{00000000-0005-0000-0000-000053000000}"/>
    <cellStyle name="_x0005__0607 - Nozha Schematic Cost Estimate # 2.2_07-11_071029_AlexCityCentreSchematicTakeoff_#01" xfId="84" xr:uid="{00000000-0005-0000-0000-000054000000}"/>
    <cellStyle name="_x0005__0607 - Nozha Schematic Cost Estimate # 2.2_MCC-Splash- BOQ-Final" xfId="85" xr:uid="{00000000-0005-0000-0000-000055000000}"/>
    <cellStyle name="_x0005__0607 - Nozha Schematic Cost Estimate # 2.2_MCC-Splash- BOQ-Final_Final Alex BOQ'S Rev01-darft" xfId="86" xr:uid="{00000000-0005-0000-0000-000056000000}"/>
    <cellStyle name="_x0005__0607 - Nozha Schematic Cost Estimate # 2.2_MCC-Splash- BOQ-Final_Final Draft Alex BOQ'S 4-3-08" xfId="87" xr:uid="{00000000-0005-0000-0000-000057000000}"/>
    <cellStyle name="_x0005__0607 - Nozha Schematic Cost Estimate # 2_071019-MarassiPrelimCostEst#4R" xfId="88" xr:uid="{00000000-0005-0000-0000-000058000000}"/>
    <cellStyle name="_x0005__0607 - Nozha Schematic Cost Estimate # 2_071019-MarassiPrelimCostEst#5" xfId="89" xr:uid="{00000000-0005-0000-0000-000059000000}"/>
    <cellStyle name="_x0005__0607 - Nozha Schematic Cost Estimate # 2_071019-MarassiPrelimCostEst3" xfId="90" xr:uid="{00000000-0005-0000-0000-00005A000000}"/>
    <cellStyle name="_x0005__0607 - Nozha Schematic Cost Estimate # 2_071023-0713-MarassiPrelimCostEst#4" xfId="91" xr:uid="{00000000-0005-0000-0000-00005B000000}"/>
    <cellStyle name="_x0005__0607 - Nozha Schematic Cost Estimate # 2_07-11_071029_AlexCityCentreSchematicTakeoff_#01" xfId="92" xr:uid="{00000000-0005-0000-0000-00005C000000}"/>
    <cellStyle name="_x0005__0607 - Nozha Schematic Cost Estimate # 2_MCC-Splash- BOQ-Final" xfId="93" xr:uid="{00000000-0005-0000-0000-00005D000000}"/>
    <cellStyle name="_x0005__0607 - Nozha Schematic Cost Estimate # 2_MCC-Splash- BOQ-Final_Final Alex BOQ'S Rev01-darft" xfId="94" xr:uid="{00000000-0005-0000-0000-00005E000000}"/>
    <cellStyle name="_x0005__0607 - Nozha Schematic Cost Estimate # 2_MCC-Splash- BOQ-Final_Final Draft Alex BOQ'S 4-3-08" xfId="95" xr:uid="{00000000-0005-0000-0000-00005F000000}"/>
    <cellStyle name="_x0005__0607 - Nozha Schematic Cost Estimate # HSA" xfId="96" xr:uid="{00000000-0005-0000-0000-000060000000}"/>
    <cellStyle name="_x0005__0607 - Nozha Schematic Cost Estimate # HSA_071019-MarassiPrelimCostEst#4R" xfId="97" xr:uid="{00000000-0005-0000-0000-000061000000}"/>
    <cellStyle name="_x0005__0607 - Nozha Schematic Cost Estimate # HSA_071019-MarassiPrelimCostEst#5" xfId="98" xr:uid="{00000000-0005-0000-0000-000062000000}"/>
    <cellStyle name="_x0005__0607 - Nozha Schematic Cost Estimate # HSA_071019-MarassiPrelimCostEst3" xfId="99" xr:uid="{00000000-0005-0000-0000-000063000000}"/>
    <cellStyle name="_x0005__0607 - Nozha Schematic Cost Estimate # HSA_071023-0713-MarassiPrelimCostEst#4" xfId="100" xr:uid="{00000000-0005-0000-0000-000064000000}"/>
    <cellStyle name="_x0005__0607 - Nozha Schematic Cost Estimate # HSA_07-11_071029_AlexCityCentreSchematicTakeoff_#01" xfId="101" xr:uid="{00000000-0005-0000-0000-000065000000}"/>
    <cellStyle name="_x0005__0607 - Nozha Schematic Cost Estimate # HSA_MCC-Splash- BOQ-Final" xfId="102" xr:uid="{00000000-0005-0000-0000-000066000000}"/>
    <cellStyle name="_x0005__0607 - Nozha Schematic Cost Estimate # HSA_MCC-Splash- BOQ-Final_Final Alex BOQ'S Rev01-darft" xfId="103" xr:uid="{00000000-0005-0000-0000-000067000000}"/>
    <cellStyle name="_x0005__0607 - Nozha Schematic Cost Estimate # HSA_MCC-Splash- BOQ-Final_Final Draft Alex BOQ'S 4-3-08" xfId="104" xr:uid="{00000000-0005-0000-0000-000068000000}"/>
    <cellStyle name="_x0005__0607 - Nozha Schematic Cost Estimate(external inside )" xfId="105" xr:uid="{00000000-0005-0000-0000-000069000000}"/>
    <cellStyle name="_x0005__0607 - Nozha Schematic Cost Estimate(external inside )_07-11_071029_AlexCityCentreSchematicTakeoff_#01" xfId="106" xr:uid="{00000000-0005-0000-0000-00006A000000}"/>
    <cellStyle name="_x0005__0607 - Nozha Schematic Cost Estimate(external inside )_MCC-Splash- BOQ-Final" xfId="107" xr:uid="{00000000-0005-0000-0000-00006B000000}"/>
    <cellStyle name="_x0005__0607 - Nozha Schematic Cost Estimate(external inside )_MCC-Splash- BOQ-Final_Final Alex BOQ'S Rev01-darft" xfId="108" xr:uid="{00000000-0005-0000-0000-00006C000000}"/>
    <cellStyle name="_x0005__0607 - Nozha Schematic Cost Estimate(external inside )_MCC-Splash- BOQ-Final_Final Draft Alex BOQ'S 4-3-08" xfId="109" xr:uid="{00000000-0005-0000-0000-00006D000000}"/>
    <cellStyle name="_x0005__0607 - Nozha Schematic Cost Estimate(external saveing )" xfId="110" xr:uid="{00000000-0005-0000-0000-00006E000000}"/>
    <cellStyle name="_x0005__0607 - Nozha Schematic Cost Estimate(external saveing )_07-11_071029_AlexCityCentreSchematicTakeoff_#01" xfId="111" xr:uid="{00000000-0005-0000-0000-00006F000000}"/>
    <cellStyle name="_x0005__0607 - Nozha Schematic Cost Estimate(external saveing )_MCC-Splash- BOQ-Final" xfId="112" xr:uid="{00000000-0005-0000-0000-000070000000}"/>
    <cellStyle name="_x0005__0607 - Nozha Schematic Cost Estimate(external saveing )_MCC-Splash- BOQ-Final_Final Alex BOQ'S Rev01-darft" xfId="113" xr:uid="{00000000-0005-0000-0000-000071000000}"/>
    <cellStyle name="_x0005__0607 - Nozha Schematic Cost Estimate(external saveing )_MCC-Splash- BOQ-Final_Final Draft Alex BOQ'S 4-3-08" xfId="114" xr:uid="{00000000-0005-0000-0000-000072000000}"/>
    <cellStyle name="_x0005__0609 - CFC - 60% Schematic Design Stage - Cost Estimate # 1 - V.0" xfId="115" xr:uid="{00000000-0005-0000-0000-000073000000}"/>
    <cellStyle name="_x0005__0609 - CFC - 60% Schematic Design Stage - Cost Estimate # 1 - V.0_071019-MarassiPrelimCostEst#4R" xfId="116" xr:uid="{00000000-0005-0000-0000-000074000000}"/>
    <cellStyle name="_x0005__0609 - CFC - 60% Schematic Design Stage - Cost Estimate # 1 - V.0_071019-MarassiPrelimCostEst#5" xfId="117" xr:uid="{00000000-0005-0000-0000-000075000000}"/>
    <cellStyle name="_x0005__0609 - CFC - 60% Schematic Design Stage - Cost Estimate # 1 - V.0_071019-MarassiPrelimCostEst3" xfId="118" xr:uid="{00000000-0005-0000-0000-000076000000}"/>
    <cellStyle name="_x0005__0609 - CFC Structure Take off  - #00 (PERSON INETIAL)" xfId="119" xr:uid="{00000000-0005-0000-0000-000077000000}"/>
    <cellStyle name="_x0005__0609 - CFC Structure Take off  - #00 (PERSON INETIAL)_071019-MarassiPrelimCostEst#4R" xfId="120" xr:uid="{00000000-0005-0000-0000-000078000000}"/>
    <cellStyle name="_x0005__0609 - CFC Structure Take off  - #00 (PERSON INETIAL)_071019-MarassiPrelimCostEst#5" xfId="121" xr:uid="{00000000-0005-0000-0000-000079000000}"/>
    <cellStyle name="_x0005__0609 - CFC Structure Take off  - #00 (PERSON INETIAL)_071019-MarassiPrelimCostEst3" xfId="122" xr:uid="{00000000-0005-0000-0000-00007A000000}"/>
    <cellStyle name="_x0005__0609 - CFC Structure Take off  - #00 (Reem)" xfId="123" xr:uid="{00000000-0005-0000-0000-00007B000000}"/>
    <cellStyle name="_x0005__0609 - CFC Structure Take off  - #00 (Reem)_071019-MarassiPrelimCostEst#4R" xfId="124" xr:uid="{00000000-0005-0000-0000-00007C000000}"/>
    <cellStyle name="_x0005__0609 - CFC Structure Take off  - #00 (Reem)_071019-MarassiPrelimCostEst#5" xfId="125" xr:uid="{00000000-0005-0000-0000-00007D000000}"/>
    <cellStyle name="_x0005__0609 - CFC Structure Take off  - #00 (Reem)_071019-MarassiPrelimCostEst3" xfId="126" xr:uid="{00000000-0005-0000-0000-00007E000000}"/>
    <cellStyle name="_x0005__0612 - Nasr City CentreSchematic Cost Estimate  - #00" xfId="127" xr:uid="{00000000-0005-0000-0000-00007F000000}"/>
    <cellStyle name="_x0005__0612 - Nasr City CentreSchematic Cost Estimate  - #00 (3)" xfId="128" xr:uid="{00000000-0005-0000-0000-000080000000}"/>
    <cellStyle name="_x0005__0612 - Nasr City CentreSchematic Cost Estimate  - #00 (3)_071019-MarassiPrelimCostEst#4R" xfId="129" xr:uid="{00000000-0005-0000-0000-000081000000}"/>
    <cellStyle name="_x0005__0612 - Nasr City CentreSchematic Cost Estimate  - #00 (3)_071019-MarassiPrelimCostEst#5" xfId="130" xr:uid="{00000000-0005-0000-0000-000082000000}"/>
    <cellStyle name="_x0005__0612 - Nasr City CentreSchematic Cost Estimate  - #00 (3)_071019-MarassiPrelimCostEst3" xfId="131" xr:uid="{00000000-0005-0000-0000-000083000000}"/>
    <cellStyle name="_x0005__0612 - Nasr City CentreSchematic Cost Estimate  - #00_071003 - 0709 - UptownCairoCost Estimate-UPDATE 1.4'" xfId="132" xr:uid="{00000000-0005-0000-0000-000084000000}"/>
    <cellStyle name="_x0005__0612 - Nasr City CentreSchematic Cost Estimate  - #00_071019-MarassiPrelimCostEst#4R" xfId="133" xr:uid="{00000000-0005-0000-0000-000085000000}"/>
    <cellStyle name="_x0005__0612 - Nasr City CentreSchematic Cost Estimate  - #00_071019-MarassiPrelimCostEst#5" xfId="134" xr:uid="{00000000-0005-0000-0000-000086000000}"/>
    <cellStyle name="_x0005__0612 - Nasr City CentreSchematic Cost Estimate  - #00_071019-MarassiPrelimCostEst3" xfId="135" xr:uid="{00000000-0005-0000-0000-000087000000}"/>
    <cellStyle name="_x0005__0612 - Nasr City CentreSchematic Cost Estimate  - #00_071023-0713-MarassiPrelimCostEst#4" xfId="136" xr:uid="{00000000-0005-0000-0000-000088000000}"/>
    <cellStyle name="_x0005__0612 - Nasr City CentreSchematic Cost Estimate  - #00_07-11_071029_AlexCityCentreSchematicTakeoff_#01" xfId="137" xr:uid="{00000000-0005-0000-0000-000089000000}"/>
    <cellStyle name="_x0005__0612 - Nasr City CentreSchematic Cost Estimate  - #00_0713 - MARASSI -Town House" xfId="138" xr:uid="{00000000-0005-0000-0000-00008A000000}"/>
    <cellStyle name="_x0005__0612 - Nasr City CentreSchematic Cost Estimate  - #00_MCC-Splash- BOQ-Final" xfId="139" xr:uid="{00000000-0005-0000-0000-00008B000000}"/>
    <cellStyle name="_x0005__0612 - Nasr City CentreSchematic Cost Estimate  - #00_MCC-Splash- BOQ-Final_Final Alex BOQ'S Rev01-darft" xfId="140" xr:uid="{00000000-0005-0000-0000-00008C000000}"/>
    <cellStyle name="_x0005__0612 - Nasr City CentreSchematic Cost Estimate  - #00_MCC-Splash- BOQ-Final_Final Draft Alex BOQ'S 4-3-08" xfId="141" xr:uid="{00000000-0005-0000-0000-00008D000000}"/>
    <cellStyle name="_x0005__071003 - 0709 - UptownCairoCost Estimate-UPDATE 1.4'" xfId="142" xr:uid="{00000000-0005-0000-0000-00008E000000}"/>
    <cellStyle name="_x0005__071017 - 0713 - Marassi - Cost EstimateAssumed(as sent)" xfId="143" xr:uid="{00000000-0005-0000-0000-00008F000000}"/>
    <cellStyle name="_x0005__071019-MarassiPrelimCostEst#4R" xfId="144" xr:uid="{00000000-0005-0000-0000-000090000000}"/>
    <cellStyle name="_x0005__071019-MarassiPrelimCostEst#5" xfId="145" xr:uid="{00000000-0005-0000-0000-000091000000}"/>
    <cellStyle name="_x0005__071019-MarassiPrelimCostEst3" xfId="146" xr:uid="{00000000-0005-0000-0000-000092000000}"/>
    <cellStyle name="_x0005__071023-0713-MarassiPrelimCostEst#4" xfId="147" xr:uid="{00000000-0005-0000-0000-000093000000}"/>
    <cellStyle name="_x0005__07-11 - Alex City CentreSchematic Cost Estimate  - #01" xfId="148" xr:uid="{00000000-0005-0000-0000-000094000000}"/>
    <cellStyle name="_x0005__07-11 - Alex City CentreSchematic Cost Estimate  - #01 2" xfId="149" xr:uid="{00000000-0005-0000-0000-000095000000}"/>
    <cellStyle name="_x0005__07-11 - Alex City CentreSchematic Cost Estimate  - #01 2_Final Alex BOQ'S Rev01-darft" xfId="150" xr:uid="{00000000-0005-0000-0000-000096000000}"/>
    <cellStyle name="_x0005__07-11 - Alex City CentreSchematic Cost Estimate  - #01 2_Final Draft Alex BOQ'S 4-3-08" xfId="151" xr:uid="{00000000-0005-0000-0000-000097000000}"/>
    <cellStyle name="_x0005__07-11 - Alex City CentreSchematic Cost Estimate  - #01_Final Alex BOQ'S Rev01-darft" xfId="152" xr:uid="{00000000-0005-0000-0000-000098000000}"/>
    <cellStyle name="_x0005__07-11 - Alex City CentreSchematic Cost Estimate  - #01_Final Draft Alex BOQ'S 4-3-08" xfId="153" xr:uid="{00000000-0005-0000-0000-000099000000}"/>
    <cellStyle name="_x0005__07-11_071029_AlexCityCentreSchematicTakeoff_#01" xfId="154" xr:uid="{00000000-0005-0000-0000-00009A000000}"/>
    <cellStyle name="_x0005__0713 - MARASSI -Town House" xfId="155" xr:uid="{00000000-0005-0000-0000-00009B000000}"/>
    <cellStyle name="_x0005__0719 - ARABIYA - AAC - Email Input" xfId="156" xr:uid="{00000000-0005-0000-0000-00009C000000}"/>
    <cellStyle name="_x0005__0719 - ARABIYA - AAC - Email Input_071019-MarassiPrelimCostEst#4R" xfId="157" xr:uid="{00000000-0005-0000-0000-00009D000000}"/>
    <cellStyle name="_x0005__0719 - ARABIYA - AAC - Email Input_071019-MarassiPrelimCostEst#5" xfId="158" xr:uid="{00000000-0005-0000-0000-00009E000000}"/>
    <cellStyle name="_x0005__0719 - ARABIYA - AAC - Email Input_071019-MarassiPrelimCostEst3" xfId="159" xr:uid="{00000000-0005-0000-0000-00009F000000}"/>
    <cellStyle name="_1-Collected Bill of Quantities" xfId="160" xr:uid="{00000000-0005-0000-0000-0000A0000000}"/>
    <cellStyle name="_x0005__1-Collected Bill of Quantities" xfId="161" xr:uid="{00000000-0005-0000-0000-0000A1000000}"/>
    <cellStyle name="_x0005__1-Collected Bill of Quantities_Book1" xfId="162" xr:uid="{00000000-0005-0000-0000-0000A2000000}"/>
    <cellStyle name="_x0005__1-Collected Bill of Quantities_DAMAC BOQ 16-2-09" xfId="163" xr:uid="{00000000-0005-0000-0000-0000A3000000}"/>
    <cellStyle name="_x0005__1-Collected Bill of Quantities_DAMAC BOQ 21-2-09" xfId="164" xr:uid="{00000000-0005-0000-0000-0000A4000000}"/>
    <cellStyle name="_x0005__1-Collected Bill of Quantities_Electromechanical BOQs Offer" xfId="165" xr:uid="{00000000-0005-0000-0000-0000A5000000}"/>
    <cellStyle name="_x0005__1-Collected Bill of Quantities_Falcon Hotel Study" xfId="166" xr:uid="{00000000-0005-0000-0000-0000A6000000}"/>
    <cellStyle name="_x0005__1-Collected Bill of Quantities_Falcon Hotel Study 16.01.2011" xfId="167" xr:uid="{00000000-0005-0000-0000-0000A7000000}"/>
    <cellStyle name="_x0005__1-Collected Bill of Quantities_Falcon Hotel Study." xfId="168" xr:uid="{00000000-0005-0000-0000-0000A8000000}"/>
    <cellStyle name="_x0005__1-Collected Bill of Quantities_Toilet Accessories Quantity Survey" xfId="169" xr:uid="{00000000-0005-0000-0000-0000A9000000}"/>
    <cellStyle name="_x0005__20070616-0709-Landscape Rates Breakdown" xfId="170" xr:uid="{00000000-0005-0000-0000-0000AA000000}"/>
    <cellStyle name="_x0005__20070616-0709-Landscape Rates Breakdown_071019-MarassiPrelimCostEst#4R" xfId="171" xr:uid="{00000000-0005-0000-0000-0000AB000000}"/>
    <cellStyle name="_x0005__20070616-0709-Landscape Rates Breakdown_071019-MarassiPrelimCostEst#5" xfId="172" xr:uid="{00000000-0005-0000-0000-0000AC000000}"/>
    <cellStyle name="_x0005__20070616-0709-Landscape Rates Breakdown_071019-MarassiPrelimCostEst3" xfId="173" xr:uid="{00000000-0005-0000-0000-0000AD000000}"/>
    <cellStyle name="_x0005__20070725-0714-Infrastructure" xfId="174" xr:uid="{00000000-0005-0000-0000-0000AE000000}"/>
    <cellStyle name="_x0005__20070725-0714-Infrastructure_071019-MarassiPrelimCostEst#4R" xfId="175" xr:uid="{00000000-0005-0000-0000-0000AF000000}"/>
    <cellStyle name="_x0005__20070725-0714-Infrastructure_071019-MarassiPrelimCostEst#5" xfId="176" xr:uid="{00000000-0005-0000-0000-0000B0000000}"/>
    <cellStyle name="_x0005__20070725-0714-Infrastructure_071019-MarassiPrelimCostEst3" xfId="177" xr:uid="{00000000-0005-0000-0000-0000B1000000}"/>
    <cellStyle name="_2008.10.08 CFC Retail - Interim Valuation Rec 01" xfId="178" xr:uid="{00000000-0005-0000-0000-0000B2000000}"/>
    <cellStyle name="_x0005__6-Allegria Villas P&amp;G July 2008" xfId="179" xr:uid="{00000000-0005-0000-0000-0000B3000000}"/>
    <cellStyle name="_6-Allegria Villas P&amp;G May 2008" xfId="180" xr:uid="{00000000-0005-0000-0000-0000B4000000}"/>
    <cellStyle name="_x0005__6-Allegria Villas P&amp;G May 2008" xfId="181" xr:uid="{00000000-0005-0000-0000-0000B5000000}"/>
    <cellStyle name="_x0005__Allegria _ Villas BOQ (2)" xfId="182" xr:uid="{00000000-0005-0000-0000-0000B6000000}"/>
    <cellStyle name="_x0005__Allegria _ Villas BOQ (2)_071019-MarassiPrelimCostEst#4R" xfId="183" xr:uid="{00000000-0005-0000-0000-0000B7000000}"/>
    <cellStyle name="_x0005__Allegria _ Villas BOQ (2)_071019-MarassiPrelimCostEst#5" xfId="184" xr:uid="{00000000-0005-0000-0000-0000B8000000}"/>
    <cellStyle name="_x0005__Allegria _ Villas BOQ (2)_071019-MarassiPrelimCostEst3" xfId="185" xr:uid="{00000000-0005-0000-0000-0000B9000000}"/>
    <cellStyle name="_Americana BOQ-Stage 1-MM" xfId="186" xr:uid="{00000000-0005-0000-0000-0000BA000000}"/>
    <cellStyle name="_x0005__Americana BOQ-Stage 1-MM" xfId="187" xr:uid="{00000000-0005-0000-0000-0000BB000000}"/>
    <cellStyle name="_x0005__Americana BOQ-Stage 1-MM_Electromechanical BOQs Offer" xfId="188" xr:uid="{00000000-0005-0000-0000-0000BC000000}"/>
    <cellStyle name="_x0005__Americana BOQ-Stage 1-MM_Falcon Hotel Study" xfId="189" xr:uid="{00000000-0005-0000-0000-0000BD000000}"/>
    <cellStyle name="_x0005__Americana BOQ-Stage 1-MM_Falcon Hotel Study 16.01.2011" xfId="190" xr:uid="{00000000-0005-0000-0000-0000BE000000}"/>
    <cellStyle name="_x0005__Americana BOQ-Stage 1-MM_Falcon Hotel Study." xfId="191" xr:uid="{00000000-0005-0000-0000-0000BF000000}"/>
    <cellStyle name="_x0005__Americana BOQ-Stage 1-MM_Toilet Accessories Quantity Survey" xfId="192" xr:uid="{00000000-0005-0000-0000-0000C0000000}"/>
    <cellStyle name="_B.O.Q VOL(3,4)-Naeem- 14-03-08-mm" xfId="193" xr:uid="{00000000-0005-0000-0000-0000C1000000}"/>
    <cellStyle name="_B-136 - B-137 Study" xfId="194" xr:uid="{00000000-0005-0000-0000-0000C2000000}"/>
    <cellStyle name="_Bill of Quantities-Arab Bank- 5-04-08" xfId="195" xr:uid="{00000000-0005-0000-0000-0000C3000000}"/>
    <cellStyle name="_x0005__Bill of Quantities-Arab Bank- 5-04-08" xfId="196" xr:uid="{00000000-0005-0000-0000-0000C4000000}"/>
    <cellStyle name="_x0005__Bill of Quantities-Arab Bank- 5-04-08_Book1" xfId="197" xr:uid="{00000000-0005-0000-0000-0000C5000000}"/>
    <cellStyle name="_x0005__Bill of Quantities-Arab Bank- 5-04-08_Electromechanical BOQs Offer" xfId="198" xr:uid="{00000000-0005-0000-0000-0000C6000000}"/>
    <cellStyle name="_x0005__Bill of Quantities-Arab Bank- 5-04-08_Falcon Hotel Study" xfId="199" xr:uid="{00000000-0005-0000-0000-0000C7000000}"/>
    <cellStyle name="_x0005__Bill of Quantities-Arab Bank- 5-04-08_Falcon Hotel Study 16.01.2011" xfId="200" xr:uid="{00000000-0005-0000-0000-0000C8000000}"/>
    <cellStyle name="_x0005__Bill of Quantities-Arab Bank- 5-04-08_Falcon Hotel Study." xfId="201" xr:uid="{00000000-0005-0000-0000-0000C9000000}"/>
    <cellStyle name="_x0005__Bill of Quantities-Arab Bank- 5-04-08_General Requirements" xfId="202" xr:uid="{00000000-0005-0000-0000-0000CA000000}"/>
    <cellStyle name="_x0005__Bill of Quantities-Arab Bank- 5-04-08_PERLIMENARIES _ GENERALS" xfId="203" xr:uid="{00000000-0005-0000-0000-0000CB000000}"/>
    <cellStyle name="_x0005__Bill of Quantities-Arab Bank- 5-04-08_preliminari comparison rev-siac adjustments" xfId="204" xr:uid="{00000000-0005-0000-0000-0000CC000000}"/>
    <cellStyle name="_x0005__Bill of Quantities-Arab Bank- 5-04-08_Toilet Accessories Quantity Survey" xfId="205" xr:uid="{00000000-0005-0000-0000-0000CD000000}"/>
    <cellStyle name="_x0005__Book1" xfId="206" xr:uid="{00000000-0005-0000-0000-0000CE000000}"/>
    <cellStyle name="_x0005__BOQ ( insulation r )" xfId="207" xr:uid="{00000000-0005-0000-0000-0000CF000000}"/>
    <cellStyle name="_x0005__BOQ ( insulation r )_Falcon Hotel Study." xfId="208" xr:uid="{00000000-0005-0000-0000-0000D0000000}"/>
    <cellStyle name="_x0005__BOQ ( insulation r )_General Requirements" xfId="209" xr:uid="{00000000-0005-0000-0000-0000D1000000}"/>
    <cellStyle name="_x0005__BOQ ( insulation r )_PERLIMENARIES _ GENERALS" xfId="210" xr:uid="{00000000-0005-0000-0000-0000D2000000}"/>
    <cellStyle name="_x0005__BOQ ( insulation r )_preliminari comparison rev-siac adjustments" xfId="211" xr:uid="{00000000-0005-0000-0000-0000D3000000}"/>
    <cellStyle name="_x0005__BOQ ( LANDSCAPE r )" xfId="212" xr:uid="{00000000-0005-0000-0000-0000D4000000}"/>
    <cellStyle name="_x0005__BOQ ( LANDSCAPE r )_Falcon Hotel Study." xfId="213" xr:uid="{00000000-0005-0000-0000-0000D5000000}"/>
    <cellStyle name="_x0005__BOQ ( LANDSCAPE r )_General Requirements" xfId="214" xr:uid="{00000000-0005-0000-0000-0000D6000000}"/>
    <cellStyle name="_x0005__BOQ ( LANDSCAPE r )_PERLIMENARIES _ GENERALS" xfId="215" xr:uid="{00000000-0005-0000-0000-0000D7000000}"/>
    <cellStyle name="_x0005__BOQ ( LANDSCAPE r )_preliminari comparison rev-siac adjustments" xfId="216" xr:uid="{00000000-0005-0000-0000-0000D8000000}"/>
    <cellStyle name="_BOQ (16-03-2010)" xfId="217" xr:uid="{00000000-0005-0000-0000-0000D9000000}"/>
    <cellStyle name="_BOQ Final 28-6-2006" xfId="218" xr:uid="{00000000-0005-0000-0000-0000DA000000}"/>
    <cellStyle name="_Boq Hermes 4-12-07" xfId="219" xr:uid="{00000000-0005-0000-0000-0000DB000000}"/>
    <cellStyle name="_Boq Hermes 4-12-07 FINAAAAL" xfId="220" xr:uid="{00000000-0005-0000-0000-0000DC000000}"/>
    <cellStyle name="_BOQ-HSBC-Addendum 1- 14-02-08-Finaaaaaaal" xfId="221" xr:uid="{00000000-0005-0000-0000-0000DD000000}"/>
    <cellStyle name="_BOQ-NPC-B-105" xfId="222" xr:uid="{00000000-0005-0000-0000-0000DE000000}"/>
    <cellStyle name="_x0005__BOQ-NPC-B-105" xfId="223" xr:uid="{00000000-0005-0000-0000-0000DF000000}"/>
    <cellStyle name="_x0005__BOQ-NPC-B-105_Electromechanical BOQs Offer" xfId="224" xr:uid="{00000000-0005-0000-0000-0000E0000000}"/>
    <cellStyle name="_x0005__BOQ-NPC-B-105_Falcon Hotel Study" xfId="225" xr:uid="{00000000-0005-0000-0000-0000E1000000}"/>
    <cellStyle name="_x0005__BOQ-NPC-B-105_Falcon Hotel Study 16.01.2011" xfId="226" xr:uid="{00000000-0005-0000-0000-0000E2000000}"/>
    <cellStyle name="_x0005__BOQ-NPC-B-105_Falcon Hotel Study." xfId="227" xr:uid="{00000000-0005-0000-0000-0000E3000000}"/>
    <cellStyle name="_x0005__BOQ-NPC-B-105_General Requirements" xfId="228" xr:uid="{00000000-0005-0000-0000-0000E4000000}"/>
    <cellStyle name="_x0005__BOQ-NPC-B-105_PERLIMENARIES _ GENERALS" xfId="229" xr:uid="{00000000-0005-0000-0000-0000E5000000}"/>
    <cellStyle name="_x0005__BOQ-NPC-B-105_preliminari comparison rev-siac adjustments" xfId="230" xr:uid="{00000000-0005-0000-0000-0000E6000000}"/>
    <cellStyle name="_x0005__BOQ-NPC-B-105_Toilet Accessories Quantity Survey" xfId="231" xr:uid="{00000000-0005-0000-0000-0000E7000000}"/>
    <cellStyle name="_BOQ-NPC-B-105-Update-PRINTING EXERCISE" xfId="232" xr:uid="{00000000-0005-0000-0000-0000E8000000}"/>
    <cellStyle name="_x0005__BOQ-NPC-B-105-Update-PRINTING EXERCISE" xfId="233" xr:uid="{00000000-0005-0000-0000-0000E9000000}"/>
    <cellStyle name="_x0005__BOQ-NPC-B-105-Update-PRINTING EXERCISE_Electromechanical BOQs Offer" xfId="234" xr:uid="{00000000-0005-0000-0000-0000EA000000}"/>
    <cellStyle name="_x0005__BOQ-NPC-B-105-Update-PRINTING EXERCISE_Falcon Hotel Study" xfId="235" xr:uid="{00000000-0005-0000-0000-0000EB000000}"/>
    <cellStyle name="_x0005__BOQ-NPC-B-105-Update-PRINTING EXERCISE_Falcon Hotel Study 16.01.2011" xfId="236" xr:uid="{00000000-0005-0000-0000-0000EC000000}"/>
    <cellStyle name="_x0005__BOQ-NPC-B-105-Update-PRINTING EXERCISE_Falcon Hotel Study." xfId="237" xr:uid="{00000000-0005-0000-0000-0000ED000000}"/>
    <cellStyle name="_x0005__BOQ-NPC-B-105-Update-PRINTING EXERCISE_Toilet Accessories Quantity Survey" xfId="238" xr:uid="{00000000-0005-0000-0000-0000EE000000}"/>
    <cellStyle name="_x0005__CFC -  Arch- take off 03 - Reem - Div 09" xfId="239" xr:uid="{00000000-0005-0000-0000-0000EF000000}"/>
    <cellStyle name="_x0005__CFC -  Arch- take off 03 - Reem - Div 09_071019-MarassiPrelimCostEst#4R" xfId="240" xr:uid="{00000000-0005-0000-0000-0000F0000000}"/>
    <cellStyle name="_x0005__CFC -  Arch- take off 03 - Reem - Div 09_071019-MarassiPrelimCostEst#5" xfId="241" xr:uid="{00000000-0005-0000-0000-0000F1000000}"/>
    <cellStyle name="_x0005__CFC -  Arch- take off 03 - Reem - Div 09_071019-MarassiPrelimCostEst3" xfId="242" xr:uid="{00000000-0005-0000-0000-0000F2000000}"/>
    <cellStyle name="_x0005__CFC -  Archtic- take off (WahWah)" xfId="243" xr:uid="{00000000-0005-0000-0000-0000F3000000}"/>
    <cellStyle name="_x0005__CFC -  Archtic- take off (WahWah)_071019-MarassiPrelimCostEst#4R" xfId="244" xr:uid="{00000000-0005-0000-0000-0000F4000000}"/>
    <cellStyle name="_x0005__CFC -  Archtic- take off (WahWah)_071019-MarassiPrelimCostEst#5" xfId="245" xr:uid="{00000000-0005-0000-0000-0000F5000000}"/>
    <cellStyle name="_x0005__CFC -  Archtic- take off (WahWah)_071019-MarassiPrelimCostEst3" xfId="246" xr:uid="{00000000-0005-0000-0000-0000F6000000}"/>
    <cellStyle name="_x0005__CFC - Arch take off" xfId="247" xr:uid="{00000000-0005-0000-0000-0000F7000000}"/>
    <cellStyle name="_x0005__CFC - Arch take off 02-AAA" xfId="248" xr:uid="{00000000-0005-0000-0000-0000F8000000}"/>
    <cellStyle name="_x0005__CFC - Arch take off 02-AAA_071019-MarassiPrelimCostEst#4R" xfId="249" xr:uid="{00000000-0005-0000-0000-0000F9000000}"/>
    <cellStyle name="_x0005__CFC - Arch take off 02-AAA_071019-MarassiPrelimCostEst#5" xfId="250" xr:uid="{00000000-0005-0000-0000-0000FA000000}"/>
    <cellStyle name="_x0005__CFC - Arch take off 02-AAA_071019-MarassiPrelimCostEst3" xfId="251" xr:uid="{00000000-0005-0000-0000-0000FB000000}"/>
    <cellStyle name="_x0005__CFC - Arch take off 02-Reem" xfId="252" xr:uid="{00000000-0005-0000-0000-0000FC000000}"/>
    <cellStyle name="_x0005__CFC - Arch take off 02-Reem (Div. 4, 8)" xfId="253" xr:uid="{00000000-0005-0000-0000-0000FD000000}"/>
    <cellStyle name="_x0005__CFC - Arch take off 02-Reem (Div. 4, 8)_071019-MarassiPrelimCostEst#4R" xfId="254" xr:uid="{00000000-0005-0000-0000-0000FE000000}"/>
    <cellStyle name="_x0005__CFC - Arch take off 02-Reem (Div. 4, 8)_071019-MarassiPrelimCostEst#5" xfId="255" xr:uid="{00000000-0005-0000-0000-0000FF000000}"/>
    <cellStyle name="_x0005__CFC - Arch take off 02-Reem (Div. 4, 8)_071019-MarassiPrelimCostEst3" xfId="256" xr:uid="{00000000-0005-0000-0000-000000010000}"/>
    <cellStyle name="_x0005__CFC - Arch take off 02-Reem_071019-MarassiPrelimCostEst#4R" xfId="257" xr:uid="{00000000-0005-0000-0000-000001010000}"/>
    <cellStyle name="_x0005__CFC - Arch take off 02-Reem_071019-MarassiPrelimCostEst#5" xfId="258" xr:uid="{00000000-0005-0000-0000-000002010000}"/>
    <cellStyle name="_x0005__CFC - Arch take off 02-Reem_071019-MarassiPrelimCostEst3" xfId="259" xr:uid="{00000000-0005-0000-0000-000003010000}"/>
    <cellStyle name="_x0005__CFC - Arch take off_071019-MarassiPrelimCostEst#4R" xfId="260" xr:uid="{00000000-0005-0000-0000-000004010000}"/>
    <cellStyle name="_x0005__CFC - Arch take off_071019-MarassiPrelimCostEst#5" xfId="261" xr:uid="{00000000-0005-0000-0000-000005010000}"/>
    <cellStyle name="_x0005__CFC - Arch take off_071019-MarassiPrelimCostEst3" xfId="262" xr:uid="{00000000-0005-0000-0000-000006010000}"/>
    <cellStyle name="_x0005__CFC - Final BOQ for take off" xfId="263" xr:uid="{00000000-0005-0000-0000-000007010000}"/>
    <cellStyle name="_x0005__CFC - Final BOQ for take off Externals (HSA)" xfId="264" xr:uid="{00000000-0005-0000-0000-000008010000}"/>
    <cellStyle name="_x0005__CFC - Final BOQ for take off Externals (HSA)_071019-MarassiPrelimCostEst#4R" xfId="265" xr:uid="{00000000-0005-0000-0000-000009010000}"/>
    <cellStyle name="_x0005__CFC - Final BOQ for take off Externals (HSA)_071019-MarassiPrelimCostEst#5" xfId="266" xr:uid="{00000000-0005-0000-0000-00000A010000}"/>
    <cellStyle name="_x0005__CFC - Final BOQ for take off Externals (HSA)_071019-MarassiPrelimCostEst3" xfId="267" xr:uid="{00000000-0005-0000-0000-00000B010000}"/>
    <cellStyle name="_x0005__CFC - Final BOQ for take off_071019-MarassiPrelimCostEst#4R" xfId="268" xr:uid="{00000000-0005-0000-0000-00000C010000}"/>
    <cellStyle name="_x0005__CFC - Final BOQ for take off_071019-MarassiPrelimCostEst#5" xfId="269" xr:uid="{00000000-0005-0000-0000-00000D010000}"/>
    <cellStyle name="_x0005__CFC - Final BOQ for take off_071019-MarassiPrelimCostEst3" xfId="270" xr:uid="{00000000-0005-0000-0000-00000E010000}"/>
    <cellStyle name="_x0005__CFC - Magid's Elev" xfId="271" xr:uid="{00000000-0005-0000-0000-00000F010000}"/>
    <cellStyle name="_x0005__CFC - Magid's Elev_071019-MarassiPrelimCostEst#4R" xfId="272" xr:uid="{00000000-0005-0000-0000-000010010000}"/>
    <cellStyle name="_x0005__CFC - Magid's Elev_071019-MarassiPrelimCostEst#5" xfId="273" xr:uid="{00000000-0005-0000-0000-000011010000}"/>
    <cellStyle name="_x0005__CFC - Magid's Elev_071019-MarassiPrelimCostEst3" xfId="274" xr:uid="{00000000-0005-0000-0000-000012010000}"/>
    <cellStyle name="_x0005__CFC Draft BOQ 2 Khaled" xfId="275" xr:uid="{00000000-0005-0000-0000-000013010000}"/>
    <cellStyle name="_x0005__CFC Draft BOQ 2 Khaled_071019-MarassiPrelimCostEst#4R" xfId="276" xr:uid="{00000000-0005-0000-0000-000014010000}"/>
    <cellStyle name="_x0005__CFC Draft BOQ 2 Khaled_071019-MarassiPrelimCostEst#5" xfId="277" xr:uid="{00000000-0005-0000-0000-000015010000}"/>
    <cellStyle name="_x0005__CFC Draft BOQ 2 Khaled_071019-MarassiPrelimCostEst3" xfId="278" xr:uid="{00000000-0005-0000-0000-000016010000}"/>
    <cellStyle name="_x0005__Club House" xfId="279" xr:uid="{00000000-0005-0000-0000-000017010000}"/>
    <cellStyle name="_x0005__Club House_071019-MarassiPrelimCostEst#4R" xfId="280" xr:uid="{00000000-0005-0000-0000-000018010000}"/>
    <cellStyle name="_x0005__Club House_071019-MarassiPrelimCostEst#5" xfId="281" xr:uid="{00000000-0005-0000-0000-000019010000}"/>
    <cellStyle name="_x0005__Club House_071019-MarassiPrelimCostEst3" xfId="282" xr:uid="{00000000-0005-0000-0000-00001A010000}"/>
    <cellStyle name="_x0005__Copy of CFC Draft BOQ, 60% (Khaled)" xfId="283" xr:uid="{00000000-0005-0000-0000-00001B010000}"/>
    <cellStyle name="_x0005__Copy of CFC Draft BOQ, 60% (Khaled)_071019-MarassiPrelimCostEst#4R" xfId="284" xr:uid="{00000000-0005-0000-0000-00001C010000}"/>
    <cellStyle name="_x0005__Copy of CFC Draft BOQ, 60% (Khaled)_071019-MarassiPrelimCostEst#5" xfId="285" xr:uid="{00000000-0005-0000-0000-00001D010000}"/>
    <cellStyle name="_x0005__Copy of CFC Draft BOQ, 60% (Khaled)_071019-MarassiPrelimCostEst3" xfId="286" xr:uid="{00000000-0005-0000-0000-00001E010000}"/>
    <cellStyle name="_x0005__Copy of S485-pq-s" xfId="287" xr:uid="{00000000-0005-0000-0000-00001F010000}"/>
    <cellStyle name="_x0005__Copy of salaries" xfId="288" xr:uid="{00000000-0005-0000-0000-000020010000}"/>
    <cellStyle name="_x0005__DAMAC BOQ 16-2-09" xfId="289" xr:uid="{00000000-0005-0000-0000-000021010000}"/>
    <cellStyle name="_x0005__DAMAC BOQ 21-2-09" xfId="290" xr:uid="{00000000-0005-0000-0000-000022010000}"/>
    <cellStyle name="_x0005__Door&amp;Window" xfId="291" xr:uid="{00000000-0005-0000-0000-000023010000}"/>
    <cellStyle name="_x0005__Door&amp;Window_Falcon Hotel Study." xfId="292" xr:uid="{00000000-0005-0000-0000-000024010000}"/>
    <cellStyle name="_x0005__Door&amp;Window_General Requirements" xfId="293" xr:uid="{00000000-0005-0000-0000-000025010000}"/>
    <cellStyle name="_x0005__Door&amp;Window_PERLIMENARIES _ GENERALS" xfId="294" xr:uid="{00000000-0005-0000-0000-000026010000}"/>
    <cellStyle name="_x0005__Door&amp;Window_preliminari comparison rev-siac adjustments" xfId="295" xr:uid="{00000000-0005-0000-0000-000027010000}"/>
    <cellStyle name="_x0005__Electromechanical BOQs Offer" xfId="296" xr:uid="{00000000-0005-0000-0000-000028010000}"/>
    <cellStyle name="_x0005__Equipment" xfId="297" xr:uid="{00000000-0005-0000-0000-000029010000}"/>
    <cellStyle name="_Equipment Schedule (2)" xfId="298" xr:uid="{00000000-0005-0000-0000-00002A010000}"/>
    <cellStyle name="_x0005__Equipment_Falcon Hotel Study." xfId="299" xr:uid="{00000000-0005-0000-0000-00002B010000}"/>
    <cellStyle name="_x0005__Equipment_General Requirements" xfId="300" xr:uid="{00000000-0005-0000-0000-00002C010000}"/>
    <cellStyle name="_x0005__Equipment_PERLIMENARIES _ GENERALS" xfId="301" xr:uid="{00000000-0005-0000-0000-00002D010000}"/>
    <cellStyle name="_x0005__Equipment_preliminari comparison rev-siac adjustments" xfId="302" xr:uid="{00000000-0005-0000-0000-00002E010000}"/>
    <cellStyle name="_Faheem Prestressed" xfId="303" xr:uid="{00000000-0005-0000-0000-00002F010000}"/>
    <cellStyle name="_Fence &amp; Gates BOQ" xfId="304" xr:uid="{00000000-0005-0000-0000-000030010000}"/>
    <cellStyle name="_x0005__Fence &amp; Gates BOQ" xfId="305" xr:uid="{00000000-0005-0000-0000-000031010000}"/>
    <cellStyle name="_x0005__Fence &amp; Gates BOQ_Book1" xfId="306" xr:uid="{00000000-0005-0000-0000-000032010000}"/>
    <cellStyle name="_x0005__Fence &amp; Gates BOQ_Electromechanical BOQs Offer" xfId="307" xr:uid="{00000000-0005-0000-0000-000033010000}"/>
    <cellStyle name="_x0005__Fence &amp; Gates BOQ_Falcon Hotel Study" xfId="308" xr:uid="{00000000-0005-0000-0000-000034010000}"/>
    <cellStyle name="_x0005__Fence &amp; Gates BOQ_Falcon Hotel Study 16.01.2011" xfId="309" xr:uid="{00000000-0005-0000-0000-000035010000}"/>
    <cellStyle name="_x0005__Fence &amp; Gates BOQ_Falcon Hotel Study." xfId="310" xr:uid="{00000000-0005-0000-0000-000036010000}"/>
    <cellStyle name="_x0005__Fence &amp; Gates BOQ_Toilet Accessories Quantity Survey" xfId="311" xr:uid="{00000000-0005-0000-0000-000037010000}"/>
    <cellStyle name="_Final BOQ-HSBC-Addendum 1- 11-03-2008" xfId="312" xr:uid="{00000000-0005-0000-0000-000038010000}"/>
    <cellStyle name="_x0005__FINISH" xfId="313" xr:uid="{00000000-0005-0000-0000-000039010000}"/>
    <cellStyle name="_x0005__FINISH_Falcon Hotel Study." xfId="314" xr:uid="{00000000-0005-0000-0000-00003A010000}"/>
    <cellStyle name="_x0005__FINISH_General Requirements" xfId="315" xr:uid="{00000000-0005-0000-0000-00003B010000}"/>
    <cellStyle name="_x0005__FINISH_PERLIMENARIES _ GENERALS" xfId="316" xr:uid="{00000000-0005-0000-0000-00003C010000}"/>
    <cellStyle name="_x0005__FINISH_preliminari comparison rev-siac adjustments" xfId="317" xr:uid="{00000000-0005-0000-0000-00003D010000}"/>
    <cellStyle name="_General Requirements-Dar Al Fouad-14-09-09" xfId="318" xr:uid="{00000000-0005-0000-0000-00003E010000}"/>
    <cellStyle name="_HSBC CRPC - BOQ 2 Structural" xfId="319" xr:uid="{00000000-0005-0000-0000-00003F010000}"/>
    <cellStyle name="_HSBC CRPC - BOQ 2 Structural_BOQ Arch + Struct" xfId="320" xr:uid="{00000000-0005-0000-0000-000040010000}"/>
    <cellStyle name="_khaled" xfId="321" xr:uid="{00000000-0005-0000-0000-000041010000}"/>
    <cellStyle name="_Manning Schedule (2)" xfId="322" xr:uid="{00000000-0005-0000-0000-000042010000}"/>
    <cellStyle name="_Marassi,Greek Village,Collected BOQ" xfId="323" xr:uid="{00000000-0005-0000-0000-000043010000}"/>
    <cellStyle name="_x0005__Marassi,Greek Village,Collected BOQ" xfId="324" xr:uid="{00000000-0005-0000-0000-000044010000}"/>
    <cellStyle name="_x0005__Marassi,Greek Village,Collected BOQ_Book1" xfId="325" xr:uid="{00000000-0005-0000-0000-000045010000}"/>
    <cellStyle name="_x0005__Marassi,Greek Village,Collected BOQ_Electromechanical BOQs Offer" xfId="326" xr:uid="{00000000-0005-0000-0000-000046010000}"/>
    <cellStyle name="_x0005__Marassi,Greek Village,Collected BOQ_Falcon Hotel Study" xfId="327" xr:uid="{00000000-0005-0000-0000-000047010000}"/>
    <cellStyle name="_x0005__Marassi,Greek Village,Collected BOQ_Falcon Hotel Study 16.01.2011" xfId="328" xr:uid="{00000000-0005-0000-0000-000048010000}"/>
    <cellStyle name="_x0005__Marassi,Greek Village,Collected BOQ_Falcon Hotel Study." xfId="329" xr:uid="{00000000-0005-0000-0000-000049010000}"/>
    <cellStyle name="_x0005__Marassi,Greek Village,Collected BOQ_Toilet Accessories Quantity Survey" xfId="330" xr:uid="{00000000-0005-0000-0000-00004A010000}"/>
    <cellStyle name="_x0005__Masonry" xfId="331" xr:uid="{00000000-0005-0000-0000-00004B010000}"/>
    <cellStyle name="_x0005__Masonry_Falcon Hotel Study." xfId="332" xr:uid="{00000000-0005-0000-0000-00004C010000}"/>
    <cellStyle name="_x0005__Masonry_General Requirements" xfId="333" xr:uid="{00000000-0005-0000-0000-00004D010000}"/>
    <cellStyle name="_x0005__Masonry_PERLIMENARIES _ GENERALS" xfId="334" xr:uid="{00000000-0005-0000-0000-00004E010000}"/>
    <cellStyle name="_x0005__Masonry_preliminari comparison rev-siac adjustments" xfId="335" xr:uid="{00000000-0005-0000-0000-00004F010000}"/>
    <cellStyle name="_MB3  -  P&amp;G-mm" xfId="336" xr:uid="{00000000-0005-0000-0000-000050010000}"/>
    <cellStyle name="_x0005__MCC-Splash- BOQ-Final" xfId="337" xr:uid="{00000000-0005-0000-0000-000051010000}"/>
    <cellStyle name="_x0005__MCC-Splash- BOQ-Final_Final Alex BOQ'S Rev01-darft" xfId="338" xr:uid="{00000000-0005-0000-0000-000052010000}"/>
    <cellStyle name="_x0005__MCC-Splash- BOQ-Final_Final Draft Alex BOQ'S 4-3-08" xfId="339" xr:uid="{00000000-0005-0000-0000-000053010000}"/>
    <cellStyle name="_MEASUREMENT SHEET" xfId="340" xr:uid="{00000000-0005-0000-0000-000054010000}"/>
    <cellStyle name="_mechanical rates" xfId="341" xr:uid="{00000000-0005-0000-0000-000055010000}"/>
    <cellStyle name="_x0005__METAL" xfId="342" xr:uid="{00000000-0005-0000-0000-000056010000}"/>
    <cellStyle name="_x0005__METAL_Falcon Hotel Study." xfId="343" xr:uid="{00000000-0005-0000-0000-000057010000}"/>
    <cellStyle name="_x0005__METAL_General Requirements" xfId="344" xr:uid="{00000000-0005-0000-0000-000058010000}"/>
    <cellStyle name="_x0005__METAL_PERLIMENARIES _ GENERALS" xfId="345" xr:uid="{00000000-0005-0000-0000-000059010000}"/>
    <cellStyle name="_x0005__METAL_preliminari comparison rev-siac adjustments" xfId="346" xr:uid="{00000000-0005-0000-0000-00005A010000}"/>
    <cellStyle name="_x0005__NOZHA - Priced B.O.Q. - By Khaled Adly" xfId="347" xr:uid="{00000000-0005-0000-0000-00005B010000}"/>
    <cellStyle name="_x0005__NOZHA - Priced B.O.Q. - By Khaled Adly_071003 - 0709 - UptownCairoCost Estimate-UPDATE 1.4'" xfId="348" xr:uid="{00000000-0005-0000-0000-00005C010000}"/>
    <cellStyle name="_x0005__NOZHA - Priced B.O.Q. - By Khaled Adly_071019-MarassiPrelimCostEst#4R" xfId="349" xr:uid="{00000000-0005-0000-0000-00005D010000}"/>
    <cellStyle name="_x0005__NOZHA - Priced B.O.Q. - By Khaled Adly_071019-MarassiPrelimCostEst#5" xfId="350" xr:uid="{00000000-0005-0000-0000-00005E010000}"/>
    <cellStyle name="_x0005__NOZHA - Priced B.O.Q. - By Khaled Adly_071019-MarassiPrelimCostEst3" xfId="351" xr:uid="{00000000-0005-0000-0000-00005F010000}"/>
    <cellStyle name="_x0005__NOZHA - Priced B.O.Q. - By Khaled Adly_071023-0713-MarassiPrelimCostEst#4" xfId="352" xr:uid="{00000000-0005-0000-0000-000060010000}"/>
    <cellStyle name="_x0005__NOZHA - Priced B.O.Q. - By Khaled Adly_07-11_071029_AlexCityCentreSchematicTakeoff_#01" xfId="353" xr:uid="{00000000-0005-0000-0000-000061010000}"/>
    <cellStyle name="_x0005__NOZHA - Priced B.O.Q. - By Khaled Adly_0713 - MARASSI -Town House" xfId="354" xr:uid="{00000000-0005-0000-0000-000062010000}"/>
    <cellStyle name="_x0005__NOZHA - Priced B.O.Q. - By Khaled Adly_MCC-Splash- BOQ-Final" xfId="355" xr:uid="{00000000-0005-0000-0000-000063010000}"/>
    <cellStyle name="_x0005__NOZHA - Priced B.O.Q. - By Khaled Adly_MCC-Splash- BOQ-Final_Final Alex BOQ'S Rev01-darft" xfId="356" xr:uid="{00000000-0005-0000-0000-000064010000}"/>
    <cellStyle name="_x0005__NOZHA - Priced B.O.Q. - By Khaled Adly_MCC-Splash- BOQ-Final_Final Draft Alex BOQ'S 4-3-08" xfId="357" xr:uid="{00000000-0005-0000-0000-000065010000}"/>
    <cellStyle name="_P &amp; G Fence Study" xfId="358" xr:uid="{00000000-0005-0000-0000-000066010000}"/>
    <cellStyle name="_x0005__P &amp; G Fence Study" xfId="359" xr:uid="{00000000-0005-0000-0000-000067010000}"/>
    <cellStyle name="_x0005__P &amp; G Fence Study_Electromechanical BOQs Offer" xfId="360" xr:uid="{00000000-0005-0000-0000-000068010000}"/>
    <cellStyle name="_x0005__P &amp; G Fence Study_Falcon Hotel Study" xfId="361" xr:uid="{00000000-0005-0000-0000-000069010000}"/>
    <cellStyle name="_x0005__P &amp; G Fence Study_Falcon Hotel Study 16.01.2011" xfId="362" xr:uid="{00000000-0005-0000-0000-00006A010000}"/>
    <cellStyle name="_x0005__P &amp; G Fence Study_Falcon Hotel Study." xfId="363" xr:uid="{00000000-0005-0000-0000-00006B010000}"/>
    <cellStyle name="_x0005__P &amp; G Fence Study_General Requirements" xfId="364" xr:uid="{00000000-0005-0000-0000-00006C010000}"/>
    <cellStyle name="_x0005__P &amp; G Fence Study_PERLIMENARIES _ GENERALS" xfId="365" xr:uid="{00000000-0005-0000-0000-00006D010000}"/>
    <cellStyle name="_x0005__P &amp; G Fence Study_preliminari comparison rev-siac adjustments" xfId="366" xr:uid="{00000000-0005-0000-0000-00006E010000}"/>
    <cellStyle name="_x0005__P &amp; G Fence Study_Toilet Accessories Quantity Survey" xfId="367" xr:uid="{00000000-0005-0000-0000-00006F010000}"/>
    <cellStyle name="_P&amp;G B 136 _ 137" xfId="368" xr:uid="{00000000-0005-0000-0000-000070010000}"/>
    <cellStyle name="_x0005__preliminari comparison rev-siac adjustments" xfId="369" xr:uid="{00000000-0005-0000-0000-000071010000}"/>
    <cellStyle name="_Prelims 144 for Early Works SPREAD" xfId="370" xr:uid="{00000000-0005-0000-0000-000072010000}"/>
    <cellStyle name="_prilims based on 40 month =255" xfId="371" xr:uid="{00000000-0005-0000-0000-000073010000}"/>
    <cellStyle name="_prilims based on 40 month =270" xfId="372" xr:uid="{00000000-0005-0000-0000-000074010000}"/>
    <cellStyle name="_Project Brief (2)" xfId="373" xr:uid="{00000000-0005-0000-0000-000075010000}"/>
    <cellStyle name="_RAFFLES2" xfId="374" xr:uid="{00000000-0005-0000-0000-000076010000}"/>
    <cellStyle name="_Sabic Hadeed -Mechanical" xfId="375" xr:uid="{00000000-0005-0000-0000-000077010000}"/>
    <cellStyle name="_x0005__Schematic Cost Estimate  - #00" xfId="376" xr:uid="{00000000-0005-0000-0000-000078010000}"/>
    <cellStyle name="_x0005__Schematic Cost Estimate  - #00_071003 - 0709 - UptownCairoCost Estimate-UPDATE 1.4'" xfId="377" xr:uid="{00000000-0005-0000-0000-000079010000}"/>
    <cellStyle name="_x0005__Schematic Cost Estimate  - #00_071019-MarassiPrelimCostEst#4R" xfId="378" xr:uid="{00000000-0005-0000-0000-00007A010000}"/>
    <cellStyle name="_x0005__Schematic Cost Estimate  - #00_071019-MarassiPrelimCostEst#5" xfId="379" xr:uid="{00000000-0005-0000-0000-00007B010000}"/>
    <cellStyle name="_x0005__Schematic Cost Estimate  - #00_071019-MarassiPrelimCostEst3" xfId="380" xr:uid="{00000000-0005-0000-0000-00007C010000}"/>
    <cellStyle name="_x0005__Schematic Cost Estimate  - #00_071023-0713-MarassiPrelimCostEst#4" xfId="381" xr:uid="{00000000-0005-0000-0000-00007D010000}"/>
    <cellStyle name="_x0005__Schematic Cost Estimate  - #00_07-11_071029_AlexCityCentreSchematicTakeoff_#01" xfId="382" xr:uid="{00000000-0005-0000-0000-00007E010000}"/>
    <cellStyle name="_x0005__Schematic Cost Estimate  - #00_0713 - MARASSI -Town House" xfId="383" xr:uid="{00000000-0005-0000-0000-00007F010000}"/>
    <cellStyle name="_x0005__Schematic Cost Estimate  - #00_MCC-Splash- BOQ-Final" xfId="384" xr:uid="{00000000-0005-0000-0000-000080010000}"/>
    <cellStyle name="_x0005__Schematic Cost Estimate  - #00_MCC-Splash- BOQ-Final_Final Alex BOQ'S Rev01-darft" xfId="385" xr:uid="{00000000-0005-0000-0000-000081010000}"/>
    <cellStyle name="_x0005__Schematic Cost Estimate  - #00_MCC-Splash- BOQ-Final_Final Draft Alex BOQ'S 4-3-08" xfId="386" xr:uid="{00000000-0005-0000-0000-000082010000}"/>
    <cellStyle name="_x0005__Schematic(02) Cost Estimate  #0" xfId="387" xr:uid="{00000000-0005-0000-0000-000083010000}"/>
    <cellStyle name="_x0005__Schematic(02) Cost Estimate  #0_071019-MarassiPrelimCostEst#4R" xfId="388" xr:uid="{00000000-0005-0000-0000-000084010000}"/>
    <cellStyle name="_x0005__Schematic(02) Cost Estimate  #0_071019-MarassiPrelimCostEst#5" xfId="389" xr:uid="{00000000-0005-0000-0000-000085010000}"/>
    <cellStyle name="_x0005__Schematic(02) Cost Estimate  #0_071019-MarassiPrelimCostEst3" xfId="390" xr:uid="{00000000-0005-0000-0000-000086010000}"/>
    <cellStyle name="_x0005__Schematic(02) Cost Estimate  #0_CFC -  Arch- take off 03 - Reem - Div 09" xfId="391" xr:uid="{00000000-0005-0000-0000-000087010000}"/>
    <cellStyle name="_Sewage water Treatment - Ezz Danielle" xfId="392" xr:uid="{00000000-0005-0000-0000-000088010000}"/>
    <cellStyle name="_x0005__Sewage water Treatment - Ezz Danielle" xfId="393" xr:uid="{00000000-0005-0000-0000-000089010000}"/>
    <cellStyle name="_x0005__Sewage water Treatment - Ezz Danielle_Book1" xfId="394" xr:uid="{00000000-0005-0000-0000-00008A010000}"/>
    <cellStyle name="_x0005__Sewage water Treatment - Ezz Danielle_Electromechanical BOQs Offer" xfId="395" xr:uid="{00000000-0005-0000-0000-00008B010000}"/>
    <cellStyle name="_x0005__Sewage water Treatment - Ezz Danielle_Falcon Hotel Study" xfId="396" xr:uid="{00000000-0005-0000-0000-00008C010000}"/>
    <cellStyle name="_x0005__Sewage water Treatment - Ezz Danielle_Falcon Hotel Study 16.01.2011" xfId="397" xr:uid="{00000000-0005-0000-0000-00008D010000}"/>
    <cellStyle name="_x0005__Sewage water Treatment - Ezz Danielle_Falcon Hotel Study." xfId="398" xr:uid="{00000000-0005-0000-0000-00008E010000}"/>
    <cellStyle name="_x0005__Sewage water Treatment - Ezz Danielle_Toilet Accessories Quantity Survey" xfId="399" xr:uid="{00000000-0005-0000-0000-00008F010000}"/>
    <cellStyle name="_tanks12" xfId="400" xr:uid="{00000000-0005-0000-0000-000090010000}"/>
    <cellStyle name="_x0005__tanks12" xfId="401" xr:uid="{00000000-0005-0000-0000-000091010000}"/>
    <cellStyle name="_x0005__tanks12_Book1" xfId="402" xr:uid="{00000000-0005-0000-0000-000092010000}"/>
    <cellStyle name="_x0005__tanks12_Electromechanical BOQs Offer" xfId="403" xr:uid="{00000000-0005-0000-0000-000093010000}"/>
    <cellStyle name="_x0005__tanks12_Falcon Hotel Study" xfId="404" xr:uid="{00000000-0005-0000-0000-000094010000}"/>
    <cellStyle name="_x0005__tanks12_Falcon Hotel Study 16.01.2011" xfId="405" xr:uid="{00000000-0005-0000-0000-000095010000}"/>
    <cellStyle name="_x0005__tanks12_Falcon Hotel Study." xfId="406" xr:uid="{00000000-0005-0000-0000-000096010000}"/>
    <cellStyle name="_x0005__tanks12_Toilet Accessories Quantity Survey" xfId="407" xr:uid="{00000000-0005-0000-0000-000097010000}"/>
    <cellStyle name="_x0005__Task Order 5.2" xfId="408" xr:uid="{00000000-0005-0000-0000-000098010000}"/>
    <cellStyle name="_x0005__Task Order 5.2_071019-MarassiPrelimCostEst#4R" xfId="409" xr:uid="{00000000-0005-0000-0000-000099010000}"/>
    <cellStyle name="_x0005__Task Order 5.2_071019-MarassiPrelimCostEst#5" xfId="410" xr:uid="{00000000-0005-0000-0000-00009A010000}"/>
    <cellStyle name="_x0005__Task Order 5.2_071019-MarassiPrelimCostEst3" xfId="411" xr:uid="{00000000-0005-0000-0000-00009B010000}"/>
    <cellStyle name="_VSL- Post tension Naeem Head Office" xfId="412" xr:uid="{00000000-0005-0000-0000-00009C010000}"/>
    <cellStyle name="_견적계획KCRC" xfId="413" xr:uid="{00000000-0005-0000-0000-00009D010000}"/>
    <cellStyle name="_입찰품의" xfId="414" xr:uid="{00000000-0005-0000-0000-00009E010000}"/>
    <cellStyle name="_품의" xfId="415" xr:uid="{00000000-0005-0000-0000-00009F010000}"/>
    <cellStyle name="_품의95" xfId="416" xr:uid="{00000000-0005-0000-0000-0000A0010000}"/>
    <cellStyle name="|à_x0001_m" xfId="417" xr:uid="{00000000-0005-0000-0000-0000A1010000}"/>
    <cellStyle name="|à_x0001_m 2" xfId="418" xr:uid="{00000000-0005-0000-0000-0000A2010000}"/>
    <cellStyle name="|à_x0001_m 2 2" xfId="419" xr:uid="{00000000-0005-0000-0000-0000A3010000}"/>
    <cellStyle name="|à_x0001_m 3" xfId="420" xr:uid="{00000000-0005-0000-0000-0000A4010000}"/>
    <cellStyle name="؟”´ذ_Civil-BASE (2)" xfId="421" xr:uid="{00000000-0005-0000-0000-0000A5010000}"/>
    <cellStyle name="£/mhr" xfId="422" xr:uid="{00000000-0005-0000-0000-0000A6010000}"/>
    <cellStyle name="+l12" xfId="24073" xr:uid="{00000000-0005-0000-0000-0000A7010000}"/>
    <cellStyle name="‰آëص [0.00]_…R„ع9606_1_1amee" xfId="423" xr:uid="{00000000-0005-0000-0000-0000A8010000}"/>
    <cellStyle name="‰آëص_…R„ع9606_1„ع9606_1" xfId="424" xr:uid="{00000000-0005-0000-0000-0000A9010000}"/>
    <cellStyle name="0,0_x000a__x000a_NA_x000a__x000a_" xfId="425" xr:uid="{00000000-0005-0000-0000-0000AA010000}"/>
    <cellStyle name="0,0_x000a__x000a_NA_x000a__x000a_ 2" xfId="24074" xr:uid="{00000000-0005-0000-0000-0000AB010000}"/>
    <cellStyle name="0,0_x000d__x000a_NA_x000d__x000a_" xfId="426" xr:uid="{00000000-0005-0000-0000-0000AC010000}"/>
    <cellStyle name="0,0_x000d__x000a_NA_x000d__x000a_ 2" xfId="427" xr:uid="{00000000-0005-0000-0000-0000AD010000}"/>
    <cellStyle name="0,0_x000d__x000a_NA_x000d__x000a_ 2 2" xfId="428" xr:uid="{00000000-0005-0000-0000-0000AE010000}"/>
    <cellStyle name="0,0_x000d__x000a_NA_x000d__x000a_ 2 2 2" xfId="429" xr:uid="{00000000-0005-0000-0000-0000AF010000}"/>
    <cellStyle name="0,0_x000d__x000a_NA_x000d__x000a_ 2 2 3" xfId="430" xr:uid="{00000000-0005-0000-0000-0000B0010000}"/>
    <cellStyle name="0,0_x000d__x000a_NA_x000d__x000a_ 2 3" xfId="431" xr:uid="{00000000-0005-0000-0000-0000B1010000}"/>
    <cellStyle name="0,0_x000d__x000a_NA_x000d__x000a_ 2 3 2" xfId="432" xr:uid="{00000000-0005-0000-0000-0000B2010000}"/>
    <cellStyle name="0,0_x000d__x000a_NA_x000d__x000a_ 2 3 3" xfId="433" xr:uid="{00000000-0005-0000-0000-0000B3010000}"/>
    <cellStyle name="0,0_x000d__x000a_NA_x000d__x000a_ 2 4" xfId="434" xr:uid="{00000000-0005-0000-0000-0000B4010000}"/>
    <cellStyle name="0,0_x000d__x000a_NA_x000d__x000a_ 2 5" xfId="435" xr:uid="{00000000-0005-0000-0000-0000B5010000}"/>
    <cellStyle name="0,0_x000d__x000a_NA_x000d__x000a_ 3" xfId="436" xr:uid="{00000000-0005-0000-0000-0000B6010000}"/>
    <cellStyle name="0,0_x000d__x000a_NA_x000d__x000a_ 4" xfId="437" xr:uid="{00000000-0005-0000-0000-0000B7010000}"/>
    <cellStyle name="12" xfId="24075" xr:uid="{00000000-0005-0000-0000-0000B8010000}"/>
    <cellStyle name="12 2" xfId="24076" xr:uid="{00000000-0005-0000-0000-0000B9010000}"/>
    <cellStyle name="12 3" xfId="24077" xr:uid="{00000000-0005-0000-0000-0000BA010000}"/>
    <cellStyle name="20 % - Accent1" xfId="438" xr:uid="{00000000-0005-0000-0000-0000BB010000}"/>
    <cellStyle name="20 % - Accent2" xfId="439" xr:uid="{00000000-0005-0000-0000-0000BC010000}"/>
    <cellStyle name="20 % - Accent3" xfId="440" xr:uid="{00000000-0005-0000-0000-0000BD010000}"/>
    <cellStyle name="20 % - Accent4" xfId="441" xr:uid="{00000000-0005-0000-0000-0000BE010000}"/>
    <cellStyle name="20 % - Accent5" xfId="442" xr:uid="{00000000-0005-0000-0000-0000BF010000}"/>
    <cellStyle name="20 % - Accent6" xfId="443" xr:uid="{00000000-0005-0000-0000-0000C0010000}"/>
    <cellStyle name="20% - Accent1 2" xfId="444" xr:uid="{00000000-0005-0000-0000-0000C1010000}"/>
    <cellStyle name="20% - Accent1 2 2" xfId="445" xr:uid="{00000000-0005-0000-0000-0000C2010000}"/>
    <cellStyle name="20% - Accent1 2 3" xfId="446" xr:uid="{00000000-0005-0000-0000-0000C3010000}"/>
    <cellStyle name="20% - Accent1 3" xfId="447" xr:uid="{00000000-0005-0000-0000-0000C4010000}"/>
    <cellStyle name="20% - Accent1 4" xfId="24078" xr:uid="{00000000-0005-0000-0000-0000C5010000}"/>
    <cellStyle name="20% - Accent2 2" xfId="448" xr:uid="{00000000-0005-0000-0000-0000C6010000}"/>
    <cellStyle name="20% - Accent2 2 2" xfId="449" xr:uid="{00000000-0005-0000-0000-0000C7010000}"/>
    <cellStyle name="20% - Accent2 2 3" xfId="450" xr:uid="{00000000-0005-0000-0000-0000C8010000}"/>
    <cellStyle name="20% - Accent2 3" xfId="451" xr:uid="{00000000-0005-0000-0000-0000C9010000}"/>
    <cellStyle name="20% - Accent2 4" xfId="24079" xr:uid="{00000000-0005-0000-0000-0000CA010000}"/>
    <cellStyle name="20% - Accent3 2" xfId="452" xr:uid="{00000000-0005-0000-0000-0000CB010000}"/>
    <cellStyle name="20% - Accent3 2 2" xfId="453" xr:uid="{00000000-0005-0000-0000-0000CC010000}"/>
    <cellStyle name="20% - Accent3 2 3" xfId="454" xr:uid="{00000000-0005-0000-0000-0000CD010000}"/>
    <cellStyle name="20% - Accent3 3" xfId="455" xr:uid="{00000000-0005-0000-0000-0000CE010000}"/>
    <cellStyle name="20% - Accent3 4" xfId="24080" xr:uid="{00000000-0005-0000-0000-0000CF010000}"/>
    <cellStyle name="20% - Accent4 2" xfId="456" xr:uid="{00000000-0005-0000-0000-0000D0010000}"/>
    <cellStyle name="20% - Accent4 2 2" xfId="457" xr:uid="{00000000-0005-0000-0000-0000D1010000}"/>
    <cellStyle name="20% - Accent4 2 3" xfId="458" xr:uid="{00000000-0005-0000-0000-0000D2010000}"/>
    <cellStyle name="20% - Accent4 3" xfId="459" xr:uid="{00000000-0005-0000-0000-0000D3010000}"/>
    <cellStyle name="20% - Accent4 4" xfId="24081" xr:uid="{00000000-0005-0000-0000-0000D4010000}"/>
    <cellStyle name="20% - Accent5 2" xfId="460" xr:uid="{00000000-0005-0000-0000-0000D5010000}"/>
    <cellStyle name="20% - Accent5 2 2" xfId="461" xr:uid="{00000000-0005-0000-0000-0000D6010000}"/>
    <cellStyle name="20% - Accent5 2 3" xfId="24082" xr:uid="{00000000-0005-0000-0000-0000D7010000}"/>
    <cellStyle name="20% - Accent5 3" xfId="462" xr:uid="{00000000-0005-0000-0000-0000D8010000}"/>
    <cellStyle name="20% - Accent5 4" xfId="24083" xr:uid="{00000000-0005-0000-0000-0000D9010000}"/>
    <cellStyle name="20% - Accent6 2" xfId="463" xr:uid="{00000000-0005-0000-0000-0000DA010000}"/>
    <cellStyle name="20% - Accent6 2 2" xfId="464" xr:uid="{00000000-0005-0000-0000-0000DB010000}"/>
    <cellStyle name="20% - Accent6 2 2 2" xfId="24084" xr:uid="{00000000-0005-0000-0000-0000DC010000}"/>
    <cellStyle name="20% - Accent6 2 3" xfId="465" xr:uid="{00000000-0005-0000-0000-0000DD010000}"/>
    <cellStyle name="20% - Accent6 2 4" xfId="466" xr:uid="{00000000-0005-0000-0000-0000DE010000}"/>
    <cellStyle name="20% - Accent6 2 5" xfId="24085" xr:uid="{00000000-0005-0000-0000-0000DF010000}"/>
    <cellStyle name="20% - Accent6 3" xfId="467" xr:uid="{00000000-0005-0000-0000-0000E0010000}"/>
    <cellStyle name="20% - Accent6 4" xfId="24086" xr:uid="{00000000-0005-0000-0000-0000E1010000}"/>
    <cellStyle name="20% - Colore 1" xfId="24087" xr:uid="{00000000-0005-0000-0000-0000E2010000}"/>
    <cellStyle name="20% - Colore 1 2" xfId="468" xr:uid="{00000000-0005-0000-0000-0000E3010000}"/>
    <cellStyle name="20% - Colore 2" xfId="24088" xr:uid="{00000000-0005-0000-0000-0000E4010000}"/>
    <cellStyle name="20% - Colore 2 2" xfId="469" xr:uid="{00000000-0005-0000-0000-0000E5010000}"/>
    <cellStyle name="20% - Colore 3" xfId="24089" xr:uid="{00000000-0005-0000-0000-0000E6010000}"/>
    <cellStyle name="20% - Colore 3 2" xfId="470" xr:uid="{00000000-0005-0000-0000-0000E7010000}"/>
    <cellStyle name="20% - Colore 4" xfId="24090" xr:uid="{00000000-0005-0000-0000-0000E8010000}"/>
    <cellStyle name="20% - Colore 4 2" xfId="471" xr:uid="{00000000-0005-0000-0000-0000E9010000}"/>
    <cellStyle name="20% - Colore 5" xfId="24091" xr:uid="{00000000-0005-0000-0000-0000EA010000}"/>
    <cellStyle name="20% - Colore 5 2" xfId="472" xr:uid="{00000000-0005-0000-0000-0000EB010000}"/>
    <cellStyle name="20% - Colore 6" xfId="24092" xr:uid="{00000000-0005-0000-0000-0000EC010000}"/>
    <cellStyle name="20% - Colore 6 2" xfId="473" xr:uid="{00000000-0005-0000-0000-0000ED010000}"/>
    <cellStyle name="20% - Énfasis1 2" xfId="474" xr:uid="{00000000-0005-0000-0000-0000EE010000}"/>
    <cellStyle name="20% - Énfasis2 2" xfId="475" xr:uid="{00000000-0005-0000-0000-0000EF010000}"/>
    <cellStyle name="20% - Énfasis3 2" xfId="476" xr:uid="{00000000-0005-0000-0000-0000F0010000}"/>
    <cellStyle name="20% - Énfasis4 2" xfId="477" xr:uid="{00000000-0005-0000-0000-0000F1010000}"/>
    <cellStyle name="20% - Énfasis5 2" xfId="478" xr:uid="{00000000-0005-0000-0000-0000F2010000}"/>
    <cellStyle name="20% - Énfasis6 2" xfId="479" xr:uid="{00000000-0005-0000-0000-0000F3010000}"/>
    <cellStyle name="20% - تمييز1" xfId="480" xr:uid="{00000000-0005-0000-0000-0000F4010000}"/>
    <cellStyle name="20% - تمييز1 2" xfId="481" xr:uid="{00000000-0005-0000-0000-0000F5010000}"/>
    <cellStyle name="20% - تمييز1 3" xfId="24093" xr:uid="{00000000-0005-0000-0000-0000F6010000}"/>
    <cellStyle name="20% - تمييز2" xfId="482" xr:uid="{00000000-0005-0000-0000-0000F7010000}"/>
    <cellStyle name="20% - تمييز2 2" xfId="483" xr:uid="{00000000-0005-0000-0000-0000F8010000}"/>
    <cellStyle name="20% - تمييز2 3" xfId="24094" xr:uid="{00000000-0005-0000-0000-0000F9010000}"/>
    <cellStyle name="20% - تمييز3" xfId="484" xr:uid="{00000000-0005-0000-0000-0000FA010000}"/>
    <cellStyle name="20% - تمييز3 2" xfId="485" xr:uid="{00000000-0005-0000-0000-0000FB010000}"/>
    <cellStyle name="20% - تمييز3 3" xfId="24095" xr:uid="{00000000-0005-0000-0000-0000FC010000}"/>
    <cellStyle name="20% - تمييز4" xfId="486" xr:uid="{00000000-0005-0000-0000-0000FD010000}"/>
    <cellStyle name="20% - تمييز4 2" xfId="487" xr:uid="{00000000-0005-0000-0000-0000FE010000}"/>
    <cellStyle name="20% - تمييز4 3" xfId="24096" xr:uid="{00000000-0005-0000-0000-0000FF010000}"/>
    <cellStyle name="20% - تمييز5" xfId="488" xr:uid="{00000000-0005-0000-0000-000000020000}"/>
    <cellStyle name="20% - تمييز5 2" xfId="489" xr:uid="{00000000-0005-0000-0000-000001020000}"/>
    <cellStyle name="20% - تمييز5 3" xfId="24097" xr:uid="{00000000-0005-0000-0000-000002020000}"/>
    <cellStyle name="20% - تمييز6" xfId="490" xr:uid="{00000000-0005-0000-0000-000003020000}"/>
    <cellStyle name="20% - تمييز6 2" xfId="491" xr:uid="{00000000-0005-0000-0000-000004020000}"/>
    <cellStyle name="20% - تمييز6 3" xfId="24098" xr:uid="{00000000-0005-0000-0000-000005020000}"/>
    <cellStyle name="20% - 强调文字颜色 1" xfId="492" xr:uid="{00000000-0005-0000-0000-000006020000}"/>
    <cellStyle name="20% - 强调文字颜色 2" xfId="493" xr:uid="{00000000-0005-0000-0000-000007020000}"/>
    <cellStyle name="20% - 强调文字颜色 3" xfId="494" xr:uid="{00000000-0005-0000-0000-000008020000}"/>
    <cellStyle name="20% - 强调文字颜色 4" xfId="495" xr:uid="{00000000-0005-0000-0000-000009020000}"/>
    <cellStyle name="20% - 强调文字颜色 5" xfId="496" xr:uid="{00000000-0005-0000-0000-00000A020000}"/>
    <cellStyle name="20% - 强调文字颜色 6" xfId="497" xr:uid="{00000000-0005-0000-0000-00000B020000}"/>
    <cellStyle name="40 % - Accent1" xfId="498" xr:uid="{00000000-0005-0000-0000-00000C020000}"/>
    <cellStyle name="40 % - Accent2" xfId="499" xr:uid="{00000000-0005-0000-0000-00000D020000}"/>
    <cellStyle name="40 % - Accent3" xfId="500" xr:uid="{00000000-0005-0000-0000-00000E020000}"/>
    <cellStyle name="40 % - Accent4" xfId="501" xr:uid="{00000000-0005-0000-0000-00000F020000}"/>
    <cellStyle name="40 % - Accent5" xfId="502" xr:uid="{00000000-0005-0000-0000-000010020000}"/>
    <cellStyle name="40 % - Accent6" xfId="503" xr:uid="{00000000-0005-0000-0000-000011020000}"/>
    <cellStyle name="40% - Accent1 2" xfId="504" xr:uid="{00000000-0005-0000-0000-000012020000}"/>
    <cellStyle name="40% - Accent1 2 2" xfId="505" xr:uid="{00000000-0005-0000-0000-000013020000}"/>
    <cellStyle name="40% - Accent1 2 3" xfId="506" xr:uid="{00000000-0005-0000-0000-000014020000}"/>
    <cellStyle name="40% - Accent1 3" xfId="507" xr:uid="{00000000-0005-0000-0000-000015020000}"/>
    <cellStyle name="40% - Accent1 4" xfId="24099" xr:uid="{00000000-0005-0000-0000-000016020000}"/>
    <cellStyle name="40% - Accent2 2" xfId="508" xr:uid="{00000000-0005-0000-0000-000017020000}"/>
    <cellStyle name="40% - Accent2 2 2" xfId="509" xr:uid="{00000000-0005-0000-0000-000018020000}"/>
    <cellStyle name="40% - Accent2 2 3" xfId="24100" xr:uid="{00000000-0005-0000-0000-000019020000}"/>
    <cellStyle name="40% - Accent2 3" xfId="510" xr:uid="{00000000-0005-0000-0000-00001A020000}"/>
    <cellStyle name="40% - Accent2 4" xfId="24101" xr:uid="{00000000-0005-0000-0000-00001B020000}"/>
    <cellStyle name="40% - Accent3 2" xfId="511" xr:uid="{00000000-0005-0000-0000-00001C020000}"/>
    <cellStyle name="40% - Accent3 2 2" xfId="512" xr:uid="{00000000-0005-0000-0000-00001D020000}"/>
    <cellStyle name="40% - Accent3 2 3" xfId="513" xr:uid="{00000000-0005-0000-0000-00001E020000}"/>
    <cellStyle name="40% - Accent3 3" xfId="514" xr:uid="{00000000-0005-0000-0000-00001F020000}"/>
    <cellStyle name="40% - Accent3 4" xfId="24102" xr:uid="{00000000-0005-0000-0000-000020020000}"/>
    <cellStyle name="40% - Accent4 2" xfId="515" xr:uid="{00000000-0005-0000-0000-000021020000}"/>
    <cellStyle name="40% - Accent4 2 2" xfId="516" xr:uid="{00000000-0005-0000-0000-000022020000}"/>
    <cellStyle name="40% - Accent4 2 3" xfId="517" xr:uid="{00000000-0005-0000-0000-000023020000}"/>
    <cellStyle name="40% - Accent4 3" xfId="518" xr:uid="{00000000-0005-0000-0000-000024020000}"/>
    <cellStyle name="40% - Accent4 4" xfId="24103" xr:uid="{00000000-0005-0000-0000-000025020000}"/>
    <cellStyle name="40% - Accent5 2" xfId="519" xr:uid="{00000000-0005-0000-0000-000026020000}"/>
    <cellStyle name="40% - Accent5 2 2" xfId="520" xr:uid="{00000000-0005-0000-0000-000027020000}"/>
    <cellStyle name="40% - Accent5 2 3" xfId="521" xr:uid="{00000000-0005-0000-0000-000028020000}"/>
    <cellStyle name="40% - Accent5 3" xfId="522" xr:uid="{00000000-0005-0000-0000-000029020000}"/>
    <cellStyle name="40% - Accent5 4" xfId="24104" xr:uid="{00000000-0005-0000-0000-00002A020000}"/>
    <cellStyle name="40% - Accent6 2" xfId="523" xr:uid="{00000000-0005-0000-0000-00002B020000}"/>
    <cellStyle name="40% - Accent6 2 2" xfId="524" xr:uid="{00000000-0005-0000-0000-00002C020000}"/>
    <cellStyle name="40% - Accent6 2 3" xfId="525" xr:uid="{00000000-0005-0000-0000-00002D020000}"/>
    <cellStyle name="40% - Accent6 3" xfId="526" xr:uid="{00000000-0005-0000-0000-00002E020000}"/>
    <cellStyle name="40% - Accent6 4" xfId="24105" xr:uid="{00000000-0005-0000-0000-00002F020000}"/>
    <cellStyle name="40% - Colore 1" xfId="24106" xr:uid="{00000000-0005-0000-0000-000030020000}"/>
    <cellStyle name="40% - Colore 1 2" xfId="527" xr:uid="{00000000-0005-0000-0000-000031020000}"/>
    <cellStyle name="40% - Colore 2" xfId="24107" xr:uid="{00000000-0005-0000-0000-000032020000}"/>
    <cellStyle name="40% - Colore 2 2" xfId="528" xr:uid="{00000000-0005-0000-0000-000033020000}"/>
    <cellStyle name="40% - Colore 3" xfId="24108" xr:uid="{00000000-0005-0000-0000-000034020000}"/>
    <cellStyle name="40% - Colore 3 2" xfId="529" xr:uid="{00000000-0005-0000-0000-000035020000}"/>
    <cellStyle name="40% - Colore 4" xfId="24109" xr:uid="{00000000-0005-0000-0000-000036020000}"/>
    <cellStyle name="40% - Colore 4 2" xfId="530" xr:uid="{00000000-0005-0000-0000-000037020000}"/>
    <cellStyle name="40% - Colore 5" xfId="24110" xr:uid="{00000000-0005-0000-0000-000038020000}"/>
    <cellStyle name="40% - Colore 5 2" xfId="531" xr:uid="{00000000-0005-0000-0000-000039020000}"/>
    <cellStyle name="40% - Colore 6" xfId="24111" xr:uid="{00000000-0005-0000-0000-00003A020000}"/>
    <cellStyle name="40% - Colore 6 2" xfId="532" xr:uid="{00000000-0005-0000-0000-00003B020000}"/>
    <cellStyle name="40% - Énfasis1 2" xfId="533" xr:uid="{00000000-0005-0000-0000-00003C020000}"/>
    <cellStyle name="40% - Énfasis2 2" xfId="534" xr:uid="{00000000-0005-0000-0000-00003D020000}"/>
    <cellStyle name="40% - Énfasis3 2" xfId="535" xr:uid="{00000000-0005-0000-0000-00003E020000}"/>
    <cellStyle name="40% - Énfasis4 2" xfId="536" xr:uid="{00000000-0005-0000-0000-00003F020000}"/>
    <cellStyle name="40% - Énfasis5 2" xfId="537" xr:uid="{00000000-0005-0000-0000-000040020000}"/>
    <cellStyle name="40% - Énfasis6 2" xfId="538" xr:uid="{00000000-0005-0000-0000-000041020000}"/>
    <cellStyle name="40% - تمييز1" xfId="539" xr:uid="{00000000-0005-0000-0000-000042020000}"/>
    <cellStyle name="40% - تمييز1 2" xfId="540" xr:uid="{00000000-0005-0000-0000-000043020000}"/>
    <cellStyle name="40% - تمييز1 3" xfId="24112" xr:uid="{00000000-0005-0000-0000-000044020000}"/>
    <cellStyle name="40% - تمييز2" xfId="541" xr:uid="{00000000-0005-0000-0000-000045020000}"/>
    <cellStyle name="40% - تمييز2 2" xfId="542" xr:uid="{00000000-0005-0000-0000-000046020000}"/>
    <cellStyle name="40% - تمييز2 3" xfId="24113" xr:uid="{00000000-0005-0000-0000-000047020000}"/>
    <cellStyle name="40% - تمييز3" xfId="543" xr:uid="{00000000-0005-0000-0000-000048020000}"/>
    <cellStyle name="40% - تمييز3 2" xfId="544" xr:uid="{00000000-0005-0000-0000-000049020000}"/>
    <cellStyle name="40% - تمييز3 3" xfId="24114" xr:uid="{00000000-0005-0000-0000-00004A020000}"/>
    <cellStyle name="40% - تمييز4" xfId="545" xr:uid="{00000000-0005-0000-0000-00004B020000}"/>
    <cellStyle name="40% - تمييز4 2" xfId="546" xr:uid="{00000000-0005-0000-0000-00004C020000}"/>
    <cellStyle name="40% - تمييز4 3" xfId="24115" xr:uid="{00000000-0005-0000-0000-00004D020000}"/>
    <cellStyle name="40% - تمييز5" xfId="547" xr:uid="{00000000-0005-0000-0000-00004E020000}"/>
    <cellStyle name="40% - تمييز5 2" xfId="548" xr:uid="{00000000-0005-0000-0000-00004F020000}"/>
    <cellStyle name="40% - تمييز5 3" xfId="24116" xr:uid="{00000000-0005-0000-0000-000050020000}"/>
    <cellStyle name="40% - تمييز6" xfId="549" xr:uid="{00000000-0005-0000-0000-000051020000}"/>
    <cellStyle name="40% - تمييز6 2" xfId="550" xr:uid="{00000000-0005-0000-0000-000052020000}"/>
    <cellStyle name="40% - تمييز6 3" xfId="24117" xr:uid="{00000000-0005-0000-0000-000053020000}"/>
    <cellStyle name="40% - 强调文字颜色 1" xfId="551" xr:uid="{00000000-0005-0000-0000-000054020000}"/>
    <cellStyle name="40% - 强调文字颜色 2" xfId="552" xr:uid="{00000000-0005-0000-0000-000055020000}"/>
    <cellStyle name="40% - 强调文字颜色 3" xfId="553" xr:uid="{00000000-0005-0000-0000-000056020000}"/>
    <cellStyle name="40% - 强调文字颜色 4" xfId="554" xr:uid="{00000000-0005-0000-0000-000057020000}"/>
    <cellStyle name="40% - 强调文字颜色 5" xfId="555" xr:uid="{00000000-0005-0000-0000-000058020000}"/>
    <cellStyle name="40% - 强调文字颜色 6" xfId="556" xr:uid="{00000000-0005-0000-0000-000059020000}"/>
    <cellStyle name="60 % - Accent1" xfId="557" xr:uid="{00000000-0005-0000-0000-00005A020000}"/>
    <cellStyle name="60 % - Accent2" xfId="558" xr:uid="{00000000-0005-0000-0000-00005B020000}"/>
    <cellStyle name="60 % - Accent3" xfId="559" xr:uid="{00000000-0005-0000-0000-00005C020000}"/>
    <cellStyle name="60 % - Accent4" xfId="560" xr:uid="{00000000-0005-0000-0000-00005D020000}"/>
    <cellStyle name="60 % - Accent5" xfId="561" xr:uid="{00000000-0005-0000-0000-00005E020000}"/>
    <cellStyle name="60 % - Accent6" xfId="562" xr:uid="{00000000-0005-0000-0000-00005F020000}"/>
    <cellStyle name="60% - Accent1 2" xfId="563" xr:uid="{00000000-0005-0000-0000-000060020000}"/>
    <cellStyle name="60% - Accent1 2 2" xfId="564" xr:uid="{00000000-0005-0000-0000-000061020000}"/>
    <cellStyle name="60% - Accent1 2 3" xfId="565" xr:uid="{00000000-0005-0000-0000-000062020000}"/>
    <cellStyle name="60% - Accent1 3" xfId="566" xr:uid="{00000000-0005-0000-0000-000063020000}"/>
    <cellStyle name="60% - Accent2 2" xfId="567" xr:uid="{00000000-0005-0000-0000-000064020000}"/>
    <cellStyle name="60% - Accent2 2 2" xfId="568" xr:uid="{00000000-0005-0000-0000-000065020000}"/>
    <cellStyle name="60% - Accent2 2 3" xfId="569" xr:uid="{00000000-0005-0000-0000-000066020000}"/>
    <cellStyle name="60% - Accent2 3" xfId="570" xr:uid="{00000000-0005-0000-0000-000067020000}"/>
    <cellStyle name="60% - Accent3 2" xfId="571" xr:uid="{00000000-0005-0000-0000-000068020000}"/>
    <cellStyle name="60% - Accent3 2 2" xfId="572" xr:uid="{00000000-0005-0000-0000-000069020000}"/>
    <cellStyle name="60% - Accent3 2 3" xfId="573" xr:uid="{00000000-0005-0000-0000-00006A020000}"/>
    <cellStyle name="60% - Accent3 3" xfId="574" xr:uid="{00000000-0005-0000-0000-00006B020000}"/>
    <cellStyle name="60% - Accent4 2" xfId="575" xr:uid="{00000000-0005-0000-0000-00006C020000}"/>
    <cellStyle name="60% - Accent4 2 2" xfId="576" xr:uid="{00000000-0005-0000-0000-00006D020000}"/>
    <cellStyle name="60% - Accent4 2 3" xfId="577" xr:uid="{00000000-0005-0000-0000-00006E020000}"/>
    <cellStyle name="60% - Accent4 3" xfId="578" xr:uid="{00000000-0005-0000-0000-00006F020000}"/>
    <cellStyle name="60% - Accent5 2" xfId="579" xr:uid="{00000000-0005-0000-0000-000070020000}"/>
    <cellStyle name="60% - Accent5 2 2" xfId="580" xr:uid="{00000000-0005-0000-0000-000071020000}"/>
    <cellStyle name="60% - Accent5 2 3" xfId="581" xr:uid="{00000000-0005-0000-0000-000072020000}"/>
    <cellStyle name="60% - Accent5 3" xfId="582" xr:uid="{00000000-0005-0000-0000-000073020000}"/>
    <cellStyle name="60% - Accent6 2" xfId="583" xr:uid="{00000000-0005-0000-0000-000074020000}"/>
    <cellStyle name="60% - Accent6 2 2" xfId="584" xr:uid="{00000000-0005-0000-0000-000075020000}"/>
    <cellStyle name="60% - Accent6 2 3" xfId="585" xr:uid="{00000000-0005-0000-0000-000076020000}"/>
    <cellStyle name="60% - Accent6 2 4" xfId="586" xr:uid="{00000000-0005-0000-0000-000077020000}"/>
    <cellStyle name="60% - Accent6 3" xfId="587" xr:uid="{00000000-0005-0000-0000-000078020000}"/>
    <cellStyle name="60% - Colore 1" xfId="24118" xr:uid="{00000000-0005-0000-0000-000079020000}"/>
    <cellStyle name="60% - Colore 1 2" xfId="588" xr:uid="{00000000-0005-0000-0000-00007A020000}"/>
    <cellStyle name="60% - Colore 2" xfId="24119" xr:uid="{00000000-0005-0000-0000-00007B020000}"/>
    <cellStyle name="60% - Colore 2 2" xfId="589" xr:uid="{00000000-0005-0000-0000-00007C020000}"/>
    <cellStyle name="60% - Colore 3" xfId="24120" xr:uid="{00000000-0005-0000-0000-00007D020000}"/>
    <cellStyle name="60% - Colore 3 2" xfId="590" xr:uid="{00000000-0005-0000-0000-00007E020000}"/>
    <cellStyle name="60% - Colore 4" xfId="24121" xr:uid="{00000000-0005-0000-0000-00007F020000}"/>
    <cellStyle name="60% - Colore 4 2" xfId="591" xr:uid="{00000000-0005-0000-0000-000080020000}"/>
    <cellStyle name="60% - Colore 5" xfId="24122" xr:uid="{00000000-0005-0000-0000-000081020000}"/>
    <cellStyle name="60% - Colore 5 2" xfId="592" xr:uid="{00000000-0005-0000-0000-000082020000}"/>
    <cellStyle name="60% - Colore 6" xfId="24123" xr:uid="{00000000-0005-0000-0000-000083020000}"/>
    <cellStyle name="60% - Colore 6 2" xfId="593" xr:uid="{00000000-0005-0000-0000-000084020000}"/>
    <cellStyle name="60% - Énfasis1 2" xfId="594" xr:uid="{00000000-0005-0000-0000-000085020000}"/>
    <cellStyle name="60% - Énfasis2 2" xfId="595" xr:uid="{00000000-0005-0000-0000-000086020000}"/>
    <cellStyle name="60% - Énfasis3 2" xfId="596" xr:uid="{00000000-0005-0000-0000-000087020000}"/>
    <cellStyle name="60% - Énfasis4 2" xfId="597" xr:uid="{00000000-0005-0000-0000-000088020000}"/>
    <cellStyle name="60% - Énfasis5 2" xfId="598" xr:uid="{00000000-0005-0000-0000-000089020000}"/>
    <cellStyle name="60% - Énfasis6 2" xfId="599" xr:uid="{00000000-0005-0000-0000-00008A020000}"/>
    <cellStyle name="60% - تمييز1" xfId="600" xr:uid="{00000000-0005-0000-0000-00008B020000}"/>
    <cellStyle name="60% - تمييز1 2" xfId="601" xr:uid="{00000000-0005-0000-0000-00008C020000}"/>
    <cellStyle name="60% - تمييز1 3" xfId="24124" xr:uid="{00000000-0005-0000-0000-00008D020000}"/>
    <cellStyle name="60% - تمييز2" xfId="602" xr:uid="{00000000-0005-0000-0000-00008E020000}"/>
    <cellStyle name="60% - تمييز2 2" xfId="603" xr:uid="{00000000-0005-0000-0000-00008F020000}"/>
    <cellStyle name="60% - تمييز2 3" xfId="24125" xr:uid="{00000000-0005-0000-0000-000090020000}"/>
    <cellStyle name="60% - تمييز3" xfId="604" xr:uid="{00000000-0005-0000-0000-000091020000}"/>
    <cellStyle name="60% - تمييز3 2" xfId="605" xr:uid="{00000000-0005-0000-0000-000092020000}"/>
    <cellStyle name="60% - تمييز3 3" xfId="24126" xr:uid="{00000000-0005-0000-0000-000093020000}"/>
    <cellStyle name="60% - تمييز4" xfId="606" xr:uid="{00000000-0005-0000-0000-000094020000}"/>
    <cellStyle name="60% - تمييز4 2" xfId="607" xr:uid="{00000000-0005-0000-0000-000095020000}"/>
    <cellStyle name="60% - تمييز4 3" xfId="24127" xr:uid="{00000000-0005-0000-0000-000096020000}"/>
    <cellStyle name="60% - تمييز5" xfId="608" xr:uid="{00000000-0005-0000-0000-000097020000}"/>
    <cellStyle name="60% - تمييز5 2" xfId="609" xr:uid="{00000000-0005-0000-0000-000098020000}"/>
    <cellStyle name="60% - تمييز5 3" xfId="24128" xr:uid="{00000000-0005-0000-0000-000099020000}"/>
    <cellStyle name="60% - تمييز6" xfId="610" xr:uid="{00000000-0005-0000-0000-00009A020000}"/>
    <cellStyle name="60% - تمييز6 2" xfId="611" xr:uid="{00000000-0005-0000-0000-00009B020000}"/>
    <cellStyle name="60% - تمييز6 3" xfId="24129" xr:uid="{00000000-0005-0000-0000-00009C020000}"/>
    <cellStyle name="60% - 强调文字颜色 1" xfId="612" xr:uid="{00000000-0005-0000-0000-00009D020000}"/>
    <cellStyle name="60% - 强调文字颜色 2" xfId="613" xr:uid="{00000000-0005-0000-0000-00009E020000}"/>
    <cellStyle name="60% - 强调文字颜色 3" xfId="614" xr:uid="{00000000-0005-0000-0000-00009F020000}"/>
    <cellStyle name="60% - 强调文字颜色 4" xfId="615" xr:uid="{00000000-0005-0000-0000-0000A0020000}"/>
    <cellStyle name="60% - 强调文字颜色 5" xfId="616" xr:uid="{00000000-0005-0000-0000-0000A1020000}"/>
    <cellStyle name="60% - 强调文字颜色 6" xfId="617" xr:uid="{00000000-0005-0000-0000-0000A2020000}"/>
    <cellStyle name="Acc1" xfId="618" xr:uid="{00000000-0005-0000-0000-0000A3020000}"/>
    <cellStyle name="Acc1 10" xfId="34649" xr:uid="{00000000-0005-0000-0000-0000A4020000}"/>
    <cellStyle name="Acc1 11" xfId="34657" xr:uid="{00000000-0005-0000-0000-0000A5020000}"/>
    <cellStyle name="Acc1 2" xfId="619" xr:uid="{00000000-0005-0000-0000-0000A6020000}"/>
    <cellStyle name="Acc1 2 2" xfId="620" xr:uid="{00000000-0005-0000-0000-0000A7020000}"/>
    <cellStyle name="Acc1 2 2 2" xfId="621" xr:uid="{00000000-0005-0000-0000-0000A8020000}"/>
    <cellStyle name="Acc1 2 2 2 2" xfId="622" xr:uid="{00000000-0005-0000-0000-0000A9020000}"/>
    <cellStyle name="Acc1 2 2 2 2 2" xfId="623" xr:uid="{00000000-0005-0000-0000-0000AA020000}"/>
    <cellStyle name="Acc1 2 2 2 2 2 2" xfId="624" xr:uid="{00000000-0005-0000-0000-0000AB020000}"/>
    <cellStyle name="Acc1 2 2 2 2 2 2 2" xfId="625" xr:uid="{00000000-0005-0000-0000-0000AC020000}"/>
    <cellStyle name="Acc1 2 2 2 2 2 2 2 2" xfId="626" xr:uid="{00000000-0005-0000-0000-0000AD020000}"/>
    <cellStyle name="Acc1 2 2 2 2 2 2 2 2 2" xfId="627" xr:uid="{00000000-0005-0000-0000-0000AE020000}"/>
    <cellStyle name="Acc1 2 2 2 2 2 2 2 3" xfId="628" xr:uid="{00000000-0005-0000-0000-0000AF020000}"/>
    <cellStyle name="Acc1 2 2 2 2 2 2 2 3 2" xfId="629" xr:uid="{00000000-0005-0000-0000-0000B0020000}"/>
    <cellStyle name="Acc1 2 2 2 2 2 2 2 4" xfId="630" xr:uid="{00000000-0005-0000-0000-0000B1020000}"/>
    <cellStyle name="Acc1 2 2 2 2 2 2 3" xfId="631" xr:uid="{00000000-0005-0000-0000-0000B2020000}"/>
    <cellStyle name="Acc1 2 2 2 2 2 2 3 2" xfId="632" xr:uid="{00000000-0005-0000-0000-0000B3020000}"/>
    <cellStyle name="Acc1 2 2 2 2 2 2 4" xfId="633" xr:uid="{00000000-0005-0000-0000-0000B4020000}"/>
    <cellStyle name="Acc1 2 2 2 2 2 2 4 2" xfId="634" xr:uid="{00000000-0005-0000-0000-0000B5020000}"/>
    <cellStyle name="Acc1 2 2 2 2 2 3" xfId="635" xr:uid="{00000000-0005-0000-0000-0000B6020000}"/>
    <cellStyle name="Acc1 2 2 2 2 2 3 2" xfId="636" xr:uid="{00000000-0005-0000-0000-0000B7020000}"/>
    <cellStyle name="Acc1 2 2 2 2 2 3 2 2" xfId="637" xr:uid="{00000000-0005-0000-0000-0000B8020000}"/>
    <cellStyle name="Acc1 2 2 2 2 2 3 3" xfId="638" xr:uid="{00000000-0005-0000-0000-0000B9020000}"/>
    <cellStyle name="Acc1 2 2 2 2 2 3 3 2" xfId="639" xr:uid="{00000000-0005-0000-0000-0000BA020000}"/>
    <cellStyle name="Acc1 2 2 2 2 2 3 4" xfId="640" xr:uid="{00000000-0005-0000-0000-0000BB020000}"/>
    <cellStyle name="Acc1 2 2 2 2 2 4" xfId="641" xr:uid="{00000000-0005-0000-0000-0000BC020000}"/>
    <cellStyle name="Acc1 2 2 2 2 2 5" xfId="642" xr:uid="{00000000-0005-0000-0000-0000BD020000}"/>
    <cellStyle name="Acc1 2 2 2 2 2 5 2" xfId="643" xr:uid="{00000000-0005-0000-0000-0000BE020000}"/>
    <cellStyle name="Acc1 2 2 2 2 3" xfId="644" xr:uid="{00000000-0005-0000-0000-0000BF020000}"/>
    <cellStyle name="Acc1 2 2 2 2 3 2" xfId="645" xr:uid="{00000000-0005-0000-0000-0000C0020000}"/>
    <cellStyle name="Acc1 2 2 2 2 3 2 2" xfId="646" xr:uid="{00000000-0005-0000-0000-0000C1020000}"/>
    <cellStyle name="Acc1 2 2 2 2 3 3" xfId="647" xr:uid="{00000000-0005-0000-0000-0000C2020000}"/>
    <cellStyle name="Acc1 2 2 2 2 3 4" xfId="648" xr:uid="{00000000-0005-0000-0000-0000C3020000}"/>
    <cellStyle name="Acc1 2 2 2 2 4" xfId="649" xr:uid="{00000000-0005-0000-0000-0000C4020000}"/>
    <cellStyle name="Acc1 2 2 2 2 4 2" xfId="650" xr:uid="{00000000-0005-0000-0000-0000C5020000}"/>
    <cellStyle name="Acc1 2 2 2 2 5" xfId="651" xr:uid="{00000000-0005-0000-0000-0000C6020000}"/>
    <cellStyle name="Acc1 2 2 2 2 5 2" xfId="652" xr:uid="{00000000-0005-0000-0000-0000C7020000}"/>
    <cellStyle name="Acc1 2 2 2 3" xfId="653" xr:uid="{00000000-0005-0000-0000-0000C8020000}"/>
    <cellStyle name="Acc1 2 2 2 3 2" xfId="654" xr:uid="{00000000-0005-0000-0000-0000C9020000}"/>
    <cellStyle name="Acc1 2 2 2 3 2 2" xfId="655" xr:uid="{00000000-0005-0000-0000-0000CA020000}"/>
    <cellStyle name="Acc1 2 2 2 3 3" xfId="656" xr:uid="{00000000-0005-0000-0000-0000CB020000}"/>
    <cellStyle name="Acc1 2 2 2 3 3 2" xfId="657" xr:uid="{00000000-0005-0000-0000-0000CC020000}"/>
    <cellStyle name="Acc1 2 2 2 3 4" xfId="658" xr:uid="{00000000-0005-0000-0000-0000CD020000}"/>
    <cellStyle name="Acc1 2 2 2 4" xfId="659" xr:uid="{00000000-0005-0000-0000-0000CE020000}"/>
    <cellStyle name="Acc1 2 2 2 5" xfId="660" xr:uid="{00000000-0005-0000-0000-0000CF020000}"/>
    <cellStyle name="Acc1 2 2 2 5 2" xfId="661" xr:uid="{00000000-0005-0000-0000-0000D0020000}"/>
    <cellStyle name="Acc1 2 2 3" xfId="662" xr:uid="{00000000-0005-0000-0000-0000D1020000}"/>
    <cellStyle name="Acc1 2 2 3 2" xfId="663" xr:uid="{00000000-0005-0000-0000-0000D2020000}"/>
    <cellStyle name="Acc1 2 2 3 2 2" xfId="664" xr:uid="{00000000-0005-0000-0000-0000D3020000}"/>
    <cellStyle name="Acc1 2 2 3 3" xfId="665" xr:uid="{00000000-0005-0000-0000-0000D4020000}"/>
    <cellStyle name="Acc1 2 2 3 4" xfId="666" xr:uid="{00000000-0005-0000-0000-0000D5020000}"/>
    <cellStyle name="Acc1 2 2 4" xfId="667" xr:uid="{00000000-0005-0000-0000-0000D6020000}"/>
    <cellStyle name="Acc1 2 2 4 2" xfId="668" xr:uid="{00000000-0005-0000-0000-0000D7020000}"/>
    <cellStyle name="Acc1 2 2 5" xfId="669" xr:uid="{00000000-0005-0000-0000-0000D8020000}"/>
    <cellStyle name="Acc1 2 2 5 2" xfId="670" xr:uid="{00000000-0005-0000-0000-0000D9020000}"/>
    <cellStyle name="Acc1 2 3" xfId="671" xr:uid="{00000000-0005-0000-0000-0000DA020000}"/>
    <cellStyle name="Acc1 2 3 2" xfId="672" xr:uid="{00000000-0005-0000-0000-0000DB020000}"/>
    <cellStyle name="Acc1 2 3 2 2" xfId="673" xr:uid="{00000000-0005-0000-0000-0000DC020000}"/>
    <cellStyle name="Acc1 2 3 2 2 2" xfId="674" xr:uid="{00000000-0005-0000-0000-0000DD020000}"/>
    <cellStyle name="Acc1 2 3 2 2 2 2" xfId="675" xr:uid="{00000000-0005-0000-0000-0000DE020000}"/>
    <cellStyle name="Acc1 2 3 2 2 2 2 2" xfId="676" xr:uid="{00000000-0005-0000-0000-0000DF020000}"/>
    <cellStyle name="Acc1 2 3 2 2 2 2 2 2" xfId="677" xr:uid="{00000000-0005-0000-0000-0000E0020000}"/>
    <cellStyle name="Acc1 2 3 2 2 2 2 3" xfId="678" xr:uid="{00000000-0005-0000-0000-0000E1020000}"/>
    <cellStyle name="Acc1 2 3 2 2 2 2 3 2" xfId="679" xr:uid="{00000000-0005-0000-0000-0000E2020000}"/>
    <cellStyle name="Acc1 2 3 2 2 2 2 4" xfId="680" xr:uid="{00000000-0005-0000-0000-0000E3020000}"/>
    <cellStyle name="Acc1 2 3 2 2 2 3" xfId="681" xr:uid="{00000000-0005-0000-0000-0000E4020000}"/>
    <cellStyle name="Acc1 2 3 2 2 2 3 2" xfId="682" xr:uid="{00000000-0005-0000-0000-0000E5020000}"/>
    <cellStyle name="Acc1 2 3 2 2 2 4" xfId="683" xr:uid="{00000000-0005-0000-0000-0000E6020000}"/>
    <cellStyle name="Acc1 2 3 2 2 2 4 2" xfId="684" xr:uid="{00000000-0005-0000-0000-0000E7020000}"/>
    <cellStyle name="Acc1 2 3 2 2 3" xfId="685" xr:uid="{00000000-0005-0000-0000-0000E8020000}"/>
    <cellStyle name="Acc1 2 3 2 2 3 2" xfId="686" xr:uid="{00000000-0005-0000-0000-0000E9020000}"/>
    <cellStyle name="Acc1 2 3 2 2 3 2 2" xfId="687" xr:uid="{00000000-0005-0000-0000-0000EA020000}"/>
    <cellStyle name="Acc1 2 3 2 2 3 3" xfId="688" xr:uid="{00000000-0005-0000-0000-0000EB020000}"/>
    <cellStyle name="Acc1 2 3 2 2 3 3 2" xfId="689" xr:uid="{00000000-0005-0000-0000-0000EC020000}"/>
    <cellStyle name="Acc1 2 3 2 2 3 4" xfId="690" xr:uid="{00000000-0005-0000-0000-0000ED020000}"/>
    <cellStyle name="Acc1 2 3 2 2 4" xfId="691" xr:uid="{00000000-0005-0000-0000-0000EE020000}"/>
    <cellStyle name="Acc1 2 3 2 2 5" xfId="692" xr:uid="{00000000-0005-0000-0000-0000EF020000}"/>
    <cellStyle name="Acc1 2 3 2 2 5 2" xfId="693" xr:uid="{00000000-0005-0000-0000-0000F0020000}"/>
    <cellStyle name="Acc1 2 3 2 3" xfId="694" xr:uid="{00000000-0005-0000-0000-0000F1020000}"/>
    <cellStyle name="Acc1 2 3 2 3 2" xfId="695" xr:uid="{00000000-0005-0000-0000-0000F2020000}"/>
    <cellStyle name="Acc1 2 3 2 3 2 2" xfId="696" xr:uid="{00000000-0005-0000-0000-0000F3020000}"/>
    <cellStyle name="Acc1 2 3 2 3 3" xfId="697" xr:uid="{00000000-0005-0000-0000-0000F4020000}"/>
    <cellStyle name="Acc1 2 3 2 3 4" xfId="698" xr:uid="{00000000-0005-0000-0000-0000F5020000}"/>
    <cellStyle name="Acc1 2 3 2 4" xfId="699" xr:uid="{00000000-0005-0000-0000-0000F6020000}"/>
    <cellStyle name="Acc1 2 3 2 4 2" xfId="700" xr:uid="{00000000-0005-0000-0000-0000F7020000}"/>
    <cellStyle name="Acc1 2 3 2 5" xfId="701" xr:uid="{00000000-0005-0000-0000-0000F8020000}"/>
    <cellStyle name="Acc1 2 3 2 5 2" xfId="702" xr:uid="{00000000-0005-0000-0000-0000F9020000}"/>
    <cellStyle name="Acc1 2 3 3" xfId="703" xr:uid="{00000000-0005-0000-0000-0000FA020000}"/>
    <cellStyle name="Acc1 2 3 3 2" xfId="704" xr:uid="{00000000-0005-0000-0000-0000FB020000}"/>
    <cellStyle name="Acc1 2 3 3 2 2" xfId="705" xr:uid="{00000000-0005-0000-0000-0000FC020000}"/>
    <cellStyle name="Acc1 2 3 3 3" xfId="706" xr:uid="{00000000-0005-0000-0000-0000FD020000}"/>
    <cellStyle name="Acc1 2 3 3 3 2" xfId="707" xr:uid="{00000000-0005-0000-0000-0000FE020000}"/>
    <cellStyle name="Acc1 2 3 3 4" xfId="708" xr:uid="{00000000-0005-0000-0000-0000FF020000}"/>
    <cellStyle name="Acc1 2 3 4" xfId="709" xr:uid="{00000000-0005-0000-0000-000000030000}"/>
    <cellStyle name="Acc1 2 3 5" xfId="710" xr:uid="{00000000-0005-0000-0000-000001030000}"/>
    <cellStyle name="Acc1 2 3 5 2" xfId="711" xr:uid="{00000000-0005-0000-0000-000002030000}"/>
    <cellStyle name="Acc1 2 4" xfId="712" xr:uid="{00000000-0005-0000-0000-000003030000}"/>
    <cellStyle name="Acc1 2 4 2" xfId="713" xr:uid="{00000000-0005-0000-0000-000004030000}"/>
    <cellStyle name="Acc1 2 4 2 2" xfId="714" xr:uid="{00000000-0005-0000-0000-000005030000}"/>
    <cellStyle name="Acc1 2 4 2 2 2" xfId="715" xr:uid="{00000000-0005-0000-0000-000006030000}"/>
    <cellStyle name="Acc1 2 4 2 2 2 2" xfId="716" xr:uid="{00000000-0005-0000-0000-000007030000}"/>
    <cellStyle name="Acc1 2 4 2 2 3" xfId="717" xr:uid="{00000000-0005-0000-0000-000008030000}"/>
    <cellStyle name="Acc1 2 4 2 2 3 2" xfId="718" xr:uid="{00000000-0005-0000-0000-000009030000}"/>
    <cellStyle name="Acc1 2 4 2 2 4" xfId="719" xr:uid="{00000000-0005-0000-0000-00000A030000}"/>
    <cellStyle name="Acc1 2 4 2 3" xfId="720" xr:uid="{00000000-0005-0000-0000-00000B030000}"/>
    <cellStyle name="Acc1 2 4 2 3 2" xfId="721" xr:uid="{00000000-0005-0000-0000-00000C030000}"/>
    <cellStyle name="Acc1 2 4 2 4" xfId="722" xr:uid="{00000000-0005-0000-0000-00000D030000}"/>
    <cellStyle name="Acc1 2 4 2 4 2" xfId="723" xr:uid="{00000000-0005-0000-0000-00000E030000}"/>
    <cellStyle name="Acc1 2 4 3" xfId="724" xr:uid="{00000000-0005-0000-0000-00000F030000}"/>
    <cellStyle name="Acc1 2 4 3 2" xfId="725" xr:uid="{00000000-0005-0000-0000-000010030000}"/>
    <cellStyle name="Acc1 2 4 3 2 2" xfId="726" xr:uid="{00000000-0005-0000-0000-000011030000}"/>
    <cellStyle name="Acc1 2 4 3 3" xfId="727" xr:uid="{00000000-0005-0000-0000-000012030000}"/>
    <cellStyle name="Acc1 2 4 3 3 2" xfId="728" xr:uid="{00000000-0005-0000-0000-000013030000}"/>
    <cellStyle name="Acc1 2 4 3 4" xfId="729" xr:uid="{00000000-0005-0000-0000-000014030000}"/>
    <cellStyle name="Acc1 2 4 4" xfId="730" xr:uid="{00000000-0005-0000-0000-000015030000}"/>
    <cellStyle name="Acc1 2 4 5" xfId="731" xr:uid="{00000000-0005-0000-0000-000016030000}"/>
    <cellStyle name="Acc1 2 4 5 2" xfId="732" xr:uid="{00000000-0005-0000-0000-000017030000}"/>
    <cellStyle name="Acc1 2 5" xfId="733" xr:uid="{00000000-0005-0000-0000-000018030000}"/>
    <cellStyle name="Acc1 2 5 2" xfId="734" xr:uid="{00000000-0005-0000-0000-000019030000}"/>
    <cellStyle name="Acc1 2 5 2 2" xfId="735" xr:uid="{00000000-0005-0000-0000-00001A030000}"/>
    <cellStyle name="Acc1 2 5 3" xfId="736" xr:uid="{00000000-0005-0000-0000-00001B030000}"/>
    <cellStyle name="Acc1 2 5 3 2" xfId="737" xr:uid="{00000000-0005-0000-0000-00001C030000}"/>
    <cellStyle name="Acc1 2 5 4" xfId="738" xr:uid="{00000000-0005-0000-0000-00001D030000}"/>
    <cellStyle name="Acc1 2 6" xfId="739" xr:uid="{00000000-0005-0000-0000-00001E030000}"/>
    <cellStyle name="Acc1 2 7" xfId="740" xr:uid="{00000000-0005-0000-0000-00001F030000}"/>
    <cellStyle name="Acc1 2 7 2" xfId="741" xr:uid="{00000000-0005-0000-0000-000020030000}"/>
    <cellStyle name="Acc1 2 8" xfId="34655" xr:uid="{00000000-0005-0000-0000-000021030000}"/>
    <cellStyle name="Acc1 2 9" xfId="34656" xr:uid="{00000000-0005-0000-0000-000022030000}"/>
    <cellStyle name="Acc1 3" xfId="742" xr:uid="{00000000-0005-0000-0000-000023030000}"/>
    <cellStyle name="Acc1 3 2" xfId="743" xr:uid="{00000000-0005-0000-0000-000024030000}"/>
    <cellStyle name="Acc1 3 2 2" xfId="744" xr:uid="{00000000-0005-0000-0000-000025030000}"/>
    <cellStyle name="Acc1 3 2 2 2" xfId="745" xr:uid="{00000000-0005-0000-0000-000026030000}"/>
    <cellStyle name="Acc1 3 2 2 2 2" xfId="746" xr:uid="{00000000-0005-0000-0000-000027030000}"/>
    <cellStyle name="Acc1 3 2 2 2 2 2" xfId="747" xr:uid="{00000000-0005-0000-0000-000028030000}"/>
    <cellStyle name="Acc1 3 2 2 2 2 2 2" xfId="748" xr:uid="{00000000-0005-0000-0000-000029030000}"/>
    <cellStyle name="Acc1 3 2 2 2 2 3" xfId="749" xr:uid="{00000000-0005-0000-0000-00002A030000}"/>
    <cellStyle name="Acc1 3 2 2 2 2 3 2" xfId="750" xr:uid="{00000000-0005-0000-0000-00002B030000}"/>
    <cellStyle name="Acc1 3 2 2 2 2 4" xfId="751" xr:uid="{00000000-0005-0000-0000-00002C030000}"/>
    <cellStyle name="Acc1 3 2 2 2 3" xfId="752" xr:uid="{00000000-0005-0000-0000-00002D030000}"/>
    <cellStyle name="Acc1 3 2 2 2 3 2" xfId="753" xr:uid="{00000000-0005-0000-0000-00002E030000}"/>
    <cellStyle name="Acc1 3 2 2 2 4" xfId="754" xr:uid="{00000000-0005-0000-0000-00002F030000}"/>
    <cellStyle name="Acc1 3 2 2 2 4 2" xfId="755" xr:uid="{00000000-0005-0000-0000-000030030000}"/>
    <cellStyle name="Acc1 3 2 2 3" xfId="756" xr:uid="{00000000-0005-0000-0000-000031030000}"/>
    <cellStyle name="Acc1 3 2 2 3 2" xfId="757" xr:uid="{00000000-0005-0000-0000-000032030000}"/>
    <cellStyle name="Acc1 3 2 2 3 2 2" xfId="758" xr:uid="{00000000-0005-0000-0000-000033030000}"/>
    <cellStyle name="Acc1 3 2 2 3 3" xfId="759" xr:uid="{00000000-0005-0000-0000-000034030000}"/>
    <cellStyle name="Acc1 3 2 2 3 3 2" xfId="760" xr:uid="{00000000-0005-0000-0000-000035030000}"/>
    <cellStyle name="Acc1 3 2 2 3 4" xfId="761" xr:uid="{00000000-0005-0000-0000-000036030000}"/>
    <cellStyle name="Acc1 3 2 2 4" xfId="762" xr:uid="{00000000-0005-0000-0000-000037030000}"/>
    <cellStyle name="Acc1 3 2 2 5" xfId="763" xr:uid="{00000000-0005-0000-0000-000038030000}"/>
    <cellStyle name="Acc1 3 2 2 5 2" xfId="764" xr:uid="{00000000-0005-0000-0000-000039030000}"/>
    <cellStyle name="Acc1 3 2 3" xfId="765" xr:uid="{00000000-0005-0000-0000-00003A030000}"/>
    <cellStyle name="Acc1 3 2 3 2" xfId="766" xr:uid="{00000000-0005-0000-0000-00003B030000}"/>
    <cellStyle name="Acc1 3 2 3 2 2" xfId="767" xr:uid="{00000000-0005-0000-0000-00003C030000}"/>
    <cellStyle name="Acc1 3 2 3 3" xfId="768" xr:uid="{00000000-0005-0000-0000-00003D030000}"/>
    <cellStyle name="Acc1 3 2 3 4" xfId="769" xr:uid="{00000000-0005-0000-0000-00003E030000}"/>
    <cellStyle name="Acc1 3 2 4" xfId="770" xr:uid="{00000000-0005-0000-0000-00003F030000}"/>
    <cellStyle name="Acc1 3 2 4 2" xfId="771" xr:uid="{00000000-0005-0000-0000-000040030000}"/>
    <cellStyle name="Acc1 3 2 5" xfId="772" xr:uid="{00000000-0005-0000-0000-000041030000}"/>
    <cellStyle name="Acc1 3 2 5 2" xfId="773" xr:uid="{00000000-0005-0000-0000-000042030000}"/>
    <cellStyle name="Acc1 3 3" xfId="774" xr:uid="{00000000-0005-0000-0000-000043030000}"/>
    <cellStyle name="Acc1 3 3 2" xfId="775" xr:uid="{00000000-0005-0000-0000-000044030000}"/>
    <cellStyle name="Acc1 3 3 2 2" xfId="776" xr:uid="{00000000-0005-0000-0000-000045030000}"/>
    <cellStyle name="Acc1 3 3 3" xfId="777" xr:uid="{00000000-0005-0000-0000-000046030000}"/>
    <cellStyle name="Acc1 3 3 3 2" xfId="778" xr:uid="{00000000-0005-0000-0000-000047030000}"/>
    <cellStyle name="Acc1 3 3 4" xfId="779" xr:uid="{00000000-0005-0000-0000-000048030000}"/>
    <cellStyle name="Acc1 3 4" xfId="780" xr:uid="{00000000-0005-0000-0000-000049030000}"/>
    <cellStyle name="Acc1 3 5" xfId="781" xr:uid="{00000000-0005-0000-0000-00004A030000}"/>
    <cellStyle name="Acc1 3 5 2" xfId="782" xr:uid="{00000000-0005-0000-0000-00004B030000}"/>
    <cellStyle name="Acc1 4" xfId="783" xr:uid="{00000000-0005-0000-0000-00004C030000}"/>
    <cellStyle name="Acc1 4 2" xfId="784" xr:uid="{00000000-0005-0000-0000-00004D030000}"/>
    <cellStyle name="Acc1 4 2 2" xfId="785" xr:uid="{00000000-0005-0000-0000-00004E030000}"/>
    <cellStyle name="Acc1 4 2 2 2" xfId="786" xr:uid="{00000000-0005-0000-0000-00004F030000}"/>
    <cellStyle name="Acc1 4 2 2 2 2" xfId="787" xr:uid="{00000000-0005-0000-0000-000050030000}"/>
    <cellStyle name="Acc1 4 2 2 2 2 2" xfId="788" xr:uid="{00000000-0005-0000-0000-000051030000}"/>
    <cellStyle name="Acc1 4 2 2 2 2 2 2" xfId="789" xr:uid="{00000000-0005-0000-0000-000052030000}"/>
    <cellStyle name="Acc1 4 2 2 2 2 2 2 2" xfId="790" xr:uid="{00000000-0005-0000-0000-000053030000}"/>
    <cellStyle name="Acc1 4 2 2 2 2 2 3" xfId="791" xr:uid="{00000000-0005-0000-0000-000054030000}"/>
    <cellStyle name="Acc1 4 2 2 2 2 2 3 2" xfId="792" xr:uid="{00000000-0005-0000-0000-000055030000}"/>
    <cellStyle name="Acc1 4 2 2 2 2 2 4" xfId="793" xr:uid="{00000000-0005-0000-0000-000056030000}"/>
    <cellStyle name="Acc1 4 2 2 2 2 3" xfId="794" xr:uid="{00000000-0005-0000-0000-000057030000}"/>
    <cellStyle name="Acc1 4 2 2 2 2 3 2" xfId="795" xr:uid="{00000000-0005-0000-0000-000058030000}"/>
    <cellStyle name="Acc1 4 2 2 2 2 4" xfId="796" xr:uid="{00000000-0005-0000-0000-000059030000}"/>
    <cellStyle name="Acc1 4 2 2 2 2 4 2" xfId="797" xr:uid="{00000000-0005-0000-0000-00005A030000}"/>
    <cellStyle name="Acc1 4 2 2 2 3" xfId="798" xr:uid="{00000000-0005-0000-0000-00005B030000}"/>
    <cellStyle name="Acc1 4 2 2 2 3 2" xfId="799" xr:uid="{00000000-0005-0000-0000-00005C030000}"/>
    <cellStyle name="Acc1 4 2 2 2 3 2 2" xfId="800" xr:uid="{00000000-0005-0000-0000-00005D030000}"/>
    <cellStyle name="Acc1 4 2 2 2 3 3" xfId="801" xr:uid="{00000000-0005-0000-0000-00005E030000}"/>
    <cellStyle name="Acc1 4 2 2 2 3 3 2" xfId="802" xr:uid="{00000000-0005-0000-0000-00005F030000}"/>
    <cellStyle name="Acc1 4 2 2 2 3 4" xfId="803" xr:uid="{00000000-0005-0000-0000-000060030000}"/>
    <cellStyle name="Acc1 4 2 2 2 4" xfId="804" xr:uid="{00000000-0005-0000-0000-000061030000}"/>
    <cellStyle name="Acc1 4 2 2 2 5" xfId="805" xr:uid="{00000000-0005-0000-0000-000062030000}"/>
    <cellStyle name="Acc1 4 2 2 2 5 2" xfId="806" xr:uid="{00000000-0005-0000-0000-000063030000}"/>
    <cellStyle name="Acc1 4 2 2 3" xfId="807" xr:uid="{00000000-0005-0000-0000-000064030000}"/>
    <cellStyle name="Acc1 4 2 2 3 2" xfId="808" xr:uid="{00000000-0005-0000-0000-000065030000}"/>
    <cellStyle name="Acc1 4 2 2 3 2 2" xfId="809" xr:uid="{00000000-0005-0000-0000-000066030000}"/>
    <cellStyle name="Acc1 4 2 2 3 3" xfId="810" xr:uid="{00000000-0005-0000-0000-000067030000}"/>
    <cellStyle name="Acc1 4 2 2 3 4" xfId="811" xr:uid="{00000000-0005-0000-0000-000068030000}"/>
    <cellStyle name="Acc1 4 2 2 4" xfId="812" xr:uid="{00000000-0005-0000-0000-000069030000}"/>
    <cellStyle name="Acc1 4 2 2 4 2" xfId="813" xr:uid="{00000000-0005-0000-0000-00006A030000}"/>
    <cellStyle name="Acc1 4 2 2 5" xfId="814" xr:uid="{00000000-0005-0000-0000-00006B030000}"/>
    <cellStyle name="Acc1 4 2 2 5 2" xfId="815" xr:uid="{00000000-0005-0000-0000-00006C030000}"/>
    <cellStyle name="Acc1 4 2 3" xfId="816" xr:uid="{00000000-0005-0000-0000-00006D030000}"/>
    <cellStyle name="Acc1 4 2 3 2" xfId="817" xr:uid="{00000000-0005-0000-0000-00006E030000}"/>
    <cellStyle name="Acc1 4 2 3 2 2" xfId="818" xr:uid="{00000000-0005-0000-0000-00006F030000}"/>
    <cellStyle name="Acc1 4 2 3 3" xfId="819" xr:uid="{00000000-0005-0000-0000-000070030000}"/>
    <cellStyle name="Acc1 4 2 3 3 2" xfId="820" xr:uid="{00000000-0005-0000-0000-000071030000}"/>
    <cellStyle name="Acc1 4 2 3 4" xfId="821" xr:uid="{00000000-0005-0000-0000-000072030000}"/>
    <cellStyle name="Acc1 4 2 4" xfId="822" xr:uid="{00000000-0005-0000-0000-000073030000}"/>
    <cellStyle name="Acc1 4 2 5" xfId="823" xr:uid="{00000000-0005-0000-0000-000074030000}"/>
    <cellStyle name="Acc1 4 2 5 2" xfId="824" xr:uid="{00000000-0005-0000-0000-000075030000}"/>
    <cellStyle name="Acc1 4 3" xfId="825" xr:uid="{00000000-0005-0000-0000-000076030000}"/>
    <cellStyle name="Acc1 4 3 2" xfId="826" xr:uid="{00000000-0005-0000-0000-000077030000}"/>
    <cellStyle name="Acc1 4 3 2 2" xfId="827" xr:uid="{00000000-0005-0000-0000-000078030000}"/>
    <cellStyle name="Acc1 4 3 3" xfId="828" xr:uid="{00000000-0005-0000-0000-000079030000}"/>
    <cellStyle name="Acc1 4 3 4" xfId="829" xr:uid="{00000000-0005-0000-0000-00007A030000}"/>
    <cellStyle name="Acc1 4 4" xfId="830" xr:uid="{00000000-0005-0000-0000-00007B030000}"/>
    <cellStyle name="Acc1 4 4 2" xfId="831" xr:uid="{00000000-0005-0000-0000-00007C030000}"/>
    <cellStyle name="Acc1 4 5" xfId="832" xr:uid="{00000000-0005-0000-0000-00007D030000}"/>
    <cellStyle name="Acc1 4 5 2" xfId="833" xr:uid="{00000000-0005-0000-0000-00007E030000}"/>
    <cellStyle name="Acc1 5" xfId="834" xr:uid="{00000000-0005-0000-0000-00007F030000}"/>
    <cellStyle name="Acc1 5 2" xfId="835" xr:uid="{00000000-0005-0000-0000-000080030000}"/>
    <cellStyle name="Acc1 5 2 2" xfId="836" xr:uid="{00000000-0005-0000-0000-000081030000}"/>
    <cellStyle name="Acc1 5 2 2 2" xfId="837" xr:uid="{00000000-0005-0000-0000-000082030000}"/>
    <cellStyle name="Acc1 5 2 2 2 2" xfId="838" xr:uid="{00000000-0005-0000-0000-000083030000}"/>
    <cellStyle name="Acc1 5 2 2 2 2 2" xfId="839" xr:uid="{00000000-0005-0000-0000-000084030000}"/>
    <cellStyle name="Acc1 5 2 2 2 2 2 2" xfId="840" xr:uid="{00000000-0005-0000-0000-000085030000}"/>
    <cellStyle name="Acc1 5 2 2 2 2 3" xfId="841" xr:uid="{00000000-0005-0000-0000-000086030000}"/>
    <cellStyle name="Acc1 5 2 2 2 2 3 2" xfId="842" xr:uid="{00000000-0005-0000-0000-000087030000}"/>
    <cellStyle name="Acc1 5 2 2 2 2 4" xfId="843" xr:uid="{00000000-0005-0000-0000-000088030000}"/>
    <cellStyle name="Acc1 5 2 2 2 3" xfId="844" xr:uid="{00000000-0005-0000-0000-000089030000}"/>
    <cellStyle name="Acc1 5 2 2 2 3 2" xfId="845" xr:uid="{00000000-0005-0000-0000-00008A030000}"/>
    <cellStyle name="Acc1 5 2 2 2 4" xfId="846" xr:uid="{00000000-0005-0000-0000-00008B030000}"/>
    <cellStyle name="Acc1 5 2 2 2 4 2" xfId="847" xr:uid="{00000000-0005-0000-0000-00008C030000}"/>
    <cellStyle name="Acc1 5 2 2 3" xfId="848" xr:uid="{00000000-0005-0000-0000-00008D030000}"/>
    <cellStyle name="Acc1 5 2 2 3 2" xfId="849" xr:uid="{00000000-0005-0000-0000-00008E030000}"/>
    <cellStyle name="Acc1 5 2 2 3 2 2" xfId="850" xr:uid="{00000000-0005-0000-0000-00008F030000}"/>
    <cellStyle name="Acc1 5 2 2 3 3" xfId="851" xr:uid="{00000000-0005-0000-0000-000090030000}"/>
    <cellStyle name="Acc1 5 2 2 3 3 2" xfId="852" xr:uid="{00000000-0005-0000-0000-000091030000}"/>
    <cellStyle name="Acc1 5 2 2 3 4" xfId="853" xr:uid="{00000000-0005-0000-0000-000092030000}"/>
    <cellStyle name="Acc1 5 2 2 4" xfId="854" xr:uid="{00000000-0005-0000-0000-000093030000}"/>
    <cellStyle name="Acc1 5 2 2 5" xfId="855" xr:uid="{00000000-0005-0000-0000-000094030000}"/>
    <cellStyle name="Acc1 5 2 2 5 2" xfId="856" xr:uid="{00000000-0005-0000-0000-000095030000}"/>
    <cellStyle name="Acc1 5 2 3" xfId="857" xr:uid="{00000000-0005-0000-0000-000096030000}"/>
    <cellStyle name="Acc1 5 2 3 2" xfId="858" xr:uid="{00000000-0005-0000-0000-000097030000}"/>
    <cellStyle name="Acc1 5 2 3 2 2" xfId="859" xr:uid="{00000000-0005-0000-0000-000098030000}"/>
    <cellStyle name="Acc1 5 2 3 3" xfId="860" xr:uid="{00000000-0005-0000-0000-000099030000}"/>
    <cellStyle name="Acc1 5 2 3 4" xfId="861" xr:uid="{00000000-0005-0000-0000-00009A030000}"/>
    <cellStyle name="Acc1 5 2 4" xfId="862" xr:uid="{00000000-0005-0000-0000-00009B030000}"/>
    <cellStyle name="Acc1 5 2 4 2" xfId="863" xr:uid="{00000000-0005-0000-0000-00009C030000}"/>
    <cellStyle name="Acc1 5 2 5" xfId="864" xr:uid="{00000000-0005-0000-0000-00009D030000}"/>
    <cellStyle name="Acc1 5 2 5 2" xfId="865" xr:uid="{00000000-0005-0000-0000-00009E030000}"/>
    <cellStyle name="Acc1 5 3" xfId="866" xr:uid="{00000000-0005-0000-0000-00009F030000}"/>
    <cellStyle name="Acc1 5 3 2" xfId="867" xr:uid="{00000000-0005-0000-0000-0000A0030000}"/>
    <cellStyle name="Acc1 5 3 2 2" xfId="868" xr:uid="{00000000-0005-0000-0000-0000A1030000}"/>
    <cellStyle name="Acc1 5 3 3" xfId="869" xr:uid="{00000000-0005-0000-0000-0000A2030000}"/>
    <cellStyle name="Acc1 5 3 3 2" xfId="870" xr:uid="{00000000-0005-0000-0000-0000A3030000}"/>
    <cellStyle name="Acc1 5 3 4" xfId="871" xr:uid="{00000000-0005-0000-0000-0000A4030000}"/>
    <cellStyle name="Acc1 5 4" xfId="872" xr:uid="{00000000-0005-0000-0000-0000A5030000}"/>
    <cellStyle name="Acc1 5 5" xfId="873" xr:uid="{00000000-0005-0000-0000-0000A6030000}"/>
    <cellStyle name="Acc1 5 5 2" xfId="874" xr:uid="{00000000-0005-0000-0000-0000A7030000}"/>
    <cellStyle name="Acc1 6" xfId="875" xr:uid="{00000000-0005-0000-0000-0000A8030000}"/>
    <cellStyle name="Acc1 6 2" xfId="876" xr:uid="{00000000-0005-0000-0000-0000A9030000}"/>
    <cellStyle name="Acc1 6 2 2" xfId="877" xr:uid="{00000000-0005-0000-0000-0000AA030000}"/>
    <cellStyle name="Acc1 6 2 2 2" xfId="878" xr:uid="{00000000-0005-0000-0000-0000AB030000}"/>
    <cellStyle name="Acc1 6 2 2 2 2" xfId="879" xr:uid="{00000000-0005-0000-0000-0000AC030000}"/>
    <cellStyle name="Acc1 6 2 2 3" xfId="880" xr:uid="{00000000-0005-0000-0000-0000AD030000}"/>
    <cellStyle name="Acc1 6 2 2 3 2" xfId="881" xr:uid="{00000000-0005-0000-0000-0000AE030000}"/>
    <cellStyle name="Acc1 6 2 2 4" xfId="882" xr:uid="{00000000-0005-0000-0000-0000AF030000}"/>
    <cellStyle name="Acc1 6 2 3" xfId="883" xr:uid="{00000000-0005-0000-0000-0000B0030000}"/>
    <cellStyle name="Acc1 6 2 3 2" xfId="884" xr:uid="{00000000-0005-0000-0000-0000B1030000}"/>
    <cellStyle name="Acc1 6 2 4" xfId="885" xr:uid="{00000000-0005-0000-0000-0000B2030000}"/>
    <cellStyle name="Acc1 6 2 4 2" xfId="886" xr:uid="{00000000-0005-0000-0000-0000B3030000}"/>
    <cellStyle name="Acc1 6 3" xfId="887" xr:uid="{00000000-0005-0000-0000-0000B4030000}"/>
    <cellStyle name="Acc1 6 3 2" xfId="888" xr:uid="{00000000-0005-0000-0000-0000B5030000}"/>
    <cellStyle name="Acc1 6 3 2 2" xfId="889" xr:uid="{00000000-0005-0000-0000-0000B6030000}"/>
    <cellStyle name="Acc1 6 3 3" xfId="890" xr:uid="{00000000-0005-0000-0000-0000B7030000}"/>
    <cellStyle name="Acc1 6 3 3 2" xfId="891" xr:uid="{00000000-0005-0000-0000-0000B8030000}"/>
    <cellStyle name="Acc1 6 3 4" xfId="892" xr:uid="{00000000-0005-0000-0000-0000B9030000}"/>
    <cellStyle name="Acc1 6 4" xfId="893" xr:uid="{00000000-0005-0000-0000-0000BA030000}"/>
    <cellStyle name="Acc1 6 5" xfId="894" xr:uid="{00000000-0005-0000-0000-0000BB030000}"/>
    <cellStyle name="Acc1 6 5 2" xfId="895" xr:uid="{00000000-0005-0000-0000-0000BC030000}"/>
    <cellStyle name="Acc1 7" xfId="896" xr:uid="{00000000-0005-0000-0000-0000BD030000}"/>
    <cellStyle name="Acc1 7 2" xfId="897" xr:uid="{00000000-0005-0000-0000-0000BE030000}"/>
    <cellStyle name="Acc1 7 2 2" xfId="898" xr:uid="{00000000-0005-0000-0000-0000BF030000}"/>
    <cellStyle name="Acc1 7 3" xfId="899" xr:uid="{00000000-0005-0000-0000-0000C0030000}"/>
    <cellStyle name="Acc1 7 3 2" xfId="900" xr:uid="{00000000-0005-0000-0000-0000C1030000}"/>
    <cellStyle name="Acc1 7 4" xfId="901" xr:uid="{00000000-0005-0000-0000-0000C2030000}"/>
    <cellStyle name="Acc1 8" xfId="902" xr:uid="{00000000-0005-0000-0000-0000C3030000}"/>
    <cellStyle name="Acc1 9" xfId="903" xr:uid="{00000000-0005-0000-0000-0000C4030000}"/>
    <cellStyle name="Acc1 9 2" xfId="904" xr:uid="{00000000-0005-0000-0000-0000C5030000}"/>
    <cellStyle name="Accent1 - 20%" xfId="905" xr:uid="{00000000-0005-0000-0000-0000C6030000}"/>
    <cellStyle name="Accent1 - 20% 2" xfId="906" xr:uid="{00000000-0005-0000-0000-0000C7030000}"/>
    <cellStyle name="Accent1 - 20% 2 2" xfId="24130" xr:uid="{00000000-0005-0000-0000-0000C8030000}"/>
    <cellStyle name="Accent1 - 20% 2 3" xfId="24131" xr:uid="{00000000-0005-0000-0000-0000C9030000}"/>
    <cellStyle name="Accent1 - 40%" xfId="907" xr:uid="{00000000-0005-0000-0000-0000CA030000}"/>
    <cellStyle name="Accent1 - 40% 2" xfId="908" xr:uid="{00000000-0005-0000-0000-0000CB030000}"/>
    <cellStyle name="Accent1 - 40% 2 2" xfId="24132" xr:uid="{00000000-0005-0000-0000-0000CC030000}"/>
    <cellStyle name="Accent1 - 40% 2 3" xfId="24133" xr:uid="{00000000-0005-0000-0000-0000CD030000}"/>
    <cellStyle name="Accent1 - 60%" xfId="909" xr:uid="{00000000-0005-0000-0000-0000CE030000}"/>
    <cellStyle name="Accent1 - 60% 2" xfId="910" xr:uid="{00000000-0005-0000-0000-0000CF030000}"/>
    <cellStyle name="Accent1 - 60% 2 2" xfId="24134" xr:uid="{00000000-0005-0000-0000-0000D0030000}"/>
    <cellStyle name="Accent1 - 60% 2 3" xfId="24135" xr:uid="{00000000-0005-0000-0000-0000D1030000}"/>
    <cellStyle name="Accent1 10" xfId="911" xr:uid="{00000000-0005-0000-0000-0000D2030000}"/>
    <cellStyle name="Accent1 11" xfId="912" xr:uid="{00000000-0005-0000-0000-0000D3030000}"/>
    <cellStyle name="Accent1 12" xfId="913" xr:uid="{00000000-0005-0000-0000-0000D4030000}"/>
    <cellStyle name="Accent1 13" xfId="914" xr:uid="{00000000-0005-0000-0000-0000D5030000}"/>
    <cellStyle name="Accent1 14" xfId="915" xr:uid="{00000000-0005-0000-0000-0000D6030000}"/>
    <cellStyle name="Accent1 15" xfId="916" xr:uid="{00000000-0005-0000-0000-0000D7030000}"/>
    <cellStyle name="Accent1 16" xfId="34666" xr:uid="{00000000-0005-0000-0000-0000D8030000}"/>
    <cellStyle name="Accent1 17" xfId="34673" xr:uid="{00000000-0005-0000-0000-0000D9030000}"/>
    <cellStyle name="Accent1 2" xfId="917" xr:uid="{00000000-0005-0000-0000-0000DA030000}"/>
    <cellStyle name="Accent1 2 2" xfId="918" xr:uid="{00000000-0005-0000-0000-0000DB030000}"/>
    <cellStyle name="Accent1 2 2 2" xfId="919" xr:uid="{00000000-0005-0000-0000-0000DC030000}"/>
    <cellStyle name="Accent1 2 2 2 2" xfId="24136" xr:uid="{00000000-0005-0000-0000-0000DD030000}"/>
    <cellStyle name="Accent1 2 2 2 3" xfId="24137" xr:uid="{00000000-0005-0000-0000-0000DE030000}"/>
    <cellStyle name="Accent1 2 2 3" xfId="24138" xr:uid="{00000000-0005-0000-0000-0000DF030000}"/>
    <cellStyle name="Accent1 2 3" xfId="920" xr:uid="{00000000-0005-0000-0000-0000E0030000}"/>
    <cellStyle name="Accent1 2 3 2" xfId="24139" xr:uid="{00000000-0005-0000-0000-0000E1030000}"/>
    <cellStyle name="Accent1 2 4" xfId="921" xr:uid="{00000000-0005-0000-0000-0000E2030000}"/>
    <cellStyle name="Accent1 2 4 2" xfId="24140" xr:uid="{00000000-0005-0000-0000-0000E3030000}"/>
    <cellStyle name="Accent1 2 5" xfId="922" xr:uid="{00000000-0005-0000-0000-0000E4030000}"/>
    <cellStyle name="Accent1 2 5 2" xfId="24141" xr:uid="{00000000-0005-0000-0000-0000E5030000}"/>
    <cellStyle name="Accent1 2 6" xfId="923" xr:uid="{00000000-0005-0000-0000-0000E6030000}"/>
    <cellStyle name="Accent1 3" xfId="924" xr:uid="{00000000-0005-0000-0000-0000E7030000}"/>
    <cellStyle name="Accent1 3 2" xfId="925" xr:uid="{00000000-0005-0000-0000-0000E8030000}"/>
    <cellStyle name="Accent1 3 2 2" xfId="926" xr:uid="{00000000-0005-0000-0000-0000E9030000}"/>
    <cellStyle name="Accent1 3 2 3" xfId="24142" xr:uid="{00000000-0005-0000-0000-0000EA030000}"/>
    <cellStyle name="Accent1 3 2 4" xfId="24143" xr:uid="{00000000-0005-0000-0000-0000EB030000}"/>
    <cellStyle name="Accent1 3 3" xfId="927" xr:uid="{00000000-0005-0000-0000-0000EC030000}"/>
    <cellStyle name="Accent1 3 4" xfId="24144" xr:uid="{00000000-0005-0000-0000-0000ED030000}"/>
    <cellStyle name="Accent1 4" xfId="928" xr:uid="{00000000-0005-0000-0000-0000EE030000}"/>
    <cellStyle name="Accent1 4 2" xfId="929" xr:uid="{00000000-0005-0000-0000-0000EF030000}"/>
    <cellStyle name="Accent1 4 2 2" xfId="24145" xr:uid="{00000000-0005-0000-0000-0000F0030000}"/>
    <cellStyle name="Accent1 5" xfId="930" xr:uid="{00000000-0005-0000-0000-0000F1030000}"/>
    <cellStyle name="Accent1 5 2" xfId="931" xr:uid="{00000000-0005-0000-0000-0000F2030000}"/>
    <cellStyle name="Accent1 5 2 2" xfId="24146" xr:uid="{00000000-0005-0000-0000-0000F3030000}"/>
    <cellStyle name="Accent1 5 3" xfId="932" xr:uid="{00000000-0005-0000-0000-0000F4030000}"/>
    <cellStyle name="Accent1 6" xfId="933" xr:uid="{00000000-0005-0000-0000-0000F5030000}"/>
    <cellStyle name="Accent1 7" xfId="934" xr:uid="{00000000-0005-0000-0000-0000F6030000}"/>
    <cellStyle name="Accent1 8" xfId="935" xr:uid="{00000000-0005-0000-0000-0000F7030000}"/>
    <cellStyle name="Accent1 9" xfId="936" xr:uid="{00000000-0005-0000-0000-0000F8030000}"/>
    <cellStyle name="Accent2 - 20%" xfId="937" xr:uid="{00000000-0005-0000-0000-0000F9030000}"/>
    <cellStyle name="Accent2 - 20% 2" xfId="938" xr:uid="{00000000-0005-0000-0000-0000FA030000}"/>
    <cellStyle name="Accent2 - 20% 2 2" xfId="24147" xr:uid="{00000000-0005-0000-0000-0000FB030000}"/>
    <cellStyle name="Accent2 - 20% 2 3" xfId="24148" xr:uid="{00000000-0005-0000-0000-0000FC030000}"/>
    <cellStyle name="Accent2 - 40%" xfId="939" xr:uid="{00000000-0005-0000-0000-0000FD030000}"/>
    <cellStyle name="Accent2 - 40% 2" xfId="940" xr:uid="{00000000-0005-0000-0000-0000FE030000}"/>
    <cellStyle name="Accent2 - 40% 2 2" xfId="24149" xr:uid="{00000000-0005-0000-0000-0000FF030000}"/>
    <cellStyle name="Accent2 - 40% 2 3" xfId="24150" xr:uid="{00000000-0005-0000-0000-000000040000}"/>
    <cellStyle name="Accent2 - 60%" xfId="941" xr:uid="{00000000-0005-0000-0000-000001040000}"/>
    <cellStyle name="Accent2 - 60% 2" xfId="942" xr:uid="{00000000-0005-0000-0000-000002040000}"/>
    <cellStyle name="Accent2 - 60% 2 2" xfId="24151" xr:uid="{00000000-0005-0000-0000-000003040000}"/>
    <cellStyle name="Accent2 - 60% 2 3" xfId="24152" xr:uid="{00000000-0005-0000-0000-000004040000}"/>
    <cellStyle name="Accent2 10" xfId="943" xr:uid="{00000000-0005-0000-0000-000005040000}"/>
    <cellStyle name="Accent2 11" xfId="944" xr:uid="{00000000-0005-0000-0000-000006040000}"/>
    <cellStyle name="Accent2 12" xfId="945" xr:uid="{00000000-0005-0000-0000-000007040000}"/>
    <cellStyle name="Accent2 13" xfId="34667" xr:uid="{00000000-0005-0000-0000-000008040000}"/>
    <cellStyle name="Accent2 14" xfId="34674" xr:uid="{00000000-0005-0000-0000-000009040000}"/>
    <cellStyle name="Accent2 2" xfId="946" xr:uid="{00000000-0005-0000-0000-00000A040000}"/>
    <cellStyle name="Accent2 2 2" xfId="947" xr:uid="{00000000-0005-0000-0000-00000B040000}"/>
    <cellStyle name="Accent2 2 2 2" xfId="948" xr:uid="{00000000-0005-0000-0000-00000C040000}"/>
    <cellStyle name="Accent2 2 2 3" xfId="24153" xr:uid="{00000000-0005-0000-0000-00000D040000}"/>
    <cellStyle name="Accent2 2 2 4" xfId="24154" xr:uid="{00000000-0005-0000-0000-00000E040000}"/>
    <cellStyle name="Accent2 2 3" xfId="949" xr:uid="{00000000-0005-0000-0000-00000F040000}"/>
    <cellStyle name="Accent2 3" xfId="950" xr:uid="{00000000-0005-0000-0000-000010040000}"/>
    <cellStyle name="Accent2 3 2" xfId="951" xr:uid="{00000000-0005-0000-0000-000011040000}"/>
    <cellStyle name="Accent2 3 2 2" xfId="952" xr:uid="{00000000-0005-0000-0000-000012040000}"/>
    <cellStyle name="Accent2 3 2 3" xfId="24155" xr:uid="{00000000-0005-0000-0000-000013040000}"/>
    <cellStyle name="Accent2 3 2 4" xfId="24156" xr:uid="{00000000-0005-0000-0000-000014040000}"/>
    <cellStyle name="Accent2 3 3" xfId="953" xr:uid="{00000000-0005-0000-0000-000015040000}"/>
    <cellStyle name="Accent2 3 3 2" xfId="24157" xr:uid="{00000000-0005-0000-0000-000016040000}"/>
    <cellStyle name="Accent2 4" xfId="954" xr:uid="{00000000-0005-0000-0000-000017040000}"/>
    <cellStyle name="Accent2 4 2" xfId="955" xr:uid="{00000000-0005-0000-0000-000018040000}"/>
    <cellStyle name="Accent2 4 2 2" xfId="24158" xr:uid="{00000000-0005-0000-0000-000019040000}"/>
    <cellStyle name="Accent2 5" xfId="956" xr:uid="{00000000-0005-0000-0000-00001A040000}"/>
    <cellStyle name="Accent2 5 2" xfId="24159" xr:uid="{00000000-0005-0000-0000-00001B040000}"/>
    <cellStyle name="Accent2 6" xfId="957" xr:uid="{00000000-0005-0000-0000-00001C040000}"/>
    <cellStyle name="Accent2 7" xfId="958" xr:uid="{00000000-0005-0000-0000-00001D040000}"/>
    <cellStyle name="Accent2 8" xfId="959" xr:uid="{00000000-0005-0000-0000-00001E040000}"/>
    <cellStyle name="Accent2 9" xfId="960" xr:uid="{00000000-0005-0000-0000-00001F040000}"/>
    <cellStyle name="Accent3 - 20%" xfId="961" xr:uid="{00000000-0005-0000-0000-000020040000}"/>
    <cellStyle name="Accent3 - 20% 2" xfId="962" xr:uid="{00000000-0005-0000-0000-000021040000}"/>
    <cellStyle name="Accent3 - 20% 2 2" xfId="24160" xr:uid="{00000000-0005-0000-0000-000022040000}"/>
    <cellStyle name="Accent3 - 20% 2 3" xfId="24161" xr:uid="{00000000-0005-0000-0000-000023040000}"/>
    <cellStyle name="Accent3 - 40%" xfId="963" xr:uid="{00000000-0005-0000-0000-000024040000}"/>
    <cellStyle name="Accent3 - 40% 2" xfId="964" xr:uid="{00000000-0005-0000-0000-000025040000}"/>
    <cellStyle name="Accent3 - 40% 2 2" xfId="24162" xr:uid="{00000000-0005-0000-0000-000026040000}"/>
    <cellStyle name="Accent3 - 40% 2 3" xfId="24163" xr:uid="{00000000-0005-0000-0000-000027040000}"/>
    <cellStyle name="Accent3 - 60%" xfId="965" xr:uid="{00000000-0005-0000-0000-000028040000}"/>
    <cellStyle name="Accent3 - 60% 2" xfId="966" xr:uid="{00000000-0005-0000-0000-000029040000}"/>
    <cellStyle name="Accent3 - 60% 2 2" xfId="24164" xr:uid="{00000000-0005-0000-0000-00002A040000}"/>
    <cellStyle name="Accent3 - 60% 2 3" xfId="24165" xr:uid="{00000000-0005-0000-0000-00002B040000}"/>
    <cellStyle name="Accent3 10" xfId="967" xr:uid="{00000000-0005-0000-0000-00002C040000}"/>
    <cellStyle name="Accent3 11" xfId="968" xr:uid="{00000000-0005-0000-0000-00002D040000}"/>
    <cellStyle name="Accent3 12" xfId="969" xr:uid="{00000000-0005-0000-0000-00002E040000}"/>
    <cellStyle name="Accent3 13" xfId="34668" xr:uid="{00000000-0005-0000-0000-00002F040000}"/>
    <cellStyle name="Accent3 14" xfId="34675" xr:uid="{00000000-0005-0000-0000-000030040000}"/>
    <cellStyle name="Accent3 2" xfId="970" xr:uid="{00000000-0005-0000-0000-000031040000}"/>
    <cellStyle name="Accent3 2 2" xfId="971" xr:uid="{00000000-0005-0000-0000-000032040000}"/>
    <cellStyle name="Accent3 2 2 2" xfId="972" xr:uid="{00000000-0005-0000-0000-000033040000}"/>
    <cellStyle name="Accent3 2 2 3" xfId="24166" xr:uid="{00000000-0005-0000-0000-000034040000}"/>
    <cellStyle name="Accent3 2 2 4" xfId="24167" xr:uid="{00000000-0005-0000-0000-000035040000}"/>
    <cellStyle name="Accent3 2 3" xfId="973" xr:uid="{00000000-0005-0000-0000-000036040000}"/>
    <cellStyle name="Accent3 3" xfId="974" xr:uid="{00000000-0005-0000-0000-000037040000}"/>
    <cellStyle name="Accent3 3 2" xfId="975" xr:uid="{00000000-0005-0000-0000-000038040000}"/>
    <cellStyle name="Accent3 3 2 2" xfId="976" xr:uid="{00000000-0005-0000-0000-000039040000}"/>
    <cellStyle name="Accent3 3 2 3" xfId="24168" xr:uid="{00000000-0005-0000-0000-00003A040000}"/>
    <cellStyle name="Accent3 3 2 4" xfId="24169" xr:uid="{00000000-0005-0000-0000-00003B040000}"/>
    <cellStyle name="Accent3 3 3" xfId="24170" xr:uid="{00000000-0005-0000-0000-00003C040000}"/>
    <cellStyle name="Accent3 4" xfId="977" xr:uid="{00000000-0005-0000-0000-00003D040000}"/>
    <cellStyle name="Accent3 4 2" xfId="24171" xr:uid="{00000000-0005-0000-0000-00003E040000}"/>
    <cellStyle name="Accent3 5" xfId="978" xr:uid="{00000000-0005-0000-0000-00003F040000}"/>
    <cellStyle name="Accent3 5 2" xfId="24172" xr:uid="{00000000-0005-0000-0000-000040040000}"/>
    <cellStyle name="Accent3 6" xfId="979" xr:uid="{00000000-0005-0000-0000-000041040000}"/>
    <cellStyle name="Accent3 7" xfId="980" xr:uid="{00000000-0005-0000-0000-000042040000}"/>
    <cellStyle name="Accent3 8" xfId="981" xr:uid="{00000000-0005-0000-0000-000043040000}"/>
    <cellStyle name="Accent3 9" xfId="982" xr:uid="{00000000-0005-0000-0000-000044040000}"/>
    <cellStyle name="Accent4 - 20%" xfId="983" xr:uid="{00000000-0005-0000-0000-000045040000}"/>
    <cellStyle name="Accent4 - 20% 2" xfId="984" xr:uid="{00000000-0005-0000-0000-000046040000}"/>
    <cellStyle name="Accent4 - 20% 2 2" xfId="24173" xr:uid="{00000000-0005-0000-0000-000047040000}"/>
    <cellStyle name="Accent4 - 20% 2 3" xfId="24174" xr:uid="{00000000-0005-0000-0000-000048040000}"/>
    <cellStyle name="Accent4 - 40%" xfId="985" xr:uid="{00000000-0005-0000-0000-000049040000}"/>
    <cellStyle name="Accent4 - 40% 2" xfId="986" xr:uid="{00000000-0005-0000-0000-00004A040000}"/>
    <cellStyle name="Accent4 - 40% 2 2" xfId="24175" xr:uid="{00000000-0005-0000-0000-00004B040000}"/>
    <cellStyle name="Accent4 - 40% 2 3" xfId="24176" xr:uid="{00000000-0005-0000-0000-00004C040000}"/>
    <cellStyle name="Accent4 - 60%" xfId="987" xr:uid="{00000000-0005-0000-0000-00004D040000}"/>
    <cellStyle name="Accent4 - 60% 2" xfId="988" xr:uid="{00000000-0005-0000-0000-00004E040000}"/>
    <cellStyle name="Accent4 - 60% 2 2" xfId="24177" xr:uid="{00000000-0005-0000-0000-00004F040000}"/>
    <cellStyle name="Accent4 - 60% 2 3" xfId="24178" xr:uid="{00000000-0005-0000-0000-000050040000}"/>
    <cellStyle name="Accent4 10" xfId="989" xr:uid="{00000000-0005-0000-0000-000051040000}"/>
    <cellStyle name="Accent4 11" xfId="990" xr:uid="{00000000-0005-0000-0000-000052040000}"/>
    <cellStyle name="Accent4 12" xfId="991" xr:uid="{00000000-0005-0000-0000-000053040000}"/>
    <cellStyle name="Accent4 13" xfId="34669" xr:uid="{00000000-0005-0000-0000-000054040000}"/>
    <cellStyle name="Accent4 14" xfId="34676" xr:uid="{00000000-0005-0000-0000-000055040000}"/>
    <cellStyle name="Accent4 2" xfId="992" xr:uid="{00000000-0005-0000-0000-000056040000}"/>
    <cellStyle name="Accent4 2 2" xfId="993" xr:uid="{00000000-0005-0000-0000-000057040000}"/>
    <cellStyle name="Accent4 2 2 2" xfId="994" xr:uid="{00000000-0005-0000-0000-000058040000}"/>
    <cellStyle name="Accent4 2 2 3" xfId="24179" xr:uid="{00000000-0005-0000-0000-000059040000}"/>
    <cellStyle name="Accent4 2 2 4" xfId="24180" xr:uid="{00000000-0005-0000-0000-00005A040000}"/>
    <cellStyle name="Accent4 2 3" xfId="995" xr:uid="{00000000-0005-0000-0000-00005B040000}"/>
    <cellStyle name="Accent4 3" xfId="996" xr:uid="{00000000-0005-0000-0000-00005C040000}"/>
    <cellStyle name="Accent4 3 2" xfId="997" xr:uid="{00000000-0005-0000-0000-00005D040000}"/>
    <cellStyle name="Accent4 3 2 2" xfId="998" xr:uid="{00000000-0005-0000-0000-00005E040000}"/>
    <cellStyle name="Accent4 3 2 3" xfId="24181" xr:uid="{00000000-0005-0000-0000-00005F040000}"/>
    <cellStyle name="Accent4 3 2 4" xfId="24182" xr:uid="{00000000-0005-0000-0000-000060040000}"/>
    <cellStyle name="Accent4 3 3" xfId="24183" xr:uid="{00000000-0005-0000-0000-000061040000}"/>
    <cellStyle name="Accent4 4" xfId="999" xr:uid="{00000000-0005-0000-0000-000062040000}"/>
    <cellStyle name="Accent4 4 2" xfId="24184" xr:uid="{00000000-0005-0000-0000-000063040000}"/>
    <cellStyle name="Accent4 5" xfId="1000" xr:uid="{00000000-0005-0000-0000-000064040000}"/>
    <cellStyle name="Accent4 5 2" xfId="24185" xr:uid="{00000000-0005-0000-0000-000065040000}"/>
    <cellStyle name="Accent4 6" xfId="1001" xr:uid="{00000000-0005-0000-0000-000066040000}"/>
    <cellStyle name="Accent4 7" xfId="1002" xr:uid="{00000000-0005-0000-0000-000067040000}"/>
    <cellStyle name="Accent4 8" xfId="1003" xr:uid="{00000000-0005-0000-0000-000068040000}"/>
    <cellStyle name="Accent4 9" xfId="1004" xr:uid="{00000000-0005-0000-0000-000069040000}"/>
    <cellStyle name="Accent5 - 20%" xfId="1005" xr:uid="{00000000-0005-0000-0000-00006A040000}"/>
    <cellStyle name="Accent5 - 20% 2" xfId="1006" xr:uid="{00000000-0005-0000-0000-00006B040000}"/>
    <cellStyle name="Accent5 - 20% 2 2" xfId="24186" xr:uid="{00000000-0005-0000-0000-00006C040000}"/>
    <cellStyle name="Accent5 - 20% 2 3" xfId="24187" xr:uid="{00000000-0005-0000-0000-00006D040000}"/>
    <cellStyle name="Accent5 - 40%" xfId="1007" xr:uid="{00000000-0005-0000-0000-00006E040000}"/>
    <cellStyle name="Accent5 - 40% 2" xfId="1008" xr:uid="{00000000-0005-0000-0000-00006F040000}"/>
    <cellStyle name="Accent5 - 40% 2 2" xfId="24188" xr:uid="{00000000-0005-0000-0000-000070040000}"/>
    <cellStyle name="Accent5 - 40% 2 3" xfId="24189" xr:uid="{00000000-0005-0000-0000-000071040000}"/>
    <cellStyle name="Accent5 - 60%" xfId="1009" xr:uid="{00000000-0005-0000-0000-000072040000}"/>
    <cellStyle name="Accent5 - 60% 2" xfId="1010" xr:uid="{00000000-0005-0000-0000-000073040000}"/>
    <cellStyle name="Accent5 - 60% 2 2" xfId="24190" xr:uid="{00000000-0005-0000-0000-000074040000}"/>
    <cellStyle name="Accent5 - 60% 2 3" xfId="24191" xr:uid="{00000000-0005-0000-0000-000075040000}"/>
    <cellStyle name="Accent5 10" xfId="1011" xr:uid="{00000000-0005-0000-0000-000076040000}"/>
    <cellStyle name="Accent5 11" xfId="1012" xr:uid="{00000000-0005-0000-0000-000077040000}"/>
    <cellStyle name="Accent5 12" xfId="1013" xr:uid="{00000000-0005-0000-0000-000078040000}"/>
    <cellStyle name="Accent5 13" xfId="34670" xr:uid="{00000000-0005-0000-0000-000079040000}"/>
    <cellStyle name="Accent5 14" xfId="34677" xr:uid="{00000000-0005-0000-0000-00007A040000}"/>
    <cellStyle name="Accent5 2" xfId="1014" xr:uid="{00000000-0005-0000-0000-00007B040000}"/>
    <cellStyle name="Accent5 2 2" xfId="1015" xr:uid="{00000000-0005-0000-0000-00007C040000}"/>
    <cellStyle name="Accent5 2 2 2" xfId="1016" xr:uid="{00000000-0005-0000-0000-00007D040000}"/>
    <cellStyle name="Accent5 2 2 3" xfId="24192" xr:uid="{00000000-0005-0000-0000-00007E040000}"/>
    <cellStyle name="Accent5 2 2 4" xfId="24193" xr:uid="{00000000-0005-0000-0000-00007F040000}"/>
    <cellStyle name="Accent5 2 3" xfId="1017" xr:uid="{00000000-0005-0000-0000-000080040000}"/>
    <cellStyle name="Accent5 3" xfId="1018" xr:uid="{00000000-0005-0000-0000-000081040000}"/>
    <cellStyle name="Accent5 3 2" xfId="1019" xr:uid="{00000000-0005-0000-0000-000082040000}"/>
    <cellStyle name="Accent5 3 2 2" xfId="24194" xr:uid="{00000000-0005-0000-0000-000083040000}"/>
    <cellStyle name="Accent5 3 2 3" xfId="24195" xr:uid="{00000000-0005-0000-0000-000084040000}"/>
    <cellStyle name="Accent5 3 3" xfId="24196" xr:uid="{00000000-0005-0000-0000-000085040000}"/>
    <cellStyle name="Accent5 4" xfId="1020" xr:uid="{00000000-0005-0000-0000-000086040000}"/>
    <cellStyle name="Accent5 4 2" xfId="24197" xr:uid="{00000000-0005-0000-0000-000087040000}"/>
    <cellStyle name="Accent5 5" xfId="1021" xr:uid="{00000000-0005-0000-0000-000088040000}"/>
    <cellStyle name="Accent5 5 2" xfId="24198" xr:uid="{00000000-0005-0000-0000-000089040000}"/>
    <cellStyle name="Accent5 6" xfId="1022" xr:uid="{00000000-0005-0000-0000-00008A040000}"/>
    <cellStyle name="Accent5 7" xfId="1023" xr:uid="{00000000-0005-0000-0000-00008B040000}"/>
    <cellStyle name="Accent5 8" xfId="1024" xr:uid="{00000000-0005-0000-0000-00008C040000}"/>
    <cellStyle name="Accent5 9" xfId="1025" xr:uid="{00000000-0005-0000-0000-00008D040000}"/>
    <cellStyle name="Accent6 - 20%" xfId="1026" xr:uid="{00000000-0005-0000-0000-00008E040000}"/>
    <cellStyle name="Accent6 - 20% 2" xfId="1027" xr:uid="{00000000-0005-0000-0000-00008F040000}"/>
    <cellStyle name="Accent6 - 20% 2 2" xfId="24199" xr:uid="{00000000-0005-0000-0000-000090040000}"/>
    <cellStyle name="Accent6 - 20% 2 3" xfId="24200" xr:uid="{00000000-0005-0000-0000-000091040000}"/>
    <cellStyle name="Accent6 - 40%" xfId="1028" xr:uid="{00000000-0005-0000-0000-000092040000}"/>
    <cellStyle name="Accent6 - 40% 2" xfId="1029" xr:uid="{00000000-0005-0000-0000-000093040000}"/>
    <cellStyle name="Accent6 - 40% 2 2" xfId="24201" xr:uid="{00000000-0005-0000-0000-000094040000}"/>
    <cellStyle name="Accent6 - 40% 2 3" xfId="24202" xr:uid="{00000000-0005-0000-0000-000095040000}"/>
    <cellStyle name="Accent6 - 60%" xfId="1030" xr:uid="{00000000-0005-0000-0000-000096040000}"/>
    <cellStyle name="Accent6 - 60% 2" xfId="1031" xr:uid="{00000000-0005-0000-0000-000097040000}"/>
    <cellStyle name="Accent6 - 60% 2 2" xfId="24203" xr:uid="{00000000-0005-0000-0000-000098040000}"/>
    <cellStyle name="Accent6 - 60% 2 3" xfId="24204" xr:uid="{00000000-0005-0000-0000-000099040000}"/>
    <cellStyle name="Accent6 10" xfId="1032" xr:uid="{00000000-0005-0000-0000-00009A040000}"/>
    <cellStyle name="Accent6 11" xfId="1033" xr:uid="{00000000-0005-0000-0000-00009B040000}"/>
    <cellStyle name="Accent6 12" xfId="1034" xr:uid="{00000000-0005-0000-0000-00009C040000}"/>
    <cellStyle name="Accent6 13" xfId="34671" xr:uid="{00000000-0005-0000-0000-00009D040000}"/>
    <cellStyle name="Accent6 14" xfId="34678" xr:uid="{00000000-0005-0000-0000-00009E040000}"/>
    <cellStyle name="Accent6 2" xfId="1035" xr:uid="{00000000-0005-0000-0000-00009F040000}"/>
    <cellStyle name="Accent6 2 2" xfId="1036" xr:uid="{00000000-0005-0000-0000-0000A0040000}"/>
    <cellStyle name="Accent6 2 2 2" xfId="1037" xr:uid="{00000000-0005-0000-0000-0000A1040000}"/>
    <cellStyle name="Accent6 2 2 3" xfId="24205" xr:uid="{00000000-0005-0000-0000-0000A2040000}"/>
    <cellStyle name="Accent6 2 2 4" xfId="24206" xr:uid="{00000000-0005-0000-0000-0000A3040000}"/>
    <cellStyle name="Accent6 2 3" xfId="1038" xr:uid="{00000000-0005-0000-0000-0000A4040000}"/>
    <cellStyle name="Accent6 3" xfId="1039" xr:uid="{00000000-0005-0000-0000-0000A5040000}"/>
    <cellStyle name="Accent6 3 2" xfId="1040" xr:uid="{00000000-0005-0000-0000-0000A6040000}"/>
    <cellStyle name="Accent6 3 2 2" xfId="24207" xr:uid="{00000000-0005-0000-0000-0000A7040000}"/>
    <cellStyle name="Accent6 3 2 3" xfId="24208" xr:uid="{00000000-0005-0000-0000-0000A8040000}"/>
    <cellStyle name="Accent6 3 3" xfId="24209" xr:uid="{00000000-0005-0000-0000-0000A9040000}"/>
    <cellStyle name="Accent6 4" xfId="1041" xr:uid="{00000000-0005-0000-0000-0000AA040000}"/>
    <cellStyle name="Accent6 4 2" xfId="24210" xr:uid="{00000000-0005-0000-0000-0000AB040000}"/>
    <cellStyle name="Accent6 5" xfId="1042" xr:uid="{00000000-0005-0000-0000-0000AC040000}"/>
    <cellStyle name="Accent6 5 2" xfId="24211" xr:uid="{00000000-0005-0000-0000-0000AD040000}"/>
    <cellStyle name="Accent6 6" xfId="1043" xr:uid="{00000000-0005-0000-0000-0000AE040000}"/>
    <cellStyle name="Accent6 7" xfId="1044" xr:uid="{00000000-0005-0000-0000-0000AF040000}"/>
    <cellStyle name="Accent6 8" xfId="1045" xr:uid="{00000000-0005-0000-0000-0000B0040000}"/>
    <cellStyle name="Accent6 9" xfId="1046" xr:uid="{00000000-0005-0000-0000-0000B1040000}"/>
    <cellStyle name="al_QQQ" xfId="1047" xr:uid="{00000000-0005-0000-0000-0000B2040000}"/>
    <cellStyle name="AMOUNT" xfId="1048" xr:uid="{00000000-0005-0000-0000-0000B3040000}"/>
    <cellStyle name="area" xfId="1049" xr:uid="{00000000-0005-0000-0000-0000B4040000}"/>
    <cellStyle name="area 2" xfId="1050" xr:uid="{00000000-0005-0000-0000-0000B5040000}"/>
    <cellStyle name="args.style" xfId="1051" xr:uid="{00000000-0005-0000-0000-0000B6040000}"/>
    <cellStyle name="args.style 10" xfId="1052" xr:uid="{00000000-0005-0000-0000-0000B7040000}"/>
    <cellStyle name="args.style 10 2" xfId="1053" xr:uid="{00000000-0005-0000-0000-0000B8040000}"/>
    <cellStyle name="args.style 2" xfId="1054" xr:uid="{00000000-0005-0000-0000-0000B9040000}"/>
    <cellStyle name="args.style 2 2" xfId="1055" xr:uid="{00000000-0005-0000-0000-0000BA040000}"/>
    <cellStyle name="args.style 3" xfId="1056" xr:uid="{00000000-0005-0000-0000-0000BB040000}"/>
    <cellStyle name="args.style 3 2" xfId="1057" xr:uid="{00000000-0005-0000-0000-0000BC040000}"/>
    <cellStyle name="args.style 4" xfId="1058" xr:uid="{00000000-0005-0000-0000-0000BD040000}"/>
    <cellStyle name="args.style 4 2" xfId="1059" xr:uid="{00000000-0005-0000-0000-0000BE040000}"/>
    <cellStyle name="args.style 5" xfId="1060" xr:uid="{00000000-0005-0000-0000-0000BF040000}"/>
    <cellStyle name="args.style 5 2" xfId="1061" xr:uid="{00000000-0005-0000-0000-0000C0040000}"/>
    <cellStyle name="args.style 6" xfId="1062" xr:uid="{00000000-0005-0000-0000-0000C1040000}"/>
    <cellStyle name="args.style 6 2" xfId="1063" xr:uid="{00000000-0005-0000-0000-0000C2040000}"/>
    <cellStyle name="args.style 7" xfId="1064" xr:uid="{00000000-0005-0000-0000-0000C3040000}"/>
    <cellStyle name="args.style 7 2" xfId="1065" xr:uid="{00000000-0005-0000-0000-0000C4040000}"/>
    <cellStyle name="args.style 8" xfId="1066" xr:uid="{00000000-0005-0000-0000-0000C5040000}"/>
    <cellStyle name="args.style 8 2" xfId="1067" xr:uid="{00000000-0005-0000-0000-0000C6040000}"/>
    <cellStyle name="args.style 9" xfId="1068" xr:uid="{00000000-0005-0000-0000-0000C7040000}"/>
    <cellStyle name="args.style 9 2" xfId="1069" xr:uid="{00000000-0005-0000-0000-0000C8040000}"/>
    <cellStyle name="Avertissement" xfId="1070" xr:uid="{00000000-0005-0000-0000-0000C9040000}"/>
    <cellStyle name="Bad 2" xfId="1071" xr:uid="{00000000-0005-0000-0000-0000CA040000}"/>
    <cellStyle name="Bad 2 2" xfId="1072" xr:uid="{00000000-0005-0000-0000-0000CB040000}"/>
    <cellStyle name="Bad 2 2 2" xfId="1073" xr:uid="{00000000-0005-0000-0000-0000CC040000}"/>
    <cellStyle name="Bad 2 2 3" xfId="24212" xr:uid="{00000000-0005-0000-0000-0000CD040000}"/>
    <cellStyle name="Bad 2 2 4" xfId="24213" xr:uid="{00000000-0005-0000-0000-0000CE040000}"/>
    <cellStyle name="Bad 2 3" xfId="1074" xr:uid="{00000000-0005-0000-0000-0000CF040000}"/>
    <cellStyle name="Bad 3" xfId="1075" xr:uid="{00000000-0005-0000-0000-0000D0040000}"/>
    <cellStyle name="Bad 3 2" xfId="24214" xr:uid="{00000000-0005-0000-0000-0000D1040000}"/>
    <cellStyle name="Bad 4" xfId="1076" xr:uid="{00000000-0005-0000-0000-0000D2040000}"/>
    <cellStyle name="Bad 4 2" xfId="24215" xr:uid="{00000000-0005-0000-0000-0000D3040000}"/>
    <cellStyle name="Bad 5" xfId="1077" xr:uid="{00000000-0005-0000-0000-0000D4040000}"/>
    <cellStyle name="Bad 5 2" xfId="24216" xr:uid="{00000000-0005-0000-0000-0000D5040000}"/>
    <cellStyle name="Bad 6" xfId="1078" xr:uid="{00000000-0005-0000-0000-0000D6040000}"/>
    <cellStyle name="Besuchter Hyperlink" xfId="24217" xr:uid="{00000000-0005-0000-0000-0000D7040000}"/>
    <cellStyle name="blank" xfId="1079" xr:uid="{00000000-0005-0000-0000-0000D8040000}"/>
    <cellStyle name="Body" xfId="1080" xr:uid="{00000000-0005-0000-0000-0000D9040000}"/>
    <cellStyle name="Buena 2" xfId="1081" xr:uid="{00000000-0005-0000-0000-0000DA040000}"/>
    <cellStyle name="Cabecera 1" xfId="24218" xr:uid="{00000000-0005-0000-0000-0000DB040000}"/>
    <cellStyle name="Cabecera 2" xfId="24219" xr:uid="{00000000-0005-0000-0000-0000DC040000}"/>
    <cellStyle name="Calc Currency (0)" xfId="1082" xr:uid="{00000000-0005-0000-0000-0000DD040000}"/>
    <cellStyle name="Calc Currency (0) 2" xfId="1083" xr:uid="{00000000-0005-0000-0000-0000DE040000}"/>
    <cellStyle name="Calc Currency (2)" xfId="1084" xr:uid="{00000000-0005-0000-0000-0000DF040000}"/>
    <cellStyle name="Calc Percent (0)" xfId="1085" xr:uid="{00000000-0005-0000-0000-0000E0040000}"/>
    <cellStyle name="Calc Percent (1)" xfId="1086" xr:uid="{00000000-0005-0000-0000-0000E1040000}"/>
    <cellStyle name="Calc Percent (2)" xfId="1087" xr:uid="{00000000-0005-0000-0000-0000E2040000}"/>
    <cellStyle name="Calc Units (0)" xfId="1088" xr:uid="{00000000-0005-0000-0000-0000E3040000}"/>
    <cellStyle name="Calc Units (1)" xfId="1089" xr:uid="{00000000-0005-0000-0000-0000E4040000}"/>
    <cellStyle name="Calc Units (2)" xfId="1090" xr:uid="{00000000-0005-0000-0000-0000E5040000}"/>
    <cellStyle name="Calcolo" xfId="24220" xr:uid="{00000000-0005-0000-0000-0000E6040000}"/>
    <cellStyle name="Calcolo 2" xfId="1091" xr:uid="{00000000-0005-0000-0000-0000E7040000}"/>
    <cellStyle name="Calcolo 2 10" xfId="1092" xr:uid="{00000000-0005-0000-0000-0000E8040000}"/>
    <cellStyle name="Calcolo 2 2" xfId="1093" xr:uid="{00000000-0005-0000-0000-0000E9040000}"/>
    <cellStyle name="Calcolo 2 2 2" xfId="1094" xr:uid="{00000000-0005-0000-0000-0000EA040000}"/>
    <cellStyle name="Calcolo 2 2 2 2" xfId="1095" xr:uid="{00000000-0005-0000-0000-0000EB040000}"/>
    <cellStyle name="Calcolo 2 2 2 2 2" xfId="1096" xr:uid="{00000000-0005-0000-0000-0000EC040000}"/>
    <cellStyle name="Calcolo 2 2 2 2 2 2" xfId="1097" xr:uid="{00000000-0005-0000-0000-0000ED040000}"/>
    <cellStyle name="Calcolo 2 2 2 2 2 3" xfId="1098" xr:uid="{00000000-0005-0000-0000-0000EE040000}"/>
    <cellStyle name="Calcolo 2 2 2 2 3" xfId="1099" xr:uid="{00000000-0005-0000-0000-0000EF040000}"/>
    <cellStyle name="Calcolo 2 2 2 3" xfId="1100" xr:uid="{00000000-0005-0000-0000-0000F0040000}"/>
    <cellStyle name="Calcolo 2 2 2 3 2" xfId="1101" xr:uid="{00000000-0005-0000-0000-0000F1040000}"/>
    <cellStyle name="Calcolo 2 2 2 4" xfId="1102" xr:uid="{00000000-0005-0000-0000-0000F2040000}"/>
    <cellStyle name="Calcolo 2 2 2 4 2" xfId="1103" xr:uid="{00000000-0005-0000-0000-0000F3040000}"/>
    <cellStyle name="Calcolo 2 2 3" xfId="1104" xr:uid="{00000000-0005-0000-0000-0000F4040000}"/>
    <cellStyle name="Calcolo 2 2 3 2" xfId="1105" xr:uid="{00000000-0005-0000-0000-0000F5040000}"/>
    <cellStyle name="Calcolo 2 2 3 2 2" xfId="1106" xr:uid="{00000000-0005-0000-0000-0000F6040000}"/>
    <cellStyle name="Calcolo 2 2 3 2 3" xfId="1107" xr:uid="{00000000-0005-0000-0000-0000F7040000}"/>
    <cellStyle name="Calcolo 2 2 3 3" xfId="1108" xr:uid="{00000000-0005-0000-0000-0000F8040000}"/>
    <cellStyle name="Calcolo 2 2 4" xfId="1109" xr:uid="{00000000-0005-0000-0000-0000F9040000}"/>
    <cellStyle name="Calcolo 2 2 4 2" xfId="1110" xr:uid="{00000000-0005-0000-0000-0000FA040000}"/>
    <cellStyle name="Calcolo 2 2 4 2 2" xfId="1111" xr:uid="{00000000-0005-0000-0000-0000FB040000}"/>
    <cellStyle name="Calcolo 2 2 4 2 3" xfId="1112" xr:uid="{00000000-0005-0000-0000-0000FC040000}"/>
    <cellStyle name="Calcolo 2 2 4 3" xfId="1113" xr:uid="{00000000-0005-0000-0000-0000FD040000}"/>
    <cellStyle name="Calcolo 2 2 5" xfId="1114" xr:uid="{00000000-0005-0000-0000-0000FE040000}"/>
    <cellStyle name="Calcolo 2 2 5 2" xfId="1115" xr:uid="{00000000-0005-0000-0000-0000FF040000}"/>
    <cellStyle name="Calcolo 2 2 6" xfId="1116" xr:uid="{00000000-0005-0000-0000-000000050000}"/>
    <cellStyle name="Calcolo 2 2 6 2" xfId="1117" xr:uid="{00000000-0005-0000-0000-000001050000}"/>
    <cellStyle name="Calcolo 2 3" xfId="1118" xr:uid="{00000000-0005-0000-0000-000002050000}"/>
    <cellStyle name="Calcolo 2 3 2" xfId="1119" xr:uid="{00000000-0005-0000-0000-000003050000}"/>
    <cellStyle name="Calcolo 2 3 2 2" xfId="1120" xr:uid="{00000000-0005-0000-0000-000004050000}"/>
    <cellStyle name="Calcolo 2 3 2 2 2" xfId="1121" xr:uid="{00000000-0005-0000-0000-000005050000}"/>
    <cellStyle name="Calcolo 2 3 2 3" xfId="1122" xr:uid="{00000000-0005-0000-0000-000006050000}"/>
    <cellStyle name="Calcolo 2 3 2 3 2" xfId="1123" xr:uid="{00000000-0005-0000-0000-000007050000}"/>
    <cellStyle name="Calcolo 2 3 3" xfId="1124" xr:uid="{00000000-0005-0000-0000-000008050000}"/>
    <cellStyle name="Calcolo 2 3 3 2" xfId="1125" xr:uid="{00000000-0005-0000-0000-000009050000}"/>
    <cellStyle name="Calcolo 2 3 3 2 2" xfId="1126" xr:uid="{00000000-0005-0000-0000-00000A050000}"/>
    <cellStyle name="Calcolo 2 3 3 2 3" xfId="1127" xr:uid="{00000000-0005-0000-0000-00000B050000}"/>
    <cellStyle name="Calcolo 2 3 3 3" xfId="1128" xr:uid="{00000000-0005-0000-0000-00000C050000}"/>
    <cellStyle name="Calcolo 2 3 4" xfId="1129" xr:uid="{00000000-0005-0000-0000-00000D050000}"/>
    <cellStyle name="Calcolo 2 3 4 2" xfId="1130" xr:uid="{00000000-0005-0000-0000-00000E050000}"/>
    <cellStyle name="Calcolo 2 3 5" xfId="1131" xr:uid="{00000000-0005-0000-0000-00000F050000}"/>
    <cellStyle name="Calcolo 2 3 5 2" xfId="1132" xr:uid="{00000000-0005-0000-0000-000010050000}"/>
    <cellStyle name="Calcolo 2 4" xfId="1133" xr:uid="{00000000-0005-0000-0000-000011050000}"/>
    <cellStyle name="Calcolo 2 4 2" xfId="1134" xr:uid="{00000000-0005-0000-0000-000012050000}"/>
    <cellStyle name="Calcolo 2 4 2 2" xfId="1135" xr:uid="{00000000-0005-0000-0000-000013050000}"/>
    <cellStyle name="Calcolo 2 4 2 2 2" xfId="1136" xr:uid="{00000000-0005-0000-0000-000014050000}"/>
    <cellStyle name="Calcolo 2 4 2 3" xfId="1137" xr:uid="{00000000-0005-0000-0000-000015050000}"/>
    <cellStyle name="Calcolo 2 4 2 3 2" xfId="1138" xr:uid="{00000000-0005-0000-0000-000016050000}"/>
    <cellStyle name="Calcolo 2 4 3" xfId="1139" xr:uid="{00000000-0005-0000-0000-000017050000}"/>
    <cellStyle name="Calcolo 2 4 3 2" xfId="1140" xr:uid="{00000000-0005-0000-0000-000018050000}"/>
    <cellStyle name="Calcolo 2 4 3 2 2" xfId="1141" xr:uid="{00000000-0005-0000-0000-000019050000}"/>
    <cellStyle name="Calcolo 2 4 3 2 3" xfId="1142" xr:uid="{00000000-0005-0000-0000-00001A050000}"/>
    <cellStyle name="Calcolo 2 4 3 3" xfId="1143" xr:uid="{00000000-0005-0000-0000-00001B050000}"/>
    <cellStyle name="Calcolo 2 4 4" xfId="1144" xr:uid="{00000000-0005-0000-0000-00001C050000}"/>
    <cellStyle name="Calcolo 2 4 4 2" xfId="1145" xr:uid="{00000000-0005-0000-0000-00001D050000}"/>
    <cellStyle name="Calcolo 2 4 5" xfId="1146" xr:uid="{00000000-0005-0000-0000-00001E050000}"/>
    <cellStyle name="Calcolo 2 4 5 2" xfId="1147" xr:uid="{00000000-0005-0000-0000-00001F050000}"/>
    <cellStyle name="Calcolo 2 5" xfId="1148" xr:uid="{00000000-0005-0000-0000-000020050000}"/>
    <cellStyle name="Calcolo 2 5 2" xfId="1149" xr:uid="{00000000-0005-0000-0000-000021050000}"/>
    <cellStyle name="Calcolo 2 5 2 2" xfId="1150" xr:uid="{00000000-0005-0000-0000-000022050000}"/>
    <cellStyle name="Calcolo 2 5 2 2 2" xfId="1151" xr:uid="{00000000-0005-0000-0000-000023050000}"/>
    <cellStyle name="Calcolo 2 5 2 3" xfId="1152" xr:uid="{00000000-0005-0000-0000-000024050000}"/>
    <cellStyle name="Calcolo 2 5 2 3 2" xfId="1153" xr:uid="{00000000-0005-0000-0000-000025050000}"/>
    <cellStyle name="Calcolo 2 5 3" xfId="1154" xr:uid="{00000000-0005-0000-0000-000026050000}"/>
    <cellStyle name="Calcolo 2 5 3 2" xfId="1155" xr:uid="{00000000-0005-0000-0000-000027050000}"/>
    <cellStyle name="Calcolo 2 5 3 2 2" xfId="1156" xr:uid="{00000000-0005-0000-0000-000028050000}"/>
    <cellStyle name="Calcolo 2 5 3 2 3" xfId="1157" xr:uid="{00000000-0005-0000-0000-000029050000}"/>
    <cellStyle name="Calcolo 2 5 3 3" xfId="1158" xr:uid="{00000000-0005-0000-0000-00002A050000}"/>
    <cellStyle name="Calcolo 2 5 4" xfId="1159" xr:uid="{00000000-0005-0000-0000-00002B050000}"/>
    <cellStyle name="Calcolo 2 5 4 2" xfId="1160" xr:uid="{00000000-0005-0000-0000-00002C050000}"/>
    <cellStyle name="Calcolo 2 5 5" xfId="1161" xr:uid="{00000000-0005-0000-0000-00002D050000}"/>
    <cellStyle name="Calcolo 2 5 5 2" xfId="1162" xr:uid="{00000000-0005-0000-0000-00002E050000}"/>
    <cellStyle name="Calcolo 2 6" xfId="1163" xr:uid="{00000000-0005-0000-0000-00002F050000}"/>
    <cellStyle name="Calcolo 2 6 2" xfId="1164" xr:uid="{00000000-0005-0000-0000-000030050000}"/>
    <cellStyle name="Calcolo 2 6 2 2" xfId="1165" xr:uid="{00000000-0005-0000-0000-000031050000}"/>
    <cellStyle name="Calcolo 2 6 2 2 2" xfId="1166" xr:uid="{00000000-0005-0000-0000-000032050000}"/>
    <cellStyle name="Calcolo 2 6 2 3" xfId="1167" xr:uid="{00000000-0005-0000-0000-000033050000}"/>
    <cellStyle name="Calcolo 2 6 2 3 2" xfId="1168" xr:uid="{00000000-0005-0000-0000-000034050000}"/>
    <cellStyle name="Calcolo 2 6 3" xfId="1169" xr:uid="{00000000-0005-0000-0000-000035050000}"/>
    <cellStyle name="Calcolo 2 6 3 2" xfId="1170" xr:uid="{00000000-0005-0000-0000-000036050000}"/>
    <cellStyle name="Calcolo 2 6 3 2 2" xfId="1171" xr:uid="{00000000-0005-0000-0000-000037050000}"/>
    <cellStyle name="Calcolo 2 6 3 2 3" xfId="1172" xr:uid="{00000000-0005-0000-0000-000038050000}"/>
    <cellStyle name="Calcolo 2 6 3 3" xfId="1173" xr:uid="{00000000-0005-0000-0000-000039050000}"/>
    <cellStyle name="Calcolo 2 6 4" xfId="1174" xr:uid="{00000000-0005-0000-0000-00003A050000}"/>
    <cellStyle name="Calcolo 2 6 4 2" xfId="1175" xr:uid="{00000000-0005-0000-0000-00003B050000}"/>
    <cellStyle name="Calcolo 2 6 5" xfId="1176" xr:uid="{00000000-0005-0000-0000-00003C050000}"/>
    <cellStyle name="Calcolo 2 6 5 2" xfId="1177" xr:uid="{00000000-0005-0000-0000-00003D050000}"/>
    <cellStyle name="Calcolo 2 7" xfId="1178" xr:uid="{00000000-0005-0000-0000-00003E050000}"/>
    <cellStyle name="Calcolo 2 7 2" xfId="1179" xr:uid="{00000000-0005-0000-0000-00003F050000}"/>
    <cellStyle name="Calcolo 2 7 2 2" xfId="1180" xr:uid="{00000000-0005-0000-0000-000040050000}"/>
    <cellStyle name="Calcolo 2 7 2 2 2" xfId="1181" xr:uid="{00000000-0005-0000-0000-000041050000}"/>
    <cellStyle name="Calcolo 2 7 2 2 3" xfId="1182" xr:uid="{00000000-0005-0000-0000-000042050000}"/>
    <cellStyle name="Calcolo 2 7 2 3" xfId="1183" xr:uid="{00000000-0005-0000-0000-000043050000}"/>
    <cellStyle name="Calcolo 2 7 3" xfId="1184" xr:uid="{00000000-0005-0000-0000-000044050000}"/>
    <cellStyle name="Calcolo 2 7 3 2" xfId="1185" xr:uid="{00000000-0005-0000-0000-000045050000}"/>
    <cellStyle name="Calcolo 2 7 3 2 2" xfId="1186" xr:uid="{00000000-0005-0000-0000-000046050000}"/>
    <cellStyle name="Calcolo 2 7 3 2 3" xfId="1187" xr:uid="{00000000-0005-0000-0000-000047050000}"/>
    <cellStyle name="Calcolo 2 7 3 3" xfId="1188" xr:uid="{00000000-0005-0000-0000-000048050000}"/>
    <cellStyle name="Calcolo 2 7 4" xfId="1189" xr:uid="{00000000-0005-0000-0000-000049050000}"/>
    <cellStyle name="Calcolo 2 7 4 2" xfId="1190" xr:uid="{00000000-0005-0000-0000-00004A050000}"/>
    <cellStyle name="Calcolo 2 7 5" xfId="1191" xr:uid="{00000000-0005-0000-0000-00004B050000}"/>
    <cellStyle name="Calcolo 2 7 5 2" xfId="1192" xr:uid="{00000000-0005-0000-0000-00004C050000}"/>
    <cellStyle name="Calcolo 2 8" xfId="1193" xr:uid="{00000000-0005-0000-0000-00004D050000}"/>
    <cellStyle name="Calcolo 2 8 2" xfId="1194" xr:uid="{00000000-0005-0000-0000-00004E050000}"/>
    <cellStyle name="Calcolo 2 8 2 2" xfId="1195" xr:uid="{00000000-0005-0000-0000-00004F050000}"/>
    <cellStyle name="Calcolo 2 8 2 2 2" xfId="1196" xr:uid="{00000000-0005-0000-0000-000050050000}"/>
    <cellStyle name="Calcolo 2 8 2 2 3" xfId="1197" xr:uid="{00000000-0005-0000-0000-000051050000}"/>
    <cellStyle name="Calcolo 2 8 2 3" xfId="1198" xr:uid="{00000000-0005-0000-0000-000052050000}"/>
    <cellStyle name="Calcolo 2 8 3" xfId="1199" xr:uid="{00000000-0005-0000-0000-000053050000}"/>
    <cellStyle name="Calcolo 2 8 3 2" xfId="1200" xr:uid="{00000000-0005-0000-0000-000054050000}"/>
    <cellStyle name="Calcolo 2 8 3 3" xfId="1201" xr:uid="{00000000-0005-0000-0000-000055050000}"/>
    <cellStyle name="Calcolo 2 8 4" xfId="1202" xr:uid="{00000000-0005-0000-0000-000056050000}"/>
    <cellStyle name="Calcolo 2 9" xfId="1203" xr:uid="{00000000-0005-0000-0000-000057050000}"/>
    <cellStyle name="Calcolo 3" xfId="24221" xr:uid="{00000000-0005-0000-0000-000058050000}"/>
    <cellStyle name="Calcolo 3 2" xfId="24222" xr:uid="{00000000-0005-0000-0000-000059050000}"/>
    <cellStyle name="Calcolo 3 2 2" xfId="24223" xr:uid="{00000000-0005-0000-0000-00005A050000}"/>
    <cellStyle name="Calcolo 3 3" xfId="24224" xr:uid="{00000000-0005-0000-0000-00005B050000}"/>
    <cellStyle name="Calcolo 3 3 2" xfId="24225" xr:uid="{00000000-0005-0000-0000-00005C050000}"/>
    <cellStyle name="Calcolo 3 4" xfId="24226" xr:uid="{00000000-0005-0000-0000-00005D050000}"/>
    <cellStyle name="Calcolo 4" xfId="24227" xr:uid="{00000000-0005-0000-0000-00005E050000}"/>
    <cellStyle name="Calcolo 4 2" xfId="24228" xr:uid="{00000000-0005-0000-0000-00005F050000}"/>
    <cellStyle name="Calcolo 4 2 2" xfId="24229" xr:uid="{00000000-0005-0000-0000-000060050000}"/>
    <cellStyle name="Calcolo 4 3" xfId="24230" xr:uid="{00000000-0005-0000-0000-000061050000}"/>
    <cellStyle name="Calcolo 5" xfId="24231" xr:uid="{00000000-0005-0000-0000-000062050000}"/>
    <cellStyle name="Calcolo 5 2" xfId="24232" xr:uid="{00000000-0005-0000-0000-000063050000}"/>
    <cellStyle name="Calcolo 6" xfId="24233" xr:uid="{00000000-0005-0000-0000-000064050000}"/>
    <cellStyle name="Calcul" xfId="1204" xr:uid="{00000000-0005-0000-0000-000065050000}"/>
    <cellStyle name="Calcul 10" xfId="1205" xr:uid="{00000000-0005-0000-0000-000066050000}"/>
    <cellStyle name="Calcul 11" xfId="1206" xr:uid="{00000000-0005-0000-0000-000067050000}"/>
    <cellStyle name="Calcul 2" xfId="1207" xr:uid="{00000000-0005-0000-0000-000068050000}"/>
    <cellStyle name="Calcul 2 10" xfId="1208" xr:uid="{00000000-0005-0000-0000-000069050000}"/>
    <cellStyle name="Calcul 2 2" xfId="1209" xr:uid="{00000000-0005-0000-0000-00006A050000}"/>
    <cellStyle name="Calcul 2 2 2" xfId="1210" xr:uid="{00000000-0005-0000-0000-00006B050000}"/>
    <cellStyle name="Calcul 2 2 2 2" xfId="1211" xr:uid="{00000000-0005-0000-0000-00006C050000}"/>
    <cellStyle name="Calcul 2 2 2 2 2" xfId="1212" xr:uid="{00000000-0005-0000-0000-00006D050000}"/>
    <cellStyle name="Calcul 2 2 2 2 2 2" xfId="1213" xr:uid="{00000000-0005-0000-0000-00006E050000}"/>
    <cellStyle name="Calcul 2 2 2 2 2 3" xfId="1214" xr:uid="{00000000-0005-0000-0000-00006F050000}"/>
    <cellStyle name="Calcul 2 2 2 2 3" xfId="1215" xr:uid="{00000000-0005-0000-0000-000070050000}"/>
    <cellStyle name="Calcul 2 2 2 3" xfId="1216" xr:uid="{00000000-0005-0000-0000-000071050000}"/>
    <cellStyle name="Calcul 2 2 2 3 2" xfId="1217" xr:uid="{00000000-0005-0000-0000-000072050000}"/>
    <cellStyle name="Calcul 2 2 2 4" xfId="1218" xr:uid="{00000000-0005-0000-0000-000073050000}"/>
    <cellStyle name="Calcul 2 2 2 4 2" xfId="1219" xr:uid="{00000000-0005-0000-0000-000074050000}"/>
    <cellStyle name="Calcul 2 2 3" xfId="1220" xr:uid="{00000000-0005-0000-0000-000075050000}"/>
    <cellStyle name="Calcul 2 2 3 2" xfId="1221" xr:uid="{00000000-0005-0000-0000-000076050000}"/>
    <cellStyle name="Calcul 2 2 3 2 2" xfId="1222" xr:uid="{00000000-0005-0000-0000-000077050000}"/>
    <cellStyle name="Calcul 2 2 3 2 3" xfId="1223" xr:uid="{00000000-0005-0000-0000-000078050000}"/>
    <cellStyle name="Calcul 2 2 3 3" xfId="1224" xr:uid="{00000000-0005-0000-0000-000079050000}"/>
    <cellStyle name="Calcul 2 2 4" xfId="1225" xr:uid="{00000000-0005-0000-0000-00007A050000}"/>
    <cellStyle name="Calcul 2 2 4 2" xfId="1226" xr:uid="{00000000-0005-0000-0000-00007B050000}"/>
    <cellStyle name="Calcul 2 2 4 2 2" xfId="1227" xr:uid="{00000000-0005-0000-0000-00007C050000}"/>
    <cellStyle name="Calcul 2 2 4 2 3" xfId="1228" xr:uid="{00000000-0005-0000-0000-00007D050000}"/>
    <cellStyle name="Calcul 2 2 4 3" xfId="1229" xr:uid="{00000000-0005-0000-0000-00007E050000}"/>
    <cellStyle name="Calcul 2 2 5" xfId="1230" xr:uid="{00000000-0005-0000-0000-00007F050000}"/>
    <cellStyle name="Calcul 2 2 5 2" xfId="1231" xr:uid="{00000000-0005-0000-0000-000080050000}"/>
    <cellStyle name="Calcul 2 2 6" xfId="1232" xr:uid="{00000000-0005-0000-0000-000081050000}"/>
    <cellStyle name="Calcul 2 2 6 2" xfId="1233" xr:uid="{00000000-0005-0000-0000-000082050000}"/>
    <cellStyle name="Calcul 2 3" xfId="1234" xr:uid="{00000000-0005-0000-0000-000083050000}"/>
    <cellStyle name="Calcul 2 3 2" xfId="1235" xr:uid="{00000000-0005-0000-0000-000084050000}"/>
    <cellStyle name="Calcul 2 3 2 2" xfId="1236" xr:uid="{00000000-0005-0000-0000-000085050000}"/>
    <cellStyle name="Calcul 2 3 2 2 2" xfId="1237" xr:uid="{00000000-0005-0000-0000-000086050000}"/>
    <cellStyle name="Calcul 2 3 2 3" xfId="1238" xr:uid="{00000000-0005-0000-0000-000087050000}"/>
    <cellStyle name="Calcul 2 3 2 3 2" xfId="1239" xr:uid="{00000000-0005-0000-0000-000088050000}"/>
    <cellStyle name="Calcul 2 3 3" xfId="1240" xr:uid="{00000000-0005-0000-0000-000089050000}"/>
    <cellStyle name="Calcul 2 3 3 2" xfId="1241" xr:uid="{00000000-0005-0000-0000-00008A050000}"/>
    <cellStyle name="Calcul 2 3 3 2 2" xfId="1242" xr:uid="{00000000-0005-0000-0000-00008B050000}"/>
    <cellStyle name="Calcul 2 3 3 2 3" xfId="1243" xr:uid="{00000000-0005-0000-0000-00008C050000}"/>
    <cellStyle name="Calcul 2 3 3 3" xfId="1244" xr:uid="{00000000-0005-0000-0000-00008D050000}"/>
    <cellStyle name="Calcul 2 3 4" xfId="1245" xr:uid="{00000000-0005-0000-0000-00008E050000}"/>
    <cellStyle name="Calcul 2 3 4 2" xfId="1246" xr:uid="{00000000-0005-0000-0000-00008F050000}"/>
    <cellStyle name="Calcul 2 3 5" xfId="1247" xr:uid="{00000000-0005-0000-0000-000090050000}"/>
    <cellStyle name="Calcul 2 3 5 2" xfId="1248" xr:uid="{00000000-0005-0000-0000-000091050000}"/>
    <cellStyle name="Calcul 2 4" xfId="1249" xr:uid="{00000000-0005-0000-0000-000092050000}"/>
    <cellStyle name="Calcul 2 4 2" xfId="1250" xr:uid="{00000000-0005-0000-0000-000093050000}"/>
    <cellStyle name="Calcul 2 4 2 2" xfId="1251" xr:uid="{00000000-0005-0000-0000-000094050000}"/>
    <cellStyle name="Calcul 2 4 2 2 2" xfId="1252" xr:uid="{00000000-0005-0000-0000-000095050000}"/>
    <cellStyle name="Calcul 2 4 2 3" xfId="1253" xr:uid="{00000000-0005-0000-0000-000096050000}"/>
    <cellStyle name="Calcul 2 4 2 3 2" xfId="1254" xr:uid="{00000000-0005-0000-0000-000097050000}"/>
    <cellStyle name="Calcul 2 4 3" xfId="1255" xr:uid="{00000000-0005-0000-0000-000098050000}"/>
    <cellStyle name="Calcul 2 4 3 2" xfId="1256" xr:uid="{00000000-0005-0000-0000-000099050000}"/>
    <cellStyle name="Calcul 2 4 3 2 2" xfId="1257" xr:uid="{00000000-0005-0000-0000-00009A050000}"/>
    <cellStyle name="Calcul 2 4 3 2 3" xfId="1258" xr:uid="{00000000-0005-0000-0000-00009B050000}"/>
    <cellStyle name="Calcul 2 4 3 3" xfId="1259" xr:uid="{00000000-0005-0000-0000-00009C050000}"/>
    <cellStyle name="Calcul 2 4 4" xfId="1260" xr:uid="{00000000-0005-0000-0000-00009D050000}"/>
    <cellStyle name="Calcul 2 4 4 2" xfId="1261" xr:uid="{00000000-0005-0000-0000-00009E050000}"/>
    <cellStyle name="Calcul 2 4 5" xfId="1262" xr:uid="{00000000-0005-0000-0000-00009F050000}"/>
    <cellStyle name="Calcul 2 4 5 2" xfId="1263" xr:uid="{00000000-0005-0000-0000-0000A0050000}"/>
    <cellStyle name="Calcul 2 5" xfId="1264" xr:uid="{00000000-0005-0000-0000-0000A1050000}"/>
    <cellStyle name="Calcul 2 5 2" xfId="1265" xr:uid="{00000000-0005-0000-0000-0000A2050000}"/>
    <cellStyle name="Calcul 2 5 2 2" xfId="1266" xr:uid="{00000000-0005-0000-0000-0000A3050000}"/>
    <cellStyle name="Calcul 2 5 2 2 2" xfId="1267" xr:uid="{00000000-0005-0000-0000-0000A4050000}"/>
    <cellStyle name="Calcul 2 5 2 3" xfId="1268" xr:uid="{00000000-0005-0000-0000-0000A5050000}"/>
    <cellStyle name="Calcul 2 5 2 3 2" xfId="1269" xr:uid="{00000000-0005-0000-0000-0000A6050000}"/>
    <cellStyle name="Calcul 2 5 3" xfId="1270" xr:uid="{00000000-0005-0000-0000-0000A7050000}"/>
    <cellStyle name="Calcul 2 5 3 2" xfId="1271" xr:uid="{00000000-0005-0000-0000-0000A8050000}"/>
    <cellStyle name="Calcul 2 5 3 2 2" xfId="1272" xr:uid="{00000000-0005-0000-0000-0000A9050000}"/>
    <cellStyle name="Calcul 2 5 3 2 3" xfId="1273" xr:uid="{00000000-0005-0000-0000-0000AA050000}"/>
    <cellStyle name="Calcul 2 5 3 3" xfId="1274" xr:uid="{00000000-0005-0000-0000-0000AB050000}"/>
    <cellStyle name="Calcul 2 5 4" xfId="1275" xr:uid="{00000000-0005-0000-0000-0000AC050000}"/>
    <cellStyle name="Calcul 2 5 4 2" xfId="1276" xr:uid="{00000000-0005-0000-0000-0000AD050000}"/>
    <cellStyle name="Calcul 2 5 5" xfId="1277" xr:uid="{00000000-0005-0000-0000-0000AE050000}"/>
    <cellStyle name="Calcul 2 5 5 2" xfId="1278" xr:uid="{00000000-0005-0000-0000-0000AF050000}"/>
    <cellStyle name="Calcul 2 6" xfId="1279" xr:uid="{00000000-0005-0000-0000-0000B0050000}"/>
    <cellStyle name="Calcul 2 6 2" xfId="1280" xr:uid="{00000000-0005-0000-0000-0000B1050000}"/>
    <cellStyle name="Calcul 2 6 2 2" xfId="1281" xr:uid="{00000000-0005-0000-0000-0000B2050000}"/>
    <cellStyle name="Calcul 2 6 2 2 2" xfId="1282" xr:uid="{00000000-0005-0000-0000-0000B3050000}"/>
    <cellStyle name="Calcul 2 6 2 3" xfId="1283" xr:uid="{00000000-0005-0000-0000-0000B4050000}"/>
    <cellStyle name="Calcul 2 6 2 3 2" xfId="1284" xr:uid="{00000000-0005-0000-0000-0000B5050000}"/>
    <cellStyle name="Calcul 2 6 3" xfId="1285" xr:uid="{00000000-0005-0000-0000-0000B6050000}"/>
    <cellStyle name="Calcul 2 6 3 2" xfId="1286" xr:uid="{00000000-0005-0000-0000-0000B7050000}"/>
    <cellStyle name="Calcul 2 6 3 2 2" xfId="1287" xr:uid="{00000000-0005-0000-0000-0000B8050000}"/>
    <cellStyle name="Calcul 2 6 3 2 3" xfId="1288" xr:uid="{00000000-0005-0000-0000-0000B9050000}"/>
    <cellStyle name="Calcul 2 6 3 3" xfId="1289" xr:uid="{00000000-0005-0000-0000-0000BA050000}"/>
    <cellStyle name="Calcul 2 6 4" xfId="1290" xr:uid="{00000000-0005-0000-0000-0000BB050000}"/>
    <cellStyle name="Calcul 2 6 4 2" xfId="1291" xr:uid="{00000000-0005-0000-0000-0000BC050000}"/>
    <cellStyle name="Calcul 2 6 5" xfId="1292" xr:uid="{00000000-0005-0000-0000-0000BD050000}"/>
    <cellStyle name="Calcul 2 6 5 2" xfId="1293" xr:uid="{00000000-0005-0000-0000-0000BE050000}"/>
    <cellStyle name="Calcul 2 7" xfId="1294" xr:uid="{00000000-0005-0000-0000-0000BF050000}"/>
    <cellStyle name="Calcul 2 7 2" xfId="1295" xr:uid="{00000000-0005-0000-0000-0000C0050000}"/>
    <cellStyle name="Calcul 2 7 2 2" xfId="1296" xr:uid="{00000000-0005-0000-0000-0000C1050000}"/>
    <cellStyle name="Calcul 2 7 2 2 2" xfId="1297" xr:uid="{00000000-0005-0000-0000-0000C2050000}"/>
    <cellStyle name="Calcul 2 7 2 2 3" xfId="1298" xr:uid="{00000000-0005-0000-0000-0000C3050000}"/>
    <cellStyle name="Calcul 2 7 2 3" xfId="1299" xr:uid="{00000000-0005-0000-0000-0000C4050000}"/>
    <cellStyle name="Calcul 2 7 3" xfId="1300" xr:uid="{00000000-0005-0000-0000-0000C5050000}"/>
    <cellStyle name="Calcul 2 7 3 2" xfId="1301" xr:uid="{00000000-0005-0000-0000-0000C6050000}"/>
    <cellStyle name="Calcul 2 7 3 2 2" xfId="1302" xr:uid="{00000000-0005-0000-0000-0000C7050000}"/>
    <cellStyle name="Calcul 2 7 3 2 3" xfId="1303" xr:uid="{00000000-0005-0000-0000-0000C8050000}"/>
    <cellStyle name="Calcul 2 7 3 3" xfId="1304" xr:uid="{00000000-0005-0000-0000-0000C9050000}"/>
    <cellStyle name="Calcul 2 7 4" xfId="1305" xr:uid="{00000000-0005-0000-0000-0000CA050000}"/>
    <cellStyle name="Calcul 2 7 4 2" xfId="1306" xr:uid="{00000000-0005-0000-0000-0000CB050000}"/>
    <cellStyle name="Calcul 2 7 5" xfId="1307" xr:uid="{00000000-0005-0000-0000-0000CC050000}"/>
    <cellStyle name="Calcul 2 7 5 2" xfId="1308" xr:uid="{00000000-0005-0000-0000-0000CD050000}"/>
    <cellStyle name="Calcul 2 8" xfId="1309" xr:uid="{00000000-0005-0000-0000-0000CE050000}"/>
    <cellStyle name="Calcul 2 8 2" xfId="1310" xr:uid="{00000000-0005-0000-0000-0000CF050000}"/>
    <cellStyle name="Calcul 2 8 2 2" xfId="1311" xr:uid="{00000000-0005-0000-0000-0000D0050000}"/>
    <cellStyle name="Calcul 2 8 2 2 2" xfId="1312" xr:uid="{00000000-0005-0000-0000-0000D1050000}"/>
    <cellStyle name="Calcul 2 8 2 2 3" xfId="1313" xr:uid="{00000000-0005-0000-0000-0000D2050000}"/>
    <cellStyle name="Calcul 2 8 2 3" xfId="1314" xr:uid="{00000000-0005-0000-0000-0000D3050000}"/>
    <cellStyle name="Calcul 2 8 3" xfId="1315" xr:uid="{00000000-0005-0000-0000-0000D4050000}"/>
    <cellStyle name="Calcul 2 8 3 2" xfId="1316" xr:uid="{00000000-0005-0000-0000-0000D5050000}"/>
    <cellStyle name="Calcul 2 8 3 3" xfId="1317" xr:uid="{00000000-0005-0000-0000-0000D6050000}"/>
    <cellStyle name="Calcul 2 8 4" xfId="1318" xr:uid="{00000000-0005-0000-0000-0000D7050000}"/>
    <cellStyle name="Calcul 2 9" xfId="1319" xr:uid="{00000000-0005-0000-0000-0000D8050000}"/>
    <cellStyle name="Calcul 3" xfId="1320" xr:uid="{00000000-0005-0000-0000-0000D9050000}"/>
    <cellStyle name="Calcul 3 2" xfId="1321" xr:uid="{00000000-0005-0000-0000-0000DA050000}"/>
    <cellStyle name="Calcul 3 2 2" xfId="1322" xr:uid="{00000000-0005-0000-0000-0000DB050000}"/>
    <cellStyle name="Calcul 3 2 2 2" xfId="1323" xr:uid="{00000000-0005-0000-0000-0000DC050000}"/>
    <cellStyle name="Calcul 3 2 2 2 2" xfId="1324" xr:uid="{00000000-0005-0000-0000-0000DD050000}"/>
    <cellStyle name="Calcul 3 2 2 2 3" xfId="1325" xr:uid="{00000000-0005-0000-0000-0000DE050000}"/>
    <cellStyle name="Calcul 3 2 2 3" xfId="1326" xr:uid="{00000000-0005-0000-0000-0000DF050000}"/>
    <cellStyle name="Calcul 3 2 3" xfId="1327" xr:uid="{00000000-0005-0000-0000-0000E0050000}"/>
    <cellStyle name="Calcul 3 2 3 2" xfId="1328" xr:uid="{00000000-0005-0000-0000-0000E1050000}"/>
    <cellStyle name="Calcul 3 2 4" xfId="1329" xr:uid="{00000000-0005-0000-0000-0000E2050000}"/>
    <cellStyle name="Calcul 3 2 4 2" xfId="1330" xr:uid="{00000000-0005-0000-0000-0000E3050000}"/>
    <cellStyle name="Calcul 3 3" xfId="1331" xr:uid="{00000000-0005-0000-0000-0000E4050000}"/>
    <cellStyle name="Calcul 3 3 2" xfId="1332" xr:uid="{00000000-0005-0000-0000-0000E5050000}"/>
    <cellStyle name="Calcul 3 3 2 2" xfId="1333" xr:uid="{00000000-0005-0000-0000-0000E6050000}"/>
    <cellStyle name="Calcul 3 3 2 3" xfId="1334" xr:uid="{00000000-0005-0000-0000-0000E7050000}"/>
    <cellStyle name="Calcul 3 3 3" xfId="1335" xr:uid="{00000000-0005-0000-0000-0000E8050000}"/>
    <cellStyle name="Calcul 3 4" xfId="1336" xr:uid="{00000000-0005-0000-0000-0000E9050000}"/>
    <cellStyle name="Calcul 3 4 2" xfId="1337" xr:uid="{00000000-0005-0000-0000-0000EA050000}"/>
    <cellStyle name="Calcul 3 4 2 2" xfId="1338" xr:uid="{00000000-0005-0000-0000-0000EB050000}"/>
    <cellStyle name="Calcul 3 4 2 3" xfId="1339" xr:uid="{00000000-0005-0000-0000-0000EC050000}"/>
    <cellStyle name="Calcul 3 4 3" xfId="1340" xr:uid="{00000000-0005-0000-0000-0000ED050000}"/>
    <cellStyle name="Calcul 3 5" xfId="1341" xr:uid="{00000000-0005-0000-0000-0000EE050000}"/>
    <cellStyle name="Calcul 3 5 2" xfId="1342" xr:uid="{00000000-0005-0000-0000-0000EF050000}"/>
    <cellStyle name="Calcul 3 6" xfId="1343" xr:uid="{00000000-0005-0000-0000-0000F0050000}"/>
    <cellStyle name="Calcul 3 6 2" xfId="1344" xr:uid="{00000000-0005-0000-0000-0000F1050000}"/>
    <cellStyle name="Calcul 4" xfId="1345" xr:uid="{00000000-0005-0000-0000-0000F2050000}"/>
    <cellStyle name="Calcul 4 2" xfId="1346" xr:uid="{00000000-0005-0000-0000-0000F3050000}"/>
    <cellStyle name="Calcul 4 2 2" xfId="1347" xr:uid="{00000000-0005-0000-0000-0000F4050000}"/>
    <cellStyle name="Calcul 4 2 2 2" xfId="1348" xr:uid="{00000000-0005-0000-0000-0000F5050000}"/>
    <cellStyle name="Calcul 4 2 3" xfId="1349" xr:uid="{00000000-0005-0000-0000-0000F6050000}"/>
    <cellStyle name="Calcul 4 2 3 2" xfId="1350" xr:uid="{00000000-0005-0000-0000-0000F7050000}"/>
    <cellStyle name="Calcul 4 3" xfId="1351" xr:uid="{00000000-0005-0000-0000-0000F8050000}"/>
    <cellStyle name="Calcul 4 3 2" xfId="1352" xr:uid="{00000000-0005-0000-0000-0000F9050000}"/>
    <cellStyle name="Calcul 4 3 2 2" xfId="1353" xr:uid="{00000000-0005-0000-0000-0000FA050000}"/>
    <cellStyle name="Calcul 4 3 2 3" xfId="1354" xr:uid="{00000000-0005-0000-0000-0000FB050000}"/>
    <cellStyle name="Calcul 4 3 3" xfId="1355" xr:uid="{00000000-0005-0000-0000-0000FC050000}"/>
    <cellStyle name="Calcul 4 4" xfId="1356" xr:uid="{00000000-0005-0000-0000-0000FD050000}"/>
    <cellStyle name="Calcul 4 4 2" xfId="1357" xr:uid="{00000000-0005-0000-0000-0000FE050000}"/>
    <cellStyle name="Calcul 4 5" xfId="1358" xr:uid="{00000000-0005-0000-0000-0000FF050000}"/>
    <cellStyle name="Calcul 4 5 2" xfId="1359" xr:uid="{00000000-0005-0000-0000-000000060000}"/>
    <cellStyle name="Calcul 5" xfId="1360" xr:uid="{00000000-0005-0000-0000-000001060000}"/>
    <cellStyle name="Calcul 5 2" xfId="1361" xr:uid="{00000000-0005-0000-0000-000002060000}"/>
    <cellStyle name="Calcul 5 2 2" xfId="1362" xr:uid="{00000000-0005-0000-0000-000003060000}"/>
    <cellStyle name="Calcul 5 2 2 2" xfId="1363" xr:uid="{00000000-0005-0000-0000-000004060000}"/>
    <cellStyle name="Calcul 5 2 3" xfId="1364" xr:uid="{00000000-0005-0000-0000-000005060000}"/>
    <cellStyle name="Calcul 5 2 3 2" xfId="1365" xr:uid="{00000000-0005-0000-0000-000006060000}"/>
    <cellStyle name="Calcul 5 3" xfId="1366" xr:uid="{00000000-0005-0000-0000-000007060000}"/>
    <cellStyle name="Calcul 5 3 2" xfId="1367" xr:uid="{00000000-0005-0000-0000-000008060000}"/>
    <cellStyle name="Calcul 5 3 2 2" xfId="1368" xr:uid="{00000000-0005-0000-0000-000009060000}"/>
    <cellStyle name="Calcul 5 3 2 3" xfId="1369" xr:uid="{00000000-0005-0000-0000-00000A060000}"/>
    <cellStyle name="Calcul 5 3 3" xfId="1370" xr:uid="{00000000-0005-0000-0000-00000B060000}"/>
    <cellStyle name="Calcul 5 4" xfId="1371" xr:uid="{00000000-0005-0000-0000-00000C060000}"/>
    <cellStyle name="Calcul 5 4 2" xfId="1372" xr:uid="{00000000-0005-0000-0000-00000D060000}"/>
    <cellStyle name="Calcul 5 5" xfId="1373" xr:uid="{00000000-0005-0000-0000-00000E060000}"/>
    <cellStyle name="Calcul 5 5 2" xfId="1374" xr:uid="{00000000-0005-0000-0000-00000F060000}"/>
    <cellStyle name="Calcul 6" xfId="1375" xr:uid="{00000000-0005-0000-0000-000010060000}"/>
    <cellStyle name="Calcul 6 2" xfId="1376" xr:uid="{00000000-0005-0000-0000-000011060000}"/>
    <cellStyle name="Calcul 6 2 2" xfId="1377" xr:uid="{00000000-0005-0000-0000-000012060000}"/>
    <cellStyle name="Calcul 6 2 2 2" xfId="1378" xr:uid="{00000000-0005-0000-0000-000013060000}"/>
    <cellStyle name="Calcul 6 2 3" xfId="1379" xr:uid="{00000000-0005-0000-0000-000014060000}"/>
    <cellStyle name="Calcul 6 2 3 2" xfId="1380" xr:uid="{00000000-0005-0000-0000-000015060000}"/>
    <cellStyle name="Calcul 6 3" xfId="1381" xr:uid="{00000000-0005-0000-0000-000016060000}"/>
    <cellStyle name="Calcul 6 3 2" xfId="1382" xr:uid="{00000000-0005-0000-0000-000017060000}"/>
    <cellStyle name="Calcul 6 3 2 2" xfId="1383" xr:uid="{00000000-0005-0000-0000-000018060000}"/>
    <cellStyle name="Calcul 6 3 2 3" xfId="1384" xr:uid="{00000000-0005-0000-0000-000019060000}"/>
    <cellStyle name="Calcul 6 3 3" xfId="1385" xr:uid="{00000000-0005-0000-0000-00001A060000}"/>
    <cellStyle name="Calcul 6 4" xfId="1386" xr:uid="{00000000-0005-0000-0000-00001B060000}"/>
    <cellStyle name="Calcul 6 4 2" xfId="1387" xr:uid="{00000000-0005-0000-0000-00001C060000}"/>
    <cellStyle name="Calcul 6 5" xfId="1388" xr:uid="{00000000-0005-0000-0000-00001D060000}"/>
    <cellStyle name="Calcul 6 5 2" xfId="1389" xr:uid="{00000000-0005-0000-0000-00001E060000}"/>
    <cellStyle name="Calcul 7" xfId="1390" xr:uid="{00000000-0005-0000-0000-00001F060000}"/>
    <cellStyle name="Calcul 7 2" xfId="1391" xr:uid="{00000000-0005-0000-0000-000020060000}"/>
    <cellStyle name="Calcul 7 2 2" xfId="1392" xr:uid="{00000000-0005-0000-0000-000021060000}"/>
    <cellStyle name="Calcul 7 2 2 2" xfId="1393" xr:uid="{00000000-0005-0000-0000-000022060000}"/>
    <cellStyle name="Calcul 7 2 3" xfId="1394" xr:uid="{00000000-0005-0000-0000-000023060000}"/>
    <cellStyle name="Calcul 7 2 3 2" xfId="1395" xr:uid="{00000000-0005-0000-0000-000024060000}"/>
    <cellStyle name="Calcul 7 3" xfId="1396" xr:uid="{00000000-0005-0000-0000-000025060000}"/>
    <cellStyle name="Calcul 7 3 2" xfId="1397" xr:uid="{00000000-0005-0000-0000-000026060000}"/>
    <cellStyle name="Calcul 7 3 2 2" xfId="1398" xr:uid="{00000000-0005-0000-0000-000027060000}"/>
    <cellStyle name="Calcul 7 3 2 3" xfId="1399" xr:uid="{00000000-0005-0000-0000-000028060000}"/>
    <cellStyle name="Calcul 7 3 3" xfId="1400" xr:uid="{00000000-0005-0000-0000-000029060000}"/>
    <cellStyle name="Calcul 7 4" xfId="1401" xr:uid="{00000000-0005-0000-0000-00002A060000}"/>
    <cellStyle name="Calcul 7 4 2" xfId="1402" xr:uid="{00000000-0005-0000-0000-00002B060000}"/>
    <cellStyle name="Calcul 7 5" xfId="1403" xr:uid="{00000000-0005-0000-0000-00002C060000}"/>
    <cellStyle name="Calcul 7 5 2" xfId="1404" xr:uid="{00000000-0005-0000-0000-00002D060000}"/>
    <cellStyle name="Calcul 8" xfId="1405" xr:uid="{00000000-0005-0000-0000-00002E060000}"/>
    <cellStyle name="Calcul 8 2" xfId="1406" xr:uid="{00000000-0005-0000-0000-00002F060000}"/>
    <cellStyle name="Calcul 8 2 2" xfId="1407" xr:uid="{00000000-0005-0000-0000-000030060000}"/>
    <cellStyle name="Calcul 8 2 2 2" xfId="1408" xr:uid="{00000000-0005-0000-0000-000031060000}"/>
    <cellStyle name="Calcul 8 2 2 3" xfId="1409" xr:uid="{00000000-0005-0000-0000-000032060000}"/>
    <cellStyle name="Calcul 8 2 3" xfId="1410" xr:uid="{00000000-0005-0000-0000-000033060000}"/>
    <cellStyle name="Calcul 8 3" xfId="1411" xr:uid="{00000000-0005-0000-0000-000034060000}"/>
    <cellStyle name="Calcul 8 3 2" xfId="1412" xr:uid="{00000000-0005-0000-0000-000035060000}"/>
    <cellStyle name="Calcul 8 3 2 2" xfId="1413" xr:uid="{00000000-0005-0000-0000-000036060000}"/>
    <cellStyle name="Calcul 8 3 2 3" xfId="1414" xr:uid="{00000000-0005-0000-0000-000037060000}"/>
    <cellStyle name="Calcul 8 3 3" xfId="1415" xr:uid="{00000000-0005-0000-0000-000038060000}"/>
    <cellStyle name="Calcul 8 4" xfId="1416" xr:uid="{00000000-0005-0000-0000-000039060000}"/>
    <cellStyle name="Calcul 8 4 2" xfId="1417" xr:uid="{00000000-0005-0000-0000-00003A060000}"/>
    <cellStyle name="Calcul 8 5" xfId="1418" xr:uid="{00000000-0005-0000-0000-00003B060000}"/>
    <cellStyle name="Calcul 8 5 2" xfId="1419" xr:uid="{00000000-0005-0000-0000-00003C060000}"/>
    <cellStyle name="Calcul 9" xfId="1420" xr:uid="{00000000-0005-0000-0000-00003D060000}"/>
    <cellStyle name="Calcul 9 2" xfId="1421" xr:uid="{00000000-0005-0000-0000-00003E060000}"/>
    <cellStyle name="Calcul 9 2 2" xfId="1422" xr:uid="{00000000-0005-0000-0000-00003F060000}"/>
    <cellStyle name="Calcul 9 2 2 2" xfId="1423" xr:uid="{00000000-0005-0000-0000-000040060000}"/>
    <cellStyle name="Calcul 9 2 2 3" xfId="1424" xr:uid="{00000000-0005-0000-0000-000041060000}"/>
    <cellStyle name="Calcul 9 2 3" xfId="1425" xr:uid="{00000000-0005-0000-0000-000042060000}"/>
    <cellStyle name="Calcul 9 3" xfId="1426" xr:uid="{00000000-0005-0000-0000-000043060000}"/>
    <cellStyle name="Calcul 9 3 2" xfId="1427" xr:uid="{00000000-0005-0000-0000-000044060000}"/>
    <cellStyle name="Calcul 9 3 3" xfId="1428" xr:uid="{00000000-0005-0000-0000-000045060000}"/>
    <cellStyle name="Calcul 9 4" xfId="1429" xr:uid="{00000000-0005-0000-0000-000046060000}"/>
    <cellStyle name="Calculation 2" xfId="1430" xr:uid="{00000000-0005-0000-0000-000047060000}"/>
    <cellStyle name="Calculation 2 10" xfId="1431" xr:uid="{00000000-0005-0000-0000-000048060000}"/>
    <cellStyle name="Calculation 2 10 2" xfId="1432" xr:uid="{00000000-0005-0000-0000-000049060000}"/>
    <cellStyle name="Calculation 2 10 2 2" xfId="1433" xr:uid="{00000000-0005-0000-0000-00004A060000}"/>
    <cellStyle name="Calculation 2 10 2 2 2" xfId="1434" xr:uid="{00000000-0005-0000-0000-00004B060000}"/>
    <cellStyle name="Calculation 2 10 2 2 3" xfId="1435" xr:uid="{00000000-0005-0000-0000-00004C060000}"/>
    <cellStyle name="Calculation 2 10 2 3" xfId="1436" xr:uid="{00000000-0005-0000-0000-00004D060000}"/>
    <cellStyle name="Calculation 2 10 3" xfId="1437" xr:uid="{00000000-0005-0000-0000-00004E060000}"/>
    <cellStyle name="Calculation 2 10 3 2" xfId="1438" xr:uid="{00000000-0005-0000-0000-00004F060000}"/>
    <cellStyle name="Calculation 2 10 3 2 2" xfId="1439" xr:uid="{00000000-0005-0000-0000-000050060000}"/>
    <cellStyle name="Calculation 2 10 3 2 3" xfId="1440" xr:uid="{00000000-0005-0000-0000-000051060000}"/>
    <cellStyle name="Calculation 2 10 3 3" xfId="1441" xr:uid="{00000000-0005-0000-0000-000052060000}"/>
    <cellStyle name="Calculation 2 10 4" xfId="1442" xr:uid="{00000000-0005-0000-0000-000053060000}"/>
    <cellStyle name="Calculation 2 10 4 2" xfId="1443" xr:uid="{00000000-0005-0000-0000-000054060000}"/>
    <cellStyle name="Calculation 2 10 5" xfId="1444" xr:uid="{00000000-0005-0000-0000-000055060000}"/>
    <cellStyle name="Calculation 2 10 5 2" xfId="1445" xr:uid="{00000000-0005-0000-0000-000056060000}"/>
    <cellStyle name="Calculation 2 11" xfId="1446" xr:uid="{00000000-0005-0000-0000-000057060000}"/>
    <cellStyle name="Calculation 2 11 2" xfId="1447" xr:uid="{00000000-0005-0000-0000-000058060000}"/>
    <cellStyle name="Calculation 2 11 3" xfId="24234" xr:uid="{00000000-0005-0000-0000-000059060000}"/>
    <cellStyle name="Calculation 2 12" xfId="1448" xr:uid="{00000000-0005-0000-0000-00005A060000}"/>
    <cellStyle name="Calculation 2 12 2" xfId="1449" xr:uid="{00000000-0005-0000-0000-00005B060000}"/>
    <cellStyle name="Calculation 2 13" xfId="1450" xr:uid="{00000000-0005-0000-0000-00005C060000}"/>
    <cellStyle name="Calculation 2 2" xfId="1451" xr:uid="{00000000-0005-0000-0000-00005D060000}"/>
    <cellStyle name="Calculation 2 2 10" xfId="24235" xr:uid="{00000000-0005-0000-0000-00005E060000}"/>
    <cellStyle name="Calculation 2 2 11" xfId="24236" xr:uid="{00000000-0005-0000-0000-00005F060000}"/>
    <cellStyle name="Calculation 2 2 2" xfId="1452" xr:uid="{00000000-0005-0000-0000-000060060000}"/>
    <cellStyle name="Calculation 2 2 2 10" xfId="1453" xr:uid="{00000000-0005-0000-0000-000061060000}"/>
    <cellStyle name="Calculation 2 2 2 10 2" xfId="1454" xr:uid="{00000000-0005-0000-0000-000062060000}"/>
    <cellStyle name="Calculation 2 2 2 11" xfId="1455" xr:uid="{00000000-0005-0000-0000-000063060000}"/>
    <cellStyle name="Calculation 2 2 2 11 2" xfId="1456" xr:uid="{00000000-0005-0000-0000-000064060000}"/>
    <cellStyle name="Calculation 2 2 2 12" xfId="1457" xr:uid="{00000000-0005-0000-0000-000065060000}"/>
    <cellStyle name="Calculation 2 2 2 12 2" xfId="1458" xr:uid="{00000000-0005-0000-0000-000066060000}"/>
    <cellStyle name="Calculation 2 2 2 13" xfId="1459" xr:uid="{00000000-0005-0000-0000-000067060000}"/>
    <cellStyle name="Calculation 2 2 2 2" xfId="1460" xr:uid="{00000000-0005-0000-0000-000068060000}"/>
    <cellStyle name="Calculation 2 2 2 2 2" xfId="1461" xr:uid="{00000000-0005-0000-0000-000069060000}"/>
    <cellStyle name="Calculation 2 2 2 2 2 2" xfId="1462" xr:uid="{00000000-0005-0000-0000-00006A060000}"/>
    <cellStyle name="Calculation 2 2 2 2 2 2 2" xfId="1463" xr:uid="{00000000-0005-0000-0000-00006B060000}"/>
    <cellStyle name="Calculation 2 2 2 2 2 2 2 2" xfId="1464" xr:uid="{00000000-0005-0000-0000-00006C060000}"/>
    <cellStyle name="Calculation 2 2 2 2 2 2 2 3" xfId="1465" xr:uid="{00000000-0005-0000-0000-00006D060000}"/>
    <cellStyle name="Calculation 2 2 2 2 2 2 3" xfId="1466" xr:uid="{00000000-0005-0000-0000-00006E060000}"/>
    <cellStyle name="Calculation 2 2 2 2 2 2 3 2" xfId="24237" xr:uid="{00000000-0005-0000-0000-00006F060000}"/>
    <cellStyle name="Calculation 2 2 2 2 2 2 4" xfId="24238" xr:uid="{00000000-0005-0000-0000-000070060000}"/>
    <cellStyle name="Calculation 2 2 2 2 2 3" xfId="1467" xr:uid="{00000000-0005-0000-0000-000071060000}"/>
    <cellStyle name="Calculation 2 2 2 2 2 3 2" xfId="1468" xr:uid="{00000000-0005-0000-0000-000072060000}"/>
    <cellStyle name="Calculation 2 2 2 2 2 3 2 2" xfId="24239" xr:uid="{00000000-0005-0000-0000-000073060000}"/>
    <cellStyle name="Calculation 2 2 2 2 2 3 3" xfId="24240" xr:uid="{00000000-0005-0000-0000-000074060000}"/>
    <cellStyle name="Calculation 2 2 2 2 2 4" xfId="1469" xr:uid="{00000000-0005-0000-0000-000075060000}"/>
    <cellStyle name="Calculation 2 2 2 2 2 4 2" xfId="1470" xr:uid="{00000000-0005-0000-0000-000076060000}"/>
    <cellStyle name="Calculation 2 2 2 2 2 5" xfId="24241" xr:uid="{00000000-0005-0000-0000-000077060000}"/>
    <cellStyle name="Calculation 2 2 2 2 3" xfId="1471" xr:uid="{00000000-0005-0000-0000-000078060000}"/>
    <cellStyle name="Calculation 2 2 2 2 3 2" xfId="1472" xr:uid="{00000000-0005-0000-0000-000079060000}"/>
    <cellStyle name="Calculation 2 2 2 2 3 2 2" xfId="1473" xr:uid="{00000000-0005-0000-0000-00007A060000}"/>
    <cellStyle name="Calculation 2 2 2 2 3 2 2 2" xfId="24242" xr:uid="{00000000-0005-0000-0000-00007B060000}"/>
    <cellStyle name="Calculation 2 2 2 2 3 2 3" xfId="1474" xr:uid="{00000000-0005-0000-0000-00007C060000}"/>
    <cellStyle name="Calculation 2 2 2 2 3 2 3 2" xfId="24243" xr:uid="{00000000-0005-0000-0000-00007D060000}"/>
    <cellStyle name="Calculation 2 2 2 2 3 2 4" xfId="24244" xr:uid="{00000000-0005-0000-0000-00007E060000}"/>
    <cellStyle name="Calculation 2 2 2 2 3 3" xfId="1475" xr:uid="{00000000-0005-0000-0000-00007F060000}"/>
    <cellStyle name="Calculation 2 2 2 2 3 3 2" xfId="24245" xr:uid="{00000000-0005-0000-0000-000080060000}"/>
    <cellStyle name="Calculation 2 2 2 2 3 3 2 2" xfId="24246" xr:uid="{00000000-0005-0000-0000-000081060000}"/>
    <cellStyle name="Calculation 2 2 2 2 3 3 3" xfId="24247" xr:uid="{00000000-0005-0000-0000-000082060000}"/>
    <cellStyle name="Calculation 2 2 2 2 3 4" xfId="24248" xr:uid="{00000000-0005-0000-0000-000083060000}"/>
    <cellStyle name="Calculation 2 2 2 2 3 4 2" xfId="24249" xr:uid="{00000000-0005-0000-0000-000084060000}"/>
    <cellStyle name="Calculation 2 2 2 2 3 5" xfId="24250" xr:uid="{00000000-0005-0000-0000-000085060000}"/>
    <cellStyle name="Calculation 2 2 2 2 4" xfId="1476" xr:uid="{00000000-0005-0000-0000-000086060000}"/>
    <cellStyle name="Calculation 2 2 2 2 4 2" xfId="1477" xr:uid="{00000000-0005-0000-0000-000087060000}"/>
    <cellStyle name="Calculation 2 2 2 2 4 2 2" xfId="1478" xr:uid="{00000000-0005-0000-0000-000088060000}"/>
    <cellStyle name="Calculation 2 2 2 2 4 2 3" xfId="1479" xr:uid="{00000000-0005-0000-0000-000089060000}"/>
    <cellStyle name="Calculation 2 2 2 2 4 3" xfId="1480" xr:uid="{00000000-0005-0000-0000-00008A060000}"/>
    <cellStyle name="Calculation 2 2 2 2 4 3 2" xfId="24251" xr:uid="{00000000-0005-0000-0000-00008B060000}"/>
    <cellStyle name="Calculation 2 2 2 2 4 4" xfId="24252" xr:uid="{00000000-0005-0000-0000-00008C060000}"/>
    <cellStyle name="Calculation 2 2 2 2 5" xfId="1481" xr:uid="{00000000-0005-0000-0000-00008D060000}"/>
    <cellStyle name="Calculation 2 2 2 2 5 2" xfId="1482" xr:uid="{00000000-0005-0000-0000-00008E060000}"/>
    <cellStyle name="Calculation 2 2 2 2 5 2 2" xfId="24253" xr:uid="{00000000-0005-0000-0000-00008F060000}"/>
    <cellStyle name="Calculation 2 2 2 2 5 3" xfId="24254" xr:uid="{00000000-0005-0000-0000-000090060000}"/>
    <cellStyle name="Calculation 2 2 2 2 6" xfId="1483" xr:uid="{00000000-0005-0000-0000-000091060000}"/>
    <cellStyle name="Calculation 2 2 2 2 6 2" xfId="1484" xr:uid="{00000000-0005-0000-0000-000092060000}"/>
    <cellStyle name="Calculation 2 2 2 2 6 3" xfId="24255" xr:uid="{00000000-0005-0000-0000-000093060000}"/>
    <cellStyle name="Calculation 2 2 2 2 7" xfId="24256" xr:uid="{00000000-0005-0000-0000-000094060000}"/>
    <cellStyle name="Calculation 2 2 2 2 7 2" xfId="24257" xr:uid="{00000000-0005-0000-0000-000095060000}"/>
    <cellStyle name="Calculation 2 2 2 2 8" xfId="24258" xr:uid="{00000000-0005-0000-0000-000096060000}"/>
    <cellStyle name="Calculation 2 2 2 2 9" xfId="24259" xr:uid="{00000000-0005-0000-0000-000097060000}"/>
    <cellStyle name="Calculation 2 2 2 3" xfId="1485" xr:uid="{00000000-0005-0000-0000-000098060000}"/>
    <cellStyle name="Calculation 2 2 2 3 2" xfId="1486" xr:uid="{00000000-0005-0000-0000-000099060000}"/>
    <cellStyle name="Calculation 2 2 2 3 2 2" xfId="1487" xr:uid="{00000000-0005-0000-0000-00009A060000}"/>
    <cellStyle name="Calculation 2 2 2 3 2 2 2" xfId="1488" xr:uid="{00000000-0005-0000-0000-00009B060000}"/>
    <cellStyle name="Calculation 2 2 2 3 2 2 2 2" xfId="24260" xr:uid="{00000000-0005-0000-0000-00009C060000}"/>
    <cellStyle name="Calculation 2 2 2 3 2 2 3" xfId="24261" xr:uid="{00000000-0005-0000-0000-00009D060000}"/>
    <cellStyle name="Calculation 2 2 2 3 2 2 3 2" xfId="24262" xr:uid="{00000000-0005-0000-0000-00009E060000}"/>
    <cellStyle name="Calculation 2 2 2 3 2 2 4" xfId="24263" xr:uid="{00000000-0005-0000-0000-00009F060000}"/>
    <cellStyle name="Calculation 2 2 2 3 2 3" xfId="1489" xr:uid="{00000000-0005-0000-0000-0000A0060000}"/>
    <cellStyle name="Calculation 2 2 2 3 2 3 2" xfId="1490" xr:uid="{00000000-0005-0000-0000-0000A1060000}"/>
    <cellStyle name="Calculation 2 2 2 3 2 3 2 2" xfId="24264" xr:uid="{00000000-0005-0000-0000-0000A2060000}"/>
    <cellStyle name="Calculation 2 2 2 3 2 3 3" xfId="24265" xr:uid="{00000000-0005-0000-0000-0000A3060000}"/>
    <cellStyle name="Calculation 2 2 2 3 2 4" xfId="24266" xr:uid="{00000000-0005-0000-0000-0000A4060000}"/>
    <cellStyle name="Calculation 2 2 2 3 2 4 2" xfId="24267" xr:uid="{00000000-0005-0000-0000-0000A5060000}"/>
    <cellStyle name="Calculation 2 2 2 3 2 5" xfId="24268" xr:uid="{00000000-0005-0000-0000-0000A6060000}"/>
    <cellStyle name="Calculation 2 2 2 3 3" xfId="1491" xr:uid="{00000000-0005-0000-0000-0000A7060000}"/>
    <cellStyle name="Calculation 2 2 2 3 3 2" xfId="1492" xr:uid="{00000000-0005-0000-0000-0000A8060000}"/>
    <cellStyle name="Calculation 2 2 2 3 3 2 2" xfId="1493" xr:uid="{00000000-0005-0000-0000-0000A9060000}"/>
    <cellStyle name="Calculation 2 2 2 3 3 2 2 2" xfId="24269" xr:uid="{00000000-0005-0000-0000-0000AA060000}"/>
    <cellStyle name="Calculation 2 2 2 3 3 2 3" xfId="1494" xr:uid="{00000000-0005-0000-0000-0000AB060000}"/>
    <cellStyle name="Calculation 2 2 2 3 3 2 3 2" xfId="24270" xr:uid="{00000000-0005-0000-0000-0000AC060000}"/>
    <cellStyle name="Calculation 2 2 2 3 3 2 4" xfId="24271" xr:uid="{00000000-0005-0000-0000-0000AD060000}"/>
    <cellStyle name="Calculation 2 2 2 3 3 3" xfId="1495" xr:uid="{00000000-0005-0000-0000-0000AE060000}"/>
    <cellStyle name="Calculation 2 2 2 3 3 3 2" xfId="24272" xr:uid="{00000000-0005-0000-0000-0000AF060000}"/>
    <cellStyle name="Calculation 2 2 2 3 3 3 2 2" xfId="24273" xr:uid="{00000000-0005-0000-0000-0000B0060000}"/>
    <cellStyle name="Calculation 2 2 2 3 3 3 3" xfId="24274" xr:uid="{00000000-0005-0000-0000-0000B1060000}"/>
    <cellStyle name="Calculation 2 2 2 3 3 4" xfId="24275" xr:uid="{00000000-0005-0000-0000-0000B2060000}"/>
    <cellStyle name="Calculation 2 2 2 3 3 4 2" xfId="24276" xr:uid="{00000000-0005-0000-0000-0000B3060000}"/>
    <cellStyle name="Calculation 2 2 2 3 3 5" xfId="24277" xr:uid="{00000000-0005-0000-0000-0000B4060000}"/>
    <cellStyle name="Calculation 2 2 2 3 4" xfId="1496" xr:uid="{00000000-0005-0000-0000-0000B5060000}"/>
    <cellStyle name="Calculation 2 2 2 3 4 2" xfId="1497" xr:uid="{00000000-0005-0000-0000-0000B6060000}"/>
    <cellStyle name="Calculation 2 2 2 3 4 2 2" xfId="24278" xr:uid="{00000000-0005-0000-0000-0000B7060000}"/>
    <cellStyle name="Calculation 2 2 2 3 4 3" xfId="24279" xr:uid="{00000000-0005-0000-0000-0000B8060000}"/>
    <cellStyle name="Calculation 2 2 2 3 4 3 2" xfId="24280" xr:uid="{00000000-0005-0000-0000-0000B9060000}"/>
    <cellStyle name="Calculation 2 2 2 3 4 4" xfId="24281" xr:uid="{00000000-0005-0000-0000-0000BA060000}"/>
    <cellStyle name="Calculation 2 2 2 3 5" xfId="1498" xr:uid="{00000000-0005-0000-0000-0000BB060000}"/>
    <cellStyle name="Calculation 2 2 2 3 5 2" xfId="1499" xr:uid="{00000000-0005-0000-0000-0000BC060000}"/>
    <cellStyle name="Calculation 2 2 2 3 5 2 2" xfId="24282" xr:uid="{00000000-0005-0000-0000-0000BD060000}"/>
    <cellStyle name="Calculation 2 2 2 3 5 3" xfId="24283" xr:uid="{00000000-0005-0000-0000-0000BE060000}"/>
    <cellStyle name="Calculation 2 2 2 3 6" xfId="24284" xr:uid="{00000000-0005-0000-0000-0000BF060000}"/>
    <cellStyle name="Calculation 2 2 2 3 6 2" xfId="24285" xr:uid="{00000000-0005-0000-0000-0000C0060000}"/>
    <cellStyle name="Calculation 2 2 2 3 7" xfId="24286" xr:uid="{00000000-0005-0000-0000-0000C1060000}"/>
    <cellStyle name="Calculation 2 2 2 4" xfId="1500" xr:uid="{00000000-0005-0000-0000-0000C2060000}"/>
    <cellStyle name="Calculation 2 2 2 4 2" xfId="1501" xr:uid="{00000000-0005-0000-0000-0000C3060000}"/>
    <cellStyle name="Calculation 2 2 2 4 2 2" xfId="1502" xr:uid="{00000000-0005-0000-0000-0000C4060000}"/>
    <cellStyle name="Calculation 2 2 2 4 2 2 2" xfId="1503" xr:uid="{00000000-0005-0000-0000-0000C5060000}"/>
    <cellStyle name="Calculation 2 2 2 4 2 3" xfId="1504" xr:uid="{00000000-0005-0000-0000-0000C6060000}"/>
    <cellStyle name="Calculation 2 2 2 4 2 3 2" xfId="1505" xr:uid="{00000000-0005-0000-0000-0000C7060000}"/>
    <cellStyle name="Calculation 2 2 2 4 2 4" xfId="24287" xr:uid="{00000000-0005-0000-0000-0000C8060000}"/>
    <cellStyle name="Calculation 2 2 2 4 3" xfId="1506" xr:uid="{00000000-0005-0000-0000-0000C9060000}"/>
    <cellStyle name="Calculation 2 2 2 4 3 2" xfId="1507" xr:uid="{00000000-0005-0000-0000-0000CA060000}"/>
    <cellStyle name="Calculation 2 2 2 4 3 2 2" xfId="1508" xr:uid="{00000000-0005-0000-0000-0000CB060000}"/>
    <cellStyle name="Calculation 2 2 2 4 3 2 3" xfId="1509" xr:uid="{00000000-0005-0000-0000-0000CC060000}"/>
    <cellStyle name="Calculation 2 2 2 4 3 3" xfId="1510" xr:uid="{00000000-0005-0000-0000-0000CD060000}"/>
    <cellStyle name="Calculation 2 2 2 4 4" xfId="1511" xr:uid="{00000000-0005-0000-0000-0000CE060000}"/>
    <cellStyle name="Calculation 2 2 2 4 4 2" xfId="1512" xr:uid="{00000000-0005-0000-0000-0000CF060000}"/>
    <cellStyle name="Calculation 2 2 2 4 5" xfId="1513" xr:uid="{00000000-0005-0000-0000-0000D0060000}"/>
    <cellStyle name="Calculation 2 2 2 4 5 2" xfId="1514" xr:uid="{00000000-0005-0000-0000-0000D1060000}"/>
    <cellStyle name="Calculation 2 2 2 5" xfId="1515" xr:uid="{00000000-0005-0000-0000-0000D2060000}"/>
    <cellStyle name="Calculation 2 2 2 5 2" xfId="1516" xr:uid="{00000000-0005-0000-0000-0000D3060000}"/>
    <cellStyle name="Calculation 2 2 2 5 2 2" xfId="1517" xr:uid="{00000000-0005-0000-0000-0000D4060000}"/>
    <cellStyle name="Calculation 2 2 2 5 2 2 2" xfId="1518" xr:uid="{00000000-0005-0000-0000-0000D5060000}"/>
    <cellStyle name="Calculation 2 2 2 5 2 2 3" xfId="1519" xr:uid="{00000000-0005-0000-0000-0000D6060000}"/>
    <cellStyle name="Calculation 2 2 2 5 2 3" xfId="1520" xr:uid="{00000000-0005-0000-0000-0000D7060000}"/>
    <cellStyle name="Calculation 2 2 2 5 2 3 2" xfId="24288" xr:uid="{00000000-0005-0000-0000-0000D8060000}"/>
    <cellStyle name="Calculation 2 2 2 5 2 4" xfId="24289" xr:uid="{00000000-0005-0000-0000-0000D9060000}"/>
    <cellStyle name="Calculation 2 2 2 5 3" xfId="1521" xr:uid="{00000000-0005-0000-0000-0000DA060000}"/>
    <cellStyle name="Calculation 2 2 2 5 3 2" xfId="1522" xr:uid="{00000000-0005-0000-0000-0000DB060000}"/>
    <cellStyle name="Calculation 2 2 2 5 3 2 2" xfId="1523" xr:uid="{00000000-0005-0000-0000-0000DC060000}"/>
    <cellStyle name="Calculation 2 2 2 5 3 2 3" xfId="1524" xr:uid="{00000000-0005-0000-0000-0000DD060000}"/>
    <cellStyle name="Calculation 2 2 2 5 3 3" xfId="1525" xr:uid="{00000000-0005-0000-0000-0000DE060000}"/>
    <cellStyle name="Calculation 2 2 2 5 4" xfId="1526" xr:uid="{00000000-0005-0000-0000-0000DF060000}"/>
    <cellStyle name="Calculation 2 2 2 5 4 2" xfId="1527" xr:uid="{00000000-0005-0000-0000-0000E0060000}"/>
    <cellStyle name="Calculation 2 2 2 5 5" xfId="1528" xr:uid="{00000000-0005-0000-0000-0000E1060000}"/>
    <cellStyle name="Calculation 2 2 2 5 5 2" xfId="1529" xr:uid="{00000000-0005-0000-0000-0000E2060000}"/>
    <cellStyle name="Calculation 2 2 2 6" xfId="1530" xr:uid="{00000000-0005-0000-0000-0000E3060000}"/>
    <cellStyle name="Calculation 2 2 2 6 2" xfId="1531" xr:uid="{00000000-0005-0000-0000-0000E4060000}"/>
    <cellStyle name="Calculation 2 2 2 6 2 2" xfId="1532" xr:uid="{00000000-0005-0000-0000-0000E5060000}"/>
    <cellStyle name="Calculation 2 2 2 6 2 2 2" xfId="1533" xr:uid="{00000000-0005-0000-0000-0000E6060000}"/>
    <cellStyle name="Calculation 2 2 2 6 2 2 3" xfId="1534" xr:uid="{00000000-0005-0000-0000-0000E7060000}"/>
    <cellStyle name="Calculation 2 2 2 6 2 3" xfId="1535" xr:uid="{00000000-0005-0000-0000-0000E8060000}"/>
    <cellStyle name="Calculation 2 2 2 6 3" xfId="1536" xr:uid="{00000000-0005-0000-0000-0000E9060000}"/>
    <cellStyle name="Calculation 2 2 2 6 3 2" xfId="1537" xr:uid="{00000000-0005-0000-0000-0000EA060000}"/>
    <cellStyle name="Calculation 2 2 2 6 3 2 2" xfId="1538" xr:uid="{00000000-0005-0000-0000-0000EB060000}"/>
    <cellStyle name="Calculation 2 2 2 6 3 2 3" xfId="1539" xr:uid="{00000000-0005-0000-0000-0000EC060000}"/>
    <cellStyle name="Calculation 2 2 2 6 3 3" xfId="1540" xr:uid="{00000000-0005-0000-0000-0000ED060000}"/>
    <cellStyle name="Calculation 2 2 2 6 4" xfId="1541" xr:uid="{00000000-0005-0000-0000-0000EE060000}"/>
    <cellStyle name="Calculation 2 2 2 6 4 2" xfId="1542" xr:uid="{00000000-0005-0000-0000-0000EF060000}"/>
    <cellStyle name="Calculation 2 2 2 6 5" xfId="1543" xr:uid="{00000000-0005-0000-0000-0000F0060000}"/>
    <cellStyle name="Calculation 2 2 2 6 5 2" xfId="1544" xr:uid="{00000000-0005-0000-0000-0000F1060000}"/>
    <cellStyle name="Calculation 2 2 2 6 5 3" xfId="1545" xr:uid="{00000000-0005-0000-0000-0000F2060000}"/>
    <cellStyle name="Calculation 2 2 2 6 6" xfId="1546" xr:uid="{00000000-0005-0000-0000-0000F3060000}"/>
    <cellStyle name="Calculation 2 2 2 6 6 2" xfId="1547" xr:uid="{00000000-0005-0000-0000-0000F4060000}"/>
    <cellStyle name="Calculation 2 2 2 7" xfId="1548" xr:uid="{00000000-0005-0000-0000-0000F5060000}"/>
    <cellStyle name="Calculation 2 2 2 7 2" xfId="1549" xr:uid="{00000000-0005-0000-0000-0000F6060000}"/>
    <cellStyle name="Calculation 2 2 2 7 2 2" xfId="1550" xr:uid="{00000000-0005-0000-0000-0000F7060000}"/>
    <cellStyle name="Calculation 2 2 2 7 2 3" xfId="1551" xr:uid="{00000000-0005-0000-0000-0000F8060000}"/>
    <cellStyle name="Calculation 2 2 2 7 3" xfId="1552" xr:uid="{00000000-0005-0000-0000-0000F9060000}"/>
    <cellStyle name="Calculation 2 2 2 8" xfId="1553" xr:uid="{00000000-0005-0000-0000-0000FA060000}"/>
    <cellStyle name="Calculation 2 2 2 8 2" xfId="1554" xr:uid="{00000000-0005-0000-0000-0000FB060000}"/>
    <cellStyle name="Calculation 2 2 2 8 2 2" xfId="1555" xr:uid="{00000000-0005-0000-0000-0000FC060000}"/>
    <cellStyle name="Calculation 2 2 2 8 2 3" xfId="1556" xr:uid="{00000000-0005-0000-0000-0000FD060000}"/>
    <cellStyle name="Calculation 2 2 2 8 3" xfId="1557" xr:uid="{00000000-0005-0000-0000-0000FE060000}"/>
    <cellStyle name="Calculation 2 2 2 9" xfId="1558" xr:uid="{00000000-0005-0000-0000-0000FF060000}"/>
    <cellStyle name="Calculation 2 2 2 9 2" xfId="1559" xr:uid="{00000000-0005-0000-0000-000000070000}"/>
    <cellStyle name="Calculation 2 2 3" xfId="1560" xr:uid="{00000000-0005-0000-0000-000001070000}"/>
    <cellStyle name="Calculation 2 2 3 2" xfId="1561" xr:uid="{00000000-0005-0000-0000-000002070000}"/>
    <cellStyle name="Calculation 2 2 3 2 2" xfId="1562" xr:uid="{00000000-0005-0000-0000-000003070000}"/>
    <cellStyle name="Calculation 2 2 3 2 2 2" xfId="1563" xr:uid="{00000000-0005-0000-0000-000004070000}"/>
    <cellStyle name="Calculation 2 2 3 2 2 3" xfId="24290" xr:uid="{00000000-0005-0000-0000-000005070000}"/>
    <cellStyle name="Calculation 2 2 3 2 3" xfId="1564" xr:uid="{00000000-0005-0000-0000-000006070000}"/>
    <cellStyle name="Calculation 2 2 3 2 3 2" xfId="1565" xr:uid="{00000000-0005-0000-0000-000007070000}"/>
    <cellStyle name="Calculation 2 2 3 2 4" xfId="24291" xr:uid="{00000000-0005-0000-0000-000008070000}"/>
    <cellStyle name="Calculation 2 2 3 2 4 2" xfId="24292" xr:uid="{00000000-0005-0000-0000-000009070000}"/>
    <cellStyle name="Calculation 2 2 3 2 5" xfId="24293" xr:uid="{00000000-0005-0000-0000-00000A070000}"/>
    <cellStyle name="Calculation 2 2 3 2 6" xfId="24294" xr:uid="{00000000-0005-0000-0000-00000B070000}"/>
    <cellStyle name="Calculation 2 2 3 3" xfId="1566" xr:uid="{00000000-0005-0000-0000-00000C070000}"/>
    <cellStyle name="Calculation 2 2 3 3 2" xfId="1567" xr:uid="{00000000-0005-0000-0000-00000D070000}"/>
    <cellStyle name="Calculation 2 2 3 3 2 2" xfId="1568" xr:uid="{00000000-0005-0000-0000-00000E070000}"/>
    <cellStyle name="Calculation 2 2 3 3 2 3" xfId="1569" xr:uid="{00000000-0005-0000-0000-00000F070000}"/>
    <cellStyle name="Calculation 2 2 3 3 3" xfId="1570" xr:uid="{00000000-0005-0000-0000-000010070000}"/>
    <cellStyle name="Calculation 2 2 3 4" xfId="1571" xr:uid="{00000000-0005-0000-0000-000011070000}"/>
    <cellStyle name="Calculation 2 2 3 4 2" xfId="1572" xr:uid="{00000000-0005-0000-0000-000012070000}"/>
    <cellStyle name="Calculation 2 2 3 4 3" xfId="24295" xr:uid="{00000000-0005-0000-0000-000013070000}"/>
    <cellStyle name="Calculation 2 2 3 5" xfId="1573" xr:uid="{00000000-0005-0000-0000-000014070000}"/>
    <cellStyle name="Calculation 2 2 3 5 2" xfId="1574" xr:uid="{00000000-0005-0000-0000-000015070000}"/>
    <cellStyle name="Calculation 2 2 3 6" xfId="1575" xr:uid="{00000000-0005-0000-0000-000016070000}"/>
    <cellStyle name="Calculation 2 2 3 6 2" xfId="1576" xr:uid="{00000000-0005-0000-0000-000017070000}"/>
    <cellStyle name="Calculation 2 2 3 7" xfId="1577" xr:uid="{00000000-0005-0000-0000-000018070000}"/>
    <cellStyle name="Calculation 2 2 3 8" xfId="1578" xr:uid="{00000000-0005-0000-0000-000019070000}"/>
    <cellStyle name="Calculation 2 2 4" xfId="1579" xr:uid="{00000000-0005-0000-0000-00001A070000}"/>
    <cellStyle name="Calculation 2 2 4 2" xfId="1580" xr:uid="{00000000-0005-0000-0000-00001B070000}"/>
    <cellStyle name="Calculation 2 2 4 2 2" xfId="1581" xr:uid="{00000000-0005-0000-0000-00001C070000}"/>
    <cellStyle name="Calculation 2 2 4 2 2 2" xfId="24296" xr:uid="{00000000-0005-0000-0000-00001D070000}"/>
    <cellStyle name="Calculation 2 2 4 2 3" xfId="24297" xr:uid="{00000000-0005-0000-0000-00001E070000}"/>
    <cellStyle name="Calculation 2 2 4 2 3 2" xfId="24298" xr:uid="{00000000-0005-0000-0000-00001F070000}"/>
    <cellStyle name="Calculation 2 2 4 2 4" xfId="24299" xr:uid="{00000000-0005-0000-0000-000020070000}"/>
    <cellStyle name="Calculation 2 2 4 3" xfId="1582" xr:uid="{00000000-0005-0000-0000-000021070000}"/>
    <cellStyle name="Calculation 2 2 4 3 2" xfId="1583" xr:uid="{00000000-0005-0000-0000-000022070000}"/>
    <cellStyle name="Calculation 2 2 4 3 2 2" xfId="24300" xr:uid="{00000000-0005-0000-0000-000023070000}"/>
    <cellStyle name="Calculation 2 2 4 3 3" xfId="24301" xr:uid="{00000000-0005-0000-0000-000024070000}"/>
    <cellStyle name="Calculation 2 2 4 4" xfId="1584" xr:uid="{00000000-0005-0000-0000-000025070000}"/>
    <cellStyle name="Calculation 2 2 4 4 2" xfId="1585" xr:uid="{00000000-0005-0000-0000-000026070000}"/>
    <cellStyle name="Calculation 2 2 4 4 3" xfId="24302" xr:uid="{00000000-0005-0000-0000-000027070000}"/>
    <cellStyle name="Calculation 2 2 4 5" xfId="1586" xr:uid="{00000000-0005-0000-0000-000028070000}"/>
    <cellStyle name="Calculation 2 2 4 5 2" xfId="24303" xr:uid="{00000000-0005-0000-0000-000029070000}"/>
    <cellStyle name="Calculation 2 2 4 6" xfId="1587" xr:uid="{00000000-0005-0000-0000-00002A070000}"/>
    <cellStyle name="Calculation 2 2 4 7" xfId="24304" xr:uid="{00000000-0005-0000-0000-00002B070000}"/>
    <cellStyle name="Calculation 2 2 5" xfId="1588" xr:uid="{00000000-0005-0000-0000-00002C070000}"/>
    <cellStyle name="Calculation 2 2 5 2" xfId="1589" xr:uid="{00000000-0005-0000-0000-00002D070000}"/>
    <cellStyle name="Calculation 2 2 5 2 2" xfId="24305" xr:uid="{00000000-0005-0000-0000-00002E070000}"/>
    <cellStyle name="Calculation 2 2 5 3" xfId="24306" xr:uid="{00000000-0005-0000-0000-00002F070000}"/>
    <cellStyle name="Calculation 2 2 5 3 2" xfId="24307" xr:uid="{00000000-0005-0000-0000-000030070000}"/>
    <cellStyle name="Calculation 2 2 5 4" xfId="24308" xr:uid="{00000000-0005-0000-0000-000031070000}"/>
    <cellStyle name="Calculation 2 2 6" xfId="1590" xr:uid="{00000000-0005-0000-0000-000032070000}"/>
    <cellStyle name="Calculation 2 2 6 2" xfId="1591" xr:uid="{00000000-0005-0000-0000-000033070000}"/>
    <cellStyle name="Calculation 2 2 6 2 2" xfId="24309" xr:uid="{00000000-0005-0000-0000-000034070000}"/>
    <cellStyle name="Calculation 2 2 6 3" xfId="24310" xr:uid="{00000000-0005-0000-0000-000035070000}"/>
    <cellStyle name="Calculation 2 2 7" xfId="1592" xr:uid="{00000000-0005-0000-0000-000036070000}"/>
    <cellStyle name="Calculation 2 2 7 2" xfId="24311" xr:uid="{00000000-0005-0000-0000-000037070000}"/>
    <cellStyle name="Calculation 2 2 7 3" xfId="24312" xr:uid="{00000000-0005-0000-0000-000038070000}"/>
    <cellStyle name="Calculation 2 2 8" xfId="24313" xr:uid="{00000000-0005-0000-0000-000039070000}"/>
    <cellStyle name="Calculation 2 2 8 2" xfId="24314" xr:uid="{00000000-0005-0000-0000-00003A070000}"/>
    <cellStyle name="Calculation 2 2 9" xfId="24315" xr:uid="{00000000-0005-0000-0000-00003B070000}"/>
    <cellStyle name="Calculation 2 3" xfId="1593" xr:uid="{00000000-0005-0000-0000-00003C070000}"/>
    <cellStyle name="Calculation 2 3 10" xfId="1594" xr:uid="{00000000-0005-0000-0000-00003D070000}"/>
    <cellStyle name="Calculation 2 3 10 2" xfId="1595" xr:uid="{00000000-0005-0000-0000-00003E070000}"/>
    <cellStyle name="Calculation 2 3 11" xfId="1596" xr:uid="{00000000-0005-0000-0000-00003F070000}"/>
    <cellStyle name="Calculation 2 3 2" xfId="1597" xr:uid="{00000000-0005-0000-0000-000040070000}"/>
    <cellStyle name="Calculation 2 3 2 2" xfId="1598" xr:uid="{00000000-0005-0000-0000-000041070000}"/>
    <cellStyle name="Calculation 2 3 2 2 2" xfId="1599" xr:uid="{00000000-0005-0000-0000-000042070000}"/>
    <cellStyle name="Calculation 2 3 2 2 2 2" xfId="1600" xr:uid="{00000000-0005-0000-0000-000043070000}"/>
    <cellStyle name="Calculation 2 3 2 2 2 2 2" xfId="1601" xr:uid="{00000000-0005-0000-0000-000044070000}"/>
    <cellStyle name="Calculation 2 3 2 2 2 2 3" xfId="1602" xr:uid="{00000000-0005-0000-0000-000045070000}"/>
    <cellStyle name="Calculation 2 3 2 2 2 3" xfId="1603" xr:uid="{00000000-0005-0000-0000-000046070000}"/>
    <cellStyle name="Calculation 2 3 2 2 2 3 2" xfId="24316" xr:uid="{00000000-0005-0000-0000-000047070000}"/>
    <cellStyle name="Calculation 2 3 2 2 2 4" xfId="24317" xr:uid="{00000000-0005-0000-0000-000048070000}"/>
    <cellStyle name="Calculation 2 3 2 2 3" xfId="1604" xr:uid="{00000000-0005-0000-0000-000049070000}"/>
    <cellStyle name="Calculation 2 3 2 2 3 2" xfId="1605" xr:uid="{00000000-0005-0000-0000-00004A070000}"/>
    <cellStyle name="Calculation 2 3 2 2 3 2 2" xfId="24318" xr:uid="{00000000-0005-0000-0000-00004B070000}"/>
    <cellStyle name="Calculation 2 3 2 2 3 3" xfId="24319" xr:uid="{00000000-0005-0000-0000-00004C070000}"/>
    <cellStyle name="Calculation 2 3 2 2 4" xfId="1606" xr:uid="{00000000-0005-0000-0000-00004D070000}"/>
    <cellStyle name="Calculation 2 3 2 2 4 2" xfId="1607" xr:uid="{00000000-0005-0000-0000-00004E070000}"/>
    <cellStyle name="Calculation 2 3 2 2 4 3" xfId="24320" xr:uid="{00000000-0005-0000-0000-00004F070000}"/>
    <cellStyle name="Calculation 2 3 2 2 5" xfId="24321" xr:uid="{00000000-0005-0000-0000-000050070000}"/>
    <cellStyle name="Calculation 2 3 2 2 5 2" xfId="24322" xr:uid="{00000000-0005-0000-0000-000051070000}"/>
    <cellStyle name="Calculation 2 3 2 2 6" xfId="24323" xr:uid="{00000000-0005-0000-0000-000052070000}"/>
    <cellStyle name="Calculation 2 3 2 2 7" xfId="24324" xr:uid="{00000000-0005-0000-0000-000053070000}"/>
    <cellStyle name="Calculation 2 3 2 3" xfId="1608" xr:uid="{00000000-0005-0000-0000-000054070000}"/>
    <cellStyle name="Calculation 2 3 2 3 2" xfId="1609" xr:uid="{00000000-0005-0000-0000-000055070000}"/>
    <cellStyle name="Calculation 2 3 2 3 2 2" xfId="1610" xr:uid="{00000000-0005-0000-0000-000056070000}"/>
    <cellStyle name="Calculation 2 3 2 3 2 2 2" xfId="24325" xr:uid="{00000000-0005-0000-0000-000057070000}"/>
    <cellStyle name="Calculation 2 3 2 3 2 3" xfId="1611" xr:uid="{00000000-0005-0000-0000-000058070000}"/>
    <cellStyle name="Calculation 2 3 2 3 2 3 2" xfId="24326" xr:uid="{00000000-0005-0000-0000-000059070000}"/>
    <cellStyle name="Calculation 2 3 2 3 2 4" xfId="24327" xr:uid="{00000000-0005-0000-0000-00005A070000}"/>
    <cellStyle name="Calculation 2 3 2 3 3" xfId="1612" xr:uid="{00000000-0005-0000-0000-00005B070000}"/>
    <cellStyle name="Calculation 2 3 2 3 3 2" xfId="24328" xr:uid="{00000000-0005-0000-0000-00005C070000}"/>
    <cellStyle name="Calculation 2 3 2 3 3 2 2" xfId="24329" xr:uid="{00000000-0005-0000-0000-00005D070000}"/>
    <cellStyle name="Calculation 2 3 2 3 3 3" xfId="24330" xr:uid="{00000000-0005-0000-0000-00005E070000}"/>
    <cellStyle name="Calculation 2 3 2 3 4" xfId="24331" xr:uid="{00000000-0005-0000-0000-00005F070000}"/>
    <cellStyle name="Calculation 2 3 2 3 4 2" xfId="24332" xr:uid="{00000000-0005-0000-0000-000060070000}"/>
    <cellStyle name="Calculation 2 3 2 3 5" xfId="24333" xr:uid="{00000000-0005-0000-0000-000061070000}"/>
    <cellStyle name="Calculation 2 3 2 4" xfId="1613" xr:uid="{00000000-0005-0000-0000-000062070000}"/>
    <cellStyle name="Calculation 2 3 2 4 2" xfId="1614" xr:uid="{00000000-0005-0000-0000-000063070000}"/>
    <cellStyle name="Calculation 2 3 2 4 2 2" xfId="1615" xr:uid="{00000000-0005-0000-0000-000064070000}"/>
    <cellStyle name="Calculation 2 3 2 4 2 3" xfId="1616" xr:uid="{00000000-0005-0000-0000-000065070000}"/>
    <cellStyle name="Calculation 2 3 2 4 3" xfId="1617" xr:uid="{00000000-0005-0000-0000-000066070000}"/>
    <cellStyle name="Calculation 2 3 2 4 3 2" xfId="24334" xr:uid="{00000000-0005-0000-0000-000067070000}"/>
    <cellStyle name="Calculation 2 3 2 4 4" xfId="24335" xr:uid="{00000000-0005-0000-0000-000068070000}"/>
    <cellStyle name="Calculation 2 3 2 5" xfId="1618" xr:uid="{00000000-0005-0000-0000-000069070000}"/>
    <cellStyle name="Calculation 2 3 2 5 2" xfId="1619" xr:uid="{00000000-0005-0000-0000-00006A070000}"/>
    <cellStyle name="Calculation 2 3 2 5 2 2" xfId="24336" xr:uid="{00000000-0005-0000-0000-00006B070000}"/>
    <cellStyle name="Calculation 2 3 2 5 3" xfId="24337" xr:uid="{00000000-0005-0000-0000-00006C070000}"/>
    <cellStyle name="Calculation 2 3 2 6" xfId="1620" xr:uid="{00000000-0005-0000-0000-00006D070000}"/>
    <cellStyle name="Calculation 2 3 2 6 2" xfId="1621" xr:uid="{00000000-0005-0000-0000-00006E070000}"/>
    <cellStyle name="Calculation 2 3 2 6 3" xfId="24338" xr:uid="{00000000-0005-0000-0000-00006F070000}"/>
    <cellStyle name="Calculation 2 3 2 7" xfId="24339" xr:uid="{00000000-0005-0000-0000-000070070000}"/>
    <cellStyle name="Calculation 2 3 2 7 2" xfId="24340" xr:uid="{00000000-0005-0000-0000-000071070000}"/>
    <cellStyle name="Calculation 2 3 2 8" xfId="24341" xr:uid="{00000000-0005-0000-0000-000072070000}"/>
    <cellStyle name="Calculation 2 3 2 9" xfId="24342" xr:uid="{00000000-0005-0000-0000-000073070000}"/>
    <cellStyle name="Calculation 2 3 3" xfId="1622" xr:uid="{00000000-0005-0000-0000-000074070000}"/>
    <cellStyle name="Calculation 2 3 3 2" xfId="1623" xr:uid="{00000000-0005-0000-0000-000075070000}"/>
    <cellStyle name="Calculation 2 3 3 2 2" xfId="1624" xr:uid="{00000000-0005-0000-0000-000076070000}"/>
    <cellStyle name="Calculation 2 3 3 2 2 2" xfId="1625" xr:uid="{00000000-0005-0000-0000-000077070000}"/>
    <cellStyle name="Calculation 2 3 3 2 2 2 2" xfId="24343" xr:uid="{00000000-0005-0000-0000-000078070000}"/>
    <cellStyle name="Calculation 2 3 3 2 2 3" xfId="24344" xr:uid="{00000000-0005-0000-0000-000079070000}"/>
    <cellStyle name="Calculation 2 3 3 2 2 3 2" xfId="24345" xr:uid="{00000000-0005-0000-0000-00007A070000}"/>
    <cellStyle name="Calculation 2 3 3 2 2 4" xfId="24346" xr:uid="{00000000-0005-0000-0000-00007B070000}"/>
    <cellStyle name="Calculation 2 3 3 2 3" xfId="1626" xr:uid="{00000000-0005-0000-0000-00007C070000}"/>
    <cellStyle name="Calculation 2 3 3 2 3 2" xfId="1627" xr:uid="{00000000-0005-0000-0000-00007D070000}"/>
    <cellStyle name="Calculation 2 3 3 2 3 2 2" xfId="24347" xr:uid="{00000000-0005-0000-0000-00007E070000}"/>
    <cellStyle name="Calculation 2 3 3 2 3 3" xfId="24348" xr:uid="{00000000-0005-0000-0000-00007F070000}"/>
    <cellStyle name="Calculation 2 3 3 2 4" xfId="24349" xr:uid="{00000000-0005-0000-0000-000080070000}"/>
    <cellStyle name="Calculation 2 3 3 2 4 2" xfId="24350" xr:uid="{00000000-0005-0000-0000-000081070000}"/>
    <cellStyle name="Calculation 2 3 3 2 5" xfId="24351" xr:uid="{00000000-0005-0000-0000-000082070000}"/>
    <cellStyle name="Calculation 2 3 3 3" xfId="1628" xr:uid="{00000000-0005-0000-0000-000083070000}"/>
    <cellStyle name="Calculation 2 3 3 3 2" xfId="1629" xr:uid="{00000000-0005-0000-0000-000084070000}"/>
    <cellStyle name="Calculation 2 3 3 3 2 2" xfId="1630" xr:uid="{00000000-0005-0000-0000-000085070000}"/>
    <cellStyle name="Calculation 2 3 3 3 2 2 2" xfId="24352" xr:uid="{00000000-0005-0000-0000-000086070000}"/>
    <cellStyle name="Calculation 2 3 3 3 2 3" xfId="1631" xr:uid="{00000000-0005-0000-0000-000087070000}"/>
    <cellStyle name="Calculation 2 3 3 3 2 3 2" xfId="24353" xr:uid="{00000000-0005-0000-0000-000088070000}"/>
    <cellStyle name="Calculation 2 3 3 3 2 4" xfId="24354" xr:uid="{00000000-0005-0000-0000-000089070000}"/>
    <cellStyle name="Calculation 2 3 3 3 3" xfId="1632" xr:uid="{00000000-0005-0000-0000-00008A070000}"/>
    <cellStyle name="Calculation 2 3 3 3 3 2" xfId="24355" xr:uid="{00000000-0005-0000-0000-00008B070000}"/>
    <cellStyle name="Calculation 2 3 3 3 3 2 2" xfId="24356" xr:uid="{00000000-0005-0000-0000-00008C070000}"/>
    <cellStyle name="Calculation 2 3 3 3 3 3" xfId="24357" xr:uid="{00000000-0005-0000-0000-00008D070000}"/>
    <cellStyle name="Calculation 2 3 3 3 4" xfId="24358" xr:uid="{00000000-0005-0000-0000-00008E070000}"/>
    <cellStyle name="Calculation 2 3 3 3 4 2" xfId="24359" xr:uid="{00000000-0005-0000-0000-00008F070000}"/>
    <cellStyle name="Calculation 2 3 3 3 5" xfId="24360" xr:uid="{00000000-0005-0000-0000-000090070000}"/>
    <cellStyle name="Calculation 2 3 3 4" xfId="1633" xr:uid="{00000000-0005-0000-0000-000091070000}"/>
    <cellStyle name="Calculation 2 3 3 4 2" xfId="1634" xr:uid="{00000000-0005-0000-0000-000092070000}"/>
    <cellStyle name="Calculation 2 3 3 4 2 2" xfId="24361" xr:uid="{00000000-0005-0000-0000-000093070000}"/>
    <cellStyle name="Calculation 2 3 3 4 3" xfId="24362" xr:uid="{00000000-0005-0000-0000-000094070000}"/>
    <cellStyle name="Calculation 2 3 3 4 3 2" xfId="24363" xr:uid="{00000000-0005-0000-0000-000095070000}"/>
    <cellStyle name="Calculation 2 3 3 4 4" xfId="24364" xr:uid="{00000000-0005-0000-0000-000096070000}"/>
    <cellStyle name="Calculation 2 3 3 5" xfId="1635" xr:uid="{00000000-0005-0000-0000-000097070000}"/>
    <cellStyle name="Calculation 2 3 3 5 2" xfId="1636" xr:uid="{00000000-0005-0000-0000-000098070000}"/>
    <cellStyle name="Calculation 2 3 3 5 2 2" xfId="24365" xr:uid="{00000000-0005-0000-0000-000099070000}"/>
    <cellStyle name="Calculation 2 3 3 5 3" xfId="24366" xr:uid="{00000000-0005-0000-0000-00009A070000}"/>
    <cellStyle name="Calculation 2 3 3 6" xfId="24367" xr:uid="{00000000-0005-0000-0000-00009B070000}"/>
    <cellStyle name="Calculation 2 3 3 6 2" xfId="24368" xr:uid="{00000000-0005-0000-0000-00009C070000}"/>
    <cellStyle name="Calculation 2 3 3 6 3" xfId="24369" xr:uid="{00000000-0005-0000-0000-00009D070000}"/>
    <cellStyle name="Calculation 2 3 3 7" xfId="24370" xr:uid="{00000000-0005-0000-0000-00009E070000}"/>
    <cellStyle name="Calculation 2 3 3 7 2" xfId="24371" xr:uid="{00000000-0005-0000-0000-00009F070000}"/>
    <cellStyle name="Calculation 2 3 3 8" xfId="24372" xr:uid="{00000000-0005-0000-0000-0000A0070000}"/>
    <cellStyle name="Calculation 2 3 3 9" xfId="24373" xr:uid="{00000000-0005-0000-0000-0000A1070000}"/>
    <cellStyle name="Calculation 2 3 4" xfId="1637" xr:uid="{00000000-0005-0000-0000-0000A2070000}"/>
    <cellStyle name="Calculation 2 3 4 2" xfId="1638" xr:uid="{00000000-0005-0000-0000-0000A3070000}"/>
    <cellStyle name="Calculation 2 3 4 2 2" xfId="1639" xr:uid="{00000000-0005-0000-0000-0000A4070000}"/>
    <cellStyle name="Calculation 2 3 4 2 2 2" xfId="1640" xr:uid="{00000000-0005-0000-0000-0000A5070000}"/>
    <cellStyle name="Calculation 2 3 4 2 3" xfId="1641" xr:uid="{00000000-0005-0000-0000-0000A6070000}"/>
    <cellStyle name="Calculation 2 3 4 2 3 2" xfId="1642" xr:uid="{00000000-0005-0000-0000-0000A7070000}"/>
    <cellStyle name="Calculation 2 3 4 2 4" xfId="24374" xr:uid="{00000000-0005-0000-0000-0000A8070000}"/>
    <cellStyle name="Calculation 2 3 4 3" xfId="1643" xr:uid="{00000000-0005-0000-0000-0000A9070000}"/>
    <cellStyle name="Calculation 2 3 4 3 2" xfId="1644" xr:uid="{00000000-0005-0000-0000-0000AA070000}"/>
    <cellStyle name="Calculation 2 3 4 3 2 2" xfId="1645" xr:uid="{00000000-0005-0000-0000-0000AB070000}"/>
    <cellStyle name="Calculation 2 3 4 3 2 3" xfId="1646" xr:uid="{00000000-0005-0000-0000-0000AC070000}"/>
    <cellStyle name="Calculation 2 3 4 3 3" xfId="1647" xr:uid="{00000000-0005-0000-0000-0000AD070000}"/>
    <cellStyle name="Calculation 2 3 4 4" xfId="1648" xr:uid="{00000000-0005-0000-0000-0000AE070000}"/>
    <cellStyle name="Calculation 2 3 4 4 2" xfId="1649" xr:uid="{00000000-0005-0000-0000-0000AF070000}"/>
    <cellStyle name="Calculation 2 3 4 5" xfId="1650" xr:uid="{00000000-0005-0000-0000-0000B0070000}"/>
    <cellStyle name="Calculation 2 3 4 5 2" xfId="1651" xr:uid="{00000000-0005-0000-0000-0000B1070000}"/>
    <cellStyle name="Calculation 2 3 5" xfId="1652" xr:uid="{00000000-0005-0000-0000-0000B2070000}"/>
    <cellStyle name="Calculation 2 3 5 2" xfId="1653" xr:uid="{00000000-0005-0000-0000-0000B3070000}"/>
    <cellStyle name="Calculation 2 3 5 2 2" xfId="1654" xr:uid="{00000000-0005-0000-0000-0000B4070000}"/>
    <cellStyle name="Calculation 2 3 5 2 2 2" xfId="1655" xr:uid="{00000000-0005-0000-0000-0000B5070000}"/>
    <cellStyle name="Calculation 2 3 5 2 3" xfId="1656" xr:uid="{00000000-0005-0000-0000-0000B6070000}"/>
    <cellStyle name="Calculation 2 3 5 2 3 2" xfId="1657" xr:uid="{00000000-0005-0000-0000-0000B7070000}"/>
    <cellStyle name="Calculation 2 3 5 2 4" xfId="24375" xr:uid="{00000000-0005-0000-0000-0000B8070000}"/>
    <cellStyle name="Calculation 2 3 5 3" xfId="1658" xr:uid="{00000000-0005-0000-0000-0000B9070000}"/>
    <cellStyle name="Calculation 2 3 5 3 2" xfId="1659" xr:uid="{00000000-0005-0000-0000-0000BA070000}"/>
    <cellStyle name="Calculation 2 3 5 3 2 2" xfId="1660" xr:uid="{00000000-0005-0000-0000-0000BB070000}"/>
    <cellStyle name="Calculation 2 3 5 3 2 3" xfId="1661" xr:uid="{00000000-0005-0000-0000-0000BC070000}"/>
    <cellStyle name="Calculation 2 3 5 3 3" xfId="1662" xr:uid="{00000000-0005-0000-0000-0000BD070000}"/>
    <cellStyle name="Calculation 2 3 5 4" xfId="1663" xr:uid="{00000000-0005-0000-0000-0000BE070000}"/>
    <cellStyle name="Calculation 2 3 5 4 2" xfId="1664" xr:uid="{00000000-0005-0000-0000-0000BF070000}"/>
    <cellStyle name="Calculation 2 3 5 5" xfId="1665" xr:uid="{00000000-0005-0000-0000-0000C0070000}"/>
    <cellStyle name="Calculation 2 3 5 5 2" xfId="1666" xr:uid="{00000000-0005-0000-0000-0000C1070000}"/>
    <cellStyle name="Calculation 2 3 6" xfId="1667" xr:uid="{00000000-0005-0000-0000-0000C2070000}"/>
    <cellStyle name="Calculation 2 3 6 2" xfId="1668" xr:uid="{00000000-0005-0000-0000-0000C3070000}"/>
    <cellStyle name="Calculation 2 3 6 2 2" xfId="1669" xr:uid="{00000000-0005-0000-0000-0000C4070000}"/>
    <cellStyle name="Calculation 2 3 6 2 2 2" xfId="1670" xr:uid="{00000000-0005-0000-0000-0000C5070000}"/>
    <cellStyle name="Calculation 2 3 6 2 3" xfId="1671" xr:uid="{00000000-0005-0000-0000-0000C6070000}"/>
    <cellStyle name="Calculation 2 3 6 2 3 2" xfId="1672" xr:uid="{00000000-0005-0000-0000-0000C7070000}"/>
    <cellStyle name="Calculation 2 3 6 3" xfId="1673" xr:uid="{00000000-0005-0000-0000-0000C8070000}"/>
    <cellStyle name="Calculation 2 3 6 3 2" xfId="1674" xr:uid="{00000000-0005-0000-0000-0000C9070000}"/>
    <cellStyle name="Calculation 2 3 6 3 2 2" xfId="1675" xr:uid="{00000000-0005-0000-0000-0000CA070000}"/>
    <cellStyle name="Calculation 2 3 6 3 2 3" xfId="1676" xr:uid="{00000000-0005-0000-0000-0000CB070000}"/>
    <cellStyle name="Calculation 2 3 6 3 3" xfId="1677" xr:uid="{00000000-0005-0000-0000-0000CC070000}"/>
    <cellStyle name="Calculation 2 3 6 4" xfId="1678" xr:uid="{00000000-0005-0000-0000-0000CD070000}"/>
    <cellStyle name="Calculation 2 3 6 4 2" xfId="1679" xr:uid="{00000000-0005-0000-0000-0000CE070000}"/>
    <cellStyle name="Calculation 2 3 6 5" xfId="1680" xr:uid="{00000000-0005-0000-0000-0000CF070000}"/>
    <cellStyle name="Calculation 2 3 6 5 2" xfId="1681" xr:uid="{00000000-0005-0000-0000-0000D0070000}"/>
    <cellStyle name="Calculation 2 3 7" xfId="1682" xr:uid="{00000000-0005-0000-0000-0000D1070000}"/>
    <cellStyle name="Calculation 2 3 7 2" xfId="1683" xr:uid="{00000000-0005-0000-0000-0000D2070000}"/>
    <cellStyle name="Calculation 2 3 7 2 2" xfId="1684" xr:uid="{00000000-0005-0000-0000-0000D3070000}"/>
    <cellStyle name="Calculation 2 3 7 2 2 2" xfId="1685" xr:uid="{00000000-0005-0000-0000-0000D4070000}"/>
    <cellStyle name="Calculation 2 3 7 2 2 3" xfId="1686" xr:uid="{00000000-0005-0000-0000-0000D5070000}"/>
    <cellStyle name="Calculation 2 3 7 2 3" xfId="1687" xr:uid="{00000000-0005-0000-0000-0000D6070000}"/>
    <cellStyle name="Calculation 2 3 7 3" xfId="1688" xr:uid="{00000000-0005-0000-0000-0000D7070000}"/>
    <cellStyle name="Calculation 2 3 7 3 2" xfId="1689" xr:uid="{00000000-0005-0000-0000-0000D8070000}"/>
    <cellStyle name="Calculation 2 3 7 3 2 2" xfId="1690" xr:uid="{00000000-0005-0000-0000-0000D9070000}"/>
    <cellStyle name="Calculation 2 3 7 3 2 3" xfId="1691" xr:uid="{00000000-0005-0000-0000-0000DA070000}"/>
    <cellStyle name="Calculation 2 3 7 3 3" xfId="1692" xr:uid="{00000000-0005-0000-0000-0000DB070000}"/>
    <cellStyle name="Calculation 2 3 7 4" xfId="1693" xr:uid="{00000000-0005-0000-0000-0000DC070000}"/>
    <cellStyle name="Calculation 2 3 7 4 2" xfId="1694" xr:uid="{00000000-0005-0000-0000-0000DD070000}"/>
    <cellStyle name="Calculation 2 3 7 5" xfId="1695" xr:uid="{00000000-0005-0000-0000-0000DE070000}"/>
    <cellStyle name="Calculation 2 3 7 5 2" xfId="1696" xr:uid="{00000000-0005-0000-0000-0000DF070000}"/>
    <cellStyle name="Calculation 2 3 8" xfId="1697" xr:uid="{00000000-0005-0000-0000-0000E0070000}"/>
    <cellStyle name="Calculation 2 3 8 2" xfId="1698" xr:uid="{00000000-0005-0000-0000-0000E1070000}"/>
    <cellStyle name="Calculation 2 3 8 2 2" xfId="1699" xr:uid="{00000000-0005-0000-0000-0000E2070000}"/>
    <cellStyle name="Calculation 2 3 8 2 2 2" xfId="1700" xr:uid="{00000000-0005-0000-0000-0000E3070000}"/>
    <cellStyle name="Calculation 2 3 8 2 2 3" xfId="1701" xr:uid="{00000000-0005-0000-0000-0000E4070000}"/>
    <cellStyle name="Calculation 2 3 8 2 3" xfId="1702" xr:uid="{00000000-0005-0000-0000-0000E5070000}"/>
    <cellStyle name="Calculation 2 3 8 3" xfId="1703" xr:uid="{00000000-0005-0000-0000-0000E6070000}"/>
    <cellStyle name="Calculation 2 3 8 3 2" xfId="1704" xr:uid="{00000000-0005-0000-0000-0000E7070000}"/>
    <cellStyle name="Calculation 2 3 8 3 3" xfId="1705" xr:uid="{00000000-0005-0000-0000-0000E8070000}"/>
    <cellStyle name="Calculation 2 3 8 4" xfId="1706" xr:uid="{00000000-0005-0000-0000-0000E9070000}"/>
    <cellStyle name="Calculation 2 3 9" xfId="1707" xr:uid="{00000000-0005-0000-0000-0000EA070000}"/>
    <cellStyle name="Calculation 2 3 9 2" xfId="1708" xr:uid="{00000000-0005-0000-0000-0000EB070000}"/>
    <cellStyle name="Calculation 2 4" xfId="1709" xr:uid="{00000000-0005-0000-0000-0000EC070000}"/>
    <cellStyle name="Calculation 2 4 10" xfId="1710" xr:uid="{00000000-0005-0000-0000-0000ED070000}"/>
    <cellStyle name="Calculation 2 4 10 2" xfId="1711" xr:uid="{00000000-0005-0000-0000-0000EE070000}"/>
    <cellStyle name="Calculation 2 4 11" xfId="1712" xr:uid="{00000000-0005-0000-0000-0000EF070000}"/>
    <cellStyle name="Calculation 2 4 11 2" xfId="1713" xr:uid="{00000000-0005-0000-0000-0000F0070000}"/>
    <cellStyle name="Calculation 2 4 2" xfId="1714" xr:uid="{00000000-0005-0000-0000-0000F1070000}"/>
    <cellStyle name="Calculation 2 4 2 2" xfId="1715" xr:uid="{00000000-0005-0000-0000-0000F2070000}"/>
    <cellStyle name="Calculation 2 4 2 2 2" xfId="1716" xr:uid="{00000000-0005-0000-0000-0000F3070000}"/>
    <cellStyle name="Calculation 2 4 2 2 2 2" xfId="1717" xr:uid="{00000000-0005-0000-0000-0000F4070000}"/>
    <cellStyle name="Calculation 2 4 2 2 2 2 2" xfId="1718" xr:uid="{00000000-0005-0000-0000-0000F5070000}"/>
    <cellStyle name="Calculation 2 4 2 2 2 2 3" xfId="1719" xr:uid="{00000000-0005-0000-0000-0000F6070000}"/>
    <cellStyle name="Calculation 2 4 2 2 2 3" xfId="1720" xr:uid="{00000000-0005-0000-0000-0000F7070000}"/>
    <cellStyle name="Calculation 2 4 2 2 2 3 2" xfId="24376" xr:uid="{00000000-0005-0000-0000-0000F8070000}"/>
    <cellStyle name="Calculation 2 4 2 2 2 4" xfId="24377" xr:uid="{00000000-0005-0000-0000-0000F9070000}"/>
    <cellStyle name="Calculation 2 4 2 2 3" xfId="1721" xr:uid="{00000000-0005-0000-0000-0000FA070000}"/>
    <cellStyle name="Calculation 2 4 2 2 3 2" xfId="1722" xr:uid="{00000000-0005-0000-0000-0000FB070000}"/>
    <cellStyle name="Calculation 2 4 2 2 3 2 2" xfId="24378" xr:uid="{00000000-0005-0000-0000-0000FC070000}"/>
    <cellStyle name="Calculation 2 4 2 2 3 3" xfId="24379" xr:uid="{00000000-0005-0000-0000-0000FD070000}"/>
    <cellStyle name="Calculation 2 4 2 2 4" xfId="1723" xr:uid="{00000000-0005-0000-0000-0000FE070000}"/>
    <cellStyle name="Calculation 2 4 2 2 4 2" xfId="1724" xr:uid="{00000000-0005-0000-0000-0000FF070000}"/>
    <cellStyle name="Calculation 2 4 2 2 4 3" xfId="24380" xr:uid="{00000000-0005-0000-0000-000000080000}"/>
    <cellStyle name="Calculation 2 4 2 2 5" xfId="24381" xr:uid="{00000000-0005-0000-0000-000001080000}"/>
    <cellStyle name="Calculation 2 4 2 2 5 2" xfId="24382" xr:uid="{00000000-0005-0000-0000-000002080000}"/>
    <cellStyle name="Calculation 2 4 2 2 6" xfId="24383" xr:uid="{00000000-0005-0000-0000-000003080000}"/>
    <cellStyle name="Calculation 2 4 2 2 7" xfId="24384" xr:uid="{00000000-0005-0000-0000-000004080000}"/>
    <cellStyle name="Calculation 2 4 2 3" xfId="1725" xr:uid="{00000000-0005-0000-0000-000005080000}"/>
    <cellStyle name="Calculation 2 4 2 3 2" xfId="1726" xr:uid="{00000000-0005-0000-0000-000006080000}"/>
    <cellStyle name="Calculation 2 4 2 3 2 2" xfId="1727" xr:uid="{00000000-0005-0000-0000-000007080000}"/>
    <cellStyle name="Calculation 2 4 2 3 2 2 2" xfId="24385" xr:uid="{00000000-0005-0000-0000-000008080000}"/>
    <cellStyle name="Calculation 2 4 2 3 2 3" xfId="1728" xr:uid="{00000000-0005-0000-0000-000009080000}"/>
    <cellStyle name="Calculation 2 4 2 3 2 3 2" xfId="24386" xr:uid="{00000000-0005-0000-0000-00000A080000}"/>
    <cellStyle name="Calculation 2 4 2 3 2 4" xfId="24387" xr:uid="{00000000-0005-0000-0000-00000B080000}"/>
    <cellStyle name="Calculation 2 4 2 3 3" xfId="1729" xr:uid="{00000000-0005-0000-0000-00000C080000}"/>
    <cellStyle name="Calculation 2 4 2 3 3 2" xfId="24388" xr:uid="{00000000-0005-0000-0000-00000D080000}"/>
    <cellStyle name="Calculation 2 4 2 3 3 2 2" xfId="24389" xr:uid="{00000000-0005-0000-0000-00000E080000}"/>
    <cellStyle name="Calculation 2 4 2 3 3 3" xfId="24390" xr:uid="{00000000-0005-0000-0000-00000F080000}"/>
    <cellStyle name="Calculation 2 4 2 3 4" xfId="24391" xr:uid="{00000000-0005-0000-0000-000010080000}"/>
    <cellStyle name="Calculation 2 4 2 3 4 2" xfId="24392" xr:uid="{00000000-0005-0000-0000-000011080000}"/>
    <cellStyle name="Calculation 2 4 2 3 5" xfId="24393" xr:uid="{00000000-0005-0000-0000-000012080000}"/>
    <cellStyle name="Calculation 2 4 2 4" xfId="1730" xr:uid="{00000000-0005-0000-0000-000013080000}"/>
    <cellStyle name="Calculation 2 4 2 4 2" xfId="1731" xr:uid="{00000000-0005-0000-0000-000014080000}"/>
    <cellStyle name="Calculation 2 4 2 4 2 2" xfId="1732" xr:uid="{00000000-0005-0000-0000-000015080000}"/>
    <cellStyle name="Calculation 2 4 2 4 2 3" xfId="1733" xr:uid="{00000000-0005-0000-0000-000016080000}"/>
    <cellStyle name="Calculation 2 4 2 4 3" xfId="1734" xr:uid="{00000000-0005-0000-0000-000017080000}"/>
    <cellStyle name="Calculation 2 4 2 4 3 2" xfId="24394" xr:uid="{00000000-0005-0000-0000-000018080000}"/>
    <cellStyle name="Calculation 2 4 2 4 4" xfId="24395" xr:uid="{00000000-0005-0000-0000-000019080000}"/>
    <cellStyle name="Calculation 2 4 2 5" xfId="1735" xr:uid="{00000000-0005-0000-0000-00001A080000}"/>
    <cellStyle name="Calculation 2 4 2 5 2" xfId="1736" xr:uid="{00000000-0005-0000-0000-00001B080000}"/>
    <cellStyle name="Calculation 2 4 2 5 2 2" xfId="24396" xr:uid="{00000000-0005-0000-0000-00001C080000}"/>
    <cellStyle name="Calculation 2 4 2 5 3" xfId="24397" xr:uid="{00000000-0005-0000-0000-00001D080000}"/>
    <cellStyle name="Calculation 2 4 2 6" xfId="1737" xr:uid="{00000000-0005-0000-0000-00001E080000}"/>
    <cellStyle name="Calculation 2 4 2 6 2" xfId="1738" xr:uid="{00000000-0005-0000-0000-00001F080000}"/>
    <cellStyle name="Calculation 2 4 2 6 3" xfId="24398" xr:uid="{00000000-0005-0000-0000-000020080000}"/>
    <cellStyle name="Calculation 2 4 2 7" xfId="24399" xr:uid="{00000000-0005-0000-0000-000021080000}"/>
    <cellStyle name="Calculation 2 4 2 7 2" xfId="24400" xr:uid="{00000000-0005-0000-0000-000022080000}"/>
    <cellStyle name="Calculation 2 4 2 8" xfId="24401" xr:uid="{00000000-0005-0000-0000-000023080000}"/>
    <cellStyle name="Calculation 2 4 2 9" xfId="24402" xr:uid="{00000000-0005-0000-0000-000024080000}"/>
    <cellStyle name="Calculation 2 4 3" xfId="1739" xr:uid="{00000000-0005-0000-0000-000025080000}"/>
    <cellStyle name="Calculation 2 4 3 2" xfId="1740" xr:uid="{00000000-0005-0000-0000-000026080000}"/>
    <cellStyle name="Calculation 2 4 3 2 2" xfId="1741" xr:uid="{00000000-0005-0000-0000-000027080000}"/>
    <cellStyle name="Calculation 2 4 3 2 2 2" xfId="1742" xr:uid="{00000000-0005-0000-0000-000028080000}"/>
    <cellStyle name="Calculation 2 4 3 2 2 2 2" xfId="24403" xr:uid="{00000000-0005-0000-0000-000029080000}"/>
    <cellStyle name="Calculation 2 4 3 2 2 3" xfId="24404" xr:uid="{00000000-0005-0000-0000-00002A080000}"/>
    <cellStyle name="Calculation 2 4 3 2 2 3 2" xfId="24405" xr:uid="{00000000-0005-0000-0000-00002B080000}"/>
    <cellStyle name="Calculation 2 4 3 2 2 4" xfId="24406" xr:uid="{00000000-0005-0000-0000-00002C080000}"/>
    <cellStyle name="Calculation 2 4 3 2 3" xfId="1743" xr:uid="{00000000-0005-0000-0000-00002D080000}"/>
    <cellStyle name="Calculation 2 4 3 2 3 2" xfId="1744" xr:uid="{00000000-0005-0000-0000-00002E080000}"/>
    <cellStyle name="Calculation 2 4 3 2 3 2 2" xfId="24407" xr:uid="{00000000-0005-0000-0000-00002F080000}"/>
    <cellStyle name="Calculation 2 4 3 2 3 3" xfId="24408" xr:uid="{00000000-0005-0000-0000-000030080000}"/>
    <cellStyle name="Calculation 2 4 3 2 4" xfId="24409" xr:uid="{00000000-0005-0000-0000-000031080000}"/>
    <cellStyle name="Calculation 2 4 3 2 4 2" xfId="24410" xr:uid="{00000000-0005-0000-0000-000032080000}"/>
    <cellStyle name="Calculation 2 4 3 2 5" xfId="24411" xr:uid="{00000000-0005-0000-0000-000033080000}"/>
    <cellStyle name="Calculation 2 4 3 3" xfId="1745" xr:uid="{00000000-0005-0000-0000-000034080000}"/>
    <cellStyle name="Calculation 2 4 3 3 2" xfId="1746" xr:uid="{00000000-0005-0000-0000-000035080000}"/>
    <cellStyle name="Calculation 2 4 3 3 2 2" xfId="1747" xr:uid="{00000000-0005-0000-0000-000036080000}"/>
    <cellStyle name="Calculation 2 4 3 3 2 2 2" xfId="24412" xr:uid="{00000000-0005-0000-0000-000037080000}"/>
    <cellStyle name="Calculation 2 4 3 3 2 3" xfId="1748" xr:uid="{00000000-0005-0000-0000-000038080000}"/>
    <cellStyle name="Calculation 2 4 3 3 2 3 2" xfId="24413" xr:uid="{00000000-0005-0000-0000-000039080000}"/>
    <cellStyle name="Calculation 2 4 3 3 2 4" xfId="24414" xr:uid="{00000000-0005-0000-0000-00003A080000}"/>
    <cellStyle name="Calculation 2 4 3 3 3" xfId="1749" xr:uid="{00000000-0005-0000-0000-00003B080000}"/>
    <cellStyle name="Calculation 2 4 3 3 3 2" xfId="24415" xr:uid="{00000000-0005-0000-0000-00003C080000}"/>
    <cellStyle name="Calculation 2 4 3 3 3 2 2" xfId="24416" xr:uid="{00000000-0005-0000-0000-00003D080000}"/>
    <cellStyle name="Calculation 2 4 3 3 3 3" xfId="24417" xr:uid="{00000000-0005-0000-0000-00003E080000}"/>
    <cellStyle name="Calculation 2 4 3 3 4" xfId="24418" xr:uid="{00000000-0005-0000-0000-00003F080000}"/>
    <cellStyle name="Calculation 2 4 3 3 4 2" xfId="24419" xr:uid="{00000000-0005-0000-0000-000040080000}"/>
    <cellStyle name="Calculation 2 4 3 3 5" xfId="24420" xr:uid="{00000000-0005-0000-0000-000041080000}"/>
    <cellStyle name="Calculation 2 4 3 4" xfId="1750" xr:uid="{00000000-0005-0000-0000-000042080000}"/>
    <cellStyle name="Calculation 2 4 3 4 2" xfId="1751" xr:uid="{00000000-0005-0000-0000-000043080000}"/>
    <cellStyle name="Calculation 2 4 3 4 2 2" xfId="24421" xr:uid="{00000000-0005-0000-0000-000044080000}"/>
    <cellStyle name="Calculation 2 4 3 4 3" xfId="24422" xr:uid="{00000000-0005-0000-0000-000045080000}"/>
    <cellStyle name="Calculation 2 4 3 4 3 2" xfId="24423" xr:uid="{00000000-0005-0000-0000-000046080000}"/>
    <cellStyle name="Calculation 2 4 3 4 4" xfId="24424" xr:uid="{00000000-0005-0000-0000-000047080000}"/>
    <cellStyle name="Calculation 2 4 3 5" xfId="1752" xr:uid="{00000000-0005-0000-0000-000048080000}"/>
    <cellStyle name="Calculation 2 4 3 5 2" xfId="1753" xr:uid="{00000000-0005-0000-0000-000049080000}"/>
    <cellStyle name="Calculation 2 4 3 5 2 2" xfId="24425" xr:uid="{00000000-0005-0000-0000-00004A080000}"/>
    <cellStyle name="Calculation 2 4 3 5 3" xfId="24426" xr:uid="{00000000-0005-0000-0000-00004B080000}"/>
    <cellStyle name="Calculation 2 4 3 6" xfId="24427" xr:uid="{00000000-0005-0000-0000-00004C080000}"/>
    <cellStyle name="Calculation 2 4 3 6 2" xfId="24428" xr:uid="{00000000-0005-0000-0000-00004D080000}"/>
    <cellStyle name="Calculation 2 4 3 6 3" xfId="24429" xr:uid="{00000000-0005-0000-0000-00004E080000}"/>
    <cellStyle name="Calculation 2 4 3 7" xfId="24430" xr:uid="{00000000-0005-0000-0000-00004F080000}"/>
    <cellStyle name="Calculation 2 4 3 7 2" xfId="24431" xr:uid="{00000000-0005-0000-0000-000050080000}"/>
    <cellStyle name="Calculation 2 4 3 8" xfId="24432" xr:uid="{00000000-0005-0000-0000-000051080000}"/>
    <cellStyle name="Calculation 2 4 3 9" xfId="24433" xr:uid="{00000000-0005-0000-0000-000052080000}"/>
    <cellStyle name="Calculation 2 4 4" xfId="1754" xr:uid="{00000000-0005-0000-0000-000053080000}"/>
    <cellStyle name="Calculation 2 4 4 2" xfId="1755" xr:uid="{00000000-0005-0000-0000-000054080000}"/>
    <cellStyle name="Calculation 2 4 4 2 2" xfId="1756" xr:uid="{00000000-0005-0000-0000-000055080000}"/>
    <cellStyle name="Calculation 2 4 4 2 2 2" xfId="1757" xr:uid="{00000000-0005-0000-0000-000056080000}"/>
    <cellStyle name="Calculation 2 4 4 2 3" xfId="1758" xr:uid="{00000000-0005-0000-0000-000057080000}"/>
    <cellStyle name="Calculation 2 4 4 2 3 2" xfId="1759" xr:uid="{00000000-0005-0000-0000-000058080000}"/>
    <cellStyle name="Calculation 2 4 4 2 4" xfId="24434" xr:uid="{00000000-0005-0000-0000-000059080000}"/>
    <cellStyle name="Calculation 2 4 4 3" xfId="1760" xr:uid="{00000000-0005-0000-0000-00005A080000}"/>
    <cellStyle name="Calculation 2 4 4 3 2" xfId="1761" xr:uid="{00000000-0005-0000-0000-00005B080000}"/>
    <cellStyle name="Calculation 2 4 4 3 2 2" xfId="1762" xr:uid="{00000000-0005-0000-0000-00005C080000}"/>
    <cellStyle name="Calculation 2 4 4 3 2 3" xfId="1763" xr:uid="{00000000-0005-0000-0000-00005D080000}"/>
    <cellStyle name="Calculation 2 4 4 3 3" xfId="1764" xr:uid="{00000000-0005-0000-0000-00005E080000}"/>
    <cellStyle name="Calculation 2 4 4 4" xfId="1765" xr:uid="{00000000-0005-0000-0000-00005F080000}"/>
    <cellStyle name="Calculation 2 4 4 4 2" xfId="1766" xr:uid="{00000000-0005-0000-0000-000060080000}"/>
    <cellStyle name="Calculation 2 4 4 5" xfId="1767" xr:uid="{00000000-0005-0000-0000-000061080000}"/>
    <cellStyle name="Calculation 2 4 4 5 2" xfId="1768" xr:uid="{00000000-0005-0000-0000-000062080000}"/>
    <cellStyle name="Calculation 2 4 5" xfId="1769" xr:uid="{00000000-0005-0000-0000-000063080000}"/>
    <cellStyle name="Calculation 2 4 5 2" xfId="1770" xr:uid="{00000000-0005-0000-0000-000064080000}"/>
    <cellStyle name="Calculation 2 4 5 2 2" xfId="1771" xr:uid="{00000000-0005-0000-0000-000065080000}"/>
    <cellStyle name="Calculation 2 4 5 2 2 2" xfId="1772" xr:uid="{00000000-0005-0000-0000-000066080000}"/>
    <cellStyle name="Calculation 2 4 5 2 3" xfId="1773" xr:uid="{00000000-0005-0000-0000-000067080000}"/>
    <cellStyle name="Calculation 2 4 5 2 3 2" xfId="1774" xr:uid="{00000000-0005-0000-0000-000068080000}"/>
    <cellStyle name="Calculation 2 4 5 2 4" xfId="24435" xr:uid="{00000000-0005-0000-0000-000069080000}"/>
    <cellStyle name="Calculation 2 4 5 3" xfId="1775" xr:uid="{00000000-0005-0000-0000-00006A080000}"/>
    <cellStyle name="Calculation 2 4 5 3 2" xfId="1776" xr:uid="{00000000-0005-0000-0000-00006B080000}"/>
    <cellStyle name="Calculation 2 4 5 3 2 2" xfId="1777" xr:uid="{00000000-0005-0000-0000-00006C080000}"/>
    <cellStyle name="Calculation 2 4 5 3 2 3" xfId="1778" xr:uid="{00000000-0005-0000-0000-00006D080000}"/>
    <cellStyle name="Calculation 2 4 5 3 3" xfId="1779" xr:uid="{00000000-0005-0000-0000-00006E080000}"/>
    <cellStyle name="Calculation 2 4 5 4" xfId="1780" xr:uid="{00000000-0005-0000-0000-00006F080000}"/>
    <cellStyle name="Calculation 2 4 5 4 2" xfId="1781" xr:uid="{00000000-0005-0000-0000-000070080000}"/>
    <cellStyle name="Calculation 2 4 5 5" xfId="1782" xr:uid="{00000000-0005-0000-0000-000071080000}"/>
    <cellStyle name="Calculation 2 4 5 5 2" xfId="1783" xr:uid="{00000000-0005-0000-0000-000072080000}"/>
    <cellStyle name="Calculation 2 4 6" xfId="1784" xr:uid="{00000000-0005-0000-0000-000073080000}"/>
    <cellStyle name="Calculation 2 4 6 2" xfId="1785" xr:uid="{00000000-0005-0000-0000-000074080000}"/>
    <cellStyle name="Calculation 2 4 6 2 2" xfId="1786" xr:uid="{00000000-0005-0000-0000-000075080000}"/>
    <cellStyle name="Calculation 2 4 6 2 2 2" xfId="1787" xr:uid="{00000000-0005-0000-0000-000076080000}"/>
    <cellStyle name="Calculation 2 4 6 2 3" xfId="1788" xr:uid="{00000000-0005-0000-0000-000077080000}"/>
    <cellStyle name="Calculation 2 4 6 2 3 2" xfId="1789" xr:uid="{00000000-0005-0000-0000-000078080000}"/>
    <cellStyle name="Calculation 2 4 6 3" xfId="1790" xr:uid="{00000000-0005-0000-0000-000079080000}"/>
    <cellStyle name="Calculation 2 4 6 3 2" xfId="1791" xr:uid="{00000000-0005-0000-0000-00007A080000}"/>
    <cellStyle name="Calculation 2 4 6 3 2 2" xfId="1792" xr:uid="{00000000-0005-0000-0000-00007B080000}"/>
    <cellStyle name="Calculation 2 4 6 3 2 3" xfId="1793" xr:uid="{00000000-0005-0000-0000-00007C080000}"/>
    <cellStyle name="Calculation 2 4 6 3 3" xfId="1794" xr:uid="{00000000-0005-0000-0000-00007D080000}"/>
    <cellStyle name="Calculation 2 4 6 4" xfId="1795" xr:uid="{00000000-0005-0000-0000-00007E080000}"/>
    <cellStyle name="Calculation 2 4 6 4 2" xfId="1796" xr:uid="{00000000-0005-0000-0000-00007F080000}"/>
    <cellStyle name="Calculation 2 4 6 5" xfId="1797" xr:uid="{00000000-0005-0000-0000-000080080000}"/>
    <cellStyle name="Calculation 2 4 6 5 2" xfId="1798" xr:uid="{00000000-0005-0000-0000-000081080000}"/>
    <cellStyle name="Calculation 2 4 7" xfId="1799" xr:uid="{00000000-0005-0000-0000-000082080000}"/>
    <cellStyle name="Calculation 2 4 7 2" xfId="1800" xr:uid="{00000000-0005-0000-0000-000083080000}"/>
    <cellStyle name="Calculation 2 4 7 2 2" xfId="1801" xr:uid="{00000000-0005-0000-0000-000084080000}"/>
    <cellStyle name="Calculation 2 4 7 2 2 2" xfId="1802" xr:uid="{00000000-0005-0000-0000-000085080000}"/>
    <cellStyle name="Calculation 2 4 7 2 2 3" xfId="1803" xr:uid="{00000000-0005-0000-0000-000086080000}"/>
    <cellStyle name="Calculation 2 4 7 2 3" xfId="1804" xr:uid="{00000000-0005-0000-0000-000087080000}"/>
    <cellStyle name="Calculation 2 4 7 3" xfId="1805" xr:uid="{00000000-0005-0000-0000-000088080000}"/>
    <cellStyle name="Calculation 2 4 7 3 2" xfId="1806" xr:uid="{00000000-0005-0000-0000-000089080000}"/>
    <cellStyle name="Calculation 2 4 7 3 2 2" xfId="1807" xr:uid="{00000000-0005-0000-0000-00008A080000}"/>
    <cellStyle name="Calculation 2 4 7 3 2 3" xfId="1808" xr:uid="{00000000-0005-0000-0000-00008B080000}"/>
    <cellStyle name="Calculation 2 4 7 3 3" xfId="1809" xr:uid="{00000000-0005-0000-0000-00008C080000}"/>
    <cellStyle name="Calculation 2 4 7 4" xfId="1810" xr:uid="{00000000-0005-0000-0000-00008D080000}"/>
    <cellStyle name="Calculation 2 4 7 4 2" xfId="1811" xr:uid="{00000000-0005-0000-0000-00008E080000}"/>
    <cellStyle name="Calculation 2 4 7 5" xfId="1812" xr:uid="{00000000-0005-0000-0000-00008F080000}"/>
    <cellStyle name="Calculation 2 4 7 5 2" xfId="1813" xr:uid="{00000000-0005-0000-0000-000090080000}"/>
    <cellStyle name="Calculation 2 4 8" xfId="1814" xr:uid="{00000000-0005-0000-0000-000091080000}"/>
    <cellStyle name="Calculation 2 4 8 2" xfId="1815" xr:uid="{00000000-0005-0000-0000-000092080000}"/>
    <cellStyle name="Calculation 2 4 8 2 2" xfId="1816" xr:uid="{00000000-0005-0000-0000-000093080000}"/>
    <cellStyle name="Calculation 2 4 8 2 2 2" xfId="1817" xr:uid="{00000000-0005-0000-0000-000094080000}"/>
    <cellStyle name="Calculation 2 4 8 2 2 3" xfId="1818" xr:uid="{00000000-0005-0000-0000-000095080000}"/>
    <cellStyle name="Calculation 2 4 8 2 3" xfId="1819" xr:uid="{00000000-0005-0000-0000-000096080000}"/>
    <cellStyle name="Calculation 2 4 8 3" xfId="1820" xr:uid="{00000000-0005-0000-0000-000097080000}"/>
    <cellStyle name="Calculation 2 4 8 3 2" xfId="1821" xr:uid="{00000000-0005-0000-0000-000098080000}"/>
    <cellStyle name="Calculation 2 4 8 3 2 2" xfId="1822" xr:uid="{00000000-0005-0000-0000-000099080000}"/>
    <cellStyle name="Calculation 2 4 8 3 2 3" xfId="1823" xr:uid="{00000000-0005-0000-0000-00009A080000}"/>
    <cellStyle name="Calculation 2 4 8 3 3" xfId="1824" xr:uid="{00000000-0005-0000-0000-00009B080000}"/>
    <cellStyle name="Calculation 2 4 8 4" xfId="1825" xr:uid="{00000000-0005-0000-0000-00009C080000}"/>
    <cellStyle name="Calculation 2 4 8 4 2" xfId="1826" xr:uid="{00000000-0005-0000-0000-00009D080000}"/>
    <cellStyle name="Calculation 2 4 8 5" xfId="1827" xr:uid="{00000000-0005-0000-0000-00009E080000}"/>
    <cellStyle name="Calculation 2 4 8 5 2" xfId="1828" xr:uid="{00000000-0005-0000-0000-00009F080000}"/>
    <cellStyle name="Calculation 2 4 8 5 3" xfId="1829" xr:uid="{00000000-0005-0000-0000-0000A0080000}"/>
    <cellStyle name="Calculation 2 4 8 6" xfId="1830" xr:uid="{00000000-0005-0000-0000-0000A1080000}"/>
    <cellStyle name="Calculation 2 4 8 6 2" xfId="1831" xr:uid="{00000000-0005-0000-0000-0000A2080000}"/>
    <cellStyle name="Calculation 2 4 9" xfId="1832" xr:uid="{00000000-0005-0000-0000-0000A3080000}"/>
    <cellStyle name="Calculation 2 4 9 2" xfId="1833" xr:uid="{00000000-0005-0000-0000-0000A4080000}"/>
    <cellStyle name="Calculation 2 4 9 3" xfId="1834" xr:uid="{00000000-0005-0000-0000-0000A5080000}"/>
    <cellStyle name="Calculation 2 5" xfId="1835" xr:uid="{00000000-0005-0000-0000-0000A6080000}"/>
    <cellStyle name="Calculation 2 5 10" xfId="1836" xr:uid="{00000000-0005-0000-0000-0000A7080000}"/>
    <cellStyle name="Calculation 2 5 2" xfId="1837" xr:uid="{00000000-0005-0000-0000-0000A8080000}"/>
    <cellStyle name="Calculation 2 5 2 2" xfId="1838" xr:uid="{00000000-0005-0000-0000-0000A9080000}"/>
    <cellStyle name="Calculation 2 5 2 2 2" xfId="1839" xr:uid="{00000000-0005-0000-0000-0000AA080000}"/>
    <cellStyle name="Calculation 2 5 2 2 2 2" xfId="1840" xr:uid="{00000000-0005-0000-0000-0000AB080000}"/>
    <cellStyle name="Calculation 2 5 2 2 2 2 2" xfId="1841" xr:uid="{00000000-0005-0000-0000-0000AC080000}"/>
    <cellStyle name="Calculation 2 5 2 2 2 2 3" xfId="1842" xr:uid="{00000000-0005-0000-0000-0000AD080000}"/>
    <cellStyle name="Calculation 2 5 2 2 2 3" xfId="1843" xr:uid="{00000000-0005-0000-0000-0000AE080000}"/>
    <cellStyle name="Calculation 2 5 2 2 3" xfId="1844" xr:uid="{00000000-0005-0000-0000-0000AF080000}"/>
    <cellStyle name="Calculation 2 5 2 2 3 2" xfId="1845" xr:uid="{00000000-0005-0000-0000-0000B0080000}"/>
    <cellStyle name="Calculation 2 5 2 2 4" xfId="1846" xr:uid="{00000000-0005-0000-0000-0000B1080000}"/>
    <cellStyle name="Calculation 2 5 2 2 4 2" xfId="1847" xr:uid="{00000000-0005-0000-0000-0000B2080000}"/>
    <cellStyle name="Calculation 2 5 2 2 5" xfId="24436" xr:uid="{00000000-0005-0000-0000-0000B3080000}"/>
    <cellStyle name="Calculation 2 5 2 2 6" xfId="24437" xr:uid="{00000000-0005-0000-0000-0000B4080000}"/>
    <cellStyle name="Calculation 2 5 2 3" xfId="1848" xr:uid="{00000000-0005-0000-0000-0000B5080000}"/>
    <cellStyle name="Calculation 2 5 2 3 2" xfId="1849" xr:uid="{00000000-0005-0000-0000-0000B6080000}"/>
    <cellStyle name="Calculation 2 5 2 3 2 2" xfId="1850" xr:uid="{00000000-0005-0000-0000-0000B7080000}"/>
    <cellStyle name="Calculation 2 5 2 3 2 3" xfId="1851" xr:uid="{00000000-0005-0000-0000-0000B8080000}"/>
    <cellStyle name="Calculation 2 5 2 3 3" xfId="1852" xr:uid="{00000000-0005-0000-0000-0000B9080000}"/>
    <cellStyle name="Calculation 2 5 2 4" xfId="1853" xr:uid="{00000000-0005-0000-0000-0000BA080000}"/>
    <cellStyle name="Calculation 2 5 2 4 2" xfId="1854" xr:uid="{00000000-0005-0000-0000-0000BB080000}"/>
    <cellStyle name="Calculation 2 5 2 4 2 2" xfId="1855" xr:uid="{00000000-0005-0000-0000-0000BC080000}"/>
    <cellStyle name="Calculation 2 5 2 4 2 3" xfId="1856" xr:uid="{00000000-0005-0000-0000-0000BD080000}"/>
    <cellStyle name="Calculation 2 5 2 4 3" xfId="1857" xr:uid="{00000000-0005-0000-0000-0000BE080000}"/>
    <cellStyle name="Calculation 2 5 2 5" xfId="1858" xr:uid="{00000000-0005-0000-0000-0000BF080000}"/>
    <cellStyle name="Calculation 2 5 2 5 2" xfId="1859" xr:uid="{00000000-0005-0000-0000-0000C0080000}"/>
    <cellStyle name="Calculation 2 5 2 6" xfId="1860" xr:uid="{00000000-0005-0000-0000-0000C1080000}"/>
    <cellStyle name="Calculation 2 5 2 6 2" xfId="1861" xr:uid="{00000000-0005-0000-0000-0000C2080000}"/>
    <cellStyle name="Calculation 2 5 2 7" xfId="24438" xr:uid="{00000000-0005-0000-0000-0000C3080000}"/>
    <cellStyle name="Calculation 2 5 3" xfId="1862" xr:uid="{00000000-0005-0000-0000-0000C4080000}"/>
    <cellStyle name="Calculation 2 5 3 2" xfId="1863" xr:uid="{00000000-0005-0000-0000-0000C5080000}"/>
    <cellStyle name="Calculation 2 5 3 2 2" xfId="1864" xr:uid="{00000000-0005-0000-0000-0000C6080000}"/>
    <cellStyle name="Calculation 2 5 3 2 2 2" xfId="1865" xr:uid="{00000000-0005-0000-0000-0000C7080000}"/>
    <cellStyle name="Calculation 2 5 3 2 3" xfId="1866" xr:uid="{00000000-0005-0000-0000-0000C8080000}"/>
    <cellStyle name="Calculation 2 5 3 2 3 2" xfId="1867" xr:uid="{00000000-0005-0000-0000-0000C9080000}"/>
    <cellStyle name="Calculation 2 5 3 2 4" xfId="24439" xr:uid="{00000000-0005-0000-0000-0000CA080000}"/>
    <cellStyle name="Calculation 2 5 3 3" xfId="1868" xr:uid="{00000000-0005-0000-0000-0000CB080000}"/>
    <cellStyle name="Calculation 2 5 3 3 2" xfId="1869" xr:uid="{00000000-0005-0000-0000-0000CC080000}"/>
    <cellStyle name="Calculation 2 5 3 3 2 2" xfId="1870" xr:uid="{00000000-0005-0000-0000-0000CD080000}"/>
    <cellStyle name="Calculation 2 5 3 3 2 3" xfId="1871" xr:uid="{00000000-0005-0000-0000-0000CE080000}"/>
    <cellStyle name="Calculation 2 5 3 3 3" xfId="1872" xr:uid="{00000000-0005-0000-0000-0000CF080000}"/>
    <cellStyle name="Calculation 2 5 3 4" xfId="1873" xr:uid="{00000000-0005-0000-0000-0000D0080000}"/>
    <cellStyle name="Calculation 2 5 3 4 2" xfId="1874" xr:uid="{00000000-0005-0000-0000-0000D1080000}"/>
    <cellStyle name="Calculation 2 5 3 4 3" xfId="24440" xr:uid="{00000000-0005-0000-0000-0000D2080000}"/>
    <cellStyle name="Calculation 2 5 3 5" xfId="1875" xr:uid="{00000000-0005-0000-0000-0000D3080000}"/>
    <cellStyle name="Calculation 2 5 3 5 2" xfId="1876" xr:uid="{00000000-0005-0000-0000-0000D4080000}"/>
    <cellStyle name="Calculation 2 5 3 6" xfId="24441" xr:uid="{00000000-0005-0000-0000-0000D5080000}"/>
    <cellStyle name="Calculation 2 5 3 7" xfId="24442" xr:uid="{00000000-0005-0000-0000-0000D6080000}"/>
    <cellStyle name="Calculation 2 5 4" xfId="1877" xr:uid="{00000000-0005-0000-0000-0000D7080000}"/>
    <cellStyle name="Calculation 2 5 4 2" xfId="1878" xr:uid="{00000000-0005-0000-0000-0000D8080000}"/>
    <cellStyle name="Calculation 2 5 4 2 2" xfId="1879" xr:uid="{00000000-0005-0000-0000-0000D9080000}"/>
    <cellStyle name="Calculation 2 5 4 2 2 2" xfId="1880" xr:uid="{00000000-0005-0000-0000-0000DA080000}"/>
    <cellStyle name="Calculation 2 5 4 2 3" xfId="1881" xr:uid="{00000000-0005-0000-0000-0000DB080000}"/>
    <cellStyle name="Calculation 2 5 4 2 3 2" xfId="1882" xr:uid="{00000000-0005-0000-0000-0000DC080000}"/>
    <cellStyle name="Calculation 2 5 4 3" xfId="1883" xr:uid="{00000000-0005-0000-0000-0000DD080000}"/>
    <cellStyle name="Calculation 2 5 4 3 2" xfId="1884" xr:uid="{00000000-0005-0000-0000-0000DE080000}"/>
    <cellStyle name="Calculation 2 5 4 3 2 2" xfId="1885" xr:uid="{00000000-0005-0000-0000-0000DF080000}"/>
    <cellStyle name="Calculation 2 5 4 3 2 3" xfId="1886" xr:uid="{00000000-0005-0000-0000-0000E0080000}"/>
    <cellStyle name="Calculation 2 5 4 3 3" xfId="1887" xr:uid="{00000000-0005-0000-0000-0000E1080000}"/>
    <cellStyle name="Calculation 2 5 4 4" xfId="1888" xr:uid="{00000000-0005-0000-0000-0000E2080000}"/>
    <cellStyle name="Calculation 2 5 4 4 2" xfId="1889" xr:uid="{00000000-0005-0000-0000-0000E3080000}"/>
    <cellStyle name="Calculation 2 5 4 5" xfId="1890" xr:uid="{00000000-0005-0000-0000-0000E4080000}"/>
    <cellStyle name="Calculation 2 5 4 5 2" xfId="1891" xr:uid="{00000000-0005-0000-0000-0000E5080000}"/>
    <cellStyle name="Calculation 2 5 5" xfId="1892" xr:uid="{00000000-0005-0000-0000-0000E6080000}"/>
    <cellStyle name="Calculation 2 5 5 2" xfId="1893" xr:uid="{00000000-0005-0000-0000-0000E7080000}"/>
    <cellStyle name="Calculation 2 5 5 2 2" xfId="1894" xr:uid="{00000000-0005-0000-0000-0000E8080000}"/>
    <cellStyle name="Calculation 2 5 5 2 2 2" xfId="1895" xr:uid="{00000000-0005-0000-0000-0000E9080000}"/>
    <cellStyle name="Calculation 2 5 5 2 3" xfId="1896" xr:uid="{00000000-0005-0000-0000-0000EA080000}"/>
    <cellStyle name="Calculation 2 5 5 2 3 2" xfId="1897" xr:uid="{00000000-0005-0000-0000-0000EB080000}"/>
    <cellStyle name="Calculation 2 5 5 3" xfId="1898" xr:uid="{00000000-0005-0000-0000-0000EC080000}"/>
    <cellStyle name="Calculation 2 5 5 3 2" xfId="1899" xr:uid="{00000000-0005-0000-0000-0000ED080000}"/>
    <cellStyle name="Calculation 2 5 5 3 2 2" xfId="1900" xr:uid="{00000000-0005-0000-0000-0000EE080000}"/>
    <cellStyle name="Calculation 2 5 5 3 2 3" xfId="1901" xr:uid="{00000000-0005-0000-0000-0000EF080000}"/>
    <cellStyle name="Calculation 2 5 5 3 3" xfId="1902" xr:uid="{00000000-0005-0000-0000-0000F0080000}"/>
    <cellStyle name="Calculation 2 5 5 4" xfId="1903" xr:uid="{00000000-0005-0000-0000-0000F1080000}"/>
    <cellStyle name="Calculation 2 5 5 4 2" xfId="1904" xr:uid="{00000000-0005-0000-0000-0000F2080000}"/>
    <cellStyle name="Calculation 2 5 5 5" xfId="1905" xr:uid="{00000000-0005-0000-0000-0000F3080000}"/>
    <cellStyle name="Calculation 2 5 5 5 2" xfId="1906" xr:uid="{00000000-0005-0000-0000-0000F4080000}"/>
    <cellStyle name="Calculation 2 5 6" xfId="1907" xr:uid="{00000000-0005-0000-0000-0000F5080000}"/>
    <cellStyle name="Calculation 2 5 6 2" xfId="1908" xr:uid="{00000000-0005-0000-0000-0000F6080000}"/>
    <cellStyle name="Calculation 2 5 6 2 2" xfId="1909" xr:uid="{00000000-0005-0000-0000-0000F7080000}"/>
    <cellStyle name="Calculation 2 5 6 2 2 2" xfId="1910" xr:uid="{00000000-0005-0000-0000-0000F8080000}"/>
    <cellStyle name="Calculation 2 5 6 2 3" xfId="1911" xr:uid="{00000000-0005-0000-0000-0000F9080000}"/>
    <cellStyle name="Calculation 2 5 6 2 3 2" xfId="1912" xr:uid="{00000000-0005-0000-0000-0000FA080000}"/>
    <cellStyle name="Calculation 2 5 6 3" xfId="1913" xr:uid="{00000000-0005-0000-0000-0000FB080000}"/>
    <cellStyle name="Calculation 2 5 6 3 2" xfId="1914" xr:uid="{00000000-0005-0000-0000-0000FC080000}"/>
    <cellStyle name="Calculation 2 5 6 3 2 2" xfId="1915" xr:uid="{00000000-0005-0000-0000-0000FD080000}"/>
    <cellStyle name="Calculation 2 5 6 3 2 3" xfId="1916" xr:uid="{00000000-0005-0000-0000-0000FE080000}"/>
    <cellStyle name="Calculation 2 5 6 3 3" xfId="1917" xr:uid="{00000000-0005-0000-0000-0000FF080000}"/>
    <cellStyle name="Calculation 2 5 6 4" xfId="1918" xr:uid="{00000000-0005-0000-0000-000000090000}"/>
    <cellStyle name="Calculation 2 5 6 4 2" xfId="1919" xr:uid="{00000000-0005-0000-0000-000001090000}"/>
    <cellStyle name="Calculation 2 5 6 5" xfId="1920" xr:uid="{00000000-0005-0000-0000-000002090000}"/>
    <cellStyle name="Calculation 2 5 6 5 2" xfId="1921" xr:uid="{00000000-0005-0000-0000-000003090000}"/>
    <cellStyle name="Calculation 2 5 7" xfId="1922" xr:uid="{00000000-0005-0000-0000-000004090000}"/>
    <cellStyle name="Calculation 2 5 7 2" xfId="1923" xr:uid="{00000000-0005-0000-0000-000005090000}"/>
    <cellStyle name="Calculation 2 5 7 2 2" xfId="1924" xr:uid="{00000000-0005-0000-0000-000006090000}"/>
    <cellStyle name="Calculation 2 5 7 2 2 2" xfId="1925" xr:uid="{00000000-0005-0000-0000-000007090000}"/>
    <cellStyle name="Calculation 2 5 7 2 2 3" xfId="1926" xr:uid="{00000000-0005-0000-0000-000008090000}"/>
    <cellStyle name="Calculation 2 5 7 2 3" xfId="1927" xr:uid="{00000000-0005-0000-0000-000009090000}"/>
    <cellStyle name="Calculation 2 5 7 3" xfId="1928" xr:uid="{00000000-0005-0000-0000-00000A090000}"/>
    <cellStyle name="Calculation 2 5 7 3 2" xfId="1929" xr:uid="{00000000-0005-0000-0000-00000B090000}"/>
    <cellStyle name="Calculation 2 5 7 3 2 2" xfId="1930" xr:uid="{00000000-0005-0000-0000-00000C090000}"/>
    <cellStyle name="Calculation 2 5 7 3 2 3" xfId="1931" xr:uid="{00000000-0005-0000-0000-00000D090000}"/>
    <cellStyle name="Calculation 2 5 7 3 3" xfId="1932" xr:uid="{00000000-0005-0000-0000-00000E090000}"/>
    <cellStyle name="Calculation 2 5 7 4" xfId="1933" xr:uid="{00000000-0005-0000-0000-00000F090000}"/>
    <cellStyle name="Calculation 2 5 7 4 2" xfId="1934" xr:uid="{00000000-0005-0000-0000-000010090000}"/>
    <cellStyle name="Calculation 2 5 7 5" xfId="1935" xr:uid="{00000000-0005-0000-0000-000011090000}"/>
    <cellStyle name="Calculation 2 5 7 5 2" xfId="1936" xr:uid="{00000000-0005-0000-0000-000012090000}"/>
    <cellStyle name="Calculation 2 5 8" xfId="1937" xr:uid="{00000000-0005-0000-0000-000013090000}"/>
    <cellStyle name="Calculation 2 5 8 2" xfId="1938" xr:uid="{00000000-0005-0000-0000-000014090000}"/>
    <cellStyle name="Calculation 2 5 8 2 2" xfId="1939" xr:uid="{00000000-0005-0000-0000-000015090000}"/>
    <cellStyle name="Calculation 2 5 8 2 2 2" xfId="1940" xr:uid="{00000000-0005-0000-0000-000016090000}"/>
    <cellStyle name="Calculation 2 5 8 2 2 3" xfId="1941" xr:uid="{00000000-0005-0000-0000-000017090000}"/>
    <cellStyle name="Calculation 2 5 8 2 3" xfId="1942" xr:uid="{00000000-0005-0000-0000-000018090000}"/>
    <cellStyle name="Calculation 2 5 8 3" xfId="1943" xr:uid="{00000000-0005-0000-0000-000019090000}"/>
    <cellStyle name="Calculation 2 5 8 3 2" xfId="1944" xr:uid="{00000000-0005-0000-0000-00001A090000}"/>
    <cellStyle name="Calculation 2 5 8 3 3" xfId="1945" xr:uid="{00000000-0005-0000-0000-00001B090000}"/>
    <cellStyle name="Calculation 2 5 8 4" xfId="1946" xr:uid="{00000000-0005-0000-0000-00001C090000}"/>
    <cellStyle name="Calculation 2 5 9" xfId="1947" xr:uid="{00000000-0005-0000-0000-00001D090000}"/>
    <cellStyle name="Calculation 2 6" xfId="1948" xr:uid="{00000000-0005-0000-0000-00001E090000}"/>
    <cellStyle name="Calculation 2 6 2" xfId="1949" xr:uid="{00000000-0005-0000-0000-00001F090000}"/>
    <cellStyle name="Calculation 2 6 2 2" xfId="1950" xr:uid="{00000000-0005-0000-0000-000020090000}"/>
    <cellStyle name="Calculation 2 6 2 2 2" xfId="1951" xr:uid="{00000000-0005-0000-0000-000021090000}"/>
    <cellStyle name="Calculation 2 6 2 2 2 2" xfId="1952" xr:uid="{00000000-0005-0000-0000-000022090000}"/>
    <cellStyle name="Calculation 2 6 2 2 2 2 2" xfId="1953" xr:uid="{00000000-0005-0000-0000-000023090000}"/>
    <cellStyle name="Calculation 2 6 2 2 2 2 3" xfId="1954" xr:uid="{00000000-0005-0000-0000-000024090000}"/>
    <cellStyle name="Calculation 2 6 2 2 2 3" xfId="1955" xr:uid="{00000000-0005-0000-0000-000025090000}"/>
    <cellStyle name="Calculation 2 6 2 2 3" xfId="1956" xr:uid="{00000000-0005-0000-0000-000026090000}"/>
    <cellStyle name="Calculation 2 6 2 2 3 2" xfId="1957" xr:uid="{00000000-0005-0000-0000-000027090000}"/>
    <cellStyle name="Calculation 2 6 2 2 4" xfId="1958" xr:uid="{00000000-0005-0000-0000-000028090000}"/>
    <cellStyle name="Calculation 2 6 2 2 4 2" xfId="1959" xr:uid="{00000000-0005-0000-0000-000029090000}"/>
    <cellStyle name="Calculation 2 6 2 3" xfId="1960" xr:uid="{00000000-0005-0000-0000-00002A090000}"/>
    <cellStyle name="Calculation 2 6 2 3 2" xfId="1961" xr:uid="{00000000-0005-0000-0000-00002B090000}"/>
    <cellStyle name="Calculation 2 6 2 3 2 2" xfId="1962" xr:uid="{00000000-0005-0000-0000-00002C090000}"/>
    <cellStyle name="Calculation 2 6 2 3 2 3" xfId="1963" xr:uid="{00000000-0005-0000-0000-00002D090000}"/>
    <cellStyle name="Calculation 2 6 2 3 3" xfId="1964" xr:uid="{00000000-0005-0000-0000-00002E090000}"/>
    <cellStyle name="Calculation 2 6 2 4" xfId="1965" xr:uid="{00000000-0005-0000-0000-00002F090000}"/>
    <cellStyle name="Calculation 2 6 2 4 2" xfId="1966" xr:uid="{00000000-0005-0000-0000-000030090000}"/>
    <cellStyle name="Calculation 2 6 2 4 2 2" xfId="1967" xr:uid="{00000000-0005-0000-0000-000031090000}"/>
    <cellStyle name="Calculation 2 6 2 4 2 3" xfId="1968" xr:uid="{00000000-0005-0000-0000-000032090000}"/>
    <cellStyle name="Calculation 2 6 2 4 3" xfId="1969" xr:uid="{00000000-0005-0000-0000-000033090000}"/>
    <cellStyle name="Calculation 2 6 2 5" xfId="1970" xr:uid="{00000000-0005-0000-0000-000034090000}"/>
    <cellStyle name="Calculation 2 6 2 5 2" xfId="1971" xr:uid="{00000000-0005-0000-0000-000035090000}"/>
    <cellStyle name="Calculation 2 6 2 6" xfId="1972" xr:uid="{00000000-0005-0000-0000-000036090000}"/>
    <cellStyle name="Calculation 2 6 2 6 2" xfId="1973" xr:uid="{00000000-0005-0000-0000-000037090000}"/>
    <cellStyle name="Calculation 2 6 3" xfId="1974" xr:uid="{00000000-0005-0000-0000-000038090000}"/>
    <cellStyle name="Calculation 2 6 3 2" xfId="1975" xr:uid="{00000000-0005-0000-0000-000039090000}"/>
    <cellStyle name="Calculation 2 6 3 2 2" xfId="1976" xr:uid="{00000000-0005-0000-0000-00003A090000}"/>
    <cellStyle name="Calculation 2 6 3 2 2 2" xfId="1977" xr:uid="{00000000-0005-0000-0000-00003B090000}"/>
    <cellStyle name="Calculation 2 6 3 2 3" xfId="1978" xr:uid="{00000000-0005-0000-0000-00003C090000}"/>
    <cellStyle name="Calculation 2 6 3 2 3 2" xfId="1979" xr:uid="{00000000-0005-0000-0000-00003D090000}"/>
    <cellStyle name="Calculation 2 6 3 2 4" xfId="24443" xr:uid="{00000000-0005-0000-0000-00003E090000}"/>
    <cellStyle name="Calculation 2 6 3 3" xfId="1980" xr:uid="{00000000-0005-0000-0000-00003F090000}"/>
    <cellStyle name="Calculation 2 6 3 3 2" xfId="1981" xr:uid="{00000000-0005-0000-0000-000040090000}"/>
    <cellStyle name="Calculation 2 6 3 3 2 2" xfId="1982" xr:uid="{00000000-0005-0000-0000-000041090000}"/>
    <cellStyle name="Calculation 2 6 3 3 2 3" xfId="1983" xr:uid="{00000000-0005-0000-0000-000042090000}"/>
    <cellStyle name="Calculation 2 6 3 3 3" xfId="1984" xr:uid="{00000000-0005-0000-0000-000043090000}"/>
    <cellStyle name="Calculation 2 6 3 4" xfId="1985" xr:uid="{00000000-0005-0000-0000-000044090000}"/>
    <cellStyle name="Calculation 2 6 3 4 2" xfId="1986" xr:uid="{00000000-0005-0000-0000-000045090000}"/>
    <cellStyle name="Calculation 2 6 3 5" xfId="1987" xr:uid="{00000000-0005-0000-0000-000046090000}"/>
    <cellStyle name="Calculation 2 6 3 5 2" xfId="1988" xr:uid="{00000000-0005-0000-0000-000047090000}"/>
    <cellStyle name="Calculation 2 6 4" xfId="1989" xr:uid="{00000000-0005-0000-0000-000048090000}"/>
    <cellStyle name="Calculation 2 6 4 2" xfId="1990" xr:uid="{00000000-0005-0000-0000-000049090000}"/>
    <cellStyle name="Calculation 2 6 4 2 2" xfId="1991" xr:uid="{00000000-0005-0000-0000-00004A090000}"/>
    <cellStyle name="Calculation 2 6 4 2 2 2" xfId="1992" xr:uid="{00000000-0005-0000-0000-00004B090000}"/>
    <cellStyle name="Calculation 2 6 4 2 3" xfId="1993" xr:uid="{00000000-0005-0000-0000-00004C090000}"/>
    <cellStyle name="Calculation 2 6 4 2 3 2" xfId="1994" xr:uid="{00000000-0005-0000-0000-00004D090000}"/>
    <cellStyle name="Calculation 2 6 4 3" xfId="1995" xr:uid="{00000000-0005-0000-0000-00004E090000}"/>
    <cellStyle name="Calculation 2 6 4 3 2" xfId="1996" xr:uid="{00000000-0005-0000-0000-00004F090000}"/>
    <cellStyle name="Calculation 2 6 4 3 2 2" xfId="1997" xr:uid="{00000000-0005-0000-0000-000050090000}"/>
    <cellStyle name="Calculation 2 6 4 3 2 3" xfId="1998" xr:uid="{00000000-0005-0000-0000-000051090000}"/>
    <cellStyle name="Calculation 2 6 4 3 3" xfId="1999" xr:uid="{00000000-0005-0000-0000-000052090000}"/>
    <cellStyle name="Calculation 2 6 4 4" xfId="2000" xr:uid="{00000000-0005-0000-0000-000053090000}"/>
    <cellStyle name="Calculation 2 6 4 4 2" xfId="2001" xr:uid="{00000000-0005-0000-0000-000054090000}"/>
    <cellStyle name="Calculation 2 6 4 5" xfId="2002" xr:uid="{00000000-0005-0000-0000-000055090000}"/>
    <cellStyle name="Calculation 2 6 4 5 2" xfId="2003" xr:uid="{00000000-0005-0000-0000-000056090000}"/>
    <cellStyle name="Calculation 2 6 5" xfId="2004" xr:uid="{00000000-0005-0000-0000-000057090000}"/>
    <cellStyle name="Calculation 2 6 5 2" xfId="2005" xr:uid="{00000000-0005-0000-0000-000058090000}"/>
    <cellStyle name="Calculation 2 6 5 2 2" xfId="2006" xr:uid="{00000000-0005-0000-0000-000059090000}"/>
    <cellStyle name="Calculation 2 6 5 2 2 2" xfId="2007" xr:uid="{00000000-0005-0000-0000-00005A090000}"/>
    <cellStyle name="Calculation 2 6 5 2 3" xfId="2008" xr:uid="{00000000-0005-0000-0000-00005B090000}"/>
    <cellStyle name="Calculation 2 6 5 2 3 2" xfId="2009" xr:uid="{00000000-0005-0000-0000-00005C090000}"/>
    <cellStyle name="Calculation 2 6 5 3" xfId="2010" xr:uid="{00000000-0005-0000-0000-00005D090000}"/>
    <cellStyle name="Calculation 2 6 5 3 2" xfId="2011" xr:uid="{00000000-0005-0000-0000-00005E090000}"/>
    <cellStyle name="Calculation 2 6 5 3 2 2" xfId="2012" xr:uid="{00000000-0005-0000-0000-00005F090000}"/>
    <cellStyle name="Calculation 2 6 5 3 2 3" xfId="2013" xr:uid="{00000000-0005-0000-0000-000060090000}"/>
    <cellStyle name="Calculation 2 6 5 3 3" xfId="2014" xr:uid="{00000000-0005-0000-0000-000061090000}"/>
    <cellStyle name="Calculation 2 6 5 4" xfId="2015" xr:uid="{00000000-0005-0000-0000-000062090000}"/>
    <cellStyle name="Calculation 2 6 5 4 2" xfId="2016" xr:uid="{00000000-0005-0000-0000-000063090000}"/>
    <cellStyle name="Calculation 2 6 5 5" xfId="2017" xr:uid="{00000000-0005-0000-0000-000064090000}"/>
    <cellStyle name="Calculation 2 6 5 5 2" xfId="2018" xr:uid="{00000000-0005-0000-0000-000065090000}"/>
    <cellStyle name="Calculation 2 6 6" xfId="2019" xr:uid="{00000000-0005-0000-0000-000066090000}"/>
    <cellStyle name="Calculation 2 6 6 2" xfId="2020" xr:uid="{00000000-0005-0000-0000-000067090000}"/>
    <cellStyle name="Calculation 2 6 6 2 2" xfId="2021" xr:uid="{00000000-0005-0000-0000-000068090000}"/>
    <cellStyle name="Calculation 2 6 6 2 2 2" xfId="2022" xr:uid="{00000000-0005-0000-0000-000069090000}"/>
    <cellStyle name="Calculation 2 6 6 2 2 3" xfId="2023" xr:uid="{00000000-0005-0000-0000-00006A090000}"/>
    <cellStyle name="Calculation 2 6 6 2 3" xfId="2024" xr:uid="{00000000-0005-0000-0000-00006B090000}"/>
    <cellStyle name="Calculation 2 6 6 3" xfId="2025" xr:uid="{00000000-0005-0000-0000-00006C090000}"/>
    <cellStyle name="Calculation 2 6 6 3 2" xfId="2026" xr:uid="{00000000-0005-0000-0000-00006D090000}"/>
    <cellStyle name="Calculation 2 6 6 3 2 2" xfId="2027" xr:uid="{00000000-0005-0000-0000-00006E090000}"/>
    <cellStyle name="Calculation 2 6 6 3 2 3" xfId="2028" xr:uid="{00000000-0005-0000-0000-00006F090000}"/>
    <cellStyle name="Calculation 2 6 6 3 3" xfId="2029" xr:uid="{00000000-0005-0000-0000-000070090000}"/>
    <cellStyle name="Calculation 2 6 6 4" xfId="2030" xr:uid="{00000000-0005-0000-0000-000071090000}"/>
    <cellStyle name="Calculation 2 6 6 4 2" xfId="2031" xr:uid="{00000000-0005-0000-0000-000072090000}"/>
    <cellStyle name="Calculation 2 6 6 5" xfId="2032" xr:uid="{00000000-0005-0000-0000-000073090000}"/>
    <cellStyle name="Calculation 2 6 6 5 2" xfId="2033" xr:uid="{00000000-0005-0000-0000-000074090000}"/>
    <cellStyle name="Calculation 2 6 7" xfId="2034" xr:uid="{00000000-0005-0000-0000-000075090000}"/>
    <cellStyle name="Calculation 2 6 7 2" xfId="2035" xr:uid="{00000000-0005-0000-0000-000076090000}"/>
    <cellStyle name="Calculation 2 6 7 2 2" xfId="2036" xr:uid="{00000000-0005-0000-0000-000077090000}"/>
    <cellStyle name="Calculation 2 6 7 2 2 2" xfId="2037" xr:uid="{00000000-0005-0000-0000-000078090000}"/>
    <cellStyle name="Calculation 2 6 7 2 2 3" xfId="2038" xr:uid="{00000000-0005-0000-0000-000079090000}"/>
    <cellStyle name="Calculation 2 6 7 2 3" xfId="2039" xr:uid="{00000000-0005-0000-0000-00007A090000}"/>
    <cellStyle name="Calculation 2 6 7 3" xfId="2040" xr:uid="{00000000-0005-0000-0000-00007B090000}"/>
    <cellStyle name="Calculation 2 6 7 3 2" xfId="2041" xr:uid="{00000000-0005-0000-0000-00007C090000}"/>
    <cellStyle name="Calculation 2 6 7 3 3" xfId="2042" xr:uid="{00000000-0005-0000-0000-00007D090000}"/>
    <cellStyle name="Calculation 2 6 7 4" xfId="2043" xr:uid="{00000000-0005-0000-0000-00007E090000}"/>
    <cellStyle name="Calculation 2 6 8" xfId="2044" xr:uid="{00000000-0005-0000-0000-00007F090000}"/>
    <cellStyle name="Calculation 2 6 9" xfId="2045" xr:uid="{00000000-0005-0000-0000-000080090000}"/>
    <cellStyle name="Calculation 2 7" xfId="2046" xr:uid="{00000000-0005-0000-0000-000081090000}"/>
    <cellStyle name="Calculation 2 7 10" xfId="2047" xr:uid="{00000000-0005-0000-0000-000082090000}"/>
    <cellStyle name="Calculation 2 7 10 2" xfId="2048" xr:uid="{00000000-0005-0000-0000-000083090000}"/>
    <cellStyle name="Calculation 2 7 11" xfId="2049" xr:uid="{00000000-0005-0000-0000-000084090000}"/>
    <cellStyle name="Calculation 2 7 11 2" xfId="2050" xr:uid="{00000000-0005-0000-0000-000085090000}"/>
    <cellStyle name="Calculation 2 7 2" xfId="2051" xr:uid="{00000000-0005-0000-0000-000086090000}"/>
    <cellStyle name="Calculation 2 7 2 2" xfId="2052" xr:uid="{00000000-0005-0000-0000-000087090000}"/>
    <cellStyle name="Calculation 2 7 2 2 2" xfId="2053" xr:uid="{00000000-0005-0000-0000-000088090000}"/>
    <cellStyle name="Calculation 2 7 2 2 2 2" xfId="2054" xr:uid="{00000000-0005-0000-0000-000089090000}"/>
    <cellStyle name="Calculation 2 7 2 2 2 2 2" xfId="2055" xr:uid="{00000000-0005-0000-0000-00008A090000}"/>
    <cellStyle name="Calculation 2 7 2 2 2 2 3" xfId="2056" xr:uid="{00000000-0005-0000-0000-00008B090000}"/>
    <cellStyle name="Calculation 2 7 2 2 2 3" xfId="2057" xr:uid="{00000000-0005-0000-0000-00008C090000}"/>
    <cellStyle name="Calculation 2 7 2 2 3" xfId="2058" xr:uid="{00000000-0005-0000-0000-00008D090000}"/>
    <cellStyle name="Calculation 2 7 2 2 3 2" xfId="2059" xr:uid="{00000000-0005-0000-0000-00008E090000}"/>
    <cellStyle name="Calculation 2 7 2 2 4" xfId="2060" xr:uid="{00000000-0005-0000-0000-00008F090000}"/>
    <cellStyle name="Calculation 2 7 2 2 4 2" xfId="2061" xr:uid="{00000000-0005-0000-0000-000090090000}"/>
    <cellStyle name="Calculation 2 7 2 3" xfId="2062" xr:uid="{00000000-0005-0000-0000-000091090000}"/>
    <cellStyle name="Calculation 2 7 2 3 2" xfId="2063" xr:uid="{00000000-0005-0000-0000-000092090000}"/>
    <cellStyle name="Calculation 2 7 2 3 2 2" xfId="2064" xr:uid="{00000000-0005-0000-0000-000093090000}"/>
    <cellStyle name="Calculation 2 7 2 3 2 3" xfId="2065" xr:uid="{00000000-0005-0000-0000-000094090000}"/>
    <cellStyle name="Calculation 2 7 2 3 3" xfId="2066" xr:uid="{00000000-0005-0000-0000-000095090000}"/>
    <cellStyle name="Calculation 2 7 2 4" xfId="2067" xr:uid="{00000000-0005-0000-0000-000096090000}"/>
    <cellStyle name="Calculation 2 7 2 4 2" xfId="2068" xr:uid="{00000000-0005-0000-0000-000097090000}"/>
    <cellStyle name="Calculation 2 7 2 4 2 2" xfId="2069" xr:uid="{00000000-0005-0000-0000-000098090000}"/>
    <cellStyle name="Calculation 2 7 2 4 2 3" xfId="2070" xr:uid="{00000000-0005-0000-0000-000099090000}"/>
    <cellStyle name="Calculation 2 7 2 4 3" xfId="2071" xr:uid="{00000000-0005-0000-0000-00009A090000}"/>
    <cellStyle name="Calculation 2 7 2 5" xfId="2072" xr:uid="{00000000-0005-0000-0000-00009B090000}"/>
    <cellStyle name="Calculation 2 7 2 5 2" xfId="2073" xr:uid="{00000000-0005-0000-0000-00009C090000}"/>
    <cellStyle name="Calculation 2 7 2 6" xfId="2074" xr:uid="{00000000-0005-0000-0000-00009D090000}"/>
    <cellStyle name="Calculation 2 7 2 6 2" xfId="2075" xr:uid="{00000000-0005-0000-0000-00009E090000}"/>
    <cellStyle name="Calculation 2 7 3" xfId="2076" xr:uid="{00000000-0005-0000-0000-00009F090000}"/>
    <cellStyle name="Calculation 2 7 3 2" xfId="2077" xr:uid="{00000000-0005-0000-0000-0000A0090000}"/>
    <cellStyle name="Calculation 2 7 3 2 2" xfId="2078" xr:uid="{00000000-0005-0000-0000-0000A1090000}"/>
    <cellStyle name="Calculation 2 7 3 2 2 2" xfId="2079" xr:uid="{00000000-0005-0000-0000-0000A2090000}"/>
    <cellStyle name="Calculation 2 7 3 2 3" xfId="2080" xr:uid="{00000000-0005-0000-0000-0000A3090000}"/>
    <cellStyle name="Calculation 2 7 3 2 3 2" xfId="2081" xr:uid="{00000000-0005-0000-0000-0000A4090000}"/>
    <cellStyle name="Calculation 2 7 3 3" xfId="2082" xr:uid="{00000000-0005-0000-0000-0000A5090000}"/>
    <cellStyle name="Calculation 2 7 3 3 2" xfId="2083" xr:uid="{00000000-0005-0000-0000-0000A6090000}"/>
    <cellStyle name="Calculation 2 7 3 3 2 2" xfId="2084" xr:uid="{00000000-0005-0000-0000-0000A7090000}"/>
    <cellStyle name="Calculation 2 7 3 3 2 3" xfId="2085" xr:uid="{00000000-0005-0000-0000-0000A8090000}"/>
    <cellStyle name="Calculation 2 7 3 3 3" xfId="2086" xr:uid="{00000000-0005-0000-0000-0000A9090000}"/>
    <cellStyle name="Calculation 2 7 3 4" xfId="2087" xr:uid="{00000000-0005-0000-0000-0000AA090000}"/>
    <cellStyle name="Calculation 2 7 3 4 2" xfId="2088" xr:uid="{00000000-0005-0000-0000-0000AB090000}"/>
    <cellStyle name="Calculation 2 7 3 5" xfId="2089" xr:uid="{00000000-0005-0000-0000-0000AC090000}"/>
    <cellStyle name="Calculation 2 7 3 5 2" xfId="2090" xr:uid="{00000000-0005-0000-0000-0000AD090000}"/>
    <cellStyle name="Calculation 2 7 4" xfId="2091" xr:uid="{00000000-0005-0000-0000-0000AE090000}"/>
    <cellStyle name="Calculation 2 7 4 2" xfId="2092" xr:uid="{00000000-0005-0000-0000-0000AF090000}"/>
    <cellStyle name="Calculation 2 7 4 2 2" xfId="2093" xr:uid="{00000000-0005-0000-0000-0000B0090000}"/>
    <cellStyle name="Calculation 2 7 4 2 2 2" xfId="2094" xr:uid="{00000000-0005-0000-0000-0000B1090000}"/>
    <cellStyle name="Calculation 2 7 4 2 3" xfId="2095" xr:uid="{00000000-0005-0000-0000-0000B2090000}"/>
    <cellStyle name="Calculation 2 7 4 2 3 2" xfId="2096" xr:uid="{00000000-0005-0000-0000-0000B3090000}"/>
    <cellStyle name="Calculation 2 7 4 3" xfId="2097" xr:uid="{00000000-0005-0000-0000-0000B4090000}"/>
    <cellStyle name="Calculation 2 7 4 3 2" xfId="2098" xr:uid="{00000000-0005-0000-0000-0000B5090000}"/>
    <cellStyle name="Calculation 2 7 4 3 2 2" xfId="2099" xr:uid="{00000000-0005-0000-0000-0000B6090000}"/>
    <cellStyle name="Calculation 2 7 4 3 2 3" xfId="2100" xr:uid="{00000000-0005-0000-0000-0000B7090000}"/>
    <cellStyle name="Calculation 2 7 4 3 3" xfId="2101" xr:uid="{00000000-0005-0000-0000-0000B8090000}"/>
    <cellStyle name="Calculation 2 7 4 4" xfId="2102" xr:uid="{00000000-0005-0000-0000-0000B9090000}"/>
    <cellStyle name="Calculation 2 7 4 4 2" xfId="2103" xr:uid="{00000000-0005-0000-0000-0000BA090000}"/>
    <cellStyle name="Calculation 2 7 4 5" xfId="2104" xr:uid="{00000000-0005-0000-0000-0000BB090000}"/>
    <cellStyle name="Calculation 2 7 4 5 2" xfId="2105" xr:uid="{00000000-0005-0000-0000-0000BC090000}"/>
    <cellStyle name="Calculation 2 7 5" xfId="2106" xr:uid="{00000000-0005-0000-0000-0000BD090000}"/>
    <cellStyle name="Calculation 2 7 5 2" xfId="2107" xr:uid="{00000000-0005-0000-0000-0000BE090000}"/>
    <cellStyle name="Calculation 2 7 5 2 2" xfId="2108" xr:uid="{00000000-0005-0000-0000-0000BF090000}"/>
    <cellStyle name="Calculation 2 7 5 2 2 2" xfId="2109" xr:uid="{00000000-0005-0000-0000-0000C0090000}"/>
    <cellStyle name="Calculation 2 7 5 2 2 3" xfId="2110" xr:uid="{00000000-0005-0000-0000-0000C1090000}"/>
    <cellStyle name="Calculation 2 7 5 2 3" xfId="2111" xr:uid="{00000000-0005-0000-0000-0000C2090000}"/>
    <cellStyle name="Calculation 2 7 5 3" xfId="2112" xr:uid="{00000000-0005-0000-0000-0000C3090000}"/>
    <cellStyle name="Calculation 2 7 5 3 2" xfId="2113" xr:uid="{00000000-0005-0000-0000-0000C4090000}"/>
    <cellStyle name="Calculation 2 7 5 3 2 2" xfId="2114" xr:uid="{00000000-0005-0000-0000-0000C5090000}"/>
    <cellStyle name="Calculation 2 7 5 3 2 3" xfId="2115" xr:uid="{00000000-0005-0000-0000-0000C6090000}"/>
    <cellStyle name="Calculation 2 7 5 3 3" xfId="2116" xr:uid="{00000000-0005-0000-0000-0000C7090000}"/>
    <cellStyle name="Calculation 2 7 5 4" xfId="2117" xr:uid="{00000000-0005-0000-0000-0000C8090000}"/>
    <cellStyle name="Calculation 2 7 5 4 2" xfId="2118" xr:uid="{00000000-0005-0000-0000-0000C9090000}"/>
    <cellStyle name="Calculation 2 7 5 5" xfId="2119" xr:uid="{00000000-0005-0000-0000-0000CA090000}"/>
    <cellStyle name="Calculation 2 7 5 5 2" xfId="2120" xr:uid="{00000000-0005-0000-0000-0000CB090000}"/>
    <cellStyle name="Calculation 2 7 6" xfId="2121" xr:uid="{00000000-0005-0000-0000-0000CC090000}"/>
    <cellStyle name="Calculation 2 7 6 2" xfId="2122" xr:uid="{00000000-0005-0000-0000-0000CD090000}"/>
    <cellStyle name="Calculation 2 7 6 2 2" xfId="2123" xr:uid="{00000000-0005-0000-0000-0000CE090000}"/>
    <cellStyle name="Calculation 2 7 6 2 2 2" xfId="2124" xr:uid="{00000000-0005-0000-0000-0000CF090000}"/>
    <cellStyle name="Calculation 2 7 6 2 2 3" xfId="2125" xr:uid="{00000000-0005-0000-0000-0000D0090000}"/>
    <cellStyle name="Calculation 2 7 6 2 3" xfId="2126" xr:uid="{00000000-0005-0000-0000-0000D1090000}"/>
    <cellStyle name="Calculation 2 7 6 3" xfId="2127" xr:uid="{00000000-0005-0000-0000-0000D2090000}"/>
    <cellStyle name="Calculation 2 7 6 3 2" xfId="2128" xr:uid="{00000000-0005-0000-0000-0000D3090000}"/>
    <cellStyle name="Calculation 2 7 6 3 2 2" xfId="2129" xr:uid="{00000000-0005-0000-0000-0000D4090000}"/>
    <cellStyle name="Calculation 2 7 6 3 2 3" xfId="2130" xr:uid="{00000000-0005-0000-0000-0000D5090000}"/>
    <cellStyle name="Calculation 2 7 6 3 3" xfId="2131" xr:uid="{00000000-0005-0000-0000-0000D6090000}"/>
    <cellStyle name="Calculation 2 7 6 4" xfId="2132" xr:uid="{00000000-0005-0000-0000-0000D7090000}"/>
    <cellStyle name="Calculation 2 7 6 4 2" xfId="2133" xr:uid="{00000000-0005-0000-0000-0000D8090000}"/>
    <cellStyle name="Calculation 2 7 6 4 3" xfId="2134" xr:uid="{00000000-0005-0000-0000-0000D9090000}"/>
    <cellStyle name="Calculation 2 7 6 5" xfId="2135" xr:uid="{00000000-0005-0000-0000-0000DA090000}"/>
    <cellStyle name="Calculation 2 7 7" xfId="2136" xr:uid="{00000000-0005-0000-0000-0000DB090000}"/>
    <cellStyle name="Calculation 2 7 7 2" xfId="2137" xr:uid="{00000000-0005-0000-0000-0000DC090000}"/>
    <cellStyle name="Calculation 2 7 7 2 2" xfId="2138" xr:uid="{00000000-0005-0000-0000-0000DD090000}"/>
    <cellStyle name="Calculation 2 7 7 2 2 2" xfId="2139" xr:uid="{00000000-0005-0000-0000-0000DE090000}"/>
    <cellStyle name="Calculation 2 7 7 2 2 3" xfId="2140" xr:uid="{00000000-0005-0000-0000-0000DF090000}"/>
    <cellStyle name="Calculation 2 7 7 2 3" xfId="2141" xr:uid="{00000000-0005-0000-0000-0000E0090000}"/>
    <cellStyle name="Calculation 2 7 7 3" xfId="2142" xr:uid="{00000000-0005-0000-0000-0000E1090000}"/>
    <cellStyle name="Calculation 2 7 7 3 2" xfId="2143" xr:uid="{00000000-0005-0000-0000-0000E2090000}"/>
    <cellStyle name="Calculation 2 7 7 3 3" xfId="2144" xr:uid="{00000000-0005-0000-0000-0000E3090000}"/>
    <cellStyle name="Calculation 2 7 7 4" xfId="2145" xr:uid="{00000000-0005-0000-0000-0000E4090000}"/>
    <cellStyle name="Calculation 2 7 8" xfId="2146" xr:uid="{00000000-0005-0000-0000-0000E5090000}"/>
    <cellStyle name="Calculation 2 7 8 2" xfId="2147" xr:uid="{00000000-0005-0000-0000-0000E6090000}"/>
    <cellStyle name="Calculation 2 7 8 2 2" xfId="2148" xr:uid="{00000000-0005-0000-0000-0000E7090000}"/>
    <cellStyle name="Calculation 2 7 8 2 2 2" xfId="2149" xr:uid="{00000000-0005-0000-0000-0000E8090000}"/>
    <cellStyle name="Calculation 2 7 8 2 2 3" xfId="2150" xr:uid="{00000000-0005-0000-0000-0000E9090000}"/>
    <cellStyle name="Calculation 2 7 8 2 3" xfId="2151" xr:uid="{00000000-0005-0000-0000-0000EA090000}"/>
    <cellStyle name="Calculation 2 7 8 3" xfId="2152" xr:uid="{00000000-0005-0000-0000-0000EB090000}"/>
    <cellStyle name="Calculation 2 7 8 3 2" xfId="2153" xr:uid="{00000000-0005-0000-0000-0000EC090000}"/>
    <cellStyle name="Calculation 2 7 8 3 3" xfId="2154" xr:uid="{00000000-0005-0000-0000-0000ED090000}"/>
    <cellStyle name="Calculation 2 7 8 4" xfId="2155" xr:uid="{00000000-0005-0000-0000-0000EE090000}"/>
    <cellStyle name="Calculation 2 7 9" xfId="2156" xr:uid="{00000000-0005-0000-0000-0000EF090000}"/>
    <cellStyle name="Calculation 2 7 9 2" xfId="2157" xr:uid="{00000000-0005-0000-0000-0000F0090000}"/>
    <cellStyle name="Calculation 2 7 9 2 2" xfId="2158" xr:uid="{00000000-0005-0000-0000-0000F1090000}"/>
    <cellStyle name="Calculation 2 7 9 2 3" xfId="2159" xr:uid="{00000000-0005-0000-0000-0000F2090000}"/>
    <cellStyle name="Calculation 2 7 9 3" xfId="2160" xr:uid="{00000000-0005-0000-0000-0000F3090000}"/>
    <cellStyle name="Calculation 2 8" xfId="2161" xr:uid="{00000000-0005-0000-0000-0000F4090000}"/>
    <cellStyle name="Calculation 2 8 10" xfId="2162" xr:uid="{00000000-0005-0000-0000-0000F5090000}"/>
    <cellStyle name="Calculation 2 8 10 2" xfId="2163" xr:uid="{00000000-0005-0000-0000-0000F6090000}"/>
    <cellStyle name="Calculation 2 8 2" xfId="2164" xr:uid="{00000000-0005-0000-0000-0000F7090000}"/>
    <cellStyle name="Calculation 2 8 2 2" xfId="2165" xr:uid="{00000000-0005-0000-0000-0000F8090000}"/>
    <cellStyle name="Calculation 2 8 2 2 2" xfId="2166" xr:uid="{00000000-0005-0000-0000-0000F9090000}"/>
    <cellStyle name="Calculation 2 8 2 2 2 2" xfId="2167" xr:uid="{00000000-0005-0000-0000-0000FA090000}"/>
    <cellStyle name="Calculation 2 8 2 2 2 2 2" xfId="2168" xr:uid="{00000000-0005-0000-0000-0000FB090000}"/>
    <cellStyle name="Calculation 2 8 2 2 2 2 3" xfId="2169" xr:uid="{00000000-0005-0000-0000-0000FC090000}"/>
    <cellStyle name="Calculation 2 8 2 2 2 3" xfId="2170" xr:uid="{00000000-0005-0000-0000-0000FD090000}"/>
    <cellStyle name="Calculation 2 8 2 2 3" xfId="2171" xr:uid="{00000000-0005-0000-0000-0000FE090000}"/>
    <cellStyle name="Calculation 2 8 2 2 3 2" xfId="2172" xr:uid="{00000000-0005-0000-0000-0000FF090000}"/>
    <cellStyle name="Calculation 2 8 2 2 4" xfId="2173" xr:uid="{00000000-0005-0000-0000-0000000A0000}"/>
    <cellStyle name="Calculation 2 8 2 2 4 2" xfId="2174" xr:uid="{00000000-0005-0000-0000-0000010A0000}"/>
    <cellStyle name="Calculation 2 8 2 3" xfId="2175" xr:uid="{00000000-0005-0000-0000-0000020A0000}"/>
    <cellStyle name="Calculation 2 8 2 3 2" xfId="2176" xr:uid="{00000000-0005-0000-0000-0000030A0000}"/>
    <cellStyle name="Calculation 2 8 2 3 2 2" xfId="2177" xr:uid="{00000000-0005-0000-0000-0000040A0000}"/>
    <cellStyle name="Calculation 2 8 2 3 2 3" xfId="2178" xr:uid="{00000000-0005-0000-0000-0000050A0000}"/>
    <cellStyle name="Calculation 2 8 2 3 3" xfId="2179" xr:uid="{00000000-0005-0000-0000-0000060A0000}"/>
    <cellStyle name="Calculation 2 8 2 4" xfId="2180" xr:uid="{00000000-0005-0000-0000-0000070A0000}"/>
    <cellStyle name="Calculation 2 8 2 4 2" xfId="2181" xr:uid="{00000000-0005-0000-0000-0000080A0000}"/>
    <cellStyle name="Calculation 2 8 2 4 2 2" xfId="2182" xr:uid="{00000000-0005-0000-0000-0000090A0000}"/>
    <cellStyle name="Calculation 2 8 2 4 2 3" xfId="2183" xr:uid="{00000000-0005-0000-0000-00000A0A0000}"/>
    <cellStyle name="Calculation 2 8 2 4 3" xfId="2184" xr:uid="{00000000-0005-0000-0000-00000B0A0000}"/>
    <cellStyle name="Calculation 2 8 2 5" xfId="2185" xr:uid="{00000000-0005-0000-0000-00000C0A0000}"/>
    <cellStyle name="Calculation 2 8 2 5 2" xfId="2186" xr:uid="{00000000-0005-0000-0000-00000D0A0000}"/>
    <cellStyle name="Calculation 2 8 2 6" xfId="2187" xr:uid="{00000000-0005-0000-0000-00000E0A0000}"/>
    <cellStyle name="Calculation 2 8 2 6 2" xfId="2188" xr:uid="{00000000-0005-0000-0000-00000F0A0000}"/>
    <cellStyle name="Calculation 2 8 3" xfId="2189" xr:uid="{00000000-0005-0000-0000-0000100A0000}"/>
    <cellStyle name="Calculation 2 8 3 2" xfId="2190" xr:uid="{00000000-0005-0000-0000-0000110A0000}"/>
    <cellStyle name="Calculation 2 8 3 2 2" xfId="2191" xr:uid="{00000000-0005-0000-0000-0000120A0000}"/>
    <cellStyle name="Calculation 2 8 3 2 2 2" xfId="2192" xr:uid="{00000000-0005-0000-0000-0000130A0000}"/>
    <cellStyle name="Calculation 2 8 3 2 3" xfId="2193" xr:uid="{00000000-0005-0000-0000-0000140A0000}"/>
    <cellStyle name="Calculation 2 8 3 2 3 2" xfId="2194" xr:uid="{00000000-0005-0000-0000-0000150A0000}"/>
    <cellStyle name="Calculation 2 8 3 3" xfId="2195" xr:uid="{00000000-0005-0000-0000-0000160A0000}"/>
    <cellStyle name="Calculation 2 8 3 3 2" xfId="2196" xr:uid="{00000000-0005-0000-0000-0000170A0000}"/>
    <cellStyle name="Calculation 2 8 3 3 2 2" xfId="2197" xr:uid="{00000000-0005-0000-0000-0000180A0000}"/>
    <cellStyle name="Calculation 2 8 3 3 2 3" xfId="2198" xr:uid="{00000000-0005-0000-0000-0000190A0000}"/>
    <cellStyle name="Calculation 2 8 3 3 3" xfId="2199" xr:uid="{00000000-0005-0000-0000-00001A0A0000}"/>
    <cellStyle name="Calculation 2 8 3 4" xfId="2200" xr:uid="{00000000-0005-0000-0000-00001B0A0000}"/>
    <cellStyle name="Calculation 2 8 3 4 2" xfId="2201" xr:uid="{00000000-0005-0000-0000-00001C0A0000}"/>
    <cellStyle name="Calculation 2 8 3 5" xfId="2202" xr:uid="{00000000-0005-0000-0000-00001D0A0000}"/>
    <cellStyle name="Calculation 2 8 3 5 2" xfId="2203" xr:uid="{00000000-0005-0000-0000-00001E0A0000}"/>
    <cellStyle name="Calculation 2 8 4" xfId="2204" xr:uid="{00000000-0005-0000-0000-00001F0A0000}"/>
    <cellStyle name="Calculation 2 8 4 2" xfId="2205" xr:uid="{00000000-0005-0000-0000-0000200A0000}"/>
    <cellStyle name="Calculation 2 8 4 2 2" xfId="2206" xr:uid="{00000000-0005-0000-0000-0000210A0000}"/>
    <cellStyle name="Calculation 2 8 4 2 2 2" xfId="2207" xr:uid="{00000000-0005-0000-0000-0000220A0000}"/>
    <cellStyle name="Calculation 2 8 4 2 3" xfId="2208" xr:uid="{00000000-0005-0000-0000-0000230A0000}"/>
    <cellStyle name="Calculation 2 8 4 2 3 2" xfId="2209" xr:uid="{00000000-0005-0000-0000-0000240A0000}"/>
    <cellStyle name="Calculation 2 8 4 3" xfId="2210" xr:uid="{00000000-0005-0000-0000-0000250A0000}"/>
    <cellStyle name="Calculation 2 8 4 3 2" xfId="2211" xr:uid="{00000000-0005-0000-0000-0000260A0000}"/>
    <cellStyle name="Calculation 2 8 4 3 2 2" xfId="2212" xr:uid="{00000000-0005-0000-0000-0000270A0000}"/>
    <cellStyle name="Calculation 2 8 4 3 2 3" xfId="2213" xr:uid="{00000000-0005-0000-0000-0000280A0000}"/>
    <cellStyle name="Calculation 2 8 4 3 3" xfId="2214" xr:uid="{00000000-0005-0000-0000-0000290A0000}"/>
    <cellStyle name="Calculation 2 8 4 4" xfId="2215" xr:uid="{00000000-0005-0000-0000-00002A0A0000}"/>
    <cellStyle name="Calculation 2 8 4 4 2" xfId="2216" xr:uid="{00000000-0005-0000-0000-00002B0A0000}"/>
    <cellStyle name="Calculation 2 8 4 5" xfId="2217" xr:uid="{00000000-0005-0000-0000-00002C0A0000}"/>
    <cellStyle name="Calculation 2 8 4 5 2" xfId="2218" xr:uid="{00000000-0005-0000-0000-00002D0A0000}"/>
    <cellStyle name="Calculation 2 8 5" xfId="2219" xr:uid="{00000000-0005-0000-0000-00002E0A0000}"/>
    <cellStyle name="Calculation 2 8 5 2" xfId="2220" xr:uid="{00000000-0005-0000-0000-00002F0A0000}"/>
    <cellStyle name="Calculation 2 8 5 2 2" xfId="2221" xr:uid="{00000000-0005-0000-0000-0000300A0000}"/>
    <cellStyle name="Calculation 2 8 5 2 2 2" xfId="2222" xr:uid="{00000000-0005-0000-0000-0000310A0000}"/>
    <cellStyle name="Calculation 2 8 5 2 2 3" xfId="2223" xr:uid="{00000000-0005-0000-0000-0000320A0000}"/>
    <cellStyle name="Calculation 2 8 5 2 3" xfId="2224" xr:uid="{00000000-0005-0000-0000-0000330A0000}"/>
    <cellStyle name="Calculation 2 8 5 3" xfId="2225" xr:uid="{00000000-0005-0000-0000-0000340A0000}"/>
    <cellStyle name="Calculation 2 8 5 3 2" xfId="2226" xr:uid="{00000000-0005-0000-0000-0000350A0000}"/>
    <cellStyle name="Calculation 2 8 5 3 2 2" xfId="2227" xr:uid="{00000000-0005-0000-0000-0000360A0000}"/>
    <cellStyle name="Calculation 2 8 5 3 2 3" xfId="2228" xr:uid="{00000000-0005-0000-0000-0000370A0000}"/>
    <cellStyle name="Calculation 2 8 5 3 3" xfId="2229" xr:uid="{00000000-0005-0000-0000-0000380A0000}"/>
    <cellStyle name="Calculation 2 8 5 4" xfId="2230" xr:uid="{00000000-0005-0000-0000-0000390A0000}"/>
    <cellStyle name="Calculation 2 8 5 4 2" xfId="2231" xr:uid="{00000000-0005-0000-0000-00003A0A0000}"/>
    <cellStyle name="Calculation 2 8 5 5" xfId="2232" xr:uid="{00000000-0005-0000-0000-00003B0A0000}"/>
    <cellStyle name="Calculation 2 8 5 5 2" xfId="2233" xr:uid="{00000000-0005-0000-0000-00003C0A0000}"/>
    <cellStyle name="Calculation 2 8 6" xfId="2234" xr:uid="{00000000-0005-0000-0000-00003D0A0000}"/>
    <cellStyle name="Calculation 2 8 6 2" xfId="2235" xr:uid="{00000000-0005-0000-0000-00003E0A0000}"/>
    <cellStyle name="Calculation 2 8 6 2 2" xfId="2236" xr:uid="{00000000-0005-0000-0000-00003F0A0000}"/>
    <cellStyle name="Calculation 2 8 6 2 2 2" xfId="2237" xr:uid="{00000000-0005-0000-0000-0000400A0000}"/>
    <cellStyle name="Calculation 2 8 6 2 2 3" xfId="2238" xr:uid="{00000000-0005-0000-0000-0000410A0000}"/>
    <cellStyle name="Calculation 2 8 6 2 3" xfId="2239" xr:uid="{00000000-0005-0000-0000-0000420A0000}"/>
    <cellStyle name="Calculation 2 8 6 3" xfId="2240" xr:uid="{00000000-0005-0000-0000-0000430A0000}"/>
    <cellStyle name="Calculation 2 8 6 3 2" xfId="2241" xr:uid="{00000000-0005-0000-0000-0000440A0000}"/>
    <cellStyle name="Calculation 2 8 6 3 3" xfId="2242" xr:uid="{00000000-0005-0000-0000-0000450A0000}"/>
    <cellStyle name="Calculation 2 8 6 4" xfId="2243" xr:uid="{00000000-0005-0000-0000-0000460A0000}"/>
    <cellStyle name="Calculation 2 8 7" xfId="2244" xr:uid="{00000000-0005-0000-0000-0000470A0000}"/>
    <cellStyle name="Calculation 2 8 7 2" xfId="2245" xr:uid="{00000000-0005-0000-0000-0000480A0000}"/>
    <cellStyle name="Calculation 2 8 7 2 2" xfId="2246" xr:uid="{00000000-0005-0000-0000-0000490A0000}"/>
    <cellStyle name="Calculation 2 8 7 2 3" xfId="2247" xr:uid="{00000000-0005-0000-0000-00004A0A0000}"/>
    <cellStyle name="Calculation 2 8 7 3" xfId="2248" xr:uid="{00000000-0005-0000-0000-00004B0A0000}"/>
    <cellStyle name="Calculation 2 8 8" xfId="2249" xr:uid="{00000000-0005-0000-0000-00004C0A0000}"/>
    <cellStyle name="Calculation 2 8 8 2" xfId="2250" xr:uid="{00000000-0005-0000-0000-00004D0A0000}"/>
    <cellStyle name="Calculation 2 8 8 2 2" xfId="2251" xr:uid="{00000000-0005-0000-0000-00004E0A0000}"/>
    <cellStyle name="Calculation 2 8 8 2 3" xfId="2252" xr:uid="{00000000-0005-0000-0000-00004F0A0000}"/>
    <cellStyle name="Calculation 2 8 8 3" xfId="2253" xr:uid="{00000000-0005-0000-0000-0000500A0000}"/>
    <cellStyle name="Calculation 2 8 9" xfId="2254" xr:uid="{00000000-0005-0000-0000-0000510A0000}"/>
    <cellStyle name="Calculation 2 8 9 2" xfId="2255" xr:uid="{00000000-0005-0000-0000-0000520A0000}"/>
    <cellStyle name="Calculation 2 9" xfId="2256" xr:uid="{00000000-0005-0000-0000-0000530A0000}"/>
    <cellStyle name="Calculation 2 9 2" xfId="2257" xr:uid="{00000000-0005-0000-0000-0000540A0000}"/>
    <cellStyle name="Calculation 2 9 2 2" xfId="2258" xr:uid="{00000000-0005-0000-0000-0000550A0000}"/>
    <cellStyle name="Calculation 2 9 2 2 2" xfId="2259" xr:uid="{00000000-0005-0000-0000-0000560A0000}"/>
    <cellStyle name="Calculation 2 9 2 3" xfId="2260" xr:uid="{00000000-0005-0000-0000-0000570A0000}"/>
    <cellStyle name="Calculation 2 9 2 3 2" xfId="2261" xr:uid="{00000000-0005-0000-0000-0000580A0000}"/>
    <cellStyle name="Calculation 2 9 3" xfId="2262" xr:uid="{00000000-0005-0000-0000-0000590A0000}"/>
    <cellStyle name="Calculation 2 9 3 2" xfId="2263" xr:uid="{00000000-0005-0000-0000-00005A0A0000}"/>
    <cellStyle name="Calculation 2 9 3 2 2" xfId="2264" xr:uid="{00000000-0005-0000-0000-00005B0A0000}"/>
    <cellStyle name="Calculation 2 9 3 2 3" xfId="2265" xr:uid="{00000000-0005-0000-0000-00005C0A0000}"/>
    <cellStyle name="Calculation 2 9 3 3" xfId="2266" xr:uid="{00000000-0005-0000-0000-00005D0A0000}"/>
    <cellStyle name="Calculation 2 9 4" xfId="2267" xr:uid="{00000000-0005-0000-0000-00005E0A0000}"/>
    <cellStyle name="Calculation 2 9 4 2" xfId="2268" xr:uid="{00000000-0005-0000-0000-00005F0A0000}"/>
    <cellStyle name="Calculation 2 9 5" xfId="2269" xr:uid="{00000000-0005-0000-0000-0000600A0000}"/>
    <cellStyle name="Calculation 2 9 5 2" xfId="2270" xr:uid="{00000000-0005-0000-0000-0000610A0000}"/>
    <cellStyle name="Calculation 3" xfId="2271" xr:uid="{00000000-0005-0000-0000-0000620A0000}"/>
    <cellStyle name="Calculation 3 10" xfId="2272" xr:uid="{00000000-0005-0000-0000-0000630A0000}"/>
    <cellStyle name="Calculation 3 10 2" xfId="2273" xr:uid="{00000000-0005-0000-0000-0000640A0000}"/>
    <cellStyle name="Calculation 3 10 2 2" xfId="24444" xr:uid="{00000000-0005-0000-0000-0000650A0000}"/>
    <cellStyle name="Calculation 3 10 3" xfId="24445" xr:uid="{00000000-0005-0000-0000-0000660A0000}"/>
    <cellStyle name="Calculation 3 11" xfId="2274" xr:uid="{00000000-0005-0000-0000-0000670A0000}"/>
    <cellStyle name="Calculation 3 11 2" xfId="24446" xr:uid="{00000000-0005-0000-0000-0000680A0000}"/>
    <cellStyle name="Calculation 3 11 3" xfId="24447" xr:uid="{00000000-0005-0000-0000-0000690A0000}"/>
    <cellStyle name="Calculation 3 12" xfId="24448" xr:uid="{00000000-0005-0000-0000-00006A0A0000}"/>
    <cellStyle name="Calculation 3 12 2" xfId="24449" xr:uid="{00000000-0005-0000-0000-00006B0A0000}"/>
    <cellStyle name="Calculation 3 13" xfId="24450" xr:uid="{00000000-0005-0000-0000-00006C0A0000}"/>
    <cellStyle name="Calculation 3 2" xfId="2275" xr:uid="{00000000-0005-0000-0000-00006D0A0000}"/>
    <cellStyle name="Calculation 3 2 10" xfId="24451" xr:uid="{00000000-0005-0000-0000-00006E0A0000}"/>
    <cellStyle name="Calculation 3 2 2" xfId="2276" xr:uid="{00000000-0005-0000-0000-00006F0A0000}"/>
    <cellStyle name="Calculation 3 2 2 10" xfId="24452" xr:uid="{00000000-0005-0000-0000-0000700A0000}"/>
    <cellStyle name="Calculation 3 2 2 2" xfId="2277" xr:uid="{00000000-0005-0000-0000-0000710A0000}"/>
    <cellStyle name="Calculation 3 2 2 2 2" xfId="2278" xr:uid="{00000000-0005-0000-0000-0000720A0000}"/>
    <cellStyle name="Calculation 3 2 2 2 2 2" xfId="2279" xr:uid="{00000000-0005-0000-0000-0000730A0000}"/>
    <cellStyle name="Calculation 3 2 2 2 2 2 2" xfId="24453" xr:uid="{00000000-0005-0000-0000-0000740A0000}"/>
    <cellStyle name="Calculation 3 2 2 2 2 2 2 2" xfId="24454" xr:uid="{00000000-0005-0000-0000-0000750A0000}"/>
    <cellStyle name="Calculation 3 2 2 2 2 2 3" xfId="24455" xr:uid="{00000000-0005-0000-0000-0000760A0000}"/>
    <cellStyle name="Calculation 3 2 2 2 2 2 3 2" xfId="24456" xr:uid="{00000000-0005-0000-0000-0000770A0000}"/>
    <cellStyle name="Calculation 3 2 2 2 2 2 4" xfId="24457" xr:uid="{00000000-0005-0000-0000-0000780A0000}"/>
    <cellStyle name="Calculation 3 2 2 2 2 3" xfId="2280" xr:uid="{00000000-0005-0000-0000-0000790A0000}"/>
    <cellStyle name="Calculation 3 2 2 2 2 3 2" xfId="24458" xr:uid="{00000000-0005-0000-0000-00007A0A0000}"/>
    <cellStyle name="Calculation 3 2 2 2 2 3 2 2" xfId="24459" xr:uid="{00000000-0005-0000-0000-00007B0A0000}"/>
    <cellStyle name="Calculation 3 2 2 2 2 3 3" xfId="24460" xr:uid="{00000000-0005-0000-0000-00007C0A0000}"/>
    <cellStyle name="Calculation 3 2 2 2 2 4" xfId="24461" xr:uid="{00000000-0005-0000-0000-00007D0A0000}"/>
    <cellStyle name="Calculation 3 2 2 2 2 4 2" xfId="24462" xr:uid="{00000000-0005-0000-0000-00007E0A0000}"/>
    <cellStyle name="Calculation 3 2 2 2 2 5" xfId="24463" xr:uid="{00000000-0005-0000-0000-00007F0A0000}"/>
    <cellStyle name="Calculation 3 2 2 2 3" xfId="2281" xr:uid="{00000000-0005-0000-0000-0000800A0000}"/>
    <cellStyle name="Calculation 3 2 2 2 3 2" xfId="24464" xr:uid="{00000000-0005-0000-0000-0000810A0000}"/>
    <cellStyle name="Calculation 3 2 2 2 3 2 2" xfId="24465" xr:uid="{00000000-0005-0000-0000-0000820A0000}"/>
    <cellStyle name="Calculation 3 2 2 2 3 2 2 2" xfId="24466" xr:uid="{00000000-0005-0000-0000-0000830A0000}"/>
    <cellStyle name="Calculation 3 2 2 2 3 2 3" xfId="24467" xr:uid="{00000000-0005-0000-0000-0000840A0000}"/>
    <cellStyle name="Calculation 3 2 2 2 3 2 3 2" xfId="24468" xr:uid="{00000000-0005-0000-0000-0000850A0000}"/>
    <cellStyle name="Calculation 3 2 2 2 3 2 4" xfId="24469" xr:uid="{00000000-0005-0000-0000-0000860A0000}"/>
    <cellStyle name="Calculation 3 2 2 2 3 3" xfId="24470" xr:uid="{00000000-0005-0000-0000-0000870A0000}"/>
    <cellStyle name="Calculation 3 2 2 2 3 3 2" xfId="24471" xr:uid="{00000000-0005-0000-0000-0000880A0000}"/>
    <cellStyle name="Calculation 3 2 2 2 3 3 2 2" xfId="24472" xr:uid="{00000000-0005-0000-0000-0000890A0000}"/>
    <cellStyle name="Calculation 3 2 2 2 3 3 3" xfId="24473" xr:uid="{00000000-0005-0000-0000-00008A0A0000}"/>
    <cellStyle name="Calculation 3 2 2 2 3 4" xfId="24474" xr:uid="{00000000-0005-0000-0000-00008B0A0000}"/>
    <cellStyle name="Calculation 3 2 2 2 3 4 2" xfId="24475" xr:uid="{00000000-0005-0000-0000-00008C0A0000}"/>
    <cellStyle name="Calculation 3 2 2 2 3 5" xfId="24476" xr:uid="{00000000-0005-0000-0000-00008D0A0000}"/>
    <cellStyle name="Calculation 3 2 2 2 4" xfId="24477" xr:uid="{00000000-0005-0000-0000-00008E0A0000}"/>
    <cellStyle name="Calculation 3 2 2 2 4 2" xfId="24478" xr:uid="{00000000-0005-0000-0000-00008F0A0000}"/>
    <cellStyle name="Calculation 3 2 2 2 4 2 2" xfId="24479" xr:uid="{00000000-0005-0000-0000-0000900A0000}"/>
    <cellStyle name="Calculation 3 2 2 2 4 3" xfId="24480" xr:uid="{00000000-0005-0000-0000-0000910A0000}"/>
    <cellStyle name="Calculation 3 2 2 2 4 3 2" xfId="24481" xr:uid="{00000000-0005-0000-0000-0000920A0000}"/>
    <cellStyle name="Calculation 3 2 2 2 4 4" xfId="24482" xr:uid="{00000000-0005-0000-0000-0000930A0000}"/>
    <cellStyle name="Calculation 3 2 2 2 5" xfId="24483" xr:uid="{00000000-0005-0000-0000-0000940A0000}"/>
    <cellStyle name="Calculation 3 2 2 2 5 2" xfId="24484" xr:uid="{00000000-0005-0000-0000-0000950A0000}"/>
    <cellStyle name="Calculation 3 2 2 2 5 2 2" xfId="24485" xr:uid="{00000000-0005-0000-0000-0000960A0000}"/>
    <cellStyle name="Calculation 3 2 2 2 5 3" xfId="24486" xr:uid="{00000000-0005-0000-0000-0000970A0000}"/>
    <cellStyle name="Calculation 3 2 2 2 6" xfId="24487" xr:uid="{00000000-0005-0000-0000-0000980A0000}"/>
    <cellStyle name="Calculation 3 2 2 2 6 2" xfId="24488" xr:uid="{00000000-0005-0000-0000-0000990A0000}"/>
    <cellStyle name="Calculation 3 2 2 2 6 3" xfId="24489" xr:uid="{00000000-0005-0000-0000-00009A0A0000}"/>
    <cellStyle name="Calculation 3 2 2 2 7" xfId="24490" xr:uid="{00000000-0005-0000-0000-00009B0A0000}"/>
    <cellStyle name="Calculation 3 2 2 2 7 2" xfId="24491" xr:uid="{00000000-0005-0000-0000-00009C0A0000}"/>
    <cellStyle name="Calculation 3 2 2 2 8" xfId="24492" xr:uid="{00000000-0005-0000-0000-00009D0A0000}"/>
    <cellStyle name="Calculation 3 2 2 3" xfId="2282" xr:uid="{00000000-0005-0000-0000-00009E0A0000}"/>
    <cellStyle name="Calculation 3 2 2 3 2" xfId="2283" xr:uid="{00000000-0005-0000-0000-00009F0A0000}"/>
    <cellStyle name="Calculation 3 2 2 3 2 2" xfId="24493" xr:uid="{00000000-0005-0000-0000-0000A00A0000}"/>
    <cellStyle name="Calculation 3 2 2 3 2 2 2" xfId="24494" xr:uid="{00000000-0005-0000-0000-0000A10A0000}"/>
    <cellStyle name="Calculation 3 2 2 3 2 2 2 2" xfId="24495" xr:uid="{00000000-0005-0000-0000-0000A20A0000}"/>
    <cellStyle name="Calculation 3 2 2 3 2 2 3" xfId="24496" xr:uid="{00000000-0005-0000-0000-0000A30A0000}"/>
    <cellStyle name="Calculation 3 2 2 3 2 2 3 2" xfId="24497" xr:uid="{00000000-0005-0000-0000-0000A40A0000}"/>
    <cellStyle name="Calculation 3 2 2 3 2 2 4" xfId="24498" xr:uid="{00000000-0005-0000-0000-0000A50A0000}"/>
    <cellStyle name="Calculation 3 2 2 3 2 3" xfId="24499" xr:uid="{00000000-0005-0000-0000-0000A60A0000}"/>
    <cellStyle name="Calculation 3 2 2 3 2 3 2" xfId="24500" xr:uid="{00000000-0005-0000-0000-0000A70A0000}"/>
    <cellStyle name="Calculation 3 2 2 3 2 3 2 2" xfId="24501" xr:uid="{00000000-0005-0000-0000-0000A80A0000}"/>
    <cellStyle name="Calculation 3 2 2 3 2 3 3" xfId="24502" xr:uid="{00000000-0005-0000-0000-0000A90A0000}"/>
    <cellStyle name="Calculation 3 2 2 3 2 4" xfId="24503" xr:uid="{00000000-0005-0000-0000-0000AA0A0000}"/>
    <cellStyle name="Calculation 3 2 2 3 2 4 2" xfId="24504" xr:uid="{00000000-0005-0000-0000-0000AB0A0000}"/>
    <cellStyle name="Calculation 3 2 2 3 2 5" xfId="24505" xr:uid="{00000000-0005-0000-0000-0000AC0A0000}"/>
    <cellStyle name="Calculation 3 2 2 3 3" xfId="24506" xr:uid="{00000000-0005-0000-0000-0000AD0A0000}"/>
    <cellStyle name="Calculation 3 2 2 3 3 2" xfId="24507" xr:uid="{00000000-0005-0000-0000-0000AE0A0000}"/>
    <cellStyle name="Calculation 3 2 2 3 3 2 2" xfId="24508" xr:uid="{00000000-0005-0000-0000-0000AF0A0000}"/>
    <cellStyle name="Calculation 3 2 2 3 3 2 2 2" xfId="24509" xr:uid="{00000000-0005-0000-0000-0000B00A0000}"/>
    <cellStyle name="Calculation 3 2 2 3 3 2 3" xfId="24510" xr:uid="{00000000-0005-0000-0000-0000B10A0000}"/>
    <cellStyle name="Calculation 3 2 2 3 3 2 3 2" xfId="24511" xr:uid="{00000000-0005-0000-0000-0000B20A0000}"/>
    <cellStyle name="Calculation 3 2 2 3 3 2 4" xfId="24512" xr:uid="{00000000-0005-0000-0000-0000B30A0000}"/>
    <cellStyle name="Calculation 3 2 2 3 3 3" xfId="24513" xr:uid="{00000000-0005-0000-0000-0000B40A0000}"/>
    <cellStyle name="Calculation 3 2 2 3 3 3 2" xfId="24514" xr:uid="{00000000-0005-0000-0000-0000B50A0000}"/>
    <cellStyle name="Calculation 3 2 2 3 3 3 2 2" xfId="24515" xr:uid="{00000000-0005-0000-0000-0000B60A0000}"/>
    <cellStyle name="Calculation 3 2 2 3 3 3 3" xfId="24516" xr:uid="{00000000-0005-0000-0000-0000B70A0000}"/>
    <cellStyle name="Calculation 3 2 2 3 3 4" xfId="24517" xr:uid="{00000000-0005-0000-0000-0000B80A0000}"/>
    <cellStyle name="Calculation 3 2 2 3 3 4 2" xfId="24518" xr:uid="{00000000-0005-0000-0000-0000B90A0000}"/>
    <cellStyle name="Calculation 3 2 2 3 3 5" xfId="24519" xr:uid="{00000000-0005-0000-0000-0000BA0A0000}"/>
    <cellStyle name="Calculation 3 2 2 3 4" xfId="24520" xr:uid="{00000000-0005-0000-0000-0000BB0A0000}"/>
    <cellStyle name="Calculation 3 2 2 3 4 2" xfId="24521" xr:uid="{00000000-0005-0000-0000-0000BC0A0000}"/>
    <cellStyle name="Calculation 3 2 2 3 4 2 2" xfId="24522" xr:uid="{00000000-0005-0000-0000-0000BD0A0000}"/>
    <cellStyle name="Calculation 3 2 2 3 4 3" xfId="24523" xr:uid="{00000000-0005-0000-0000-0000BE0A0000}"/>
    <cellStyle name="Calculation 3 2 2 3 4 3 2" xfId="24524" xr:uid="{00000000-0005-0000-0000-0000BF0A0000}"/>
    <cellStyle name="Calculation 3 2 2 3 4 4" xfId="24525" xr:uid="{00000000-0005-0000-0000-0000C00A0000}"/>
    <cellStyle name="Calculation 3 2 2 3 5" xfId="24526" xr:uid="{00000000-0005-0000-0000-0000C10A0000}"/>
    <cellStyle name="Calculation 3 2 2 3 5 2" xfId="24527" xr:uid="{00000000-0005-0000-0000-0000C20A0000}"/>
    <cellStyle name="Calculation 3 2 2 3 5 2 2" xfId="24528" xr:uid="{00000000-0005-0000-0000-0000C30A0000}"/>
    <cellStyle name="Calculation 3 2 2 3 5 3" xfId="24529" xr:uid="{00000000-0005-0000-0000-0000C40A0000}"/>
    <cellStyle name="Calculation 3 2 2 3 6" xfId="24530" xr:uid="{00000000-0005-0000-0000-0000C50A0000}"/>
    <cellStyle name="Calculation 3 2 2 3 6 2" xfId="24531" xr:uid="{00000000-0005-0000-0000-0000C60A0000}"/>
    <cellStyle name="Calculation 3 2 2 3 7" xfId="24532" xr:uid="{00000000-0005-0000-0000-0000C70A0000}"/>
    <cellStyle name="Calculation 3 2 2 4" xfId="2284" xr:uid="{00000000-0005-0000-0000-0000C80A0000}"/>
    <cellStyle name="Calculation 3 2 2 4 2" xfId="2285" xr:uid="{00000000-0005-0000-0000-0000C90A0000}"/>
    <cellStyle name="Calculation 3 2 2 4 2 2" xfId="24533" xr:uid="{00000000-0005-0000-0000-0000CA0A0000}"/>
    <cellStyle name="Calculation 3 2 2 4 2 2 2" xfId="24534" xr:uid="{00000000-0005-0000-0000-0000CB0A0000}"/>
    <cellStyle name="Calculation 3 2 2 4 2 3" xfId="24535" xr:uid="{00000000-0005-0000-0000-0000CC0A0000}"/>
    <cellStyle name="Calculation 3 2 2 4 2 3 2" xfId="24536" xr:uid="{00000000-0005-0000-0000-0000CD0A0000}"/>
    <cellStyle name="Calculation 3 2 2 4 2 4" xfId="24537" xr:uid="{00000000-0005-0000-0000-0000CE0A0000}"/>
    <cellStyle name="Calculation 3 2 2 4 3" xfId="24538" xr:uid="{00000000-0005-0000-0000-0000CF0A0000}"/>
    <cellStyle name="Calculation 3 2 2 4 3 2" xfId="24539" xr:uid="{00000000-0005-0000-0000-0000D00A0000}"/>
    <cellStyle name="Calculation 3 2 2 4 3 2 2" xfId="24540" xr:uid="{00000000-0005-0000-0000-0000D10A0000}"/>
    <cellStyle name="Calculation 3 2 2 4 3 3" xfId="24541" xr:uid="{00000000-0005-0000-0000-0000D20A0000}"/>
    <cellStyle name="Calculation 3 2 2 4 4" xfId="24542" xr:uid="{00000000-0005-0000-0000-0000D30A0000}"/>
    <cellStyle name="Calculation 3 2 2 4 4 2" xfId="24543" xr:uid="{00000000-0005-0000-0000-0000D40A0000}"/>
    <cellStyle name="Calculation 3 2 2 4 5" xfId="24544" xr:uid="{00000000-0005-0000-0000-0000D50A0000}"/>
    <cellStyle name="Calculation 3 2 2 5" xfId="24545" xr:uid="{00000000-0005-0000-0000-0000D60A0000}"/>
    <cellStyle name="Calculation 3 2 2 5 2" xfId="24546" xr:uid="{00000000-0005-0000-0000-0000D70A0000}"/>
    <cellStyle name="Calculation 3 2 2 5 2 2" xfId="24547" xr:uid="{00000000-0005-0000-0000-0000D80A0000}"/>
    <cellStyle name="Calculation 3 2 2 5 2 2 2" xfId="24548" xr:uid="{00000000-0005-0000-0000-0000D90A0000}"/>
    <cellStyle name="Calculation 3 2 2 5 2 3" xfId="24549" xr:uid="{00000000-0005-0000-0000-0000DA0A0000}"/>
    <cellStyle name="Calculation 3 2 2 5 2 3 2" xfId="24550" xr:uid="{00000000-0005-0000-0000-0000DB0A0000}"/>
    <cellStyle name="Calculation 3 2 2 5 2 4" xfId="24551" xr:uid="{00000000-0005-0000-0000-0000DC0A0000}"/>
    <cellStyle name="Calculation 3 2 2 5 3" xfId="24552" xr:uid="{00000000-0005-0000-0000-0000DD0A0000}"/>
    <cellStyle name="Calculation 3 2 2 5 3 2" xfId="24553" xr:uid="{00000000-0005-0000-0000-0000DE0A0000}"/>
    <cellStyle name="Calculation 3 2 2 5 3 2 2" xfId="24554" xr:uid="{00000000-0005-0000-0000-0000DF0A0000}"/>
    <cellStyle name="Calculation 3 2 2 5 3 3" xfId="24555" xr:uid="{00000000-0005-0000-0000-0000E00A0000}"/>
    <cellStyle name="Calculation 3 2 2 5 4" xfId="24556" xr:uid="{00000000-0005-0000-0000-0000E10A0000}"/>
    <cellStyle name="Calculation 3 2 2 5 4 2" xfId="24557" xr:uid="{00000000-0005-0000-0000-0000E20A0000}"/>
    <cellStyle name="Calculation 3 2 2 5 5" xfId="24558" xr:uid="{00000000-0005-0000-0000-0000E30A0000}"/>
    <cellStyle name="Calculation 3 2 2 6" xfId="24559" xr:uid="{00000000-0005-0000-0000-0000E40A0000}"/>
    <cellStyle name="Calculation 3 2 2 6 2" xfId="24560" xr:uid="{00000000-0005-0000-0000-0000E50A0000}"/>
    <cellStyle name="Calculation 3 2 2 6 2 2" xfId="24561" xr:uid="{00000000-0005-0000-0000-0000E60A0000}"/>
    <cellStyle name="Calculation 3 2 2 6 3" xfId="24562" xr:uid="{00000000-0005-0000-0000-0000E70A0000}"/>
    <cellStyle name="Calculation 3 2 2 6 3 2" xfId="24563" xr:uid="{00000000-0005-0000-0000-0000E80A0000}"/>
    <cellStyle name="Calculation 3 2 2 6 4" xfId="24564" xr:uid="{00000000-0005-0000-0000-0000E90A0000}"/>
    <cellStyle name="Calculation 3 2 2 7" xfId="24565" xr:uid="{00000000-0005-0000-0000-0000EA0A0000}"/>
    <cellStyle name="Calculation 3 2 2 7 2" xfId="24566" xr:uid="{00000000-0005-0000-0000-0000EB0A0000}"/>
    <cellStyle name="Calculation 3 2 2 7 2 2" xfId="24567" xr:uid="{00000000-0005-0000-0000-0000EC0A0000}"/>
    <cellStyle name="Calculation 3 2 2 7 3" xfId="24568" xr:uid="{00000000-0005-0000-0000-0000ED0A0000}"/>
    <cellStyle name="Calculation 3 2 2 8" xfId="24569" xr:uid="{00000000-0005-0000-0000-0000EE0A0000}"/>
    <cellStyle name="Calculation 3 2 2 8 2" xfId="24570" xr:uid="{00000000-0005-0000-0000-0000EF0A0000}"/>
    <cellStyle name="Calculation 3 2 2 8 3" xfId="24571" xr:uid="{00000000-0005-0000-0000-0000F00A0000}"/>
    <cellStyle name="Calculation 3 2 2 9" xfId="24572" xr:uid="{00000000-0005-0000-0000-0000F10A0000}"/>
    <cellStyle name="Calculation 3 2 2 9 2" xfId="24573" xr:uid="{00000000-0005-0000-0000-0000F20A0000}"/>
    <cellStyle name="Calculation 3 2 3" xfId="2286" xr:uid="{00000000-0005-0000-0000-0000F30A0000}"/>
    <cellStyle name="Calculation 3 2 3 2" xfId="2287" xr:uid="{00000000-0005-0000-0000-0000F40A0000}"/>
    <cellStyle name="Calculation 3 2 3 2 2" xfId="2288" xr:uid="{00000000-0005-0000-0000-0000F50A0000}"/>
    <cellStyle name="Calculation 3 2 3 2 2 2" xfId="24574" xr:uid="{00000000-0005-0000-0000-0000F60A0000}"/>
    <cellStyle name="Calculation 3 2 3 2 3" xfId="2289" xr:uid="{00000000-0005-0000-0000-0000F70A0000}"/>
    <cellStyle name="Calculation 3 2 3 2 3 2" xfId="24575" xr:uid="{00000000-0005-0000-0000-0000F80A0000}"/>
    <cellStyle name="Calculation 3 2 3 2 4" xfId="24576" xr:uid="{00000000-0005-0000-0000-0000F90A0000}"/>
    <cellStyle name="Calculation 3 2 3 3" xfId="2290" xr:uid="{00000000-0005-0000-0000-0000FA0A0000}"/>
    <cellStyle name="Calculation 3 2 3 3 2" xfId="24577" xr:uid="{00000000-0005-0000-0000-0000FB0A0000}"/>
    <cellStyle name="Calculation 3 2 3 3 2 2" xfId="24578" xr:uid="{00000000-0005-0000-0000-0000FC0A0000}"/>
    <cellStyle name="Calculation 3 2 3 3 3" xfId="24579" xr:uid="{00000000-0005-0000-0000-0000FD0A0000}"/>
    <cellStyle name="Calculation 3 2 3 4" xfId="24580" xr:uid="{00000000-0005-0000-0000-0000FE0A0000}"/>
    <cellStyle name="Calculation 3 2 3 4 2" xfId="24581" xr:uid="{00000000-0005-0000-0000-0000FF0A0000}"/>
    <cellStyle name="Calculation 3 2 3 4 3" xfId="24582" xr:uid="{00000000-0005-0000-0000-0000000B0000}"/>
    <cellStyle name="Calculation 3 2 3 5" xfId="24583" xr:uid="{00000000-0005-0000-0000-0000010B0000}"/>
    <cellStyle name="Calculation 3 2 3 5 2" xfId="24584" xr:uid="{00000000-0005-0000-0000-0000020B0000}"/>
    <cellStyle name="Calculation 3 2 3 6" xfId="24585" xr:uid="{00000000-0005-0000-0000-0000030B0000}"/>
    <cellStyle name="Calculation 3 2 3 7" xfId="24586" xr:uid="{00000000-0005-0000-0000-0000040B0000}"/>
    <cellStyle name="Calculation 3 2 4" xfId="2291" xr:uid="{00000000-0005-0000-0000-0000050B0000}"/>
    <cellStyle name="Calculation 3 2 4 2" xfId="2292" xr:uid="{00000000-0005-0000-0000-0000060B0000}"/>
    <cellStyle name="Calculation 3 2 4 2 2" xfId="2293" xr:uid="{00000000-0005-0000-0000-0000070B0000}"/>
    <cellStyle name="Calculation 3 2 4 2 2 2" xfId="24587" xr:uid="{00000000-0005-0000-0000-0000080B0000}"/>
    <cellStyle name="Calculation 3 2 4 2 3" xfId="2294" xr:uid="{00000000-0005-0000-0000-0000090B0000}"/>
    <cellStyle name="Calculation 3 2 4 2 3 2" xfId="24588" xr:uid="{00000000-0005-0000-0000-00000A0B0000}"/>
    <cellStyle name="Calculation 3 2 4 2 4" xfId="24589" xr:uid="{00000000-0005-0000-0000-00000B0B0000}"/>
    <cellStyle name="Calculation 3 2 4 3" xfId="2295" xr:uid="{00000000-0005-0000-0000-00000C0B0000}"/>
    <cellStyle name="Calculation 3 2 4 3 2" xfId="24590" xr:uid="{00000000-0005-0000-0000-00000D0B0000}"/>
    <cellStyle name="Calculation 3 2 4 3 2 2" xfId="24591" xr:uid="{00000000-0005-0000-0000-00000E0B0000}"/>
    <cellStyle name="Calculation 3 2 4 3 3" xfId="24592" xr:uid="{00000000-0005-0000-0000-00000F0B0000}"/>
    <cellStyle name="Calculation 3 2 4 4" xfId="24593" xr:uid="{00000000-0005-0000-0000-0000100B0000}"/>
    <cellStyle name="Calculation 3 2 4 4 2" xfId="24594" xr:uid="{00000000-0005-0000-0000-0000110B0000}"/>
    <cellStyle name="Calculation 3 2 4 5" xfId="24595" xr:uid="{00000000-0005-0000-0000-0000120B0000}"/>
    <cellStyle name="Calculation 3 2 5" xfId="2296" xr:uid="{00000000-0005-0000-0000-0000130B0000}"/>
    <cellStyle name="Calculation 3 2 5 2" xfId="2297" xr:uid="{00000000-0005-0000-0000-0000140B0000}"/>
    <cellStyle name="Calculation 3 2 5 2 2" xfId="24596" xr:uid="{00000000-0005-0000-0000-0000150B0000}"/>
    <cellStyle name="Calculation 3 2 5 3" xfId="24597" xr:uid="{00000000-0005-0000-0000-0000160B0000}"/>
    <cellStyle name="Calculation 3 2 5 3 2" xfId="24598" xr:uid="{00000000-0005-0000-0000-0000170B0000}"/>
    <cellStyle name="Calculation 3 2 5 4" xfId="24599" xr:uid="{00000000-0005-0000-0000-0000180B0000}"/>
    <cellStyle name="Calculation 3 2 6" xfId="2298" xr:uid="{00000000-0005-0000-0000-0000190B0000}"/>
    <cellStyle name="Calculation 3 2 6 2" xfId="2299" xr:uid="{00000000-0005-0000-0000-00001A0B0000}"/>
    <cellStyle name="Calculation 3 2 6 2 2" xfId="24600" xr:uid="{00000000-0005-0000-0000-00001B0B0000}"/>
    <cellStyle name="Calculation 3 2 6 3" xfId="24601" xr:uid="{00000000-0005-0000-0000-00001C0B0000}"/>
    <cellStyle name="Calculation 3 2 7" xfId="24602" xr:uid="{00000000-0005-0000-0000-00001D0B0000}"/>
    <cellStyle name="Calculation 3 2 7 2" xfId="24603" xr:uid="{00000000-0005-0000-0000-00001E0B0000}"/>
    <cellStyle name="Calculation 3 2 7 3" xfId="24604" xr:uid="{00000000-0005-0000-0000-00001F0B0000}"/>
    <cellStyle name="Calculation 3 2 8" xfId="24605" xr:uid="{00000000-0005-0000-0000-0000200B0000}"/>
    <cellStyle name="Calculation 3 2 8 2" xfId="24606" xr:uid="{00000000-0005-0000-0000-0000210B0000}"/>
    <cellStyle name="Calculation 3 2 9" xfId="24607" xr:uid="{00000000-0005-0000-0000-0000220B0000}"/>
    <cellStyle name="Calculation 3 3" xfId="2300" xr:uid="{00000000-0005-0000-0000-0000230B0000}"/>
    <cellStyle name="Calculation 3 3 10" xfId="24608" xr:uid="{00000000-0005-0000-0000-0000240B0000}"/>
    <cellStyle name="Calculation 3 3 2" xfId="2301" xr:uid="{00000000-0005-0000-0000-0000250B0000}"/>
    <cellStyle name="Calculation 3 3 2 2" xfId="2302" xr:uid="{00000000-0005-0000-0000-0000260B0000}"/>
    <cellStyle name="Calculation 3 3 2 2 2" xfId="2303" xr:uid="{00000000-0005-0000-0000-0000270B0000}"/>
    <cellStyle name="Calculation 3 3 2 2 2 2" xfId="24609" xr:uid="{00000000-0005-0000-0000-0000280B0000}"/>
    <cellStyle name="Calculation 3 3 2 2 2 2 2" xfId="24610" xr:uid="{00000000-0005-0000-0000-0000290B0000}"/>
    <cellStyle name="Calculation 3 3 2 2 2 3" xfId="24611" xr:uid="{00000000-0005-0000-0000-00002A0B0000}"/>
    <cellStyle name="Calculation 3 3 2 2 2 3 2" xfId="24612" xr:uid="{00000000-0005-0000-0000-00002B0B0000}"/>
    <cellStyle name="Calculation 3 3 2 2 2 4" xfId="24613" xr:uid="{00000000-0005-0000-0000-00002C0B0000}"/>
    <cellStyle name="Calculation 3 3 2 2 3" xfId="24614" xr:uid="{00000000-0005-0000-0000-00002D0B0000}"/>
    <cellStyle name="Calculation 3 3 2 2 3 2" xfId="24615" xr:uid="{00000000-0005-0000-0000-00002E0B0000}"/>
    <cellStyle name="Calculation 3 3 2 2 3 2 2" xfId="24616" xr:uid="{00000000-0005-0000-0000-00002F0B0000}"/>
    <cellStyle name="Calculation 3 3 2 2 3 3" xfId="24617" xr:uid="{00000000-0005-0000-0000-0000300B0000}"/>
    <cellStyle name="Calculation 3 3 2 2 4" xfId="24618" xr:uid="{00000000-0005-0000-0000-0000310B0000}"/>
    <cellStyle name="Calculation 3 3 2 2 4 2" xfId="24619" xr:uid="{00000000-0005-0000-0000-0000320B0000}"/>
    <cellStyle name="Calculation 3 3 2 2 5" xfId="24620" xr:uid="{00000000-0005-0000-0000-0000330B0000}"/>
    <cellStyle name="Calculation 3 3 2 3" xfId="2304" xr:uid="{00000000-0005-0000-0000-0000340B0000}"/>
    <cellStyle name="Calculation 3 3 2 3 2" xfId="2305" xr:uid="{00000000-0005-0000-0000-0000350B0000}"/>
    <cellStyle name="Calculation 3 3 2 3 2 2" xfId="24621" xr:uid="{00000000-0005-0000-0000-0000360B0000}"/>
    <cellStyle name="Calculation 3 3 2 3 2 2 2" xfId="24622" xr:uid="{00000000-0005-0000-0000-0000370B0000}"/>
    <cellStyle name="Calculation 3 3 2 3 2 3" xfId="24623" xr:uid="{00000000-0005-0000-0000-0000380B0000}"/>
    <cellStyle name="Calculation 3 3 2 3 2 3 2" xfId="24624" xr:uid="{00000000-0005-0000-0000-0000390B0000}"/>
    <cellStyle name="Calculation 3 3 2 3 2 4" xfId="24625" xr:uid="{00000000-0005-0000-0000-00003A0B0000}"/>
    <cellStyle name="Calculation 3 3 2 3 3" xfId="24626" xr:uid="{00000000-0005-0000-0000-00003B0B0000}"/>
    <cellStyle name="Calculation 3 3 2 3 3 2" xfId="24627" xr:uid="{00000000-0005-0000-0000-00003C0B0000}"/>
    <cellStyle name="Calculation 3 3 2 3 3 2 2" xfId="24628" xr:uid="{00000000-0005-0000-0000-00003D0B0000}"/>
    <cellStyle name="Calculation 3 3 2 3 3 3" xfId="24629" xr:uid="{00000000-0005-0000-0000-00003E0B0000}"/>
    <cellStyle name="Calculation 3 3 2 3 4" xfId="24630" xr:uid="{00000000-0005-0000-0000-00003F0B0000}"/>
    <cellStyle name="Calculation 3 3 2 3 4 2" xfId="24631" xr:uid="{00000000-0005-0000-0000-0000400B0000}"/>
    <cellStyle name="Calculation 3 3 2 3 5" xfId="24632" xr:uid="{00000000-0005-0000-0000-0000410B0000}"/>
    <cellStyle name="Calculation 3 3 2 4" xfId="24633" xr:uid="{00000000-0005-0000-0000-0000420B0000}"/>
    <cellStyle name="Calculation 3 3 2 4 2" xfId="24634" xr:uid="{00000000-0005-0000-0000-0000430B0000}"/>
    <cellStyle name="Calculation 3 3 2 4 2 2" xfId="24635" xr:uid="{00000000-0005-0000-0000-0000440B0000}"/>
    <cellStyle name="Calculation 3 3 2 4 3" xfId="24636" xr:uid="{00000000-0005-0000-0000-0000450B0000}"/>
    <cellStyle name="Calculation 3 3 2 4 3 2" xfId="24637" xr:uid="{00000000-0005-0000-0000-0000460B0000}"/>
    <cellStyle name="Calculation 3 3 2 4 4" xfId="24638" xr:uid="{00000000-0005-0000-0000-0000470B0000}"/>
    <cellStyle name="Calculation 3 3 2 5" xfId="24639" xr:uid="{00000000-0005-0000-0000-0000480B0000}"/>
    <cellStyle name="Calculation 3 3 2 5 2" xfId="24640" xr:uid="{00000000-0005-0000-0000-0000490B0000}"/>
    <cellStyle name="Calculation 3 3 2 5 2 2" xfId="24641" xr:uid="{00000000-0005-0000-0000-00004A0B0000}"/>
    <cellStyle name="Calculation 3 3 2 5 3" xfId="24642" xr:uid="{00000000-0005-0000-0000-00004B0B0000}"/>
    <cellStyle name="Calculation 3 3 2 6" xfId="24643" xr:uid="{00000000-0005-0000-0000-00004C0B0000}"/>
    <cellStyle name="Calculation 3 3 2 6 2" xfId="24644" xr:uid="{00000000-0005-0000-0000-00004D0B0000}"/>
    <cellStyle name="Calculation 3 3 2 6 3" xfId="24645" xr:uid="{00000000-0005-0000-0000-00004E0B0000}"/>
    <cellStyle name="Calculation 3 3 2 7" xfId="24646" xr:uid="{00000000-0005-0000-0000-00004F0B0000}"/>
    <cellStyle name="Calculation 3 3 2 7 2" xfId="24647" xr:uid="{00000000-0005-0000-0000-0000500B0000}"/>
    <cellStyle name="Calculation 3 3 2 8" xfId="24648" xr:uid="{00000000-0005-0000-0000-0000510B0000}"/>
    <cellStyle name="Calculation 3 3 3" xfId="2306" xr:uid="{00000000-0005-0000-0000-0000520B0000}"/>
    <cellStyle name="Calculation 3 3 3 2" xfId="2307" xr:uid="{00000000-0005-0000-0000-0000530B0000}"/>
    <cellStyle name="Calculation 3 3 3 2 2" xfId="2308" xr:uid="{00000000-0005-0000-0000-0000540B0000}"/>
    <cellStyle name="Calculation 3 3 3 2 2 2" xfId="24649" xr:uid="{00000000-0005-0000-0000-0000550B0000}"/>
    <cellStyle name="Calculation 3 3 3 2 2 2 2" xfId="24650" xr:uid="{00000000-0005-0000-0000-0000560B0000}"/>
    <cellStyle name="Calculation 3 3 3 2 2 3" xfId="24651" xr:uid="{00000000-0005-0000-0000-0000570B0000}"/>
    <cellStyle name="Calculation 3 3 3 2 2 3 2" xfId="24652" xr:uid="{00000000-0005-0000-0000-0000580B0000}"/>
    <cellStyle name="Calculation 3 3 3 2 2 4" xfId="24653" xr:uid="{00000000-0005-0000-0000-0000590B0000}"/>
    <cellStyle name="Calculation 3 3 3 2 3" xfId="2309" xr:uid="{00000000-0005-0000-0000-00005A0B0000}"/>
    <cellStyle name="Calculation 3 3 3 2 3 2" xfId="24654" xr:uid="{00000000-0005-0000-0000-00005B0B0000}"/>
    <cellStyle name="Calculation 3 3 3 2 3 2 2" xfId="24655" xr:uid="{00000000-0005-0000-0000-00005C0B0000}"/>
    <cellStyle name="Calculation 3 3 3 2 3 3" xfId="24656" xr:uid="{00000000-0005-0000-0000-00005D0B0000}"/>
    <cellStyle name="Calculation 3 3 3 2 4" xfId="24657" xr:uid="{00000000-0005-0000-0000-00005E0B0000}"/>
    <cellStyle name="Calculation 3 3 3 2 4 2" xfId="24658" xr:uid="{00000000-0005-0000-0000-00005F0B0000}"/>
    <cellStyle name="Calculation 3 3 3 2 5" xfId="24659" xr:uid="{00000000-0005-0000-0000-0000600B0000}"/>
    <cellStyle name="Calculation 3 3 3 3" xfId="2310" xr:uid="{00000000-0005-0000-0000-0000610B0000}"/>
    <cellStyle name="Calculation 3 3 3 3 2" xfId="24660" xr:uid="{00000000-0005-0000-0000-0000620B0000}"/>
    <cellStyle name="Calculation 3 3 3 3 2 2" xfId="24661" xr:uid="{00000000-0005-0000-0000-0000630B0000}"/>
    <cellStyle name="Calculation 3 3 3 3 2 2 2" xfId="24662" xr:uid="{00000000-0005-0000-0000-0000640B0000}"/>
    <cellStyle name="Calculation 3 3 3 3 2 3" xfId="24663" xr:uid="{00000000-0005-0000-0000-0000650B0000}"/>
    <cellStyle name="Calculation 3 3 3 3 2 3 2" xfId="24664" xr:uid="{00000000-0005-0000-0000-0000660B0000}"/>
    <cellStyle name="Calculation 3 3 3 3 2 4" xfId="24665" xr:uid="{00000000-0005-0000-0000-0000670B0000}"/>
    <cellStyle name="Calculation 3 3 3 3 3" xfId="24666" xr:uid="{00000000-0005-0000-0000-0000680B0000}"/>
    <cellStyle name="Calculation 3 3 3 3 3 2" xfId="24667" xr:uid="{00000000-0005-0000-0000-0000690B0000}"/>
    <cellStyle name="Calculation 3 3 3 3 3 2 2" xfId="24668" xr:uid="{00000000-0005-0000-0000-00006A0B0000}"/>
    <cellStyle name="Calculation 3 3 3 3 3 3" xfId="24669" xr:uid="{00000000-0005-0000-0000-00006B0B0000}"/>
    <cellStyle name="Calculation 3 3 3 3 4" xfId="24670" xr:uid="{00000000-0005-0000-0000-00006C0B0000}"/>
    <cellStyle name="Calculation 3 3 3 3 4 2" xfId="24671" xr:uid="{00000000-0005-0000-0000-00006D0B0000}"/>
    <cellStyle name="Calculation 3 3 3 3 5" xfId="24672" xr:uid="{00000000-0005-0000-0000-00006E0B0000}"/>
    <cellStyle name="Calculation 3 3 3 4" xfId="24673" xr:uid="{00000000-0005-0000-0000-00006F0B0000}"/>
    <cellStyle name="Calculation 3 3 3 4 2" xfId="24674" xr:uid="{00000000-0005-0000-0000-0000700B0000}"/>
    <cellStyle name="Calculation 3 3 3 4 2 2" xfId="24675" xr:uid="{00000000-0005-0000-0000-0000710B0000}"/>
    <cellStyle name="Calculation 3 3 3 4 3" xfId="24676" xr:uid="{00000000-0005-0000-0000-0000720B0000}"/>
    <cellStyle name="Calculation 3 3 3 4 3 2" xfId="24677" xr:uid="{00000000-0005-0000-0000-0000730B0000}"/>
    <cellStyle name="Calculation 3 3 3 4 4" xfId="24678" xr:uid="{00000000-0005-0000-0000-0000740B0000}"/>
    <cellStyle name="Calculation 3 3 3 5" xfId="24679" xr:uid="{00000000-0005-0000-0000-0000750B0000}"/>
    <cellStyle name="Calculation 3 3 3 5 2" xfId="24680" xr:uid="{00000000-0005-0000-0000-0000760B0000}"/>
    <cellStyle name="Calculation 3 3 3 5 2 2" xfId="24681" xr:uid="{00000000-0005-0000-0000-0000770B0000}"/>
    <cellStyle name="Calculation 3 3 3 5 3" xfId="24682" xr:uid="{00000000-0005-0000-0000-0000780B0000}"/>
    <cellStyle name="Calculation 3 3 3 6" xfId="24683" xr:uid="{00000000-0005-0000-0000-0000790B0000}"/>
    <cellStyle name="Calculation 3 3 3 6 2" xfId="24684" xr:uid="{00000000-0005-0000-0000-00007A0B0000}"/>
    <cellStyle name="Calculation 3 3 3 7" xfId="24685" xr:uid="{00000000-0005-0000-0000-00007B0B0000}"/>
    <cellStyle name="Calculation 3 3 4" xfId="2311" xr:uid="{00000000-0005-0000-0000-00007C0B0000}"/>
    <cellStyle name="Calculation 3 3 4 2" xfId="2312" xr:uid="{00000000-0005-0000-0000-00007D0B0000}"/>
    <cellStyle name="Calculation 3 3 4 2 2" xfId="24686" xr:uid="{00000000-0005-0000-0000-00007E0B0000}"/>
    <cellStyle name="Calculation 3 3 4 2 2 2" xfId="24687" xr:uid="{00000000-0005-0000-0000-00007F0B0000}"/>
    <cellStyle name="Calculation 3 3 4 2 3" xfId="24688" xr:uid="{00000000-0005-0000-0000-0000800B0000}"/>
    <cellStyle name="Calculation 3 3 4 2 3 2" xfId="24689" xr:uid="{00000000-0005-0000-0000-0000810B0000}"/>
    <cellStyle name="Calculation 3 3 4 2 4" xfId="24690" xr:uid="{00000000-0005-0000-0000-0000820B0000}"/>
    <cellStyle name="Calculation 3 3 4 3" xfId="24691" xr:uid="{00000000-0005-0000-0000-0000830B0000}"/>
    <cellStyle name="Calculation 3 3 4 3 2" xfId="24692" xr:uid="{00000000-0005-0000-0000-0000840B0000}"/>
    <cellStyle name="Calculation 3 3 4 3 2 2" xfId="24693" xr:uid="{00000000-0005-0000-0000-0000850B0000}"/>
    <cellStyle name="Calculation 3 3 4 3 3" xfId="24694" xr:uid="{00000000-0005-0000-0000-0000860B0000}"/>
    <cellStyle name="Calculation 3 3 4 4" xfId="24695" xr:uid="{00000000-0005-0000-0000-0000870B0000}"/>
    <cellStyle name="Calculation 3 3 4 4 2" xfId="24696" xr:uid="{00000000-0005-0000-0000-0000880B0000}"/>
    <cellStyle name="Calculation 3 3 4 5" xfId="24697" xr:uid="{00000000-0005-0000-0000-0000890B0000}"/>
    <cellStyle name="Calculation 3 3 5" xfId="2313" xr:uid="{00000000-0005-0000-0000-00008A0B0000}"/>
    <cellStyle name="Calculation 3 3 5 2" xfId="2314" xr:uid="{00000000-0005-0000-0000-00008B0B0000}"/>
    <cellStyle name="Calculation 3 3 5 2 2" xfId="24698" xr:uid="{00000000-0005-0000-0000-00008C0B0000}"/>
    <cellStyle name="Calculation 3 3 5 2 2 2" xfId="24699" xr:uid="{00000000-0005-0000-0000-00008D0B0000}"/>
    <cellStyle name="Calculation 3 3 5 2 3" xfId="24700" xr:uid="{00000000-0005-0000-0000-00008E0B0000}"/>
    <cellStyle name="Calculation 3 3 5 2 3 2" xfId="24701" xr:uid="{00000000-0005-0000-0000-00008F0B0000}"/>
    <cellStyle name="Calculation 3 3 5 2 4" xfId="24702" xr:uid="{00000000-0005-0000-0000-0000900B0000}"/>
    <cellStyle name="Calculation 3 3 5 3" xfId="24703" xr:uid="{00000000-0005-0000-0000-0000910B0000}"/>
    <cellStyle name="Calculation 3 3 5 3 2" xfId="24704" xr:uid="{00000000-0005-0000-0000-0000920B0000}"/>
    <cellStyle name="Calculation 3 3 5 3 2 2" xfId="24705" xr:uid="{00000000-0005-0000-0000-0000930B0000}"/>
    <cellStyle name="Calculation 3 3 5 3 3" xfId="24706" xr:uid="{00000000-0005-0000-0000-0000940B0000}"/>
    <cellStyle name="Calculation 3 3 5 4" xfId="24707" xr:uid="{00000000-0005-0000-0000-0000950B0000}"/>
    <cellStyle name="Calculation 3 3 5 4 2" xfId="24708" xr:uid="{00000000-0005-0000-0000-0000960B0000}"/>
    <cellStyle name="Calculation 3 3 5 5" xfId="24709" xr:uid="{00000000-0005-0000-0000-0000970B0000}"/>
    <cellStyle name="Calculation 3 3 6" xfId="24710" xr:uid="{00000000-0005-0000-0000-0000980B0000}"/>
    <cellStyle name="Calculation 3 3 6 2" xfId="24711" xr:uid="{00000000-0005-0000-0000-0000990B0000}"/>
    <cellStyle name="Calculation 3 3 6 2 2" xfId="24712" xr:uid="{00000000-0005-0000-0000-00009A0B0000}"/>
    <cellStyle name="Calculation 3 3 6 3" xfId="24713" xr:uid="{00000000-0005-0000-0000-00009B0B0000}"/>
    <cellStyle name="Calculation 3 3 6 3 2" xfId="24714" xr:uid="{00000000-0005-0000-0000-00009C0B0000}"/>
    <cellStyle name="Calculation 3 3 6 4" xfId="24715" xr:uid="{00000000-0005-0000-0000-00009D0B0000}"/>
    <cellStyle name="Calculation 3 3 7" xfId="24716" xr:uid="{00000000-0005-0000-0000-00009E0B0000}"/>
    <cellStyle name="Calculation 3 3 7 2" xfId="24717" xr:uid="{00000000-0005-0000-0000-00009F0B0000}"/>
    <cellStyle name="Calculation 3 3 7 2 2" xfId="24718" xr:uid="{00000000-0005-0000-0000-0000A00B0000}"/>
    <cellStyle name="Calculation 3 3 7 3" xfId="24719" xr:uid="{00000000-0005-0000-0000-0000A10B0000}"/>
    <cellStyle name="Calculation 3 3 8" xfId="24720" xr:uid="{00000000-0005-0000-0000-0000A20B0000}"/>
    <cellStyle name="Calculation 3 3 8 2" xfId="24721" xr:uid="{00000000-0005-0000-0000-0000A30B0000}"/>
    <cellStyle name="Calculation 3 3 8 3" xfId="24722" xr:uid="{00000000-0005-0000-0000-0000A40B0000}"/>
    <cellStyle name="Calculation 3 3 9" xfId="24723" xr:uid="{00000000-0005-0000-0000-0000A50B0000}"/>
    <cellStyle name="Calculation 3 3 9 2" xfId="24724" xr:uid="{00000000-0005-0000-0000-0000A60B0000}"/>
    <cellStyle name="Calculation 3 4" xfId="2315" xr:uid="{00000000-0005-0000-0000-0000A70B0000}"/>
    <cellStyle name="Calculation 3 4 10" xfId="24725" xr:uid="{00000000-0005-0000-0000-0000A80B0000}"/>
    <cellStyle name="Calculation 3 4 2" xfId="2316" xr:uid="{00000000-0005-0000-0000-0000A90B0000}"/>
    <cellStyle name="Calculation 3 4 2 2" xfId="2317" xr:uid="{00000000-0005-0000-0000-0000AA0B0000}"/>
    <cellStyle name="Calculation 3 4 2 2 2" xfId="2318" xr:uid="{00000000-0005-0000-0000-0000AB0B0000}"/>
    <cellStyle name="Calculation 3 4 2 2 2 2" xfId="24726" xr:uid="{00000000-0005-0000-0000-0000AC0B0000}"/>
    <cellStyle name="Calculation 3 4 2 2 2 2 2" xfId="24727" xr:uid="{00000000-0005-0000-0000-0000AD0B0000}"/>
    <cellStyle name="Calculation 3 4 2 2 2 3" xfId="24728" xr:uid="{00000000-0005-0000-0000-0000AE0B0000}"/>
    <cellStyle name="Calculation 3 4 2 2 2 3 2" xfId="24729" xr:uid="{00000000-0005-0000-0000-0000AF0B0000}"/>
    <cellStyle name="Calculation 3 4 2 2 2 4" xfId="24730" xr:uid="{00000000-0005-0000-0000-0000B00B0000}"/>
    <cellStyle name="Calculation 3 4 2 2 3" xfId="24731" xr:uid="{00000000-0005-0000-0000-0000B10B0000}"/>
    <cellStyle name="Calculation 3 4 2 2 3 2" xfId="24732" xr:uid="{00000000-0005-0000-0000-0000B20B0000}"/>
    <cellStyle name="Calculation 3 4 2 2 3 2 2" xfId="24733" xr:uid="{00000000-0005-0000-0000-0000B30B0000}"/>
    <cellStyle name="Calculation 3 4 2 2 3 3" xfId="24734" xr:uid="{00000000-0005-0000-0000-0000B40B0000}"/>
    <cellStyle name="Calculation 3 4 2 2 4" xfId="24735" xr:uid="{00000000-0005-0000-0000-0000B50B0000}"/>
    <cellStyle name="Calculation 3 4 2 2 4 2" xfId="24736" xr:uid="{00000000-0005-0000-0000-0000B60B0000}"/>
    <cellStyle name="Calculation 3 4 2 2 5" xfId="24737" xr:uid="{00000000-0005-0000-0000-0000B70B0000}"/>
    <cellStyle name="Calculation 3 4 2 3" xfId="2319" xr:uid="{00000000-0005-0000-0000-0000B80B0000}"/>
    <cellStyle name="Calculation 3 4 2 3 2" xfId="2320" xr:uid="{00000000-0005-0000-0000-0000B90B0000}"/>
    <cellStyle name="Calculation 3 4 2 3 2 2" xfId="24738" xr:uid="{00000000-0005-0000-0000-0000BA0B0000}"/>
    <cellStyle name="Calculation 3 4 2 3 2 2 2" xfId="24739" xr:uid="{00000000-0005-0000-0000-0000BB0B0000}"/>
    <cellStyle name="Calculation 3 4 2 3 2 3" xfId="24740" xr:uid="{00000000-0005-0000-0000-0000BC0B0000}"/>
    <cellStyle name="Calculation 3 4 2 3 2 3 2" xfId="24741" xr:uid="{00000000-0005-0000-0000-0000BD0B0000}"/>
    <cellStyle name="Calculation 3 4 2 3 2 4" xfId="24742" xr:uid="{00000000-0005-0000-0000-0000BE0B0000}"/>
    <cellStyle name="Calculation 3 4 2 3 3" xfId="24743" xr:uid="{00000000-0005-0000-0000-0000BF0B0000}"/>
    <cellStyle name="Calculation 3 4 2 3 3 2" xfId="24744" xr:uid="{00000000-0005-0000-0000-0000C00B0000}"/>
    <cellStyle name="Calculation 3 4 2 3 3 2 2" xfId="24745" xr:uid="{00000000-0005-0000-0000-0000C10B0000}"/>
    <cellStyle name="Calculation 3 4 2 3 3 3" xfId="24746" xr:uid="{00000000-0005-0000-0000-0000C20B0000}"/>
    <cellStyle name="Calculation 3 4 2 3 4" xfId="24747" xr:uid="{00000000-0005-0000-0000-0000C30B0000}"/>
    <cellStyle name="Calculation 3 4 2 3 4 2" xfId="24748" xr:uid="{00000000-0005-0000-0000-0000C40B0000}"/>
    <cellStyle name="Calculation 3 4 2 3 5" xfId="24749" xr:uid="{00000000-0005-0000-0000-0000C50B0000}"/>
    <cellStyle name="Calculation 3 4 2 4" xfId="24750" xr:uid="{00000000-0005-0000-0000-0000C60B0000}"/>
    <cellStyle name="Calculation 3 4 2 4 2" xfId="24751" xr:uid="{00000000-0005-0000-0000-0000C70B0000}"/>
    <cellStyle name="Calculation 3 4 2 4 2 2" xfId="24752" xr:uid="{00000000-0005-0000-0000-0000C80B0000}"/>
    <cellStyle name="Calculation 3 4 2 4 3" xfId="24753" xr:uid="{00000000-0005-0000-0000-0000C90B0000}"/>
    <cellStyle name="Calculation 3 4 2 4 3 2" xfId="24754" xr:uid="{00000000-0005-0000-0000-0000CA0B0000}"/>
    <cellStyle name="Calculation 3 4 2 4 4" xfId="24755" xr:uid="{00000000-0005-0000-0000-0000CB0B0000}"/>
    <cellStyle name="Calculation 3 4 2 5" xfId="24756" xr:uid="{00000000-0005-0000-0000-0000CC0B0000}"/>
    <cellStyle name="Calculation 3 4 2 5 2" xfId="24757" xr:uid="{00000000-0005-0000-0000-0000CD0B0000}"/>
    <cellStyle name="Calculation 3 4 2 5 2 2" xfId="24758" xr:uid="{00000000-0005-0000-0000-0000CE0B0000}"/>
    <cellStyle name="Calculation 3 4 2 5 3" xfId="24759" xr:uid="{00000000-0005-0000-0000-0000CF0B0000}"/>
    <cellStyle name="Calculation 3 4 2 6" xfId="24760" xr:uid="{00000000-0005-0000-0000-0000D00B0000}"/>
    <cellStyle name="Calculation 3 4 2 6 2" xfId="24761" xr:uid="{00000000-0005-0000-0000-0000D10B0000}"/>
    <cellStyle name="Calculation 3 4 2 6 3" xfId="24762" xr:uid="{00000000-0005-0000-0000-0000D20B0000}"/>
    <cellStyle name="Calculation 3 4 2 7" xfId="24763" xr:uid="{00000000-0005-0000-0000-0000D30B0000}"/>
    <cellStyle name="Calculation 3 4 2 7 2" xfId="24764" xr:uid="{00000000-0005-0000-0000-0000D40B0000}"/>
    <cellStyle name="Calculation 3 4 2 8" xfId="24765" xr:uid="{00000000-0005-0000-0000-0000D50B0000}"/>
    <cellStyle name="Calculation 3 4 3" xfId="2321" xr:uid="{00000000-0005-0000-0000-0000D60B0000}"/>
    <cellStyle name="Calculation 3 4 3 2" xfId="2322" xr:uid="{00000000-0005-0000-0000-0000D70B0000}"/>
    <cellStyle name="Calculation 3 4 3 2 2" xfId="2323" xr:uid="{00000000-0005-0000-0000-0000D80B0000}"/>
    <cellStyle name="Calculation 3 4 3 2 2 2" xfId="24766" xr:uid="{00000000-0005-0000-0000-0000D90B0000}"/>
    <cellStyle name="Calculation 3 4 3 2 2 2 2" xfId="24767" xr:uid="{00000000-0005-0000-0000-0000DA0B0000}"/>
    <cellStyle name="Calculation 3 4 3 2 2 3" xfId="24768" xr:uid="{00000000-0005-0000-0000-0000DB0B0000}"/>
    <cellStyle name="Calculation 3 4 3 2 2 3 2" xfId="24769" xr:uid="{00000000-0005-0000-0000-0000DC0B0000}"/>
    <cellStyle name="Calculation 3 4 3 2 2 4" xfId="24770" xr:uid="{00000000-0005-0000-0000-0000DD0B0000}"/>
    <cellStyle name="Calculation 3 4 3 2 3" xfId="2324" xr:uid="{00000000-0005-0000-0000-0000DE0B0000}"/>
    <cellStyle name="Calculation 3 4 3 2 3 2" xfId="24771" xr:uid="{00000000-0005-0000-0000-0000DF0B0000}"/>
    <cellStyle name="Calculation 3 4 3 2 3 2 2" xfId="24772" xr:uid="{00000000-0005-0000-0000-0000E00B0000}"/>
    <cellStyle name="Calculation 3 4 3 2 3 3" xfId="24773" xr:uid="{00000000-0005-0000-0000-0000E10B0000}"/>
    <cellStyle name="Calculation 3 4 3 2 4" xfId="24774" xr:uid="{00000000-0005-0000-0000-0000E20B0000}"/>
    <cellStyle name="Calculation 3 4 3 2 4 2" xfId="24775" xr:uid="{00000000-0005-0000-0000-0000E30B0000}"/>
    <cellStyle name="Calculation 3 4 3 2 5" xfId="24776" xr:uid="{00000000-0005-0000-0000-0000E40B0000}"/>
    <cellStyle name="Calculation 3 4 3 3" xfId="2325" xr:uid="{00000000-0005-0000-0000-0000E50B0000}"/>
    <cellStyle name="Calculation 3 4 3 3 2" xfId="24777" xr:uid="{00000000-0005-0000-0000-0000E60B0000}"/>
    <cellStyle name="Calculation 3 4 3 3 2 2" xfId="24778" xr:uid="{00000000-0005-0000-0000-0000E70B0000}"/>
    <cellStyle name="Calculation 3 4 3 3 2 2 2" xfId="24779" xr:uid="{00000000-0005-0000-0000-0000E80B0000}"/>
    <cellStyle name="Calculation 3 4 3 3 2 3" xfId="24780" xr:uid="{00000000-0005-0000-0000-0000E90B0000}"/>
    <cellStyle name="Calculation 3 4 3 3 2 3 2" xfId="24781" xr:uid="{00000000-0005-0000-0000-0000EA0B0000}"/>
    <cellStyle name="Calculation 3 4 3 3 2 4" xfId="24782" xr:uid="{00000000-0005-0000-0000-0000EB0B0000}"/>
    <cellStyle name="Calculation 3 4 3 3 3" xfId="24783" xr:uid="{00000000-0005-0000-0000-0000EC0B0000}"/>
    <cellStyle name="Calculation 3 4 3 3 3 2" xfId="24784" xr:uid="{00000000-0005-0000-0000-0000ED0B0000}"/>
    <cellStyle name="Calculation 3 4 3 3 3 2 2" xfId="24785" xr:uid="{00000000-0005-0000-0000-0000EE0B0000}"/>
    <cellStyle name="Calculation 3 4 3 3 3 3" xfId="24786" xr:uid="{00000000-0005-0000-0000-0000EF0B0000}"/>
    <cellStyle name="Calculation 3 4 3 3 4" xfId="24787" xr:uid="{00000000-0005-0000-0000-0000F00B0000}"/>
    <cellStyle name="Calculation 3 4 3 3 4 2" xfId="24788" xr:uid="{00000000-0005-0000-0000-0000F10B0000}"/>
    <cellStyle name="Calculation 3 4 3 3 5" xfId="24789" xr:uid="{00000000-0005-0000-0000-0000F20B0000}"/>
    <cellStyle name="Calculation 3 4 3 4" xfId="24790" xr:uid="{00000000-0005-0000-0000-0000F30B0000}"/>
    <cellStyle name="Calculation 3 4 3 4 2" xfId="24791" xr:uid="{00000000-0005-0000-0000-0000F40B0000}"/>
    <cellStyle name="Calculation 3 4 3 4 2 2" xfId="24792" xr:uid="{00000000-0005-0000-0000-0000F50B0000}"/>
    <cellStyle name="Calculation 3 4 3 4 3" xfId="24793" xr:uid="{00000000-0005-0000-0000-0000F60B0000}"/>
    <cellStyle name="Calculation 3 4 3 4 3 2" xfId="24794" xr:uid="{00000000-0005-0000-0000-0000F70B0000}"/>
    <cellStyle name="Calculation 3 4 3 4 4" xfId="24795" xr:uid="{00000000-0005-0000-0000-0000F80B0000}"/>
    <cellStyle name="Calculation 3 4 3 5" xfId="24796" xr:uid="{00000000-0005-0000-0000-0000F90B0000}"/>
    <cellStyle name="Calculation 3 4 3 5 2" xfId="24797" xr:uid="{00000000-0005-0000-0000-0000FA0B0000}"/>
    <cellStyle name="Calculation 3 4 3 5 2 2" xfId="24798" xr:uid="{00000000-0005-0000-0000-0000FB0B0000}"/>
    <cellStyle name="Calculation 3 4 3 5 3" xfId="24799" xr:uid="{00000000-0005-0000-0000-0000FC0B0000}"/>
    <cellStyle name="Calculation 3 4 3 6" xfId="24800" xr:uid="{00000000-0005-0000-0000-0000FD0B0000}"/>
    <cellStyle name="Calculation 3 4 3 6 2" xfId="24801" xr:uid="{00000000-0005-0000-0000-0000FE0B0000}"/>
    <cellStyle name="Calculation 3 4 3 7" xfId="24802" xr:uid="{00000000-0005-0000-0000-0000FF0B0000}"/>
    <cellStyle name="Calculation 3 4 4" xfId="2326" xr:uid="{00000000-0005-0000-0000-0000000C0000}"/>
    <cellStyle name="Calculation 3 4 4 2" xfId="2327" xr:uid="{00000000-0005-0000-0000-0000010C0000}"/>
    <cellStyle name="Calculation 3 4 4 2 2" xfId="24803" xr:uid="{00000000-0005-0000-0000-0000020C0000}"/>
    <cellStyle name="Calculation 3 4 4 2 2 2" xfId="24804" xr:uid="{00000000-0005-0000-0000-0000030C0000}"/>
    <cellStyle name="Calculation 3 4 4 2 3" xfId="24805" xr:uid="{00000000-0005-0000-0000-0000040C0000}"/>
    <cellStyle name="Calculation 3 4 4 2 3 2" xfId="24806" xr:uid="{00000000-0005-0000-0000-0000050C0000}"/>
    <cellStyle name="Calculation 3 4 4 2 4" xfId="24807" xr:uid="{00000000-0005-0000-0000-0000060C0000}"/>
    <cellStyle name="Calculation 3 4 4 3" xfId="24808" xr:uid="{00000000-0005-0000-0000-0000070C0000}"/>
    <cellStyle name="Calculation 3 4 4 3 2" xfId="24809" xr:uid="{00000000-0005-0000-0000-0000080C0000}"/>
    <cellStyle name="Calculation 3 4 4 3 2 2" xfId="24810" xr:uid="{00000000-0005-0000-0000-0000090C0000}"/>
    <cellStyle name="Calculation 3 4 4 3 3" xfId="24811" xr:uid="{00000000-0005-0000-0000-00000A0C0000}"/>
    <cellStyle name="Calculation 3 4 4 4" xfId="24812" xr:uid="{00000000-0005-0000-0000-00000B0C0000}"/>
    <cellStyle name="Calculation 3 4 4 4 2" xfId="24813" xr:uid="{00000000-0005-0000-0000-00000C0C0000}"/>
    <cellStyle name="Calculation 3 4 4 5" xfId="24814" xr:uid="{00000000-0005-0000-0000-00000D0C0000}"/>
    <cellStyle name="Calculation 3 4 5" xfId="2328" xr:uid="{00000000-0005-0000-0000-00000E0C0000}"/>
    <cellStyle name="Calculation 3 4 5 2" xfId="2329" xr:uid="{00000000-0005-0000-0000-00000F0C0000}"/>
    <cellStyle name="Calculation 3 4 5 2 2" xfId="24815" xr:uid="{00000000-0005-0000-0000-0000100C0000}"/>
    <cellStyle name="Calculation 3 4 5 2 2 2" xfId="24816" xr:uid="{00000000-0005-0000-0000-0000110C0000}"/>
    <cellStyle name="Calculation 3 4 5 2 3" xfId="24817" xr:uid="{00000000-0005-0000-0000-0000120C0000}"/>
    <cellStyle name="Calculation 3 4 5 2 3 2" xfId="24818" xr:uid="{00000000-0005-0000-0000-0000130C0000}"/>
    <cellStyle name="Calculation 3 4 5 2 4" xfId="24819" xr:uid="{00000000-0005-0000-0000-0000140C0000}"/>
    <cellStyle name="Calculation 3 4 5 3" xfId="24820" xr:uid="{00000000-0005-0000-0000-0000150C0000}"/>
    <cellStyle name="Calculation 3 4 5 3 2" xfId="24821" xr:uid="{00000000-0005-0000-0000-0000160C0000}"/>
    <cellStyle name="Calculation 3 4 5 3 2 2" xfId="24822" xr:uid="{00000000-0005-0000-0000-0000170C0000}"/>
    <cellStyle name="Calculation 3 4 5 3 3" xfId="24823" xr:uid="{00000000-0005-0000-0000-0000180C0000}"/>
    <cellStyle name="Calculation 3 4 5 4" xfId="24824" xr:uid="{00000000-0005-0000-0000-0000190C0000}"/>
    <cellStyle name="Calculation 3 4 5 4 2" xfId="24825" xr:uid="{00000000-0005-0000-0000-00001A0C0000}"/>
    <cellStyle name="Calculation 3 4 5 5" xfId="24826" xr:uid="{00000000-0005-0000-0000-00001B0C0000}"/>
    <cellStyle name="Calculation 3 4 6" xfId="24827" xr:uid="{00000000-0005-0000-0000-00001C0C0000}"/>
    <cellStyle name="Calculation 3 4 6 2" xfId="24828" xr:uid="{00000000-0005-0000-0000-00001D0C0000}"/>
    <cellStyle name="Calculation 3 4 6 2 2" xfId="24829" xr:uid="{00000000-0005-0000-0000-00001E0C0000}"/>
    <cellStyle name="Calculation 3 4 6 3" xfId="24830" xr:uid="{00000000-0005-0000-0000-00001F0C0000}"/>
    <cellStyle name="Calculation 3 4 6 3 2" xfId="24831" xr:uid="{00000000-0005-0000-0000-0000200C0000}"/>
    <cellStyle name="Calculation 3 4 6 4" xfId="24832" xr:uid="{00000000-0005-0000-0000-0000210C0000}"/>
    <cellStyle name="Calculation 3 4 7" xfId="24833" xr:uid="{00000000-0005-0000-0000-0000220C0000}"/>
    <cellStyle name="Calculation 3 4 7 2" xfId="24834" xr:uid="{00000000-0005-0000-0000-0000230C0000}"/>
    <cellStyle name="Calculation 3 4 7 2 2" xfId="24835" xr:uid="{00000000-0005-0000-0000-0000240C0000}"/>
    <cellStyle name="Calculation 3 4 7 3" xfId="24836" xr:uid="{00000000-0005-0000-0000-0000250C0000}"/>
    <cellStyle name="Calculation 3 4 8" xfId="24837" xr:uid="{00000000-0005-0000-0000-0000260C0000}"/>
    <cellStyle name="Calculation 3 4 8 2" xfId="24838" xr:uid="{00000000-0005-0000-0000-0000270C0000}"/>
    <cellStyle name="Calculation 3 4 8 3" xfId="24839" xr:uid="{00000000-0005-0000-0000-0000280C0000}"/>
    <cellStyle name="Calculation 3 4 9" xfId="24840" xr:uid="{00000000-0005-0000-0000-0000290C0000}"/>
    <cellStyle name="Calculation 3 4 9 2" xfId="24841" xr:uid="{00000000-0005-0000-0000-00002A0C0000}"/>
    <cellStyle name="Calculation 3 5" xfId="2330" xr:uid="{00000000-0005-0000-0000-00002B0C0000}"/>
    <cellStyle name="Calculation 3 5 2" xfId="2331" xr:uid="{00000000-0005-0000-0000-00002C0C0000}"/>
    <cellStyle name="Calculation 3 5 2 2" xfId="2332" xr:uid="{00000000-0005-0000-0000-00002D0C0000}"/>
    <cellStyle name="Calculation 3 5 2 2 2" xfId="2333" xr:uid="{00000000-0005-0000-0000-00002E0C0000}"/>
    <cellStyle name="Calculation 3 5 2 2 2 2" xfId="24842" xr:uid="{00000000-0005-0000-0000-00002F0C0000}"/>
    <cellStyle name="Calculation 3 5 2 2 3" xfId="24843" xr:uid="{00000000-0005-0000-0000-0000300C0000}"/>
    <cellStyle name="Calculation 3 5 2 2 3 2" xfId="24844" xr:uid="{00000000-0005-0000-0000-0000310C0000}"/>
    <cellStyle name="Calculation 3 5 2 2 4" xfId="24845" xr:uid="{00000000-0005-0000-0000-0000320C0000}"/>
    <cellStyle name="Calculation 3 5 2 3" xfId="2334" xr:uid="{00000000-0005-0000-0000-0000330C0000}"/>
    <cellStyle name="Calculation 3 5 2 3 2" xfId="2335" xr:uid="{00000000-0005-0000-0000-0000340C0000}"/>
    <cellStyle name="Calculation 3 5 2 3 2 2" xfId="24846" xr:uid="{00000000-0005-0000-0000-0000350C0000}"/>
    <cellStyle name="Calculation 3 5 2 3 3" xfId="24847" xr:uid="{00000000-0005-0000-0000-0000360C0000}"/>
    <cellStyle name="Calculation 3 5 2 4" xfId="24848" xr:uid="{00000000-0005-0000-0000-0000370C0000}"/>
    <cellStyle name="Calculation 3 5 2 4 2" xfId="24849" xr:uid="{00000000-0005-0000-0000-0000380C0000}"/>
    <cellStyle name="Calculation 3 5 2 4 3" xfId="24850" xr:uid="{00000000-0005-0000-0000-0000390C0000}"/>
    <cellStyle name="Calculation 3 5 2 5" xfId="24851" xr:uid="{00000000-0005-0000-0000-00003A0C0000}"/>
    <cellStyle name="Calculation 3 5 2 5 2" xfId="24852" xr:uid="{00000000-0005-0000-0000-00003B0C0000}"/>
    <cellStyle name="Calculation 3 5 2 6" xfId="24853" xr:uid="{00000000-0005-0000-0000-00003C0C0000}"/>
    <cellStyle name="Calculation 3 5 3" xfId="2336" xr:uid="{00000000-0005-0000-0000-00003D0C0000}"/>
    <cellStyle name="Calculation 3 5 3 2" xfId="2337" xr:uid="{00000000-0005-0000-0000-00003E0C0000}"/>
    <cellStyle name="Calculation 3 5 3 2 2" xfId="2338" xr:uid="{00000000-0005-0000-0000-00003F0C0000}"/>
    <cellStyle name="Calculation 3 5 3 2 2 2" xfId="24854" xr:uid="{00000000-0005-0000-0000-0000400C0000}"/>
    <cellStyle name="Calculation 3 5 3 2 3" xfId="2339" xr:uid="{00000000-0005-0000-0000-0000410C0000}"/>
    <cellStyle name="Calculation 3 5 3 2 3 2" xfId="24855" xr:uid="{00000000-0005-0000-0000-0000420C0000}"/>
    <cellStyle name="Calculation 3 5 3 2 4" xfId="24856" xr:uid="{00000000-0005-0000-0000-0000430C0000}"/>
    <cellStyle name="Calculation 3 5 3 3" xfId="2340" xr:uid="{00000000-0005-0000-0000-0000440C0000}"/>
    <cellStyle name="Calculation 3 5 3 3 2" xfId="24857" xr:uid="{00000000-0005-0000-0000-0000450C0000}"/>
    <cellStyle name="Calculation 3 5 3 3 2 2" xfId="24858" xr:uid="{00000000-0005-0000-0000-0000460C0000}"/>
    <cellStyle name="Calculation 3 5 3 3 3" xfId="24859" xr:uid="{00000000-0005-0000-0000-0000470C0000}"/>
    <cellStyle name="Calculation 3 5 3 4" xfId="24860" xr:uid="{00000000-0005-0000-0000-0000480C0000}"/>
    <cellStyle name="Calculation 3 5 3 4 2" xfId="24861" xr:uid="{00000000-0005-0000-0000-0000490C0000}"/>
    <cellStyle name="Calculation 3 5 3 5" xfId="24862" xr:uid="{00000000-0005-0000-0000-00004A0C0000}"/>
    <cellStyle name="Calculation 3 5 4" xfId="2341" xr:uid="{00000000-0005-0000-0000-00004B0C0000}"/>
    <cellStyle name="Calculation 3 5 4 2" xfId="2342" xr:uid="{00000000-0005-0000-0000-00004C0C0000}"/>
    <cellStyle name="Calculation 3 5 4 2 2" xfId="24863" xr:uid="{00000000-0005-0000-0000-00004D0C0000}"/>
    <cellStyle name="Calculation 3 5 4 3" xfId="24864" xr:uid="{00000000-0005-0000-0000-00004E0C0000}"/>
    <cellStyle name="Calculation 3 5 4 3 2" xfId="24865" xr:uid="{00000000-0005-0000-0000-00004F0C0000}"/>
    <cellStyle name="Calculation 3 5 4 4" xfId="24866" xr:uid="{00000000-0005-0000-0000-0000500C0000}"/>
    <cellStyle name="Calculation 3 5 5" xfId="2343" xr:uid="{00000000-0005-0000-0000-0000510C0000}"/>
    <cellStyle name="Calculation 3 5 5 2" xfId="2344" xr:uid="{00000000-0005-0000-0000-0000520C0000}"/>
    <cellStyle name="Calculation 3 5 5 2 2" xfId="24867" xr:uid="{00000000-0005-0000-0000-0000530C0000}"/>
    <cellStyle name="Calculation 3 5 5 3" xfId="24868" xr:uid="{00000000-0005-0000-0000-0000540C0000}"/>
    <cellStyle name="Calculation 3 5 6" xfId="24869" xr:uid="{00000000-0005-0000-0000-0000550C0000}"/>
    <cellStyle name="Calculation 3 5 6 2" xfId="24870" xr:uid="{00000000-0005-0000-0000-0000560C0000}"/>
    <cellStyle name="Calculation 3 5 6 3" xfId="24871" xr:uid="{00000000-0005-0000-0000-0000570C0000}"/>
    <cellStyle name="Calculation 3 5 7" xfId="24872" xr:uid="{00000000-0005-0000-0000-0000580C0000}"/>
    <cellStyle name="Calculation 3 5 7 2" xfId="24873" xr:uid="{00000000-0005-0000-0000-0000590C0000}"/>
    <cellStyle name="Calculation 3 5 8" xfId="24874" xr:uid="{00000000-0005-0000-0000-00005A0C0000}"/>
    <cellStyle name="Calculation 3 6" xfId="2345" xr:uid="{00000000-0005-0000-0000-00005B0C0000}"/>
    <cellStyle name="Calculation 3 6 2" xfId="2346" xr:uid="{00000000-0005-0000-0000-00005C0C0000}"/>
    <cellStyle name="Calculation 3 6 2 2" xfId="2347" xr:uid="{00000000-0005-0000-0000-00005D0C0000}"/>
    <cellStyle name="Calculation 3 6 2 2 2" xfId="2348" xr:uid="{00000000-0005-0000-0000-00005E0C0000}"/>
    <cellStyle name="Calculation 3 6 2 2 2 2" xfId="24875" xr:uid="{00000000-0005-0000-0000-00005F0C0000}"/>
    <cellStyle name="Calculation 3 6 2 2 3" xfId="24876" xr:uid="{00000000-0005-0000-0000-0000600C0000}"/>
    <cellStyle name="Calculation 3 6 2 2 3 2" xfId="24877" xr:uid="{00000000-0005-0000-0000-0000610C0000}"/>
    <cellStyle name="Calculation 3 6 2 2 4" xfId="24878" xr:uid="{00000000-0005-0000-0000-0000620C0000}"/>
    <cellStyle name="Calculation 3 6 2 3" xfId="2349" xr:uid="{00000000-0005-0000-0000-0000630C0000}"/>
    <cellStyle name="Calculation 3 6 2 3 2" xfId="2350" xr:uid="{00000000-0005-0000-0000-0000640C0000}"/>
    <cellStyle name="Calculation 3 6 2 3 2 2" xfId="24879" xr:uid="{00000000-0005-0000-0000-0000650C0000}"/>
    <cellStyle name="Calculation 3 6 2 3 3" xfId="24880" xr:uid="{00000000-0005-0000-0000-0000660C0000}"/>
    <cellStyle name="Calculation 3 6 2 4" xfId="24881" xr:uid="{00000000-0005-0000-0000-0000670C0000}"/>
    <cellStyle name="Calculation 3 6 2 4 2" xfId="24882" xr:uid="{00000000-0005-0000-0000-0000680C0000}"/>
    <cellStyle name="Calculation 3 6 2 5" xfId="24883" xr:uid="{00000000-0005-0000-0000-0000690C0000}"/>
    <cellStyle name="Calculation 3 6 3" xfId="2351" xr:uid="{00000000-0005-0000-0000-00006A0C0000}"/>
    <cellStyle name="Calculation 3 6 3 2" xfId="2352" xr:uid="{00000000-0005-0000-0000-00006B0C0000}"/>
    <cellStyle name="Calculation 3 6 3 2 2" xfId="2353" xr:uid="{00000000-0005-0000-0000-00006C0C0000}"/>
    <cellStyle name="Calculation 3 6 3 2 2 2" xfId="24884" xr:uid="{00000000-0005-0000-0000-00006D0C0000}"/>
    <cellStyle name="Calculation 3 6 3 2 3" xfId="2354" xr:uid="{00000000-0005-0000-0000-00006E0C0000}"/>
    <cellStyle name="Calculation 3 6 3 2 3 2" xfId="24885" xr:uid="{00000000-0005-0000-0000-00006F0C0000}"/>
    <cellStyle name="Calculation 3 6 3 2 4" xfId="24886" xr:uid="{00000000-0005-0000-0000-0000700C0000}"/>
    <cellStyle name="Calculation 3 6 3 3" xfId="2355" xr:uid="{00000000-0005-0000-0000-0000710C0000}"/>
    <cellStyle name="Calculation 3 6 3 3 2" xfId="24887" xr:uid="{00000000-0005-0000-0000-0000720C0000}"/>
    <cellStyle name="Calculation 3 6 3 3 2 2" xfId="24888" xr:uid="{00000000-0005-0000-0000-0000730C0000}"/>
    <cellStyle name="Calculation 3 6 3 3 3" xfId="24889" xr:uid="{00000000-0005-0000-0000-0000740C0000}"/>
    <cellStyle name="Calculation 3 6 3 4" xfId="24890" xr:uid="{00000000-0005-0000-0000-0000750C0000}"/>
    <cellStyle name="Calculation 3 6 3 4 2" xfId="24891" xr:uid="{00000000-0005-0000-0000-0000760C0000}"/>
    <cellStyle name="Calculation 3 6 3 5" xfId="24892" xr:uid="{00000000-0005-0000-0000-0000770C0000}"/>
    <cellStyle name="Calculation 3 6 4" xfId="2356" xr:uid="{00000000-0005-0000-0000-0000780C0000}"/>
    <cellStyle name="Calculation 3 6 4 2" xfId="2357" xr:uid="{00000000-0005-0000-0000-0000790C0000}"/>
    <cellStyle name="Calculation 3 6 4 2 2" xfId="24893" xr:uid="{00000000-0005-0000-0000-00007A0C0000}"/>
    <cellStyle name="Calculation 3 6 4 3" xfId="24894" xr:uid="{00000000-0005-0000-0000-00007B0C0000}"/>
    <cellStyle name="Calculation 3 6 4 3 2" xfId="24895" xr:uid="{00000000-0005-0000-0000-00007C0C0000}"/>
    <cellStyle name="Calculation 3 6 4 4" xfId="24896" xr:uid="{00000000-0005-0000-0000-00007D0C0000}"/>
    <cellStyle name="Calculation 3 6 5" xfId="2358" xr:uid="{00000000-0005-0000-0000-00007E0C0000}"/>
    <cellStyle name="Calculation 3 6 5 2" xfId="2359" xr:uid="{00000000-0005-0000-0000-00007F0C0000}"/>
    <cellStyle name="Calculation 3 6 5 2 2" xfId="24897" xr:uid="{00000000-0005-0000-0000-0000800C0000}"/>
    <cellStyle name="Calculation 3 6 5 3" xfId="24898" xr:uid="{00000000-0005-0000-0000-0000810C0000}"/>
    <cellStyle name="Calculation 3 6 6" xfId="24899" xr:uid="{00000000-0005-0000-0000-0000820C0000}"/>
    <cellStyle name="Calculation 3 6 6 2" xfId="24900" xr:uid="{00000000-0005-0000-0000-0000830C0000}"/>
    <cellStyle name="Calculation 3 6 6 3" xfId="24901" xr:uid="{00000000-0005-0000-0000-0000840C0000}"/>
    <cellStyle name="Calculation 3 6 7" xfId="24902" xr:uid="{00000000-0005-0000-0000-0000850C0000}"/>
    <cellStyle name="Calculation 3 6 7 2" xfId="24903" xr:uid="{00000000-0005-0000-0000-0000860C0000}"/>
    <cellStyle name="Calculation 3 6 8" xfId="24904" xr:uid="{00000000-0005-0000-0000-0000870C0000}"/>
    <cellStyle name="Calculation 3 7" xfId="2360" xr:uid="{00000000-0005-0000-0000-0000880C0000}"/>
    <cellStyle name="Calculation 3 7 2" xfId="2361" xr:uid="{00000000-0005-0000-0000-0000890C0000}"/>
    <cellStyle name="Calculation 3 7 2 2" xfId="2362" xr:uid="{00000000-0005-0000-0000-00008A0C0000}"/>
    <cellStyle name="Calculation 3 7 2 2 2" xfId="2363" xr:uid="{00000000-0005-0000-0000-00008B0C0000}"/>
    <cellStyle name="Calculation 3 7 2 2 3" xfId="2364" xr:uid="{00000000-0005-0000-0000-00008C0C0000}"/>
    <cellStyle name="Calculation 3 7 2 3" xfId="2365" xr:uid="{00000000-0005-0000-0000-00008D0C0000}"/>
    <cellStyle name="Calculation 3 7 2 3 2" xfId="24905" xr:uid="{00000000-0005-0000-0000-00008E0C0000}"/>
    <cellStyle name="Calculation 3 7 2 4" xfId="24906" xr:uid="{00000000-0005-0000-0000-00008F0C0000}"/>
    <cellStyle name="Calculation 3 7 3" xfId="2366" xr:uid="{00000000-0005-0000-0000-0000900C0000}"/>
    <cellStyle name="Calculation 3 7 3 2" xfId="2367" xr:uid="{00000000-0005-0000-0000-0000910C0000}"/>
    <cellStyle name="Calculation 3 7 3 2 2" xfId="2368" xr:uid="{00000000-0005-0000-0000-0000920C0000}"/>
    <cellStyle name="Calculation 3 7 3 2 3" xfId="2369" xr:uid="{00000000-0005-0000-0000-0000930C0000}"/>
    <cellStyle name="Calculation 3 7 3 3" xfId="2370" xr:uid="{00000000-0005-0000-0000-0000940C0000}"/>
    <cellStyle name="Calculation 3 7 4" xfId="2371" xr:uid="{00000000-0005-0000-0000-0000950C0000}"/>
    <cellStyle name="Calculation 3 7 4 2" xfId="2372" xr:uid="{00000000-0005-0000-0000-0000960C0000}"/>
    <cellStyle name="Calculation 3 7 5" xfId="2373" xr:uid="{00000000-0005-0000-0000-0000970C0000}"/>
    <cellStyle name="Calculation 3 7 5 2" xfId="2374" xr:uid="{00000000-0005-0000-0000-0000980C0000}"/>
    <cellStyle name="Calculation 3 8" xfId="2375" xr:uid="{00000000-0005-0000-0000-0000990C0000}"/>
    <cellStyle name="Calculation 3 8 2" xfId="2376" xr:uid="{00000000-0005-0000-0000-00009A0C0000}"/>
    <cellStyle name="Calculation 3 8 2 2" xfId="2377" xr:uid="{00000000-0005-0000-0000-00009B0C0000}"/>
    <cellStyle name="Calculation 3 8 2 2 2" xfId="2378" xr:uid="{00000000-0005-0000-0000-00009C0C0000}"/>
    <cellStyle name="Calculation 3 8 2 2 3" xfId="2379" xr:uid="{00000000-0005-0000-0000-00009D0C0000}"/>
    <cellStyle name="Calculation 3 8 2 3" xfId="2380" xr:uid="{00000000-0005-0000-0000-00009E0C0000}"/>
    <cellStyle name="Calculation 3 8 2 3 2" xfId="24907" xr:uid="{00000000-0005-0000-0000-00009F0C0000}"/>
    <cellStyle name="Calculation 3 8 2 4" xfId="24908" xr:uid="{00000000-0005-0000-0000-0000A00C0000}"/>
    <cellStyle name="Calculation 3 8 3" xfId="2381" xr:uid="{00000000-0005-0000-0000-0000A10C0000}"/>
    <cellStyle name="Calculation 3 8 3 2" xfId="2382" xr:uid="{00000000-0005-0000-0000-0000A20C0000}"/>
    <cellStyle name="Calculation 3 8 3 2 2" xfId="24909" xr:uid="{00000000-0005-0000-0000-0000A30C0000}"/>
    <cellStyle name="Calculation 3 8 3 3" xfId="2383" xr:uid="{00000000-0005-0000-0000-0000A40C0000}"/>
    <cellStyle name="Calculation 3 8 4" xfId="2384" xr:uid="{00000000-0005-0000-0000-0000A50C0000}"/>
    <cellStyle name="Calculation 3 8 4 2" xfId="24910" xr:uid="{00000000-0005-0000-0000-0000A60C0000}"/>
    <cellStyle name="Calculation 3 8 5" xfId="24911" xr:uid="{00000000-0005-0000-0000-0000A70C0000}"/>
    <cellStyle name="Calculation 3 9" xfId="2385" xr:uid="{00000000-0005-0000-0000-0000A80C0000}"/>
    <cellStyle name="Calculation 3 9 2" xfId="2386" xr:uid="{00000000-0005-0000-0000-0000A90C0000}"/>
    <cellStyle name="Calculation 3 9 2 2" xfId="24912" xr:uid="{00000000-0005-0000-0000-0000AA0C0000}"/>
    <cellStyle name="Calculation 3 9 3" xfId="24913" xr:uid="{00000000-0005-0000-0000-0000AB0C0000}"/>
    <cellStyle name="Calculation 3 9 3 2" xfId="24914" xr:uid="{00000000-0005-0000-0000-0000AC0C0000}"/>
    <cellStyle name="Calculation 3 9 4" xfId="24915" xr:uid="{00000000-0005-0000-0000-0000AD0C0000}"/>
    <cellStyle name="Calculation 4" xfId="2387" xr:uid="{00000000-0005-0000-0000-0000AE0C0000}"/>
    <cellStyle name="Calculation 4 10" xfId="2388" xr:uid="{00000000-0005-0000-0000-0000AF0C0000}"/>
    <cellStyle name="Calculation 4 10 2" xfId="2389" xr:uid="{00000000-0005-0000-0000-0000B00C0000}"/>
    <cellStyle name="Calculation 4 10 2 2" xfId="24916" xr:uid="{00000000-0005-0000-0000-0000B10C0000}"/>
    <cellStyle name="Calculation 4 10 3" xfId="24917" xr:uid="{00000000-0005-0000-0000-0000B20C0000}"/>
    <cellStyle name="Calculation 4 11" xfId="2390" xr:uid="{00000000-0005-0000-0000-0000B30C0000}"/>
    <cellStyle name="Calculation 4 11 2" xfId="24918" xr:uid="{00000000-0005-0000-0000-0000B40C0000}"/>
    <cellStyle name="Calculation 4 11 3" xfId="24919" xr:uid="{00000000-0005-0000-0000-0000B50C0000}"/>
    <cellStyle name="Calculation 4 12" xfId="24920" xr:uid="{00000000-0005-0000-0000-0000B60C0000}"/>
    <cellStyle name="Calculation 4 12 2" xfId="24921" xr:uid="{00000000-0005-0000-0000-0000B70C0000}"/>
    <cellStyle name="Calculation 4 13" xfId="24922" xr:uid="{00000000-0005-0000-0000-0000B80C0000}"/>
    <cellStyle name="Calculation 4 2" xfId="2391" xr:uid="{00000000-0005-0000-0000-0000B90C0000}"/>
    <cellStyle name="Calculation 4 2 10" xfId="24923" xr:uid="{00000000-0005-0000-0000-0000BA0C0000}"/>
    <cellStyle name="Calculation 4 2 2" xfId="2392" xr:uid="{00000000-0005-0000-0000-0000BB0C0000}"/>
    <cellStyle name="Calculation 4 2 2 10" xfId="24924" xr:uid="{00000000-0005-0000-0000-0000BC0C0000}"/>
    <cellStyle name="Calculation 4 2 2 2" xfId="2393" xr:uid="{00000000-0005-0000-0000-0000BD0C0000}"/>
    <cellStyle name="Calculation 4 2 2 2 2" xfId="2394" xr:uid="{00000000-0005-0000-0000-0000BE0C0000}"/>
    <cellStyle name="Calculation 4 2 2 2 2 2" xfId="2395" xr:uid="{00000000-0005-0000-0000-0000BF0C0000}"/>
    <cellStyle name="Calculation 4 2 2 2 2 2 2" xfId="24925" xr:uid="{00000000-0005-0000-0000-0000C00C0000}"/>
    <cellStyle name="Calculation 4 2 2 2 2 2 2 2" xfId="24926" xr:uid="{00000000-0005-0000-0000-0000C10C0000}"/>
    <cellStyle name="Calculation 4 2 2 2 2 2 3" xfId="24927" xr:uid="{00000000-0005-0000-0000-0000C20C0000}"/>
    <cellStyle name="Calculation 4 2 2 2 2 2 3 2" xfId="24928" xr:uid="{00000000-0005-0000-0000-0000C30C0000}"/>
    <cellStyle name="Calculation 4 2 2 2 2 2 4" xfId="24929" xr:uid="{00000000-0005-0000-0000-0000C40C0000}"/>
    <cellStyle name="Calculation 4 2 2 2 2 3" xfId="2396" xr:uid="{00000000-0005-0000-0000-0000C50C0000}"/>
    <cellStyle name="Calculation 4 2 2 2 2 3 2" xfId="24930" xr:uid="{00000000-0005-0000-0000-0000C60C0000}"/>
    <cellStyle name="Calculation 4 2 2 2 2 3 2 2" xfId="24931" xr:uid="{00000000-0005-0000-0000-0000C70C0000}"/>
    <cellStyle name="Calculation 4 2 2 2 2 3 3" xfId="24932" xr:uid="{00000000-0005-0000-0000-0000C80C0000}"/>
    <cellStyle name="Calculation 4 2 2 2 2 4" xfId="24933" xr:uid="{00000000-0005-0000-0000-0000C90C0000}"/>
    <cellStyle name="Calculation 4 2 2 2 2 4 2" xfId="24934" xr:uid="{00000000-0005-0000-0000-0000CA0C0000}"/>
    <cellStyle name="Calculation 4 2 2 2 2 5" xfId="24935" xr:uid="{00000000-0005-0000-0000-0000CB0C0000}"/>
    <cellStyle name="Calculation 4 2 2 2 3" xfId="2397" xr:uid="{00000000-0005-0000-0000-0000CC0C0000}"/>
    <cellStyle name="Calculation 4 2 2 2 3 2" xfId="24936" xr:uid="{00000000-0005-0000-0000-0000CD0C0000}"/>
    <cellStyle name="Calculation 4 2 2 2 3 2 2" xfId="24937" xr:uid="{00000000-0005-0000-0000-0000CE0C0000}"/>
    <cellStyle name="Calculation 4 2 2 2 3 2 2 2" xfId="24938" xr:uid="{00000000-0005-0000-0000-0000CF0C0000}"/>
    <cellStyle name="Calculation 4 2 2 2 3 2 3" xfId="24939" xr:uid="{00000000-0005-0000-0000-0000D00C0000}"/>
    <cellStyle name="Calculation 4 2 2 2 3 2 3 2" xfId="24940" xr:uid="{00000000-0005-0000-0000-0000D10C0000}"/>
    <cellStyle name="Calculation 4 2 2 2 3 2 4" xfId="24941" xr:uid="{00000000-0005-0000-0000-0000D20C0000}"/>
    <cellStyle name="Calculation 4 2 2 2 3 3" xfId="24942" xr:uid="{00000000-0005-0000-0000-0000D30C0000}"/>
    <cellStyle name="Calculation 4 2 2 2 3 3 2" xfId="24943" xr:uid="{00000000-0005-0000-0000-0000D40C0000}"/>
    <cellStyle name="Calculation 4 2 2 2 3 3 2 2" xfId="24944" xr:uid="{00000000-0005-0000-0000-0000D50C0000}"/>
    <cellStyle name="Calculation 4 2 2 2 3 3 3" xfId="24945" xr:uid="{00000000-0005-0000-0000-0000D60C0000}"/>
    <cellStyle name="Calculation 4 2 2 2 3 4" xfId="24946" xr:uid="{00000000-0005-0000-0000-0000D70C0000}"/>
    <cellStyle name="Calculation 4 2 2 2 3 4 2" xfId="24947" xr:uid="{00000000-0005-0000-0000-0000D80C0000}"/>
    <cellStyle name="Calculation 4 2 2 2 3 5" xfId="24948" xr:uid="{00000000-0005-0000-0000-0000D90C0000}"/>
    <cellStyle name="Calculation 4 2 2 2 4" xfId="24949" xr:uid="{00000000-0005-0000-0000-0000DA0C0000}"/>
    <cellStyle name="Calculation 4 2 2 2 4 2" xfId="24950" xr:uid="{00000000-0005-0000-0000-0000DB0C0000}"/>
    <cellStyle name="Calculation 4 2 2 2 4 2 2" xfId="24951" xr:uid="{00000000-0005-0000-0000-0000DC0C0000}"/>
    <cellStyle name="Calculation 4 2 2 2 4 3" xfId="24952" xr:uid="{00000000-0005-0000-0000-0000DD0C0000}"/>
    <cellStyle name="Calculation 4 2 2 2 4 3 2" xfId="24953" xr:uid="{00000000-0005-0000-0000-0000DE0C0000}"/>
    <cellStyle name="Calculation 4 2 2 2 4 4" xfId="24954" xr:uid="{00000000-0005-0000-0000-0000DF0C0000}"/>
    <cellStyle name="Calculation 4 2 2 2 5" xfId="24955" xr:uid="{00000000-0005-0000-0000-0000E00C0000}"/>
    <cellStyle name="Calculation 4 2 2 2 5 2" xfId="24956" xr:uid="{00000000-0005-0000-0000-0000E10C0000}"/>
    <cellStyle name="Calculation 4 2 2 2 5 2 2" xfId="24957" xr:uid="{00000000-0005-0000-0000-0000E20C0000}"/>
    <cellStyle name="Calculation 4 2 2 2 5 3" xfId="24958" xr:uid="{00000000-0005-0000-0000-0000E30C0000}"/>
    <cellStyle name="Calculation 4 2 2 2 6" xfId="24959" xr:uid="{00000000-0005-0000-0000-0000E40C0000}"/>
    <cellStyle name="Calculation 4 2 2 2 6 2" xfId="24960" xr:uid="{00000000-0005-0000-0000-0000E50C0000}"/>
    <cellStyle name="Calculation 4 2 2 2 6 3" xfId="24961" xr:uid="{00000000-0005-0000-0000-0000E60C0000}"/>
    <cellStyle name="Calculation 4 2 2 2 7" xfId="24962" xr:uid="{00000000-0005-0000-0000-0000E70C0000}"/>
    <cellStyle name="Calculation 4 2 2 2 7 2" xfId="24963" xr:uid="{00000000-0005-0000-0000-0000E80C0000}"/>
    <cellStyle name="Calculation 4 2 2 2 8" xfId="24964" xr:uid="{00000000-0005-0000-0000-0000E90C0000}"/>
    <cellStyle name="Calculation 4 2 2 3" xfId="2398" xr:uid="{00000000-0005-0000-0000-0000EA0C0000}"/>
    <cellStyle name="Calculation 4 2 2 3 2" xfId="2399" xr:uid="{00000000-0005-0000-0000-0000EB0C0000}"/>
    <cellStyle name="Calculation 4 2 2 3 2 2" xfId="24965" xr:uid="{00000000-0005-0000-0000-0000EC0C0000}"/>
    <cellStyle name="Calculation 4 2 2 3 2 2 2" xfId="24966" xr:uid="{00000000-0005-0000-0000-0000ED0C0000}"/>
    <cellStyle name="Calculation 4 2 2 3 2 2 2 2" xfId="24967" xr:uid="{00000000-0005-0000-0000-0000EE0C0000}"/>
    <cellStyle name="Calculation 4 2 2 3 2 2 3" xfId="24968" xr:uid="{00000000-0005-0000-0000-0000EF0C0000}"/>
    <cellStyle name="Calculation 4 2 2 3 2 2 3 2" xfId="24969" xr:uid="{00000000-0005-0000-0000-0000F00C0000}"/>
    <cellStyle name="Calculation 4 2 2 3 2 2 4" xfId="24970" xr:uid="{00000000-0005-0000-0000-0000F10C0000}"/>
    <cellStyle name="Calculation 4 2 2 3 2 3" xfId="24971" xr:uid="{00000000-0005-0000-0000-0000F20C0000}"/>
    <cellStyle name="Calculation 4 2 2 3 2 3 2" xfId="24972" xr:uid="{00000000-0005-0000-0000-0000F30C0000}"/>
    <cellStyle name="Calculation 4 2 2 3 2 3 2 2" xfId="24973" xr:uid="{00000000-0005-0000-0000-0000F40C0000}"/>
    <cellStyle name="Calculation 4 2 2 3 2 3 3" xfId="24974" xr:uid="{00000000-0005-0000-0000-0000F50C0000}"/>
    <cellStyle name="Calculation 4 2 2 3 2 4" xfId="24975" xr:uid="{00000000-0005-0000-0000-0000F60C0000}"/>
    <cellStyle name="Calculation 4 2 2 3 2 4 2" xfId="24976" xr:uid="{00000000-0005-0000-0000-0000F70C0000}"/>
    <cellStyle name="Calculation 4 2 2 3 2 5" xfId="24977" xr:uid="{00000000-0005-0000-0000-0000F80C0000}"/>
    <cellStyle name="Calculation 4 2 2 3 3" xfId="24978" xr:uid="{00000000-0005-0000-0000-0000F90C0000}"/>
    <cellStyle name="Calculation 4 2 2 3 3 2" xfId="24979" xr:uid="{00000000-0005-0000-0000-0000FA0C0000}"/>
    <cellStyle name="Calculation 4 2 2 3 3 2 2" xfId="24980" xr:uid="{00000000-0005-0000-0000-0000FB0C0000}"/>
    <cellStyle name="Calculation 4 2 2 3 3 2 2 2" xfId="24981" xr:uid="{00000000-0005-0000-0000-0000FC0C0000}"/>
    <cellStyle name="Calculation 4 2 2 3 3 2 3" xfId="24982" xr:uid="{00000000-0005-0000-0000-0000FD0C0000}"/>
    <cellStyle name="Calculation 4 2 2 3 3 2 3 2" xfId="24983" xr:uid="{00000000-0005-0000-0000-0000FE0C0000}"/>
    <cellStyle name="Calculation 4 2 2 3 3 2 4" xfId="24984" xr:uid="{00000000-0005-0000-0000-0000FF0C0000}"/>
    <cellStyle name="Calculation 4 2 2 3 3 3" xfId="24985" xr:uid="{00000000-0005-0000-0000-0000000D0000}"/>
    <cellStyle name="Calculation 4 2 2 3 3 3 2" xfId="24986" xr:uid="{00000000-0005-0000-0000-0000010D0000}"/>
    <cellStyle name="Calculation 4 2 2 3 3 3 2 2" xfId="24987" xr:uid="{00000000-0005-0000-0000-0000020D0000}"/>
    <cellStyle name="Calculation 4 2 2 3 3 3 3" xfId="24988" xr:uid="{00000000-0005-0000-0000-0000030D0000}"/>
    <cellStyle name="Calculation 4 2 2 3 3 4" xfId="24989" xr:uid="{00000000-0005-0000-0000-0000040D0000}"/>
    <cellStyle name="Calculation 4 2 2 3 3 4 2" xfId="24990" xr:uid="{00000000-0005-0000-0000-0000050D0000}"/>
    <cellStyle name="Calculation 4 2 2 3 3 5" xfId="24991" xr:uid="{00000000-0005-0000-0000-0000060D0000}"/>
    <cellStyle name="Calculation 4 2 2 3 4" xfId="24992" xr:uid="{00000000-0005-0000-0000-0000070D0000}"/>
    <cellStyle name="Calculation 4 2 2 3 4 2" xfId="24993" xr:uid="{00000000-0005-0000-0000-0000080D0000}"/>
    <cellStyle name="Calculation 4 2 2 3 4 2 2" xfId="24994" xr:uid="{00000000-0005-0000-0000-0000090D0000}"/>
    <cellStyle name="Calculation 4 2 2 3 4 3" xfId="24995" xr:uid="{00000000-0005-0000-0000-00000A0D0000}"/>
    <cellStyle name="Calculation 4 2 2 3 4 3 2" xfId="24996" xr:uid="{00000000-0005-0000-0000-00000B0D0000}"/>
    <cellStyle name="Calculation 4 2 2 3 4 4" xfId="24997" xr:uid="{00000000-0005-0000-0000-00000C0D0000}"/>
    <cellStyle name="Calculation 4 2 2 3 5" xfId="24998" xr:uid="{00000000-0005-0000-0000-00000D0D0000}"/>
    <cellStyle name="Calculation 4 2 2 3 5 2" xfId="24999" xr:uid="{00000000-0005-0000-0000-00000E0D0000}"/>
    <cellStyle name="Calculation 4 2 2 3 5 2 2" xfId="25000" xr:uid="{00000000-0005-0000-0000-00000F0D0000}"/>
    <cellStyle name="Calculation 4 2 2 3 5 3" xfId="25001" xr:uid="{00000000-0005-0000-0000-0000100D0000}"/>
    <cellStyle name="Calculation 4 2 2 3 6" xfId="25002" xr:uid="{00000000-0005-0000-0000-0000110D0000}"/>
    <cellStyle name="Calculation 4 2 2 3 6 2" xfId="25003" xr:uid="{00000000-0005-0000-0000-0000120D0000}"/>
    <cellStyle name="Calculation 4 2 2 3 7" xfId="25004" xr:uid="{00000000-0005-0000-0000-0000130D0000}"/>
    <cellStyle name="Calculation 4 2 2 4" xfId="2400" xr:uid="{00000000-0005-0000-0000-0000140D0000}"/>
    <cellStyle name="Calculation 4 2 2 4 2" xfId="2401" xr:uid="{00000000-0005-0000-0000-0000150D0000}"/>
    <cellStyle name="Calculation 4 2 2 4 2 2" xfId="25005" xr:uid="{00000000-0005-0000-0000-0000160D0000}"/>
    <cellStyle name="Calculation 4 2 2 4 2 2 2" xfId="25006" xr:uid="{00000000-0005-0000-0000-0000170D0000}"/>
    <cellStyle name="Calculation 4 2 2 4 2 3" xfId="25007" xr:uid="{00000000-0005-0000-0000-0000180D0000}"/>
    <cellStyle name="Calculation 4 2 2 4 2 3 2" xfId="25008" xr:uid="{00000000-0005-0000-0000-0000190D0000}"/>
    <cellStyle name="Calculation 4 2 2 4 2 4" xfId="25009" xr:uid="{00000000-0005-0000-0000-00001A0D0000}"/>
    <cellStyle name="Calculation 4 2 2 4 3" xfId="25010" xr:uid="{00000000-0005-0000-0000-00001B0D0000}"/>
    <cellStyle name="Calculation 4 2 2 4 3 2" xfId="25011" xr:uid="{00000000-0005-0000-0000-00001C0D0000}"/>
    <cellStyle name="Calculation 4 2 2 4 3 2 2" xfId="25012" xr:uid="{00000000-0005-0000-0000-00001D0D0000}"/>
    <cellStyle name="Calculation 4 2 2 4 3 3" xfId="25013" xr:uid="{00000000-0005-0000-0000-00001E0D0000}"/>
    <cellStyle name="Calculation 4 2 2 4 4" xfId="25014" xr:uid="{00000000-0005-0000-0000-00001F0D0000}"/>
    <cellStyle name="Calculation 4 2 2 4 4 2" xfId="25015" xr:uid="{00000000-0005-0000-0000-0000200D0000}"/>
    <cellStyle name="Calculation 4 2 2 4 5" xfId="25016" xr:uid="{00000000-0005-0000-0000-0000210D0000}"/>
    <cellStyle name="Calculation 4 2 2 5" xfId="25017" xr:uid="{00000000-0005-0000-0000-0000220D0000}"/>
    <cellStyle name="Calculation 4 2 2 5 2" xfId="25018" xr:uid="{00000000-0005-0000-0000-0000230D0000}"/>
    <cellStyle name="Calculation 4 2 2 5 2 2" xfId="25019" xr:uid="{00000000-0005-0000-0000-0000240D0000}"/>
    <cellStyle name="Calculation 4 2 2 5 2 2 2" xfId="25020" xr:uid="{00000000-0005-0000-0000-0000250D0000}"/>
    <cellStyle name="Calculation 4 2 2 5 2 3" xfId="25021" xr:uid="{00000000-0005-0000-0000-0000260D0000}"/>
    <cellStyle name="Calculation 4 2 2 5 2 3 2" xfId="25022" xr:uid="{00000000-0005-0000-0000-0000270D0000}"/>
    <cellStyle name="Calculation 4 2 2 5 2 4" xfId="25023" xr:uid="{00000000-0005-0000-0000-0000280D0000}"/>
    <cellStyle name="Calculation 4 2 2 5 3" xfId="25024" xr:uid="{00000000-0005-0000-0000-0000290D0000}"/>
    <cellStyle name="Calculation 4 2 2 5 3 2" xfId="25025" xr:uid="{00000000-0005-0000-0000-00002A0D0000}"/>
    <cellStyle name="Calculation 4 2 2 5 3 2 2" xfId="25026" xr:uid="{00000000-0005-0000-0000-00002B0D0000}"/>
    <cellStyle name="Calculation 4 2 2 5 3 3" xfId="25027" xr:uid="{00000000-0005-0000-0000-00002C0D0000}"/>
    <cellStyle name="Calculation 4 2 2 5 4" xfId="25028" xr:uid="{00000000-0005-0000-0000-00002D0D0000}"/>
    <cellStyle name="Calculation 4 2 2 5 4 2" xfId="25029" xr:uid="{00000000-0005-0000-0000-00002E0D0000}"/>
    <cellStyle name="Calculation 4 2 2 5 5" xfId="25030" xr:uid="{00000000-0005-0000-0000-00002F0D0000}"/>
    <cellStyle name="Calculation 4 2 2 6" xfId="25031" xr:uid="{00000000-0005-0000-0000-0000300D0000}"/>
    <cellStyle name="Calculation 4 2 2 6 2" xfId="25032" xr:uid="{00000000-0005-0000-0000-0000310D0000}"/>
    <cellStyle name="Calculation 4 2 2 6 2 2" xfId="25033" xr:uid="{00000000-0005-0000-0000-0000320D0000}"/>
    <cellStyle name="Calculation 4 2 2 6 3" xfId="25034" xr:uid="{00000000-0005-0000-0000-0000330D0000}"/>
    <cellStyle name="Calculation 4 2 2 6 3 2" xfId="25035" xr:uid="{00000000-0005-0000-0000-0000340D0000}"/>
    <cellStyle name="Calculation 4 2 2 6 4" xfId="25036" xr:uid="{00000000-0005-0000-0000-0000350D0000}"/>
    <cellStyle name="Calculation 4 2 2 7" xfId="25037" xr:uid="{00000000-0005-0000-0000-0000360D0000}"/>
    <cellStyle name="Calculation 4 2 2 7 2" xfId="25038" xr:uid="{00000000-0005-0000-0000-0000370D0000}"/>
    <cellStyle name="Calculation 4 2 2 7 2 2" xfId="25039" xr:uid="{00000000-0005-0000-0000-0000380D0000}"/>
    <cellStyle name="Calculation 4 2 2 7 3" xfId="25040" xr:uid="{00000000-0005-0000-0000-0000390D0000}"/>
    <cellStyle name="Calculation 4 2 2 8" xfId="25041" xr:uid="{00000000-0005-0000-0000-00003A0D0000}"/>
    <cellStyle name="Calculation 4 2 2 8 2" xfId="25042" xr:uid="{00000000-0005-0000-0000-00003B0D0000}"/>
    <cellStyle name="Calculation 4 2 2 8 3" xfId="25043" xr:uid="{00000000-0005-0000-0000-00003C0D0000}"/>
    <cellStyle name="Calculation 4 2 2 9" xfId="25044" xr:uid="{00000000-0005-0000-0000-00003D0D0000}"/>
    <cellStyle name="Calculation 4 2 2 9 2" xfId="25045" xr:uid="{00000000-0005-0000-0000-00003E0D0000}"/>
    <cellStyle name="Calculation 4 2 3" xfId="2402" xr:uid="{00000000-0005-0000-0000-00003F0D0000}"/>
    <cellStyle name="Calculation 4 2 3 2" xfId="2403" xr:uid="{00000000-0005-0000-0000-0000400D0000}"/>
    <cellStyle name="Calculation 4 2 3 2 2" xfId="2404" xr:uid="{00000000-0005-0000-0000-0000410D0000}"/>
    <cellStyle name="Calculation 4 2 3 2 2 2" xfId="25046" xr:uid="{00000000-0005-0000-0000-0000420D0000}"/>
    <cellStyle name="Calculation 4 2 3 2 3" xfId="2405" xr:uid="{00000000-0005-0000-0000-0000430D0000}"/>
    <cellStyle name="Calculation 4 2 3 2 3 2" xfId="25047" xr:uid="{00000000-0005-0000-0000-0000440D0000}"/>
    <cellStyle name="Calculation 4 2 3 2 4" xfId="25048" xr:uid="{00000000-0005-0000-0000-0000450D0000}"/>
    <cellStyle name="Calculation 4 2 3 3" xfId="2406" xr:uid="{00000000-0005-0000-0000-0000460D0000}"/>
    <cellStyle name="Calculation 4 2 3 3 2" xfId="25049" xr:uid="{00000000-0005-0000-0000-0000470D0000}"/>
    <cellStyle name="Calculation 4 2 3 3 2 2" xfId="25050" xr:uid="{00000000-0005-0000-0000-0000480D0000}"/>
    <cellStyle name="Calculation 4 2 3 3 3" xfId="25051" xr:uid="{00000000-0005-0000-0000-0000490D0000}"/>
    <cellStyle name="Calculation 4 2 3 4" xfId="25052" xr:uid="{00000000-0005-0000-0000-00004A0D0000}"/>
    <cellStyle name="Calculation 4 2 3 4 2" xfId="25053" xr:uid="{00000000-0005-0000-0000-00004B0D0000}"/>
    <cellStyle name="Calculation 4 2 3 4 3" xfId="25054" xr:uid="{00000000-0005-0000-0000-00004C0D0000}"/>
    <cellStyle name="Calculation 4 2 3 5" xfId="25055" xr:uid="{00000000-0005-0000-0000-00004D0D0000}"/>
    <cellStyle name="Calculation 4 2 3 5 2" xfId="25056" xr:uid="{00000000-0005-0000-0000-00004E0D0000}"/>
    <cellStyle name="Calculation 4 2 3 6" xfId="25057" xr:uid="{00000000-0005-0000-0000-00004F0D0000}"/>
    <cellStyle name="Calculation 4 2 3 7" xfId="25058" xr:uid="{00000000-0005-0000-0000-0000500D0000}"/>
    <cellStyle name="Calculation 4 2 4" xfId="2407" xr:uid="{00000000-0005-0000-0000-0000510D0000}"/>
    <cellStyle name="Calculation 4 2 4 2" xfId="2408" xr:uid="{00000000-0005-0000-0000-0000520D0000}"/>
    <cellStyle name="Calculation 4 2 4 2 2" xfId="2409" xr:uid="{00000000-0005-0000-0000-0000530D0000}"/>
    <cellStyle name="Calculation 4 2 4 2 2 2" xfId="25059" xr:uid="{00000000-0005-0000-0000-0000540D0000}"/>
    <cellStyle name="Calculation 4 2 4 2 3" xfId="2410" xr:uid="{00000000-0005-0000-0000-0000550D0000}"/>
    <cellStyle name="Calculation 4 2 4 2 3 2" xfId="25060" xr:uid="{00000000-0005-0000-0000-0000560D0000}"/>
    <cellStyle name="Calculation 4 2 4 2 4" xfId="25061" xr:uid="{00000000-0005-0000-0000-0000570D0000}"/>
    <cellStyle name="Calculation 4 2 4 3" xfId="2411" xr:uid="{00000000-0005-0000-0000-0000580D0000}"/>
    <cellStyle name="Calculation 4 2 4 3 2" xfId="25062" xr:uid="{00000000-0005-0000-0000-0000590D0000}"/>
    <cellStyle name="Calculation 4 2 4 3 2 2" xfId="25063" xr:uid="{00000000-0005-0000-0000-00005A0D0000}"/>
    <cellStyle name="Calculation 4 2 4 3 3" xfId="25064" xr:uid="{00000000-0005-0000-0000-00005B0D0000}"/>
    <cellStyle name="Calculation 4 2 4 4" xfId="25065" xr:uid="{00000000-0005-0000-0000-00005C0D0000}"/>
    <cellStyle name="Calculation 4 2 4 4 2" xfId="25066" xr:uid="{00000000-0005-0000-0000-00005D0D0000}"/>
    <cellStyle name="Calculation 4 2 4 5" xfId="25067" xr:uid="{00000000-0005-0000-0000-00005E0D0000}"/>
    <cellStyle name="Calculation 4 2 5" xfId="2412" xr:uid="{00000000-0005-0000-0000-00005F0D0000}"/>
    <cellStyle name="Calculation 4 2 5 2" xfId="2413" xr:uid="{00000000-0005-0000-0000-0000600D0000}"/>
    <cellStyle name="Calculation 4 2 5 2 2" xfId="25068" xr:uid="{00000000-0005-0000-0000-0000610D0000}"/>
    <cellStyle name="Calculation 4 2 5 3" xfId="25069" xr:uid="{00000000-0005-0000-0000-0000620D0000}"/>
    <cellStyle name="Calculation 4 2 5 3 2" xfId="25070" xr:uid="{00000000-0005-0000-0000-0000630D0000}"/>
    <cellStyle name="Calculation 4 2 5 4" xfId="25071" xr:uid="{00000000-0005-0000-0000-0000640D0000}"/>
    <cellStyle name="Calculation 4 2 6" xfId="2414" xr:uid="{00000000-0005-0000-0000-0000650D0000}"/>
    <cellStyle name="Calculation 4 2 6 2" xfId="2415" xr:uid="{00000000-0005-0000-0000-0000660D0000}"/>
    <cellStyle name="Calculation 4 2 6 2 2" xfId="25072" xr:uid="{00000000-0005-0000-0000-0000670D0000}"/>
    <cellStyle name="Calculation 4 2 6 3" xfId="25073" xr:uid="{00000000-0005-0000-0000-0000680D0000}"/>
    <cellStyle name="Calculation 4 2 7" xfId="25074" xr:uid="{00000000-0005-0000-0000-0000690D0000}"/>
    <cellStyle name="Calculation 4 2 7 2" xfId="25075" xr:uid="{00000000-0005-0000-0000-00006A0D0000}"/>
    <cellStyle name="Calculation 4 2 7 3" xfId="25076" xr:uid="{00000000-0005-0000-0000-00006B0D0000}"/>
    <cellStyle name="Calculation 4 2 8" xfId="25077" xr:uid="{00000000-0005-0000-0000-00006C0D0000}"/>
    <cellStyle name="Calculation 4 2 8 2" xfId="25078" xr:uid="{00000000-0005-0000-0000-00006D0D0000}"/>
    <cellStyle name="Calculation 4 2 9" xfId="25079" xr:uid="{00000000-0005-0000-0000-00006E0D0000}"/>
    <cellStyle name="Calculation 4 3" xfId="2416" xr:uid="{00000000-0005-0000-0000-00006F0D0000}"/>
    <cellStyle name="Calculation 4 3 10" xfId="25080" xr:uid="{00000000-0005-0000-0000-0000700D0000}"/>
    <cellStyle name="Calculation 4 3 2" xfId="2417" xr:uid="{00000000-0005-0000-0000-0000710D0000}"/>
    <cellStyle name="Calculation 4 3 2 2" xfId="2418" xr:uid="{00000000-0005-0000-0000-0000720D0000}"/>
    <cellStyle name="Calculation 4 3 2 2 2" xfId="2419" xr:uid="{00000000-0005-0000-0000-0000730D0000}"/>
    <cellStyle name="Calculation 4 3 2 2 2 2" xfId="25081" xr:uid="{00000000-0005-0000-0000-0000740D0000}"/>
    <cellStyle name="Calculation 4 3 2 2 2 2 2" xfId="25082" xr:uid="{00000000-0005-0000-0000-0000750D0000}"/>
    <cellStyle name="Calculation 4 3 2 2 2 3" xfId="25083" xr:uid="{00000000-0005-0000-0000-0000760D0000}"/>
    <cellStyle name="Calculation 4 3 2 2 2 3 2" xfId="25084" xr:uid="{00000000-0005-0000-0000-0000770D0000}"/>
    <cellStyle name="Calculation 4 3 2 2 2 4" xfId="25085" xr:uid="{00000000-0005-0000-0000-0000780D0000}"/>
    <cellStyle name="Calculation 4 3 2 2 3" xfId="25086" xr:uid="{00000000-0005-0000-0000-0000790D0000}"/>
    <cellStyle name="Calculation 4 3 2 2 3 2" xfId="25087" xr:uid="{00000000-0005-0000-0000-00007A0D0000}"/>
    <cellStyle name="Calculation 4 3 2 2 3 2 2" xfId="25088" xr:uid="{00000000-0005-0000-0000-00007B0D0000}"/>
    <cellStyle name="Calculation 4 3 2 2 3 3" xfId="25089" xr:uid="{00000000-0005-0000-0000-00007C0D0000}"/>
    <cellStyle name="Calculation 4 3 2 2 4" xfId="25090" xr:uid="{00000000-0005-0000-0000-00007D0D0000}"/>
    <cellStyle name="Calculation 4 3 2 2 4 2" xfId="25091" xr:uid="{00000000-0005-0000-0000-00007E0D0000}"/>
    <cellStyle name="Calculation 4 3 2 2 5" xfId="25092" xr:uid="{00000000-0005-0000-0000-00007F0D0000}"/>
    <cellStyle name="Calculation 4 3 2 3" xfId="2420" xr:uid="{00000000-0005-0000-0000-0000800D0000}"/>
    <cellStyle name="Calculation 4 3 2 3 2" xfId="2421" xr:uid="{00000000-0005-0000-0000-0000810D0000}"/>
    <cellStyle name="Calculation 4 3 2 3 2 2" xfId="25093" xr:uid="{00000000-0005-0000-0000-0000820D0000}"/>
    <cellStyle name="Calculation 4 3 2 3 2 2 2" xfId="25094" xr:uid="{00000000-0005-0000-0000-0000830D0000}"/>
    <cellStyle name="Calculation 4 3 2 3 2 3" xfId="25095" xr:uid="{00000000-0005-0000-0000-0000840D0000}"/>
    <cellStyle name="Calculation 4 3 2 3 2 3 2" xfId="25096" xr:uid="{00000000-0005-0000-0000-0000850D0000}"/>
    <cellStyle name="Calculation 4 3 2 3 2 4" xfId="25097" xr:uid="{00000000-0005-0000-0000-0000860D0000}"/>
    <cellStyle name="Calculation 4 3 2 3 3" xfId="25098" xr:uid="{00000000-0005-0000-0000-0000870D0000}"/>
    <cellStyle name="Calculation 4 3 2 3 3 2" xfId="25099" xr:uid="{00000000-0005-0000-0000-0000880D0000}"/>
    <cellStyle name="Calculation 4 3 2 3 3 2 2" xfId="25100" xr:uid="{00000000-0005-0000-0000-0000890D0000}"/>
    <cellStyle name="Calculation 4 3 2 3 3 3" xfId="25101" xr:uid="{00000000-0005-0000-0000-00008A0D0000}"/>
    <cellStyle name="Calculation 4 3 2 3 4" xfId="25102" xr:uid="{00000000-0005-0000-0000-00008B0D0000}"/>
    <cellStyle name="Calculation 4 3 2 3 4 2" xfId="25103" xr:uid="{00000000-0005-0000-0000-00008C0D0000}"/>
    <cellStyle name="Calculation 4 3 2 3 5" xfId="25104" xr:uid="{00000000-0005-0000-0000-00008D0D0000}"/>
    <cellStyle name="Calculation 4 3 2 4" xfId="25105" xr:uid="{00000000-0005-0000-0000-00008E0D0000}"/>
    <cellStyle name="Calculation 4 3 2 4 2" xfId="25106" xr:uid="{00000000-0005-0000-0000-00008F0D0000}"/>
    <cellStyle name="Calculation 4 3 2 4 2 2" xfId="25107" xr:uid="{00000000-0005-0000-0000-0000900D0000}"/>
    <cellStyle name="Calculation 4 3 2 4 3" xfId="25108" xr:uid="{00000000-0005-0000-0000-0000910D0000}"/>
    <cellStyle name="Calculation 4 3 2 4 3 2" xfId="25109" xr:uid="{00000000-0005-0000-0000-0000920D0000}"/>
    <cellStyle name="Calculation 4 3 2 4 4" xfId="25110" xr:uid="{00000000-0005-0000-0000-0000930D0000}"/>
    <cellStyle name="Calculation 4 3 2 5" xfId="25111" xr:uid="{00000000-0005-0000-0000-0000940D0000}"/>
    <cellStyle name="Calculation 4 3 2 5 2" xfId="25112" xr:uid="{00000000-0005-0000-0000-0000950D0000}"/>
    <cellStyle name="Calculation 4 3 2 5 2 2" xfId="25113" xr:uid="{00000000-0005-0000-0000-0000960D0000}"/>
    <cellStyle name="Calculation 4 3 2 5 3" xfId="25114" xr:uid="{00000000-0005-0000-0000-0000970D0000}"/>
    <cellStyle name="Calculation 4 3 2 6" xfId="25115" xr:uid="{00000000-0005-0000-0000-0000980D0000}"/>
    <cellStyle name="Calculation 4 3 2 6 2" xfId="25116" xr:uid="{00000000-0005-0000-0000-0000990D0000}"/>
    <cellStyle name="Calculation 4 3 2 6 3" xfId="25117" xr:uid="{00000000-0005-0000-0000-00009A0D0000}"/>
    <cellStyle name="Calculation 4 3 2 7" xfId="25118" xr:uid="{00000000-0005-0000-0000-00009B0D0000}"/>
    <cellStyle name="Calculation 4 3 2 7 2" xfId="25119" xr:uid="{00000000-0005-0000-0000-00009C0D0000}"/>
    <cellStyle name="Calculation 4 3 2 8" xfId="25120" xr:uid="{00000000-0005-0000-0000-00009D0D0000}"/>
    <cellStyle name="Calculation 4 3 3" xfId="2422" xr:uid="{00000000-0005-0000-0000-00009E0D0000}"/>
    <cellStyle name="Calculation 4 3 3 2" xfId="2423" xr:uid="{00000000-0005-0000-0000-00009F0D0000}"/>
    <cellStyle name="Calculation 4 3 3 2 2" xfId="2424" xr:uid="{00000000-0005-0000-0000-0000A00D0000}"/>
    <cellStyle name="Calculation 4 3 3 2 2 2" xfId="25121" xr:uid="{00000000-0005-0000-0000-0000A10D0000}"/>
    <cellStyle name="Calculation 4 3 3 2 2 2 2" xfId="25122" xr:uid="{00000000-0005-0000-0000-0000A20D0000}"/>
    <cellStyle name="Calculation 4 3 3 2 2 3" xfId="25123" xr:uid="{00000000-0005-0000-0000-0000A30D0000}"/>
    <cellStyle name="Calculation 4 3 3 2 2 3 2" xfId="25124" xr:uid="{00000000-0005-0000-0000-0000A40D0000}"/>
    <cellStyle name="Calculation 4 3 3 2 2 4" xfId="25125" xr:uid="{00000000-0005-0000-0000-0000A50D0000}"/>
    <cellStyle name="Calculation 4 3 3 2 3" xfId="2425" xr:uid="{00000000-0005-0000-0000-0000A60D0000}"/>
    <cellStyle name="Calculation 4 3 3 2 3 2" xfId="25126" xr:uid="{00000000-0005-0000-0000-0000A70D0000}"/>
    <cellStyle name="Calculation 4 3 3 2 3 2 2" xfId="25127" xr:uid="{00000000-0005-0000-0000-0000A80D0000}"/>
    <cellStyle name="Calculation 4 3 3 2 3 3" xfId="25128" xr:uid="{00000000-0005-0000-0000-0000A90D0000}"/>
    <cellStyle name="Calculation 4 3 3 2 4" xfId="25129" xr:uid="{00000000-0005-0000-0000-0000AA0D0000}"/>
    <cellStyle name="Calculation 4 3 3 2 4 2" xfId="25130" xr:uid="{00000000-0005-0000-0000-0000AB0D0000}"/>
    <cellStyle name="Calculation 4 3 3 2 5" xfId="25131" xr:uid="{00000000-0005-0000-0000-0000AC0D0000}"/>
    <cellStyle name="Calculation 4 3 3 3" xfId="2426" xr:uid="{00000000-0005-0000-0000-0000AD0D0000}"/>
    <cellStyle name="Calculation 4 3 3 3 2" xfId="25132" xr:uid="{00000000-0005-0000-0000-0000AE0D0000}"/>
    <cellStyle name="Calculation 4 3 3 3 2 2" xfId="25133" xr:uid="{00000000-0005-0000-0000-0000AF0D0000}"/>
    <cellStyle name="Calculation 4 3 3 3 2 2 2" xfId="25134" xr:uid="{00000000-0005-0000-0000-0000B00D0000}"/>
    <cellStyle name="Calculation 4 3 3 3 2 3" xfId="25135" xr:uid="{00000000-0005-0000-0000-0000B10D0000}"/>
    <cellStyle name="Calculation 4 3 3 3 2 3 2" xfId="25136" xr:uid="{00000000-0005-0000-0000-0000B20D0000}"/>
    <cellStyle name="Calculation 4 3 3 3 2 4" xfId="25137" xr:uid="{00000000-0005-0000-0000-0000B30D0000}"/>
    <cellStyle name="Calculation 4 3 3 3 3" xfId="25138" xr:uid="{00000000-0005-0000-0000-0000B40D0000}"/>
    <cellStyle name="Calculation 4 3 3 3 3 2" xfId="25139" xr:uid="{00000000-0005-0000-0000-0000B50D0000}"/>
    <cellStyle name="Calculation 4 3 3 3 3 2 2" xfId="25140" xr:uid="{00000000-0005-0000-0000-0000B60D0000}"/>
    <cellStyle name="Calculation 4 3 3 3 3 3" xfId="25141" xr:uid="{00000000-0005-0000-0000-0000B70D0000}"/>
    <cellStyle name="Calculation 4 3 3 3 4" xfId="25142" xr:uid="{00000000-0005-0000-0000-0000B80D0000}"/>
    <cellStyle name="Calculation 4 3 3 3 4 2" xfId="25143" xr:uid="{00000000-0005-0000-0000-0000B90D0000}"/>
    <cellStyle name="Calculation 4 3 3 3 5" xfId="25144" xr:uid="{00000000-0005-0000-0000-0000BA0D0000}"/>
    <cellStyle name="Calculation 4 3 3 4" xfId="25145" xr:uid="{00000000-0005-0000-0000-0000BB0D0000}"/>
    <cellStyle name="Calculation 4 3 3 4 2" xfId="25146" xr:uid="{00000000-0005-0000-0000-0000BC0D0000}"/>
    <cellStyle name="Calculation 4 3 3 4 2 2" xfId="25147" xr:uid="{00000000-0005-0000-0000-0000BD0D0000}"/>
    <cellStyle name="Calculation 4 3 3 4 3" xfId="25148" xr:uid="{00000000-0005-0000-0000-0000BE0D0000}"/>
    <cellStyle name="Calculation 4 3 3 4 3 2" xfId="25149" xr:uid="{00000000-0005-0000-0000-0000BF0D0000}"/>
    <cellStyle name="Calculation 4 3 3 4 4" xfId="25150" xr:uid="{00000000-0005-0000-0000-0000C00D0000}"/>
    <cellStyle name="Calculation 4 3 3 5" xfId="25151" xr:uid="{00000000-0005-0000-0000-0000C10D0000}"/>
    <cellStyle name="Calculation 4 3 3 5 2" xfId="25152" xr:uid="{00000000-0005-0000-0000-0000C20D0000}"/>
    <cellStyle name="Calculation 4 3 3 5 2 2" xfId="25153" xr:uid="{00000000-0005-0000-0000-0000C30D0000}"/>
    <cellStyle name="Calculation 4 3 3 5 3" xfId="25154" xr:uid="{00000000-0005-0000-0000-0000C40D0000}"/>
    <cellStyle name="Calculation 4 3 3 6" xfId="25155" xr:uid="{00000000-0005-0000-0000-0000C50D0000}"/>
    <cellStyle name="Calculation 4 3 3 6 2" xfId="25156" xr:uid="{00000000-0005-0000-0000-0000C60D0000}"/>
    <cellStyle name="Calculation 4 3 3 7" xfId="25157" xr:uid="{00000000-0005-0000-0000-0000C70D0000}"/>
    <cellStyle name="Calculation 4 3 4" xfId="2427" xr:uid="{00000000-0005-0000-0000-0000C80D0000}"/>
    <cellStyle name="Calculation 4 3 4 2" xfId="2428" xr:uid="{00000000-0005-0000-0000-0000C90D0000}"/>
    <cellStyle name="Calculation 4 3 4 2 2" xfId="25158" xr:uid="{00000000-0005-0000-0000-0000CA0D0000}"/>
    <cellStyle name="Calculation 4 3 4 2 2 2" xfId="25159" xr:uid="{00000000-0005-0000-0000-0000CB0D0000}"/>
    <cellStyle name="Calculation 4 3 4 2 3" xfId="25160" xr:uid="{00000000-0005-0000-0000-0000CC0D0000}"/>
    <cellStyle name="Calculation 4 3 4 2 3 2" xfId="25161" xr:uid="{00000000-0005-0000-0000-0000CD0D0000}"/>
    <cellStyle name="Calculation 4 3 4 2 4" xfId="25162" xr:uid="{00000000-0005-0000-0000-0000CE0D0000}"/>
    <cellStyle name="Calculation 4 3 4 3" xfId="25163" xr:uid="{00000000-0005-0000-0000-0000CF0D0000}"/>
    <cellStyle name="Calculation 4 3 4 3 2" xfId="25164" xr:uid="{00000000-0005-0000-0000-0000D00D0000}"/>
    <cellStyle name="Calculation 4 3 4 3 2 2" xfId="25165" xr:uid="{00000000-0005-0000-0000-0000D10D0000}"/>
    <cellStyle name="Calculation 4 3 4 3 3" xfId="25166" xr:uid="{00000000-0005-0000-0000-0000D20D0000}"/>
    <cellStyle name="Calculation 4 3 4 4" xfId="25167" xr:uid="{00000000-0005-0000-0000-0000D30D0000}"/>
    <cellStyle name="Calculation 4 3 4 4 2" xfId="25168" xr:uid="{00000000-0005-0000-0000-0000D40D0000}"/>
    <cellStyle name="Calculation 4 3 4 5" xfId="25169" xr:uid="{00000000-0005-0000-0000-0000D50D0000}"/>
    <cellStyle name="Calculation 4 3 5" xfId="2429" xr:uid="{00000000-0005-0000-0000-0000D60D0000}"/>
    <cellStyle name="Calculation 4 3 5 2" xfId="2430" xr:uid="{00000000-0005-0000-0000-0000D70D0000}"/>
    <cellStyle name="Calculation 4 3 5 2 2" xfId="25170" xr:uid="{00000000-0005-0000-0000-0000D80D0000}"/>
    <cellStyle name="Calculation 4 3 5 2 2 2" xfId="25171" xr:uid="{00000000-0005-0000-0000-0000D90D0000}"/>
    <cellStyle name="Calculation 4 3 5 2 3" xfId="25172" xr:uid="{00000000-0005-0000-0000-0000DA0D0000}"/>
    <cellStyle name="Calculation 4 3 5 2 3 2" xfId="25173" xr:uid="{00000000-0005-0000-0000-0000DB0D0000}"/>
    <cellStyle name="Calculation 4 3 5 2 4" xfId="25174" xr:uid="{00000000-0005-0000-0000-0000DC0D0000}"/>
    <cellStyle name="Calculation 4 3 5 3" xfId="25175" xr:uid="{00000000-0005-0000-0000-0000DD0D0000}"/>
    <cellStyle name="Calculation 4 3 5 3 2" xfId="25176" xr:uid="{00000000-0005-0000-0000-0000DE0D0000}"/>
    <cellStyle name="Calculation 4 3 5 3 2 2" xfId="25177" xr:uid="{00000000-0005-0000-0000-0000DF0D0000}"/>
    <cellStyle name="Calculation 4 3 5 3 3" xfId="25178" xr:uid="{00000000-0005-0000-0000-0000E00D0000}"/>
    <cellStyle name="Calculation 4 3 5 4" xfId="25179" xr:uid="{00000000-0005-0000-0000-0000E10D0000}"/>
    <cellStyle name="Calculation 4 3 5 4 2" xfId="25180" xr:uid="{00000000-0005-0000-0000-0000E20D0000}"/>
    <cellStyle name="Calculation 4 3 5 5" xfId="25181" xr:uid="{00000000-0005-0000-0000-0000E30D0000}"/>
    <cellStyle name="Calculation 4 3 6" xfId="25182" xr:uid="{00000000-0005-0000-0000-0000E40D0000}"/>
    <cellStyle name="Calculation 4 3 6 2" xfId="25183" xr:uid="{00000000-0005-0000-0000-0000E50D0000}"/>
    <cellStyle name="Calculation 4 3 6 2 2" xfId="25184" xr:uid="{00000000-0005-0000-0000-0000E60D0000}"/>
    <cellStyle name="Calculation 4 3 6 3" xfId="25185" xr:uid="{00000000-0005-0000-0000-0000E70D0000}"/>
    <cellStyle name="Calculation 4 3 6 3 2" xfId="25186" xr:uid="{00000000-0005-0000-0000-0000E80D0000}"/>
    <cellStyle name="Calculation 4 3 6 4" xfId="25187" xr:uid="{00000000-0005-0000-0000-0000E90D0000}"/>
    <cellStyle name="Calculation 4 3 7" xfId="25188" xr:uid="{00000000-0005-0000-0000-0000EA0D0000}"/>
    <cellStyle name="Calculation 4 3 7 2" xfId="25189" xr:uid="{00000000-0005-0000-0000-0000EB0D0000}"/>
    <cellStyle name="Calculation 4 3 7 2 2" xfId="25190" xr:uid="{00000000-0005-0000-0000-0000EC0D0000}"/>
    <cellStyle name="Calculation 4 3 7 3" xfId="25191" xr:uid="{00000000-0005-0000-0000-0000ED0D0000}"/>
    <cellStyle name="Calculation 4 3 8" xfId="25192" xr:uid="{00000000-0005-0000-0000-0000EE0D0000}"/>
    <cellStyle name="Calculation 4 3 8 2" xfId="25193" xr:uid="{00000000-0005-0000-0000-0000EF0D0000}"/>
    <cellStyle name="Calculation 4 3 8 3" xfId="25194" xr:uid="{00000000-0005-0000-0000-0000F00D0000}"/>
    <cellStyle name="Calculation 4 3 9" xfId="25195" xr:uid="{00000000-0005-0000-0000-0000F10D0000}"/>
    <cellStyle name="Calculation 4 3 9 2" xfId="25196" xr:uid="{00000000-0005-0000-0000-0000F20D0000}"/>
    <cellStyle name="Calculation 4 4" xfId="2431" xr:uid="{00000000-0005-0000-0000-0000F30D0000}"/>
    <cellStyle name="Calculation 4 4 10" xfId="25197" xr:uid="{00000000-0005-0000-0000-0000F40D0000}"/>
    <cellStyle name="Calculation 4 4 2" xfId="2432" xr:uid="{00000000-0005-0000-0000-0000F50D0000}"/>
    <cellStyle name="Calculation 4 4 2 2" xfId="2433" xr:uid="{00000000-0005-0000-0000-0000F60D0000}"/>
    <cellStyle name="Calculation 4 4 2 2 2" xfId="2434" xr:uid="{00000000-0005-0000-0000-0000F70D0000}"/>
    <cellStyle name="Calculation 4 4 2 2 2 2" xfId="25198" xr:uid="{00000000-0005-0000-0000-0000F80D0000}"/>
    <cellStyle name="Calculation 4 4 2 2 2 2 2" xfId="25199" xr:uid="{00000000-0005-0000-0000-0000F90D0000}"/>
    <cellStyle name="Calculation 4 4 2 2 2 3" xfId="25200" xr:uid="{00000000-0005-0000-0000-0000FA0D0000}"/>
    <cellStyle name="Calculation 4 4 2 2 2 3 2" xfId="25201" xr:uid="{00000000-0005-0000-0000-0000FB0D0000}"/>
    <cellStyle name="Calculation 4 4 2 2 2 4" xfId="25202" xr:uid="{00000000-0005-0000-0000-0000FC0D0000}"/>
    <cellStyle name="Calculation 4 4 2 2 3" xfId="25203" xr:uid="{00000000-0005-0000-0000-0000FD0D0000}"/>
    <cellStyle name="Calculation 4 4 2 2 3 2" xfId="25204" xr:uid="{00000000-0005-0000-0000-0000FE0D0000}"/>
    <cellStyle name="Calculation 4 4 2 2 3 2 2" xfId="25205" xr:uid="{00000000-0005-0000-0000-0000FF0D0000}"/>
    <cellStyle name="Calculation 4 4 2 2 3 3" xfId="25206" xr:uid="{00000000-0005-0000-0000-0000000E0000}"/>
    <cellStyle name="Calculation 4 4 2 2 4" xfId="25207" xr:uid="{00000000-0005-0000-0000-0000010E0000}"/>
    <cellStyle name="Calculation 4 4 2 2 4 2" xfId="25208" xr:uid="{00000000-0005-0000-0000-0000020E0000}"/>
    <cellStyle name="Calculation 4 4 2 2 5" xfId="25209" xr:uid="{00000000-0005-0000-0000-0000030E0000}"/>
    <cellStyle name="Calculation 4 4 2 3" xfId="2435" xr:uid="{00000000-0005-0000-0000-0000040E0000}"/>
    <cellStyle name="Calculation 4 4 2 3 2" xfId="2436" xr:uid="{00000000-0005-0000-0000-0000050E0000}"/>
    <cellStyle name="Calculation 4 4 2 3 2 2" xfId="25210" xr:uid="{00000000-0005-0000-0000-0000060E0000}"/>
    <cellStyle name="Calculation 4 4 2 3 2 2 2" xfId="25211" xr:uid="{00000000-0005-0000-0000-0000070E0000}"/>
    <cellStyle name="Calculation 4 4 2 3 2 3" xfId="25212" xr:uid="{00000000-0005-0000-0000-0000080E0000}"/>
    <cellStyle name="Calculation 4 4 2 3 2 3 2" xfId="25213" xr:uid="{00000000-0005-0000-0000-0000090E0000}"/>
    <cellStyle name="Calculation 4 4 2 3 2 4" xfId="25214" xr:uid="{00000000-0005-0000-0000-00000A0E0000}"/>
    <cellStyle name="Calculation 4 4 2 3 3" xfId="25215" xr:uid="{00000000-0005-0000-0000-00000B0E0000}"/>
    <cellStyle name="Calculation 4 4 2 3 3 2" xfId="25216" xr:uid="{00000000-0005-0000-0000-00000C0E0000}"/>
    <cellStyle name="Calculation 4 4 2 3 3 2 2" xfId="25217" xr:uid="{00000000-0005-0000-0000-00000D0E0000}"/>
    <cellStyle name="Calculation 4 4 2 3 3 3" xfId="25218" xr:uid="{00000000-0005-0000-0000-00000E0E0000}"/>
    <cellStyle name="Calculation 4 4 2 3 4" xfId="25219" xr:uid="{00000000-0005-0000-0000-00000F0E0000}"/>
    <cellStyle name="Calculation 4 4 2 3 4 2" xfId="25220" xr:uid="{00000000-0005-0000-0000-0000100E0000}"/>
    <cellStyle name="Calculation 4 4 2 3 5" xfId="25221" xr:uid="{00000000-0005-0000-0000-0000110E0000}"/>
    <cellStyle name="Calculation 4 4 2 4" xfId="25222" xr:uid="{00000000-0005-0000-0000-0000120E0000}"/>
    <cellStyle name="Calculation 4 4 2 4 2" xfId="25223" xr:uid="{00000000-0005-0000-0000-0000130E0000}"/>
    <cellStyle name="Calculation 4 4 2 4 2 2" xfId="25224" xr:uid="{00000000-0005-0000-0000-0000140E0000}"/>
    <cellStyle name="Calculation 4 4 2 4 3" xfId="25225" xr:uid="{00000000-0005-0000-0000-0000150E0000}"/>
    <cellStyle name="Calculation 4 4 2 4 3 2" xfId="25226" xr:uid="{00000000-0005-0000-0000-0000160E0000}"/>
    <cellStyle name="Calculation 4 4 2 4 4" xfId="25227" xr:uid="{00000000-0005-0000-0000-0000170E0000}"/>
    <cellStyle name="Calculation 4 4 2 5" xfId="25228" xr:uid="{00000000-0005-0000-0000-0000180E0000}"/>
    <cellStyle name="Calculation 4 4 2 5 2" xfId="25229" xr:uid="{00000000-0005-0000-0000-0000190E0000}"/>
    <cellStyle name="Calculation 4 4 2 5 2 2" xfId="25230" xr:uid="{00000000-0005-0000-0000-00001A0E0000}"/>
    <cellStyle name="Calculation 4 4 2 5 3" xfId="25231" xr:uid="{00000000-0005-0000-0000-00001B0E0000}"/>
    <cellStyle name="Calculation 4 4 2 6" xfId="25232" xr:uid="{00000000-0005-0000-0000-00001C0E0000}"/>
    <cellStyle name="Calculation 4 4 2 6 2" xfId="25233" xr:uid="{00000000-0005-0000-0000-00001D0E0000}"/>
    <cellStyle name="Calculation 4 4 2 6 3" xfId="25234" xr:uid="{00000000-0005-0000-0000-00001E0E0000}"/>
    <cellStyle name="Calculation 4 4 2 7" xfId="25235" xr:uid="{00000000-0005-0000-0000-00001F0E0000}"/>
    <cellStyle name="Calculation 4 4 2 7 2" xfId="25236" xr:uid="{00000000-0005-0000-0000-0000200E0000}"/>
    <cellStyle name="Calculation 4 4 2 8" xfId="25237" xr:uid="{00000000-0005-0000-0000-0000210E0000}"/>
    <cellStyle name="Calculation 4 4 3" xfId="2437" xr:uid="{00000000-0005-0000-0000-0000220E0000}"/>
    <cellStyle name="Calculation 4 4 3 2" xfId="2438" xr:uid="{00000000-0005-0000-0000-0000230E0000}"/>
    <cellStyle name="Calculation 4 4 3 2 2" xfId="2439" xr:uid="{00000000-0005-0000-0000-0000240E0000}"/>
    <cellStyle name="Calculation 4 4 3 2 2 2" xfId="25238" xr:uid="{00000000-0005-0000-0000-0000250E0000}"/>
    <cellStyle name="Calculation 4 4 3 2 2 2 2" xfId="25239" xr:uid="{00000000-0005-0000-0000-0000260E0000}"/>
    <cellStyle name="Calculation 4 4 3 2 2 3" xfId="25240" xr:uid="{00000000-0005-0000-0000-0000270E0000}"/>
    <cellStyle name="Calculation 4 4 3 2 2 3 2" xfId="25241" xr:uid="{00000000-0005-0000-0000-0000280E0000}"/>
    <cellStyle name="Calculation 4 4 3 2 2 4" xfId="25242" xr:uid="{00000000-0005-0000-0000-0000290E0000}"/>
    <cellStyle name="Calculation 4 4 3 2 3" xfId="2440" xr:uid="{00000000-0005-0000-0000-00002A0E0000}"/>
    <cellStyle name="Calculation 4 4 3 2 3 2" xfId="25243" xr:uid="{00000000-0005-0000-0000-00002B0E0000}"/>
    <cellStyle name="Calculation 4 4 3 2 3 2 2" xfId="25244" xr:uid="{00000000-0005-0000-0000-00002C0E0000}"/>
    <cellStyle name="Calculation 4 4 3 2 3 3" xfId="25245" xr:uid="{00000000-0005-0000-0000-00002D0E0000}"/>
    <cellStyle name="Calculation 4 4 3 2 4" xfId="25246" xr:uid="{00000000-0005-0000-0000-00002E0E0000}"/>
    <cellStyle name="Calculation 4 4 3 2 4 2" xfId="25247" xr:uid="{00000000-0005-0000-0000-00002F0E0000}"/>
    <cellStyle name="Calculation 4 4 3 2 5" xfId="25248" xr:uid="{00000000-0005-0000-0000-0000300E0000}"/>
    <cellStyle name="Calculation 4 4 3 3" xfId="2441" xr:uid="{00000000-0005-0000-0000-0000310E0000}"/>
    <cellStyle name="Calculation 4 4 3 3 2" xfId="25249" xr:uid="{00000000-0005-0000-0000-0000320E0000}"/>
    <cellStyle name="Calculation 4 4 3 3 2 2" xfId="25250" xr:uid="{00000000-0005-0000-0000-0000330E0000}"/>
    <cellStyle name="Calculation 4 4 3 3 2 2 2" xfId="25251" xr:uid="{00000000-0005-0000-0000-0000340E0000}"/>
    <cellStyle name="Calculation 4 4 3 3 2 3" xfId="25252" xr:uid="{00000000-0005-0000-0000-0000350E0000}"/>
    <cellStyle name="Calculation 4 4 3 3 2 3 2" xfId="25253" xr:uid="{00000000-0005-0000-0000-0000360E0000}"/>
    <cellStyle name="Calculation 4 4 3 3 2 4" xfId="25254" xr:uid="{00000000-0005-0000-0000-0000370E0000}"/>
    <cellStyle name="Calculation 4 4 3 3 3" xfId="25255" xr:uid="{00000000-0005-0000-0000-0000380E0000}"/>
    <cellStyle name="Calculation 4 4 3 3 3 2" xfId="25256" xr:uid="{00000000-0005-0000-0000-0000390E0000}"/>
    <cellStyle name="Calculation 4 4 3 3 3 2 2" xfId="25257" xr:uid="{00000000-0005-0000-0000-00003A0E0000}"/>
    <cellStyle name="Calculation 4 4 3 3 3 3" xfId="25258" xr:uid="{00000000-0005-0000-0000-00003B0E0000}"/>
    <cellStyle name="Calculation 4 4 3 3 4" xfId="25259" xr:uid="{00000000-0005-0000-0000-00003C0E0000}"/>
    <cellStyle name="Calculation 4 4 3 3 4 2" xfId="25260" xr:uid="{00000000-0005-0000-0000-00003D0E0000}"/>
    <cellStyle name="Calculation 4 4 3 3 5" xfId="25261" xr:uid="{00000000-0005-0000-0000-00003E0E0000}"/>
    <cellStyle name="Calculation 4 4 3 4" xfId="25262" xr:uid="{00000000-0005-0000-0000-00003F0E0000}"/>
    <cellStyle name="Calculation 4 4 3 4 2" xfId="25263" xr:uid="{00000000-0005-0000-0000-0000400E0000}"/>
    <cellStyle name="Calculation 4 4 3 4 2 2" xfId="25264" xr:uid="{00000000-0005-0000-0000-0000410E0000}"/>
    <cellStyle name="Calculation 4 4 3 4 3" xfId="25265" xr:uid="{00000000-0005-0000-0000-0000420E0000}"/>
    <cellStyle name="Calculation 4 4 3 4 3 2" xfId="25266" xr:uid="{00000000-0005-0000-0000-0000430E0000}"/>
    <cellStyle name="Calculation 4 4 3 4 4" xfId="25267" xr:uid="{00000000-0005-0000-0000-0000440E0000}"/>
    <cellStyle name="Calculation 4 4 3 5" xfId="25268" xr:uid="{00000000-0005-0000-0000-0000450E0000}"/>
    <cellStyle name="Calculation 4 4 3 5 2" xfId="25269" xr:uid="{00000000-0005-0000-0000-0000460E0000}"/>
    <cellStyle name="Calculation 4 4 3 5 2 2" xfId="25270" xr:uid="{00000000-0005-0000-0000-0000470E0000}"/>
    <cellStyle name="Calculation 4 4 3 5 3" xfId="25271" xr:uid="{00000000-0005-0000-0000-0000480E0000}"/>
    <cellStyle name="Calculation 4 4 3 6" xfId="25272" xr:uid="{00000000-0005-0000-0000-0000490E0000}"/>
    <cellStyle name="Calculation 4 4 3 6 2" xfId="25273" xr:uid="{00000000-0005-0000-0000-00004A0E0000}"/>
    <cellStyle name="Calculation 4 4 3 7" xfId="25274" xr:uid="{00000000-0005-0000-0000-00004B0E0000}"/>
    <cellStyle name="Calculation 4 4 4" xfId="2442" xr:uid="{00000000-0005-0000-0000-00004C0E0000}"/>
    <cellStyle name="Calculation 4 4 4 2" xfId="2443" xr:uid="{00000000-0005-0000-0000-00004D0E0000}"/>
    <cellStyle name="Calculation 4 4 4 2 2" xfId="25275" xr:uid="{00000000-0005-0000-0000-00004E0E0000}"/>
    <cellStyle name="Calculation 4 4 4 2 2 2" xfId="25276" xr:uid="{00000000-0005-0000-0000-00004F0E0000}"/>
    <cellStyle name="Calculation 4 4 4 2 3" xfId="25277" xr:uid="{00000000-0005-0000-0000-0000500E0000}"/>
    <cellStyle name="Calculation 4 4 4 2 3 2" xfId="25278" xr:uid="{00000000-0005-0000-0000-0000510E0000}"/>
    <cellStyle name="Calculation 4 4 4 2 4" xfId="25279" xr:uid="{00000000-0005-0000-0000-0000520E0000}"/>
    <cellStyle name="Calculation 4 4 4 3" xfId="25280" xr:uid="{00000000-0005-0000-0000-0000530E0000}"/>
    <cellStyle name="Calculation 4 4 4 3 2" xfId="25281" xr:uid="{00000000-0005-0000-0000-0000540E0000}"/>
    <cellStyle name="Calculation 4 4 4 3 2 2" xfId="25282" xr:uid="{00000000-0005-0000-0000-0000550E0000}"/>
    <cellStyle name="Calculation 4 4 4 3 3" xfId="25283" xr:uid="{00000000-0005-0000-0000-0000560E0000}"/>
    <cellStyle name="Calculation 4 4 4 4" xfId="25284" xr:uid="{00000000-0005-0000-0000-0000570E0000}"/>
    <cellStyle name="Calculation 4 4 4 4 2" xfId="25285" xr:uid="{00000000-0005-0000-0000-0000580E0000}"/>
    <cellStyle name="Calculation 4 4 4 5" xfId="25286" xr:uid="{00000000-0005-0000-0000-0000590E0000}"/>
    <cellStyle name="Calculation 4 4 5" xfId="2444" xr:uid="{00000000-0005-0000-0000-00005A0E0000}"/>
    <cellStyle name="Calculation 4 4 5 2" xfId="2445" xr:uid="{00000000-0005-0000-0000-00005B0E0000}"/>
    <cellStyle name="Calculation 4 4 5 2 2" xfId="25287" xr:uid="{00000000-0005-0000-0000-00005C0E0000}"/>
    <cellStyle name="Calculation 4 4 5 2 2 2" xfId="25288" xr:uid="{00000000-0005-0000-0000-00005D0E0000}"/>
    <cellStyle name="Calculation 4 4 5 2 3" xfId="25289" xr:uid="{00000000-0005-0000-0000-00005E0E0000}"/>
    <cellStyle name="Calculation 4 4 5 2 3 2" xfId="25290" xr:uid="{00000000-0005-0000-0000-00005F0E0000}"/>
    <cellStyle name="Calculation 4 4 5 2 4" xfId="25291" xr:uid="{00000000-0005-0000-0000-0000600E0000}"/>
    <cellStyle name="Calculation 4 4 5 3" xfId="25292" xr:uid="{00000000-0005-0000-0000-0000610E0000}"/>
    <cellStyle name="Calculation 4 4 5 3 2" xfId="25293" xr:uid="{00000000-0005-0000-0000-0000620E0000}"/>
    <cellStyle name="Calculation 4 4 5 3 2 2" xfId="25294" xr:uid="{00000000-0005-0000-0000-0000630E0000}"/>
    <cellStyle name="Calculation 4 4 5 3 3" xfId="25295" xr:uid="{00000000-0005-0000-0000-0000640E0000}"/>
    <cellStyle name="Calculation 4 4 5 4" xfId="25296" xr:uid="{00000000-0005-0000-0000-0000650E0000}"/>
    <cellStyle name="Calculation 4 4 5 4 2" xfId="25297" xr:uid="{00000000-0005-0000-0000-0000660E0000}"/>
    <cellStyle name="Calculation 4 4 5 5" xfId="25298" xr:uid="{00000000-0005-0000-0000-0000670E0000}"/>
    <cellStyle name="Calculation 4 4 6" xfId="25299" xr:uid="{00000000-0005-0000-0000-0000680E0000}"/>
    <cellStyle name="Calculation 4 4 6 2" xfId="25300" xr:uid="{00000000-0005-0000-0000-0000690E0000}"/>
    <cellStyle name="Calculation 4 4 6 2 2" xfId="25301" xr:uid="{00000000-0005-0000-0000-00006A0E0000}"/>
    <cellStyle name="Calculation 4 4 6 3" xfId="25302" xr:uid="{00000000-0005-0000-0000-00006B0E0000}"/>
    <cellStyle name="Calculation 4 4 6 3 2" xfId="25303" xr:uid="{00000000-0005-0000-0000-00006C0E0000}"/>
    <cellStyle name="Calculation 4 4 6 4" xfId="25304" xr:uid="{00000000-0005-0000-0000-00006D0E0000}"/>
    <cellStyle name="Calculation 4 4 7" xfId="25305" xr:uid="{00000000-0005-0000-0000-00006E0E0000}"/>
    <cellStyle name="Calculation 4 4 7 2" xfId="25306" xr:uid="{00000000-0005-0000-0000-00006F0E0000}"/>
    <cellStyle name="Calculation 4 4 7 2 2" xfId="25307" xr:uid="{00000000-0005-0000-0000-0000700E0000}"/>
    <cellStyle name="Calculation 4 4 7 3" xfId="25308" xr:uid="{00000000-0005-0000-0000-0000710E0000}"/>
    <cellStyle name="Calculation 4 4 8" xfId="25309" xr:uid="{00000000-0005-0000-0000-0000720E0000}"/>
    <cellStyle name="Calculation 4 4 8 2" xfId="25310" xr:uid="{00000000-0005-0000-0000-0000730E0000}"/>
    <cellStyle name="Calculation 4 4 8 3" xfId="25311" xr:uid="{00000000-0005-0000-0000-0000740E0000}"/>
    <cellStyle name="Calculation 4 4 9" xfId="25312" xr:uid="{00000000-0005-0000-0000-0000750E0000}"/>
    <cellStyle name="Calculation 4 4 9 2" xfId="25313" xr:uid="{00000000-0005-0000-0000-0000760E0000}"/>
    <cellStyle name="Calculation 4 5" xfId="2446" xr:uid="{00000000-0005-0000-0000-0000770E0000}"/>
    <cellStyle name="Calculation 4 5 2" xfId="2447" xr:uid="{00000000-0005-0000-0000-0000780E0000}"/>
    <cellStyle name="Calculation 4 5 2 2" xfId="2448" xr:uid="{00000000-0005-0000-0000-0000790E0000}"/>
    <cellStyle name="Calculation 4 5 2 2 2" xfId="2449" xr:uid="{00000000-0005-0000-0000-00007A0E0000}"/>
    <cellStyle name="Calculation 4 5 2 2 2 2" xfId="25314" xr:uid="{00000000-0005-0000-0000-00007B0E0000}"/>
    <cellStyle name="Calculation 4 5 2 2 3" xfId="25315" xr:uid="{00000000-0005-0000-0000-00007C0E0000}"/>
    <cellStyle name="Calculation 4 5 2 2 3 2" xfId="25316" xr:uid="{00000000-0005-0000-0000-00007D0E0000}"/>
    <cellStyle name="Calculation 4 5 2 2 4" xfId="25317" xr:uid="{00000000-0005-0000-0000-00007E0E0000}"/>
    <cellStyle name="Calculation 4 5 2 3" xfId="2450" xr:uid="{00000000-0005-0000-0000-00007F0E0000}"/>
    <cellStyle name="Calculation 4 5 2 3 2" xfId="2451" xr:uid="{00000000-0005-0000-0000-0000800E0000}"/>
    <cellStyle name="Calculation 4 5 2 3 2 2" xfId="25318" xr:uid="{00000000-0005-0000-0000-0000810E0000}"/>
    <cellStyle name="Calculation 4 5 2 3 3" xfId="25319" xr:uid="{00000000-0005-0000-0000-0000820E0000}"/>
    <cellStyle name="Calculation 4 5 2 4" xfId="25320" xr:uid="{00000000-0005-0000-0000-0000830E0000}"/>
    <cellStyle name="Calculation 4 5 2 4 2" xfId="25321" xr:uid="{00000000-0005-0000-0000-0000840E0000}"/>
    <cellStyle name="Calculation 4 5 2 4 3" xfId="25322" xr:uid="{00000000-0005-0000-0000-0000850E0000}"/>
    <cellStyle name="Calculation 4 5 2 5" xfId="25323" xr:uid="{00000000-0005-0000-0000-0000860E0000}"/>
    <cellStyle name="Calculation 4 5 2 5 2" xfId="25324" xr:uid="{00000000-0005-0000-0000-0000870E0000}"/>
    <cellStyle name="Calculation 4 5 2 6" xfId="25325" xr:uid="{00000000-0005-0000-0000-0000880E0000}"/>
    <cellStyle name="Calculation 4 5 3" xfId="2452" xr:uid="{00000000-0005-0000-0000-0000890E0000}"/>
    <cellStyle name="Calculation 4 5 3 2" xfId="2453" xr:uid="{00000000-0005-0000-0000-00008A0E0000}"/>
    <cellStyle name="Calculation 4 5 3 2 2" xfId="2454" xr:uid="{00000000-0005-0000-0000-00008B0E0000}"/>
    <cellStyle name="Calculation 4 5 3 2 2 2" xfId="25326" xr:uid="{00000000-0005-0000-0000-00008C0E0000}"/>
    <cellStyle name="Calculation 4 5 3 2 3" xfId="2455" xr:uid="{00000000-0005-0000-0000-00008D0E0000}"/>
    <cellStyle name="Calculation 4 5 3 2 3 2" xfId="25327" xr:uid="{00000000-0005-0000-0000-00008E0E0000}"/>
    <cellStyle name="Calculation 4 5 3 2 4" xfId="25328" xr:uid="{00000000-0005-0000-0000-00008F0E0000}"/>
    <cellStyle name="Calculation 4 5 3 3" xfId="2456" xr:uid="{00000000-0005-0000-0000-0000900E0000}"/>
    <cellStyle name="Calculation 4 5 3 3 2" xfId="25329" xr:uid="{00000000-0005-0000-0000-0000910E0000}"/>
    <cellStyle name="Calculation 4 5 3 3 2 2" xfId="25330" xr:uid="{00000000-0005-0000-0000-0000920E0000}"/>
    <cellStyle name="Calculation 4 5 3 3 3" xfId="25331" xr:uid="{00000000-0005-0000-0000-0000930E0000}"/>
    <cellStyle name="Calculation 4 5 3 4" xfId="25332" xr:uid="{00000000-0005-0000-0000-0000940E0000}"/>
    <cellStyle name="Calculation 4 5 3 4 2" xfId="25333" xr:uid="{00000000-0005-0000-0000-0000950E0000}"/>
    <cellStyle name="Calculation 4 5 3 5" xfId="25334" xr:uid="{00000000-0005-0000-0000-0000960E0000}"/>
    <cellStyle name="Calculation 4 5 4" xfId="2457" xr:uid="{00000000-0005-0000-0000-0000970E0000}"/>
    <cellStyle name="Calculation 4 5 4 2" xfId="2458" xr:uid="{00000000-0005-0000-0000-0000980E0000}"/>
    <cellStyle name="Calculation 4 5 4 2 2" xfId="25335" xr:uid="{00000000-0005-0000-0000-0000990E0000}"/>
    <cellStyle name="Calculation 4 5 4 3" xfId="25336" xr:uid="{00000000-0005-0000-0000-00009A0E0000}"/>
    <cellStyle name="Calculation 4 5 4 3 2" xfId="25337" xr:uid="{00000000-0005-0000-0000-00009B0E0000}"/>
    <cellStyle name="Calculation 4 5 4 4" xfId="25338" xr:uid="{00000000-0005-0000-0000-00009C0E0000}"/>
    <cellStyle name="Calculation 4 5 5" xfId="2459" xr:uid="{00000000-0005-0000-0000-00009D0E0000}"/>
    <cellStyle name="Calculation 4 5 5 2" xfId="2460" xr:uid="{00000000-0005-0000-0000-00009E0E0000}"/>
    <cellStyle name="Calculation 4 5 5 2 2" xfId="25339" xr:uid="{00000000-0005-0000-0000-00009F0E0000}"/>
    <cellStyle name="Calculation 4 5 5 3" xfId="25340" xr:uid="{00000000-0005-0000-0000-0000A00E0000}"/>
    <cellStyle name="Calculation 4 5 6" xfId="25341" xr:uid="{00000000-0005-0000-0000-0000A10E0000}"/>
    <cellStyle name="Calculation 4 5 6 2" xfId="25342" xr:uid="{00000000-0005-0000-0000-0000A20E0000}"/>
    <cellStyle name="Calculation 4 5 6 3" xfId="25343" xr:uid="{00000000-0005-0000-0000-0000A30E0000}"/>
    <cellStyle name="Calculation 4 5 7" xfId="25344" xr:uid="{00000000-0005-0000-0000-0000A40E0000}"/>
    <cellStyle name="Calculation 4 5 7 2" xfId="25345" xr:uid="{00000000-0005-0000-0000-0000A50E0000}"/>
    <cellStyle name="Calculation 4 5 8" xfId="25346" xr:uid="{00000000-0005-0000-0000-0000A60E0000}"/>
    <cellStyle name="Calculation 4 6" xfId="2461" xr:uid="{00000000-0005-0000-0000-0000A70E0000}"/>
    <cellStyle name="Calculation 4 6 2" xfId="2462" xr:uid="{00000000-0005-0000-0000-0000A80E0000}"/>
    <cellStyle name="Calculation 4 6 2 2" xfId="2463" xr:uid="{00000000-0005-0000-0000-0000A90E0000}"/>
    <cellStyle name="Calculation 4 6 2 2 2" xfId="2464" xr:uid="{00000000-0005-0000-0000-0000AA0E0000}"/>
    <cellStyle name="Calculation 4 6 2 2 2 2" xfId="25347" xr:uid="{00000000-0005-0000-0000-0000AB0E0000}"/>
    <cellStyle name="Calculation 4 6 2 2 3" xfId="25348" xr:uid="{00000000-0005-0000-0000-0000AC0E0000}"/>
    <cellStyle name="Calculation 4 6 2 2 3 2" xfId="25349" xr:uid="{00000000-0005-0000-0000-0000AD0E0000}"/>
    <cellStyle name="Calculation 4 6 2 2 4" xfId="25350" xr:uid="{00000000-0005-0000-0000-0000AE0E0000}"/>
    <cellStyle name="Calculation 4 6 2 3" xfId="2465" xr:uid="{00000000-0005-0000-0000-0000AF0E0000}"/>
    <cellStyle name="Calculation 4 6 2 3 2" xfId="2466" xr:uid="{00000000-0005-0000-0000-0000B00E0000}"/>
    <cellStyle name="Calculation 4 6 2 3 2 2" xfId="25351" xr:uid="{00000000-0005-0000-0000-0000B10E0000}"/>
    <cellStyle name="Calculation 4 6 2 3 3" xfId="25352" xr:uid="{00000000-0005-0000-0000-0000B20E0000}"/>
    <cellStyle name="Calculation 4 6 2 4" xfId="25353" xr:uid="{00000000-0005-0000-0000-0000B30E0000}"/>
    <cellStyle name="Calculation 4 6 2 4 2" xfId="25354" xr:uid="{00000000-0005-0000-0000-0000B40E0000}"/>
    <cellStyle name="Calculation 4 6 2 5" xfId="25355" xr:uid="{00000000-0005-0000-0000-0000B50E0000}"/>
    <cellStyle name="Calculation 4 6 3" xfId="2467" xr:uid="{00000000-0005-0000-0000-0000B60E0000}"/>
    <cellStyle name="Calculation 4 6 3 2" xfId="2468" xr:uid="{00000000-0005-0000-0000-0000B70E0000}"/>
    <cellStyle name="Calculation 4 6 3 2 2" xfId="2469" xr:uid="{00000000-0005-0000-0000-0000B80E0000}"/>
    <cellStyle name="Calculation 4 6 3 2 2 2" xfId="25356" xr:uid="{00000000-0005-0000-0000-0000B90E0000}"/>
    <cellStyle name="Calculation 4 6 3 2 3" xfId="2470" xr:uid="{00000000-0005-0000-0000-0000BA0E0000}"/>
    <cellStyle name="Calculation 4 6 3 2 3 2" xfId="25357" xr:uid="{00000000-0005-0000-0000-0000BB0E0000}"/>
    <cellStyle name="Calculation 4 6 3 2 4" xfId="25358" xr:uid="{00000000-0005-0000-0000-0000BC0E0000}"/>
    <cellStyle name="Calculation 4 6 3 3" xfId="2471" xr:uid="{00000000-0005-0000-0000-0000BD0E0000}"/>
    <cellStyle name="Calculation 4 6 3 3 2" xfId="25359" xr:uid="{00000000-0005-0000-0000-0000BE0E0000}"/>
    <cellStyle name="Calculation 4 6 3 3 2 2" xfId="25360" xr:uid="{00000000-0005-0000-0000-0000BF0E0000}"/>
    <cellStyle name="Calculation 4 6 3 3 3" xfId="25361" xr:uid="{00000000-0005-0000-0000-0000C00E0000}"/>
    <cellStyle name="Calculation 4 6 3 4" xfId="25362" xr:uid="{00000000-0005-0000-0000-0000C10E0000}"/>
    <cellStyle name="Calculation 4 6 3 4 2" xfId="25363" xr:uid="{00000000-0005-0000-0000-0000C20E0000}"/>
    <cellStyle name="Calculation 4 6 3 5" xfId="25364" xr:uid="{00000000-0005-0000-0000-0000C30E0000}"/>
    <cellStyle name="Calculation 4 6 4" xfId="2472" xr:uid="{00000000-0005-0000-0000-0000C40E0000}"/>
    <cellStyle name="Calculation 4 6 4 2" xfId="2473" xr:uid="{00000000-0005-0000-0000-0000C50E0000}"/>
    <cellStyle name="Calculation 4 6 4 2 2" xfId="25365" xr:uid="{00000000-0005-0000-0000-0000C60E0000}"/>
    <cellStyle name="Calculation 4 6 4 3" xfId="25366" xr:uid="{00000000-0005-0000-0000-0000C70E0000}"/>
    <cellStyle name="Calculation 4 6 4 3 2" xfId="25367" xr:uid="{00000000-0005-0000-0000-0000C80E0000}"/>
    <cellStyle name="Calculation 4 6 4 4" xfId="25368" xr:uid="{00000000-0005-0000-0000-0000C90E0000}"/>
    <cellStyle name="Calculation 4 6 5" xfId="2474" xr:uid="{00000000-0005-0000-0000-0000CA0E0000}"/>
    <cellStyle name="Calculation 4 6 5 2" xfId="2475" xr:uid="{00000000-0005-0000-0000-0000CB0E0000}"/>
    <cellStyle name="Calculation 4 6 5 2 2" xfId="25369" xr:uid="{00000000-0005-0000-0000-0000CC0E0000}"/>
    <cellStyle name="Calculation 4 6 5 3" xfId="25370" xr:uid="{00000000-0005-0000-0000-0000CD0E0000}"/>
    <cellStyle name="Calculation 4 6 6" xfId="25371" xr:uid="{00000000-0005-0000-0000-0000CE0E0000}"/>
    <cellStyle name="Calculation 4 6 6 2" xfId="25372" xr:uid="{00000000-0005-0000-0000-0000CF0E0000}"/>
    <cellStyle name="Calculation 4 6 6 3" xfId="25373" xr:uid="{00000000-0005-0000-0000-0000D00E0000}"/>
    <cellStyle name="Calculation 4 6 7" xfId="25374" xr:uid="{00000000-0005-0000-0000-0000D10E0000}"/>
    <cellStyle name="Calculation 4 6 7 2" xfId="25375" xr:uid="{00000000-0005-0000-0000-0000D20E0000}"/>
    <cellStyle name="Calculation 4 6 8" xfId="25376" xr:uid="{00000000-0005-0000-0000-0000D30E0000}"/>
    <cellStyle name="Calculation 4 7" xfId="2476" xr:uid="{00000000-0005-0000-0000-0000D40E0000}"/>
    <cellStyle name="Calculation 4 7 2" xfId="2477" xr:uid="{00000000-0005-0000-0000-0000D50E0000}"/>
    <cellStyle name="Calculation 4 7 2 2" xfId="2478" xr:uid="{00000000-0005-0000-0000-0000D60E0000}"/>
    <cellStyle name="Calculation 4 7 2 2 2" xfId="2479" xr:uid="{00000000-0005-0000-0000-0000D70E0000}"/>
    <cellStyle name="Calculation 4 7 2 2 3" xfId="2480" xr:uid="{00000000-0005-0000-0000-0000D80E0000}"/>
    <cellStyle name="Calculation 4 7 2 3" xfId="2481" xr:uid="{00000000-0005-0000-0000-0000D90E0000}"/>
    <cellStyle name="Calculation 4 7 2 3 2" xfId="25377" xr:uid="{00000000-0005-0000-0000-0000DA0E0000}"/>
    <cellStyle name="Calculation 4 7 2 4" xfId="25378" xr:uid="{00000000-0005-0000-0000-0000DB0E0000}"/>
    <cellStyle name="Calculation 4 7 3" xfId="2482" xr:uid="{00000000-0005-0000-0000-0000DC0E0000}"/>
    <cellStyle name="Calculation 4 7 3 2" xfId="2483" xr:uid="{00000000-0005-0000-0000-0000DD0E0000}"/>
    <cellStyle name="Calculation 4 7 3 2 2" xfId="2484" xr:uid="{00000000-0005-0000-0000-0000DE0E0000}"/>
    <cellStyle name="Calculation 4 7 3 2 3" xfId="2485" xr:uid="{00000000-0005-0000-0000-0000DF0E0000}"/>
    <cellStyle name="Calculation 4 7 3 3" xfId="2486" xr:uid="{00000000-0005-0000-0000-0000E00E0000}"/>
    <cellStyle name="Calculation 4 7 4" xfId="2487" xr:uid="{00000000-0005-0000-0000-0000E10E0000}"/>
    <cellStyle name="Calculation 4 7 4 2" xfId="2488" xr:uid="{00000000-0005-0000-0000-0000E20E0000}"/>
    <cellStyle name="Calculation 4 7 5" xfId="2489" xr:uid="{00000000-0005-0000-0000-0000E30E0000}"/>
    <cellStyle name="Calculation 4 7 5 2" xfId="2490" xr:uid="{00000000-0005-0000-0000-0000E40E0000}"/>
    <cellStyle name="Calculation 4 8" xfId="2491" xr:uid="{00000000-0005-0000-0000-0000E50E0000}"/>
    <cellStyle name="Calculation 4 8 2" xfId="2492" xr:uid="{00000000-0005-0000-0000-0000E60E0000}"/>
    <cellStyle name="Calculation 4 8 2 2" xfId="2493" xr:uid="{00000000-0005-0000-0000-0000E70E0000}"/>
    <cellStyle name="Calculation 4 8 2 2 2" xfId="2494" xr:uid="{00000000-0005-0000-0000-0000E80E0000}"/>
    <cellStyle name="Calculation 4 8 2 2 3" xfId="2495" xr:uid="{00000000-0005-0000-0000-0000E90E0000}"/>
    <cellStyle name="Calculation 4 8 2 3" xfId="2496" xr:uid="{00000000-0005-0000-0000-0000EA0E0000}"/>
    <cellStyle name="Calculation 4 8 2 3 2" xfId="25379" xr:uid="{00000000-0005-0000-0000-0000EB0E0000}"/>
    <cellStyle name="Calculation 4 8 2 4" xfId="25380" xr:uid="{00000000-0005-0000-0000-0000EC0E0000}"/>
    <cellStyle name="Calculation 4 8 3" xfId="2497" xr:uid="{00000000-0005-0000-0000-0000ED0E0000}"/>
    <cellStyle name="Calculation 4 8 3 2" xfId="2498" xr:uid="{00000000-0005-0000-0000-0000EE0E0000}"/>
    <cellStyle name="Calculation 4 8 3 2 2" xfId="25381" xr:uid="{00000000-0005-0000-0000-0000EF0E0000}"/>
    <cellStyle name="Calculation 4 8 3 3" xfId="2499" xr:uid="{00000000-0005-0000-0000-0000F00E0000}"/>
    <cellStyle name="Calculation 4 8 4" xfId="2500" xr:uid="{00000000-0005-0000-0000-0000F10E0000}"/>
    <cellStyle name="Calculation 4 8 4 2" xfId="25382" xr:uid="{00000000-0005-0000-0000-0000F20E0000}"/>
    <cellStyle name="Calculation 4 8 5" xfId="25383" xr:uid="{00000000-0005-0000-0000-0000F30E0000}"/>
    <cellStyle name="Calculation 4 9" xfId="2501" xr:uid="{00000000-0005-0000-0000-0000F40E0000}"/>
    <cellStyle name="Calculation 4 9 2" xfId="2502" xr:uid="{00000000-0005-0000-0000-0000F50E0000}"/>
    <cellStyle name="Calculation 4 9 2 2" xfId="25384" xr:uid="{00000000-0005-0000-0000-0000F60E0000}"/>
    <cellStyle name="Calculation 4 9 3" xfId="25385" xr:uid="{00000000-0005-0000-0000-0000F70E0000}"/>
    <cellStyle name="Calculation 4 9 3 2" xfId="25386" xr:uid="{00000000-0005-0000-0000-0000F80E0000}"/>
    <cellStyle name="Calculation 4 9 4" xfId="25387" xr:uid="{00000000-0005-0000-0000-0000F90E0000}"/>
    <cellStyle name="Calculation 5" xfId="2503" xr:uid="{00000000-0005-0000-0000-0000FA0E0000}"/>
    <cellStyle name="Calculation 5 10" xfId="2504" xr:uid="{00000000-0005-0000-0000-0000FB0E0000}"/>
    <cellStyle name="Calculation 5 10 2" xfId="2505" xr:uid="{00000000-0005-0000-0000-0000FC0E0000}"/>
    <cellStyle name="Calculation 5 10 2 2" xfId="25388" xr:uid="{00000000-0005-0000-0000-0000FD0E0000}"/>
    <cellStyle name="Calculation 5 10 3" xfId="25389" xr:uid="{00000000-0005-0000-0000-0000FE0E0000}"/>
    <cellStyle name="Calculation 5 11" xfId="2506" xr:uid="{00000000-0005-0000-0000-0000FF0E0000}"/>
    <cellStyle name="Calculation 5 11 2" xfId="25390" xr:uid="{00000000-0005-0000-0000-0000000F0000}"/>
    <cellStyle name="Calculation 5 11 3" xfId="25391" xr:uid="{00000000-0005-0000-0000-0000010F0000}"/>
    <cellStyle name="Calculation 5 12" xfId="25392" xr:uid="{00000000-0005-0000-0000-0000020F0000}"/>
    <cellStyle name="Calculation 5 12 2" xfId="25393" xr:uid="{00000000-0005-0000-0000-0000030F0000}"/>
    <cellStyle name="Calculation 5 13" xfId="25394" xr:uid="{00000000-0005-0000-0000-0000040F0000}"/>
    <cellStyle name="Calculation 5 2" xfId="2507" xr:uid="{00000000-0005-0000-0000-0000050F0000}"/>
    <cellStyle name="Calculation 5 2 10" xfId="25395" xr:uid="{00000000-0005-0000-0000-0000060F0000}"/>
    <cellStyle name="Calculation 5 2 2" xfId="2508" xr:uid="{00000000-0005-0000-0000-0000070F0000}"/>
    <cellStyle name="Calculation 5 2 2 10" xfId="25396" xr:uid="{00000000-0005-0000-0000-0000080F0000}"/>
    <cellStyle name="Calculation 5 2 2 2" xfId="2509" xr:uid="{00000000-0005-0000-0000-0000090F0000}"/>
    <cellStyle name="Calculation 5 2 2 2 2" xfId="2510" xr:uid="{00000000-0005-0000-0000-00000A0F0000}"/>
    <cellStyle name="Calculation 5 2 2 2 2 2" xfId="2511" xr:uid="{00000000-0005-0000-0000-00000B0F0000}"/>
    <cellStyle name="Calculation 5 2 2 2 2 2 2" xfId="25397" xr:uid="{00000000-0005-0000-0000-00000C0F0000}"/>
    <cellStyle name="Calculation 5 2 2 2 2 2 2 2" xfId="25398" xr:uid="{00000000-0005-0000-0000-00000D0F0000}"/>
    <cellStyle name="Calculation 5 2 2 2 2 2 3" xfId="25399" xr:uid="{00000000-0005-0000-0000-00000E0F0000}"/>
    <cellStyle name="Calculation 5 2 2 2 2 2 3 2" xfId="25400" xr:uid="{00000000-0005-0000-0000-00000F0F0000}"/>
    <cellStyle name="Calculation 5 2 2 2 2 2 4" xfId="25401" xr:uid="{00000000-0005-0000-0000-0000100F0000}"/>
    <cellStyle name="Calculation 5 2 2 2 2 3" xfId="2512" xr:uid="{00000000-0005-0000-0000-0000110F0000}"/>
    <cellStyle name="Calculation 5 2 2 2 2 3 2" xfId="25402" xr:uid="{00000000-0005-0000-0000-0000120F0000}"/>
    <cellStyle name="Calculation 5 2 2 2 2 3 2 2" xfId="25403" xr:uid="{00000000-0005-0000-0000-0000130F0000}"/>
    <cellStyle name="Calculation 5 2 2 2 2 3 3" xfId="25404" xr:uid="{00000000-0005-0000-0000-0000140F0000}"/>
    <cellStyle name="Calculation 5 2 2 2 2 4" xfId="25405" xr:uid="{00000000-0005-0000-0000-0000150F0000}"/>
    <cellStyle name="Calculation 5 2 2 2 2 4 2" xfId="25406" xr:uid="{00000000-0005-0000-0000-0000160F0000}"/>
    <cellStyle name="Calculation 5 2 2 2 2 5" xfId="25407" xr:uid="{00000000-0005-0000-0000-0000170F0000}"/>
    <cellStyle name="Calculation 5 2 2 2 3" xfId="2513" xr:uid="{00000000-0005-0000-0000-0000180F0000}"/>
    <cellStyle name="Calculation 5 2 2 2 3 2" xfId="25408" xr:uid="{00000000-0005-0000-0000-0000190F0000}"/>
    <cellStyle name="Calculation 5 2 2 2 3 2 2" xfId="25409" xr:uid="{00000000-0005-0000-0000-00001A0F0000}"/>
    <cellStyle name="Calculation 5 2 2 2 3 2 2 2" xfId="25410" xr:uid="{00000000-0005-0000-0000-00001B0F0000}"/>
    <cellStyle name="Calculation 5 2 2 2 3 2 3" xfId="25411" xr:uid="{00000000-0005-0000-0000-00001C0F0000}"/>
    <cellStyle name="Calculation 5 2 2 2 3 2 3 2" xfId="25412" xr:uid="{00000000-0005-0000-0000-00001D0F0000}"/>
    <cellStyle name="Calculation 5 2 2 2 3 2 4" xfId="25413" xr:uid="{00000000-0005-0000-0000-00001E0F0000}"/>
    <cellStyle name="Calculation 5 2 2 2 3 3" xfId="25414" xr:uid="{00000000-0005-0000-0000-00001F0F0000}"/>
    <cellStyle name="Calculation 5 2 2 2 3 3 2" xfId="25415" xr:uid="{00000000-0005-0000-0000-0000200F0000}"/>
    <cellStyle name="Calculation 5 2 2 2 3 3 2 2" xfId="25416" xr:uid="{00000000-0005-0000-0000-0000210F0000}"/>
    <cellStyle name="Calculation 5 2 2 2 3 3 3" xfId="25417" xr:uid="{00000000-0005-0000-0000-0000220F0000}"/>
    <cellStyle name="Calculation 5 2 2 2 3 4" xfId="25418" xr:uid="{00000000-0005-0000-0000-0000230F0000}"/>
    <cellStyle name="Calculation 5 2 2 2 3 4 2" xfId="25419" xr:uid="{00000000-0005-0000-0000-0000240F0000}"/>
    <cellStyle name="Calculation 5 2 2 2 3 5" xfId="25420" xr:uid="{00000000-0005-0000-0000-0000250F0000}"/>
    <cellStyle name="Calculation 5 2 2 2 4" xfId="25421" xr:uid="{00000000-0005-0000-0000-0000260F0000}"/>
    <cellStyle name="Calculation 5 2 2 2 4 2" xfId="25422" xr:uid="{00000000-0005-0000-0000-0000270F0000}"/>
    <cellStyle name="Calculation 5 2 2 2 4 2 2" xfId="25423" xr:uid="{00000000-0005-0000-0000-0000280F0000}"/>
    <cellStyle name="Calculation 5 2 2 2 4 3" xfId="25424" xr:uid="{00000000-0005-0000-0000-0000290F0000}"/>
    <cellStyle name="Calculation 5 2 2 2 4 3 2" xfId="25425" xr:uid="{00000000-0005-0000-0000-00002A0F0000}"/>
    <cellStyle name="Calculation 5 2 2 2 4 4" xfId="25426" xr:uid="{00000000-0005-0000-0000-00002B0F0000}"/>
    <cellStyle name="Calculation 5 2 2 2 5" xfId="25427" xr:uid="{00000000-0005-0000-0000-00002C0F0000}"/>
    <cellStyle name="Calculation 5 2 2 2 5 2" xfId="25428" xr:uid="{00000000-0005-0000-0000-00002D0F0000}"/>
    <cellStyle name="Calculation 5 2 2 2 5 2 2" xfId="25429" xr:uid="{00000000-0005-0000-0000-00002E0F0000}"/>
    <cellStyle name="Calculation 5 2 2 2 5 3" xfId="25430" xr:uid="{00000000-0005-0000-0000-00002F0F0000}"/>
    <cellStyle name="Calculation 5 2 2 2 6" xfId="25431" xr:uid="{00000000-0005-0000-0000-0000300F0000}"/>
    <cellStyle name="Calculation 5 2 2 2 6 2" xfId="25432" xr:uid="{00000000-0005-0000-0000-0000310F0000}"/>
    <cellStyle name="Calculation 5 2 2 2 6 3" xfId="25433" xr:uid="{00000000-0005-0000-0000-0000320F0000}"/>
    <cellStyle name="Calculation 5 2 2 2 7" xfId="25434" xr:uid="{00000000-0005-0000-0000-0000330F0000}"/>
    <cellStyle name="Calculation 5 2 2 2 7 2" xfId="25435" xr:uid="{00000000-0005-0000-0000-0000340F0000}"/>
    <cellStyle name="Calculation 5 2 2 2 8" xfId="25436" xr:uid="{00000000-0005-0000-0000-0000350F0000}"/>
    <cellStyle name="Calculation 5 2 2 3" xfId="2514" xr:uid="{00000000-0005-0000-0000-0000360F0000}"/>
    <cellStyle name="Calculation 5 2 2 3 2" xfId="2515" xr:uid="{00000000-0005-0000-0000-0000370F0000}"/>
    <cellStyle name="Calculation 5 2 2 3 2 2" xfId="25437" xr:uid="{00000000-0005-0000-0000-0000380F0000}"/>
    <cellStyle name="Calculation 5 2 2 3 2 2 2" xfId="25438" xr:uid="{00000000-0005-0000-0000-0000390F0000}"/>
    <cellStyle name="Calculation 5 2 2 3 2 2 2 2" xfId="25439" xr:uid="{00000000-0005-0000-0000-00003A0F0000}"/>
    <cellStyle name="Calculation 5 2 2 3 2 2 3" xfId="25440" xr:uid="{00000000-0005-0000-0000-00003B0F0000}"/>
    <cellStyle name="Calculation 5 2 2 3 2 2 3 2" xfId="25441" xr:uid="{00000000-0005-0000-0000-00003C0F0000}"/>
    <cellStyle name="Calculation 5 2 2 3 2 2 4" xfId="25442" xr:uid="{00000000-0005-0000-0000-00003D0F0000}"/>
    <cellStyle name="Calculation 5 2 2 3 2 3" xfId="25443" xr:uid="{00000000-0005-0000-0000-00003E0F0000}"/>
    <cellStyle name="Calculation 5 2 2 3 2 3 2" xfId="25444" xr:uid="{00000000-0005-0000-0000-00003F0F0000}"/>
    <cellStyle name="Calculation 5 2 2 3 2 3 2 2" xfId="25445" xr:uid="{00000000-0005-0000-0000-0000400F0000}"/>
    <cellStyle name="Calculation 5 2 2 3 2 3 3" xfId="25446" xr:uid="{00000000-0005-0000-0000-0000410F0000}"/>
    <cellStyle name="Calculation 5 2 2 3 2 4" xfId="25447" xr:uid="{00000000-0005-0000-0000-0000420F0000}"/>
    <cellStyle name="Calculation 5 2 2 3 2 4 2" xfId="25448" xr:uid="{00000000-0005-0000-0000-0000430F0000}"/>
    <cellStyle name="Calculation 5 2 2 3 2 5" xfId="25449" xr:uid="{00000000-0005-0000-0000-0000440F0000}"/>
    <cellStyle name="Calculation 5 2 2 3 3" xfId="25450" xr:uid="{00000000-0005-0000-0000-0000450F0000}"/>
    <cellStyle name="Calculation 5 2 2 3 3 2" xfId="25451" xr:uid="{00000000-0005-0000-0000-0000460F0000}"/>
    <cellStyle name="Calculation 5 2 2 3 3 2 2" xfId="25452" xr:uid="{00000000-0005-0000-0000-0000470F0000}"/>
    <cellStyle name="Calculation 5 2 2 3 3 2 2 2" xfId="25453" xr:uid="{00000000-0005-0000-0000-0000480F0000}"/>
    <cellStyle name="Calculation 5 2 2 3 3 2 3" xfId="25454" xr:uid="{00000000-0005-0000-0000-0000490F0000}"/>
    <cellStyle name="Calculation 5 2 2 3 3 2 3 2" xfId="25455" xr:uid="{00000000-0005-0000-0000-00004A0F0000}"/>
    <cellStyle name="Calculation 5 2 2 3 3 2 4" xfId="25456" xr:uid="{00000000-0005-0000-0000-00004B0F0000}"/>
    <cellStyle name="Calculation 5 2 2 3 3 3" xfId="25457" xr:uid="{00000000-0005-0000-0000-00004C0F0000}"/>
    <cellStyle name="Calculation 5 2 2 3 3 3 2" xfId="25458" xr:uid="{00000000-0005-0000-0000-00004D0F0000}"/>
    <cellStyle name="Calculation 5 2 2 3 3 3 2 2" xfId="25459" xr:uid="{00000000-0005-0000-0000-00004E0F0000}"/>
    <cellStyle name="Calculation 5 2 2 3 3 3 3" xfId="25460" xr:uid="{00000000-0005-0000-0000-00004F0F0000}"/>
    <cellStyle name="Calculation 5 2 2 3 3 4" xfId="25461" xr:uid="{00000000-0005-0000-0000-0000500F0000}"/>
    <cellStyle name="Calculation 5 2 2 3 3 4 2" xfId="25462" xr:uid="{00000000-0005-0000-0000-0000510F0000}"/>
    <cellStyle name="Calculation 5 2 2 3 3 5" xfId="25463" xr:uid="{00000000-0005-0000-0000-0000520F0000}"/>
    <cellStyle name="Calculation 5 2 2 3 4" xfId="25464" xr:uid="{00000000-0005-0000-0000-0000530F0000}"/>
    <cellStyle name="Calculation 5 2 2 3 4 2" xfId="25465" xr:uid="{00000000-0005-0000-0000-0000540F0000}"/>
    <cellStyle name="Calculation 5 2 2 3 4 2 2" xfId="25466" xr:uid="{00000000-0005-0000-0000-0000550F0000}"/>
    <cellStyle name="Calculation 5 2 2 3 4 3" xfId="25467" xr:uid="{00000000-0005-0000-0000-0000560F0000}"/>
    <cellStyle name="Calculation 5 2 2 3 4 3 2" xfId="25468" xr:uid="{00000000-0005-0000-0000-0000570F0000}"/>
    <cellStyle name="Calculation 5 2 2 3 4 4" xfId="25469" xr:uid="{00000000-0005-0000-0000-0000580F0000}"/>
    <cellStyle name="Calculation 5 2 2 3 5" xfId="25470" xr:uid="{00000000-0005-0000-0000-0000590F0000}"/>
    <cellStyle name="Calculation 5 2 2 3 5 2" xfId="25471" xr:uid="{00000000-0005-0000-0000-00005A0F0000}"/>
    <cellStyle name="Calculation 5 2 2 3 5 2 2" xfId="25472" xr:uid="{00000000-0005-0000-0000-00005B0F0000}"/>
    <cellStyle name="Calculation 5 2 2 3 5 3" xfId="25473" xr:uid="{00000000-0005-0000-0000-00005C0F0000}"/>
    <cellStyle name="Calculation 5 2 2 3 6" xfId="25474" xr:uid="{00000000-0005-0000-0000-00005D0F0000}"/>
    <cellStyle name="Calculation 5 2 2 3 6 2" xfId="25475" xr:uid="{00000000-0005-0000-0000-00005E0F0000}"/>
    <cellStyle name="Calculation 5 2 2 3 7" xfId="25476" xr:uid="{00000000-0005-0000-0000-00005F0F0000}"/>
    <cellStyle name="Calculation 5 2 2 4" xfId="2516" xr:uid="{00000000-0005-0000-0000-0000600F0000}"/>
    <cellStyle name="Calculation 5 2 2 4 2" xfId="2517" xr:uid="{00000000-0005-0000-0000-0000610F0000}"/>
    <cellStyle name="Calculation 5 2 2 4 2 2" xfId="25477" xr:uid="{00000000-0005-0000-0000-0000620F0000}"/>
    <cellStyle name="Calculation 5 2 2 4 2 2 2" xfId="25478" xr:uid="{00000000-0005-0000-0000-0000630F0000}"/>
    <cellStyle name="Calculation 5 2 2 4 2 3" xfId="25479" xr:uid="{00000000-0005-0000-0000-0000640F0000}"/>
    <cellStyle name="Calculation 5 2 2 4 2 3 2" xfId="25480" xr:uid="{00000000-0005-0000-0000-0000650F0000}"/>
    <cellStyle name="Calculation 5 2 2 4 2 4" xfId="25481" xr:uid="{00000000-0005-0000-0000-0000660F0000}"/>
    <cellStyle name="Calculation 5 2 2 4 3" xfId="25482" xr:uid="{00000000-0005-0000-0000-0000670F0000}"/>
    <cellStyle name="Calculation 5 2 2 4 3 2" xfId="25483" xr:uid="{00000000-0005-0000-0000-0000680F0000}"/>
    <cellStyle name="Calculation 5 2 2 4 3 2 2" xfId="25484" xr:uid="{00000000-0005-0000-0000-0000690F0000}"/>
    <cellStyle name="Calculation 5 2 2 4 3 3" xfId="25485" xr:uid="{00000000-0005-0000-0000-00006A0F0000}"/>
    <cellStyle name="Calculation 5 2 2 4 4" xfId="25486" xr:uid="{00000000-0005-0000-0000-00006B0F0000}"/>
    <cellStyle name="Calculation 5 2 2 4 4 2" xfId="25487" xr:uid="{00000000-0005-0000-0000-00006C0F0000}"/>
    <cellStyle name="Calculation 5 2 2 4 5" xfId="25488" xr:uid="{00000000-0005-0000-0000-00006D0F0000}"/>
    <cellStyle name="Calculation 5 2 2 5" xfId="25489" xr:uid="{00000000-0005-0000-0000-00006E0F0000}"/>
    <cellStyle name="Calculation 5 2 2 5 2" xfId="25490" xr:uid="{00000000-0005-0000-0000-00006F0F0000}"/>
    <cellStyle name="Calculation 5 2 2 5 2 2" xfId="25491" xr:uid="{00000000-0005-0000-0000-0000700F0000}"/>
    <cellStyle name="Calculation 5 2 2 5 2 2 2" xfId="25492" xr:uid="{00000000-0005-0000-0000-0000710F0000}"/>
    <cellStyle name="Calculation 5 2 2 5 2 3" xfId="25493" xr:uid="{00000000-0005-0000-0000-0000720F0000}"/>
    <cellStyle name="Calculation 5 2 2 5 2 3 2" xfId="25494" xr:uid="{00000000-0005-0000-0000-0000730F0000}"/>
    <cellStyle name="Calculation 5 2 2 5 2 4" xfId="25495" xr:uid="{00000000-0005-0000-0000-0000740F0000}"/>
    <cellStyle name="Calculation 5 2 2 5 3" xfId="25496" xr:uid="{00000000-0005-0000-0000-0000750F0000}"/>
    <cellStyle name="Calculation 5 2 2 5 3 2" xfId="25497" xr:uid="{00000000-0005-0000-0000-0000760F0000}"/>
    <cellStyle name="Calculation 5 2 2 5 3 2 2" xfId="25498" xr:uid="{00000000-0005-0000-0000-0000770F0000}"/>
    <cellStyle name="Calculation 5 2 2 5 3 3" xfId="25499" xr:uid="{00000000-0005-0000-0000-0000780F0000}"/>
    <cellStyle name="Calculation 5 2 2 5 4" xfId="25500" xr:uid="{00000000-0005-0000-0000-0000790F0000}"/>
    <cellStyle name="Calculation 5 2 2 5 4 2" xfId="25501" xr:uid="{00000000-0005-0000-0000-00007A0F0000}"/>
    <cellStyle name="Calculation 5 2 2 5 5" xfId="25502" xr:uid="{00000000-0005-0000-0000-00007B0F0000}"/>
    <cellStyle name="Calculation 5 2 2 6" xfId="25503" xr:uid="{00000000-0005-0000-0000-00007C0F0000}"/>
    <cellStyle name="Calculation 5 2 2 6 2" xfId="25504" xr:uid="{00000000-0005-0000-0000-00007D0F0000}"/>
    <cellStyle name="Calculation 5 2 2 6 2 2" xfId="25505" xr:uid="{00000000-0005-0000-0000-00007E0F0000}"/>
    <cellStyle name="Calculation 5 2 2 6 3" xfId="25506" xr:uid="{00000000-0005-0000-0000-00007F0F0000}"/>
    <cellStyle name="Calculation 5 2 2 6 3 2" xfId="25507" xr:uid="{00000000-0005-0000-0000-0000800F0000}"/>
    <cellStyle name="Calculation 5 2 2 6 4" xfId="25508" xr:uid="{00000000-0005-0000-0000-0000810F0000}"/>
    <cellStyle name="Calculation 5 2 2 7" xfId="25509" xr:uid="{00000000-0005-0000-0000-0000820F0000}"/>
    <cellStyle name="Calculation 5 2 2 7 2" xfId="25510" xr:uid="{00000000-0005-0000-0000-0000830F0000}"/>
    <cellStyle name="Calculation 5 2 2 7 2 2" xfId="25511" xr:uid="{00000000-0005-0000-0000-0000840F0000}"/>
    <cellStyle name="Calculation 5 2 2 7 3" xfId="25512" xr:uid="{00000000-0005-0000-0000-0000850F0000}"/>
    <cellStyle name="Calculation 5 2 2 8" xfId="25513" xr:uid="{00000000-0005-0000-0000-0000860F0000}"/>
    <cellStyle name="Calculation 5 2 2 8 2" xfId="25514" xr:uid="{00000000-0005-0000-0000-0000870F0000}"/>
    <cellStyle name="Calculation 5 2 2 8 3" xfId="25515" xr:uid="{00000000-0005-0000-0000-0000880F0000}"/>
    <cellStyle name="Calculation 5 2 2 9" xfId="25516" xr:uid="{00000000-0005-0000-0000-0000890F0000}"/>
    <cellStyle name="Calculation 5 2 2 9 2" xfId="25517" xr:uid="{00000000-0005-0000-0000-00008A0F0000}"/>
    <cellStyle name="Calculation 5 2 3" xfId="2518" xr:uid="{00000000-0005-0000-0000-00008B0F0000}"/>
    <cellStyle name="Calculation 5 2 3 2" xfId="2519" xr:uid="{00000000-0005-0000-0000-00008C0F0000}"/>
    <cellStyle name="Calculation 5 2 3 2 2" xfId="2520" xr:uid="{00000000-0005-0000-0000-00008D0F0000}"/>
    <cellStyle name="Calculation 5 2 3 2 2 2" xfId="25518" xr:uid="{00000000-0005-0000-0000-00008E0F0000}"/>
    <cellStyle name="Calculation 5 2 3 2 3" xfId="2521" xr:uid="{00000000-0005-0000-0000-00008F0F0000}"/>
    <cellStyle name="Calculation 5 2 3 2 3 2" xfId="25519" xr:uid="{00000000-0005-0000-0000-0000900F0000}"/>
    <cellStyle name="Calculation 5 2 3 2 4" xfId="25520" xr:uid="{00000000-0005-0000-0000-0000910F0000}"/>
    <cellStyle name="Calculation 5 2 3 3" xfId="2522" xr:uid="{00000000-0005-0000-0000-0000920F0000}"/>
    <cellStyle name="Calculation 5 2 3 3 2" xfId="25521" xr:uid="{00000000-0005-0000-0000-0000930F0000}"/>
    <cellStyle name="Calculation 5 2 3 3 2 2" xfId="25522" xr:uid="{00000000-0005-0000-0000-0000940F0000}"/>
    <cellStyle name="Calculation 5 2 3 3 3" xfId="25523" xr:uid="{00000000-0005-0000-0000-0000950F0000}"/>
    <cellStyle name="Calculation 5 2 3 4" xfId="25524" xr:uid="{00000000-0005-0000-0000-0000960F0000}"/>
    <cellStyle name="Calculation 5 2 3 4 2" xfId="25525" xr:uid="{00000000-0005-0000-0000-0000970F0000}"/>
    <cellStyle name="Calculation 5 2 3 4 3" xfId="25526" xr:uid="{00000000-0005-0000-0000-0000980F0000}"/>
    <cellStyle name="Calculation 5 2 3 5" xfId="25527" xr:uid="{00000000-0005-0000-0000-0000990F0000}"/>
    <cellStyle name="Calculation 5 2 3 5 2" xfId="25528" xr:uid="{00000000-0005-0000-0000-00009A0F0000}"/>
    <cellStyle name="Calculation 5 2 3 6" xfId="25529" xr:uid="{00000000-0005-0000-0000-00009B0F0000}"/>
    <cellStyle name="Calculation 5 2 3 7" xfId="25530" xr:uid="{00000000-0005-0000-0000-00009C0F0000}"/>
    <cellStyle name="Calculation 5 2 4" xfId="2523" xr:uid="{00000000-0005-0000-0000-00009D0F0000}"/>
    <cellStyle name="Calculation 5 2 4 2" xfId="2524" xr:uid="{00000000-0005-0000-0000-00009E0F0000}"/>
    <cellStyle name="Calculation 5 2 4 2 2" xfId="2525" xr:uid="{00000000-0005-0000-0000-00009F0F0000}"/>
    <cellStyle name="Calculation 5 2 4 2 2 2" xfId="25531" xr:uid="{00000000-0005-0000-0000-0000A00F0000}"/>
    <cellStyle name="Calculation 5 2 4 2 3" xfId="2526" xr:uid="{00000000-0005-0000-0000-0000A10F0000}"/>
    <cellStyle name="Calculation 5 2 4 2 3 2" xfId="25532" xr:uid="{00000000-0005-0000-0000-0000A20F0000}"/>
    <cellStyle name="Calculation 5 2 4 2 4" xfId="25533" xr:uid="{00000000-0005-0000-0000-0000A30F0000}"/>
    <cellStyle name="Calculation 5 2 4 3" xfId="2527" xr:uid="{00000000-0005-0000-0000-0000A40F0000}"/>
    <cellStyle name="Calculation 5 2 4 3 2" xfId="25534" xr:uid="{00000000-0005-0000-0000-0000A50F0000}"/>
    <cellStyle name="Calculation 5 2 4 3 2 2" xfId="25535" xr:uid="{00000000-0005-0000-0000-0000A60F0000}"/>
    <cellStyle name="Calculation 5 2 4 3 3" xfId="25536" xr:uid="{00000000-0005-0000-0000-0000A70F0000}"/>
    <cellStyle name="Calculation 5 2 4 4" xfId="25537" xr:uid="{00000000-0005-0000-0000-0000A80F0000}"/>
    <cellStyle name="Calculation 5 2 4 4 2" xfId="25538" xr:uid="{00000000-0005-0000-0000-0000A90F0000}"/>
    <cellStyle name="Calculation 5 2 4 5" xfId="25539" xr:uid="{00000000-0005-0000-0000-0000AA0F0000}"/>
    <cellStyle name="Calculation 5 2 5" xfId="2528" xr:uid="{00000000-0005-0000-0000-0000AB0F0000}"/>
    <cellStyle name="Calculation 5 2 5 2" xfId="2529" xr:uid="{00000000-0005-0000-0000-0000AC0F0000}"/>
    <cellStyle name="Calculation 5 2 5 2 2" xfId="25540" xr:uid="{00000000-0005-0000-0000-0000AD0F0000}"/>
    <cellStyle name="Calculation 5 2 5 3" xfId="25541" xr:uid="{00000000-0005-0000-0000-0000AE0F0000}"/>
    <cellStyle name="Calculation 5 2 5 3 2" xfId="25542" xr:uid="{00000000-0005-0000-0000-0000AF0F0000}"/>
    <cellStyle name="Calculation 5 2 5 4" xfId="25543" xr:uid="{00000000-0005-0000-0000-0000B00F0000}"/>
    <cellStyle name="Calculation 5 2 6" xfId="2530" xr:uid="{00000000-0005-0000-0000-0000B10F0000}"/>
    <cellStyle name="Calculation 5 2 6 2" xfId="2531" xr:uid="{00000000-0005-0000-0000-0000B20F0000}"/>
    <cellStyle name="Calculation 5 2 6 2 2" xfId="25544" xr:uid="{00000000-0005-0000-0000-0000B30F0000}"/>
    <cellStyle name="Calculation 5 2 6 3" xfId="25545" xr:uid="{00000000-0005-0000-0000-0000B40F0000}"/>
    <cellStyle name="Calculation 5 2 7" xfId="25546" xr:uid="{00000000-0005-0000-0000-0000B50F0000}"/>
    <cellStyle name="Calculation 5 2 7 2" xfId="25547" xr:uid="{00000000-0005-0000-0000-0000B60F0000}"/>
    <cellStyle name="Calculation 5 2 7 3" xfId="25548" xr:uid="{00000000-0005-0000-0000-0000B70F0000}"/>
    <cellStyle name="Calculation 5 2 8" xfId="25549" xr:uid="{00000000-0005-0000-0000-0000B80F0000}"/>
    <cellStyle name="Calculation 5 2 8 2" xfId="25550" xr:uid="{00000000-0005-0000-0000-0000B90F0000}"/>
    <cellStyle name="Calculation 5 2 9" xfId="25551" xr:uid="{00000000-0005-0000-0000-0000BA0F0000}"/>
    <cellStyle name="Calculation 5 3" xfId="2532" xr:uid="{00000000-0005-0000-0000-0000BB0F0000}"/>
    <cellStyle name="Calculation 5 3 10" xfId="25552" xr:uid="{00000000-0005-0000-0000-0000BC0F0000}"/>
    <cellStyle name="Calculation 5 3 2" xfId="2533" xr:uid="{00000000-0005-0000-0000-0000BD0F0000}"/>
    <cellStyle name="Calculation 5 3 2 2" xfId="2534" xr:uid="{00000000-0005-0000-0000-0000BE0F0000}"/>
    <cellStyle name="Calculation 5 3 2 2 2" xfId="2535" xr:uid="{00000000-0005-0000-0000-0000BF0F0000}"/>
    <cellStyle name="Calculation 5 3 2 2 2 2" xfId="25553" xr:uid="{00000000-0005-0000-0000-0000C00F0000}"/>
    <cellStyle name="Calculation 5 3 2 2 2 2 2" xfId="25554" xr:uid="{00000000-0005-0000-0000-0000C10F0000}"/>
    <cellStyle name="Calculation 5 3 2 2 2 3" xfId="25555" xr:uid="{00000000-0005-0000-0000-0000C20F0000}"/>
    <cellStyle name="Calculation 5 3 2 2 2 3 2" xfId="25556" xr:uid="{00000000-0005-0000-0000-0000C30F0000}"/>
    <cellStyle name="Calculation 5 3 2 2 2 4" xfId="25557" xr:uid="{00000000-0005-0000-0000-0000C40F0000}"/>
    <cellStyle name="Calculation 5 3 2 2 3" xfId="25558" xr:uid="{00000000-0005-0000-0000-0000C50F0000}"/>
    <cellStyle name="Calculation 5 3 2 2 3 2" xfId="25559" xr:uid="{00000000-0005-0000-0000-0000C60F0000}"/>
    <cellStyle name="Calculation 5 3 2 2 3 2 2" xfId="25560" xr:uid="{00000000-0005-0000-0000-0000C70F0000}"/>
    <cellStyle name="Calculation 5 3 2 2 3 3" xfId="25561" xr:uid="{00000000-0005-0000-0000-0000C80F0000}"/>
    <cellStyle name="Calculation 5 3 2 2 4" xfId="25562" xr:uid="{00000000-0005-0000-0000-0000C90F0000}"/>
    <cellStyle name="Calculation 5 3 2 2 4 2" xfId="25563" xr:uid="{00000000-0005-0000-0000-0000CA0F0000}"/>
    <cellStyle name="Calculation 5 3 2 2 5" xfId="25564" xr:uid="{00000000-0005-0000-0000-0000CB0F0000}"/>
    <cellStyle name="Calculation 5 3 2 3" xfId="2536" xr:uid="{00000000-0005-0000-0000-0000CC0F0000}"/>
    <cellStyle name="Calculation 5 3 2 3 2" xfId="2537" xr:uid="{00000000-0005-0000-0000-0000CD0F0000}"/>
    <cellStyle name="Calculation 5 3 2 3 2 2" xfId="25565" xr:uid="{00000000-0005-0000-0000-0000CE0F0000}"/>
    <cellStyle name="Calculation 5 3 2 3 2 2 2" xfId="25566" xr:uid="{00000000-0005-0000-0000-0000CF0F0000}"/>
    <cellStyle name="Calculation 5 3 2 3 2 3" xfId="25567" xr:uid="{00000000-0005-0000-0000-0000D00F0000}"/>
    <cellStyle name="Calculation 5 3 2 3 2 3 2" xfId="25568" xr:uid="{00000000-0005-0000-0000-0000D10F0000}"/>
    <cellStyle name="Calculation 5 3 2 3 2 4" xfId="25569" xr:uid="{00000000-0005-0000-0000-0000D20F0000}"/>
    <cellStyle name="Calculation 5 3 2 3 3" xfId="25570" xr:uid="{00000000-0005-0000-0000-0000D30F0000}"/>
    <cellStyle name="Calculation 5 3 2 3 3 2" xfId="25571" xr:uid="{00000000-0005-0000-0000-0000D40F0000}"/>
    <cellStyle name="Calculation 5 3 2 3 3 2 2" xfId="25572" xr:uid="{00000000-0005-0000-0000-0000D50F0000}"/>
    <cellStyle name="Calculation 5 3 2 3 3 3" xfId="25573" xr:uid="{00000000-0005-0000-0000-0000D60F0000}"/>
    <cellStyle name="Calculation 5 3 2 3 4" xfId="25574" xr:uid="{00000000-0005-0000-0000-0000D70F0000}"/>
    <cellStyle name="Calculation 5 3 2 3 4 2" xfId="25575" xr:uid="{00000000-0005-0000-0000-0000D80F0000}"/>
    <cellStyle name="Calculation 5 3 2 3 5" xfId="25576" xr:uid="{00000000-0005-0000-0000-0000D90F0000}"/>
    <cellStyle name="Calculation 5 3 2 4" xfId="25577" xr:uid="{00000000-0005-0000-0000-0000DA0F0000}"/>
    <cellStyle name="Calculation 5 3 2 4 2" xfId="25578" xr:uid="{00000000-0005-0000-0000-0000DB0F0000}"/>
    <cellStyle name="Calculation 5 3 2 4 2 2" xfId="25579" xr:uid="{00000000-0005-0000-0000-0000DC0F0000}"/>
    <cellStyle name="Calculation 5 3 2 4 3" xfId="25580" xr:uid="{00000000-0005-0000-0000-0000DD0F0000}"/>
    <cellStyle name="Calculation 5 3 2 4 3 2" xfId="25581" xr:uid="{00000000-0005-0000-0000-0000DE0F0000}"/>
    <cellStyle name="Calculation 5 3 2 4 4" xfId="25582" xr:uid="{00000000-0005-0000-0000-0000DF0F0000}"/>
    <cellStyle name="Calculation 5 3 2 5" xfId="25583" xr:uid="{00000000-0005-0000-0000-0000E00F0000}"/>
    <cellStyle name="Calculation 5 3 2 5 2" xfId="25584" xr:uid="{00000000-0005-0000-0000-0000E10F0000}"/>
    <cellStyle name="Calculation 5 3 2 5 2 2" xfId="25585" xr:uid="{00000000-0005-0000-0000-0000E20F0000}"/>
    <cellStyle name="Calculation 5 3 2 5 3" xfId="25586" xr:uid="{00000000-0005-0000-0000-0000E30F0000}"/>
    <cellStyle name="Calculation 5 3 2 6" xfId="25587" xr:uid="{00000000-0005-0000-0000-0000E40F0000}"/>
    <cellStyle name="Calculation 5 3 2 6 2" xfId="25588" xr:uid="{00000000-0005-0000-0000-0000E50F0000}"/>
    <cellStyle name="Calculation 5 3 2 6 3" xfId="25589" xr:uid="{00000000-0005-0000-0000-0000E60F0000}"/>
    <cellStyle name="Calculation 5 3 2 7" xfId="25590" xr:uid="{00000000-0005-0000-0000-0000E70F0000}"/>
    <cellStyle name="Calculation 5 3 2 7 2" xfId="25591" xr:uid="{00000000-0005-0000-0000-0000E80F0000}"/>
    <cellStyle name="Calculation 5 3 2 8" xfId="25592" xr:uid="{00000000-0005-0000-0000-0000E90F0000}"/>
    <cellStyle name="Calculation 5 3 3" xfId="2538" xr:uid="{00000000-0005-0000-0000-0000EA0F0000}"/>
    <cellStyle name="Calculation 5 3 3 2" xfId="2539" xr:uid="{00000000-0005-0000-0000-0000EB0F0000}"/>
    <cellStyle name="Calculation 5 3 3 2 2" xfId="2540" xr:uid="{00000000-0005-0000-0000-0000EC0F0000}"/>
    <cellStyle name="Calculation 5 3 3 2 2 2" xfId="25593" xr:uid="{00000000-0005-0000-0000-0000ED0F0000}"/>
    <cellStyle name="Calculation 5 3 3 2 2 2 2" xfId="25594" xr:uid="{00000000-0005-0000-0000-0000EE0F0000}"/>
    <cellStyle name="Calculation 5 3 3 2 2 3" xfId="25595" xr:uid="{00000000-0005-0000-0000-0000EF0F0000}"/>
    <cellStyle name="Calculation 5 3 3 2 2 3 2" xfId="25596" xr:uid="{00000000-0005-0000-0000-0000F00F0000}"/>
    <cellStyle name="Calculation 5 3 3 2 2 4" xfId="25597" xr:uid="{00000000-0005-0000-0000-0000F10F0000}"/>
    <cellStyle name="Calculation 5 3 3 2 3" xfId="2541" xr:uid="{00000000-0005-0000-0000-0000F20F0000}"/>
    <cellStyle name="Calculation 5 3 3 2 3 2" xfId="25598" xr:uid="{00000000-0005-0000-0000-0000F30F0000}"/>
    <cellStyle name="Calculation 5 3 3 2 3 2 2" xfId="25599" xr:uid="{00000000-0005-0000-0000-0000F40F0000}"/>
    <cellStyle name="Calculation 5 3 3 2 3 3" xfId="25600" xr:uid="{00000000-0005-0000-0000-0000F50F0000}"/>
    <cellStyle name="Calculation 5 3 3 2 4" xfId="25601" xr:uid="{00000000-0005-0000-0000-0000F60F0000}"/>
    <cellStyle name="Calculation 5 3 3 2 4 2" xfId="25602" xr:uid="{00000000-0005-0000-0000-0000F70F0000}"/>
    <cellStyle name="Calculation 5 3 3 2 5" xfId="25603" xr:uid="{00000000-0005-0000-0000-0000F80F0000}"/>
    <cellStyle name="Calculation 5 3 3 3" xfId="2542" xr:uid="{00000000-0005-0000-0000-0000F90F0000}"/>
    <cellStyle name="Calculation 5 3 3 3 2" xfId="25604" xr:uid="{00000000-0005-0000-0000-0000FA0F0000}"/>
    <cellStyle name="Calculation 5 3 3 3 2 2" xfId="25605" xr:uid="{00000000-0005-0000-0000-0000FB0F0000}"/>
    <cellStyle name="Calculation 5 3 3 3 2 2 2" xfId="25606" xr:uid="{00000000-0005-0000-0000-0000FC0F0000}"/>
    <cellStyle name="Calculation 5 3 3 3 2 3" xfId="25607" xr:uid="{00000000-0005-0000-0000-0000FD0F0000}"/>
    <cellStyle name="Calculation 5 3 3 3 2 3 2" xfId="25608" xr:uid="{00000000-0005-0000-0000-0000FE0F0000}"/>
    <cellStyle name="Calculation 5 3 3 3 2 4" xfId="25609" xr:uid="{00000000-0005-0000-0000-0000FF0F0000}"/>
    <cellStyle name="Calculation 5 3 3 3 3" xfId="25610" xr:uid="{00000000-0005-0000-0000-000000100000}"/>
    <cellStyle name="Calculation 5 3 3 3 3 2" xfId="25611" xr:uid="{00000000-0005-0000-0000-000001100000}"/>
    <cellStyle name="Calculation 5 3 3 3 3 2 2" xfId="25612" xr:uid="{00000000-0005-0000-0000-000002100000}"/>
    <cellStyle name="Calculation 5 3 3 3 3 3" xfId="25613" xr:uid="{00000000-0005-0000-0000-000003100000}"/>
    <cellStyle name="Calculation 5 3 3 3 4" xfId="25614" xr:uid="{00000000-0005-0000-0000-000004100000}"/>
    <cellStyle name="Calculation 5 3 3 3 4 2" xfId="25615" xr:uid="{00000000-0005-0000-0000-000005100000}"/>
    <cellStyle name="Calculation 5 3 3 3 5" xfId="25616" xr:uid="{00000000-0005-0000-0000-000006100000}"/>
    <cellStyle name="Calculation 5 3 3 4" xfId="25617" xr:uid="{00000000-0005-0000-0000-000007100000}"/>
    <cellStyle name="Calculation 5 3 3 4 2" xfId="25618" xr:uid="{00000000-0005-0000-0000-000008100000}"/>
    <cellStyle name="Calculation 5 3 3 4 2 2" xfId="25619" xr:uid="{00000000-0005-0000-0000-000009100000}"/>
    <cellStyle name="Calculation 5 3 3 4 3" xfId="25620" xr:uid="{00000000-0005-0000-0000-00000A100000}"/>
    <cellStyle name="Calculation 5 3 3 4 3 2" xfId="25621" xr:uid="{00000000-0005-0000-0000-00000B100000}"/>
    <cellStyle name="Calculation 5 3 3 4 4" xfId="25622" xr:uid="{00000000-0005-0000-0000-00000C100000}"/>
    <cellStyle name="Calculation 5 3 3 5" xfId="25623" xr:uid="{00000000-0005-0000-0000-00000D100000}"/>
    <cellStyle name="Calculation 5 3 3 5 2" xfId="25624" xr:uid="{00000000-0005-0000-0000-00000E100000}"/>
    <cellStyle name="Calculation 5 3 3 5 2 2" xfId="25625" xr:uid="{00000000-0005-0000-0000-00000F100000}"/>
    <cellStyle name="Calculation 5 3 3 5 3" xfId="25626" xr:uid="{00000000-0005-0000-0000-000010100000}"/>
    <cellStyle name="Calculation 5 3 3 6" xfId="25627" xr:uid="{00000000-0005-0000-0000-000011100000}"/>
    <cellStyle name="Calculation 5 3 3 6 2" xfId="25628" xr:uid="{00000000-0005-0000-0000-000012100000}"/>
    <cellStyle name="Calculation 5 3 3 7" xfId="25629" xr:uid="{00000000-0005-0000-0000-000013100000}"/>
    <cellStyle name="Calculation 5 3 4" xfId="2543" xr:uid="{00000000-0005-0000-0000-000014100000}"/>
    <cellStyle name="Calculation 5 3 4 2" xfId="2544" xr:uid="{00000000-0005-0000-0000-000015100000}"/>
    <cellStyle name="Calculation 5 3 4 2 2" xfId="25630" xr:uid="{00000000-0005-0000-0000-000016100000}"/>
    <cellStyle name="Calculation 5 3 4 2 2 2" xfId="25631" xr:uid="{00000000-0005-0000-0000-000017100000}"/>
    <cellStyle name="Calculation 5 3 4 2 3" xfId="25632" xr:uid="{00000000-0005-0000-0000-000018100000}"/>
    <cellStyle name="Calculation 5 3 4 2 3 2" xfId="25633" xr:uid="{00000000-0005-0000-0000-000019100000}"/>
    <cellStyle name="Calculation 5 3 4 2 4" xfId="25634" xr:uid="{00000000-0005-0000-0000-00001A100000}"/>
    <cellStyle name="Calculation 5 3 4 3" xfId="25635" xr:uid="{00000000-0005-0000-0000-00001B100000}"/>
    <cellStyle name="Calculation 5 3 4 3 2" xfId="25636" xr:uid="{00000000-0005-0000-0000-00001C100000}"/>
    <cellStyle name="Calculation 5 3 4 3 2 2" xfId="25637" xr:uid="{00000000-0005-0000-0000-00001D100000}"/>
    <cellStyle name="Calculation 5 3 4 3 3" xfId="25638" xr:uid="{00000000-0005-0000-0000-00001E100000}"/>
    <cellStyle name="Calculation 5 3 4 4" xfId="25639" xr:uid="{00000000-0005-0000-0000-00001F100000}"/>
    <cellStyle name="Calculation 5 3 4 4 2" xfId="25640" xr:uid="{00000000-0005-0000-0000-000020100000}"/>
    <cellStyle name="Calculation 5 3 4 5" xfId="25641" xr:uid="{00000000-0005-0000-0000-000021100000}"/>
    <cellStyle name="Calculation 5 3 5" xfId="2545" xr:uid="{00000000-0005-0000-0000-000022100000}"/>
    <cellStyle name="Calculation 5 3 5 2" xfId="2546" xr:uid="{00000000-0005-0000-0000-000023100000}"/>
    <cellStyle name="Calculation 5 3 5 2 2" xfId="25642" xr:uid="{00000000-0005-0000-0000-000024100000}"/>
    <cellStyle name="Calculation 5 3 5 2 2 2" xfId="25643" xr:uid="{00000000-0005-0000-0000-000025100000}"/>
    <cellStyle name="Calculation 5 3 5 2 3" xfId="25644" xr:uid="{00000000-0005-0000-0000-000026100000}"/>
    <cellStyle name="Calculation 5 3 5 2 3 2" xfId="25645" xr:uid="{00000000-0005-0000-0000-000027100000}"/>
    <cellStyle name="Calculation 5 3 5 2 4" xfId="25646" xr:uid="{00000000-0005-0000-0000-000028100000}"/>
    <cellStyle name="Calculation 5 3 5 3" xfId="25647" xr:uid="{00000000-0005-0000-0000-000029100000}"/>
    <cellStyle name="Calculation 5 3 5 3 2" xfId="25648" xr:uid="{00000000-0005-0000-0000-00002A100000}"/>
    <cellStyle name="Calculation 5 3 5 3 2 2" xfId="25649" xr:uid="{00000000-0005-0000-0000-00002B100000}"/>
    <cellStyle name="Calculation 5 3 5 3 3" xfId="25650" xr:uid="{00000000-0005-0000-0000-00002C100000}"/>
    <cellStyle name="Calculation 5 3 5 4" xfId="25651" xr:uid="{00000000-0005-0000-0000-00002D100000}"/>
    <cellStyle name="Calculation 5 3 5 4 2" xfId="25652" xr:uid="{00000000-0005-0000-0000-00002E100000}"/>
    <cellStyle name="Calculation 5 3 5 5" xfId="25653" xr:uid="{00000000-0005-0000-0000-00002F100000}"/>
    <cellStyle name="Calculation 5 3 6" xfId="25654" xr:uid="{00000000-0005-0000-0000-000030100000}"/>
    <cellStyle name="Calculation 5 3 6 2" xfId="25655" xr:uid="{00000000-0005-0000-0000-000031100000}"/>
    <cellStyle name="Calculation 5 3 6 2 2" xfId="25656" xr:uid="{00000000-0005-0000-0000-000032100000}"/>
    <cellStyle name="Calculation 5 3 6 3" xfId="25657" xr:uid="{00000000-0005-0000-0000-000033100000}"/>
    <cellStyle name="Calculation 5 3 6 3 2" xfId="25658" xr:uid="{00000000-0005-0000-0000-000034100000}"/>
    <cellStyle name="Calculation 5 3 6 4" xfId="25659" xr:uid="{00000000-0005-0000-0000-000035100000}"/>
    <cellStyle name="Calculation 5 3 7" xfId="25660" xr:uid="{00000000-0005-0000-0000-000036100000}"/>
    <cellStyle name="Calculation 5 3 7 2" xfId="25661" xr:uid="{00000000-0005-0000-0000-000037100000}"/>
    <cellStyle name="Calculation 5 3 7 2 2" xfId="25662" xr:uid="{00000000-0005-0000-0000-000038100000}"/>
    <cellStyle name="Calculation 5 3 7 3" xfId="25663" xr:uid="{00000000-0005-0000-0000-000039100000}"/>
    <cellStyle name="Calculation 5 3 8" xfId="25664" xr:uid="{00000000-0005-0000-0000-00003A100000}"/>
    <cellStyle name="Calculation 5 3 8 2" xfId="25665" xr:uid="{00000000-0005-0000-0000-00003B100000}"/>
    <cellStyle name="Calculation 5 3 8 3" xfId="25666" xr:uid="{00000000-0005-0000-0000-00003C100000}"/>
    <cellStyle name="Calculation 5 3 9" xfId="25667" xr:uid="{00000000-0005-0000-0000-00003D100000}"/>
    <cellStyle name="Calculation 5 3 9 2" xfId="25668" xr:uid="{00000000-0005-0000-0000-00003E100000}"/>
    <cellStyle name="Calculation 5 4" xfId="2547" xr:uid="{00000000-0005-0000-0000-00003F100000}"/>
    <cellStyle name="Calculation 5 4 10" xfId="25669" xr:uid="{00000000-0005-0000-0000-000040100000}"/>
    <cellStyle name="Calculation 5 4 2" xfId="2548" xr:uid="{00000000-0005-0000-0000-000041100000}"/>
    <cellStyle name="Calculation 5 4 2 2" xfId="2549" xr:uid="{00000000-0005-0000-0000-000042100000}"/>
    <cellStyle name="Calculation 5 4 2 2 2" xfId="2550" xr:uid="{00000000-0005-0000-0000-000043100000}"/>
    <cellStyle name="Calculation 5 4 2 2 2 2" xfId="25670" xr:uid="{00000000-0005-0000-0000-000044100000}"/>
    <cellStyle name="Calculation 5 4 2 2 2 2 2" xfId="25671" xr:uid="{00000000-0005-0000-0000-000045100000}"/>
    <cellStyle name="Calculation 5 4 2 2 2 3" xfId="25672" xr:uid="{00000000-0005-0000-0000-000046100000}"/>
    <cellStyle name="Calculation 5 4 2 2 2 3 2" xfId="25673" xr:uid="{00000000-0005-0000-0000-000047100000}"/>
    <cellStyle name="Calculation 5 4 2 2 2 4" xfId="25674" xr:uid="{00000000-0005-0000-0000-000048100000}"/>
    <cellStyle name="Calculation 5 4 2 2 3" xfId="25675" xr:uid="{00000000-0005-0000-0000-000049100000}"/>
    <cellStyle name="Calculation 5 4 2 2 3 2" xfId="25676" xr:uid="{00000000-0005-0000-0000-00004A100000}"/>
    <cellStyle name="Calculation 5 4 2 2 3 2 2" xfId="25677" xr:uid="{00000000-0005-0000-0000-00004B100000}"/>
    <cellStyle name="Calculation 5 4 2 2 3 3" xfId="25678" xr:uid="{00000000-0005-0000-0000-00004C100000}"/>
    <cellStyle name="Calculation 5 4 2 2 4" xfId="25679" xr:uid="{00000000-0005-0000-0000-00004D100000}"/>
    <cellStyle name="Calculation 5 4 2 2 4 2" xfId="25680" xr:uid="{00000000-0005-0000-0000-00004E100000}"/>
    <cellStyle name="Calculation 5 4 2 2 5" xfId="25681" xr:uid="{00000000-0005-0000-0000-00004F100000}"/>
    <cellStyle name="Calculation 5 4 2 3" xfId="2551" xr:uid="{00000000-0005-0000-0000-000050100000}"/>
    <cellStyle name="Calculation 5 4 2 3 2" xfId="2552" xr:uid="{00000000-0005-0000-0000-000051100000}"/>
    <cellStyle name="Calculation 5 4 2 3 2 2" xfId="25682" xr:uid="{00000000-0005-0000-0000-000052100000}"/>
    <cellStyle name="Calculation 5 4 2 3 2 2 2" xfId="25683" xr:uid="{00000000-0005-0000-0000-000053100000}"/>
    <cellStyle name="Calculation 5 4 2 3 2 3" xfId="25684" xr:uid="{00000000-0005-0000-0000-000054100000}"/>
    <cellStyle name="Calculation 5 4 2 3 2 3 2" xfId="25685" xr:uid="{00000000-0005-0000-0000-000055100000}"/>
    <cellStyle name="Calculation 5 4 2 3 2 4" xfId="25686" xr:uid="{00000000-0005-0000-0000-000056100000}"/>
    <cellStyle name="Calculation 5 4 2 3 3" xfId="25687" xr:uid="{00000000-0005-0000-0000-000057100000}"/>
    <cellStyle name="Calculation 5 4 2 3 3 2" xfId="25688" xr:uid="{00000000-0005-0000-0000-000058100000}"/>
    <cellStyle name="Calculation 5 4 2 3 3 2 2" xfId="25689" xr:uid="{00000000-0005-0000-0000-000059100000}"/>
    <cellStyle name="Calculation 5 4 2 3 3 3" xfId="25690" xr:uid="{00000000-0005-0000-0000-00005A100000}"/>
    <cellStyle name="Calculation 5 4 2 3 4" xfId="25691" xr:uid="{00000000-0005-0000-0000-00005B100000}"/>
    <cellStyle name="Calculation 5 4 2 3 4 2" xfId="25692" xr:uid="{00000000-0005-0000-0000-00005C100000}"/>
    <cellStyle name="Calculation 5 4 2 3 5" xfId="25693" xr:uid="{00000000-0005-0000-0000-00005D100000}"/>
    <cellStyle name="Calculation 5 4 2 4" xfId="25694" xr:uid="{00000000-0005-0000-0000-00005E100000}"/>
    <cellStyle name="Calculation 5 4 2 4 2" xfId="25695" xr:uid="{00000000-0005-0000-0000-00005F100000}"/>
    <cellStyle name="Calculation 5 4 2 4 2 2" xfId="25696" xr:uid="{00000000-0005-0000-0000-000060100000}"/>
    <cellStyle name="Calculation 5 4 2 4 3" xfId="25697" xr:uid="{00000000-0005-0000-0000-000061100000}"/>
    <cellStyle name="Calculation 5 4 2 4 3 2" xfId="25698" xr:uid="{00000000-0005-0000-0000-000062100000}"/>
    <cellStyle name="Calculation 5 4 2 4 4" xfId="25699" xr:uid="{00000000-0005-0000-0000-000063100000}"/>
    <cellStyle name="Calculation 5 4 2 5" xfId="25700" xr:uid="{00000000-0005-0000-0000-000064100000}"/>
    <cellStyle name="Calculation 5 4 2 5 2" xfId="25701" xr:uid="{00000000-0005-0000-0000-000065100000}"/>
    <cellStyle name="Calculation 5 4 2 5 2 2" xfId="25702" xr:uid="{00000000-0005-0000-0000-000066100000}"/>
    <cellStyle name="Calculation 5 4 2 5 3" xfId="25703" xr:uid="{00000000-0005-0000-0000-000067100000}"/>
    <cellStyle name="Calculation 5 4 2 6" xfId="25704" xr:uid="{00000000-0005-0000-0000-000068100000}"/>
    <cellStyle name="Calculation 5 4 2 6 2" xfId="25705" xr:uid="{00000000-0005-0000-0000-000069100000}"/>
    <cellStyle name="Calculation 5 4 2 6 3" xfId="25706" xr:uid="{00000000-0005-0000-0000-00006A100000}"/>
    <cellStyle name="Calculation 5 4 2 7" xfId="25707" xr:uid="{00000000-0005-0000-0000-00006B100000}"/>
    <cellStyle name="Calculation 5 4 2 7 2" xfId="25708" xr:uid="{00000000-0005-0000-0000-00006C100000}"/>
    <cellStyle name="Calculation 5 4 2 8" xfId="25709" xr:uid="{00000000-0005-0000-0000-00006D100000}"/>
    <cellStyle name="Calculation 5 4 3" xfId="2553" xr:uid="{00000000-0005-0000-0000-00006E100000}"/>
    <cellStyle name="Calculation 5 4 3 2" xfId="2554" xr:uid="{00000000-0005-0000-0000-00006F100000}"/>
    <cellStyle name="Calculation 5 4 3 2 2" xfId="2555" xr:uid="{00000000-0005-0000-0000-000070100000}"/>
    <cellStyle name="Calculation 5 4 3 2 2 2" xfId="25710" xr:uid="{00000000-0005-0000-0000-000071100000}"/>
    <cellStyle name="Calculation 5 4 3 2 2 2 2" xfId="25711" xr:uid="{00000000-0005-0000-0000-000072100000}"/>
    <cellStyle name="Calculation 5 4 3 2 2 3" xfId="25712" xr:uid="{00000000-0005-0000-0000-000073100000}"/>
    <cellStyle name="Calculation 5 4 3 2 2 3 2" xfId="25713" xr:uid="{00000000-0005-0000-0000-000074100000}"/>
    <cellStyle name="Calculation 5 4 3 2 2 4" xfId="25714" xr:uid="{00000000-0005-0000-0000-000075100000}"/>
    <cellStyle name="Calculation 5 4 3 2 3" xfId="2556" xr:uid="{00000000-0005-0000-0000-000076100000}"/>
    <cellStyle name="Calculation 5 4 3 2 3 2" xfId="25715" xr:uid="{00000000-0005-0000-0000-000077100000}"/>
    <cellStyle name="Calculation 5 4 3 2 3 2 2" xfId="25716" xr:uid="{00000000-0005-0000-0000-000078100000}"/>
    <cellStyle name="Calculation 5 4 3 2 3 3" xfId="25717" xr:uid="{00000000-0005-0000-0000-000079100000}"/>
    <cellStyle name="Calculation 5 4 3 2 4" xfId="25718" xr:uid="{00000000-0005-0000-0000-00007A100000}"/>
    <cellStyle name="Calculation 5 4 3 2 4 2" xfId="25719" xr:uid="{00000000-0005-0000-0000-00007B100000}"/>
    <cellStyle name="Calculation 5 4 3 2 5" xfId="25720" xr:uid="{00000000-0005-0000-0000-00007C100000}"/>
    <cellStyle name="Calculation 5 4 3 3" xfId="2557" xr:uid="{00000000-0005-0000-0000-00007D100000}"/>
    <cellStyle name="Calculation 5 4 3 3 2" xfId="25721" xr:uid="{00000000-0005-0000-0000-00007E100000}"/>
    <cellStyle name="Calculation 5 4 3 3 2 2" xfId="25722" xr:uid="{00000000-0005-0000-0000-00007F100000}"/>
    <cellStyle name="Calculation 5 4 3 3 2 2 2" xfId="25723" xr:uid="{00000000-0005-0000-0000-000080100000}"/>
    <cellStyle name="Calculation 5 4 3 3 2 3" xfId="25724" xr:uid="{00000000-0005-0000-0000-000081100000}"/>
    <cellStyle name="Calculation 5 4 3 3 2 3 2" xfId="25725" xr:uid="{00000000-0005-0000-0000-000082100000}"/>
    <cellStyle name="Calculation 5 4 3 3 2 4" xfId="25726" xr:uid="{00000000-0005-0000-0000-000083100000}"/>
    <cellStyle name="Calculation 5 4 3 3 3" xfId="25727" xr:uid="{00000000-0005-0000-0000-000084100000}"/>
    <cellStyle name="Calculation 5 4 3 3 3 2" xfId="25728" xr:uid="{00000000-0005-0000-0000-000085100000}"/>
    <cellStyle name="Calculation 5 4 3 3 3 2 2" xfId="25729" xr:uid="{00000000-0005-0000-0000-000086100000}"/>
    <cellStyle name="Calculation 5 4 3 3 3 3" xfId="25730" xr:uid="{00000000-0005-0000-0000-000087100000}"/>
    <cellStyle name="Calculation 5 4 3 3 4" xfId="25731" xr:uid="{00000000-0005-0000-0000-000088100000}"/>
    <cellStyle name="Calculation 5 4 3 3 4 2" xfId="25732" xr:uid="{00000000-0005-0000-0000-000089100000}"/>
    <cellStyle name="Calculation 5 4 3 3 5" xfId="25733" xr:uid="{00000000-0005-0000-0000-00008A100000}"/>
    <cellStyle name="Calculation 5 4 3 4" xfId="25734" xr:uid="{00000000-0005-0000-0000-00008B100000}"/>
    <cellStyle name="Calculation 5 4 3 4 2" xfId="25735" xr:uid="{00000000-0005-0000-0000-00008C100000}"/>
    <cellStyle name="Calculation 5 4 3 4 2 2" xfId="25736" xr:uid="{00000000-0005-0000-0000-00008D100000}"/>
    <cellStyle name="Calculation 5 4 3 4 3" xfId="25737" xr:uid="{00000000-0005-0000-0000-00008E100000}"/>
    <cellStyle name="Calculation 5 4 3 4 3 2" xfId="25738" xr:uid="{00000000-0005-0000-0000-00008F100000}"/>
    <cellStyle name="Calculation 5 4 3 4 4" xfId="25739" xr:uid="{00000000-0005-0000-0000-000090100000}"/>
    <cellStyle name="Calculation 5 4 3 5" xfId="25740" xr:uid="{00000000-0005-0000-0000-000091100000}"/>
    <cellStyle name="Calculation 5 4 3 5 2" xfId="25741" xr:uid="{00000000-0005-0000-0000-000092100000}"/>
    <cellStyle name="Calculation 5 4 3 5 2 2" xfId="25742" xr:uid="{00000000-0005-0000-0000-000093100000}"/>
    <cellStyle name="Calculation 5 4 3 5 3" xfId="25743" xr:uid="{00000000-0005-0000-0000-000094100000}"/>
    <cellStyle name="Calculation 5 4 3 6" xfId="25744" xr:uid="{00000000-0005-0000-0000-000095100000}"/>
    <cellStyle name="Calculation 5 4 3 6 2" xfId="25745" xr:uid="{00000000-0005-0000-0000-000096100000}"/>
    <cellStyle name="Calculation 5 4 3 7" xfId="25746" xr:uid="{00000000-0005-0000-0000-000097100000}"/>
    <cellStyle name="Calculation 5 4 4" xfId="2558" xr:uid="{00000000-0005-0000-0000-000098100000}"/>
    <cellStyle name="Calculation 5 4 4 2" xfId="2559" xr:uid="{00000000-0005-0000-0000-000099100000}"/>
    <cellStyle name="Calculation 5 4 4 2 2" xfId="25747" xr:uid="{00000000-0005-0000-0000-00009A100000}"/>
    <cellStyle name="Calculation 5 4 4 2 2 2" xfId="25748" xr:uid="{00000000-0005-0000-0000-00009B100000}"/>
    <cellStyle name="Calculation 5 4 4 2 3" xfId="25749" xr:uid="{00000000-0005-0000-0000-00009C100000}"/>
    <cellStyle name="Calculation 5 4 4 2 3 2" xfId="25750" xr:uid="{00000000-0005-0000-0000-00009D100000}"/>
    <cellStyle name="Calculation 5 4 4 2 4" xfId="25751" xr:uid="{00000000-0005-0000-0000-00009E100000}"/>
    <cellStyle name="Calculation 5 4 4 3" xfId="25752" xr:uid="{00000000-0005-0000-0000-00009F100000}"/>
    <cellStyle name="Calculation 5 4 4 3 2" xfId="25753" xr:uid="{00000000-0005-0000-0000-0000A0100000}"/>
    <cellStyle name="Calculation 5 4 4 3 2 2" xfId="25754" xr:uid="{00000000-0005-0000-0000-0000A1100000}"/>
    <cellStyle name="Calculation 5 4 4 3 3" xfId="25755" xr:uid="{00000000-0005-0000-0000-0000A2100000}"/>
    <cellStyle name="Calculation 5 4 4 4" xfId="25756" xr:uid="{00000000-0005-0000-0000-0000A3100000}"/>
    <cellStyle name="Calculation 5 4 4 4 2" xfId="25757" xr:uid="{00000000-0005-0000-0000-0000A4100000}"/>
    <cellStyle name="Calculation 5 4 4 5" xfId="25758" xr:uid="{00000000-0005-0000-0000-0000A5100000}"/>
    <cellStyle name="Calculation 5 4 5" xfId="2560" xr:uid="{00000000-0005-0000-0000-0000A6100000}"/>
    <cellStyle name="Calculation 5 4 5 2" xfId="2561" xr:uid="{00000000-0005-0000-0000-0000A7100000}"/>
    <cellStyle name="Calculation 5 4 5 2 2" xfId="25759" xr:uid="{00000000-0005-0000-0000-0000A8100000}"/>
    <cellStyle name="Calculation 5 4 5 2 2 2" xfId="25760" xr:uid="{00000000-0005-0000-0000-0000A9100000}"/>
    <cellStyle name="Calculation 5 4 5 2 3" xfId="25761" xr:uid="{00000000-0005-0000-0000-0000AA100000}"/>
    <cellStyle name="Calculation 5 4 5 2 3 2" xfId="25762" xr:uid="{00000000-0005-0000-0000-0000AB100000}"/>
    <cellStyle name="Calculation 5 4 5 2 4" xfId="25763" xr:uid="{00000000-0005-0000-0000-0000AC100000}"/>
    <cellStyle name="Calculation 5 4 5 3" xfId="25764" xr:uid="{00000000-0005-0000-0000-0000AD100000}"/>
    <cellStyle name="Calculation 5 4 5 3 2" xfId="25765" xr:uid="{00000000-0005-0000-0000-0000AE100000}"/>
    <cellStyle name="Calculation 5 4 5 3 2 2" xfId="25766" xr:uid="{00000000-0005-0000-0000-0000AF100000}"/>
    <cellStyle name="Calculation 5 4 5 3 3" xfId="25767" xr:uid="{00000000-0005-0000-0000-0000B0100000}"/>
    <cellStyle name="Calculation 5 4 5 4" xfId="25768" xr:uid="{00000000-0005-0000-0000-0000B1100000}"/>
    <cellStyle name="Calculation 5 4 5 4 2" xfId="25769" xr:uid="{00000000-0005-0000-0000-0000B2100000}"/>
    <cellStyle name="Calculation 5 4 5 5" xfId="25770" xr:uid="{00000000-0005-0000-0000-0000B3100000}"/>
    <cellStyle name="Calculation 5 4 6" xfId="25771" xr:uid="{00000000-0005-0000-0000-0000B4100000}"/>
    <cellStyle name="Calculation 5 4 6 2" xfId="25772" xr:uid="{00000000-0005-0000-0000-0000B5100000}"/>
    <cellStyle name="Calculation 5 4 6 2 2" xfId="25773" xr:uid="{00000000-0005-0000-0000-0000B6100000}"/>
    <cellStyle name="Calculation 5 4 6 3" xfId="25774" xr:uid="{00000000-0005-0000-0000-0000B7100000}"/>
    <cellStyle name="Calculation 5 4 6 3 2" xfId="25775" xr:uid="{00000000-0005-0000-0000-0000B8100000}"/>
    <cellStyle name="Calculation 5 4 6 4" xfId="25776" xr:uid="{00000000-0005-0000-0000-0000B9100000}"/>
    <cellStyle name="Calculation 5 4 7" xfId="25777" xr:uid="{00000000-0005-0000-0000-0000BA100000}"/>
    <cellStyle name="Calculation 5 4 7 2" xfId="25778" xr:uid="{00000000-0005-0000-0000-0000BB100000}"/>
    <cellStyle name="Calculation 5 4 7 2 2" xfId="25779" xr:uid="{00000000-0005-0000-0000-0000BC100000}"/>
    <cellStyle name="Calculation 5 4 7 3" xfId="25780" xr:uid="{00000000-0005-0000-0000-0000BD100000}"/>
    <cellStyle name="Calculation 5 4 8" xfId="25781" xr:uid="{00000000-0005-0000-0000-0000BE100000}"/>
    <cellStyle name="Calculation 5 4 8 2" xfId="25782" xr:uid="{00000000-0005-0000-0000-0000BF100000}"/>
    <cellStyle name="Calculation 5 4 8 3" xfId="25783" xr:uid="{00000000-0005-0000-0000-0000C0100000}"/>
    <cellStyle name="Calculation 5 4 9" xfId="25784" xr:uid="{00000000-0005-0000-0000-0000C1100000}"/>
    <cellStyle name="Calculation 5 4 9 2" xfId="25785" xr:uid="{00000000-0005-0000-0000-0000C2100000}"/>
    <cellStyle name="Calculation 5 5" xfId="2562" xr:uid="{00000000-0005-0000-0000-0000C3100000}"/>
    <cellStyle name="Calculation 5 5 2" xfId="2563" xr:uid="{00000000-0005-0000-0000-0000C4100000}"/>
    <cellStyle name="Calculation 5 5 2 2" xfId="2564" xr:uid="{00000000-0005-0000-0000-0000C5100000}"/>
    <cellStyle name="Calculation 5 5 2 2 2" xfId="2565" xr:uid="{00000000-0005-0000-0000-0000C6100000}"/>
    <cellStyle name="Calculation 5 5 2 2 2 2" xfId="25786" xr:uid="{00000000-0005-0000-0000-0000C7100000}"/>
    <cellStyle name="Calculation 5 5 2 2 3" xfId="25787" xr:uid="{00000000-0005-0000-0000-0000C8100000}"/>
    <cellStyle name="Calculation 5 5 2 2 3 2" xfId="25788" xr:uid="{00000000-0005-0000-0000-0000C9100000}"/>
    <cellStyle name="Calculation 5 5 2 2 4" xfId="25789" xr:uid="{00000000-0005-0000-0000-0000CA100000}"/>
    <cellStyle name="Calculation 5 5 2 3" xfId="2566" xr:uid="{00000000-0005-0000-0000-0000CB100000}"/>
    <cellStyle name="Calculation 5 5 2 3 2" xfId="2567" xr:uid="{00000000-0005-0000-0000-0000CC100000}"/>
    <cellStyle name="Calculation 5 5 2 3 2 2" xfId="25790" xr:uid="{00000000-0005-0000-0000-0000CD100000}"/>
    <cellStyle name="Calculation 5 5 2 3 3" xfId="25791" xr:uid="{00000000-0005-0000-0000-0000CE100000}"/>
    <cellStyle name="Calculation 5 5 2 4" xfId="25792" xr:uid="{00000000-0005-0000-0000-0000CF100000}"/>
    <cellStyle name="Calculation 5 5 2 4 2" xfId="25793" xr:uid="{00000000-0005-0000-0000-0000D0100000}"/>
    <cellStyle name="Calculation 5 5 2 4 3" xfId="25794" xr:uid="{00000000-0005-0000-0000-0000D1100000}"/>
    <cellStyle name="Calculation 5 5 2 5" xfId="25795" xr:uid="{00000000-0005-0000-0000-0000D2100000}"/>
    <cellStyle name="Calculation 5 5 2 5 2" xfId="25796" xr:uid="{00000000-0005-0000-0000-0000D3100000}"/>
    <cellStyle name="Calculation 5 5 2 6" xfId="25797" xr:uid="{00000000-0005-0000-0000-0000D4100000}"/>
    <cellStyle name="Calculation 5 5 3" xfId="2568" xr:uid="{00000000-0005-0000-0000-0000D5100000}"/>
    <cellStyle name="Calculation 5 5 3 2" xfId="2569" xr:uid="{00000000-0005-0000-0000-0000D6100000}"/>
    <cellStyle name="Calculation 5 5 3 2 2" xfId="2570" xr:uid="{00000000-0005-0000-0000-0000D7100000}"/>
    <cellStyle name="Calculation 5 5 3 2 2 2" xfId="25798" xr:uid="{00000000-0005-0000-0000-0000D8100000}"/>
    <cellStyle name="Calculation 5 5 3 2 3" xfId="2571" xr:uid="{00000000-0005-0000-0000-0000D9100000}"/>
    <cellStyle name="Calculation 5 5 3 2 3 2" xfId="25799" xr:uid="{00000000-0005-0000-0000-0000DA100000}"/>
    <cellStyle name="Calculation 5 5 3 2 4" xfId="25800" xr:uid="{00000000-0005-0000-0000-0000DB100000}"/>
    <cellStyle name="Calculation 5 5 3 3" xfId="2572" xr:uid="{00000000-0005-0000-0000-0000DC100000}"/>
    <cellStyle name="Calculation 5 5 3 3 2" xfId="25801" xr:uid="{00000000-0005-0000-0000-0000DD100000}"/>
    <cellStyle name="Calculation 5 5 3 3 2 2" xfId="25802" xr:uid="{00000000-0005-0000-0000-0000DE100000}"/>
    <cellStyle name="Calculation 5 5 3 3 3" xfId="25803" xr:uid="{00000000-0005-0000-0000-0000DF100000}"/>
    <cellStyle name="Calculation 5 5 3 4" xfId="25804" xr:uid="{00000000-0005-0000-0000-0000E0100000}"/>
    <cellStyle name="Calculation 5 5 3 4 2" xfId="25805" xr:uid="{00000000-0005-0000-0000-0000E1100000}"/>
    <cellStyle name="Calculation 5 5 3 5" xfId="25806" xr:uid="{00000000-0005-0000-0000-0000E2100000}"/>
    <cellStyle name="Calculation 5 5 4" xfId="2573" xr:uid="{00000000-0005-0000-0000-0000E3100000}"/>
    <cellStyle name="Calculation 5 5 4 2" xfId="2574" xr:uid="{00000000-0005-0000-0000-0000E4100000}"/>
    <cellStyle name="Calculation 5 5 4 2 2" xfId="25807" xr:uid="{00000000-0005-0000-0000-0000E5100000}"/>
    <cellStyle name="Calculation 5 5 4 3" xfId="25808" xr:uid="{00000000-0005-0000-0000-0000E6100000}"/>
    <cellStyle name="Calculation 5 5 4 3 2" xfId="25809" xr:uid="{00000000-0005-0000-0000-0000E7100000}"/>
    <cellStyle name="Calculation 5 5 4 4" xfId="25810" xr:uid="{00000000-0005-0000-0000-0000E8100000}"/>
    <cellStyle name="Calculation 5 5 5" xfId="2575" xr:uid="{00000000-0005-0000-0000-0000E9100000}"/>
    <cellStyle name="Calculation 5 5 5 2" xfId="2576" xr:uid="{00000000-0005-0000-0000-0000EA100000}"/>
    <cellStyle name="Calculation 5 5 5 2 2" xfId="25811" xr:uid="{00000000-0005-0000-0000-0000EB100000}"/>
    <cellStyle name="Calculation 5 5 5 3" xfId="25812" xr:uid="{00000000-0005-0000-0000-0000EC100000}"/>
    <cellStyle name="Calculation 5 5 6" xfId="25813" xr:uid="{00000000-0005-0000-0000-0000ED100000}"/>
    <cellStyle name="Calculation 5 5 6 2" xfId="25814" xr:uid="{00000000-0005-0000-0000-0000EE100000}"/>
    <cellStyle name="Calculation 5 5 6 3" xfId="25815" xr:uid="{00000000-0005-0000-0000-0000EF100000}"/>
    <cellStyle name="Calculation 5 5 7" xfId="25816" xr:uid="{00000000-0005-0000-0000-0000F0100000}"/>
    <cellStyle name="Calculation 5 5 7 2" xfId="25817" xr:uid="{00000000-0005-0000-0000-0000F1100000}"/>
    <cellStyle name="Calculation 5 5 8" xfId="25818" xr:uid="{00000000-0005-0000-0000-0000F2100000}"/>
    <cellStyle name="Calculation 5 6" xfId="2577" xr:uid="{00000000-0005-0000-0000-0000F3100000}"/>
    <cellStyle name="Calculation 5 6 2" xfId="2578" xr:uid="{00000000-0005-0000-0000-0000F4100000}"/>
    <cellStyle name="Calculation 5 6 2 2" xfId="2579" xr:uid="{00000000-0005-0000-0000-0000F5100000}"/>
    <cellStyle name="Calculation 5 6 2 2 2" xfId="2580" xr:uid="{00000000-0005-0000-0000-0000F6100000}"/>
    <cellStyle name="Calculation 5 6 2 2 2 2" xfId="25819" xr:uid="{00000000-0005-0000-0000-0000F7100000}"/>
    <cellStyle name="Calculation 5 6 2 2 3" xfId="25820" xr:uid="{00000000-0005-0000-0000-0000F8100000}"/>
    <cellStyle name="Calculation 5 6 2 2 3 2" xfId="25821" xr:uid="{00000000-0005-0000-0000-0000F9100000}"/>
    <cellStyle name="Calculation 5 6 2 2 4" xfId="25822" xr:uid="{00000000-0005-0000-0000-0000FA100000}"/>
    <cellStyle name="Calculation 5 6 2 3" xfId="2581" xr:uid="{00000000-0005-0000-0000-0000FB100000}"/>
    <cellStyle name="Calculation 5 6 2 3 2" xfId="2582" xr:uid="{00000000-0005-0000-0000-0000FC100000}"/>
    <cellStyle name="Calculation 5 6 2 3 2 2" xfId="25823" xr:uid="{00000000-0005-0000-0000-0000FD100000}"/>
    <cellStyle name="Calculation 5 6 2 3 3" xfId="25824" xr:uid="{00000000-0005-0000-0000-0000FE100000}"/>
    <cellStyle name="Calculation 5 6 2 4" xfId="25825" xr:uid="{00000000-0005-0000-0000-0000FF100000}"/>
    <cellStyle name="Calculation 5 6 2 4 2" xfId="25826" xr:uid="{00000000-0005-0000-0000-000000110000}"/>
    <cellStyle name="Calculation 5 6 2 5" xfId="25827" xr:uid="{00000000-0005-0000-0000-000001110000}"/>
    <cellStyle name="Calculation 5 6 3" xfId="2583" xr:uid="{00000000-0005-0000-0000-000002110000}"/>
    <cellStyle name="Calculation 5 6 3 2" xfId="2584" xr:uid="{00000000-0005-0000-0000-000003110000}"/>
    <cellStyle name="Calculation 5 6 3 2 2" xfId="2585" xr:uid="{00000000-0005-0000-0000-000004110000}"/>
    <cellStyle name="Calculation 5 6 3 2 2 2" xfId="25828" xr:uid="{00000000-0005-0000-0000-000005110000}"/>
    <cellStyle name="Calculation 5 6 3 2 3" xfId="2586" xr:uid="{00000000-0005-0000-0000-000006110000}"/>
    <cellStyle name="Calculation 5 6 3 2 3 2" xfId="25829" xr:uid="{00000000-0005-0000-0000-000007110000}"/>
    <cellStyle name="Calculation 5 6 3 2 4" xfId="25830" xr:uid="{00000000-0005-0000-0000-000008110000}"/>
    <cellStyle name="Calculation 5 6 3 3" xfId="2587" xr:uid="{00000000-0005-0000-0000-000009110000}"/>
    <cellStyle name="Calculation 5 6 3 3 2" xfId="25831" xr:uid="{00000000-0005-0000-0000-00000A110000}"/>
    <cellStyle name="Calculation 5 6 3 3 2 2" xfId="25832" xr:uid="{00000000-0005-0000-0000-00000B110000}"/>
    <cellStyle name="Calculation 5 6 3 3 3" xfId="25833" xr:uid="{00000000-0005-0000-0000-00000C110000}"/>
    <cellStyle name="Calculation 5 6 3 4" xfId="25834" xr:uid="{00000000-0005-0000-0000-00000D110000}"/>
    <cellStyle name="Calculation 5 6 3 4 2" xfId="25835" xr:uid="{00000000-0005-0000-0000-00000E110000}"/>
    <cellStyle name="Calculation 5 6 3 5" xfId="25836" xr:uid="{00000000-0005-0000-0000-00000F110000}"/>
    <cellStyle name="Calculation 5 6 4" xfId="2588" xr:uid="{00000000-0005-0000-0000-000010110000}"/>
    <cellStyle name="Calculation 5 6 4 2" xfId="2589" xr:uid="{00000000-0005-0000-0000-000011110000}"/>
    <cellStyle name="Calculation 5 6 4 2 2" xfId="25837" xr:uid="{00000000-0005-0000-0000-000012110000}"/>
    <cellStyle name="Calculation 5 6 4 3" xfId="25838" xr:uid="{00000000-0005-0000-0000-000013110000}"/>
    <cellStyle name="Calculation 5 6 4 3 2" xfId="25839" xr:uid="{00000000-0005-0000-0000-000014110000}"/>
    <cellStyle name="Calculation 5 6 4 4" xfId="25840" xr:uid="{00000000-0005-0000-0000-000015110000}"/>
    <cellStyle name="Calculation 5 6 5" xfId="2590" xr:uid="{00000000-0005-0000-0000-000016110000}"/>
    <cellStyle name="Calculation 5 6 5 2" xfId="2591" xr:uid="{00000000-0005-0000-0000-000017110000}"/>
    <cellStyle name="Calculation 5 6 5 2 2" xfId="25841" xr:uid="{00000000-0005-0000-0000-000018110000}"/>
    <cellStyle name="Calculation 5 6 5 3" xfId="25842" xr:uid="{00000000-0005-0000-0000-000019110000}"/>
    <cellStyle name="Calculation 5 6 6" xfId="25843" xr:uid="{00000000-0005-0000-0000-00001A110000}"/>
    <cellStyle name="Calculation 5 6 6 2" xfId="25844" xr:uid="{00000000-0005-0000-0000-00001B110000}"/>
    <cellStyle name="Calculation 5 6 6 3" xfId="25845" xr:uid="{00000000-0005-0000-0000-00001C110000}"/>
    <cellStyle name="Calculation 5 6 7" xfId="25846" xr:uid="{00000000-0005-0000-0000-00001D110000}"/>
    <cellStyle name="Calculation 5 6 7 2" xfId="25847" xr:uid="{00000000-0005-0000-0000-00001E110000}"/>
    <cellStyle name="Calculation 5 6 8" xfId="25848" xr:uid="{00000000-0005-0000-0000-00001F110000}"/>
    <cellStyle name="Calculation 5 7" xfId="2592" xr:uid="{00000000-0005-0000-0000-000020110000}"/>
    <cellStyle name="Calculation 5 7 2" xfId="2593" xr:uid="{00000000-0005-0000-0000-000021110000}"/>
    <cellStyle name="Calculation 5 7 2 2" xfId="2594" xr:uid="{00000000-0005-0000-0000-000022110000}"/>
    <cellStyle name="Calculation 5 7 2 2 2" xfId="2595" xr:uid="{00000000-0005-0000-0000-000023110000}"/>
    <cellStyle name="Calculation 5 7 2 2 3" xfId="2596" xr:uid="{00000000-0005-0000-0000-000024110000}"/>
    <cellStyle name="Calculation 5 7 2 3" xfId="2597" xr:uid="{00000000-0005-0000-0000-000025110000}"/>
    <cellStyle name="Calculation 5 7 2 3 2" xfId="25849" xr:uid="{00000000-0005-0000-0000-000026110000}"/>
    <cellStyle name="Calculation 5 7 2 4" xfId="25850" xr:uid="{00000000-0005-0000-0000-000027110000}"/>
    <cellStyle name="Calculation 5 7 3" xfId="2598" xr:uid="{00000000-0005-0000-0000-000028110000}"/>
    <cellStyle name="Calculation 5 7 3 2" xfId="2599" xr:uid="{00000000-0005-0000-0000-000029110000}"/>
    <cellStyle name="Calculation 5 7 3 2 2" xfId="2600" xr:uid="{00000000-0005-0000-0000-00002A110000}"/>
    <cellStyle name="Calculation 5 7 3 2 3" xfId="2601" xr:uid="{00000000-0005-0000-0000-00002B110000}"/>
    <cellStyle name="Calculation 5 7 3 3" xfId="2602" xr:uid="{00000000-0005-0000-0000-00002C110000}"/>
    <cellStyle name="Calculation 5 7 4" xfId="2603" xr:uid="{00000000-0005-0000-0000-00002D110000}"/>
    <cellStyle name="Calculation 5 7 4 2" xfId="2604" xr:uid="{00000000-0005-0000-0000-00002E110000}"/>
    <cellStyle name="Calculation 5 7 5" xfId="2605" xr:uid="{00000000-0005-0000-0000-00002F110000}"/>
    <cellStyle name="Calculation 5 7 5 2" xfId="2606" xr:uid="{00000000-0005-0000-0000-000030110000}"/>
    <cellStyle name="Calculation 5 8" xfId="2607" xr:uid="{00000000-0005-0000-0000-000031110000}"/>
    <cellStyle name="Calculation 5 8 2" xfId="2608" xr:uid="{00000000-0005-0000-0000-000032110000}"/>
    <cellStyle name="Calculation 5 8 2 2" xfId="2609" xr:uid="{00000000-0005-0000-0000-000033110000}"/>
    <cellStyle name="Calculation 5 8 2 2 2" xfId="2610" xr:uid="{00000000-0005-0000-0000-000034110000}"/>
    <cellStyle name="Calculation 5 8 2 2 3" xfId="2611" xr:uid="{00000000-0005-0000-0000-000035110000}"/>
    <cellStyle name="Calculation 5 8 2 3" xfId="2612" xr:uid="{00000000-0005-0000-0000-000036110000}"/>
    <cellStyle name="Calculation 5 8 2 3 2" xfId="25851" xr:uid="{00000000-0005-0000-0000-000037110000}"/>
    <cellStyle name="Calculation 5 8 2 4" xfId="25852" xr:uid="{00000000-0005-0000-0000-000038110000}"/>
    <cellStyle name="Calculation 5 8 3" xfId="2613" xr:uid="{00000000-0005-0000-0000-000039110000}"/>
    <cellStyle name="Calculation 5 8 3 2" xfId="2614" xr:uid="{00000000-0005-0000-0000-00003A110000}"/>
    <cellStyle name="Calculation 5 8 3 2 2" xfId="25853" xr:uid="{00000000-0005-0000-0000-00003B110000}"/>
    <cellStyle name="Calculation 5 8 3 3" xfId="2615" xr:uid="{00000000-0005-0000-0000-00003C110000}"/>
    <cellStyle name="Calculation 5 8 4" xfId="2616" xr:uid="{00000000-0005-0000-0000-00003D110000}"/>
    <cellStyle name="Calculation 5 8 4 2" xfId="25854" xr:uid="{00000000-0005-0000-0000-00003E110000}"/>
    <cellStyle name="Calculation 5 8 5" xfId="25855" xr:uid="{00000000-0005-0000-0000-00003F110000}"/>
    <cellStyle name="Calculation 5 9" xfId="2617" xr:uid="{00000000-0005-0000-0000-000040110000}"/>
    <cellStyle name="Calculation 5 9 2" xfId="2618" xr:uid="{00000000-0005-0000-0000-000041110000}"/>
    <cellStyle name="Calculation 5 9 2 2" xfId="25856" xr:uid="{00000000-0005-0000-0000-000042110000}"/>
    <cellStyle name="Calculation 5 9 3" xfId="25857" xr:uid="{00000000-0005-0000-0000-000043110000}"/>
    <cellStyle name="Calculation 5 9 3 2" xfId="25858" xr:uid="{00000000-0005-0000-0000-000044110000}"/>
    <cellStyle name="Calculation 5 9 4" xfId="25859" xr:uid="{00000000-0005-0000-0000-000045110000}"/>
    <cellStyle name="Calculation 6" xfId="2619" xr:uid="{00000000-0005-0000-0000-000046110000}"/>
    <cellStyle name="Cálculo 2" xfId="2620" xr:uid="{00000000-0005-0000-0000-000047110000}"/>
    <cellStyle name="Cálculo 2 10" xfId="2621" xr:uid="{00000000-0005-0000-0000-000048110000}"/>
    <cellStyle name="Cálculo 2 10 2" xfId="2622" xr:uid="{00000000-0005-0000-0000-000049110000}"/>
    <cellStyle name="Cálculo 2 11" xfId="2623" xr:uid="{00000000-0005-0000-0000-00004A110000}"/>
    <cellStyle name="Cálculo 2 11 2" xfId="2624" xr:uid="{00000000-0005-0000-0000-00004B110000}"/>
    <cellStyle name="Cálculo 2 2" xfId="2625" xr:uid="{00000000-0005-0000-0000-00004C110000}"/>
    <cellStyle name="Cálculo 2 2 2" xfId="2626" xr:uid="{00000000-0005-0000-0000-00004D110000}"/>
    <cellStyle name="Cálculo 2 2 2 2" xfId="2627" xr:uid="{00000000-0005-0000-0000-00004E110000}"/>
    <cellStyle name="Cálculo 2 2 2 2 2" xfId="2628" xr:uid="{00000000-0005-0000-0000-00004F110000}"/>
    <cellStyle name="Cálculo 2 2 2 2 2 2" xfId="2629" xr:uid="{00000000-0005-0000-0000-000050110000}"/>
    <cellStyle name="Cálculo 2 2 2 2 2 3" xfId="2630" xr:uid="{00000000-0005-0000-0000-000051110000}"/>
    <cellStyle name="Cálculo 2 2 2 2 3" xfId="2631" xr:uid="{00000000-0005-0000-0000-000052110000}"/>
    <cellStyle name="Cálculo 2 2 2 3" xfId="2632" xr:uid="{00000000-0005-0000-0000-000053110000}"/>
    <cellStyle name="Cálculo 2 2 2 3 2" xfId="2633" xr:uid="{00000000-0005-0000-0000-000054110000}"/>
    <cellStyle name="Cálculo 2 2 2 4" xfId="2634" xr:uid="{00000000-0005-0000-0000-000055110000}"/>
    <cellStyle name="Cálculo 2 2 2 4 2" xfId="2635" xr:uid="{00000000-0005-0000-0000-000056110000}"/>
    <cellStyle name="Cálculo 2 2 3" xfId="2636" xr:uid="{00000000-0005-0000-0000-000057110000}"/>
    <cellStyle name="Cálculo 2 2 3 2" xfId="2637" xr:uid="{00000000-0005-0000-0000-000058110000}"/>
    <cellStyle name="Cálculo 2 2 3 2 2" xfId="2638" xr:uid="{00000000-0005-0000-0000-000059110000}"/>
    <cellStyle name="Cálculo 2 2 3 2 3" xfId="2639" xr:uid="{00000000-0005-0000-0000-00005A110000}"/>
    <cellStyle name="Cálculo 2 2 3 3" xfId="2640" xr:uid="{00000000-0005-0000-0000-00005B110000}"/>
    <cellStyle name="Cálculo 2 2 4" xfId="2641" xr:uid="{00000000-0005-0000-0000-00005C110000}"/>
    <cellStyle name="Cálculo 2 2 4 2" xfId="2642" xr:uid="{00000000-0005-0000-0000-00005D110000}"/>
    <cellStyle name="Cálculo 2 2 4 2 2" xfId="2643" xr:uid="{00000000-0005-0000-0000-00005E110000}"/>
    <cellStyle name="Cálculo 2 2 4 2 3" xfId="2644" xr:uid="{00000000-0005-0000-0000-00005F110000}"/>
    <cellStyle name="Cálculo 2 2 4 3" xfId="2645" xr:uid="{00000000-0005-0000-0000-000060110000}"/>
    <cellStyle name="Cálculo 2 2 5" xfId="2646" xr:uid="{00000000-0005-0000-0000-000061110000}"/>
    <cellStyle name="Cálculo 2 2 5 2" xfId="2647" xr:uid="{00000000-0005-0000-0000-000062110000}"/>
    <cellStyle name="Cálculo 2 2 6" xfId="2648" xr:uid="{00000000-0005-0000-0000-000063110000}"/>
    <cellStyle name="Cálculo 2 2 6 2" xfId="2649" xr:uid="{00000000-0005-0000-0000-000064110000}"/>
    <cellStyle name="Cálculo 2 3" xfId="2650" xr:uid="{00000000-0005-0000-0000-000065110000}"/>
    <cellStyle name="Cálculo 2 3 2" xfId="2651" xr:uid="{00000000-0005-0000-0000-000066110000}"/>
    <cellStyle name="Cálculo 2 3 2 2" xfId="2652" xr:uid="{00000000-0005-0000-0000-000067110000}"/>
    <cellStyle name="Cálculo 2 3 2 2 2" xfId="2653" xr:uid="{00000000-0005-0000-0000-000068110000}"/>
    <cellStyle name="Cálculo 2 3 2 3" xfId="2654" xr:uid="{00000000-0005-0000-0000-000069110000}"/>
    <cellStyle name="Cálculo 2 3 2 3 2" xfId="2655" xr:uid="{00000000-0005-0000-0000-00006A110000}"/>
    <cellStyle name="Cálculo 2 3 3" xfId="2656" xr:uid="{00000000-0005-0000-0000-00006B110000}"/>
    <cellStyle name="Cálculo 2 3 3 2" xfId="2657" xr:uid="{00000000-0005-0000-0000-00006C110000}"/>
    <cellStyle name="Cálculo 2 3 3 2 2" xfId="2658" xr:uid="{00000000-0005-0000-0000-00006D110000}"/>
    <cellStyle name="Cálculo 2 3 3 2 3" xfId="2659" xr:uid="{00000000-0005-0000-0000-00006E110000}"/>
    <cellStyle name="Cálculo 2 3 3 3" xfId="2660" xr:uid="{00000000-0005-0000-0000-00006F110000}"/>
    <cellStyle name="Cálculo 2 3 4" xfId="2661" xr:uid="{00000000-0005-0000-0000-000070110000}"/>
    <cellStyle name="Cálculo 2 3 4 2" xfId="2662" xr:uid="{00000000-0005-0000-0000-000071110000}"/>
    <cellStyle name="Cálculo 2 3 5" xfId="2663" xr:uid="{00000000-0005-0000-0000-000072110000}"/>
    <cellStyle name="Cálculo 2 3 5 2" xfId="2664" xr:uid="{00000000-0005-0000-0000-000073110000}"/>
    <cellStyle name="Cálculo 2 4" xfId="2665" xr:uid="{00000000-0005-0000-0000-000074110000}"/>
    <cellStyle name="Cálculo 2 4 2" xfId="2666" xr:uid="{00000000-0005-0000-0000-000075110000}"/>
    <cellStyle name="Cálculo 2 4 2 2" xfId="2667" xr:uid="{00000000-0005-0000-0000-000076110000}"/>
    <cellStyle name="Cálculo 2 4 2 2 2" xfId="2668" xr:uid="{00000000-0005-0000-0000-000077110000}"/>
    <cellStyle name="Cálculo 2 4 2 3" xfId="2669" xr:uid="{00000000-0005-0000-0000-000078110000}"/>
    <cellStyle name="Cálculo 2 4 2 3 2" xfId="2670" xr:uid="{00000000-0005-0000-0000-000079110000}"/>
    <cellStyle name="Cálculo 2 4 3" xfId="2671" xr:uid="{00000000-0005-0000-0000-00007A110000}"/>
    <cellStyle name="Cálculo 2 4 3 2" xfId="2672" xr:uid="{00000000-0005-0000-0000-00007B110000}"/>
    <cellStyle name="Cálculo 2 4 3 2 2" xfId="2673" xr:uid="{00000000-0005-0000-0000-00007C110000}"/>
    <cellStyle name="Cálculo 2 4 3 2 3" xfId="2674" xr:uid="{00000000-0005-0000-0000-00007D110000}"/>
    <cellStyle name="Cálculo 2 4 3 3" xfId="2675" xr:uid="{00000000-0005-0000-0000-00007E110000}"/>
    <cellStyle name="Cálculo 2 4 4" xfId="2676" xr:uid="{00000000-0005-0000-0000-00007F110000}"/>
    <cellStyle name="Cálculo 2 4 4 2" xfId="2677" xr:uid="{00000000-0005-0000-0000-000080110000}"/>
    <cellStyle name="Cálculo 2 4 5" xfId="2678" xr:uid="{00000000-0005-0000-0000-000081110000}"/>
    <cellStyle name="Cálculo 2 4 5 2" xfId="2679" xr:uid="{00000000-0005-0000-0000-000082110000}"/>
    <cellStyle name="Cálculo 2 5" xfId="2680" xr:uid="{00000000-0005-0000-0000-000083110000}"/>
    <cellStyle name="Cálculo 2 5 2" xfId="2681" xr:uid="{00000000-0005-0000-0000-000084110000}"/>
    <cellStyle name="Cálculo 2 5 2 2" xfId="2682" xr:uid="{00000000-0005-0000-0000-000085110000}"/>
    <cellStyle name="Cálculo 2 5 2 2 2" xfId="2683" xr:uid="{00000000-0005-0000-0000-000086110000}"/>
    <cellStyle name="Cálculo 2 5 2 2 3" xfId="2684" xr:uid="{00000000-0005-0000-0000-000087110000}"/>
    <cellStyle name="Cálculo 2 5 2 3" xfId="2685" xr:uid="{00000000-0005-0000-0000-000088110000}"/>
    <cellStyle name="Cálculo 2 5 3" xfId="2686" xr:uid="{00000000-0005-0000-0000-000089110000}"/>
    <cellStyle name="Cálculo 2 5 3 2" xfId="2687" xr:uid="{00000000-0005-0000-0000-00008A110000}"/>
    <cellStyle name="Cálculo 2 5 3 2 2" xfId="2688" xr:uid="{00000000-0005-0000-0000-00008B110000}"/>
    <cellStyle name="Cálculo 2 5 3 2 3" xfId="2689" xr:uid="{00000000-0005-0000-0000-00008C110000}"/>
    <cellStyle name="Cálculo 2 5 3 3" xfId="2690" xr:uid="{00000000-0005-0000-0000-00008D110000}"/>
    <cellStyle name="Cálculo 2 5 4" xfId="2691" xr:uid="{00000000-0005-0000-0000-00008E110000}"/>
    <cellStyle name="Cálculo 2 5 4 2" xfId="2692" xr:uid="{00000000-0005-0000-0000-00008F110000}"/>
    <cellStyle name="Cálculo 2 5 5" xfId="2693" xr:uid="{00000000-0005-0000-0000-000090110000}"/>
    <cellStyle name="Cálculo 2 5 5 2" xfId="2694" xr:uid="{00000000-0005-0000-0000-000091110000}"/>
    <cellStyle name="Cálculo 2 6" xfId="2695" xr:uid="{00000000-0005-0000-0000-000092110000}"/>
    <cellStyle name="Cálculo 2 6 2" xfId="2696" xr:uid="{00000000-0005-0000-0000-000093110000}"/>
    <cellStyle name="Cálculo 2 6 2 2" xfId="2697" xr:uid="{00000000-0005-0000-0000-000094110000}"/>
    <cellStyle name="Cálculo 2 6 2 2 2" xfId="2698" xr:uid="{00000000-0005-0000-0000-000095110000}"/>
    <cellStyle name="Cálculo 2 6 2 2 3" xfId="2699" xr:uid="{00000000-0005-0000-0000-000096110000}"/>
    <cellStyle name="Cálculo 2 6 2 3" xfId="2700" xr:uid="{00000000-0005-0000-0000-000097110000}"/>
    <cellStyle name="Cálculo 2 6 3" xfId="2701" xr:uid="{00000000-0005-0000-0000-000098110000}"/>
    <cellStyle name="Cálculo 2 6 3 2" xfId="2702" xr:uid="{00000000-0005-0000-0000-000099110000}"/>
    <cellStyle name="Cálculo 2 6 3 2 2" xfId="2703" xr:uid="{00000000-0005-0000-0000-00009A110000}"/>
    <cellStyle name="Cálculo 2 6 3 2 3" xfId="2704" xr:uid="{00000000-0005-0000-0000-00009B110000}"/>
    <cellStyle name="Cálculo 2 6 3 3" xfId="2705" xr:uid="{00000000-0005-0000-0000-00009C110000}"/>
    <cellStyle name="Cálculo 2 6 4" xfId="2706" xr:uid="{00000000-0005-0000-0000-00009D110000}"/>
    <cellStyle name="Cálculo 2 6 4 2" xfId="2707" xr:uid="{00000000-0005-0000-0000-00009E110000}"/>
    <cellStyle name="Cálculo 2 6 4 3" xfId="2708" xr:uid="{00000000-0005-0000-0000-00009F110000}"/>
    <cellStyle name="Cálculo 2 6 5" xfId="2709" xr:uid="{00000000-0005-0000-0000-0000A0110000}"/>
    <cellStyle name="Cálculo 2 7" xfId="2710" xr:uid="{00000000-0005-0000-0000-0000A1110000}"/>
    <cellStyle name="Cálculo 2 7 2" xfId="2711" xr:uid="{00000000-0005-0000-0000-0000A2110000}"/>
    <cellStyle name="Cálculo 2 7 2 2" xfId="2712" xr:uid="{00000000-0005-0000-0000-0000A3110000}"/>
    <cellStyle name="Cálculo 2 7 2 2 2" xfId="2713" xr:uid="{00000000-0005-0000-0000-0000A4110000}"/>
    <cellStyle name="Cálculo 2 7 2 2 3" xfId="2714" xr:uid="{00000000-0005-0000-0000-0000A5110000}"/>
    <cellStyle name="Cálculo 2 7 2 3" xfId="2715" xr:uid="{00000000-0005-0000-0000-0000A6110000}"/>
    <cellStyle name="Cálculo 2 7 3" xfId="2716" xr:uid="{00000000-0005-0000-0000-0000A7110000}"/>
    <cellStyle name="Cálculo 2 7 3 2" xfId="2717" xr:uid="{00000000-0005-0000-0000-0000A8110000}"/>
    <cellStyle name="Cálculo 2 7 3 3" xfId="2718" xr:uid="{00000000-0005-0000-0000-0000A9110000}"/>
    <cellStyle name="Cálculo 2 7 4" xfId="2719" xr:uid="{00000000-0005-0000-0000-0000AA110000}"/>
    <cellStyle name="Cálculo 2 8" xfId="2720" xr:uid="{00000000-0005-0000-0000-0000AB110000}"/>
    <cellStyle name="Cálculo 2 8 2" xfId="2721" xr:uid="{00000000-0005-0000-0000-0000AC110000}"/>
    <cellStyle name="Cálculo 2 8 2 2" xfId="2722" xr:uid="{00000000-0005-0000-0000-0000AD110000}"/>
    <cellStyle name="Cálculo 2 8 2 2 2" xfId="2723" xr:uid="{00000000-0005-0000-0000-0000AE110000}"/>
    <cellStyle name="Cálculo 2 8 2 2 3" xfId="2724" xr:uid="{00000000-0005-0000-0000-0000AF110000}"/>
    <cellStyle name="Cálculo 2 8 2 3" xfId="2725" xr:uid="{00000000-0005-0000-0000-0000B0110000}"/>
    <cellStyle name="Cálculo 2 8 3" xfId="2726" xr:uid="{00000000-0005-0000-0000-0000B1110000}"/>
    <cellStyle name="Cálculo 2 8 3 2" xfId="2727" xr:uid="{00000000-0005-0000-0000-0000B2110000}"/>
    <cellStyle name="Cálculo 2 8 3 3" xfId="2728" xr:uid="{00000000-0005-0000-0000-0000B3110000}"/>
    <cellStyle name="Cálculo 2 8 4" xfId="2729" xr:uid="{00000000-0005-0000-0000-0000B4110000}"/>
    <cellStyle name="Cálculo 2 9" xfId="2730" xr:uid="{00000000-0005-0000-0000-0000B5110000}"/>
    <cellStyle name="Cálculo 2 9 2" xfId="2731" xr:uid="{00000000-0005-0000-0000-0000B6110000}"/>
    <cellStyle name="Cálculo 2 9 2 2" xfId="2732" xr:uid="{00000000-0005-0000-0000-0000B7110000}"/>
    <cellStyle name="Cálculo 2 9 2 3" xfId="2733" xr:uid="{00000000-0005-0000-0000-0000B8110000}"/>
    <cellStyle name="Cálculo 2 9 3" xfId="2734" xr:uid="{00000000-0005-0000-0000-0000B9110000}"/>
    <cellStyle name="category" xfId="2735" xr:uid="{00000000-0005-0000-0000-0000BA110000}"/>
    <cellStyle name="CDate" xfId="25860" xr:uid="{00000000-0005-0000-0000-0000BB110000}"/>
    <cellStyle name="CDate 2" xfId="25861" xr:uid="{00000000-0005-0000-0000-0000BC110000}"/>
    <cellStyle name="CDate 2 2" xfId="25862" xr:uid="{00000000-0005-0000-0000-0000BD110000}"/>
    <cellStyle name="CDate 2 2 2" xfId="25863" xr:uid="{00000000-0005-0000-0000-0000BE110000}"/>
    <cellStyle name="CDate 2 2 2 2" xfId="25864" xr:uid="{00000000-0005-0000-0000-0000BF110000}"/>
    <cellStyle name="CDate 2 2 2 2 2" xfId="25865" xr:uid="{00000000-0005-0000-0000-0000C0110000}"/>
    <cellStyle name="CDate 2 2 2 3" xfId="25866" xr:uid="{00000000-0005-0000-0000-0000C1110000}"/>
    <cellStyle name="CDate 2 2 3" xfId="25867" xr:uid="{00000000-0005-0000-0000-0000C2110000}"/>
    <cellStyle name="CDate 2 2 3 2" xfId="25868" xr:uid="{00000000-0005-0000-0000-0000C3110000}"/>
    <cellStyle name="CDate 2 3" xfId="25869" xr:uid="{00000000-0005-0000-0000-0000C4110000}"/>
    <cellStyle name="CDate 2 3 2" xfId="25870" xr:uid="{00000000-0005-0000-0000-0000C5110000}"/>
    <cellStyle name="CDate 2 3 2 2" xfId="25871" xr:uid="{00000000-0005-0000-0000-0000C6110000}"/>
    <cellStyle name="CDate 2 3 2 2 2" xfId="25872" xr:uid="{00000000-0005-0000-0000-0000C7110000}"/>
    <cellStyle name="CDate 2 3 2 3" xfId="25873" xr:uid="{00000000-0005-0000-0000-0000C8110000}"/>
    <cellStyle name="CDate 2 3 2 3 2" xfId="25874" xr:uid="{00000000-0005-0000-0000-0000C9110000}"/>
    <cellStyle name="CDate 2 3 2 4" xfId="25875" xr:uid="{00000000-0005-0000-0000-0000CA110000}"/>
    <cellStyle name="CDate 2 3 3" xfId="25876" xr:uid="{00000000-0005-0000-0000-0000CB110000}"/>
    <cellStyle name="CDate 2 3 3 2" xfId="25877" xr:uid="{00000000-0005-0000-0000-0000CC110000}"/>
    <cellStyle name="CDate 2 4" xfId="25878" xr:uid="{00000000-0005-0000-0000-0000CD110000}"/>
    <cellStyle name="CDate 2 4 2" xfId="25879" xr:uid="{00000000-0005-0000-0000-0000CE110000}"/>
    <cellStyle name="CDate 2 4 2 2" xfId="25880" xr:uid="{00000000-0005-0000-0000-0000CF110000}"/>
    <cellStyle name="CDate 2 4 3" xfId="25881" xr:uid="{00000000-0005-0000-0000-0000D0110000}"/>
    <cellStyle name="CDate 2 4 3 2" xfId="25882" xr:uid="{00000000-0005-0000-0000-0000D1110000}"/>
    <cellStyle name="CDate 2 4 4" xfId="25883" xr:uid="{00000000-0005-0000-0000-0000D2110000}"/>
    <cellStyle name="CDate 2 5" xfId="25884" xr:uid="{00000000-0005-0000-0000-0000D3110000}"/>
    <cellStyle name="CDate 2 5 2" xfId="25885" xr:uid="{00000000-0005-0000-0000-0000D4110000}"/>
    <cellStyle name="CDate 2 5 2 2" xfId="25886" xr:uid="{00000000-0005-0000-0000-0000D5110000}"/>
    <cellStyle name="CDate 2 5 2 2 2" xfId="25887" xr:uid="{00000000-0005-0000-0000-0000D6110000}"/>
    <cellStyle name="CDate 2 5 2 3" xfId="25888" xr:uid="{00000000-0005-0000-0000-0000D7110000}"/>
    <cellStyle name="CDate 2 5 3" xfId="25889" xr:uid="{00000000-0005-0000-0000-0000D8110000}"/>
    <cellStyle name="CDate 2 5 3 2" xfId="25890" xr:uid="{00000000-0005-0000-0000-0000D9110000}"/>
    <cellStyle name="CDate 2 5 4" xfId="25891" xr:uid="{00000000-0005-0000-0000-0000DA110000}"/>
    <cellStyle name="CDate 3" xfId="25892" xr:uid="{00000000-0005-0000-0000-0000DB110000}"/>
    <cellStyle name="CDate 3 2" xfId="25893" xr:uid="{00000000-0005-0000-0000-0000DC110000}"/>
    <cellStyle name="CDate 3 2 2" xfId="25894" xr:uid="{00000000-0005-0000-0000-0000DD110000}"/>
    <cellStyle name="CDate 3 2 2 2" xfId="25895" xr:uid="{00000000-0005-0000-0000-0000DE110000}"/>
    <cellStyle name="CDate 3 2 2 2 2" xfId="25896" xr:uid="{00000000-0005-0000-0000-0000DF110000}"/>
    <cellStyle name="CDate 3 2 2 3" xfId="25897" xr:uid="{00000000-0005-0000-0000-0000E0110000}"/>
    <cellStyle name="CDate 3 2 3" xfId="25898" xr:uid="{00000000-0005-0000-0000-0000E1110000}"/>
    <cellStyle name="CDate 3 2 3 2" xfId="25899" xr:uid="{00000000-0005-0000-0000-0000E2110000}"/>
    <cellStyle name="CDate 3 3" xfId="25900" xr:uid="{00000000-0005-0000-0000-0000E3110000}"/>
    <cellStyle name="CDate 3 3 2" xfId="25901" xr:uid="{00000000-0005-0000-0000-0000E4110000}"/>
    <cellStyle name="CDate 3 3 2 2" xfId="25902" xr:uid="{00000000-0005-0000-0000-0000E5110000}"/>
    <cellStyle name="CDate 3 3 2 2 2" xfId="25903" xr:uid="{00000000-0005-0000-0000-0000E6110000}"/>
    <cellStyle name="CDate 3 3 2 3" xfId="25904" xr:uid="{00000000-0005-0000-0000-0000E7110000}"/>
    <cellStyle name="CDate 3 3 2 3 2" xfId="25905" xr:uid="{00000000-0005-0000-0000-0000E8110000}"/>
    <cellStyle name="CDate 3 3 2 4" xfId="25906" xr:uid="{00000000-0005-0000-0000-0000E9110000}"/>
    <cellStyle name="CDate 3 3 3" xfId="25907" xr:uid="{00000000-0005-0000-0000-0000EA110000}"/>
    <cellStyle name="CDate 3 3 3 2" xfId="25908" xr:uid="{00000000-0005-0000-0000-0000EB110000}"/>
    <cellStyle name="CDate 3 4" xfId="25909" xr:uid="{00000000-0005-0000-0000-0000EC110000}"/>
    <cellStyle name="CDate 3 4 2" xfId="25910" xr:uid="{00000000-0005-0000-0000-0000ED110000}"/>
    <cellStyle name="CDate 3 4 2 2" xfId="25911" xr:uid="{00000000-0005-0000-0000-0000EE110000}"/>
    <cellStyle name="CDate 3 4 3" xfId="25912" xr:uid="{00000000-0005-0000-0000-0000EF110000}"/>
    <cellStyle name="CDate 3 4 3 2" xfId="25913" xr:uid="{00000000-0005-0000-0000-0000F0110000}"/>
    <cellStyle name="CDate 3 4 4" xfId="25914" xr:uid="{00000000-0005-0000-0000-0000F1110000}"/>
    <cellStyle name="CDate 3 5" xfId="25915" xr:uid="{00000000-0005-0000-0000-0000F2110000}"/>
    <cellStyle name="CDate 3 5 2" xfId="25916" xr:uid="{00000000-0005-0000-0000-0000F3110000}"/>
    <cellStyle name="CDate 3 5 2 2" xfId="25917" xr:uid="{00000000-0005-0000-0000-0000F4110000}"/>
    <cellStyle name="CDate 3 5 2 2 2" xfId="25918" xr:uid="{00000000-0005-0000-0000-0000F5110000}"/>
    <cellStyle name="CDate 3 5 2 3" xfId="25919" xr:uid="{00000000-0005-0000-0000-0000F6110000}"/>
    <cellStyle name="CDate 3 5 3" xfId="25920" xr:uid="{00000000-0005-0000-0000-0000F7110000}"/>
    <cellStyle name="CDate 3 5 3 2" xfId="25921" xr:uid="{00000000-0005-0000-0000-0000F8110000}"/>
    <cellStyle name="CDate 3 5 4" xfId="25922" xr:uid="{00000000-0005-0000-0000-0000F9110000}"/>
    <cellStyle name="CDate 4" xfId="25923" xr:uid="{00000000-0005-0000-0000-0000FA110000}"/>
    <cellStyle name="CDate 4 2" xfId="25924" xr:uid="{00000000-0005-0000-0000-0000FB110000}"/>
    <cellStyle name="CDate 4 2 2" xfId="25925" xr:uid="{00000000-0005-0000-0000-0000FC110000}"/>
    <cellStyle name="CDate 4 2 2 2" xfId="25926" xr:uid="{00000000-0005-0000-0000-0000FD110000}"/>
    <cellStyle name="CDate 4 2 3" xfId="25927" xr:uid="{00000000-0005-0000-0000-0000FE110000}"/>
    <cellStyle name="CDate 4 3" xfId="25928" xr:uid="{00000000-0005-0000-0000-0000FF110000}"/>
    <cellStyle name="CDate 4 3 2" xfId="25929" xr:uid="{00000000-0005-0000-0000-000000120000}"/>
    <cellStyle name="CDate 5" xfId="25930" xr:uid="{00000000-0005-0000-0000-000001120000}"/>
    <cellStyle name="Celda de comprobación 2" xfId="2736" xr:uid="{00000000-0005-0000-0000-000002120000}"/>
    <cellStyle name="Celda vinculada 2" xfId="2737" xr:uid="{00000000-0005-0000-0000-000003120000}"/>
    <cellStyle name="Cella collegata" xfId="25931" xr:uid="{00000000-0005-0000-0000-000004120000}"/>
    <cellStyle name="Cella collegata 2" xfId="2738" xr:uid="{00000000-0005-0000-0000-000005120000}"/>
    <cellStyle name="Cella da controllare" xfId="25932" xr:uid="{00000000-0005-0000-0000-000006120000}"/>
    <cellStyle name="Cella da controllare 2" xfId="2739" xr:uid="{00000000-0005-0000-0000-000007120000}"/>
    <cellStyle name="Cella da controllare 2 2" xfId="2740" xr:uid="{00000000-0005-0000-0000-000008120000}"/>
    <cellStyle name="Cellule liée" xfId="2741" xr:uid="{00000000-0005-0000-0000-000009120000}"/>
    <cellStyle name="chantier" xfId="2742" xr:uid="{00000000-0005-0000-0000-00000A120000}"/>
    <cellStyle name="Check Cell 2" xfId="2743" xr:uid="{00000000-0005-0000-0000-00000B120000}"/>
    <cellStyle name="Check Cell 2 2" xfId="2744" xr:uid="{00000000-0005-0000-0000-00000C120000}"/>
    <cellStyle name="Check Cell 2 2 2" xfId="2745" xr:uid="{00000000-0005-0000-0000-00000D120000}"/>
    <cellStyle name="Check Cell 2 2 3" xfId="2746" xr:uid="{00000000-0005-0000-0000-00000E120000}"/>
    <cellStyle name="Check Cell 2 2 4" xfId="25933" xr:uid="{00000000-0005-0000-0000-00000F120000}"/>
    <cellStyle name="Check Cell 2 3" xfId="2747" xr:uid="{00000000-0005-0000-0000-000010120000}"/>
    <cellStyle name="Check Cell 2 3 2" xfId="2748" xr:uid="{00000000-0005-0000-0000-000011120000}"/>
    <cellStyle name="Check Cell 2 3 3" xfId="2749" xr:uid="{00000000-0005-0000-0000-000012120000}"/>
    <cellStyle name="Check Cell 3" xfId="2750" xr:uid="{00000000-0005-0000-0000-000013120000}"/>
    <cellStyle name="Check Cell 3 2" xfId="2751" xr:uid="{00000000-0005-0000-0000-000014120000}"/>
    <cellStyle name="Check Cell 4" xfId="2752" xr:uid="{00000000-0005-0000-0000-000015120000}"/>
    <cellStyle name="Check Cell 4 2" xfId="2753" xr:uid="{00000000-0005-0000-0000-000016120000}"/>
    <cellStyle name="Check Cell 5" xfId="2754" xr:uid="{00000000-0005-0000-0000-000017120000}"/>
    <cellStyle name="Check Cell 5 2" xfId="2755" xr:uid="{00000000-0005-0000-0000-000018120000}"/>
    <cellStyle name="Check Cell 6" xfId="2756" xr:uid="{00000000-0005-0000-0000-000019120000}"/>
    <cellStyle name="ÇÏÀÌÆÛ¸µÅ©" xfId="2757" xr:uid="{00000000-0005-0000-0000-00001A120000}"/>
    <cellStyle name="CNumber" xfId="25934" xr:uid="{00000000-0005-0000-0000-00001B120000}"/>
    <cellStyle name="CNumber 2" xfId="25935" xr:uid="{00000000-0005-0000-0000-00001C120000}"/>
    <cellStyle name="CNumber 2 2" xfId="25936" xr:uid="{00000000-0005-0000-0000-00001D120000}"/>
    <cellStyle name="CNumber 2 2 2" xfId="25937" xr:uid="{00000000-0005-0000-0000-00001E120000}"/>
    <cellStyle name="CNumber 2 2 2 2" xfId="25938" xr:uid="{00000000-0005-0000-0000-00001F120000}"/>
    <cellStyle name="CNumber 2 2 2 2 2" xfId="25939" xr:uid="{00000000-0005-0000-0000-000020120000}"/>
    <cellStyle name="CNumber 2 2 2 3" xfId="25940" xr:uid="{00000000-0005-0000-0000-000021120000}"/>
    <cellStyle name="CNumber 2 2 3" xfId="25941" xr:uid="{00000000-0005-0000-0000-000022120000}"/>
    <cellStyle name="CNumber 2 2 3 2" xfId="25942" xr:uid="{00000000-0005-0000-0000-000023120000}"/>
    <cellStyle name="CNumber 2 3" xfId="25943" xr:uid="{00000000-0005-0000-0000-000024120000}"/>
    <cellStyle name="CNumber 2 3 2" xfId="25944" xr:uid="{00000000-0005-0000-0000-000025120000}"/>
    <cellStyle name="CNumber 2 3 2 2" xfId="25945" xr:uid="{00000000-0005-0000-0000-000026120000}"/>
    <cellStyle name="CNumber 2 3 2 2 2" xfId="25946" xr:uid="{00000000-0005-0000-0000-000027120000}"/>
    <cellStyle name="CNumber 2 3 2 3" xfId="25947" xr:uid="{00000000-0005-0000-0000-000028120000}"/>
    <cellStyle name="CNumber 2 3 2 3 2" xfId="25948" xr:uid="{00000000-0005-0000-0000-000029120000}"/>
    <cellStyle name="CNumber 2 3 2 4" xfId="25949" xr:uid="{00000000-0005-0000-0000-00002A120000}"/>
    <cellStyle name="CNumber 2 3 3" xfId="25950" xr:uid="{00000000-0005-0000-0000-00002B120000}"/>
    <cellStyle name="CNumber 2 3 3 2" xfId="25951" xr:uid="{00000000-0005-0000-0000-00002C120000}"/>
    <cellStyle name="CNumber 2 4" xfId="25952" xr:uid="{00000000-0005-0000-0000-00002D120000}"/>
    <cellStyle name="CNumber 2 4 2" xfId="25953" xr:uid="{00000000-0005-0000-0000-00002E120000}"/>
    <cellStyle name="CNumber 2 4 2 2" xfId="25954" xr:uid="{00000000-0005-0000-0000-00002F120000}"/>
    <cellStyle name="CNumber 2 4 3" xfId="25955" xr:uid="{00000000-0005-0000-0000-000030120000}"/>
    <cellStyle name="CNumber 2 4 3 2" xfId="25956" xr:uid="{00000000-0005-0000-0000-000031120000}"/>
    <cellStyle name="CNumber 2 4 4" xfId="25957" xr:uid="{00000000-0005-0000-0000-000032120000}"/>
    <cellStyle name="CNumber 2 5" xfId="25958" xr:uid="{00000000-0005-0000-0000-000033120000}"/>
    <cellStyle name="CNumber 2 5 2" xfId="25959" xr:uid="{00000000-0005-0000-0000-000034120000}"/>
    <cellStyle name="CNumber 2 5 2 2" xfId="25960" xr:uid="{00000000-0005-0000-0000-000035120000}"/>
    <cellStyle name="CNumber 2 5 2 2 2" xfId="25961" xr:uid="{00000000-0005-0000-0000-000036120000}"/>
    <cellStyle name="CNumber 2 5 2 3" xfId="25962" xr:uid="{00000000-0005-0000-0000-000037120000}"/>
    <cellStyle name="CNumber 2 5 3" xfId="25963" xr:uid="{00000000-0005-0000-0000-000038120000}"/>
    <cellStyle name="CNumber 2 5 3 2" xfId="25964" xr:uid="{00000000-0005-0000-0000-000039120000}"/>
    <cellStyle name="CNumber 2 5 4" xfId="25965" xr:uid="{00000000-0005-0000-0000-00003A120000}"/>
    <cellStyle name="CNumber 3" xfId="25966" xr:uid="{00000000-0005-0000-0000-00003B120000}"/>
    <cellStyle name="CNumber 3 2" xfId="25967" xr:uid="{00000000-0005-0000-0000-00003C120000}"/>
    <cellStyle name="CNumber 3 2 2" xfId="25968" xr:uid="{00000000-0005-0000-0000-00003D120000}"/>
    <cellStyle name="CNumber 3 2 2 2" xfId="25969" xr:uid="{00000000-0005-0000-0000-00003E120000}"/>
    <cellStyle name="CNumber 3 2 2 2 2" xfId="25970" xr:uid="{00000000-0005-0000-0000-00003F120000}"/>
    <cellStyle name="CNumber 3 2 2 3" xfId="25971" xr:uid="{00000000-0005-0000-0000-000040120000}"/>
    <cellStyle name="CNumber 3 2 3" xfId="25972" xr:uid="{00000000-0005-0000-0000-000041120000}"/>
    <cellStyle name="CNumber 3 2 3 2" xfId="25973" xr:uid="{00000000-0005-0000-0000-000042120000}"/>
    <cellStyle name="CNumber 3 3" xfId="25974" xr:uid="{00000000-0005-0000-0000-000043120000}"/>
    <cellStyle name="CNumber 3 3 2" xfId="25975" xr:uid="{00000000-0005-0000-0000-000044120000}"/>
    <cellStyle name="CNumber 3 3 2 2" xfId="25976" xr:uid="{00000000-0005-0000-0000-000045120000}"/>
    <cellStyle name="CNumber 3 3 2 2 2" xfId="25977" xr:uid="{00000000-0005-0000-0000-000046120000}"/>
    <cellStyle name="CNumber 3 3 2 3" xfId="25978" xr:uid="{00000000-0005-0000-0000-000047120000}"/>
    <cellStyle name="CNumber 3 3 2 3 2" xfId="25979" xr:uid="{00000000-0005-0000-0000-000048120000}"/>
    <cellStyle name="CNumber 3 3 2 4" xfId="25980" xr:uid="{00000000-0005-0000-0000-000049120000}"/>
    <cellStyle name="CNumber 3 3 3" xfId="25981" xr:uid="{00000000-0005-0000-0000-00004A120000}"/>
    <cellStyle name="CNumber 3 3 3 2" xfId="25982" xr:uid="{00000000-0005-0000-0000-00004B120000}"/>
    <cellStyle name="CNumber 3 4" xfId="25983" xr:uid="{00000000-0005-0000-0000-00004C120000}"/>
    <cellStyle name="CNumber 3 4 2" xfId="25984" xr:uid="{00000000-0005-0000-0000-00004D120000}"/>
    <cellStyle name="CNumber 3 4 2 2" xfId="25985" xr:uid="{00000000-0005-0000-0000-00004E120000}"/>
    <cellStyle name="CNumber 3 4 3" xfId="25986" xr:uid="{00000000-0005-0000-0000-00004F120000}"/>
    <cellStyle name="CNumber 3 4 3 2" xfId="25987" xr:uid="{00000000-0005-0000-0000-000050120000}"/>
    <cellStyle name="CNumber 3 4 4" xfId="25988" xr:uid="{00000000-0005-0000-0000-000051120000}"/>
    <cellStyle name="CNumber 3 5" xfId="25989" xr:uid="{00000000-0005-0000-0000-000052120000}"/>
    <cellStyle name="CNumber 3 5 2" xfId="25990" xr:uid="{00000000-0005-0000-0000-000053120000}"/>
    <cellStyle name="CNumber 3 5 2 2" xfId="25991" xr:uid="{00000000-0005-0000-0000-000054120000}"/>
    <cellStyle name="CNumber 3 5 2 2 2" xfId="25992" xr:uid="{00000000-0005-0000-0000-000055120000}"/>
    <cellStyle name="CNumber 3 5 2 3" xfId="25993" xr:uid="{00000000-0005-0000-0000-000056120000}"/>
    <cellStyle name="CNumber 3 5 3" xfId="25994" xr:uid="{00000000-0005-0000-0000-000057120000}"/>
    <cellStyle name="CNumber 3 5 3 2" xfId="25995" xr:uid="{00000000-0005-0000-0000-000058120000}"/>
    <cellStyle name="CNumber 3 5 4" xfId="25996" xr:uid="{00000000-0005-0000-0000-000059120000}"/>
    <cellStyle name="CNumber 4" xfId="25997" xr:uid="{00000000-0005-0000-0000-00005A120000}"/>
    <cellStyle name="CNumber 4 2" xfId="25998" xr:uid="{00000000-0005-0000-0000-00005B120000}"/>
    <cellStyle name="CNumber 4 2 2" xfId="25999" xr:uid="{00000000-0005-0000-0000-00005C120000}"/>
    <cellStyle name="CNumber 4 2 2 2" xfId="26000" xr:uid="{00000000-0005-0000-0000-00005D120000}"/>
    <cellStyle name="CNumber 4 2 3" xfId="26001" xr:uid="{00000000-0005-0000-0000-00005E120000}"/>
    <cellStyle name="CNumber 4 3" xfId="26002" xr:uid="{00000000-0005-0000-0000-00005F120000}"/>
    <cellStyle name="CNumber 4 3 2" xfId="26003" xr:uid="{00000000-0005-0000-0000-000060120000}"/>
    <cellStyle name="CNumber 5" xfId="26004" xr:uid="{00000000-0005-0000-0000-000061120000}"/>
    <cellStyle name="CNumber0" xfId="26005" xr:uid="{00000000-0005-0000-0000-000062120000}"/>
    <cellStyle name="CNumber0 2" xfId="26006" xr:uid="{00000000-0005-0000-0000-000063120000}"/>
    <cellStyle name="CNumber0 2 2" xfId="26007" xr:uid="{00000000-0005-0000-0000-000064120000}"/>
    <cellStyle name="CNumber0 2 2 2" xfId="26008" xr:uid="{00000000-0005-0000-0000-000065120000}"/>
    <cellStyle name="CNumber0 2 2 2 2" xfId="26009" xr:uid="{00000000-0005-0000-0000-000066120000}"/>
    <cellStyle name="CNumber0 2 2 2 2 2" xfId="26010" xr:uid="{00000000-0005-0000-0000-000067120000}"/>
    <cellStyle name="CNumber0 2 2 2 3" xfId="26011" xr:uid="{00000000-0005-0000-0000-000068120000}"/>
    <cellStyle name="CNumber0 2 2 3" xfId="26012" xr:uid="{00000000-0005-0000-0000-000069120000}"/>
    <cellStyle name="CNumber0 2 2 3 2" xfId="26013" xr:uid="{00000000-0005-0000-0000-00006A120000}"/>
    <cellStyle name="CNumber0 2 3" xfId="26014" xr:uid="{00000000-0005-0000-0000-00006B120000}"/>
    <cellStyle name="CNumber0 2 3 2" xfId="26015" xr:uid="{00000000-0005-0000-0000-00006C120000}"/>
    <cellStyle name="CNumber0 2 3 2 2" xfId="26016" xr:uid="{00000000-0005-0000-0000-00006D120000}"/>
    <cellStyle name="CNumber0 2 3 2 2 2" xfId="26017" xr:uid="{00000000-0005-0000-0000-00006E120000}"/>
    <cellStyle name="CNumber0 2 3 2 3" xfId="26018" xr:uid="{00000000-0005-0000-0000-00006F120000}"/>
    <cellStyle name="CNumber0 2 3 2 3 2" xfId="26019" xr:uid="{00000000-0005-0000-0000-000070120000}"/>
    <cellStyle name="CNumber0 2 3 2 4" xfId="26020" xr:uid="{00000000-0005-0000-0000-000071120000}"/>
    <cellStyle name="CNumber0 2 3 3" xfId="26021" xr:uid="{00000000-0005-0000-0000-000072120000}"/>
    <cellStyle name="CNumber0 2 3 3 2" xfId="26022" xr:uid="{00000000-0005-0000-0000-000073120000}"/>
    <cellStyle name="CNumber0 2 4" xfId="26023" xr:uid="{00000000-0005-0000-0000-000074120000}"/>
    <cellStyle name="CNumber0 2 4 2" xfId="26024" xr:uid="{00000000-0005-0000-0000-000075120000}"/>
    <cellStyle name="CNumber0 2 4 2 2" xfId="26025" xr:uid="{00000000-0005-0000-0000-000076120000}"/>
    <cellStyle name="CNumber0 2 4 3" xfId="26026" xr:uid="{00000000-0005-0000-0000-000077120000}"/>
    <cellStyle name="CNumber0 2 4 3 2" xfId="26027" xr:uid="{00000000-0005-0000-0000-000078120000}"/>
    <cellStyle name="CNumber0 2 4 4" xfId="26028" xr:uid="{00000000-0005-0000-0000-000079120000}"/>
    <cellStyle name="CNumber0 2 5" xfId="26029" xr:uid="{00000000-0005-0000-0000-00007A120000}"/>
    <cellStyle name="CNumber0 2 5 2" xfId="26030" xr:uid="{00000000-0005-0000-0000-00007B120000}"/>
    <cellStyle name="CNumber0 2 5 2 2" xfId="26031" xr:uid="{00000000-0005-0000-0000-00007C120000}"/>
    <cellStyle name="CNumber0 2 5 2 2 2" xfId="26032" xr:uid="{00000000-0005-0000-0000-00007D120000}"/>
    <cellStyle name="CNumber0 2 5 2 3" xfId="26033" xr:uid="{00000000-0005-0000-0000-00007E120000}"/>
    <cellStyle name="CNumber0 2 5 3" xfId="26034" xr:uid="{00000000-0005-0000-0000-00007F120000}"/>
    <cellStyle name="CNumber0 2 5 3 2" xfId="26035" xr:uid="{00000000-0005-0000-0000-000080120000}"/>
    <cellStyle name="CNumber0 2 5 4" xfId="26036" xr:uid="{00000000-0005-0000-0000-000081120000}"/>
    <cellStyle name="CNumber0 3" xfId="26037" xr:uid="{00000000-0005-0000-0000-000082120000}"/>
    <cellStyle name="CNumber0 3 2" xfId="26038" xr:uid="{00000000-0005-0000-0000-000083120000}"/>
    <cellStyle name="CNumber0 3 2 2" xfId="26039" xr:uid="{00000000-0005-0000-0000-000084120000}"/>
    <cellStyle name="CNumber0 3 2 2 2" xfId="26040" xr:uid="{00000000-0005-0000-0000-000085120000}"/>
    <cellStyle name="CNumber0 3 2 2 2 2" xfId="26041" xr:uid="{00000000-0005-0000-0000-000086120000}"/>
    <cellStyle name="CNumber0 3 2 2 3" xfId="26042" xr:uid="{00000000-0005-0000-0000-000087120000}"/>
    <cellStyle name="CNumber0 3 2 3" xfId="26043" xr:uid="{00000000-0005-0000-0000-000088120000}"/>
    <cellStyle name="CNumber0 3 2 3 2" xfId="26044" xr:uid="{00000000-0005-0000-0000-000089120000}"/>
    <cellStyle name="CNumber0 3 3" xfId="26045" xr:uid="{00000000-0005-0000-0000-00008A120000}"/>
    <cellStyle name="CNumber0 3 3 2" xfId="26046" xr:uid="{00000000-0005-0000-0000-00008B120000}"/>
    <cellStyle name="CNumber0 3 3 2 2" xfId="26047" xr:uid="{00000000-0005-0000-0000-00008C120000}"/>
    <cellStyle name="CNumber0 3 3 2 2 2" xfId="26048" xr:uid="{00000000-0005-0000-0000-00008D120000}"/>
    <cellStyle name="CNumber0 3 3 2 3" xfId="26049" xr:uid="{00000000-0005-0000-0000-00008E120000}"/>
    <cellStyle name="CNumber0 3 3 2 3 2" xfId="26050" xr:uid="{00000000-0005-0000-0000-00008F120000}"/>
    <cellStyle name="CNumber0 3 3 2 4" xfId="26051" xr:uid="{00000000-0005-0000-0000-000090120000}"/>
    <cellStyle name="CNumber0 3 3 3" xfId="26052" xr:uid="{00000000-0005-0000-0000-000091120000}"/>
    <cellStyle name="CNumber0 3 3 3 2" xfId="26053" xr:uid="{00000000-0005-0000-0000-000092120000}"/>
    <cellStyle name="CNumber0 3 4" xfId="26054" xr:uid="{00000000-0005-0000-0000-000093120000}"/>
    <cellStyle name="CNumber0 3 4 2" xfId="26055" xr:uid="{00000000-0005-0000-0000-000094120000}"/>
    <cellStyle name="CNumber0 3 4 2 2" xfId="26056" xr:uid="{00000000-0005-0000-0000-000095120000}"/>
    <cellStyle name="CNumber0 3 4 3" xfId="26057" xr:uid="{00000000-0005-0000-0000-000096120000}"/>
    <cellStyle name="CNumber0 3 4 3 2" xfId="26058" xr:uid="{00000000-0005-0000-0000-000097120000}"/>
    <cellStyle name="CNumber0 3 4 4" xfId="26059" xr:uid="{00000000-0005-0000-0000-000098120000}"/>
    <cellStyle name="CNumber0 3 5" xfId="26060" xr:uid="{00000000-0005-0000-0000-000099120000}"/>
    <cellStyle name="CNumber0 3 5 2" xfId="26061" xr:uid="{00000000-0005-0000-0000-00009A120000}"/>
    <cellStyle name="CNumber0 3 5 2 2" xfId="26062" xr:uid="{00000000-0005-0000-0000-00009B120000}"/>
    <cellStyle name="CNumber0 3 5 2 2 2" xfId="26063" xr:uid="{00000000-0005-0000-0000-00009C120000}"/>
    <cellStyle name="CNumber0 3 5 2 3" xfId="26064" xr:uid="{00000000-0005-0000-0000-00009D120000}"/>
    <cellStyle name="CNumber0 3 5 3" xfId="26065" xr:uid="{00000000-0005-0000-0000-00009E120000}"/>
    <cellStyle name="CNumber0 3 5 3 2" xfId="26066" xr:uid="{00000000-0005-0000-0000-00009F120000}"/>
    <cellStyle name="CNumber0 3 5 4" xfId="26067" xr:uid="{00000000-0005-0000-0000-0000A0120000}"/>
    <cellStyle name="CNumber0 4" xfId="26068" xr:uid="{00000000-0005-0000-0000-0000A1120000}"/>
    <cellStyle name="CNumber0 4 2" xfId="26069" xr:uid="{00000000-0005-0000-0000-0000A2120000}"/>
    <cellStyle name="CNumber0 4 2 2" xfId="26070" xr:uid="{00000000-0005-0000-0000-0000A3120000}"/>
    <cellStyle name="CNumber0 4 2 2 2" xfId="26071" xr:uid="{00000000-0005-0000-0000-0000A4120000}"/>
    <cellStyle name="CNumber0 4 2 3" xfId="26072" xr:uid="{00000000-0005-0000-0000-0000A5120000}"/>
    <cellStyle name="CNumber0 4 3" xfId="26073" xr:uid="{00000000-0005-0000-0000-0000A6120000}"/>
    <cellStyle name="CNumber0 4 3 2" xfId="26074" xr:uid="{00000000-0005-0000-0000-0000A7120000}"/>
    <cellStyle name="CNumber0 5" xfId="26075" xr:uid="{00000000-0005-0000-0000-0000A8120000}"/>
    <cellStyle name="CNumber1" xfId="26076" xr:uid="{00000000-0005-0000-0000-0000A9120000}"/>
    <cellStyle name="CNumber1 2" xfId="26077" xr:uid="{00000000-0005-0000-0000-0000AA120000}"/>
    <cellStyle name="CNumber1 2 2" xfId="26078" xr:uid="{00000000-0005-0000-0000-0000AB120000}"/>
    <cellStyle name="CNumber1 2 2 2" xfId="26079" xr:uid="{00000000-0005-0000-0000-0000AC120000}"/>
    <cellStyle name="CNumber1 2 2 2 2" xfId="26080" xr:uid="{00000000-0005-0000-0000-0000AD120000}"/>
    <cellStyle name="CNumber1 2 2 2 2 2" xfId="26081" xr:uid="{00000000-0005-0000-0000-0000AE120000}"/>
    <cellStyle name="CNumber1 2 2 2 3" xfId="26082" xr:uid="{00000000-0005-0000-0000-0000AF120000}"/>
    <cellStyle name="CNumber1 2 2 3" xfId="26083" xr:uid="{00000000-0005-0000-0000-0000B0120000}"/>
    <cellStyle name="CNumber1 2 2 3 2" xfId="26084" xr:uid="{00000000-0005-0000-0000-0000B1120000}"/>
    <cellStyle name="CNumber1 2 3" xfId="26085" xr:uid="{00000000-0005-0000-0000-0000B2120000}"/>
    <cellStyle name="CNumber1 2 3 2" xfId="26086" xr:uid="{00000000-0005-0000-0000-0000B3120000}"/>
    <cellStyle name="CNumber1 2 3 2 2" xfId="26087" xr:uid="{00000000-0005-0000-0000-0000B4120000}"/>
    <cellStyle name="CNumber1 2 3 2 2 2" xfId="26088" xr:uid="{00000000-0005-0000-0000-0000B5120000}"/>
    <cellStyle name="CNumber1 2 3 2 3" xfId="26089" xr:uid="{00000000-0005-0000-0000-0000B6120000}"/>
    <cellStyle name="CNumber1 2 3 2 3 2" xfId="26090" xr:uid="{00000000-0005-0000-0000-0000B7120000}"/>
    <cellStyle name="CNumber1 2 3 2 4" xfId="26091" xr:uid="{00000000-0005-0000-0000-0000B8120000}"/>
    <cellStyle name="CNumber1 2 3 3" xfId="26092" xr:uid="{00000000-0005-0000-0000-0000B9120000}"/>
    <cellStyle name="CNumber1 2 3 3 2" xfId="26093" xr:uid="{00000000-0005-0000-0000-0000BA120000}"/>
    <cellStyle name="CNumber1 2 4" xfId="26094" xr:uid="{00000000-0005-0000-0000-0000BB120000}"/>
    <cellStyle name="CNumber1 2 4 2" xfId="26095" xr:uid="{00000000-0005-0000-0000-0000BC120000}"/>
    <cellStyle name="CNumber1 2 4 2 2" xfId="26096" xr:uid="{00000000-0005-0000-0000-0000BD120000}"/>
    <cellStyle name="CNumber1 2 4 3" xfId="26097" xr:uid="{00000000-0005-0000-0000-0000BE120000}"/>
    <cellStyle name="CNumber1 2 4 3 2" xfId="26098" xr:uid="{00000000-0005-0000-0000-0000BF120000}"/>
    <cellStyle name="CNumber1 2 4 4" xfId="26099" xr:uid="{00000000-0005-0000-0000-0000C0120000}"/>
    <cellStyle name="CNumber1 2 5" xfId="26100" xr:uid="{00000000-0005-0000-0000-0000C1120000}"/>
    <cellStyle name="CNumber1 2 5 2" xfId="26101" xr:uid="{00000000-0005-0000-0000-0000C2120000}"/>
    <cellStyle name="CNumber1 2 5 2 2" xfId="26102" xr:uid="{00000000-0005-0000-0000-0000C3120000}"/>
    <cellStyle name="CNumber1 2 5 2 2 2" xfId="26103" xr:uid="{00000000-0005-0000-0000-0000C4120000}"/>
    <cellStyle name="CNumber1 2 5 2 3" xfId="26104" xr:uid="{00000000-0005-0000-0000-0000C5120000}"/>
    <cellStyle name="CNumber1 2 5 3" xfId="26105" xr:uid="{00000000-0005-0000-0000-0000C6120000}"/>
    <cellStyle name="CNumber1 2 5 3 2" xfId="26106" xr:uid="{00000000-0005-0000-0000-0000C7120000}"/>
    <cellStyle name="CNumber1 2 5 4" xfId="26107" xr:uid="{00000000-0005-0000-0000-0000C8120000}"/>
    <cellStyle name="CNumber1 3" xfId="26108" xr:uid="{00000000-0005-0000-0000-0000C9120000}"/>
    <cellStyle name="CNumber1 3 2" xfId="26109" xr:uid="{00000000-0005-0000-0000-0000CA120000}"/>
    <cellStyle name="CNumber1 3 2 2" xfId="26110" xr:uid="{00000000-0005-0000-0000-0000CB120000}"/>
    <cellStyle name="CNumber1 3 2 2 2" xfId="26111" xr:uid="{00000000-0005-0000-0000-0000CC120000}"/>
    <cellStyle name="CNumber1 3 2 2 2 2" xfId="26112" xr:uid="{00000000-0005-0000-0000-0000CD120000}"/>
    <cellStyle name="CNumber1 3 2 2 3" xfId="26113" xr:uid="{00000000-0005-0000-0000-0000CE120000}"/>
    <cellStyle name="CNumber1 3 2 3" xfId="26114" xr:uid="{00000000-0005-0000-0000-0000CF120000}"/>
    <cellStyle name="CNumber1 3 2 3 2" xfId="26115" xr:uid="{00000000-0005-0000-0000-0000D0120000}"/>
    <cellStyle name="CNumber1 3 3" xfId="26116" xr:uid="{00000000-0005-0000-0000-0000D1120000}"/>
    <cellStyle name="CNumber1 3 3 2" xfId="26117" xr:uid="{00000000-0005-0000-0000-0000D2120000}"/>
    <cellStyle name="CNumber1 3 3 2 2" xfId="26118" xr:uid="{00000000-0005-0000-0000-0000D3120000}"/>
    <cellStyle name="CNumber1 3 3 2 2 2" xfId="26119" xr:uid="{00000000-0005-0000-0000-0000D4120000}"/>
    <cellStyle name="CNumber1 3 3 2 3" xfId="26120" xr:uid="{00000000-0005-0000-0000-0000D5120000}"/>
    <cellStyle name="CNumber1 3 3 2 3 2" xfId="26121" xr:uid="{00000000-0005-0000-0000-0000D6120000}"/>
    <cellStyle name="CNumber1 3 3 2 4" xfId="26122" xr:uid="{00000000-0005-0000-0000-0000D7120000}"/>
    <cellStyle name="CNumber1 3 3 3" xfId="26123" xr:uid="{00000000-0005-0000-0000-0000D8120000}"/>
    <cellStyle name="CNumber1 3 3 3 2" xfId="26124" xr:uid="{00000000-0005-0000-0000-0000D9120000}"/>
    <cellStyle name="CNumber1 3 4" xfId="26125" xr:uid="{00000000-0005-0000-0000-0000DA120000}"/>
    <cellStyle name="CNumber1 3 4 2" xfId="26126" xr:uid="{00000000-0005-0000-0000-0000DB120000}"/>
    <cellStyle name="CNumber1 3 4 2 2" xfId="26127" xr:uid="{00000000-0005-0000-0000-0000DC120000}"/>
    <cellStyle name="CNumber1 3 4 3" xfId="26128" xr:uid="{00000000-0005-0000-0000-0000DD120000}"/>
    <cellStyle name="CNumber1 3 4 3 2" xfId="26129" xr:uid="{00000000-0005-0000-0000-0000DE120000}"/>
    <cellStyle name="CNumber1 3 4 4" xfId="26130" xr:uid="{00000000-0005-0000-0000-0000DF120000}"/>
    <cellStyle name="CNumber1 3 5" xfId="26131" xr:uid="{00000000-0005-0000-0000-0000E0120000}"/>
    <cellStyle name="CNumber1 3 5 2" xfId="26132" xr:uid="{00000000-0005-0000-0000-0000E1120000}"/>
    <cellStyle name="CNumber1 3 5 2 2" xfId="26133" xr:uid="{00000000-0005-0000-0000-0000E2120000}"/>
    <cellStyle name="CNumber1 3 5 2 2 2" xfId="26134" xr:uid="{00000000-0005-0000-0000-0000E3120000}"/>
    <cellStyle name="CNumber1 3 5 2 3" xfId="26135" xr:uid="{00000000-0005-0000-0000-0000E4120000}"/>
    <cellStyle name="CNumber1 3 5 3" xfId="26136" xr:uid="{00000000-0005-0000-0000-0000E5120000}"/>
    <cellStyle name="CNumber1 3 5 3 2" xfId="26137" xr:uid="{00000000-0005-0000-0000-0000E6120000}"/>
    <cellStyle name="CNumber1 3 5 4" xfId="26138" xr:uid="{00000000-0005-0000-0000-0000E7120000}"/>
    <cellStyle name="CNumber1 4" xfId="26139" xr:uid="{00000000-0005-0000-0000-0000E8120000}"/>
    <cellStyle name="CNumber1 4 2" xfId="26140" xr:uid="{00000000-0005-0000-0000-0000E9120000}"/>
    <cellStyle name="CNumber1 4 2 2" xfId="26141" xr:uid="{00000000-0005-0000-0000-0000EA120000}"/>
    <cellStyle name="CNumber1 4 2 2 2" xfId="26142" xr:uid="{00000000-0005-0000-0000-0000EB120000}"/>
    <cellStyle name="CNumber1 4 2 3" xfId="26143" xr:uid="{00000000-0005-0000-0000-0000EC120000}"/>
    <cellStyle name="CNumber1 4 3" xfId="26144" xr:uid="{00000000-0005-0000-0000-0000ED120000}"/>
    <cellStyle name="CNumber1 4 3 2" xfId="26145" xr:uid="{00000000-0005-0000-0000-0000EE120000}"/>
    <cellStyle name="CNumber1 5" xfId="26146" xr:uid="{00000000-0005-0000-0000-0000EF120000}"/>
    <cellStyle name="CNumber2" xfId="26147" xr:uid="{00000000-0005-0000-0000-0000F0120000}"/>
    <cellStyle name="CNumber2 2" xfId="26148" xr:uid="{00000000-0005-0000-0000-0000F1120000}"/>
    <cellStyle name="CNumber2 2 2" xfId="26149" xr:uid="{00000000-0005-0000-0000-0000F2120000}"/>
    <cellStyle name="CNumber2 2 2 2" xfId="26150" xr:uid="{00000000-0005-0000-0000-0000F3120000}"/>
    <cellStyle name="CNumber2 2 2 2 2" xfId="26151" xr:uid="{00000000-0005-0000-0000-0000F4120000}"/>
    <cellStyle name="CNumber2 2 2 2 2 2" xfId="26152" xr:uid="{00000000-0005-0000-0000-0000F5120000}"/>
    <cellStyle name="CNumber2 2 2 2 3" xfId="26153" xr:uid="{00000000-0005-0000-0000-0000F6120000}"/>
    <cellStyle name="CNumber2 2 2 3" xfId="26154" xr:uid="{00000000-0005-0000-0000-0000F7120000}"/>
    <cellStyle name="CNumber2 2 2 3 2" xfId="26155" xr:uid="{00000000-0005-0000-0000-0000F8120000}"/>
    <cellStyle name="CNumber2 2 3" xfId="26156" xr:uid="{00000000-0005-0000-0000-0000F9120000}"/>
    <cellStyle name="CNumber2 2 3 2" xfId="26157" xr:uid="{00000000-0005-0000-0000-0000FA120000}"/>
    <cellStyle name="CNumber2 2 3 2 2" xfId="26158" xr:uid="{00000000-0005-0000-0000-0000FB120000}"/>
    <cellStyle name="CNumber2 2 3 2 2 2" xfId="26159" xr:uid="{00000000-0005-0000-0000-0000FC120000}"/>
    <cellStyle name="CNumber2 2 3 2 3" xfId="26160" xr:uid="{00000000-0005-0000-0000-0000FD120000}"/>
    <cellStyle name="CNumber2 2 3 2 3 2" xfId="26161" xr:uid="{00000000-0005-0000-0000-0000FE120000}"/>
    <cellStyle name="CNumber2 2 3 2 4" xfId="26162" xr:uid="{00000000-0005-0000-0000-0000FF120000}"/>
    <cellStyle name="CNumber2 2 3 3" xfId="26163" xr:uid="{00000000-0005-0000-0000-000000130000}"/>
    <cellStyle name="CNumber2 2 3 3 2" xfId="26164" xr:uid="{00000000-0005-0000-0000-000001130000}"/>
    <cellStyle name="CNumber2 2 4" xfId="26165" xr:uid="{00000000-0005-0000-0000-000002130000}"/>
    <cellStyle name="CNumber2 2 4 2" xfId="26166" xr:uid="{00000000-0005-0000-0000-000003130000}"/>
    <cellStyle name="CNumber2 2 4 2 2" xfId="26167" xr:uid="{00000000-0005-0000-0000-000004130000}"/>
    <cellStyle name="CNumber2 2 4 3" xfId="26168" xr:uid="{00000000-0005-0000-0000-000005130000}"/>
    <cellStyle name="CNumber2 2 4 3 2" xfId="26169" xr:uid="{00000000-0005-0000-0000-000006130000}"/>
    <cellStyle name="CNumber2 2 4 4" xfId="26170" xr:uid="{00000000-0005-0000-0000-000007130000}"/>
    <cellStyle name="CNumber2 2 5" xfId="26171" xr:uid="{00000000-0005-0000-0000-000008130000}"/>
    <cellStyle name="CNumber2 2 5 2" xfId="26172" xr:uid="{00000000-0005-0000-0000-000009130000}"/>
    <cellStyle name="CNumber2 2 5 2 2" xfId="26173" xr:uid="{00000000-0005-0000-0000-00000A130000}"/>
    <cellStyle name="CNumber2 2 5 2 2 2" xfId="26174" xr:uid="{00000000-0005-0000-0000-00000B130000}"/>
    <cellStyle name="CNumber2 2 5 2 3" xfId="26175" xr:uid="{00000000-0005-0000-0000-00000C130000}"/>
    <cellStyle name="CNumber2 2 5 3" xfId="26176" xr:uid="{00000000-0005-0000-0000-00000D130000}"/>
    <cellStyle name="CNumber2 2 5 3 2" xfId="26177" xr:uid="{00000000-0005-0000-0000-00000E130000}"/>
    <cellStyle name="CNumber2 2 5 4" xfId="26178" xr:uid="{00000000-0005-0000-0000-00000F130000}"/>
    <cellStyle name="CNumber2 3" xfId="26179" xr:uid="{00000000-0005-0000-0000-000010130000}"/>
    <cellStyle name="CNumber2 3 2" xfId="26180" xr:uid="{00000000-0005-0000-0000-000011130000}"/>
    <cellStyle name="CNumber2 3 2 2" xfId="26181" xr:uid="{00000000-0005-0000-0000-000012130000}"/>
    <cellStyle name="CNumber2 3 2 2 2" xfId="26182" xr:uid="{00000000-0005-0000-0000-000013130000}"/>
    <cellStyle name="CNumber2 3 2 2 2 2" xfId="26183" xr:uid="{00000000-0005-0000-0000-000014130000}"/>
    <cellStyle name="CNumber2 3 2 2 3" xfId="26184" xr:uid="{00000000-0005-0000-0000-000015130000}"/>
    <cellStyle name="CNumber2 3 2 3" xfId="26185" xr:uid="{00000000-0005-0000-0000-000016130000}"/>
    <cellStyle name="CNumber2 3 2 3 2" xfId="26186" xr:uid="{00000000-0005-0000-0000-000017130000}"/>
    <cellStyle name="CNumber2 3 3" xfId="26187" xr:uid="{00000000-0005-0000-0000-000018130000}"/>
    <cellStyle name="CNumber2 3 3 2" xfId="26188" xr:uid="{00000000-0005-0000-0000-000019130000}"/>
    <cellStyle name="CNumber2 3 3 2 2" xfId="26189" xr:uid="{00000000-0005-0000-0000-00001A130000}"/>
    <cellStyle name="CNumber2 3 3 2 2 2" xfId="26190" xr:uid="{00000000-0005-0000-0000-00001B130000}"/>
    <cellStyle name="CNumber2 3 3 2 3" xfId="26191" xr:uid="{00000000-0005-0000-0000-00001C130000}"/>
    <cellStyle name="CNumber2 3 3 2 3 2" xfId="26192" xr:uid="{00000000-0005-0000-0000-00001D130000}"/>
    <cellStyle name="CNumber2 3 3 2 4" xfId="26193" xr:uid="{00000000-0005-0000-0000-00001E130000}"/>
    <cellStyle name="CNumber2 3 3 3" xfId="26194" xr:uid="{00000000-0005-0000-0000-00001F130000}"/>
    <cellStyle name="CNumber2 3 3 3 2" xfId="26195" xr:uid="{00000000-0005-0000-0000-000020130000}"/>
    <cellStyle name="CNumber2 3 4" xfId="26196" xr:uid="{00000000-0005-0000-0000-000021130000}"/>
    <cellStyle name="CNumber2 3 4 2" xfId="26197" xr:uid="{00000000-0005-0000-0000-000022130000}"/>
    <cellStyle name="CNumber2 3 4 2 2" xfId="26198" xr:uid="{00000000-0005-0000-0000-000023130000}"/>
    <cellStyle name="CNumber2 3 4 3" xfId="26199" xr:uid="{00000000-0005-0000-0000-000024130000}"/>
    <cellStyle name="CNumber2 3 4 3 2" xfId="26200" xr:uid="{00000000-0005-0000-0000-000025130000}"/>
    <cellStyle name="CNumber2 3 4 4" xfId="26201" xr:uid="{00000000-0005-0000-0000-000026130000}"/>
    <cellStyle name="CNumber2 3 5" xfId="26202" xr:uid="{00000000-0005-0000-0000-000027130000}"/>
    <cellStyle name="CNumber2 3 5 2" xfId="26203" xr:uid="{00000000-0005-0000-0000-000028130000}"/>
    <cellStyle name="CNumber2 3 5 2 2" xfId="26204" xr:uid="{00000000-0005-0000-0000-000029130000}"/>
    <cellStyle name="CNumber2 3 5 2 2 2" xfId="26205" xr:uid="{00000000-0005-0000-0000-00002A130000}"/>
    <cellStyle name="CNumber2 3 5 2 3" xfId="26206" xr:uid="{00000000-0005-0000-0000-00002B130000}"/>
    <cellStyle name="CNumber2 3 5 3" xfId="26207" xr:uid="{00000000-0005-0000-0000-00002C130000}"/>
    <cellStyle name="CNumber2 3 5 3 2" xfId="26208" xr:uid="{00000000-0005-0000-0000-00002D130000}"/>
    <cellStyle name="CNumber2 3 5 4" xfId="26209" xr:uid="{00000000-0005-0000-0000-00002E130000}"/>
    <cellStyle name="CNumber2 4" xfId="26210" xr:uid="{00000000-0005-0000-0000-00002F130000}"/>
    <cellStyle name="CNumber2 4 2" xfId="26211" xr:uid="{00000000-0005-0000-0000-000030130000}"/>
    <cellStyle name="CNumber2 4 2 2" xfId="26212" xr:uid="{00000000-0005-0000-0000-000031130000}"/>
    <cellStyle name="CNumber2 4 2 2 2" xfId="26213" xr:uid="{00000000-0005-0000-0000-000032130000}"/>
    <cellStyle name="CNumber2 4 2 3" xfId="26214" xr:uid="{00000000-0005-0000-0000-000033130000}"/>
    <cellStyle name="CNumber2 4 3" xfId="26215" xr:uid="{00000000-0005-0000-0000-000034130000}"/>
    <cellStyle name="CNumber2 4 3 2" xfId="26216" xr:uid="{00000000-0005-0000-0000-000035130000}"/>
    <cellStyle name="CNumber2 5" xfId="26217" xr:uid="{00000000-0005-0000-0000-000036130000}"/>
    <cellStyle name="CNumber3" xfId="26218" xr:uid="{00000000-0005-0000-0000-000037130000}"/>
    <cellStyle name="CNumber3 2" xfId="26219" xr:uid="{00000000-0005-0000-0000-000038130000}"/>
    <cellStyle name="CNumber3 2 2" xfId="26220" xr:uid="{00000000-0005-0000-0000-000039130000}"/>
    <cellStyle name="CNumber3 2 2 2" xfId="26221" xr:uid="{00000000-0005-0000-0000-00003A130000}"/>
    <cellStyle name="CNumber3 2 2 2 2" xfId="26222" xr:uid="{00000000-0005-0000-0000-00003B130000}"/>
    <cellStyle name="CNumber3 2 2 2 2 2" xfId="26223" xr:uid="{00000000-0005-0000-0000-00003C130000}"/>
    <cellStyle name="CNumber3 2 2 2 3" xfId="26224" xr:uid="{00000000-0005-0000-0000-00003D130000}"/>
    <cellStyle name="CNumber3 2 2 3" xfId="26225" xr:uid="{00000000-0005-0000-0000-00003E130000}"/>
    <cellStyle name="CNumber3 2 2 3 2" xfId="26226" xr:uid="{00000000-0005-0000-0000-00003F130000}"/>
    <cellStyle name="CNumber3 2 3" xfId="26227" xr:uid="{00000000-0005-0000-0000-000040130000}"/>
    <cellStyle name="CNumber3 2 3 2" xfId="26228" xr:uid="{00000000-0005-0000-0000-000041130000}"/>
    <cellStyle name="CNumber3 2 3 2 2" xfId="26229" xr:uid="{00000000-0005-0000-0000-000042130000}"/>
    <cellStyle name="CNumber3 2 3 2 2 2" xfId="26230" xr:uid="{00000000-0005-0000-0000-000043130000}"/>
    <cellStyle name="CNumber3 2 3 2 3" xfId="26231" xr:uid="{00000000-0005-0000-0000-000044130000}"/>
    <cellStyle name="CNumber3 2 3 2 3 2" xfId="26232" xr:uid="{00000000-0005-0000-0000-000045130000}"/>
    <cellStyle name="CNumber3 2 3 2 4" xfId="26233" xr:uid="{00000000-0005-0000-0000-000046130000}"/>
    <cellStyle name="CNumber3 2 3 3" xfId="26234" xr:uid="{00000000-0005-0000-0000-000047130000}"/>
    <cellStyle name="CNumber3 2 3 3 2" xfId="26235" xr:uid="{00000000-0005-0000-0000-000048130000}"/>
    <cellStyle name="CNumber3 2 4" xfId="26236" xr:uid="{00000000-0005-0000-0000-000049130000}"/>
    <cellStyle name="CNumber3 2 4 2" xfId="26237" xr:uid="{00000000-0005-0000-0000-00004A130000}"/>
    <cellStyle name="CNumber3 2 4 2 2" xfId="26238" xr:uid="{00000000-0005-0000-0000-00004B130000}"/>
    <cellStyle name="CNumber3 2 4 3" xfId="26239" xr:uid="{00000000-0005-0000-0000-00004C130000}"/>
    <cellStyle name="CNumber3 2 4 3 2" xfId="26240" xr:uid="{00000000-0005-0000-0000-00004D130000}"/>
    <cellStyle name="CNumber3 2 4 4" xfId="26241" xr:uid="{00000000-0005-0000-0000-00004E130000}"/>
    <cellStyle name="CNumber3 2 5" xfId="26242" xr:uid="{00000000-0005-0000-0000-00004F130000}"/>
    <cellStyle name="CNumber3 2 5 2" xfId="26243" xr:uid="{00000000-0005-0000-0000-000050130000}"/>
    <cellStyle name="CNumber3 2 5 2 2" xfId="26244" xr:uid="{00000000-0005-0000-0000-000051130000}"/>
    <cellStyle name="CNumber3 2 5 2 2 2" xfId="26245" xr:uid="{00000000-0005-0000-0000-000052130000}"/>
    <cellStyle name="CNumber3 2 5 2 3" xfId="26246" xr:uid="{00000000-0005-0000-0000-000053130000}"/>
    <cellStyle name="CNumber3 2 5 3" xfId="26247" xr:uid="{00000000-0005-0000-0000-000054130000}"/>
    <cellStyle name="CNumber3 2 5 3 2" xfId="26248" xr:uid="{00000000-0005-0000-0000-000055130000}"/>
    <cellStyle name="CNumber3 2 5 4" xfId="26249" xr:uid="{00000000-0005-0000-0000-000056130000}"/>
    <cellStyle name="CNumber3 3" xfId="26250" xr:uid="{00000000-0005-0000-0000-000057130000}"/>
    <cellStyle name="CNumber3 3 2" xfId="26251" xr:uid="{00000000-0005-0000-0000-000058130000}"/>
    <cellStyle name="CNumber3 3 2 2" xfId="26252" xr:uid="{00000000-0005-0000-0000-000059130000}"/>
    <cellStyle name="CNumber3 3 2 2 2" xfId="26253" xr:uid="{00000000-0005-0000-0000-00005A130000}"/>
    <cellStyle name="CNumber3 3 2 2 2 2" xfId="26254" xr:uid="{00000000-0005-0000-0000-00005B130000}"/>
    <cellStyle name="CNumber3 3 2 2 3" xfId="26255" xr:uid="{00000000-0005-0000-0000-00005C130000}"/>
    <cellStyle name="CNumber3 3 2 3" xfId="26256" xr:uid="{00000000-0005-0000-0000-00005D130000}"/>
    <cellStyle name="CNumber3 3 2 3 2" xfId="26257" xr:uid="{00000000-0005-0000-0000-00005E130000}"/>
    <cellStyle name="CNumber3 3 3" xfId="26258" xr:uid="{00000000-0005-0000-0000-00005F130000}"/>
    <cellStyle name="CNumber3 3 3 2" xfId="26259" xr:uid="{00000000-0005-0000-0000-000060130000}"/>
    <cellStyle name="CNumber3 3 3 2 2" xfId="26260" xr:uid="{00000000-0005-0000-0000-000061130000}"/>
    <cellStyle name="CNumber3 3 3 2 2 2" xfId="26261" xr:uid="{00000000-0005-0000-0000-000062130000}"/>
    <cellStyle name="CNumber3 3 3 2 3" xfId="26262" xr:uid="{00000000-0005-0000-0000-000063130000}"/>
    <cellStyle name="CNumber3 3 3 2 3 2" xfId="26263" xr:uid="{00000000-0005-0000-0000-000064130000}"/>
    <cellStyle name="CNumber3 3 3 2 4" xfId="26264" xr:uid="{00000000-0005-0000-0000-000065130000}"/>
    <cellStyle name="CNumber3 3 3 3" xfId="26265" xr:uid="{00000000-0005-0000-0000-000066130000}"/>
    <cellStyle name="CNumber3 3 3 3 2" xfId="26266" xr:uid="{00000000-0005-0000-0000-000067130000}"/>
    <cellStyle name="CNumber3 3 4" xfId="26267" xr:uid="{00000000-0005-0000-0000-000068130000}"/>
    <cellStyle name="CNumber3 3 4 2" xfId="26268" xr:uid="{00000000-0005-0000-0000-000069130000}"/>
    <cellStyle name="CNumber3 3 4 2 2" xfId="26269" xr:uid="{00000000-0005-0000-0000-00006A130000}"/>
    <cellStyle name="CNumber3 3 4 3" xfId="26270" xr:uid="{00000000-0005-0000-0000-00006B130000}"/>
    <cellStyle name="CNumber3 3 4 3 2" xfId="26271" xr:uid="{00000000-0005-0000-0000-00006C130000}"/>
    <cellStyle name="CNumber3 3 4 4" xfId="26272" xr:uid="{00000000-0005-0000-0000-00006D130000}"/>
    <cellStyle name="CNumber3 3 5" xfId="26273" xr:uid="{00000000-0005-0000-0000-00006E130000}"/>
    <cellStyle name="CNumber3 3 5 2" xfId="26274" xr:uid="{00000000-0005-0000-0000-00006F130000}"/>
    <cellStyle name="CNumber3 3 5 2 2" xfId="26275" xr:uid="{00000000-0005-0000-0000-000070130000}"/>
    <cellStyle name="CNumber3 3 5 2 2 2" xfId="26276" xr:uid="{00000000-0005-0000-0000-000071130000}"/>
    <cellStyle name="CNumber3 3 5 2 3" xfId="26277" xr:uid="{00000000-0005-0000-0000-000072130000}"/>
    <cellStyle name="CNumber3 3 5 3" xfId="26278" xr:uid="{00000000-0005-0000-0000-000073130000}"/>
    <cellStyle name="CNumber3 3 5 3 2" xfId="26279" xr:uid="{00000000-0005-0000-0000-000074130000}"/>
    <cellStyle name="CNumber3 3 5 4" xfId="26280" xr:uid="{00000000-0005-0000-0000-000075130000}"/>
    <cellStyle name="CNumber3 4" xfId="26281" xr:uid="{00000000-0005-0000-0000-000076130000}"/>
    <cellStyle name="CNumber3 4 2" xfId="26282" xr:uid="{00000000-0005-0000-0000-000077130000}"/>
    <cellStyle name="CNumber3 4 2 2" xfId="26283" xr:uid="{00000000-0005-0000-0000-000078130000}"/>
    <cellStyle name="CNumber3 4 2 2 2" xfId="26284" xr:uid="{00000000-0005-0000-0000-000079130000}"/>
    <cellStyle name="CNumber3 4 2 3" xfId="26285" xr:uid="{00000000-0005-0000-0000-00007A130000}"/>
    <cellStyle name="CNumber3 4 3" xfId="26286" xr:uid="{00000000-0005-0000-0000-00007B130000}"/>
    <cellStyle name="CNumber3 4 3 2" xfId="26287" xr:uid="{00000000-0005-0000-0000-00007C130000}"/>
    <cellStyle name="CNumber3 5" xfId="26288" xr:uid="{00000000-0005-0000-0000-00007D130000}"/>
    <cellStyle name="CNumber5" xfId="26289" xr:uid="{00000000-0005-0000-0000-00007E130000}"/>
    <cellStyle name="CNumber5 2" xfId="26290" xr:uid="{00000000-0005-0000-0000-00007F130000}"/>
    <cellStyle name="CNumber5 2 2" xfId="26291" xr:uid="{00000000-0005-0000-0000-000080130000}"/>
    <cellStyle name="CNumber5 2 2 2" xfId="26292" xr:uid="{00000000-0005-0000-0000-000081130000}"/>
    <cellStyle name="CNumber5 2 2 2 2" xfId="26293" xr:uid="{00000000-0005-0000-0000-000082130000}"/>
    <cellStyle name="CNumber5 2 2 2 2 2" xfId="26294" xr:uid="{00000000-0005-0000-0000-000083130000}"/>
    <cellStyle name="CNumber5 2 2 2 3" xfId="26295" xr:uid="{00000000-0005-0000-0000-000084130000}"/>
    <cellStyle name="CNumber5 2 2 3" xfId="26296" xr:uid="{00000000-0005-0000-0000-000085130000}"/>
    <cellStyle name="CNumber5 2 2 3 2" xfId="26297" xr:uid="{00000000-0005-0000-0000-000086130000}"/>
    <cellStyle name="CNumber5 2 3" xfId="26298" xr:uid="{00000000-0005-0000-0000-000087130000}"/>
    <cellStyle name="CNumber5 2 3 2" xfId="26299" xr:uid="{00000000-0005-0000-0000-000088130000}"/>
    <cellStyle name="CNumber5 2 3 2 2" xfId="26300" xr:uid="{00000000-0005-0000-0000-000089130000}"/>
    <cellStyle name="CNumber5 2 3 2 2 2" xfId="26301" xr:uid="{00000000-0005-0000-0000-00008A130000}"/>
    <cellStyle name="CNumber5 2 3 2 3" xfId="26302" xr:uid="{00000000-0005-0000-0000-00008B130000}"/>
    <cellStyle name="CNumber5 2 3 2 3 2" xfId="26303" xr:uid="{00000000-0005-0000-0000-00008C130000}"/>
    <cellStyle name="CNumber5 2 3 2 4" xfId="26304" xr:uid="{00000000-0005-0000-0000-00008D130000}"/>
    <cellStyle name="CNumber5 2 3 3" xfId="26305" xr:uid="{00000000-0005-0000-0000-00008E130000}"/>
    <cellStyle name="CNumber5 2 3 3 2" xfId="26306" xr:uid="{00000000-0005-0000-0000-00008F130000}"/>
    <cellStyle name="CNumber5 2 4" xfId="26307" xr:uid="{00000000-0005-0000-0000-000090130000}"/>
    <cellStyle name="CNumber5 2 4 2" xfId="26308" xr:uid="{00000000-0005-0000-0000-000091130000}"/>
    <cellStyle name="CNumber5 2 4 2 2" xfId="26309" xr:uid="{00000000-0005-0000-0000-000092130000}"/>
    <cellStyle name="CNumber5 2 4 3" xfId="26310" xr:uid="{00000000-0005-0000-0000-000093130000}"/>
    <cellStyle name="CNumber5 2 4 3 2" xfId="26311" xr:uid="{00000000-0005-0000-0000-000094130000}"/>
    <cellStyle name="CNumber5 2 4 4" xfId="26312" xr:uid="{00000000-0005-0000-0000-000095130000}"/>
    <cellStyle name="CNumber5 2 5" xfId="26313" xr:uid="{00000000-0005-0000-0000-000096130000}"/>
    <cellStyle name="CNumber5 2 5 2" xfId="26314" xr:uid="{00000000-0005-0000-0000-000097130000}"/>
    <cellStyle name="CNumber5 2 5 2 2" xfId="26315" xr:uid="{00000000-0005-0000-0000-000098130000}"/>
    <cellStyle name="CNumber5 2 5 2 2 2" xfId="26316" xr:uid="{00000000-0005-0000-0000-000099130000}"/>
    <cellStyle name="CNumber5 2 5 2 3" xfId="26317" xr:uid="{00000000-0005-0000-0000-00009A130000}"/>
    <cellStyle name="CNumber5 2 5 3" xfId="26318" xr:uid="{00000000-0005-0000-0000-00009B130000}"/>
    <cellStyle name="CNumber5 2 5 3 2" xfId="26319" xr:uid="{00000000-0005-0000-0000-00009C130000}"/>
    <cellStyle name="CNumber5 2 5 4" xfId="26320" xr:uid="{00000000-0005-0000-0000-00009D130000}"/>
    <cellStyle name="CNumber5 3" xfId="26321" xr:uid="{00000000-0005-0000-0000-00009E130000}"/>
    <cellStyle name="CNumber5 3 2" xfId="26322" xr:uid="{00000000-0005-0000-0000-00009F130000}"/>
    <cellStyle name="CNumber5 3 2 2" xfId="26323" xr:uid="{00000000-0005-0000-0000-0000A0130000}"/>
    <cellStyle name="CNumber5 3 2 2 2" xfId="26324" xr:uid="{00000000-0005-0000-0000-0000A1130000}"/>
    <cellStyle name="CNumber5 3 2 2 2 2" xfId="26325" xr:uid="{00000000-0005-0000-0000-0000A2130000}"/>
    <cellStyle name="CNumber5 3 2 2 3" xfId="26326" xr:uid="{00000000-0005-0000-0000-0000A3130000}"/>
    <cellStyle name="CNumber5 3 2 3" xfId="26327" xr:uid="{00000000-0005-0000-0000-0000A4130000}"/>
    <cellStyle name="CNumber5 3 2 3 2" xfId="26328" xr:uid="{00000000-0005-0000-0000-0000A5130000}"/>
    <cellStyle name="CNumber5 3 3" xfId="26329" xr:uid="{00000000-0005-0000-0000-0000A6130000}"/>
    <cellStyle name="CNumber5 3 3 2" xfId="26330" xr:uid="{00000000-0005-0000-0000-0000A7130000}"/>
    <cellStyle name="CNumber5 3 3 2 2" xfId="26331" xr:uid="{00000000-0005-0000-0000-0000A8130000}"/>
    <cellStyle name="CNumber5 3 3 2 2 2" xfId="26332" xr:uid="{00000000-0005-0000-0000-0000A9130000}"/>
    <cellStyle name="CNumber5 3 3 2 3" xfId="26333" xr:uid="{00000000-0005-0000-0000-0000AA130000}"/>
    <cellStyle name="CNumber5 3 3 2 3 2" xfId="26334" xr:uid="{00000000-0005-0000-0000-0000AB130000}"/>
    <cellStyle name="CNumber5 3 3 2 4" xfId="26335" xr:uid="{00000000-0005-0000-0000-0000AC130000}"/>
    <cellStyle name="CNumber5 3 3 3" xfId="26336" xr:uid="{00000000-0005-0000-0000-0000AD130000}"/>
    <cellStyle name="CNumber5 3 3 3 2" xfId="26337" xr:uid="{00000000-0005-0000-0000-0000AE130000}"/>
    <cellStyle name="CNumber5 3 4" xfId="26338" xr:uid="{00000000-0005-0000-0000-0000AF130000}"/>
    <cellStyle name="CNumber5 3 4 2" xfId="26339" xr:uid="{00000000-0005-0000-0000-0000B0130000}"/>
    <cellStyle name="CNumber5 3 4 2 2" xfId="26340" xr:uid="{00000000-0005-0000-0000-0000B1130000}"/>
    <cellStyle name="CNumber5 3 4 3" xfId="26341" xr:uid="{00000000-0005-0000-0000-0000B2130000}"/>
    <cellStyle name="CNumber5 3 4 3 2" xfId="26342" xr:uid="{00000000-0005-0000-0000-0000B3130000}"/>
    <cellStyle name="CNumber5 3 4 4" xfId="26343" xr:uid="{00000000-0005-0000-0000-0000B4130000}"/>
    <cellStyle name="CNumber5 3 5" xfId="26344" xr:uid="{00000000-0005-0000-0000-0000B5130000}"/>
    <cellStyle name="CNumber5 3 5 2" xfId="26345" xr:uid="{00000000-0005-0000-0000-0000B6130000}"/>
    <cellStyle name="CNumber5 3 5 2 2" xfId="26346" xr:uid="{00000000-0005-0000-0000-0000B7130000}"/>
    <cellStyle name="CNumber5 3 5 2 2 2" xfId="26347" xr:uid="{00000000-0005-0000-0000-0000B8130000}"/>
    <cellStyle name="CNumber5 3 5 2 3" xfId="26348" xr:uid="{00000000-0005-0000-0000-0000B9130000}"/>
    <cellStyle name="CNumber5 3 5 3" xfId="26349" xr:uid="{00000000-0005-0000-0000-0000BA130000}"/>
    <cellStyle name="CNumber5 3 5 3 2" xfId="26350" xr:uid="{00000000-0005-0000-0000-0000BB130000}"/>
    <cellStyle name="CNumber5 3 5 4" xfId="26351" xr:uid="{00000000-0005-0000-0000-0000BC130000}"/>
    <cellStyle name="CNumber5 4" xfId="26352" xr:uid="{00000000-0005-0000-0000-0000BD130000}"/>
    <cellStyle name="CNumber5 4 2" xfId="26353" xr:uid="{00000000-0005-0000-0000-0000BE130000}"/>
    <cellStyle name="CNumber5 4 2 2" xfId="26354" xr:uid="{00000000-0005-0000-0000-0000BF130000}"/>
    <cellStyle name="CNumber5 4 2 2 2" xfId="26355" xr:uid="{00000000-0005-0000-0000-0000C0130000}"/>
    <cellStyle name="CNumber5 4 2 3" xfId="26356" xr:uid="{00000000-0005-0000-0000-0000C1130000}"/>
    <cellStyle name="CNumber5 4 3" xfId="26357" xr:uid="{00000000-0005-0000-0000-0000C2130000}"/>
    <cellStyle name="CNumber5 4 3 2" xfId="26358" xr:uid="{00000000-0005-0000-0000-0000C3130000}"/>
    <cellStyle name="CNumber5 5" xfId="26359" xr:uid="{00000000-0005-0000-0000-0000C4130000}"/>
    <cellStyle name="Codice" xfId="2758" xr:uid="{00000000-0005-0000-0000-0000C5130000}"/>
    <cellStyle name="Colore 1" xfId="26360" xr:uid="{00000000-0005-0000-0000-0000C6130000}"/>
    <cellStyle name="Colore 1 2" xfId="2759" xr:uid="{00000000-0005-0000-0000-0000C7130000}"/>
    <cellStyle name="Colore 2" xfId="26361" xr:uid="{00000000-0005-0000-0000-0000C8130000}"/>
    <cellStyle name="Colore 2 2" xfId="2760" xr:uid="{00000000-0005-0000-0000-0000C9130000}"/>
    <cellStyle name="Colore 3" xfId="26362" xr:uid="{00000000-0005-0000-0000-0000CA130000}"/>
    <cellStyle name="Colore 3 2" xfId="2761" xr:uid="{00000000-0005-0000-0000-0000CB130000}"/>
    <cellStyle name="Colore 4" xfId="26363" xr:uid="{00000000-0005-0000-0000-0000CC130000}"/>
    <cellStyle name="Colore 4 2" xfId="2762" xr:uid="{00000000-0005-0000-0000-0000CD130000}"/>
    <cellStyle name="Colore 5" xfId="26364" xr:uid="{00000000-0005-0000-0000-0000CE130000}"/>
    <cellStyle name="Colore 5 2" xfId="2763" xr:uid="{00000000-0005-0000-0000-0000CF130000}"/>
    <cellStyle name="Colore 6" xfId="26365" xr:uid="{00000000-0005-0000-0000-0000D0130000}"/>
    <cellStyle name="Colore 6 2" xfId="2764" xr:uid="{00000000-0005-0000-0000-0000D1130000}"/>
    <cellStyle name="Column_Head" xfId="2765" xr:uid="{00000000-0005-0000-0000-0000D2130000}"/>
    <cellStyle name="Comma" xfId="34645" builtinId="3"/>
    <cellStyle name="Comma  - Style1" xfId="2766" xr:uid="{00000000-0005-0000-0000-0000D4130000}"/>
    <cellStyle name="Comma  - Style1 2" xfId="2767" xr:uid="{00000000-0005-0000-0000-0000D5130000}"/>
    <cellStyle name="Comma  - Style1 3" xfId="26366" xr:uid="{00000000-0005-0000-0000-0000D6130000}"/>
    <cellStyle name="Comma  - Style2" xfId="2768" xr:uid="{00000000-0005-0000-0000-0000D7130000}"/>
    <cellStyle name="Comma  - Style2 2" xfId="2769" xr:uid="{00000000-0005-0000-0000-0000D8130000}"/>
    <cellStyle name="Comma  - Style2 3" xfId="26367" xr:uid="{00000000-0005-0000-0000-0000D9130000}"/>
    <cellStyle name="Comma  - Style3" xfId="2770" xr:uid="{00000000-0005-0000-0000-0000DA130000}"/>
    <cellStyle name="Comma  - Style3 2" xfId="2771" xr:uid="{00000000-0005-0000-0000-0000DB130000}"/>
    <cellStyle name="Comma  - Style3 3" xfId="26368" xr:uid="{00000000-0005-0000-0000-0000DC130000}"/>
    <cellStyle name="Comma  - Style4" xfId="2772" xr:uid="{00000000-0005-0000-0000-0000DD130000}"/>
    <cellStyle name="Comma  - Style4 2" xfId="2773" xr:uid="{00000000-0005-0000-0000-0000DE130000}"/>
    <cellStyle name="Comma  - Style4 3" xfId="26369" xr:uid="{00000000-0005-0000-0000-0000DF130000}"/>
    <cellStyle name="Comma  - Style5" xfId="2774" xr:uid="{00000000-0005-0000-0000-0000E0130000}"/>
    <cellStyle name="Comma  - Style5 2" xfId="2775" xr:uid="{00000000-0005-0000-0000-0000E1130000}"/>
    <cellStyle name="Comma  - Style5 3" xfId="26370" xr:uid="{00000000-0005-0000-0000-0000E2130000}"/>
    <cellStyle name="Comma  - Style6" xfId="2776" xr:uid="{00000000-0005-0000-0000-0000E3130000}"/>
    <cellStyle name="Comma  - Style6 2" xfId="2777" xr:uid="{00000000-0005-0000-0000-0000E4130000}"/>
    <cellStyle name="Comma  - Style6 3" xfId="26371" xr:uid="{00000000-0005-0000-0000-0000E5130000}"/>
    <cellStyle name="Comma  - Style7" xfId="2778" xr:uid="{00000000-0005-0000-0000-0000E6130000}"/>
    <cellStyle name="Comma  - Style7 2" xfId="2779" xr:uid="{00000000-0005-0000-0000-0000E7130000}"/>
    <cellStyle name="Comma  - Style7 3" xfId="26372" xr:uid="{00000000-0005-0000-0000-0000E8130000}"/>
    <cellStyle name="Comma  - Style8" xfId="2780" xr:uid="{00000000-0005-0000-0000-0000E9130000}"/>
    <cellStyle name="Comma  - Style8 2" xfId="2781" xr:uid="{00000000-0005-0000-0000-0000EA130000}"/>
    <cellStyle name="Comma  - Style8 3" xfId="26373" xr:uid="{00000000-0005-0000-0000-0000EB130000}"/>
    <cellStyle name="Comma [00]" xfId="2782" xr:uid="{00000000-0005-0000-0000-0000EC130000}"/>
    <cellStyle name="Comma [2]" xfId="2783" xr:uid="{00000000-0005-0000-0000-0000ED130000}"/>
    <cellStyle name="Comma [2] 2" xfId="2784" xr:uid="{00000000-0005-0000-0000-0000EE130000}"/>
    <cellStyle name="Comma [2] 2 2" xfId="2785" xr:uid="{00000000-0005-0000-0000-0000EF130000}"/>
    <cellStyle name="Comma [2] 2 3" xfId="2786" xr:uid="{00000000-0005-0000-0000-0000F0130000}"/>
    <cellStyle name="Comma [2] 3" xfId="2787" xr:uid="{00000000-0005-0000-0000-0000F1130000}"/>
    <cellStyle name="Comma [2] 3 2" xfId="2788" xr:uid="{00000000-0005-0000-0000-0000F2130000}"/>
    <cellStyle name="Comma [2] 4" xfId="2789" xr:uid="{00000000-0005-0000-0000-0000F3130000}"/>
    <cellStyle name="Comma [2] 4 2" xfId="2790" xr:uid="{00000000-0005-0000-0000-0000F4130000}"/>
    <cellStyle name="Comma [2] 5" xfId="2791" xr:uid="{00000000-0005-0000-0000-0000F5130000}"/>
    <cellStyle name="Comma [2] 6" xfId="2792" xr:uid="{00000000-0005-0000-0000-0000F6130000}"/>
    <cellStyle name="Comma 10" xfId="2793" xr:uid="{00000000-0005-0000-0000-0000F7130000}"/>
    <cellStyle name="Comma 10 10" xfId="2794" xr:uid="{00000000-0005-0000-0000-0000F8130000}"/>
    <cellStyle name="Comma 10 2" xfId="2795" xr:uid="{00000000-0005-0000-0000-0000F9130000}"/>
    <cellStyle name="Comma 10 2 10" xfId="2796" xr:uid="{00000000-0005-0000-0000-0000FA130000}"/>
    <cellStyle name="Comma 10 2 2" xfId="2797" xr:uid="{00000000-0005-0000-0000-0000FB130000}"/>
    <cellStyle name="Comma 10 2 2 2" xfId="2798" xr:uid="{00000000-0005-0000-0000-0000FC130000}"/>
    <cellStyle name="Comma 10 2 2 2 2" xfId="2799" xr:uid="{00000000-0005-0000-0000-0000FD130000}"/>
    <cellStyle name="Comma 10 2 2 2 3" xfId="2800" xr:uid="{00000000-0005-0000-0000-0000FE130000}"/>
    <cellStyle name="Comma 10 2 2 2 4" xfId="2801" xr:uid="{00000000-0005-0000-0000-0000FF130000}"/>
    <cellStyle name="Comma 10 2 2 3" xfId="2802" xr:uid="{00000000-0005-0000-0000-000000140000}"/>
    <cellStyle name="Comma 10 2 2 3 2" xfId="2803" xr:uid="{00000000-0005-0000-0000-000001140000}"/>
    <cellStyle name="Comma 10 2 2 3 2 2" xfId="2804" xr:uid="{00000000-0005-0000-0000-000002140000}"/>
    <cellStyle name="Comma 10 2 2 3 3" xfId="2805" xr:uid="{00000000-0005-0000-0000-000003140000}"/>
    <cellStyle name="Comma 10 2 2 3 3 2" xfId="2806" xr:uid="{00000000-0005-0000-0000-000004140000}"/>
    <cellStyle name="Comma 10 2 2 3 3 3" xfId="2807" xr:uid="{00000000-0005-0000-0000-000005140000}"/>
    <cellStyle name="Comma 10 2 2 3 4" xfId="2808" xr:uid="{00000000-0005-0000-0000-000006140000}"/>
    <cellStyle name="Comma 10 2 2 4" xfId="2809" xr:uid="{00000000-0005-0000-0000-000007140000}"/>
    <cellStyle name="Comma 10 2 3" xfId="2810" xr:uid="{00000000-0005-0000-0000-000008140000}"/>
    <cellStyle name="Comma 10 2 3 2" xfId="2811" xr:uid="{00000000-0005-0000-0000-000009140000}"/>
    <cellStyle name="Comma 10 2 3 3" xfId="2812" xr:uid="{00000000-0005-0000-0000-00000A140000}"/>
    <cellStyle name="Comma 10 2 4" xfId="2813" xr:uid="{00000000-0005-0000-0000-00000B140000}"/>
    <cellStyle name="Comma 10 2 4 2" xfId="2814" xr:uid="{00000000-0005-0000-0000-00000C140000}"/>
    <cellStyle name="Comma 10 2 5" xfId="2815" xr:uid="{00000000-0005-0000-0000-00000D140000}"/>
    <cellStyle name="Comma 10 2 5 2" xfId="2816" xr:uid="{00000000-0005-0000-0000-00000E140000}"/>
    <cellStyle name="Comma 10 2 6" xfId="2817" xr:uid="{00000000-0005-0000-0000-00000F140000}"/>
    <cellStyle name="Comma 10 2 6 2" xfId="2818" xr:uid="{00000000-0005-0000-0000-000010140000}"/>
    <cellStyle name="Comma 10 2 7" xfId="2819" xr:uid="{00000000-0005-0000-0000-000011140000}"/>
    <cellStyle name="Comma 10 2 7 2" xfId="2820" xr:uid="{00000000-0005-0000-0000-000012140000}"/>
    <cellStyle name="Comma 10 2 8" xfId="2821" xr:uid="{00000000-0005-0000-0000-000013140000}"/>
    <cellStyle name="Comma 10 2 8 2" xfId="2822" xr:uid="{00000000-0005-0000-0000-000014140000}"/>
    <cellStyle name="Comma 10 2 8 2 2" xfId="2823" xr:uid="{00000000-0005-0000-0000-000015140000}"/>
    <cellStyle name="Comma 10 2 8 3" xfId="2824" xr:uid="{00000000-0005-0000-0000-000016140000}"/>
    <cellStyle name="Comma 10 2 8 3 2" xfId="2825" xr:uid="{00000000-0005-0000-0000-000017140000}"/>
    <cellStyle name="Comma 10 2 8 3 3" xfId="2826" xr:uid="{00000000-0005-0000-0000-000018140000}"/>
    <cellStyle name="Comma 10 2 8 3 4" xfId="2827" xr:uid="{00000000-0005-0000-0000-000019140000}"/>
    <cellStyle name="Comma 10 2 8 4" xfId="2828" xr:uid="{00000000-0005-0000-0000-00001A140000}"/>
    <cellStyle name="Comma 10 2 9" xfId="2829" xr:uid="{00000000-0005-0000-0000-00001B140000}"/>
    <cellStyle name="Comma 10 3" xfId="2830" xr:uid="{00000000-0005-0000-0000-00001C140000}"/>
    <cellStyle name="Comma 10 3 2" xfId="2831" xr:uid="{00000000-0005-0000-0000-00001D140000}"/>
    <cellStyle name="Comma 10 3 2 2" xfId="2832" xr:uid="{00000000-0005-0000-0000-00001E140000}"/>
    <cellStyle name="Comma 10 3 2 3" xfId="2833" xr:uid="{00000000-0005-0000-0000-00001F140000}"/>
    <cellStyle name="Comma 10 3 2 3 2" xfId="2834" xr:uid="{00000000-0005-0000-0000-000020140000}"/>
    <cellStyle name="Comma 10 3 2 3 3" xfId="2835" xr:uid="{00000000-0005-0000-0000-000021140000}"/>
    <cellStyle name="Comma 10 3 2 3 4" xfId="2836" xr:uid="{00000000-0005-0000-0000-000022140000}"/>
    <cellStyle name="Comma 10 3 2 4" xfId="2837" xr:uid="{00000000-0005-0000-0000-000023140000}"/>
    <cellStyle name="Comma 10 3 3" xfId="2838" xr:uid="{00000000-0005-0000-0000-000024140000}"/>
    <cellStyle name="Comma 10 3 3 2" xfId="2839" xr:uid="{00000000-0005-0000-0000-000025140000}"/>
    <cellStyle name="Comma 10 3 3 3" xfId="2840" xr:uid="{00000000-0005-0000-0000-000026140000}"/>
    <cellStyle name="Comma 10 3 3 4" xfId="2841" xr:uid="{00000000-0005-0000-0000-000027140000}"/>
    <cellStyle name="Comma 10 3 3 5" xfId="2842" xr:uid="{00000000-0005-0000-0000-000028140000}"/>
    <cellStyle name="Comma 10 3 4" xfId="2843" xr:uid="{00000000-0005-0000-0000-000029140000}"/>
    <cellStyle name="Comma 10 3 4 2" xfId="2844" xr:uid="{00000000-0005-0000-0000-00002A140000}"/>
    <cellStyle name="Comma 10 3 4 3" xfId="2845" xr:uid="{00000000-0005-0000-0000-00002B140000}"/>
    <cellStyle name="Comma 10 4" xfId="2846" xr:uid="{00000000-0005-0000-0000-00002C140000}"/>
    <cellStyle name="Comma 10 4 2" xfId="2847" xr:uid="{00000000-0005-0000-0000-00002D140000}"/>
    <cellStyle name="Comma 10 4 2 2" xfId="2848" xr:uid="{00000000-0005-0000-0000-00002E140000}"/>
    <cellStyle name="Comma 10 4 2 2 2" xfId="2849" xr:uid="{00000000-0005-0000-0000-00002F140000}"/>
    <cellStyle name="Comma 10 4 2 3" xfId="2850" xr:uid="{00000000-0005-0000-0000-000030140000}"/>
    <cellStyle name="Comma 10 4 2 3 2" xfId="2851" xr:uid="{00000000-0005-0000-0000-000031140000}"/>
    <cellStyle name="Comma 10 4 2 3 3" xfId="2852" xr:uid="{00000000-0005-0000-0000-000032140000}"/>
    <cellStyle name="Comma 10 4 2 3 4" xfId="2853" xr:uid="{00000000-0005-0000-0000-000033140000}"/>
    <cellStyle name="Comma 10 4 2 4" xfId="2854" xr:uid="{00000000-0005-0000-0000-000034140000}"/>
    <cellStyle name="Comma 10 4 3" xfId="2855" xr:uid="{00000000-0005-0000-0000-000035140000}"/>
    <cellStyle name="Comma 10 4 4" xfId="2856" xr:uid="{00000000-0005-0000-0000-000036140000}"/>
    <cellStyle name="Comma 10 5" xfId="2857" xr:uid="{00000000-0005-0000-0000-000037140000}"/>
    <cellStyle name="Comma 10 5 2" xfId="2858" xr:uid="{00000000-0005-0000-0000-000038140000}"/>
    <cellStyle name="Comma 10 5 2 2" xfId="2859" xr:uid="{00000000-0005-0000-0000-000039140000}"/>
    <cellStyle name="Comma 10 5 2 2 2" xfId="2860" xr:uid="{00000000-0005-0000-0000-00003A140000}"/>
    <cellStyle name="Comma 10 5 2 3" xfId="2861" xr:uid="{00000000-0005-0000-0000-00003B140000}"/>
    <cellStyle name="Comma 10 5 2 3 2" xfId="2862" xr:uid="{00000000-0005-0000-0000-00003C140000}"/>
    <cellStyle name="Comma 10 5 2 3 3" xfId="2863" xr:uid="{00000000-0005-0000-0000-00003D140000}"/>
    <cellStyle name="Comma 10 5 2 3 4" xfId="2864" xr:uid="{00000000-0005-0000-0000-00003E140000}"/>
    <cellStyle name="Comma 10 5 2 4" xfId="2865" xr:uid="{00000000-0005-0000-0000-00003F140000}"/>
    <cellStyle name="Comma 10 5 2 5" xfId="2866" xr:uid="{00000000-0005-0000-0000-000040140000}"/>
    <cellStyle name="Comma 10 5 3" xfId="2867" xr:uid="{00000000-0005-0000-0000-000041140000}"/>
    <cellStyle name="Comma 10 5 4" xfId="2868" xr:uid="{00000000-0005-0000-0000-000042140000}"/>
    <cellStyle name="Comma 10 6" xfId="2869" xr:uid="{00000000-0005-0000-0000-000043140000}"/>
    <cellStyle name="Comma 10 6 2" xfId="2870" xr:uid="{00000000-0005-0000-0000-000044140000}"/>
    <cellStyle name="Comma 10 6 2 2" xfId="2871" xr:uid="{00000000-0005-0000-0000-000045140000}"/>
    <cellStyle name="Comma 10 6 2 3" xfId="2872" xr:uid="{00000000-0005-0000-0000-000046140000}"/>
    <cellStyle name="Comma 10 6 2 4" xfId="2873" xr:uid="{00000000-0005-0000-0000-000047140000}"/>
    <cellStyle name="Comma 10 6 2 5" xfId="2874" xr:uid="{00000000-0005-0000-0000-000048140000}"/>
    <cellStyle name="Comma 10 6 2 6" xfId="2875" xr:uid="{00000000-0005-0000-0000-000049140000}"/>
    <cellStyle name="Comma 10 6 3" xfId="2876" xr:uid="{00000000-0005-0000-0000-00004A140000}"/>
    <cellStyle name="Comma 10 6 3 2" xfId="2877" xr:uid="{00000000-0005-0000-0000-00004B140000}"/>
    <cellStyle name="Comma 10 6 3 3" xfId="2878" xr:uid="{00000000-0005-0000-0000-00004C140000}"/>
    <cellStyle name="Comma 10 6 4" xfId="2879" xr:uid="{00000000-0005-0000-0000-00004D140000}"/>
    <cellStyle name="Comma 10 6 5" xfId="2880" xr:uid="{00000000-0005-0000-0000-00004E140000}"/>
    <cellStyle name="Comma 10 7" xfId="2881" xr:uid="{00000000-0005-0000-0000-00004F140000}"/>
    <cellStyle name="Comma 10 7 2" xfId="2882" xr:uid="{00000000-0005-0000-0000-000050140000}"/>
    <cellStyle name="Comma 10 7 3" xfId="2883" xr:uid="{00000000-0005-0000-0000-000051140000}"/>
    <cellStyle name="Comma 10 8" xfId="2884" xr:uid="{00000000-0005-0000-0000-000052140000}"/>
    <cellStyle name="Comma 10 9" xfId="2885" xr:uid="{00000000-0005-0000-0000-000053140000}"/>
    <cellStyle name="Comma 10 9 2" xfId="2886" xr:uid="{00000000-0005-0000-0000-000054140000}"/>
    <cellStyle name="Comma 10 9 3" xfId="2887" xr:uid="{00000000-0005-0000-0000-000055140000}"/>
    <cellStyle name="Comma 10 9 3 2" xfId="2888" xr:uid="{00000000-0005-0000-0000-000056140000}"/>
    <cellStyle name="Comma 10 9 3 3" xfId="2889" xr:uid="{00000000-0005-0000-0000-000057140000}"/>
    <cellStyle name="Comma 10 9 4" xfId="2890" xr:uid="{00000000-0005-0000-0000-000058140000}"/>
    <cellStyle name="Comma 11" xfId="2891" xr:uid="{00000000-0005-0000-0000-000059140000}"/>
    <cellStyle name="Comma 11 2" xfId="2892" xr:uid="{00000000-0005-0000-0000-00005A140000}"/>
    <cellStyle name="Comma 11 2 2" xfId="2893" xr:uid="{00000000-0005-0000-0000-00005B140000}"/>
    <cellStyle name="Comma 11 2 2 2" xfId="26374" xr:uid="{00000000-0005-0000-0000-00005C140000}"/>
    <cellStyle name="Comma 11 2 3" xfId="2894" xr:uid="{00000000-0005-0000-0000-00005D140000}"/>
    <cellStyle name="Comma 11 3" xfId="2895" xr:uid="{00000000-0005-0000-0000-00005E140000}"/>
    <cellStyle name="Comma 11 3 2" xfId="2896" xr:uid="{00000000-0005-0000-0000-00005F140000}"/>
    <cellStyle name="Comma 11 3 3" xfId="26375" xr:uid="{00000000-0005-0000-0000-000060140000}"/>
    <cellStyle name="Comma 11 4" xfId="2897" xr:uid="{00000000-0005-0000-0000-000061140000}"/>
    <cellStyle name="Comma 11 4 2" xfId="2898" xr:uid="{00000000-0005-0000-0000-000062140000}"/>
    <cellStyle name="Comma 11 4 3" xfId="26376" xr:uid="{00000000-0005-0000-0000-000063140000}"/>
    <cellStyle name="Comma 11 4 4" xfId="26377" xr:uid="{00000000-0005-0000-0000-000064140000}"/>
    <cellStyle name="Comma 11 5" xfId="2899" xr:uid="{00000000-0005-0000-0000-000065140000}"/>
    <cellStyle name="Comma 11 5 2" xfId="2900" xr:uid="{00000000-0005-0000-0000-000066140000}"/>
    <cellStyle name="Comma 11 5 3" xfId="2901" xr:uid="{00000000-0005-0000-0000-000067140000}"/>
    <cellStyle name="Comma 11 5 4" xfId="2902" xr:uid="{00000000-0005-0000-0000-000068140000}"/>
    <cellStyle name="Comma 11 6" xfId="2903" xr:uid="{00000000-0005-0000-0000-000069140000}"/>
    <cellStyle name="Comma 11 6 2" xfId="2904" xr:uid="{00000000-0005-0000-0000-00006A140000}"/>
    <cellStyle name="Comma 11 6 3" xfId="2905" xr:uid="{00000000-0005-0000-0000-00006B140000}"/>
    <cellStyle name="Comma 11 6 4" xfId="2906" xr:uid="{00000000-0005-0000-0000-00006C140000}"/>
    <cellStyle name="Comma 11 6 5" xfId="2907" xr:uid="{00000000-0005-0000-0000-00006D140000}"/>
    <cellStyle name="Comma 11 7" xfId="2908" xr:uid="{00000000-0005-0000-0000-00006E140000}"/>
    <cellStyle name="Comma 11 7 2" xfId="2909" xr:uid="{00000000-0005-0000-0000-00006F140000}"/>
    <cellStyle name="Comma 11 7 3" xfId="2910" xr:uid="{00000000-0005-0000-0000-000070140000}"/>
    <cellStyle name="Comma 12" xfId="2911" xr:uid="{00000000-0005-0000-0000-000071140000}"/>
    <cellStyle name="Comma 12 2" xfId="2912" xr:uid="{00000000-0005-0000-0000-000072140000}"/>
    <cellStyle name="Comma 12 2 2" xfId="2913" xr:uid="{00000000-0005-0000-0000-000073140000}"/>
    <cellStyle name="Comma 12 2 2 2" xfId="2914" xr:uid="{00000000-0005-0000-0000-000074140000}"/>
    <cellStyle name="Comma 12 2 2 3" xfId="2915" xr:uid="{00000000-0005-0000-0000-000075140000}"/>
    <cellStyle name="Comma 12 2 2 3 2" xfId="2916" xr:uid="{00000000-0005-0000-0000-000076140000}"/>
    <cellStyle name="Comma 12 2 2 3 3" xfId="2917" xr:uid="{00000000-0005-0000-0000-000077140000}"/>
    <cellStyle name="Comma 12 2 2 3 4" xfId="2918" xr:uid="{00000000-0005-0000-0000-000078140000}"/>
    <cellStyle name="Comma 12 2 2 4" xfId="2919" xr:uid="{00000000-0005-0000-0000-000079140000}"/>
    <cellStyle name="Comma 12 2 3" xfId="2920" xr:uid="{00000000-0005-0000-0000-00007A140000}"/>
    <cellStyle name="Comma 12 2 4" xfId="2921" xr:uid="{00000000-0005-0000-0000-00007B140000}"/>
    <cellStyle name="Comma 12 2 5" xfId="2922" xr:uid="{00000000-0005-0000-0000-00007C140000}"/>
    <cellStyle name="Comma 12 2 5 2" xfId="2923" xr:uid="{00000000-0005-0000-0000-00007D140000}"/>
    <cellStyle name="Comma 12 2 5 3" xfId="2924" xr:uid="{00000000-0005-0000-0000-00007E140000}"/>
    <cellStyle name="Comma 12 3" xfId="2925" xr:uid="{00000000-0005-0000-0000-00007F140000}"/>
    <cellStyle name="Comma 12 3 2" xfId="26378" xr:uid="{00000000-0005-0000-0000-000080140000}"/>
    <cellStyle name="Comma 12 4" xfId="2926" xr:uid="{00000000-0005-0000-0000-000081140000}"/>
    <cellStyle name="Comma 12 4 2" xfId="2927" xr:uid="{00000000-0005-0000-0000-000082140000}"/>
    <cellStyle name="Comma 12 4 3" xfId="2928" xr:uid="{00000000-0005-0000-0000-000083140000}"/>
    <cellStyle name="Comma 12 4 4" xfId="2929" xr:uid="{00000000-0005-0000-0000-000084140000}"/>
    <cellStyle name="Comma 12 5" xfId="2930" xr:uid="{00000000-0005-0000-0000-000085140000}"/>
    <cellStyle name="Comma 12 6" xfId="2931" xr:uid="{00000000-0005-0000-0000-000086140000}"/>
    <cellStyle name="Comma 13" xfId="2932" xr:uid="{00000000-0005-0000-0000-000087140000}"/>
    <cellStyle name="Comma 13 10" xfId="2933" xr:uid="{00000000-0005-0000-0000-000088140000}"/>
    <cellStyle name="Comma 13 11" xfId="2934" xr:uid="{00000000-0005-0000-0000-000089140000}"/>
    <cellStyle name="Comma 13 2" xfId="2935" xr:uid="{00000000-0005-0000-0000-00008A140000}"/>
    <cellStyle name="Comma 13 2 2" xfId="2936" xr:uid="{00000000-0005-0000-0000-00008B140000}"/>
    <cellStyle name="Comma 13 2 2 2" xfId="26379" xr:uid="{00000000-0005-0000-0000-00008C140000}"/>
    <cellStyle name="Comma 13 2 3" xfId="2937" xr:uid="{00000000-0005-0000-0000-00008D140000}"/>
    <cellStyle name="Comma 13 3" xfId="2938" xr:uid="{00000000-0005-0000-0000-00008E140000}"/>
    <cellStyle name="Comma 13 3 2" xfId="2939" xr:uid="{00000000-0005-0000-0000-00008F140000}"/>
    <cellStyle name="Comma 13 3 3" xfId="26380" xr:uid="{00000000-0005-0000-0000-000090140000}"/>
    <cellStyle name="Comma 13 4" xfId="2940" xr:uid="{00000000-0005-0000-0000-000091140000}"/>
    <cellStyle name="Comma 13 4 2" xfId="2941" xr:uid="{00000000-0005-0000-0000-000092140000}"/>
    <cellStyle name="Comma 13 4 3" xfId="2942" xr:uid="{00000000-0005-0000-0000-000093140000}"/>
    <cellStyle name="Comma 13 4 4" xfId="2943" xr:uid="{00000000-0005-0000-0000-000094140000}"/>
    <cellStyle name="Comma 13 5" xfId="2944" xr:uid="{00000000-0005-0000-0000-000095140000}"/>
    <cellStyle name="Comma 13 5 2" xfId="2945" xr:uid="{00000000-0005-0000-0000-000096140000}"/>
    <cellStyle name="Comma 13 5 3" xfId="2946" xr:uid="{00000000-0005-0000-0000-000097140000}"/>
    <cellStyle name="Comma 13 5 4" xfId="2947" xr:uid="{00000000-0005-0000-0000-000098140000}"/>
    <cellStyle name="Comma 13 5 5" xfId="2948" xr:uid="{00000000-0005-0000-0000-000099140000}"/>
    <cellStyle name="Comma 13 6" xfId="2949" xr:uid="{00000000-0005-0000-0000-00009A140000}"/>
    <cellStyle name="Comma 13 6 2" xfId="2950" xr:uid="{00000000-0005-0000-0000-00009B140000}"/>
    <cellStyle name="Comma 13 6 3" xfId="2951" xr:uid="{00000000-0005-0000-0000-00009C140000}"/>
    <cellStyle name="Comma 13 7" xfId="2952" xr:uid="{00000000-0005-0000-0000-00009D140000}"/>
    <cellStyle name="Comma 13 7 2" xfId="2953" xr:uid="{00000000-0005-0000-0000-00009E140000}"/>
    <cellStyle name="Comma 13 7 3" xfId="2954" xr:uid="{00000000-0005-0000-0000-00009F140000}"/>
    <cellStyle name="Comma 13 8" xfId="2955" xr:uid="{00000000-0005-0000-0000-0000A0140000}"/>
    <cellStyle name="Comma 13 8 2" xfId="2956" xr:uid="{00000000-0005-0000-0000-0000A1140000}"/>
    <cellStyle name="Comma 13 8 3" xfId="26381" xr:uid="{00000000-0005-0000-0000-0000A2140000}"/>
    <cellStyle name="Comma 13 8 4" xfId="26382" xr:uid="{00000000-0005-0000-0000-0000A3140000}"/>
    <cellStyle name="Comma 13 9" xfId="2957" xr:uid="{00000000-0005-0000-0000-0000A4140000}"/>
    <cellStyle name="Comma 14" xfId="2958" xr:uid="{00000000-0005-0000-0000-0000A5140000}"/>
    <cellStyle name="Comma 14 2" xfId="2959" xr:uid="{00000000-0005-0000-0000-0000A6140000}"/>
    <cellStyle name="Comma 14 2 2" xfId="2960" xr:uid="{00000000-0005-0000-0000-0000A7140000}"/>
    <cellStyle name="Comma 14 2 3" xfId="26383" xr:uid="{00000000-0005-0000-0000-0000A8140000}"/>
    <cellStyle name="Comma 14 2 4" xfId="26384" xr:uid="{00000000-0005-0000-0000-0000A9140000}"/>
    <cellStyle name="Comma 14 3" xfId="2961" xr:uid="{00000000-0005-0000-0000-0000AA140000}"/>
    <cellStyle name="Comma 14 3 2" xfId="2962" xr:uid="{00000000-0005-0000-0000-0000AB140000}"/>
    <cellStyle name="Comma 14 3 3" xfId="26385" xr:uid="{00000000-0005-0000-0000-0000AC140000}"/>
    <cellStyle name="Comma 14 3 4" xfId="26386" xr:uid="{00000000-0005-0000-0000-0000AD140000}"/>
    <cellStyle name="Comma 14 4" xfId="2963" xr:uid="{00000000-0005-0000-0000-0000AE140000}"/>
    <cellStyle name="Comma 14 4 2" xfId="2964" xr:uid="{00000000-0005-0000-0000-0000AF140000}"/>
    <cellStyle name="Comma 14 4 3" xfId="2965" xr:uid="{00000000-0005-0000-0000-0000B0140000}"/>
    <cellStyle name="Comma 14 5" xfId="2966" xr:uid="{00000000-0005-0000-0000-0000B1140000}"/>
    <cellStyle name="Comma 14 6" xfId="26387" xr:uid="{00000000-0005-0000-0000-0000B2140000}"/>
    <cellStyle name="Comma 14 7" xfId="26388" xr:uid="{00000000-0005-0000-0000-0000B3140000}"/>
    <cellStyle name="Comma 14 8" xfId="26389" xr:uid="{00000000-0005-0000-0000-0000B4140000}"/>
    <cellStyle name="Comma 15" xfId="2967" xr:uid="{00000000-0005-0000-0000-0000B5140000}"/>
    <cellStyle name="Comma 15 2" xfId="2968" xr:uid="{00000000-0005-0000-0000-0000B6140000}"/>
    <cellStyle name="Comma 15 2 2" xfId="2969" xr:uid="{00000000-0005-0000-0000-0000B7140000}"/>
    <cellStyle name="Comma 15 2 3" xfId="2970" xr:uid="{00000000-0005-0000-0000-0000B8140000}"/>
    <cellStyle name="Comma 15 3" xfId="2971" xr:uid="{00000000-0005-0000-0000-0000B9140000}"/>
    <cellStyle name="Comma 15 3 2" xfId="2972" xr:uid="{00000000-0005-0000-0000-0000BA140000}"/>
    <cellStyle name="Comma 15 3 2 2" xfId="2973" xr:uid="{00000000-0005-0000-0000-0000BB140000}"/>
    <cellStyle name="Comma 15 3 2 3" xfId="26390" xr:uid="{00000000-0005-0000-0000-0000BC140000}"/>
    <cellStyle name="Comma 15 3 2 4" xfId="26391" xr:uid="{00000000-0005-0000-0000-0000BD140000}"/>
    <cellStyle name="Comma 15 3 3" xfId="2974" xr:uid="{00000000-0005-0000-0000-0000BE140000}"/>
    <cellStyle name="Comma 15 3 4" xfId="2975" xr:uid="{00000000-0005-0000-0000-0000BF140000}"/>
    <cellStyle name="Comma 15 4" xfId="2976" xr:uid="{00000000-0005-0000-0000-0000C0140000}"/>
    <cellStyle name="Comma 15 4 2" xfId="2977" xr:uid="{00000000-0005-0000-0000-0000C1140000}"/>
    <cellStyle name="Comma 15 4 2 2" xfId="26392" xr:uid="{00000000-0005-0000-0000-0000C2140000}"/>
    <cellStyle name="Comma 15 4 3" xfId="2978" xr:uid="{00000000-0005-0000-0000-0000C3140000}"/>
    <cellStyle name="Comma 15 4 4" xfId="2979" xr:uid="{00000000-0005-0000-0000-0000C4140000}"/>
    <cellStyle name="Comma 15 5" xfId="2980" xr:uid="{00000000-0005-0000-0000-0000C5140000}"/>
    <cellStyle name="Comma 15 5 2" xfId="2981" xr:uid="{00000000-0005-0000-0000-0000C6140000}"/>
    <cellStyle name="Comma 15 5 3" xfId="2982" xr:uid="{00000000-0005-0000-0000-0000C7140000}"/>
    <cellStyle name="Comma 15 5 4" xfId="2983" xr:uid="{00000000-0005-0000-0000-0000C8140000}"/>
    <cellStyle name="Comma 15 6" xfId="2984" xr:uid="{00000000-0005-0000-0000-0000C9140000}"/>
    <cellStyle name="Comma 15 7" xfId="2985" xr:uid="{00000000-0005-0000-0000-0000CA140000}"/>
    <cellStyle name="Comma 15 8" xfId="2986" xr:uid="{00000000-0005-0000-0000-0000CB140000}"/>
    <cellStyle name="Comma 16" xfId="2987" xr:uid="{00000000-0005-0000-0000-0000CC140000}"/>
    <cellStyle name="Comma 16 2" xfId="2988" xr:uid="{00000000-0005-0000-0000-0000CD140000}"/>
    <cellStyle name="Comma 16 2 2" xfId="2989" xr:uid="{00000000-0005-0000-0000-0000CE140000}"/>
    <cellStyle name="Comma 16 2 2 2" xfId="26393" xr:uid="{00000000-0005-0000-0000-0000CF140000}"/>
    <cellStyle name="Comma 16 2 3" xfId="2990" xr:uid="{00000000-0005-0000-0000-0000D0140000}"/>
    <cellStyle name="Comma 16 2 4" xfId="26394" xr:uid="{00000000-0005-0000-0000-0000D1140000}"/>
    <cellStyle name="Comma 16 3" xfId="2991" xr:uid="{00000000-0005-0000-0000-0000D2140000}"/>
    <cellStyle name="Comma 16 3 2" xfId="2992" xr:uid="{00000000-0005-0000-0000-0000D3140000}"/>
    <cellStyle name="Comma 16 3 3" xfId="2993" xr:uid="{00000000-0005-0000-0000-0000D4140000}"/>
    <cellStyle name="Comma 16 3 4" xfId="2994" xr:uid="{00000000-0005-0000-0000-0000D5140000}"/>
    <cellStyle name="Comma 16 4" xfId="2995" xr:uid="{00000000-0005-0000-0000-0000D6140000}"/>
    <cellStyle name="Comma 16 4 2" xfId="2996" xr:uid="{00000000-0005-0000-0000-0000D7140000}"/>
    <cellStyle name="Comma 16 4 3" xfId="2997" xr:uid="{00000000-0005-0000-0000-0000D8140000}"/>
    <cellStyle name="Comma 16 4 4" xfId="2998" xr:uid="{00000000-0005-0000-0000-0000D9140000}"/>
    <cellStyle name="Comma 16 5" xfId="2999" xr:uid="{00000000-0005-0000-0000-0000DA140000}"/>
    <cellStyle name="Comma 16 5 2" xfId="26395" xr:uid="{00000000-0005-0000-0000-0000DB140000}"/>
    <cellStyle name="Comma 16 6" xfId="3000" xr:uid="{00000000-0005-0000-0000-0000DC140000}"/>
    <cellStyle name="Comma 16 7" xfId="26396" xr:uid="{00000000-0005-0000-0000-0000DD140000}"/>
    <cellStyle name="Comma 17" xfId="3001" xr:uid="{00000000-0005-0000-0000-0000DE140000}"/>
    <cellStyle name="Comma 17 2" xfId="3002" xr:uid="{00000000-0005-0000-0000-0000DF140000}"/>
    <cellStyle name="Comma 17 2 2" xfId="3003" xr:uid="{00000000-0005-0000-0000-0000E0140000}"/>
    <cellStyle name="Comma 17 2 3" xfId="3004" xr:uid="{00000000-0005-0000-0000-0000E1140000}"/>
    <cellStyle name="Comma 17 3" xfId="3005" xr:uid="{00000000-0005-0000-0000-0000E2140000}"/>
    <cellStyle name="Comma 17 3 2" xfId="3006" xr:uid="{00000000-0005-0000-0000-0000E3140000}"/>
    <cellStyle name="Comma 17 3 3" xfId="3007" xr:uid="{00000000-0005-0000-0000-0000E4140000}"/>
    <cellStyle name="Comma 17 3 4" xfId="3008" xr:uid="{00000000-0005-0000-0000-0000E5140000}"/>
    <cellStyle name="Comma 17 4" xfId="3009" xr:uid="{00000000-0005-0000-0000-0000E6140000}"/>
    <cellStyle name="Comma 17 4 2" xfId="3010" xr:uid="{00000000-0005-0000-0000-0000E7140000}"/>
    <cellStyle name="Comma 17 4 3" xfId="3011" xr:uid="{00000000-0005-0000-0000-0000E8140000}"/>
    <cellStyle name="Comma 17 4 4" xfId="3012" xr:uid="{00000000-0005-0000-0000-0000E9140000}"/>
    <cellStyle name="Comma 17 5" xfId="3013" xr:uid="{00000000-0005-0000-0000-0000EA140000}"/>
    <cellStyle name="Comma 17 5 2" xfId="3014" xr:uid="{00000000-0005-0000-0000-0000EB140000}"/>
    <cellStyle name="Comma 17 5 3" xfId="3015" xr:uid="{00000000-0005-0000-0000-0000EC140000}"/>
    <cellStyle name="Comma 17 6" xfId="3016" xr:uid="{00000000-0005-0000-0000-0000ED140000}"/>
    <cellStyle name="Comma 17 7" xfId="3017" xr:uid="{00000000-0005-0000-0000-0000EE140000}"/>
    <cellStyle name="Comma 18" xfId="3018" xr:uid="{00000000-0005-0000-0000-0000EF140000}"/>
    <cellStyle name="Comma 18 2" xfId="3019" xr:uid="{00000000-0005-0000-0000-0000F0140000}"/>
    <cellStyle name="Comma 18 2 2" xfId="26397" xr:uid="{00000000-0005-0000-0000-0000F1140000}"/>
    <cellStyle name="Comma 18 2 3" xfId="26398" xr:uid="{00000000-0005-0000-0000-0000F2140000}"/>
    <cellStyle name="Comma 18 3" xfId="3020" xr:uid="{00000000-0005-0000-0000-0000F3140000}"/>
    <cellStyle name="Comma 18 3 2" xfId="3021" xr:uid="{00000000-0005-0000-0000-0000F4140000}"/>
    <cellStyle name="Comma 18 3 3" xfId="3022" xr:uid="{00000000-0005-0000-0000-0000F5140000}"/>
    <cellStyle name="Comma 18 3 4" xfId="3023" xr:uid="{00000000-0005-0000-0000-0000F6140000}"/>
    <cellStyle name="Comma 18 3 5" xfId="3024" xr:uid="{00000000-0005-0000-0000-0000F7140000}"/>
    <cellStyle name="Comma 18 3 6" xfId="3025" xr:uid="{00000000-0005-0000-0000-0000F8140000}"/>
    <cellStyle name="Comma 18 3 7" xfId="3026" xr:uid="{00000000-0005-0000-0000-0000F9140000}"/>
    <cellStyle name="Comma 18 4" xfId="3027" xr:uid="{00000000-0005-0000-0000-0000FA140000}"/>
    <cellStyle name="Comma 18 4 2" xfId="3028" xr:uid="{00000000-0005-0000-0000-0000FB140000}"/>
    <cellStyle name="Comma 18 4 3" xfId="3029" xr:uid="{00000000-0005-0000-0000-0000FC140000}"/>
    <cellStyle name="Comma 18 5" xfId="3030" xr:uid="{00000000-0005-0000-0000-0000FD140000}"/>
    <cellStyle name="Comma 18 5 2" xfId="3031" xr:uid="{00000000-0005-0000-0000-0000FE140000}"/>
    <cellStyle name="Comma 18 5 3" xfId="3032" xr:uid="{00000000-0005-0000-0000-0000FF140000}"/>
    <cellStyle name="Comma 18 6" xfId="3033" xr:uid="{00000000-0005-0000-0000-000000150000}"/>
    <cellStyle name="Comma 18 7" xfId="3034" xr:uid="{00000000-0005-0000-0000-000001150000}"/>
    <cellStyle name="Comma 19" xfId="3035" xr:uid="{00000000-0005-0000-0000-000002150000}"/>
    <cellStyle name="Comma 19 2" xfId="3036" xr:uid="{00000000-0005-0000-0000-000003150000}"/>
    <cellStyle name="Comma 19 2 2" xfId="3037" xr:uid="{00000000-0005-0000-0000-000004150000}"/>
    <cellStyle name="Comma 19 2 2 2" xfId="3038" xr:uid="{00000000-0005-0000-0000-000005150000}"/>
    <cellStyle name="Comma 19 2 2 3" xfId="3039" xr:uid="{00000000-0005-0000-0000-000006150000}"/>
    <cellStyle name="Comma 19 2 3" xfId="3040" xr:uid="{00000000-0005-0000-0000-000007150000}"/>
    <cellStyle name="Comma 19 2 3 2" xfId="3041" xr:uid="{00000000-0005-0000-0000-000008150000}"/>
    <cellStyle name="Comma 19 2 3 3" xfId="3042" xr:uid="{00000000-0005-0000-0000-000009150000}"/>
    <cellStyle name="Comma 19 2 3 4" xfId="3043" xr:uid="{00000000-0005-0000-0000-00000A150000}"/>
    <cellStyle name="Comma 19 2 4" xfId="3044" xr:uid="{00000000-0005-0000-0000-00000B150000}"/>
    <cellStyle name="Comma 19 3" xfId="3045" xr:uid="{00000000-0005-0000-0000-00000C150000}"/>
    <cellStyle name="Comma 19 3 2" xfId="3046" xr:uid="{00000000-0005-0000-0000-00000D150000}"/>
    <cellStyle name="Comma 19 3 3" xfId="3047" xr:uid="{00000000-0005-0000-0000-00000E150000}"/>
    <cellStyle name="Comma 19 4" xfId="3048" xr:uid="{00000000-0005-0000-0000-00000F150000}"/>
    <cellStyle name="Comma 19 4 2" xfId="26399" xr:uid="{00000000-0005-0000-0000-000010150000}"/>
    <cellStyle name="Comma 19 5" xfId="3049" xr:uid="{00000000-0005-0000-0000-000011150000}"/>
    <cellStyle name="Comma 19 5 2" xfId="3050" xr:uid="{00000000-0005-0000-0000-000012150000}"/>
    <cellStyle name="Comma 19 5 3" xfId="26400" xr:uid="{00000000-0005-0000-0000-000013150000}"/>
    <cellStyle name="Comma 19 5 4" xfId="26401" xr:uid="{00000000-0005-0000-0000-000014150000}"/>
    <cellStyle name="Comma 19 6" xfId="3051" xr:uid="{00000000-0005-0000-0000-000015150000}"/>
    <cellStyle name="Comma 19 6 2" xfId="3052" xr:uid="{00000000-0005-0000-0000-000016150000}"/>
    <cellStyle name="Comma 19 6 3" xfId="3053" xr:uid="{00000000-0005-0000-0000-000017150000}"/>
    <cellStyle name="Comma 19 6 4" xfId="3054" xr:uid="{00000000-0005-0000-0000-000018150000}"/>
    <cellStyle name="Comma 19 7" xfId="3055" xr:uid="{00000000-0005-0000-0000-000019150000}"/>
    <cellStyle name="Comma 19 7 2" xfId="3056" xr:uid="{00000000-0005-0000-0000-00001A150000}"/>
    <cellStyle name="Comma 19 7 3" xfId="3057" xr:uid="{00000000-0005-0000-0000-00001B150000}"/>
    <cellStyle name="Comma 2" xfId="3058" xr:uid="{00000000-0005-0000-0000-00001C150000}"/>
    <cellStyle name="Comma 2 10" xfId="3059" xr:uid="{00000000-0005-0000-0000-00001D150000}"/>
    <cellStyle name="Comma 2 10 2" xfId="3060" xr:uid="{00000000-0005-0000-0000-00001E150000}"/>
    <cellStyle name="Comma 2 10 2 2" xfId="3061" xr:uid="{00000000-0005-0000-0000-00001F150000}"/>
    <cellStyle name="Comma 2 10 2 3" xfId="3062" xr:uid="{00000000-0005-0000-0000-000020150000}"/>
    <cellStyle name="Comma 2 10 2 4" xfId="3063" xr:uid="{00000000-0005-0000-0000-000021150000}"/>
    <cellStyle name="Comma 2 10 3" xfId="3064" xr:uid="{00000000-0005-0000-0000-000022150000}"/>
    <cellStyle name="Comma 2 10 3 2" xfId="3065" xr:uid="{00000000-0005-0000-0000-000023150000}"/>
    <cellStyle name="Comma 2 10 3 3" xfId="3066" xr:uid="{00000000-0005-0000-0000-000024150000}"/>
    <cellStyle name="Comma 2 10 3 4" xfId="3067" xr:uid="{00000000-0005-0000-0000-000025150000}"/>
    <cellStyle name="Comma 2 10 3 5" xfId="3068" xr:uid="{00000000-0005-0000-0000-000026150000}"/>
    <cellStyle name="Comma 2 10 3 6" xfId="3069" xr:uid="{00000000-0005-0000-0000-000027150000}"/>
    <cellStyle name="Comma 2 10 4" xfId="3070" xr:uid="{00000000-0005-0000-0000-000028150000}"/>
    <cellStyle name="Comma 2 10 5" xfId="3071" xr:uid="{00000000-0005-0000-0000-000029150000}"/>
    <cellStyle name="Comma 2 11" xfId="3072" xr:uid="{00000000-0005-0000-0000-00002A150000}"/>
    <cellStyle name="Comma 2 11 2" xfId="3073" xr:uid="{00000000-0005-0000-0000-00002B150000}"/>
    <cellStyle name="Comma 2 11 2 2" xfId="3074" xr:uid="{00000000-0005-0000-0000-00002C150000}"/>
    <cellStyle name="Comma 2 11 2 3" xfId="3075" xr:uid="{00000000-0005-0000-0000-00002D150000}"/>
    <cellStyle name="Comma 2 11 2 4" xfId="3076" xr:uid="{00000000-0005-0000-0000-00002E150000}"/>
    <cellStyle name="Comma 2 11 2 5" xfId="3077" xr:uid="{00000000-0005-0000-0000-00002F150000}"/>
    <cellStyle name="Comma 2 11 3" xfId="3078" xr:uid="{00000000-0005-0000-0000-000030150000}"/>
    <cellStyle name="Comma 2 11 3 2" xfId="3079" xr:uid="{00000000-0005-0000-0000-000031150000}"/>
    <cellStyle name="Comma 2 11 3 3" xfId="3080" xr:uid="{00000000-0005-0000-0000-000032150000}"/>
    <cellStyle name="Comma 2 11 4" xfId="26402" xr:uid="{00000000-0005-0000-0000-000033150000}"/>
    <cellStyle name="Comma 2 12" xfId="3081" xr:uid="{00000000-0005-0000-0000-000034150000}"/>
    <cellStyle name="Comma 2 12 2" xfId="3082" xr:uid="{00000000-0005-0000-0000-000035150000}"/>
    <cellStyle name="Comma 2 12 2 2" xfId="3083" xr:uid="{00000000-0005-0000-0000-000036150000}"/>
    <cellStyle name="Comma 2 12 2 3" xfId="3084" xr:uid="{00000000-0005-0000-0000-000037150000}"/>
    <cellStyle name="Comma 2 12 2 4" xfId="3085" xr:uid="{00000000-0005-0000-0000-000038150000}"/>
    <cellStyle name="Comma 2 12 2 5" xfId="3086" xr:uid="{00000000-0005-0000-0000-000039150000}"/>
    <cellStyle name="Comma 2 12 3" xfId="3087" xr:uid="{00000000-0005-0000-0000-00003A150000}"/>
    <cellStyle name="Comma 2 12 3 2" xfId="3088" xr:uid="{00000000-0005-0000-0000-00003B150000}"/>
    <cellStyle name="Comma 2 12 3 3" xfId="3089" xr:uid="{00000000-0005-0000-0000-00003C150000}"/>
    <cellStyle name="Comma 2 13" xfId="3090" xr:uid="{00000000-0005-0000-0000-00003D150000}"/>
    <cellStyle name="Comma 2 13 2" xfId="3091" xr:uid="{00000000-0005-0000-0000-00003E150000}"/>
    <cellStyle name="Comma 2 13 2 2" xfId="3092" xr:uid="{00000000-0005-0000-0000-00003F150000}"/>
    <cellStyle name="Comma 2 13 2 3" xfId="3093" xr:uid="{00000000-0005-0000-0000-000040150000}"/>
    <cellStyle name="Comma 2 13 2 4" xfId="3094" xr:uid="{00000000-0005-0000-0000-000041150000}"/>
    <cellStyle name="Comma 2 13 2 5" xfId="3095" xr:uid="{00000000-0005-0000-0000-000042150000}"/>
    <cellStyle name="Comma 2 13 3" xfId="3096" xr:uid="{00000000-0005-0000-0000-000043150000}"/>
    <cellStyle name="Comma 2 13 3 2" xfId="3097" xr:uid="{00000000-0005-0000-0000-000044150000}"/>
    <cellStyle name="Comma 2 13 3 3" xfId="3098" xr:uid="{00000000-0005-0000-0000-000045150000}"/>
    <cellStyle name="Comma 2 14" xfId="3099" xr:uid="{00000000-0005-0000-0000-000046150000}"/>
    <cellStyle name="Comma 2 14 2" xfId="3100" xr:uid="{00000000-0005-0000-0000-000047150000}"/>
    <cellStyle name="Comma 2 14 2 2" xfId="3101" xr:uid="{00000000-0005-0000-0000-000048150000}"/>
    <cellStyle name="Comma 2 14 2 3" xfId="3102" xr:uid="{00000000-0005-0000-0000-000049150000}"/>
    <cellStyle name="Comma 2 14 2 4" xfId="3103" xr:uid="{00000000-0005-0000-0000-00004A150000}"/>
    <cellStyle name="Comma 2 14 2 5" xfId="3104" xr:uid="{00000000-0005-0000-0000-00004B150000}"/>
    <cellStyle name="Comma 2 14 3" xfId="3105" xr:uid="{00000000-0005-0000-0000-00004C150000}"/>
    <cellStyle name="Comma 2 14 3 2" xfId="3106" xr:uid="{00000000-0005-0000-0000-00004D150000}"/>
    <cellStyle name="Comma 2 14 3 3" xfId="3107" xr:uid="{00000000-0005-0000-0000-00004E150000}"/>
    <cellStyle name="Comma 2 15" xfId="3108" xr:uid="{00000000-0005-0000-0000-00004F150000}"/>
    <cellStyle name="Comma 2 15 2" xfId="3109" xr:uid="{00000000-0005-0000-0000-000050150000}"/>
    <cellStyle name="Comma 2 15 2 2" xfId="3110" xr:uid="{00000000-0005-0000-0000-000051150000}"/>
    <cellStyle name="Comma 2 15 2 3" xfId="3111" xr:uid="{00000000-0005-0000-0000-000052150000}"/>
    <cellStyle name="Comma 2 15 2 4" xfId="3112" xr:uid="{00000000-0005-0000-0000-000053150000}"/>
    <cellStyle name="Comma 2 15 2 5" xfId="3113" xr:uid="{00000000-0005-0000-0000-000054150000}"/>
    <cellStyle name="Comma 2 15 3" xfId="3114" xr:uid="{00000000-0005-0000-0000-000055150000}"/>
    <cellStyle name="Comma 2 15 3 2" xfId="3115" xr:uid="{00000000-0005-0000-0000-000056150000}"/>
    <cellStyle name="Comma 2 15 3 3" xfId="3116" xr:uid="{00000000-0005-0000-0000-000057150000}"/>
    <cellStyle name="Comma 2 16" xfId="3117" xr:uid="{00000000-0005-0000-0000-000058150000}"/>
    <cellStyle name="Comma 2 16 2" xfId="3118" xr:uid="{00000000-0005-0000-0000-000059150000}"/>
    <cellStyle name="Comma 2 16 2 2" xfId="3119" xr:uid="{00000000-0005-0000-0000-00005A150000}"/>
    <cellStyle name="Comma 2 16 2 3" xfId="3120" xr:uid="{00000000-0005-0000-0000-00005B150000}"/>
    <cellStyle name="Comma 2 16 2 4" xfId="3121" xr:uid="{00000000-0005-0000-0000-00005C150000}"/>
    <cellStyle name="Comma 2 16 2 5" xfId="3122" xr:uid="{00000000-0005-0000-0000-00005D150000}"/>
    <cellStyle name="Comma 2 16 3" xfId="3123" xr:uid="{00000000-0005-0000-0000-00005E150000}"/>
    <cellStyle name="Comma 2 16 3 2" xfId="3124" xr:uid="{00000000-0005-0000-0000-00005F150000}"/>
    <cellStyle name="Comma 2 16 3 3" xfId="3125" xr:uid="{00000000-0005-0000-0000-000060150000}"/>
    <cellStyle name="Comma 2 17" xfId="3126" xr:uid="{00000000-0005-0000-0000-000061150000}"/>
    <cellStyle name="Comma 2 17 2" xfId="3127" xr:uid="{00000000-0005-0000-0000-000062150000}"/>
    <cellStyle name="Comma 2 17 2 2" xfId="3128" xr:uid="{00000000-0005-0000-0000-000063150000}"/>
    <cellStyle name="Comma 2 17 2 3" xfId="3129" xr:uid="{00000000-0005-0000-0000-000064150000}"/>
    <cellStyle name="Comma 2 17 2 4" xfId="3130" xr:uid="{00000000-0005-0000-0000-000065150000}"/>
    <cellStyle name="Comma 2 17 2 5" xfId="3131" xr:uid="{00000000-0005-0000-0000-000066150000}"/>
    <cellStyle name="Comma 2 17 3" xfId="3132" xr:uid="{00000000-0005-0000-0000-000067150000}"/>
    <cellStyle name="Comma 2 17 3 2" xfId="3133" xr:uid="{00000000-0005-0000-0000-000068150000}"/>
    <cellStyle name="Comma 2 17 3 3" xfId="3134" xr:uid="{00000000-0005-0000-0000-000069150000}"/>
    <cellStyle name="Comma 2 18" xfId="3135" xr:uid="{00000000-0005-0000-0000-00006A150000}"/>
    <cellStyle name="Comma 2 18 2" xfId="3136" xr:uid="{00000000-0005-0000-0000-00006B150000}"/>
    <cellStyle name="Comma 2 18 2 2" xfId="3137" xr:uid="{00000000-0005-0000-0000-00006C150000}"/>
    <cellStyle name="Comma 2 18 2 3" xfId="3138" xr:uid="{00000000-0005-0000-0000-00006D150000}"/>
    <cellStyle name="Comma 2 18 2 4" xfId="3139" xr:uid="{00000000-0005-0000-0000-00006E150000}"/>
    <cellStyle name="Comma 2 18 2 5" xfId="3140" xr:uid="{00000000-0005-0000-0000-00006F150000}"/>
    <cellStyle name="Comma 2 18 3" xfId="3141" xr:uid="{00000000-0005-0000-0000-000070150000}"/>
    <cellStyle name="Comma 2 18 3 2" xfId="3142" xr:uid="{00000000-0005-0000-0000-000071150000}"/>
    <cellStyle name="Comma 2 18 3 3" xfId="3143" xr:uid="{00000000-0005-0000-0000-000072150000}"/>
    <cellStyle name="Comma 2 19" xfId="3144" xr:uid="{00000000-0005-0000-0000-000073150000}"/>
    <cellStyle name="Comma 2 19 2" xfId="3145" xr:uid="{00000000-0005-0000-0000-000074150000}"/>
    <cellStyle name="Comma 2 19 2 2" xfId="3146" xr:uid="{00000000-0005-0000-0000-000075150000}"/>
    <cellStyle name="Comma 2 19 2 3" xfId="3147" xr:uid="{00000000-0005-0000-0000-000076150000}"/>
    <cellStyle name="Comma 2 19 2 4" xfId="3148" xr:uid="{00000000-0005-0000-0000-000077150000}"/>
    <cellStyle name="Comma 2 19 2 5" xfId="3149" xr:uid="{00000000-0005-0000-0000-000078150000}"/>
    <cellStyle name="Comma 2 19 3" xfId="3150" xr:uid="{00000000-0005-0000-0000-000079150000}"/>
    <cellStyle name="Comma 2 19 3 2" xfId="3151" xr:uid="{00000000-0005-0000-0000-00007A150000}"/>
    <cellStyle name="Comma 2 19 3 3" xfId="3152" xr:uid="{00000000-0005-0000-0000-00007B150000}"/>
    <cellStyle name="Comma 2 2" xfId="3153" xr:uid="{00000000-0005-0000-0000-00007C150000}"/>
    <cellStyle name="Comma 2 2 2" xfId="3154" xr:uid="{00000000-0005-0000-0000-00007D150000}"/>
    <cellStyle name="Comma 2 2 2 2" xfId="3155" xr:uid="{00000000-0005-0000-0000-00007E150000}"/>
    <cellStyle name="Comma 2 2 2 2 2" xfId="3156" xr:uid="{00000000-0005-0000-0000-00007F150000}"/>
    <cellStyle name="Comma 2 2 2 2 3" xfId="3157" xr:uid="{00000000-0005-0000-0000-000080150000}"/>
    <cellStyle name="Comma 2 2 2 2 4" xfId="3158" xr:uid="{00000000-0005-0000-0000-000081150000}"/>
    <cellStyle name="Comma 2 2 2 2 5" xfId="3159" xr:uid="{00000000-0005-0000-0000-000082150000}"/>
    <cellStyle name="Comma 2 2 2 2 6" xfId="3160" xr:uid="{00000000-0005-0000-0000-000083150000}"/>
    <cellStyle name="Comma 2 2 2 3" xfId="3161" xr:uid="{00000000-0005-0000-0000-000084150000}"/>
    <cellStyle name="Comma 2 2 2 3 2" xfId="3162" xr:uid="{00000000-0005-0000-0000-000085150000}"/>
    <cellStyle name="Comma 2 2 2 3 3" xfId="3163" xr:uid="{00000000-0005-0000-0000-000086150000}"/>
    <cellStyle name="Comma 2 2 2 3 4" xfId="3164" xr:uid="{00000000-0005-0000-0000-000087150000}"/>
    <cellStyle name="Comma 2 2 2 3 5" xfId="3165" xr:uid="{00000000-0005-0000-0000-000088150000}"/>
    <cellStyle name="Comma 2 2 2 4" xfId="3166" xr:uid="{00000000-0005-0000-0000-000089150000}"/>
    <cellStyle name="Comma 2 2 2 4 2" xfId="3167" xr:uid="{00000000-0005-0000-0000-00008A150000}"/>
    <cellStyle name="Comma 2 2 2 4 3" xfId="3168" xr:uid="{00000000-0005-0000-0000-00008B150000}"/>
    <cellStyle name="Comma 2 2 2 5" xfId="3169" xr:uid="{00000000-0005-0000-0000-00008C150000}"/>
    <cellStyle name="Comma 2 2 2 5 2" xfId="3170" xr:uid="{00000000-0005-0000-0000-00008D150000}"/>
    <cellStyle name="Comma 2 2 2 5 3" xfId="3171" xr:uid="{00000000-0005-0000-0000-00008E150000}"/>
    <cellStyle name="Comma 2 2 3" xfId="3172" xr:uid="{00000000-0005-0000-0000-00008F150000}"/>
    <cellStyle name="Comma 2 2 3 2" xfId="3173" xr:uid="{00000000-0005-0000-0000-000090150000}"/>
    <cellStyle name="Comma 2 2 3 2 2" xfId="3174" xr:uid="{00000000-0005-0000-0000-000091150000}"/>
    <cellStyle name="Comma 2 2 3 2 3" xfId="3175" xr:uid="{00000000-0005-0000-0000-000092150000}"/>
    <cellStyle name="Comma 2 2 3 2 4" xfId="3176" xr:uid="{00000000-0005-0000-0000-000093150000}"/>
    <cellStyle name="Comma 2 2 3 2 5" xfId="3177" xr:uid="{00000000-0005-0000-0000-000094150000}"/>
    <cellStyle name="Comma 2 2 3 3" xfId="3178" xr:uid="{00000000-0005-0000-0000-000095150000}"/>
    <cellStyle name="Comma 2 2 3 3 2" xfId="3179" xr:uid="{00000000-0005-0000-0000-000096150000}"/>
    <cellStyle name="Comma 2 2 3 3 2 2" xfId="3180" xr:uid="{00000000-0005-0000-0000-000097150000}"/>
    <cellStyle name="Comma 2 2 3 3 2 3" xfId="3181" xr:uid="{00000000-0005-0000-0000-000098150000}"/>
    <cellStyle name="Comma 2 2 3 3 3" xfId="3182" xr:uid="{00000000-0005-0000-0000-000099150000}"/>
    <cellStyle name="Comma 2 2 3 3 4" xfId="3183" xr:uid="{00000000-0005-0000-0000-00009A150000}"/>
    <cellStyle name="Comma 2 2 3 3 5" xfId="3184" xr:uid="{00000000-0005-0000-0000-00009B150000}"/>
    <cellStyle name="Comma 2 2 4" xfId="3185" xr:uid="{00000000-0005-0000-0000-00009C150000}"/>
    <cellStyle name="Comma 2 2 4 2" xfId="3186" xr:uid="{00000000-0005-0000-0000-00009D150000}"/>
    <cellStyle name="Comma 2 2 4 2 2" xfId="3187" xr:uid="{00000000-0005-0000-0000-00009E150000}"/>
    <cellStyle name="Comma 2 2 4 2 2 2" xfId="3188" xr:uid="{00000000-0005-0000-0000-00009F150000}"/>
    <cellStyle name="Comma 2 2 4 2 2 3" xfId="3189" xr:uid="{00000000-0005-0000-0000-0000A0150000}"/>
    <cellStyle name="Comma 2 2 4 2 2 4" xfId="3190" xr:uid="{00000000-0005-0000-0000-0000A1150000}"/>
    <cellStyle name="Comma 2 2 4 2 3" xfId="3191" xr:uid="{00000000-0005-0000-0000-0000A2150000}"/>
    <cellStyle name="Comma 2 2 4 2 3 2" xfId="3192" xr:uid="{00000000-0005-0000-0000-0000A3150000}"/>
    <cellStyle name="Comma 2 2 4 2 3 3" xfId="3193" xr:uid="{00000000-0005-0000-0000-0000A4150000}"/>
    <cellStyle name="Comma 2 2 4 2 3 4" xfId="3194" xr:uid="{00000000-0005-0000-0000-0000A5150000}"/>
    <cellStyle name="Comma 2 2 4 2 4" xfId="3195" xr:uid="{00000000-0005-0000-0000-0000A6150000}"/>
    <cellStyle name="Comma 2 2 4 2 5" xfId="3196" xr:uid="{00000000-0005-0000-0000-0000A7150000}"/>
    <cellStyle name="Comma 2 2 4 2 6" xfId="3197" xr:uid="{00000000-0005-0000-0000-0000A8150000}"/>
    <cellStyle name="Comma 2 2 4 3" xfId="3198" xr:uid="{00000000-0005-0000-0000-0000A9150000}"/>
    <cellStyle name="Comma 2 2 4 4" xfId="3199" xr:uid="{00000000-0005-0000-0000-0000AA150000}"/>
    <cellStyle name="Comma 2 2 5" xfId="3200" xr:uid="{00000000-0005-0000-0000-0000AB150000}"/>
    <cellStyle name="Comma 2 2 5 2" xfId="3201" xr:uid="{00000000-0005-0000-0000-0000AC150000}"/>
    <cellStyle name="Comma 2 2 5 3" xfId="3202" xr:uid="{00000000-0005-0000-0000-0000AD150000}"/>
    <cellStyle name="Comma 2 2 6" xfId="3203" xr:uid="{00000000-0005-0000-0000-0000AE150000}"/>
    <cellStyle name="Comma 2 2 6 2" xfId="3204" xr:uid="{00000000-0005-0000-0000-0000AF150000}"/>
    <cellStyle name="Comma 2 2 6 2 2" xfId="26403" xr:uid="{00000000-0005-0000-0000-0000B0150000}"/>
    <cellStyle name="Comma 2 2 6 3" xfId="3205" xr:uid="{00000000-0005-0000-0000-0000B1150000}"/>
    <cellStyle name="Comma 2 2 6 4" xfId="3206" xr:uid="{00000000-0005-0000-0000-0000B2150000}"/>
    <cellStyle name="Comma 2 2 6 5" xfId="3207" xr:uid="{00000000-0005-0000-0000-0000B3150000}"/>
    <cellStyle name="Comma 2 2 6 6" xfId="3208" xr:uid="{00000000-0005-0000-0000-0000B4150000}"/>
    <cellStyle name="Comma 2 2 7" xfId="3209" xr:uid="{00000000-0005-0000-0000-0000B5150000}"/>
    <cellStyle name="Comma 2 2 7 2" xfId="26404" xr:uid="{00000000-0005-0000-0000-0000B6150000}"/>
    <cellStyle name="Comma 2 2 7 3" xfId="26405" xr:uid="{00000000-0005-0000-0000-0000B7150000}"/>
    <cellStyle name="Comma 2 2 8" xfId="3210" xr:uid="{00000000-0005-0000-0000-0000B8150000}"/>
    <cellStyle name="Comma 2 2 9" xfId="3211" xr:uid="{00000000-0005-0000-0000-0000B9150000}"/>
    <cellStyle name="Comma 2 20" xfId="3212" xr:uid="{00000000-0005-0000-0000-0000BA150000}"/>
    <cellStyle name="Comma 2 20 2" xfId="3213" xr:uid="{00000000-0005-0000-0000-0000BB150000}"/>
    <cellStyle name="Comma 2 20 2 2" xfId="3214" xr:uid="{00000000-0005-0000-0000-0000BC150000}"/>
    <cellStyle name="Comma 2 20 2 3" xfId="3215" xr:uid="{00000000-0005-0000-0000-0000BD150000}"/>
    <cellStyle name="Comma 2 20 2 4" xfId="3216" xr:uid="{00000000-0005-0000-0000-0000BE150000}"/>
    <cellStyle name="Comma 2 20 2 5" xfId="3217" xr:uid="{00000000-0005-0000-0000-0000BF150000}"/>
    <cellStyle name="Comma 2 20 3" xfId="3218" xr:uid="{00000000-0005-0000-0000-0000C0150000}"/>
    <cellStyle name="Comma 2 20 3 2" xfId="3219" xr:uid="{00000000-0005-0000-0000-0000C1150000}"/>
    <cellStyle name="Comma 2 20 3 3" xfId="3220" xr:uid="{00000000-0005-0000-0000-0000C2150000}"/>
    <cellStyle name="Comma 2 21" xfId="3221" xr:uid="{00000000-0005-0000-0000-0000C3150000}"/>
    <cellStyle name="Comma 2 21 2" xfId="3222" xr:uid="{00000000-0005-0000-0000-0000C4150000}"/>
    <cellStyle name="Comma 2 21 2 2" xfId="3223" xr:uid="{00000000-0005-0000-0000-0000C5150000}"/>
    <cellStyle name="Comma 2 21 2 3" xfId="3224" xr:uid="{00000000-0005-0000-0000-0000C6150000}"/>
    <cellStyle name="Comma 2 21 2 4" xfId="3225" xr:uid="{00000000-0005-0000-0000-0000C7150000}"/>
    <cellStyle name="Comma 2 21 2 5" xfId="3226" xr:uid="{00000000-0005-0000-0000-0000C8150000}"/>
    <cellStyle name="Comma 2 21 3" xfId="3227" xr:uid="{00000000-0005-0000-0000-0000C9150000}"/>
    <cellStyle name="Comma 2 21 3 2" xfId="3228" xr:uid="{00000000-0005-0000-0000-0000CA150000}"/>
    <cellStyle name="Comma 2 21 3 3" xfId="3229" xr:uid="{00000000-0005-0000-0000-0000CB150000}"/>
    <cellStyle name="Comma 2 22" xfId="3230" xr:uid="{00000000-0005-0000-0000-0000CC150000}"/>
    <cellStyle name="Comma 2 22 2" xfId="3231" xr:uid="{00000000-0005-0000-0000-0000CD150000}"/>
    <cellStyle name="Comma 2 22 2 2" xfId="3232" xr:uid="{00000000-0005-0000-0000-0000CE150000}"/>
    <cellStyle name="Comma 2 22 2 3" xfId="3233" xr:uid="{00000000-0005-0000-0000-0000CF150000}"/>
    <cellStyle name="Comma 2 22 2 4" xfId="3234" xr:uid="{00000000-0005-0000-0000-0000D0150000}"/>
    <cellStyle name="Comma 2 22 2 5" xfId="3235" xr:uid="{00000000-0005-0000-0000-0000D1150000}"/>
    <cellStyle name="Comma 2 22 3" xfId="3236" xr:uid="{00000000-0005-0000-0000-0000D2150000}"/>
    <cellStyle name="Comma 2 22 3 2" xfId="3237" xr:uid="{00000000-0005-0000-0000-0000D3150000}"/>
    <cellStyle name="Comma 2 22 3 3" xfId="3238" xr:uid="{00000000-0005-0000-0000-0000D4150000}"/>
    <cellStyle name="Comma 2 23" xfId="3239" xr:uid="{00000000-0005-0000-0000-0000D5150000}"/>
    <cellStyle name="Comma 2 23 2" xfId="3240" xr:uid="{00000000-0005-0000-0000-0000D6150000}"/>
    <cellStyle name="Comma 2 23 2 2" xfId="3241" xr:uid="{00000000-0005-0000-0000-0000D7150000}"/>
    <cellStyle name="Comma 2 23 2 3" xfId="3242" xr:uid="{00000000-0005-0000-0000-0000D8150000}"/>
    <cellStyle name="Comma 2 23 2 4" xfId="3243" xr:uid="{00000000-0005-0000-0000-0000D9150000}"/>
    <cellStyle name="Comma 2 23 2 5" xfId="3244" xr:uid="{00000000-0005-0000-0000-0000DA150000}"/>
    <cellStyle name="Comma 2 23 3" xfId="3245" xr:uid="{00000000-0005-0000-0000-0000DB150000}"/>
    <cellStyle name="Comma 2 23 3 2" xfId="3246" xr:uid="{00000000-0005-0000-0000-0000DC150000}"/>
    <cellStyle name="Comma 2 23 3 3" xfId="3247" xr:uid="{00000000-0005-0000-0000-0000DD150000}"/>
    <cellStyle name="Comma 2 24" xfId="3248" xr:uid="{00000000-0005-0000-0000-0000DE150000}"/>
    <cellStyle name="Comma 2 24 2" xfId="3249" xr:uid="{00000000-0005-0000-0000-0000DF150000}"/>
    <cellStyle name="Comma 2 24 2 2" xfId="3250" xr:uid="{00000000-0005-0000-0000-0000E0150000}"/>
    <cellStyle name="Comma 2 24 2 3" xfId="3251" xr:uid="{00000000-0005-0000-0000-0000E1150000}"/>
    <cellStyle name="Comma 2 24 2 4" xfId="3252" xr:uid="{00000000-0005-0000-0000-0000E2150000}"/>
    <cellStyle name="Comma 2 24 2 5" xfId="3253" xr:uid="{00000000-0005-0000-0000-0000E3150000}"/>
    <cellStyle name="Comma 2 24 3" xfId="3254" xr:uid="{00000000-0005-0000-0000-0000E4150000}"/>
    <cellStyle name="Comma 2 24 3 2" xfId="3255" xr:uid="{00000000-0005-0000-0000-0000E5150000}"/>
    <cellStyle name="Comma 2 24 3 3" xfId="3256" xr:uid="{00000000-0005-0000-0000-0000E6150000}"/>
    <cellStyle name="Comma 2 25" xfId="3257" xr:uid="{00000000-0005-0000-0000-0000E7150000}"/>
    <cellStyle name="Comma 2 25 2" xfId="3258" xr:uid="{00000000-0005-0000-0000-0000E8150000}"/>
    <cellStyle name="Comma 2 25 2 2" xfId="3259" xr:uid="{00000000-0005-0000-0000-0000E9150000}"/>
    <cellStyle name="Comma 2 25 2 3" xfId="3260" xr:uid="{00000000-0005-0000-0000-0000EA150000}"/>
    <cellStyle name="Comma 2 25 2 4" xfId="3261" xr:uid="{00000000-0005-0000-0000-0000EB150000}"/>
    <cellStyle name="Comma 2 25 2 5" xfId="3262" xr:uid="{00000000-0005-0000-0000-0000EC150000}"/>
    <cellStyle name="Comma 2 25 3" xfId="3263" xr:uid="{00000000-0005-0000-0000-0000ED150000}"/>
    <cellStyle name="Comma 2 25 4" xfId="3264" xr:uid="{00000000-0005-0000-0000-0000EE150000}"/>
    <cellStyle name="Comma 2 25 4 2" xfId="3265" xr:uid="{00000000-0005-0000-0000-0000EF150000}"/>
    <cellStyle name="Comma 2 25 4 3" xfId="3266" xr:uid="{00000000-0005-0000-0000-0000F0150000}"/>
    <cellStyle name="Comma 2 25 5" xfId="26406" xr:uid="{00000000-0005-0000-0000-0000F1150000}"/>
    <cellStyle name="Comma 2 26" xfId="3267" xr:uid="{00000000-0005-0000-0000-0000F2150000}"/>
    <cellStyle name="Comma 2 26 2" xfId="3268" xr:uid="{00000000-0005-0000-0000-0000F3150000}"/>
    <cellStyle name="Comma 2 26 2 2" xfId="3269" xr:uid="{00000000-0005-0000-0000-0000F4150000}"/>
    <cellStyle name="Comma 2 26 2 3" xfId="3270" xr:uid="{00000000-0005-0000-0000-0000F5150000}"/>
    <cellStyle name="Comma 2 26 2 4" xfId="3271" xr:uid="{00000000-0005-0000-0000-0000F6150000}"/>
    <cellStyle name="Comma 2 26 2 5" xfId="3272" xr:uid="{00000000-0005-0000-0000-0000F7150000}"/>
    <cellStyle name="Comma 2 26 3" xfId="3273" xr:uid="{00000000-0005-0000-0000-0000F8150000}"/>
    <cellStyle name="Comma 2 26 3 2" xfId="3274" xr:uid="{00000000-0005-0000-0000-0000F9150000}"/>
    <cellStyle name="Comma 2 26 3 3" xfId="3275" xr:uid="{00000000-0005-0000-0000-0000FA150000}"/>
    <cellStyle name="Comma 2 27" xfId="3276" xr:uid="{00000000-0005-0000-0000-0000FB150000}"/>
    <cellStyle name="Comma 2 27 2" xfId="3277" xr:uid="{00000000-0005-0000-0000-0000FC150000}"/>
    <cellStyle name="Comma 2 27 3" xfId="3278" xr:uid="{00000000-0005-0000-0000-0000FD150000}"/>
    <cellStyle name="Comma 2 28" xfId="3279" xr:uid="{00000000-0005-0000-0000-0000FE150000}"/>
    <cellStyle name="Comma 2 28 2" xfId="3280" xr:uid="{00000000-0005-0000-0000-0000FF150000}"/>
    <cellStyle name="Comma 2 28 2 2" xfId="3281" xr:uid="{00000000-0005-0000-0000-000000160000}"/>
    <cellStyle name="Comma 2 28 2 3" xfId="3282" xr:uid="{00000000-0005-0000-0000-000001160000}"/>
    <cellStyle name="Comma 2 28 2 4" xfId="3283" xr:uid="{00000000-0005-0000-0000-000002160000}"/>
    <cellStyle name="Comma 2 28 2 5" xfId="3284" xr:uid="{00000000-0005-0000-0000-000003160000}"/>
    <cellStyle name="Comma 2 28 3" xfId="3285" xr:uid="{00000000-0005-0000-0000-000004160000}"/>
    <cellStyle name="Comma 2 28 3 2" xfId="3286" xr:uid="{00000000-0005-0000-0000-000005160000}"/>
    <cellStyle name="Comma 2 28 3 3" xfId="3287" xr:uid="{00000000-0005-0000-0000-000006160000}"/>
    <cellStyle name="Comma 2 28 4" xfId="26407" xr:uid="{00000000-0005-0000-0000-000007160000}"/>
    <cellStyle name="Comma 2 29" xfId="3288" xr:uid="{00000000-0005-0000-0000-000008160000}"/>
    <cellStyle name="Comma 2 29 2" xfId="3289" xr:uid="{00000000-0005-0000-0000-000009160000}"/>
    <cellStyle name="Comma 2 29 3" xfId="3290" xr:uid="{00000000-0005-0000-0000-00000A160000}"/>
    <cellStyle name="Comma 2 3" xfId="3291" xr:uid="{00000000-0005-0000-0000-00000B160000}"/>
    <cellStyle name="Comma 2 3 10" xfId="3292" xr:uid="{00000000-0005-0000-0000-00000C160000}"/>
    <cellStyle name="Comma 2 3 10 2" xfId="3293" xr:uid="{00000000-0005-0000-0000-00000D160000}"/>
    <cellStyle name="Comma 2 3 10 3" xfId="3294" xr:uid="{00000000-0005-0000-0000-00000E160000}"/>
    <cellStyle name="Comma 2 3 10 3 2" xfId="3295" xr:uid="{00000000-0005-0000-0000-00000F160000}"/>
    <cellStyle name="Comma 2 3 10 3 3" xfId="3296" xr:uid="{00000000-0005-0000-0000-000010160000}"/>
    <cellStyle name="Comma 2 3 11" xfId="3297" xr:uid="{00000000-0005-0000-0000-000011160000}"/>
    <cellStyle name="Comma 2 3 12" xfId="3298" xr:uid="{00000000-0005-0000-0000-000012160000}"/>
    <cellStyle name="Comma 2 3 13" xfId="3299" xr:uid="{00000000-0005-0000-0000-000013160000}"/>
    <cellStyle name="Comma 2 3 2" xfId="3300" xr:uid="{00000000-0005-0000-0000-000014160000}"/>
    <cellStyle name="Comma 2 3 2 10" xfId="3301" xr:uid="{00000000-0005-0000-0000-000015160000}"/>
    <cellStyle name="Comma 2 3 2 11" xfId="3302" xr:uid="{00000000-0005-0000-0000-000016160000}"/>
    <cellStyle name="Comma 2 3 2 2" xfId="3303" xr:uid="{00000000-0005-0000-0000-000017160000}"/>
    <cellStyle name="Comma 2 3 2 2 2" xfId="3304" xr:uid="{00000000-0005-0000-0000-000018160000}"/>
    <cellStyle name="Comma 2 3 2 2 2 2" xfId="3305" xr:uid="{00000000-0005-0000-0000-000019160000}"/>
    <cellStyle name="Comma 2 3 2 2 2 3" xfId="3306" xr:uid="{00000000-0005-0000-0000-00001A160000}"/>
    <cellStyle name="Comma 2 3 2 2 2 4" xfId="3307" xr:uid="{00000000-0005-0000-0000-00001B160000}"/>
    <cellStyle name="Comma 2 3 2 2 3" xfId="26408" xr:uid="{00000000-0005-0000-0000-00001C160000}"/>
    <cellStyle name="Comma 2 3 2 3" xfId="3308" xr:uid="{00000000-0005-0000-0000-00001D160000}"/>
    <cellStyle name="Comma 2 3 2 3 2" xfId="26409" xr:uid="{00000000-0005-0000-0000-00001E160000}"/>
    <cellStyle name="Comma 2 3 2 4" xfId="3309" xr:uid="{00000000-0005-0000-0000-00001F160000}"/>
    <cellStyle name="Comma 2 3 2 5" xfId="3310" xr:uid="{00000000-0005-0000-0000-000020160000}"/>
    <cellStyle name="Comma 2 3 2 6" xfId="3311" xr:uid="{00000000-0005-0000-0000-000021160000}"/>
    <cellStyle name="Comma 2 3 2 7" xfId="3312" xr:uid="{00000000-0005-0000-0000-000022160000}"/>
    <cellStyle name="Comma 2 3 2 8" xfId="3313" xr:uid="{00000000-0005-0000-0000-000023160000}"/>
    <cellStyle name="Comma 2 3 2 8 2" xfId="3314" xr:uid="{00000000-0005-0000-0000-000024160000}"/>
    <cellStyle name="Comma 2 3 2 8 2 2" xfId="3315" xr:uid="{00000000-0005-0000-0000-000025160000}"/>
    <cellStyle name="Comma 2 3 2 8 3" xfId="3316" xr:uid="{00000000-0005-0000-0000-000026160000}"/>
    <cellStyle name="Comma 2 3 2 8 3 2" xfId="3317" xr:uid="{00000000-0005-0000-0000-000027160000}"/>
    <cellStyle name="Comma 2 3 2 8 3 3" xfId="3318" xr:uid="{00000000-0005-0000-0000-000028160000}"/>
    <cellStyle name="Comma 2 3 2 8 3 4" xfId="3319" xr:uid="{00000000-0005-0000-0000-000029160000}"/>
    <cellStyle name="Comma 2 3 2 8 4" xfId="3320" xr:uid="{00000000-0005-0000-0000-00002A160000}"/>
    <cellStyle name="Comma 2 3 2 8 5" xfId="3321" xr:uid="{00000000-0005-0000-0000-00002B160000}"/>
    <cellStyle name="Comma 2 3 2 9" xfId="3322" xr:uid="{00000000-0005-0000-0000-00002C160000}"/>
    <cellStyle name="Comma 2 3 2 9 2" xfId="3323" xr:uid="{00000000-0005-0000-0000-00002D160000}"/>
    <cellStyle name="Comma 2 3 3" xfId="3324" xr:uid="{00000000-0005-0000-0000-00002E160000}"/>
    <cellStyle name="Comma 2 3 3 2" xfId="3325" xr:uid="{00000000-0005-0000-0000-00002F160000}"/>
    <cellStyle name="Comma 2 3 3 2 2" xfId="3326" xr:uid="{00000000-0005-0000-0000-000030160000}"/>
    <cellStyle name="Comma 2 3 3 2 2 2" xfId="3327" xr:uid="{00000000-0005-0000-0000-000031160000}"/>
    <cellStyle name="Comma 2 3 3 2 3" xfId="3328" xr:uid="{00000000-0005-0000-0000-000032160000}"/>
    <cellStyle name="Comma 2 3 3 2 3 2" xfId="3329" xr:uid="{00000000-0005-0000-0000-000033160000}"/>
    <cellStyle name="Comma 2 3 3 2 3 3" xfId="3330" xr:uid="{00000000-0005-0000-0000-000034160000}"/>
    <cellStyle name="Comma 2 3 3 2 3 4" xfId="3331" xr:uid="{00000000-0005-0000-0000-000035160000}"/>
    <cellStyle name="Comma 2 3 3 2 4" xfId="3332" xr:uid="{00000000-0005-0000-0000-000036160000}"/>
    <cellStyle name="Comma 2 3 3 2 5" xfId="3333" xr:uid="{00000000-0005-0000-0000-000037160000}"/>
    <cellStyle name="Comma 2 3 3 3" xfId="3334" xr:uid="{00000000-0005-0000-0000-000038160000}"/>
    <cellStyle name="Comma 2 3 3 4" xfId="3335" xr:uid="{00000000-0005-0000-0000-000039160000}"/>
    <cellStyle name="Comma 2 3 4" xfId="3336" xr:uid="{00000000-0005-0000-0000-00003A160000}"/>
    <cellStyle name="Comma 2 3 4 2" xfId="3337" xr:uid="{00000000-0005-0000-0000-00003B160000}"/>
    <cellStyle name="Comma 2 3 4 3" xfId="3338" xr:uid="{00000000-0005-0000-0000-00003C160000}"/>
    <cellStyle name="Comma 2 3 5" xfId="3339" xr:uid="{00000000-0005-0000-0000-00003D160000}"/>
    <cellStyle name="Comma 2 3 5 2" xfId="3340" xr:uid="{00000000-0005-0000-0000-00003E160000}"/>
    <cellStyle name="Comma 2 3 5 3" xfId="3341" xr:uid="{00000000-0005-0000-0000-00003F160000}"/>
    <cellStyle name="Comma 2 3 6" xfId="3342" xr:uid="{00000000-0005-0000-0000-000040160000}"/>
    <cellStyle name="Comma 2 3 6 2" xfId="3343" xr:uid="{00000000-0005-0000-0000-000041160000}"/>
    <cellStyle name="Comma 2 3 6 3" xfId="3344" xr:uid="{00000000-0005-0000-0000-000042160000}"/>
    <cellStyle name="Comma 2 3 7" xfId="3345" xr:uid="{00000000-0005-0000-0000-000043160000}"/>
    <cellStyle name="Comma 2 3 7 2" xfId="3346" xr:uid="{00000000-0005-0000-0000-000044160000}"/>
    <cellStyle name="Comma 2 3 7 3" xfId="3347" xr:uid="{00000000-0005-0000-0000-000045160000}"/>
    <cellStyle name="Comma 2 3 8" xfId="3348" xr:uid="{00000000-0005-0000-0000-000046160000}"/>
    <cellStyle name="Comma 2 3 9" xfId="3349" xr:uid="{00000000-0005-0000-0000-000047160000}"/>
    <cellStyle name="Comma 2 3 9 2" xfId="3350" xr:uid="{00000000-0005-0000-0000-000048160000}"/>
    <cellStyle name="Comma 2 3 9 3" xfId="3351" xr:uid="{00000000-0005-0000-0000-000049160000}"/>
    <cellStyle name="Comma 2 30" xfId="3352" xr:uid="{00000000-0005-0000-0000-00004A160000}"/>
    <cellStyle name="Comma 2 30 2" xfId="3353" xr:uid="{00000000-0005-0000-0000-00004B160000}"/>
    <cellStyle name="Comma 2 30 3" xfId="3354" xr:uid="{00000000-0005-0000-0000-00004C160000}"/>
    <cellStyle name="Comma 2 31" xfId="3355" xr:uid="{00000000-0005-0000-0000-00004D160000}"/>
    <cellStyle name="Comma 2 31 2" xfId="3356" xr:uid="{00000000-0005-0000-0000-00004E160000}"/>
    <cellStyle name="Comma 2 31 3" xfId="3357" xr:uid="{00000000-0005-0000-0000-00004F160000}"/>
    <cellStyle name="Comma 2 32" xfId="3358" xr:uid="{00000000-0005-0000-0000-000050160000}"/>
    <cellStyle name="Comma 2 32 2" xfId="3359" xr:uid="{00000000-0005-0000-0000-000051160000}"/>
    <cellStyle name="Comma 2 32 3" xfId="3360" xr:uid="{00000000-0005-0000-0000-000052160000}"/>
    <cellStyle name="Comma 2 33" xfId="3361" xr:uid="{00000000-0005-0000-0000-000053160000}"/>
    <cellStyle name="Comma 2 33 2" xfId="3362" xr:uid="{00000000-0005-0000-0000-000054160000}"/>
    <cellStyle name="Comma 2 33 2 2" xfId="3363" xr:uid="{00000000-0005-0000-0000-000055160000}"/>
    <cellStyle name="Comma 2 33 2 3" xfId="3364" xr:uid="{00000000-0005-0000-0000-000056160000}"/>
    <cellStyle name="Comma 2 33 3" xfId="3365" xr:uid="{00000000-0005-0000-0000-000057160000}"/>
    <cellStyle name="Comma 2 33 4" xfId="3366" xr:uid="{00000000-0005-0000-0000-000058160000}"/>
    <cellStyle name="Comma 2 34" xfId="3367" xr:uid="{00000000-0005-0000-0000-000059160000}"/>
    <cellStyle name="Comma 2 34 2" xfId="3368" xr:uid="{00000000-0005-0000-0000-00005A160000}"/>
    <cellStyle name="Comma 2 34 2 2" xfId="3369" xr:uid="{00000000-0005-0000-0000-00005B160000}"/>
    <cellStyle name="Comma 2 34 2 3" xfId="3370" xr:uid="{00000000-0005-0000-0000-00005C160000}"/>
    <cellStyle name="Comma 2 34 3" xfId="3371" xr:uid="{00000000-0005-0000-0000-00005D160000}"/>
    <cellStyle name="Comma 2 34 4" xfId="3372" xr:uid="{00000000-0005-0000-0000-00005E160000}"/>
    <cellStyle name="Comma 2 34 5" xfId="3373" xr:uid="{00000000-0005-0000-0000-00005F160000}"/>
    <cellStyle name="Comma 2 34 5 2" xfId="3374" xr:uid="{00000000-0005-0000-0000-000060160000}"/>
    <cellStyle name="Comma 2 34 5 3" xfId="3375" xr:uid="{00000000-0005-0000-0000-000061160000}"/>
    <cellStyle name="Comma 2 35" xfId="3376" xr:uid="{00000000-0005-0000-0000-000062160000}"/>
    <cellStyle name="Comma 2 35 2" xfId="3377" xr:uid="{00000000-0005-0000-0000-000063160000}"/>
    <cellStyle name="Comma 2 35 2 2" xfId="3378" xr:uid="{00000000-0005-0000-0000-000064160000}"/>
    <cellStyle name="Comma 2 35 2 3" xfId="3379" xr:uid="{00000000-0005-0000-0000-000065160000}"/>
    <cellStyle name="Comma 2 35 3" xfId="3380" xr:uid="{00000000-0005-0000-0000-000066160000}"/>
    <cellStyle name="Comma 2 35 4" xfId="3381" xr:uid="{00000000-0005-0000-0000-000067160000}"/>
    <cellStyle name="Comma 2 36" xfId="3382" xr:uid="{00000000-0005-0000-0000-000068160000}"/>
    <cellStyle name="Comma 2 36 2" xfId="3383" xr:uid="{00000000-0005-0000-0000-000069160000}"/>
    <cellStyle name="Comma 2 36 3" xfId="3384" xr:uid="{00000000-0005-0000-0000-00006A160000}"/>
    <cellStyle name="Comma 2 36 3 2" xfId="3385" xr:uid="{00000000-0005-0000-0000-00006B160000}"/>
    <cellStyle name="Comma 2 36 3 3" xfId="3386" xr:uid="{00000000-0005-0000-0000-00006C160000}"/>
    <cellStyle name="Comma 2 36 4" xfId="3387" xr:uid="{00000000-0005-0000-0000-00006D160000}"/>
    <cellStyle name="Comma 2 36 5" xfId="3388" xr:uid="{00000000-0005-0000-0000-00006E160000}"/>
    <cellStyle name="Comma 2 37" xfId="3389" xr:uid="{00000000-0005-0000-0000-00006F160000}"/>
    <cellStyle name="Comma 2 37 2" xfId="3390" xr:uid="{00000000-0005-0000-0000-000070160000}"/>
    <cellStyle name="Comma 2 38" xfId="3391" xr:uid="{00000000-0005-0000-0000-000071160000}"/>
    <cellStyle name="Comma 2 38 2" xfId="3392" xr:uid="{00000000-0005-0000-0000-000072160000}"/>
    <cellStyle name="Comma 2 38 3" xfId="3393" xr:uid="{00000000-0005-0000-0000-000073160000}"/>
    <cellStyle name="Comma 2 39" xfId="3394" xr:uid="{00000000-0005-0000-0000-000074160000}"/>
    <cellStyle name="Comma 2 4" xfId="3395" xr:uid="{00000000-0005-0000-0000-000075160000}"/>
    <cellStyle name="Comma 2 4 10" xfId="3396" xr:uid="{00000000-0005-0000-0000-000076160000}"/>
    <cellStyle name="Comma 2 4 11" xfId="3397" xr:uid="{00000000-0005-0000-0000-000077160000}"/>
    <cellStyle name="Comma 2 4 12" xfId="3398" xr:uid="{00000000-0005-0000-0000-000078160000}"/>
    <cellStyle name="Comma 2 4 2" xfId="3399" xr:uid="{00000000-0005-0000-0000-000079160000}"/>
    <cellStyle name="Comma 2 4 2 10" xfId="3400" xr:uid="{00000000-0005-0000-0000-00007A160000}"/>
    <cellStyle name="Comma 2 4 2 11" xfId="3401" xr:uid="{00000000-0005-0000-0000-00007B160000}"/>
    <cellStyle name="Comma 2 4 2 2" xfId="3402" xr:uid="{00000000-0005-0000-0000-00007C160000}"/>
    <cellStyle name="Comma 2 4 2 2 2" xfId="26410" xr:uid="{00000000-0005-0000-0000-00007D160000}"/>
    <cellStyle name="Comma 2 4 2 3" xfId="3403" xr:uid="{00000000-0005-0000-0000-00007E160000}"/>
    <cellStyle name="Comma 2 4 2 3 2" xfId="26411" xr:uid="{00000000-0005-0000-0000-00007F160000}"/>
    <cellStyle name="Comma 2 4 2 4" xfId="3404" xr:uid="{00000000-0005-0000-0000-000080160000}"/>
    <cellStyle name="Comma 2 4 2 5" xfId="3405" xr:uid="{00000000-0005-0000-0000-000081160000}"/>
    <cellStyle name="Comma 2 4 2 6" xfId="3406" xr:uid="{00000000-0005-0000-0000-000082160000}"/>
    <cellStyle name="Comma 2 4 2 7" xfId="3407" xr:uid="{00000000-0005-0000-0000-000083160000}"/>
    <cellStyle name="Comma 2 4 2 8" xfId="3408" xr:uid="{00000000-0005-0000-0000-000084160000}"/>
    <cellStyle name="Comma 2 4 2 8 2" xfId="3409" xr:uid="{00000000-0005-0000-0000-000085160000}"/>
    <cellStyle name="Comma 2 4 2 8 2 2" xfId="3410" xr:uid="{00000000-0005-0000-0000-000086160000}"/>
    <cellStyle name="Comma 2 4 2 8 3" xfId="3411" xr:uid="{00000000-0005-0000-0000-000087160000}"/>
    <cellStyle name="Comma 2 4 2 8 3 2" xfId="3412" xr:uid="{00000000-0005-0000-0000-000088160000}"/>
    <cellStyle name="Comma 2 4 2 8 3 3" xfId="3413" xr:uid="{00000000-0005-0000-0000-000089160000}"/>
    <cellStyle name="Comma 2 4 2 8 3 4" xfId="3414" xr:uid="{00000000-0005-0000-0000-00008A160000}"/>
    <cellStyle name="Comma 2 4 2 8 4" xfId="3415" xr:uid="{00000000-0005-0000-0000-00008B160000}"/>
    <cellStyle name="Comma 2 4 2 8 5" xfId="3416" xr:uid="{00000000-0005-0000-0000-00008C160000}"/>
    <cellStyle name="Comma 2 4 2 9" xfId="3417" xr:uid="{00000000-0005-0000-0000-00008D160000}"/>
    <cellStyle name="Comma 2 4 3" xfId="3418" xr:uid="{00000000-0005-0000-0000-00008E160000}"/>
    <cellStyle name="Comma 2 4 3 2" xfId="3419" xr:uid="{00000000-0005-0000-0000-00008F160000}"/>
    <cellStyle name="Comma 2 4 3 2 2" xfId="3420" xr:uid="{00000000-0005-0000-0000-000090160000}"/>
    <cellStyle name="Comma 2 4 3 2 3" xfId="3421" xr:uid="{00000000-0005-0000-0000-000091160000}"/>
    <cellStyle name="Comma 2 4 3 2 3 2" xfId="3422" xr:uid="{00000000-0005-0000-0000-000092160000}"/>
    <cellStyle name="Comma 2 4 3 2 3 3" xfId="3423" xr:uid="{00000000-0005-0000-0000-000093160000}"/>
    <cellStyle name="Comma 2 4 3 2 3 4" xfId="3424" xr:uid="{00000000-0005-0000-0000-000094160000}"/>
    <cellStyle name="Comma 2 4 3 2 4" xfId="3425" xr:uid="{00000000-0005-0000-0000-000095160000}"/>
    <cellStyle name="Comma 2 4 3 3" xfId="3426" xr:uid="{00000000-0005-0000-0000-000096160000}"/>
    <cellStyle name="Comma 2 4 3 3 2" xfId="3427" xr:uid="{00000000-0005-0000-0000-000097160000}"/>
    <cellStyle name="Comma 2 4 3 3 3" xfId="3428" xr:uid="{00000000-0005-0000-0000-000098160000}"/>
    <cellStyle name="Comma 2 4 3 3 4" xfId="3429" xr:uid="{00000000-0005-0000-0000-000099160000}"/>
    <cellStyle name="Comma 2 4 3 3 5" xfId="3430" xr:uid="{00000000-0005-0000-0000-00009A160000}"/>
    <cellStyle name="Comma 2 4 3 4" xfId="3431" xr:uid="{00000000-0005-0000-0000-00009B160000}"/>
    <cellStyle name="Comma 2 4 3 4 2" xfId="3432" xr:uid="{00000000-0005-0000-0000-00009C160000}"/>
    <cellStyle name="Comma 2 4 3 4 3" xfId="3433" xr:uid="{00000000-0005-0000-0000-00009D160000}"/>
    <cellStyle name="Comma 2 4 4" xfId="3434" xr:uid="{00000000-0005-0000-0000-00009E160000}"/>
    <cellStyle name="Comma 2 4 4 2" xfId="3435" xr:uid="{00000000-0005-0000-0000-00009F160000}"/>
    <cellStyle name="Comma 2 4 4 2 2" xfId="3436" xr:uid="{00000000-0005-0000-0000-0000A0160000}"/>
    <cellStyle name="Comma 2 4 4 2 3" xfId="3437" xr:uid="{00000000-0005-0000-0000-0000A1160000}"/>
    <cellStyle name="Comma 2 4 4 2 4" xfId="3438" xr:uid="{00000000-0005-0000-0000-0000A2160000}"/>
    <cellStyle name="Comma 2 4 4 2 5" xfId="3439" xr:uid="{00000000-0005-0000-0000-0000A3160000}"/>
    <cellStyle name="Comma 2 4 4 3" xfId="3440" xr:uid="{00000000-0005-0000-0000-0000A4160000}"/>
    <cellStyle name="Comma 2 4 4 3 2" xfId="3441" xr:uid="{00000000-0005-0000-0000-0000A5160000}"/>
    <cellStyle name="Comma 2 4 4 3 3" xfId="3442" xr:uid="{00000000-0005-0000-0000-0000A6160000}"/>
    <cellStyle name="Comma 2 4 5" xfId="3443" xr:uid="{00000000-0005-0000-0000-0000A7160000}"/>
    <cellStyle name="Comma 2 4 5 2" xfId="3444" xr:uid="{00000000-0005-0000-0000-0000A8160000}"/>
    <cellStyle name="Comma 2 4 5 3" xfId="3445" xr:uid="{00000000-0005-0000-0000-0000A9160000}"/>
    <cellStyle name="Comma 2 4 6" xfId="3446" xr:uid="{00000000-0005-0000-0000-0000AA160000}"/>
    <cellStyle name="Comma 2 4 6 2" xfId="3447" xr:uid="{00000000-0005-0000-0000-0000AB160000}"/>
    <cellStyle name="Comma 2 4 6 3" xfId="3448" xr:uid="{00000000-0005-0000-0000-0000AC160000}"/>
    <cellStyle name="Comma 2 4 7" xfId="3449" xr:uid="{00000000-0005-0000-0000-0000AD160000}"/>
    <cellStyle name="Comma 2 4 7 2" xfId="3450" xr:uid="{00000000-0005-0000-0000-0000AE160000}"/>
    <cellStyle name="Comma 2 4 7 3" xfId="3451" xr:uid="{00000000-0005-0000-0000-0000AF160000}"/>
    <cellStyle name="Comma 2 4 8" xfId="3452" xr:uid="{00000000-0005-0000-0000-0000B0160000}"/>
    <cellStyle name="Comma 2 4 9" xfId="3453" xr:uid="{00000000-0005-0000-0000-0000B1160000}"/>
    <cellStyle name="Comma 2 4 9 2" xfId="3454" xr:uid="{00000000-0005-0000-0000-0000B2160000}"/>
    <cellStyle name="Comma 2 4 9 3" xfId="3455" xr:uid="{00000000-0005-0000-0000-0000B3160000}"/>
    <cellStyle name="Comma 2 5" xfId="3456" xr:uid="{00000000-0005-0000-0000-0000B4160000}"/>
    <cellStyle name="Comma 2 5 10" xfId="3457" xr:uid="{00000000-0005-0000-0000-0000B5160000}"/>
    <cellStyle name="Comma 2 5 11" xfId="3458" xr:uid="{00000000-0005-0000-0000-0000B6160000}"/>
    <cellStyle name="Comma 2 5 12" xfId="3459" xr:uid="{00000000-0005-0000-0000-0000B7160000}"/>
    <cellStyle name="Comma 2 5 2" xfId="3460" xr:uid="{00000000-0005-0000-0000-0000B8160000}"/>
    <cellStyle name="Comma 2 5 2 10" xfId="3461" xr:uid="{00000000-0005-0000-0000-0000B9160000}"/>
    <cellStyle name="Comma 2 5 2 11" xfId="3462" xr:uid="{00000000-0005-0000-0000-0000BA160000}"/>
    <cellStyle name="Comma 2 5 2 2" xfId="3463" xr:uid="{00000000-0005-0000-0000-0000BB160000}"/>
    <cellStyle name="Comma 2 5 2 2 2" xfId="26412" xr:uid="{00000000-0005-0000-0000-0000BC160000}"/>
    <cellStyle name="Comma 2 5 2 3" xfId="3464" xr:uid="{00000000-0005-0000-0000-0000BD160000}"/>
    <cellStyle name="Comma 2 5 2 3 2" xfId="26413" xr:uid="{00000000-0005-0000-0000-0000BE160000}"/>
    <cellStyle name="Comma 2 5 2 4" xfId="3465" xr:uid="{00000000-0005-0000-0000-0000BF160000}"/>
    <cellStyle name="Comma 2 5 2 5" xfId="3466" xr:uid="{00000000-0005-0000-0000-0000C0160000}"/>
    <cellStyle name="Comma 2 5 2 6" xfId="3467" xr:uid="{00000000-0005-0000-0000-0000C1160000}"/>
    <cellStyle name="Comma 2 5 2 7" xfId="3468" xr:uid="{00000000-0005-0000-0000-0000C2160000}"/>
    <cellStyle name="Comma 2 5 2 8" xfId="3469" xr:uid="{00000000-0005-0000-0000-0000C3160000}"/>
    <cellStyle name="Comma 2 5 2 8 2" xfId="3470" xr:uid="{00000000-0005-0000-0000-0000C4160000}"/>
    <cellStyle name="Comma 2 5 2 8 2 2" xfId="3471" xr:uid="{00000000-0005-0000-0000-0000C5160000}"/>
    <cellStyle name="Comma 2 5 2 8 3" xfId="3472" xr:uid="{00000000-0005-0000-0000-0000C6160000}"/>
    <cellStyle name="Comma 2 5 2 8 3 2" xfId="3473" xr:uid="{00000000-0005-0000-0000-0000C7160000}"/>
    <cellStyle name="Comma 2 5 2 8 3 3" xfId="3474" xr:uid="{00000000-0005-0000-0000-0000C8160000}"/>
    <cellStyle name="Comma 2 5 2 8 3 4" xfId="3475" xr:uid="{00000000-0005-0000-0000-0000C9160000}"/>
    <cellStyle name="Comma 2 5 2 8 4" xfId="3476" xr:uid="{00000000-0005-0000-0000-0000CA160000}"/>
    <cellStyle name="Comma 2 5 2 8 5" xfId="3477" xr:uid="{00000000-0005-0000-0000-0000CB160000}"/>
    <cellStyle name="Comma 2 5 2 9" xfId="3478" xr:uid="{00000000-0005-0000-0000-0000CC160000}"/>
    <cellStyle name="Comma 2 5 3" xfId="3479" xr:uid="{00000000-0005-0000-0000-0000CD160000}"/>
    <cellStyle name="Comma 2 5 3 2" xfId="3480" xr:uid="{00000000-0005-0000-0000-0000CE160000}"/>
    <cellStyle name="Comma 2 5 3 2 2" xfId="3481" xr:uid="{00000000-0005-0000-0000-0000CF160000}"/>
    <cellStyle name="Comma 2 5 3 2 3" xfId="3482" xr:uid="{00000000-0005-0000-0000-0000D0160000}"/>
    <cellStyle name="Comma 2 5 3 2 4" xfId="3483" xr:uid="{00000000-0005-0000-0000-0000D1160000}"/>
    <cellStyle name="Comma 2 5 3 2 5" xfId="3484" xr:uid="{00000000-0005-0000-0000-0000D2160000}"/>
    <cellStyle name="Comma 2 5 3 3" xfId="3485" xr:uid="{00000000-0005-0000-0000-0000D3160000}"/>
    <cellStyle name="Comma 2 5 3 3 2" xfId="3486" xr:uid="{00000000-0005-0000-0000-0000D4160000}"/>
    <cellStyle name="Comma 2 5 3 3 3" xfId="3487" xr:uid="{00000000-0005-0000-0000-0000D5160000}"/>
    <cellStyle name="Comma 2 5 4" xfId="3488" xr:uid="{00000000-0005-0000-0000-0000D6160000}"/>
    <cellStyle name="Comma 2 5 4 2" xfId="3489" xr:uid="{00000000-0005-0000-0000-0000D7160000}"/>
    <cellStyle name="Comma 2 5 4 3" xfId="3490" xr:uid="{00000000-0005-0000-0000-0000D8160000}"/>
    <cellStyle name="Comma 2 5 5" xfId="3491" xr:uid="{00000000-0005-0000-0000-0000D9160000}"/>
    <cellStyle name="Comma 2 5 5 2" xfId="3492" xr:uid="{00000000-0005-0000-0000-0000DA160000}"/>
    <cellStyle name="Comma 2 5 5 3" xfId="3493" xr:uid="{00000000-0005-0000-0000-0000DB160000}"/>
    <cellStyle name="Comma 2 5 6" xfId="3494" xr:uid="{00000000-0005-0000-0000-0000DC160000}"/>
    <cellStyle name="Comma 2 5 6 2" xfId="3495" xr:uid="{00000000-0005-0000-0000-0000DD160000}"/>
    <cellStyle name="Comma 2 5 6 3" xfId="3496" xr:uid="{00000000-0005-0000-0000-0000DE160000}"/>
    <cellStyle name="Comma 2 5 7" xfId="3497" xr:uid="{00000000-0005-0000-0000-0000DF160000}"/>
    <cellStyle name="Comma 2 5 7 2" xfId="3498" xr:uid="{00000000-0005-0000-0000-0000E0160000}"/>
    <cellStyle name="Comma 2 5 7 3" xfId="3499" xr:uid="{00000000-0005-0000-0000-0000E1160000}"/>
    <cellStyle name="Comma 2 5 8" xfId="3500" xr:uid="{00000000-0005-0000-0000-0000E2160000}"/>
    <cellStyle name="Comma 2 5 9" xfId="3501" xr:uid="{00000000-0005-0000-0000-0000E3160000}"/>
    <cellStyle name="Comma 2 5 9 2" xfId="3502" xr:uid="{00000000-0005-0000-0000-0000E4160000}"/>
    <cellStyle name="Comma 2 5 9 3" xfId="3503" xr:uid="{00000000-0005-0000-0000-0000E5160000}"/>
    <cellStyle name="Comma 2 6" xfId="3504" xr:uid="{00000000-0005-0000-0000-0000E6160000}"/>
    <cellStyle name="Comma 2 6 2" xfId="3505" xr:uid="{00000000-0005-0000-0000-0000E7160000}"/>
    <cellStyle name="Comma 2 6 2 2" xfId="3506" xr:uid="{00000000-0005-0000-0000-0000E8160000}"/>
    <cellStyle name="Comma 2 6 2 2 2" xfId="3507" xr:uid="{00000000-0005-0000-0000-0000E9160000}"/>
    <cellStyle name="Comma 2 6 2 2 2 2" xfId="3508" xr:uid="{00000000-0005-0000-0000-0000EA160000}"/>
    <cellStyle name="Comma 2 6 2 2 3" xfId="3509" xr:uid="{00000000-0005-0000-0000-0000EB160000}"/>
    <cellStyle name="Comma 2 6 2 2 3 2" xfId="3510" xr:uid="{00000000-0005-0000-0000-0000EC160000}"/>
    <cellStyle name="Comma 2 6 2 2 3 3" xfId="3511" xr:uid="{00000000-0005-0000-0000-0000ED160000}"/>
    <cellStyle name="Comma 2 6 2 2 3 4" xfId="3512" xr:uid="{00000000-0005-0000-0000-0000EE160000}"/>
    <cellStyle name="Comma 2 6 2 2 4" xfId="3513" xr:uid="{00000000-0005-0000-0000-0000EF160000}"/>
    <cellStyle name="Comma 2 6 2 2 5" xfId="3514" xr:uid="{00000000-0005-0000-0000-0000F0160000}"/>
    <cellStyle name="Comma 2 6 2 3" xfId="3515" xr:uid="{00000000-0005-0000-0000-0000F1160000}"/>
    <cellStyle name="Comma 2 6 2 4" xfId="3516" xr:uid="{00000000-0005-0000-0000-0000F2160000}"/>
    <cellStyle name="Comma 2 6 2 5" xfId="3517" xr:uid="{00000000-0005-0000-0000-0000F3160000}"/>
    <cellStyle name="Comma 2 6 3" xfId="3518" xr:uid="{00000000-0005-0000-0000-0000F4160000}"/>
    <cellStyle name="Comma 2 6 3 2" xfId="3519" xr:uid="{00000000-0005-0000-0000-0000F5160000}"/>
    <cellStyle name="Comma 2 6 3 3" xfId="3520" xr:uid="{00000000-0005-0000-0000-0000F6160000}"/>
    <cellStyle name="Comma 2 6 4" xfId="3521" xr:uid="{00000000-0005-0000-0000-0000F7160000}"/>
    <cellStyle name="Comma 2 6 5" xfId="3522" xr:uid="{00000000-0005-0000-0000-0000F8160000}"/>
    <cellStyle name="Comma 2 6 6" xfId="3523" xr:uid="{00000000-0005-0000-0000-0000F9160000}"/>
    <cellStyle name="Comma 2 7" xfId="3524" xr:uid="{00000000-0005-0000-0000-0000FA160000}"/>
    <cellStyle name="Comma 2 7 10" xfId="3525" xr:uid="{00000000-0005-0000-0000-0000FB160000}"/>
    <cellStyle name="Comma 2 7 10 2" xfId="3526" xr:uid="{00000000-0005-0000-0000-0000FC160000}"/>
    <cellStyle name="Comma 2 7 11" xfId="3527" xr:uid="{00000000-0005-0000-0000-0000FD160000}"/>
    <cellStyle name="Comma 2 7 11 2" xfId="3528" xr:uid="{00000000-0005-0000-0000-0000FE160000}"/>
    <cellStyle name="Comma 2 7 12" xfId="3529" xr:uid="{00000000-0005-0000-0000-0000FF160000}"/>
    <cellStyle name="Comma 2 7 13" xfId="3530" xr:uid="{00000000-0005-0000-0000-000000170000}"/>
    <cellStyle name="Comma 2 7 13 2" xfId="3531" xr:uid="{00000000-0005-0000-0000-000001170000}"/>
    <cellStyle name="Comma 2 7 13 3" xfId="3532" xr:uid="{00000000-0005-0000-0000-000002170000}"/>
    <cellStyle name="Comma 2 7 14" xfId="3533" xr:uid="{00000000-0005-0000-0000-000003170000}"/>
    <cellStyle name="Comma 2 7 15" xfId="3534" xr:uid="{00000000-0005-0000-0000-000004170000}"/>
    <cellStyle name="Comma 2 7 2" xfId="3535" xr:uid="{00000000-0005-0000-0000-000005170000}"/>
    <cellStyle name="Comma 2 7 2 10" xfId="3536" xr:uid="{00000000-0005-0000-0000-000006170000}"/>
    <cellStyle name="Comma 2 7 2 11" xfId="3537" xr:uid="{00000000-0005-0000-0000-000007170000}"/>
    <cellStyle name="Comma 2 7 2 2" xfId="3538" xr:uid="{00000000-0005-0000-0000-000008170000}"/>
    <cellStyle name="Comma 2 7 2 2 10" xfId="3539" xr:uid="{00000000-0005-0000-0000-000009170000}"/>
    <cellStyle name="Comma 2 7 2 2 10 2" xfId="3540" xr:uid="{00000000-0005-0000-0000-00000A170000}"/>
    <cellStyle name="Comma 2 7 2 2 10 3" xfId="3541" xr:uid="{00000000-0005-0000-0000-00000B170000}"/>
    <cellStyle name="Comma 2 7 2 2 10 4" xfId="3542" xr:uid="{00000000-0005-0000-0000-00000C170000}"/>
    <cellStyle name="Comma 2 7 2 2 11" xfId="3543" xr:uid="{00000000-0005-0000-0000-00000D170000}"/>
    <cellStyle name="Comma 2 7 2 2 12" xfId="3544" xr:uid="{00000000-0005-0000-0000-00000E170000}"/>
    <cellStyle name="Comma 2 7 2 2 13" xfId="3545" xr:uid="{00000000-0005-0000-0000-00000F170000}"/>
    <cellStyle name="Comma 2 7 2 2 2" xfId="3546" xr:uid="{00000000-0005-0000-0000-000010170000}"/>
    <cellStyle name="Comma 2 7 2 2 2 2" xfId="3547" xr:uid="{00000000-0005-0000-0000-000011170000}"/>
    <cellStyle name="Comma 2 7 2 2 2 2 2" xfId="3548" xr:uid="{00000000-0005-0000-0000-000012170000}"/>
    <cellStyle name="Comma 2 7 2 2 2 3" xfId="3549" xr:uid="{00000000-0005-0000-0000-000013170000}"/>
    <cellStyle name="Comma 2 7 2 2 2 3 2" xfId="3550" xr:uid="{00000000-0005-0000-0000-000014170000}"/>
    <cellStyle name="Comma 2 7 2 2 2 4" xfId="3551" xr:uid="{00000000-0005-0000-0000-000015170000}"/>
    <cellStyle name="Comma 2 7 2 2 2 5" xfId="3552" xr:uid="{00000000-0005-0000-0000-000016170000}"/>
    <cellStyle name="Comma 2 7 2 2 3" xfId="3553" xr:uid="{00000000-0005-0000-0000-000017170000}"/>
    <cellStyle name="Comma 2 7 2 2 3 2" xfId="3554" xr:uid="{00000000-0005-0000-0000-000018170000}"/>
    <cellStyle name="Comma 2 7 2 2 3 2 2" xfId="3555" xr:uid="{00000000-0005-0000-0000-000019170000}"/>
    <cellStyle name="Comma 2 7 2 2 3 3" xfId="3556" xr:uid="{00000000-0005-0000-0000-00001A170000}"/>
    <cellStyle name="Comma 2 7 2 2 3 3 2" xfId="3557" xr:uid="{00000000-0005-0000-0000-00001B170000}"/>
    <cellStyle name="Comma 2 7 2 2 3 4" xfId="3558" xr:uid="{00000000-0005-0000-0000-00001C170000}"/>
    <cellStyle name="Comma 2 7 2 2 3 5" xfId="3559" xr:uid="{00000000-0005-0000-0000-00001D170000}"/>
    <cellStyle name="Comma 2 7 2 2 4" xfId="3560" xr:uid="{00000000-0005-0000-0000-00001E170000}"/>
    <cellStyle name="Comma 2 7 2 2 4 2" xfId="3561" xr:uid="{00000000-0005-0000-0000-00001F170000}"/>
    <cellStyle name="Comma 2 7 2 2 4 2 2" xfId="3562" xr:uid="{00000000-0005-0000-0000-000020170000}"/>
    <cellStyle name="Comma 2 7 2 2 4 3" xfId="3563" xr:uid="{00000000-0005-0000-0000-000021170000}"/>
    <cellStyle name="Comma 2 7 2 2 4 3 2" xfId="3564" xr:uid="{00000000-0005-0000-0000-000022170000}"/>
    <cellStyle name="Comma 2 7 2 2 4 4" xfId="3565" xr:uid="{00000000-0005-0000-0000-000023170000}"/>
    <cellStyle name="Comma 2 7 2 2 4 5" xfId="3566" xr:uid="{00000000-0005-0000-0000-000024170000}"/>
    <cellStyle name="Comma 2 7 2 2 5" xfId="3567" xr:uid="{00000000-0005-0000-0000-000025170000}"/>
    <cellStyle name="Comma 2 7 2 2 5 2" xfId="3568" xr:uid="{00000000-0005-0000-0000-000026170000}"/>
    <cellStyle name="Comma 2 7 2 2 6" xfId="3569" xr:uid="{00000000-0005-0000-0000-000027170000}"/>
    <cellStyle name="Comma 2 7 2 2 6 2" xfId="3570" xr:uid="{00000000-0005-0000-0000-000028170000}"/>
    <cellStyle name="Comma 2 7 2 2 7" xfId="3571" xr:uid="{00000000-0005-0000-0000-000029170000}"/>
    <cellStyle name="Comma 2 7 2 2 8" xfId="3572" xr:uid="{00000000-0005-0000-0000-00002A170000}"/>
    <cellStyle name="Comma 2 7 2 2 9" xfId="3573" xr:uid="{00000000-0005-0000-0000-00002B170000}"/>
    <cellStyle name="Comma 2 7 2 2 9 2" xfId="3574" xr:uid="{00000000-0005-0000-0000-00002C170000}"/>
    <cellStyle name="Comma 2 7 2 2 9 3" xfId="3575" xr:uid="{00000000-0005-0000-0000-00002D170000}"/>
    <cellStyle name="Comma 2 7 2 3" xfId="3576" xr:uid="{00000000-0005-0000-0000-00002E170000}"/>
    <cellStyle name="Comma 2 7 2 3 2" xfId="3577" xr:uid="{00000000-0005-0000-0000-00002F170000}"/>
    <cellStyle name="Comma 2 7 2 3 2 2" xfId="3578" xr:uid="{00000000-0005-0000-0000-000030170000}"/>
    <cellStyle name="Comma 2 7 2 3 3" xfId="3579" xr:uid="{00000000-0005-0000-0000-000031170000}"/>
    <cellStyle name="Comma 2 7 2 3 3 2" xfId="3580" xr:uid="{00000000-0005-0000-0000-000032170000}"/>
    <cellStyle name="Comma 2 7 2 3 4" xfId="3581" xr:uid="{00000000-0005-0000-0000-000033170000}"/>
    <cellStyle name="Comma 2 7 2 4" xfId="3582" xr:uid="{00000000-0005-0000-0000-000034170000}"/>
    <cellStyle name="Comma 2 7 2 4 2" xfId="3583" xr:uid="{00000000-0005-0000-0000-000035170000}"/>
    <cellStyle name="Comma 2 7 2 4 2 2" xfId="3584" xr:uid="{00000000-0005-0000-0000-000036170000}"/>
    <cellStyle name="Comma 2 7 2 4 3" xfId="3585" xr:uid="{00000000-0005-0000-0000-000037170000}"/>
    <cellStyle name="Comma 2 7 2 4 3 2" xfId="3586" xr:uid="{00000000-0005-0000-0000-000038170000}"/>
    <cellStyle name="Comma 2 7 2 4 4" xfId="3587" xr:uid="{00000000-0005-0000-0000-000039170000}"/>
    <cellStyle name="Comma 2 7 2 5" xfId="3588" xr:uid="{00000000-0005-0000-0000-00003A170000}"/>
    <cellStyle name="Comma 2 7 2 5 2" xfId="3589" xr:uid="{00000000-0005-0000-0000-00003B170000}"/>
    <cellStyle name="Comma 2 7 2 5 2 2" xfId="3590" xr:uid="{00000000-0005-0000-0000-00003C170000}"/>
    <cellStyle name="Comma 2 7 2 5 3" xfId="3591" xr:uid="{00000000-0005-0000-0000-00003D170000}"/>
    <cellStyle name="Comma 2 7 2 5 3 2" xfId="3592" xr:uid="{00000000-0005-0000-0000-00003E170000}"/>
    <cellStyle name="Comma 2 7 2 5 4" xfId="3593" xr:uid="{00000000-0005-0000-0000-00003F170000}"/>
    <cellStyle name="Comma 2 7 2 6" xfId="3594" xr:uid="{00000000-0005-0000-0000-000040170000}"/>
    <cellStyle name="Comma 2 7 2 6 2" xfId="3595" xr:uid="{00000000-0005-0000-0000-000041170000}"/>
    <cellStyle name="Comma 2 7 2 7" xfId="3596" xr:uid="{00000000-0005-0000-0000-000042170000}"/>
    <cellStyle name="Comma 2 7 2 7 2" xfId="3597" xr:uid="{00000000-0005-0000-0000-000043170000}"/>
    <cellStyle name="Comma 2 7 2 8" xfId="3598" xr:uid="{00000000-0005-0000-0000-000044170000}"/>
    <cellStyle name="Comma 2 7 2 8 2" xfId="3599" xr:uid="{00000000-0005-0000-0000-000045170000}"/>
    <cellStyle name="Comma 2 7 2 9" xfId="3600" xr:uid="{00000000-0005-0000-0000-000046170000}"/>
    <cellStyle name="Comma 2 7 3" xfId="3601" xr:uid="{00000000-0005-0000-0000-000047170000}"/>
    <cellStyle name="Comma 2 7 3 10" xfId="3602" xr:uid="{00000000-0005-0000-0000-000048170000}"/>
    <cellStyle name="Comma 2 7 3 10 2" xfId="3603" xr:uid="{00000000-0005-0000-0000-000049170000}"/>
    <cellStyle name="Comma 2 7 3 10 3" xfId="3604" xr:uid="{00000000-0005-0000-0000-00004A170000}"/>
    <cellStyle name="Comma 2 7 3 11" xfId="3605" xr:uid="{00000000-0005-0000-0000-00004B170000}"/>
    <cellStyle name="Comma 2 7 3 12" xfId="3606" xr:uid="{00000000-0005-0000-0000-00004C170000}"/>
    <cellStyle name="Comma 2 7 3 2" xfId="3607" xr:uid="{00000000-0005-0000-0000-00004D170000}"/>
    <cellStyle name="Comma 2 7 3 2 2" xfId="3608" xr:uid="{00000000-0005-0000-0000-00004E170000}"/>
    <cellStyle name="Comma 2 7 3 2 2 2" xfId="3609" xr:uid="{00000000-0005-0000-0000-00004F170000}"/>
    <cellStyle name="Comma 2 7 3 2 3" xfId="3610" xr:uid="{00000000-0005-0000-0000-000050170000}"/>
    <cellStyle name="Comma 2 7 3 2 3 2" xfId="3611" xr:uid="{00000000-0005-0000-0000-000051170000}"/>
    <cellStyle name="Comma 2 7 3 2 4" xfId="3612" xr:uid="{00000000-0005-0000-0000-000052170000}"/>
    <cellStyle name="Comma 2 7 3 2 5" xfId="3613" xr:uid="{00000000-0005-0000-0000-000053170000}"/>
    <cellStyle name="Comma 2 7 3 2 6" xfId="3614" xr:uid="{00000000-0005-0000-0000-000054170000}"/>
    <cellStyle name="Comma 2 7 3 2 6 2" xfId="3615" xr:uid="{00000000-0005-0000-0000-000055170000}"/>
    <cellStyle name="Comma 2 7 3 2 6 3" xfId="3616" xr:uid="{00000000-0005-0000-0000-000056170000}"/>
    <cellStyle name="Comma 2 7 3 3" xfId="3617" xr:uid="{00000000-0005-0000-0000-000057170000}"/>
    <cellStyle name="Comma 2 7 3 3 2" xfId="3618" xr:uid="{00000000-0005-0000-0000-000058170000}"/>
    <cellStyle name="Comma 2 7 3 3 2 2" xfId="3619" xr:uid="{00000000-0005-0000-0000-000059170000}"/>
    <cellStyle name="Comma 2 7 3 3 3" xfId="3620" xr:uid="{00000000-0005-0000-0000-00005A170000}"/>
    <cellStyle name="Comma 2 7 3 3 3 2" xfId="3621" xr:uid="{00000000-0005-0000-0000-00005B170000}"/>
    <cellStyle name="Comma 2 7 3 3 4" xfId="3622" xr:uid="{00000000-0005-0000-0000-00005C170000}"/>
    <cellStyle name="Comma 2 7 3 4" xfId="3623" xr:uid="{00000000-0005-0000-0000-00005D170000}"/>
    <cellStyle name="Comma 2 7 3 4 2" xfId="3624" xr:uid="{00000000-0005-0000-0000-00005E170000}"/>
    <cellStyle name="Comma 2 7 3 4 2 2" xfId="3625" xr:uid="{00000000-0005-0000-0000-00005F170000}"/>
    <cellStyle name="Comma 2 7 3 4 3" xfId="3626" xr:uid="{00000000-0005-0000-0000-000060170000}"/>
    <cellStyle name="Comma 2 7 3 4 3 2" xfId="3627" xr:uid="{00000000-0005-0000-0000-000061170000}"/>
    <cellStyle name="Comma 2 7 3 4 4" xfId="3628" xr:uid="{00000000-0005-0000-0000-000062170000}"/>
    <cellStyle name="Comma 2 7 3 5" xfId="3629" xr:uid="{00000000-0005-0000-0000-000063170000}"/>
    <cellStyle name="Comma 2 7 3 5 2" xfId="3630" xr:uid="{00000000-0005-0000-0000-000064170000}"/>
    <cellStyle name="Comma 2 7 3 6" xfId="3631" xr:uid="{00000000-0005-0000-0000-000065170000}"/>
    <cellStyle name="Comma 2 7 3 6 2" xfId="3632" xr:uid="{00000000-0005-0000-0000-000066170000}"/>
    <cellStyle name="Comma 2 7 3 7" xfId="3633" xr:uid="{00000000-0005-0000-0000-000067170000}"/>
    <cellStyle name="Comma 2 7 3 7 2" xfId="3634" xr:uid="{00000000-0005-0000-0000-000068170000}"/>
    <cellStyle name="Comma 2 7 3 8" xfId="3635" xr:uid="{00000000-0005-0000-0000-000069170000}"/>
    <cellStyle name="Comma 2 7 3 9" xfId="3636" xr:uid="{00000000-0005-0000-0000-00006A170000}"/>
    <cellStyle name="Comma 2 7 4" xfId="3637" xr:uid="{00000000-0005-0000-0000-00006B170000}"/>
    <cellStyle name="Comma 2 7 4 10" xfId="3638" xr:uid="{00000000-0005-0000-0000-00006C170000}"/>
    <cellStyle name="Comma 2 7 4 11" xfId="3639" xr:uid="{00000000-0005-0000-0000-00006D170000}"/>
    <cellStyle name="Comma 2 7 4 11 2" xfId="3640" xr:uid="{00000000-0005-0000-0000-00006E170000}"/>
    <cellStyle name="Comma 2 7 4 11 3" xfId="3641" xr:uid="{00000000-0005-0000-0000-00006F170000}"/>
    <cellStyle name="Comma 2 7 4 2" xfId="3642" xr:uid="{00000000-0005-0000-0000-000070170000}"/>
    <cellStyle name="Comma 2 7 4 2 2" xfId="3643" xr:uid="{00000000-0005-0000-0000-000071170000}"/>
    <cellStyle name="Comma 2 7 4 2 2 2" xfId="3644" xr:uid="{00000000-0005-0000-0000-000072170000}"/>
    <cellStyle name="Comma 2 7 4 2 3" xfId="3645" xr:uid="{00000000-0005-0000-0000-000073170000}"/>
    <cellStyle name="Comma 2 7 4 2 3 2" xfId="3646" xr:uid="{00000000-0005-0000-0000-000074170000}"/>
    <cellStyle name="Comma 2 7 4 2 4" xfId="3647" xr:uid="{00000000-0005-0000-0000-000075170000}"/>
    <cellStyle name="Comma 2 7 4 3" xfId="3648" xr:uid="{00000000-0005-0000-0000-000076170000}"/>
    <cellStyle name="Comma 2 7 4 3 2" xfId="3649" xr:uid="{00000000-0005-0000-0000-000077170000}"/>
    <cellStyle name="Comma 2 7 4 3 2 2" xfId="3650" xr:uid="{00000000-0005-0000-0000-000078170000}"/>
    <cellStyle name="Comma 2 7 4 3 3" xfId="3651" xr:uid="{00000000-0005-0000-0000-000079170000}"/>
    <cellStyle name="Comma 2 7 4 3 3 2" xfId="3652" xr:uid="{00000000-0005-0000-0000-00007A170000}"/>
    <cellStyle name="Comma 2 7 4 3 4" xfId="3653" xr:uid="{00000000-0005-0000-0000-00007B170000}"/>
    <cellStyle name="Comma 2 7 4 4" xfId="3654" xr:uid="{00000000-0005-0000-0000-00007C170000}"/>
    <cellStyle name="Comma 2 7 4 4 2" xfId="3655" xr:uid="{00000000-0005-0000-0000-00007D170000}"/>
    <cellStyle name="Comma 2 7 4 4 2 2" xfId="3656" xr:uid="{00000000-0005-0000-0000-00007E170000}"/>
    <cellStyle name="Comma 2 7 4 4 3" xfId="3657" xr:uid="{00000000-0005-0000-0000-00007F170000}"/>
    <cellStyle name="Comma 2 7 4 4 3 2" xfId="3658" xr:uid="{00000000-0005-0000-0000-000080170000}"/>
    <cellStyle name="Comma 2 7 4 4 4" xfId="3659" xr:uid="{00000000-0005-0000-0000-000081170000}"/>
    <cellStyle name="Comma 2 7 4 5" xfId="3660" xr:uid="{00000000-0005-0000-0000-000082170000}"/>
    <cellStyle name="Comma 2 7 4 5 2" xfId="3661" xr:uid="{00000000-0005-0000-0000-000083170000}"/>
    <cellStyle name="Comma 2 7 4 6" xfId="3662" xr:uid="{00000000-0005-0000-0000-000084170000}"/>
    <cellStyle name="Comma 2 7 4 6 2" xfId="3663" xr:uid="{00000000-0005-0000-0000-000085170000}"/>
    <cellStyle name="Comma 2 7 4 7" xfId="3664" xr:uid="{00000000-0005-0000-0000-000086170000}"/>
    <cellStyle name="Comma 2 7 4 7 2" xfId="3665" xr:uid="{00000000-0005-0000-0000-000087170000}"/>
    <cellStyle name="Comma 2 7 4 8" xfId="3666" xr:uid="{00000000-0005-0000-0000-000088170000}"/>
    <cellStyle name="Comma 2 7 4 9" xfId="3667" xr:uid="{00000000-0005-0000-0000-000089170000}"/>
    <cellStyle name="Comma 2 7 5" xfId="3668" xr:uid="{00000000-0005-0000-0000-00008A170000}"/>
    <cellStyle name="Comma 2 7 5 2" xfId="3669" xr:uid="{00000000-0005-0000-0000-00008B170000}"/>
    <cellStyle name="Comma 2 7 5 2 2" xfId="3670" xr:uid="{00000000-0005-0000-0000-00008C170000}"/>
    <cellStyle name="Comma 2 7 5 2 2 2" xfId="3671" xr:uid="{00000000-0005-0000-0000-00008D170000}"/>
    <cellStyle name="Comma 2 7 5 2 3" xfId="3672" xr:uid="{00000000-0005-0000-0000-00008E170000}"/>
    <cellStyle name="Comma 2 7 5 2 3 2" xfId="3673" xr:uid="{00000000-0005-0000-0000-00008F170000}"/>
    <cellStyle name="Comma 2 7 5 2 4" xfId="3674" xr:uid="{00000000-0005-0000-0000-000090170000}"/>
    <cellStyle name="Comma 2 7 5 3" xfId="3675" xr:uid="{00000000-0005-0000-0000-000091170000}"/>
    <cellStyle name="Comma 2 7 5 3 2" xfId="3676" xr:uid="{00000000-0005-0000-0000-000092170000}"/>
    <cellStyle name="Comma 2 7 5 3 2 2" xfId="3677" xr:uid="{00000000-0005-0000-0000-000093170000}"/>
    <cellStyle name="Comma 2 7 5 3 3" xfId="3678" xr:uid="{00000000-0005-0000-0000-000094170000}"/>
    <cellStyle name="Comma 2 7 5 3 3 2" xfId="3679" xr:uid="{00000000-0005-0000-0000-000095170000}"/>
    <cellStyle name="Comma 2 7 5 3 4" xfId="3680" xr:uid="{00000000-0005-0000-0000-000096170000}"/>
    <cellStyle name="Comma 2 7 5 4" xfId="3681" xr:uid="{00000000-0005-0000-0000-000097170000}"/>
    <cellStyle name="Comma 2 7 5 4 2" xfId="3682" xr:uid="{00000000-0005-0000-0000-000098170000}"/>
    <cellStyle name="Comma 2 7 5 4 2 2" xfId="3683" xr:uid="{00000000-0005-0000-0000-000099170000}"/>
    <cellStyle name="Comma 2 7 5 4 3" xfId="3684" xr:uid="{00000000-0005-0000-0000-00009A170000}"/>
    <cellStyle name="Comma 2 7 5 4 3 2" xfId="3685" xr:uid="{00000000-0005-0000-0000-00009B170000}"/>
    <cellStyle name="Comma 2 7 5 4 4" xfId="3686" xr:uid="{00000000-0005-0000-0000-00009C170000}"/>
    <cellStyle name="Comma 2 7 5 5" xfId="3687" xr:uid="{00000000-0005-0000-0000-00009D170000}"/>
    <cellStyle name="Comma 2 7 5 5 2" xfId="3688" xr:uid="{00000000-0005-0000-0000-00009E170000}"/>
    <cellStyle name="Comma 2 7 5 6" xfId="3689" xr:uid="{00000000-0005-0000-0000-00009F170000}"/>
    <cellStyle name="Comma 2 7 5 6 2" xfId="3690" xr:uid="{00000000-0005-0000-0000-0000A0170000}"/>
    <cellStyle name="Comma 2 7 5 7" xfId="3691" xr:uid="{00000000-0005-0000-0000-0000A1170000}"/>
    <cellStyle name="Comma 2 7 6" xfId="3692" xr:uid="{00000000-0005-0000-0000-0000A2170000}"/>
    <cellStyle name="Comma 2 7 6 2" xfId="3693" xr:uid="{00000000-0005-0000-0000-0000A3170000}"/>
    <cellStyle name="Comma 2 7 6 2 2" xfId="3694" xr:uid="{00000000-0005-0000-0000-0000A4170000}"/>
    <cellStyle name="Comma 2 7 6 3" xfId="3695" xr:uid="{00000000-0005-0000-0000-0000A5170000}"/>
    <cellStyle name="Comma 2 7 6 3 2" xfId="3696" xr:uid="{00000000-0005-0000-0000-0000A6170000}"/>
    <cellStyle name="Comma 2 7 6 4" xfId="3697" xr:uid="{00000000-0005-0000-0000-0000A7170000}"/>
    <cellStyle name="Comma 2 7 7" xfId="3698" xr:uid="{00000000-0005-0000-0000-0000A8170000}"/>
    <cellStyle name="Comma 2 7 7 2" xfId="3699" xr:uid="{00000000-0005-0000-0000-0000A9170000}"/>
    <cellStyle name="Comma 2 7 7 2 2" xfId="3700" xr:uid="{00000000-0005-0000-0000-0000AA170000}"/>
    <cellStyle name="Comma 2 7 7 3" xfId="3701" xr:uid="{00000000-0005-0000-0000-0000AB170000}"/>
    <cellStyle name="Comma 2 7 7 3 2" xfId="3702" xr:uid="{00000000-0005-0000-0000-0000AC170000}"/>
    <cellStyle name="Comma 2 7 7 4" xfId="3703" xr:uid="{00000000-0005-0000-0000-0000AD170000}"/>
    <cellStyle name="Comma 2 7 8" xfId="3704" xr:uid="{00000000-0005-0000-0000-0000AE170000}"/>
    <cellStyle name="Comma 2 7 8 2" xfId="3705" xr:uid="{00000000-0005-0000-0000-0000AF170000}"/>
    <cellStyle name="Comma 2 7 8 2 2" xfId="3706" xr:uid="{00000000-0005-0000-0000-0000B0170000}"/>
    <cellStyle name="Comma 2 7 8 3" xfId="3707" xr:uid="{00000000-0005-0000-0000-0000B1170000}"/>
    <cellStyle name="Comma 2 7 8 3 2" xfId="3708" xr:uid="{00000000-0005-0000-0000-0000B2170000}"/>
    <cellStyle name="Comma 2 7 8 4" xfId="3709" xr:uid="{00000000-0005-0000-0000-0000B3170000}"/>
    <cellStyle name="Comma 2 7 9" xfId="3710" xr:uid="{00000000-0005-0000-0000-0000B4170000}"/>
    <cellStyle name="Comma 2 8" xfId="3711" xr:uid="{00000000-0005-0000-0000-0000B5170000}"/>
    <cellStyle name="Comma 2 8 2" xfId="3712" xr:uid="{00000000-0005-0000-0000-0000B6170000}"/>
    <cellStyle name="Comma 2 8 2 2" xfId="3713" xr:uid="{00000000-0005-0000-0000-0000B7170000}"/>
    <cellStyle name="Comma 2 8 2 2 2" xfId="3714" xr:uid="{00000000-0005-0000-0000-0000B8170000}"/>
    <cellStyle name="Comma 2 8 2 2 3" xfId="3715" xr:uid="{00000000-0005-0000-0000-0000B9170000}"/>
    <cellStyle name="Comma 2 8 2 2 4" xfId="3716" xr:uid="{00000000-0005-0000-0000-0000BA170000}"/>
    <cellStyle name="Comma 2 8 2 2 5" xfId="3717" xr:uid="{00000000-0005-0000-0000-0000BB170000}"/>
    <cellStyle name="Comma 2 8 2 3" xfId="3718" xr:uid="{00000000-0005-0000-0000-0000BC170000}"/>
    <cellStyle name="Comma 2 8 2 3 2" xfId="3719" xr:uid="{00000000-0005-0000-0000-0000BD170000}"/>
    <cellStyle name="Comma 2 8 2 3 3" xfId="3720" xr:uid="{00000000-0005-0000-0000-0000BE170000}"/>
    <cellStyle name="Comma 2 8 3" xfId="3721" xr:uid="{00000000-0005-0000-0000-0000BF170000}"/>
    <cellStyle name="Comma 2 8 3 2" xfId="3722" xr:uid="{00000000-0005-0000-0000-0000C0170000}"/>
    <cellStyle name="Comma 2 8 3 3" xfId="3723" xr:uid="{00000000-0005-0000-0000-0000C1170000}"/>
    <cellStyle name="Comma 2 8 4" xfId="3724" xr:uid="{00000000-0005-0000-0000-0000C2170000}"/>
    <cellStyle name="Comma 2 8 4 2" xfId="3725" xr:uid="{00000000-0005-0000-0000-0000C3170000}"/>
    <cellStyle name="Comma 2 8 4 3" xfId="3726" xr:uid="{00000000-0005-0000-0000-0000C4170000}"/>
    <cellStyle name="Comma 2 8 4 3 2" xfId="3727" xr:uid="{00000000-0005-0000-0000-0000C5170000}"/>
    <cellStyle name="Comma 2 8 4 3 3" xfId="3728" xr:uid="{00000000-0005-0000-0000-0000C6170000}"/>
    <cellStyle name="Comma 2 8 5" xfId="3729" xr:uid="{00000000-0005-0000-0000-0000C7170000}"/>
    <cellStyle name="Comma 2 8 6" xfId="3730" xr:uid="{00000000-0005-0000-0000-0000C8170000}"/>
    <cellStyle name="Comma 2 9" xfId="3731" xr:uid="{00000000-0005-0000-0000-0000C9170000}"/>
    <cellStyle name="Comma 2 9 2" xfId="3732" xr:uid="{00000000-0005-0000-0000-0000CA170000}"/>
    <cellStyle name="Comma 2 9 2 2" xfId="3733" xr:uid="{00000000-0005-0000-0000-0000CB170000}"/>
    <cellStyle name="Comma 2 9 2 3" xfId="3734" xr:uid="{00000000-0005-0000-0000-0000CC170000}"/>
    <cellStyle name="Comma 2 9 2 4" xfId="3735" xr:uid="{00000000-0005-0000-0000-0000CD170000}"/>
    <cellStyle name="Comma 2 9 2 5" xfId="3736" xr:uid="{00000000-0005-0000-0000-0000CE170000}"/>
    <cellStyle name="Comma 2 9 2 6" xfId="3737" xr:uid="{00000000-0005-0000-0000-0000CF170000}"/>
    <cellStyle name="Comma 2 9 3" xfId="3738" xr:uid="{00000000-0005-0000-0000-0000D0170000}"/>
    <cellStyle name="Comma 2 9 3 2" xfId="3739" xr:uid="{00000000-0005-0000-0000-0000D1170000}"/>
    <cellStyle name="Comma 2 9 3 3" xfId="3740" xr:uid="{00000000-0005-0000-0000-0000D2170000}"/>
    <cellStyle name="Comma 2 9 4" xfId="3741" xr:uid="{00000000-0005-0000-0000-0000D3170000}"/>
    <cellStyle name="Comma 2 9 5" xfId="3742" xr:uid="{00000000-0005-0000-0000-0000D4170000}"/>
    <cellStyle name="Comma 2_CFC Changes Control log attached IPC No 09" xfId="3743" xr:uid="{00000000-0005-0000-0000-0000D5170000}"/>
    <cellStyle name="Comma 20" xfId="3744" xr:uid="{00000000-0005-0000-0000-0000D6170000}"/>
    <cellStyle name="Comma 20 2" xfId="3745" xr:uid="{00000000-0005-0000-0000-0000D7170000}"/>
    <cellStyle name="Comma 20 2 2" xfId="3746" xr:uid="{00000000-0005-0000-0000-0000D8170000}"/>
    <cellStyle name="Comma 20 2 2 2" xfId="3747" xr:uid="{00000000-0005-0000-0000-0000D9170000}"/>
    <cellStyle name="Comma 20 2 2 3" xfId="3748" xr:uid="{00000000-0005-0000-0000-0000DA170000}"/>
    <cellStyle name="Comma 20 2 2 4" xfId="3749" xr:uid="{00000000-0005-0000-0000-0000DB170000}"/>
    <cellStyle name="Comma 20 2 3" xfId="3750" xr:uid="{00000000-0005-0000-0000-0000DC170000}"/>
    <cellStyle name="Comma 20 2 3 2" xfId="3751" xr:uid="{00000000-0005-0000-0000-0000DD170000}"/>
    <cellStyle name="Comma 20 2 3 3" xfId="3752" xr:uid="{00000000-0005-0000-0000-0000DE170000}"/>
    <cellStyle name="Comma 20 2 3 4" xfId="3753" xr:uid="{00000000-0005-0000-0000-0000DF170000}"/>
    <cellStyle name="Comma 20 2 4" xfId="3754" xr:uid="{00000000-0005-0000-0000-0000E0170000}"/>
    <cellStyle name="Comma 20 3" xfId="3755" xr:uid="{00000000-0005-0000-0000-0000E1170000}"/>
    <cellStyle name="Comma 20 3 2" xfId="3756" xr:uid="{00000000-0005-0000-0000-0000E2170000}"/>
    <cellStyle name="Comma 20 3 3" xfId="3757" xr:uid="{00000000-0005-0000-0000-0000E3170000}"/>
    <cellStyle name="Comma 20 3 4" xfId="3758" xr:uid="{00000000-0005-0000-0000-0000E4170000}"/>
    <cellStyle name="Comma 20 3 5" xfId="3759" xr:uid="{00000000-0005-0000-0000-0000E5170000}"/>
    <cellStyle name="Comma 20 4" xfId="3760" xr:uid="{00000000-0005-0000-0000-0000E6170000}"/>
    <cellStyle name="Comma 20 4 2" xfId="3761" xr:uid="{00000000-0005-0000-0000-0000E7170000}"/>
    <cellStyle name="Comma 20 4 3" xfId="3762" xr:uid="{00000000-0005-0000-0000-0000E8170000}"/>
    <cellStyle name="Comma 20 5" xfId="26414" xr:uid="{00000000-0005-0000-0000-0000E9170000}"/>
    <cellStyle name="Comma 21" xfId="3763" xr:uid="{00000000-0005-0000-0000-0000EA170000}"/>
    <cellStyle name="Comma 21 2" xfId="3764" xr:uid="{00000000-0005-0000-0000-0000EB170000}"/>
    <cellStyle name="Comma 21 2 2" xfId="26415" xr:uid="{00000000-0005-0000-0000-0000EC170000}"/>
    <cellStyle name="Comma 21 3" xfId="3765" xr:uid="{00000000-0005-0000-0000-0000ED170000}"/>
    <cellStyle name="Comma 21 4" xfId="26416" xr:uid="{00000000-0005-0000-0000-0000EE170000}"/>
    <cellStyle name="Comma 21 5" xfId="26417" xr:uid="{00000000-0005-0000-0000-0000EF170000}"/>
    <cellStyle name="Comma 21 6" xfId="26418" xr:uid="{00000000-0005-0000-0000-0000F0170000}"/>
    <cellStyle name="Comma 22" xfId="3766" xr:uid="{00000000-0005-0000-0000-0000F1170000}"/>
    <cellStyle name="Comma 22 2" xfId="3767" xr:uid="{00000000-0005-0000-0000-0000F2170000}"/>
    <cellStyle name="Comma 22 2 2" xfId="3768" xr:uid="{00000000-0005-0000-0000-0000F3170000}"/>
    <cellStyle name="Comma 22 2 3" xfId="3769" xr:uid="{00000000-0005-0000-0000-0000F4170000}"/>
    <cellStyle name="Comma 22 3" xfId="3770" xr:uid="{00000000-0005-0000-0000-0000F5170000}"/>
    <cellStyle name="Comma 22 3 2" xfId="26419" xr:uid="{00000000-0005-0000-0000-0000F6170000}"/>
    <cellStyle name="Comma 22 4" xfId="3771" xr:uid="{00000000-0005-0000-0000-0000F7170000}"/>
    <cellStyle name="Comma 22 5" xfId="3772" xr:uid="{00000000-0005-0000-0000-0000F8170000}"/>
    <cellStyle name="Comma 22 6" xfId="3773" xr:uid="{00000000-0005-0000-0000-0000F9170000}"/>
    <cellStyle name="Comma 23" xfId="3774" xr:uid="{00000000-0005-0000-0000-0000FA170000}"/>
    <cellStyle name="Comma 23 2" xfId="3775" xr:uid="{00000000-0005-0000-0000-0000FB170000}"/>
    <cellStyle name="Comma 23 2 2" xfId="3776" xr:uid="{00000000-0005-0000-0000-0000FC170000}"/>
    <cellStyle name="Comma 23 2 3" xfId="3777" xr:uid="{00000000-0005-0000-0000-0000FD170000}"/>
    <cellStyle name="Comma 23 2 3 2" xfId="3778" xr:uid="{00000000-0005-0000-0000-0000FE170000}"/>
    <cellStyle name="Comma 23 2 3 3" xfId="3779" xr:uid="{00000000-0005-0000-0000-0000FF170000}"/>
    <cellStyle name="Comma 23 2 3 4" xfId="3780" xr:uid="{00000000-0005-0000-0000-000000180000}"/>
    <cellStyle name="Comma 23 2 4" xfId="3781" xr:uid="{00000000-0005-0000-0000-000001180000}"/>
    <cellStyle name="Comma 23 3" xfId="3782" xr:uid="{00000000-0005-0000-0000-000002180000}"/>
    <cellStyle name="Comma 23 3 2" xfId="3783" xr:uid="{00000000-0005-0000-0000-000003180000}"/>
    <cellStyle name="Comma 23 3 3" xfId="3784" xr:uid="{00000000-0005-0000-0000-000004180000}"/>
    <cellStyle name="Comma 23 4" xfId="3785" xr:uid="{00000000-0005-0000-0000-000005180000}"/>
    <cellStyle name="Comma 23 4 2" xfId="3786" xr:uid="{00000000-0005-0000-0000-000006180000}"/>
    <cellStyle name="Comma 23 4 3" xfId="26420" xr:uid="{00000000-0005-0000-0000-000007180000}"/>
    <cellStyle name="Comma 23 5" xfId="3787" xr:uid="{00000000-0005-0000-0000-000008180000}"/>
    <cellStyle name="Comma 23 5 2" xfId="3788" xr:uid="{00000000-0005-0000-0000-000009180000}"/>
    <cellStyle name="Comma 23 5 3" xfId="3789" xr:uid="{00000000-0005-0000-0000-00000A180000}"/>
    <cellStyle name="Comma 23 5 4" xfId="3790" xr:uid="{00000000-0005-0000-0000-00000B180000}"/>
    <cellStyle name="Comma 23 6" xfId="3791" xr:uid="{00000000-0005-0000-0000-00000C180000}"/>
    <cellStyle name="Comma 23 7" xfId="3792" xr:uid="{00000000-0005-0000-0000-00000D180000}"/>
    <cellStyle name="Comma 23 7 2" xfId="3793" xr:uid="{00000000-0005-0000-0000-00000E180000}"/>
    <cellStyle name="Comma 23 7 3" xfId="3794" xr:uid="{00000000-0005-0000-0000-00000F180000}"/>
    <cellStyle name="Comma 24" xfId="3795" xr:uid="{00000000-0005-0000-0000-000010180000}"/>
    <cellStyle name="Comma 24 2" xfId="3796" xr:uid="{00000000-0005-0000-0000-000011180000}"/>
    <cellStyle name="Comma 24 2 2" xfId="3797" xr:uid="{00000000-0005-0000-0000-000012180000}"/>
    <cellStyle name="Comma 24 2 2 2" xfId="3798" xr:uid="{00000000-0005-0000-0000-000013180000}"/>
    <cellStyle name="Comma 24 2 3" xfId="3799" xr:uid="{00000000-0005-0000-0000-000014180000}"/>
    <cellStyle name="Comma 24 2 3 2" xfId="3800" xr:uid="{00000000-0005-0000-0000-000015180000}"/>
    <cellStyle name="Comma 24 2 3 3" xfId="3801" xr:uid="{00000000-0005-0000-0000-000016180000}"/>
    <cellStyle name="Comma 24 2 3 4" xfId="3802" xr:uid="{00000000-0005-0000-0000-000017180000}"/>
    <cellStyle name="Comma 24 2 4" xfId="3803" xr:uid="{00000000-0005-0000-0000-000018180000}"/>
    <cellStyle name="Comma 24 3" xfId="3804" xr:uid="{00000000-0005-0000-0000-000019180000}"/>
    <cellStyle name="Comma 24 3 2" xfId="3805" xr:uid="{00000000-0005-0000-0000-00001A180000}"/>
    <cellStyle name="Comma 24 3 3" xfId="3806" xr:uid="{00000000-0005-0000-0000-00001B180000}"/>
    <cellStyle name="Comma 24 3 4" xfId="3807" xr:uid="{00000000-0005-0000-0000-00001C180000}"/>
    <cellStyle name="Comma 24 4" xfId="3808" xr:uid="{00000000-0005-0000-0000-00001D180000}"/>
    <cellStyle name="Comma 24 4 2" xfId="3809" xr:uid="{00000000-0005-0000-0000-00001E180000}"/>
    <cellStyle name="Comma 24 4 3" xfId="3810" xr:uid="{00000000-0005-0000-0000-00001F180000}"/>
    <cellStyle name="Comma 24 4 4" xfId="3811" xr:uid="{00000000-0005-0000-0000-000020180000}"/>
    <cellStyle name="Comma 24 5" xfId="3812" xr:uid="{00000000-0005-0000-0000-000021180000}"/>
    <cellStyle name="Comma 24 5 2" xfId="26421" xr:uid="{00000000-0005-0000-0000-000022180000}"/>
    <cellStyle name="Comma 24 6" xfId="3813" xr:uid="{00000000-0005-0000-0000-000023180000}"/>
    <cellStyle name="Comma 24 6 2" xfId="3814" xr:uid="{00000000-0005-0000-0000-000024180000}"/>
    <cellStyle name="Comma 24 6 3" xfId="3815" xr:uid="{00000000-0005-0000-0000-000025180000}"/>
    <cellStyle name="Comma 25" xfId="3816" xr:uid="{00000000-0005-0000-0000-000026180000}"/>
    <cellStyle name="Comma 25 2" xfId="3817" xr:uid="{00000000-0005-0000-0000-000027180000}"/>
    <cellStyle name="Comma 25 2 2" xfId="3818" xr:uid="{00000000-0005-0000-0000-000028180000}"/>
    <cellStyle name="Comma 25 2 3" xfId="3819" xr:uid="{00000000-0005-0000-0000-000029180000}"/>
    <cellStyle name="Comma 25 3" xfId="3820" xr:uid="{00000000-0005-0000-0000-00002A180000}"/>
    <cellStyle name="Comma 25 4" xfId="26422" xr:uid="{00000000-0005-0000-0000-00002B180000}"/>
    <cellStyle name="Comma 26" xfId="3821" xr:uid="{00000000-0005-0000-0000-00002C180000}"/>
    <cellStyle name="Comma 26 2" xfId="3822" xr:uid="{00000000-0005-0000-0000-00002D180000}"/>
    <cellStyle name="Comma 26 2 2" xfId="3823" xr:uid="{00000000-0005-0000-0000-00002E180000}"/>
    <cellStyle name="Comma 26 2 2 2" xfId="3824" xr:uid="{00000000-0005-0000-0000-00002F180000}"/>
    <cellStyle name="Comma 26 2 3" xfId="3825" xr:uid="{00000000-0005-0000-0000-000030180000}"/>
    <cellStyle name="Comma 26 2 3 2" xfId="3826" xr:uid="{00000000-0005-0000-0000-000031180000}"/>
    <cellStyle name="Comma 26 2 3 3" xfId="3827" xr:uid="{00000000-0005-0000-0000-000032180000}"/>
    <cellStyle name="Comma 26 2 3 4" xfId="3828" xr:uid="{00000000-0005-0000-0000-000033180000}"/>
    <cellStyle name="Comma 26 2 4" xfId="3829" xr:uid="{00000000-0005-0000-0000-000034180000}"/>
    <cellStyle name="Comma 26 3" xfId="3830" xr:uid="{00000000-0005-0000-0000-000035180000}"/>
    <cellStyle name="Comma 26 3 2" xfId="3831" xr:uid="{00000000-0005-0000-0000-000036180000}"/>
    <cellStyle name="Comma 26 3 3" xfId="3832" xr:uid="{00000000-0005-0000-0000-000037180000}"/>
    <cellStyle name="Comma 26 4" xfId="3833" xr:uid="{00000000-0005-0000-0000-000038180000}"/>
    <cellStyle name="Comma 26 4 2" xfId="3834" xr:uid="{00000000-0005-0000-0000-000039180000}"/>
    <cellStyle name="Comma 26 4 3" xfId="3835" xr:uid="{00000000-0005-0000-0000-00003A180000}"/>
    <cellStyle name="Comma 26 4 4" xfId="3836" xr:uid="{00000000-0005-0000-0000-00003B180000}"/>
    <cellStyle name="Comma 26 5" xfId="3837" xr:uid="{00000000-0005-0000-0000-00003C180000}"/>
    <cellStyle name="Comma 26 5 2" xfId="3838" xr:uid="{00000000-0005-0000-0000-00003D180000}"/>
    <cellStyle name="Comma 26 5 3" xfId="3839" xr:uid="{00000000-0005-0000-0000-00003E180000}"/>
    <cellStyle name="Comma 27" xfId="3840" xr:uid="{00000000-0005-0000-0000-00003F180000}"/>
    <cellStyle name="Comma 27 2" xfId="3841" xr:uid="{00000000-0005-0000-0000-000040180000}"/>
    <cellStyle name="Comma 27 3" xfId="3842" xr:uid="{00000000-0005-0000-0000-000041180000}"/>
    <cellStyle name="Comma 27 4" xfId="3843" xr:uid="{00000000-0005-0000-0000-000042180000}"/>
    <cellStyle name="Comma 28" xfId="3844" xr:uid="{00000000-0005-0000-0000-000043180000}"/>
    <cellStyle name="Comma 28 2" xfId="3845" xr:uid="{00000000-0005-0000-0000-000044180000}"/>
    <cellStyle name="Comma 28 2 2" xfId="3846" xr:uid="{00000000-0005-0000-0000-000045180000}"/>
    <cellStyle name="Comma 28 2 3" xfId="26423" xr:uid="{00000000-0005-0000-0000-000046180000}"/>
    <cellStyle name="Comma 28 2 4" xfId="26424" xr:uid="{00000000-0005-0000-0000-000047180000}"/>
    <cellStyle name="Comma 28 3" xfId="3847" xr:uid="{00000000-0005-0000-0000-000048180000}"/>
    <cellStyle name="Comma 29" xfId="3848" xr:uid="{00000000-0005-0000-0000-000049180000}"/>
    <cellStyle name="Comma 29 2" xfId="3849" xr:uid="{00000000-0005-0000-0000-00004A180000}"/>
    <cellStyle name="Comma 29 2 2" xfId="3850" xr:uid="{00000000-0005-0000-0000-00004B180000}"/>
    <cellStyle name="Comma 29 2 3" xfId="3851" xr:uid="{00000000-0005-0000-0000-00004C180000}"/>
    <cellStyle name="Comma 29 3" xfId="3852" xr:uid="{00000000-0005-0000-0000-00004D180000}"/>
    <cellStyle name="Comma 29 3 2" xfId="3853" xr:uid="{00000000-0005-0000-0000-00004E180000}"/>
    <cellStyle name="Comma 29 3 3" xfId="26425" xr:uid="{00000000-0005-0000-0000-00004F180000}"/>
    <cellStyle name="Comma 29 4" xfId="3854" xr:uid="{00000000-0005-0000-0000-000050180000}"/>
    <cellStyle name="Comma 29 5" xfId="3855" xr:uid="{00000000-0005-0000-0000-000051180000}"/>
    <cellStyle name="Comma 3" xfId="3856" xr:uid="{00000000-0005-0000-0000-000052180000}"/>
    <cellStyle name="Comma 3 10" xfId="3857" xr:uid="{00000000-0005-0000-0000-000053180000}"/>
    <cellStyle name="Comma 3 10 2" xfId="3858" xr:uid="{00000000-0005-0000-0000-000054180000}"/>
    <cellStyle name="Comma 3 10 2 2" xfId="3859" xr:uid="{00000000-0005-0000-0000-000055180000}"/>
    <cellStyle name="Comma 3 10 2 2 2" xfId="3860" xr:uid="{00000000-0005-0000-0000-000056180000}"/>
    <cellStyle name="Comma 3 10 2 2 3" xfId="3861" xr:uid="{00000000-0005-0000-0000-000057180000}"/>
    <cellStyle name="Comma 3 10 2 3" xfId="3862" xr:uid="{00000000-0005-0000-0000-000058180000}"/>
    <cellStyle name="Comma 3 10 2 4" xfId="3863" xr:uid="{00000000-0005-0000-0000-000059180000}"/>
    <cellStyle name="Comma 3 10 3" xfId="3864" xr:uid="{00000000-0005-0000-0000-00005A180000}"/>
    <cellStyle name="Comma 3 10 3 2" xfId="3865" xr:uid="{00000000-0005-0000-0000-00005B180000}"/>
    <cellStyle name="Comma 3 10 3 3" xfId="3866" xr:uid="{00000000-0005-0000-0000-00005C180000}"/>
    <cellStyle name="Comma 3 10 3 4" xfId="3867" xr:uid="{00000000-0005-0000-0000-00005D180000}"/>
    <cellStyle name="Comma 3 10 4" xfId="3868" xr:uid="{00000000-0005-0000-0000-00005E180000}"/>
    <cellStyle name="Comma 3 10 5" xfId="3869" xr:uid="{00000000-0005-0000-0000-00005F180000}"/>
    <cellStyle name="Comma 3 11" xfId="3870" xr:uid="{00000000-0005-0000-0000-000060180000}"/>
    <cellStyle name="Comma 3 11 2" xfId="3871" xr:uid="{00000000-0005-0000-0000-000061180000}"/>
    <cellStyle name="Comma 3 11 2 2" xfId="3872" xr:uid="{00000000-0005-0000-0000-000062180000}"/>
    <cellStyle name="Comma 3 11 2 2 2" xfId="3873" xr:uid="{00000000-0005-0000-0000-000063180000}"/>
    <cellStyle name="Comma 3 11 2 2 3" xfId="3874" xr:uid="{00000000-0005-0000-0000-000064180000}"/>
    <cellStyle name="Comma 3 11 2 3" xfId="3875" xr:uid="{00000000-0005-0000-0000-000065180000}"/>
    <cellStyle name="Comma 3 11 2 4" xfId="3876" xr:uid="{00000000-0005-0000-0000-000066180000}"/>
    <cellStyle name="Comma 3 11 2 5" xfId="3877" xr:uid="{00000000-0005-0000-0000-000067180000}"/>
    <cellStyle name="Comma 3 11 2 5 2" xfId="3878" xr:uid="{00000000-0005-0000-0000-000068180000}"/>
    <cellStyle name="Comma 3 11 2 5 3" xfId="3879" xr:uid="{00000000-0005-0000-0000-000069180000}"/>
    <cellStyle name="Comma 3 11 3" xfId="3880" xr:uid="{00000000-0005-0000-0000-00006A180000}"/>
    <cellStyle name="Comma 3 11 3 2" xfId="3881" xr:uid="{00000000-0005-0000-0000-00006B180000}"/>
    <cellStyle name="Comma 3 11 3 3" xfId="3882" xr:uid="{00000000-0005-0000-0000-00006C180000}"/>
    <cellStyle name="Comma 3 11 3 4" xfId="3883" xr:uid="{00000000-0005-0000-0000-00006D180000}"/>
    <cellStyle name="Comma 3 11 3 5" xfId="3884" xr:uid="{00000000-0005-0000-0000-00006E180000}"/>
    <cellStyle name="Comma 3 11 3 6" xfId="3885" xr:uid="{00000000-0005-0000-0000-00006F180000}"/>
    <cellStyle name="Comma 3 11 4" xfId="3886" xr:uid="{00000000-0005-0000-0000-000070180000}"/>
    <cellStyle name="Comma 3 11 4 2" xfId="3887" xr:uid="{00000000-0005-0000-0000-000071180000}"/>
    <cellStyle name="Comma 3 11 4 3" xfId="3888" xr:uid="{00000000-0005-0000-0000-000072180000}"/>
    <cellStyle name="Comma 3 11 5" xfId="3889" xr:uid="{00000000-0005-0000-0000-000073180000}"/>
    <cellStyle name="Comma 3 11 6" xfId="3890" xr:uid="{00000000-0005-0000-0000-000074180000}"/>
    <cellStyle name="Comma 3 12" xfId="3891" xr:uid="{00000000-0005-0000-0000-000075180000}"/>
    <cellStyle name="Comma 3 12 2" xfId="3892" xr:uid="{00000000-0005-0000-0000-000076180000}"/>
    <cellStyle name="Comma 3 12 2 2" xfId="3893" xr:uid="{00000000-0005-0000-0000-000077180000}"/>
    <cellStyle name="Comma 3 12 2 2 2" xfId="3894" xr:uid="{00000000-0005-0000-0000-000078180000}"/>
    <cellStyle name="Comma 3 12 2 2 3" xfId="3895" xr:uid="{00000000-0005-0000-0000-000079180000}"/>
    <cellStyle name="Comma 3 12 2 3" xfId="3896" xr:uid="{00000000-0005-0000-0000-00007A180000}"/>
    <cellStyle name="Comma 3 12 2 4" xfId="3897" xr:uid="{00000000-0005-0000-0000-00007B180000}"/>
    <cellStyle name="Comma 3 12 2 5" xfId="3898" xr:uid="{00000000-0005-0000-0000-00007C180000}"/>
    <cellStyle name="Comma 3 12 2 5 2" xfId="3899" xr:uid="{00000000-0005-0000-0000-00007D180000}"/>
    <cellStyle name="Comma 3 12 2 5 3" xfId="3900" xr:uid="{00000000-0005-0000-0000-00007E180000}"/>
    <cellStyle name="Comma 3 12 3" xfId="3901" xr:uid="{00000000-0005-0000-0000-00007F180000}"/>
    <cellStyle name="Comma 3 12 3 2" xfId="3902" xr:uid="{00000000-0005-0000-0000-000080180000}"/>
    <cellStyle name="Comma 3 12 3 3" xfId="3903" xr:uid="{00000000-0005-0000-0000-000081180000}"/>
    <cellStyle name="Comma 3 12 3 4" xfId="3904" xr:uid="{00000000-0005-0000-0000-000082180000}"/>
    <cellStyle name="Comma 3 12 3 5" xfId="3905" xr:uid="{00000000-0005-0000-0000-000083180000}"/>
    <cellStyle name="Comma 3 12 3 6" xfId="3906" xr:uid="{00000000-0005-0000-0000-000084180000}"/>
    <cellStyle name="Comma 3 12 4" xfId="3907" xr:uid="{00000000-0005-0000-0000-000085180000}"/>
    <cellStyle name="Comma 3 12 4 2" xfId="3908" xr:uid="{00000000-0005-0000-0000-000086180000}"/>
    <cellStyle name="Comma 3 12 4 3" xfId="3909" xr:uid="{00000000-0005-0000-0000-000087180000}"/>
    <cellStyle name="Comma 3 12 4 4" xfId="3910" xr:uid="{00000000-0005-0000-0000-000088180000}"/>
    <cellStyle name="Comma 3 12 5" xfId="3911" xr:uid="{00000000-0005-0000-0000-000089180000}"/>
    <cellStyle name="Comma 3 12 6" xfId="3912" xr:uid="{00000000-0005-0000-0000-00008A180000}"/>
    <cellStyle name="Comma 3 13" xfId="3913" xr:uid="{00000000-0005-0000-0000-00008B180000}"/>
    <cellStyle name="Comma 3 13 2" xfId="3914" xr:uid="{00000000-0005-0000-0000-00008C180000}"/>
    <cellStyle name="Comma 3 13 2 2" xfId="3915" xr:uid="{00000000-0005-0000-0000-00008D180000}"/>
    <cellStyle name="Comma 3 13 2 3" xfId="3916" xr:uid="{00000000-0005-0000-0000-00008E180000}"/>
    <cellStyle name="Comma 3 13 3" xfId="3917" xr:uid="{00000000-0005-0000-0000-00008F180000}"/>
    <cellStyle name="Comma 3 13 4" xfId="3918" xr:uid="{00000000-0005-0000-0000-000090180000}"/>
    <cellStyle name="Comma 3 14" xfId="3919" xr:uid="{00000000-0005-0000-0000-000091180000}"/>
    <cellStyle name="Comma 3 14 2" xfId="3920" xr:uid="{00000000-0005-0000-0000-000092180000}"/>
    <cellStyle name="Comma 3 14 2 2" xfId="3921" xr:uid="{00000000-0005-0000-0000-000093180000}"/>
    <cellStyle name="Comma 3 14 2 3" xfId="3922" xr:uid="{00000000-0005-0000-0000-000094180000}"/>
    <cellStyle name="Comma 3 14 3" xfId="3923" xr:uid="{00000000-0005-0000-0000-000095180000}"/>
    <cellStyle name="Comma 3 14 4" xfId="3924" xr:uid="{00000000-0005-0000-0000-000096180000}"/>
    <cellStyle name="Comma 3 15" xfId="3925" xr:uid="{00000000-0005-0000-0000-000097180000}"/>
    <cellStyle name="Comma 3 15 2" xfId="3926" xr:uid="{00000000-0005-0000-0000-000098180000}"/>
    <cellStyle name="Comma 3 15 2 2" xfId="3927" xr:uid="{00000000-0005-0000-0000-000099180000}"/>
    <cellStyle name="Comma 3 15 2 3" xfId="3928" xr:uid="{00000000-0005-0000-0000-00009A180000}"/>
    <cellStyle name="Comma 3 15 3" xfId="3929" xr:uid="{00000000-0005-0000-0000-00009B180000}"/>
    <cellStyle name="Comma 3 15 4" xfId="3930" xr:uid="{00000000-0005-0000-0000-00009C180000}"/>
    <cellStyle name="Comma 3 16" xfId="3931" xr:uid="{00000000-0005-0000-0000-00009D180000}"/>
    <cellStyle name="Comma 3 16 2" xfId="3932" xr:uid="{00000000-0005-0000-0000-00009E180000}"/>
    <cellStyle name="Comma 3 16 2 2" xfId="3933" xr:uid="{00000000-0005-0000-0000-00009F180000}"/>
    <cellStyle name="Comma 3 16 2 3" xfId="3934" xr:uid="{00000000-0005-0000-0000-0000A0180000}"/>
    <cellStyle name="Comma 3 16 3" xfId="3935" xr:uid="{00000000-0005-0000-0000-0000A1180000}"/>
    <cellStyle name="Comma 3 16 4" xfId="3936" xr:uid="{00000000-0005-0000-0000-0000A2180000}"/>
    <cellStyle name="Comma 3 17" xfId="3937" xr:uid="{00000000-0005-0000-0000-0000A3180000}"/>
    <cellStyle name="Comma 3 17 2" xfId="3938" xr:uid="{00000000-0005-0000-0000-0000A4180000}"/>
    <cellStyle name="Comma 3 17 2 2" xfId="3939" xr:uid="{00000000-0005-0000-0000-0000A5180000}"/>
    <cellStyle name="Comma 3 17 2 3" xfId="3940" xr:uid="{00000000-0005-0000-0000-0000A6180000}"/>
    <cellStyle name="Comma 3 17 3" xfId="3941" xr:uid="{00000000-0005-0000-0000-0000A7180000}"/>
    <cellStyle name="Comma 3 17 4" xfId="3942" xr:uid="{00000000-0005-0000-0000-0000A8180000}"/>
    <cellStyle name="Comma 3 18" xfId="3943" xr:uid="{00000000-0005-0000-0000-0000A9180000}"/>
    <cellStyle name="Comma 3 18 2" xfId="3944" xr:uid="{00000000-0005-0000-0000-0000AA180000}"/>
    <cellStyle name="Comma 3 18 2 2" xfId="3945" xr:uid="{00000000-0005-0000-0000-0000AB180000}"/>
    <cellStyle name="Comma 3 18 2 3" xfId="3946" xr:uid="{00000000-0005-0000-0000-0000AC180000}"/>
    <cellStyle name="Comma 3 18 3" xfId="3947" xr:uid="{00000000-0005-0000-0000-0000AD180000}"/>
    <cellStyle name="Comma 3 18 4" xfId="3948" xr:uid="{00000000-0005-0000-0000-0000AE180000}"/>
    <cellStyle name="Comma 3 19" xfId="3949" xr:uid="{00000000-0005-0000-0000-0000AF180000}"/>
    <cellStyle name="Comma 3 19 2" xfId="3950" xr:uid="{00000000-0005-0000-0000-0000B0180000}"/>
    <cellStyle name="Comma 3 19 2 2" xfId="3951" xr:uid="{00000000-0005-0000-0000-0000B1180000}"/>
    <cellStyle name="Comma 3 19 2 3" xfId="3952" xr:uid="{00000000-0005-0000-0000-0000B2180000}"/>
    <cellStyle name="Comma 3 19 3" xfId="3953" xr:uid="{00000000-0005-0000-0000-0000B3180000}"/>
    <cellStyle name="Comma 3 19 4" xfId="3954" xr:uid="{00000000-0005-0000-0000-0000B4180000}"/>
    <cellStyle name="Comma 3 2" xfId="3955" xr:uid="{00000000-0005-0000-0000-0000B5180000}"/>
    <cellStyle name="Comma 3 2 10" xfId="3956" xr:uid="{00000000-0005-0000-0000-0000B6180000}"/>
    <cellStyle name="Comma 3 2 11" xfId="3957" xr:uid="{00000000-0005-0000-0000-0000B7180000}"/>
    <cellStyle name="Comma 3 2 2" xfId="3958" xr:uid="{00000000-0005-0000-0000-0000B8180000}"/>
    <cellStyle name="Comma 3 2 2 10" xfId="3959" xr:uid="{00000000-0005-0000-0000-0000B9180000}"/>
    <cellStyle name="Comma 3 2 2 11" xfId="3960" xr:uid="{00000000-0005-0000-0000-0000BA180000}"/>
    <cellStyle name="Comma 3 2 2 2" xfId="3961" xr:uid="{00000000-0005-0000-0000-0000BB180000}"/>
    <cellStyle name="Comma 3 2 2 2 2" xfId="3962" xr:uid="{00000000-0005-0000-0000-0000BC180000}"/>
    <cellStyle name="Comma 3 2 2 2 2 2" xfId="3963" xr:uid="{00000000-0005-0000-0000-0000BD180000}"/>
    <cellStyle name="Comma 3 2 2 2 2 3" xfId="3964" xr:uid="{00000000-0005-0000-0000-0000BE180000}"/>
    <cellStyle name="Comma 3 2 2 2 2 4" xfId="3965" xr:uid="{00000000-0005-0000-0000-0000BF180000}"/>
    <cellStyle name="Comma 3 2 2 2 3" xfId="3966" xr:uid="{00000000-0005-0000-0000-0000C0180000}"/>
    <cellStyle name="Comma 3 2 2 2 3 2" xfId="3967" xr:uid="{00000000-0005-0000-0000-0000C1180000}"/>
    <cellStyle name="Comma 3 2 2 2 3 3" xfId="3968" xr:uid="{00000000-0005-0000-0000-0000C2180000}"/>
    <cellStyle name="Comma 3 2 2 2 3 4" xfId="3969" xr:uid="{00000000-0005-0000-0000-0000C3180000}"/>
    <cellStyle name="Comma 3 2 2 2 3 5" xfId="3970" xr:uid="{00000000-0005-0000-0000-0000C4180000}"/>
    <cellStyle name="Comma 3 2 2 2 3 6" xfId="3971" xr:uid="{00000000-0005-0000-0000-0000C5180000}"/>
    <cellStyle name="Comma 3 2 2 2 3 7" xfId="3972" xr:uid="{00000000-0005-0000-0000-0000C6180000}"/>
    <cellStyle name="Comma 3 2 2 2 4" xfId="3973" xr:uid="{00000000-0005-0000-0000-0000C7180000}"/>
    <cellStyle name="Comma 3 2 2 2 4 2" xfId="3974" xr:uid="{00000000-0005-0000-0000-0000C8180000}"/>
    <cellStyle name="Comma 3 2 2 2 4 3" xfId="3975" xr:uid="{00000000-0005-0000-0000-0000C9180000}"/>
    <cellStyle name="Comma 3 2 2 2 5" xfId="3976" xr:uid="{00000000-0005-0000-0000-0000CA180000}"/>
    <cellStyle name="Comma 3 2 2 2 6" xfId="3977" xr:uid="{00000000-0005-0000-0000-0000CB180000}"/>
    <cellStyle name="Comma 3 2 2 2 7" xfId="3978" xr:uid="{00000000-0005-0000-0000-0000CC180000}"/>
    <cellStyle name="Comma 3 2 2 3" xfId="3979" xr:uid="{00000000-0005-0000-0000-0000CD180000}"/>
    <cellStyle name="Comma 3 2 2 3 2" xfId="3980" xr:uid="{00000000-0005-0000-0000-0000CE180000}"/>
    <cellStyle name="Comma 3 2 2 3 3" xfId="3981" xr:uid="{00000000-0005-0000-0000-0000CF180000}"/>
    <cellStyle name="Comma 3 2 2 3 3 2" xfId="3982" xr:uid="{00000000-0005-0000-0000-0000D0180000}"/>
    <cellStyle name="Comma 3 2 2 3 3 3" xfId="3983" xr:uid="{00000000-0005-0000-0000-0000D1180000}"/>
    <cellStyle name="Comma 3 2 2 3 4" xfId="3984" xr:uid="{00000000-0005-0000-0000-0000D2180000}"/>
    <cellStyle name="Comma 3 2 2 3 5" xfId="3985" xr:uid="{00000000-0005-0000-0000-0000D3180000}"/>
    <cellStyle name="Comma 3 2 2 4" xfId="3986" xr:uid="{00000000-0005-0000-0000-0000D4180000}"/>
    <cellStyle name="Comma 3 2 2 4 2" xfId="3987" xr:uid="{00000000-0005-0000-0000-0000D5180000}"/>
    <cellStyle name="Comma 3 2 2 4 3" xfId="3988" xr:uid="{00000000-0005-0000-0000-0000D6180000}"/>
    <cellStyle name="Comma 3 2 2 4 3 2" xfId="3989" xr:uid="{00000000-0005-0000-0000-0000D7180000}"/>
    <cellStyle name="Comma 3 2 2 4 3 3" xfId="3990" xr:uid="{00000000-0005-0000-0000-0000D8180000}"/>
    <cellStyle name="Comma 3 2 2 4 4" xfId="3991" xr:uid="{00000000-0005-0000-0000-0000D9180000}"/>
    <cellStyle name="Comma 3 2 2 4 5" xfId="3992" xr:uid="{00000000-0005-0000-0000-0000DA180000}"/>
    <cellStyle name="Comma 3 2 2 5" xfId="3993" xr:uid="{00000000-0005-0000-0000-0000DB180000}"/>
    <cellStyle name="Comma 3 2 2 5 2" xfId="3994" xr:uid="{00000000-0005-0000-0000-0000DC180000}"/>
    <cellStyle name="Comma 3 2 2 5 3" xfId="3995" xr:uid="{00000000-0005-0000-0000-0000DD180000}"/>
    <cellStyle name="Comma 3 2 2 5 3 2" xfId="3996" xr:uid="{00000000-0005-0000-0000-0000DE180000}"/>
    <cellStyle name="Comma 3 2 2 5 3 3" xfId="3997" xr:uid="{00000000-0005-0000-0000-0000DF180000}"/>
    <cellStyle name="Comma 3 2 2 5 4" xfId="3998" xr:uid="{00000000-0005-0000-0000-0000E0180000}"/>
    <cellStyle name="Comma 3 2 2 5 5" xfId="3999" xr:uid="{00000000-0005-0000-0000-0000E1180000}"/>
    <cellStyle name="Comma 3 2 2 6" xfId="4000" xr:uid="{00000000-0005-0000-0000-0000E2180000}"/>
    <cellStyle name="Comma 3 2 2 6 2" xfId="4001" xr:uid="{00000000-0005-0000-0000-0000E3180000}"/>
    <cellStyle name="Comma 3 2 2 6 3" xfId="4002" xr:uid="{00000000-0005-0000-0000-0000E4180000}"/>
    <cellStyle name="Comma 3 2 2 6 3 2" xfId="4003" xr:uid="{00000000-0005-0000-0000-0000E5180000}"/>
    <cellStyle name="Comma 3 2 2 6 3 3" xfId="4004" xr:uid="{00000000-0005-0000-0000-0000E6180000}"/>
    <cellStyle name="Comma 3 2 2 6 4" xfId="4005" xr:uid="{00000000-0005-0000-0000-0000E7180000}"/>
    <cellStyle name="Comma 3 2 2 6 5" xfId="4006" xr:uid="{00000000-0005-0000-0000-0000E8180000}"/>
    <cellStyle name="Comma 3 2 2 7" xfId="4007" xr:uid="{00000000-0005-0000-0000-0000E9180000}"/>
    <cellStyle name="Comma 3 2 2 7 2" xfId="4008" xr:uid="{00000000-0005-0000-0000-0000EA180000}"/>
    <cellStyle name="Comma 3 2 2 7 3" xfId="4009" xr:uid="{00000000-0005-0000-0000-0000EB180000}"/>
    <cellStyle name="Comma 3 2 2 7 3 2" xfId="4010" xr:uid="{00000000-0005-0000-0000-0000EC180000}"/>
    <cellStyle name="Comma 3 2 2 7 3 3" xfId="4011" xr:uid="{00000000-0005-0000-0000-0000ED180000}"/>
    <cellStyle name="Comma 3 2 2 7 4" xfId="4012" xr:uid="{00000000-0005-0000-0000-0000EE180000}"/>
    <cellStyle name="Comma 3 2 2 7 5" xfId="4013" xr:uid="{00000000-0005-0000-0000-0000EF180000}"/>
    <cellStyle name="Comma 3 2 2 8" xfId="4014" xr:uid="{00000000-0005-0000-0000-0000F0180000}"/>
    <cellStyle name="Comma 3 2 2 8 2" xfId="4015" xr:uid="{00000000-0005-0000-0000-0000F1180000}"/>
    <cellStyle name="Comma 3 2 2 8 2 2" xfId="4016" xr:uid="{00000000-0005-0000-0000-0000F2180000}"/>
    <cellStyle name="Comma 3 2 2 8 2 3" xfId="4017" xr:uid="{00000000-0005-0000-0000-0000F3180000}"/>
    <cellStyle name="Comma 3 2 2 8 3" xfId="4018" xr:uid="{00000000-0005-0000-0000-0000F4180000}"/>
    <cellStyle name="Comma 3 2 2 8 3 2" xfId="4019" xr:uid="{00000000-0005-0000-0000-0000F5180000}"/>
    <cellStyle name="Comma 3 2 2 8 3 3" xfId="4020" xr:uid="{00000000-0005-0000-0000-0000F6180000}"/>
    <cellStyle name="Comma 3 2 2 8 4" xfId="4021" xr:uid="{00000000-0005-0000-0000-0000F7180000}"/>
    <cellStyle name="Comma 3 2 2 8 5" xfId="4022" xr:uid="{00000000-0005-0000-0000-0000F8180000}"/>
    <cellStyle name="Comma 3 2 2 8 6" xfId="4023" xr:uid="{00000000-0005-0000-0000-0000F9180000}"/>
    <cellStyle name="Comma 3 2 2 9" xfId="4024" xr:uid="{00000000-0005-0000-0000-0000FA180000}"/>
    <cellStyle name="Comma 3 2 2 9 2" xfId="4025" xr:uid="{00000000-0005-0000-0000-0000FB180000}"/>
    <cellStyle name="Comma 3 2 2 9 3" xfId="4026" xr:uid="{00000000-0005-0000-0000-0000FC180000}"/>
    <cellStyle name="Comma 3 2 2 9 4" xfId="4027" xr:uid="{00000000-0005-0000-0000-0000FD180000}"/>
    <cellStyle name="Comma 3 2 3" xfId="4028" xr:uid="{00000000-0005-0000-0000-0000FE180000}"/>
    <cellStyle name="Comma 3 2 3 2" xfId="4029" xr:uid="{00000000-0005-0000-0000-0000FF180000}"/>
    <cellStyle name="Comma 3 2 3 2 2" xfId="4030" xr:uid="{00000000-0005-0000-0000-000000190000}"/>
    <cellStyle name="Comma 3 2 3 2 2 2" xfId="4031" xr:uid="{00000000-0005-0000-0000-000001190000}"/>
    <cellStyle name="Comma 3 2 3 2 2 3" xfId="4032" xr:uid="{00000000-0005-0000-0000-000002190000}"/>
    <cellStyle name="Comma 3 2 3 2 2 4" xfId="4033" xr:uid="{00000000-0005-0000-0000-000003190000}"/>
    <cellStyle name="Comma 3 2 3 2 3" xfId="4034" xr:uid="{00000000-0005-0000-0000-000004190000}"/>
    <cellStyle name="Comma 3 2 3 2 3 2" xfId="4035" xr:uid="{00000000-0005-0000-0000-000005190000}"/>
    <cellStyle name="Comma 3 2 3 2 4" xfId="4036" xr:uid="{00000000-0005-0000-0000-000006190000}"/>
    <cellStyle name="Comma 3 2 3 2 5" xfId="4037" xr:uid="{00000000-0005-0000-0000-000007190000}"/>
    <cellStyle name="Comma 3 2 3 3" xfId="4038" xr:uid="{00000000-0005-0000-0000-000008190000}"/>
    <cellStyle name="Comma 3 2 3 3 2" xfId="4039" xr:uid="{00000000-0005-0000-0000-000009190000}"/>
    <cellStyle name="Comma 3 2 3 3 3" xfId="4040" xr:uid="{00000000-0005-0000-0000-00000A190000}"/>
    <cellStyle name="Comma 3 2 3 3 4" xfId="4041" xr:uid="{00000000-0005-0000-0000-00000B190000}"/>
    <cellStyle name="Comma 3 2 3 3 5" xfId="4042" xr:uid="{00000000-0005-0000-0000-00000C190000}"/>
    <cellStyle name="Comma 3 2 3 3 6" xfId="4043" xr:uid="{00000000-0005-0000-0000-00000D190000}"/>
    <cellStyle name="Comma 3 2 3 4" xfId="4044" xr:uid="{00000000-0005-0000-0000-00000E190000}"/>
    <cellStyle name="Comma 3 2 3 4 2" xfId="4045" xr:uid="{00000000-0005-0000-0000-00000F190000}"/>
    <cellStyle name="Comma 3 2 3 4 3" xfId="4046" xr:uid="{00000000-0005-0000-0000-000010190000}"/>
    <cellStyle name="Comma 3 2 3 5" xfId="4047" xr:uid="{00000000-0005-0000-0000-000011190000}"/>
    <cellStyle name="Comma 3 2 3 5 2" xfId="4048" xr:uid="{00000000-0005-0000-0000-000012190000}"/>
    <cellStyle name="Comma 3 2 3 5 3" xfId="4049" xr:uid="{00000000-0005-0000-0000-000013190000}"/>
    <cellStyle name="Comma 3 2 4" xfId="4050" xr:uid="{00000000-0005-0000-0000-000014190000}"/>
    <cellStyle name="Comma 3 2 4 2" xfId="4051" xr:uid="{00000000-0005-0000-0000-000015190000}"/>
    <cellStyle name="Comma 3 2 4 2 2" xfId="4052" xr:uid="{00000000-0005-0000-0000-000016190000}"/>
    <cellStyle name="Comma 3 2 4 2 2 2" xfId="4053" xr:uid="{00000000-0005-0000-0000-000017190000}"/>
    <cellStyle name="Comma 3 2 4 2 2 3" xfId="4054" xr:uid="{00000000-0005-0000-0000-000018190000}"/>
    <cellStyle name="Comma 3 2 4 2 2 4" xfId="4055" xr:uid="{00000000-0005-0000-0000-000019190000}"/>
    <cellStyle name="Comma 3 2 4 2 3" xfId="4056" xr:uid="{00000000-0005-0000-0000-00001A190000}"/>
    <cellStyle name="Comma 3 2 4 2 3 2" xfId="4057" xr:uid="{00000000-0005-0000-0000-00001B190000}"/>
    <cellStyle name="Comma 3 2 4 2 4" xfId="4058" xr:uid="{00000000-0005-0000-0000-00001C190000}"/>
    <cellStyle name="Comma 3 2 4 2 5" xfId="4059" xr:uid="{00000000-0005-0000-0000-00001D190000}"/>
    <cellStyle name="Comma 3 2 4 3" xfId="4060" xr:uid="{00000000-0005-0000-0000-00001E190000}"/>
    <cellStyle name="Comma 3 2 4 3 2" xfId="4061" xr:uid="{00000000-0005-0000-0000-00001F190000}"/>
    <cellStyle name="Comma 3 2 4 3 3" xfId="4062" xr:uid="{00000000-0005-0000-0000-000020190000}"/>
    <cellStyle name="Comma 3 2 4 3 4" xfId="4063" xr:uid="{00000000-0005-0000-0000-000021190000}"/>
    <cellStyle name="Comma 3 2 4 3 5" xfId="4064" xr:uid="{00000000-0005-0000-0000-000022190000}"/>
    <cellStyle name="Comma 3 2 4 3 6" xfId="4065" xr:uid="{00000000-0005-0000-0000-000023190000}"/>
    <cellStyle name="Comma 3 2 4 4" xfId="4066" xr:uid="{00000000-0005-0000-0000-000024190000}"/>
    <cellStyle name="Comma 3 2 4 4 2" xfId="4067" xr:uid="{00000000-0005-0000-0000-000025190000}"/>
    <cellStyle name="Comma 3 2 4 4 3" xfId="4068" xr:uid="{00000000-0005-0000-0000-000026190000}"/>
    <cellStyle name="Comma 3 2 4 5" xfId="4069" xr:uid="{00000000-0005-0000-0000-000027190000}"/>
    <cellStyle name="Comma 3 2 4 5 2" xfId="4070" xr:uid="{00000000-0005-0000-0000-000028190000}"/>
    <cellStyle name="Comma 3 2 4 5 3" xfId="4071" xr:uid="{00000000-0005-0000-0000-000029190000}"/>
    <cellStyle name="Comma 3 2 5" xfId="4072" xr:uid="{00000000-0005-0000-0000-00002A190000}"/>
    <cellStyle name="Comma 3 2 5 2" xfId="4073" xr:uid="{00000000-0005-0000-0000-00002B190000}"/>
    <cellStyle name="Comma 3 2 5 2 2" xfId="4074" xr:uid="{00000000-0005-0000-0000-00002C190000}"/>
    <cellStyle name="Comma 3 2 5 2 2 2" xfId="4075" xr:uid="{00000000-0005-0000-0000-00002D190000}"/>
    <cellStyle name="Comma 3 2 5 2 2 3" xfId="4076" xr:uid="{00000000-0005-0000-0000-00002E190000}"/>
    <cellStyle name="Comma 3 2 5 2 3" xfId="4077" xr:uid="{00000000-0005-0000-0000-00002F190000}"/>
    <cellStyle name="Comma 3 2 5 2 4" xfId="4078" xr:uid="{00000000-0005-0000-0000-000030190000}"/>
    <cellStyle name="Comma 3 2 5 2 5" xfId="4079" xr:uid="{00000000-0005-0000-0000-000031190000}"/>
    <cellStyle name="Comma 3 2 5 2 5 2" xfId="4080" xr:uid="{00000000-0005-0000-0000-000032190000}"/>
    <cellStyle name="Comma 3 2 5 2 5 3" xfId="4081" xr:uid="{00000000-0005-0000-0000-000033190000}"/>
    <cellStyle name="Comma 3 2 5 3" xfId="4082" xr:uid="{00000000-0005-0000-0000-000034190000}"/>
    <cellStyle name="Comma 3 2 5 3 2" xfId="4083" xr:uid="{00000000-0005-0000-0000-000035190000}"/>
    <cellStyle name="Comma 3 2 5 3 3" xfId="4084" xr:uid="{00000000-0005-0000-0000-000036190000}"/>
    <cellStyle name="Comma 3 2 5 3 4" xfId="4085" xr:uid="{00000000-0005-0000-0000-000037190000}"/>
    <cellStyle name="Comma 3 2 5 3 5" xfId="4086" xr:uid="{00000000-0005-0000-0000-000038190000}"/>
    <cellStyle name="Comma 3 2 5 4" xfId="4087" xr:uid="{00000000-0005-0000-0000-000039190000}"/>
    <cellStyle name="Comma 3 2 5 5" xfId="4088" xr:uid="{00000000-0005-0000-0000-00003A190000}"/>
    <cellStyle name="Comma 3 2 5 5 2" xfId="4089" xr:uid="{00000000-0005-0000-0000-00003B190000}"/>
    <cellStyle name="Comma 3 2 5 5 3" xfId="4090" xr:uid="{00000000-0005-0000-0000-00003C190000}"/>
    <cellStyle name="Comma 3 2 6" xfId="4091" xr:uid="{00000000-0005-0000-0000-00003D190000}"/>
    <cellStyle name="Comma 3 2 6 2" xfId="4092" xr:uid="{00000000-0005-0000-0000-00003E190000}"/>
    <cellStyle name="Comma 3 2 6 2 2" xfId="4093" xr:uid="{00000000-0005-0000-0000-00003F190000}"/>
    <cellStyle name="Comma 3 2 6 2 3" xfId="4094" xr:uid="{00000000-0005-0000-0000-000040190000}"/>
    <cellStyle name="Comma 3 2 6 3" xfId="4095" xr:uid="{00000000-0005-0000-0000-000041190000}"/>
    <cellStyle name="Comma 3 2 6 4" xfId="4096" xr:uid="{00000000-0005-0000-0000-000042190000}"/>
    <cellStyle name="Comma 3 2 7" xfId="4097" xr:uid="{00000000-0005-0000-0000-000043190000}"/>
    <cellStyle name="Comma 3 2 7 2" xfId="4098" xr:uid="{00000000-0005-0000-0000-000044190000}"/>
    <cellStyle name="Comma 3 2 7 2 2" xfId="4099" xr:uid="{00000000-0005-0000-0000-000045190000}"/>
    <cellStyle name="Comma 3 2 7 2 3" xfId="4100" xr:uid="{00000000-0005-0000-0000-000046190000}"/>
    <cellStyle name="Comma 3 2 7 3" xfId="4101" xr:uid="{00000000-0005-0000-0000-000047190000}"/>
    <cellStyle name="Comma 3 2 7 4" xfId="4102" xr:uid="{00000000-0005-0000-0000-000048190000}"/>
    <cellStyle name="Comma 3 2 8" xfId="4103" xr:uid="{00000000-0005-0000-0000-000049190000}"/>
    <cellStyle name="Comma 3 2 8 2" xfId="4104" xr:uid="{00000000-0005-0000-0000-00004A190000}"/>
    <cellStyle name="Comma 3 2 8 3" xfId="4105" xr:uid="{00000000-0005-0000-0000-00004B190000}"/>
    <cellStyle name="Comma 3 2 8 3 2" xfId="4106" xr:uid="{00000000-0005-0000-0000-00004C190000}"/>
    <cellStyle name="Comma 3 2 8 3 3" xfId="4107" xr:uid="{00000000-0005-0000-0000-00004D190000}"/>
    <cellStyle name="Comma 3 2 8 4" xfId="4108" xr:uid="{00000000-0005-0000-0000-00004E190000}"/>
    <cellStyle name="Comma 3 2 8 5" xfId="4109" xr:uid="{00000000-0005-0000-0000-00004F190000}"/>
    <cellStyle name="Comma 3 2 9" xfId="4110" xr:uid="{00000000-0005-0000-0000-000050190000}"/>
    <cellStyle name="Comma 3 2 9 2" xfId="4111" xr:uid="{00000000-0005-0000-0000-000051190000}"/>
    <cellStyle name="Comma 3 2 9 3" xfId="4112" xr:uid="{00000000-0005-0000-0000-000052190000}"/>
    <cellStyle name="Comma 3 2_Electromechanical BOQs Offer" xfId="4113" xr:uid="{00000000-0005-0000-0000-000053190000}"/>
    <cellStyle name="Comma 3 20" xfId="4114" xr:uid="{00000000-0005-0000-0000-000054190000}"/>
    <cellStyle name="Comma 3 20 2" xfId="4115" xr:uid="{00000000-0005-0000-0000-000055190000}"/>
    <cellStyle name="Comma 3 20 2 2" xfId="4116" xr:uid="{00000000-0005-0000-0000-000056190000}"/>
    <cellStyle name="Comma 3 20 2 3" xfId="4117" xr:uid="{00000000-0005-0000-0000-000057190000}"/>
    <cellStyle name="Comma 3 20 3" xfId="4118" xr:uid="{00000000-0005-0000-0000-000058190000}"/>
    <cellStyle name="Comma 3 20 4" xfId="4119" xr:uid="{00000000-0005-0000-0000-000059190000}"/>
    <cellStyle name="Comma 3 21" xfId="4120" xr:uid="{00000000-0005-0000-0000-00005A190000}"/>
    <cellStyle name="Comma 3 21 2" xfId="4121" xr:uid="{00000000-0005-0000-0000-00005B190000}"/>
    <cellStyle name="Comma 3 21 2 2" xfId="4122" xr:uid="{00000000-0005-0000-0000-00005C190000}"/>
    <cellStyle name="Comma 3 21 2 3" xfId="4123" xr:uid="{00000000-0005-0000-0000-00005D190000}"/>
    <cellStyle name="Comma 3 21 3" xfId="4124" xr:uid="{00000000-0005-0000-0000-00005E190000}"/>
    <cellStyle name="Comma 3 21 4" xfId="4125" xr:uid="{00000000-0005-0000-0000-00005F190000}"/>
    <cellStyle name="Comma 3 22" xfId="4126" xr:uid="{00000000-0005-0000-0000-000060190000}"/>
    <cellStyle name="Comma 3 22 2" xfId="4127" xr:uid="{00000000-0005-0000-0000-000061190000}"/>
    <cellStyle name="Comma 3 22 2 2" xfId="4128" xr:uid="{00000000-0005-0000-0000-000062190000}"/>
    <cellStyle name="Comma 3 22 2 3" xfId="4129" xr:uid="{00000000-0005-0000-0000-000063190000}"/>
    <cellStyle name="Comma 3 22 3" xfId="4130" xr:uid="{00000000-0005-0000-0000-000064190000}"/>
    <cellStyle name="Comma 3 22 4" xfId="4131" xr:uid="{00000000-0005-0000-0000-000065190000}"/>
    <cellStyle name="Comma 3 23" xfId="4132" xr:uid="{00000000-0005-0000-0000-000066190000}"/>
    <cellStyle name="Comma 3 23 2" xfId="4133" xr:uid="{00000000-0005-0000-0000-000067190000}"/>
    <cellStyle name="Comma 3 24" xfId="4134" xr:uid="{00000000-0005-0000-0000-000068190000}"/>
    <cellStyle name="Comma 3 24 2" xfId="4135" xr:uid="{00000000-0005-0000-0000-000069190000}"/>
    <cellStyle name="Comma 3 25" xfId="4136" xr:uid="{00000000-0005-0000-0000-00006A190000}"/>
    <cellStyle name="Comma 3 25 2" xfId="4137" xr:uid="{00000000-0005-0000-0000-00006B190000}"/>
    <cellStyle name="Comma 3 26" xfId="4138" xr:uid="{00000000-0005-0000-0000-00006C190000}"/>
    <cellStyle name="Comma 3 26 2" xfId="4139" xr:uid="{00000000-0005-0000-0000-00006D190000}"/>
    <cellStyle name="Comma 3 27" xfId="4140" xr:uid="{00000000-0005-0000-0000-00006E190000}"/>
    <cellStyle name="Comma 3 27 2" xfId="4141" xr:uid="{00000000-0005-0000-0000-00006F190000}"/>
    <cellStyle name="Comma 3 28" xfId="4142" xr:uid="{00000000-0005-0000-0000-000070190000}"/>
    <cellStyle name="Comma 3 28 2" xfId="4143" xr:uid="{00000000-0005-0000-0000-000071190000}"/>
    <cellStyle name="Comma 3 29" xfId="4144" xr:uid="{00000000-0005-0000-0000-000072190000}"/>
    <cellStyle name="Comma 3 29 2" xfId="4145" xr:uid="{00000000-0005-0000-0000-000073190000}"/>
    <cellStyle name="Comma 3 3" xfId="4146" xr:uid="{00000000-0005-0000-0000-000074190000}"/>
    <cellStyle name="Comma 3 3 10" xfId="4147" xr:uid="{00000000-0005-0000-0000-000075190000}"/>
    <cellStyle name="Comma 3 3 11" xfId="4148" xr:uid="{00000000-0005-0000-0000-000076190000}"/>
    <cellStyle name="Comma 3 3 2" xfId="4149" xr:uid="{00000000-0005-0000-0000-000077190000}"/>
    <cellStyle name="Comma 3 3 2 2" xfId="4150" xr:uid="{00000000-0005-0000-0000-000078190000}"/>
    <cellStyle name="Comma 3 3 2 2 2" xfId="4151" xr:uid="{00000000-0005-0000-0000-000079190000}"/>
    <cellStyle name="Comma 3 3 2 2 3" xfId="4152" xr:uid="{00000000-0005-0000-0000-00007A190000}"/>
    <cellStyle name="Comma 3 3 2 2 3 2" xfId="4153" xr:uid="{00000000-0005-0000-0000-00007B190000}"/>
    <cellStyle name="Comma 3 3 2 2 3 3" xfId="4154" xr:uid="{00000000-0005-0000-0000-00007C190000}"/>
    <cellStyle name="Comma 3 3 2 3" xfId="4155" xr:uid="{00000000-0005-0000-0000-00007D190000}"/>
    <cellStyle name="Comma 3 3 2 3 2" xfId="4156" xr:uid="{00000000-0005-0000-0000-00007E190000}"/>
    <cellStyle name="Comma 3 3 2 3 3" xfId="4157" xr:uid="{00000000-0005-0000-0000-00007F190000}"/>
    <cellStyle name="Comma 3 3 2 4" xfId="4158" xr:uid="{00000000-0005-0000-0000-000080190000}"/>
    <cellStyle name="Comma 3 3 2 4 2" xfId="4159" xr:uid="{00000000-0005-0000-0000-000081190000}"/>
    <cellStyle name="Comma 3 3 2 4 3" xfId="4160" xr:uid="{00000000-0005-0000-0000-000082190000}"/>
    <cellStyle name="Comma 3 3 3" xfId="4161" xr:uid="{00000000-0005-0000-0000-000083190000}"/>
    <cellStyle name="Comma 3 3 3 2" xfId="4162" xr:uid="{00000000-0005-0000-0000-000084190000}"/>
    <cellStyle name="Comma 3 3 3 2 2" xfId="4163" xr:uid="{00000000-0005-0000-0000-000085190000}"/>
    <cellStyle name="Comma 3 3 3 2 3" xfId="4164" xr:uid="{00000000-0005-0000-0000-000086190000}"/>
    <cellStyle name="Comma 3 3 3 3" xfId="4165" xr:uid="{00000000-0005-0000-0000-000087190000}"/>
    <cellStyle name="Comma 3 3 3 4" xfId="4166" xr:uid="{00000000-0005-0000-0000-000088190000}"/>
    <cellStyle name="Comma 3 3 4" xfId="4167" xr:uid="{00000000-0005-0000-0000-000089190000}"/>
    <cellStyle name="Comma 3 3 4 2" xfId="4168" xr:uid="{00000000-0005-0000-0000-00008A190000}"/>
    <cellStyle name="Comma 3 3 4 2 2" xfId="4169" xr:uid="{00000000-0005-0000-0000-00008B190000}"/>
    <cellStyle name="Comma 3 3 4 2 3" xfId="4170" xr:uid="{00000000-0005-0000-0000-00008C190000}"/>
    <cellStyle name="Comma 3 3 4 3" xfId="4171" xr:uid="{00000000-0005-0000-0000-00008D190000}"/>
    <cellStyle name="Comma 3 3 4 4" xfId="4172" xr:uid="{00000000-0005-0000-0000-00008E190000}"/>
    <cellStyle name="Comma 3 3 5" xfId="4173" xr:uid="{00000000-0005-0000-0000-00008F190000}"/>
    <cellStyle name="Comma 3 3 5 2" xfId="4174" xr:uid="{00000000-0005-0000-0000-000090190000}"/>
    <cellStyle name="Comma 3 3 5 2 2" xfId="4175" xr:uid="{00000000-0005-0000-0000-000091190000}"/>
    <cellStyle name="Comma 3 3 5 2 3" xfId="4176" xr:uid="{00000000-0005-0000-0000-000092190000}"/>
    <cellStyle name="Comma 3 3 5 3" xfId="4177" xr:uid="{00000000-0005-0000-0000-000093190000}"/>
    <cellStyle name="Comma 3 3 5 4" xfId="4178" xr:uid="{00000000-0005-0000-0000-000094190000}"/>
    <cellStyle name="Comma 3 3 6" xfId="4179" xr:uid="{00000000-0005-0000-0000-000095190000}"/>
    <cellStyle name="Comma 3 3 6 2" xfId="4180" xr:uid="{00000000-0005-0000-0000-000096190000}"/>
    <cellStyle name="Comma 3 3 6 2 2" xfId="4181" xr:uid="{00000000-0005-0000-0000-000097190000}"/>
    <cellStyle name="Comma 3 3 6 2 3" xfId="4182" xr:uid="{00000000-0005-0000-0000-000098190000}"/>
    <cellStyle name="Comma 3 3 6 3" xfId="4183" xr:uid="{00000000-0005-0000-0000-000099190000}"/>
    <cellStyle name="Comma 3 3 6 4" xfId="4184" xr:uid="{00000000-0005-0000-0000-00009A190000}"/>
    <cellStyle name="Comma 3 3 7" xfId="4185" xr:uid="{00000000-0005-0000-0000-00009B190000}"/>
    <cellStyle name="Comma 3 3 7 2" xfId="4186" xr:uid="{00000000-0005-0000-0000-00009C190000}"/>
    <cellStyle name="Comma 3 3 7 2 2" xfId="4187" xr:uid="{00000000-0005-0000-0000-00009D190000}"/>
    <cellStyle name="Comma 3 3 7 2 3" xfId="4188" xr:uid="{00000000-0005-0000-0000-00009E190000}"/>
    <cellStyle name="Comma 3 3 7 3" xfId="4189" xr:uid="{00000000-0005-0000-0000-00009F190000}"/>
    <cellStyle name="Comma 3 3 7 4" xfId="4190" xr:uid="{00000000-0005-0000-0000-0000A0190000}"/>
    <cellStyle name="Comma 3 3 8" xfId="4191" xr:uid="{00000000-0005-0000-0000-0000A1190000}"/>
    <cellStyle name="Comma 3 3 8 2" xfId="4192" xr:uid="{00000000-0005-0000-0000-0000A2190000}"/>
    <cellStyle name="Comma 3 3 9" xfId="4193" xr:uid="{00000000-0005-0000-0000-0000A3190000}"/>
    <cellStyle name="Comma 3 3 9 2" xfId="4194" xr:uid="{00000000-0005-0000-0000-0000A4190000}"/>
    <cellStyle name="Comma 3 3 9 3" xfId="4195" xr:uid="{00000000-0005-0000-0000-0000A5190000}"/>
    <cellStyle name="Comma 3 30" xfId="4196" xr:uid="{00000000-0005-0000-0000-0000A6190000}"/>
    <cellStyle name="Comma 3 30 2" xfId="4197" xr:uid="{00000000-0005-0000-0000-0000A7190000}"/>
    <cellStyle name="Comma 3 31" xfId="4198" xr:uid="{00000000-0005-0000-0000-0000A8190000}"/>
    <cellStyle name="Comma 3 31 2" xfId="4199" xr:uid="{00000000-0005-0000-0000-0000A9190000}"/>
    <cellStyle name="Comma 3 32" xfId="4200" xr:uid="{00000000-0005-0000-0000-0000AA190000}"/>
    <cellStyle name="Comma 3 32 2" xfId="4201" xr:uid="{00000000-0005-0000-0000-0000AB190000}"/>
    <cellStyle name="Comma 3 32 3" xfId="4202" xr:uid="{00000000-0005-0000-0000-0000AC190000}"/>
    <cellStyle name="Comma 3 33" xfId="4203" xr:uid="{00000000-0005-0000-0000-0000AD190000}"/>
    <cellStyle name="Comma 3 33 2" xfId="4204" xr:uid="{00000000-0005-0000-0000-0000AE190000}"/>
    <cellStyle name="Comma 3 33 3" xfId="4205" xr:uid="{00000000-0005-0000-0000-0000AF190000}"/>
    <cellStyle name="Comma 3 33 4" xfId="4206" xr:uid="{00000000-0005-0000-0000-0000B0190000}"/>
    <cellStyle name="Comma 3 34" xfId="4207" xr:uid="{00000000-0005-0000-0000-0000B1190000}"/>
    <cellStyle name="Comma 3 35" xfId="4208" xr:uid="{00000000-0005-0000-0000-0000B2190000}"/>
    <cellStyle name="Comma 3 36" xfId="4209" xr:uid="{00000000-0005-0000-0000-0000B3190000}"/>
    <cellStyle name="Comma 3 37" xfId="4210" xr:uid="{00000000-0005-0000-0000-0000B4190000}"/>
    <cellStyle name="Comma 3 38" xfId="4211" xr:uid="{00000000-0005-0000-0000-0000B5190000}"/>
    <cellStyle name="Comma 3 39" xfId="34647" xr:uid="{00000000-0005-0000-0000-0000B6190000}"/>
    <cellStyle name="Comma 3 4" xfId="4212" xr:uid="{00000000-0005-0000-0000-0000B7190000}"/>
    <cellStyle name="Comma 3 4 2" xfId="4213" xr:uid="{00000000-0005-0000-0000-0000B8190000}"/>
    <cellStyle name="Comma 3 4 2 2" xfId="4214" xr:uid="{00000000-0005-0000-0000-0000B9190000}"/>
    <cellStyle name="Comma 3 4 2 2 2" xfId="4215" xr:uid="{00000000-0005-0000-0000-0000BA190000}"/>
    <cellStyle name="Comma 3 4 2 2 2 2" xfId="4216" xr:uid="{00000000-0005-0000-0000-0000BB190000}"/>
    <cellStyle name="Comma 3 4 2 2 2 3" xfId="4217" xr:uid="{00000000-0005-0000-0000-0000BC190000}"/>
    <cellStyle name="Comma 3 4 2 2 3" xfId="4218" xr:uid="{00000000-0005-0000-0000-0000BD190000}"/>
    <cellStyle name="Comma 3 4 2 2 3 2" xfId="4219" xr:uid="{00000000-0005-0000-0000-0000BE190000}"/>
    <cellStyle name="Comma 3 4 2 2 3 3" xfId="4220" xr:uid="{00000000-0005-0000-0000-0000BF190000}"/>
    <cellStyle name="Comma 3 4 2 2 4" xfId="4221" xr:uid="{00000000-0005-0000-0000-0000C0190000}"/>
    <cellStyle name="Comma 3 4 2 2 5" xfId="4222" xr:uid="{00000000-0005-0000-0000-0000C1190000}"/>
    <cellStyle name="Comma 3 4 2 2 6" xfId="4223" xr:uid="{00000000-0005-0000-0000-0000C2190000}"/>
    <cellStyle name="Comma 3 4 2 3" xfId="4224" xr:uid="{00000000-0005-0000-0000-0000C3190000}"/>
    <cellStyle name="Comma 3 4 2 3 2" xfId="4225" xr:uid="{00000000-0005-0000-0000-0000C4190000}"/>
    <cellStyle name="Comma 3 4 2 3 3" xfId="4226" xr:uid="{00000000-0005-0000-0000-0000C5190000}"/>
    <cellStyle name="Comma 3 4 2 3 4" xfId="4227" xr:uid="{00000000-0005-0000-0000-0000C6190000}"/>
    <cellStyle name="Comma 3 4 2 4" xfId="4228" xr:uid="{00000000-0005-0000-0000-0000C7190000}"/>
    <cellStyle name="Comma 3 4 2 5" xfId="4229" xr:uid="{00000000-0005-0000-0000-0000C8190000}"/>
    <cellStyle name="Comma 3 4 3" xfId="4230" xr:uid="{00000000-0005-0000-0000-0000C9190000}"/>
    <cellStyle name="Comma 3 4 3 2" xfId="4231" xr:uid="{00000000-0005-0000-0000-0000CA190000}"/>
    <cellStyle name="Comma 3 4 3 3" xfId="4232" xr:uid="{00000000-0005-0000-0000-0000CB190000}"/>
    <cellStyle name="Comma 3 4 4" xfId="4233" xr:uid="{00000000-0005-0000-0000-0000CC190000}"/>
    <cellStyle name="Comma 3 4 4 2" xfId="4234" xr:uid="{00000000-0005-0000-0000-0000CD190000}"/>
    <cellStyle name="Comma 3 4 4 3" xfId="4235" xr:uid="{00000000-0005-0000-0000-0000CE190000}"/>
    <cellStyle name="Comma 3 4 5" xfId="4236" xr:uid="{00000000-0005-0000-0000-0000CF190000}"/>
    <cellStyle name="Comma 3 4 6" xfId="4237" xr:uid="{00000000-0005-0000-0000-0000D0190000}"/>
    <cellStyle name="Comma 3 40" xfId="34652" xr:uid="{00000000-0005-0000-0000-0000D1190000}"/>
    <cellStyle name="Comma 3 5" xfId="4238" xr:uid="{00000000-0005-0000-0000-0000D2190000}"/>
    <cellStyle name="Comma 3 5 2" xfId="4239" xr:uid="{00000000-0005-0000-0000-0000D3190000}"/>
    <cellStyle name="Comma 3 5 2 2" xfId="4240" xr:uid="{00000000-0005-0000-0000-0000D4190000}"/>
    <cellStyle name="Comma 3 5 2 2 2" xfId="4241" xr:uid="{00000000-0005-0000-0000-0000D5190000}"/>
    <cellStyle name="Comma 3 5 2 2 3" xfId="4242" xr:uid="{00000000-0005-0000-0000-0000D6190000}"/>
    <cellStyle name="Comma 3 5 2 3" xfId="4243" xr:uid="{00000000-0005-0000-0000-0000D7190000}"/>
    <cellStyle name="Comma 3 5 2 3 2" xfId="4244" xr:uid="{00000000-0005-0000-0000-0000D8190000}"/>
    <cellStyle name="Comma 3 5 2 4" xfId="26426" xr:uid="{00000000-0005-0000-0000-0000D9190000}"/>
    <cellStyle name="Comma 3 5 3" xfId="4245" xr:uid="{00000000-0005-0000-0000-0000DA190000}"/>
    <cellStyle name="Comma 3 5 3 2" xfId="4246" xr:uid="{00000000-0005-0000-0000-0000DB190000}"/>
    <cellStyle name="Comma 3 5 3 2 2" xfId="4247" xr:uid="{00000000-0005-0000-0000-0000DC190000}"/>
    <cellStyle name="Comma 3 5 3 2 3" xfId="4248" xr:uid="{00000000-0005-0000-0000-0000DD190000}"/>
    <cellStyle name="Comma 3 5 3 3" xfId="4249" xr:uid="{00000000-0005-0000-0000-0000DE190000}"/>
    <cellStyle name="Comma 3 5 3 4" xfId="4250" xr:uid="{00000000-0005-0000-0000-0000DF190000}"/>
    <cellStyle name="Comma 3 5 3 5" xfId="4251" xr:uid="{00000000-0005-0000-0000-0000E0190000}"/>
    <cellStyle name="Comma 3 5 3 5 2" xfId="4252" xr:uid="{00000000-0005-0000-0000-0000E1190000}"/>
    <cellStyle name="Comma 3 5 3 5 3" xfId="4253" xr:uid="{00000000-0005-0000-0000-0000E2190000}"/>
    <cellStyle name="Comma 3 5 4" xfId="4254" xr:uid="{00000000-0005-0000-0000-0000E3190000}"/>
    <cellStyle name="Comma 3 5 4 2" xfId="4255" xr:uid="{00000000-0005-0000-0000-0000E4190000}"/>
    <cellStyle name="Comma 3 5 4 3" xfId="4256" xr:uid="{00000000-0005-0000-0000-0000E5190000}"/>
    <cellStyle name="Comma 3 5 4 3 2" xfId="4257" xr:uid="{00000000-0005-0000-0000-0000E6190000}"/>
    <cellStyle name="Comma 3 5 4 3 3" xfId="4258" xr:uid="{00000000-0005-0000-0000-0000E7190000}"/>
    <cellStyle name="Comma 3 5 5" xfId="4259" xr:uid="{00000000-0005-0000-0000-0000E8190000}"/>
    <cellStyle name="Comma 3 5 6" xfId="4260" xr:uid="{00000000-0005-0000-0000-0000E9190000}"/>
    <cellStyle name="Comma 3 6" xfId="4261" xr:uid="{00000000-0005-0000-0000-0000EA190000}"/>
    <cellStyle name="Comma 3 6 2" xfId="4262" xr:uid="{00000000-0005-0000-0000-0000EB190000}"/>
    <cellStyle name="Comma 3 6 2 2" xfId="4263" xr:uid="{00000000-0005-0000-0000-0000EC190000}"/>
    <cellStyle name="Comma 3 6 2 2 2" xfId="4264" xr:uid="{00000000-0005-0000-0000-0000ED190000}"/>
    <cellStyle name="Comma 3 6 2 2 3" xfId="4265" xr:uid="{00000000-0005-0000-0000-0000EE190000}"/>
    <cellStyle name="Comma 3 6 2 2 3 2" xfId="4266" xr:uid="{00000000-0005-0000-0000-0000EF190000}"/>
    <cellStyle name="Comma 3 6 2 2 3 3" xfId="4267" xr:uid="{00000000-0005-0000-0000-0000F0190000}"/>
    <cellStyle name="Comma 3 6 2 3" xfId="4268" xr:uid="{00000000-0005-0000-0000-0000F1190000}"/>
    <cellStyle name="Comma 3 6 2 3 2" xfId="4269" xr:uid="{00000000-0005-0000-0000-0000F2190000}"/>
    <cellStyle name="Comma 3 6 2 3 3" xfId="4270" xr:uid="{00000000-0005-0000-0000-0000F3190000}"/>
    <cellStyle name="Comma 3 6 2 4" xfId="4271" xr:uid="{00000000-0005-0000-0000-0000F4190000}"/>
    <cellStyle name="Comma 3 6 2 4 2" xfId="4272" xr:uid="{00000000-0005-0000-0000-0000F5190000}"/>
    <cellStyle name="Comma 3 6 2 4 3" xfId="4273" xr:uid="{00000000-0005-0000-0000-0000F6190000}"/>
    <cellStyle name="Comma 3 6 3" xfId="4274" xr:uid="{00000000-0005-0000-0000-0000F7190000}"/>
    <cellStyle name="Comma 3 6 3 2" xfId="4275" xr:uid="{00000000-0005-0000-0000-0000F8190000}"/>
    <cellStyle name="Comma 3 6 3 3" xfId="4276" xr:uid="{00000000-0005-0000-0000-0000F9190000}"/>
    <cellStyle name="Comma 3 6 4" xfId="4277" xr:uid="{00000000-0005-0000-0000-0000FA190000}"/>
    <cellStyle name="Comma 3 6 4 2" xfId="4278" xr:uid="{00000000-0005-0000-0000-0000FB190000}"/>
    <cellStyle name="Comma 3 6 4 3" xfId="4279" xr:uid="{00000000-0005-0000-0000-0000FC190000}"/>
    <cellStyle name="Comma 3 6 4 3 2" xfId="4280" xr:uid="{00000000-0005-0000-0000-0000FD190000}"/>
    <cellStyle name="Comma 3 6 4 3 3" xfId="4281" xr:uid="{00000000-0005-0000-0000-0000FE190000}"/>
    <cellStyle name="Comma 3 6 5" xfId="4282" xr:uid="{00000000-0005-0000-0000-0000FF190000}"/>
    <cellStyle name="Comma 3 6 6" xfId="4283" xr:uid="{00000000-0005-0000-0000-0000001A0000}"/>
    <cellStyle name="Comma 3 7" xfId="4284" xr:uid="{00000000-0005-0000-0000-0000011A0000}"/>
    <cellStyle name="Comma 3 7 2" xfId="4285" xr:uid="{00000000-0005-0000-0000-0000021A0000}"/>
    <cellStyle name="Comma 3 7 2 2" xfId="4286" xr:uid="{00000000-0005-0000-0000-0000031A0000}"/>
    <cellStyle name="Comma 3 7 2 2 2" xfId="4287" xr:uid="{00000000-0005-0000-0000-0000041A0000}"/>
    <cellStyle name="Comma 3 7 2 2 3" xfId="4288" xr:uid="{00000000-0005-0000-0000-0000051A0000}"/>
    <cellStyle name="Comma 3 7 2 2 3 2" xfId="4289" xr:uid="{00000000-0005-0000-0000-0000061A0000}"/>
    <cellStyle name="Comma 3 7 2 2 3 3" xfId="4290" xr:uid="{00000000-0005-0000-0000-0000071A0000}"/>
    <cellStyle name="Comma 3 7 2 3" xfId="4291" xr:uid="{00000000-0005-0000-0000-0000081A0000}"/>
    <cellStyle name="Comma 3 7 2 3 2" xfId="4292" xr:uid="{00000000-0005-0000-0000-0000091A0000}"/>
    <cellStyle name="Comma 3 7 2 3 3" xfId="4293" xr:uid="{00000000-0005-0000-0000-00000A1A0000}"/>
    <cellStyle name="Comma 3 7 2 4" xfId="4294" xr:uid="{00000000-0005-0000-0000-00000B1A0000}"/>
    <cellStyle name="Comma 3 7 2 4 2" xfId="4295" xr:uid="{00000000-0005-0000-0000-00000C1A0000}"/>
    <cellStyle name="Comma 3 7 2 4 3" xfId="4296" xr:uid="{00000000-0005-0000-0000-00000D1A0000}"/>
    <cellStyle name="Comma 3 7 3" xfId="4297" xr:uid="{00000000-0005-0000-0000-00000E1A0000}"/>
    <cellStyle name="Comma 3 7 3 2" xfId="4298" xr:uid="{00000000-0005-0000-0000-00000F1A0000}"/>
    <cellStyle name="Comma 3 7 3 3" xfId="4299" xr:uid="{00000000-0005-0000-0000-0000101A0000}"/>
    <cellStyle name="Comma 3 7 4" xfId="4300" xr:uid="{00000000-0005-0000-0000-0000111A0000}"/>
    <cellStyle name="Comma 3 7 4 2" xfId="4301" xr:uid="{00000000-0005-0000-0000-0000121A0000}"/>
    <cellStyle name="Comma 3 7 4 3" xfId="4302" xr:uid="{00000000-0005-0000-0000-0000131A0000}"/>
    <cellStyle name="Comma 3 7 4 3 2" xfId="4303" xr:uid="{00000000-0005-0000-0000-0000141A0000}"/>
    <cellStyle name="Comma 3 7 4 3 3" xfId="4304" xr:uid="{00000000-0005-0000-0000-0000151A0000}"/>
    <cellStyle name="Comma 3 7 5" xfId="4305" xr:uid="{00000000-0005-0000-0000-0000161A0000}"/>
    <cellStyle name="Comma 3 7 6" xfId="4306" xr:uid="{00000000-0005-0000-0000-0000171A0000}"/>
    <cellStyle name="Comma 3 8" xfId="4307" xr:uid="{00000000-0005-0000-0000-0000181A0000}"/>
    <cellStyle name="Comma 3 8 2" xfId="4308" xr:uid="{00000000-0005-0000-0000-0000191A0000}"/>
    <cellStyle name="Comma 3 8 2 2" xfId="4309" xr:uid="{00000000-0005-0000-0000-00001A1A0000}"/>
    <cellStyle name="Comma 3 8 2 2 2" xfId="4310" xr:uid="{00000000-0005-0000-0000-00001B1A0000}"/>
    <cellStyle name="Comma 3 8 2 2 3" xfId="4311" xr:uid="{00000000-0005-0000-0000-00001C1A0000}"/>
    <cellStyle name="Comma 3 8 2 2 4" xfId="4312" xr:uid="{00000000-0005-0000-0000-00001D1A0000}"/>
    <cellStyle name="Comma 3 8 2 3" xfId="4313" xr:uid="{00000000-0005-0000-0000-00001E1A0000}"/>
    <cellStyle name="Comma 3 8 2 3 2" xfId="4314" xr:uid="{00000000-0005-0000-0000-00001F1A0000}"/>
    <cellStyle name="Comma 3 8 2 4" xfId="4315" xr:uid="{00000000-0005-0000-0000-0000201A0000}"/>
    <cellStyle name="Comma 3 8 2 5" xfId="4316" xr:uid="{00000000-0005-0000-0000-0000211A0000}"/>
    <cellStyle name="Comma 3 8 3" xfId="4317" xr:uid="{00000000-0005-0000-0000-0000221A0000}"/>
    <cellStyle name="Comma 3 8 3 2" xfId="4318" xr:uid="{00000000-0005-0000-0000-0000231A0000}"/>
    <cellStyle name="Comma 3 8 3 3" xfId="4319" xr:uid="{00000000-0005-0000-0000-0000241A0000}"/>
    <cellStyle name="Comma 3 8 3 4" xfId="4320" xr:uid="{00000000-0005-0000-0000-0000251A0000}"/>
    <cellStyle name="Comma 3 8 3 5" xfId="4321" xr:uid="{00000000-0005-0000-0000-0000261A0000}"/>
    <cellStyle name="Comma 3 8 3 6" xfId="4322" xr:uid="{00000000-0005-0000-0000-0000271A0000}"/>
    <cellStyle name="Comma 3 8 4" xfId="4323" xr:uid="{00000000-0005-0000-0000-0000281A0000}"/>
    <cellStyle name="Comma 3 8 5" xfId="4324" xr:uid="{00000000-0005-0000-0000-0000291A0000}"/>
    <cellStyle name="Comma 3 9" xfId="4325" xr:uid="{00000000-0005-0000-0000-00002A1A0000}"/>
    <cellStyle name="Comma 3 9 2" xfId="4326" xr:uid="{00000000-0005-0000-0000-00002B1A0000}"/>
    <cellStyle name="Comma 3 9 2 2" xfId="4327" xr:uid="{00000000-0005-0000-0000-00002C1A0000}"/>
    <cellStyle name="Comma 3 9 2 2 2" xfId="4328" xr:uid="{00000000-0005-0000-0000-00002D1A0000}"/>
    <cellStyle name="Comma 3 9 2 2 3" xfId="4329" xr:uid="{00000000-0005-0000-0000-00002E1A0000}"/>
    <cellStyle name="Comma 3 9 2 2 4" xfId="4330" xr:uid="{00000000-0005-0000-0000-00002F1A0000}"/>
    <cellStyle name="Comma 3 9 2 3" xfId="4331" xr:uid="{00000000-0005-0000-0000-0000301A0000}"/>
    <cellStyle name="Comma 3 9 2 3 2" xfId="4332" xr:uid="{00000000-0005-0000-0000-0000311A0000}"/>
    <cellStyle name="Comma 3 9 2 4" xfId="4333" xr:uid="{00000000-0005-0000-0000-0000321A0000}"/>
    <cellStyle name="Comma 3 9 2 5" xfId="4334" xr:uid="{00000000-0005-0000-0000-0000331A0000}"/>
    <cellStyle name="Comma 3 9 3" xfId="4335" xr:uid="{00000000-0005-0000-0000-0000341A0000}"/>
    <cellStyle name="Comma 3 9 3 2" xfId="4336" xr:uid="{00000000-0005-0000-0000-0000351A0000}"/>
    <cellStyle name="Comma 3 9 3 3" xfId="4337" xr:uid="{00000000-0005-0000-0000-0000361A0000}"/>
    <cellStyle name="Comma 3 9 3 4" xfId="4338" xr:uid="{00000000-0005-0000-0000-0000371A0000}"/>
    <cellStyle name="Comma 3 9 3 5" xfId="4339" xr:uid="{00000000-0005-0000-0000-0000381A0000}"/>
    <cellStyle name="Comma 3 9 3 6" xfId="4340" xr:uid="{00000000-0005-0000-0000-0000391A0000}"/>
    <cellStyle name="Comma 3 9 4" xfId="4341" xr:uid="{00000000-0005-0000-0000-00003A1A0000}"/>
    <cellStyle name="Comma 3 9 5" xfId="4342" xr:uid="{00000000-0005-0000-0000-00003B1A0000}"/>
    <cellStyle name="Comma 3_071003 - 0709 - UptownCairoCost Estimate-UPDATE 1.4'" xfId="4343" xr:uid="{00000000-0005-0000-0000-00003C1A0000}"/>
    <cellStyle name="Comma 30" xfId="4344" xr:uid="{00000000-0005-0000-0000-00003D1A0000}"/>
    <cellStyle name="Comma 30 2" xfId="4345" xr:uid="{00000000-0005-0000-0000-00003E1A0000}"/>
    <cellStyle name="Comma 30 3" xfId="4346" xr:uid="{00000000-0005-0000-0000-00003F1A0000}"/>
    <cellStyle name="Comma 30 4" xfId="4347" xr:uid="{00000000-0005-0000-0000-0000401A0000}"/>
    <cellStyle name="Comma 30 4 2" xfId="4348" xr:uid="{00000000-0005-0000-0000-0000411A0000}"/>
    <cellStyle name="Comma 30 5" xfId="4349" xr:uid="{00000000-0005-0000-0000-0000421A0000}"/>
    <cellStyle name="Comma 30 6" xfId="4350" xr:uid="{00000000-0005-0000-0000-0000431A0000}"/>
    <cellStyle name="Comma 31" xfId="4351" xr:uid="{00000000-0005-0000-0000-0000441A0000}"/>
    <cellStyle name="Comma 31 2" xfId="4352" xr:uid="{00000000-0005-0000-0000-0000451A0000}"/>
    <cellStyle name="Comma 31 3" xfId="4353" xr:uid="{00000000-0005-0000-0000-0000461A0000}"/>
    <cellStyle name="Comma 31 4" xfId="4354" xr:uid="{00000000-0005-0000-0000-0000471A0000}"/>
    <cellStyle name="Comma 32" xfId="4355" xr:uid="{00000000-0005-0000-0000-0000481A0000}"/>
    <cellStyle name="Comma 32 2" xfId="4356" xr:uid="{00000000-0005-0000-0000-0000491A0000}"/>
    <cellStyle name="Comma 32 3" xfId="4357" xr:uid="{00000000-0005-0000-0000-00004A1A0000}"/>
    <cellStyle name="Comma 32 3 2" xfId="4358" xr:uid="{00000000-0005-0000-0000-00004B1A0000}"/>
    <cellStyle name="Comma 32 4" xfId="4359" xr:uid="{00000000-0005-0000-0000-00004C1A0000}"/>
    <cellStyle name="Comma 32 5" xfId="4360" xr:uid="{00000000-0005-0000-0000-00004D1A0000}"/>
    <cellStyle name="Comma 33" xfId="4361" xr:uid="{00000000-0005-0000-0000-00004E1A0000}"/>
    <cellStyle name="Comma 33 2" xfId="4362" xr:uid="{00000000-0005-0000-0000-00004F1A0000}"/>
    <cellStyle name="Comma 33 3" xfId="4363" xr:uid="{00000000-0005-0000-0000-0000501A0000}"/>
    <cellStyle name="Comma 33 3 2" xfId="4364" xr:uid="{00000000-0005-0000-0000-0000511A0000}"/>
    <cellStyle name="Comma 33 4" xfId="4365" xr:uid="{00000000-0005-0000-0000-0000521A0000}"/>
    <cellStyle name="Comma 33 5" xfId="4366" xr:uid="{00000000-0005-0000-0000-0000531A0000}"/>
    <cellStyle name="Comma 33 6" xfId="4367" xr:uid="{00000000-0005-0000-0000-0000541A0000}"/>
    <cellStyle name="Comma 33 7" xfId="4368" xr:uid="{00000000-0005-0000-0000-0000551A0000}"/>
    <cellStyle name="Comma 34" xfId="4369" xr:uid="{00000000-0005-0000-0000-0000561A0000}"/>
    <cellStyle name="Comma 34 2" xfId="4370" xr:uid="{00000000-0005-0000-0000-0000571A0000}"/>
    <cellStyle name="Comma 34 2 2" xfId="26427" xr:uid="{00000000-0005-0000-0000-0000581A0000}"/>
    <cellStyle name="Comma 34 3" xfId="4371" xr:uid="{00000000-0005-0000-0000-0000591A0000}"/>
    <cellStyle name="Comma 34 3 2" xfId="26428" xr:uid="{00000000-0005-0000-0000-00005A1A0000}"/>
    <cellStyle name="Comma 34 4" xfId="4372" xr:uid="{00000000-0005-0000-0000-00005B1A0000}"/>
    <cellStyle name="Comma 35" xfId="4373" xr:uid="{00000000-0005-0000-0000-00005C1A0000}"/>
    <cellStyle name="Comma 35 2" xfId="4374" xr:uid="{00000000-0005-0000-0000-00005D1A0000}"/>
    <cellStyle name="Comma 35 2 2" xfId="4375" xr:uid="{00000000-0005-0000-0000-00005E1A0000}"/>
    <cellStyle name="Comma 35 2 3" xfId="26429" xr:uid="{00000000-0005-0000-0000-00005F1A0000}"/>
    <cellStyle name="Comma 35 3" xfId="4376" xr:uid="{00000000-0005-0000-0000-0000601A0000}"/>
    <cellStyle name="Comma 35 3 2" xfId="4377" xr:uid="{00000000-0005-0000-0000-0000611A0000}"/>
    <cellStyle name="Comma 35 3 3" xfId="4378" xr:uid="{00000000-0005-0000-0000-0000621A0000}"/>
    <cellStyle name="Comma 35 3 4" xfId="4379" xr:uid="{00000000-0005-0000-0000-0000631A0000}"/>
    <cellStyle name="Comma 35 4" xfId="4380" xr:uid="{00000000-0005-0000-0000-0000641A0000}"/>
    <cellStyle name="Comma 35 5" xfId="4381" xr:uid="{00000000-0005-0000-0000-0000651A0000}"/>
    <cellStyle name="Comma 36" xfId="4382" xr:uid="{00000000-0005-0000-0000-0000661A0000}"/>
    <cellStyle name="Comma 36 2" xfId="4383" xr:uid="{00000000-0005-0000-0000-0000671A0000}"/>
    <cellStyle name="Comma 36 2 2" xfId="4384" xr:uid="{00000000-0005-0000-0000-0000681A0000}"/>
    <cellStyle name="Comma 36 2 3" xfId="4385" xr:uid="{00000000-0005-0000-0000-0000691A0000}"/>
    <cellStyle name="Comma 36 2 4" xfId="4386" xr:uid="{00000000-0005-0000-0000-00006A1A0000}"/>
    <cellStyle name="Comma 36 3" xfId="4387" xr:uid="{00000000-0005-0000-0000-00006B1A0000}"/>
    <cellStyle name="Comma 36 3 2" xfId="4388" xr:uid="{00000000-0005-0000-0000-00006C1A0000}"/>
    <cellStyle name="Comma 36 3 3" xfId="4389" xr:uid="{00000000-0005-0000-0000-00006D1A0000}"/>
    <cellStyle name="Comma 36 3 4" xfId="4390" xr:uid="{00000000-0005-0000-0000-00006E1A0000}"/>
    <cellStyle name="Comma 36 4" xfId="4391" xr:uid="{00000000-0005-0000-0000-00006F1A0000}"/>
    <cellStyle name="Comma 36 5" xfId="4392" xr:uid="{00000000-0005-0000-0000-0000701A0000}"/>
    <cellStyle name="Comma 36 6" xfId="4393" xr:uid="{00000000-0005-0000-0000-0000711A0000}"/>
    <cellStyle name="Comma 36 7" xfId="4394" xr:uid="{00000000-0005-0000-0000-0000721A0000}"/>
    <cellStyle name="Comma 37" xfId="4395" xr:uid="{00000000-0005-0000-0000-0000731A0000}"/>
    <cellStyle name="Comma 37 2" xfId="4396" xr:uid="{00000000-0005-0000-0000-0000741A0000}"/>
    <cellStyle name="Comma 37 2 2" xfId="4397" xr:uid="{00000000-0005-0000-0000-0000751A0000}"/>
    <cellStyle name="Comma 37 2 3" xfId="4398" xr:uid="{00000000-0005-0000-0000-0000761A0000}"/>
    <cellStyle name="Comma 37 2 4" xfId="4399" xr:uid="{00000000-0005-0000-0000-0000771A0000}"/>
    <cellStyle name="Comma 37 3" xfId="4400" xr:uid="{00000000-0005-0000-0000-0000781A0000}"/>
    <cellStyle name="Comma 37 3 2" xfId="4401" xr:uid="{00000000-0005-0000-0000-0000791A0000}"/>
    <cellStyle name="Comma 37 3 3" xfId="4402" xr:uid="{00000000-0005-0000-0000-00007A1A0000}"/>
    <cellStyle name="Comma 37 3 4" xfId="4403" xr:uid="{00000000-0005-0000-0000-00007B1A0000}"/>
    <cellStyle name="Comma 37 4" xfId="4404" xr:uid="{00000000-0005-0000-0000-00007C1A0000}"/>
    <cellStyle name="Comma 37 5" xfId="4405" xr:uid="{00000000-0005-0000-0000-00007D1A0000}"/>
    <cellStyle name="Comma 37 6" xfId="4406" xr:uid="{00000000-0005-0000-0000-00007E1A0000}"/>
    <cellStyle name="Comma 38" xfId="4407" xr:uid="{00000000-0005-0000-0000-00007F1A0000}"/>
    <cellStyle name="Comma 38 2" xfId="4408" xr:uid="{00000000-0005-0000-0000-0000801A0000}"/>
    <cellStyle name="Comma 38 2 2" xfId="4409" xr:uid="{00000000-0005-0000-0000-0000811A0000}"/>
    <cellStyle name="Comma 38 2 3" xfId="4410" xr:uid="{00000000-0005-0000-0000-0000821A0000}"/>
    <cellStyle name="Comma 38 2 4" xfId="4411" xr:uid="{00000000-0005-0000-0000-0000831A0000}"/>
    <cellStyle name="Comma 38 3" xfId="4412" xr:uid="{00000000-0005-0000-0000-0000841A0000}"/>
    <cellStyle name="Comma 38 3 2" xfId="4413" xr:uid="{00000000-0005-0000-0000-0000851A0000}"/>
    <cellStyle name="Comma 38 3 3" xfId="4414" xr:uid="{00000000-0005-0000-0000-0000861A0000}"/>
    <cellStyle name="Comma 38 3 4" xfId="4415" xr:uid="{00000000-0005-0000-0000-0000871A0000}"/>
    <cellStyle name="Comma 38 4" xfId="4416" xr:uid="{00000000-0005-0000-0000-0000881A0000}"/>
    <cellStyle name="Comma 38 5" xfId="4417" xr:uid="{00000000-0005-0000-0000-0000891A0000}"/>
    <cellStyle name="Comma 38 6" xfId="4418" xr:uid="{00000000-0005-0000-0000-00008A1A0000}"/>
    <cellStyle name="Comma 39" xfId="4419" xr:uid="{00000000-0005-0000-0000-00008B1A0000}"/>
    <cellStyle name="Comma 39 2" xfId="4420" xr:uid="{00000000-0005-0000-0000-00008C1A0000}"/>
    <cellStyle name="Comma 39 2 2" xfId="26430" xr:uid="{00000000-0005-0000-0000-00008D1A0000}"/>
    <cellStyle name="Comma 39 3" xfId="4421" xr:uid="{00000000-0005-0000-0000-00008E1A0000}"/>
    <cellStyle name="Comma 39 4" xfId="4422" xr:uid="{00000000-0005-0000-0000-00008F1A0000}"/>
    <cellStyle name="Comma 39 5" xfId="4423" xr:uid="{00000000-0005-0000-0000-0000901A0000}"/>
    <cellStyle name="Comma 4" xfId="4424" xr:uid="{00000000-0005-0000-0000-0000911A0000}"/>
    <cellStyle name="Comma 4 10" xfId="4425" xr:uid="{00000000-0005-0000-0000-0000921A0000}"/>
    <cellStyle name="Comma 4 10 2" xfId="4426" xr:uid="{00000000-0005-0000-0000-0000931A0000}"/>
    <cellStyle name="Comma 4 10 2 2" xfId="4427" xr:uid="{00000000-0005-0000-0000-0000941A0000}"/>
    <cellStyle name="Comma 4 10 2 3" xfId="4428" xr:uid="{00000000-0005-0000-0000-0000951A0000}"/>
    <cellStyle name="Comma 4 10 3" xfId="4429" xr:uid="{00000000-0005-0000-0000-0000961A0000}"/>
    <cellStyle name="Comma 4 10 4" xfId="4430" xr:uid="{00000000-0005-0000-0000-0000971A0000}"/>
    <cellStyle name="Comma 4 11" xfId="4431" xr:uid="{00000000-0005-0000-0000-0000981A0000}"/>
    <cellStyle name="Comma 4 11 2" xfId="4432" xr:uid="{00000000-0005-0000-0000-0000991A0000}"/>
    <cellStyle name="Comma 4 11 2 2" xfId="4433" xr:uid="{00000000-0005-0000-0000-00009A1A0000}"/>
    <cellStyle name="Comma 4 11 2 3" xfId="4434" xr:uid="{00000000-0005-0000-0000-00009B1A0000}"/>
    <cellStyle name="Comma 4 11 3" xfId="4435" xr:uid="{00000000-0005-0000-0000-00009C1A0000}"/>
    <cellStyle name="Comma 4 11 4" xfId="4436" xr:uid="{00000000-0005-0000-0000-00009D1A0000}"/>
    <cellStyle name="Comma 4 12" xfId="4437" xr:uid="{00000000-0005-0000-0000-00009E1A0000}"/>
    <cellStyle name="Comma 4 12 2" xfId="4438" xr:uid="{00000000-0005-0000-0000-00009F1A0000}"/>
    <cellStyle name="Comma 4 12 2 2" xfId="4439" xr:uid="{00000000-0005-0000-0000-0000A01A0000}"/>
    <cellStyle name="Comma 4 12 2 3" xfId="4440" xr:uid="{00000000-0005-0000-0000-0000A11A0000}"/>
    <cellStyle name="Comma 4 12 3" xfId="4441" xr:uid="{00000000-0005-0000-0000-0000A21A0000}"/>
    <cellStyle name="Comma 4 12 4" xfId="4442" xr:uid="{00000000-0005-0000-0000-0000A31A0000}"/>
    <cellStyle name="Comma 4 13" xfId="4443" xr:uid="{00000000-0005-0000-0000-0000A41A0000}"/>
    <cellStyle name="Comma 4 13 2" xfId="4444" xr:uid="{00000000-0005-0000-0000-0000A51A0000}"/>
    <cellStyle name="Comma 4 13 2 2" xfId="4445" xr:uid="{00000000-0005-0000-0000-0000A61A0000}"/>
    <cellStyle name="Comma 4 13 2 3" xfId="4446" xr:uid="{00000000-0005-0000-0000-0000A71A0000}"/>
    <cellStyle name="Comma 4 13 3" xfId="4447" xr:uid="{00000000-0005-0000-0000-0000A81A0000}"/>
    <cellStyle name="Comma 4 13 4" xfId="4448" xr:uid="{00000000-0005-0000-0000-0000A91A0000}"/>
    <cellStyle name="Comma 4 14" xfId="4449" xr:uid="{00000000-0005-0000-0000-0000AA1A0000}"/>
    <cellStyle name="Comma 4 14 2" xfId="4450" xr:uid="{00000000-0005-0000-0000-0000AB1A0000}"/>
    <cellStyle name="Comma 4 14 2 2" xfId="4451" xr:uid="{00000000-0005-0000-0000-0000AC1A0000}"/>
    <cellStyle name="Comma 4 14 2 3" xfId="4452" xr:uid="{00000000-0005-0000-0000-0000AD1A0000}"/>
    <cellStyle name="Comma 4 14 3" xfId="4453" xr:uid="{00000000-0005-0000-0000-0000AE1A0000}"/>
    <cellStyle name="Comma 4 14 4" xfId="4454" xr:uid="{00000000-0005-0000-0000-0000AF1A0000}"/>
    <cellStyle name="Comma 4 15" xfId="4455" xr:uid="{00000000-0005-0000-0000-0000B01A0000}"/>
    <cellStyle name="Comma 4 15 2" xfId="4456" xr:uid="{00000000-0005-0000-0000-0000B11A0000}"/>
    <cellStyle name="Comma 4 15 2 2" xfId="4457" xr:uid="{00000000-0005-0000-0000-0000B21A0000}"/>
    <cellStyle name="Comma 4 15 2 3" xfId="4458" xr:uid="{00000000-0005-0000-0000-0000B31A0000}"/>
    <cellStyle name="Comma 4 15 3" xfId="4459" xr:uid="{00000000-0005-0000-0000-0000B41A0000}"/>
    <cellStyle name="Comma 4 15 4" xfId="4460" xr:uid="{00000000-0005-0000-0000-0000B51A0000}"/>
    <cellStyle name="Comma 4 16" xfId="4461" xr:uid="{00000000-0005-0000-0000-0000B61A0000}"/>
    <cellStyle name="Comma 4 16 2" xfId="4462" xr:uid="{00000000-0005-0000-0000-0000B71A0000}"/>
    <cellStyle name="Comma 4 16 2 2" xfId="4463" xr:uid="{00000000-0005-0000-0000-0000B81A0000}"/>
    <cellStyle name="Comma 4 16 2 3" xfId="4464" xr:uid="{00000000-0005-0000-0000-0000B91A0000}"/>
    <cellStyle name="Comma 4 16 3" xfId="4465" xr:uid="{00000000-0005-0000-0000-0000BA1A0000}"/>
    <cellStyle name="Comma 4 16 4" xfId="4466" xr:uid="{00000000-0005-0000-0000-0000BB1A0000}"/>
    <cellStyle name="Comma 4 17" xfId="4467" xr:uid="{00000000-0005-0000-0000-0000BC1A0000}"/>
    <cellStyle name="Comma 4 17 2" xfId="4468" xr:uid="{00000000-0005-0000-0000-0000BD1A0000}"/>
    <cellStyle name="Comma 4 17 2 2" xfId="4469" xr:uid="{00000000-0005-0000-0000-0000BE1A0000}"/>
    <cellStyle name="Comma 4 17 2 3" xfId="4470" xr:uid="{00000000-0005-0000-0000-0000BF1A0000}"/>
    <cellStyle name="Comma 4 17 3" xfId="4471" xr:uid="{00000000-0005-0000-0000-0000C01A0000}"/>
    <cellStyle name="Comma 4 17 4" xfId="4472" xr:uid="{00000000-0005-0000-0000-0000C11A0000}"/>
    <cellStyle name="Comma 4 18" xfId="4473" xr:uid="{00000000-0005-0000-0000-0000C21A0000}"/>
    <cellStyle name="Comma 4 18 2" xfId="4474" xr:uid="{00000000-0005-0000-0000-0000C31A0000}"/>
    <cellStyle name="Comma 4 18 2 2" xfId="4475" xr:uid="{00000000-0005-0000-0000-0000C41A0000}"/>
    <cellStyle name="Comma 4 18 2 3" xfId="4476" xr:uid="{00000000-0005-0000-0000-0000C51A0000}"/>
    <cellStyle name="Comma 4 18 3" xfId="4477" xr:uid="{00000000-0005-0000-0000-0000C61A0000}"/>
    <cellStyle name="Comma 4 18 4" xfId="4478" xr:uid="{00000000-0005-0000-0000-0000C71A0000}"/>
    <cellStyle name="Comma 4 19" xfId="4479" xr:uid="{00000000-0005-0000-0000-0000C81A0000}"/>
    <cellStyle name="Comma 4 19 2" xfId="4480" xr:uid="{00000000-0005-0000-0000-0000C91A0000}"/>
    <cellStyle name="Comma 4 19 2 2" xfId="4481" xr:uid="{00000000-0005-0000-0000-0000CA1A0000}"/>
    <cellStyle name="Comma 4 19 2 3" xfId="4482" xr:uid="{00000000-0005-0000-0000-0000CB1A0000}"/>
    <cellStyle name="Comma 4 19 3" xfId="4483" xr:uid="{00000000-0005-0000-0000-0000CC1A0000}"/>
    <cellStyle name="Comma 4 19 4" xfId="4484" xr:uid="{00000000-0005-0000-0000-0000CD1A0000}"/>
    <cellStyle name="Comma 4 2" xfId="4485" xr:uid="{00000000-0005-0000-0000-0000CE1A0000}"/>
    <cellStyle name="Comma 4 2 10" xfId="4486" xr:uid="{00000000-0005-0000-0000-0000CF1A0000}"/>
    <cellStyle name="Comma 4 2 10 2" xfId="4487" xr:uid="{00000000-0005-0000-0000-0000D01A0000}"/>
    <cellStyle name="Comma 4 2 10 3" xfId="4488" xr:uid="{00000000-0005-0000-0000-0000D11A0000}"/>
    <cellStyle name="Comma 4 2 10 3 2" xfId="4489" xr:uid="{00000000-0005-0000-0000-0000D21A0000}"/>
    <cellStyle name="Comma 4 2 10 3 3" xfId="4490" xr:uid="{00000000-0005-0000-0000-0000D31A0000}"/>
    <cellStyle name="Comma 4 2 11" xfId="4491" xr:uid="{00000000-0005-0000-0000-0000D41A0000}"/>
    <cellStyle name="Comma 4 2 2" xfId="4492" xr:uid="{00000000-0005-0000-0000-0000D51A0000}"/>
    <cellStyle name="Comma 4 2 2 2" xfId="4493" xr:uid="{00000000-0005-0000-0000-0000D61A0000}"/>
    <cellStyle name="Comma 4 2 2 2 2" xfId="4494" xr:uid="{00000000-0005-0000-0000-0000D71A0000}"/>
    <cellStyle name="Comma 4 2 2 2 3" xfId="4495" xr:uid="{00000000-0005-0000-0000-0000D81A0000}"/>
    <cellStyle name="Comma 4 2 2 2 3 2" xfId="4496" xr:uid="{00000000-0005-0000-0000-0000D91A0000}"/>
    <cellStyle name="Comma 4 2 2 2 3 3" xfId="4497" xr:uid="{00000000-0005-0000-0000-0000DA1A0000}"/>
    <cellStyle name="Comma 4 2 2 3" xfId="4498" xr:uid="{00000000-0005-0000-0000-0000DB1A0000}"/>
    <cellStyle name="Comma 4 2 2 3 2" xfId="4499" xr:uid="{00000000-0005-0000-0000-0000DC1A0000}"/>
    <cellStyle name="Comma 4 2 2 3 3" xfId="4500" xr:uid="{00000000-0005-0000-0000-0000DD1A0000}"/>
    <cellStyle name="Comma 4 2 2 4" xfId="4501" xr:uid="{00000000-0005-0000-0000-0000DE1A0000}"/>
    <cellStyle name="Comma 4 2 2 4 2" xfId="4502" xr:uid="{00000000-0005-0000-0000-0000DF1A0000}"/>
    <cellStyle name="Comma 4 2 2 4 3" xfId="4503" xr:uid="{00000000-0005-0000-0000-0000E01A0000}"/>
    <cellStyle name="Comma 4 2 3" xfId="4504" xr:uid="{00000000-0005-0000-0000-0000E11A0000}"/>
    <cellStyle name="Comma 4 2 3 2" xfId="4505" xr:uid="{00000000-0005-0000-0000-0000E21A0000}"/>
    <cellStyle name="Comma 4 2 3 2 2" xfId="4506" xr:uid="{00000000-0005-0000-0000-0000E31A0000}"/>
    <cellStyle name="Comma 4 2 3 2 2 2" xfId="4507" xr:uid="{00000000-0005-0000-0000-0000E41A0000}"/>
    <cellStyle name="Comma 4 2 3 2 2 3" xfId="4508" xr:uid="{00000000-0005-0000-0000-0000E51A0000}"/>
    <cellStyle name="Comma 4 2 3 2 3" xfId="4509" xr:uid="{00000000-0005-0000-0000-0000E61A0000}"/>
    <cellStyle name="Comma 4 2 3 2 4" xfId="4510" xr:uid="{00000000-0005-0000-0000-0000E71A0000}"/>
    <cellStyle name="Comma 4 2 3 2 5" xfId="4511" xr:uid="{00000000-0005-0000-0000-0000E81A0000}"/>
    <cellStyle name="Comma 4 2 3 2 5 2" xfId="4512" xr:uid="{00000000-0005-0000-0000-0000E91A0000}"/>
    <cellStyle name="Comma 4 2 3 2 5 3" xfId="4513" xr:uid="{00000000-0005-0000-0000-0000EA1A0000}"/>
    <cellStyle name="Comma 4 2 3 3" xfId="4514" xr:uid="{00000000-0005-0000-0000-0000EB1A0000}"/>
    <cellStyle name="Comma 4 2 3 3 2" xfId="4515" xr:uid="{00000000-0005-0000-0000-0000EC1A0000}"/>
    <cellStyle name="Comma 4 2 3 3 3" xfId="4516" xr:uid="{00000000-0005-0000-0000-0000ED1A0000}"/>
    <cellStyle name="Comma 4 2 3 3 4" xfId="4517" xr:uid="{00000000-0005-0000-0000-0000EE1A0000}"/>
    <cellStyle name="Comma 4 2 3 3 5" xfId="4518" xr:uid="{00000000-0005-0000-0000-0000EF1A0000}"/>
    <cellStyle name="Comma 4 2 3 4" xfId="4519" xr:uid="{00000000-0005-0000-0000-0000F01A0000}"/>
    <cellStyle name="Comma 4 2 3 5" xfId="4520" xr:uid="{00000000-0005-0000-0000-0000F11A0000}"/>
    <cellStyle name="Comma 4 2 3 5 2" xfId="4521" xr:uid="{00000000-0005-0000-0000-0000F21A0000}"/>
    <cellStyle name="Comma 4 2 3 5 3" xfId="4522" xr:uid="{00000000-0005-0000-0000-0000F31A0000}"/>
    <cellStyle name="Comma 4 2 4" xfId="4523" xr:uid="{00000000-0005-0000-0000-0000F41A0000}"/>
    <cellStyle name="Comma 4 2 4 2" xfId="4524" xr:uid="{00000000-0005-0000-0000-0000F51A0000}"/>
    <cellStyle name="Comma 4 2 4 2 2" xfId="4525" xr:uid="{00000000-0005-0000-0000-0000F61A0000}"/>
    <cellStyle name="Comma 4 2 4 2 3" xfId="4526" xr:uid="{00000000-0005-0000-0000-0000F71A0000}"/>
    <cellStyle name="Comma 4 2 4 2 3 2" xfId="4527" xr:uid="{00000000-0005-0000-0000-0000F81A0000}"/>
    <cellStyle name="Comma 4 2 4 2 3 3" xfId="4528" xr:uid="{00000000-0005-0000-0000-0000F91A0000}"/>
    <cellStyle name="Comma 4 2 4 3" xfId="4529" xr:uid="{00000000-0005-0000-0000-0000FA1A0000}"/>
    <cellStyle name="Comma 4 2 4 3 2" xfId="4530" xr:uid="{00000000-0005-0000-0000-0000FB1A0000}"/>
    <cellStyle name="Comma 4 2 4 3 3" xfId="4531" xr:uid="{00000000-0005-0000-0000-0000FC1A0000}"/>
    <cellStyle name="Comma 4 2 4 4" xfId="4532" xr:uid="{00000000-0005-0000-0000-0000FD1A0000}"/>
    <cellStyle name="Comma 4 2 4 4 2" xfId="4533" xr:uid="{00000000-0005-0000-0000-0000FE1A0000}"/>
    <cellStyle name="Comma 4 2 4 4 3" xfId="4534" xr:uid="{00000000-0005-0000-0000-0000FF1A0000}"/>
    <cellStyle name="Comma 4 2 5" xfId="4535" xr:uid="{00000000-0005-0000-0000-0000001B0000}"/>
    <cellStyle name="Comma 4 2 5 2" xfId="4536" xr:uid="{00000000-0005-0000-0000-0000011B0000}"/>
    <cellStyle name="Comma 4 2 5 2 2" xfId="4537" xr:uid="{00000000-0005-0000-0000-0000021B0000}"/>
    <cellStyle name="Comma 4 2 5 2 3" xfId="4538" xr:uid="{00000000-0005-0000-0000-0000031B0000}"/>
    <cellStyle name="Comma 4 2 5 3" xfId="4539" xr:uid="{00000000-0005-0000-0000-0000041B0000}"/>
    <cellStyle name="Comma 4 2 5 4" xfId="4540" xr:uid="{00000000-0005-0000-0000-0000051B0000}"/>
    <cellStyle name="Comma 4 2 6" xfId="4541" xr:uid="{00000000-0005-0000-0000-0000061B0000}"/>
    <cellStyle name="Comma 4 2 6 2" xfId="4542" xr:uid="{00000000-0005-0000-0000-0000071B0000}"/>
    <cellStyle name="Comma 4 2 6 2 2" xfId="4543" xr:uid="{00000000-0005-0000-0000-0000081B0000}"/>
    <cellStyle name="Comma 4 2 6 2 3" xfId="4544" xr:uid="{00000000-0005-0000-0000-0000091B0000}"/>
    <cellStyle name="Comma 4 2 6 3" xfId="4545" xr:uid="{00000000-0005-0000-0000-00000A1B0000}"/>
    <cellStyle name="Comma 4 2 6 4" xfId="4546" xr:uid="{00000000-0005-0000-0000-00000B1B0000}"/>
    <cellStyle name="Comma 4 2 7" xfId="4547" xr:uid="{00000000-0005-0000-0000-00000C1B0000}"/>
    <cellStyle name="Comma 4 2 7 2" xfId="4548" xr:uid="{00000000-0005-0000-0000-00000D1B0000}"/>
    <cellStyle name="Comma 4 2 7 2 2" xfId="4549" xr:uid="{00000000-0005-0000-0000-00000E1B0000}"/>
    <cellStyle name="Comma 4 2 7 2 3" xfId="4550" xr:uid="{00000000-0005-0000-0000-00000F1B0000}"/>
    <cellStyle name="Comma 4 2 7 3" xfId="4551" xr:uid="{00000000-0005-0000-0000-0000101B0000}"/>
    <cellStyle name="Comma 4 2 7 4" xfId="4552" xr:uid="{00000000-0005-0000-0000-0000111B0000}"/>
    <cellStyle name="Comma 4 2 8" xfId="4553" xr:uid="{00000000-0005-0000-0000-0000121B0000}"/>
    <cellStyle name="Comma 4 2 8 2" xfId="4554" xr:uid="{00000000-0005-0000-0000-0000131B0000}"/>
    <cellStyle name="Comma 4 2 9" xfId="4555" xr:uid="{00000000-0005-0000-0000-0000141B0000}"/>
    <cellStyle name="Comma 4 2 9 2" xfId="4556" xr:uid="{00000000-0005-0000-0000-0000151B0000}"/>
    <cellStyle name="Comma 4 2 9 3" xfId="4557" xr:uid="{00000000-0005-0000-0000-0000161B0000}"/>
    <cellStyle name="Comma 4 20" xfId="4558" xr:uid="{00000000-0005-0000-0000-0000171B0000}"/>
    <cellStyle name="Comma 4 20 2" xfId="4559" xr:uid="{00000000-0005-0000-0000-0000181B0000}"/>
    <cellStyle name="Comma 4 20 2 2" xfId="4560" xr:uid="{00000000-0005-0000-0000-0000191B0000}"/>
    <cellStyle name="Comma 4 20 2 3" xfId="4561" xr:uid="{00000000-0005-0000-0000-00001A1B0000}"/>
    <cellStyle name="Comma 4 20 3" xfId="4562" xr:uid="{00000000-0005-0000-0000-00001B1B0000}"/>
    <cellStyle name="Comma 4 20 4" xfId="4563" xr:uid="{00000000-0005-0000-0000-00001C1B0000}"/>
    <cellStyle name="Comma 4 21" xfId="4564" xr:uid="{00000000-0005-0000-0000-00001D1B0000}"/>
    <cellStyle name="Comma 4 21 2" xfId="4565" xr:uid="{00000000-0005-0000-0000-00001E1B0000}"/>
    <cellStyle name="Comma 4 21 2 2" xfId="4566" xr:uid="{00000000-0005-0000-0000-00001F1B0000}"/>
    <cellStyle name="Comma 4 21 2 3" xfId="4567" xr:uid="{00000000-0005-0000-0000-0000201B0000}"/>
    <cellStyle name="Comma 4 21 3" xfId="4568" xr:uid="{00000000-0005-0000-0000-0000211B0000}"/>
    <cellStyle name="Comma 4 21 4" xfId="4569" xr:uid="{00000000-0005-0000-0000-0000221B0000}"/>
    <cellStyle name="Comma 4 22" xfId="4570" xr:uid="{00000000-0005-0000-0000-0000231B0000}"/>
    <cellStyle name="Comma 4 22 2" xfId="4571" xr:uid="{00000000-0005-0000-0000-0000241B0000}"/>
    <cellStyle name="Comma 4 22 2 2" xfId="4572" xr:uid="{00000000-0005-0000-0000-0000251B0000}"/>
    <cellStyle name="Comma 4 22 2 3" xfId="4573" xr:uid="{00000000-0005-0000-0000-0000261B0000}"/>
    <cellStyle name="Comma 4 22 3" xfId="4574" xr:uid="{00000000-0005-0000-0000-0000271B0000}"/>
    <cellStyle name="Comma 4 22 4" xfId="4575" xr:uid="{00000000-0005-0000-0000-0000281B0000}"/>
    <cellStyle name="Comma 4 23" xfId="4576" xr:uid="{00000000-0005-0000-0000-0000291B0000}"/>
    <cellStyle name="Comma 4 23 2" xfId="4577" xr:uid="{00000000-0005-0000-0000-00002A1B0000}"/>
    <cellStyle name="Comma 4 24" xfId="4578" xr:uid="{00000000-0005-0000-0000-00002B1B0000}"/>
    <cellStyle name="Comma 4 24 2" xfId="4579" xr:uid="{00000000-0005-0000-0000-00002C1B0000}"/>
    <cellStyle name="Comma 4 25" xfId="4580" xr:uid="{00000000-0005-0000-0000-00002D1B0000}"/>
    <cellStyle name="Comma 4 25 2" xfId="4581" xr:uid="{00000000-0005-0000-0000-00002E1B0000}"/>
    <cellStyle name="Comma 4 26" xfId="4582" xr:uid="{00000000-0005-0000-0000-00002F1B0000}"/>
    <cellStyle name="Comma 4 26 2" xfId="4583" xr:uid="{00000000-0005-0000-0000-0000301B0000}"/>
    <cellStyle name="Comma 4 27" xfId="4584" xr:uid="{00000000-0005-0000-0000-0000311B0000}"/>
    <cellStyle name="Comma 4 27 2" xfId="4585" xr:uid="{00000000-0005-0000-0000-0000321B0000}"/>
    <cellStyle name="Comma 4 28" xfId="4586" xr:uid="{00000000-0005-0000-0000-0000331B0000}"/>
    <cellStyle name="Comma 4 28 2" xfId="4587" xr:uid="{00000000-0005-0000-0000-0000341B0000}"/>
    <cellStyle name="Comma 4 29" xfId="4588" xr:uid="{00000000-0005-0000-0000-0000351B0000}"/>
    <cellStyle name="Comma 4 29 2" xfId="4589" xr:uid="{00000000-0005-0000-0000-0000361B0000}"/>
    <cellStyle name="Comma 4 3" xfId="4590" xr:uid="{00000000-0005-0000-0000-0000371B0000}"/>
    <cellStyle name="Comma 4 3 2" xfId="4591" xr:uid="{00000000-0005-0000-0000-0000381B0000}"/>
    <cellStyle name="Comma 4 3 2 2" xfId="4592" xr:uid="{00000000-0005-0000-0000-0000391B0000}"/>
    <cellStyle name="Comma 4 3 2 2 2" xfId="4593" xr:uid="{00000000-0005-0000-0000-00003A1B0000}"/>
    <cellStyle name="Comma 4 3 2 2 3" xfId="4594" xr:uid="{00000000-0005-0000-0000-00003B1B0000}"/>
    <cellStyle name="Comma 4 3 2 2 3 2" xfId="4595" xr:uid="{00000000-0005-0000-0000-00003C1B0000}"/>
    <cellStyle name="Comma 4 3 2 2 3 3" xfId="4596" xr:uid="{00000000-0005-0000-0000-00003D1B0000}"/>
    <cellStyle name="Comma 4 3 2 3" xfId="4597" xr:uid="{00000000-0005-0000-0000-00003E1B0000}"/>
    <cellStyle name="Comma 4 3 2 3 2" xfId="4598" xr:uid="{00000000-0005-0000-0000-00003F1B0000}"/>
    <cellStyle name="Comma 4 3 2 3 3" xfId="4599" xr:uid="{00000000-0005-0000-0000-0000401B0000}"/>
    <cellStyle name="Comma 4 3 2 4" xfId="4600" xr:uid="{00000000-0005-0000-0000-0000411B0000}"/>
    <cellStyle name="Comma 4 3 2 4 2" xfId="4601" xr:uid="{00000000-0005-0000-0000-0000421B0000}"/>
    <cellStyle name="Comma 4 3 2 4 3" xfId="4602" xr:uid="{00000000-0005-0000-0000-0000431B0000}"/>
    <cellStyle name="Comma 4 3 3" xfId="4603" xr:uid="{00000000-0005-0000-0000-0000441B0000}"/>
    <cellStyle name="Comma 4 3 3 2" xfId="4604" xr:uid="{00000000-0005-0000-0000-0000451B0000}"/>
    <cellStyle name="Comma 4 3 3 2 2" xfId="4605" xr:uid="{00000000-0005-0000-0000-0000461B0000}"/>
    <cellStyle name="Comma 4 3 3 2 3" xfId="4606" xr:uid="{00000000-0005-0000-0000-0000471B0000}"/>
    <cellStyle name="Comma 4 3 3 3" xfId="4607" xr:uid="{00000000-0005-0000-0000-0000481B0000}"/>
    <cellStyle name="Comma 4 3 3 4" xfId="4608" xr:uid="{00000000-0005-0000-0000-0000491B0000}"/>
    <cellStyle name="Comma 4 3 3 5" xfId="4609" xr:uid="{00000000-0005-0000-0000-00004A1B0000}"/>
    <cellStyle name="Comma 4 3 3 5 2" xfId="4610" xr:uid="{00000000-0005-0000-0000-00004B1B0000}"/>
    <cellStyle name="Comma 4 3 3 5 3" xfId="4611" xr:uid="{00000000-0005-0000-0000-00004C1B0000}"/>
    <cellStyle name="Comma 4 3 4" xfId="4612" xr:uid="{00000000-0005-0000-0000-00004D1B0000}"/>
    <cellStyle name="Comma 4 3 4 2" xfId="4613" xr:uid="{00000000-0005-0000-0000-00004E1B0000}"/>
    <cellStyle name="Comma 4 3 4 2 2" xfId="4614" xr:uid="{00000000-0005-0000-0000-00004F1B0000}"/>
    <cellStyle name="Comma 4 3 4 3" xfId="4615" xr:uid="{00000000-0005-0000-0000-0000501B0000}"/>
    <cellStyle name="Comma 4 3 4 3 2" xfId="4616" xr:uid="{00000000-0005-0000-0000-0000511B0000}"/>
    <cellStyle name="Comma 4 3 4 3 3" xfId="4617" xr:uid="{00000000-0005-0000-0000-0000521B0000}"/>
    <cellStyle name="Comma 4 3 4 3 4" xfId="4618" xr:uid="{00000000-0005-0000-0000-0000531B0000}"/>
    <cellStyle name="Comma 4 3 4 4" xfId="4619" xr:uid="{00000000-0005-0000-0000-0000541B0000}"/>
    <cellStyle name="Comma 4 3 5" xfId="4620" xr:uid="{00000000-0005-0000-0000-0000551B0000}"/>
    <cellStyle name="Comma 4 3 5 2" xfId="4621" xr:uid="{00000000-0005-0000-0000-0000561B0000}"/>
    <cellStyle name="Comma 4 3 5 3" xfId="4622" xr:uid="{00000000-0005-0000-0000-0000571B0000}"/>
    <cellStyle name="Comma 4 3 6" xfId="4623" xr:uid="{00000000-0005-0000-0000-0000581B0000}"/>
    <cellStyle name="Comma 4 3 6 2" xfId="4624" xr:uid="{00000000-0005-0000-0000-0000591B0000}"/>
    <cellStyle name="Comma 4 3 6 3" xfId="4625" xr:uid="{00000000-0005-0000-0000-00005A1B0000}"/>
    <cellStyle name="Comma 4 30" xfId="4626" xr:uid="{00000000-0005-0000-0000-00005B1B0000}"/>
    <cellStyle name="Comma 4 30 2" xfId="4627" xr:uid="{00000000-0005-0000-0000-00005C1B0000}"/>
    <cellStyle name="Comma 4 31" xfId="4628" xr:uid="{00000000-0005-0000-0000-00005D1B0000}"/>
    <cellStyle name="Comma 4 31 2" xfId="4629" xr:uid="{00000000-0005-0000-0000-00005E1B0000}"/>
    <cellStyle name="Comma 4 32" xfId="4630" xr:uid="{00000000-0005-0000-0000-00005F1B0000}"/>
    <cellStyle name="Comma 4 32 2" xfId="4631" xr:uid="{00000000-0005-0000-0000-0000601B0000}"/>
    <cellStyle name="Comma 4 32 3" xfId="4632" xr:uid="{00000000-0005-0000-0000-0000611B0000}"/>
    <cellStyle name="Comma 4 33" xfId="4633" xr:uid="{00000000-0005-0000-0000-0000621B0000}"/>
    <cellStyle name="Comma 4 33 2" xfId="4634" xr:uid="{00000000-0005-0000-0000-0000631B0000}"/>
    <cellStyle name="Comma 4 33 2 2" xfId="4635" xr:uid="{00000000-0005-0000-0000-0000641B0000}"/>
    <cellStyle name="Comma 4 33 2 3" xfId="4636" xr:uid="{00000000-0005-0000-0000-0000651B0000}"/>
    <cellStyle name="Comma 4 33 3" xfId="4637" xr:uid="{00000000-0005-0000-0000-0000661B0000}"/>
    <cellStyle name="Comma 4 33 4" xfId="4638" xr:uid="{00000000-0005-0000-0000-0000671B0000}"/>
    <cellStyle name="Comma 4 34" xfId="4639" xr:uid="{00000000-0005-0000-0000-0000681B0000}"/>
    <cellStyle name="Comma 4 34 2" xfId="4640" xr:uid="{00000000-0005-0000-0000-0000691B0000}"/>
    <cellStyle name="Comma 4 34 3" xfId="4641" xr:uid="{00000000-0005-0000-0000-00006A1B0000}"/>
    <cellStyle name="Comma 4 34 3 2" xfId="4642" xr:uid="{00000000-0005-0000-0000-00006B1B0000}"/>
    <cellStyle name="Comma 4 34 3 3" xfId="4643" xr:uid="{00000000-0005-0000-0000-00006C1B0000}"/>
    <cellStyle name="Comma 4 34 3 4" xfId="4644" xr:uid="{00000000-0005-0000-0000-00006D1B0000}"/>
    <cellStyle name="Comma 4 34 4" xfId="4645" xr:uid="{00000000-0005-0000-0000-00006E1B0000}"/>
    <cellStyle name="Comma 4 35" xfId="4646" xr:uid="{00000000-0005-0000-0000-00006F1B0000}"/>
    <cellStyle name="Comma 4 4" xfId="4647" xr:uid="{00000000-0005-0000-0000-0000701B0000}"/>
    <cellStyle name="Comma 4 4 2" xfId="4648" xr:uid="{00000000-0005-0000-0000-0000711B0000}"/>
    <cellStyle name="Comma 4 4 2 2" xfId="4649" xr:uid="{00000000-0005-0000-0000-0000721B0000}"/>
    <cellStyle name="Comma 4 4 2 2 2" xfId="4650" xr:uid="{00000000-0005-0000-0000-0000731B0000}"/>
    <cellStyle name="Comma 4 4 2 2 3" xfId="4651" xr:uid="{00000000-0005-0000-0000-0000741B0000}"/>
    <cellStyle name="Comma 4 4 2 3" xfId="4652" xr:uid="{00000000-0005-0000-0000-0000751B0000}"/>
    <cellStyle name="Comma 4 4 2 4" xfId="4653" xr:uid="{00000000-0005-0000-0000-0000761B0000}"/>
    <cellStyle name="Comma 4 4 3" xfId="4654" xr:uid="{00000000-0005-0000-0000-0000771B0000}"/>
    <cellStyle name="Comma 4 4 3 2" xfId="4655" xr:uid="{00000000-0005-0000-0000-0000781B0000}"/>
    <cellStyle name="Comma 4 4 3 3" xfId="4656" xr:uid="{00000000-0005-0000-0000-0000791B0000}"/>
    <cellStyle name="Comma 4 4 4" xfId="4657" xr:uid="{00000000-0005-0000-0000-00007A1B0000}"/>
    <cellStyle name="Comma 4 4 4 2" xfId="4658" xr:uid="{00000000-0005-0000-0000-00007B1B0000}"/>
    <cellStyle name="Comma 4 4 4 3" xfId="4659" xr:uid="{00000000-0005-0000-0000-00007C1B0000}"/>
    <cellStyle name="Comma 4 4 4 3 2" xfId="4660" xr:uid="{00000000-0005-0000-0000-00007D1B0000}"/>
    <cellStyle name="Comma 4 4 4 3 3" xfId="4661" xr:uid="{00000000-0005-0000-0000-00007E1B0000}"/>
    <cellStyle name="Comma 4 4 5" xfId="4662" xr:uid="{00000000-0005-0000-0000-00007F1B0000}"/>
    <cellStyle name="Comma 4 4 6" xfId="4663" xr:uid="{00000000-0005-0000-0000-0000801B0000}"/>
    <cellStyle name="Comma 4 5" xfId="4664" xr:uid="{00000000-0005-0000-0000-0000811B0000}"/>
    <cellStyle name="Comma 4 5 2" xfId="4665" xr:uid="{00000000-0005-0000-0000-0000821B0000}"/>
    <cellStyle name="Comma 4 5 2 2" xfId="4666" xr:uid="{00000000-0005-0000-0000-0000831B0000}"/>
    <cellStyle name="Comma 4 5 2 3" xfId="26431" xr:uid="{00000000-0005-0000-0000-0000841B0000}"/>
    <cellStyle name="Comma 4 5 3" xfId="4667" xr:uid="{00000000-0005-0000-0000-0000851B0000}"/>
    <cellStyle name="Comma 4 5 3 2" xfId="4668" xr:uid="{00000000-0005-0000-0000-0000861B0000}"/>
    <cellStyle name="Comma 4 5 3 3" xfId="4669" xr:uid="{00000000-0005-0000-0000-0000871B0000}"/>
    <cellStyle name="Comma 4 5 4" xfId="4670" xr:uid="{00000000-0005-0000-0000-0000881B0000}"/>
    <cellStyle name="Comma 4 5 4 2" xfId="4671" xr:uid="{00000000-0005-0000-0000-0000891B0000}"/>
    <cellStyle name="Comma 4 5 4 3" xfId="4672" xr:uid="{00000000-0005-0000-0000-00008A1B0000}"/>
    <cellStyle name="Comma 4 5 4 3 2" xfId="4673" xr:uid="{00000000-0005-0000-0000-00008B1B0000}"/>
    <cellStyle name="Comma 4 5 4 3 3" xfId="4674" xr:uid="{00000000-0005-0000-0000-00008C1B0000}"/>
    <cellStyle name="Comma 4 5 4 3 4" xfId="4675" xr:uid="{00000000-0005-0000-0000-00008D1B0000}"/>
    <cellStyle name="Comma 4 5 4 4" xfId="4676" xr:uid="{00000000-0005-0000-0000-00008E1B0000}"/>
    <cellStyle name="Comma 4 5 5" xfId="4677" xr:uid="{00000000-0005-0000-0000-00008F1B0000}"/>
    <cellStyle name="Comma 4 5 6" xfId="4678" xr:uid="{00000000-0005-0000-0000-0000901B0000}"/>
    <cellStyle name="Comma 4 6" xfId="4679" xr:uid="{00000000-0005-0000-0000-0000911B0000}"/>
    <cellStyle name="Comma 4 6 2" xfId="4680" xr:uid="{00000000-0005-0000-0000-0000921B0000}"/>
    <cellStyle name="Comma 4 6 2 2" xfId="4681" xr:uid="{00000000-0005-0000-0000-0000931B0000}"/>
    <cellStyle name="Comma 4 6 2 2 2" xfId="4682" xr:uid="{00000000-0005-0000-0000-0000941B0000}"/>
    <cellStyle name="Comma 4 6 2 2 3" xfId="4683" xr:uid="{00000000-0005-0000-0000-0000951B0000}"/>
    <cellStyle name="Comma 4 6 2 3" xfId="4684" xr:uid="{00000000-0005-0000-0000-0000961B0000}"/>
    <cellStyle name="Comma 4 6 2 4" xfId="4685" xr:uid="{00000000-0005-0000-0000-0000971B0000}"/>
    <cellStyle name="Comma 4 6 3" xfId="4686" xr:uid="{00000000-0005-0000-0000-0000981B0000}"/>
    <cellStyle name="Comma 4 6 3 2" xfId="4687" xr:uid="{00000000-0005-0000-0000-0000991B0000}"/>
    <cellStyle name="Comma 4 6 3 3" xfId="4688" xr:uid="{00000000-0005-0000-0000-00009A1B0000}"/>
    <cellStyle name="Comma 4 6 4" xfId="4689" xr:uid="{00000000-0005-0000-0000-00009B1B0000}"/>
    <cellStyle name="Comma 4 6 4 2" xfId="4690" xr:uid="{00000000-0005-0000-0000-00009C1B0000}"/>
    <cellStyle name="Comma 4 6 4 3" xfId="4691" xr:uid="{00000000-0005-0000-0000-00009D1B0000}"/>
    <cellStyle name="Comma 4 6 5" xfId="4692" xr:uid="{00000000-0005-0000-0000-00009E1B0000}"/>
    <cellStyle name="Comma 4 6 5 2" xfId="4693" xr:uid="{00000000-0005-0000-0000-00009F1B0000}"/>
    <cellStyle name="Comma 4 6 5 3" xfId="4694" xr:uid="{00000000-0005-0000-0000-0000A01B0000}"/>
    <cellStyle name="Comma 4 6 6" xfId="4695" xr:uid="{00000000-0005-0000-0000-0000A11B0000}"/>
    <cellStyle name="Comma 4 6 7" xfId="4696" xr:uid="{00000000-0005-0000-0000-0000A21B0000}"/>
    <cellStyle name="Comma 4 7" xfId="4697" xr:uid="{00000000-0005-0000-0000-0000A31B0000}"/>
    <cellStyle name="Comma 4 7 2" xfId="4698" xr:uid="{00000000-0005-0000-0000-0000A41B0000}"/>
    <cellStyle name="Comma 4 7 2 2" xfId="4699" xr:uid="{00000000-0005-0000-0000-0000A51B0000}"/>
    <cellStyle name="Comma 4 7 2 3" xfId="4700" xr:uid="{00000000-0005-0000-0000-0000A61B0000}"/>
    <cellStyle name="Comma 4 7 3" xfId="4701" xr:uid="{00000000-0005-0000-0000-0000A71B0000}"/>
    <cellStyle name="Comma 4 7 4" xfId="4702" xr:uid="{00000000-0005-0000-0000-0000A81B0000}"/>
    <cellStyle name="Comma 4 8" xfId="4703" xr:uid="{00000000-0005-0000-0000-0000A91B0000}"/>
    <cellStyle name="Comma 4 8 2" xfId="4704" xr:uid="{00000000-0005-0000-0000-0000AA1B0000}"/>
    <cellStyle name="Comma 4 8 2 2" xfId="4705" xr:uid="{00000000-0005-0000-0000-0000AB1B0000}"/>
    <cellStyle name="Comma 4 8 2 3" xfId="4706" xr:uid="{00000000-0005-0000-0000-0000AC1B0000}"/>
    <cellStyle name="Comma 4 8 3" xfId="4707" xr:uid="{00000000-0005-0000-0000-0000AD1B0000}"/>
    <cellStyle name="Comma 4 8 4" xfId="4708" xr:uid="{00000000-0005-0000-0000-0000AE1B0000}"/>
    <cellStyle name="Comma 4 9" xfId="4709" xr:uid="{00000000-0005-0000-0000-0000AF1B0000}"/>
    <cellStyle name="Comma 4 9 2" xfId="4710" xr:uid="{00000000-0005-0000-0000-0000B01B0000}"/>
    <cellStyle name="Comma 4 9 2 2" xfId="4711" xr:uid="{00000000-0005-0000-0000-0000B11B0000}"/>
    <cellStyle name="Comma 4 9 2 3" xfId="4712" xr:uid="{00000000-0005-0000-0000-0000B21B0000}"/>
    <cellStyle name="Comma 4 9 3" xfId="4713" xr:uid="{00000000-0005-0000-0000-0000B31B0000}"/>
    <cellStyle name="Comma 4 9 4" xfId="4714" xr:uid="{00000000-0005-0000-0000-0000B41B0000}"/>
    <cellStyle name="Comma 40" xfId="4715" xr:uid="{00000000-0005-0000-0000-0000B51B0000}"/>
    <cellStyle name="Comma 40 2" xfId="4716" xr:uid="{00000000-0005-0000-0000-0000B61B0000}"/>
    <cellStyle name="Comma 40 2 2" xfId="26432" xr:uid="{00000000-0005-0000-0000-0000B71B0000}"/>
    <cellStyle name="Comma 40 3" xfId="4717" xr:uid="{00000000-0005-0000-0000-0000B81B0000}"/>
    <cellStyle name="Comma 40 4" xfId="4718" xr:uid="{00000000-0005-0000-0000-0000B91B0000}"/>
    <cellStyle name="Comma 40 5" xfId="4719" xr:uid="{00000000-0005-0000-0000-0000BA1B0000}"/>
    <cellStyle name="Comma 41" xfId="4720" xr:uid="{00000000-0005-0000-0000-0000BB1B0000}"/>
    <cellStyle name="Comma 41 2" xfId="4721" xr:uid="{00000000-0005-0000-0000-0000BC1B0000}"/>
    <cellStyle name="Comma 41 2 2" xfId="26433" xr:uid="{00000000-0005-0000-0000-0000BD1B0000}"/>
    <cellStyle name="Comma 41 3" xfId="4722" xr:uid="{00000000-0005-0000-0000-0000BE1B0000}"/>
    <cellStyle name="Comma 41 4" xfId="4723" xr:uid="{00000000-0005-0000-0000-0000BF1B0000}"/>
    <cellStyle name="Comma 41 5" xfId="4724" xr:uid="{00000000-0005-0000-0000-0000C01B0000}"/>
    <cellStyle name="Comma 42" xfId="4725" xr:uid="{00000000-0005-0000-0000-0000C11B0000}"/>
    <cellStyle name="Comma 42 2" xfId="4726" xr:uid="{00000000-0005-0000-0000-0000C21B0000}"/>
    <cellStyle name="Comma 42 2 2" xfId="26434" xr:uid="{00000000-0005-0000-0000-0000C31B0000}"/>
    <cellStyle name="Comma 42 3" xfId="4727" xr:uid="{00000000-0005-0000-0000-0000C41B0000}"/>
    <cellStyle name="Comma 42 4" xfId="4728" xr:uid="{00000000-0005-0000-0000-0000C51B0000}"/>
    <cellStyle name="Comma 42 5" xfId="4729" xr:uid="{00000000-0005-0000-0000-0000C61B0000}"/>
    <cellStyle name="Comma 43" xfId="4730" xr:uid="{00000000-0005-0000-0000-0000C71B0000}"/>
    <cellStyle name="Comma 43 2" xfId="4731" xr:uid="{00000000-0005-0000-0000-0000C81B0000}"/>
    <cellStyle name="Comma 43 2 2" xfId="26435" xr:uid="{00000000-0005-0000-0000-0000C91B0000}"/>
    <cellStyle name="Comma 43 3" xfId="4732" xr:uid="{00000000-0005-0000-0000-0000CA1B0000}"/>
    <cellStyle name="Comma 43 4" xfId="4733" xr:uid="{00000000-0005-0000-0000-0000CB1B0000}"/>
    <cellStyle name="Comma 43 5" xfId="4734" xr:uid="{00000000-0005-0000-0000-0000CC1B0000}"/>
    <cellStyle name="Comma 44" xfId="4735" xr:uid="{00000000-0005-0000-0000-0000CD1B0000}"/>
    <cellStyle name="Comma 44 2" xfId="4736" xr:uid="{00000000-0005-0000-0000-0000CE1B0000}"/>
    <cellStyle name="Comma 44 2 2" xfId="26436" xr:uid="{00000000-0005-0000-0000-0000CF1B0000}"/>
    <cellStyle name="Comma 44 3" xfId="4737" xr:uid="{00000000-0005-0000-0000-0000D01B0000}"/>
    <cellStyle name="Comma 44 4" xfId="4738" xr:uid="{00000000-0005-0000-0000-0000D11B0000}"/>
    <cellStyle name="Comma 44 5" xfId="4739" xr:uid="{00000000-0005-0000-0000-0000D21B0000}"/>
    <cellStyle name="Comma 45" xfId="4740" xr:uid="{00000000-0005-0000-0000-0000D31B0000}"/>
    <cellStyle name="Comma 45 2" xfId="4741" xr:uid="{00000000-0005-0000-0000-0000D41B0000}"/>
    <cellStyle name="Comma 45 2 2" xfId="26437" xr:uid="{00000000-0005-0000-0000-0000D51B0000}"/>
    <cellStyle name="Comma 45 3" xfId="4742" xr:uid="{00000000-0005-0000-0000-0000D61B0000}"/>
    <cellStyle name="Comma 45 4" xfId="4743" xr:uid="{00000000-0005-0000-0000-0000D71B0000}"/>
    <cellStyle name="Comma 45 5" xfId="4744" xr:uid="{00000000-0005-0000-0000-0000D81B0000}"/>
    <cellStyle name="Comma 46" xfId="4745" xr:uid="{00000000-0005-0000-0000-0000D91B0000}"/>
    <cellStyle name="Comma 46 2" xfId="4746" xr:uid="{00000000-0005-0000-0000-0000DA1B0000}"/>
    <cellStyle name="Comma 46 2 2" xfId="26438" xr:uid="{00000000-0005-0000-0000-0000DB1B0000}"/>
    <cellStyle name="Comma 46 3" xfId="4747" xr:uid="{00000000-0005-0000-0000-0000DC1B0000}"/>
    <cellStyle name="Comma 46 4" xfId="4748" xr:uid="{00000000-0005-0000-0000-0000DD1B0000}"/>
    <cellStyle name="Comma 46 5" xfId="4749" xr:uid="{00000000-0005-0000-0000-0000DE1B0000}"/>
    <cellStyle name="Comma 47" xfId="4750" xr:uid="{00000000-0005-0000-0000-0000DF1B0000}"/>
    <cellStyle name="Comma 47 2" xfId="4751" xr:uid="{00000000-0005-0000-0000-0000E01B0000}"/>
    <cellStyle name="Comma 47 2 2" xfId="26439" xr:uid="{00000000-0005-0000-0000-0000E11B0000}"/>
    <cellStyle name="Comma 47 3" xfId="4752" xr:uid="{00000000-0005-0000-0000-0000E21B0000}"/>
    <cellStyle name="Comma 47 4" xfId="4753" xr:uid="{00000000-0005-0000-0000-0000E31B0000}"/>
    <cellStyle name="Comma 47 5" xfId="4754" xr:uid="{00000000-0005-0000-0000-0000E41B0000}"/>
    <cellStyle name="Comma 48" xfId="4755" xr:uid="{00000000-0005-0000-0000-0000E51B0000}"/>
    <cellStyle name="Comma 48 2" xfId="4756" xr:uid="{00000000-0005-0000-0000-0000E61B0000}"/>
    <cellStyle name="Comma 48 3" xfId="4757" xr:uid="{00000000-0005-0000-0000-0000E71B0000}"/>
    <cellStyle name="Comma 48 4" xfId="4758" xr:uid="{00000000-0005-0000-0000-0000E81B0000}"/>
    <cellStyle name="Comma 48 5" xfId="4759" xr:uid="{00000000-0005-0000-0000-0000E91B0000}"/>
    <cellStyle name="Comma 49" xfId="4760" xr:uid="{00000000-0005-0000-0000-0000EA1B0000}"/>
    <cellStyle name="Comma 49 2" xfId="4761" xr:uid="{00000000-0005-0000-0000-0000EB1B0000}"/>
    <cellStyle name="Comma 49 3" xfId="4762" xr:uid="{00000000-0005-0000-0000-0000EC1B0000}"/>
    <cellStyle name="Comma 49 4" xfId="4763" xr:uid="{00000000-0005-0000-0000-0000ED1B0000}"/>
    <cellStyle name="Comma 49 5" xfId="4764" xr:uid="{00000000-0005-0000-0000-0000EE1B0000}"/>
    <cellStyle name="Comma 5" xfId="4765" xr:uid="{00000000-0005-0000-0000-0000EF1B0000}"/>
    <cellStyle name="Comma 5 10" xfId="4766" xr:uid="{00000000-0005-0000-0000-0000F01B0000}"/>
    <cellStyle name="Comma 5 10 2" xfId="4767" xr:uid="{00000000-0005-0000-0000-0000F11B0000}"/>
    <cellStyle name="Comma 5 10 2 2" xfId="4768" xr:uid="{00000000-0005-0000-0000-0000F21B0000}"/>
    <cellStyle name="Comma 5 10 2 3" xfId="4769" xr:uid="{00000000-0005-0000-0000-0000F31B0000}"/>
    <cellStyle name="Comma 5 10 3" xfId="4770" xr:uid="{00000000-0005-0000-0000-0000F41B0000}"/>
    <cellStyle name="Comma 5 10 4" xfId="4771" xr:uid="{00000000-0005-0000-0000-0000F51B0000}"/>
    <cellStyle name="Comma 5 11" xfId="4772" xr:uid="{00000000-0005-0000-0000-0000F61B0000}"/>
    <cellStyle name="Comma 5 11 2" xfId="4773" xr:uid="{00000000-0005-0000-0000-0000F71B0000}"/>
    <cellStyle name="Comma 5 11 2 2" xfId="4774" xr:uid="{00000000-0005-0000-0000-0000F81B0000}"/>
    <cellStyle name="Comma 5 11 2 3" xfId="4775" xr:uid="{00000000-0005-0000-0000-0000F91B0000}"/>
    <cellStyle name="Comma 5 11 3" xfId="4776" xr:uid="{00000000-0005-0000-0000-0000FA1B0000}"/>
    <cellStyle name="Comma 5 11 4" xfId="4777" xr:uid="{00000000-0005-0000-0000-0000FB1B0000}"/>
    <cellStyle name="Comma 5 12" xfId="4778" xr:uid="{00000000-0005-0000-0000-0000FC1B0000}"/>
    <cellStyle name="Comma 5 12 2" xfId="4779" xr:uid="{00000000-0005-0000-0000-0000FD1B0000}"/>
    <cellStyle name="Comma 5 12 2 2" xfId="4780" xr:uid="{00000000-0005-0000-0000-0000FE1B0000}"/>
    <cellStyle name="Comma 5 12 2 3" xfId="4781" xr:uid="{00000000-0005-0000-0000-0000FF1B0000}"/>
    <cellStyle name="Comma 5 12 3" xfId="4782" xr:uid="{00000000-0005-0000-0000-0000001C0000}"/>
    <cellStyle name="Comma 5 12 4" xfId="4783" xr:uid="{00000000-0005-0000-0000-0000011C0000}"/>
    <cellStyle name="Comma 5 13" xfId="4784" xr:uid="{00000000-0005-0000-0000-0000021C0000}"/>
    <cellStyle name="Comma 5 13 2" xfId="4785" xr:uid="{00000000-0005-0000-0000-0000031C0000}"/>
    <cellStyle name="Comma 5 13 2 2" xfId="4786" xr:uid="{00000000-0005-0000-0000-0000041C0000}"/>
    <cellStyle name="Comma 5 13 2 3" xfId="4787" xr:uid="{00000000-0005-0000-0000-0000051C0000}"/>
    <cellStyle name="Comma 5 13 3" xfId="4788" xr:uid="{00000000-0005-0000-0000-0000061C0000}"/>
    <cellStyle name="Comma 5 13 4" xfId="4789" xr:uid="{00000000-0005-0000-0000-0000071C0000}"/>
    <cellStyle name="Comma 5 14" xfId="4790" xr:uid="{00000000-0005-0000-0000-0000081C0000}"/>
    <cellStyle name="Comma 5 14 2" xfId="4791" xr:uid="{00000000-0005-0000-0000-0000091C0000}"/>
    <cellStyle name="Comma 5 14 2 2" xfId="4792" xr:uid="{00000000-0005-0000-0000-00000A1C0000}"/>
    <cellStyle name="Comma 5 14 2 3" xfId="4793" xr:uid="{00000000-0005-0000-0000-00000B1C0000}"/>
    <cellStyle name="Comma 5 14 3" xfId="4794" xr:uid="{00000000-0005-0000-0000-00000C1C0000}"/>
    <cellStyle name="Comma 5 14 4" xfId="4795" xr:uid="{00000000-0005-0000-0000-00000D1C0000}"/>
    <cellStyle name="Comma 5 15" xfId="4796" xr:uid="{00000000-0005-0000-0000-00000E1C0000}"/>
    <cellStyle name="Comma 5 15 2" xfId="4797" xr:uid="{00000000-0005-0000-0000-00000F1C0000}"/>
    <cellStyle name="Comma 5 15 2 2" xfId="4798" xr:uid="{00000000-0005-0000-0000-0000101C0000}"/>
    <cellStyle name="Comma 5 15 2 3" xfId="4799" xr:uid="{00000000-0005-0000-0000-0000111C0000}"/>
    <cellStyle name="Comma 5 15 3" xfId="4800" xr:uid="{00000000-0005-0000-0000-0000121C0000}"/>
    <cellStyle name="Comma 5 15 4" xfId="4801" xr:uid="{00000000-0005-0000-0000-0000131C0000}"/>
    <cellStyle name="Comma 5 16" xfId="4802" xr:uid="{00000000-0005-0000-0000-0000141C0000}"/>
    <cellStyle name="Comma 5 16 2" xfId="4803" xr:uid="{00000000-0005-0000-0000-0000151C0000}"/>
    <cellStyle name="Comma 5 16 2 2" xfId="4804" xr:uid="{00000000-0005-0000-0000-0000161C0000}"/>
    <cellStyle name="Comma 5 16 2 3" xfId="4805" xr:uid="{00000000-0005-0000-0000-0000171C0000}"/>
    <cellStyle name="Comma 5 16 3" xfId="4806" xr:uid="{00000000-0005-0000-0000-0000181C0000}"/>
    <cellStyle name="Comma 5 16 4" xfId="4807" xr:uid="{00000000-0005-0000-0000-0000191C0000}"/>
    <cellStyle name="Comma 5 17" xfId="4808" xr:uid="{00000000-0005-0000-0000-00001A1C0000}"/>
    <cellStyle name="Comma 5 17 2" xfId="4809" xr:uid="{00000000-0005-0000-0000-00001B1C0000}"/>
    <cellStyle name="Comma 5 17 2 2" xfId="4810" xr:uid="{00000000-0005-0000-0000-00001C1C0000}"/>
    <cellStyle name="Comma 5 17 2 3" xfId="4811" xr:uid="{00000000-0005-0000-0000-00001D1C0000}"/>
    <cellStyle name="Comma 5 17 3" xfId="4812" xr:uid="{00000000-0005-0000-0000-00001E1C0000}"/>
    <cellStyle name="Comma 5 17 4" xfId="4813" xr:uid="{00000000-0005-0000-0000-00001F1C0000}"/>
    <cellStyle name="Comma 5 18" xfId="4814" xr:uid="{00000000-0005-0000-0000-0000201C0000}"/>
    <cellStyle name="Comma 5 18 2" xfId="4815" xr:uid="{00000000-0005-0000-0000-0000211C0000}"/>
    <cellStyle name="Comma 5 18 2 2" xfId="4816" xr:uid="{00000000-0005-0000-0000-0000221C0000}"/>
    <cellStyle name="Comma 5 18 2 3" xfId="4817" xr:uid="{00000000-0005-0000-0000-0000231C0000}"/>
    <cellStyle name="Comma 5 18 3" xfId="4818" xr:uid="{00000000-0005-0000-0000-0000241C0000}"/>
    <cellStyle name="Comma 5 18 4" xfId="4819" xr:uid="{00000000-0005-0000-0000-0000251C0000}"/>
    <cellStyle name="Comma 5 19" xfId="4820" xr:uid="{00000000-0005-0000-0000-0000261C0000}"/>
    <cellStyle name="Comma 5 19 2" xfId="4821" xr:uid="{00000000-0005-0000-0000-0000271C0000}"/>
    <cellStyle name="Comma 5 19 2 2" xfId="4822" xr:uid="{00000000-0005-0000-0000-0000281C0000}"/>
    <cellStyle name="Comma 5 19 2 3" xfId="4823" xr:uid="{00000000-0005-0000-0000-0000291C0000}"/>
    <cellStyle name="Comma 5 19 3" xfId="4824" xr:uid="{00000000-0005-0000-0000-00002A1C0000}"/>
    <cellStyle name="Comma 5 19 4" xfId="4825" xr:uid="{00000000-0005-0000-0000-00002B1C0000}"/>
    <cellStyle name="Comma 5 2" xfId="4826" xr:uid="{00000000-0005-0000-0000-00002C1C0000}"/>
    <cellStyle name="Comma 5 2 10" xfId="4827" xr:uid="{00000000-0005-0000-0000-00002D1C0000}"/>
    <cellStyle name="Comma 5 2 10 2" xfId="4828" xr:uid="{00000000-0005-0000-0000-00002E1C0000}"/>
    <cellStyle name="Comma 5 2 10 3" xfId="4829" xr:uid="{00000000-0005-0000-0000-00002F1C0000}"/>
    <cellStyle name="Comma 5 2 10 3 2" xfId="4830" xr:uid="{00000000-0005-0000-0000-0000301C0000}"/>
    <cellStyle name="Comma 5 2 10 3 3" xfId="4831" xr:uid="{00000000-0005-0000-0000-0000311C0000}"/>
    <cellStyle name="Comma 5 2 10 3 4" xfId="4832" xr:uid="{00000000-0005-0000-0000-0000321C0000}"/>
    <cellStyle name="Comma 5 2 10 4" xfId="4833" xr:uid="{00000000-0005-0000-0000-0000331C0000}"/>
    <cellStyle name="Comma 5 2 11" xfId="4834" xr:uid="{00000000-0005-0000-0000-0000341C0000}"/>
    <cellStyle name="Comma 5 2 12" xfId="4835" xr:uid="{00000000-0005-0000-0000-0000351C0000}"/>
    <cellStyle name="Comma 5 2 2" xfId="4836" xr:uid="{00000000-0005-0000-0000-0000361C0000}"/>
    <cellStyle name="Comma 5 2 2 2" xfId="4837" xr:uid="{00000000-0005-0000-0000-0000371C0000}"/>
    <cellStyle name="Comma 5 2 2 2 2" xfId="4838" xr:uid="{00000000-0005-0000-0000-0000381C0000}"/>
    <cellStyle name="Comma 5 2 2 2 2 2" xfId="4839" xr:uid="{00000000-0005-0000-0000-0000391C0000}"/>
    <cellStyle name="Comma 5 2 2 2 2 3" xfId="4840" xr:uid="{00000000-0005-0000-0000-00003A1C0000}"/>
    <cellStyle name="Comma 5 2 2 2 3" xfId="4841" xr:uid="{00000000-0005-0000-0000-00003B1C0000}"/>
    <cellStyle name="Comma 5 2 2 2 4" xfId="4842" xr:uid="{00000000-0005-0000-0000-00003C1C0000}"/>
    <cellStyle name="Comma 5 2 2 3" xfId="4843" xr:uid="{00000000-0005-0000-0000-00003D1C0000}"/>
    <cellStyle name="Comma 5 2 2 3 2" xfId="4844" xr:uid="{00000000-0005-0000-0000-00003E1C0000}"/>
    <cellStyle name="Comma 5 2 2 3 3" xfId="4845" xr:uid="{00000000-0005-0000-0000-00003F1C0000}"/>
    <cellStyle name="Comma 5 2 2 4" xfId="4846" xr:uid="{00000000-0005-0000-0000-0000401C0000}"/>
    <cellStyle name="Comma 5 2 2 5" xfId="4847" xr:uid="{00000000-0005-0000-0000-0000411C0000}"/>
    <cellStyle name="Comma 5 2 3" xfId="4848" xr:uid="{00000000-0005-0000-0000-0000421C0000}"/>
    <cellStyle name="Comma 5 2 3 2" xfId="4849" xr:uid="{00000000-0005-0000-0000-0000431C0000}"/>
    <cellStyle name="Comma 5 2 3 2 2" xfId="4850" xr:uid="{00000000-0005-0000-0000-0000441C0000}"/>
    <cellStyle name="Comma 5 2 3 2 3" xfId="4851" xr:uid="{00000000-0005-0000-0000-0000451C0000}"/>
    <cellStyle name="Comma 5 2 3 3" xfId="4852" xr:uid="{00000000-0005-0000-0000-0000461C0000}"/>
    <cellStyle name="Comma 5 2 3 4" xfId="4853" xr:uid="{00000000-0005-0000-0000-0000471C0000}"/>
    <cellStyle name="Comma 5 2 4" xfId="4854" xr:uid="{00000000-0005-0000-0000-0000481C0000}"/>
    <cellStyle name="Comma 5 2 4 2" xfId="4855" xr:uid="{00000000-0005-0000-0000-0000491C0000}"/>
    <cellStyle name="Comma 5 2 4 2 2" xfId="4856" xr:uid="{00000000-0005-0000-0000-00004A1C0000}"/>
    <cellStyle name="Comma 5 2 4 2 3" xfId="4857" xr:uid="{00000000-0005-0000-0000-00004B1C0000}"/>
    <cellStyle name="Comma 5 2 4 3" xfId="4858" xr:uid="{00000000-0005-0000-0000-00004C1C0000}"/>
    <cellStyle name="Comma 5 2 4 4" xfId="4859" xr:uid="{00000000-0005-0000-0000-00004D1C0000}"/>
    <cellStyle name="Comma 5 2 5" xfId="4860" xr:uid="{00000000-0005-0000-0000-00004E1C0000}"/>
    <cellStyle name="Comma 5 2 5 2" xfId="4861" xr:uid="{00000000-0005-0000-0000-00004F1C0000}"/>
    <cellStyle name="Comma 5 2 5 2 2" xfId="4862" xr:uid="{00000000-0005-0000-0000-0000501C0000}"/>
    <cellStyle name="Comma 5 2 5 2 3" xfId="4863" xr:uid="{00000000-0005-0000-0000-0000511C0000}"/>
    <cellStyle name="Comma 5 2 5 3" xfId="4864" xr:uid="{00000000-0005-0000-0000-0000521C0000}"/>
    <cellStyle name="Comma 5 2 5 4" xfId="4865" xr:uid="{00000000-0005-0000-0000-0000531C0000}"/>
    <cellStyle name="Comma 5 2 6" xfId="4866" xr:uid="{00000000-0005-0000-0000-0000541C0000}"/>
    <cellStyle name="Comma 5 2 6 2" xfId="4867" xr:uid="{00000000-0005-0000-0000-0000551C0000}"/>
    <cellStyle name="Comma 5 2 6 2 2" xfId="4868" xr:uid="{00000000-0005-0000-0000-0000561C0000}"/>
    <cellStyle name="Comma 5 2 6 2 3" xfId="4869" xr:uid="{00000000-0005-0000-0000-0000571C0000}"/>
    <cellStyle name="Comma 5 2 6 3" xfId="4870" xr:uid="{00000000-0005-0000-0000-0000581C0000}"/>
    <cellStyle name="Comma 5 2 6 4" xfId="4871" xr:uid="{00000000-0005-0000-0000-0000591C0000}"/>
    <cellStyle name="Comma 5 2 7" xfId="4872" xr:uid="{00000000-0005-0000-0000-00005A1C0000}"/>
    <cellStyle name="Comma 5 2 7 2" xfId="4873" xr:uid="{00000000-0005-0000-0000-00005B1C0000}"/>
    <cellStyle name="Comma 5 2 7 2 2" xfId="4874" xr:uid="{00000000-0005-0000-0000-00005C1C0000}"/>
    <cellStyle name="Comma 5 2 7 2 3" xfId="4875" xr:uid="{00000000-0005-0000-0000-00005D1C0000}"/>
    <cellStyle name="Comma 5 2 7 3" xfId="4876" xr:uid="{00000000-0005-0000-0000-00005E1C0000}"/>
    <cellStyle name="Comma 5 2 7 4" xfId="4877" xr:uid="{00000000-0005-0000-0000-00005F1C0000}"/>
    <cellStyle name="Comma 5 2 8" xfId="4878" xr:uid="{00000000-0005-0000-0000-0000601C0000}"/>
    <cellStyle name="Comma 5 2 8 2" xfId="4879" xr:uid="{00000000-0005-0000-0000-0000611C0000}"/>
    <cellStyle name="Comma 5 2 9" xfId="4880" xr:uid="{00000000-0005-0000-0000-0000621C0000}"/>
    <cellStyle name="Comma 5 2 9 2" xfId="4881" xr:uid="{00000000-0005-0000-0000-0000631C0000}"/>
    <cellStyle name="Comma 5 2 9 3" xfId="4882" xr:uid="{00000000-0005-0000-0000-0000641C0000}"/>
    <cellStyle name="Comma 5 20" xfId="4883" xr:uid="{00000000-0005-0000-0000-0000651C0000}"/>
    <cellStyle name="Comma 5 20 2" xfId="4884" xr:uid="{00000000-0005-0000-0000-0000661C0000}"/>
    <cellStyle name="Comma 5 20 2 2" xfId="4885" xr:uid="{00000000-0005-0000-0000-0000671C0000}"/>
    <cellStyle name="Comma 5 20 2 3" xfId="4886" xr:uid="{00000000-0005-0000-0000-0000681C0000}"/>
    <cellStyle name="Comma 5 20 3" xfId="4887" xr:uid="{00000000-0005-0000-0000-0000691C0000}"/>
    <cellStyle name="Comma 5 20 4" xfId="4888" xr:uid="{00000000-0005-0000-0000-00006A1C0000}"/>
    <cellStyle name="Comma 5 21" xfId="4889" xr:uid="{00000000-0005-0000-0000-00006B1C0000}"/>
    <cellStyle name="Comma 5 21 2" xfId="4890" xr:uid="{00000000-0005-0000-0000-00006C1C0000}"/>
    <cellStyle name="Comma 5 21 2 2" xfId="4891" xr:uid="{00000000-0005-0000-0000-00006D1C0000}"/>
    <cellStyle name="Comma 5 21 2 3" xfId="4892" xr:uid="{00000000-0005-0000-0000-00006E1C0000}"/>
    <cellStyle name="Comma 5 21 3" xfId="4893" xr:uid="{00000000-0005-0000-0000-00006F1C0000}"/>
    <cellStyle name="Comma 5 21 4" xfId="4894" xr:uid="{00000000-0005-0000-0000-0000701C0000}"/>
    <cellStyle name="Comma 5 22" xfId="4895" xr:uid="{00000000-0005-0000-0000-0000711C0000}"/>
    <cellStyle name="Comma 5 22 2" xfId="4896" xr:uid="{00000000-0005-0000-0000-0000721C0000}"/>
    <cellStyle name="Comma 5 22 2 2" xfId="4897" xr:uid="{00000000-0005-0000-0000-0000731C0000}"/>
    <cellStyle name="Comma 5 22 2 3" xfId="4898" xr:uid="{00000000-0005-0000-0000-0000741C0000}"/>
    <cellStyle name="Comma 5 22 3" xfId="4899" xr:uid="{00000000-0005-0000-0000-0000751C0000}"/>
    <cellStyle name="Comma 5 22 4" xfId="4900" xr:uid="{00000000-0005-0000-0000-0000761C0000}"/>
    <cellStyle name="Comma 5 23" xfId="4901" xr:uid="{00000000-0005-0000-0000-0000771C0000}"/>
    <cellStyle name="Comma 5 23 2" xfId="4902" xr:uid="{00000000-0005-0000-0000-0000781C0000}"/>
    <cellStyle name="Comma 5 24" xfId="4903" xr:uid="{00000000-0005-0000-0000-0000791C0000}"/>
    <cellStyle name="Comma 5 24 2" xfId="4904" xr:uid="{00000000-0005-0000-0000-00007A1C0000}"/>
    <cellStyle name="Comma 5 25" xfId="4905" xr:uid="{00000000-0005-0000-0000-00007B1C0000}"/>
    <cellStyle name="Comma 5 25 2" xfId="4906" xr:uid="{00000000-0005-0000-0000-00007C1C0000}"/>
    <cellStyle name="Comma 5 26" xfId="4907" xr:uid="{00000000-0005-0000-0000-00007D1C0000}"/>
    <cellStyle name="Comma 5 26 2" xfId="4908" xr:uid="{00000000-0005-0000-0000-00007E1C0000}"/>
    <cellStyle name="Comma 5 27" xfId="4909" xr:uid="{00000000-0005-0000-0000-00007F1C0000}"/>
    <cellStyle name="Comma 5 27 2" xfId="4910" xr:uid="{00000000-0005-0000-0000-0000801C0000}"/>
    <cellStyle name="Comma 5 28" xfId="4911" xr:uid="{00000000-0005-0000-0000-0000811C0000}"/>
    <cellStyle name="Comma 5 28 2" xfId="4912" xr:uid="{00000000-0005-0000-0000-0000821C0000}"/>
    <cellStyle name="Comma 5 29" xfId="4913" xr:uid="{00000000-0005-0000-0000-0000831C0000}"/>
    <cellStyle name="Comma 5 29 2" xfId="4914" xr:uid="{00000000-0005-0000-0000-0000841C0000}"/>
    <cellStyle name="Comma 5 3" xfId="4915" xr:uid="{00000000-0005-0000-0000-0000851C0000}"/>
    <cellStyle name="Comma 5 3 2" xfId="4916" xr:uid="{00000000-0005-0000-0000-0000861C0000}"/>
    <cellStyle name="Comma 5 3 2 2" xfId="4917" xr:uid="{00000000-0005-0000-0000-0000871C0000}"/>
    <cellStyle name="Comma 5 3 2 2 2" xfId="4918" xr:uid="{00000000-0005-0000-0000-0000881C0000}"/>
    <cellStyle name="Comma 5 3 2 2 3" xfId="4919" xr:uid="{00000000-0005-0000-0000-0000891C0000}"/>
    <cellStyle name="Comma 5 3 2 2 3 2" xfId="4920" xr:uid="{00000000-0005-0000-0000-00008A1C0000}"/>
    <cellStyle name="Comma 5 3 2 2 3 3" xfId="4921" xr:uid="{00000000-0005-0000-0000-00008B1C0000}"/>
    <cellStyle name="Comma 5 3 2 3" xfId="4922" xr:uid="{00000000-0005-0000-0000-00008C1C0000}"/>
    <cellStyle name="Comma 5 3 2 3 2" xfId="4923" xr:uid="{00000000-0005-0000-0000-00008D1C0000}"/>
    <cellStyle name="Comma 5 3 2 3 3" xfId="4924" xr:uid="{00000000-0005-0000-0000-00008E1C0000}"/>
    <cellStyle name="Comma 5 3 2 4" xfId="4925" xr:uid="{00000000-0005-0000-0000-00008F1C0000}"/>
    <cellStyle name="Comma 5 3 2 4 2" xfId="4926" xr:uid="{00000000-0005-0000-0000-0000901C0000}"/>
    <cellStyle name="Comma 5 3 2 4 3" xfId="4927" xr:uid="{00000000-0005-0000-0000-0000911C0000}"/>
    <cellStyle name="Comma 5 3 3" xfId="4928" xr:uid="{00000000-0005-0000-0000-0000921C0000}"/>
    <cellStyle name="Comma 5 3 3 2" xfId="4929" xr:uid="{00000000-0005-0000-0000-0000931C0000}"/>
    <cellStyle name="Comma 5 3 3 3" xfId="4930" xr:uid="{00000000-0005-0000-0000-0000941C0000}"/>
    <cellStyle name="Comma 5 3 4" xfId="4931" xr:uid="{00000000-0005-0000-0000-0000951C0000}"/>
    <cellStyle name="Comma 5 3 4 2" xfId="4932" xr:uid="{00000000-0005-0000-0000-0000961C0000}"/>
    <cellStyle name="Comma 5 3 4 2 2" xfId="4933" xr:uid="{00000000-0005-0000-0000-0000971C0000}"/>
    <cellStyle name="Comma 5 3 4 3" xfId="4934" xr:uid="{00000000-0005-0000-0000-0000981C0000}"/>
    <cellStyle name="Comma 5 3 4 3 2" xfId="4935" xr:uid="{00000000-0005-0000-0000-0000991C0000}"/>
    <cellStyle name="Comma 5 3 4 3 3" xfId="4936" xr:uid="{00000000-0005-0000-0000-00009A1C0000}"/>
    <cellStyle name="Comma 5 3 4 3 4" xfId="4937" xr:uid="{00000000-0005-0000-0000-00009B1C0000}"/>
    <cellStyle name="Comma 5 3 4 4" xfId="4938" xr:uid="{00000000-0005-0000-0000-00009C1C0000}"/>
    <cellStyle name="Comma 5 3 5" xfId="4939" xr:uid="{00000000-0005-0000-0000-00009D1C0000}"/>
    <cellStyle name="Comma 5 3 5 2" xfId="4940" xr:uid="{00000000-0005-0000-0000-00009E1C0000}"/>
    <cellStyle name="Comma 5 3 5 3" xfId="4941" xr:uid="{00000000-0005-0000-0000-00009F1C0000}"/>
    <cellStyle name="Comma 5 3 6" xfId="4942" xr:uid="{00000000-0005-0000-0000-0000A01C0000}"/>
    <cellStyle name="Comma 5 3 6 2" xfId="4943" xr:uid="{00000000-0005-0000-0000-0000A11C0000}"/>
    <cellStyle name="Comma 5 3 6 3" xfId="4944" xr:uid="{00000000-0005-0000-0000-0000A21C0000}"/>
    <cellStyle name="Comma 5 30" xfId="4945" xr:uid="{00000000-0005-0000-0000-0000A31C0000}"/>
    <cellStyle name="Comma 5 30 2" xfId="4946" xr:uid="{00000000-0005-0000-0000-0000A41C0000}"/>
    <cellStyle name="Comma 5 31" xfId="4947" xr:uid="{00000000-0005-0000-0000-0000A51C0000}"/>
    <cellStyle name="Comma 5 31 2" xfId="4948" xr:uid="{00000000-0005-0000-0000-0000A61C0000}"/>
    <cellStyle name="Comma 5 32" xfId="4949" xr:uid="{00000000-0005-0000-0000-0000A71C0000}"/>
    <cellStyle name="Comma 5 32 2" xfId="4950" xr:uid="{00000000-0005-0000-0000-0000A81C0000}"/>
    <cellStyle name="Comma 5 32 3" xfId="4951" xr:uid="{00000000-0005-0000-0000-0000A91C0000}"/>
    <cellStyle name="Comma 5 33" xfId="4952" xr:uid="{00000000-0005-0000-0000-0000AA1C0000}"/>
    <cellStyle name="Comma 5 33 2" xfId="4953" xr:uid="{00000000-0005-0000-0000-0000AB1C0000}"/>
    <cellStyle name="Comma 5 33 3" xfId="4954" xr:uid="{00000000-0005-0000-0000-0000AC1C0000}"/>
    <cellStyle name="Comma 5 33 3 2" xfId="4955" xr:uid="{00000000-0005-0000-0000-0000AD1C0000}"/>
    <cellStyle name="Comma 5 33 3 3" xfId="4956" xr:uid="{00000000-0005-0000-0000-0000AE1C0000}"/>
    <cellStyle name="Comma 5 34" xfId="4957" xr:uid="{00000000-0005-0000-0000-0000AF1C0000}"/>
    <cellStyle name="Comma 5 35" xfId="4958" xr:uid="{00000000-0005-0000-0000-0000B01C0000}"/>
    <cellStyle name="Comma 5 35 2" xfId="4959" xr:uid="{00000000-0005-0000-0000-0000B11C0000}"/>
    <cellStyle name="Comma 5 35 3" xfId="4960" xr:uid="{00000000-0005-0000-0000-0000B21C0000}"/>
    <cellStyle name="Comma 5 36" xfId="4961" xr:uid="{00000000-0005-0000-0000-0000B31C0000}"/>
    <cellStyle name="Comma 5 37" xfId="4962" xr:uid="{00000000-0005-0000-0000-0000B41C0000}"/>
    <cellStyle name="Comma 5 4" xfId="4963" xr:uid="{00000000-0005-0000-0000-0000B51C0000}"/>
    <cellStyle name="Comma 5 4 2" xfId="4964" xr:uid="{00000000-0005-0000-0000-0000B61C0000}"/>
    <cellStyle name="Comma 5 4 2 2" xfId="4965" xr:uid="{00000000-0005-0000-0000-0000B71C0000}"/>
    <cellStyle name="Comma 5 4 2 2 2" xfId="4966" xr:uid="{00000000-0005-0000-0000-0000B81C0000}"/>
    <cellStyle name="Comma 5 4 2 2 3" xfId="4967" xr:uid="{00000000-0005-0000-0000-0000B91C0000}"/>
    <cellStyle name="Comma 5 4 2 3" xfId="4968" xr:uid="{00000000-0005-0000-0000-0000BA1C0000}"/>
    <cellStyle name="Comma 5 4 2 4" xfId="4969" xr:uid="{00000000-0005-0000-0000-0000BB1C0000}"/>
    <cellStyle name="Comma 5 4 3" xfId="4970" xr:uid="{00000000-0005-0000-0000-0000BC1C0000}"/>
    <cellStyle name="Comma 5 4 3 2" xfId="4971" xr:uid="{00000000-0005-0000-0000-0000BD1C0000}"/>
    <cellStyle name="Comma 5 4 3 3" xfId="4972" xr:uid="{00000000-0005-0000-0000-0000BE1C0000}"/>
    <cellStyle name="Comma 5 4 4" xfId="4973" xr:uid="{00000000-0005-0000-0000-0000BF1C0000}"/>
    <cellStyle name="Comma 5 4 4 2" xfId="4974" xr:uid="{00000000-0005-0000-0000-0000C01C0000}"/>
    <cellStyle name="Comma 5 4 4 3" xfId="4975" xr:uid="{00000000-0005-0000-0000-0000C11C0000}"/>
    <cellStyle name="Comma 5 4 4 3 2" xfId="4976" xr:uid="{00000000-0005-0000-0000-0000C21C0000}"/>
    <cellStyle name="Comma 5 4 4 3 3" xfId="4977" xr:uid="{00000000-0005-0000-0000-0000C31C0000}"/>
    <cellStyle name="Comma 5 4 5" xfId="4978" xr:uid="{00000000-0005-0000-0000-0000C41C0000}"/>
    <cellStyle name="Comma 5 4 6" xfId="4979" xr:uid="{00000000-0005-0000-0000-0000C51C0000}"/>
    <cellStyle name="Comma 5 5" xfId="4980" xr:uid="{00000000-0005-0000-0000-0000C61C0000}"/>
    <cellStyle name="Comma 5 5 2" xfId="4981" xr:uid="{00000000-0005-0000-0000-0000C71C0000}"/>
    <cellStyle name="Comma 5 5 2 2" xfId="4982" xr:uid="{00000000-0005-0000-0000-0000C81C0000}"/>
    <cellStyle name="Comma 5 5 3" xfId="4983" xr:uid="{00000000-0005-0000-0000-0000C91C0000}"/>
    <cellStyle name="Comma 5 5 3 2" xfId="4984" xr:uid="{00000000-0005-0000-0000-0000CA1C0000}"/>
    <cellStyle name="Comma 5 5 3 3" xfId="4985" xr:uid="{00000000-0005-0000-0000-0000CB1C0000}"/>
    <cellStyle name="Comma 5 5 4" xfId="4986" xr:uid="{00000000-0005-0000-0000-0000CC1C0000}"/>
    <cellStyle name="Comma 5 5 4 2" xfId="4987" xr:uid="{00000000-0005-0000-0000-0000CD1C0000}"/>
    <cellStyle name="Comma 5 5 4 3" xfId="4988" xr:uid="{00000000-0005-0000-0000-0000CE1C0000}"/>
    <cellStyle name="Comma 5 5 5" xfId="4989" xr:uid="{00000000-0005-0000-0000-0000CF1C0000}"/>
    <cellStyle name="Comma 5 5 5 2" xfId="4990" xr:uid="{00000000-0005-0000-0000-0000D01C0000}"/>
    <cellStyle name="Comma 5 5 5 3" xfId="4991" xr:uid="{00000000-0005-0000-0000-0000D11C0000}"/>
    <cellStyle name="Comma 5 5 6" xfId="4992" xr:uid="{00000000-0005-0000-0000-0000D21C0000}"/>
    <cellStyle name="Comma 5 5 7" xfId="4993" xr:uid="{00000000-0005-0000-0000-0000D31C0000}"/>
    <cellStyle name="Comma 5 6" xfId="4994" xr:uid="{00000000-0005-0000-0000-0000D41C0000}"/>
    <cellStyle name="Comma 5 6 2" xfId="4995" xr:uid="{00000000-0005-0000-0000-0000D51C0000}"/>
    <cellStyle name="Comma 5 6 2 2" xfId="4996" xr:uid="{00000000-0005-0000-0000-0000D61C0000}"/>
    <cellStyle name="Comma 5 6 2 3" xfId="4997" xr:uid="{00000000-0005-0000-0000-0000D71C0000}"/>
    <cellStyle name="Comma 5 6 3" xfId="4998" xr:uid="{00000000-0005-0000-0000-0000D81C0000}"/>
    <cellStyle name="Comma 5 6 4" xfId="4999" xr:uid="{00000000-0005-0000-0000-0000D91C0000}"/>
    <cellStyle name="Comma 5 7" xfId="5000" xr:uid="{00000000-0005-0000-0000-0000DA1C0000}"/>
    <cellStyle name="Comma 5 7 2" xfId="5001" xr:uid="{00000000-0005-0000-0000-0000DB1C0000}"/>
    <cellStyle name="Comma 5 7 2 2" xfId="5002" xr:uid="{00000000-0005-0000-0000-0000DC1C0000}"/>
    <cellStyle name="Comma 5 7 2 3" xfId="5003" xr:uid="{00000000-0005-0000-0000-0000DD1C0000}"/>
    <cellStyle name="Comma 5 7 3" xfId="5004" xr:uid="{00000000-0005-0000-0000-0000DE1C0000}"/>
    <cellStyle name="Comma 5 7 4" xfId="5005" xr:uid="{00000000-0005-0000-0000-0000DF1C0000}"/>
    <cellStyle name="Comma 5 8" xfId="5006" xr:uid="{00000000-0005-0000-0000-0000E01C0000}"/>
    <cellStyle name="Comma 5 8 2" xfId="5007" xr:uid="{00000000-0005-0000-0000-0000E11C0000}"/>
    <cellStyle name="Comma 5 8 2 2" xfId="5008" xr:uid="{00000000-0005-0000-0000-0000E21C0000}"/>
    <cellStyle name="Comma 5 8 2 3" xfId="5009" xr:uid="{00000000-0005-0000-0000-0000E31C0000}"/>
    <cellStyle name="Comma 5 8 3" xfId="5010" xr:uid="{00000000-0005-0000-0000-0000E41C0000}"/>
    <cellStyle name="Comma 5 8 4" xfId="5011" xr:uid="{00000000-0005-0000-0000-0000E51C0000}"/>
    <cellStyle name="Comma 5 9" xfId="5012" xr:uid="{00000000-0005-0000-0000-0000E61C0000}"/>
    <cellStyle name="Comma 5 9 2" xfId="5013" xr:uid="{00000000-0005-0000-0000-0000E71C0000}"/>
    <cellStyle name="Comma 5 9 2 2" xfId="5014" xr:uid="{00000000-0005-0000-0000-0000E81C0000}"/>
    <cellStyle name="Comma 5 9 2 3" xfId="5015" xr:uid="{00000000-0005-0000-0000-0000E91C0000}"/>
    <cellStyle name="Comma 5 9 3" xfId="5016" xr:uid="{00000000-0005-0000-0000-0000EA1C0000}"/>
    <cellStyle name="Comma 5 9 4" xfId="5017" xr:uid="{00000000-0005-0000-0000-0000EB1C0000}"/>
    <cellStyle name="Comma 5_071003 - 0709 - UptownCairoCost Estimate-UPDATE 1.4'" xfId="5018" xr:uid="{00000000-0005-0000-0000-0000EC1C0000}"/>
    <cellStyle name="Comma 50" xfId="5019" xr:uid="{00000000-0005-0000-0000-0000ED1C0000}"/>
    <cellStyle name="Comma 50 2" xfId="5020" xr:uid="{00000000-0005-0000-0000-0000EE1C0000}"/>
    <cellStyle name="Comma 50 3" xfId="5021" xr:uid="{00000000-0005-0000-0000-0000EF1C0000}"/>
    <cellStyle name="Comma 50 4" xfId="5022" xr:uid="{00000000-0005-0000-0000-0000F01C0000}"/>
    <cellStyle name="Comma 51" xfId="5023" xr:uid="{00000000-0005-0000-0000-0000F11C0000}"/>
    <cellStyle name="Comma 51 2" xfId="5024" xr:uid="{00000000-0005-0000-0000-0000F21C0000}"/>
    <cellStyle name="Comma 51 3" xfId="5025" xr:uid="{00000000-0005-0000-0000-0000F31C0000}"/>
    <cellStyle name="Comma 51 4" xfId="5026" xr:uid="{00000000-0005-0000-0000-0000F41C0000}"/>
    <cellStyle name="Comma 51 5" xfId="5027" xr:uid="{00000000-0005-0000-0000-0000F51C0000}"/>
    <cellStyle name="Comma 52" xfId="5028" xr:uid="{00000000-0005-0000-0000-0000F61C0000}"/>
    <cellStyle name="Comma 52 2" xfId="5029" xr:uid="{00000000-0005-0000-0000-0000F71C0000}"/>
    <cellStyle name="Comma 52 3" xfId="5030" xr:uid="{00000000-0005-0000-0000-0000F81C0000}"/>
    <cellStyle name="Comma 52 4" xfId="5031" xr:uid="{00000000-0005-0000-0000-0000F91C0000}"/>
    <cellStyle name="Comma 52 5" xfId="5032" xr:uid="{00000000-0005-0000-0000-0000FA1C0000}"/>
    <cellStyle name="Comma 53" xfId="5033" xr:uid="{00000000-0005-0000-0000-0000FB1C0000}"/>
    <cellStyle name="Comma 53 2" xfId="5034" xr:uid="{00000000-0005-0000-0000-0000FC1C0000}"/>
    <cellStyle name="Comma 53 3" xfId="5035" xr:uid="{00000000-0005-0000-0000-0000FD1C0000}"/>
    <cellStyle name="Comma 53 4" xfId="34661" xr:uid="{00000000-0005-0000-0000-0000FE1C0000}"/>
    <cellStyle name="Comma 54" xfId="5036" xr:uid="{00000000-0005-0000-0000-0000FF1C0000}"/>
    <cellStyle name="Comma 54 2" xfId="5037" xr:uid="{00000000-0005-0000-0000-0000001D0000}"/>
    <cellStyle name="Comma 54 3" xfId="5038" xr:uid="{00000000-0005-0000-0000-0000011D0000}"/>
    <cellStyle name="Comma 54 4" xfId="5039" xr:uid="{00000000-0005-0000-0000-0000021D0000}"/>
    <cellStyle name="Comma 55" xfId="5040" xr:uid="{00000000-0005-0000-0000-0000031D0000}"/>
    <cellStyle name="Comma 55 2" xfId="5041" xr:uid="{00000000-0005-0000-0000-0000041D0000}"/>
    <cellStyle name="Comma 55 3" xfId="5042" xr:uid="{00000000-0005-0000-0000-0000051D0000}"/>
    <cellStyle name="Comma 55 4" xfId="5043" xr:uid="{00000000-0005-0000-0000-0000061D0000}"/>
    <cellStyle name="Comma 56" xfId="5044" xr:uid="{00000000-0005-0000-0000-0000071D0000}"/>
    <cellStyle name="Comma 56 2" xfId="5045" xr:uid="{00000000-0005-0000-0000-0000081D0000}"/>
    <cellStyle name="Comma 56 3" xfId="5046" xr:uid="{00000000-0005-0000-0000-0000091D0000}"/>
    <cellStyle name="Comma 56 4" xfId="5047" xr:uid="{00000000-0005-0000-0000-00000A1D0000}"/>
    <cellStyle name="Comma 57" xfId="5048" xr:uid="{00000000-0005-0000-0000-00000B1D0000}"/>
    <cellStyle name="Comma 58" xfId="5049" xr:uid="{00000000-0005-0000-0000-00000C1D0000}"/>
    <cellStyle name="Comma 59" xfId="5050" xr:uid="{00000000-0005-0000-0000-00000D1D0000}"/>
    <cellStyle name="Comma 59 2" xfId="5051" xr:uid="{00000000-0005-0000-0000-00000E1D0000}"/>
    <cellStyle name="Comma 59 3" xfId="5052" xr:uid="{00000000-0005-0000-0000-00000F1D0000}"/>
    <cellStyle name="Comma 6" xfId="5053" xr:uid="{00000000-0005-0000-0000-0000101D0000}"/>
    <cellStyle name="Comma 6 10" xfId="5054" xr:uid="{00000000-0005-0000-0000-0000111D0000}"/>
    <cellStyle name="Comma 6 10 2" xfId="5055" xr:uid="{00000000-0005-0000-0000-0000121D0000}"/>
    <cellStyle name="Comma 6 10 2 2" xfId="5056" xr:uid="{00000000-0005-0000-0000-0000131D0000}"/>
    <cellStyle name="Comma 6 10 2 3" xfId="5057" xr:uid="{00000000-0005-0000-0000-0000141D0000}"/>
    <cellStyle name="Comma 6 10 3" xfId="5058" xr:uid="{00000000-0005-0000-0000-0000151D0000}"/>
    <cellStyle name="Comma 6 10 4" xfId="5059" xr:uid="{00000000-0005-0000-0000-0000161D0000}"/>
    <cellStyle name="Comma 6 11" xfId="5060" xr:uid="{00000000-0005-0000-0000-0000171D0000}"/>
    <cellStyle name="Comma 6 11 2" xfId="5061" xr:uid="{00000000-0005-0000-0000-0000181D0000}"/>
    <cellStyle name="Comma 6 11 2 2" xfId="5062" xr:uid="{00000000-0005-0000-0000-0000191D0000}"/>
    <cellStyle name="Comma 6 11 2 3" xfId="5063" xr:uid="{00000000-0005-0000-0000-00001A1D0000}"/>
    <cellStyle name="Comma 6 11 3" xfId="5064" xr:uid="{00000000-0005-0000-0000-00001B1D0000}"/>
    <cellStyle name="Comma 6 11 4" xfId="5065" xr:uid="{00000000-0005-0000-0000-00001C1D0000}"/>
    <cellStyle name="Comma 6 12" xfId="5066" xr:uid="{00000000-0005-0000-0000-00001D1D0000}"/>
    <cellStyle name="Comma 6 12 2" xfId="5067" xr:uid="{00000000-0005-0000-0000-00001E1D0000}"/>
    <cellStyle name="Comma 6 12 2 2" xfId="5068" xr:uid="{00000000-0005-0000-0000-00001F1D0000}"/>
    <cellStyle name="Comma 6 12 2 3" xfId="5069" xr:uid="{00000000-0005-0000-0000-0000201D0000}"/>
    <cellStyle name="Comma 6 12 3" xfId="5070" xr:uid="{00000000-0005-0000-0000-0000211D0000}"/>
    <cellStyle name="Comma 6 12 4" xfId="5071" xr:uid="{00000000-0005-0000-0000-0000221D0000}"/>
    <cellStyle name="Comma 6 13" xfId="5072" xr:uid="{00000000-0005-0000-0000-0000231D0000}"/>
    <cellStyle name="Comma 6 13 2" xfId="5073" xr:uid="{00000000-0005-0000-0000-0000241D0000}"/>
    <cellStyle name="Comma 6 13 2 2" xfId="5074" xr:uid="{00000000-0005-0000-0000-0000251D0000}"/>
    <cellStyle name="Comma 6 13 2 3" xfId="5075" xr:uid="{00000000-0005-0000-0000-0000261D0000}"/>
    <cellStyle name="Comma 6 13 3" xfId="5076" xr:uid="{00000000-0005-0000-0000-0000271D0000}"/>
    <cellStyle name="Comma 6 13 4" xfId="5077" xr:uid="{00000000-0005-0000-0000-0000281D0000}"/>
    <cellStyle name="Comma 6 14" xfId="5078" xr:uid="{00000000-0005-0000-0000-0000291D0000}"/>
    <cellStyle name="Comma 6 14 2" xfId="5079" xr:uid="{00000000-0005-0000-0000-00002A1D0000}"/>
    <cellStyle name="Comma 6 14 2 2" xfId="5080" xr:uid="{00000000-0005-0000-0000-00002B1D0000}"/>
    <cellStyle name="Comma 6 14 2 3" xfId="5081" xr:uid="{00000000-0005-0000-0000-00002C1D0000}"/>
    <cellStyle name="Comma 6 14 3" xfId="5082" xr:uid="{00000000-0005-0000-0000-00002D1D0000}"/>
    <cellStyle name="Comma 6 14 4" xfId="5083" xr:uid="{00000000-0005-0000-0000-00002E1D0000}"/>
    <cellStyle name="Comma 6 15" xfId="5084" xr:uid="{00000000-0005-0000-0000-00002F1D0000}"/>
    <cellStyle name="Comma 6 15 2" xfId="5085" xr:uid="{00000000-0005-0000-0000-0000301D0000}"/>
    <cellStyle name="Comma 6 15 2 2" xfId="5086" xr:uid="{00000000-0005-0000-0000-0000311D0000}"/>
    <cellStyle name="Comma 6 15 2 3" xfId="5087" xr:uid="{00000000-0005-0000-0000-0000321D0000}"/>
    <cellStyle name="Comma 6 15 3" xfId="5088" xr:uid="{00000000-0005-0000-0000-0000331D0000}"/>
    <cellStyle name="Comma 6 15 4" xfId="5089" xr:uid="{00000000-0005-0000-0000-0000341D0000}"/>
    <cellStyle name="Comma 6 16" xfId="5090" xr:uid="{00000000-0005-0000-0000-0000351D0000}"/>
    <cellStyle name="Comma 6 16 2" xfId="5091" xr:uid="{00000000-0005-0000-0000-0000361D0000}"/>
    <cellStyle name="Comma 6 16 2 2" xfId="5092" xr:uid="{00000000-0005-0000-0000-0000371D0000}"/>
    <cellStyle name="Comma 6 16 2 3" xfId="5093" xr:uid="{00000000-0005-0000-0000-0000381D0000}"/>
    <cellStyle name="Comma 6 16 3" xfId="5094" xr:uid="{00000000-0005-0000-0000-0000391D0000}"/>
    <cellStyle name="Comma 6 16 4" xfId="5095" xr:uid="{00000000-0005-0000-0000-00003A1D0000}"/>
    <cellStyle name="Comma 6 17" xfId="5096" xr:uid="{00000000-0005-0000-0000-00003B1D0000}"/>
    <cellStyle name="Comma 6 17 2" xfId="5097" xr:uid="{00000000-0005-0000-0000-00003C1D0000}"/>
    <cellStyle name="Comma 6 17 2 2" xfId="5098" xr:uid="{00000000-0005-0000-0000-00003D1D0000}"/>
    <cellStyle name="Comma 6 17 2 3" xfId="5099" xr:uid="{00000000-0005-0000-0000-00003E1D0000}"/>
    <cellStyle name="Comma 6 17 3" xfId="5100" xr:uid="{00000000-0005-0000-0000-00003F1D0000}"/>
    <cellStyle name="Comma 6 17 4" xfId="5101" xr:uid="{00000000-0005-0000-0000-0000401D0000}"/>
    <cellStyle name="Comma 6 18" xfId="5102" xr:uid="{00000000-0005-0000-0000-0000411D0000}"/>
    <cellStyle name="Comma 6 18 2" xfId="5103" xr:uid="{00000000-0005-0000-0000-0000421D0000}"/>
    <cellStyle name="Comma 6 18 2 2" xfId="5104" xr:uid="{00000000-0005-0000-0000-0000431D0000}"/>
    <cellStyle name="Comma 6 18 2 3" xfId="5105" xr:uid="{00000000-0005-0000-0000-0000441D0000}"/>
    <cellStyle name="Comma 6 18 3" xfId="5106" xr:uid="{00000000-0005-0000-0000-0000451D0000}"/>
    <cellStyle name="Comma 6 18 4" xfId="5107" xr:uid="{00000000-0005-0000-0000-0000461D0000}"/>
    <cellStyle name="Comma 6 19" xfId="5108" xr:uid="{00000000-0005-0000-0000-0000471D0000}"/>
    <cellStyle name="Comma 6 19 2" xfId="5109" xr:uid="{00000000-0005-0000-0000-0000481D0000}"/>
    <cellStyle name="Comma 6 19 2 2" xfId="5110" xr:uid="{00000000-0005-0000-0000-0000491D0000}"/>
    <cellStyle name="Comma 6 19 2 3" xfId="5111" xr:uid="{00000000-0005-0000-0000-00004A1D0000}"/>
    <cellStyle name="Comma 6 19 3" xfId="5112" xr:uid="{00000000-0005-0000-0000-00004B1D0000}"/>
    <cellStyle name="Comma 6 19 4" xfId="5113" xr:uid="{00000000-0005-0000-0000-00004C1D0000}"/>
    <cellStyle name="Comma 6 2" xfId="5114" xr:uid="{00000000-0005-0000-0000-00004D1D0000}"/>
    <cellStyle name="Comma 6 2 10" xfId="5115" xr:uid="{00000000-0005-0000-0000-00004E1D0000}"/>
    <cellStyle name="Comma 6 2 10 2" xfId="5116" xr:uid="{00000000-0005-0000-0000-00004F1D0000}"/>
    <cellStyle name="Comma 6 2 10 3" xfId="5117" xr:uid="{00000000-0005-0000-0000-0000501D0000}"/>
    <cellStyle name="Comma 6 2 10 3 2" xfId="5118" xr:uid="{00000000-0005-0000-0000-0000511D0000}"/>
    <cellStyle name="Comma 6 2 10 3 3" xfId="5119" xr:uid="{00000000-0005-0000-0000-0000521D0000}"/>
    <cellStyle name="Comma 6 2 11" xfId="5120" xr:uid="{00000000-0005-0000-0000-0000531D0000}"/>
    <cellStyle name="Comma 6 2 12" xfId="5121" xr:uid="{00000000-0005-0000-0000-0000541D0000}"/>
    <cellStyle name="Comma 6 2 2" xfId="5122" xr:uid="{00000000-0005-0000-0000-0000551D0000}"/>
    <cellStyle name="Comma 6 2 2 2" xfId="5123" xr:uid="{00000000-0005-0000-0000-0000561D0000}"/>
    <cellStyle name="Comma 6 2 2 2 2" xfId="5124" xr:uid="{00000000-0005-0000-0000-0000571D0000}"/>
    <cellStyle name="Comma 6 2 2 2 2 2" xfId="5125" xr:uid="{00000000-0005-0000-0000-0000581D0000}"/>
    <cellStyle name="Comma 6 2 2 2 2 3" xfId="5126" xr:uid="{00000000-0005-0000-0000-0000591D0000}"/>
    <cellStyle name="Comma 6 2 2 2 2 4" xfId="5127" xr:uid="{00000000-0005-0000-0000-00005A1D0000}"/>
    <cellStyle name="Comma 6 2 2 2 3" xfId="5128" xr:uid="{00000000-0005-0000-0000-00005B1D0000}"/>
    <cellStyle name="Comma 6 2 2 2 3 2" xfId="5129" xr:uid="{00000000-0005-0000-0000-00005C1D0000}"/>
    <cellStyle name="Comma 6 2 2 2 4" xfId="5130" xr:uid="{00000000-0005-0000-0000-00005D1D0000}"/>
    <cellStyle name="Comma 6 2 2 2 5" xfId="5131" xr:uid="{00000000-0005-0000-0000-00005E1D0000}"/>
    <cellStyle name="Comma 6 2 2 3" xfId="5132" xr:uid="{00000000-0005-0000-0000-00005F1D0000}"/>
    <cellStyle name="Comma 6 2 2 3 2" xfId="5133" xr:uid="{00000000-0005-0000-0000-0000601D0000}"/>
    <cellStyle name="Comma 6 2 2 3 3" xfId="5134" xr:uid="{00000000-0005-0000-0000-0000611D0000}"/>
    <cellStyle name="Comma 6 2 2 3 4" xfId="5135" xr:uid="{00000000-0005-0000-0000-0000621D0000}"/>
    <cellStyle name="Comma 6 2 2 3 5" xfId="5136" xr:uid="{00000000-0005-0000-0000-0000631D0000}"/>
    <cellStyle name="Comma 6 2 2 3 6" xfId="5137" xr:uid="{00000000-0005-0000-0000-0000641D0000}"/>
    <cellStyle name="Comma 6 2 2 4" xfId="5138" xr:uid="{00000000-0005-0000-0000-0000651D0000}"/>
    <cellStyle name="Comma 6 2 2 4 2" xfId="5139" xr:uid="{00000000-0005-0000-0000-0000661D0000}"/>
    <cellStyle name="Comma 6 2 2 4 3" xfId="5140" xr:uid="{00000000-0005-0000-0000-0000671D0000}"/>
    <cellStyle name="Comma 6 2 2 5" xfId="5141" xr:uid="{00000000-0005-0000-0000-0000681D0000}"/>
    <cellStyle name="Comma 6 2 2 5 2" xfId="5142" xr:uid="{00000000-0005-0000-0000-0000691D0000}"/>
    <cellStyle name="Comma 6 2 2 5 3" xfId="5143" xr:uid="{00000000-0005-0000-0000-00006A1D0000}"/>
    <cellStyle name="Comma 6 2 3" xfId="5144" xr:uid="{00000000-0005-0000-0000-00006B1D0000}"/>
    <cellStyle name="Comma 6 2 3 2" xfId="5145" xr:uid="{00000000-0005-0000-0000-00006C1D0000}"/>
    <cellStyle name="Comma 6 2 3 2 2" xfId="5146" xr:uid="{00000000-0005-0000-0000-00006D1D0000}"/>
    <cellStyle name="Comma 6 2 3 2 3" xfId="5147" xr:uid="{00000000-0005-0000-0000-00006E1D0000}"/>
    <cellStyle name="Comma 6 2 3 3" xfId="5148" xr:uid="{00000000-0005-0000-0000-00006F1D0000}"/>
    <cellStyle name="Comma 6 2 3 4" xfId="5149" xr:uid="{00000000-0005-0000-0000-0000701D0000}"/>
    <cellStyle name="Comma 6 2 4" xfId="5150" xr:uid="{00000000-0005-0000-0000-0000711D0000}"/>
    <cellStyle name="Comma 6 2 4 2" xfId="5151" xr:uid="{00000000-0005-0000-0000-0000721D0000}"/>
    <cellStyle name="Comma 6 2 4 2 2" xfId="5152" xr:uid="{00000000-0005-0000-0000-0000731D0000}"/>
    <cellStyle name="Comma 6 2 4 2 3" xfId="5153" xr:uid="{00000000-0005-0000-0000-0000741D0000}"/>
    <cellStyle name="Comma 6 2 4 3" xfId="5154" xr:uid="{00000000-0005-0000-0000-0000751D0000}"/>
    <cellStyle name="Comma 6 2 4 4" xfId="5155" xr:uid="{00000000-0005-0000-0000-0000761D0000}"/>
    <cellStyle name="Comma 6 2 5" xfId="5156" xr:uid="{00000000-0005-0000-0000-0000771D0000}"/>
    <cellStyle name="Comma 6 2 5 2" xfId="5157" xr:uid="{00000000-0005-0000-0000-0000781D0000}"/>
    <cellStyle name="Comma 6 2 5 2 2" xfId="5158" xr:uid="{00000000-0005-0000-0000-0000791D0000}"/>
    <cellStyle name="Comma 6 2 5 2 3" xfId="5159" xr:uid="{00000000-0005-0000-0000-00007A1D0000}"/>
    <cellStyle name="Comma 6 2 5 3" xfId="5160" xr:uid="{00000000-0005-0000-0000-00007B1D0000}"/>
    <cellStyle name="Comma 6 2 5 4" xfId="5161" xr:uid="{00000000-0005-0000-0000-00007C1D0000}"/>
    <cellStyle name="Comma 6 2 6" xfId="5162" xr:uid="{00000000-0005-0000-0000-00007D1D0000}"/>
    <cellStyle name="Comma 6 2 6 2" xfId="5163" xr:uid="{00000000-0005-0000-0000-00007E1D0000}"/>
    <cellStyle name="Comma 6 2 6 2 2" xfId="5164" xr:uid="{00000000-0005-0000-0000-00007F1D0000}"/>
    <cellStyle name="Comma 6 2 6 2 3" xfId="5165" xr:uid="{00000000-0005-0000-0000-0000801D0000}"/>
    <cellStyle name="Comma 6 2 6 3" xfId="5166" xr:uid="{00000000-0005-0000-0000-0000811D0000}"/>
    <cellStyle name="Comma 6 2 6 4" xfId="5167" xr:uid="{00000000-0005-0000-0000-0000821D0000}"/>
    <cellStyle name="Comma 6 2 7" xfId="5168" xr:uid="{00000000-0005-0000-0000-0000831D0000}"/>
    <cellStyle name="Comma 6 2 7 2" xfId="5169" xr:uid="{00000000-0005-0000-0000-0000841D0000}"/>
    <cellStyle name="Comma 6 2 7 2 2" xfId="5170" xr:uid="{00000000-0005-0000-0000-0000851D0000}"/>
    <cellStyle name="Comma 6 2 7 2 3" xfId="5171" xr:uid="{00000000-0005-0000-0000-0000861D0000}"/>
    <cellStyle name="Comma 6 2 7 3" xfId="5172" xr:uid="{00000000-0005-0000-0000-0000871D0000}"/>
    <cellStyle name="Comma 6 2 7 4" xfId="5173" xr:uid="{00000000-0005-0000-0000-0000881D0000}"/>
    <cellStyle name="Comma 6 2 8" xfId="5174" xr:uid="{00000000-0005-0000-0000-0000891D0000}"/>
    <cellStyle name="Comma 6 2 8 2" xfId="5175" xr:uid="{00000000-0005-0000-0000-00008A1D0000}"/>
    <cellStyle name="Comma 6 2 9" xfId="5176" xr:uid="{00000000-0005-0000-0000-00008B1D0000}"/>
    <cellStyle name="Comma 6 2 9 2" xfId="5177" xr:uid="{00000000-0005-0000-0000-00008C1D0000}"/>
    <cellStyle name="Comma 6 2 9 3" xfId="5178" xr:uid="{00000000-0005-0000-0000-00008D1D0000}"/>
    <cellStyle name="Comma 6 20" xfId="5179" xr:uid="{00000000-0005-0000-0000-00008E1D0000}"/>
    <cellStyle name="Comma 6 20 2" xfId="5180" xr:uid="{00000000-0005-0000-0000-00008F1D0000}"/>
    <cellStyle name="Comma 6 20 2 2" xfId="5181" xr:uid="{00000000-0005-0000-0000-0000901D0000}"/>
    <cellStyle name="Comma 6 20 2 3" xfId="5182" xr:uid="{00000000-0005-0000-0000-0000911D0000}"/>
    <cellStyle name="Comma 6 20 3" xfId="5183" xr:uid="{00000000-0005-0000-0000-0000921D0000}"/>
    <cellStyle name="Comma 6 20 4" xfId="5184" xr:uid="{00000000-0005-0000-0000-0000931D0000}"/>
    <cellStyle name="Comma 6 21" xfId="5185" xr:uid="{00000000-0005-0000-0000-0000941D0000}"/>
    <cellStyle name="Comma 6 21 2" xfId="5186" xr:uid="{00000000-0005-0000-0000-0000951D0000}"/>
    <cellStyle name="Comma 6 21 2 2" xfId="5187" xr:uid="{00000000-0005-0000-0000-0000961D0000}"/>
    <cellStyle name="Comma 6 21 2 3" xfId="5188" xr:uid="{00000000-0005-0000-0000-0000971D0000}"/>
    <cellStyle name="Comma 6 21 3" xfId="5189" xr:uid="{00000000-0005-0000-0000-0000981D0000}"/>
    <cellStyle name="Comma 6 21 4" xfId="5190" xr:uid="{00000000-0005-0000-0000-0000991D0000}"/>
    <cellStyle name="Comma 6 22" xfId="5191" xr:uid="{00000000-0005-0000-0000-00009A1D0000}"/>
    <cellStyle name="Comma 6 22 2" xfId="5192" xr:uid="{00000000-0005-0000-0000-00009B1D0000}"/>
    <cellStyle name="Comma 6 22 2 2" xfId="5193" xr:uid="{00000000-0005-0000-0000-00009C1D0000}"/>
    <cellStyle name="Comma 6 22 2 3" xfId="5194" xr:uid="{00000000-0005-0000-0000-00009D1D0000}"/>
    <cellStyle name="Comma 6 22 3" xfId="5195" xr:uid="{00000000-0005-0000-0000-00009E1D0000}"/>
    <cellStyle name="Comma 6 22 4" xfId="5196" xr:uid="{00000000-0005-0000-0000-00009F1D0000}"/>
    <cellStyle name="Comma 6 23" xfId="5197" xr:uid="{00000000-0005-0000-0000-0000A01D0000}"/>
    <cellStyle name="Comma 6 23 2" xfId="5198" xr:uid="{00000000-0005-0000-0000-0000A11D0000}"/>
    <cellStyle name="Comma 6 24" xfId="5199" xr:uid="{00000000-0005-0000-0000-0000A21D0000}"/>
    <cellStyle name="Comma 6 24 2" xfId="5200" xr:uid="{00000000-0005-0000-0000-0000A31D0000}"/>
    <cellStyle name="Comma 6 25" xfId="5201" xr:uid="{00000000-0005-0000-0000-0000A41D0000}"/>
    <cellStyle name="Comma 6 25 2" xfId="5202" xr:uid="{00000000-0005-0000-0000-0000A51D0000}"/>
    <cellStyle name="Comma 6 26" xfId="5203" xr:uid="{00000000-0005-0000-0000-0000A61D0000}"/>
    <cellStyle name="Comma 6 26 2" xfId="5204" xr:uid="{00000000-0005-0000-0000-0000A71D0000}"/>
    <cellStyle name="Comma 6 27" xfId="5205" xr:uid="{00000000-0005-0000-0000-0000A81D0000}"/>
    <cellStyle name="Comma 6 27 2" xfId="5206" xr:uid="{00000000-0005-0000-0000-0000A91D0000}"/>
    <cellStyle name="Comma 6 28" xfId="5207" xr:uid="{00000000-0005-0000-0000-0000AA1D0000}"/>
    <cellStyle name="Comma 6 28 2" xfId="5208" xr:uid="{00000000-0005-0000-0000-0000AB1D0000}"/>
    <cellStyle name="Comma 6 29" xfId="5209" xr:uid="{00000000-0005-0000-0000-0000AC1D0000}"/>
    <cellStyle name="Comma 6 29 2" xfId="5210" xr:uid="{00000000-0005-0000-0000-0000AD1D0000}"/>
    <cellStyle name="Comma 6 3" xfId="5211" xr:uid="{00000000-0005-0000-0000-0000AE1D0000}"/>
    <cellStyle name="Comma 6 3 2" xfId="5212" xr:uid="{00000000-0005-0000-0000-0000AF1D0000}"/>
    <cellStyle name="Comma 6 3 2 2" xfId="5213" xr:uid="{00000000-0005-0000-0000-0000B01D0000}"/>
    <cellStyle name="Comma 6 3 2 2 2" xfId="5214" xr:uid="{00000000-0005-0000-0000-0000B11D0000}"/>
    <cellStyle name="Comma 6 3 2 2 3" xfId="5215" xr:uid="{00000000-0005-0000-0000-0000B21D0000}"/>
    <cellStyle name="Comma 6 3 2 2 3 2" xfId="5216" xr:uid="{00000000-0005-0000-0000-0000B31D0000}"/>
    <cellStyle name="Comma 6 3 2 2 3 3" xfId="5217" xr:uid="{00000000-0005-0000-0000-0000B41D0000}"/>
    <cellStyle name="Comma 6 3 2 3" xfId="5218" xr:uid="{00000000-0005-0000-0000-0000B51D0000}"/>
    <cellStyle name="Comma 6 3 2 3 2" xfId="5219" xr:uid="{00000000-0005-0000-0000-0000B61D0000}"/>
    <cellStyle name="Comma 6 3 2 3 3" xfId="5220" xr:uid="{00000000-0005-0000-0000-0000B71D0000}"/>
    <cellStyle name="Comma 6 3 2 4" xfId="5221" xr:uid="{00000000-0005-0000-0000-0000B81D0000}"/>
    <cellStyle name="Comma 6 3 2 4 2" xfId="5222" xr:uid="{00000000-0005-0000-0000-0000B91D0000}"/>
    <cellStyle name="Comma 6 3 2 4 3" xfId="5223" xr:uid="{00000000-0005-0000-0000-0000BA1D0000}"/>
    <cellStyle name="Comma 6 3 3" xfId="5224" xr:uid="{00000000-0005-0000-0000-0000BB1D0000}"/>
    <cellStyle name="Comma 6 3 3 2" xfId="5225" xr:uid="{00000000-0005-0000-0000-0000BC1D0000}"/>
    <cellStyle name="Comma 6 3 3 3" xfId="5226" xr:uid="{00000000-0005-0000-0000-0000BD1D0000}"/>
    <cellStyle name="Comma 6 3 4" xfId="5227" xr:uid="{00000000-0005-0000-0000-0000BE1D0000}"/>
    <cellStyle name="Comma 6 3 4 2" xfId="5228" xr:uid="{00000000-0005-0000-0000-0000BF1D0000}"/>
    <cellStyle name="Comma 6 3 4 3" xfId="5229" xr:uid="{00000000-0005-0000-0000-0000C01D0000}"/>
    <cellStyle name="Comma 6 3 4 3 2" xfId="5230" xr:uid="{00000000-0005-0000-0000-0000C11D0000}"/>
    <cellStyle name="Comma 6 3 4 3 3" xfId="5231" xr:uid="{00000000-0005-0000-0000-0000C21D0000}"/>
    <cellStyle name="Comma 6 3 5" xfId="5232" xr:uid="{00000000-0005-0000-0000-0000C31D0000}"/>
    <cellStyle name="Comma 6 3 6" xfId="5233" xr:uid="{00000000-0005-0000-0000-0000C41D0000}"/>
    <cellStyle name="Comma 6 30" xfId="5234" xr:uid="{00000000-0005-0000-0000-0000C51D0000}"/>
    <cellStyle name="Comma 6 30 2" xfId="5235" xr:uid="{00000000-0005-0000-0000-0000C61D0000}"/>
    <cellStyle name="Comma 6 31" xfId="5236" xr:uid="{00000000-0005-0000-0000-0000C71D0000}"/>
    <cellStyle name="Comma 6 31 2" xfId="5237" xr:uid="{00000000-0005-0000-0000-0000C81D0000}"/>
    <cellStyle name="Comma 6 32" xfId="5238" xr:uid="{00000000-0005-0000-0000-0000C91D0000}"/>
    <cellStyle name="Comma 6 32 2" xfId="5239" xr:uid="{00000000-0005-0000-0000-0000CA1D0000}"/>
    <cellStyle name="Comma 6 32 3" xfId="5240" xr:uid="{00000000-0005-0000-0000-0000CB1D0000}"/>
    <cellStyle name="Comma 6 33" xfId="5241" xr:uid="{00000000-0005-0000-0000-0000CC1D0000}"/>
    <cellStyle name="Comma 6 33 2" xfId="5242" xr:uid="{00000000-0005-0000-0000-0000CD1D0000}"/>
    <cellStyle name="Comma 6 33 3" xfId="5243" xr:uid="{00000000-0005-0000-0000-0000CE1D0000}"/>
    <cellStyle name="Comma 6 33 3 2" xfId="5244" xr:uid="{00000000-0005-0000-0000-0000CF1D0000}"/>
    <cellStyle name="Comma 6 33 3 3" xfId="5245" xr:uid="{00000000-0005-0000-0000-0000D01D0000}"/>
    <cellStyle name="Comma 6 33 3 4" xfId="5246" xr:uid="{00000000-0005-0000-0000-0000D11D0000}"/>
    <cellStyle name="Comma 6 33 4" xfId="5247" xr:uid="{00000000-0005-0000-0000-0000D21D0000}"/>
    <cellStyle name="Comma 6 34" xfId="5248" xr:uid="{00000000-0005-0000-0000-0000D31D0000}"/>
    <cellStyle name="Comma 6 35" xfId="5249" xr:uid="{00000000-0005-0000-0000-0000D41D0000}"/>
    <cellStyle name="Comma 6 35 2" xfId="5250" xr:uid="{00000000-0005-0000-0000-0000D51D0000}"/>
    <cellStyle name="Comma 6 35 3" xfId="5251" xr:uid="{00000000-0005-0000-0000-0000D61D0000}"/>
    <cellStyle name="Comma 6 36" xfId="5252" xr:uid="{00000000-0005-0000-0000-0000D71D0000}"/>
    <cellStyle name="Comma 6 4" xfId="5253" xr:uid="{00000000-0005-0000-0000-0000D81D0000}"/>
    <cellStyle name="Comma 6 4 2" xfId="5254" xr:uid="{00000000-0005-0000-0000-0000D91D0000}"/>
    <cellStyle name="Comma 6 4 2 2" xfId="5255" xr:uid="{00000000-0005-0000-0000-0000DA1D0000}"/>
    <cellStyle name="Comma 6 4 2 2 2" xfId="5256" xr:uid="{00000000-0005-0000-0000-0000DB1D0000}"/>
    <cellStyle name="Comma 6 4 2 2 3" xfId="5257" xr:uid="{00000000-0005-0000-0000-0000DC1D0000}"/>
    <cellStyle name="Comma 6 4 2 3" xfId="5258" xr:uid="{00000000-0005-0000-0000-0000DD1D0000}"/>
    <cellStyle name="Comma 6 4 2 4" xfId="5259" xr:uid="{00000000-0005-0000-0000-0000DE1D0000}"/>
    <cellStyle name="Comma 6 4 3" xfId="5260" xr:uid="{00000000-0005-0000-0000-0000DF1D0000}"/>
    <cellStyle name="Comma 6 4 3 2" xfId="5261" xr:uid="{00000000-0005-0000-0000-0000E01D0000}"/>
    <cellStyle name="Comma 6 4 3 3" xfId="5262" xr:uid="{00000000-0005-0000-0000-0000E11D0000}"/>
    <cellStyle name="Comma 6 4 4" xfId="5263" xr:uid="{00000000-0005-0000-0000-0000E21D0000}"/>
    <cellStyle name="Comma 6 4 4 2" xfId="5264" xr:uid="{00000000-0005-0000-0000-0000E31D0000}"/>
    <cellStyle name="Comma 6 4 4 3" xfId="5265" xr:uid="{00000000-0005-0000-0000-0000E41D0000}"/>
    <cellStyle name="Comma 6 4 4 4" xfId="5266" xr:uid="{00000000-0005-0000-0000-0000E51D0000}"/>
    <cellStyle name="Comma 6 4 5" xfId="5267" xr:uid="{00000000-0005-0000-0000-0000E61D0000}"/>
    <cellStyle name="Comma 6 4 5 2" xfId="5268" xr:uid="{00000000-0005-0000-0000-0000E71D0000}"/>
    <cellStyle name="Comma 6 4 5 3" xfId="5269" xr:uid="{00000000-0005-0000-0000-0000E81D0000}"/>
    <cellStyle name="Comma 6 4 6" xfId="5270" xr:uid="{00000000-0005-0000-0000-0000E91D0000}"/>
    <cellStyle name="Comma 6 4 7" xfId="5271" xr:uid="{00000000-0005-0000-0000-0000EA1D0000}"/>
    <cellStyle name="Comma 6 5" xfId="5272" xr:uid="{00000000-0005-0000-0000-0000EB1D0000}"/>
    <cellStyle name="Comma 6 5 2" xfId="5273" xr:uid="{00000000-0005-0000-0000-0000EC1D0000}"/>
    <cellStyle name="Comma 6 5 2 2" xfId="26440" xr:uid="{00000000-0005-0000-0000-0000ED1D0000}"/>
    <cellStyle name="Comma 6 5 3" xfId="26441" xr:uid="{00000000-0005-0000-0000-0000EE1D0000}"/>
    <cellStyle name="Comma 6 6" xfId="5274" xr:uid="{00000000-0005-0000-0000-0000EF1D0000}"/>
    <cellStyle name="Comma 6 6 2" xfId="5275" xr:uid="{00000000-0005-0000-0000-0000F01D0000}"/>
    <cellStyle name="Comma 6 6 2 2" xfId="5276" xr:uid="{00000000-0005-0000-0000-0000F11D0000}"/>
    <cellStyle name="Comma 6 6 2 3" xfId="5277" xr:uid="{00000000-0005-0000-0000-0000F21D0000}"/>
    <cellStyle name="Comma 6 6 3" xfId="5278" xr:uid="{00000000-0005-0000-0000-0000F31D0000}"/>
    <cellStyle name="Comma 6 6 4" xfId="5279" xr:uid="{00000000-0005-0000-0000-0000F41D0000}"/>
    <cellStyle name="Comma 6 7" xfId="5280" xr:uid="{00000000-0005-0000-0000-0000F51D0000}"/>
    <cellStyle name="Comma 6 7 2" xfId="5281" xr:uid="{00000000-0005-0000-0000-0000F61D0000}"/>
    <cellStyle name="Comma 6 7 2 2" xfId="5282" xr:uid="{00000000-0005-0000-0000-0000F71D0000}"/>
    <cellStyle name="Comma 6 7 2 3" xfId="5283" xr:uid="{00000000-0005-0000-0000-0000F81D0000}"/>
    <cellStyle name="Comma 6 7 3" xfId="5284" xr:uid="{00000000-0005-0000-0000-0000F91D0000}"/>
    <cellStyle name="Comma 6 7 4" xfId="5285" xr:uid="{00000000-0005-0000-0000-0000FA1D0000}"/>
    <cellStyle name="Comma 6 8" xfId="5286" xr:uid="{00000000-0005-0000-0000-0000FB1D0000}"/>
    <cellStyle name="Comma 6 8 2" xfId="5287" xr:uid="{00000000-0005-0000-0000-0000FC1D0000}"/>
    <cellStyle name="Comma 6 8 2 2" xfId="5288" xr:uid="{00000000-0005-0000-0000-0000FD1D0000}"/>
    <cellStyle name="Comma 6 8 2 3" xfId="5289" xr:uid="{00000000-0005-0000-0000-0000FE1D0000}"/>
    <cellStyle name="Comma 6 8 3" xfId="5290" xr:uid="{00000000-0005-0000-0000-0000FF1D0000}"/>
    <cellStyle name="Comma 6 8 4" xfId="5291" xr:uid="{00000000-0005-0000-0000-0000001E0000}"/>
    <cellStyle name="Comma 6 9" xfId="5292" xr:uid="{00000000-0005-0000-0000-0000011E0000}"/>
    <cellStyle name="Comma 6 9 2" xfId="5293" xr:uid="{00000000-0005-0000-0000-0000021E0000}"/>
    <cellStyle name="Comma 6 9 2 2" xfId="5294" xr:uid="{00000000-0005-0000-0000-0000031E0000}"/>
    <cellStyle name="Comma 6 9 2 3" xfId="5295" xr:uid="{00000000-0005-0000-0000-0000041E0000}"/>
    <cellStyle name="Comma 6 9 3" xfId="5296" xr:uid="{00000000-0005-0000-0000-0000051E0000}"/>
    <cellStyle name="Comma 6 9 4" xfId="5297" xr:uid="{00000000-0005-0000-0000-0000061E0000}"/>
    <cellStyle name="Comma 60" xfId="5298" xr:uid="{00000000-0005-0000-0000-0000071E0000}"/>
    <cellStyle name="Comma 60 2" xfId="5299" xr:uid="{00000000-0005-0000-0000-0000081E0000}"/>
    <cellStyle name="Comma 60 3" xfId="5300" xr:uid="{00000000-0005-0000-0000-0000091E0000}"/>
    <cellStyle name="Comma 61" xfId="5301" xr:uid="{00000000-0005-0000-0000-00000A1E0000}"/>
    <cellStyle name="Comma 61 2" xfId="5302" xr:uid="{00000000-0005-0000-0000-00000B1E0000}"/>
    <cellStyle name="Comma 61 3" xfId="5303" xr:uid="{00000000-0005-0000-0000-00000C1E0000}"/>
    <cellStyle name="Comma 61 4" xfId="5304" xr:uid="{00000000-0005-0000-0000-00000D1E0000}"/>
    <cellStyle name="Comma 62" xfId="5305" xr:uid="{00000000-0005-0000-0000-00000E1E0000}"/>
    <cellStyle name="Comma 62 2" xfId="5306" xr:uid="{00000000-0005-0000-0000-00000F1E0000}"/>
    <cellStyle name="Comma 62 3" xfId="5307" xr:uid="{00000000-0005-0000-0000-0000101E0000}"/>
    <cellStyle name="Comma 62 4" xfId="5308" xr:uid="{00000000-0005-0000-0000-0000111E0000}"/>
    <cellStyle name="Comma 63" xfId="5309" xr:uid="{00000000-0005-0000-0000-0000121E0000}"/>
    <cellStyle name="Comma 63 2" xfId="5310" xr:uid="{00000000-0005-0000-0000-0000131E0000}"/>
    <cellStyle name="Comma 63 3" xfId="5311" xr:uid="{00000000-0005-0000-0000-0000141E0000}"/>
    <cellStyle name="Comma 64" xfId="5312" xr:uid="{00000000-0005-0000-0000-0000151E0000}"/>
    <cellStyle name="Comma 64 2" xfId="26442" xr:uid="{00000000-0005-0000-0000-0000161E0000}"/>
    <cellStyle name="Comma 65" xfId="5313" xr:uid="{00000000-0005-0000-0000-0000171E0000}"/>
    <cellStyle name="Comma 65 2" xfId="26443" xr:uid="{00000000-0005-0000-0000-0000181E0000}"/>
    <cellStyle name="Comma 66" xfId="5314" xr:uid="{00000000-0005-0000-0000-0000191E0000}"/>
    <cellStyle name="Comma 66 2" xfId="26444" xr:uid="{00000000-0005-0000-0000-00001A1E0000}"/>
    <cellStyle name="Comma 67" xfId="5315" xr:uid="{00000000-0005-0000-0000-00001B1E0000}"/>
    <cellStyle name="Comma 67 2" xfId="26445" xr:uid="{00000000-0005-0000-0000-00001C1E0000}"/>
    <cellStyle name="Comma 68" xfId="5316" xr:uid="{00000000-0005-0000-0000-00001D1E0000}"/>
    <cellStyle name="Comma 69" xfId="5317" xr:uid="{00000000-0005-0000-0000-00001E1E0000}"/>
    <cellStyle name="Comma 7" xfId="5318" xr:uid="{00000000-0005-0000-0000-00001F1E0000}"/>
    <cellStyle name="Comma 7 10" xfId="5319" xr:uid="{00000000-0005-0000-0000-0000201E0000}"/>
    <cellStyle name="Comma 7 10 2" xfId="5320" xr:uid="{00000000-0005-0000-0000-0000211E0000}"/>
    <cellStyle name="Comma 7 11" xfId="5321" xr:uid="{00000000-0005-0000-0000-0000221E0000}"/>
    <cellStyle name="Comma 7 11 2" xfId="5322" xr:uid="{00000000-0005-0000-0000-0000231E0000}"/>
    <cellStyle name="Comma 7 12" xfId="5323" xr:uid="{00000000-0005-0000-0000-0000241E0000}"/>
    <cellStyle name="Comma 7 12 2" xfId="5324" xr:uid="{00000000-0005-0000-0000-0000251E0000}"/>
    <cellStyle name="Comma 7 12 3" xfId="5325" xr:uid="{00000000-0005-0000-0000-0000261E0000}"/>
    <cellStyle name="Comma 7 13" xfId="5326" xr:uid="{00000000-0005-0000-0000-0000271E0000}"/>
    <cellStyle name="Comma 7 14" xfId="5327" xr:uid="{00000000-0005-0000-0000-0000281E0000}"/>
    <cellStyle name="Comma 7 2" xfId="5328" xr:uid="{00000000-0005-0000-0000-0000291E0000}"/>
    <cellStyle name="Comma 7 2 10" xfId="5329" xr:uid="{00000000-0005-0000-0000-00002A1E0000}"/>
    <cellStyle name="Comma 7 2 10 2" xfId="5330" xr:uid="{00000000-0005-0000-0000-00002B1E0000}"/>
    <cellStyle name="Comma 7 2 11" xfId="5331" xr:uid="{00000000-0005-0000-0000-00002C1E0000}"/>
    <cellStyle name="Comma 7 2 12" xfId="5332" xr:uid="{00000000-0005-0000-0000-00002D1E0000}"/>
    <cellStyle name="Comma 7 2 13" xfId="5333" xr:uid="{00000000-0005-0000-0000-00002E1E0000}"/>
    <cellStyle name="Comma 7 2 2" xfId="5334" xr:uid="{00000000-0005-0000-0000-00002F1E0000}"/>
    <cellStyle name="Comma 7 2 2 10" xfId="5335" xr:uid="{00000000-0005-0000-0000-0000301E0000}"/>
    <cellStyle name="Comma 7 2 2 11" xfId="5336" xr:uid="{00000000-0005-0000-0000-0000311E0000}"/>
    <cellStyle name="Comma 7 2 2 2" xfId="5337" xr:uid="{00000000-0005-0000-0000-0000321E0000}"/>
    <cellStyle name="Comma 7 2 2 2 2" xfId="5338" xr:uid="{00000000-0005-0000-0000-0000331E0000}"/>
    <cellStyle name="Comma 7 2 2 3" xfId="5339" xr:uid="{00000000-0005-0000-0000-0000341E0000}"/>
    <cellStyle name="Comma 7 2 2 3 2" xfId="5340" xr:uid="{00000000-0005-0000-0000-0000351E0000}"/>
    <cellStyle name="Comma 7 2 2 3 3" xfId="5341" xr:uid="{00000000-0005-0000-0000-0000361E0000}"/>
    <cellStyle name="Comma 7 2 2 4" xfId="5342" xr:uid="{00000000-0005-0000-0000-0000371E0000}"/>
    <cellStyle name="Comma 7 2 2 4 2" xfId="5343" xr:uid="{00000000-0005-0000-0000-0000381E0000}"/>
    <cellStyle name="Comma 7 2 2 4 3" xfId="5344" xr:uid="{00000000-0005-0000-0000-0000391E0000}"/>
    <cellStyle name="Comma 7 2 2 5" xfId="5345" xr:uid="{00000000-0005-0000-0000-00003A1E0000}"/>
    <cellStyle name="Comma 7 2 2 5 2" xfId="5346" xr:uid="{00000000-0005-0000-0000-00003B1E0000}"/>
    <cellStyle name="Comma 7 2 2 5 3" xfId="5347" xr:uid="{00000000-0005-0000-0000-00003C1E0000}"/>
    <cellStyle name="Comma 7 2 2 6" xfId="5348" xr:uid="{00000000-0005-0000-0000-00003D1E0000}"/>
    <cellStyle name="Comma 7 2 2 6 2" xfId="5349" xr:uid="{00000000-0005-0000-0000-00003E1E0000}"/>
    <cellStyle name="Comma 7 2 2 7" xfId="5350" xr:uid="{00000000-0005-0000-0000-00003F1E0000}"/>
    <cellStyle name="Comma 7 2 2 8" xfId="5351" xr:uid="{00000000-0005-0000-0000-0000401E0000}"/>
    <cellStyle name="Comma 7 2 2 9" xfId="5352" xr:uid="{00000000-0005-0000-0000-0000411E0000}"/>
    <cellStyle name="Comma 7 2 3" xfId="5353" xr:uid="{00000000-0005-0000-0000-0000421E0000}"/>
    <cellStyle name="Comma 7 2 3 2" xfId="5354" xr:uid="{00000000-0005-0000-0000-0000431E0000}"/>
    <cellStyle name="Comma 7 2 3 3" xfId="5355" xr:uid="{00000000-0005-0000-0000-0000441E0000}"/>
    <cellStyle name="Comma 7 2 3 4" xfId="5356" xr:uid="{00000000-0005-0000-0000-0000451E0000}"/>
    <cellStyle name="Comma 7 2 3 5" xfId="5357" xr:uid="{00000000-0005-0000-0000-0000461E0000}"/>
    <cellStyle name="Comma 7 2 3 5 2" xfId="5358" xr:uid="{00000000-0005-0000-0000-0000471E0000}"/>
    <cellStyle name="Comma 7 2 3 5 3" xfId="5359" xr:uid="{00000000-0005-0000-0000-0000481E0000}"/>
    <cellStyle name="Comma 7 2 3 5 4" xfId="5360" xr:uid="{00000000-0005-0000-0000-0000491E0000}"/>
    <cellStyle name="Comma 7 2 3 6" xfId="5361" xr:uid="{00000000-0005-0000-0000-00004A1E0000}"/>
    <cellStyle name="Comma 7 2 4" xfId="5362" xr:uid="{00000000-0005-0000-0000-00004B1E0000}"/>
    <cellStyle name="Comma 7 2 4 2" xfId="5363" xr:uid="{00000000-0005-0000-0000-00004C1E0000}"/>
    <cellStyle name="Comma 7 2 5" xfId="5364" xr:uid="{00000000-0005-0000-0000-00004D1E0000}"/>
    <cellStyle name="Comma 7 2 5 2" xfId="5365" xr:uid="{00000000-0005-0000-0000-00004E1E0000}"/>
    <cellStyle name="Comma 7 2 6" xfId="5366" xr:uid="{00000000-0005-0000-0000-00004F1E0000}"/>
    <cellStyle name="Comma 7 2 6 2" xfId="5367" xr:uid="{00000000-0005-0000-0000-0000501E0000}"/>
    <cellStyle name="Comma 7 2 7" xfId="5368" xr:uid="{00000000-0005-0000-0000-0000511E0000}"/>
    <cellStyle name="Comma 7 2 7 2" xfId="5369" xr:uid="{00000000-0005-0000-0000-0000521E0000}"/>
    <cellStyle name="Comma 7 2 8" xfId="5370" xr:uid="{00000000-0005-0000-0000-0000531E0000}"/>
    <cellStyle name="Comma 7 2 9" xfId="5371" xr:uid="{00000000-0005-0000-0000-0000541E0000}"/>
    <cellStyle name="Comma 7 2 9 2" xfId="5372" xr:uid="{00000000-0005-0000-0000-0000551E0000}"/>
    <cellStyle name="Comma 7 3" xfId="5373" xr:uid="{00000000-0005-0000-0000-0000561E0000}"/>
    <cellStyle name="Comma 7 3 10" xfId="5374" xr:uid="{00000000-0005-0000-0000-0000571E0000}"/>
    <cellStyle name="Comma 7 3 2" xfId="5375" xr:uid="{00000000-0005-0000-0000-0000581E0000}"/>
    <cellStyle name="Comma 7 3 2 2" xfId="5376" xr:uid="{00000000-0005-0000-0000-0000591E0000}"/>
    <cellStyle name="Comma 7 3 2 3" xfId="5377" xr:uid="{00000000-0005-0000-0000-00005A1E0000}"/>
    <cellStyle name="Comma 7 3 2 4" xfId="5378" xr:uid="{00000000-0005-0000-0000-00005B1E0000}"/>
    <cellStyle name="Comma 7 3 2 5" xfId="5379" xr:uid="{00000000-0005-0000-0000-00005C1E0000}"/>
    <cellStyle name="Comma 7 3 2 6" xfId="5380" xr:uid="{00000000-0005-0000-0000-00005D1E0000}"/>
    <cellStyle name="Comma 7 3 3" xfId="5381" xr:uid="{00000000-0005-0000-0000-00005E1E0000}"/>
    <cellStyle name="Comma 7 3 3 2" xfId="5382" xr:uid="{00000000-0005-0000-0000-00005F1E0000}"/>
    <cellStyle name="Comma 7 3 3 3" xfId="5383" xr:uid="{00000000-0005-0000-0000-0000601E0000}"/>
    <cellStyle name="Comma 7 3 3 4" xfId="5384" xr:uid="{00000000-0005-0000-0000-0000611E0000}"/>
    <cellStyle name="Comma 7 3 3 5" xfId="5385" xr:uid="{00000000-0005-0000-0000-0000621E0000}"/>
    <cellStyle name="Comma 7 3 3 6" xfId="5386" xr:uid="{00000000-0005-0000-0000-0000631E0000}"/>
    <cellStyle name="Comma 7 3 3 6 2" xfId="5387" xr:uid="{00000000-0005-0000-0000-0000641E0000}"/>
    <cellStyle name="Comma 7 3 3 6 3" xfId="5388" xr:uid="{00000000-0005-0000-0000-0000651E0000}"/>
    <cellStyle name="Comma 7 3 3 6 4" xfId="5389" xr:uid="{00000000-0005-0000-0000-0000661E0000}"/>
    <cellStyle name="Comma 7 3 3 7" xfId="5390" xr:uid="{00000000-0005-0000-0000-0000671E0000}"/>
    <cellStyle name="Comma 7 3 4" xfId="5391" xr:uid="{00000000-0005-0000-0000-0000681E0000}"/>
    <cellStyle name="Comma 7 3 4 2" xfId="5392" xr:uid="{00000000-0005-0000-0000-0000691E0000}"/>
    <cellStyle name="Comma 7 3 4 3" xfId="5393" xr:uid="{00000000-0005-0000-0000-00006A1E0000}"/>
    <cellStyle name="Comma 7 3 5" xfId="5394" xr:uid="{00000000-0005-0000-0000-00006B1E0000}"/>
    <cellStyle name="Comma 7 3 6" xfId="5395" xr:uid="{00000000-0005-0000-0000-00006C1E0000}"/>
    <cellStyle name="Comma 7 3 7" xfId="5396" xr:uid="{00000000-0005-0000-0000-00006D1E0000}"/>
    <cellStyle name="Comma 7 3 8" xfId="5397" xr:uid="{00000000-0005-0000-0000-00006E1E0000}"/>
    <cellStyle name="Comma 7 3 9" xfId="5398" xr:uid="{00000000-0005-0000-0000-00006F1E0000}"/>
    <cellStyle name="Comma 7 4" xfId="5399" xr:uid="{00000000-0005-0000-0000-0000701E0000}"/>
    <cellStyle name="Comma 7 4 2" xfId="5400" xr:uid="{00000000-0005-0000-0000-0000711E0000}"/>
    <cellStyle name="Comma 7 4 2 2" xfId="5401" xr:uid="{00000000-0005-0000-0000-0000721E0000}"/>
    <cellStyle name="Comma 7 4 2 2 2" xfId="5402" xr:uid="{00000000-0005-0000-0000-0000731E0000}"/>
    <cellStyle name="Comma 7 4 2 3" xfId="5403" xr:uid="{00000000-0005-0000-0000-0000741E0000}"/>
    <cellStyle name="Comma 7 4 2 4" xfId="5404" xr:uid="{00000000-0005-0000-0000-0000751E0000}"/>
    <cellStyle name="Comma 7 4 2 5" xfId="5405" xr:uid="{00000000-0005-0000-0000-0000761E0000}"/>
    <cellStyle name="Comma 7 4 3" xfId="5406" xr:uid="{00000000-0005-0000-0000-0000771E0000}"/>
    <cellStyle name="Comma 7 4 3 2" xfId="5407" xr:uid="{00000000-0005-0000-0000-0000781E0000}"/>
    <cellStyle name="Comma 7 4 3 3" xfId="5408" xr:uid="{00000000-0005-0000-0000-0000791E0000}"/>
    <cellStyle name="Comma 7 4 3 4" xfId="5409" xr:uid="{00000000-0005-0000-0000-00007A1E0000}"/>
    <cellStyle name="Comma 7 4 3 5" xfId="5410" xr:uid="{00000000-0005-0000-0000-00007B1E0000}"/>
    <cellStyle name="Comma 7 4 3 5 2" xfId="5411" xr:uid="{00000000-0005-0000-0000-00007C1E0000}"/>
    <cellStyle name="Comma 7 4 3 5 3" xfId="5412" xr:uid="{00000000-0005-0000-0000-00007D1E0000}"/>
    <cellStyle name="Comma 7 4 3 6" xfId="5413" xr:uid="{00000000-0005-0000-0000-00007E1E0000}"/>
    <cellStyle name="Comma 7 4 4" xfId="5414" xr:uid="{00000000-0005-0000-0000-00007F1E0000}"/>
    <cellStyle name="Comma 7 4 4 2" xfId="5415" xr:uid="{00000000-0005-0000-0000-0000801E0000}"/>
    <cellStyle name="Comma 7 4 4 3" xfId="5416" xr:uid="{00000000-0005-0000-0000-0000811E0000}"/>
    <cellStyle name="Comma 7 4 5" xfId="5417" xr:uid="{00000000-0005-0000-0000-0000821E0000}"/>
    <cellStyle name="Comma 7 4 6" xfId="5418" xr:uid="{00000000-0005-0000-0000-0000831E0000}"/>
    <cellStyle name="Comma 7 4 7" xfId="5419" xr:uid="{00000000-0005-0000-0000-0000841E0000}"/>
    <cellStyle name="Comma 7 4 8" xfId="5420" xr:uid="{00000000-0005-0000-0000-0000851E0000}"/>
    <cellStyle name="Comma 7 4 9" xfId="5421" xr:uid="{00000000-0005-0000-0000-0000861E0000}"/>
    <cellStyle name="Comma 7 5" xfId="5422" xr:uid="{00000000-0005-0000-0000-0000871E0000}"/>
    <cellStyle name="Comma 7 5 2" xfId="5423" xr:uid="{00000000-0005-0000-0000-0000881E0000}"/>
    <cellStyle name="Comma 7 5 2 2" xfId="5424" xr:uid="{00000000-0005-0000-0000-0000891E0000}"/>
    <cellStyle name="Comma 7 5 3" xfId="5425" xr:uid="{00000000-0005-0000-0000-00008A1E0000}"/>
    <cellStyle name="Comma 7 5 3 2" xfId="5426" xr:uid="{00000000-0005-0000-0000-00008B1E0000}"/>
    <cellStyle name="Comma 7 5 4" xfId="5427" xr:uid="{00000000-0005-0000-0000-00008C1E0000}"/>
    <cellStyle name="Comma 7 5 4 2" xfId="5428" xr:uid="{00000000-0005-0000-0000-00008D1E0000}"/>
    <cellStyle name="Comma 7 5 5" xfId="5429" xr:uid="{00000000-0005-0000-0000-00008E1E0000}"/>
    <cellStyle name="Comma 7 5 5 2" xfId="5430" xr:uid="{00000000-0005-0000-0000-00008F1E0000}"/>
    <cellStyle name="Comma 7 5 6" xfId="5431" xr:uid="{00000000-0005-0000-0000-0000901E0000}"/>
    <cellStyle name="Comma 7 5 6 2" xfId="5432" xr:uid="{00000000-0005-0000-0000-0000911E0000}"/>
    <cellStyle name="Comma 7 5 7" xfId="5433" xr:uid="{00000000-0005-0000-0000-0000921E0000}"/>
    <cellStyle name="Comma 7 5 8" xfId="5434" xr:uid="{00000000-0005-0000-0000-0000931E0000}"/>
    <cellStyle name="Comma 7 5 9" xfId="5435" xr:uid="{00000000-0005-0000-0000-0000941E0000}"/>
    <cellStyle name="Comma 7 6" xfId="5436" xr:uid="{00000000-0005-0000-0000-0000951E0000}"/>
    <cellStyle name="Comma 7 6 2" xfId="5437" xr:uid="{00000000-0005-0000-0000-0000961E0000}"/>
    <cellStyle name="Comma 7 6 3" xfId="5438" xr:uid="{00000000-0005-0000-0000-0000971E0000}"/>
    <cellStyle name="Comma 7 6 4" xfId="5439" xr:uid="{00000000-0005-0000-0000-0000981E0000}"/>
    <cellStyle name="Comma 7 6 4 2" xfId="5440" xr:uid="{00000000-0005-0000-0000-0000991E0000}"/>
    <cellStyle name="Comma 7 6 4 3" xfId="5441" xr:uid="{00000000-0005-0000-0000-00009A1E0000}"/>
    <cellStyle name="Comma 7 6 4 4" xfId="5442" xr:uid="{00000000-0005-0000-0000-00009B1E0000}"/>
    <cellStyle name="Comma 7 6 5" xfId="5443" xr:uid="{00000000-0005-0000-0000-00009C1E0000}"/>
    <cellStyle name="Comma 7 7" xfId="5444" xr:uid="{00000000-0005-0000-0000-00009D1E0000}"/>
    <cellStyle name="Comma 7 7 2" xfId="5445" xr:uid="{00000000-0005-0000-0000-00009E1E0000}"/>
    <cellStyle name="Comma 7 8" xfId="5446" xr:uid="{00000000-0005-0000-0000-00009F1E0000}"/>
    <cellStyle name="Comma 7 8 2" xfId="5447" xr:uid="{00000000-0005-0000-0000-0000A01E0000}"/>
    <cellStyle name="Comma 7 9" xfId="5448" xr:uid="{00000000-0005-0000-0000-0000A11E0000}"/>
    <cellStyle name="Comma 70" xfId="5449" xr:uid="{00000000-0005-0000-0000-0000A21E0000}"/>
    <cellStyle name="Comma 71" xfId="5450" xr:uid="{00000000-0005-0000-0000-0000A31E0000}"/>
    <cellStyle name="Comma 72" xfId="5451" xr:uid="{00000000-0005-0000-0000-0000A41E0000}"/>
    <cellStyle name="Comma 73" xfId="5452" xr:uid="{00000000-0005-0000-0000-0000A51E0000}"/>
    <cellStyle name="Comma 74" xfId="5453" xr:uid="{00000000-0005-0000-0000-0000A61E0000}"/>
    <cellStyle name="Comma 75" xfId="5454" xr:uid="{00000000-0005-0000-0000-0000A71E0000}"/>
    <cellStyle name="Comma 76" xfId="5455" xr:uid="{00000000-0005-0000-0000-0000A81E0000}"/>
    <cellStyle name="Comma 77" xfId="5456" xr:uid="{00000000-0005-0000-0000-0000A91E0000}"/>
    <cellStyle name="Comma 78" xfId="5457" xr:uid="{00000000-0005-0000-0000-0000AA1E0000}"/>
    <cellStyle name="Comma 79" xfId="5458" xr:uid="{00000000-0005-0000-0000-0000AB1E0000}"/>
    <cellStyle name="Comma 8" xfId="5459" xr:uid="{00000000-0005-0000-0000-0000AC1E0000}"/>
    <cellStyle name="Comma 8 10" xfId="5460" xr:uid="{00000000-0005-0000-0000-0000AD1E0000}"/>
    <cellStyle name="Comma 8 10 2" xfId="5461" xr:uid="{00000000-0005-0000-0000-0000AE1E0000}"/>
    <cellStyle name="Comma 8 11" xfId="5462" xr:uid="{00000000-0005-0000-0000-0000AF1E0000}"/>
    <cellStyle name="Comma 8 11 2" xfId="5463" xr:uid="{00000000-0005-0000-0000-0000B01E0000}"/>
    <cellStyle name="Comma 8 12" xfId="5464" xr:uid="{00000000-0005-0000-0000-0000B11E0000}"/>
    <cellStyle name="Comma 8 12 2" xfId="5465" xr:uid="{00000000-0005-0000-0000-0000B21E0000}"/>
    <cellStyle name="Comma 8 13" xfId="5466" xr:uid="{00000000-0005-0000-0000-0000B31E0000}"/>
    <cellStyle name="Comma 8 13 2" xfId="5467" xr:uid="{00000000-0005-0000-0000-0000B41E0000}"/>
    <cellStyle name="Comma 8 14" xfId="5468" xr:uid="{00000000-0005-0000-0000-0000B51E0000}"/>
    <cellStyle name="Comma 8 14 2" xfId="5469" xr:uid="{00000000-0005-0000-0000-0000B61E0000}"/>
    <cellStyle name="Comma 8 15" xfId="5470" xr:uid="{00000000-0005-0000-0000-0000B71E0000}"/>
    <cellStyle name="Comma 8 15 2" xfId="5471" xr:uid="{00000000-0005-0000-0000-0000B81E0000}"/>
    <cellStyle name="Comma 8 16" xfId="5472" xr:uid="{00000000-0005-0000-0000-0000B91E0000}"/>
    <cellStyle name="Comma 8 16 2" xfId="5473" xr:uid="{00000000-0005-0000-0000-0000BA1E0000}"/>
    <cellStyle name="Comma 8 17" xfId="5474" xr:uid="{00000000-0005-0000-0000-0000BB1E0000}"/>
    <cellStyle name="Comma 8 17 2" xfId="5475" xr:uid="{00000000-0005-0000-0000-0000BC1E0000}"/>
    <cellStyle name="Comma 8 18" xfId="5476" xr:uid="{00000000-0005-0000-0000-0000BD1E0000}"/>
    <cellStyle name="Comma 8 18 2" xfId="5477" xr:uid="{00000000-0005-0000-0000-0000BE1E0000}"/>
    <cellStyle name="Comma 8 19" xfId="5478" xr:uid="{00000000-0005-0000-0000-0000BF1E0000}"/>
    <cellStyle name="Comma 8 19 2" xfId="5479" xr:uid="{00000000-0005-0000-0000-0000C01E0000}"/>
    <cellStyle name="Comma 8 19 3" xfId="5480" xr:uid="{00000000-0005-0000-0000-0000C11E0000}"/>
    <cellStyle name="Comma 8 2" xfId="5481" xr:uid="{00000000-0005-0000-0000-0000C21E0000}"/>
    <cellStyle name="Comma 8 2 2" xfId="5482" xr:uid="{00000000-0005-0000-0000-0000C31E0000}"/>
    <cellStyle name="Comma 8 2 2 2" xfId="5483" xr:uid="{00000000-0005-0000-0000-0000C41E0000}"/>
    <cellStyle name="Comma 8 2 2 3" xfId="26446" xr:uid="{00000000-0005-0000-0000-0000C51E0000}"/>
    <cellStyle name="Comma 8 2 3" xfId="5484" xr:uid="{00000000-0005-0000-0000-0000C61E0000}"/>
    <cellStyle name="Comma 8 2 3 2" xfId="5485" xr:uid="{00000000-0005-0000-0000-0000C71E0000}"/>
    <cellStyle name="Comma 8 2 3 3" xfId="5486" xr:uid="{00000000-0005-0000-0000-0000C81E0000}"/>
    <cellStyle name="Comma 8 2 4" xfId="5487" xr:uid="{00000000-0005-0000-0000-0000C91E0000}"/>
    <cellStyle name="Comma 8 2 4 2" xfId="5488" xr:uid="{00000000-0005-0000-0000-0000CA1E0000}"/>
    <cellStyle name="Comma 8 2 4 3" xfId="5489" xr:uid="{00000000-0005-0000-0000-0000CB1E0000}"/>
    <cellStyle name="Comma 8 2 4 3 2" xfId="5490" xr:uid="{00000000-0005-0000-0000-0000CC1E0000}"/>
    <cellStyle name="Comma 8 2 4 3 3" xfId="5491" xr:uid="{00000000-0005-0000-0000-0000CD1E0000}"/>
    <cellStyle name="Comma 8 2 4 3 4" xfId="5492" xr:uid="{00000000-0005-0000-0000-0000CE1E0000}"/>
    <cellStyle name="Comma 8 2 4 4" xfId="5493" xr:uid="{00000000-0005-0000-0000-0000CF1E0000}"/>
    <cellStyle name="Comma 8 2 5" xfId="5494" xr:uid="{00000000-0005-0000-0000-0000D01E0000}"/>
    <cellStyle name="Comma 8 2 6" xfId="5495" xr:uid="{00000000-0005-0000-0000-0000D11E0000}"/>
    <cellStyle name="Comma 8 20" xfId="5496" xr:uid="{00000000-0005-0000-0000-0000D21E0000}"/>
    <cellStyle name="Comma 8 20 2" xfId="5497" xr:uid="{00000000-0005-0000-0000-0000D31E0000}"/>
    <cellStyle name="Comma 8 20 3" xfId="5498" xr:uid="{00000000-0005-0000-0000-0000D41E0000}"/>
    <cellStyle name="Comma 8 20 3 2" xfId="5499" xr:uid="{00000000-0005-0000-0000-0000D51E0000}"/>
    <cellStyle name="Comma 8 20 3 3" xfId="5500" xr:uid="{00000000-0005-0000-0000-0000D61E0000}"/>
    <cellStyle name="Comma 8 20 3 4" xfId="5501" xr:uid="{00000000-0005-0000-0000-0000D71E0000}"/>
    <cellStyle name="Comma 8 20 4" xfId="5502" xr:uid="{00000000-0005-0000-0000-0000D81E0000}"/>
    <cellStyle name="Comma 8 21" xfId="5503" xr:uid="{00000000-0005-0000-0000-0000D91E0000}"/>
    <cellStyle name="Comma 8 22" xfId="5504" xr:uid="{00000000-0005-0000-0000-0000DA1E0000}"/>
    <cellStyle name="Comma 8 23" xfId="5505" xr:uid="{00000000-0005-0000-0000-0000DB1E0000}"/>
    <cellStyle name="Comma 8 24" xfId="5506" xr:uid="{00000000-0005-0000-0000-0000DC1E0000}"/>
    <cellStyle name="Comma 8 3" xfId="5507" xr:uid="{00000000-0005-0000-0000-0000DD1E0000}"/>
    <cellStyle name="Comma 8 3 2" xfId="5508" xr:uid="{00000000-0005-0000-0000-0000DE1E0000}"/>
    <cellStyle name="Comma 8 3 2 2" xfId="26447" xr:uid="{00000000-0005-0000-0000-0000DF1E0000}"/>
    <cellStyle name="Comma 8 3 3" xfId="5509" xr:uid="{00000000-0005-0000-0000-0000E01E0000}"/>
    <cellStyle name="Comma 8 3 4" xfId="5510" xr:uid="{00000000-0005-0000-0000-0000E11E0000}"/>
    <cellStyle name="Comma 8 4" xfId="5511" xr:uid="{00000000-0005-0000-0000-0000E21E0000}"/>
    <cellStyle name="Comma 8 4 2" xfId="5512" xr:uid="{00000000-0005-0000-0000-0000E31E0000}"/>
    <cellStyle name="Comma 8 4 3" xfId="26448" xr:uid="{00000000-0005-0000-0000-0000E41E0000}"/>
    <cellStyle name="Comma 8 5" xfId="5513" xr:uid="{00000000-0005-0000-0000-0000E51E0000}"/>
    <cellStyle name="Comma 8 5 2" xfId="5514" xr:uid="{00000000-0005-0000-0000-0000E61E0000}"/>
    <cellStyle name="Comma 8 6" xfId="5515" xr:uid="{00000000-0005-0000-0000-0000E71E0000}"/>
    <cellStyle name="Comma 8 6 2" xfId="5516" xr:uid="{00000000-0005-0000-0000-0000E81E0000}"/>
    <cellStyle name="Comma 8 7" xfId="5517" xr:uid="{00000000-0005-0000-0000-0000E91E0000}"/>
    <cellStyle name="Comma 8 7 2" xfId="5518" xr:uid="{00000000-0005-0000-0000-0000EA1E0000}"/>
    <cellStyle name="Comma 8 8" xfId="5519" xr:uid="{00000000-0005-0000-0000-0000EB1E0000}"/>
    <cellStyle name="Comma 8 8 2" xfId="5520" xr:uid="{00000000-0005-0000-0000-0000EC1E0000}"/>
    <cellStyle name="Comma 8 9" xfId="5521" xr:uid="{00000000-0005-0000-0000-0000ED1E0000}"/>
    <cellStyle name="Comma 8 9 2" xfId="5522" xr:uid="{00000000-0005-0000-0000-0000EE1E0000}"/>
    <cellStyle name="Comma 80" xfId="5523" xr:uid="{00000000-0005-0000-0000-0000EF1E0000}"/>
    <cellStyle name="Comma 81" xfId="5524" xr:uid="{00000000-0005-0000-0000-0000F01E0000}"/>
    <cellStyle name="Comma 82" xfId="5525" xr:uid="{00000000-0005-0000-0000-0000F11E0000}"/>
    <cellStyle name="Comma 83" xfId="5526" xr:uid="{00000000-0005-0000-0000-0000F21E0000}"/>
    <cellStyle name="Comma 84" xfId="5527" xr:uid="{00000000-0005-0000-0000-0000F31E0000}"/>
    <cellStyle name="Comma 85" xfId="5528" xr:uid="{00000000-0005-0000-0000-0000F41E0000}"/>
    <cellStyle name="Comma 86" xfId="5529" xr:uid="{00000000-0005-0000-0000-0000F51E0000}"/>
    <cellStyle name="Comma 87" xfId="5530" xr:uid="{00000000-0005-0000-0000-0000F61E0000}"/>
    <cellStyle name="Comma 88" xfId="5531" xr:uid="{00000000-0005-0000-0000-0000F71E0000}"/>
    <cellStyle name="Comma 89" xfId="5532" xr:uid="{00000000-0005-0000-0000-0000F81E0000}"/>
    <cellStyle name="Comma 9" xfId="5533" xr:uid="{00000000-0005-0000-0000-0000F91E0000}"/>
    <cellStyle name="Comma 9 2" xfId="5534" xr:uid="{00000000-0005-0000-0000-0000FA1E0000}"/>
    <cellStyle name="Comma 9 2 2" xfId="5535" xr:uid="{00000000-0005-0000-0000-0000FB1E0000}"/>
    <cellStyle name="Comma 9 2 2 2" xfId="26449" xr:uid="{00000000-0005-0000-0000-0000FC1E0000}"/>
    <cellStyle name="Comma 9 2 3" xfId="5536" xr:uid="{00000000-0005-0000-0000-0000FD1E0000}"/>
    <cellStyle name="Comma 9 2 3 2" xfId="5537" xr:uid="{00000000-0005-0000-0000-0000FE1E0000}"/>
    <cellStyle name="Comma 9 2 3 3" xfId="5538" xr:uid="{00000000-0005-0000-0000-0000FF1E0000}"/>
    <cellStyle name="Comma 9 2 4" xfId="5539" xr:uid="{00000000-0005-0000-0000-0000001F0000}"/>
    <cellStyle name="Comma 9 2 4 2" xfId="5540" xr:uid="{00000000-0005-0000-0000-0000011F0000}"/>
    <cellStyle name="Comma 9 2 4 3" xfId="5541" xr:uid="{00000000-0005-0000-0000-0000021F0000}"/>
    <cellStyle name="Comma 9 2 5" xfId="5542" xr:uid="{00000000-0005-0000-0000-0000031F0000}"/>
    <cellStyle name="Comma 9 3" xfId="5543" xr:uid="{00000000-0005-0000-0000-0000041F0000}"/>
    <cellStyle name="Comma 9 3 2" xfId="5544" xr:uid="{00000000-0005-0000-0000-0000051F0000}"/>
    <cellStyle name="Comma 9 3 3" xfId="5545" xr:uid="{00000000-0005-0000-0000-0000061F0000}"/>
    <cellStyle name="Comma 9 3 3 2" xfId="5546" xr:uid="{00000000-0005-0000-0000-0000071F0000}"/>
    <cellStyle name="Comma 9 3 3 3" xfId="5547" xr:uid="{00000000-0005-0000-0000-0000081F0000}"/>
    <cellStyle name="Comma 9 4" xfId="5548" xr:uid="{00000000-0005-0000-0000-0000091F0000}"/>
    <cellStyle name="Comma 9 4 2" xfId="5549" xr:uid="{00000000-0005-0000-0000-00000A1F0000}"/>
    <cellStyle name="Comma 9 4 3" xfId="5550" xr:uid="{00000000-0005-0000-0000-00000B1F0000}"/>
    <cellStyle name="Comma 9 5" xfId="5551" xr:uid="{00000000-0005-0000-0000-00000C1F0000}"/>
    <cellStyle name="Comma 9 5 2" xfId="5552" xr:uid="{00000000-0005-0000-0000-00000D1F0000}"/>
    <cellStyle name="Comma 9 5 3" xfId="5553" xr:uid="{00000000-0005-0000-0000-00000E1F0000}"/>
    <cellStyle name="Comma 9 6" xfId="5554" xr:uid="{00000000-0005-0000-0000-00000F1F0000}"/>
    <cellStyle name="Comma 90" xfId="5555" xr:uid="{00000000-0005-0000-0000-0000101F0000}"/>
    <cellStyle name="Comma 90 2" xfId="5556" xr:uid="{00000000-0005-0000-0000-0000111F0000}"/>
    <cellStyle name="Comma 91" xfId="5557" xr:uid="{00000000-0005-0000-0000-0000121F0000}"/>
    <cellStyle name="Comma 92" xfId="5558" xr:uid="{00000000-0005-0000-0000-0000131F0000}"/>
    <cellStyle name="Comma 93" xfId="5559" xr:uid="{00000000-0005-0000-0000-0000141F0000}"/>
    <cellStyle name="Comma 94" xfId="34654" xr:uid="{00000000-0005-0000-0000-0000151F0000}"/>
    <cellStyle name="Comma 95" xfId="34659" xr:uid="{00000000-0005-0000-0000-0000161F0000}"/>
    <cellStyle name="Comma0" xfId="5560" xr:uid="{00000000-0005-0000-0000-0000171F0000}"/>
    <cellStyle name="Comma0 10" xfId="5561" xr:uid="{00000000-0005-0000-0000-0000181F0000}"/>
    <cellStyle name="Comma0 10 2" xfId="5562" xr:uid="{00000000-0005-0000-0000-0000191F0000}"/>
    <cellStyle name="Comma0 10 2 2" xfId="5563" xr:uid="{00000000-0005-0000-0000-00001A1F0000}"/>
    <cellStyle name="Comma0 10 3" xfId="5564" xr:uid="{00000000-0005-0000-0000-00001B1F0000}"/>
    <cellStyle name="Comma0 10 3 2" xfId="5565" xr:uid="{00000000-0005-0000-0000-00001C1F0000}"/>
    <cellStyle name="Comma0 10 4" xfId="5566" xr:uid="{00000000-0005-0000-0000-00001D1F0000}"/>
    <cellStyle name="Comma0 10 4 2" xfId="5567" xr:uid="{00000000-0005-0000-0000-00001E1F0000}"/>
    <cellStyle name="Comma0 10 5" xfId="5568" xr:uid="{00000000-0005-0000-0000-00001F1F0000}"/>
    <cellStyle name="Comma0 10 5 2" xfId="5569" xr:uid="{00000000-0005-0000-0000-0000201F0000}"/>
    <cellStyle name="Comma0 10 6" xfId="5570" xr:uid="{00000000-0005-0000-0000-0000211F0000}"/>
    <cellStyle name="Comma0 10 6 2" xfId="5571" xr:uid="{00000000-0005-0000-0000-0000221F0000}"/>
    <cellStyle name="Comma0 11" xfId="5572" xr:uid="{00000000-0005-0000-0000-0000231F0000}"/>
    <cellStyle name="Comma0 11 2" xfId="5573" xr:uid="{00000000-0005-0000-0000-0000241F0000}"/>
    <cellStyle name="Comma0 12" xfId="5574" xr:uid="{00000000-0005-0000-0000-0000251F0000}"/>
    <cellStyle name="Comma0 12 2" xfId="5575" xr:uid="{00000000-0005-0000-0000-0000261F0000}"/>
    <cellStyle name="Comma0 13" xfId="5576" xr:uid="{00000000-0005-0000-0000-0000271F0000}"/>
    <cellStyle name="Comma0 13 2" xfId="5577" xr:uid="{00000000-0005-0000-0000-0000281F0000}"/>
    <cellStyle name="Comma0 14" xfId="5578" xr:uid="{00000000-0005-0000-0000-0000291F0000}"/>
    <cellStyle name="Comma0 15" xfId="5579" xr:uid="{00000000-0005-0000-0000-00002A1F0000}"/>
    <cellStyle name="Comma0 15 2" xfId="5580" xr:uid="{00000000-0005-0000-0000-00002B1F0000}"/>
    <cellStyle name="Comma0 16" xfId="5581" xr:uid="{00000000-0005-0000-0000-00002C1F0000}"/>
    <cellStyle name="Comma0 16 2" xfId="5582" xr:uid="{00000000-0005-0000-0000-00002D1F0000}"/>
    <cellStyle name="Comma0 17" xfId="5583" xr:uid="{00000000-0005-0000-0000-00002E1F0000}"/>
    <cellStyle name="Comma0 2" xfId="5584" xr:uid="{00000000-0005-0000-0000-00002F1F0000}"/>
    <cellStyle name="Comma0 2 2" xfId="5585" xr:uid="{00000000-0005-0000-0000-0000301F0000}"/>
    <cellStyle name="Comma0 2 2 2" xfId="5586" xr:uid="{00000000-0005-0000-0000-0000311F0000}"/>
    <cellStyle name="Comma0 2 3" xfId="5587" xr:uid="{00000000-0005-0000-0000-0000321F0000}"/>
    <cellStyle name="Comma0 2 3 2" xfId="5588" xr:uid="{00000000-0005-0000-0000-0000331F0000}"/>
    <cellStyle name="Comma0 2 4" xfId="5589" xr:uid="{00000000-0005-0000-0000-0000341F0000}"/>
    <cellStyle name="Comma0 2 5" xfId="5590" xr:uid="{00000000-0005-0000-0000-0000351F0000}"/>
    <cellStyle name="Comma0 3" xfId="5591" xr:uid="{00000000-0005-0000-0000-0000361F0000}"/>
    <cellStyle name="Comma0 3 2" xfId="5592" xr:uid="{00000000-0005-0000-0000-0000371F0000}"/>
    <cellStyle name="Comma0 3 3" xfId="5593" xr:uid="{00000000-0005-0000-0000-0000381F0000}"/>
    <cellStyle name="Comma0 4" xfId="5594" xr:uid="{00000000-0005-0000-0000-0000391F0000}"/>
    <cellStyle name="Comma0 4 2" xfId="5595" xr:uid="{00000000-0005-0000-0000-00003A1F0000}"/>
    <cellStyle name="Comma0 4 3" xfId="5596" xr:uid="{00000000-0005-0000-0000-00003B1F0000}"/>
    <cellStyle name="Comma0 5" xfId="5597" xr:uid="{00000000-0005-0000-0000-00003C1F0000}"/>
    <cellStyle name="Comma0 5 2" xfId="5598" xr:uid="{00000000-0005-0000-0000-00003D1F0000}"/>
    <cellStyle name="Comma0 6" xfId="5599" xr:uid="{00000000-0005-0000-0000-00003E1F0000}"/>
    <cellStyle name="Comma0 6 2" xfId="5600" xr:uid="{00000000-0005-0000-0000-00003F1F0000}"/>
    <cellStyle name="Comma0 7" xfId="5601" xr:uid="{00000000-0005-0000-0000-0000401F0000}"/>
    <cellStyle name="Comma0 7 2" xfId="5602" xr:uid="{00000000-0005-0000-0000-0000411F0000}"/>
    <cellStyle name="Comma0 7 2 2" xfId="5603" xr:uid="{00000000-0005-0000-0000-0000421F0000}"/>
    <cellStyle name="Comma0 7 3" xfId="5604" xr:uid="{00000000-0005-0000-0000-0000431F0000}"/>
    <cellStyle name="Comma0 7 3 2" xfId="5605" xr:uid="{00000000-0005-0000-0000-0000441F0000}"/>
    <cellStyle name="Comma0 7 4" xfId="5606" xr:uid="{00000000-0005-0000-0000-0000451F0000}"/>
    <cellStyle name="Comma0 7 4 2" xfId="5607" xr:uid="{00000000-0005-0000-0000-0000461F0000}"/>
    <cellStyle name="Comma0 7 5" xfId="5608" xr:uid="{00000000-0005-0000-0000-0000471F0000}"/>
    <cellStyle name="Comma0 7 5 2" xfId="5609" xr:uid="{00000000-0005-0000-0000-0000481F0000}"/>
    <cellStyle name="Comma0 7 6" xfId="5610" xr:uid="{00000000-0005-0000-0000-0000491F0000}"/>
    <cellStyle name="Comma0 7 6 2" xfId="5611" xr:uid="{00000000-0005-0000-0000-00004A1F0000}"/>
    <cellStyle name="Comma0 7 7" xfId="5612" xr:uid="{00000000-0005-0000-0000-00004B1F0000}"/>
    <cellStyle name="Comma0 7 7 2" xfId="5613" xr:uid="{00000000-0005-0000-0000-00004C1F0000}"/>
    <cellStyle name="Comma0 7 8" xfId="5614" xr:uid="{00000000-0005-0000-0000-00004D1F0000}"/>
    <cellStyle name="Comma0 7 8 2" xfId="5615" xr:uid="{00000000-0005-0000-0000-00004E1F0000}"/>
    <cellStyle name="Comma0 8" xfId="5616" xr:uid="{00000000-0005-0000-0000-00004F1F0000}"/>
    <cellStyle name="Comma0 8 2" xfId="5617" xr:uid="{00000000-0005-0000-0000-0000501F0000}"/>
    <cellStyle name="Comma0 9" xfId="5618" xr:uid="{00000000-0005-0000-0000-0000511F0000}"/>
    <cellStyle name="Comma0 9 2" xfId="5619" xr:uid="{00000000-0005-0000-0000-0000521F0000}"/>
    <cellStyle name="Comma0_2011 08 15 -  AFCAC Retail - IKEA Work-in-progress BOQ FIT-OUT" xfId="5620" xr:uid="{00000000-0005-0000-0000-0000531F0000}"/>
    <cellStyle name="Comma1" xfId="5621" xr:uid="{00000000-0005-0000-0000-0000541F0000}"/>
    <cellStyle name="Comma1 10" xfId="5622" xr:uid="{00000000-0005-0000-0000-0000551F0000}"/>
    <cellStyle name="Comma1 10 2" xfId="5623" xr:uid="{00000000-0005-0000-0000-0000561F0000}"/>
    <cellStyle name="Comma1 11" xfId="5624" xr:uid="{00000000-0005-0000-0000-0000571F0000}"/>
    <cellStyle name="Comma1 11 2" xfId="5625" xr:uid="{00000000-0005-0000-0000-0000581F0000}"/>
    <cellStyle name="Comma1 2" xfId="5626" xr:uid="{00000000-0005-0000-0000-0000591F0000}"/>
    <cellStyle name="Comma1 2 2" xfId="5627" xr:uid="{00000000-0005-0000-0000-00005A1F0000}"/>
    <cellStyle name="Comma1 2 2 2" xfId="5628" xr:uid="{00000000-0005-0000-0000-00005B1F0000}"/>
    <cellStyle name="Comma1 2 3" xfId="5629" xr:uid="{00000000-0005-0000-0000-00005C1F0000}"/>
    <cellStyle name="Comma1 2 3 2" xfId="5630" xr:uid="{00000000-0005-0000-0000-00005D1F0000}"/>
    <cellStyle name="Comma1 2 4" xfId="5631" xr:uid="{00000000-0005-0000-0000-00005E1F0000}"/>
    <cellStyle name="Comma1 2 4 2" xfId="5632" xr:uid="{00000000-0005-0000-0000-00005F1F0000}"/>
    <cellStyle name="Comma1 2 5" xfId="5633" xr:uid="{00000000-0005-0000-0000-0000601F0000}"/>
    <cellStyle name="Comma1 2 5 2" xfId="5634" xr:uid="{00000000-0005-0000-0000-0000611F0000}"/>
    <cellStyle name="Comma1 2 6" xfId="5635" xr:uid="{00000000-0005-0000-0000-0000621F0000}"/>
    <cellStyle name="Comma1 2 6 2" xfId="5636" xr:uid="{00000000-0005-0000-0000-0000631F0000}"/>
    <cellStyle name="Comma1 2 7" xfId="5637" xr:uid="{00000000-0005-0000-0000-0000641F0000}"/>
    <cellStyle name="Comma1 2 7 2" xfId="5638" xr:uid="{00000000-0005-0000-0000-0000651F0000}"/>
    <cellStyle name="Comma1 2 8" xfId="5639" xr:uid="{00000000-0005-0000-0000-0000661F0000}"/>
    <cellStyle name="Comma1 2 8 2" xfId="5640" xr:uid="{00000000-0005-0000-0000-0000671F0000}"/>
    <cellStyle name="Comma1 3" xfId="5641" xr:uid="{00000000-0005-0000-0000-0000681F0000}"/>
    <cellStyle name="Comma1 3 2" xfId="5642" xr:uid="{00000000-0005-0000-0000-0000691F0000}"/>
    <cellStyle name="Comma1 4" xfId="5643" xr:uid="{00000000-0005-0000-0000-00006A1F0000}"/>
    <cellStyle name="Comma1 4 2" xfId="5644" xr:uid="{00000000-0005-0000-0000-00006B1F0000}"/>
    <cellStyle name="Comma1 5" xfId="5645" xr:uid="{00000000-0005-0000-0000-00006C1F0000}"/>
    <cellStyle name="Comma1 5 2" xfId="5646" xr:uid="{00000000-0005-0000-0000-00006D1F0000}"/>
    <cellStyle name="Comma1 5 2 2" xfId="5647" xr:uid="{00000000-0005-0000-0000-00006E1F0000}"/>
    <cellStyle name="Comma1 5 3" xfId="5648" xr:uid="{00000000-0005-0000-0000-00006F1F0000}"/>
    <cellStyle name="Comma1 5 3 2" xfId="5649" xr:uid="{00000000-0005-0000-0000-0000701F0000}"/>
    <cellStyle name="Comma1 5 4" xfId="5650" xr:uid="{00000000-0005-0000-0000-0000711F0000}"/>
    <cellStyle name="Comma1 5 4 2" xfId="5651" xr:uid="{00000000-0005-0000-0000-0000721F0000}"/>
    <cellStyle name="Comma1 5 5" xfId="5652" xr:uid="{00000000-0005-0000-0000-0000731F0000}"/>
    <cellStyle name="Comma1 5 5 2" xfId="5653" xr:uid="{00000000-0005-0000-0000-0000741F0000}"/>
    <cellStyle name="Comma1 5 6" xfId="5654" xr:uid="{00000000-0005-0000-0000-0000751F0000}"/>
    <cellStyle name="Comma1 5 6 2" xfId="5655" xr:uid="{00000000-0005-0000-0000-0000761F0000}"/>
    <cellStyle name="Comma1 6" xfId="5656" xr:uid="{00000000-0005-0000-0000-0000771F0000}"/>
    <cellStyle name="Comma1 6 2" xfId="5657" xr:uid="{00000000-0005-0000-0000-0000781F0000}"/>
    <cellStyle name="Comma1 7" xfId="5658" xr:uid="{00000000-0005-0000-0000-0000791F0000}"/>
    <cellStyle name="Comma1 7 2" xfId="5659" xr:uid="{00000000-0005-0000-0000-00007A1F0000}"/>
    <cellStyle name="Comma1 8" xfId="5660" xr:uid="{00000000-0005-0000-0000-00007B1F0000}"/>
    <cellStyle name="Comma1 8 2" xfId="5661" xr:uid="{00000000-0005-0000-0000-00007C1F0000}"/>
    <cellStyle name="Comma1 9" xfId="5662" xr:uid="{00000000-0005-0000-0000-00007D1F0000}"/>
    <cellStyle name="Comma2" xfId="5663" xr:uid="{00000000-0005-0000-0000-00007E1F0000}"/>
    <cellStyle name="Comma2 2" xfId="5664" xr:uid="{00000000-0005-0000-0000-00007F1F0000}"/>
    <cellStyle name="Comma2 3" xfId="5665" xr:uid="{00000000-0005-0000-0000-0000801F0000}"/>
    <cellStyle name="Comma2 4" xfId="5666" xr:uid="{00000000-0005-0000-0000-0000811F0000}"/>
    <cellStyle name="Comma2 5" xfId="5667" xr:uid="{00000000-0005-0000-0000-0000821F0000}"/>
    <cellStyle name="Comma2 6" xfId="5668" xr:uid="{00000000-0005-0000-0000-0000831F0000}"/>
    <cellStyle name="Comma2 7" xfId="5669" xr:uid="{00000000-0005-0000-0000-0000841F0000}"/>
    <cellStyle name="Comma2 8" xfId="5670" xr:uid="{00000000-0005-0000-0000-0000851F0000}"/>
    <cellStyle name="Comma2 9" xfId="5671" xr:uid="{00000000-0005-0000-0000-0000861F0000}"/>
    <cellStyle name="Comma3" xfId="5672" xr:uid="{00000000-0005-0000-0000-0000871F0000}"/>
    <cellStyle name="Comma3 10" xfId="5673" xr:uid="{00000000-0005-0000-0000-0000881F0000}"/>
    <cellStyle name="Comma3 10 2" xfId="5674" xr:uid="{00000000-0005-0000-0000-0000891F0000}"/>
    <cellStyle name="Comma3 11" xfId="5675" xr:uid="{00000000-0005-0000-0000-00008A1F0000}"/>
    <cellStyle name="Comma3 11 2" xfId="5676" xr:uid="{00000000-0005-0000-0000-00008B1F0000}"/>
    <cellStyle name="Comma3 2" xfId="5677" xr:uid="{00000000-0005-0000-0000-00008C1F0000}"/>
    <cellStyle name="Comma3 2 2" xfId="5678" xr:uid="{00000000-0005-0000-0000-00008D1F0000}"/>
    <cellStyle name="Comma3 2 2 2" xfId="5679" xr:uid="{00000000-0005-0000-0000-00008E1F0000}"/>
    <cellStyle name="Comma3 2 3" xfId="5680" xr:uid="{00000000-0005-0000-0000-00008F1F0000}"/>
    <cellStyle name="Comma3 2 3 2" xfId="5681" xr:uid="{00000000-0005-0000-0000-0000901F0000}"/>
    <cellStyle name="Comma3 2 4" xfId="5682" xr:uid="{00000000-0005-0000-0000-0000911F0000}"/>
    <cellStyle name="Comma3 2 4 2" xfId="5683" xr:uid="{00000000-0005-0000-0000-0000921F0000}"/>
    <cellStyle name="Comma3 2 5" xfId="5684" xr:uid="{00000000-0005-0000-0000-0000931F0000}"/>
    <cellStyle name="Comma3 2 5 2" xfId="5685" xr:uid="{00000000-0005-0000-0000-0000941F0000}"/>
    <cellStyle name="Comma3 2 6" xfId="5686" xr:uid="{00000000-0005-0000-0000-0000951F0000}"/>
    <cellStyle name="Comma3 2 6 2" xfId="5687" xr:uid="{00000000-0005-0000-0000-0000961F0000}"/>
    <cellStyle name="Comma3 2 7" xfId="5688" xr:uid="{00000000-0005-0000-0000-0000971F0000}"/>
    <cellStyle name="Comma3 2 7 2" xfId="5689" xr:uid="{00000000-0005-0000-0000-0000981F0000}"/>
    <cellStyle name="Comma3 2 8" xfId="5690" xr:uid="{00000000-0005-0000-0000-0000991F0000}"/>
    <cellStyle name="Comma3 2 8 2" xfId="5691" xr:uid="{00000000-0005-0000-0000-00009A1F0000}"/>
    <cellStyle name="Comma3 3" xfId="5692" xr:uid="{00000000-0005-0000-0000-00009B1F0000}"/>
    <cellStyle name="Comma3 3 2" xfId="5693" xr:uid="{00000000-0005-0000-0000-00009C1F0000}"/>
    <cellStyle name="Comma3 4" xfId="5694" xr:uid="{00000000-0005-0000-0000-00009D1F0000}"/>
    <cellStyle name="Comma3 4 2" xfId="5695" xr:uid="{00000000-0005-0000-0000-00009E1F0000}"/>
    <cellStyle name="Comma3 5" xfId="5696" xr:uid="{00000000-0005-0000-0000-00009F1F0000}"/>
    <cellStyle name="Comma3 5 2" xfId="5697" xr:uid="{00000000-0005-0000-0000-0000A01F0000}"/>
    <cellStyle name="Comma3 5 2 2" xfId="5698" xr:uid="{00000000-0005-0000-0000-0000A11F0000}"/>
    <cellStyle name="Comma3 5 3" xfId="5699" xr:uid="{00000000-0005-0000-0000-0000A21F0000}"/>
    <cellStyle name="Comma3 5 3 2" xfId="5700" xr:uid="{00000000-0005-0000-0000-0000A31F0000}"/>
    <cellStyle name="Comma3 5 4" xfId="5701" xr:uid="{00000000-0005-0000-0000-0000A41F0000}"/>
    <cellStyle name="Comma3 5 4 2" xfId="5702" xr:uid="{00000000-0005-0000-0000-0000A51F0000}"/>
    <cellStyle name="Comma3 5 5" xfId="5703" xr:uid="{00000000-0005-0000-0000-0000A61F0000}"/>
    <cellStyle name="Comma3 5 5 2" xfId="5704" xr:uid="{00000000-0005-0000-0000-0000A71F0000}"/>
    <cellStyle name="Comma3 5 6" xfId="5705" xr:uid="{00000000-0005-0000-0000-0000A81F0000}"/>
    <cellStyle name="Comma3 5 6 2" xfId="5706" xr:uid="{00000000-0005-0000-0000-0000A91F0000}"/>
    <cellStyle name="Comma3 6" xfId="5707" xr:uid="{00000000-0005-0000-0000-0000AA1F0000}"/>
    <cellStyle name="Comma3 6 2" xfId="5708" xr:uid="{00000000-0005-0000-0000-0000AB1F0000}"/>
    <cellStyle name="Comma3 7" xfId="5709" xr:uid="{00000000-0005-0000-0000-0000AC1F0000}"/>
    <cellStyle name="Comma3 7 2" xfId="5710" xr:uid="{00000000-0005-0000-0000-0000AD1F0000}"/>
    <cellStyle name="Comma3 8" xfId="5711" xr:uid="{00000000-0005-0000-0000-0000AE1F0000}"/>
    <cellStyle name="Comma3 8 2" xfId="5712" xr:uid="{00000000-0005-0000-0000-0000AF1F0000}"/>
    <cellStyle name="Comma3 9" xfId="5713" xr:uid="{00000000-0005-0000-0000-0000B01F0000}"/>
    <cellStyle name="Commentaire" xfId="5714" xr:uid="{00000000-0005-0000-0000-0000B11F0000}"/>
    <cellStyle name="Commentaire 10" xfId="5715" xr:uid="{00000000-0005-0000-0000-0000B21F0000}"/>
    <cellStyle name="Commentaire 11" xfId="5716" xr:uid="{00000000-0005-0000-0000-0000B31F0000}"/>
    <cellStyle name="Commentaire 2" xfId="5717" xr:uid="{00000000-0005-0000-0000-0000B41F0000}"/>
    <cellStyle name="Commentaire 2 10" xfId="5718" xr:uid="{00000000-0005-0000-0000-0000B51F0000}"/>
    <cellStyle name="Commentaire 2 10 2" xfId="5719" xr:uid="{00000000-0005-0000-0000-0000B61F0000}"/>
    <cellStyle name="Commentaire 2 11" xfId="5720" xr:uid="{00000000-0005-0000-0000-0000B71F0000}"/>
    <cellStyle name="Commentaire 2 11 2" xfId="5721" xr:uid="{00000000-0005-0000-0000-0000B81F0000}"/>
    <cellStyle name="Commentaire 2 2" xfId="5722" xr:uid="{00000000-0005-0000-0000-0000B91F0000}"/>
    <cellStyle name="Commentaire 2 2 2" xfId="5723" xr:uid="{00000000-0005-0000-0000-0000BA1F0000}"/>
    <cellStyle name="Commentaire 2 2 2 2" xfId="5724" xr:uid="{00000000-0005-0000-0000-0000BB1F0000}"/>
    <cellStyle name="Commentaire 2 2 2 2 2" xfId="5725" xr:uid="{00000000-0005-0000-0000-0000BC1F0000}"/>
    <cellStyle name="Commentaire 2 2 2 2 2 2" xfId="5726" xr:uid="{00000000-0005-0000-0000-0000BD1F0000}"/>
    <cellStyle name="Commentaire 2 2 2 2 2 3" xfId="5727" xr:uid="{00000000-0005-0000-0000-0000BE1F0000}"/>
    <cellStyle name="Commentaire 2 2 2 2 3" xfId="5728" xr:uid="{00000000-0005-0000-0000-0000BF1F0000}"/>
    <cellStyle name="Commentaire 2 2 2 3" xfId="5729" xr:uid="{00000000-0005-0000-0000-0000C01F0000}"/>
    <cellStyle name="Commentaire 2 2 2 3 2" xfId="5730" xr:uid="{00000000-0005-0000-0000-0000C11F0000}"/>
    <cellStyle name="Commentaire 2 2 2 4" xfId="5731" xr:uid="{00000000-0005-0000-0000-0000C21F0000}"/>
    <cellStyle name="Commentaire 2 2 2 4 2" xfId="5732" xr:uid="{00000000-0005-0000-0000-0000C31F0000}"/>
    <cellStyle name="Commentaire 2 2 3" xfId="5733" xr:uid="{00000000-0005-0000-0000-0000C41F0000}"/>
    <cellStyle name="Commentaire 2 2 3 2" xfId="5734" xr:uid="{00000000-0005-0000-0000-0000C51F0000}"/>
    <cellStyle name="Commentaire 2 2 3 2 2" xfId="5735" xr:uid="{00000000-0005-0000-0000-0000C61F0000}"/>
    <cellStyle name="Commentaire 2 2 3 2 3" xfId="5736" xr:uid="{00000000-0005-0000-0000-0000C71F0000}"/>
    <cellStyle name="Commentaire 2 2 3 3" xfId="5737" xr:uid="{00000000-0005-0000-0000-0000C81F0000}"/>
    <cellStyle name="Commentaire 2 2 4" xfId="5738" xr:uid="{00000000-0005-0000-0000-0000C91F0000}"/>
    <cellStyle name="Commentaire 2 2 4 2" xfId="5739" xr:uid="{00000000-0005-0000-0000-0000CA1F0000}"/>
    <cellStyle name="Commentaire 2 2 4 2 2" xfId="5740" xr:uid="{00000000-0005-0000-0000-0000CB1F0000}"/>
    <cellStyle name="Commentaire 2 2 4 2 3" xfId="5741" xr:uid="{00000000-0005-0000-0000-0000CC1F0000}"/>
    <cellStyle name="Commentaire 2 2 4 3" xfId="5742" xr:uid="{00000000-0005-0000-0000-0000CD1F0000}"/>
    <cellStyle name="Commentaire 2 2 5" xfId="5743" xr:uid="{00000000-0005-0000-0000-0000CE1F0000}"/>
    <cellStyle name="Commentaire 2 2 5 2" xfId="5744" xr:uid="{00000000-0005-0000-0000-0000CF1F0000}"/>
    <cellStyle name="Commentaire 2 2 6" xfId="5745" xr:uid="{00000000-0005-0000-0000-0000D01F0000}"/>
    <cellStyle name="Commentaire 2 2 6 2" xfId="5746" xr:uid="{00000000-0005-0000-0000-0000D11F0000}"/>
    <cellStyle name="Commentaire 2 2 7" xfId="26450" xr:uid="{00000000-0005-0000-0000-0000D21F0000}"/>
    <cellStyle name="Commentaire 2 3" xfId="5747" xr:uid="{00000000-0005-0000-0000-0000D31F0000}"/>
    <cellStyle name="Commentaire 2 3 2" xfId="5748" xr:uid="{00000000-0005-0000-0000-0000D41F0000}"/>
    <cellStyle name="Commentaire 2 3 2 2" xfId="5749" xr:uid="{00000000-0005-0000-0000-0000D51F0000}"/>
    <cellStyle name="Commentaire 2 3 2 2 2" xfId="5750" xr:uid="{00000000-0005-0000-0000-0000D61F0000}"/>
    <cellStyle name="Commentaire 2 3 2 3" xfId="5751" xr:uid="{00000000-0005-0000-0000-0000D71F0000}"/>
    <cellStyle name="Commentaire 2 3 2 3 2" xfId="5752" xr:uid="{00000000-0005-0000-0000-0000D81F0000}"/>
    <cellStyle name="Commentaire 2 3 3" xfId="5753" xr:uid="{00000000-0005-0000-0000-0000D91F0000}"/>
    <cellStyle name="Commentaire 2 3 3 2" xfId="5754" xr:uid="{00000000-0005-0000-0000-0000DA1F0000}"/>
    <cellStyle name="Commentaire 2 3 3 2 2" xfId="5755" xr:uid="{00000000-0005-0000-0000-0000DB1F0000}"/>
    <cellStyle name="Commentaire 2 3 3 2 3" xfId="5756" xr:uid="{00000000-0005-0000-0000-0000DC1F0000}"/>
    <cellStyle name="Commentaire 2 3 3 3" xfId="5757" xr:uid="{00000000-0005-0000-0000-0000DD1F0000}"/>
    <cellStyle name="Commentaire 2 3 4" xfId="5758" xr:uid="{00000000-0005-0000-0000-0000DE1F0000}"/>
    <cellStyle name="Commentaire 2 3 4 2" xfId="5759" xr:uid="{00000000-0005-0000-0000-0000DF1F0000}"/>
    <cellStyle name="Commentaire 2 3 5" xfId="5760" xr:uid="{00000000-0005-0000-0000-0000E01F0000}"/>
    <cellStyle name="Commentaire 2 3 5 2" xfId="5761" xr:uid="{00000000-0005-0000-0000-0000E11F0000}"/>
    <cellStyle name="Commentaire 2 4" xfId="5762" xr:uid="{00000000-0005-0000-0000-0000E21F0000}"/>
    <cellStyle name="Commentaire 2 4 2" xfId="5763" xr:uid="{00000000-0005-0000-0000-0000E31F0000}"/>
    <cellStyle name="Commentaire 2 4 2 2" xfId="5764" xr:uid="{00000000-0005-0000-0000-0000E41F0000}"/>
    <cellStyle name="Commentaire 2 4 2 2 2" xfId="5765" xr:uid="{00000000-0005-0000-0000-0000E51F0000}"/>
    <cellStyle name="Commentaire 2 4 2 3" xfId="5766" xr:uid="{00000000-0005-0000-0000-0000E61F0000}"/>
    <cellStyle name="Commentaire 2 4 2 3 2" xfId="5767" xr:uid="{00000000-0005-0000-0000-0000E71F0000}"/>
    <cellStyle name="Commentaire 2 4 3" xfId="5768" xr:uid="{00000000-0005-0000-0000-0000E81F0000}"/>
    <cellStyle name="Commentaire 2 4 3 2" xfId="5769" xr:uid="{00000000-0005-0000-0000-0000E91F0000}"/>
    <cellStyle name="Commentaire 2 4 3 2 2" xfId="5770" xr:uid="{00000000-0005-0000-0000-0000EA1F0000}"/>
    <cellStyle name="Commentaire 2 4 3 2 3" xfId="5771" xr:uid="{00000000-0005-0000-0000-0000EB1F0000}"/>
    <cellStyle name="Commentaire 2 4 3 3" xfId="5772" xr:uid="{00000000-0005-0000-0000-0000EC1F0000}"/>
    <cellStyle name="Commentaire 2 4 4" xfId="5773" xr:uid="{00000000-0005-0000-0000-0000ED1F0000}"/>
    <cellStyle name="Commentaire 2 4 4 2" xfId="5774" xr:uid="{00000000-0005-0000-0000-0000EE1F0000}"/>
    <cellStyle name="Commentaire 2 4 5" xfId="5775" xr:uid="{00000000-0005-0000-0000-0000EF1F0000}"/>
    <cellStyle name="Commentaire 2 4 5 2" xfId="5776" xr:uid="{00000000-0005-0000-0000-0000F01F0000}"/>
    <cellStyle name="Commentaire 2 5" xfId="5777" xr:uid="{00000000-0005-0000-0000-0000F11F0000}"/>
    <cellStyle name="Commentaire 2 5 2" xfId="5778" xr:uid="{00000000-0005-0000-0000-0000F21F0000}"/>
    <cellStyle name="Commentaire 2 5 2 2" xfId="5779" xr:uid="{00000000-0005-0000-0000-0000F31F0000}"/>
    <cellStyle name="Commentaire 2 5 2 2 2" xfId="5780" xr:uid="{00000000-0005-0000-0000-0000F41F0000}"/>
    <cellStyle name="Commentaire 2 5 2 3" xfId="5781" xr:uid="{00000000-0005-0000-0000-0000F51F0000}"/>
    <cellStyle name="Commentaire 2 5 2 3 2" xfId="5782" xr:uid="{00000000-0005-0000-0000-0000F61F0000}"/>
    <cellStyle name="Commentaire 2 5 3" xfId="5783" xr:uid="{00000000-0005-0000-0000-0000F71F0000}"/>
    <cellStyle name="Commentaire 2 5 3 2" xfId="5784" xr:uid="{00000000-0005-0000-0000-0000F81F0000}"/>
    <cellStyle name="Commentaire 2 5 3 2 2" xfId="5785" xr:uid="{00000000-0005-0000-0000-0000F91F0000}"/>
    <cellStyle name="Commentaire 2 5 3 2 3" xfId="5786" xr:uid="{00000000-0005-0000-0000-0000FA1F0000}"/>
    <cellStyle name="Commentaire 2 5 3 3" xfId="5787" xr:uid="{00000000-0005-0000-0000-0000FB1F0000}"/>
    <cellStyle name="Commentaire 2 5 4" xfId="5788" xr:uid="{00000000-0005-0000-0000-0000FC1F0000}"/>
    <cellStyle name="Commentaire 2 5 4 2" xfId="5789" xr:uid="{00000000-0005-0000-0000-0000FD1F0000}"/>
    <cellStyle name="Commentaire 2 5 5" xfId="5790" xr:uid="{00000000-0005-0000-0000-0000FE1F0000}"/>
    <cellStyle name="Commentaire 2 5 5 2" xfId="5791" xr:uid="{00000000-0005-0000-0000-0000FF1F0000}"/>
    <cellStyle name="Commentaire 2 6" xfId="5792" xr:uid="{00000000-0005-0000-0000-000000200000}"/>
    <cellStyle name="Commentaire 2 6 2" xfId="5793" xr:uid="{00000000-0005-0000-0000-000001200000}"/>
    <cellStyle name="Commentaire 2 6 2 2" xfId="5794" xr:uid="{00000000-0005-0000-0000-000002200000}"/>
    <cellStyle name="Commentaire 2 6 2 2 2" xfId="5795" xr:uid="{00000000-0005-0000-0000-000003200000}"/>
    <cellStyle name="Commentaire 2 6 2 3" xfId="5796" xr:uid="{00000000-0005-0000-0000-000004200000}"/>
    <cellStyle name="Commentaire 2 6 2 3 2" xfId="5797" xr:uid="{00000000-0005-0000-0000-000005200000}"/>
    <cellStyle name="Commentaire 2 6 3" xfId="5798" xr:uid="{00000000-0005-0000-0000-000006200000}"/>
    <cellStyle name="Commentaire 2 6 3 2" xfId="5799" xr:uid="{00000000-0005-0000-0000-000007200000}"/>
    <cellStyle name="Commentaire 2 6 3 2 2" xfId="5800" xr:uid="{00000000-0005-0000-0000-000008200000}"/>
    <cellStyle name="Commentaire 2 6 3 2 3" xfId="5801" xr:uid="{00000000-0005-0000-0000-000009200000}"/>
    <cellStyle name="Commentaire 2 6 3 3" xfId="5802" xr:uid="{00000000-0005-0000-0000-00000A200000}"/>
    <cellStyle name="Commentaire 2 6 4" xfId="5803" xr:uid="{00000000-0005-0000-0000-00000B200000}"/>
    <cellStyle name="Commentaire 2 6 4 2" xfId="5804" xr:uid="{00000000-0005-0000-0000-00000C200000}"/>
    <cellStyle name="Commentaire 2 6 5" xfId="5805" xr:uid="{00000000-0005-0000-0000-00000D200000}"/>
    <cellStyle name="Commentaire 2 6 5 2" xfId="5806" xr:uid="{00000000-0005-0000-0000-00000E200000}"/>
    <cellStyle name="Commentaire 2 7" xfId="5807" xr:uid="{00000000-0005-0000-0000-00000F200000}"/>
    <cellStyle name="Commentaire 2 7 2" xfId="5808" xr:uid="{00000000-0005-0000-0000-000010200000}"/>
    <cellStyle name="Commentaire 2 7 2 2" xfId="5809" xr:uid="{00000000-0005-0000-0000-000011200000}"/>
    <cellStyle name="Commentaire 2 7 2 2 2" xfId="5810" xr:uid="{00000000-0005-0000-0000-000012200000}"/>
    <cellStyle name="Commentaire 2 7 2 2 3" xfId="5811" xr:uid="{00000000-0005-0000-0000-000013200000}"/>
    <cellStyle name="Commentaire 2 7 2 3" xfId="5812" xr:uid="{00000000-0005-0000-0000-000014200000}"/>
    <cellStyle name="Commentaire 2 7 3" xfId="5813" xr:uid="{00000000-0005-0000-0000-000015200000}"/>
    <cellStyle name="Commentaire 2 7 3 2" xfId="5814" xr:uid="{00000000-0005-0000-0000-000016200000}"/>
    <cellStyle name="Commentaire 2 7 3 2 2" xfId="5815" xr:uid="{00000000-0005-0000-0000-000017200000}"/>
    <cellStyle name="Commentaire 2 7 3 2 3" xfId="5816" xr:uid="{00000000-0005-0000-0000-000018200000}"/>
    <cellStyle name="Commentaire 2 7 3 3" xfId="5817" xr:uid="{00000000-0005-0000-0000-000019200000}"/>
    <cellStyle name="Commentaire 2 7 4" xfId="5818" xr:uid="{00000000-0005-0000-0000-00001A200000}"/>
    <cellStyle name="Commentaire 2 7 4 2" xfId="5819" xr:uid="{00000000-0005-0000-0000-00001B200000}"/>
    <cellStyle name="Commentaire 2 7 5" xfId="5820" xr:uid="{00000000-0005-0000-0000-00001C200000}"/>
    <cellStyle name="Commentaire 2 7 5 2" xfId="5821" xr:uid="{00000000-0005-0000-0000-00001D200000}"/>
    <cellStyle name="Commentaire 2 8" xfId="5822" xr:uid="{00000000-0005-0000-0000-00001E200000}"/>
    <cellStyle name="Commentaire 2 8 2" xfId="5823" xr:uid="{00000000-0005-0000-0000-00001F200000}"/>
    <cellStyle name="Commentaire 2 8 2 2" xfId="5824" xr:uid="{00000000-0005-0000-0000-000020200000}"/>
    <cellStyle name="Commentaire 2 8 2 2 2" xfId="5825" xr:uid="{00000000-0005-0000-0000-000021200000}"/>
    <cellStyle name="Commentaire 2 8 2 2 3" xfId="5826" xr:uid="{00000000-0005-0000-0000-000022200000}"/>
    <cellStyle name="Commentaire 2 8 2 3" xfId="5827" xr:uid="{00000000-0005-0000-0000-000023200000}"/>
    <cellStyle name="Commentaire 2 8 3" xfId="5828" xr:uid="{00000000-0005-0000-0000-000024200000}"/>
    <cellStyle name="Commentaire 2 8 3 2" xfId="5829" xr:uid="{00000000-0005-0000-0000-000025200000}"/>
    <cellStyle name="Commentaire 2 8 3 2 2" xfId="5830" xr:uid="{00000000-0005-0000-0000-000026200000}"/>
    <cellStyle name="Commentaire 2 8 3 2 3" xfId="5831" xr:uid="{00000000-0005-0000-0000-000027200000}"/>
    <cellStyle name="Commentaire 2 8 3 3" xfId="5832" xr:uid="{00000000-0005-0000-0000-000028200000}"/>
    <cellStyle name="Commentaire 2 8 4" xfId="5833" xr:uid="{00000000-0005-0000-0000-000029200000}"/>
    <cellStyle name="Commentaire 2 8 4 2" xfId="5834" xr:uid="{00000000-0005-0000-0000-00002A200000}"/>
    <cellStyle name="Commentaire 2 8 5" xfId="5835" xr:uid="{00000000-0005-0000-0000-00002B200000}"/>
    <cellStyle name="Commentaire 2 8 5 2" xfId="5836" xr:uid="{00000000-0005-0000-0000-00002C200000}"/>
    <cellStyle name="Commentaire 2 8 5 3" xfId="5837" xr:uid="{00000000-0005-0000-0000-00002D200000}"/>
    <cellStyle name="Commentaire 2 8 6" xfId="5838" xr:uid="{00000000-0005-0000-0000-00002E200000}"/>
    <cellStyle name="Commentaire 2 8 6 2" xfId="5839" xr:uid="{00000000-0005-0000-0000-00002F200000}"/>
    <cellStyle name="Commentaire 2 9" xfId="5840" xr:uid="{00000000-0005-0000-0000-000030200000}"/>
    <cellStyle name="Commentaire 2 9 2" xfId="5841" xr:uid="{00000000-0005-0000-0000-000031200000}"/>
    <cellStyle name="Commentaire 2 9 3" xfId="5842" xr:uid="{00000000-0005-0000-0000-000032200000}"/>
    <cellStyle name="Commentaire 3" xfId="5843" xr:uid="{00000000-0005-0000-0000-000033200000}"/>
    <cellStyle name="Commentaire 3 2" xfId="5844" xr:uid="{00000000-0005-0000-0000-000034200000}"/>
    <cellStyle name="Commentaire 3 2 2" xfId="5845" xr:uid="{00000000-0005-0000-0000-000035200000}"/>
    <cellStyle name="Commentaire 3 2 2 2" xfId="5846" xr:uid="{00000000-0005-0000-0000-000036200000}"/>
    <cellStyle name="Commentaire 3 2 2 2 2" xfId="5847" xr:uid="{00000000-0005-0000-0000-000037200000}"/>
    <cellStyle name="Commentaire 3 2 2 2 3" xfId="5848" xr:uid="{00000000-0005-0000-0000-000038200000}"/>
    <cellStyle name="Commentaire 3 2 2 3" xfId="5849" xr:uid="{00000000-0005-0000-0000-000039200000}"/>
    <cellStyle name="Commentaire 3 2 3" xfId="5850" xr:uid="{00000000-0005-0000-0000-00003A200000}"/>
    <cellStyle name="Commentaire 3 2 3 2" xfId="5851" xr:uid="{00000000-0005-0000-0000-00003B200000}"/>
    <cellStyle name="Commentaire 3 2 4" xfId="5852" xr:uid="{00000000-0005-0000-0000-00003C200000}"/>
    <cellStyle name="Commentaire 3 2 4 2" xfId="5853" xr:uid="{00000000-0005-0000-0000-00003D200000}"/>
    <cellStyle name="Commentaire 3 3" xfId="5854" xr:uid="{00000000-0005-0000-0000-00003E200000}"/>
    <cellStyle name="Commentaire 3 3 2" xfId="5855" xr:uid="{00000000-0005-0000-0000-00003F200000}"/>
    <cellStyle name="Commentaire 3 3 2 2" xfId="5856" xr:uid="{00000000-0005-0000-0000-000040200000}"/>
    <cellStyle name="Commentaire 3 3 2 3" xfId="5857" xr:uid="{00000000-0005-0000-0000-000041200000}"/>
    <cellStyle name="Commentaire 3 3 3" xfId="5858" xr:uid="{00000000-0005-0000-0000-000042200000}"/>
    <cellStyle name="Commentaire 3 4" xfId="5859" xr:uid="{00000000-0005-0000-0000-000043200000}"/>
    <cellStyle name="Commentaire 3 4 2" xfId="5860" xr:uid="{00000000-0005-0000-0000-000044200000}"/>
    <cellStyle name="Commentaire 3 4 2 2" xfId="5861" xr:uid="{00000000-0005-0000-0000-000045200000}"/>
    <cellStyle name="Commentaire 3 4 2 3" xfId="5862" xr:uid="{00000000-0005-0000-0000-000046200000}"/>
    <cellStyle name="Commentaire 3 4 3" xfId="5863" xr:uid="{00000000-0005-0000-0000-000047200000}"/>
    <cellStyle name="Commentaire 3 5" xfId="5864" xr:uid="{00000000-0005-0000-0000-000048200000}"/>
    <cellStyle name="Commentaire 3 5 2" xfId="5865" xr:uid="{00000000-0005-0000-0000-000049200000}"/>
    <cellStyle name="Commentaire 3 6" xfId="5866" xr:uid="{00000000-0005-0000-0000-00004A200000}"/>
    <cellStyle name="Commentaire 3 6 2" xfId="5867" xr:uid="{00000000-0005-0000-0000-00004B200000}"/>
    <cellStyle name="Commentaire 4" xfId="5868" xr:uid="{00000000-0005-0000-0000-00004C200000}"/>
    <cellStyle name="Commentaire 4 2" xfId="5869" xr:uid="{00000000-0005-0000-0000-00004D200000}"/>
    <cellStyle name="Commentaire 4 2 2" xfId="5870" xr:uid="{00000000-0005-0000-0000-00004E200000}"/>
    <cellStyle name="Commentaire 4 2 2 2" xfId="5871" xr:uid="{00000000-0005-0000-0000-00004F200000}"/>
    <cellStyle name="Commentaire 4 2 3" xfId="5872" xr:uid="{00000000-0005-0000-0000-000050200000}"/>
    <cellStyle name="Commentaire 4 2 3 2" xfId="5873" xr:uid="{00000000-0005-0000-0000-000051200000}"/>
    <cellStyle name="Commentaire 4 3" xfId="5874" xr:uid="{00000000-0005-0000-0000-000052200000}"/>
    <cellStyle name="Commentaire 4 3 2" xfId="5875" xr:uid="{00000000-0005-0000-0000-000053200000}"/>
    <cellStyle name="Commentaire 4 3 2 2" xfId="5876" xr:uid="{00000000-0005-0000-0000-000054200000}"/>
    <cellStyle name="Commentaire 4 3 2 3" xfId="5877" xr:uid="{00000000-0005-0000-0000-000055200000}"/>
    <cellStyle name="Commentaire 4 3 3" xfId="5878" xr:uid="{00000000-0005-0000-0000-000056200000}"/>
    <cellStyle name="Commentaire 4 4" xfId="5879" xr:uid="{00000000-0005-0000-0000-000057200000}"/>
    <cellStyle name="Commentaire 4 4 2" xfId="5880" xr:uid="{00000000-0005-0000-0000-000058200000}"/>
    <cellStyle name="Commentaire 4 5" xfId="5881" xr:uid="{00000000-0005-0000-0000-000059200000}"/>
    <cellStyle name="Commentaire 4 5 2" xfId="5882" xr:uid="{00000000-0005-0000-0000-00005A200000}"/>
    <cellStyle name="Commentaire 5" xfId="5883" xr:uid="{00000000-0005-0000-0000-00005B200000}"/>
    <cellStyle name="Commentaire 5 2" xfId="5884" xr:uid="{00000000-0005-0000-0000-00005C200000}"/>
    <cellStyle name="Commentaire 5 2 2" xfId="5885" xr:uid="{00000000-0005-0000-0000-00005D200000}"/>
    <cellStyle name="Commentaire 5 2 2 2" xfId="5886" xr:uid="{00000000-0005-0000-0000-00005E200000}"/>
    <cellStyle name="Commentaire 5 2 3" xfId="5887" xr:uid="{00000000-0005-0000-0000-00005F200000}"/>
    <cellStyle name="Commentaire 5 2 3 2" xfId="5888" xr:uid="{00000000-0005-0000-0000-000060200000}"/>
    <cellStyle name="Commentaire 5 3" xfId="5889" xr:uid="{00000000-0005-0000-0000-000061200000}"/>
    <cellStyle name="Commentaire 5 3 2" xfId="5890" xr:uid="{00000000-0005-0000-0000-000062200000}"/>
    <cellStyle name="Commentaire 5 3 2 2" xfId="5891" xr:uid="{00000000-0005-0000-0000-000063200000}"/>
    <cellStyle name="Commentaire 5 3 2 3" xfId="5892" xr:uid="{00000000-0005-0000-0000-000064200000}"/>
    <cellStyle name="Commentaire 5 3 3" xfId="5893" xr:uid="{00000000-0005-0000-0000-000065200000}"/>
    <cellStyle name="Commentaire 5 4" xfId="5894" xr:uid="{00000000-0005-0000-0000-000066200000}"/>
    <cellStyle name="Commentaire 5 4 2" xfId="5895" xr:uid="{00000000-0005-0000-0000-000067200000}"/>
    <cellStyle name="Commentaire 5 5" xfId="5896" xr:uid="{00000000-0005-0000-0000-000068200000}"/>
    <cellStyle name="Commentaire 5 5 2" xfId="5897" xr:uid="{00000000-0005-0000-0000-000069200000}"/>
    <cellStyle name="Commentaire 6" xfId="5898" xr:uid="{00000000-0005-0000-0000-00006A200000}"/>
    <cellStyle name="Commentaire 6 2" xfId="5899" xr:uid="{00000000-0005-0000-0000-00006B200000}"/>
    <cellStyle name="Commentaire 6 2 2" xfId="5900" xr:uid="{00000000-0005-0000-0000-00006C200000}"/>
    <cellStyle name="Commentaire 6 2 2 2" xfId="5901" xr:uid="{00000000-0005-0000-0000-00006D200000}"/>
    <cellStyle name="Commentaire 6 2 3" xfId="5902" xr:uid="{00000000-0005-0000-0000-00006E200000}"/>
    <cellStyle name="Commentaire 6 2 3 2" xfId="5903" xr:uid="{00000000-0005-0000-0000-00006F200000}"/>
    <cellStyle name="Commentaire 6 3" xfId="5904" xr:uid="{00000000-0005-0000-0000-000070200000}"/>
    <cellStyle name="Commentaire 6 3 2" xfId="5905" xr:uid="{00000000-0005-0000-0000-000071200000}"/>
    <cellStyle name="Commentaire 6 3 2 2" xfId="5906" xr:uid="{00000000-0005-0000-0000-000072200000}"/>
    <cellStyle name="Commentaire 6 3 2 3" xfId="5907" xr:uid="{00000000-0005-0000-0000-000073200000}"/>
    <cellStyle name="Commentaire 6 3 3" xfId="5908" xr:uid="{00000000-0005-0000-0000-000074200000}"/>
    <cellStyle name="Commentaire 6 4" xfId="5909" xr:uid="{00000000-0005-0000-0000-000075200000}"/>
    <cellStyle name="Commentaire 6 4 2" xfId="5910" xr:uid="{00000000-0005-0000-0000-000076200000}"/>
    <cellStyle name="Commentaire 6 5" xfId="5911" xr:uid="{00000000-0005-0000-0000-000077200000}"/>
    <cellStyle name="Commentaire 6 5 2" xfId="5912" xr:uid="{00000000-0005-0000-0000-000078200000}"/>
    <cellStyle name="Commentaire 7" xfId="5913" xr:uid="{00000000-0005-0000-0000-000079200000}"/>
    <cellStyle name="Commentaire 7 2" xfId="5914" xr:uid="{00000000-0005-0000-0000-00007A200000}"/>
    <cellStyle name="Commentaire 7 2 2" xfId="5915" xr:uid="{00000000-0005-0000-0000-00007B200000}"/>
    <cellStyle name="Commentaire 7 2 2 2" xfId="5916" xr:uid="{00000000-0005-0000-0000-00007C200000}"/>
    <cellStyle name="Commentaire 7 2 3" xfId="5917" xr:uid="{00000000-0005-0000-0000-00007D200000}"/>
    <cellStyle name="Commentaire 7 2 3 2" xfId="5918" xr:uid="{00000000-0005-0000-0000-00007E200000}"/>
    <cellStyle name="Commentaire 7 3" xfId="5919" xr:uid="{00000000-0005-0000-0000-00007F200000}"/>
    <cellStyle name="Commentaire 7 3 2" xfId="5920" xr:uid="{00000000-0005-0000-0000-000080200000}"/>
    <cellStyle name="Commentaire 7 3 2 2" xfId="5921" xr:uid="{00000000-0005-0000-0000-000081200000}"/>
    <cellStyle name="Commentaire 7 3 2 3" xfId="5922" xr:uid="{00000000-0005-0000-0000-000082200000}"/>
    <cellStyle name="Commentaire 7 3 3" xfId="5923" xr:uid="{00000000-0005-0000-0000-000083200000}"/>
    <cellStyle name="Commentaire 7 4" xfId="5924" xr:uid="{00000000-0005-0000-0000-000084200000}"/>
    <cellStyle name="Commentaire 7 4 2" xfId="5925" xr:uid="{00000000-0005-0000-0000-000085200000}"/>
    <cellStyle name="Commentaire 7 5" xfId="5926" xr:uid="{00000000-0005-0000-0000-000086200000}"/>
    <cellStyle name="Commentaire 7 5 2" xfId="5927" xr:uid="{00000000-0005-0000-0000-000087200000}"/>
    <cellStyle name="Commentaire 8" xfId="5928" xr:uid="{00000000-0005-0000-0000-000088200000}"/>
    <cellStyle name="Commentaire 8 2" xfId="5929" xr:uid="{00000000-0005-0000-0000-000089200000}"/>
    <cellStyle name="Commentaire 8 2 2" xfId="5930" xr:uid="{00000000-0005-0000-0000-00008A200000}"/>
    <cellStyle name="Commentaire 8 2 2 2" xfId="5931" xr:uid="{00000000-0005-0000-0000-00008B200000}"/>
    <cellStyle name="Commentaire 8 2 2 3" xfId="5932" xr:uid="{00000000-0005-0000-0000-00008C200000}"/>
    <cellStyle name="Commentaire 8 2 3" xfId="5933" xr:uid="{00000000-0005-0000-0000-00008D200000}"/>
    <cellStyle name="Commentaire 8 3" xfId="5934" xr:uid="{00000000-0005-0000-0000-00008E200000}"/>
    <cellStyle name="Commentaire 8 3 2" xfId="5935" xr:uid="{00000000-0005-0000-0000-00008F200000}"/>
    <cellStyle name="Commentaire 8 3 2 2" xfId="5936" xr:uid="{00000000-0005-0000-0000-000090200000}"/>
    <cellStyle name="Commentaire 8 3 2 3" xfId="5937" xr:uid="{00000000-0005-0000-0000-000091200000}"/>
    <cellStyle name="Commentaire 8 3 3" xfId="5938" xr:uid="{00000000-0005-0000-0000-000092200000}"/>
    <cellStyle name="Commentaire 8 4" xfId="5939" xr:uid="{00000000-0005-0000-0000-000093200000}"/>
    <cellStyle name="Commentaire 8 4 2" xfId="5940" xr:uid="{00000000-0005-0000-0000-000094200000}"/>
    <cellStyle name="Commentaire 8 5" xfId="5941" xr:uid="{00000000-0005-0000-0000-000095200000}"/>
    <cellStyle name="Commentaire 8 5 2" xfId="5942" xr:uid="{00000000-0005-0000-0000-000096200000}"/>
    <cellStyle name="Commentaire 9" xfId="5943" xr:uid="{00000000-0005-0000-0000-000097200000}"/>
    <cellStyle name="Commentaire 9 2" xfId="5944" xr:uid="{00000000-0005-0000-0000-000098200000}"/>
    <cellStyle name="Commentaire 9 2 2" xfId="5945" xr:uid="{00000000-0005-0000-0000-000099200000}"/>
    <cellStyle name="Commentaire 9 2 2 2" xfId="5946" xr:uid="{00000000-0005-0000-0000-00009A200000}"/>
    <cellStyle name="Commentaire 9 2 2 3" xfId="5947" xr:uid="{00000000-0005-0000-0000-00009B200000}"/>
    <cellStyle name="Commentaire 9 2 3" xfId="5948" xr:uid="{00000000-0005-0000-0000-00009C200000}"/>
    <cellStyle name="Commentaire 9 3" xfId="5949" xr:uid="{00000000-0005-0000-0000-00009D200000}"/>
    <cellStyle name="Commentaire 9 3 2" xfId="5950" xr:uid="{00000000-0005-0000-0000-00009E200000}"/>
    <cellStyle name="Commentaire 9 3 3" xfId="5951" xr:uid="{00000000-0005-0000-0000-00009F200000}"/>
    <cellStyle name="Commentaire 9 4" xfId="5952" xr:uid="{00000000-0005-0000-0000-0000A0200000}"/>
    <cellStyle name="Condensed_Epson" xfId="5953" xr:uid="{00000000-0005-0000-0000-0000A1200000}"/>
    <cellStyle name="Copied" xfId="5954" xr:uid="{00000000-0005-0000-0000-0000A2200000}"/>
    <cellStyle name="COST1" xfId="5955" xr:uid="{00000000-0005-0000-0000-0000A3200000}"/>
    <cellStyle name="CPerCent0" xfId="26451" xr:uid="{00000000-0005-0000-0000-0000A4200000}"/>
    <cellStyle name="CPerCent0 2" xfId="26452" xr:uid="{00000000-0005-0000-0000-0000A5200000}"/>
    <cellStyle name="CPerCent0 2 2" xfId="26453" xr:uid="{00000000-0005-0000-0000-0000A6200000}"/>
    <cellStyle name="CPerCent0 2 2 2" xfId="26454" xr:uid="{00000000-0005-0000-0000-0000A7200000}"/>
    <cellStyle name="CPerCent0 2 2 2 2" xfId="26455" xr:uid="{00000000-0005-0000-0000-0000A8200000}"/>
    <cellStyle name="CPerCent0 2 2 2 2 2" xfId="26456" xr:uid="{00000000-0005-0000-0000-0000A9200000}"/>
    <cellStyle name="CPerCent0 2 2 2 3" xfId="26457" xr:uid="{00000000-0005-0000-0000-0000AA200000}"/>
    <cellStyle name="CPerCent0 2 2 3" xfId="26458" xr:uid="{00000000-0005-0000-0000-0000AB200000}"/>
    <cellStyle name="CPerCent0 2 2 3 2" xfId="26459" xr:uid="{00000000-0005-0000-0000-0000AC200000}"/>
    <cellStyle name="CPerCent0 2 3" xfId="26460" xr:uid="{00000000-0005-0000-0000-0000AD200000}"/>
    <cellStyle name="CPerCent0 2 3 2" xfId="26461" xr:uid="{00000000-0005-0000-0000-0000AE200000}"/>
    <cellStyle name="CPerCent0 2 3 2 2" xfId="26462" xr:uid="{00000000-0005-0000-0000-0000AF200000}"/>
    <cellStyle name="CPerCent0 2 3 2 2 2" xfId="26463" xr:uid="{00000000-0005-0000-0000-0000B0200000}"/>
    <cellStyle name="CPerCent0 2 3 2 3" xfId="26464" xr:uid="{00000000-0005-0000-0000-0000B1200000}"/>
    <cellStyle name="CPerCent0 2 3 2 3 2" xfId="26465" xr:uid="{00000000-0005-0000-0000-0000B2200000}"/>
    <cellStyle name="CPerCent0 2 3 2 4" xfId="26466" xr:uid="{00000000-0005-0000-0000-0000B3200000}"/>
    <cellStyle name="CPerCent0 2 3 3" xfId="26467" xr:uid="{00000000-0005-0000-0000-0000B4200000}"/>
    <cellStyle name="CPerCent0 2 3 3 2" xfId="26468" xr:uid="{00000000-0005-0000-0000-0000B5200000}"/>
    <cellStyle name="CPerCent0 2 4" xfId="26469" xr:uid="{00000000-0005-0000-0000-0000B6200000}"/>
    <cellStyle name="CPerCent0 2 4 2" xfId="26470" xr:uid="{00000000-0005-0000-0000-0000B7200000}"/>
    <cellStyle name="CPerCent0 2 4 2 2" xfId="26471" xr:uid="{00000000-0005-0000-0000-0000B8200000}"/>
    <cellStyle name="CPerCent0 2 4 3" xfId="26472" xr:uid="{00000000-0005-0000-0000-0000B9200000}"/>
    <cellStyle name="CPerCent0 2 4 3 2" xfId="26473" xr:uid="{00000000-0005-0000-0000-0000BA200000}"/>
    <cellStyle name="CPerCent0 2 4 4" xfId="26474" xr:uid="{00000000-0005-0000-0000-0000BB200000}"/>
    <cellStyle name="CPerCent0 2 5" xfId="26475" xr:uid="{00000000-0005-0000-0000-0000BC200000}"/>
    <cellStyle name="CPerCent0 2 5 2" xfId="26476" xr:uid="{00000000-0005-0000-0000-0000BD200000}"/>
    <cellStyle name="CPerCent0 2 5 2 2" xfId="26477" xr:uid="{00000000-0005-0000-0000-0000BE200000}"/>
    <cellStyle name="CPerCent0 2 5 2 2 2" xfId="26478" xr:uid="{00000000-0005-0000-0000-0000BF200000}"/>
    <cellStyle name="CPerCent0 2 5 2 3" xfId="26479" xr:uid="{00000000-0005-0000-0000-0000C0200000}"/>
    <cellStyle name="CPerCent0 2 5 3" xfId="26480" xr:uid="{00000000-0005-0000-0000-0000C1200000}"/>
    <cellStyle name="CPerCent0 2 5 3 2" xfId="26481" xr:uid="{00000000-0005-0000-0000-0000C2200000}"/>
    <cellStyle name="CPerCent0 2 5 4" xfId="26482" xr:uid="{00000000-0005-0000-0000-0000C3200000}"/>
    <cellStyle name="CPerCent0 3" xfId="26483" xr:uid="{00000000-0005-0000-0000-0000C4200000}"/>
    <cellStyle name="CPerCent0 3 2" xfId="26484" xr:uid="{00000000-0005-0000-0000-0000C5200000}"/>
    <cellStyle name="CPerCent0 3 2 2" xfId="26485" xr:uid="{00000000-0005-0000-0000-0000C6200000}"/>
    <cellStyle name="CPerCent0 3 2 2 2" xfId="26486" xr:uid="{00000000-0005-0000-0000-0000C7200000}"/>
    <cellStyle name="CPerCent0 3 2 2 2 2" xfId="26487" xr:uid="{00000000-0005-0000-0000-0000C8200000}"/>
    <cellStyle name="CPerCent0 3 2 2 3" xfId="26488" xr:uid="{00000000-0005-0000-0000-0000C9200000}"/>
    <cellStyle name="CPerCent0 3 2 3" xfId="26489" xr:uid="{00000000-0005-0000-0000-0000CA200000}"/>
    <cellStyle name="CPerCent0 3 2 3 2" xfId="26490" xr:uid="{00000000-0005-0000-0000-0000CB200000}"/>
    <cellStyle name="CPerCent0 3 3" xfId="26491" xr:uid="{00000000-0005-0000-0000-0000CC200000}"/>
    <cellStyle name="CPerCent0 3 3 2" xfId="26492" xr:uid="{00000000-0005-0000-0000-0000CD200000}"/>
    <cellStyle name="CPerCent0 3 3 2 2" xfId="26493" xr:uid="{00000000-0005-0000-0000-0000CE200000}"/>
    <cellStyle name="CPerCent0 3 3 2 2 2" xfId="26494" xr:uid="{00000000-0005-0000-0000-0000CF200000}"/>
    <cellStyle name="CPerCent0 3 3 2 3" xfId="26495" xr:uid="{00000000-0005-0000-0000-0000D0200000}"/>
    <cellStyle name="CPerCent0 3 3 2 3 2" xfId="26496" xr:uid="{00000000-0005-0000-0000-0000D1200000}"/>
    <cellStyle name="CPerCent0 3 3 2 4" xfId="26497" xr:uid="{00000000-0005-0000-0000-0000D2200000}"/>
    <cellStyle name="CPerCent0 3 3 3" xfId="26498" xr:uid="{00000000-0005-0000-0000-0000D3200000}"/>
    <cellStyle name="CPerCent0 3 3 3 2" xfId="26499" xr:uid="{00000000-0005-0000-0000-0000D4200000}"/>
    <cellStyle name="CPerCent0 3 4" xfId="26500" xr:uid="{00000000-0005-0000-0000-0000D5200000}"/>
    <cellStyle name="CPerCent0 3 4 2" xfId="26501" xr:uid="{00000000-0005-0000-0000-0000D6200000}"/>
    <cellStyle name="CPerCent0 3 4 2 2" xfId="26502" xr:uid="{00000000-0005-0000-0000-0000D7200000}"/>
    <cellStyle name="CPerCent0 3 4 3" xfId="26503" xr:uid="{00000000-0005-0000-0000-0000D8200000}"/>
    <cellStyle name="CPerCent0 3 4 3 2" xfId="26504" xr:uid="{00000000-0005-0000-0000-0000D9200000}"/>
    <cellStyle name="CPerCent0 3 4 4" xfId="26505" xr:uid="{00000000-0005-0000-0000-0000DA200000}"/>
    <cellStyle name="CPerCent0 3 5" xfId="26506" xr:uid="{00000000-0005-0000-0000-0000DB200000}"/>
    <cellStyle name="CPerCent0 3 5 2" xfId="26507" xr:uid="{00000000-0005-0000-0000-0000DC200000}"/>
    <cellStyle name="CPerCent0 3 5 2 2" xfId="26508" xr:uid="{00000000-0005-0000-0000-0000DD200000}"/>
    <cellStyle name="CPerCent0 3 5 2 2 2" xfId="26509" xr:uid="{00000000-0005-0000-0000-0000DE200000}"/>
    <cellStyle name="CPerCent0 3 5 2 3" xfId="26510" xr:uid="{00000000-0005-0000-0000-0000DF200000}"/>
    <cellStyle name="CPerCent0 3 5 3" xfId="26511" xr:uid="{00000000-0005-0000-0000-0000E0200000}"/>
    <cellStyle name="CPerCent0 3 5 3 2" xfId="26512" xr:uid="{00000000-0005-0000-0000-0000E1200000}"/>
    <cellStyle name="CPerCent0 3 5 4" xfId="26513" xr:uid="{00000000-0005-0000-0000-0000E2200000}"/>
    <cellStyle name="CPerCent0 4" xfId="26514" xr:uid="{00000000-0005-0000-0000-0000E3200000}"/>
    <cellStyle name="CPerCent0 4 2" xfId="26515" xr:uid="{00000000-0005-0000-0000-0000E4200000}"/>
    <cellStyle name="CPerCent0 4 2 2" xfId="26516" xr:uid="{00000000-0005-0000-0000-0000E5200000}"/>
    <cellStyle name="CPerCent0 4 2 2 2" xfId="26517" xr:uid="{00000000-0005-0000-0000-0000E6200000}"/>
    <cellStyle name="CPerCent0 4 2 3" xfId="26518" xr:uid="{00000000-0005-0000-0000-0000E7200000}"/>
    <cellStyle name="CPerCent0 4 3" xfId="26519" xr:uid="{00000000-0005-0000-0000-0000E8200000}"/>
    <cellStyle name="CPerCent0 4 3 2" xfId="26520" xr:uid="{00000000-0005-0000-0000-0000E9200000}"/>
    <cellStyle name="CPerCent0 5" xfId="26521" xr:uid="{00000000-0005-0000-0000-0000EA200000}"/>
    <cellStyle name="CPerCent1" xfId="26522" xr:uid="{00000000-0005-0000-0000-0000EB200000}"/>
    <cellStyle name="CPerCent1 2" xfId="26523" xr:uid="{00000000-0005-0000-0000-0000EC200000}"/>
    <cellStyle name="CPerCent1 2 2" xfId="26524" xr:uid="{00000000-0005-0000-0000-0000ED200000}"/>
    <cellStyle name="CPerCent1 2 2 2" xfId="26525" xr:uid="{00000000-0005-0000-0000-0000EE200000}"/>
    <cellStyle name="CPerCent1 2 2 2 2" xfId="26526" xr:uid="{00000000-0005-0000-0000-0000EF200000}"/>
    <cellStyle name="CPerCent1 2 2 2 2 2" xfId="26527" xr:uid="{00000000-0005-0000-0000-0000F0200000}"/>
    <cellStyle name="CPerCent1 2 2 2 3" xfId="26528" xr:uid="{00000000-0005-0000-0000-0000F1200000}"/>
    <cellStyle name="CPerCent1 2 2 3" xfId="26529" xr:uid="{00000000-0005-0000-0000-0000F2200000}"/>
    <cellStyle name="CPerCent1 2 2 3 2" xfId="26530" xr:uid="{00000000-0005-0000-0000-0000F3200000}"/>
    <cellStyle name="CPerCent1 2 3" xfId="26531" xr:uid="{00000000-0005-0000-0000-0000F4200000}"/>
    <cellStyle name="CPerCent1 2 3 2" xfId="26532" xr:uid="{00000000-0005-0000-0000-0000F5200000}"/>
    <cellStyle name="CPerCent1 2 3 2 2" xfId="26533" xr:uid="{00000000-0005-0000-0000-0000F6200000}"/>
    <cellStyle name="CPerCent1 2 3 2 2 2" xfId="26534" xr:uid="{00000000-0005-0000-0000-0000F7200000}"/>
    <cellStyle name="CPerCent1 2 3 2 3" xfId="26535" xr:uid="{00000000-0005-0000-0000-0000F8200000}"/>
    <cellStyle name="CPerCent1 2 3 2 3 2" xfId="26536" xr:uid="{00000000-0005-0000-0000-0000F9200000}"/>
    <cellStyle name="CPerCent1 2 3 2 4" xfId="26537" xr:uid="{00000000-0005-0000-0000-0000FA200000}"/>
    <cellStyle name="CPerCent1 2 3 3" xfId="26538" xr:uid="{00000000-0005-0000-0000-0000FB200000}"/>
    <cellStyle name="CPerCent1 2 3 3 2" xfId="26539" xr:uid="{00000000-0005-0000-0000-0000FC200000}"/>
    <cellStyle name="CPerCent1 2 4" xfId="26540" xr:uid="{00000000-0005-0000-0000-0000FD200000}"/>
    <cellStyle name="CPerCent1 2 4 2" xfId="26541" xr:uid="{00000000-0005-0000-0000-0000FE200000}"/>
    <cellStyle name="CPerCent1 2 4 2 2" xfId="26542" xr:uid="{00000000-0005-0000-0000-0000FF200000}"/>
    <cellStyle name="CPerCent1 2 4 3" xfId="26543" xr:uid="{00000000-0005-0000-0000-000000210000}"/>
    <cellStyle name="CPerCent1 2 4 3 2" xfId="26544" xr:uid="{00000000-0005-0000-0000-000001210000}"/>
    <cellStyle name="CPerCent1 2 4 4" xfId="26545" xr:uid="{00000000-0005-0000-0000-000002210000}"/>
    <cellStyle name="CPerCent1 2 5" xfId="26546" xr:uid="{00000000-0005-0000-0000-000003210000}"/>
    <cellStyle name="CPerCent1 2 5 2" xfId="26547" xr:uid="{00000000-0005-0000-0000-000004210000}"/>
    <cellStyle name="CPerCent1 2 5 2 2" xfId="26548" xr:uid="{00000000-0005-0000-0000-000005210000}"/>
    <cellStyle name="CPerCent1 2 5 2 2 2" xfId="26549" xr:uid="{00000000-0005-0000-0000-000006210000}"/>
    <cellStyle name="CPerCent1 2 5 2 3" xfId="26550" xr:uid="{00000000-0005-0000-0000-000007210000}"/>
    <cellStyle name="CPerCent1 2 5 3" xfId="26551" xr:uid="{00000000-0005-0000-0000-000008210000}"/>
    <cellStyle name="CPerCent1 2 5 3 2" xfId="26552" xr:uid="{00000000-0005-0000-0000-000009210000}"/>
    <cellStyle name="CPerCent1 2 5 4" xfId="26553" xr:uid="{00000000-0005-0000-0000-00000A210000}"/>
    <cellStyle name="CPerCent1 3" xfId="26554" xr:uid="{00000000-0005-0000-0000-00000B210000}"/>
    <cellStyle name="CPerCent1 3 2" xfId="26555" xr:uid="{00000000-0005-0000-0000-00000C210000}"/>
    <cellStyle name="CPerCent1 3 2 2" xfId="26556" xr:uid="{00000000-0005-0000-0000-00000D210000}"/>
    <cellStyle name="CPerCent1 3 2 2 2" xfId="26557" xr:uid="{00000000-0005-0000-0000-00000E210000}"/>
    <cellStyle name="CPerCent1 3 2 2 2 2" xfId="26558" xr:uid="{00000000-0005-0000-0000-00000F210000}"/>
    <cellStyle name="CPerCent1 3 2 2 3" xfId="26559" xr:uid="{00000000-0005-0000-0000-000010210000}"/>
    <cellStyle name="CPerCent1 3 2 3" xfId="26560" xr:uid="{00000000-0005-0000-0000-000011210000}"/>
    <cellStyle name="CPerCent1 3 2 3 2" xfId="26561" xr:uid="{00000000-0005-0000-0000-000012210000}"/>
    <cellStyle name="CPerCent1 3 3" xfId="26562" xr:uid="{00000000-0005-0000-0000-000013210000}"/>
    <cellStyle name="CPerCent1 3 3 2" xfId="26563" xr:uid="{00000000-0005-0000-0000-000014210000}"/>
    <cellStyle name="CPerCent1 3 3 2 2" xfId="26564" xr:uid="{00000000-0005-0000-0000-000015210000}"/>
    <cellStyle name="CPerCent1 3 3 2 2 2" xfId="26565" xr:uid="{00000000-0005-0000-0000-000016210000}"/>
    <cellStyle name="CPerCent1 3 3 2 3" xfId="26566" xr:uid="{00000000-0005-0000-0000-000017210000}"/>
    <cellStyle name="CPerCent1 3 3 2 3 2" xfId="26567" xr:uid="{00000000-0005-0000-0000-000018210000}"/>
    <cellStyle name="CPerCent1 3 3 2 4" xfId="26568" xr:uid="{00000000-0005-0000-0000-000019210000}"/>
    <cellStyle name="CPerCent1 3 3 3" xfId="26569" xr:uid="{00000000-0005-0000-0000-00001A210000}"/>
    <cellStyle name="CPerCent1 3 3 3 2" xfId="26570" xr:uid="{00000000-0005-0000-0000-00001B210000}"/>
    <cellStyle name="CPerCent1 3 4" xfId="26571" xr:uid="{00000000-0005-0000-0000-00001C210000}"/>
    <cellStyle name="CPerCent1 3 4 2" xfId="26572" xr:uid="{00000000-0005-0000-0000-00001D210000}"/>
    <cellStyle name="CPerCent1 3 4 2 2" xfId="26573" xr:uid="{00000000-0005-0000-0000-00001E210000}"/>
    <cellStyle name="CPerCent1 3 4 3" xfId="26574" xr:uid="{00000000-0005-0000-0000-00001F210000}"/>
    <cellStyle name="CPerCent1 3 4 3 2" xfId="26575" xr:uid="{00000000-0005-0000-0000-000020210000}"/>
    <cellStyle name="CPerCent1 3 4 4" xfId="26576" xr:uid="{00000000-0005-0000-0000-000021210000}"/>
    <cellStyle name="CPerCent1 3 5" xfId="26577" xr:uid="{00000000-0005-0000-0000-000022210000}"/>
    <cellStyle name="CPerCent1 3 5 2" xfId="26578" xr:uid="{00000000-0005-0000-0000-000023210000}"/>
    <cellStyle name="CPerCent1 3 5 2 2" xfId="26579" xr:uid="{00000000-0005-0000-0000-000024210000}"/>
    <cellStyle name="CPerCent1 3 5 2 2 2" xfId="26580" xr:uid="{00000000-0005-0000-0000-000025210000}"/>
    <cellStyle name="CPerCent1 3 5 2 3" xfId="26581" xr:uid="{00000000-0005-0000-0000-000026210000}"/>
    <cellStyle name="CPerCent1 3 5 3" xfId="26582" xr:uid="{00000000-0005-0000-0000-000027210000}"/>
    <cellStyle name="CPerCent1 3 5 3 2" xfId="26583" xr:uid="{00000000-0005-0000-0000-000028210000}"/>
    <cellStyle name="CPerCent1 3 5 4" xfId="26584" xr:uid="{00000000-0005-0000-0000-000029210000}"/>
    <cellStyle name="CPerCent1 4" xfId="26585" xr:uid="{00000000-0005-0000-0000-00002A210000}"/>
    <cellStyle name="CPerCent1 4 2" xfId="26586" xr:uid="{00000000-0005-0000-0000-00002B210000}"/>
    <cellStyle name="CPerCent1 4 2 2" xfId="26587" xr:uid="{00000000-0005-0000-0000-00002C210000}"/>
    <cellStyle name="CPerCent1 4 2 2 2" xfId="26588" xr:uid="{00000000-0005-0000-0000-00002D210000}"/>
    <cellStyle name="CPerCent1 4 2 3" xfId="26589" xr:uid="{00000000-0005-0000-0000-00002E210000}"/>
    <cellStyle name="CPerCent1 4 3" xfId="26590" xr:uid="{00000000-0005-0000-0000-00002F210000}"/>
    <cellStyle name="CPerCent1 4 3 2" xfId="26591" xr:uid="{00000000-0005-0000-0000-000030210000}"/>
    <cellStyle name="CPerCent1 5" xfId="26592" xr:uid="{00000000-0005-0000-0000-000031210000}"/>
    <cellStyle name="CPerCent2" xfId="26593" xr:uid="{00000000-0005-0000-0000-000032210000}"/>
    <cellStyle name="CPerCent2 2" xfId="26594" xr:uid="{00000000-0005-0000-0000-000033210000}"/>
    <cellStyle name="CPerCent2 2 2" xfId="26595" xr:uid="{00000000-0005-0000-0000-000034210000}"/>
    <cellStyle name="CPerCent2 2 2 2" xfId="26596" xr:uid="{00000000-0005-0000-0000-000035210000}"/>
    <cellStyle name="CPerCent2 2 2 2 2" xfId="26597" xr:uid="{00000000-0005-0000-0000-000036210000}"/>
    <cellStyle name="CPerCent2 2 2 2 2 2" xfId="26598" xr:uid="{00000000-0005-0000-0000-000037210000}"/>
    <cellStyle name="CPerCent2 2 2 2 3" xfId="26599" xr:uid="{00000000-0005-0000-0000-000038210000}"/>
    <cellStyle name="CPerCent2 2 2 3" xfId="26600" xr:uid="{00000000-0005-0000-0000-000039210000}"/>
    <cellStyle name="CPerCent2 2 2 3 2" xfId="26601" xr:uid="{00000000-0005-0000-0000-00003A210000}"/>
    <cellStyle name="CPerCent2 2 3" xfId="26602" xr:uid="{00000000-0005-0000-0000-00003B210000}"/>
    <cellStyle name="CPerCent2 2 3 2" xfId="26603" xr:uid="{00000000-0005-0000-0000-00003C210000}"/>
    <cellStyle name="CPerCent2 2 3 2 2" xfId="26604" xr:uid="{00000000-0005-0000-0000-00003D210000}"/>
    <cellStyle name="CPerCent2 2 3 2 2 2" xfId="26605" xr:uid="{00000000-0005-0000-0000-00003E210000}"/>
    <cellStyle name="CPerCent2 2 3 2 3" xfId="26606" xr:uid="{00000000-0005-0000-0000-00003F210000}"/>
    <cellStyle name="CPerCent2 2 3 2 3 2" xfId="26607" xr:uid="{00000000-0005-0000-0000-000040210000}"/>
    <cellStyle name="CPerCent2 2 3 2 4" xfId="26608" xr:uid="{00000000-0005-0000-0000-000041210000}"/>
    <cellStyle name="CPerCent2 2 3 3" xfId="26609" xr:uid="{00000000-0005-0000-0000-000042210000}"/>
    <cellStyle name="CPerCent2 2 3 3 2" xfId="26610" xr:uid="{00000000-0005-0000-0000-000043210000}"/>
    <cellStyle name="CPerCent2 2 4" xfId="26611" xr:uid="{00000000-0005-0000-0000-000044210000}"/>
    <cellStyle name="CPerCent2 2 4 2" xfId="26612" xr:uid="{00000000-0005-0000-0000-000045210000}"/>
    <cellStyle name="CPerCent2 2 4 2 2" xfId="26613" xr:uid="{00000000-0005-0000-0000-000046210000}"/>
    <cellStyle name="CPerCent2 2 4 3" xfId="26614" xr:uid="{00000000-0005-0000-0000-000047210000}"/>
    <cellStyle name="CPerCent2 2 4 3 2" xfId="26615" xr:uid="{00000000-0005-0000-0000-000048210000}"/>
    <cellStyle name="CPerCent2 2 4 4" xfId="26616" xr:uid="{00000000-0005-0000-0000-000049210000}"/>
    <cellStyle name="CPerCent2 2 5" xfId="26617" xr:uid="{00000000-0005-0000-0000-00004A210000}"/>
    <cellStyle name="CPerCent2 2 5 2" xfId="26618" xr:uid="{00000000-0005-0000-0000-00004B210000}"/>
    <cellStyle name="CPerCent2 2 5 2 2" xfId="26619" xr:uid="{00000000-0005-0000-0000-00004C210000}"/>
    <cellStyle name="CPerCent2 2 5 2 2 2" xfId="26620" xr:uid="{00000000-0005-0000-0000-00004D210000}"/>
    <cellStyle name="CPerCent2 2 5 2 3" xfId="26621" xr:uid="{00000000-0005-0000-0000-00004E210000}"/>
    <cellStyle name="CPerCent2 2 5 3" xfId="26622" xr:uid="{00000000-0005-0000-0000-00004F210000}"/>
    <cellStyle name="CPerCent2 2 5 3 2" xfId="26623" xr:uid="{00000000-0005-0000-0000-000050210000}"/>
    <cellStyle name="CPerCent2 2 5 4" xfId="26624" xr:uid="{00000000-0005-0000-0000-000051210000}"/>
    <cellStyle name="CPerCent2 3" xfId="26625" xr:uid="{00000000-0005-0000-0000-000052210000}"/>
    <cellStyle name="CPerCent2 3 2" xfId="26626" xr:uid="{00000000-0005-0000-0000-000053210000}"/>
    <cellStyle name="CPerCent2 3 2 2" xfId="26627" xr:uid="{00000000-0005-0000-0000-000054210000}"/>
    <cellStyle name="CPerCent2 3 2 2 2" xfId="26628" xr:uid="{00000000-0005-0000-0000-000055210000}"/>
    <cellStyle name="CPerCent2 3 2 2 2 2" xfId="26629" xr:uid="{00000000-0005-0000-0000-000056210000}"/>
    <cellStyle name="CPerCent2 3 2 2 3" xfId="26630" xr:uid="{00000000-0005-0000-0000-000057210000}"/>
    <cellStyle name="CPerCent2 3 2 3" xfId="26631" xr:uid="{00000000-0005-0000-0000-000058210000}"/>
    <cellStyle name="CPerCent2 3 2 3 2" xfId="26632" xr:uid="{00000000-0005-0000-0000-000059210000}"/>
    <cellStyle name="CPerCent2 3 3" xfId="26633" xr:uid="{00000000-0005-0000-0000-00005A210000}"/>
    <cellStyle name="CPerCent2 3 3 2" xfId="26634" xr:uid="{00000000-0005-0000-0000-00005B210000}"/>
    <cellStyle name="CPerCent2 3 3 2 2" xfId="26635" xr:uid="{00000000-0005-0000-0000-00005C210000}"/>
    <cellStyle name="CPerCent2 3 3 2 2 2" xfId="26636" xr:uid="{00000000-0005-0000-0000-00005D210000}"/>
    <cellStyle name="CPerCent2 3 3 2 3" xfId="26637" xr:uid="{00000000-0005-0000-0000-00005E210000}"/>
    <cellStyle name="CPerCent2 3 3 2 3 2" xfId="26638" xr:uid="{00000000-0005-0000-0000-00005F210000}"/>
    <cellStyle name="CPerCent2 3 3 2 4" xfId="26639" xr:uid="{00000000-0005-0000-0000-000060210000}"/>
    <cellStyle name="CPerCent2 3 3 3" xfId="26640" xr:uid="{00000000-0005-0000-0000-000061210000}"/>
    <cellStyle name="CPerCent2 3 3 3 2" xfId="26641" xr:uid="{00000000-0005-0000-0000-000062210000}"/>
    <cellStyle name="CPerCent2 3 4" xfId="26642" xr:uid="{00000000-0005-0000-0000-000063210000}"/>
    <cellStyle name="CPerCent2 3 4 2" xfId="26643" xr:uid="{00000000-0005-0000-0000-000064210000}"/>
    <cellStyle name="CPerCent2 3 4 2 2" xfId="26644" xr:uid="{00000000-0005-0000-0000-000065210000}"/>
    <cellStyle name="CPerCent2 3 4 3" xfId="26645" xr:uid="{00000000-0005-0000-0000-000066210000}"/>
    <cellStyle name="CPerCent2 3 4 3 2" xfId="26646" xr:uid="{00000000-0005-0000-0000-000067210000}"/>
    <cellStyle name="CPerCent2 3 4 4" xfId="26647" xr:uid="{00000000-0005-0000-0000-000068210000}"/>
    <cellStyle name="CPerCent2 3 5" xfId="26648" xr:uid="{00000000-0005-0000-0000-000069210000}"/>
    <cellStyle name="CPerCent2 3 5 2" xfId="26649" xr:uid="{00000000-0005-0000-0000-00006A210000}"/>
    <cellStyle name="CPerCent2 3 5 2 2" xfId="26650" xr:uid="{00000000-0005-0000-0000-00006B210000}"/>
    <cellStyle name="CPerCent2 3 5 2 2 2" xfId="26651" xr:uid="{00000000-0005-0000-0000-00006C210000}"/>
    <cellStyle name="CPerCent2 3 5 2 3" xfId="26652" xr:uid="{00000000-0005-0000-0000-00006D210000}"/>
    <cellStyle name="CPerCent2 3 5 3" xfId="26653" xr:uid="{00000000-0005-0000-0000-00006E210000}"/>
    <cellStyle name="CPerCent2 3 5 3 2" xfId="26654" xr:uid="{00000000-0005-0000-0000-00006F210000}"/>
    <cellStyle name="CPerCent2 3 5 4" xfId="26655" xr:uid="{00000000-0005-0000-0000-000070210000}"/>
    <cellStyle name="CPerCent2 4" xfId="26656" xr:uid="{00000000-0005-0000-0000-000071210000}"/>
    <cellStyle name="CPerCent2 4 2" xfId="26657" xr:uid="{00000000-0005-0000-0000-000072210000}"/>
    <cellStyle name="CPerCent2 4 2 2" xfId="26658" xr:uid="{00000000-0005-0000-0000-000073210000}"/>
    <cellStyle name="CPerCent2 4 2 2 2" xfId="26659" xr:uid="{00000000-0005-0000-0000-000074210000}"/>
    <cellStyle name="CPerCent2 4 2 3" xfId="26660" xr:uid="{00000000-0005-0000-0000-000075210000}"/>
    <cellStyle name="CPerCent2 4 3" xfId="26661" xr:uid="{00000000-0005-0000-0000-000076210000}"/>
    <cellStyle name="CPerCent2 4 3 2" xfId="26662" xr:uid="{00000000-0005-0000-0000-000077210000}"/>
    <cellStyle name="CPerCent2 5" xfId="26663" xr:uid="{00000000-0005-0000-0000-000078210000}"/>
    <cellStyle name="CTemperature" xfId="26664" xr:uid="{00000000-0005-0000-0000-000079210000}"/>
    <cellStyle name="CTemperature 2" xfId="26665" xr:uid="{00000000-0005-0000-0000-00007A210000}"/>
    <cellStyle name="CTemperature 2 2" xfId="26666" xr:uid="{00000000-0005-0000-0000-00007B210000}"/>
    <cellStyle name="CTemperature 2 2 2" xfId="26667" xr:uid="{00000000-0005-0000-0000-00007C210000}"/>
    <cellStyle name="CTemperature 2 2 2 2" xfId="26668" xr:uid="{00000000-0005-0000-0000-00007D210000}"/>
    <cellStyle name="CTemperature 2 2 2 2 2" xfId="26669" xr:uid="{00000000-0005-0000-0000-00007E210000}"/>
    <cellStyle name="CTemperature 2 2 2 3" xfId="26670" xr:uid="{00000000-0005-0000-0000-00007F210000}"/>
    <cellStyle name="CTemperature 2 2 3" xfId="26671" xr:uid="{00000000-0005-0000-0000-000080210000}"/>
    <cellStyle name="CTemperature 2 2 3 2" xfId="26672" xr:uid="{00000000-0005-0000-0000-000081210000}"/>
    <cellStyle name="CTemperature 2 3" xfId="26673" xr:uid="{00000000-0005-0000-0000-000082210000}"/>
    <cellStyle name="CTemperature 2 3 2" xfId="26674" xr:uid="{00000000-0005-0000-0000-000083210000}"/>
    <cellStyle name="CTemperature 2 3 2 2" xfId="26675" xr:uid="{00000000-0005-0000-0000-000084210000}"/>
    <cellStyle name="CTemperature 2 3 2 2 2" xfId="26676" xr:uid="{00000000-0005-0000-0000-000085210000}"/>
    <cellStyle name="CTemperature 2 3 2 3" xfId="26677" xr:uid="{00000000-0005-0000-0000-000086210000}"/>
    <cellStyle name="CTemperature 2 3 2 3 2" xfId="26678" xr:uid="{00000000-0005-0000-0000-000087210000}"/>
    <cellStyle name="CTemperature 2 3 2 4" xfId="26679" xr:uid="{00000000-0005-0000-0000-000088210000}"/>
    <cellStyle name="CTemperature 2 3 3" xfId="26680" xr:uid="{00000000-0005-0000-0000-000089210000}"/>
    <cellStyle name="CTemperature 2 3 3 2" xfId="26681" xr:uid="{00000000-0005-0000-0000-00008A210000}"/>
    <cellStyle name="CTemperature 2 4" xfId="26682" xr:uid="{00000000-0005-0000-0000-00008B210000}"/>
    <cellStyle name="CTemperature 2 4 2" xfId="26683" xr:uid="{00000000-0005-0000-0000-00008C210000}"/>
    <cellStyle name="CTemperature 2 4 2 2" xfId="26684" xr:uid="{00000000-0005-0000-0000-00008D210000}"/>
    <cellStyle name="CTemperature 2 4 3" xfId="26685" xr:uid="{00000000-0005-0000-0000-00008E210000}"/>
    <cellStyle name="CTemperature 2 4 3 2" xfId="26686" xr:uid="{00000000-0005-0000-0000-00008F210000}"/>
    <cellStyle name="CTemperature 2 4 4" xfId="26687" xr:uid="{00000000-0005-0000-0000-000090210000}"/>
    <cellStyle name="CTemperature 2 5" xfId="26688" xr:uid="{00000000-0005-0000-0000-000091210000}"/>
    <cellStyle name="CTemperature 2 5 2" xfId="26689" xr:uid="{00000000-0005-0000-0000-000092210000}"/>
    <cellStyle name="CTemperature 2 5 2 2" xfId="26690" xr:uid="{00000000-0005-0000-0000-000093210000}"/>
    <cellStyle name="CTemperature 2 5 2 2 2" xfId="26691" xr:uid="{00000000-0005-0000-0000-000094210000}"/>
    <cellStyle name="CTemperature 2 5 2 3" xfId="26692" xr:uid="{00000000-0005-0000-0000-000095210000}"/>
    <cellStyle name="CTemperature 2 5 3" xfId="26693" xr:uid="{00000000-0005-0000-0000-000096210000}"/>
    <cellStyle name="CTemperature 2 5 3 2" xfId="26694" xr:uid="{00000000-0005-0000-0000-000097210000}"/>
    <cellStyle name="CTemperature 2 5 4" xfId="26695" xr:uid="{00000000-0005-0000-0000-000098210000}"/>
    <cellStyle name="CTemperature 3" xfId="26696" xr:uid="{00000000-0005-0000-0000-000099210000}"/>
    <cellStyle name="CTemperature 3 2" xfId="26697" xr:uid="{00000000-0005-0000-0000-00009A210000}"/>
    <cellStyle name="CTemperature 3 2 2" xfId="26698" xr:uid="{00000000-0005-0000-0000-00009B210000}"/>
    <cellStyle name="CTemperature 3 2 2 2" xfId="26699" xr:uid="{00000000-0005-0000-0000-00009C210000}"/>
    <cellStyle name="CTemperature 3 2 2 2 2" xfId="26700" xr:uid="{00000000-0005-0000-0000-00009D210000}"/>
    <cellStyle name="CTemperature 3 2 2 3" xfId="26701" xr:uid="{00000000-0005-0000-0000-00009E210000}"/>
    <cellStyle name="CTemperature 3 2 3" xfId="26702" xr:uid="{00000000-0005-0000-0000-00009F210000}"/>
    <cellStyle name="CTemperature 3 2 3 2" xfId="26703" xr:uid="{00000000-0005-0000-0000-0000A0210000}"/>
    <cellStyle name="CTemperature 3 3" xfId="26704" xr:uid="{00000000-0005-0000-0000-0000A1210000}"/>
    <cellStyle name="CTemperature 3 3 2" xfId="26705" xr:uid="{00000000-0005-0000-0000-0000A2210000}"/>
    <cellStyle name="CTemperature 3 3 2 2" xfId="26706" xr:uid="{00000000-0005-0000-0000-0000A3210000}"/>
    <cellStyle name="CTemperature 3 3 2 2 2" xfId="26707" xr:uid="{00000000-0005-0000-0000-0000A4210000}"/>
    <cellStyle name="CTemperature 3 3 2 3" xfId="26708" xr:uid="{00000000-0005-0000-0000-0000A5210000}"/>
    <cellStyle name="CTemperature 3 3 2 3 2" xfId="26709" xr:uid="{00000000-0005-0000-0000-0000A6210000}"/>
    <cellStyle name="CTemperature 3 3 2 4" xfId="26710" xr:uid="{00000000-0005-0000-0000-0000A7210000}"/>
    <cellStyle name="CTemperature 3 3 3" xfId="26711" xr:uid="{00000000-0005-0000-0000-0000A8210000}"/>
    <cellStyle name="CTemperature 3 3 3 2" xfId="26712" xr:uid="{00000000-0005-0000-0000-0000A9210000}"/>
    <cellStyle name="CTemperature 3 4" xfId="26713" xr:uid="{00000000-0005-0000-0000-0000AA210000}"/>
    <cellStyle name="CTemperature 3 4 2" xfId="26714" xr:uid="{00000000-0005-0000-0000-0000AB210000}"/>
    <cellStyle name="CTemperature 3 4 2 2" xfId="26715" xr:uid="{00000000-0005-0000-0000-0000AC210000}"/>
    <cellStyle name="CTemperature 3 4 3" xfId="26716" xr:uid="{00000000-0005-0000-0000-0000AD210000}"/>
    <cellStyle name="CTemperature 3 4 3 2" xfId="26717" xr:uid="{00000000-0005-0000-0000-0000AE210000}"/>
    <cellStyle name="CTemperature 3 4 4" xfId="26718" xr:uid="{00000000-0005-0000-0000-0000AF210000}"/>
    <cellStyle name="CTemperature 3 5" xfId="26719" xr:uid="{00000000-0005-0000-0000-0000B0210000}"/>
    <cellStyle name="CTemperature 3 5 2" xfId="26720" xr:uid="{00000000-0005-0000-0000-0000B1210000}"/>
    <cellStyle name="CTemperature 3 5 2 2" xfId="26721" xr:uid="{00000000-0005-0000-0000-0000B2210000}"/>
    <cellStyle name="CTemperature 3 5 2 2 2" xfId="26722" xr:uid="{00000000-0005-0000-0000-0000B3210000}"/>
    <cellStyle name="CTemperature 3 5 2 3" xfId="26723" xr:uid="{00000000-0005-0000-0000-0000B4210000}"/>
    <cellStyle name="CTemperature 3 5 3" xfId="26724" xr:uid="{00000000-0005-0000-0000-0000B5210000}"/>
    <cellStyle name="CTemperature 3 5 3 2" xfId="26725" xr:uid="{00000000-0005-0000-0000-0000B6210000}"/>
    <cellStyle name="CTemperature 3 5 4" xfId="26726" xr:uid="{00000000-0005-0000-0000-0000B7210000}"/>
    <cellStyle name="CTemperature 4" xfId="26727" xr:uid="{00000000-0005-0000-0000-0000B8210000}"/>
    <cellStyle name="CTemperature 4 2" xfId="26728" xr:uid="{00000000-0005-0000-0000-0000B9210000}"/>
    <cellStyle name="CTemperature 4 2 2" xfId="26729" xr:uid="{00000000-0005-0000-0000-0000BA210000}"/>
    <cellStyle name="CTemperature 4 2 2 2" xfId="26730" xr:uid="{00000000-0005-0000-0000-0000BB210000}"/>
    <cellStyle name="CTemperature 4 2 3" xfId="26731" xr:uid="{00000000-0005-0000-0000-0000BC210000}"/>
    <cellStyle name="CTemperature 4 3" xfId="26732" xr:uid="{00000000-0005-0000-0000-0000BD210000}"/>
    <cellStyle name="CTemperature 4 3 2" xfId="26733" xr:uid="{00000000-0005-0000-0000-0000BE210000}"/>
    <cellStyle name="CTemperature 5" xfId="26734" xr:uid="{00000000-0005-0000-0000-0000BF210000}"/>
    <cellStyle name="CText" xfId="26735" xr:uid="{00000000-0005-0000-0000-0000C0210000}"/>
    <cellStyle name="CText 2" xfId="26736" xr:uid="{00000000-0005-0000-0000-0000C1210000}"/>
    <cellStyle name="CText 2 2" xfId="26737" xr:uid="{00000000-0005-0000-0000-0000C2210000}"/>
    <cellStyle name="CText 2 2 2" xfId="26738" xr:uid="{00000000-0005-0000-0000-0000C3210000}"/>
    <cellStyle name="CText 2 2 2 2" xfId="26739" xr:uid="{00000000-0005-0000-0000-0000C4210000}"/>
    <cellStyle name="CText 2 2 2 2 2" xfId="26740" xr:uid="{00000000-0005-0000-0000-0000C5210000}"/>
    <cellStyle name="CText 2 2 2 3" xfId="26741" xr:uid="{00000000-0005-0000-0000-0000C6210000}"/>
    <cellStyle name="CText 2 2 3" xfId="26742" xr:uid="{00000000-0005-0000-0000-0000C7210000}"/>
    <cellStyle name="CText 2 2 3 2" xfId="26743" xr:uid="{00000000-0005-0000-0000-0000C8210000}"/>
    <cellStyle name="CText 2 3" xfId="26744" xr:uid="{00000000-0005-0000-0000-0000C9210000}"/>
    <cellStyle name="CText 2 3 2" xfId="26745" xr:uid="{00000000-0005-0000-0000-0000CA210000}"/>
    <cellStyle name="CText 2 3 2 2" xfId="26746" xr:uid="{00000000-0005-0000-0000-0000CB210000}"/>
    <cellStyle name="CText 2 3 2 2 2" xfId="26747" xr:uid="{00000000-0005-0000-0000-0000CC210000}"/>
    <cellStyle name="CText 2 3 2 3" xfId="26748" xr:uid="{00000000-0005-0000-0000-0000CD210000}"/>
    <cellStyle name="CText 2 3 2 3 2" xfId="26749" xr:uid="{00000000-0005-0000-0000-0000CE210000}"/>
    <cellStyle name="CText 2 3 2 4" xfId="26750" xr:uid="{00000000-0005-0000-0000-0000CF210000}"/>
    <cellStyle name="CText 2 3 3" xfId="26751" xr:uid="{00000000-0005-0000-0000-0000D0210000}"/>
    <cellStyle name="CText 2 3 3 2" xfId="26752" xr:uid="{00000000-0005-0000-0000-0000D1210000}"/>
    <cellStyle name="CText 2 4" xfId="26753" xr:uid="{00000000-0005-0000-0000-0000D2210000}"/>
    <cellStyle name="CText 2 4 2" xfId="26754" xr:uid="{00000000-0005-0000-0000-0000D3210000}"/>
    <cellStyle name="CText 2 4 2 2" xfId="26755" xr:uid="{00000000-0005-0000-0000-0000D4210000}"/>
    <cellStyle name="CText 2 4 3" xfId="26756" xr:uid="{00000000-0005-0000-0000-0000D5210000}"/>
    <cellStyle name="CText 2 4 3 2" xfId="26757" xr:uid="{00000000-0005-0000-0000-0000D6210000}"/>
    <cellStyle name="CText 2 4 4" xfId="26758" xr:uid="{00000000-0005-0000-0000-0000D7210000}"/>
    <cellStyle name="CText 2 5" xfId="26759" xr:uid="{00000000-0005-0000-0000-0000D8210000}"/>
    <cellStyle name="CText 2 5 2" xfId="26760" xr:uid="{00000000-0005-0000-0000-0000D9210000}"/>
    <cellStyle name="CText 2 5 2 2" xfId="26761" xr:uid="{00000000-0005-0000-0000-0000DA210000}"/>
    <cellStyle name="CText 2 5 2 2 2" xfId="26762" xr:uid="{00000000-0005-0000-0000-0000DB210000}"/>
    <cellStyle name="CText 2 5 2 3" xfId="26763" xr:uid="{00000000-0005-0000-0000-0000DC210000}"/>
    <cellStyle name="CText 2 5 3" xfId="26764" xr:uid="{00000000-0005-0000-0000-0000DD210000}"/>
    <cellStyle name="CText 2 5 3 2" xfId="26765" xr:uid="{00000000-0005-0000-0000-0000DE210000}"/>
    <cellStyle name="CText 2 5 4" xfId="26766" xr:uid="{00000000-0005-0000-0000-0000DF210000}"/>
    <cellStyle name="CText 3" xfId="26767" xr:uid="{00000000-0005-0000-0000-0000E0210000}"/>
    <cellStyle name="CText 3 2" xfId="26768" xr:uid="{00000000-0005-0000-0000-0000E1210000}"/>
    <cellStyle name="CText 3 2 2" xfId="26769" xr:uid="{00000000-0005-0000-0000-0000E2210000}"/>
    <cellStyle name="CText 3 2 2 2" xfId="26770" xr:uid="{00000000-0005-0000-0000-0000E3210000}"/>
    <cellStyle name="CText 3 2 2 2 2" xfId="26771" xr:uid="{00000000-0005-0000-0000-0000E4210000}"/>
    <cellStyle name="CText 3 2 2 3" xfId="26772" xr:uid="{00000000-0005-0000-0000-0000E5210000}"/>
    <cellStyle name="CText 3 2 3" xfId="26773" xr:uid="{00000000-0005-0000-0000-0000E6210000}"/>
    <cellStyle name="CText 3 2 3 2" xfId="26774" xr:uid="{00000000-0005-0000-0000-0000E7210000}"/>
    <cellStyle name="CText 3 3" xfId="26775" xr:uid="{00000000-0005-0000-0000-0000E8210000}"/>
    <cellStyle name="CText 3 3 2" xfId="26776" xr:uid="{00000000-0005-0000-0000-0000E9210000}"/>
    <cellStyle name="CText 3 3 2 2" xfId="26777" xr:uid="{00000000-0005-0000-0000-0000EA210000}"/>
    <cellStyle name="CText 3 3 2 2 2" xfId="26778" xr:uid="{00000000-0005-0000-0000-0000EB210000}"/>
    <cellStyle name="CText 3 3 2 3" xfId="26779" xr:uid="{00000000-0005-0000-0000-0000EC210000}"/>
    <cellStyle name="CText 3 3 2 3 2" xfId="26780" xr:uid="{00000000-0005-0000-0000-0000ED210000}"/>
    <cellStyle name="CText 3 3 2 4" xfId="26781" xr:uid="{00000000-0005-0000-0000-0000EE210000}"/>
    <cellStyle name="CText 3 3 3" xfId="26782" xr:uid="{00000000-0005-0000-0000-0000EF210000}"/>
    <cellStyle name="CText 3 3 3 2" xfId="26783" xr:uid="{00000000-0005-0000-0000-0000F0210000}"/>
    <cellStyle name="CText 3 4" xfId="26784" xr:uid="{00000000-0005-0000-0000-0000F1210000}"/>
    <cellStyle name="CText 3 4 2" xfId="26785" xr:uid="{00000000-0005-0000-0000-0000F2210000}"/>
    <cellStyle name="CText 3 4 2 2" xfId="26786" xr:uid="{00000000-0005-0000-0000-0000F3210000}"/>
    <cellStyle name="CText 3 4 3" xfId="26787" xr:uid="{00000000-0005-0000-0000-0000F4210000}"/>
    <cellStyle name="CText 3 4 3 2" xfId="26788" xr:uid="{00000000-0005-0000-0000-0000F5210000}"/>
    <cellStyle name="CText 3 4 4" xfId="26789" xr:uid="{00000000-0005-0000-0000-0000F6210000}"/>
    <cellStyle name="CText 3 5" xfId="26790" xr:uid="{00000000-0005-0000-0000-0000F7210000}"/>
    <cellStyle name="CText 3 5 2" xfId="26791" xr:uid="{00000000-0005-0000-0000-0000F8210000}"/>
    <cellStyle name="CText 3 5 2 2" xfId="26792" xr:uid="{00000000-0005-0000-0000-0000F9210000}"/>
    <cellStyle name="CText 3 5 2 2 2" xfId="26793" xr:uid="{00000000-0005-0000-0000-0000FA210000}"/>
    <cellStyle name="CText 3 5 2 3" xfId="26794" xr:uid="{00000000-0005-0000-0000-0000FB210000}"/>
    <cellStyle name="CText 3 5 3" xfId="26795" xr:uid="{00000000-0005-0000-0000-0000FC210000}"/>
    <cellStyle name="CText 3 5 3 2" xfId="26796" xr:uid="{00000000-0005-0000-0000-0000FD210000}"/>
    <cellStyle name="CText 3 5 4" xfId="26797" xr:uid="{00000000-0005-0000-0000-0000FE210000}"/>
    <cellStyle name="CText 4" xfId="26798" xr:uid="{00000000-0005-0000-0000-0000FF210000}"/>
    <cellStyle name="CText 4 2" xfId="26799" xr:uid="{00000000-0005-0000-0000-000000220000}"/>
    <cellStyle name="CText 4 2 2" xfId="26800" xr:uid="{00000000-0005-0000-0000-000001220000}"/>
    <cellStyle name="CText 4 2 2 2" xfId="26801" xr:uid="{00000000-0005-0000-0000-000002220000}"/>
    <cellStyle name="CText 4 2 3" xfId="26802" xr:uid="{00000000-0005-0000-0000-000003220000}"/>
    <cellStyle name="CText 4 3" xfId="26803" xr:uid="{00000000-0005-0000-0000-000004220000}"/>
    <cellStyle name="CText 4 3 2" xfId="26804" xr:uid="{00000000-0005-0000-0000-000005220000}"/>
    <cellStyle name="CText 5" xfId="26805" xr:uid="{00000000-0005-0000-0000-000006220000}"/>
    <cellStyle name="CTextCentrato" xfId="26806" xr:uid="{00000000-0005-0000-0000-000007220000}"/>
    <cellStyle name="CTextCentrato 2" xfId="26807" xr:uid="{00000000-0005-0000-0000-000008220000}"/>
    <cellStyle name="CTextCentrato 2 2" xfId="26808" xr:uid="{00000000-0005-0000-0000-000009220000}"/>
    <cellStyle name="CTextCentrato 2 2 2" xfId="26809" xr:uid="{00000000-0005-0000-0000-00000A220000}"/>
    <cellStyle name="CTextCentrato 2 2 2 2" xfId="26810" xr:uid="{00000000-0005-0000-0000-00000B220000}"/>
    <cellStyle name="CTextCentrato 2 2 2 2 2" xfId="26811" xr:uid="{00000000-0005-0000-0000-00000C220000}"/>
    <cellStyle name="CTextCentrato 2 2 2 3" xfId="26812" xr:uid="{00000000-0005-0000-0000-00000D220000}"/>
    <cellStyle name="CTextCentrato 2 2 3" xfId="26813" xr:uid="{00000000-0005-0000-0000-00000E220000}"/>
    <cellStyle name="CTextCentrato 2 2 3 2" xfId="26814" xr:uid="{00000000-0005-0000-0000-00000F220000}"/>
    <cellStyle name="CTextCentrato 2 3" xfId="26815" xr:uid="{00000000-0005-0000-0000-000010220000}"/>
    <cellStyle name="CTextCentrato 2 3 2" xfId="26816" xr:uid="{00000000-0005-0000-0000-000011220000}"/>
    <cellStyle name="CTextCentrato 2 3 2 2" xfId="26817" xr:uid="{00000000-0005-0000-0000-000012220000}"/>
    <cellStyle name="CTextCentrato 2 3 2 2 2" xfId="26818" xr:uid="{00000000-0005-0000-0000-000013220000}"/>
    <cellStyle name="CTextCentrato 2 3 2 3" xfId="26819" xr:uid="{00000000-0005-0000-0000-000014220000}"/>
    <cellStyle name="CTextCentrato 2 3 2 3 2" xfId="26820" xr:uid="{00000000-0005-0000-0000-000015220000}"/>
    <cellStyle name="CTextCentrato 2 3 2 4" xfId="26821" xr:uid="{00000000-0005-0000-0000-000016220000}"/>
    <cellStyle name="CTextCentrato 2 3 3" xfId="26822" xr:uid="{00000000-0005-0000-0000-000017220000}"/>
    <cellStyle name="CTextCentrato 2 3 3 2" xfId="26823" xr:uid="{00000000-0005-0000-0000-000018220000}"/>
    <cellStyle name="CTextCentrato 2 4" xfId="26824" xr:uid="{00000000-0005-0000-0000-000019220000}"/>
    <cellStyle name="CTextCentrato 2 4 2" xfId="26825" xr:uid="{00000000-0005-0000-0000-00001A220000}"/>
    <cellStyle name="CTextCentrato 2 4 2 2" xfId="26826" xr:uid="{00000000-0005-0000-0000-00001B220000}"/>
    <cellStyle name="CTextCentrato 2 4 3" xfId="26827" xr:uid="{00000000-0005-0000-0000-00001C220000}"/>
    <cellStyle name="CTextCentrato 2 4 3 2" xfId="26828" xr:uid="{00000000-0005-0000-0000-00001D220000}"/>
    <cellStyle name="CTextCentrato 2 4 4" xfId="26829" xr:uid="{00000000-0005-0000-0000-00001E220000}"/>
    <cellStyle name="CTextCentrato 2 5" xfId="26830" xr:uid="{00000000-0005-0000-0000-00001F220000}"/>
    <cellStyle name="CTextCentrato 2 5 2" xfId="26831" xr:uid="{00000000-0005-0000-0000-000020220000}"/>
    <cellStyle name="CTextCentrato 2 5 2 2" xfId="26832" xr:uid="{00000000-0005-0000-0000-000021220000}"/>
    <cellStyle name="CTextCentrato 2 5 2 2 2" xfId="26833" xr:uid="{00000000-0005-0000-0000-000022220000}"/>
    <cellStyle name="CTextCentrato 2 5 2 3" xfId="26834" xr:uid="{00000000-0005-0000-0000-000023220000}"/>
    <cellStyle name="CTextCentrato 2 5 3" xfId="26835" xr:uid="{00000000-0005-0000-0000-000024220000}"/>
    <cellStyle name="CTextCentrato 2 5 3 2" xfId="26836" xr:uid="{00000000-0005-0000-0000-000025220000}"/>
    <cellStyle name="CTextCentrato 2 5 4" xfId="26837" xr:uid="{00000000-0005-0000-0000-000026220000}"/>
    <cellStyle name="CTextCentrato 3" xfId="26838" xr:uid="{00000000-0005-0000-0000-000027220000}"/>
    <cellStyle name="CTextCentrato 3 2" xfId="26839" xr:uid="{00000000-0005-0000-0000-000028220000}"/>
    <cellStyle name="CTextCentrato 3 2 2" xfId="26840" xr:uid="{00000000-0005-0000-0000-000029220000}"/>
    <cellStyle name="CTextCentrato 3 2 2 2" xfId="26841" xr:uid="{00000000-0005-0000-0000-00002A220000}"/>
    <cellStyle name="CTextCentrato 3 2 2 2 2" xfId="26842" xr:uid="{00000000-0005-0000-0000-00002B220000}"/>
    <cellStyle name="CTextCentrato 3 2 2 3" xfId="26843" xr:uid="{00000000-0005-0000-0000-00002C220000}"/>
    <cellStyle name="CTextCentrato 3 2 3" xfId="26844" xr:uid="{00000000-0005-0000-0000-00002D220000}"/>
    <cellStyle name="CTextCentrato 3 2 3 2" xfId="26845" xr:uid="{00000000-0005-0000-0000-00002E220000}"/>
    <cellStyle name="CTextCentrato 3 3" xfId="26846" xr:uid="{00000000-0005-0000-0000-00002F220000}"/>
    <cellStyle name="CTextCentrato 3 3 2" xfId="26847" xr:uid="{00000000-0005-0000-0000-000030220000}"/>
    <cellStyle name="CTextCentrato 3 3 2 2" xfId="26848" xr:uid="{00000000-0005-0000-0000-000031220000}"/>
    <cellStyle name="CTextCentrato 3 3 2 2 2" xfId="26849" xr:uid="{00000000-0005-0000-0000-000032220000}"/>
    <cellStyle name="CTextCentrato 3 3 2 3" xfId="26850" xr:uid="{00000000-0005-0000-0000-000033220000}"/>
    <cellStyle name="CTextCentrato 3 3 2 3 2" xfId="26851" xr:uid="{00000000-0005-0000-0000-000034220000}"/>
    <cellStyle name="CTextCentrato 3 3 2 4" xfId="26852" xr:uid="{00000000-0005-0000-0000-000035220000}"/>
    <cellStyle name="CTextCentrato 3 3 3" xfId="26853" xr:uid="{00000000-0005-0000-0000-000036220000}"/>
    <cellStyle name="CTextCentrato 3 3 3 2" xfId="26854" xr:uid="{00000000-0005-0000-0000-000037220000}"/>
    <cellStyle name="CTextCentrato 3 4" xfId="26855" xr:uid="{00000000-0005-0000-0000-000038220000}"/>
    <cellStyle name="CTextCentrato 3 4 2" xfId="26856" xr:uid="{00000000-0005-0000-0000-000039220000}"/>
    <cellStyle name="CTextCentrato 3 4 2 2" xfId="26857" xr:uid="{00000000-0005-0000-0000-00003A220000}"/>
    <cellStyle name="CTextCentrato 3 4 3" xfId="26858" xr:uid="{00000000-0005-0000-0000-00003B220000}"/>
    <cellStyle name="CTextCentrato 3 4 3 2" xfId="26859" xr:uid="{00000000-0005-0000-0000-00003C220000}"/>
    <cellStyle name="CTextCentrato 3 4 4" xfId="26860" xr:uid="{00000000-0005-0000-0000-00003D220000}"/>
    <cellStyle name="CTextCentrato 3 5" xfId="26861" xr:uid="{00000000-0005-0000-0000-00003E220000}"/>
    <cellStyle name="CTextCentrato 3 5 2" xfId="26862" xr:uid="{00000000-0005-0000-0000-00003F220000}"/>
    <cellStyle name="CTextCentrato 3 5 2 2" xfId="26863" xr:uid="{00000000-0005-0000-0000-000040220000}"/>
    <cellStyle name="CTextCentrato 3 5 2 2 2" xfId="26864" xr:uid="{00000000-0005-0000-0000-000041220000}"/>
    <cellStyle name="CTextCentrato 3 5 2 3" xfId="26865" xr:uid="{00000000-0005-0000-0000-000042220000}"/>
    <cellStyle name="CTextCentrato 3 5 3" xfId="26866" xr:uid="{00000000-0005-0000-0000-000043220000}"/>
    <cellStyle name="CTextCentrato 3 5 3 2" xfId="26867" xr:uid="{00000000-0005-0000-0000-000044220000}"/>
    <cellStyle name="CTextCentrato 3 5 4" xfId="26868" xr:uid="{00000000-0005-0000-0000-000045220000}"/>
    <cellStyle name="CTextCentrato 4" xfId="26869" xr:uid="{00000000-0005-0000-0000-000046220000}"/>
    <cellStyle name="CTextCentrato 4 2" xfId="26870" xr:uid="{00000000-0005-0000-0000-000047220000}"/>
    <cellStyle name="CTextCentrato 4 2 2" xfId="26871" xr:uid="{00000000-0005-0000-0000-000048220000}"/>
    <cellStyle name="CTextCentrato 4 2 2 2" xfId="26872" xr:uid="{00000000-0005-0000-0000-000049220000}"/>
    <cellStyle name="CTextCentrato 4 2 3" xfId="26873" xr:uid="{00000000-0005-0000-0000-00004A220000}"/>
    <cellStyle name="CTextCentrato 4 3" xfId="26874" xr:uid="{00000000-0005-0000-0000-00004B220000}"/>
    <cellStyle name="CTextCentrato 4 3 2" xfId="26875" xr:uid="{00000000-0005-0000-0000-00004C220000}"/>
    <cellStyle name="CTextCentrato 5" xfId="26876" xr:uid="{00000000-0005-0000-0000-00004D220000}"/>
    <cellStyle name="Currency [00]" xfId="5956" xr:uid="{00000000-0005-0000-0000-00004E220000}"/>
    <cellStyle name="Currency [k]" xfId="5957" xr:uid="{00000000-0005-0000-0000-00004F220000}"/>
    <cellStyle name="Currency [k] 2" xfId="5958" xr:uid="{00000000-0005-0000-0000-000050220000}"/>
    <cellStyle name="Currency [m]" xfId="5959" xr:uid="{00000000-0005-0000-0000-000051220000}"/>
    <cellStyle name="Currency [m] 2" xfId="5960" xr:uid="{00000000-0005-0000-0000-000052220000}"/>
    <cellStyle name="Currency 2" xfId="5961" xr:uid="{00000000-0005-0000-0000-000053220000}"/>
    <cellStyle name="Currency 2 2" xfId="5962" xr:uid="{00000000-0005-0000-0000-000054220000}"/>
    <cellStyle name="Currency 2 2 2" xfId="5963" xr:uid="{00000000-0005-0000-0000-000055220000}"/>
    <cellStyle name="Currency 2 2 3" xfId="26877" xr:uid="{00000000-0005-0000-0000-000056220000}"/>
    <cellStyle name="Currency 2 3" xfId="5964" xr:uid="{00000000-0005-0000-0000-000057220000}"/>
    <cellStyle name="Currency 2 4" xfId="5965" xr:uid="{00000000-0005-0000-0000-000058220000}"/>
    <cellStyle name="Currency 2 5" xfId="26878" xr:uid="{00000000-0005-0000-0000-000059220000}"/>
    <cellStyle name="Currency 3" xfId="5966" xr:uid="{00000000-0005-0000-0000-00005A220000}"/>
    <cellStyle name="Currency 3 2" xfId="5967" xr:uid="{00000000-0005-0000-0000-00005B220000}"/>
    <cellStyle name="Currency 3 2 2" xfId="5968" xr:uid="{00000000-0005-0000-0000-00005C220000}"/>
    <cellStyle name="Currency 3 2 3" xfId="26879" xr:uid="{00000000-0005-0000-0000-00005D220000}"/>
    <cellStyle name="Currency 3 3" xfId="5969" xr:uid="{00000000-0005-0000-0000-00005E220000}"/>
    <cellStyle name="Currency 3 4" xfId="5970" xr:uid="{00000000-0005-0000-0000-00005F220000}"/>
    <cellStyle name="Currency 3 5" xfId="5971" xr:uid="{00000000-0005-0000-0000-000060220000}"/>
    <cellStyle name="Currency 4" xfId="5972" xr:uid="{00000000-0005-0000-0000-000061220000}"/>
    <cellStyle name="Currency 4 2" xfId="26880" xr:uid="{00000000-0005-0000-0000-000062220000}"/>
    <cellStyle name="Currency 4 2 2" xfId="26881" xr:uid="{00000000-0005-0000-0000-000063220000}"/>
    <cellStyle name="Currency 5" xfId="5973" xr:uid="{00000000-0005-0000-0000-000064220000}"/>
    <cellStyle name="Currency0" xfId="5974" xr:uid="{00000000-0005-0000-0000-000065220000}"/>
    <cellStyle name="Currency0 10" xfId="5975" xr:uid="{00000000-0005-0000-0000-000066220000}"/>
    <cellStyle name="Currency0 10 2" xfId="5976" xr:uid="{00000000-0005-0000-0000-000067220000}"/>
    <cellStyle name="Currency0 10 2 2" xfId="5977" xr:uid="{00000000-0005-0000-0000-000068220000}"/>
    <cellStyle name="Currency0 10 3" xfId="5978" xr:uid="{00000000-0005-0000-0000-000069220000}"/>
    <cellStyle name="Currency0 10 3 2" xfId="5979" xr:uid="{00000000-0005-0000-0000-00006A220000}"/>
    <cellStyle name="Currency0 10 4" xfId="5980" xr:uid="{00000000-0005-0000-0000-00006B220000}"/>
    <cellStyle name="Currency0 10 4 2" xfId="5981" xr:uid="{00000000-0005-0000-0000-00006C220000}"/>
    <cellStyle name="Currency0 10 5" xfId="5982" xr:uid="{00000000-0005-0000-0000-00006D220000}"/>
    <cellStyle name="Currency0 10 5 2" xfId="5983" xr:uid="{00000000-0005-0000-0000-00006E220000}"/>
    <cellStyle name="Currency0 10 6" xfId="5984" xr:uid="{00000000-0005-0000-0000-00006F220000}"/>
    <cellStyle name="Currency0 10 6 2" xfId="5985" xr:uid="{00000000-0005-0000-0000-000070220000}"/>
    <cellStyle name="Currency0 11" xfId="5986" xr:uid="{00000000-0005-0000-0000-000071220000}"/>
    <cellStyle name="Currency0 11 2" xfId="5987" xr:uid="{00000000-0005-0000-0000-000072220000}"/>
    <cellStyle name="Currency0 12" xfId="5988" xr:uid="{00000000-0005-0000-0000-000073220000}"/>
    <cellStyle name="Currency0 12 2" xfId="5989" xr:uid="{00000000-0005-0000-0000-000074220000}"/>
    <cellStyle name="Currency0 13" xfId="5990" xr:uid="{00000000-0005-0000-0000-000075220000}"/>
    <cellStyle name="Currency0 13 2" xfId="5991" xr:uid="{00000000-0005-0000-0000-000076220000}"/>
    <cellStyle name="Currency0 14" xfId="5992" xr:uid="{00000000-0005-0000-0000-000077220000}"/>
    <cellStyle name="Currency0 15" xfId="5993" xr:uid="{00000000-0005-0000-0000-000078220000}"/>
    <cellStyle name="Currency0 15 2" xfId="5994" xr:uid="{00000000-0005-0000-0000-000079220000}"/>
    <cellStyle name="Currency0 16" xfId="5995" xr:uid="{00000000-0005-0000-0000-00007A220000}"/>
    <cellStyle name="Currency0 16 2" xfId="5996" xr:uid="{00000000-0005-0000-0000-00007B220000}"/>
    <cellStyle name="Currency0 17" xfId="5997" xr:uid="{00000000-0005-0000-0000-00007C220000}"/>
    <cellStyle name="Currency0 18" xfId="5998" xr:uid="{00000000-0005-0000-0000-00007D220000}"/>
    <cellStyle name="Currency0 18 2" xfId="5999" xr:uid="{00000000-0005-0000-0000-00007E220000}"/>
    <cellStyle name="Currency0 18 3" xfId="6000" xr:uid="{00000000-0005-0000-0000-00007F220000}"/>
    <cellStyle name="Currency0 19" xfId="6001" xr:uid="{00000000-0005-0000-0000-000080220000}"/>
    <cellStyle name="Currency0 2" xfId="6002" xr:uid="{00000000-0005-0000-0000-000081220000}"/>
    <cellStyle name="Currency0 2 10" xfId="6003" xr:uid="{00000000-0005-0000-0000-000082220000}"/>
    <cellStyle name="Currency0 2 10 2" xfId="6004" xr:uid="{00000000-0005-0000-0000-000083220000}"/>
    <cellStyle name="Currency0 2 11" xfId="6005" xr:uid="{00000000-0005-0000-0000-000084220000}"/>
    <cellStyle name="Currency0 2 12" xfId="6006" xr:uid="{00000000-0005-0000-0000-000085220000}"/>
    <cellStyle name="Currency0 2 13" xfId="6007" xr:uid="{00000000-0005-0000-0000-000086220000}"/>
    <cellStyle name="Currency0 2 13 2" xfId="6008" xr:uid="{00000000-0005-0000-0000-000087220000}"/>
    <cellStyle name="Currency0 2 13 3" xfId="6009" xr:uid="{00000000-0005-0000-0000-000088220000}"/>
    <cellStyle name="Currency0 2 14" xfId="6010" xr:uid="{00000000-0005-0000-0000-000089220000}"/>
    <cellStyle name="Currency0 2 15" xfId="6011" xr:uid="{00000000-0005-0000-0000-00008A220000}"/>
    <cellStyle name="Currency0 2 2" xfId="6012" xr:uid="{00000000-0005-0000-0000-00008B220000}"/>
    <cellStyle name="Currency0 2 2 10" xfId="6013" xr:uid="{00000000-0005-0000-0000-00008C220000}"/>
    <cellStyle name="Currency0 2 2 2" xfId="6014" xr:uid="{00000000-0005-0000-0000-00008D220000}"/>
    <cellStyle name="Currency0 2 2 2 2" xfId="6015" xr:uid="{00000000-0005-0000-0000-00008E220000}"/>
    <cellStyle name="Currency0 2 2 2 2 2" xfId="6016" xr:uid="{00000000-0005-0000-0000-00008F220000}"/>
    <cellStyle name="Currency0 2 2 2 2 2 2" xfId="6017" xr:uid="{00000000-0005-0000-0000-000090220000}"/>
    <cellStyle name="Currency0 2 2 2 2 3" xfId="6018" xr:uid="{00000000-0005-0000-0000-000091220000}"/>
    <cellStyle name="Currency0 2 2 2 2 3 2" xfId="6019" xr:uid="{00000000-0005-0000-0000-000092220000}"/>
    <cellStyle name="Currency0 2 2 2 2 4" xfId="6020" xr:uid="{00000000-0005-0000-0000-000093220000}"/>
    <cellStyle name="Currency0 2 2 2 3" xfId="6021" xr:uid="{00000000-0005-0000-0000-000094220000}"/>
    <cellStyle name="Currency0 2 2 2 3 2" xfId="6022" xr:uid="{00000000-0005-0000-0000-000095220000}"/>
    <cellStyle name="Currency0 2 2 2 3 2 2" xfId="6023" xr:uid="{00000000-0005-0000-0000-000096220000}"/>
    <cellStyle name="Currency0 2 2 2 3 3" xfId="6024" xr:uid="{00000000-0005-0000-0000-000097220000}"/>
    <cellStyle name="Currency0 2 2 2 3 3 2" xfId="6025" xr:uid="{00000000-0005-0000-0000-000098220000}"/>
    <cellStyle name="Currency0 2 2 2 3 4" xfId="6026" xr:uid="{00000000-0005-0000-0000-000099220000}"/>
    <cellStyle name="Currency0 2 2 2 4" xfId="6027" xr:uid="{00000000-0005-0000-0000-00009A220000}"/>
    <cellStyle name="Currency0 2 2 2 4 2" xfId="6028" xr:uid="{00000000-0005-0000-0000-00009B220000}"/>
    <cellStyle name="Currency0 2 2 2 4 2 2" xfId="6029" xr:uid="{00000000-0005-0000-0000-00009C220000}"/>
    <cellStyle name="Currency0 2 2 2 4 3" xfId="6030" xr:uid="{00000000-0005-0000-0000-00009D220000}"/>
    <cellStyle name="Currency0 2 2 2 4 3 2" xfId="6031" xr:uid="{00000000-0005-0000-0000-00009E220000}"/>
    <cellStyle name="Currency0 2 2 2 4 4" xfId="6032" xr:uid="{00000000-0005-0000-0000-00009F220000}"/>
    <cellStyle name="Currency0 2 2 2 5" xfId="6033" xr:uid="{00000000-0005-0000-0000-0000A0220000}"/>
    <cellStyle name="Currency0 2 2 2 5 2" xfId="6034" xr:uid="{00000000-0005-0000-0000-0000A1220000}"/>
    <cellStyle name="Currency0 2 2 2 6" xfId="6035" xr:uid="{00000000-0005-0000-0000-0000A2220000}"/>
    <cellStyle name="Currency0 2 2 2 6 2" xfId="6036" xr:uid="{00000000-0005-0000-0000-0000A3220000}"/>
    <cellStyle name="Currency0 2 2 2 7" xfId="6037" xr:uid="{00000000-0005-0000-0000-0000A4220000}"/>
    <cellStyle name="Currency0 2 2 3" xfId="6038" xr:uid="{00000000-0005-0000-0000-0000A5220000}"/>
    <cellStyle name="Currency0 2 2 3 2" xfId="6039" xr:uid="{00000000-0005-0000-0000-0000A6220000}"/>
    <cellStyle name="Currency0 2 2 3 2 2" xfId="6040" xr:uid="{00000000-0005-0000-0000-0000A7220000}"/>
    <cellStyle name="Currency0 2 2 3 3" xfId="6041" xr:uid="{00000000-0005-0000-0000-0000A8220000}"/>
    <cellStyle name="Currency0 2 2 3 3 2" xfId="6042" xr:uid="{00000000-0005-0000-0000-0000A9220000}"/>
    <cellStyle name="Currency0 2 2 3 4" xfId="6043" xr:uid="{00000000-0005-0000-0000-0000AA220000}"/>
    <cellStyle name="Currency0 2 2 4" xfId="6044" xr:uid="{00000000-0005-0000-0000-0000AB220000}"/>
    <cellStyle name="Currency0 2 2 4 2" xfId="6045" xr:uid="{00000000-0005-0000-0000-0000AC220000}"/>
    <cellStyle name="Currency0 2 2 4 2 2" xfId="6046" xr:uid="{00000000-0005-0000-0000-0000AD220000}"/>
    <cellStyle name="Currency0 2 2 4 3" xfId="6047" xr:uid="{00000000-0005-0000-0000-0000AE220000}"/>
    <cellStyle name="Currency0 2 2 4 3 2" xfId="6048" xr:uid="{00000000-0005-0000-0000-0000AF220000}"/>
    <cellStyle name="Currency0 2 2 4 4" xfId="6049" xr:uid="{00000000-0005-0000-0000-0000B0220000}"/>
    <cellStyle name="Currency0 2 2 5" xfId="6050" xr:uid="{00000000-0005-0000-0000-0000B1220000}"/>
    <cellStyle name="Currency0 2 2 5 2" xfId="6051" xr:uid="{00000000-0005-0000-0000-0000B2220000}"/>
    <cellStyle name="Currency0 2 2 5 2 2" xfId="6052" xr:uid="{00000000-0005-0000-0000-0000B3220000}"/>
    <cellStyle name="Currency0 2 2 5 3" xfId="6053" xr:uid="{00000000-0005-0000-0000-0000B4220000}"/>
    <cellStyle name="Currency0 2 2 5 3 2" xfId="6054" xr:uid="{00000000-0005-0000-0000-0000B5220000}"/>
    <cellStyle name="Currency0 2 2 5 4" xfId="6055" xr:uid="{00000000-0005-0000-0000-0000B6220000}"/>
    <cellStyle name="Currency0 2 2 6" xfId="6056" xr:uid="{00000000-0005-0000-0000-0000B7220000}"/>
    <cellStyle name="Currency0 2 2 6 2" xfId="6057" xr:uid="{00000000-0005-0000-0000-0000B8220000}"/>
    <cellStyle name="Currency0 2 2 7" xfId="6058" xr:uid="{00000000-0005-0000-0000-0000B9220000}"/>
    <cellStyle name="Currency0 2 2 7 2" xfId="6059" xr:uid="{00000000-0005-0000-0000-0000BA220000}"/>
    <cellStyle name="Currency0 2 2 8" xfId="6060" xr:uid="{00000000-0005-0000-0000-0000BB220000}"/>
    <cellStyle name="Currency0 2 2 8 2" xfId="6061" xr:uid="{00000000-0005-0000-0000-0000BC220000}"/>
    <cellStyle name="Currency0 2 2 9" xfId="6062" xr:uid="{00000000-0005-0000-0000-0000BD220000}"/>
    <cellStyle name="Currency0 2 3" xfId="6063" xr:uid="{00000000-0005-0000-0000-0000BE220000}"/>
    <cellStyle name="Currency0 2 3 2" xfId="6064" xr:uid="{00000000-0005-0000-0000-0000BF220000}"/>
    <cellStyle name="Currency0 2 3 2 2" xfId="6065" xr:uid="{00000000-0005-0000-0000-0000C0220000}"/>
    <cellStyle name="Currency0 2 3 2 2 2" xfId="6066" xr:uid="{00000000-0005-0000-0000-0000C1220000}"/>
    <cellStyle name="Currency0 2 3 2 3" xfId="6067" xr:uid="{00000000-0005-0000-0000-0000C2220000}"/>
    <cellStyle name="Currency0 2 3 2 3 2" xfId="6068" xr:uid="{00000000-0005-0000-0000-0000C3220000}"/>
    <cellStyle name="Currency0 2 3 2 4" xfId="6069" xr:uid="{00000000-0005-0000-0000-0000C4220000}"/>
    <cellStyle name="Currency0 2 3 3" xfId="6070" xr:uid="{00000000-0005-0000-0000-0000C5220000}"/>
    <cellStyle name="Currency0 2 3 3 2" xfId="6071" xr:uid="{00000000-0005-0000-0000-0000C6220000}"/>
    <cellStyle name="Currency0 2 3 3 2 2" xfId="6072" xr:uid="{00000000-0005-0000-0000-0000C7220000}"/>
    <cellStyle name="Currency0 2 3 3 3" xfId="6073" xr:uid="{00000000-0005-0000-0000-0000C8220000}"/>
    <cellStyle name="Currency0 2 3 3 3 2" xfId="6074" xr:uid="{00000000-0005-0000-0000-0000C9220000}"/>
    <cellStyle name="Currency0 2 3 3 4" xfId="6075" xr:uid="{00000000-0005-0000-0000-0000CA220000}"/>
    <cellStyle name="Currency0 2 3 4" xfId="6076" xr:uid="{00000000-0005-0000-0000-0000CB220000}"/>
    <cellStyle name="Currency0 2 3 4 2" xfId="6077" xr:uid="{00000000-0005-0000-0000-0000CC220000}"/>
    <cellStyle name="Currency0 2 3 4 2 2" xfId="6078" xr:uid="{00000000-0005-0000-0000-0000CD220000}"/>
    <cellStyle name="Currency0 2 3 4 3" xfId="6079" xr:uid="{00000000-0005-0000-0000-0000CE220000}"/>
    <cellStyle name="Currency0 2 3 4 3 2" xfId="6080" xr:uid="{00000000-0005-0000-0000-0000CF220000}"/>
    <cellStyle name="Currency0 2 3 4 4" xfId="6081" xr:uid="{00000000-0005-0000-0000-0000D0220000}"/>
    <cellStyle name="Currency0 2 3 5" xfId="6082" xr:uid="{00000000-0005-0000-0000-0000D1220000}"/>
    <cellStyle name="Currency0 2 3 5 2" xfId="6083" xr:uid="{00000000-0005-0000-0000-0000D2220000}"/>
    <cellStyle name="Currency0 2 3 6" xfId="6084" xr:uid="{00000000-0005-0000-0000-0000D3220000}"/>
    <cellStyle name="Currency0 2 3 6 2" xfId="6085" xr:uid="{00000000-0005-0000-0000-0000D4220000}"/>
    <cellStyle name="Currency0 2 3 7" xfId="6086" xr:uid="{00000000-0005-0000-0000-0000D5220000}"/>
    <cellStyle name="Currency0 2 3 7 2" xfId="6087" xr:uid="{00000000-0005-0000-0000-0000D6220000}"/>
    <cellStyle name="Currency0 2 3 8" xfId="6088" xr:uid="{00000000-0005-0000-0000-0000D7220000}"/>
    <cellStyle name="Currency0 2 3 9" xfId="6089" xr:uid="{00000000-0005-0000-0000-0000D8220000}"/>
    <cellStyle name="Currency0 2 4" xfId="6090" xr:uid="{00000000-0005-0000-0000-0000D9220000}"/>
    <cellStyle name="Currency0 2 4 2" xfId="6091" xr:uid="{00000000-0005-0000-0000-0000DA220000}"/>
    <cellStyle name="Currency0 2 4 2 2" xfId="6092" xr:uid="{00000000-0005-0000-0000-0000DB220000}"/>
    <cellStyle name="Currency0 2 4 2 2 2" xfId="6093" xr:uid="{00000000-0005-0000-0000-0000DC220000}"/>
    <cellStyle name="Currency0 2 4 2 3" xfId="6094" xr:uid="{00000000-0005-0000-0000-0000DD220000}"/>
    <cellStyle name="Currency0 2 4 2 3 2" xfId="6095" xr:uid="{00000000-0005-0000-0000-0000DE220000}"/>
    <cellStyle name="Currency0 2 4 2 4" xfId="6096" xr:uid="{00000000-0005-0000-0000-0000DF220000}"/>
    <cellStyle name="Currency0 2 4 3" xfId="6097" xr:uid="{00000000-0005-0000-0000-0000E0220000}"/>
    <cellStyle name="Currency0 2 4 3 2" xfId="6098" xr:uid="{00000000-0005-0000-0000-0000E1220000}"/>
    <cellStyle name="Currency0 2 4 3 2 2" xfId="6099" xr:uid="{00000000-0005-0000-0000-0000E2220000}"/>
    <cellStyle name="Currency0 2 4 3 3" xfId="6100" xr:uid="{00000000-0005-0000-0000-0000E3220000}"/>
    <cellStyle name="Currency0 2 4 3 3 2" xfId="6101" xr:uid="{00000000-0005-0000-0000-0000E4220000}"/>
    <cellStyle name="Currency0 2 4 3 4" xfId="6102" xr:uid="{00000000-0005-0000-0000-0000E5220000}"/>
    <cellStyle name="Currency0 2 4 4" xfId="6103" xr:uid="{00000000-0005-0000-0000-0000E6220000}"/>
    <cellStyle name="Currency0 2 4 4 2" xfId="6104" xr:uid="{00000000-0005-0000-0000-0000E7220000}"/>
    <cellStyle name="Currency0 2 4 4 2 2" xfId="6105" xr:uid="{00000000-0005-0000-0000-0000E8220000}"/>
    <cellStyle name="Currency0 2 4 4 3" xfId="6106" xr:uid="{00000000-0005-0000-0000-0000E9220000}"/>
    <cellStyle name="Currency0 2 4 4 3 2" xfId="6107" xr:uid="{00000000-0005-0000-0000-0000EA220000}"/>
    <cellStyle name="Currency0 2 4 4 4" xfId="6108" xr:uid="{00000000-0005-0000-0000-0000EB220000}"/>
    <cellStyle name="Currency0 2 4 5" xfId="6109" xr:uid="{00000000-0005-0000-0000-0000EC220000}"/>
    <cellStyle name="Currency0 2 4 5 2" xfId="6110" xr:uid="{00000000-0005-0000-0000-0000ED220000}"/>
    <cellStyle name="Currency0 2 4 6" xfId="6111" xr:uid="{00000000-0005-0000-0000-0000EE220000}"/>
    <cellStyle name="Currency0 2 4 6 2" xfId="6112" xr:uid="{00000000-0005-0000-0000-0000EF220000}"/>
    <cellStyle name="Currency0 2 4 7" xfId="6113" xr:uid="{00000000-0005-0000-0000-0000F0220000}"/>
    <cellStyle name="Currency0 2 4 7 2" xfId="6114" xr:uid="{00000000-0005-0000-0000-0000F1220000}"/>
    <cellStyle name="Currency0 2 4 8" xfId="6115" xr:uid="{00000000-0005-0000-0000-0000F2220000}"/>
    <cellStyle name="Currency0 2 4 9" xfId="6116" xr:uid="{00000000-0005-0000-0000-0000F3220000}"/>
    <cellStyle name="Currency0 2 5" xfId="6117" xr:uid="{00000000-0005-0000-0000-0000F4220000}"/>
    <cellStyle name="Currency0 2 5 2" xfId="6118" xr:uid="{00000000-0005-0000-0000-0000F5220000}"/>
    <cellStyle name="Currency0 2 5 2 2" xfId="6119" xr:uid="{00000000-0005-0000-0000-0000F6220000}"/>
    <cellStyle name="Currency0 2 5 3" xfId="6120" xr:uid="{00000000-0005-0000-0000-0000F7220000}"/>
    <cellStyle name="Currency0 2 5 3 2" xfId="6121" xr:uid="{00000000-0005-0000-0000-0000F8220000}"/>
    <cellStyle name="Currency0 2 5 4" xfId="6122" xr:uid="{00000000-0005-0000-0000-0000F9220000}"/>
    <cellStyle name="Currency0 2 5 5" xfId="6123" xr:uid="{00000000-0005-0000-0000-0000FA220000}"/>
    <cellStyle name="Currency0 2 6" xfId="6124" xr:uid="{00000000-0005-0000-0000-0000FB220000}"/>
    <cellStyle name="Currency0 2 6 2" xfId="6125" xr:uid="{00000000-0005-0000-0000-0000FC220000}"/>
    <cellStyle name="Currency0 2 6 2 2" xfId="6126" xr:uid="{00000000-0005-0000-0000-0000FD220000}"/>
    <cellStyle name="Currency0 2 6 3" xfId="6127" xr:uid="{00000000-0005-0000-0000-0000FE220000}"/>
    <cellStyle name="Currency0 2 6 3 2" xfId="6128" xr:uid="{00000000-0005-0000-0000-0000FF220000}"/>
    <cellStyle name="Currency0 2 6 4" xfId="6129" xr:uid="{00000000-0005-0000-0000-000000230000}"/>
    <cellStyle name="Currency0 2 7" xfId="6130" xr:uid="{00000000-0005-0000-0000-000001230000}"/>
    <cellStyle name="Currency0 2 7 2" xfId="6131" xr:uid="{00000000-0005-0000-0000-000002230000}"/>
    <cellStyle name="Currency0 2 7 2 2" xfId="6132" xr:uid="{00000000-0005-0000-0000-000003230000}"/>
    <cellStyle name="Currency0 2 7 3" xfId="6133" xr:uid="{00000000-0005-0000-0000-000004230000}"/>
    <cellStyle name="Currency0 2 7 3 2" xfId="6134" xr:uid="{00000000-0005-0000-0000-000005230000}"/>
    <cellStyle name="Currency0 2 7 4" xfId="6135" xr:uid="{00000000-0005-0000-0000-000006230000}"/>
    <cellStyle name="Currency0 2 8" xfId="6136" xr:uid="{00000000-0005-0000-0000-000007230000}"/>
    <cellStyle name="Currency0 2 8 2" xfId="6137" xr:uid="{00000000-0005-0000-0000-000008230000}"/>
    <cellStyle name="Currency0 2 9" xfId="6138" xr:uid="{00000000-0005-0000-0000-000009230000}"/>
    <cellStyle name="Currency0 2 9 2" xfId="6139" xr:uid="{00000000-0005-0000-0000-00000A230000}"/>
    <cellStyle name="Currency0 3" xfId="6140" xr:uid="{00000000-0005-0000-0000-00000B230000}"/>
    <cellStyle name="Currency0 3 10" xfId="6141" xr:uid="{00000000-0005-0000-0000-00000C230000}"/>
    <cellStyle name="Currency0 3 10 2" xfId="6142" xr:uid="{00000000-0005-0000-0000-00000D230000}"/>
    <cellStyle name="Currency0 3 11" xfId="6143" xr:uid="{00000000-0005-0000-0000-00000E230000}"/>
    <cellStyle name="Currency0 3 12" xfId="6144" xr:uid="{00000000-0005-0000-0000-00000F230000}"/>
    <cellStyle name="Currency0 3 13" xfId="6145" xr:uid="{00000000-0005-0000-0000-000010230000}"/>
    <cellStyle name="Currency0 3 2" xfId="6146" xr:uid="{00000000-0005-0000-0000-000011230000}"/>
    <cellStyle name="Currency0 3 2 10" xfId="6147" xr:uid="{00000000-0005-0000-0000-000012230000}"/>
    <cellStyle name="Currency0 3 2 2" xfId="6148" xr:uid="{00000000-0005-0000-0000-000013230000}"/>
    <cellStyle name="Currency0 3 2 2 2" xfId="6149" xr:uid="{00000000-0005-0000-0000-000014230000}"/>
    <cellStyle name="Currency0 3 2 2 2 2" xfId="6150" xr:uid="{00000000-0005-0000-0000-000015230000}"/>
    <cellStyle name="Currency0 3 2 2 2 2 2" xfId="6151" xr:uid="{00000000-0005-0000-0000-000016230000}"/>
    <cellStyle name="Currency0 3 2 2 2 3" xfId="6152" xr:uid="{00000000-0005-0000-0000-000017230000}"/>
    <cellStyle name="Currency0 3 2 2 2 3 2" xfId="6153" xr:uid="{00000000-0005-0000-0000-000018230000}"/>
    <cellStyle name="Currency0 3 2 2 2 4" xfId="6154" xr:uid="{00000000-0005-0000-0000-000019230000}"/>
    <cellStyle name="Currency0 3 2 2 3" xfId="6155" xr:uid="{00000000-0005-0000-0000-00001A230000}"/>
    <cellStyle name="Currency0 3 2 2 3 2" xfId="6156" xr:uid="{00000000-0005-0000-0000-00001B230000}"/>
    <cellStyle name="Currency0 3 2 2 3 2 2" xfId="6157" xr:uid="{00000000-0005-0000-0000-00001C230000}"/>
    <cellStyle name="Currency0 3 2 2 3 3" xfId="6158" xr:uid="{00000000-0005-0000-0000-00001D230000}"/>
    <cellStyle name="Currency0 3 2 2 3 3 2" xfId="6159" xr:uid="{00000000-0005-0000-0000-00001E230000}"/>
    <cellStyle name="Currency0 3 2 2 3 4" xfId="6160" xr:uid="{00000000-0005-0000-0000-00001F230000}"/>
    <cellStyle name="Currency0 3 2 2 4" xfId="6161" xr:uid="{00000000-0005-0000-0000-000020230000}"/>
    <cellStyle name="Currency0 3 2 2 4 2" xfId="6162" xr:uid="{00000000-0005-0000-0000-000021230000}"/>
    <cellStyle name="Currency0 3 2 2 4 2 2" xfId="6163" xr:uid="{00000000-0005-0000-0000-000022230000}"/>
    <cellStyle name="Currency0 3 2 2 4 3" xfId="6164" xr:uid="{00000000-0005-0000-0000-000023230000}"/>
    <cellStyle name="Currency0 3 2 2 4 3 2" xfId="6165" xr:uid="{00000000-0005-0000-0000-000024230000}"/>
    <cellStyle name="Currency0 3 2 2 4 4" xfId="6166" xr:uid="{00000000-0005-0000-0000-000025230000}"/>
    <cellStyle name="Currency0 3 2 2 5" xfId="6167" xr:uid="{00000000-0005-0000-0000-000026230000}"/>
    <cellStyle name="Currency0 3 2 2 5 2" xfId="6168" xr:uid="{00000000-0005-0000-0000-000027230000}"/>
    <cellStyle name="Currency0 3 2 2 6" xfId="6169" xr:uid="{00000000-0005-0000-0000-000028230000}"/>
    <cellStyle name="Currency0 3 2 2 6 2" xfId="6170" xr:uid="{00000000-0005-0000-0000-000029230000}"/>
    <cellStyle name="Currency0 3 2 2 7" xfId="6171" xr:uid="{00000000-0005-0000-0000-00002A230000}"/>
    <cellStyle name="Currency0 3 2 3" xfId="6172" xr:uid="{00000000-0005-0000-0000-00002B230000}"/>
    <cellStyle name="Currency0 3 2 3 2" xfId="6173" xr:uid="{00000000-0005-0000-0000-00002C230000}"/>
    <cellStyle name="Currency0 3 2 3 2 2" xfId="6174" xr:uid="{00000000-0005-0000-0000-00002D230000}"/>
    <cellStyle name="Currency0 3 2 3 3" xfId="6175" xr:uid="{00000000-0005-0000-0000-00002E230000}"/>
    <cellStyle name="Currency0 3 2 3 3 2" xfId="6176" xr:uid="{00000000-0005-0000-0000-00002F230000}"/>
    <cellStyle name="Currency0 3 2 3 4" xfId="6177" xr:uid="{00000000-0005-0000-0000-000030230000}"/>
    <cellStyle name="Currency0 3 2 4" xfId="6178" xr:uid="{00000000-0005-0000-0000-000031230000}"/>
    <cellStyle name="Currency0 3 2 4 2" xfId="6179" xr:uid="{00000000-0005-0000-0000-000032230000}"/>
    <cellStyle name="Currency0 3 2 4 2 2" xfId="6180" xr:uid="{00000000-0005-0000-0000-000033230000}"/>
    <cellStyle name="Currency0 3 2 4 3" xfId="6181" xr:uid="{00000000-0005-0000-0000-000034230000}"/>
    <cellStyle name="Currency0 3 2 4 3 2" xfId="6182" xr:uid="{00000000-0005-0000-0000-000035230000}"/>
    <cellStyle name="Currency0 3 2 4 4" xfId="6183" xr:uid="{00000000-0005-0000-0000-000036230000}"/>
    <cellStyle name="Currency0 3 2 5" xfId="6184" xr:uid="{00000000-0005-0000-0000-000037230000}"/>
    <cellStyle name="Currency0 3 2 5 2" xfId="6185" xr:uid="{00000000-0005-0000-0000-000038230000}"/>
    <cellStyle name="Currency0 3 2 5 2 2" xfId="6186" xr:uid="{00000000-0005-0000-0000-000039230000}"/>
    <cellStyle name="Currency0 3 2 5 3" xfId="6187" xr:uid="{00000000-0005-0000-0000-00003A230000}"/>
    <cellStyle name="Currency0 3 2 5 3 2" xfId="6188" xr:uid="{00000000-0005-0000-0000-00003B230000}"/>
    <cellStyle name="Currency0 3 2 5 4" xfId="6189" xr:uid="{00000000-0005-0000-0000-00003C230000}"/>
    <cellStyle name="Currency0 3 2 6" xfId="6190" xr:uid="{00000000-0005-0000-0000-00003D230000}"/>
    <cellStyle name="Currency0 3 2 6 2" xfId="6191" xr:uid="{00000000-0005-0000-0000-00003E230000}"/>
    <cellStyle name="Currency0 3 2 7" xfId="6192" xr:uid="{00000000-0005-0000-0000-00003F230000}"/>
    <cellStyle name="Currency0 3 2 7 2" xfId="6193" xr:uid="{00000000-0005-0000-0000-000040230000}"/>
    <cellStyle name="Currency0 3 2 8" xfId="6194" xr:uid="{00000000-0005-0000-0000-000041230000}"/>
    <cellStyle name="Currency0 3 2 8 2" xfId="6195" xr:uid="{00000000-0005-0000-0000-000042230000}"/>
    <cellStyle name="Currency0 3 2 9" xfId="6196" xr:uid="{00000000-0005-0000-0000-000043230000}"/>
    <cellStyle name="Currency0 3 3" xfId="6197" xr:uid="{00000000-0005-0000-0000-000044230000}"/>
    <cellStyle name="Currency0 3 3 2" xfId="6198" xr:uid="{00000000-0005-0000-0000-000045230000}"/>
    <cellStyle name="Currency0 3 3 2 2" xfId="6199" xr:uid="{00000000-0005-0000-0000-000046230000}"/>
    <cellStyle name="Currency0 3 3 2 2 2" xfId="6200" xr:uid="{00000000-0005-0000-0000-000047230000}"/>
    <cellStyle name="Currency0 3 3 2 3" xfId="6201" xr:uid="{00000000-0005-0000-0000-000048230000}"/>
    <cellStyle name="Currency0 3 3 2 3 2" xfId="6202" xr:uid="{00000000-0005-0000-0000-000049230000}"/>
    <cellStyle name="Currency0 3 3 2 4" xfId="6203" xr:uid="{00000000-0005-0000-0000-00004A230000}"/>
    <cellStyle name="Currency0 3 3 3" xfId="6204" xr:uid="{00000000-0005-0000-0000-00004B230000}"/>
    <cellStyle name="Currency0 3 3 3 2" xfId="6205" xr:uid="{00000000-0005-0000-0000-00004C230000}"/>
    <cellStyle name="Currency0 3 3 3 2 2" xfId="6206" xr:uid="{00000000-0005-0000-0000-00004D230000}"/>
    <cellStyle name="Currency0 3 3 3 3" xfId="6207" xr:uid="{00000000-0005-0000-0000-00004E230000}"/>
    <cellStyle name="Currency0 3 3 3 3 2" xfId="6208" xr:uid="{00000000-0005-0000-0000-00004F230000}"/>
    <cellStyle name="Currency0 3 3 3 4" xfId="6209" xr:uid="{00000000-0005-0000-0000-000050230000}"/>
    <cellStyle name="Currency0 3 3 4" xfId="6210" xr:uid="{00000000-0005-0000-0000-000051230000}"/>
    <cellStyle name="Currency0 3 3 4 2" xfId="6211" xr:uid="{00000000-0005-0000-0000-000052230000}"/>
    <cellStyle name="Currency0 3 3 4 2 2" xfId="6212" xr:uid="{00000000-0005-0000-0000-000053230000}"/>
    <cellStyle name="Currency0 3 3 4 3" xfId="6213" xr:uid="{00000000-0005-0000-0000-000054230000}"/>
    <cellStyle name="Currency0 3 3 4 3 2" xfId="6214" xr:uid="{00000000-0005-0000-0000-000055230000}"/>
    <cellStyle name="Currency0 3 3 4 4" xfId="6215" xr:uid="{00000000-0005-0000-0000-000056230000}"/>
    <cellStyle name="Currency0 3 3 5" xfId="6216" xr:uid="{00000000-0005-0000-0000-000057230000}"/>
    <cellStyle name="Currency0 3 3 5 2" xfId="6217" xr:uid="{00000000-0005-0000-0000-000058230000}"/>
    <cellStyle name="Currency0 3 3 6" xfId="6218" xr:uid="{00000000-0005-0000-0000-000059230000}"/>
    <cellStyle name="Currency0 3 3 6 2" xfId="6219" xr:uid="{00000000-0005-0000-0000-00005A230000}"/>
    <cellStyle name="Currency0 3 3 7" xfId="6220" xr:uid="{00000000-0005-0000-0000-00005B230000}"/>
    <cellStyle name="Currency0 3 3 7 2" xfId="6221" xr:uid="{00000000-0005-0000-0000-00005C230000}"/>
    <cellStyle name="Currency0 3 3 8" xfId="6222" xr:uid="{00000000-0005-0000-0000-00005D230000}"/>
    <cellStyle name="Currency0 3 3 9" xfId="6223" xr:uid="{00000000-0005-0000-0000-00005E230000}"/>
    <cellStyle name="Currency0 3 4" xfId="6224" xr:uid="{00000000-0005-0000-0000-00005F230000}"/>
    <cellStyle name="Currency0 3 4 2" xfId="6225" xr:uid="{00000000-0005-0000-0000-000060230000}"/>
    <cellStyle name="Currency0 3 4 2 2" xfId="6226" xr:uid="{00000000-0005-0000-0000-000061230000}"/>
    <cellStyle name="Currency0 3 4 2 2 2" xfId="6227" xr:uid="{00000000-0005-0000-0000-000062230000}"/>
    <cellStyle name="Currency0 3 4 2 3" xfId="6228" xr:uid="{00000000-0005-0000-0000-000063230000}"/>
    <cellStyle name="Currency0 3 4 2 3 2" xfId="6229" xr:uid="{00000000-0005-0000-0000-000064230000}"/>
    <cellStyle name="Currency0 3 4 2 4" xfId="6230" xr:uid="{00000000-0005-0000-0000-000065230000}"/>
    <cellStyle name="Currency0 3 4 3" xfId="6231" xr:uid="{00000000-0005-0000-0000-000066230000}"/>
    <cellStyle name="Currency0 3 4 3 2" xfId="6232" xr:uid="{00000000-0005-0000-0000-000067230000}"/>
    <cellStyle name="Currency0 3 4 3 2 2" xfId="6233" xr:uid="{00000000-0005-0000-0000-000068230000}"/>
    <cellStyle name="Currency0 3 4 3 3" xfId="6234" xr:uid="{00000000-0005-0000-0000-000069230000}"/>
    <cellStyle name="Currency0 3 4 3 3 2" xfId="6235" xr:uid="{00000000-0005-0000-0000-00006A230000}"/>
    <cellStyle name="Currency0 3 4 3 4" xfId="6236" xr:uid="{00000000-0005-0000-0000-00006B230000}"/>
    <cellStyle name="Currency0 3 4 4" xfId="6237" xr:uid="{00000000-0005-0000-0000-00006C230000}"/>
    <cellStyle name="Currency0 3 4 4 2" xfId="6238" xr:uid="{00000000-0005-0000-0000-00006D230000}"/>
    <cellStyle name="Currency0 3 4 4 2 2" xfId="6239" xr:uid="{00000000-0005-0000-0000-00006E230000}"/>
    <cellStyle name="Currency0 3 4 4 3" xfId="6240" xr:uid="{00000000-0005-0000-0000-00006F230000}"/>
    <cellStyle name="Currency0 3 4 4 3 2" xfId="6241" xr:uid="{00000000-0005-0000-0000-000070230000}"/>
    <cellStyle name="Currency0 3 4 4 4" xfId="6242" xr:uid="{00000000-0005-0000-0000-000071230000}"/>
    <cellStyle name="Currency0 3 4 5" xfId="6243" xr:uid="{00000000-0005-0000-0000-000072230000}"/>
    <cellStyle name="Currency0 3 4 5 2" xfId="6244" xr:uid="{00000000-0005-0000-0000-000073230000}"/>
    <cellStyle name="Currency0 3 4 6" xfId="6245" xr:uid="{00000000-0005-0000-0000-000074230000}"/>
    <cellStyle name="Currency0 3 4 6 2" xfId="6246" xr:uid="{00000000-0005-0000-0000-000075230000}"/>
    <cellStyle name="Currency0 3 4 7" xfId="6247" xr:uid="{00000000-0005-0000-0000-000076230000}"/>
    <cellStyle name="Currency0 3 4 7 2" xfId="6248" xr:uid="{00000000-0005-0000-0000-000077230000}"/>
    <cellStyle name="Currency0 3 4 8" xfId="6249" xr:uid="{00000000-0005-0000-0000-000078230000}"/>
    <cellStyle name="Currency0 3 4 9" xfId="6250" xr:uid="{00000000-0005-0000-0000-000079230000}"/>
    <cellStyle name="Currency0 3 5" xfId="6251" xr:uid="{00000000-0005-0000-0000-00007A230000}"/>
    <cellStyle name="Currency0 3 5 2" xfId="6252" xr:uid="{00000000-0005-0000-0000-00007B230000}"/>
    <cellStyle name="Currency0 3 5 2 2" xfId="6253" xr:uid="{00000000-0005-0000-0000-00007C230000}"/>
    <cellStyle name="Currency0 3 5 3" xfId="6254" xr:uid="{00000000-0005-0000-0000-00007D230000}"/>
    <cellStyle name="Currency0 3 5 3 2" xfId="6255" xr:uid="{00000000-0005-0000-0000-00007E230000}"/>
    <cellStyle name="Currency0 3 5 4" xfId="6256" xr:uid="{00000000-0005-0000-0000-00007F230000}"/>
    <cellStyle name="Currency0 3 6" xfId="6257" xr:uid="{00000000-0005-0000-0000-000080230000}"/>
    <cellStyle name="Currency0 3 6 2" xfId="6258" xr:uid="{00000000-0005-0000-0000-000081230000}"/>
    <cellStyle name="Currency0 3 6 2 2" xfId="6259" xr:uid="{00000000-0005-0000-0000-000082230000}"/>
    <cellStyle name="Currency0 3 6 3" xfId="6260" xr:uid="{00000000-0005-0000-0000-000083230000}"/>
    <cellStyle name="Currency0 3 6 3 2" xfId="6261" xr:uid="{00000000-0005-0000-0000-000084230000}"/>
    <cellStyle name="Currency0 3 6 4" xfId="6262" xr:uid="{00000000-0005-0000-0000-000085230000}"/>
    <cellStyle name="Currency0 3 7" xfId="6263" xr:uid="{00000000-0005-0000-0000-000086230000}"/>
    <cellStyle name="Currency0 3 7 2" xfId="6264" xr:uid="{00000000-0005-0000-0000-000087230000}"/>
    <cellStyle name="Currency0 3 7 2 2" xfId="6265" xr:uid="{00000000-0005-0000-0000-000088230000}"/>
    <cellStyle name="Currency0 3 7 3" xfId="6266" xr:uid="{00000000-0005-0000-0000-000089230000}"/>
    <cellStyle name="Currency0 3 7 3 2" xfId="6267" xr:uid="{00000000-0005-0000-0000-00008A230000}"/>
    <cellStyle name="Currency0 3 7 4" xfId="6268" xr:uid="{00000000-0005-0000-0000-00008B230000}"/>
    <cellStyle name="Currency0 3 8" xfId="6269" xr:uid="{00000000-0005-0000-0000-00008C230000}"/>
    <cellStyle name="Currency0 3 8 2" xfId="6270" xr:uid="{00000000-0005-0000-0000-00008D230000}"/>
    <cellStyle name="Currency0 3 9" xfId="6271" xr:uid="{00000000-0005-0000-0000-00008E230000}"/>
    <cellStyle name="Currency0 3 9 2" xfId="6272" xr:uid="{00000000-0005-0000-0000-00008F230000}"/>
    <cellStyle name="Currency0 4" xfId="6273" xr:uid="{00000000-0005-0000-0000-000090230000}"/>
    <cellStyle name="Currency0 4 10" xfId="6274" xr:uid="{00000000-0005-0000-0000-000091230000}"/>
    <cellStyle name="Currency0 4 10 2" xfId="6275" xr:uid="{00000000-0005-0000-0000-000092230000}"/>
    <cellStyle name="Currency0 4 11" xfId="6276" xr:uid="{00000000-0005-0000-0000-000093230000}"/>
    <cellStyle name="Currency0 4 12" xfId="6277" xr:uid="{00000000-0005-0000-0000-000094230000}"/>
    <cellStyle name="Currency0 4 13" xfId="6278" xr:uid="{00000000-0005-0000-0000-000095230000}"/>
    <cellStyle name="Currency0 4 13 2" xfId="6279" xr:uid="{00000000-0005-0000-0000-000096230000}"/>
    <cellStyle name="Currency0 4 13 3" xfId="6280" xr:uid="{00000000-0005-0000-0000-000097230000}"/>
    <cellStyle name="Currency0 4 2" xfId="6281" xr:uid="{00000000-0005-0000-0000-000098230000}"/>
    <cellStyle name="Currency0 4 2 2" xfId="6282" xr:uid="{00000000-0005-0000-0000-000099230000}"/>
    <cellStyle name="Currency0 4 2 2 2" xfId="6283" xr:uid="{00000000-0005-0000-0000-00009A230000}"/>
    <cellStyle name="Currency0 4 2 2 2 2" xfId="6284" xr:uid="{00000000-0005-0000-0000-00009B230000}"/>
    <cellStyle name="Currency0 4 2 2 2 2 2" xfId="6285" xr:uid="{00000000-0005-0000-0000-00009C230000}"/>
    <cellStyle name="Currency0 4 2 2 2 3" xfId="6286" xr:uid="{00000000-0005-0000-0000-00009D230000}"/>
    <cellStyle name="Currency0 4 2 2 2 3 2" xfId="6287" xr:uid="{00000000-0005-0000-0000-00009E230000}"/>
    <cellStyle name="Currency0 4 2 2 2 4" xfId="6288" xr:uid="{00000000-0005-0000-0000-00009F230000}"/>
    <cellStyle name="Currency0 4 2 2 3" xfId="6289" xr:uid="{00000000-0005-0000-0000-0000A0230000}"/>
    <cellStyle name="Currency0 4 2 2 3 2" xfId="6290" xr:uid="{00000000-0005-0000-0000-0000A1230000}"/>
    <cellStyle name="Currency0 4 2 2 3 2 2" xfId="6291" xr:uid="{00000000-0005-0000-0000-0000A2230000}"/>
    <cellStyle name="Currency0 4 2 2 3 3" xfId="6292" xr:uid="{00000000-0005-0000-0000-0000A3230000}"/>
    <cellStyle name="Currency0 4 2 2 3 3 2" xfId="6293" xr:uid="{00000000-0005-0000-0000-0000A4230000}"/>
    <cellStyle name="Currency0 4 2 2 3 4" xfId="6294" xr:uid="{00000000-0005-0000-0000-0000A5230000}"/>
    <cellStyle name="Currency0 4 2 2 4" xfId="6295" xr:uid="{00000000-0005-0000-0000-0000A6230000}"/>
    <cellStyle name="Currency0 4 2 2 4 2" xfId="6296" xr:uid="{00000000-0005-0000-0000-0000A7230000}"/>
    <cellStyle name="Currency0 4 2 2 4 2 2" xfId="6297" xr:uid="{00000000-0005-0000-0000-0000A8230000}"/>
    <cellStyle name="Currency0 4 2 2 4 3" xfId="6298" xr:uid="{00000000-0005-0000-0000-0000A9230000}"/>
    <cellStyle name="Currency0 4 2 2 4 3 2" xfId="6299" xr:uid="{00000000-0005-0000-0000-0000AA230000}"/>
    <cellStyle name="Currency0 4 2 2 4 4" xfId="6300" xr:uid="{00000000-0005-0000-0000-0000AB230000}"/>
    <cellStyle name="Currency0 4 2 2 5" xfId="6301" xr:uid="{00000000-0005-0000-0000-0000AC230000}"/>
    <cellStyle name="Currency0 4 2 2 5 2" xfId="6302" xr:uid="{00000000-0005-0000-0000-0000AD230000}"/>
    <cellStyle name="Currency0 4 2 2 6" xfId="6303" xr:uid="{00000000-0005-0000-0000-0000AE230000}"/>
    <cellStyle name="Currency0 4 2 2 6 2" xfId="6304" xr:uid="{00000000-0005-0000-0000-0000AF230000}"/>
    <cellStyle name="Currency0 4 2 2 7" xfId="6305" xr:uid="{00000000-0005-0000-0000-0000B0230000}"/>
    <cellStyle name="Currency0 4 2 3" xfId="6306" xr:uid="{00000000-0005-0000-0000-0000B1230000}"/>
    <cellStyle name="Currency0 4 2 3 2" xfId="6307" xr:uid="{00000000-0005-0000-0000-0000B2230000}"/>
    <cellStyle name="Currency0 4 2 3 2 2" xfId="6308" xr:uid="{00000000-0005-0000-0000-0000B3230000}"/>
    <cellStyle name="Currency0 4 2 3 3" xfId="6309" xr:uid="{00000000-0005-0000-0000-0000B4230000}"/>
    <cellStyle name="Currency0 4 2 3 3 2" xfId="6310" xr:uid="{00000000-0005-0000-0000-0000B5230000}"/>
    <cellStyle name="Currency0 4 2 3 4" xfId="6311" xr:uid="{00000000-0005-0000-0000-0000B6230000}"/>
    <cellStyle name="Currency0 4 2 4" xfId="6312" xr:uid="{00000000-0005-0000-0000-0000B7230000}"/>
    <cellStyle name="Currency0 4 2 4 2" xfId="6313" xr:uid="{00000000-0005-0000-0000-0000B8230000}"/>
    <cellStyle name="Currency0 4 2 4 2 2" xfId="6314" xr:uid="{00000000-0005-0000-0000-0000B9230000}"/>
    <cellStyle name="Currency0 4 2 4 3" xfId="6315" xr:uid="{00000000-0005-0000-0000-0000BA230000}"/>
    <cellStyle name="Currency0 4 2 4 3 2" xfId="6316" xr:uid="{00000000-0005-0000-0000-0000BB230000}"/>
    <cellStyle name="Currency0 4 2 4 4" xfId="6317" xr:uid="{00000000-0005-0000-0000-0000BC230000}"/>
    <cellStyle name="Currency0 4 2 5" xfId="6318" xr:uid="{00000000-0005-0000-0000-0000BD230000}"/>
    <cellStyle name="Currency0 4 2 5 2" xfId="6319" xr:uid="{00000000-0005-0000-0000-0000BE230000}"/>
    <cellStyle name="Currency0 4 2 5 2 2" xfId="6320" xr:uid="{00000000-0005-0000-0000-0000BF230000}"/>
    <cellStyle name="Currency0 4 2 5 3" xfId="6321" xr:uid="{00000000-0005-0000-0000-0000C0230000}"/>
    <cellStyle name="Currency0 4 2 5 3 2" xfId="6322" xr:uid="{00000000-0005-0000-0000-0000C1230000}"/>
    <cellStyle name="Currency0 4 2 5 4" xfId="6323" xr:uid="{00000000-0005-0000-0000-0000C2230000}"/>
    <cellStyle name="Currency0 4 2 6" xfId="6324" xr:uid="{00000000-0005-0000-0000-0000C3230000}"/>
    <cellStyle name="Currency0 4 2 6 2" xfId="6325" xr:uid="{00000000-0005-0000-0000-0000C4230000}"/>
    <cellStyle name="Currency0 4 2 7" xfId="6326" xr:uid="{00000000-0005-0000-0000-0000C5230000}"/>
    <cellStyle name="Currency0 4 2 7 2" xfId="6327" xr:uid="{00000000-0005-0000-0000-0000C6230000}"/>
    <cellStyle name="Currency0 4 2 8" xfId="6328" xr:uid="{00000000-0005-0000-0000-0000C7230000}"/>
    <cellStyle name="Currency0 4 2 8 2" xfId="6329" xr:uid="{00000000-0005-0000-0000-0000C8230000}"/>
    <cellStyle name="Currency0 4 2 9" xfId="6330" xr:uid="{00000000-0005-0000-0000-0000C9230000}"/>
    <cellStyle name="Currency0 4 3" xfId="6331" xr:uid="{00000000-0005-0000-0000-0000CA230000}"/>
    <cellStyle name="Currency0 4 3 2" xfId="6332" xr:uid="{00000000-0005-0000-0000-0000CB230000}"/>
    <cellStyle name="Currency0 4 3 2 2" xfId="6333" xr:uid="{00000000-0005-0000-0000-0000CC230000}"/>
    <cellStyle name="Currency0 4 3 2 2 2" xfId="6334" xr:uid="{00000000-0005-0000-0000-0000CD230000}"/>
    <cellStyle name="Currency0 4 3 2 3" xfId="6335" xr:uid="{00000000-0005-0000-0000-0000CE230000}"/>
    <cellStyle name="Currency0 4 3 2 3 2" xfId="6336" xr:uid="{00000000-0005-0000-0000-0000CF230000}"/>
    <cellStyle name="Currency0 4 3 2 4" xfId="6337" xr:uid="{00000000-0005-0000-0000-0000D0230000}"/>
    <cellStyle name="Currency0 4 3 3" xfId="6338" xr:uid="{00000000-0005-0000-0000-0000D1230000}"/>
    <cellStyle name="Currency0 4 3 3 2" xfId="6339" xr:uid="{00000000-0005-0000-0000-0000D2230000}"/>
    <cellStyle name="Currency0 4 3 3 2 2" xfId="6340" xr:uid="{00000000-0005-0000-0000-0000D3230000}"/>
    <cellStyle name="Currency0 4 3 3 3" xfId="6341" xr:uid="{00000000-0005-0000-0000-0000D4230000}"/>
    <cellStyle name="Currency0 4 3 3 3 2" xfId="6342" xr:uid="{00000000-0005-0000-0000-0000D5230000}"/>
    <cellStyle name="Currency0 4 3 3 4" xfId="6343" xr:uid="{00000000-0005-0000-0000-0000D6230000}"/>
    <cellStyle name="Currency0 4 3 4" xfId="6344" xr:uid="{00000000-0005-0000-0000-0000D7230000}"/>
    <cellStyle name="Currency0 4 3 4 2" xfId="6345" xr:uid="{00000000-0005-0000-0000-0000D8230000}"/>
    <cellStyle name="Currency0 4 3 4 2 2" xfId="6346" xr:uid="{00000000-0005-0000-0000-0000D9230000}"/>
    <cellStyle name="Currency0 4 3 4 3" xfId="6347" xr:uid="{00000000-0005-0000-0000-0000DA230000}"/>
    <cellStyle name="Currency0 4 3 4 3 2" xfId="6348" xr:uid="{00000000-0005-0000-0000-0000DB230000}"/>
    <cellStyle name="Currency0 4 3 4 4" xfId="6349" xr:uid="{00000000-0005-0000-0000-0000DC230000}"/>
    <cellStyle name="Currency0 4 3 5" xfId="6350" xr:uid="{00000000-0005-0000-0000-0000DD230000}"/>
    <cellStyle name="Currency0 4 3 5 2" xfId="6351" xr:uid="{00000000-0005-0000-0000-0000DE230000}"/>
    <cellStyle name="Currency0 4 3 6" xfId="6352" xr:uid="{00000000-0005-0000-0000-0000DF230000}"/>
    <cellStyle name="Currency0 4 3 6 2" xfId="6353" xr:uid="{00000000-0005-0000-0000-0000E0230000}"/>
    <cellStyle name="Currency0 4 3 7" xfId="6354" xr:uid="{00000000-0005-0000-0000-0000E1230000}"/>
    <cellStyle name="Currency0 4 3 7 2" xfId="6355" xr:uid="{00000000-0005-0000-0000-0000E2230000}"/>
    <cellStyle name="Currency0 4 3 8" xfId="6356" xr:uid="{00000000-0005-0000-0000-0000E3230000}"/>
    <cellStyle name="Currency0 4 4" xfId="6357" xr:uid="{00000000-0005-0000-0000-0000E4230000}"/>
    <cellStyle name="Currency0 4 4 2" xfId="6358" xr:uid="{00000000-0005-0000-0000-0000E5230000}"/>
    <cellStyle name="Currency0 4 4 2 2" xfId="6359" xr:uid="{00000000-0005-0000-0000-0000E6230000}"/>
    <cellStyle name="Currency0 4 4 2 2 2" xfId="6360" xr:uid="{00000000-0005-0000-0000-0000E7230000}"/>
    <cellStyle name="Currency0 4 4 2 3" xfId="6361" xr:uid="{00000000-0005-0000-0000-0000E8230000}"/>
    <cellStyle name="Currency0 4 4 2 3 2" xfId="6362" xr:uid="{00000000-0005-0000-0000-0000E9230000}"/>
    <cellStyle name="Currency0 4 4 2 4" xfId="6363" xr:uid="{00000000-0005-0000-0000-0000EA230000}"/>
    <cellStyle name="Currency0 4 4 3" xfId="6364" xr:uid="{00000000-0005-0000-0000-0000EB230000}"/>
    <cellStyle name="Currency0 4 4 3 2" xfId="6365" xr:uid="{00000000-0005-0000-0000-0000EC230000}"/>
    <cellStyle name="Currency0 4 4 3 2 2" xfId="6366" xr:uid="{00000000-0005-0000-0000-0000ED230000}"/>
    <cellStyle name="Currency0 4 4 3 3" xfId="6367" xr:uid="{00000000-0005-0000-0000-0000EE230000}"/>
    <cellStyle name="Currency0 4 4 3 3 2" xfId="6368" xr:uid="{00000000-0005-0000-0000-0000EF230000}"/>
    <cellStyle name="Currency0 4 4 3 4" xfId="6369" xr:uid="{00000000-0005-0000-0000-0000F0230000}"/>
    <cellStyle name="Currency0 4 4 4" xfId="6370" xr:uid="{00000000-0005-0000-0000-0000F1230000}"/>
    <cellStyle name="Currency0 4 4 4 2" xfId="6371" xr:uid="{00000000-0005-0000-0000-0000F2230000}"/>
    <cellStyle name="Currency0 4 4 4 2 2" xfId="6372" xr:uid="{00000000-0005-0000-0000-0000F3230000}"/>
    <cellStyle name="Currency0 4 4 4 3" xfId="6373" xr:uid="{00000000-0005-0000-0000-0000F4230000}"/>
    <cellStyle name="Currency0 4 4 4 3 2" xfId="6374" xr:uid="{00000000-0005-0000-0000-0000F5230000}"/>
    <cellStyle name="Currency0 4 4 4 4" xfId="6375" xr:uid="{00000000-0005-0000-0000-0000F6230000}"/>
    <cellStyle name="Currency0 4 4 5" xfId="6376" xr:uid="{00000000-0005-0000-0000-0000F7230000}"/>
    <cellStyle name="Currency0 4 4 5 2" xfId="6377" xr:uid="{00000000-0005-0000-0000-0000F8230000}"/>
    <cellStyle name="Currency0 4 4 6" xfId="6378" xr:uid="{00000000-0005-0000-0000-0000F9230000}"/>
    <cellStyle name="Currency0 4 4 6 2" xfId="6379" xr:uid="{00000000-0005-0000-0000-0000FA230000}"/>
    <cellStyle name="Currency0 4 4 7" xfId="6380" xr:uid="{00000000-0005-0000-0000-0000FB230000}"/>
    <cellStyle name="Currency0 4 4 7 2" xfId="6381" xr:uid="{00000000-0005-0000-0000-0000FC230000}"/>
    <cellStyle name="Currency0 4 4 8" xfId="6382" xr:uid="{00000000-0005-0000-0000-0000FD230000}"/>
    <cellStyle name="Currency0 4 5" xfId="6383" xr:uid="{00000000-0005-0000-0000-0000FE230000}"/>
    <cellStyle name="Currency0 4 5 2" xfId="6384" xr:uid="{00000000-0005-0000-0000-0000FF230000}"/>
    <cellStyle name="Currency0 4 5 2 2" xfId="6385" xr:uid="{00000000-0005-0000-0000-000000240000}"/>
    <cellStyle name="Currency0 4 5 3" xfId="6386" xr:uid="{00000000-0005-0000-0000-000001240000}"/>
    <cellStyle name="Currency0 4 5 3 2" xfId="6387" xr:uid="{00000000-0005-0000-0000-000002240000}"/>
    <cellStyle name="Currency0 4 5 4" xfId="6388" xr:uid="{00000000-0005-0000-0000-000003240000}"/>
    <cellStyle name="Currency0 4 6" xfId="6389" xr:uid="{00000000-0005-0000-0000-000004240000}"/>
    <cellStyle name="Currency0 4 6 2" xfId="6390" xr:uid="{00000000-0005-0000-0000-000005240000}"/>
    <cellStyle name="Currency0 4 6 2 2" xfId="6391" xr:uid="{00000000-0005-0000-0000-000006240000}"/>
    <cellStyle name="Currency0 4 6 3" xfId="6392" xr:uid="{00000000-0005-0000-0000-000007240000}"/>
    <cellStyle name="Currency0 4 6 3 2" xfId="6393" xr:uid="{00000000-0005-0000-0000-000008240000}"/>
    <cellStyle name="Currency0 4 6 4" xfId="6394" xr:uid="{00000000-0005-0000-0000-000009240000}"/>
    <cellStyle name="Currency0 4 7" xfId="6395" xr:uid="{00000000-0005-0000-0000-00000A240000}"/>
    <cellStyle name="Currency0 4 7 2" xfId="6396" xr:uid="{00000000-0005-0000-0000-00000B240000}"/>
    <cellStyle name="Currency0 4 7 2 2" xfId="6397" xr:uid="{00000000-0005-0000-0000-00000C240000}"/>
    <cellStyle name="Currency0 4 7 3" xfId="6398" xr:uid="{00000000-0005-0000-0000-00000D240000}"/>
    <cellStyle name="Currency0 4 7 3 2" xfId="6399" xr:uid="{00000000-0005-0000-0000-00000E240000}"/>
    <cellStyle name="Currency0 4 7 4" xfId="6400" xr:uid="{00000000-0005-0000-0000-00000F240000}"/>
    <cellStyle name="Currency0 4 8" xfId="6401" xr:uid="{00000000-0005-0000-0000-000010240000}"/>
    <cellStyle name="Currency0 4 8 2" xfId="6402" xr:uid="{00000000-0005-0000-0000-000011240000}"/>
    <cellStyle name="Currency0 4 9" xfId="6403" xr:uid="{00000000-0005-0000-0000-000012240000}"/>
    <cellStyle name="Currency0 4 9 2" xfId="6404" xr:uid="{00000000-0005-0000-0000-000013240000}"/>
    <cellStyle name="Currency0 5" xfId="6405" xr:uid="{00000000-0005-0000-0000-000014240000}"/>
    <cellStyle name="Currency0 5 10" xfId="6406" xr:uid="{00000000-0005-0000-0000-000015240000}"/>
    <cellStyle name="Currency0 5 10 2" xfId="6407" xr:uid="{00000000-0005-0000-0000-000016240000}"/>
    <cellStyle name="Currency0 5 11" xfId="6408" xr:uid="{00000000-0005-0000-0000-000017240000}"/>
    <cellStyle name="Currency0 5 2" xfId="6409" xr:uid="{00000000-0005-0000-0000-000018240000}"/>
    <cellStyle name="Currency0 5 2 2" xfId="6410" xr:uid="{00000000-0005-0000-0000-000019240000}"/>
    <cellStyle name="Currency0 5 2 2 2" xfId="6411" xr:uid="{00000000-0005-0000-0000-00001A240000}"/>
    <cellStyle name="Currency0 5 2 2 2 2" xfId="6412" xr:uid="{00000000-0005-0000-0000-00001B240000}"/>
    <cellStyle name="Currency0 5 2 2 2 2 2" xfId="6413" xr:uid="{00000000-0005-0000-0000-00001C240000}"/>
    <cellStyle name="Currency0 5 2 2 2 3" xfId="6414" xr:uid="{00000000-0005-0000-0000-00001D240000}"/>
    <cellStyle name="Currency0 5 2 2 2 3 2" xfId="6415" xr:uid="{00000000-0005-0000-0000-00001E240000}"/>
    <cellStyle name="Currency0 5 2 2 2 4" xfId="6416" xr:uid="{00000000-0005-0000-0000-00001F240000}"/>
    <cellStyle name="Currency0 5 2 2 3" xfId="6417" xr:uid="{00000000-0005-0000-0000-000020240000}"/>
    <cellStyle name="Currency0 5 2 2 3 2" xfId="6418" xr:uid="{00000000-0005-0000-0000-000021240000}"/>
    <cellStyle name="Currency0 5 2 2 3 2 2" xfId="6419" xr:uid="{00000000-0005-0000-0000-000022240000}"/>
    <cellStyle name="Currency0 5 2 2 3 3" xfId="6420" xr:uid="{00000000-0005-0000-0000-000023240000}"/>
    <cellStyle name="Currency0 5 2 2 3 3 2" xfId="6421" xr:uid="{00000000-0005-0000-0000-000024240000}"/>
    <cellStyle name="Currency0 5 2 2 3 4" xfId="6422" xr:uid="{00000000-0005-0000-0000-000025240000}"/>
    <cellStyle name="Currency0 5 2 2 4" xfId="6423" xr:uid="{00000000-0005-0000-0000-000026240000}"/>
    <cellStyle name="Currency0 5 2 2 4 2" xfId="6424" xr:uid="{00000000-0005-0000-0000-000027240000}"/>
    <cellStyle name="Currency0 5 2 2 4 2 2" xfId="6425" xr:uid="{00000000-0005-0000-0000-000028240000}"/>
    <cellStyle name="Currency0 5 2 2 4 3" xfId="6426" xr:uid="{00000000-0005-0000-0000-000029240000}"/>
    <cellStyle name="Currency0 5 2 2 4 3 2" xfId="6427" xr:uid="{00000000-0005-0000-0000-00002A240000}"/>
    <cellStyle name="Currency0 5 2 2 4 4" xfId="6428" xr:uid="{00000000-0005-0000-0000-00002B240000}"/>
    <cellStyle name="Currency0 5 2 2 5" xfId="6429" xr:uid="{00000000-0005-0000-0000-00002C240000}"/>
    <cellStyle name="Currency0 5 2 2 5 2" xfId="6430" xr:uid="{00000000-0005-0000-0000-00002D240000}"/>
    <cellStyle name="Currency0 5 2 2 6" xfId="6431" xr:uid="{00000000-0005-0000-0000-00002E240000}"/>
    <cellStyle name="Currency0 5 2 2 6 2" xfId="6432" xr:uid="{00000000-0005-0000-0000-00002F240000}"/>
    <cellStyle name="Currency0 5 2 2 7" xfId="6433" xr:uid="{00000000-0005-0000-0000-000030240000}"/>
    <cellStyle name="Currency0 5 2 3" xfId="6434" xr:uid="{00000000-0005-0000-0000-000031240000}"/>
    <cellStyle name="Currency0 5 2 3 2" xfId="6435" xr:uid="{00000000-0005-0000-0000-000032240000}"/>
    <cellStyle name="Currency0 5 2 3 2 2" xfId="6436" xr:uid="{00000000-0005-0000-0000-000033240000}"/>
    <cellStyle name="Currency0 5 2 3 3" xfId="6437" xr:uid="{00000000-0005-0000-0000-000034240000}"/>
    <cellStyle name="Currency0 5 2 3 3 2" xfId="6438" xr:uid="{00000000-0005-0000-0000-000035240000}"/>
    <cellStyle name="Currency0 5 2 3 4" xfId="6439" xr:uid="{00000000-0005-0000-0000-000036240000}"/>
    <cellStyle name="Currency0 5 2 4" xfId="6440" xr:uid="{00000000-0005-0000-0000-000037240000}"/>
    <cellStyle name="Currency0 5 2 4 2" xfId="6441" xr:uid="{00000000-0005-0000-0000-000038240000}"/>
    <cellStyle name="Currency0 5 2 4 2 2" xfId="6442" xr:uid="{00000000-0005-0000-0000-000039240000}"/>
    <cellStyle name="Currency0 5 2 4 3" xfId="6443" xr:uid="{00000000-0005-0000-0000-00003A240000}"/>
    <cellStyle name="Currency0 5 2 4 3 2" xfId="6444" xr:uid="{00000000-0005-0000-0000-00003B240000}"/>
    <cellStyle name="Currency0 5 2 4 4" xfId="6445" xr:uid="{00000000-0005-0000-0000-00003C240000}"/>
    <cellStyle name="Currency0 5 2 5" xfId="6446" xr:uid="{00000000-0005-0000-0000-00003D240000}"/>
    <cellStyle name="Currency0 5 2 5 2" xfId="6447" xr:uid="{00000000-0005-0000-0000-00003E240000}"/>
    <cellStyle name="Currency0 5 2 5 2 2" xfId="6448" xr:uid="{00000000-0005-0000-0000-00003F240000}"/>
    <cellStyle name="Currency0 5 2 5 3" xfId="6449" xr:uid="{00000000-0005-0000-0000-000040240000}"/>
    <cellStyle name="Currency0 5 2 5 3 2" xfId="6450" xr:uid="{00000000-0005-0000-0000-000041240000}"/>
    <cellStyle name="Currency0 5 2 5 4" xfId="6451" xr:uid="{00000000-0005-0000-0000-000042240000}"/>
    <cellStyle name="Currency0 5 2 6" xfId="6452" xr:uid="{00000000-0005-0000-0000-000043240000}"/>
    <cellStyle name="Currency0 5 2 6 2" xfId="6453" xr:uid="{00000000-0005-0000-0000-000044240000}"/>
    <cellStyle name="Currency0 5 2 7" xfId="6454" xr:uid="{00000000-0005-0000-0000-000045240000}"/>
    <cellStyle name="Currency0 5 2 7 2" xfId="6455" xr:uid="{00000000-0005-0000-0000-000046240000}"/>
    <cellStyle name="Currency0 5 2 8" xfId="6456" xr:uid="{00000000-0005-0000-0000-000047240000}"/>
    <cellStyle name="Currency0 5 2 8 2" xfId="6457" xr:uid="{00000000-0005-0000-0000-000048240000}"/>
    <cellStyle name="Currency0 5 2 9" xfId="6458" xr:uid="{00000000-0005-0000-0000-000049240000}"/>
    <cellStyle name="Currency0 5 3" xfId="6459" xr:uid="{00000000-0005-0000-0000-00004A240000}"/>
    <cellStyle name="Currency0 5 3 2" xfId="6460" xr:uid="{00000000-0005-0000-0000-00004B240000}"/>
    <cellStyle name="Currency0 5 3 2 2" xfId="6461" xr:uid="{00000000-0005-0000-0000-00004C240000}"/>
    <cellStyle name="Currency0 5 3 2 2 2" xfId="6462" xr:uid="{00000000-0005-0000-0000-00004D240000}"/>
    <cellStyle name="Currency0 5 3 2 3" xfId="6463" xr:uid="{00000000-0005-0000-0000-00004E240000}"/>
    <cellStyle name="Currency0 5 3 2 3 2" xfId="6464" xr:uid="{00000000-0005-0000-0000-00004F240000}"/>
    <cellStyle name="Currency0 5 3 2 4" xfId="6465" xr:uid="{00000000-0005-0000-0000-000050240000}"/>
    <cellStyle name="Currency0 5 3 3" xfId="6466" xr:uid="{00000000-0005-0000-0000-000051240000}"/>
    <cellStyle name="Currency0 5 3 3 2" xfId="6467" xr:uid="{00000000-0005-0000-0000-000052240000}"/>
    <cellStyle name="Currency0 5 3 3 2 2" xfId="6468" xr:uid="{00000000-0005-0000-0000-000053240000}"/>
    <cellStyle name="Currency0 5 3 3 3" xfId="6469" xr:uid="{00000000-0005-0000-0000-000054240000}"/>
    <cellStyle name="Currency0 5 3 3 3 2" xfId="6470" xr:uid="{00000000-0005-0000-0000-000055240000}"/>
    <cellStyle name="Currency0 5 3 3 4" xfId="6471" xr:uid="{00000000-0005-0000-0000-000056240000}"/>
    <cellStyle name="Currency0 5 3 4" xfId="6472" xr:uid="{00000000-0005-0000-0000-000057240000}"/>
    <cellStyle name="Currency0 5 3 4 2" xfId="6473" xr:uid="{00000000-0005-0000-0000-000058240000}"/>
    <cellStyle name="Currency0 5 3 4 2 2" xfId="6474" xr:uid="{00000000-0005-0000-0000-000059240000}"/>
    <cellStyle name="Currency0 5 3 4 3" xfId="6475" xr:uid="{00000000-0005-0000-0000-00005A240000}"/>
    <cellStyle name="Currency0 5 3 4 3 2" xfId="6476" xr:uid="{00000000-0005-0000-0000-00005B240000}"/>
    <cellStyle name="Currency0 5 3 4 4" xfId="6477" xr:uid="{00000000-0005-0000-0000-00005C240000}"/>
    <cellStyle name="Currency0 5 3 5" xfId="6478" xr:uid="{00000000-0005-0000-0000-00005D240000}"/>
    <cellStyle name="Currency0 5 3 5 2" xfId="6479" xr:uid="{00000000-0005-0000-0000-00005E240000}"/>
    <cellStyle name="Currency0 5 3 6" xfId="6480" xr:uid="{00000000-0005-0000-0000-00005F240000}"/>
    <cellStyle name="Currency0 5 3 6 2" xfId="6481" xr:uid="{00000000-0005-0000-0000-000060240000}"/>
    <cellStyle name="Currency0 5 3 7" xfId="6482" xr:uid="{00000000-0005-0000-0000-000061240000}"/>
    <cellStyle name="Currency0 5 3 7 2" xfId="6483" xr:uid="{00000000-0005-0000-0000-000062240000}"/>
    <cellStyle name="Currency0 5 3 8" xfId="6484" xr:uid="{00000000-0005-0000-0000-000063240000}"/>
    <cellStyle name="Currency0 5 4" xfId="6485" xr:uid="{00000000-0005-0000-0000-000064240000}"/>
    <cellStyle name="Currency0 5 4 2" xfId="6486" xr:uid="{00000000-0005-0000-0000-000065240000}"/>
    <cellStyle name="Currency0 5 4 2 2" xfId="6487" xr:uid="{00000000-0005-0000-0000-000066240000}"/>
    <cellStyle name="Currency0 5 4 2 2 2" xfId="6488" xr:uid="{00000000-0005-0000-0000-000067240000}"/>
    <cellStyle name="Currency0 5 4 2 3" xfId="6489" xr:uid="{00000000-0005-0000-0000-000068240000}"/>
    <cellStyle name="Currency0 5 4 2 3 2" xfId="6490" xr:uid="{00000000-0005-0000-0000-000069240000}"/>
    <cellStyle name="Currency0 5 4 2 4" xfId="6491" xr:uid="{00000000-0005-0000-0000-00006A240000}"/>
    <cellStyle name="Currency0 5 4 3" xfId="6492" xr:uid="{00000000-0005-0000-0000-00006B240000}"/>
    <cellStyle name="Currency0 5 4 3 2" xfId="6493" xr:uid="{00000000-0005-0000-0000-00006C240000}"/>
    <cellStyle name="Currency0 5 4 3 2 2" xfId="6494" xr:uid="{00000000-0005-0000-0000-00006D240000}"/>
    <cellStyle name="Currency0 5 4 3 3" xfId="6495" xr:uid="{00000000-0005-0000-0000-00006E240000}"/>
    <cellStyle name="Currency0 5 4 3 3 2" xfId="6496" xr:uid="{00000000-0005-0000-0000-00006F240000}"/>
    <cellStyle name="Currency0 5 4 3 4" xfId="6497" xr:uid="{00000000-0005-0000-0000-000070240000}"/>
    <cellStyle name="Currency0 5 4 4" xfId="6498" xr:uid="{00000000-0005-0000-0000-000071240000}"/>
    <cellStyle name="Currency0 5 4 4 2" xfId="6499" xr:uid="{00000000-0005-0000-0000-000072240000}"/>
    <cellStyle name="Currency0 5 4 4 2 2" xfId="6500" xr:uid="{00000000-0005-0000-0000-000073240000}"/>
    <cellStyle name="Currency0 5 4 4 3" xfId="6501" xr:uid="{00000000-0005-0000-0000-000074240000}"/>
    <cellStyle name="Currency0 5 4 4 3 2" xfId="6502" xr:uid="{00000000-0005-0000-0000-000075240000}"/>
    <cellStyle name="Currency0 5 4 4 4" xfId="6503" xr:uid="{00000000-0005-0000-0000-000076240000}"/>
    <cellStyle name="Currency0 5 4 5" xfId="6504" xr:uid="{00000000-0005-0000-0000-000077240000}"/>
    <cellStyle name="Currency0 5 4 5 2" xfId="6505" xr:uid="{00000000-0005-0000-0000-000078240000}"/>
    <cellStyle name="Currency0 5 4 6" xfId="6506" xr:uid="{00000000-0005-0000-0000-000079240000}"/>
    <cellStyle name="Currency0 5 4 6 2" xfId="6507" xr:uid="{00000000-0005-0000-0000-00007A240000}"/>
    <cellStyle name="Currency0 5 4 7" xfId="6508" xr:uid="{00000000-0005-0000-0000-00007B240000}"/>
    <cellStyle name="Currency0 5 4 7 2" xfId="6509" xr:uid="{00000000-0005-0000-0000-00007C240000}"/>
    <cellStyle name="Currency0 5 4 8" xfId="6510" xr:uid="{00000000-0005-0000-0000-00007D240000}"/>
    <cellStyle name="Currency0 5 5" xfId="6511" xr:uid="{00000000-0005-0000-0000-00007E240000}"/>
    <cellStyle name="Currency0 5 5 2" xfId="6512" xr:uid="{00000000-0005-0000-0000-00007F240000}"/>
    <cellStyle name="Currency0 5 5 2 2" xfId="6513" xr:uid="{00000000-0005-0000-0000-000080240000}"/>
    <cellStyle name="Currency0 5 5 3" xfId="6514" xr:uid="{00000000-0005-0000-0000-000081240000}"/>
    <cellStyle name="Currency0 5 5 3 2" xfId="6515" xr:uid="{00000000-0005-0000-0000-000082240000}"/>
    <cellStyle name="Currency0 5 5 4" xfId="6516" xr:uid="{00000000-0005-0000-0000-000083240000}"/>
    <cellStyle name="Currency0 5 6" xfId="6517" xr:uid="{00000000-0005-0000-0000-000084240000}"/>
    <cellStyle name="Currency0 5 6 2" xfId="6518" xr:uid="{00000000-0005-0000-0000-000085240000}"/>
    <cellStyle name="Currency0 5 6 2 2" xfId="6519" xr:uid="{00000000-0005-0000-0000-000086240000}"/>
    <cellStyle name="Currency0 5 6 3" xfId="6520" xr:uid="{00000000-0005-0000-0000-000087240000}"/>
    <cellStyle name="Currency0 5 6 3 2" xfId="6521" xr:uid="{00000000-0005-0000-0000-000088240000}"/>
    <cellStyle name="Currency0 5 6 4" xfId="6522" xr:uid="{00000000-0005-0000-0000-000089240000}"/>
    <cellStyle name="Currency0 5 7" xfId="6523" xr:uid="{00000000-0005-0000-0000-00008A240000}"/>
    <cellStyle name="Currency0 5 7 2" xfId="6524" xr:uid="{00000000-0005-0000-0000-00008B240000}"/>
    <cellStyle name="Currency0 5 7 2 2" xfId="6525" xr:uid="{00000000-0005-0000-0000-00008C240000}"/>
    <cellStyle name="Currency0 5 7 3" xfId="6526" xr:uid="{00000000-0005-0000-0000-00008D240000}"/>
    <cellStyle name="Currency0 5 7 3 2" xfId="6527" xr:uid="{00000000-0005-0000-0000-00008E240000}"/>
    <cellStyle name="Currency0 5 7 4" xfId="6528" xr:uid="{00000000-0005-0000-0000-00008F240000}"/>
    <cellStyle name="Currency0 5 8" xfId="6529" xr:uid="{00000000-0005-0000-0000-000090240000}"/>
    <cellStyle name="Currency0 5 8 2" xfId="6530" xr:uid="{00000000-0005-0000-0000-000091240000}"/>
    <cellStyle name="Currency0 5 9" xfId="6531" xr:uid="{00000000-0005-0000-0000-000092240000}"/>
    <cellStyle name="Currency0 5 9 2" xfId="6532" xr:uid="{00000000-0005-0000-0000-000093240000}"/>
    <cellStyle name="Currency0 6" xfId="6533" xr:uid="{00000000-0005-0000-0000-000094240000}"/>
    <cellStyle name="Currency0 6 10" xfId="6534" xr:uid="{00000000-0005-0000-0000-000095240000}"/>
    <cellStyle name="Currency0 6 10 2" xfId="6535" xr:uid="{00000000-0005-0000-0000-000096240000}"/>
    <cellStyle name="Currency0 6 11" xfId="6536" xr:uid="{00000000-0005-0000-0000-000097240000}"/>
    <cellStyle name="Currency0 6 2" xfId="6537" xr:uid="{00000000-0005-0000-0000-000098240000}"/>
    <cellStyle name="Currency0 6 2 2" xfId="6538" xr:uid="{00000000-0005-0000-0000-000099240000}"/>
    <cellStyle name="Currency0 6 2 2 2" xfId="6539" xr:uid="{00000000-0005-0000-0000-00009A240000}"/>
    <cellStyle name="Currency0 6 2 2 2 2" xfId="6540" xr:uid="{00000000-0005-0000-0000-00009B240000}"/>
    <cellStyle name="Currency0 6 2 2 2 2 2" xfId="6541" xr:uid="{00000000-0005-0000-0000-00009C240000}"/>
    <cellStyle name="Currency0 6 2 2 2 3" xfId="6542" xr:uid="{00000000-0005-0000-0000-00009D240000}"/>
    <cellStyle name="Currency0 6 2 2 2 3 2" xfId="6543" xr:uid="{00000000-0005-0000-0000-00009E240000}"/>
    <cellStyle name="Currency0 6 2 2 2 4" xfId="6544" xr:uid="{00000000-0005-0000-0000-00009F240000}"/>
    <cellStyle name="Currency0 6 2 2 3" xfId="6545" xr:uid="{00000000-0005-0000-0000-0000A0240000}"/>
    <cellStyle name="Currency0 6 2 2 3 2" xfId="6546" xr:uid="{00000000-0005-0000-0000-0000A1240000}"/>
    <cellStyle name="Currency0 6 2 2 3 2 2" xfId="6547" xr:uid="{00000000-0005-0000-0000-0000A2240000}"/>
    <cellStyle name="Currency0 6 2 2 3 3" xfId="6548" xr:uid="{00000000-0005-0000-0000-0000A3240000}"/>
    <cellStyle name="Currency0 6 2 2 3 3 2" xfId="6549" xr:uid="{00000000-0005-0000-0000-0000A4240000}"/>
    <cellStyle name="Currency0 6 2 2 3 4" xfId="6550" xr:uid="{00000000-0005-0000-0000-0000A5240000}"/>
    <cellStyle name="Currency0 6 2 2 4" xfId="6551" xr:uid="{00000000-0005-0000-0000-0000A6240000}"/>
    <cellStyle name="Currency0 6 2 2 4 2" xfId="6552" xr:uid="{00000000-0005-0000-0000-0000A7240000}"/>
    <cellStyle name="Currency0 6 2 2 4 2 2" xfId="6553" xr:uid="{00000000-0005-0000-0000-0000A8240000}"/>
    <cellStyle name="Currency0 6 2 2 4 3" xfId="6554" xr:uid="{00000000-0005-0000-0000-0000A9240000}"/>
    <cellStyle name="Currency0 6 2 2 4 3 2" xfId="6555" xr:uid="{00000000-0005-0000-0000-0000AA240000}"/>
    <cellStyle name="Currency0 6 2 2 4 4" xfId="6556" xr:uid="{00000000-0005-0000-0000-0000AB240000}"/>
    <cellStyle name="Currency0 6 2 2 5" xfId="6557" xr:uid="{00000000-0005-0000-0000-0000AC240000}"/>
    <cellStyle name="Currency0 6 2 2 5 2" xfId="6558" xr:uid="{00000000-0005-0000-0000-0000AD240000}"/>
    <cellStyle name="Currency0 6 2 2 6" xfId="6559" xr:uid="{00000000-0005-0000-0000-0000AE240000}"/>
    <cellStyle name="Currency0 6 2 2 6 2" xfId="6560" xr:uid="{00000000-0005-0000-0000-0000AF240000}"/>
    <cellStyle name="Currency0 6 2 2 7" xfId="6561" xr:uid="{00000000-0005-0000-0000-0000B0240000}"/>
    <cellStyle name="Currency0 6 2 3" xfId="6562" xr:uid="{00000000-0005-0000-0000-0000B1240000}"/>
    <cellStyle name="Currency0 6 2 3 2" xfId="6563" xr:uid="{00000000-0005-0000-0000-0000B2240000}"/>
    <cellStyle name="Currency0 6 2 3 2 2" xfId="6564" xr:uid="{00000000-0005-0000-0000-0000B3240000}"/>
    <cellStyle name="Currency0 6 2 3 3" xfId="6565" xr:uid="{00000000-0005-0000-0000-0000B4240000}"/>
    <cellStyle name="Currency0 6 2 3 3 2" xfId="6566" xr:uid="{00000000-0005-0000-0000-0000B5240000}"/>
    <cellStyle name="Currency0 6 2 3 4" xfId="6567" xr:uid="{00000000-0005-0000-0000-0000B6240000}"/>
    <cellStyle name="Currency0 6 2 4" xfId="6568" xr:uid="{00000000-0005-0000-0000-0000B7240000}"/>
    <cellStyle name="Currency0 6 2 4 2" xfId="6569" xr:uid="{00000000-0005-0000-0000-0000B8240000}"/>
    <cellStyle name="Currency0 6 2 4 2 2" xfId="6570" xr:uid="{00000000-0005-0000-0000-0000B9240000}"/>
    <cellStyle name="Currency0 6 2 4 3" xfId="6571" xr:uid="{00000000-0005-0000-0000-0000BA240000}"/>
    <cellStyle name="Currency0 6 2 4 3 2" xfId="6572" xr:uid="{00000000-0005-0000-0000-0000BB240000}"/>
    <cellStyle name="Currency0 6 2 4 4" xfId="6573" xr:uid="{00000000-0005-0000-0000-0000BC240000}"/>
    <cellStyle name="Currency0 6 2 5" xfId="6574" xr:uid="{00000000-0005-0000-0000-0000BD240000}"/>
    <cellStyle name="Currency0 6 2 5 2" xfId="6575" xr:uid="{00000000-0005-0000-0000-0000BE240000}"/>
    <cellStyle name="Currency0 6 2 5 2 2" xfId="6576" xr:uid="{00000000-0005-0000-0000-0000BF240000}"/>
    <cellStyle name="Currency0 6 2 5 3" xfId="6577" xr:uid="{00000000-0005-0000-0000-0000C0240000}"/>
    <cellStyle name="Currency0 6 2 5 3 2" xfId="6578" xr:uid="{00000000-0005-0000-0000-0000C1240000}"/>
    <cellStyle name="Currency0 6 2 5 4" xfId="6579" xr:uid="{00000000-0005-0000-0000-0000C2240000}"/>
    <cellStyle name="Currency0 6 2 6" xfId="6580" xr:uid="{00000000-0005-0000-0000-0000C3240000}"/>
    <cellStyle name="Currency0 6 2 6 2" xfId="6581" xr:uid="{00000000-0005-0000-0000-0000C4240000}"/>
    <cellStyle name="Currency0 6 2 7" xfId="6582" xr:uid="{00000000-0005-0000-0000-0000C5240000}"/>
    <cellStyle name="Currency0 6 2 7 2" xfId="6583" xr:uid="{00000000-0005-0000-0000-0000C6240000}"/>
    <cellStyle name="Currency0 6 2 8" xfId="6584" xr:uid="{00000000-0005-0000-0000-0000C7240000}"/>
    <cellStyle name="Currency0 6 2 8 2" xfId="6585" xr:uid="{00000000-0005-0000-0000-0000C8240000}"/>
    <cellStyle name="Currency0 6 2 9" xfId="6586" xr:uid="{00000000-0005-0000-0000-0000C9240000}"/>
    <cellStyle name="Currency0 6 3" xfId="6587" xr:uid="{00000000-0005-0000-0000-0000CA240000}"/>
    <cellStyle name="Currency0 6 3 2" xfId="6588" xr:uid="{00000000-0005-0000-0000-0000CB240000}"/>
    <cellStyle name="Currency0 6 3 2 2" xfId="6589" xr:uid="{00000000-0005-0000-0000-0000CC240000}"/>
    <cellStyle name="Currency0 6 3 2 2 2" xfId="6590" xr:uid="{00000000-0005-0000-0000-0000CD240000}"/>
    <cellStyle name="Currency0 6 3 2 3" xfId="6591" xr:uid="{00000000-0005-0000-0000-0000CE240000}"/>
    <cellStyle name="Currency0 6 3 2 3 2" xfId="6592" xr:uid="{00000000-0005-0000-0000-0000CF240000}"/>
    <cellStyle name="Currency0 6 3 2 4" xfId="6593" xr:uid="{00000000-0005-0000-0000-0000D0240000}"/>
    <cellStyle name="Currency0 6 3 3" xfId="6594" xr:uid="{00000000-0005-0000-0000-0000D1240000}"/>
    <cellStyle name="Currency0 6 3 3 2" xfId="6595" xr:uid="{00000000-0005-0000-0000-0000D2240000}"/>
    <cellStyle name="Currency0 6 3 3 2 2" xfId="6596" xr:uid="{00000000-0005-0000-0000-0000D3240000}"/>
    <cellStyle name="Currency0 6 3 3 3" xfId="6597" xr:uid="{00000000-0005-0000-0000-0000D4240000}"/>
    <cellStyle name="Currency0 6 3 3 3 2" xfId="6598" xr:uid="{00000000-0005-0000-0000-0000D5240000}"/>
    <cellStyle name="Currency0 6 3 3 4" xfId="6599" xr:uid="{00000000-0005-0000-0000-0000D6240000}"/>
    <cellStyle name="Currency0 6 3 4" xfId="6600" xr:uid="{00000000-0005-0000-0000-0000D7240000}"/>
    <cellStyle name="Currency0 6 3 4 2" xfId="6601" xr:uid="{00000000-0005-0000-0000-0000D8240000}"/>
    <cellStyle name="Currency0 6 3 4 2 2" xfId="6602" xr:uid="{00000000-0005-0000-0000-0000D9240000}"/>
    <cellStyle name="Currency0 6 3 4 3" xfId="6603" xr:uid="{00000000-0005-0000-0000-0000DA240000}"/>
    <cellStyle name="Currency0 6 3 4 3 2" xfId="6604" xr:uid="{00000000-0005-0000-0000-0000DB240000}"/>
    <cellStyle name="Currency0 6 3 4 4" xfId="6605" xr:uid="{00000000-0005-0000-0000-0000DC240000}"/>
    <cellStyle name="Currency0 6 3 5" xfId="6606" xr:uid="{00000000-0005-0000-0000-0000DD240000}"/>
    <cellStyle name="Currency0 6 3 5 2" xfId="6607" xr:uid="{00000000-0005-0000-0000-0000DE240000}"/>
    <cellStyle name="Currency0 6 3 6" xfId="6608" xr:uid="{00000000-0005-0000-0000-0000DF240000}"/>
    <cellStyle name="Currency0 6 3 6 2" xfId="6609" xr:uid="{00000000-0005-0000-0000-0000E0240000}"/>
    <cellStyle name="Currency0 6 3 7" xfId="6610" xr:uid="{00000000-0005-0000-0000-0000E1240000}"/>
    <cellStyle name="Currency0 6 3 7 2" xfId="6611" xr:uid="{00000000-0005-0000-0000-0000E2240000}"/>
    <cellStyle name="Currency0 6 3 8" xfId="6612" xr:uid="{00000000-0005-0000-0000-0000E3240000}"/>
    <cellStyle name="Currency0 6 4" xfId="6613" xr:uid="{00000000-0005-0000-0000-0000E4240000}"/>
    <cellStyle name="Currency0 6 4 2" xfId="6614" xr:uid="{00000000-0005-0000-0000-0000E5240000}"/>
    <cellStyle name="Currency0 6 4 2 2" xfId="6615" xr:uid="{00000000-0005-0000-0000-0000E6240000}"/>
    <cellStyle name="Currency0 6 4 2 2 2" xfId="6616" xr:uid="{00000000-0005-0000-0000-0000E7240000}"/>
    <cellStyle name="Currency0 6 4 2 3" xfId="6617" xr:uid="{00000000-0005-0000-0000-0000E8240000}"/>
    <cellStyle name="Currency0 6 4 2 3 2" xfId="6618" xr:uid="{00000000-0005-0000-0000-0000E9240000}"/>
    <cellStyle name="Currency0 6 4 2 4" xfId="6619" xr:uid="{00000000-0005-0000-0000-0000EA240000}"/>
    <cellStyle name="Currency0 6 4 3" xfId="6620" xr:uid="{00000000-0005-0000-0000-0000EB240000}"/>
    <cellStyle name="Currency0 6 4 3 2" xfId="6621" xr:uid="{00000000-0005-0000-0000-0000EC240000}"/>
    <cellStyle name="Currency0 6 4 3 2 2" xfId="6622" xr:uid="{00000000-0005-0000-0000-0000ED240000}"/>
    <cellStyle name="Currency0 6 4 3 3" xfId="6623" xr:uid="{00000000-0005-0000-0000-0000EE240000}"/>
    <cellStyle name="Currency0 6 4 3 3 2" xfId="6624" xr:uid="{00000000-0005-0000-0000-0000EF240000}"/>
    <cellStyle name="Currency0 6 4 3 4" xfId="6625" xr:uid="{00000000-0005-0000-0000-0000F0240000}"/>
    <cellStyle name="Currency0 6 4 4" xfId="6626" xr:uid="{00000000-0005-0000-0000-0000F1240000}"/>
    <cellStyle name="Currency0 6 4 4 2" xfId="6627" xr:uid="{00000000-0005-0000-0000-0000F2240000}"/>
    <cellStyle name="Currency0 6 4 4 2 2" xfId="6628" xr:uid="{00000000-0005-0000-0000-0000F3240000}"/>
    <cellStyle name="Currency0 6 4 4 3" xfId="6629" xr:uid="{00000000-0005-0000-0000-0000F4240000}"/>
    <cellStyle name="Currency0 6 4 4 3 2" xfId="6630" xr:uid="{00000000-0005-0000-0000-0000F5240000}"/>
    <cellStyle name="Currency0 6 4 4 4" xfId="6631" xr:uid="{00000000-0005-0000-0000-0000F6240000}"/>
    <cellStyle name="Currency0 6 4 5" xfId="6632" xr:uid="{00000000-0005-0000-0000-0000F7240000}"/>
    <cellStyle name="Currency0 6 4 5 2" xfId="6633" xr:uid="{00000000-0005-0000-0000-0000F8240000}"/>
    <cellStyle name="Currency0 6 4 6" xfId="6634" xr:uid="{00000000-0005-0000-0000-0000F9240000}"/>
    <cellStyle name="Currency0 6 4 6 2" xfId="6635" xr:uid="{00000000-0005-0000-0000-0000FA240000}"/>
    <cellStyle name="Currency0 6 4 7" xfId="6636" xr:uid="{00000000-0005-0000-0000-0000FB240000}"/>
    <cellStyle name="Currency0 6 4 7 2" xfId="6637" xr:uid="{00000000-0005-0000-0000-0000FC240000}"/>
    <cellStyle name="Currency0 6 4 8" xfId="6638" xr:uid="{00000000-0005-0000-0000-0000FD240000}"/>
    <cellStyle name="Currency0 6 5" xfId="6639" xr:uid="{00000000-0005-0000-0000-0000FE240000}"/>
    <cellStyle name="Currency0 6 5 2" xfId="6640" xr:uid="{00000000-0005-0000-0000-0000FF240000}"/>
    <cellStyle name="Currency0 6 5 2 2" xfId="6641" xr:uid="{00000000-0005-0000-0000-000000250000}"/>
    <cellStyle name="Currency0 6 5 3" xfId="6642" xr:uid="{00000000-0005-0000-0000-000001250000}"/>
    <cellStyle name="Currency0 6 5 3 2" xfId="6643" xr:uid="{00000000-0005-0000-0000-000002250000}"/>
    <cellStyle name="Currency0 6 5 4" xfId="6644" xr:uid="{00000000-0005-0000-0000-000003250000}"/>
    <cellStyle name="Currency0 6 6" xfId="6645" xr:uid="{00000000-0005-0000-0000-000004250000}"/>
    <cellStyle name="Currency0 6 6 2" xfId="6646" xr:uid="{00000000-0005-0000-0000-000005250000}"/>
    <cellStyle name="Currency0 6 6 2 2" xfId="6647" xr:uid="{00000000-0005-0000-0000-000006250000}"/>
    <cellStyle name="Currency0 6 6 3" xfId="6648" xr:uid="{00000000-0005-0000-0000-000007250000}"/>
    <cellStyle name="Currency0 6 6 3 2" xfId="6649" xr:uid="{00000000-0005-0000-0000-000008250000}"/>
    <cellStyle name="Currency0 6 6 4" xfId="6650" xr:uid="{00000000-0005-0000-0000-000009250000}"/>
    <cellStyle name="Currency0 6 7" xfId="6651" xr:uid="{00000000-0005-0000-0000-00000A250000}"/>
    <cellStyle name="Currency0 6 7 2" xfId="6652" xr:uid="{00000000-0005-0000-0000-00000B250000}"/>
    <cellStyle name="Currency0 6 7 2 2" xfId="6653" xr:uid="{00000000-0005-0000-0000-00000C250000}"/>
    <cellStyle name="Currency0 6 7 3" xfId="6654" xr:uid="{00000000-0005-0000-0000-00000D250000}"/>
    <cellStyle name="Currency0 6 7 3 2" xfId="6655" xr:uid="{00000000-0005-0000-0000-00000E250000}"/>
    <cellStyle name="Currency0 6 7 4" xfId="6656" xr:uid="{00000000-0005-0000-0000-00000F250000}"/>
    <cellStyle name="Currency0 6 8" xfId="6657" xr:uid="{00000000-0005-0000-0000-000010250000}"/>
    <cellStyle name="Currency0 6 8 2" xfId="6658" xr:uid="{00000000-0005-0000-0000-000011250000}"/>
    <cellStyle name="Currency0 6 9" xfId="6659" xr:uid="{00000000-0005-0000-0000-000012250000}"/>
    <cellStyle name="Currency0 6 9 2" xfId="6660" xr:uid="{00000000-0005-0000-0000-000013250000}"/>
    <cellStyle name="Currency0 7" xfId="6661" xr:uid="{00000000-0005-0000-0000-000014250000}"/>
    <cellStyle name="Currency0 7 2" xfId="6662" xr:uid="{00000000-0005-0000-0000-000015250000}"/>
    <cellStyle name="Currency0 7 2 2" xfId="6663" xr:uid="{00000000-0005-0000-0000-000016250000}"/>
    <cellStyle name="Currency0 7 3" xfId="6664" xr:uid="{00000000-0005-0000-0000-000017250000}"/>
    <cellStyle name="Currency0 7 3 2" xfId="6665" xr:uid="{00000000-0005-0000-0000-000018250000}"/>
    <cellStyle name="Currency0 7 4" xfId="6666" xr:uid="{00000000-0005-0000-0000-000019250000}"/>
    <cellStyle name="Currency0 7 4 2" xfId="6667" xr:uid="{00000000-0005-0000-0000-00001A250000}"/>
    <cellStyle name="Currency0 7 5" xfId="6668" xr:uid="{00000000-0005-0000-0000-00001B250000}"/>
    <cellStyle name="Currency0 7 5 2" xfId="6669" xr:uid="{00000000-0005-0000-0000-00001C250000}"/>
    <cellStyle name="Currency0 7 6" xfId="6670" xr:uid="{00000000-0005-0000-0000-00001D250000}"/>
    <cellStyle name="Currency0 7 6 2" xfId="6671" xr:uid="{00000000-0005-0000-0000-00001E250000}"/>
    <cellStyle name="Currency0 7 7" xfId="6672" xr:uid="{00000000-0005-0000-0000-00001F250000}"/>
    <cellStyle name="Currency0 7 7 2" xfId="6673" xr:uid="{00000000-0005-0000-0000-000020250000}"/>
    <cellStyle name="Currency0 7 8" xfId="6674" xr:uid="{00000000-0005-0000-0000-000021250000}"/>
    <cellStyle name="Currency0 7 8 2" xfId="6675" xr:uid="{00000000-0005-0000-0000-000022250000}"/>
    <cellStyle name="Currency0 8" xfId="6676" xr:uid="{00000000-0005-0000-0000-000023250000}"/>
    <cellStyle name="Currency0 8 2" xfId="6677" xr:uid="{00000000-0005-0000-0000-000024250000}"/>
    <cellStyle name="Currency0 9" xfId="6678" xr:uid="{00000000-0005-0000-0000-000025250000}"/>
    <cellStyle name="Currency0 9 2" xfId="6679" xr:uid="{00000000-0005-0000-0000-000026250000}"/>
    <cellStyle name="Currency0_2011 08 15 -  AFCAC Retail - IKEA Work-in-progress BOQ FIT-OUT" xfId="6680" xr:uid="{00000000-0005-0000-0000-000027250000}"/>
    <cellStyle name="Data" xfId="26882" xr:uid="{00000000-0005-0000-0000-000028250000}"/>
    <cellStyle name="Data 2" xfId="26883" xr:uid="{00000000-0005-0000-0000-000029250000}"/>
    <cellStyle name="Data 2 2" xfId="26884" xr:uid="{00000000-0005-0000-0000-00002A250000}"/>
    <cellStyle name="Data 2 2 2" xfId="26885" xr:uid="{00000000-0005-0000-0000-00002B250000}"/>
    <cellStyle name="Data 2 2 2 2" xfId="26886" xr:uid="{00000000-0005-0000-0000-00002C250000}"/>
    <cellStyle name="Data 2 3" xfId="26887" xr:uid="{00000000-0005-0000-0000-00002D250000}"/>
    <cellStyle name="Data 2 3 2" xfId="26888" xr:uid="{00000000-0005-0000-0000-00002E250000}"/>
    <cellStyle name="Data 2 3 3" xfId="26889" xr:uid="{00000000-0005-0000-0000-00002F250000}"/>
    <cellStyle name="Data 2 4" xfId="26890" xr:uid="{00000000-0005-0000-0000-000030250000}"/>
    <cellStyle name="Data 2 4 2" xfId="26891" xr:uid="{00000000-0005-0000-0000-000031250000}"/>
    <cellStyle name="Data 2 4 2 2" xfId="26892" xr:uid="{00000000-0005-0000-0000-000032250000}"/>
    <cellStyle name="Data 2 4 3" xfId="26893" xr:uid="{00000000-0005-0000-0000-000033250000}"/>
    <cellStyle name="Data 3" xfId="26894" xr:uid="{00000000-0005-0000-0000-000034250000}"/>
    <cellStyle name="Data 3 2" xfId="26895" xr:uid="{00000000-0005-0000-0000-000035250000}"/>
    <cellStyle name="Data 3 2 2" xfId="26896" xr:uid="{00000000-0005-0000-0000-000036250000}"/>
    <cellStyle name="Data 3 2 2 2" xfId="26897" xr:uid="{00000000-0005-0000-0000-000037250000}"/>
    <cellStyle name="Data 3 3" xfId="26898" xr:uid="{00000000-0005-0000-0000-000038250000}"/>
    <cellStyle name="Data 3 3 2" xfId="26899" xr:uid="{00000000-0005-0000-0000-000039250000}"/>
    <cellStyle name="Data 3 3 3" xfId="26900" xr:uid="{00000000-0005-0000-0000-00003A250000}"/>
    <cellStyle name="Data 3 4" xfId="26901" xr:uid="{00000000-0005-0000-0000-00003B250000}"/>
    <cellStyle name="Data 3 4 2" xfId="26902" xr:uid="{00000000-0005-0000-0000-00003C250000}"/>
    <cellStyle name="Data 3 4 2 2" xfId="26903" xr:uid="{00000000-0005-0000-0000-00003D250000}"/>
    <cellStyle name="Data 3 4 3" xfId="26904" xr:uid="{00000000-0005-0000-0000-00003E250000}"/>
    <cellStyle name="Data 4" xfId="26905" xr:uid="{00000000-0005-0000-0000-00003F250000}"/>
    <cellStyle name="Date" xfId="6681" xr:uid="{00000000-0005-0000-0000-000040250000}"/>
    <cellStyle name="Date 10" xfId="6682" xr:uid="{00000000-0005-0000-0000-000041250000}"/>
    <cellStyle name="Date 10 2" xfId="6683" xr:uid="{00000000-0005-0000-0000-000042250000}"/>
    <cellStyle name="Date 11" xfId="6684" xr:uid="{00000000-0005-0000-0000-000043250000}"/>
    <cellStyle name="Date 11 2" xfId="6685" xr:uid="{00000000-0005-0000-0000-000044250000}"/>
    <cellStyle name="Date 12" xfId="6686" xr:uid="{00000000-0005-0000-0000-000045250000}"/>
    <cellStyle name="Date 12 2" xfId="6687" xr:uid="{00000000-0005-0000-0000-000046250000}"/>
    <cellStyle name="Date 13" xfId="6688" xr:uid="{00000000-0005-0000-0000-000047250000}"/>
    <cellStyle name="Date 13 2" xfId="6689" xr:uid="{00000000-0005-0000-0000-000048250000}"/>
    <cellStyle name="Date 14" xfId="6690" xr:uid="{00000000-0005-0000-0000-000049250000}"/>
    <cellStyle name="Date 14 2" xfId="6691" xr:uid="{00000000-0005-0000-0000-00004A250000}"/>
    <cellStyle name="Date 15" xfId="6692" xr:uid="{00000000-0005-0000-0000-00004B250000}"/>
    <cellStyle name="Date 2" xfId="6693" xr:uid="{00000000-0005-0000-0000-00004C250000}"/>
    <cellStyle name="Date 2 2" xfId="6694" xr:uid="{00000000-0005-0000-0000-00004D250000}"/>
    <cellStyle name="Date 2 2 2" xfId="6695" xr:uid="{00000000-0005-0000-0000-00004E250000}"/>
    <cellStyle name="Date 2 3" xfId="6696" xr:uid="{00000000-0005-0000-0000-00004F250000}"/>
    <cellStyle name="Date 3" xfId="6697" xr:uid="{00000000-0005-0000-0000-000050250000}"/>
    <cellStyle name="Date 3 2" xfId="6698" xr:uid="{00000000-0005-0000-0000-000051250000}"/>
    <cellStyle name="Date 3 2 2" xfId="6699" xr:uid="{00000000-0005-0000-0000-000052250000}"/>
    <cellStyle name="Date 3 3" xfId="6700" xr:uid="{00000000-0005-0000-0000-000053250000}"/>
    <cellStyle name="Date 4" xfId="6701" xr:uid="{00000000-0005-0000-0000-000054250000}"/>
    <cellStyle name="Date 4 2" xfId="6702" xr:uid="{00000000-0005-0000-0000-000055250000}"/>
    <cellStyle name="Date 4 3" xfId="6703" xr:uid="{00000000-0005-0000-0000-000056250000}"/>
    <cellStyle name="Date 5" xfId="6704" xr:uid="{00000000-0005-0000-0000-000057250000}"/>
    <cellStyle name="Date 5 2" xfId="6705" xr:uid="{00000000-0005-0000-0000-000058250000}"/>
    <cellStyle name="Date 5 3" xfId="6706" xr:uid="{00000000-0005-0000-0000-000059250000}"/>
    <cellStyle name="Date 6" xfId="6707" xr:uid="{00000000-0005-0000-0000-00005A250000}"/>
    <cellStyle name="Date 6 2" xfId="6708" xr:uid="{00000000-0005-0000-0000-00005B250000}"/>
    <cellStyle name="Date 6 3" xfId="6709" xr:uid="{00000000-0005-0000-0000-00005C250000}"/>
    <cellStyle name="Date 7" xfId="6710" xr:uid="{00000000-0005-0000-0000-00005D250000}"/>
    <cellStyle name="Date 7 2" xfId="6711" xr:uid="{00000000-0005-0000-0000-00005E250000}"/>
    <cellStyle name="Date 7 3" xfId="6712" xr:uid="{00000000-0005-0000-0000-00005F250000}"/>
    <cellStyle name="Date 7 4" xfId="6713" xr:uid="{00000000-0005-0000-0000-000060250000}"/>
    <cellStyle name="Date 8" xfId="6714" xr:uid="{00000000-0005-0000-0000-000061250000}"/>
    <cellStyle name="Date 8 2" xfId="6715" xr:uid="{00000000-0005-0000-0000-000062250000}"/>
    <cellStyle name="Date 8 3" xfId="6716" xr:uid="{00000000-0005-0000-0000-000063250000}"/>
    <cellStyle name="Date 9" xfId="6717" xr:uid="{00000000-0005-0000-0000-000064250000}"/>
    <cellStyle name="Date 9 2" xfId="6718" xr:uid="{00000000-0005-0000-0000-000065250000}"/>
    <cellStyle name="Date Short" xfId="6719" xr:uid="{00000000-0005-0000-0000-000066250000}"/>
    <cellStyle name="Date_2011 08 15 -  AFCAC Retail - IKEA Work-in-progress BOQ FIT-OUT" xfId="6720" xr:uid="{00000000-0005-0000-0000-000067250000}"/>
    <cellStyle name="Dati Processo" xfId="26906" xr:uid="{00000000-0005-0000-0000-000068250000}"/>
    <cellStyle name="Dati Strumenti" xfId="26907" xr:uid="{00000000-0005-0000-0000-000069250000}"/>
    <cellStyle name="Define your own named style" xfId="6721" xr:uid="{00000000-0005-0000-0000-00006A250000}"/>
    <cellStyle name="DELTA" xfId="6722" xr:uid="{00000000-0005-0000-0000-00006B250000}"/>
    <cellStyle name="descrizione" xfId="6723" xr:uid="{00000000-0005-0000-0000-00006C250000}"/>
    <cellStyle name="Dezimal [0]_C-III-A, Start-Up Spares_S&amp;F" xfId="26908" xr:uid="{00000000-0005-0000-0000-00006D250000}"/>
    <cellStyle name="Dezimal_C-III-A, Start-Up Spares_S&amp;F" xfId="26909" xr:uid="{00000000-0005-0000-0000-00006E250000}"/>
    <cellStyle name="Draw lines around data in range" xfId="6724" xr:uid="{00000000-0005-0000-0000-00006F250000}"/>
    <cellStyle name="Draw lines around data in range 2" xfId="6725" xr:uid="{00000000-0005-0000-0000-000070250000}"/>
    <cellStyle name="Draw lines around data in range 2 2" xfId="6726" xr:uid="{00000000-0005-0000-0000-000071250000}"/>
    <cellStyle name="Draw lines around data in range 3" xfId="6727" xr:uid="{00000000-0005-0000-0000-000072250000}"/>
    <cellStyle name="Draw lines around data in range 3 2" xfId="6728" xr:uid="{00000000-0005-0000-0000-000073250000}"/>
    <cellStyle name="Draw lines around data in range 4" xfId="6729" xr:uid="{00000000-0005-0000-0000-000074250000}"/>
    <cellStyle name="Draw lines around data in range 4 2" xfId="6730" xr:uid="{00000000-0005-0000-0000-000075250000}"/>
    <cellStyle name="Draw lines around data in range 5" xfId="6731" xr:uid="{00000000-0005-0000-0000-000076250000}"/>
    <cellStyle name="Draw lines around data in range 6" xfId="6732" xr:uid="{00000000-0005-0000-0000-000077250000}"/>
    <cellStyle name="Draw shadow and lines within range" xfId="6733" xr:uid="{00000000-0005-0000-0000-000078250000}"/>
    <cellStyle name="Draw shadow and lines within range 2" xfId="6734" xr:uid="{00000000-0005-0000-0000-000079250000}"/>
    <cellStyle name="Draw shadow and lines within range 2 2" xfId="6735" xr:uid="{00000000-0005-0000-0000-00007A250000}"/>
    <cellStyle name="Draw shadow and lines within range 3" xfId="6736" xr:uid="{00000000-0005-0000-0000-00007B250000}"/>
    <cellStyle name="Draw shadow and lines within range 3 2" xfId="6737" xr:uid="{00000000-0005-0000-0000-00007C250000}"/>
    <cellStyle name="Draw shadow and lines within range 4" xfId="6738" xr:uid="{00000000-0005-0000-0000-00007D250000}"/>
    <cellStyle name="Draw shadow and lines within range 4 2" xfId="6739" xr:uid="{00000000-0005-0000-0000-00007E250000}"/>
    <cellStyle name="Draw shadow and lines within range 5" xfId="6740" xr:uid="{00000000-0005-0000-0000-00007F250000}"/>
    <cellStyle name="Draw shadow and lines within range 6" xfId="6741" xr:uid="{00000000-0005-0000-0000-000080250000}"/>
    <cellStyle name="E9551&amp;R&amp;U&amp;Aآv_x0004_" xfId="6742" xr:uid="{00000000-0005-0000-0000-000081250000}"/>
    <cellStyle name="E9551&amp;R&amp;U&amp;Aآv_x0004_ 2" xfId="6743" xr:uid="{00000000-0005-0000-0000-000082250000}"/>
    <cellStyle name="Emad" xfId="6744" xr:uid="{00000000-0005-0000-0000-000083250000}"/>
    <cellStyle name="Emphasis 1" xfId="6745" xr:uid="{00000000-0005-0000-0000-000084250000}"/>
    <cellStyle name="Emphasis 1 2" xfId="6746" xr:uid="{00000000-0005-0000-0000-000085250000}"/>
    <cellStyle name="Emphasis 1 2 2" xfId="26910" xr:uid="{00000000-0005-0000-0000-000086250000}"/>
    <cellStyle name="Emphasis 1 2 3" xfId="26911" xr:uid="{00000000-0005-0000-0000-000087250000}"/>
    <cellStyle name="Emphasis 2" xfId="6747" xr:uid="{00000000-0005-0000-0000-000088250000}"/>
    <cellStyle name="Emphasis 2 2" xfId="6748" xr:uid="{00000000-0005-0000-0000-000089250000}"/>
    <cellStyle name="Emphasis 2 2 2" xfId="26912" xr:uid="{00000000-0005-0000-0000-00008A250000}"/>
    <cellStyle name="Emphasis 2 2 3" xfId="26913" xr:uid="{00000000-0005-0000-0000-00008B250000}"/>
    <cellStyle name="Emphasis 3" xfId="6749" xr:uid="{00000000-0005-0000-0000-00008C250000}"/>
    <cellStyle name="Emphasis 3 2" xfId="6750" xr:uid="{00000000-0005-0000-0000-00008D250000}"/>
    <cellStyle name="Emphasis 3 2 2" xfId="26914" xr:uid="{00000000-0005-0000-0000-00008E250000}"/>
    <cellStyle name="Emphasis 3 2 3" xfId="26915" xr:uid="{00000000-0005-0000-0000-00008F250000}"/>
    <cellStyle name="Encabezado 4 2" xfId="6751" xr:uid="{00000000-0005-0000-0000-000090250000}"/>
    <cellStyle name="Énfasis1 2" xfId="6752" xr:uid="{00000000-0005-0000-0000-000091250000}"/>
    <cellStyle name="Énfasis2 2" xfId="6753" xr:uid="{00000000-0005-0000-0000-000092250000}"/>
    <cellStyle name="Énfasis3 2" xfId="6754" xr:uid="{00000000-0005-0000-0000-000093250000}"/>
    <cellStyle name="Énfasis4 2" xfId="6755" xr:uid="{00000000-0005-0000-0000-000094250000}"/>
    <cellStyle name="Énfasis5 2" xfId="6756" xr:uid="{00000000-0005-0000-0000-000095250000}"/>
    <cellStyle name="Énfasis6 2" xfId="6757" xr:uid="{00000000-0005-0000-0000-000096250000}"/>
    <cellStyle name="Enlarge title text, yellow on blue" xfId="6758" xr:uid="{00000000-0005-0000-0000-000097250000}"/>
    <cellStyle name="Enter Currency (0)" xfId="6759" xr:uid="{00000000-0005-0000-0000-000098250000}"/>
    <cellStyle name="Enter Currency (2)" xfId="6760" xr:uid="{00000000-0005-0000-0000-000099250000}"/>
    <cellStyle name="Enter Units (0)" xfId="6761" xr:uid="{00000000-0005-0000-0000-00009A250000}"/>
    <cellStyle name="Enter Units (1)" xfId="6762" xr:uid="{00000000-0005-0000-0000-00009B250000}"/>
    <cellStyle name="Enter Units (2)" xfId="6763" xr:uid="{00000000-0005-0000-0000-00009C250000}"/>
    <cellStyle name="Entered" xfId="6764" xr:uid="{00000000-0005-0000-0000-00009D250000}"/>
    <cellStyle name="Entrada 2" xfId="6765" xr:uid="{00000000-0005-0000-0000-00009E250000}"/>
    <cellStyle name="Entrada 2 10" xfId="6766" xr:uid="{00000000-0005-0000-0000-00009F250000}"/>
    <cellStyle name="Entrada 2 10 2" xfId="6767" xr:uid="{00000000-0005-0000-0000-0000A0250000}"/>
    <cellStyle name="Entrada 2 11" xfId="6768" xr:uid="{00000000-0005-0000-0000-0000A1250000}"/>
    <cellStyle name="Entrada 2 11 2" xfId="6769" xr:uid="{00000000-0005-0000-0000-0000A2250000}"/>
    <cellStyle name="Entrada 2 2" xfId="6770" xr:uid="{00000000-0005-0000-0000-0000A3250000}"/>
    <cellStyle name="Entrada 2 2 2" xfId="6771" xr:uid="{00000000-0005-0000-0000-0000A4250000}"/>
    <cellStyle name="Entrada 2 2 2 2" xfId="6772" xr:uid="{00000000-0005-0000-0000-0000A5250000}"/>
    <cellStyle name="Entrada 2 2 2 2 2" xfId="6773" xr:uid="{00000000-0005-0000-0000-0000A6250000}"/>
    <cellStyle name="Entrada 2 2 2 2 2 2" xfId="6774" xr:uid="{00000000-0005-0000-0000-0000A7250000}"/>
    <cellStyle name="Entrada 2 2 2 2 2 3" xfId="6775" xr:uid="{00000000-0005-0000-0000-0000A8250000}"/>
    <cellStyle name="Entrada 2 2 2 2 3" xfId="6776" xr:uid="{00000000-0005-0000-0000-0000A9250000}"/>
    <cellStyle name="Entrada 2 2 2 3" xfId="6777" xr:uid="{00000000-0005-0000-0000-0000AA250000}"/>
    <cellStyle name="Entrada 2 2 2 3 2" xfId="6778" xr:uid="{00000000-0005-0000-0000-0000AB250000}"/>
    <cellStyle name="Entrada 2 2 2 4" xfId="6779" xr:uid="{00000000-0005-0000-0000-0000AC250000}"/>
    <cellStyle name="Entrada 2 2 2 4 2" xfId="6780" xr:uid="{00000000-0005-0000-0000-0000AD250000}"/>
    <cellStyle name="Entrada 2 2 3" xfId="6781" xr:uid="{00000000-0005-0000-0000-0000AE250000}"/>
    <cellStyle name="Entrada 2 2 3 2" xfId="6782" xr:uid="{00000000-0005-0000-0000-0000AF250000}"/>
    <cellStyle name="Entrada 2 2 3 2 2" xfId="6783" xr:uid="{00000000-0005-0000-0000-0000B0250000}"/>
    <cellStyle name="Entrada 2 2 3 2 3" xfId="6784" xr:uid="{00000000-0005-0000-0000-0000B1250000}"/>
    <cellStyle name="Entrada 2 2 3 3" xfId="6785" xr:uid="{00000000-0005-0000-0000-0000B2250000}"/>
    <cellStyle name="Entrada 2 2 4" xfId="6786" xr:uid="{00000000-0005-0000-0000-0000B3250000}"/>
    <cellStyle name="Entrada 2 2 4 2" xfId="6787" xr:uid="{00000000-0005-0000-0000-0000B4250000}"/>
    <cellStyle name="Entrada 2 2 4 2 2" xfId="6788" xr:uid="{00000000-0005-0000-0000-0000B5250000}"/>
    <cellStyle name="Entrada 2 2 4 2 3" xfId="6789" xr:uid="{00000000-0005-0000-0000-0000B6250000}"/>
    <cellStyle name="Entrada 2 2 4 3" xfId="6790" xr:uid="{00000000-0005-0000-0000-0000B7250000}"/>
    <cellStyle name="Entrada 2 2 5" xfId="6791" xr:uid="{00000000-0005-0000-0000-0000B8250000}"/>
    <cellStyle name="Entrada 2 2 5 2" xfId="6792" xr:uid="{00000000-0005-0000-0000-0000B9250000}"/>
    <cellStyle name="Entrada 2 2 6" xfId="6793" xr:uid="{00000000-0005-0000-0000-0000BA250000}"/>
    <cellStyle name="Entrada 2 2 6 2" xfId="6794" xr:uid="{00000000-0005-0000-0000-0000BB250000}"/>
    <cellStyle name="Entrada 2 3" xfId="6795" xr:uid="{00000000-0005-0000-0000-0000BC250000}"/>
    <cellStyle name="Entrada 2 3 2" xfId="6796" xr:uid="{00000000-0005-0000-0000-0000BD250000}"/>
    <cellStyle name="Entrada 2 3 2 2" xfId="6797" xr:uid="{00000000-0005-0000-0000-0000BE250000}"/>
    <cellStyle name="Entrada 2 3 2 2 2" xfId="6798" xr:uid="{00000000-0005-0000-0000-0000BF250000}"/>
    <cellStyle name="Entrada 2 3 2 3" xfId="6799" xr:uid="{00000000-0005-0000-0000-0000C0250000}"/>
    <cellStyle name="Entrada 2 3 2 3 2" xfId="6800" xr:uid="{00000000-0005-0000-0000-0000C1250000}"/>
    <cellStyle name="Entrada 2 3 3" xfId="6801" xr:uid="{00000000-0005-0000-0000-0000C2250000}"/>
    <cellStyle name="Entrada 2 3 3 2" xfId="6802" xr:uid="{00000000-0005-0000-0000-0000C3250000}"/>
    <cellStyle name="Entrada 2 3 3 2 2" xfId="6803" xr:uid="{00000000-0005-0000-0000-0000C4250000}"/>
    <cellStyle name="Entrada 2 3 3 2 3" xfId="6804" xr:uid="{00000000-0005-0000-0000-0000C5250000}"/>
    <cellStyle name="Entrada 2 3 3 3" xfId="6805" xr:uid="{00000000-0005-0000-0000-0000C6250000}"/>
    <cellStyle name="Entrada 2 3 4" xfId="6806" xr:uid="{00000000-0005-0000-0000-0000C7250000}"/>
    <cellStyle name="Entrada 2 3 4 2" xfId="6807" xr:uid="{00000000-0005-0000-0000-0000C8250000}"/>
    <cellStyle name="Entrada 2 3 5" xfId="6808" xr:uid="{00000000-0005-0000-0000-0000C9250000}"/>
    <cellStyle name="Entrada 2 3 5 2" xfId="6809" xr:uid="{00000000-0005-0000-0000-0000CA250000}"/>
    <cellStyle name="Entrada 2 4" xfId="6810" xr:uid="{00000000-0005-0000-0000-0000CB250000}"/>
    <cellStyle name="Entrada 2 4 2" xfId="6811" xr:uid="{00000000-0005-0000-0000-0000CC250000}"/>
    <cellStyle name="Entrada 2 4 2 2" xfId="6812" xr:uid="{00000000-0005-0000-0000-0000CD250000}"/>
    <cellStyle name="Entrada 2 4 2 2 2" xfId="6813" xr:uid="{00000000-0005-0000-0000-0000CE250000}"/>
    <cellStyle name="Entrada 2 4 2 3" xfId="6814" xr:uid="{00000000-0005-0000-0000-0000CF250000}"/>
    <cellStyle name="Entrada 2 4 2 3 2" xfId="6815" xr:uid="{00000000-0005-0000-0000-0000D0250000}"/>
    <cellStyle name="Entrada 2 4 3" xfId="6816" xr:uid="{00000000-0005-0000-0000-0000D1250000}"/>
    <cellStyle name="Entrada 2 4 3 2" xfId="6817" xr:uid="{00000000-0005-0000-0000-0000D2250000}"/>
    <cellStyle name="Entrada 2 4 3 2 2" xfId="6818" xr:uid="{00000000-0005-0000-0000-0000D3250000}"/>
    <cellStyle name="Entrada 2 4 3 2 3" xfId="6819" xr:uid="{00000000-0005-0000-0000-0000D4250000}"/>
    <cellStyle name="Entrada 2 4 3 3" xfId="6820" xr:uid="{00000000-0005-0000-0000-0000D5250000}"/>
    <cellStyle name="Entrada 2 4 4" xfId="6821" xr:uid="{00000000-0005-0000-0000-0000D6250000}"/>
    <cellStyle name="Entrada 2 4 4 2" xfId="6822" xr:uid="{00000000-0005-0000-0000-0000D7250000}"/>
    <cellStyle name="Entrada 2 4 5" xfId="6823" xr:uid="{00000000-0005-0000-0000-0000D8250000}"/>
    <cellStyle name="Entrada 2 4 5 2" xfId="6824" xr:uid="{00000000-0005-0000-0000-0000D9250000}"/>
    <cellStyle name="Entrada 2 5" xfId="6825" xr:uid="{00000000-0005-0000-0000-0000DA250000}"/>
    <cellStyle name="Entrada 2 5 2" xfId="6826" xr:uid="{00000000-0005-0000-0000-0000DB250000}"/>
    <cellStyle name="Entrada 2 5 2 2" xfId="6827" xr:uid="{00000000-0005-0000-0000-0000DC250000}"/>
    <cellStyle name="Entrada 2 5 2 2 2" xfId="6828" xr:uid="{00000000-0005-0000-0000-0000DD250000}"/>
    <cellStyle name="Entrada 2 5 2 2 3" xfId="6829" xr:uid="{00000000-0005-0000-0000-0000DE250000}"/>
    <cellStyle name="Entrada 2 5 2 3" xfId="6830" xr:uid="{00000000-0005-0000-0000-0000DF250000}"/>
    <cellStyle name="Entrada 2 5 3" xfId="6831" xr:uid="{00000000-0005-0000-0000-0000E0250000}"/>
    <cellStyle name="Entrada 2 5 3 2" xfId="6832" xr:uid="{00000000-0005-0000-0000-0000E1250000}"/>
    <cellStyle name="Entrada 2 5 3 2 2" xfId="6833" xr:uid="{00000000-0005-0000-0000-0000E2250000}"/>
    <cellStyle name="Entrada 2 5 3 2 3" xfId="6834" xr:uid="{00000000-0005-0000-0000-0000E3250000}"/>
    <cellStyle name="Entrada 2 5 3 3" xfId="6835" xr:uid="{00000000-0005-0000-0000-0000E4250000}"/>
    <cellStyle name="Entrada 2 5 4" xfId="6836" xr:uid="{00000000-0005-0000-0000-0000E5250000}"/>
    <cellStyle name="Entrada 2 5 4 2" xfId="6837" xr:uid="{00000000-0005-0000-0000-0000E6250000}"/>
    <cellStyle name="Entrada 2 5 5" xfId="6838" xr:uid="{00000000-0005-0000-0000-0000E7250000}"/>
    <cellStyle name="Entrada 2 5 5 2" xfId="6839" xr:uid="{00000000-0005-0000-0000-0000E8250000}"/>
    <cellStyle name="Entrada 2 6" xfId="6840" xr:uid="{00000000-0005-0000-0000-0000E9250000}"/>
    <cellStyle name="Entrada 2 6 2" xfId="6841" xr:uid="{00000000-0005-0000-0000-0000EA250000}"/>
    <cellStyle name="Entrada 2 6 2 2" xfId="6842" xr:uid="{00000000-0005-0000-0000-0000EB250000}"/>
    <cellStyle name="Entrada 2 6 2 2 2" xfId="6843" xr:uid="{00000000-0005-0000-0000-0000EC250000}"/>
    <cellStyle name="Entrada 2 6 2 2 3" xfId="6844" xr:uid="{00000000-0005-0000-0000-0000ED250000}"/>
    <cellStyle name="Entrada 2 6 2 3" xfId="6845" xr:uid="{00000000-0005-0000-0000-0000EE250000}"/>
    <cellStyle name="Entrada 2 6 3" xfId="6846" xr:uid="{00000000-0005-0000-0000-0000EF250000}"/>
    <cellStyle name="Entrada 2 6 3 2" xfId="6847" xr:uid="{00000000-0005-0000-0000-0000F0250000}"/>
    <cellStyle name="Entrada 2 6 3 2 2" xfId="6848" xr:uid="{00000000-0005-0000-0000-0000F1250000}"/>
    <cellStyle name="Entrada 2 6 3 2 3" xfId="6849" xr:uid="{00000000-0005-0000-0000-0000F2250000}"/>
    <cellStyle name="Entrada 2 6 3 3" xfId="6850" xr:uid="{00000000-0005-0000-0000-0000F3250000}"/>
    <cellStyle name="Entrada 2 6 4" xfId="6851" xr:uid="{00000000-0005-0000-0000-0000F4250000}"/>
    <cellStyle name="Entrada 2 6 4 2" xfId="6852" xr:uid="{00000000-0005-0000-0000-0000F5250000}"/>
    <cellStyle name="Entrada 2 6 4 3" xfId="6853" xr:uid="{00000000-0005-0000-0000-0000F6250000}"/>
    <cellStyle name="Entrada 2 6 5" xfId="6854" xr:uid="{00000000-0005-0000-0000-0000F7250000}"/>
    <cellStyle name="Entrada 2 7" xfId="6855" xr:uid="{00000000-0005-0000-0000-0000F8250000}"/>
    <cellStyle name="Entrada 2 7 2" xfId="6856" xr:uid="{00000000-0005-0000-0000-0000F9250000}"/>
    <cellStyle name="Entrada 2 7 2 2" xfId="6857" xr:uid="{00000000-0005-0000-0000-0000FA250000}"/>
    <cellStyle name="Entrada 2 7 2 2 2" xfId="6858" xr:uid="{00000000-0005-0000-0000-0000FB250000}"/>
    <cellStyle name="Entrada 2 7 2 2 3" xfId="6859" xr:uid="{00000000-0005-0000-0000-0000FC250000}"/>
    <cellStyle name="Entrada 2 7 2 3" xfId="6860" xr:uid="{00000000-0005-0000-0000-0000FD250000}"/>
    <cellStyle name="Entrada 2 7 3" xfId="6861" xr:uid="{00000000-0005-0000-0000-0000FE250000}"/>
    <cellStyle name="Entrada 2 7 3 2" xfId="6862" xr:uid="{00000000-0005-0000-0000-0000FF250000}"/>
    <cellStyle name="Entrada 2 7 3 3" xfId="6863" xr:uid="{00000000-0005-0000-0000-000000260000}"/>
    <cellStyle name="Entrada 2 7 4" xfId="6864" xr:uid="{00000000-0005-0000-0000-000001260000}"/>
    <cellStyle name="Entrada 2 8" xfId="6865" xr:uid="{00000000-0005-0000-0000-000002260000}"/>
    <cellStyle name="Entrada 2 8 2" xfId="6866" xr:uid="{00000000-0005-0000-0000-000003260000}"/>
    <cellStyle name="Entrada 2 8 2 2" xfId="6867" xr:uid="{00000000-0005-0000-0000-000004260000}"/>
    <cellStyle name="Entrada 2 8 2 2 2" xfId="6868" xr:uid="{00000000-0005-0000-0000-000005260000}"/>
    <cellStyle name="Entrada 2 8 2 2 3" xfId="6869" xr:uid="{00000000-0005-0000-0000-000006260000}"/>
    <cellStyle name="Entrada 2 8 2 3" xfId="6870" xr:uid="{00000000-0005-0000-0000-000007260000}"/>
    <cellStyle name="Entrada 2 8 3" xfId="6871" xr:uid="{00000000-0005-0000-0000-000008260000}"/>
    <cellStyle name="Entrada 2 8 3 2" xfId="6872" xr:uid="{00000000-0005-0000-0000-000009260000}"/>
    <cellStyle name="Entrada 2 8 3 3" xfId="6873" xr:uid="{00000000-0005-0000-0000-00000A260000}"/>
    <cellStyle name="Entrada 2 8 4" xfId="6874" xr:uid="{00000000-0005-0000-0000-00000B260000}"/>
    <cellStyle name="Entrada 2 9" xfId="6875" xr:uid="{00000000-0005-0000-0000-00000C260000}"/>
    <cellStyle name="Entrada 2 9 2" xfId="6876" xr:uid="{00000000-0005-0000-0000-00000D260000}"/>
    <cellStyle name="Entrada 2 9 2 2" xfId="6877" xr:uid="{00000000-0005-0000-0000-00000E260000}"/>
    <cellStyle name="Entrada 2 9 2 3" xfId="6878" xr:uid="{00000000-0005-0000-0000-00000F260000}"/>
    <cellStyle name="Entrada 2 9 3" xfId="6879" xr:uid="{00000000-0005-0000-0000-000010260000}"/>
    <cellStyle name="Entrée" xfId="6880" xr:uid="{00000000-0005-0000-0000-000011260000}"/>
    <cellStyle name="Entrée 10" xfId="6881" xr:uid="{00000000-0005-0000-0000-000012260000}"/>
    <cellStyle name="Entrée 11" xfId="6882" xr:uid="{00000000-0005-0000-0000-000013260000}"/>
    <cellStyle name="Entrée 2" xfId="6883" xr:uid="{00000000-0005-0000-0000-000014260000}"/>
    <cellStyle name="Entrée 2 10" xfId="6884" xr:uid="{00000000-0005-0000-0000-000015260000}"/>
    <cellStyle name="Entrée 2 2" xfId="6885" xr:uid="{00000000-0005-0000-0000-000016260000}"/>
    <cellStyle name="Entrée 2 2 2" xfId="6886" xr:uid="{00000000-0005-0000-0000-000017260000}"/>
    <cellStyle name="Entrée 2 2 2 2" xfId="6887" xr:uid="{00000000-0005-0000-0000-000018260000}"/>
    <cellStyle name="Entrée 2 2 2 2 2" xfId="6888" xr:uid="{00000000-0005-0000-0000-000019260000}"/>
    <cellStyle name="Entrée 2 2 2 2 2 2" xfId="6889" xr:uid="{00000000-0005-0000-0000-00001A260000}"/>
    <cellStyle name="Entrée 2 2 2 2 2 3" xfId="6890" xr:uid="{00000000-0005-0000-0000-00001B260000}"/>
    <cellStyle name="Entrée 2 2 2 2 3" xfId="6891" xr:uid="{00000000-0005-0000-0000-00001C260000}"/>
    <cellStyle name="Entrée 2 2 2 3" xfId="6892" xr:uid="{00000000-0005-0000-0000-00001D260000}"/>
    <cellStyle name="Entrée 2 2 2 3 2" xfId="6893" xr:uid="{00000000-0005-0000-0000-00001E260000}"/>
    <cellStyle name="Entrée 2 2 2 4" xfId="6894" xr:uid="{00000000-0005-0000-0000-00001F260000}"/>
    <cellStyle name="Entrée 2 2 2 4 2" xfId="6895" xr:uid="{00000000-0005-0000-0000-000020260000}"/>
    <cellStyle name="Entrée 2 2 3" xfId="6896" xr:uid="{00000000-0005-0000-0000-000021260000}"/>
    <cellStyle name="Entrée 2 2 3 2" xfId="6897" xr:uid="{00000000-0005-0000-0000-000022260000}"/>
    <cellStyle name="Entrée 2 2 3 2 2" xfId="6898" xr:uid="{00000000-0005-0000-0000-000023260000}"/>
    <cellStyle name="Entrée 2 2 3 2 3" xfId="6899" xr:uid="{00000000-0005-0000-0000-000024260000}"/>
    <cellStyle name="Entrée 2 2 3 3" xfId="6900" xr:uid="{00000000-0005-0000-0000-000025260000}"/>
    <cellStyle name="Entrée 2 2 4" xfId="6901" xr:uid="{00000000-0005-0000-0000-000026260000}"/>
    <cellStyle name="Entrée 2 2 4 2" xfId="6902" xr:uid="{00000000-0005-0000-0000-000027260000}"/>
    <cellStyle name="Entrée 2 2 4 2 2" xfId="6903" xr:uid="{00000000-0005-0000-0000-000028260000}"/>
    <cellStyle name="Entrée 2 2 4 2 3" xfId="6904" xr:uid="{00000000-0005-0000-0000-000029260000}"/>
    <cellStyle name="Entrée 2 2 4 3" xfId="6905" xr:uid="{00000000-0005-0000-0000-00002A260000}"/>
    <cellStyle name="Entrée 2 2 5" xfId="6906" xr:uid="{00000000-0005-0000-0000-00002B260000}"/>
    <cellStyle name="Entrée 2 2 5 2" xfId="6907" xr:uid="{00000000-0005-0000-0000-00002C260000}"/>
    <cellStyle name="Entrée 2 2 6" xfId="6908" xr:uid="{00000000-0005-0000-0000-00002D260000}"/>
    <cellStyle name="Entrée 2 2 6 2" xfId="6909" xr:uid="{00000000-0005-0000-0000-00002E260000}"/>
    <cellStyle name="Entrée 2 3" xfId="6910" xr:uid="{00000000-0005-0000-0000-00002F260000}"/>
    <cellStyle name="Entrée 2 3 2" xfId="6911" xr:uid="{00000000-0005-0000-0000-000030260000}"/>
    <cellStyle name="Entrée 2 3 2 2" xfId="6912" xr:uid="{00000000-0005-0000-0000-000031260000}"/>
    <cellStyle name="Entrée 2 3 2 2 2" xfId="6913" xr:uid="{00000000-0005-0000-0000-000032260000}"/>
    <cellStyle name="Entrée 2 3 2 3" xfId="6914" xr:uid="{00000000-0005-0000-0000-000033260000}"/>
    <cellStyle name="Entrée 2 3 2 3 2" xfId="6915" xr:uid="{00000000-0005-0000-0000-000034260000}"/>
    <cellStyle name="Entrée 2 3 3" xfId="6916" xr:uid="{00000000-0005-0000-0000-000035260000}"/>
    <cellStyle name="Entrée 2 3 3 2" xfId="6917" xr:uid="{00000000-0005-0000-0000-000036260000}"/>
    <cellStyle name="Entrée 2 3 3 2 2" xfId="6918" xr:uid="{00000000-0005-0000-0000-000037260000}"/>
    <cellStyle name="Entrée 2 3 3 2 3" xfId="6919" xr:uid="{00000000-0005-0000-0000-000038260000}"/>
    <cellStyle name="Entrée 2 3 3 3" xfId="6920" xr:uid="{00000000-0005-0000-0000-000039260000}"/>
    <cellStyle name="Entrée 2 3 4" xfId="6921" xr:uid="{00000000-0005-0000-0000-00003A260000}"/>
    <cellStyle name="Entrée 2 3 4 2" xfId="6922" xr:uid="{00000000-0005-0000-0000-00003B260000}"/>
    <cellStyle name="Entrée 2 3 5" xfId="6923" xr:uid="{00000000-0005-0000-0000-00003C260000}"/>
    <cellStyle name="Entrée 2 3 5 2" xfId="6924" xr:uid="{00000000-0005-0000-0000-00003D260000}"/>
    <cellStyle name="Entrée 2 4" xfId="6925" xr:uid="{00000000-0005-0000-0000-00003E260000}"/>
    <cellStyle name="Entrée 2 4 2" xfId="6926" xr:uid="{00000000-0005-0000-0000-00003F260000}"/>
    <cellStyle name="Entrée 2 4 2 2" xfId="6927" xr:uid="{00000000-0005-0000-0000-000040260000}"/>
    <cellStyle name="Entrée 2 4 2 2 2" xfId="6928" xr:uid="{00000000-0005-0000-0000-000041260000}"/>
    <cellStyle name="Entrée 2 4 2 3" xfId="6929" xr:uid="{00000000-0005-0000-0000-000042260000}"/>
    <cellStyle name="Entrée 2 4 2 3 2" xfId="6930" xr:uid="{00000000-0005-0000-0000-000043260000}"/>
    <cellStyle name="Entrée 2 4 3" xfId="6931" xr:uid="{00000000-0005-0000-0000-000044260000}"/>
    <cellStyle name="Entrée 2 4 3 2" xfId="6932" xr:uid="{00000000-0005-0000-0000-000045260000}"/>
    <cellStyle name="Entrée 2 4 3 2 2" xfId="6933" xr:uid="{00000000-0005-0000-0000-000046260000}"/>
    <cellStyle name="Entrée 2 4 3 2 3" xfId="6934" xr:uid="{00000000-0005-0000-0000-000047260000}"/>
    <cellStyle name="Entrée 2 4 3 3" xfId="6935" xr:uid="{00000000-0005-0000-0000-000048260000}"/>
    <cellStyle name="Entrée 2 4 4" xfId="6936" xr:uid="{00000000-0005-0000-0000-000049260000}"/>
    <cellStyle name="Entrée 2 4 4 2" xfId="6937" xr:uid="{00000000-0005-0000-0000-00004A260000}"/>
    <cellStyle name="Entrée 2 4 5" xfId="6938" xr:uid="{00000000-0005-0000-0000-00004B260000}"/>
    <cellStyle name="Entrée 2 4 5 2" xfId="6939" xr:uid="{00000000-0005-0000-0000-00004C260000}"/>
    <cellStyle name="Entrée 2 5" xfId="6940" xr:uid="{00000000-0005-0000-0000-00004D260000}"/>
    <cellStyle name="Entrée 2 5 2" xfId="6941" xr:uid="{00000000-0005-0000-0000-00004E260000}"/>
    <cellStyle name="Entrée 2 5 2 2" xfId="6942" xr:uid="{00000000-0005-0000-0000-00004F260000}"/>
    <cellStyle name="Entrée 2 5 2 2 2" xfId="6943" xr:uid="{00000000-0005-0000-0000-000050260000}"/>
    <cellStyle name="Entrée 2 5 2 3" xfId="6944" xr:uid="{00000000-0005-0000-0000-000051260000}"/>
    <cellStyle name="Entrée 2 5 2 3 2" xfId="6945" xr:uid="{00000000-0005-0000-0000-000052260000}"/>
    <cellStyle name="Entrée 2 5 3" xfId="6946" xr:uid="{00000000-0005-0000-0000-000053260000}"/>
    <cellStyle name="Entrée 2 5 3 2" xfId="6947" xr:uid="{00000000-0005-0000-0000-000054260000}"/>
    <cellStyle name="Entrée 2 5 3 2 2" xfId="6948" xr:uid="{00000000-0005-0000-0000-000055260000}"/>
    <cellStyle name="Entrée 2 5 3 2 3" xfId="6949" xr:uid="{00000000-0005-0000-0000-000056260000}"/>
    <cellStyle name="Entrée 2 5 3 3" xfId="6950" xr:uid="{00000000-0005-0000-0000-000057260000}"/>
    <cellStyle name="Entrée 2 5 4" xfId="6951" xr:uid="{00000000-0005-0000-0000-000058260000}"/>
    <cellStyle name="Entrée 2 5 4 2" xfId="6952" xr:uid="{00000000-0005-0000-0000-000059260000}"/>
    <cellStyle name="Entrée 2 5 5" xfId="6953" xr:uid="{00000000-0005-0000-0000-00005A260000}"/>
    <cellStyle name="Entrée 2 5 5 2" xfId="6954" xr:uid="{00000000-0005-0000-0000-00005B260000}"/>
    <cellStyle name="Entrée 2 6" xfId="6955" xr:uid="{00000000-0005-0000-0000-00005C260000}"/>
    <cellStyle name="Entrée 2 6 2" xfId="6956" xr:uid="{00000000-0005-0000-0000-00005D260000}"/>
    <cellStyle name="Entrée 2 6 2 2" xfId="6957" xr:uid="{00000000-0005-0000-0000-00005E260000}"/>
    <cellStyle name="Entrée 2 6 2 2 2" xfId="6958" xr:uid="{00000000-0005-0000-0000-00005F260000}"/>
    <cellStyle name="Entrée 2 6 2 3" xfId="6959" xr:uid="{00000000-0005-0000-0000-000060260000}"/>
    <cellStyle name="Entrée 2 6 2 3 2" xfId="6960" xr:uid="{00000000-0005-0000-0000-000061260000}"/>
    <cellStyle name="Entrée 2 6 3" xfId="6961" xr:uid="{00000000-0005-0000-0000-000062260000}"/>
    <cellStyle name="Entrée 2 6 3 2" xfId="6962" xr:uid="{00000000-0005-0000-0000-000063260000}"/>
    <cellStyle name="Entrée 2 6 3 2 2" xfId="6963" xr:uid="{00000000-0005-0000-0000-000064260000}"/>
    <cellStyle name="Entrée 2 6 3 2 3" xfId="6964" xr:uid="{00000000-0005-0000-0000-000065260000}"/>
    <cellStyle name="Entrée 2 6 3 3" xfId="6965" xr:uid="{00000000-0005-0000-0000-000066260000}"/>
    <cellStyle name="Entrée 2 6 4" xfId="6966" xr:uid="{00000000-0005-0000-0000-000067260000}"/>
    <cellStyle name="Entrée 2 6 4 2" xfId="6967" xr:uid="{00000000-0005-0000-0000-000068260000}"/>
    <cellStyle name="Entrée 2 6 5" xfId="6968" xr:uid="{00000000-0005-0000-0000-000069260000}"/>
    <cellStyle name="Entrée 2 6 5 2" xfId="6969" xr:uid="{00000000-0005-0000-0000-00006A260000}"/>
    <cellStyle name="Entrée 2 7" xfId="6970" xr:uid="{00000000-0005-0000-0000-00006B260000}"/>
    <cellStyle name="Entrée 2 7 2" xfId="6971" xr:uid="{00000000-0005-0000-0000-00006C260000}"/>
    <cellStyle name="Entrée 2 7 2 2" xfId="6972" xr:uid="{00000000-0005-0000-0000-00006D260000}"/>
    <cellStyle name="Entrée 2 7 2 2 2" xfId="6973" xr:uid="{00000000-0005-0000-0000-00006E260000}"/>
    <cellStyle name="Entrée 2 7 2 2 3" xfId="6974" xr:uid="{00000000-0005-0000-0000-00006F260000}"/>
    <cellStyle name="Entrée 2 7 2 3" xfId="6975" xr:uid="{00000000-0005-0000-0000-000070260000}"/>
    <cellStyle name="Entrée 2 7 3" xfId="6976" xr:uid="{00000000-0005-0000-0000-000071260000}"/>
    <cellStyle name="Entrée 2 7 3 2" xfId="6977" xr:uid="{00000000-0005-0000-0000-000072260000}"/>
    <cellStyle name="Entrée 2 7 3 2 2" xfId="6978" xr:uid="{00000000-0005-0000-0000-000073260000}"/>
    <cellStyle name="Entrée 2 7 3 2 3" xfId="6979" xr:uid="{00000000-0005-0000-0000-000074260000}"/>
    <cellStyle name="Entrée 2 7 3 3" xfId="6980" xr:uid="{00000000-0005-0000-0000-000075260000}"/>
    <cellStyle name="Entrée 2 7 4" xfId="6981" xr:uid="{00000000-0005-0000-0000-000076260000}"/>
    <cellStyle name="Entrée 2 7 4 2" xfId="6982" xr:uid="{00000000-0005-0000-0000-000077260000}"/>
    <cellStyle name="Entrée 2 7 5" xfId="6983" xr:uid="{00000000-0005-0000-0000-000078260000}"/>
    <cellStyle name="Entrée 2 7 5 2" xfId="6984" xr:uid="{00000000-0005-0000-0000-000079260000}"/>
    <cellStyle name="Entrée 2 8" xfId="6985" xr:uid="{00000000-0005-0000-0000-00007A260000}"/>
    <cellStyle name="Entrée 2 8 2" xfId="6986" xr:uid="{00000000-0005-0000-0000-00007B260000}"/>
    <cellStyle name="Entrée 2 8 2 2" xfId="6987" xr:uid="{00000000-0005-0000-0000-00007C260000}"/>
    <cellStyle name="Entrée 2 8 2 2 2" xfId="6988" xr:uid="{00000000-0005-0000-0000-00007D260000}"/>
    <cellStyle name="Entrée 2 8 2 2 3" xfId="6989" xr:uid="{00000000-0005-0000-0000-00007E260000}"/>
    <cellStyle name="Entrée 2 8 2 3" xfId="6990" xr:uid="{00000000-0005-0000-0000-00007F260000}"/>
    <cellStyle name="Entrée 2 8 3" xfId="6991" xr:uid="{00000000-0005-0000-0000-000080260000}"/>
    <cellStyle name="Entrée 2 8 3 2" xfId="6992" xr:uid="{00000000-0005-0000-0000-000081260000}"/>
    <cellStyle name="Entrée 2 8 3 3" xfId="6993" xr:uid="{00000000-0005-0000-0000-000082260000}"/>
    <cellStyle name="Entrée 2 8 4" xfId="6994" xr:uid="{00000000-0005-0000-0000-000083260000}"/>
    <cellStyle name="Entrée 2 9" xfId="6995" xr:uid="{00000000-0005-0000-0000-000084260000}"/>
    <cellStyle name="Entrée 3" xfId="6996" xr:uid="{00000000-0005-0000-0000-000085260000}"/>
    <cellStyle name="Entrée 3 2" xfId="6997" xr:uid="{00000000-0005-0000-0000-000086260000}"/>
    <cellStyle name="Entrée 3 2 2" xfId="6998" xr:uid="{00000000-0005-0000-0000-000087260000}"/>
    <cellStyle name="Entrée 3 2 2 2" xfId="6999" xr:uid="{00000000-0005-0000-0000-000088260000}"/>
    <cellStyle name="Entrée 3 2 2 2 2" xfId="7000" xr:uid="{00000000-0005-0000-0000-000089260000}"/>
    <cellStyle name="Entrée 3 2 2 2 3" xfId="7001" xr:uid="{00000000-0005-0000-0000-00008A260000}"/>
    <cellStyle name="Entrée 3 2 2 3" xfId="7002" xr:uid="{00000000-0005-0000-0000-00008B260000}"/>
    <cellStyle name="Entrée 3 2 3" xfId="7003" xr:uid="{00000000-0005-0000-0000-00008C260000}"/>
    <cellStyle name="Entrée 3 2 3 2" xfId="7004" xr:uid="{00000000-0005-0000-0000-00008D260000}"/>
    <cellStyle name="Entrée 3 2 4" xfId="7005" xr:uid="{00000000-0005-0000-0000-00008E260000}"/>
    <cellStyle name="Entrée 3 2 4 2" xfId="7006" xr:uid="{00000000-0005-0000-0000-00008F260000}"/>
    <cellStyle name="Entrée 3 3" xfId="7007" xr:uid="{00000000-0005-0000-0000-000090260000}"/>
    <cellStyle name="Entrée 3 3 2" xfId="7008" xr:uid="{00000000-0005-0000-0000-000091260000}"/>
    <cellStyle name="Entrée 3 3 2 2" xfId="7009" xr:uid="{00000000-0005-0000-0000-000092260000}"/>
    <cellStyle name="Entrée 3 3 2 3" xfId="7010" xr:uid="{00000000-0005-0000-0000-000093260000}"/>
    <cellStyle name="Entrée 3 3 3" xfId="7011" xr:uid="{00000000-0005-0000-0000-000094260000}"/>
    <cellStyle name="Entrée 3 4" xfId="7012" xr:uid="{00000000-0005-0000-0000-000095260000}"/>
    <cellStyle name="Entrée 3 4 2" xfId="7013" xr:uid="{00000000-0005-0000-0000-000096260000}"/>
    <cellStyle name="Entrée 3 4 2 2" xfId="7014" xr:uid="{00000000-0005-0000-0000-000097260000}"/>
    <cellStyle name="Entrée 3 4 2 3" xfId="7015" xr:uid="{00000000-0005-0000-0000-000098260000}"/>
    <cellStyle name="Entrée 3 4 3" xfId="7016" xr:uid="{00000000-0005-0000-0000-000099260000}"/>
    <cellStyle name="Entrée 3 5" xfId="7017" xr:uid="{00000000-0005-0000-0000-00009A260000}"/>
    <cellStyle name="Entrée 3 5 2" xfId="7018" xr:uid="{00000000-0005-0000-0000-00009B260000}"/>
    <cellStyle name="Entrée 3 6" xfId="7019" xr:uid="{00000000-0005-0000-0000-00009C260000}"/>
    <cellStyle name="Entrée 3 6 2" xfId="7020" xr:uid="{00000000-0005-0000-0000-00009D260000}"/>
    <cellStyle name="Entrée 4" xfId="7021" xr:uid="{00000000-0005-0000-0000-00009E260000}"/>
    <cellStyle name="Entrée 4 2" xfId="7022" xr:uid="{00000000-0005-0000-0000-00009F260000}"/>
    <cellStyle name="Entrée 4 2 2" xfId="7023" xr:uid="{00000000-0005-0000-0000-0000A0260000}"/>
    <cellStyle name="Entrée 4 2 2 2" xfId="7024" xr:uid="{00000000-0005-0000-0000-0000A1260000}"/>
    <cellStyle name="Entrée 4 2 3" xfId="7025" xr:uid="{00000000-0005-0000-0000-0000A2260000}"/>
    <cellStyle name="Entrée 4 2 3 2" xfId="7026" xr:uid="{00000000-0005-0000-0000-0000A3260000}"/>
    <cellStyle name="Entrée 4 3" xfId="7027" xr:uid="{00000000-0005-0000-0000-0000A4260000}"/>
    <cellStyle name="Entrée 4 3 2" xfId="7028" xr:uid="{00000000-0005-0000-0000-0000A5260000}"/>
    <cellStyle name="Entrée 4 3 2 2" xfId="7029" xr:uid="{00000000-0005-0000-0000-0000A6260000}"/>
    <cellStyle name="Entrée 4 3 2 3" xfId="7030" xr:uid="{00000000-0005-0000-0000-0000A7260000}"/>
    <cellStyle name="Entrée 4 3 3" xfId="7031" xr:uid="{00000000-0005-0000-0000-0000A8260000}"/>
    <cellStyle name="Entrée 4 4" xfId="7032" xr:uid="{00000000-0005-0000-0000-0000A9260000}"/>
    <cellStyle name="Entrée 4 4 2" xfId="7033" xr:uid="{00000000-0005-0000-0000-0000AA260000}"/>
    <cellStyle name="Entrée 4 5" xfId="7034" xr:uid="{00000000-0005-0000-0000-0000AB260000}"/>
    <cellStyle name="Entrée 4 5 2" xfId="7035" xr:uid="{00000000-0005-0000-0000-0000AC260000}"/>
    <cellStyle name="Entrée 5" xfId="7036" xr:uid="{00000000-0005-0000-0000-0000AD260000}"/>
    <cellStyle name="Entrée 5 2" xfId="7037" xr:uid="{00000000-0005-0000-0000-0000AE260000}"/>
    <cellStyle name="Entrée 5 2 2" xfId="7038" xr:uid="{00000000-0005-0000-0000-0000AF260000}"/>
    <cellStyle name="Entrée 5 2 2 2" xfId="7039" xr:uid="{00000000-0005-0000-0000-0000B0260000}"/>
    <cellStyle name="Entrée 5 2 3" xfId="7040" xr:uid="{00000000-0005-0000-0000-0000B1260000}"/>
    <cellStyle name="Entrée 5 2 3 2" xfId="7041" xr:uid="{00000000-0005-0000-0000-0000B2260000}"/>
    <cellStyle name="Entrée 5 3" xfId="7042" xr:uid="{00000000-0005-0000-0000-0000B3260000}"/>
    <cellStyle name="Entrée 5 3 2" xfId="7043" xr:uid="{00000000-0005-0000-0000-0000B4260000}"/>
    <cellStyle name="Entrée 5 3 2 2" xfId="7044" xr:uid="{00000000-0005-0000-0000-0000B5260000}"/>
    <cellStyle name="Entrée 5 3 2 3" xfId="7045" xr:uid="{00000000-0005-0000-0000-0000B6260000}"/>
    <cellStyle name="Entrée 5 3 3" xfId="7046" xr:uid="{00000000-0005-0000-0000-0000B7260000}"/>
    <cellStyle name="Entrée 5 4" xfId="7047" xr:uid="{00000000-0005-0000-0000-0000B8260000}"/>
    <cellStyle name="Entrée 5 4 2" xfId="7048" xr:uid="{00000000-0005-0000-0000-0000B9260000}"/>
    <cellStyle name="Entrée 5 5" xfId="7049" xr:uid="{00000000-0005-0000-0000-0000BA260000}"/>
    <cellStyle name="Entrée 5 5 2" xfId="7050" xr:uid="{00000000-0005-0000-0000-0000BB260000}"/>
    <cellStyle name="Entrée 6" xfId="7051" xr:uid="{00000000-0005-0000-0000-0000BC260000}"/>
    <cellStyle name="Entrée 6 2" xfId="7052" xr:uid="{00000000-0005-0000-0000-0000BD260000}"/>
    <cellStyle name="Entrée 6 2 2" xfId="7053" xr:uid="{00000000-0005-0000-0000-0000BE260000}"/>
    <cellStyle name="Entrée 6 2 2 2" xfId="7054" xr:uid="{00000000-0005-0000-0000-0000BF260000}"/>
    <cellStyle name="Entrée 6 2 3" xfId="7055" xr:uid="{00000000-0005-0000-0000-0000C0260000}"/>
    <cellStyle name="Entrée 6 2 3 2" xfId="7056" xr:uid="{00000000-0005-0000-0000-0000C1260000}"/>
    <cellStyle name="Entrée 6 3" xfId="7057" xr:uid="{00000000-0005-0000-0000-0000C2260000}"/>
    <cellStyle name="Entrée 6 3 2" xfId="7058" xr:uid="{00000000-0005-0000-0000-0000C3260000}"/>
    <cellStyle name="Entrée 6 3 2 2" xfId="7059" xr:uid="{00000000-0005-0000-0000-0000C4260000}"/>
    <cellStyle name="Entrée 6 3 2 3" xfId="7060" xr:uid="{00000000-0005-0000-0000-0000C5260000}"/>
    <cellStyle name="Entrée 6 3 3" xfId="7061" xr:uid="{00000000-0005-0000-0000-0000C6260000}"/>
    <cellStyle name="Entrée 6 4" xfId="7062" xr:uid="{00000000-0005-0000-0000-0000C7260000}"/>
    <cellStyle name="Entrée 6 4 2" xfId="7063" xr:uid="{00000000-0005-0000-0000-0000C8260000}"/>
    <cellStyle name="Entrée 6 5" xfId="7064" xr:uid="{00000000-0005-0000-0000-0000C9260000}"/>
    <cellStyle name="Entrée 6 5 2" xfId="7065" xr:uid="{00000000-0005-0000-0000-0000CA260000}"/>
    <cellStyle name="Entrée 7" xfId="7066" xr:uid="{00000000-0005-0000-0000-0000CB260000}"/>
    <cellStyle name="Entrée 7 2" xfId="7067" xr:uid="{00000000-0005-0000-0000-0000CC260000}"/>
    <cellStyle name="Entrée 7 2 2" xfId="7068" xr:uid="{00000000-0005-0000-0000-0000CD260000}"/>
    <cellStyle name="Entrée 7 2 2 2" xfId="7069" xr:uid="{00000000-0005-0000-0000-0000CE260000}"/>
    <cellStyle name="Entrée 7 2 3" xfId="7070" xr:uid="{00000000-0005-0000-0000-0000CF260000}"/>
    <cellStyle name="Entrée 7 2 3 2" xfId="7071" xr:uid="{00000000-0005-0000-0000-0000D0260000}"/>
    <cellStyle name="Entrée 7 3" xfId="7072" xr:uid="{00000000-0005-0000-0000-0000D1260000}"/>
    <cellStyle name="Entrée 7 3 2" xfId="7073" xr:uid="{00000000-0005-0000-0000-0000D2260000}"/>
    <cellStyle name="Entrée 7 3 2 2" xfId="7074" xr:uid="{00000000-0005-0000-0000-0000D3260000}"/>
    <cellStyle name="Entrée 7 3 2 3" xfId="7075" xr:uid="{00000000-0005-0000-0000-0000D4260000}"/>
    <cellStyle name="Entrée 7 3 3" xfId="7076" xr:uid="{00000000-0005-0000-0000-0000D5260000}"/>
    <cellStyle name="Entrée 7 4" xfId="7077" xr:uid="{00000000-0005-0000-0000-0000D6260000}"/>
    <cellStyle name="Entrée 7 4 2" xfId="7078" xr:uid="{00000000-0005-0000-0000-0000D7260000}"/>
    <cellStyle name="Entrée 7 5" xfId="7079" xr:uid="{00000000-0005-0000-0000-0000D8260000}"/>
    <cellStyle name="Entrée 7 5 2" xfId="7080" xr:uid="{00000000-0005-0000-0000-0000D9260000}"/>
    <cellStyle name="Entrée 8" xfId="7081" xr:uid="{00000000-0005-0000-0000-0000DA260000}"/>
    <cellStyle name="Entrée 8 2" xfId="7082" xr:uid="{00000000-0005-0000-0000-0000DB260000}"/>
    <cellStyle name="Entrée 8 2 2" xfId="7083" xr:uid="{00000000-0005-0000-0000-0000DC260000}"/>
    <cellStyle name="Entrée 8 2 2 2" xfId="7084" xr:uid="{00000000-0005-0000-0000-0000DD260000}"/>
    <cellStyle name="Entrée 8 2 2 3" xfId="7085" xr:uid="{00000000-0005-0000-0000-0000DE260000}"/>
    <cellStyle name="Entrée 8 2 3" xfId="7086" xr:uid="{00000000-0005-0000-0000-0000DF260000}"/>
    <cellStyle name="Entrée 8 3" xfId="7087" xr:uid="{00000000-0005-0000-0000-0000E0260000}"/>
    <cellStyle name="Entrée 8 3 2" xfId="7088" xr:uid="{00000000-0005-0000-0000-0000E1260000}"/>
    <cellStyle name="Entrée 8 3 2 2" xfId="7089" xr:uid="{00000000-0005-0000-0000-0000E2260000}"/>
    <cellStyle name="Entrée 8 3 2 3" xfId="7090" xr:uid="{00000000-0005-0000-0000-0000E3260000}"/>
    <cellStyle name="Entrée 8 3 3" xfId="7091" xr:uid="{00000000-0005-0000-0000-0000E4260000}"/>
    <cellStyle name="Entrée 8 4" xfId="7092" xr:uid="{00000000-0005-0000-0000-0000E5260000}"/>
    <cellStyle name="Entrée 8 4 2" xfId="7093" xr:uid="{00000000-0005-0000-0000-0000E6260000}"/>
    <cellStyle name="Entrée 8 5" xfId="7094" xr:uid="{00000000-0005-0000-0000-0000E7260000}"/>
    <cellStyle name="Entrée 8 5 2" xfId="7095" xr:uid="{00000000-0005-0000-0000-0000E8260000}"/>
    <cellStyle name="Entrée 9" xfId="7096" xr:uid="{00000000-0005-0000-0000-0000E9260000}"/>
    <cellStyle name="Entrée 9 2" xfId="7097" xr:uid="{00000000-0005-0000-0000-0000EA260000}"/>
    <cellStyle name="Entrée 9 2 2" xfId="7098" xr:uid="{00000000-0005-0000-0000-0000EB260000}"/>
    <cellStyle name="Entrée 9 2 2 2" xfId="7099" xr:uid="{00000000-0005-0000-0000-0000EC260000}"/>
    <cellStyle name="Entrée 9 2 2 3" xfId="7100" xr:uid="{00000000-0005-0000-0000-0000ED260000}"/>
    <cellStyle name="Entrée 9 2 3" xfId="7101" xr:uid="{00000000-0005-0000-0000-0000EE260000}"/>
    <cellStyle name="Entrée 9 3" xfId="7102" xr:uid="{00000000-0005-0000-0000-0000EF260000}"/>
    <cellStyle name="Entrée 9 3 2" xfId="7103" xr:uid="{00000000-0005-0000-0000-0000F0260000}"/>
    <cellStyle name="Entrée 9 3 3" xfId="7104" xr:uid="{00000000-0005-0000-0000-0000F1260000}"/>
    <cellStyle name="Entrée 9 4" xfId="7105" xr:uid="{00000000-0005-0000-0000-0000F2260000}"/>
    <cellStyle name="Estilo 1" xfId="7106" xr:uid="{00000000-0005-0000-0000-0000F3260000}"/>
    <cellStyle name="Euro" xfId="7107" xr:uid="{00000000-0005-0000-0000-0000F4260000}"/>
    <cellStyle name="Euro 10" xfId="7108" xr:uid="{00000000-0005-0000-0000-0000F5260000}"/>
    <cellStyle name="Euro 10 10" xfId="7109" xr:uid="{00000000-0005-0000-0000-0000F6260000}"/>
    <cellStyle name="Euro 10 10 2" xfId="7110" xr:uid="{00000000-0005-0000-0000-0000F7260000}"/>
    <cellStyle name="Euro 10 11" xfId="7111" xr:uid="{00000000-0005-0000-0000-0000F8260000}"/>
    <cellStyle name="Euro 10 11 2" xfId="7112" xr:uid="{00000000-0005-0000-0000-0000F9260000}"/>
    <cellStyle name="Euro 10 12" xfId="7113" xr:uid="{00000000-0005-0000-0000-0000FA260000}"/>
    <cellStyle name="Euro 10 12 2" xfId="7114" xr:uid="{00000000-0005-0000-0000-0000FB260000}"/>
    <cellStyle name="Euro 10 13" xfId="7115" xr:uid="{00000000-0005-0000-0000-0000FC260000}"/>
    <cellStyle name="Euro 10 13 2" xfId="7116" xr:uid="{00000000-0005-0000-0000-0000FD260000}"/>
    <cellStyle name="Euro 10 14" xfId="7117" xr:uid="{00000000-0005-0000-0000-0000FE260000}"/>
    <cellStyle name="Euro 10 14 2" xfId="7118" xr:uid="{00000000-0005-0000-0000-0000FF260000}"/>
    <cellStyle name="Euro 10 15" xfId="7119" xr:uid="{00000000-0005-0000-0000-000000270000}"/>
    <cellStyle name="Euro 10 15 2" xfId="7120" xr:uid="{00000000-0005-0000-0000-000001270000}"/>
    <cellStyle name="Euro 10 16" xfId="7121" xr:uid="{00000000-0005-0000-0000-000002270000}"/>
    <cellStyle name="Euro 10 16 2" xfId="7122" xr:uid="{00000000-0005-0000-0000-000003270000}"/>
    <cellStyle name="Euro 10 17" xfId="7123" xr:uid="{00000000-0005-0000-0000-000004270000}"/>
    <cellStyle name="Euro 10 17 2" xfId="7124" xr:uid="{00000000-0005-0000-0000-000005270000}"/>
    <cellStyle name="Euro 10 18" xfId="7125" xr:uid="{00000000-0005-0000-0000-000006270000}"/>
    <cellStyle name="Euro 10 18 2" xfId="7126" xr:uid="{00000000-0005-0000-0000-000007270000}"/>
    <cellStyle name="Euro 10 19" xfId="7127" xr:uid="{00000000-0005-0000-0000-000008270000}"/>
    <cellStyle name="Euro 10 19 2" xfId="7128" xr:uid="{00000000-0005-0000-0000-000009270000}"/>
    <cellStyle name="Euro 10 2" xfId="7129" xr:uid="{00000000-0005-0000-0000-00000A270000}"/>
    <cellStyle name="Euro 10 2 2" xfId="7130" xr:uid="{00000000-0005-0000-0000-00000B270000}"/>
    <cellStyle name="Euro 10 20" xfId="7131" xr:uid="{00000000-0005-0000-0000-00000C270000}"/>
    <cellStyle name="Euro 10 20 2" xfId="7132" xr:uid="{00000000-0005-0000-0000-00000D270000}"/>
    <cellStyle name="Euro 10 21" xfId="7133" xr:uid="{00000000-0005-0000-0000-00000E270000}"/>
    <cellStyle name="Euro 10 21 2" xfId="7134" xr:uid="{00000000-0005-0000-0000-00000F270000}"/>
    <cellStyle name="Euro 10 22" xfId="7135" xr:uid="{00000000-0005-0000-0000-000010270000}"/>
    <cellStyle name="Euro 10 22 2" xfId="7136" xr:uid="{00000000-0005-0000-0000-000011270000}"/>
    <cellStyle name="Euro 10 23" xfId="7137" xr:uid="{00000000-0005-0000-0000-000012270000}"/>
    <cellStyle name="Euro 10 23 2" xfId="7138" xr:uid="{00000000-0005-0000-0000-000013270000}"/>
    <cellStyle name="Euro 10 24" xfId="7139" xr:uid="{00000000-0005-0000-0000-000014270000}"/>
    <cellStyle name="Euro 10 24 2" xfId="7140" xr:uid="{00000000-0005-0000-0000-000015270000}"/>
    <cellStyle name="Euro 10 25" xfId="7141" xr:uid="{00000000-0005-0000-0000-000016270000}"/>
    <cellStyle name="Euro 10 25 2" xfId="7142" xr:uid="{00000000-0005-0000-0000-000017270000}"/>
    <cellStyle name="Euro 10 26" xfId="7143" xr:uid="{00000000-0005-0000-0000-000018270000}"/>
    <cellStyle name="Euro 10 26 2" xfId="7144" xr:uid="{00000000-0005-0000-0000-000019270000}"/>
    <cellStyle name="Euro 10 27" xfId="7145" xr:uid="{00000000-0005-0000-0000-00001A270000}"/>
    <cellStyle name="Euro 10 27 2" xfId="7146" xr:uid="{00000000-0005-0000-0000-00001B270000}"/>
    <cellStyle name="Euro 10 28" xfId="7147" xr:uid="{00000000-0005-0000-0000-00001C270000}"/>
    <cellStyle name="Euro 10 28 2" xfId="7148" xr:uid="{00000000-0005-0000-0000-00001D270000}"/>
    <cellStyle name="Euro 10 29" xfId="7149" xr:uid="{00000000-0005-0000-0000-00001E270000}"/>
    <cellStyle name="Euro 10 29 2" xfId="7150" xr:uid="{00000000-0005-0000-0000-00001F270000}"/>
    <cellStyle name="Euro 10 3" xfId="7151" xr:uid="{00000000-0005-0000-0000-000020270000}"/>
    <cellStyle name="Euro 10 3 2" xfId="7152" xr:uid="{00000000-0005-0000-0000-000021270000}"/>
    <cellStyle name="Euro 10 30" xfId="7153" xr:uid="{00000000-0005-0000-0000-000022270000}"/>
    <cellStyle name="Euro 10 30 2" xfId="7154" xr:uid="{00000000-0005-0000-0000-000023270000}"/>
    <cellStyle name="Euro 10 31" xfId="7155" xr:uid="{00000000-0005-0000-0000-000024270000}"/>
    <cellStyle name="Euro 10 31 2" xfId="7156" xr:uid="{00000000-0005-0000-0000-000025270000}"/>
    <cellStyle name="Euro 10 32" xfId="7157" xr:uid="{00000000-0005-0000-0000-000026270000}"/>
    <cellStyle name="Euro 10 32 2" xfId="7158" xr:uid="{00000000-0005-0000-0000-000027270000}"/>
    <cellStyle name="Euro 10 33" xfId="7159" xr:uid="{00000000-0005-0000-0000-000028270000}"/>
    <cellStyle name="Euro 10 33 2" xfId="7160" xr:uid="{00000000-0005-0000-0000-000029270000}"/>
    <cellStyle name="Euro 10 34" xfId="7161" xr:uid="{00000000-0005-0000-0000-00002A270000}"/>
    <cellStyle name="Euro 10 34 2" xfId="7162" xr:uid="{00000000-0005-0000-0000-00002B270000}"/>
    <cellStyle name="Euro 10 35" xfId="7163" xr:uid="{00000000-0005-0000-0000-00002C270000}"/>
    <cellStyle name="Euro 10 35 2" xfId="7164" xr:uid="{00000000-0005-0000-0000-00002D270000}"/>
    <cellStyle name="Euro 10 36" xfId="7165" xr:uid="{00000000-0005-0000-0000-00002E270000}"/>
    <cellStyle name="Euro 10 36 2" xfId="7166" xr:uid="{00000000-0005-0000-0000-00002F270000}"/>
    <cellStyle name="Euro 10 37" xfId="7167" xr:uid="{00000000-0005-0000-0000-000030270000}"/>
    <cellStyle name="Euro 10 37 2" xfId="7168" xr:uid="{00000000-0005-0000-0000-000031270000}"/>
    <cellStyle name="Euro 10 38" xfId="7169" xr:uid="{00000000-0005-0000-0000-000032270000}"/>
    <cellStyle name="Euro 10 38 2" xfId="7170" xr:uid="{00000000-0005-0000-0000-000033270000}"/>
    <cellStyle name="Euro 10 39" xfId="7171" xr:uid="{00000000-0005-0000-0000-000034270000}"/>
    <cellStyle name="Euro 10 39 2" xfId="7172" xr:uid="{00000000-0005-0000-0000-000035270000}"/>
    <cellStyle name="Euro 10 4" xfId="7173" xr:uid="{00000000-0005-0000-0000-000036270000}"/>
    <cellStyle name="Euro 10 4 2" xfId="7174" xr:uid="{00000000-0005-0000-0000-000037270000}"/>
    <cellStyle name="Euro 10 40" xfId="7175" xr:uid="{00000000-0005-0000-0000-000038270000}"/>
    <cellStyle name="Euro 10 40 2" xfId="7176" xr:uid="{00000000-0005-0000-0000-000039270000}"/>
    <cellStyle name="Euro 10 41" xfId="7177" xr:uid="{00000000-0005-0000-0000-00003A270000}"/>
    <cellStyle name="Euro 10 41 2" xfId="7178" xr:uid="{00000000-0005-0000-0000-00003B270000}"/>
    <cellStyle name="Euro 10 42" xfId="7179" xr:uid="{00000000-0005-0000-0000-00003C270000}"/>
    <cellStyle name="Euro 10 42 2" xfId="7180" xr:uid="{00000000-0005-0000-0000-00003D270000}"/>
    <cellStyle name="Euro 10 43" xfId="7181" xr:uid="{00000000-0005-0000-0000-00003E270000}"/>
    <cellStyle name="Euro 10 43 2" xfId="7182" xr:uid="{00000000-0005-0000-0000-00003F270000}"/>
    <cellStyle name="Euro 10 44" xfId="7183" xr:uid="{00000000-0005-0000-0000-000040270000}"/>
    <cellStyle name="Euro 10 44 2" xfId="7184" xr:uid="{00000000-0005-0000-0000-000041270000}"/>
    <cellStyle name="Euro 10 45" xfId="7185" xr:uid="{00000000-0005-0000-0000-000042270000}"/>
    <cellStyle name="Euro 10 45 2" xfId="7186" xr:uid="{00000000-0005-0000-0000-000043270000}"/>
    <cellStyle name="Euro 10 46" xfId="7187" xr:uid="{00000000-0005-0000-0000-000044270000}"/>
    <cellStyle name="Euro 10 46 2" xfId="7188" xr:uid="{00000000-0005-0000-0000-000045270000}"/>
    <cellStyle name="Euro 10 47" xfId="7189" xr:uid="{00000000-0005-0000-0000-000046270000}"/>
    <cellStyle name="Euro 10 47 2" xfId="7190" xr:uid="{00000000-0005-0000-0000-000047270000}"/>
    <cellStyle name="Euro 10 48" xfId="7191" xr:uid="{00000000-0005-0000-0000-000048270000}"/>
    <cellStyle name="Euro 10 48 2" xfId="7192" xr:uid="{00000000-0005-0000-0000-000049270000}"/>
    <cellStyle name="Euro 10 49" xfId="7193" xr:uid="{00000000-0005-0000-0000-00004A270000}"/>
    <cellStyle name="Euro 10 49 2" xfId="7194" xr:uid="{00000000-0005-0000-0000-00004B270000}"/>
    <cellStyle name="Euro 10 5" xfId="7195" xr:uid="{00000000-0005-0000-0000-00004C270000}"/>
    <cellStyle name="Euro 10 5 2" xfId="7196" xr:uid="{00000000-0005-0000-0000-00004D270000}"/>
    <cellStyle name="Euro 10 50" xfId="7197" xr:uid="{00000000-0005-0000-0000-00004E270000}"/>
    <cellStyle name="Euro 10 50 2" xfId="7198" xr:uid="{00000000-0005-0000-0000-00004F270000}"/>
    <cellStyle name="Euro 10 51" xfId="7199" xr:uid="{00000000-0005-0000-0000-000050270000}"/>
    <cellStyle name="Euro 10 51 2" xfId="7200" xr:uid="{00000000-0005-0000-0000-000051270000}"/>
    <cellStyle name="Euro 10 52" xfId="7201" xr:uid="{00000000-0005-0000-0000-000052270000}"/>
    <cellStyle name="Euro 10 52 2" xfId="7202" xr:uid="{00000000-0005-0000-0000-000053270000}"/>
    <cellStyle name="Euro 10 53" xfId="7203" xr:uid="{00000000-0005-0000-0000-000054270000}"/>
    <cellStyle name="Euro 10 53 2" xfId="7204" xr:uid="{00000000-0005-0000-0000-000055270000}"/>
    <cellStyle name="Euro 10 54" xfId="7205" xr:uid="{00000000-0005-0000-0000-000056270000}"/>
    <cellStyle name="Euro 10 54 2" xfId="7206" xr:uid="{00000000-0005-0000-0000-000057270000}"/>
    <cellStyle name="Euro 10 55" xfId="7207" xr:uid="{00000000-0005-0000-0000-000058270000}"/>
    <cellStyle name="Euro 10 55 2" xfId="7208" xr:uid="{00000000-0005-0000-0000-000059270000}"/>
    <cellStyle name="Euro 10 56" xfId="7209" xr:uid="{00000000-0005-0000-0000-00005A270000}"/>
    <cellStyle name="Euro 10 56 2" xfId="7210" xr:uid="{00000000-0005-0000-0000-00005B270000}"/>
    <cellStyle name="Euro 10 57" xfId="7211" xr:uid="{00000000-0005-0000-0000-00005C270000}"/>
    <cellStyle name="Euro 10 57 2" xfId="7212" xr:uid="{00000000-0005-0000-0000-00005D270000}"/>
    <cellStyle name="Euro 10 58" xfId="7213" xr:uid="{00000000-0005-0000-0000-00005E270000}"/>
    <cellStyle name="Euro 10 58 2" xfId="7214" xr:uid="{00000000-0005-0000-0000-00005F270000}"/>
    <cellStyle name="Euro 10 59" xfId="7215" xr:uid="{00000000-0005-0000-0000-000060270000}"/>
    <cellStyle name="Euro 10 59 2" xfId="7216" xr:uid="{00000000-0005-0000-0000-000061270000}"/>
    <cellStyle name="Euro 10 6" xfId="7217" xr:uid="{00000000-0005-0000-0000-000062270000}"/>
    <cellStyle name="Euro 10 6 2" xfId="7218" xr:uid="{00000000-0005-0000-0000-000063270000}"/>
    <cellStyle name="Euro 10 60" xfId="7219" xr:uid="{00000000-0005-0000-0000-000064270000}"/>
    <cellStyle name="Euro 10 60 2" xfId="7220" xr:uid="{00000000-0005-0000-0000-000065270000}"/>
    <cellStyle name="Euro 10 61" xfId="7221" xr:uid="{00000000-0005-0000-0000-000066270000}"/>
    <cellStyle name="Euro 10 61 2" xfId="7222" xr:uid="{00000000-0005-0000-0000-000067270000}"/>
    <cellStyle name="Euro 10 62" xfId="7223" xr:uid="{00000000-0005-0000-0000-000068270000}"/>
    <cellStyle name="Euro 10 62 2" xfId="7224" xr:uid="{00000000-0005-0000-0000-000069270000}"/>
    <cellStyle name="Euro 10 63" xfId="7225" xr:uid="{00000000-0005-0000-0000-00006A270000}"/>
    <cellStyle name="Euro 10 63 2" xfId="7226" xr:uid="{00000000-0005-0000-0000-00006B270000}"/>
    <cellStyle name="Euro 10 64" xfId="7227" xr:uid="{00000000-0005-0000-0000-00006C270000}"/>
    <cellStyle name="Euro 10 64 2" xfId="7228" xr:uid="{00000000-0005-0000-0000-00006D270000}"/>
    <cellStyle name="Euro 10 65" xfId="7229" xr:uid="{00000000-0005-0000-0000-00006E270000}"/>
    <cellStyle name="Euro 10 65 2" xfId="7230" xr:uid="{00000000-0005-0000-0000-00006F270000}"/>
    <cellStyle name="Euro 10 66" xfId="7231" xr:uid="{00000000-0005-0000-0000-000070270000}"/>
    <cellStyle name="Euro 10 66 2" xfId="7232" xr:uid="{00000000-0005-0000-0000-000071270000}"/>
    <cellStyle name="Euro 10 67" xfId="7233" xr:uid="{00000000-0005-0000-0000-000072270000}"/>
    <cellStyle name="Euro 10 67 2" xfId="7234" xr:uid="{00000000-0005-0000-0000-000073270000}"/>
    <cellStyle name="Euro 10 68" xfId="7235" xr:uid="{00000000-0005-0000-0000-000074270000}"/>
    <cellStyle name="Euro 10 68 2" xfId="7236" xr:uid="{00000000-0005-0000-0000-000075270000}"/>
    <cellStyle name="Euro 10 69" xfId="7237" xr:uid="{00000000-0005-0000-0000-000076270000}"/>
    <cellStyle name="Euro 10 69 2" xfId="7238" xr:uid="{00000000-0005-0000-0000-000077270000}"/>
    <cellStyle name="Euro 10 7" xfId="7239" xr:uid="{00000000-0005-0000-0000-000078270000}"/>
    <cellStyle name="Euro 10 7 2" xfId="7240" xr:uid="{00000000-0005-0000-0000-000079270000}"/>
    <cellStyle name="Euro 10 70" xfId="7241" xr:uid="{00000000-0005-0000-0000-00007A270000}"/>
    <cellStyle name="Euro 10 70 2" xfId="7242" xr:uid="{00000000-0005-0000-0000-00007B270000}"/>
    <cellStyle name="Euro 10 71" xfId="7243" xr:uid="{00000000-0005-0000-0000-00007C270000}"/>
    <cellStyle name="Euro 10 71 2" xfId="7244" xr:uid="{00000000-0005-0000-0000-00007D270000}"/>
    <cellStyle name="Euro 10 72" xfId="7245" xr:uid="{00000000-0005-0000-0000-00007E270000}"/>
    <cellStyle name="Euro 10 72 2" xfId="7246" xr:uid="{00000000-0005-0000-0000-00007F270000}"/>
    <cellStyle name="Euro 10 73" xfId="7247" xr:uid="{00000000-0005-0000-0000-000080270000}"/>
    <cellStyle name="Euro 10 73 2" xfId="7248" xr:uid="{00000000-0005-0000-0000-000081270000}"/>
    <cellStyle name="Euro 10 74" xfId="7249" xr:uid="{00000000-0005-0000-0000-000082270000}"/>
    <cellStyle name="Euro 10 74 2" xfId="7250" xr:uid="{00000000-0005-0000-0000-000083270000}"/>
    <cellStyle name="Euro 10 75" xfId="7251" xr:uid="{00000000-0005-0000-0000-000084270000}"/>
    <cellStyle name="Euro 10 75 2" xfId="7252" xr:uid="{00000000-0005-0000-0000-000085270000}"/>
    <cellStyle name="Euro 10 76" xfId="7253" xr:uid="{00000000-0005-0000-0000-000086270000}"/>
    <cellStyle name="Euro 10 76 2" xfId="7254" xr:uid="{00000000-0005-0000-0000-000087270000}"/>
    <cellStyle name="Euro 10 77" xfId="7255" xr:uid="{00000000-0005-0000-0000-000088270000}"/>
    <cellStyle name="Euro 10 77 2" xfId="7256" xr:uid="{00000000-0005-0000-0000-000089270000}"/>
    <cellStyle name="Euro 10 78" xfId="7257" xr:uid="{00000000-0005-0000-0000-00008A270000}"/>
    <cellStyle name="Euro 10 78 2" xfId="7258" xr:uid="{00000000-0005-0000-0000-00008B270000}"/>
    <cellStyle name="Euro 10 79" xfId="7259" xr:uid="{00000000-0005-0000-0000-00008C270000}"/>
    <cellStyle name="Euro 10 79 2" xfId="7260" xr:uid="{00000000-0005-0000-0000-00008D270000}"/>
    <cellStyle name="Euro 10 8" xfId="7261" xr:uid="{00000000-0005-0000-0000-00008E270000}"/>
    <cellStyle name="Euro 10 8 2" xfId="7262" xr:uid="{00000000-0005-0000-0000-00008F270000}"/>
    <cellStyle name="Euro 10 80" xfId="7263" xr:uid="{00000000-0005-0000-0000-000090270000}"/>
    <cellStyle name="Euro 10 80 2" xfId="7264" xr:uid="{00000000-0005-0000-0000-000091270000}"/>
    <cellStyle name="Euro 10 81" xfId="7265" xr:uid="{00000000-0005-0000-0000-000092270000}"/>
    <cellStyle name="Euro 10 81 2" xfId="7266" xr:uid="{00000000-0005-0000-0000-000093270000}"/>
    <cellStyle name="Euro 10 82" xfId="7267" xr:uid="{00000000-0005-0000-0000-000094270000}"/>
    <cellStyle name="Euro 10 9" xfId="7268" xr:uid="{00000000-0005-0000-0000-000095270000}"/>
    <cellStyle name="Euro 10 9 2" xfId="7269" xr:uid="{00000000-0005-0000-0000-000096270000}"/>
    <cellStyle name="Euro 100" xfId="7270" xr:uid="{00000000-0005-0000-0000-000097270000}"/>
    <cellStyle name="Euro 100 2" xfId="7271" xr:uid="{00000000-0005-0000-0000-000098270000}"/>
    <cellStyle name="Euro 101" xfId="7272" xr:uid="{00000000-0005-0000-0000-000099270000}"/>
    <cellStyle name="Euro 101 2" xfId="7273" xr:uid="{00000000-0005-0000-0000-00009A270000}"/>
    <cellStyle name="Euro 102" xfId="7274" xr:uid="{00000000-0005-0000-0000-00009B270000}"/>
    <cellStyle name="Euro 102 2" xfId="7275" xr:uid="{00000000-0005-0000-0000-00009C270000}"/>
    <cellStyle name="Euro 103" xfId="7276" xr:uid="{00000000-0005-0000-0000-00009D270000}"/>
    <cellStyle name="Euro 104" xfId="7277" xr:uid="{00000000-0005-0000-0000-00009E270000}"/>
    <cellStyle name="Euro 104 2" xfId="7278" xr:uid="{00000000-0005-0000-0000-00009F270000}"/>
    <cellStyle name="Euro 104 3" xfId="7279" xr:uid="{00000000-0005-0000-0000-0000A0270000}"/>
    <cellStyle name="Euro 105" xfId="34648" xr:uid="{00000000-0005-0000-0000-0000A1270000}"/>
    <cellStyle name="Euro 11" xfId="7280" xr:uid="{00000000-0005-0000-0000-0000A2270000}"/>
    <cellStyle name="Euro 11 2" xfId="7281" xr:uid="{00000000-0005-0000-0000-0000A3270000}"/>
    <cellStyle name="Euro 12" xfId="7282" xr:uid="{00000000-0005-0000-0000-0000A4270000}"/>
    <cellStyle name="Euro 12 2" xfId="7283" xr:uid="{00000000-0005-0000-0000-0000A5270000}"/>
    <cellStyle name="Euro 13" xfId="7284" xr:uid="{00000000-0005-0000-0000-0000A6270000}"/>
    <cellStyle name="Euro 13 2" xfId="7285" xr:uid="{00000000-0005-0000-0000-0000A7270000}"/>
    <cellStyle name="Euro 14" xfId="7286" xr:uid="{00000000-0005-0000-0000-0000A8270000}"/>
    <cellStyle name="Euro 14 2" xfId="7287" xr:uid="{00000000-0005-0000-0000-0000A9270000}"/>
    <cellStyle name="Euro 15" xfId="7288" xr:uid="{00000000-0005-0000-0000-0000AA270000}"/>
    <cellStyle name="Euro 15 2" xfId="7289" xr:uid="{00000000-0005-0000-0000-0000AB270000}"/>
    <cellStyle name="Euro 16" xfId="7290" xr:uid="{00000000-0005-0000-0000-0000AC270000}"/>
    <cellStyle name="Euro 16 2" xfId="7291" xr:uid="{00000000-0005-0000-0000-0000AD270000}"/>
    <cellStyle name="Euro 17" xfId="7292" xr:uid="{00000000-0005-0000-0000-0000AE270000}"/>
    <cellStyle name="Euro 17 2" xfId="7293" xr:uid="{00000000-0005-0000-0000-0000AF270000}"/>
    <cellStyle name="Euro 18" xfId="7294" xr:uid="{00000000-0005-0000-0000-0000B0270000}"/>
    <cellStyle name="Euro 18 2" xfId="7295" xr:uid="{00000000-0005-0000-0000-0000B1270000}"/>
    <cellStyle name="Euro 19" xfId="7296" xr:uid="{00000000-0005-0000-0000-0000B2270000}"/>
    <cellStyle name="Euro 19 2" xfId="7297" xr:uid="{00000000-0005-0000-0000-0000B3270000}"/>
    <cellStyle name="Euro 2" xfId="7298" xr:uid="{00000000-0005-0000-0000-0000B4270000}"/>
    <cellStyle name="Euro 2 2" xfId="7299" xr:uid="{00000000-0005-0000-0000-0000B5270000}"/>
    <cellStyle name="Euro 2 3" xfId="7300" xr:uid="{00000000-0005-0000-0000-0000B6270000}"/>
    <cellStyle name="Euro 2 4" xfId="7301" xr:uid="{00000000-0005-0000-0000-0000B7270000}"/>
    <cellStyle name="Euro 2 5" xfId="7302" xr:uid="{00000000-0005-0000-0000-0000B8270000}"/>
    <cellStyle name="Euro 2 6" xfId="7303" xr:uid="{00000000-0005-0000-0000-0000B9270000}"/>
    <cellStyle name="Euro 20" xfId="7304" xr:uid="{00000000-0005-0000-0000-0000BA270000}"/>
    <cellStyle name="Euro 20 2" xfId="7305" xr:uid="{00000000-0005-0000-0000-0000BB270000}"/>
    <cellStyle name="Euro 21" xfId="7306" xr:uid="{00000000-0005-0000-0000-0000BC270000}"/>
    <cellStyle name="Euro 21 2" xfId="7307" xr:uid="{00000000-0005-0000-0000-0000BD270000}"/>
    <cellStyle name="Euro 22" xfId="7308" xr:uid="{00000000-0005-0000-0000-0000BE270000}"/>
    <cellStyle name="Euro 22 2" xfId="7309" xr:uid="{00000000-0005-0000-0000-0000BF270000}"/>
    <cellStyle name="Euro 23" xfId="7310" xr:uid="{00000000-0005-0000-0000-0000C0270000}"/>
    <cellStyle name="Euro 23 2" xfId="7311" xr:uid="{00000000-0005-0000-0000-0000C1270000}"/>
    <cellStyle name="Euro 24" xfId="7312" xr:uid="{00000000-0005-0000-0000-0000C2270000}"/>
    <cellStyle name="Euro 24 2" xfId="7313" xr:uid="{00000000-0005-0000-0000-0000C3270000}"/>
    <cellStyle name="Euro 25" xfId="7314" xr:uid="{00000000-0005-0000-0000-0000C4270000}"/>
    <cellStyle name="Euro 25 2" xfId="7315" xr:uid="{00000000-0005-0000-0000-0000C5270000}"/>
    <cellStyle name="Euro 26" xfId="7316" xr:uid="{00000000-0005-0000-0000-0000C6270000}"/>
    <cellStyle name="Euro 26 2" xfId="7317" xr:uid="{00000000-0005-0000-0000-0000C7270000}"/>
    <cellStyle name="Euro 27" xfId="7318" xr:uid="{00000000-0005-0000-0000-0000C8270000}"/>
    <cellStyle name="Euro 27 2" xfId="7319" xr:uid="{00000000-0005-0000-0000-0000C9270000}"/>
    <cellStyle name="Euro 28" xfId="7320" xr:uid="{00000000-0005-0000-0000-0000CA270000}"/>
    <cellStyle name="Euro 28 2" xfId="7321" xr:uid="{00000000-0005-0000-0000-0000CB270000}"/>
    <cellStyle name="Euro 29" xfId="7322" xr:uid="{00000000-0005-0000-0000-0000CC270000}"/>
    <cellStyle name="Euro 29 2" xfId="7323" xr:uid="{00000000-0005-0000-0000-0000CD270000}"/>
    <cellStyle name="Euro 3" xfId="7324" xr:uid="{00000000-0005-0000-0000-0000CE270000}"/>
    <cellStyle name="Euro 3 2" xfId="7325" xr:uid="{00000000-0005-0000-0000-0000CF270000}"/>
    <cellStyle name="Euro 3 3" xfId="7326" xr:uid="{00000000-0005-0000-0000-0000D0270000}"/>
    <cellStyle name="Euro 3 4" xfId="7327" xr:uid="{00000000-0005-0000-0000-0000D1270000}"/>
    <cellStyle name="Euro 3 5" xfId="7328" xr:uid="{00000000-0005-0000-0000-0000D2270000}"/>
    <cellStyle name="Euro 30" xfId="7329" xr:uid="{00000000-0005-0000-0000-0000D3270000}"/>
    <cellStyle name="Euro 30 2" xfId="7330" xr:uid="{00000000-0005-0000-0000-0000D4270000}"/>
    <cellStyle name="Euro 31" xfId="7331" xr:uid="{00000000-0005-0000-0000-0000D5270000}"/>
    <cellStyle name="Euro 31 2" xfId="7332" xr:uid="{00000000-0005-0000-0000-0000D6270000}"/>
    <cellStyle name="Euro 32" xfId="7333" xr:uid="{00000000-0005-0000-0000-0000D7270000}"/>
    <cellStyle name="Euro 32 2" xfId="7334" xr:uid="{00000000-0005-0000-0000-0000D8270000}"/>
    <cellStyle name="Euro 33" xfId="7335" xr:uid="{00000000-0005-0000-0000-0000D9270000}"/>
    <cellStyle name="Euro 33 2" xfId="7336" xr:uid="{00000000-0005-0000-0000-0000DA270000}"/>
    <cellStyle name="Euro 34" xfId="7337" xr:uid="{00000000-0005-0000-0000-0000DB270000}"/>
    <cellStyle name="Euro 34 2" xfId="7338" xr:uid="{00000000-0005-0000-0000-0000DC270000}"/>
    <cellStyle name="Euro 35" xfId="7339" xr:uid="{00000000-0005-0000-0000-0000DD270000}"/>
    <cellStyle name="Euro 35 2" xfId="7340" xr:uid="{00000000-0005-0000-0000-0000DE270000}"/>
    <cellStyle name="Euro 36" xfId="7341" xr:uid="{00000000-0005-0000-0000-0000DF270000}"/>
    <cellStyle name="Euro 36 2" xfId="7342" xr:uid="{00000000-0005-0000-0000-0000E0270000}"/>
    <cellStyle name="Euro 37" xfId="7343" xr:uid="{00000000-0005-0000-0000-0000E1270000}"/>
    <cellStyle name="Euro 37 2" xfId="7344" xr:uid="{00000000-0005-0000-0000-0000E2270000}"/>
    <cellStyle name="Euro 38" xfId="7345" xr:uid="{00000000-0005-0000-0000-0000E3270000}"/>
    <cellStyle name="Euro 38 2" xfId="7346" xr:uid="{00000000-0005-0000-0000-0000E4270000}"/>
    <cellStyle name="Euro 39" xfId="7347" xr:uid="{00000000-0005-0000-0000-0000E5270000}"/>
    <cellStyle name="Euro 39 2" xfId="7348" xr:uid="{00000000-0005-0000-0000-0000E6270000}"/>
    <cellStyle name="Euro 4" xfId="7349" xr:uid="{00000000-0005-0000-0000-0000E7270000}"/>
    <cellStyle name="Euro 4 2" xfId="7350" xr:uid="{00000000-0005-0000-0000-0000E8270000}"/>
    <cellStyle name="Euro 4 3" xfId="7351" xr:uid="{00000000-0005-0000-0000-0000E9270000}"/>
    <cellStyle name="Euro 4 4" xfId="7352" xr:uid="{00000000-0005-0000-0000-0000EA270000}"/>
    <cellStyle name="Euro 40" xfId="7353" xr:uid="{00000000-0005-0000-0000-0000EB270000}"/>
    <cellStyle name="Euro 40 2" xfId="7354" xr:uid="{00000000-0005-0000-0000-0000EC270000}"/>
    <cellStyle name="Euro 41" xfId="7355" xr:uid="{00000000-0005-0000-0000-0000ED270000}"/>
    <cellStyle name="Euro 41 2" xfId="7356" xr:uid="{00000000-0005-0000-0000-0000EE270000}"/>
    <cellStyle name="Euro 42" xfId="7357" xr:uid="{00000000-0005-0000-0000-0000EF270000}"/>
    <cellStyle name="Euro 42 2" xfId="7358" xr:uid="{00000000-0005-0000-0000-0000F0270000}"/>
    <cellStyle name="Euro 43" xfId="7359" xr:uid="{00000000-0005-0000-0000-0000F1270000}"/>
    <cellStyle name="Euro 43 2" xfId="7360" xr:uid="{00000000-0005-0000-0000-0000F2270000}"/>
    <cellStyle name="Euro 44" xfId="7361" xr:uid="{00000000-0005-0000-0000-0000F3270000}"/>
    <cellStyle name="Euro 44 2" xfId="7362" xr:uid="{00000000-0005-0000-0000-0000F4270000}"/>
    <cellStyle name="Euro 45" xfId="7363" xr:uid="{00000000-0005-0000-0000-0000F5270000}"/>
    <cellStyle name="Euro 45 2" xfId="7364" xr:uid="{00000000-0005-0000-0000-0000F6270000}"/>
    <cellStyle name="Euro 46" xfId="7365" xr:uid="{00000000-0005-0000-0000-0000F7270000}"/>
    <cellStyle name="Euro 46 2" xfId="7366" xr:uid="{00000000-0005-0000-0000-0000F8270000}"/>
    <cellStyle name="Euro 47" xfId="7367" xr:uid="{00000000-0005-0000-0000-0000F9270000}"/>
    <cellStyle name="Euro 47 2" xfId="7368" xr:uid="{00000000-0005-0000-0000-0000FA270000}"/>
    <cellStyle name="Euro 48" xfId="7369" xr:uid="{00000000-0005-0000-0000-0000FB270000}"/>
    <cellStyle name="Euro 48 2" xfId="7370" xr:uid="{00000000-0005-0000-0000-0000FC270000}"/>
    <cellStyle name="Euro 49" xfId="7371" xr:uid="{00000000-0005-0000-0000-0000FD270000}"/>
    <cellStyle name="Euro 49 2" xfId="7372" xr:uid="{00000000-0005-0000-0000-0000FE270000}"/>
    <cellStyle name="Euro 5" xfId="7373" xr:uid="{00000000-0005-0000-0000-0000FF270000}"/>
    <cellStyle name="Euro 5 2" xfId="7374" xr:uid="{00000000-0005-0000-0000-000000280000}"/>
    <cellStyle name="Euro 5 3" xfId="7375" xr:uid="{00000000-0005-0000-0000-000001280000}"/>
    <cellStyle name="Euro 5 4" xfId="7376" xr:uid="{00000000-0005-0000-0000-000002280000}"/>
    <cellStyle name="Euro 50" xfId="7377" xr:uid="{00000000-0005-0000-0000-000003280000}"/>
    <cellStyle name="Euro 50 2" xfId="7378" xr:uid="{00000000-0005-0000-0000-000004280000}"/>
    <cellStyle name="Euro 51" xfId="7379" xr:uid="{00000000-0005-0000-0000-000005280000}"/>
    <cellStyle name="Euro 51 2" xfId="7380" xr:uid="{00000000-0005-0000-0000-000006280000}"/>
    <cellStyle name="Euro 52" xfId="7381" xr:uid="{00000000-0005-0000-0000-000007280000}"/>
    <cellStyle name="Euro 52 2" xfId="7382" xr:uid="{00000000-0005-0000-0000-000008280000}"/>
    <cellStyle name="Euro 53" xfId="7383" xr:uid="{00000000-0005-0000-0000-000009280000}"/>
    <cellStyle name="Euro 53 2" xfId="7384" xr:uid="{00000000-0005-0000-0000-00000A280000}"/>
    <cellStyle name="Euro 54" xfId="7385" xr:uid="{00000000-0005-0000-0000-00000B280000}"/>
    <cellStyle name="Euro 54 2" xfId="7386" xr:uid="{00000000-0005-0000-0000-00000C280000}"/>
    <cellStyle name="Euro 55" xfId="7387" xr:uid="{00000000-0005-0000-0000-00000D280000}"/>
    <cellStyle name="Euro 55 2" xfId="7388" xr:uid="{00000000-0005-0000-0000-00000E280000}"/>
    <cellStyle name="Euro 56" xfId="7389" xr:uid="{00000000-0005-0000-0000-00000F280000}"/>
    <cellStyle name="Euro 56 2" xfId="7390" xr:uid="{00000000-0005-0000-0000-000010280000}"/>
    <cellStyle name="Euro 57" xfId="7391" xr:uid="{00000000-0005-0000-0000-000011280000}"/>
    <cellStyle name="Euro 57 2" xfId="7392" xr:uid="{00000000-0005-0000-0000-000012280000}"/>
    <cellStyle name="Euro 58" xfId="7393" xr:uid="{00000000-0005-0000-0000-000013280000}"/>
    <cellStyle name="Euro 58 2" xfId="7394" xr:uid="{00000000-0005-0000-0000-000014280000}"/>
    <cellStyle name="Euro 59" xfId="7395" xr:uid="{00000000-0005-0000-0000-000015280000}"/>
    <cellStyle name="Euro 59 2" xfId="7396" xr:uid="{00000000-0005-0000-0000-000016280000}"/>
    <cellStyle name="Euro 6" xfId="7397" xr:uid="{00000000-0005-0000-0000-000017280000}"/>
    <cellStyle name="Euro 6 2" xfId="7398" xr:uid="{00000000-0005-0000-0000-000018280000}"/>
    <cellStyle name="Euro 6 3" xfId="7399" xr:uid="{00000000-0005-0000-0000-000019280000}"/>
    <cellStyle name="Euro 6 4" xfId="7400" xr:uid="{00000000-0005-0000-0000-00001A280000}"/>
    <cellStyle name="Euro 60" xfId="7401" xr:uid="{00000000-0005-0000-0000-00001B280000}"/>
    <cellStyle name="Euro 60 2" xfId="7402" xr:uid="{00000000-0005-0000-0000-00001C280000}"/>
    <cellStyle name="Euro 61" xfId="7403" xr:uid="{00000000-0005-0000-0000-00001D280000}"/>
    <cellStyle name="Euro 61 2" xfId="7404" xr:uid="{00000000-0005-0000-0000-00001E280000}"/>
    <cellStyle name="Euro 62" xfId="7405" xr:uid="{00000000-0005-0000-0000-00001F280000}"/>
    <cellStyle name="Euro 62 2" xfId="7406" xr:uid="{00000000-0005-0000-0000-000020280000}"/>
    <cellStyle name="Euro 63" xfId="7407" xr:uid="{00000000-0005-0000-0000-000021280000}"/>
    <cellStyle name="Euro 63 2" xfId="7408" xr:uid="{00000000-0005-0000-0000-000022280000}"/>
    <cellStyle name="Euro 64" xfId="7409" xr:uid="{00000000-0005-0000-0000-000023280000}"/>
    <cellStyle name="Euro 64 2" xfId="7410" xr:uid="{00000000-0005-0000-0000-000024280000}"/>
    <cellStyle name="Euro 65" xfId="7411" xr:uid="{00000000-0005-0000-0000-000025280000}"/>
    <cellStyle name="Euro 65 2" xfId="7412" xr:uid="{00000000-0005-0000-0000-000026280000}"/>
    <cellStyle name="Euro 66" xfId="7413" xr:uid="{00000000-0005-0000-0000-000027280000}"/>
    <cellStyle name="Euro 66 2" xfId="7414" xr:uid="{00000000-0005-0000-0000-000028280000}"/>
    <cellStyle name="Euro 67" xfId="7415" xr:uid="{00000000-0005-0000-0000-000029280000}"/>
    <cellStyle name="Euro 67 2" xfId="7416" xr:uid="{00000000-0005-0000-0000-00002A280000}"/>
    <cellStyle name="Euro 68" xfId="7417" xr:uid="{00000000-0005-0000-0000-00002B280000}"/>
    <cellStyle name="Euro 68 2" xfId="7418" xr:uid="{00000000-0005-0000-0000-00002C280000}"/>
    <cellStyle name="Euro 69" xfId="7419" xr:uid="{00000000-0005-0000-0000-00002D280000}"/>
    <cellStyle name="Euro 69 2" xfId="7420" xr:uid="{00000000-0005-0000-0000-00002E280000}"/>
    <cellStyle name="Euro 7" xfId="7421" xr:uid="{00000000-0005-0000-0000-00002F280000}"/>
    <cellStyle name="Euro 7 2" xfId="7422" xr:uid="{00000000-0005-0000-0000-000030280000}"/>
    <cellStyle name="Euro 70" xfId="7423" xr:uid="{00000000-0005-0000-0000-000031280000}"/>
    <cellStyle name="Euro 70 2" xfId="7424" xr:uid="{00000000-0005-0000-0000-000032280000}"/>
    <cellStyle name="Euro 71" xfId="7425" xr:uid="{00000000-0005-0000-0000-000033280000}"/>
    <cellStyle name="Euro 71 2" xfId="7426" xr:uid="{00000000-0005-0000-0000-000034280000}"/>
    <cellStyle name="Euro 72" xfId="7427" xr:uid="{00000000-0005-0000-0000-000035280000}"/>
    <cellStyle name="Euro 72 2" xfId="7428" xr:uid="{00000000-0005-0000-0000-000036280000}"/>
    <cellStyle name="Euro 73" xfId="7429" xr:uid="{00000000-0005-0000-0000-000037280000}"/>
    <cellStyle name="Euro 73 2" xfId="7430" xr:uid="{00000000-0005-0000-0000-000038280000}"/>
    <cellStyle name="Euro 74" xfId="7431" xr:uid="{00000000-0005-0000-0000-000039280000}"/>
    <cellStyle name="Euro 74 2" xfId="7432" xr:uid="{00000000-0005-0000-0000-00003A280000}"/>
    <cellStyle name="Euro 75" xfId="7433" xr:uid="{00000000-0005-0000-0000-00003B280000}"/>
    <cellStyle name="Euro 75 2" xfId="7434" xr:uid="{00000000-0005-0000-0000-00003C280000}"/>
    <cellStyle name="Euro 76" xfId="7435" xr:uid="{00000000-0005-0000-0000-00003D280000}"/>
    <cellStyle name="Euro 76 2" xfId="7436" xr:uid="{00000000-0005-0000-0000-00003E280000}"/>
    <cellStyle name="Euro 77" xfId="7437" xr:uid="{00000000-0005-0000-0000-00003F280000}"/>
    <cellStyle name="Euro 77 2" xfId="7438" xr:uid="{00000000-0005-0000-0000-000040280000}"/>
    <cellStyle name="Euro 78" xfId="7439" xr:uid="{00000000-0005-0000-0000-000041280000}"/>
    <cellStyle name="Euro 78 2" xfId="7440" xr:uid="{00000000-0005-0000-0000-000042280000}"/>
    <cellStyle name="Euro 79" xfId="7441" xr:uid="{00000000-0005-0000-0000-000043280000}"/>
    <cellStyle name="Euro 79 2" xfId="7442" xr:uid="{00000000-0005-0000-0000-000044280000}"/>
    <cellStyle name="Euro 8" xfId="7443" xr:uid="{00000000-0005-0000-0000-000045280000}"/>
    <cellStyle name="Euro 8 2" xfId="7444" xr:uid="{00000000-0005-0000-0000-000046280000}"/>
    <cellStyle name="Euro 80" xfId="7445" xr:uid="{00000000-0005-0000-0000-000047280000}"/>
    <cellStyle name="Euro 80 2" xfId="7446" xr:uid="{00000000-0005-0000-0000-000048280000}"/>
    <cellStyle name="Euro 81" xfId="7447" xr:uid="{00000000-0005-0000-0000-000049280000}"/>
    <cellStyle name="Euro 81 2" xfId="7448" xr:uid="{00000000-0005-0000-0000-00004A280000}"/>
    <cellStyle name="Euro 82" xfId="7449" xr:uid="{00000000-0005-0000-0000-00004B280000}"/>
    <cellStyle name="Euro 82 2" xfId="7450" xr:uid="{00000000-0005-0000-0000-00004C280000}"/>
    <cellStyle name="Euro 83" xfId="7451" xr:uid="{00000000-0005-0000-0000-00004D280000}"/>
    <cellStyle name="Euro 83 2" xfId="7452" xr:uid="{00000000-0005-0000-0000-00004E280000}"/>
    <cellStyle name="Euro 84" xfId="7453" xr:uid="{00000000-0005-0000-0000-00004F280000}"/>
    <cellStyle name="Euro 84 2" xfId="7454" xr:uid="{00000000-0005-0000-0000-000050280000}"/>
    <cellStyle name="Euro 85" xfId="7455" xr:uid="{00000000-0005-0000-0000-000051280000}"/>
    <cellStyle name="Euro 85 2" xfId="7456" xr:uid="{00000000-0005-0000-0000-000052280000}"/>
    <cellStyle name="Euro 86" xfId="7457" xr:uid="{00000000-0005-0000-0000-000053280000}"/>
    <cellStyle name="Euro 86 2" xfId="7458" xr:uid="{00000000-0005-0000-0000-000054280000}"/>
    <cellStyle name="Euro 87" xfId="7459" xr:uid="{00000000-0005-0000-0000-000055280000}"/>
    <cellStyle name="Euro 87 2" xfId="7460" xr:uid="{00000000-0005-0000-0000-000056280000}"/>
    <cellStyle name="Euro 88" xfId="7461" xr:uid="{00000000-0005-0000-0000-000057280000}"/>
    <cellStyle name="Euro 88 2" xfId="7462" xr:uid="{00000000-0005-0000-0000-000058280000}"/>
    <cellStyle name="Euro 89" xfId="7463" xr:uid="{00000000-0005-0000-0000-000059280000}"/>
    <cellStyle name="Euro 89 2" xfId="7464" xr:uid="{00000000-0005-0000-0000-00005A280000}"/>
    <cellStyle name="Euro 9" xfId="7465" xr:uid="{00000000-0005-0000-0000-00005B280000}"/>
    <cellStyle name="Euro 9 2" xfId="7466" xr:uid="{00000000-0005-0000-0000-00005C280000}"/>
    <cellStyle name="Euro 90" xfId="7467" xr:uid="{00000000-0005-0000-0000-00005D280000}"/>
    <cellStyle name="Euro 90 2" xfId="7468" xr:uid="{00000000-0005-0000-0000-00005E280000}"/>
    <cellStyle name="Euro 91" xfId="7469" xr:uid="{00000000-0005-0000-0000-00005F280000}"/>
    <cellStyle name="Euro 91 2" xfId="7470" xr:uid="{00000000-0005-0000-0000-000060280000}"/>
    <cellStyle name="Euro 92" xfId="7471" xr:uid="{00000000-0005-0000-0000-000061280000}"/>
    <cellStyle name="Euro 92 2" xfId="7472" xr:uid="{00000000-0005-0000-0000-000062280000}"/>
    <cellStyle name="Euro 92 3" xfId="7473" xr:uid="{00000000-0005-0000-0000-000063280000}"/>
    <cellStyle name="Euro 93" xfId="7474" xr:uid="{00000000-0005-0000-0000-000064280000}"/>
    <cellStyle name="Euro 93 2" xfId="7475" xr:uid="{00000000-0005-0000-0000-000065280000}"/>
    <cellStyle name="Euro 93 3" xfId="7476" xr:uid="{00000000-0005-0000-0000-000066280000}"/>
    <cellStyle name="Euro 94" xfId="7477" xr:uid="{00000000-0005-0000-0000-000067280000}"/>
    <cellStyle name="Euro 94 2" xfId="7478" xr:uid="{00000000-0005-0000-0000-000068280000}"/>
    <cellStyle name="Euro 94 3" xfId="7479" xr:uid="{00000000-0005-0000-0000-000069280000}"/>
    <cellStyle name="Euro 95" xfId="7480" xr:uid="{00000000-0005-0000-0000-00006A280000}"/>
    <cellStyle name="Euro 95 2" xfId="7481" xr:uid="{00000000-0005-0000-0000-00006B280000}"/>
    <cellStyle name="Euro 95 3" xfId="7482" xr:uid="{00000000-0005-0000-0000-00006C280000}"/>
    <cellStyle name="Euro 96" xfId="7483" xr:uid="{00000000-0005-0000-0000-00006D280000}"/>
    <cellStyle name="Euro 96 2" xfId="7484" xr:uid="{00000000-0005-0000-0000-00006E280000}"/>
    <cellStyle name="Euro 96 3" xfId="7485" xr:uid="{00000000-0005-0000-0000-00006F280000}"/>
    <cellStyle name="Euro 97" xfId="7486" xr:uid="{00000000-0005-0000-0000-000070280000}"/>
    <cellStyle name="Euro 97 2" xfId="7487" xr:uid="{00000000-0005-0000-0000-000071280000}"/>
    <cellStyle name="Euro 97 3" xfId="7488" xr:uid="{00000000-0005-0000-0000-000072280000}"/>
    <cellStyle name="Euro 98" xfId="7489" xr:uid="{00000000-0005-0000-0000-000073280000}"/>
    <cellStyle name="Euro 98 2" xfId="7490" xr:uid="{00000000-0005-0000-0000-000074280000}"/>
    <cellStyle name="Euro 98 3" xfId="7491" xr:uid="{00000000-0005-0000-0000-000075280000}"/>
    <cellStyle name="Euro 99" xfId="7492" xr:uid="{00000000-0005-0000-0000-000076280000}"/>
    <cellStyle name="Euro 99 2" xfId="7493" xr:uid="{00000000-0005-0000-0000-000077280000}"/>
    <cellStyle name="Euro_1. CENTRES DE TRANSFORMATION" xfId="7494" xr:uid="{00000000-0005-0000-0000-000078280000}"/>
    <cellStyle name="Explanatory Text 2" xfId="7495" xr:uid="{00000000-0005-0000-0000-000079280000}"/>
    <cellStyle name="Explanatory Text 2 2" xfId="7496" xr:uid="{00000000-0005-0000-0000-00007A280000}"/>
    <cellStyle name="Explanatory Text 2 3" xfId="26916" xr:uid="{00000000-0005-0000-0000-00007B280000}"/>
    <cellStyle name="Explanatory Text 3" xfId="7497" xr:uid="{00000000-0005-0000-0000-00007C280000}"/>
    <cellStyle name="Fecha" xfId="26917" xr:uid="{00000000-0005-0000-0000-00007D280000}"/>
    <cellStyle name="Fijo" xfId="26918" xr:uid="{00000000-0005-0000-0000-00007E280000}"/>
    <cellStyle name="Fixed" xfId="7498" xr:uid="{00000000-0005-0000-0000-00007F280000}"/>
    <cellStyle name="Fixed 10" xfId="7499" xr:uid="{00000000-0005-0000-0000-000080280000}"/>
    <cellStyle name="Fixed 10 2" xfId="7500" xr:uid="{00000000-0005-0000-0000-000081280000}"/>
    <cellStyle name="Fixed 11" xfId="7501" xr:uid="{00000000-0005-0000-0000-000082280000}"/>
    <cellStyle name="Fixed 11 2" xfId="7502" xr:uid="{00000000-0005-0000-0000-000083280000}"/>
    <cellStyle name="Fixed 12" xfId="7503" xr:uid="{00000000-0005-0000-0000-000084280000}"/>
    <cellStyle name="Fixed 12 2" xfId="7504" xr:uid="{00000000-0005-0000-0000-000085280000}"/>
    <cellStyle name="Fixed 13" xfId="7505" xr:uid="{00000000-0005-0000-0000-000086280000}"/>
    <cellStyle name="Fixed 13 2" xfId="7506" xr:uid="{00000000-0005-0000-0000-000087280000}"/>
    <cellStyle name="Fixed 14" xfId="7507" xr:uid="{00000000-0005-0000-0000-000088280000}"/>
    <cellStyle name="Fixed 14 2" xfId="7508" xr:uid="{00000000-0005-0000-0000-000089280000}"/>
    <cellStyle name="Fixed 15" xfId="7509" xr:uid="{00000000-0005-0000-0000-00008A280000}"/>
    <cellStyle name="Fixed 16" xfId="7510" xr:uid="{00000000-0005-0000-0000-00008B280000}"/>
    <cellStyle name="Fixed 2" xfId="7511" xr:uid="{00000000-0005-0000-0000-00008C280000}"/>
    <cellStyle name="Fixed 2 2" xfId="7512" xr:uid="{00000000-0005-0000-0000-00008D280000}"/>
    <cellStyle name="Fixed 2 2 2" xfId="7513" xr:uid="{00000000-0005-0000-0000-00008E280000}"/>
    <cellStyle name="Fixed 2 3" xfId="7514" xr:uid="{00000000-0005-0000-0000-00008F280000}"/>
    <cellStyle name="Fixed 3" xfId="7515" xr:uid="{00000000-0005-0000-0000-000090280000}"/>
    <cellStyle name="Fixed 3 2" xfId="7516" xr:uid="{00000000-0005-0000-0000-000091280000}"/>
    <cellStyle name="Fixed 3 2 2" xfId="7517" xr:uid="{00000000-0005-0000-0000-000092280000}"/>
    <cellStyle name="Fixed 3 3" xfId="7518" xr:uid="{00000000-0005-0000-0000-000093280000}"/>
    <cellStyle name="Fixed 4" xfId="7519" xr:uid="{00000000-0005-0000-0000-000094280000}"/>
    <cellStyle name="Fixed 4 2" xfId="7520" xr:uid="{00000000-0005-0000-0000-000095280000}"/>
    <cellStyle name="Fixed 4 3" xfId="7521" xr:uid="{00000000-0005-0000-0000-000096280000}"/>
    <cellStyle name="Fixed 5" xfId="7522" xr:uid="{00000000-0005-0000-0000-000097280000}"/>
    <cellStyle name="Fixed 5 2" xfId="7523" xr:uid="{00000000-0005-0000-0000-000098280000}"/>
    <cellStyle name="Fixed 5 3" xfId="7524" xr:uid="{00000000-0005-0000-0000-000099280000}"/>
    <cellStyle name="Fixed 6" xfId="7525" xr:uid="{00000000-0005-0000-0000-00009A280000}"/>
    <cellStyle name="Fixed 6 2" xfId="7526" xr:uid="{00000000-0005-0000-0000-00009B280000}"/>
    <cellStyle name="Fixed 6 3" xfId="7527" xr:uid="{00000000-0005-0000-0000-00009C280000}"/>
    <cellStyle name="Fixed 7" xfId="7528" xr:uid="{00000000-0005-0000-0000-00009D280000}"/>
    <cellStyle name="Fixed 7 2" xfId="7529" xr:uid="{00000000-0005-0000-0000-00009E280000}"/>
    <cellStyle name="Fixed 7 3" xfId="7530" xr:uid="{00000000-0005-0000-0000-00009F280000}"/>
    <cellStyle name="Fixed 7 4" xfId="7531" xr:uid="{00000000-0005-0000-0000-0000A0280000}"/>
    <cellStyle name="Fixed 8" xfId="7532" xr:uid="{00000000-0005-0000-0000-0000A1280000}"/>
    <cellStyle name="Fixed 8 2" xfId="7533" xr:uid="{00000000-0005-0000-0000-0000A2280000}"/>
    <cellStyle name="Fixed 8 3" xfId="7534" xr:uid="{00000000-0005-0000-0000-0000A3280000}"/>
    <cellStyle name="Fixed 9" xfId="7535" xr:uid="{00000000-0005-0000-0000-0000A4280000}"/>
    <cellStyle name="Fixed 9 2" xfId="7536" xr:uid="{00000000-0005-0000-0000-0000A5280000}"/>
    <cellStyle name="Fixed_2011 08 15 -  AFCAC Retail - IKEA Work-in-progress BOQ FIT-OUT" xfId="7537" xr:uid="{00000000-0005-0000-0000-0000A6280000}"/>
    <cellStyle name="Followed Hyperlink 10" xfId="7538" xr:uid="{00000000-0005-0000-0000-0000A7280000}"/>
    <cellStyle name="Followed Hyperlink 100" xfId="7539" xr:uid="{00000000-0005-0000-0000-0000A8280000}"/>
    <cellStyle name="Followed Hyperlink 101" xfId="7540" xr:uid="{00000000-0005-0000-0000-0000A9280000}"/>
    <cellStyle name="Followed Hyperlink 102" xfId="7541" xr:uid="{00000000-0005-0000-0000-0000AA280000}"/>
    <cellStyle name="Followed Hyperlink 103" xfId="7542" xr:uid="{00000000-0005-0000-0000-0000AB280000}"/>
    <cellStyle name="Followed Hyperlink 104" xfId="7543" xr:uid="{00000000-0005-0000-0000-0000AC280000}"/>
    <cellStyle name="Followed Hyperlink 105" xfId="7544" xr:uid="{00000000-0005-0000-0000-0000AD280000}"/>
    <cellStyle name="Followed Hyperlink 106" xfId="7545" xr:uid="{00000000-0005-0000-0000-0000AE280000}"/>
    <cellStyle name="Followed Hyperlink 107" xfId="7546" xr:uid="{00000000-0005-0000-0000-0000AF280000}"/>
    <cellStyle name="Followed Hyperlink 108" xfId="7547" xr:uid="{00000000-0005-0000-0000-0000B0280000}"/>
    <cellStyle name="Followed Hyperlink 109" xfId="7548" xr:uid="{00000000-0005-0000-0000-0000B1280000}"/>
    <cellStyle name="Followed Hyperlink 11" xfId="7549" xr:uid="{00000000-0005-0000-0000-0000B2280000}"/>
    <cellStyle name="Followed Hyperlink 110" xfId="7550" xr:uid="{00000000-0005-0000-0000-0000B3280000}"/>
    <cellStyle name="Followed Hyperlink 111" xfId="7551" xr:uid="{00000000-0005-0000-0000-0000B4280000}"/>
    <cellStyle name="Followed Hyperlink 112" xfId="7552" xr:uid="{00000000-0005-0000-0000-0000B5280000}"/>
    <cellStyle name="Followed Hyperlink 113" xfId="7553" xr:uid="{00000000-0005-0000-0000-0000B6280000}"/>
    <cellStyle name="Followed Hyperlink 114" xfId="7554" xr:uid="{00000000-0005-0000-0000-0000B7280000}"/>
    <cellStyle name="Followed Hyperlink 115" xfId="7555" xr:uid="{00000000-0005-0000-0000-0000B8280000}"/>
    <cellStyle name="Followed Hyperlink 116" xfId="7556" xr:uid="{00000000-0005-0000-0000-0000B9280000}"/>
    <cellStyle name="Followed Hyperlink 117" xfId="7557" xr:uid="{00000000-0005-0000-0000-0000BA280000}"/>
    <cellStyle name="Followed Hyperlink 118" xfId="7558" xr:uid="{00000000-0005-0000-0000-0000BB280000}"/>
    <cellStyle name="Followed Hyperlink 119" xfId="7559" xr:uid="{00000000-0005-0000-0000-0000BC280000}"/>
    <cellStyle name="Followed Hyperlink 12" xfId="7560" xr:uid="{00000000-0005-0000-0000-0000BD280000}"/>
    <cellStyle name="Followed Hyperlink 120" xfId="7561" xr:uid="{00000000-0005-0000-0000-0000BE280000}"/>
    <cellStyle name="Followed Hyperlink 121" xfId="7562" xr:uid="{00000000-0005-0000-0000-0000BF280000}"/>
    <cellStyle name="Followed Hyperlink 122" xfId="7563" xr:uid="{00000000-0005-0000-0000-0000C0280000}"/>
    <cellStyle name="Followed Hyperlink 123" xfId="7564" xr:uid="{00000000-0005-0000-0000-0000C1280000}"/>
    <cellStyle name="Followed Hyperlink 124" xfId="7565" xr:uid="{00000000-0005-0000-0000-0000C2280000}"/>
    <cellStyle name="Followed Hyperlink 125" xfId="7566" xr:uid="{00000000-0005-0000-0000-0000C3280000}"/>
    <cellStyle name="Followed Hyperlink 126" xfId="7567" xr:uid="{00000000-0005-0000-0000-0000C4280000}"/>
    <cellStyle name="Followed Hyperlink 127" xfId="7568" xr:uid="{00000000-0005-0000-0000-0000C5280000}"/>
    <cellStyle name="Followed Hyperlink 128" xfId="7569" xr:uid="{00000000-0005-0000-0000-0000C6280000}"/>
    <cellStyle name="Followed Hyperlink 129" xfId="7570" xr:uid="{00000000-0005-0000-0000-0000C7280000}"/>
    <cellStyle name="Followed Hyperlink 13" xfId="7571" xr:uid="{00000000-0005-0000-0000-0000C8280000}"/>
    <cellStyle name="Followed Hyperlink 130" xfId="7572" xr:uid="{00000000-0005-0000-0000-0000C9280000}"/>
    <cellStyle name="Followed Hyperlink 131" xfId="7573" xr:uid="{00000000-0005-0000-0000-0000CA280000}"/>
    <cellStyle name="Followed Hyperlink 132" xfId="7574" xr:uid="{00000000-0005-0000-0000-0000CB280000}"/>
    <cellStyle name="Followed Hyperlink 133" xfId="7575" xr:uid="{00000000-0005-0000-0000-0000CC280000}"/>
    <cellStyle name="Followed Hyperlink 134" xfId="7576" xr:uid="{00000000-0005-0000-0000-0000CD280000}"/>
    <cellStyle name="Followed Hyperlink 135" xfId="7577" xr:uid="{00000000-0005-0000-0000-0000CE280000}"/>
    <cellStyle name="Followed Hyperlink 136" xfId="7578" xr:uid="{00000000-0005-0000-0000-0000CF280000}"/>
    <cellStyle name="Followed Hyperlink 137" xfId="7579" xr:uid="{00000000-0005-0000-0000-0000D0280000}"/>
    <cellStyle name="Followed Hyperlink 138" xfId="7580" xr:uid="{00000000-0005-0000-0000-0000D1280000}"/>
    <cellStyle name="Followed Hyperlink 139" xfId="7581" xr:uid="{00000000-0005-0000-0000-0000D2280000}"/>
    <cellStyle name="Followed Hyperlink 14" xfId="7582" xr:uid="{00000000-0005-0000-0000-0000D3280000}"/>
    <cellStyle name="Followed Hyperlink 140" xfId="7583" xr:uid="{00000000-0005-0000-0000-0000D4280000}"/>
    <cellStyle name="Followed Hyperlink 141" xfId="7584" xr:uid="{00000000-0005-0000-0000-0000D5280000}"/>
    <cellStyle name="Followed Hyperlink 142" xfId="7585" xr:uid="{00000000-0005-0000-0000-0000D6280000}"/>
    <cellStyle name="Followed Hyperlink 143" xfId="7586" xr:uid="{00000000-0005-0000-0000-0000D7280000}"/>
    <cellStyle name="Followed Hyperlink 144" xfId="7587" xr:uid="{00000000-0005-0000-0000-0000D8280000}"/>
    <cellStyle name="Followed Hyperlink 145" xfId="7588" xr:uid="{00000000-0005-0000-0000-0000D9280000}"/>
    <cellStyle name="Followed Hyperlink 146" xfId="7589" xr:uid="{00000000-0005-0000-0000-0000DA280000}"/>
    <cellStyle name="Followed Hyperlink 147" xfId="7590" xr:uid="{00000000-0005-0000-0000-0000DB280000}"/>
    <cellStyle name="Followed Hyperlink 148" xfId="7591" xr:uid="{00000000-0005-0000-0000-0000DC280000}"/>
    <cellStyle name="Followed Hyperlink 149" xfId="7592" xr:uid="{00000000-0005-0000-0000-0000DD280000}"/>
    <cellStyle name="Followed Hyperlink 15" xfId="7593" xr:uid="{00000000-0005-0000-0000-0000DE280000}"/>
    <cellStyle name="Followed Hyperlink 150" xfId="7594" xr:uid="{00000000-0005-0000-0000-0000DF280000}"/>
    <cellStyle name="Followed Hyperlink 151" xfId="7595" xr:uid="{00000000-0005-0000-0000-0000E0280000}"/>
    <cellStyle name="Followed Hyperlink 152" xfId="7596" xr:uid="{00000000-0005-0000-0000-0000E1280000}"/>
    <cellStyle name="Followed Hyperlink 153" xfId="7597" xr:uid="{00000000-0005-0000-0000-0000E2280000}"/>
    <cellStyle name="Followed Hyperlink 154" xfId="7598" xr:uid="{00000000-0005-0000-0000-0000E3280000}"/>
    <cellStyle name="Followed Hyperlink 155" xfId="7599" xr:uid="{00000000-0005-0000-0000-0000E4280000}"/>
    <cellStyle name="Followed Hyperlink 156" xfId="7600" xr:uid="{00000000-0005-0000-0000-0000E5280000}"/>
    <cellStyle name="Followed Hyperlink 157" xfId="7601" xr:uid="{00000000-0005-0000-0000-0000E6280000}"/>
    <cellStyle name="Followed Hyperlink 158" xfId="7602" xr:uid="{00000000-0005-0000-0000-0000E7280000}"/>
    <cellStyle name="Followed Hyperlink 159" xfId="7603" xr:uid="{00000000-0005-0000-0000-0000E8280000}"/>
    <cellStyle name="Followed Hyperlink 16" xfId="7604" xr:uid="{00000000-0005-0000-0000-0000E9280000}"/>
    <cellStyle name="Followed Hyperlink 160" xfId="7605" xr:uid="{00000000-0005-0000-0000-0000EA280000}"/>
    <cellStyle name="Followed Hyperlink 161" xfId="7606" xr:uid="{00000000-0005-0000-0000-0000EB280000}"/>
    <cellStyle name="Followed Hyperlink 162" xfId="7607" xr:uid="{00000000-0005-0000-0000-0000EC280000}"/>
    <cellStyle name="Followed Hyperlink 163" xfId="7608" xr:uid="{00000000-0005-0000-0000-0000ED280000}"/>
    <cellStyle name="Followed Hyperlink 164" xfId="7609" xr:uid="{00000000-0005-0000-0000-0000EE280000}"/>
    <cellStyle name="Followed Hyperlink 165" xfId="7610" xr:uid="{00000000-0005-0000-0000-0000EF280000}"/>
    <cellStyle name="Followed Hyperlink 166" xfId="7611" xr:uid="{00000000-0005-0000-0000-0000F0280000}"/>
    <cellStyle name="Followed Hyperlink 167" xfId="7612" xr:uid="{00000000-0005-0000-0000-0000F1280000}"/>
    <cellStyle name="Followed Hyperlink 168" xfId="7613" xr:uid="{00000000-0005-0000-0000-0000F2280000}"/>
    <cellStyle name="Followed Hyperlink 169" xfId="7614" xr:uid="{00000000-0005-0000-0000-0000F3280000}"/>
    <cellStyle name="Followed Hyperlink 17" xfId="7615" xr:uid="{00000000-0005-0000-0000-0000F4280000}"/>
    <cellStyle name="Followed Hyperlink 170" xfId="7616" xr:uid="{00000000-0005-0000-0000-0000F5280000}"/>
    <cellStyle name="Followed Hyperlink 171" xfId="7617" xr:uid="{00000000-0005-0000-0000-0000F6280000}"/>
    <cellStyle name="Followed Hyperlink 172" xfId="7618" xr:uid="{00000000-0005-0000-0000-0000F7280000}"/>
    <cellStyle name="Followed Hyperlink 173" xfId="7619" xr:uid="{00000000-0005-0000-0000-0000F8280000}"/>
    <cellStyle name="Followed Hyperlink 174" xfId="7620" xr:uid="{00000000-0005-0000-0000-0000F9280000}"/>
    <cellStyle name="Followed Hyperlink 175" xfId="7621" xr:uid="{00000000-0005-0000-0000-0000FA280000}"/>
    <cellStyle name="Followed Hyperlink 176" xfId="7622" xr:uid="{00000000-0005-0000-0000-0000FB280000}"/>
    <cellStyle name="Followed Hyperlink 177" xfId="7623" xr:uid="{00000000-0005-0000-0000-0000FC280000}"/>
    <cellStyle name="Followed Hyperlink 178" xfId="7624" xr:uid="{00000000-0005-0000-0000-0000FD280000}"/>
    <cellStyle name="Followed Hyperlink 179" xfId="7625" xr:uid="{00000000-0005-0000-0000-0000FE280000}"/>
    <cellStyle name="Followed Hyperlink 18" xfId="7626" xr:uid="{00000000-0005-0000-0000-0000FF280000}"/>
    <cellStyle name="Followed Hyperlink 180" xfId="7627" xr:uid="{00000000-0005-0000-0000-000000290000}"/>
    <cellStyle name="Followed Hyperlink 181" xfId="7628" xr:uid="{00000000-0005-0000-0000-000001290000}"/>
    <cellStyle name="Followed Hyperlink 182" xfId="7629" xr:uid="{00000000-0005-0000-0000-000002290000}"/>
    <cellStyle name="Followed Hyperlink 183" xfId="7630" xr:uid="{00000000-0005-0000-0000-000003290000}"/>
    <cellStyle name="Followed Hyperlink 184" xfId="7631" xr:uid="{00000000-0005-0000-0000-000004290000}"/>
    <cellStyle name="Followed Hyperlink 185" xfId="7632" xr:uid="{00000000-0005-0000-0000-000005290000}"/>
    <cellStyle name="Followed Hyperlink 186" xfId="7633" xr:uid="{00000000-0005-0000-0000-000006290000}"/>
    <cellStyle name="Followed Hyperlink 187" xfId="7634" xr:uid="{00000000-0005-0000-0000-000007290000}"/>
    <cellStyle name="Followed Hyperlink 188" xfId="7635" xr:uid="{00000000-0005-0000-0000-000008290000}"/>
    <cellStyle name="Followed Hyperlink 189" xfId="7636" xr:uid="{00000000-0005-0000-0000-000009290000}"/>
    <cellStyle name="Followed Hyperlink 19" xfId="7637" xr:uid="{00000000-0005-0000-0000-00000A290000}"/>
    <cellStyle name="Followed Hyperlink 190" xfId="7638" xr:uid="{00000000-0005-0000-0000-00000B290000}"/>
    <cellStyle name="Followed Hyperlink 191" xfId="7639" xr:uid="{00000000-0005-0000-0000-00000C290000}"/>
    <cellStyle name="Followed Hyperlink 192" xfId="7640" xr:uid="{00000000-0005-0000-0000-00000D290000}"/>
    <cellStyle name="Followed Hyperlink 2" xfId="7641" xr:uid="{00000000-0005-0000-0000-00000E290000}"/>
    <cellStyle name="Followed Hyperlink 20" xfId="7642" xr:uid="{00000000-0005-0000-0000-00000F290000}"/>
    <cellStyle name="Followed Hyperlink 21" xfId="7643" xr:uid="{00000000-0005-0000-0000-000010290000}"/>
    <cellStyle name="Followed Hyperlink 22" xfId="7644" xr:uid="{00000000-0005-0000-0000-000011290000}"/>
    <cellStyle name="Followed Hyperlink 23" xfId="7645" xr:uid="{00000000-0005-0000-0000-000012290000}"/>
    <cellStyle name="Followed Hyperlink 24" xfId="7646" xr:uid="{00000000-0005-0000-0000-000013290000}"/>
    <cellStyle name="Followed Hyperlink 25" xfId="7647" xr:uid="{00000000-0005-0000-0000-000014290000}"/>
    <cellStyle name="Followed Hyperlink 26" xfId="7648" xr:uid="{00000000-0005-0000-0000-000015290000}"/>
    <cellStyle name="Followed Hyperlink 27" xfId="7649" xr:uid="{00000000-0005-0000-0000-000016290000}"/>
    <cellStyle name="Followed Hyperlink 28" xfId="7650" xr:uid="{00000000-0005-0000-0000-000017290000}"/>
    <cellStyle name="Followed Hyperlink 29" xfId="7651" xr:uid="{00000000-0005-0000-0000-000018290000}"/>
    <cellStyle name="Followed Hyperlink 3" xfId="7652" xr:uid="{00000000-0005-0000-0000-000019290000}"/>
    <cellStyle name="Followed Hyperlink 30" xfId="7653" xr:uid="{00000000-0005-0000-0000-00001A290000}"/>
    <cellStyle name="Followed Hyperlink 31" xfId="7654" xr:uid="{00000000-0005-0000-0000-00001B290000}"/>
    <cellStyle name="Followed Hyperlink 32" xfId="7655" xr:uid="{00000000-0005-0000-0000-00001C290000}"/>
    <cellStyle name="Followed Hyperlink 33" xfId="7656" xr:uid="{00000000-0005-0000-0000-00001D290000}"/>
    <cellStyle name="Followed Hyperlink 34" xfId="7657" xr:uid="{00000000-0005-0000-0000-00001E290000}"/>
    <cellStyle name="Followed Hyperlink 35" xfId="7658" xr:uid="{00000000-0005-0000-0000-00001F290000}"/>
    <cellStyle name="Followed Hyperlink 36" xfId="7659" xr:uid="{00000000-0005-0000-0000-000020290000}"/>
    <cellStyle name="Followed Hyperlink 37" xfId="7660" xr:uid="{00000000-0005-0000-0000-000021290000}"/>
    <cellStyle name="Followed Hyperlink 38" xfId="7661" xr:uid="{00000000-0005-0000-0000-000022290000}"/>
    <cellStyle name="Followed Hyperlink 39" xfId="7662" xr:uid="{00000000-0005-0000-0000-000023290000}"/>
    <cellStyle name="Followed Hyperlink 4" xfId="7663" xr:uid="{00000000-0005-0000-0000-000024290000}"/>
    <cellStyle name="Followed Hyperlink 40" xfId="7664" xr:uid="{00000000-0005-0000-0000-000025290000}"/>
    <cellStyle name="Followed Hyperlink 41" xfId="7665" xr:uid="{00000000-0005-0000-0000-000026290000}"/>
    <cellStyle name="Followed Hyperlink 42" xfId="7666" xr:uid="{00000000-0005-0000-0000-000027290000}"/>
    <cellStyle name="Followed Hyperlink 43" xfId="7667" xr:uid="{00000000-0005-0000-0000-000028290000}"/>
    <cellStyle name="Followed Hyperlink 44" xfId="7668" xr:uid="{00000000-0005-0000-0000-000029290000}"/>
    <cellStyle name="Followed Hyperlink 45" xfId="7669" xr:uid="{00000000-0005-0000-0000-00002A290000}"/>
    <cellStyle name="Followed Hyperlink 46" xfId="7670" xr:uid="{00000000-0005-0000-0000-00002B290000}"/>
    <cellStyle name="Followed Hyperlink 47" xfId="7671" xr:uid="{00000000-0005-0000-0000-00002C290000}"/>
    <cellStyle name="Followed Hyperlink 48" xfId="7672" xr:uid="{00000000-0005-0000-0000-00002D290000}"/>
    <cellStyle name="Followed Hyperlink 49" xfId="7673" xr:uid="{00000000-0005-0000-0000-00002E290000}"/>
    <cellStyle name="Followed Hyperlink 5" xfId="7674" xr:uid="{00000000-0005-0000-0000-00002F290000}"/>
    <cellStyle name="Followed Hyperlink 50" xfId="7675" xr:uid="{00000000-0005-0000-0000-000030290000}"/>
    <cellStyle name="Followed Hyperlink 51" xfId="7676" xr:uid="{00000000-0005-0000-0000-000031290000}"/>
    <cellStyle name="Followed Hyperlink 52" xfId="7677" xr:uid="{00000000-0005-0000-0000-000032290000}"/>
    <cellStyle name="Followed Hyperlink 53" xfId="7678" xr:uid="{00000000-0005-0000-0000-000033290000}"/>
    <cellStyle name="Followed Hyperlink 54" xfId="7679" xr:uid="{00000000-0005-0000-0000-000034290000}"/>
    <cellStyle name="Followed Hyperlink 55" xfId="7680" xr:uid="{00000000-0005-0000-0000-000035290000}"/>
    <cellStyle name="Followed Hyperlink 56" xfId="7681" xr:uid="{00000000-0005-0000-0000-000036290000}"/>
    <cellStyle name="Followed Hyperlink 57" xfId="7682" xr:uid="{00000000-0005-0000-0000-000037290000}"/>
    <cellStyle name="Followed Hyperlink 58" xfId="7683" xr:uid="{00000000-0005-0000-0000-000038290000}"/>
    <cellStyle name="Followed Hyperlink 59" xfId="7684" xr:uid="{00000000-0005-0000-0000-000039290000}"/>
    <cellStyle name="Followed Hyperlink 6" xfId="7685" xr:uid="{00000000-0005-0000-0000-00003A290000}"/>
    <cellStyle name="Followed Hyperlink 60" xfId="7686" xr:uid="{00000000-0005-0000-0000-00003B290000}"/>
    <cellStyle name="Followed Hyperlink 61" xfId="7687" xr:uid="{00000000-0005-0000-0000-00003C290000}"/>
    <cellStyle name="Followed Hyperlink 62" xfId="7688" xr:uid="{00000000-0005-0000-0000-00003D290000}"/>
    <cellStyle name="Followed Hyperlink 63" xfId="7689" xr:uid="{00000000-0005-0000-0000-00003E290000}"/>
    <cellStyle name="Followed Hyperlink 64" xfId="7690" xr:uid="{00000000-0005-0000-0000-00003F290000}"/>
    <cellStyle name="Followed Hyperlink 65" xfId="7691" xr:uid="{00000000-0005-0000-0000-000040290000}"/>
    <cellStyle name="Followed Hyperlink 66" xfId="7692" xr:uid="{00000000-0005-0000-0000-000041290000}"/>
    <cellStyle name="Followed Hyperlink 67" xfId="7693" xr:uid="{00000000-0005-0000-0000-000042290000}"/>
    <cellStyle name="Followed Hyperlink 68" xfId="7694" xr:uid="{00000000-0005-0000-0000-000043290000}"/>
    <cellStyle name="Followed Hyperlink 69" xfId="7695" xr:uid="{00000000-0005-0000-0000-000044290000}"/>
    <cellStyle name="Followed Hyperlink 7" xfId="7696" xr:uid="{00000000-0005-0000-0000-000045290000}"/>
    <cellStyle name="Followed Hyperlink 70" xfId="7697" xr:uid="{00000000-0005-0000-0000-000046290000}"/>
    <cellStyle name="Followed Hyperlink 71" xfId="7698" xr:uid="{00000000-0005-0000-0000-000047290000}"/>
    <cellStyle name="Followed Hyperlink 72" xfId="7699" xr:uid="{00000000-0005-0000-0000-000048290000}"/>
    <cellStyle name="Followed Hyperlink 73" xfId="7700" xr:uid="{00000000-0005-0000-0000-000049290000}"/>
    <cellStyle name="Followed Hyperlink 74" xfId="7701" xr:uid="{00000000-0005-0000-0000-00004A290000}"/>
    <cellStyle name="Followed Hyperlink 75" xfId="7702" xr:uid="{00000000-0005-0000-0000-00004B290000}"/>
    <cellStyle name="Followed Hyperlink 76" xfId="7703" xr:uid="{00000000-0005-0000-0000-00004C290000}"/>
    <cellStyle name="Followed Hyperlink 77" xfId="7704" xr:uid="{00000000-0005-0000-0000-00004D290000}"/>
    <cellStyle name="Followed Hyperlink 78" xfId="7705" xr:uid="{00000000-0005-0000-0000-00004E290000}"/>
    <cellStyle name="Followed Hyperlink 79" xfId="7706" xr:uid="{00000000-0005-0000-0000-00004F290000}"/>
    <cellStyle name="Followed Hyperlink 8" xfId="7707" xr:uid="{00000000-0005-0000-0000-000050290000}"/>
    <cellStyle name="Followed Hyperlink 80" xfId="7708" xr:uid="{00000000-0005-0000-0000-000051290000}"/>
    <cellStyle name="Followed Hyperlink 81" xfId="7709" xr:uid="{00000000-0005-0000-0000-000052290000}"/>
    <cellStyle name="Followed Hyperlink 82" xfId="7710" xr:uid="{00000000-0005-0000-0000-000053290000}"/>
    <cellStyle name="Followed Hyperlink 83" xfId="7711" xr:uid="{00000000-0005-0000-0000-000054290000}"/>
    <cellStyle name="Followed Hyperlink 84" xfId="7712" xr:uid="{00000000-0005-0000-0000-000055290000}"/>
    <cellStyle name="Followed Hyperlink 85" xfId="7713" xr:uid="{00000000-0005-0000-0000-000056290000}"/>
    <cellStyle name="Followed Hyperlink 86" xfId="7714" xr:uid="{00000000-0005-0000-0000-000057290000}"/>
    <cellStyle name="Followed Hyperlink 87" xfId="7715" xr:uid="{00000000-0005-0000-0000-000058290000}"/>
    <cellStyle name="Followed Hyperlink 88" xfId="7716" xr:uid="{00000000-0005-0000-0000-000059290000}"/>
    <cellStyle name="Followed Hyperlink 89" xfId="7717" xr:uid="{00000000-0005-0000-0000-00005A290000}"/>
    <cellStyle name="Followed Hyperlink 9" xfId="7718" xr:uid="{00000000-0005-0000-0000-00005B290000}"/>
    <cellStyle name="Followed Hyperlink 90" xfId="7719" xr:uid="{00000000-0005-0000-0000-00005C290000}"/>
    <cellStyle name="Followed Hyperlink 91" xfId="7720" xr:uid="{00000000-0005-0000-0000-00005D290000}"/>
    <cellStyle name="Followed Hyperlink 92" xfId="7721" xr:uid="{00000000-0005-0000-0000-00005E290000}"/>
    <cellStyle name="Followed Hyperlink 93" xfId="7722" xr:uid="{00000000-0005-0000-0000-00005F290000}"/>
    <cellStyle name="Followed Hyperlink 94" xfId="7723" xr:uid="{00000000-0005-0000-0000-000060290000}"/>
    <cellStyle name="Followed Hyperlink 95" xfId="7724" xr:uid="{00000000-0005-0000-0000-000061290000}"/>
    <cellStyle name="Followed Hyperlink 96" xfId="7725" xr:uid="{00000000-0005-0000-0000-000062290000}"/>
    <cellStyle name="Followed Hyperlink 97" xfId="7726" xr:uid="{00000000-0005-0000-0000-000063290000}"/>
    <cellStyle name="Followed Hyperlink 98" xfId="7727" xr:uid="{00000000-0005-0000-0000-000064290000}"/>
    <cellStyle name="Followed Hyperlink 99" xfId="7728" xr:uid="{00000000-0005-0000-0000-000065290000}"/>
    <cellStyle name="Format a column of totals" xfId="7729" xr:uid="{00000000-0005-0000-0000-000066290000}"/>
    <cellStyle name="Format a row of totals" xfId="7730" xr:uid="{00000000-0005-0000-0000-000067290000}"/>
    <cellStyle name="Format a row of totals 2" xfId="7731" xr:uid="{00000000-0005-0000-0000-000068290000}"/>
    <cellStyle name="Format a row of totals 2 2" xfId="7732" xr:uid="{00000000-0005-0000-0000-000069290000}"/>
    <cellStyle name="Format a row of totals 3" xfId="7733" xr:uid="{00000000-0005-0000-0000-00006A290000}"/>
    <cellStyle name="Format a row of totals 3 2" xfId="7734" xr:uid="{00000000-0005-0000-0000-00006B290000}"/>
    <cellStyle name="Format a row of totals 4" xfId="7735" xr:uid="{00000000-0005-0000-0000-00006C290000}"/>
    <cellStyle name="Format a row of totals 4 2" xfId="7736" xr:uid="{00000000-0005-0000-0000-00006D290000}"/>
    <cellStyle name="Format a row of totals 5" xfId="7737" xr:uid="{00000000-0005-0000-0000-00006E290000}"/>
    <cellStyle name="Format a row of totals 6" xfId="7738" xr:uid="{00000000-0005-0000-0000-00006F290000}"/>
    <cellStyle name="Format text as bold, black on yellow" xfId="7739" xr:uid="{00000000-0005-0000-0000-000070290000}"/>
    <cellStyle name="Format text as bold, black on yellow 2" xfId="7740" xr:uid="{00000000-0005-0000-0000-000071290000}"/>
    <cellStyle name="Format text as bold, black on yellow 2 2" xfId="7741" xr:uid="{00000000-0005-0000-0000-000072290000}"/>
    <cellStyle name="Format text as bold, black on yellow 3" xfId="7742" xr:uid="{00000000-0005-0000-0000-000073290000}"/>
    <cellStyle name="Format text as bold, black on yellow 3 2" xfId="7743" xr:uid="{00000000-0005-0000-0000-000074290000}"/>
    <cellStyle name="Format text as bold, black on yellow 4" xfId="7744" xr:uid="{00000000-0005-0000-0000-000075290000}"/>
    <cellStyle name="Format text as bold, black on yellow 4 2" xfId="7745" xr:uid="{00000000-0005-0000-0000-000076290000}"/>
    <cellStyle name="Format text as bold, black on yellow 5" xfId="7746" xr:uid="{00000000-0005-0000-0000-000077290000}"/>
    <cellStyle name="Format text as bold, black on yellow 6" xfId="7747" xr:uid="{00000000-0005-0000-0000-000078290000}"/>
    <cellStyle name="Fusszeile" xfId="7748" xr:uid="{00000000-0005-0000-0000-000079290000}"/>
    <cellStyle name="Ganzzahl gesperrt" xfId="7749" xr:uid="{00000000-0005-0000-0000-00007A290000}"/>
    <cellStyle name="Good 2" xfId="7750" xr:uid="{00000000-0005-0000-0000-00007B290000}"/>
    <cellStyle name="Good 2 2" xfId="7751" xr:uid="{00000000-0005-0000-0000-00007C290000}"/>
    <cellStyle name="Good 2 2 2" xfId="7752" xr:uid="{00000000-0005-0000-0000-00007D290000}"/>
    <cellStyle name="Good 2 2 3" xfId="26919" xr:uid="{00000000-0005-0000-0000-00007E290000}"/>
    <cellStyle name="Good 2 2 4" xfId="26920" xr:uid="{00000000-0005-0000-0000-00007F290000}"/>
    <cellStyle name="Good 2 3" xfId="7753" xr:uid="{00000000-0005-0000-0000-000080290000}"/>
    <cellStyle name="Good 3" xfId="7754" xr:uid="{00000000-0005-0000-0000-000081290000}"/>
    <cellStyle name="Good 3 2" xfId="26921" xr:uid="{00000000-0005-0000-0000-000082290000}"/>
    <cellStyle name="Good 4" xfId="7755" xr:uid="{00000000-0005-0000-0000-000083290000}"/>
    <cellStyle name="Good 4 2" xfId="26922" xr:uid="{00000000-0005-0000-0000-000084290000}"/>
    <cellStyle name="Good 5" xfId="7756" xr:uid="{00000000-0005-0000-0000-000085290000}"/>
    <cellStyle name="Good 5 2" xfId="26923" xr:uid="{00000000-0005-0000-0000-000086290000}"/>
    <cellStyle name="Good 6" xfId="7757" xr:uid="{00000000-0005-0000-0000-000087290000}"/>
    <cellStyle name="Grey" xfId="7758" xr:uid="{00000000-0005-0000-0000-000088290000}"/>
    <cellStyle name="Grey 2" xfId="7759" xr:uid="{00000000-0005-0000-0000-000089290000}"/>
    <cellStyle name="HEAD1#" xfId="7760" xr:uid="{00000000-0005-0000-0000-00008A290000}"/>
    <cellStyle name="HEADER" xfId="7761" xr:uid="{00000000-0005-0000-0000-00008B290000}"/>
    <cellStyle name="Header 1" xfId="7762" xr:uid="{00000000-0005-0000-0000-00008C290000}"/>
    <cellStyle name="Header 2" xfId="7763" xr:uid="{00000000-0005-0000-0000-00008D290000}"/>
    <cellStyle name="Header 3" xfId="7764" xr:uid="{00000000-0005-0000-0000-00008E290000}"/>
    <cellStyle name="Header 4" xfId="7765" xr:uid="{00000000-0005-0000-0000-00008F290000}"/>
    <cellStyle name="HEADER_Electromechanical BOQs Offer" xfId="7766" xr:uid="{00000000-0005-0000-0000-000090290000}"/>
    <cellStyle name="Header1" xfId="7767" xr:uid="{00000000-0005-0000-0000-000091290000}"/>
    <cellStyle name="Header2" xfId="7768" xr:uid="{00000000-0005-0000-0000-000092290000}"/>
    <cellStyle name="Header2 2" xfId="7769" xr:uid="{00000000-0005-0000-0000-000093290000}"/>
    <cellStyle name="Header2 2 2" xfId="7770" xr:uid="{00000000-0005-0000-0000-000094290000}"/>
    <cellStyle name="Header2 2 2 2" xfId="7771" xr:uid="{00000000-0005-0000-0000-000095290000}"/>
    <cellStyle name="Header2 2 2 2 2" xfId="7772" xr:uid="{00000000-0005-0000-0000-000096290000}"/>
    <cellStyle name="Header2 2 2 2 2 2" xfId="7773" xr:uid="{00000000-0005-0000-0000-000097290000}"/>
    <cellStyle name="Header2 2 2 2 2 2 2" xfId="7774" xr:uid="{00000000-0005-0000-0000-000098290000}"/>
    <cellStyle name="Header2 2 2 2 2 2 3" xfId="7775" xr:uid="{00000000-0005-0000-0000-000099290000}"/>
    <cellStyle name="Header2 2 2 2 2 3" xfId="7776" xr:uid="{00000000-0005-0000-0000-00009A290000}"/>
    <cellStyle name="Header2 2 2 2 3" xfId="7777" xr:uid="{00000000-0005-0000-0000-00009B290000}"/>
    <cellStyle name="Header2 2 2 2 3 2" xfId="7778" xr:uid="{00000000-0005-0000-0000-00009C290000}"/>
    <cellStyle name="Header2 2 2 2 4" xfId="7779" xr:uid="{00000000-0005-0000-0000-00009D290000}"/>
    <cellStyle name="Header2 2 2 3" xfId="7780" xr:uid="{00000000-0005-0000-0000-00009E290000}"/>
    <cellStyle name="Header2 2 2 3 2" xfId="7781" xr:uid="{00000000-0005-0000-0000-00009F290000}"/>
    <cellStyle name="Header2 2 2 3 2 2" xfId="7782" xr:uid="{00000000-0005-0000-0000-0000A0290000}"/>
    <cellStyle name="Header2 2 2 3 2 3" xfId="7783" xr:uid="{00000000-0005-0000-0000-0000A1290000}"/>
    <cellStyle name="Header2 2 2 3 3" xfId="7784" xr:uid="{00000000-0005-0000-0000-0000A2290000}"/>
    <cellStyle name="Header2 2 2 4" xfId="7785" xr:uid="{00000000-0005-0000-0000-0000A3290000}"/>
    <cellStyle name="Header2 2 2 4 2" xfId="7786" xr:uid="{00000000-0005-0000-0000-0000A4290000}"/>
    <cellStyle name="Header2 2 2 4 2 2" xfId="7787" xr:uid="{00000000-0005-0000-0000-0000A5290000}"/>
    <cellStyle name="Header2 2 2 4 2 3" xfId="7788" xr:uid="{00000000-0005-0000-0000-0000A6290000}"/>
    <cellStyle name="Header2 2 2 4 3" xfId="7789" xr:uid="{00000000-0005-0000-0000-0000A7290000}"/>
    <cellStyle name="Header2 2 2 5" xfId="7790" xr:uid="{00000000-0005-0000-0000-0000A8290000}"/>
    <cellStyle name="Header2 2 2 5 2" xfId="7791" xr:uid="{00000000-0005-0000-0000-0000A9290000}"/>
    <cellStyle name="Header2 2 2 6" xfId="7792" xr:uid="{00000000-0005-0000-0000-0000AA290000}"/>
    <cellStyle name="Header2 2 3" xfId="7793" xr:uid="{00000000-0005-0000-0000-0000AB290000}"/>
    <cellStyle name="Header2 2 3 2" xfId="7794" xr:uid="{00000000-0005-0000-0000-0000AC290000}"/>
    <cellStyle name="Header2 2 3 2 2" xfId="7795" xr:uid="{00000000-0005-0000-0000-0000AD290000}"/>
    <cellStyle name="Header2 2 3 2 2 2" xfId="7796" xr:uid="{00000000-0005-0000-0000-0000AE290000}"/>
    <cellStyle name="Header2 2 3 2 3" xfId="7797" xr:uid="{00000000-0005-0000-0000-0000AF290000}"/>
    <cellStyle name="Header2 2 3 3" xfId="7798" xr:uid="{00000000-0005-0000-0000-0000B0290000}"/>
    <cellStyle name="Header2 2 3 3 2" xfId="7799" xr:uid="{00000000-0005-0000-0000-0000B1290000}"/>
    <cellStyle name="Header2 2 3 3 2 2" xfId="7800" xr:uid="{00000000-0005-0000-0000-0000B2290000}"/>
    <cellStyle name="Header2 2 3 3 2 3" xfId="7801" xr:uid="{00000000-0005-0000-0000-0000B3290000}"/>
    <cellStyle name="Header2 2 3 3 3" xfId="7802" xr:uid="{00000000-0005-0000-0000-0000B4290000}"/>
    <cellStyle name="Header2 2 3 4" xfId="7803" xr:uid="{00000000-0005-0000-0000-0000B5290000}"/>
    <cellStyle name="Header2 2 3 4 2" xfId="7804" xr:uid="{00000000-0005-0000-0000-0000B6290000}"/>
    <cellStyle name="Header2 2 3 5" xfId="7805" xr:uid="{00000000-0005-0000-0000-0000B7290000}"/>
    <cellStyle name="Header2 2 3 6" xfId="26924" xr:uid="{00000000-0005-0000-0000-0000B8290000}"/>
    <cellStyle name="Header2 2 4" xfId="7806" xr:uid="{00000000-0005-0000-0000-0000B9290000}"/>
    <cellStyle name="Header2 2 4 2" xfId="7807" xr:uid="{00000000-0005-0000-0000-0000BA290000}"/>
    <cellStyle name="Header2 2 4 2 2" xfId="7808" xr:uid="{00000000-0005-0000-0000-0000BB290000}"/>
    <cellStyle name="Header2 2 4 2 2 2" xfId="7809" xr:uid="{00000000-0005-0000-0000-0000BC290000}"/>
    <cellStyle name="Header2 2 4 2 3" xfId="7810" xr:uid="{00000000-0005-0000-0000-0000BD290000}"/>
    <cellStyle name="Header2 2 4 3" xfId="7811" xr:uid="{00000000-0005-0000-0000-0000BE290000}"/>
    <cellStyle name="Header2 2 4 3 2" xfId="7812" xr:uid="{00000000-0005-0000-0000-0000BF290000}"/>
    <cellStyle name="Header2 2 4 3 2 2" xfId="7813" xr:uid="{00000000-0005-0000-0000-0000C0290000}"/>
    <cellStyle name="Header2 2 4 3 2 3" xfId="7814" xr:uid="{00000000-0005-0000-0000-0000C1290000}"/>
    <cellStyle name="Header2 2 4 3 3" xfId="7815" xr:uid="{00000000-0005-0000-0000-0000C2290000}"/>
    <cellStyle name="Header2 2 4 4" xfId="7816" xr:uid="{00000000-0005-0000-0000-0000C3290000}"/>
    <cellStyle name="Header2 2 4 4 2" xfId="7817" xr:uid="{00000000-0005-0000-0000-0000C4290000}"/>
    <cellStyle name="Header2 2 4 5" xfId="7818" xr:uid="{00000000-0005-0000-0000-0000C5290000}"/>
    <cellStyle name="Header2 2 5" xfId="7819" xr:uid="{00000000-0005-0000-0000-0000C6290000}"/>
    <cellStyle name="Header2 2 5 2" xfId="7820" xr:uid="{00000000-0005-0000-0000-0000C7290000}"/>
    <cellStyle name="Header2 2 5 2 2" xfId="7821" xr:uid="{00000000-0005-0000-0000-0000C8290000}"/>
    <cellStyle name="Header2 2 5 2 2 2" xfId="7822" xr:uid="{00000000-0005-0000-0000-0000C9290000}"/>
    <cellStyle name="Header2 2 5 2 2 3" xfId="7823" xr:uid="{00000000-0005-0000-0000-0000CA290000}"/>
    <cellStyle name="Header2 2 5 2 3" xfId="7824" xr:uid="{00000000-0005-0000-0000-0000CB290000}"/>
    <cellStyle name="Header2 2 5 3" xfId="7825" xr:uid="{00000000-0005-0000-0000-0000CC290000}"/>
    <cellStyle name="Header2 2 5 3 2" xfId="7826" xr:uid="{00000000-0005-0000-0000-0000CD290000}"/>
    <cellStyle name="Header2 2 5 3 2 2" xfId="7827" xr:uid="{00000000-0005-0000-0000-0000CE290000}"/>
    <cellStyle name="Header2 2 5 3 2 3" xfId="7828" xr:uid="{00000000-0005-0000-0000-0000CF290000}"/>
    <cellStyle name="Header2 2 5 3 3" xfId="7829" xr:uid="{00000000-0005-0000-0000-0000D0290000}"/>
    <cellStyle name="Header2 2 5 4" xfId="7830" xr:uid="{00000000-0005-0000-0000-0000D1290000}"/>
    <cellStyle name="Header2 2 5 4 2" xfId="7831" xr:uid="{00000000-0005-0000-0000-0000D2290000}"/>
    <cellStyle name="Header2 2 5 5" xfId="7832" xr:uid="{00000000-0005-0000-0000-0000D3290000}"/>
    <cellStyle name="Header2 2 5 5 2" xfId="7833" xr:uid="{00000000-0005-0000-0000-0000D4290000}"/>
    <cellStyle name="Header2 2 5 5 3" xfId="7834" xr:uid="{00000000-0005-0000-0000-0000D5290000}"/>
    <cellStyle name="Header2 2 5 6" xfId="7835" xr:uid="{00000000-0005-0000-0000-0000D6290000}"/>
    <cellStyle name="Header2 2 6" xfId="7836" xr:uid="{00000000-0005-0000-0000-0000D7290000}"/>
    <cellStyle name="Header2 2 6 2" xfId="7837" xr:uid="{00000000-0005-0000-0000-0000D8290000}"/>
    <cellStyle name="Header2 2 6 2 2" xfId="7838" xr:uid="{00000000-0005-0000-0000-0000D9290000}"/>
    <cellStyle name="Header2 2 6 2 2 2" xfId="7839" xr:uid="{00000000-0005-0000-0000-0000DA290000}"/>
    <cellStyle name="Header2 2 6 2 2 3" xfId="7840" xr:uid="{00000000-0005-0000-0000-0000DB290000}"/>
    <cellStyle name="Header2 2 6 2 3" xfId="7841" xr:uid="{00000000-0005-0000-0000-0000DC290000}"/>
    <cellStyle name="Header2 2 6 3" xfId="7842" xr:uid="{00000000-0005-0000-0000-0000DD290000}"/>
    <cellStyle name="Header2 2 6 3 2" xfId="7843" xr:uid="{00000000-0005-0000-0000-0000DE290000}"/>
    <cellStyle name="Header2 2 6 3 3" xfId="7844" xr:uid="{00000000-0005-0000-0000-0000DF290000}"/>
    <cellStyle name="Header2 2 6 4" xfId="7845" xr:uid="{00000000-0005-0000-0000-0000E0290000}"/>
    <cellStyle name="Header2 2 7" xfId="7846" xr:uid="{00000000-0005-0000-0000-0000E1290000}"/>
    <cellStyle name="Header2 3" xfId="7847" xr:uid="{00000000-0005-0000-0000-0000E2290000}"/>
    <cellStyle name="Header2 3 2" xfId="7848" xr:uid="{00000000-0005-0000-0000-0000E3290000}"/>
    <cellStyle name="Header2 3 2 2" xfId="7849" xr:uid="{00000000-0005-0000-0000-0000E4290000}"/>
    <cellStyle name="Header2 3 2 2 2" xfId="7850" xr:uid="{00000000-0005-0000-0000-0000E5290000}"/>
    <cellStyle name="Header2 3 2 2 2 2" xfId="7851" xr:uid="{00000000-0005-0000-0000-0000E6290000}"/>
    <cellStyle name="Header2 3 2 2 2 2 2" xfId="7852" xr:uid="{00000000-0005-0000-0000-0000E7290000}"/>
    <cellStyle name="Header2 3 2 2 2 2 3" xfId="7853" xr:uid="{00000000-0005-0000-0000-0000E8290000}"/>
    <cellStyle name="Header2 3 2 2 2 3" xfId="7854" xr:uid="{00000000-0005-0000-0000-0000E9290000}"/>
    <cellStyle name="Header2 3 2 2 3" xfId="7855" xr:uid="{00000000-0005-0000-0000-0000EA290000}"/>
    <cellStyle name="Header2 3 2 2 3 2" xfId="7856" xr:uid="{00000000-0005-0000-0000-0000EB290000}"/>
    <cellStyle name="Header2 3 2 2 4" xfId="7857" xr:uid="{00000000-0005-0000-0000-0000EC290000}"/>
    <cellStyle name="Header2 3 2 3" xfId="7858" xr:uid="{00000000-0005-0000-0000-0000ED290000}"/>
    <cellStyle name="Header2 3 2 3 2" xfId="7859" xr:uid="{00000000-0005-0000-0000-0000EE290000}"/>
    <cellStyle name="Header2 3 2 3 2 2" xfId="7860" xr:uid="{00000000-0005-0000-0000-0000EF290000}"/>
    <cellStyle name="Header2 3 2 3 2 3" xfId="7861" xr:uid="{00000000-0005-0000-0000-0000F0290000}"/>
    <cellStyle name="Header2 3 2 3 3" xfId="7862" xr:uid="{00000000-0005-0000-0000-0000F1290000}"/>
    <cellStyle name="Header2 3 2 4" xfId="7863" xr:uid="{00000000-0005-0000-0000-0000F2290000}"/>
    <cellStyle name="Header2 3 2 4 2" xfId="7864" xr:uid="{00000000-0005-0000-0000-0000F3290000}"/>
    <cellStyle name="Header2 3 2 4 2 2" xfId="7865" xr:uid="{00000000-0005-0000-0000-0000F4290000}"/>
    <cellStyle name="Header2 3 2 4 2 3" xfId="7866" xr:uid="{00000000-0005-0000-0000-0000F5290000}"/>
    <cellStyle name="Header2 3 2 4 3" xfId="7867" xr:uid="{00000000-0005-0000-0000-0000F6290000}"/>
    <cellStyle name="Header2 3 2 5" xfId="7868" xr:uid="{00000000-0005-0000-0000-0000F7290000}"/>
    <cellStyle name="Header2 3 2 5 2" xfId="7869" xr:uid="{00000000-0005-0000-0000-0000F8290000}"/>
    <cellStyle name="Header2 3 2 6" xfId="7870" xr:uid="{00000000-0005-0000-0000-0000F9290000}"/>
    <cellStyle name="Header2 3 3" xfId="7871" xr:uid="{00000000-0005-0000-0000-0000FA290000}"/>
    <cellStyle name="Header2 3 3 2" xfId="7872" xr:uid="{00000000-0005-0000-0000-0000FB290000}"/>
    <cellStyle name="Header2 3 3 2 2" xfId="7873" xr:uid="{00000000-0005-0000-0000-0000FC290000}"/>
    <cellStyle name="Header2 3 3 2 2 2" xfId="7874" xr:uid="{00000000-0005-0000-0000-0000FD290000}"/>
    <cellStyle name="Header2 3 3 2 3" xfId="7875" xr:uid="{00000000-0005-0000-0000-0000FE290000}"/>
    <cellStyle name="Header2 3 3 3" xfId="7876" xr:uid="{00000000-0005-0000-0000-0000FF290000}"/>
    <cellStyle name="Header2 3 3 3 2" xfId="7877" xr:uid="{00000000-0005-0000-0000-0000002A0000}"/>
    <cellStyle name="Header2 3 3 3 2 2" xfId="7878" xr:uid="{00000000-0005-0000-0000-0000012A0000}"/>
    <cellStyle name="Header2 3 3 3 2 3" xfId="7879" xr:uid="{00000000-0005-0000-0000-0000022A0000}"/>
    <cellStyle name="Header2 3 3 3 3" xfId="7880" xr:uid="{00000000-0005-0000-0000-0000032A0000}"/>
    <cellStyle name="Header2 3 3 4" xfId="7881" xr:uid="{00000000-0005-0000-0000-0000042A0000}"/>
    <cellStyle name="Header2 3 3 4 2" xfId="7882" xr:uid="{00000000-0005-0000-0000-0000052A0000}"/>
    <cellStyle name="Header2 3 3 5" xfId="7883" xr:uid="{00000000-0005-0000-0000-0000062A0000}"/>
    <cellStyle name="Header2 3 3 6" xfId="26925" xr:uid="{00000000-0005-0000-0000-0000072A0000}"/>
    <cellStyle name="Header2 3 4" xfId="7884" xr:uid="{00000000-0005-0000-0000-0000082A0000}"/>
    <cellStyle name="Header2 3 4 2" xfId="7885" xr:uid="{00000000-0005-0000-0000-0000092A0000}"/>
    <cellStyle name="Header2 3 4 2 2" xfId="7886" xr:uid="{00000000-0005-0000-0000-00000A2A0000}"/>
    <cellStyle name="Header2 3 4 2 2 2" xfId="7887" xr:uid="{00000000-0005-0000-0000-00000B2A0000}"/>
    <cellStyle name="Header2 3 4 2 3" xfId="7888" xr:uid="{00000000-0005-0000-0000-00000C2A0000}"/>
    <cellStyle name="Header2 3 4 3" xfId="7889" xr:uid="{00000000-0005-0000-0000-00000D2A0000}"/>
    <cellStyle name="Header2 3 4 3 2" xfId="7890" xr:uid="{00000000-0005-0000-0000-00000E2A0000}"/>
    <cellStyle name="Header2 3 4 3 2 2" xfId="7891" xr:uid="{00000000-0005-0000-0000-00000F2A0000}"/>
    <cellStyle name="Header2 3 4 3 2 3" xfId="7892" xr:uid="{00000000-0005-0000-0000-0000102A0000}"/>
    <cellStyle name="Header2 3 4 3 3" xfId="7893" xr:uid="{00000000-0005-0000-0000-0000112A0000}"/>
    <cellStyle name="Header2 3 4 4" xfId="7894" xr:uid="{00000000-0005-0000-0000-0000122A0000}"/>
    <cellStyle name="Header2 3 4 4 2" xfId="7895" xr:uid="{00000000-0005-0000-0000-0000132A0000}"/>
    <cellStyle name="Header2 3 4 5" xfId="7896" xr:uid="{00000000-0005-0000-0000-0000142A0000}"/>
    <cellStyle name="Header2 3 5" xfId="7897" xr:uid="{00000000-0005-0000-0000-0000152A0000}"/>
    <cellStyle name="Header2 3 5 2" xfId="7898" xr:uid="{00000000-0005-0000-0000-0000162A0000}"/>
    <cellStyle name="Header2 3 5 2 2" xfId="7899" xr:uid="{00000000-0005-0000-0000-0000172A0000}"/>
    <cellStyle name="Header2 3 5 2 2 2" xfId="7900" xr:uid="{00000000-0005-0000-0000-0000182A0000}"/>
    <cellStyle name="Header2 3 5 2 2 3" xfId="7901" xr:uid="{00000000-0005-0000-0000-0000192A0000}"/>
    <cellStyle name="Header2 3 5 2 3" xfId="7902" xr:uid="{00000000-0005-0000-0000-00001A2A0000}"/>
    <cellStyle name="Header2 3 5 3" xfId="7903" xr:uid="{00000000-0005-0000-0000-00001B2A0000}"/>
    <cellStyle name="Header2 3 5 3 2" xfId="7904" xr:uid="{00000000-0005-0000-0000-00001C2A0000}"/>
    <cellStyle name="Header2 3 5 3 2 2" xfId="7905" xr:uid="{00000000-0005-0000-0000-00001D2A0000}"/>
    <cellStyle name="Header2 3 5 3 2 3" xfId="7906" xr:uid="{00000000-0005-0000-0000-00001E2A0000}"/>
    <cellStyle name="Header2 3 5 3 3" xfId="7907" xr:uid="{00000000-0005-0000-0000-00001F2A0000}"/>
    <cellStyle name="Header2 3 5 4" xfId="7908" xr:uid="{00000000-0005-0000-0000-0000202A0000}"/>
    <cellStyle name="Header2 3 5 4 2" xfId="7909" xr:uid="{00000000-0005-0000-0000-0000212A0000}"/>
    <cellStyle name="Header2 3 5 5" xfId="7910" xr:uid="{00000000-0005-0000-0000-0000222A0000}"/>
    <cellStyle name="Header2 3 5 5 2" xfId="7911" xr:uid="{00000000-0005-0000-0000-0000232A0000}"/>
    <cellStyle name="Header2 3 5 5 3" xfId="7912" xr:uid="{00000000-0005-0000-0000-0000242A0000}"/>
    <cellStyle name="Header2 3 5 6" xfId="7913" xr:uid="{00000000-0005-0000-0000-0000252A0000}"/>
    <cellStyle name="Header2 3 6" xfId="7914" xr:uid="{00000000-0005-0000-0000-0000262A0000}"/>
    <cellStyle name="Header2 3 6 2" xfId="7915" xr:uid="{00000000-0005-0000-0000-0000272A0000}"/>
    <cellStyle name="Header2 3 6 2 2" xfId="7916" xr:uid="{00000000-0005-0000-0000-0000282A0000}"/>
    <cellStyle name="Header2 3 6 2 2 2" xfId="7917" xr:uid="{00000000-0005-0000-0000-0000292A0000}"/>
    <cellStyle name="Header2 3 6 2 2 3" xfId="7918" xr:uid="{00000000-0005-0000-0000-00002A2A0000}"/>
    <cellStyle name="Header2 3 6 2 3" xfId="7919" xr:uid="{00000000-0005-0000-0000-00002B2A0000}"/>
    <cellStyle name="Header2 3 6 3" xfId="7920" xr:uid="{00000000-0005-0000-0000-00002C2A0000}"/>
    <cellStyle name="Header2 3 6 3 2" xfId="7921" xr:uid="{00000000-0005-0000-0000-00002D2A0000}"/>
    <cellStyle name="Header2 3 6 3 3" xfId="7922" xr:uid="{00000000-0005-0000-0000-00002E2A0000}"/>
    <cellStyle name="Header2 3 6 4" xfId="7923" xr:uid="{00000000-0005-0000-0000-00002F2A0000}"/>
    <cellStyle name="Header2 3 7" xfId="7924" xr:uid="{00000000-0005-0000-0000-0000302A0000}"/>
    <cellStyle name="Header2 4" xfId="7925" xr:uid="{00000000-0005-0000-0000-0000312A0000}"/>
    <cellStyle name="Header2 4 2" xfId="7926" xr:uid="{00000000-0005-0000-0000-0000322A0000}"/>
    <cellStyle name="Header2 4 2 2" xfId="7927" xr:uid="{00000000-0005-0000-0000-0000332A0000}"/>
    <cellStyle name="Header2 4 2 2 2" xfId="7928" xr:uid="{00000000-0005-0000-0000-0000342A0000}"/>
    <cellStyle name="Header2 4 2 2 2 2" xfId="7929" xr:uid="{00000000-0005-0000-0000-0000352A0000}"/>
    <cellStyle name="Header2 4 2 2 2 2 2" xfId="7930" xr:uid="{00000000-0005-0000-0000-0000362A0000}"/>
    <cellStyle name="Header2 4 2 2 2 2 3" xfId="7931" xr:uid="{00000000-0005-0000-0000-0000372A0000}"/>
    <cellStyle name="Header2 4 2 2 2 3" xfId="7932" xr:uid="{00000000-0005-0000-0000-0000382A0000}"/>
    <cellStyle name="Header2 4 2 2 3" xfId="7933" xr:uid="{00000000-0005-0000-0000-0000392A0000}"/>
    <cellStyle name="Header2 4 2 2 3 2" xfId="7934" xr:uid="{00000000-0005-0000-0000-00003A2A0000}"/>
    <cellStyle name="Header2 4 2 2 4" xfId="7935" xr:uid="{00000000-0005-0000-0000-00003B2A0000}"/>
    <cellStyle name="Header2 4 2 3" xfId="7936" xr:uid="{00000000-0005-0000-0000-00003C2A0000}"/>
    <cellStyle name="Header2 4 2 3 2" xfId="7937" xr:uid="{00000000-0005-0000-0000-00003D2A0000}"/>
    <cellStyle name="Header2 4 2 3 2 2" xfId="7938" xr:uid="{00000000-0005-0000-0000-00003E2A0000}"/>
    <cellStyle name="Header2 4 2 3 2 3" xfId="7939" xr:uid="{00000000-0005-0000-0000-00003F2A0000}"/>
    <cellStyle name="Header2 4 2 3 3" xfId="7940" xr:uid="{00000000-0005-0000-0000-0000402A0000}"/>
    <cellStyle name="Header2 4 2 4" xfId="7941" xr:uid="{00000000-0005-0000-0000-0000412A0000}"/>
    <cellStyle name="Header2 4 2 4 2" xfId="7942" xr:uid="{00000000-0005-0000-0000-0000422A0000}"/>
    <cellStyle name="Header2 4 2 4 2 2" xfId="7943" xr:uid="{00000000-0005-0000-0000-0000432A0000}"/>
    <cellStyle name="Header2 4 2 4 2 3" xfId="7944" xr:uid="{00000000-0005-0000-0000-0000442A0000}"/>
    <cellStyle name="Header2 4 2 4 3" xfId="7945" xr:uid="{00000000-0005-0000-0000-0000452A0000}"/>
    <cellStyle name="Header2 4 2 5" xfId="7946" xr:uid="{00000000-0005-0000-0000-0000462A0000}"/>
    <cellStyle name="Header2 4 2 5 2" xfId="7947" xr:uid="{00000000-0005-0000-0000-0000472A0000}"/>
    <cellStyle name="Header2 4 2 6" xfId="7948" xr:uid="{00000000-0005-0000-0000-0000482A0000}"/>
    <cellStyle name="Header2 4 3" xfId="7949" xr:uid="{00000000-0005-0000-0000-0000492A0000}"/>
    <cellStyle name="Header2 4 3 2" xfId="7950" xr:uid="{00000000-0005-0000-0000-00004A2A0000}"/>
    <cellStyle name="Header2 4 3 2 2" xfId="7951" xr:uid="{00000000-0005-0000-0000-00004B2A0000}"/>
    <cellStyle name="Header2 4 3 2 2 2" xfId="7952" xr:uid="{00000000-0005-0000-0000-00004C2A0000}"/>
    <cellStyle name="Header2 4 3 2 3" xfId="7953" xr:uid="{00000000-0005-0000-0000-00004D2A0000}"/>
    <cellStyle name="Header2 4 3 3" xfId="7954" xr:uid="{00000000-0005-0000-0000-00004E2A0000}"/>
    <cellStyle name="Header2 4 3 3 2" xfId="7955" xr:uid="{00000000-0005-0000-0000-00004F2A0000}"/>
    <cellStyle name="Header2 4 3 3 2 2" xfId="7956" xr:uid="{00000000-0005-0000-0000-0000502A0000}"/>
    <cellStyle name="Header2 4 3 3 2 3" xfId="7957" xr:uid="{00000000-0005-0000-0000-0000512A0000}"/>
    <cellStyle name="Header2 4 3 3 3" xfId="7958" xr:uid="{00000000-0005-0000-0000-0000522A0000}"/>
    <cellStyle name="Header2 4 3 4" xfId="7959" xr:uid="{00000000-0005-0000-0000-0000532A0000}"/>
    <cellStyle name="Header2 4 3 4 2" xfId="7960" xr:uid="{00000000-0005-0000-0000-0000542A0000}"/>
    <cellStyle name="Header2 4 3 5" xfId="7961" xr:uid="{00000000-0005-0000-0000-0000552A0000}"/>
    <cellStyle name="Header2 4 4" xfId="7962" xr:uid="{00000000-0005-0000-0000-0000562A0000}"/>
    <cellStyle name="Header2 4 4 2" xfId="7963" xr:uid="{00000000-0005-0000-0000-0000572A0000}"/>
    <cellStyle name="Header2 4 4 2 2" xfId="7964" xr:uid="{00000000-0005-0000-0000-0000582A0000}"/>
    <cellStyle name="Header2 4 4 2 2 2" xfId="7965" xr:uid="{00000000-0005-0000-0000-0000592A0000}"/>
    <cellStyle name="Header2 4 4 2 3" xfId="7966" xr:uid="{00000000-0005-0000-0000-00005A2A0000}"/>
    <cellStyle name="Header2 4 4 3" xfId="7967" xr:uid="{00000000-0005-0000-0000-00005B2A0000}"/>
    <cellStyle name="Header2 4 4 3 2" xfId="7968" xr:uid="{00000000-0005-0000-0000-00005C2A0000}"/>
    <cellStyle name="Header2 4 4 3 2 2" xfId="7969" xr:uid="{00000000-0005-0000-0000-00005D2A0000}"/>
    <cellStyle name="Header2 4 4 3 2 3" xfId="7970" xr:uid="{00000000-0005-0000-0000-00005E2A0000}"/>
    <cellStyle name="Header2 4 4 3 3" xfId="7971" xr:uid="{00000000-0005-0000-0000-00005F2A0000}"/>
    <cellStyle name="Header2 4 4 4" xfId="7972" xr:uid="{00000000-0005-0000-0000-0000602A0000}"/>
    <cellStyle name="Header2 4 4 4 2" xfId="7973" xr:uid="{00000000-0005-0000-0000-0000612A0000}"/>
    <cellStyle name="Header2 4 4 5" xfId="7974" xr:uid="{00000000-0005-0000-0000-0000622A0000}"/>
    <cellStyle name="Header2 4 5" xfId="7975" xr:uid="{00000000-0005-0000-0000-0000632A0000}"/>
    <cellStyle name="Header2 4 5 2" xfId="7976" xr:uid="{00000000-0005-0000-0000-0000642A0000}"/>
    <cellStyle name="Header2 4 5 2 2" xfId="7977" xr:uid="{00000000-0005-0000-0000-0000652A0000}"/>
    <cellStyle name="Header2 4 5 2 2 2" xfId="7978" xr:uid="{00000000-0005-0000-0000-0000662A0000}"/>
    <cellStyle name="Header2 4 5 2 2 3" xfId="7979" xr:uid="{00000000-0005-0000-0000-0000672A0000}"/>
    <cellStyle name="Header2 4 5 2 3" xfId="7980" xr:uid="{00000000-0005-0000-0000-0000682A0000}"/>
    <cellStyle name="Header2 4 5 3" xfId="7981" xr:uid="{00000000-0005-0000-0000-0000692A0000}"/>
    <cellStyle name="Header2 4 5 3 2" xfId="7982" xr:uid="{00000000-0005-0000-0000-00006A2A0000}"/>
    <cellStyle name="Header2 4 5 3 2 2" xfId="7983" xr:uid="{00000000-0005-0000-0000-00006B2A0000}"/>
    <cellStyle name="Header2 4 5 3 2 3" xfId="7984" xr:uid="{00000000-0005-0000-0000-00006C2A0000}"/>
    <cellStyle name="Header2 4 5 3 3" xfId="7985" xr:uid="{00000000-0005-0000-0000-00006D2A0000}"/>
    <cellStyle name="Header2 4 5 4" xfId="7986" xr:uid="{00000000-0005-0000-0000-00006E2A0000}"/>
    <cellStyle name="Header2 4 5 4 2" xfId="7987" xr:uid="{00000000-0005-0000-0000-00006F2A0000}"/>
    <cellStyle name="Header2 4 5 5" xfId="7988" xr:uid="{00000000-0005-0000-0000-0000702A0000}"/>
    <cellStyle name="Header2 4 5 5 2" xfId="7989" xr:uid="{00000000-0005-0000-0000-0000712A0000}"/>
    <cellStyle name="Header2 4 5 5 3" xfId="7990" xr:uid="{00000000-0005-0000-0000-0000722A0000}"/>
    <cellStyle name="Header2 4 5 6" xfId="7991" xr:uid="{00000000-0005-0000-0000-0000732A0000}"/>
    <cellStyle name="Header2 4 6" xfId="7992" xr:uid="{00000000-0005-0000-0000-0000742A0000}"/>
    <cellStyle name="Header2 4 6 2" xfId="7993" xr:uid="{00000000-0005-0000-0000-0000752A0000}"/>
    <cellStyle name="Header2 4 6 2 2" xfId="7994" xr:uid="{00000000-0005-0000-0000-0000762A0000}"/>
    <cellStyle name="Header2 4 6 2 2 2" xfId="7995" xr:uid="{00000000-0005-0000-0000-0000772A0000}"/>
    <cellStyle name="Header2 4 6 2 2 3" xfId="7996" xr:uid="{00000000-0005-0000-0000-0000782A0000}"/>
    <cellStyle name="Header2 4 6 2 3" xfId="7997" xr:uid="{00000000-0005-0000-0000-0000792A0000}"/>
    <cellStyle name="Header2 4 6 3" xfId="7998" xr:uid="{00000000-0005-0000-0000-00007A2A0000}"/>
    <cellStyle name="Header2 4 6 3 2" xfId="7999" xr:uid="{00000000-0005-0000-0000-00007B2A0000}"/>
    <cellStyle name="Header2 4 6 3 3" xfId="8000" xr:uid="{00000000-0005-0000-0000-00007C2A0000}"/>
    <cellStyle name="Header2 4 6 4" xfId="8001" xr:uid="{00000000-0005-0000-0000-00007D2A0000}"/>
    <cellStyle name="Header2 4 7" xfId="8002" xr:uid="{00000000-0005-0000-0000-00007E2A0000}"/>
    <cellStyle name="Header2 5" xfId="8003" xr:uid="{00000000-0005-0000-0000-00007F2A0000}"/>
    <cellStyle name="Header2 5 10" xfId="8004" xr:uid="{00000000-0005-0000-0000-0000802A0000}"/>
    <cellStyle name="Header2 5 10 2" xfId="8005" xr:uid="{00000000-0005-0000-0000-0000812A0000}"/>
    <cellStyle name="Header2 5 11" xfId="8006" xr:uid="{00000000-0005-0000-0000-0000822A0000}"/>
    <cellStyle name="Header2 5 2" xfId="8007" xr:uid="{00000000-0005-0000-0000-0000832A0000}"/>
    <cellStyle name="Header2 5 2 2" xfId="8008" xr:uid="{00000000-0005-0000-0000-0000842A0000}"/>
    <cellStyle name="Header2 5 2 2 2" xfId="8009" xr:uid="{00000000-0005-0000-0000-0000852A0000}"/>
    <cellStyle name="Header2 5 2 2 2 2" xfId="8010" xr:uid="{00000000-0005-0000-0000-0000862A0000}"/>
    <cellStyle name="Header2 5 2 2 2 2 2" xfId="8011" xr:uid="{00000000-0005-0000-0000-0000872A0000}"/>
    <cellStyle name="Header2 5 2 2 2 2 3" xfId="8012" xr:uid="{00000000-0005-0000-0000-0000882A0000}"/>
    <cellStyle name="Header2 5 2 2 2 3" xfId="8013" xr:uid="{00000000-0005-0000-0000-0000892A0000}"/>
    <cellStyle name="Header2 5 2 2 3" xfId="8014" xr:uid="{00000000-0005-0000-0000-00008A2A0000}"/>
    <cellStyle name="Header2 5 2 2 3 2" xfId="8015" xr:uid="{00000000-0005-0000-0000-00008B2A0000}"/>
    <cellStyle name="Header2 5 2 2 4" xfId="8016" xr:uid="{00000000-0005-0000-0000-00008C2A0000}"/>
    <cellStyle name="Header2 5 2 3" xfId="8017" xr:uid="{00000000-0005-0000-0000-00008D2A0000}"/>
    <cellStyle name="Header2 5 2 3 2" xfId="8018" xr:uid="{00000000-0005-0000-0000-00008E2A0000}"/>
    <cellStyle name="Header2 5 2 3 2 2" xfId="8019" xr:uid="{00000000-0005-0000-0000-00008F2A0000}"/>
    <cellStyle name="Header2 5 2 3 2 3" xfId="8020" xr:uid="{00000000-0005-0000-0000-0000902A0000}"/>
    <cellStyle name="Header2 5 2 3 3" xfId="8021" xr:uid="{00000000-0005-0000-0000-0000912A0000}"/>
    <cellStyle name="Header2 5 2 4" xfId="8022" xr:uid="{00000000-0005-0000-0000-0000922A0000}"/>
    <cellStyle name="Header2 5 2 4 2" xfId="8023" xr:uid="{00000000-0005-0000-0000-0000932A0000}"/>
    <cellStyle name="Header2 5 2 4 2 2" xfId="8024" xr:uid="{00000000-0005-0000-0000-0000942A0000}"/>
    <cellStyle name="Header2 5 2 4 2 3" xfId="8025" xr:uid="{00000000-0005-0000-0000-0000952A0000}"/>
    <cellStyle name="Header2 5 2 4 3" xfId="8026" xr:uid="{00000000-0005-0000-0000-0000962A0000}"/>
    <cellStyle name="Header2 5 2 5" xfId="8027" xr:uid="{00000000-0005-0000-0000-0000972A0000}"/>
    <cellStyle name="Header2 5 2 5 2" xfId="8028" xr:uid="{00000000-0005-0000-0000-0000982A0000}"/>
    <cellStyle name="Header2 5 2 6" xfId="8029" xr:uid="{00000000-0005-0000-0000-0000992A0000}"/>
    <cellStyle name="Header2 5 3" xfId="8030" xr:uid="{00000000-0005-0000-0000-00009A2A0000}"/>
    <cellStyle name="Header2 5 3 2" xfId="8031" xr:uid="{00000000-0005-0000-0000-00009B2A0000}"/>
    <cellStyle name="Header2 5 3 2 2" xfId="8032" xr:uid="{00000000-0005-0000-0000-00009C2A0000}"/>
    <cellStyle name="Header2 5 3 2 2 2" xfId="8033" xr:uid="{00000000-0005-0000-0000-00009D2A0000}"/>
    <cellStyle name="Header2 5 3 2 3" xfId="8034" xr:uid="{00000000-0005-0000-0000-00009E2A0000}"/>
    <cellStyle name="Header2 5 3 3" xfId="8035" xr:uid="{00000000-0005-0000-0000-00009F2A0000}"/>
    <cellStyle name="Header2 5 3 3 2" xfId="8036" xr:uid="{00000000-0005-0000-0000-0000A02A0000}"/>
    <cellStyle name="Header2 5 3 3 2 2" xfId="8037" xr:uid="{00000000-0005-0000-0000-0000A12A0000}"/>
    <cellStyle name="Header2 5 3 3 2 3" xfId="8038" xr:uid="{00000000-0005-0000-0000-0000A22A0000}"/>
    <cellStyle name="Header2 5 3 3 3" xfId="8039" xr:uid="{00000000-0005-0000-0000-0000A32A0000}"/>
    <cellStyle name="Header2 5 3 4" xfId="8040" xr:uid="{00000000-0005-0000-0000-0000A42A0000}"/>
    <cellStyle name="Header2 5 3 4 2" xfId="8041" xr:uid="{00000000-0005-0000-0000-0000A52A0000}"/>
    <cellStyle name="Header2 5 3 5" xfId="8042" xr:uid="{00000000-0005-0000-0000-0000A62A0000}"/>
    <cellStyle name="Header2 5 4" xfId="8043" xr:uid="{00000000-0005-0000-0000-0000A72A0000}"/>
    <cellStyle name="Header2 5 4 2" xfId="8044" xr:uid="{00000000-0005-0000-0000-0000A82A0000}"/>
    <cellStyle name="Header2 5 4 2 2" xfId="8045" xr:uid="{00000000-0005-0000-0000-0000A92A0000}"/>
    <cellStyle name="Header2 5 4 2 2 2" xfId="8046" xr:uid="{00000000-0005-0000-0000-0000AA2A0000}"/>
    <cellStyle name="Header2 5 4 2 3" xfId="8047" xr:uid="{00000000-0005-0000-0000-0000AB2A0000}"/>
    <cellStyle name="Header2 5 4 3" xfId="8048" xr:uid="{00000000-0005-0000-0000-0000AC2A0000}"/>
    <cellStyle name="Header2 5 4 3 2" xfId="8049" xr:uid="{00000000-0005-0000-0000-0000AD2A0000}"/>
    <cellStyle name="Header2 5 4 3 2 2" xfId="8050" xr:uid="{00000000-0005-0000-0000-0000AE2A0000}"/>
    <cellStyle name="Header2 5 4 3 2 3" xfId="8051" xr:uid="{00000000-0005-0000-0000-0000AF2A0000}"/>
    <cellStyle name="Header2 5 4 3 3" xfId="8052" xr:uid="{00000000-0005-0000-0000-0000B02A0000}"/>
    <cellStyle name="Header2 5 4 4" xfId="8053" xr:uid="{00000000-0005-0000-0000-0000B12A0000}"/>
    <cellStyle name="Header2 5 4 4 2" xfId="8054" xr:uid="{00000000-0005-0000-0000-0000B22A0000}"/>
    <cellStyle name="Header2 5 4 5" xfId="8055" xr:uid="{00000000-0005-0000-0000-0000B32A0000}"/>
    <cellStyle name="Header2 5 5" xfId="8056" xr:uid="{00000000-0005-0000-0000-0000B42A0000}"/>
    <cellStyle name="Header2 5 5 2" xfId="8057" xr:uid="{00000000-0005-0000-0000-0000B52A0000}"/>
    <cellStyle name="Header2 5 5 2 2" xfId="8058" xr:uid="{00000000-0005-0000-0000-0000B62A0000}"/>
    <cellStyle name="Header2 5 5 2 2 2" xfId="8059" xr:uid="{00000000-0005-0000-0000-0000B72A0000}"/>
    <cellStyle name="Header2 5 5 2 2 3" xfId="8060" xr:uid="{00000000-0005-0000-0000-0000B82A0000}"/>
    <cellStyle name="Header2 5 5 2 3" xfId="8061" xr:uid="{00000000-0005-0000-0000-0000B92A0000}"/>
    <cellStyle name="Header2 5 5 3" xfId="8062" xr:uid="{00000000-0005-0000-0000-0000BA2A0000}"/>
    <cellStyle name="Header2 5 5 3 2" xfId="8063" xr:uid="{00000000-0005-0000-0000-0000BB2A0000}"/>
    <cellStyle name="Header2 5 5 3 2 2" xfId="8064" xr:uid="{00000000-0005-0000-0000-0000BC2A0000}"/>
    <cellStyle name="Header2 5 5 3 2 3" xfId="8065" xr:uid="{00000000-0005-0000-0000-0000BD2A0000}"/>
    <cellStyle name="Header2 5 5 3 3" xfId="8066" xr:uid="{00000000-0005-0000-0000-0000BE2A0000}"/>
    <cellStyle name="Header2 5 5 4" xfId="8067" xr:uid="{00000000-0005-0000-0000-0000BF2A0000}"/>
    <cellStyle name="Header2 5 5 4 2" xfId="8068" xr:uid="{00000000-0005-0000-0000-0000C02A0000}"/>
    <cellStyle name="Header2 5 5 5" xfId="8069" xr:uid="{00000000-0005-0000-0000-0000C12A0000}"/>
    <cellStyle name="Header2 5 6" xfId="8070" xr:uid="{00000000-0005-0000-0000-0000C22A0000}"/>
    <cellStyle name="Header2 5 6 2" xfId="8071" xr:uid="{00000000-0005-0000-0000-0000C32A0000}"/>
    <cellStyle name="Header2 5 6 2 2" xfId="8072" xr:uid="{00000000-0005-0000-0000-0000C42A0000}"/>
    <cellStyle name="Header2 5 6 2 2 2" xfId="8073" xr:uid="{00000000-0005-0000-0000-0000C52A0000}"/>
    <cellStyle name="Header2 5 6 2 2 3" xfId="8074" xr:uid="{00000000-0005-0000-0000-0000C62A0000}"/>
    <cellStyle name="Header2 5 6 2 3" xfId="8075" xr:uid="{00000000-0005-0000-0000-0000C72A0000}"/>
    <cellStyle name="Header2 5 6 3" xfId="8076" xr:uid="{00000000-0005-0000-0000-0000C82A0000}"/>
    <cellStyle name="Header2 5 6 3 2" xfId="8077" xr:uid="{00000000-0005-0000-0000-0000C92A0000}"/>
    <cellStyle name="Header2 5 6 3 2 2" xfId="8078" xr:uid="{00000000-0005-0000-0000-0000CA2A0000}"/>
    <cellStyle name="Header2 5 6 3 2 3" xfId="8079" xr:uid="{00000000-0005-0000-0000-0000CB2A0000}"/>
    <cellStyle name="Header2 5 6 3 3" xfId="8080" xr:uid="{00000000-0005-0000-0000-0000CC2A0000}"/>
    <cellStyle name="Header2 5 6 4" xfId="8081" xr:uid="{00000000-0005-0000-0000-0000CD2A0000}"/>
    <cellStyle name="Header2 5 6 4 2" xfId="8082" xr:uid="{00000000-0005-0000-0000-0000CE2A0000}"/>
    <cellStyle name="Header2 5 6 4 3" xfId="8083" xr:uid="{00000000-0005-0000-0000-0000CF2A0000}"/>
    <cellStyle name="Header2 5 6 5" xfId="8084" xr:uid="{00000000-0005-0000-0000-0000D02A0000}"/>
    <cellStyle name="Header2 5 7" xfId="8085" xr:uid="{00000000-0005-0000-0000-0000D12A0000}"/>
    <cellStyle name="Header2 5 7 2" xfId="8086" xr:uid="{00000000-0005-0000-0000-0000D22A0000}"/>
    <cellStyle name="Header2 5 7 2 2" xfId="8087" xr:uid="{00000000-0005-0000-0000-0000D32A0000}"/>
    <cellStyle name="Header2 5 7 2 2 2" xfId="8088" xr:uid="{00000000-0005-0000-0000-0000D42A0000}"/>
    <cellStyle name="Header2 5 7 2 2 3" xfId="8089" xr:uid="{00000000-0005-0000-0000-0000D52A0000}"/>
    <cellStyle name="Header2 5 7 2 3" xfId="8090" xr:uid="{00000000-0005-0000-0000-0000D62A0000}"/>
    <cellStyle name="Header2 5 7 3" xfId="8091" xr:uid="{00000000-0005-0000-0000-0000D72A0000}"/>
    <cellStyle name="Header2 5 7 3 2" xfId="8092" xr:uid="{00000000-0005-0000-0000-0000D82A0000}"/>
    <cellStyle name="Header2 5 7 3 3" xfId="8093" xr:uid="{00000000-0005-0000-0000-0000D92A0000}"/>
    <cellStyle name="Header2 5 7 4" xfId="8094" xr:uid="{00000000-0005-0000-0000-0000DA2A0000}"/>
    <cellStyle name="Header2 5 8" xfId="8095" xr:uid="{00000000-0005-0000-0000-0000DB2A0000}"/>
    <cellStyle name="Header2 5 8 2" xfId="8096" xr:uid="{00000000-0005-0000-0000-0000DC2A0000}"/>
    <cellStyle name="Header2 5 8 2 2" xfId="8097" xr:uid="{00000000-0005-0000-0000-0000DD2A0000}"/>
    <cellStyle name="Header2 5 8 2 2 2" xfId="8098" xr:uid="{00000000-0005-0000-0000-0000DE2A0000}"/>
    <cellStyle name="Header2 5 8 2 2 3" xfId="8099" xr:uid="{00000000-0005-0000-0000-0000DF2A0000}"/>
    <cellStyle name="Header2 5 8 2 3" xfId="8100" xr:uid="{00000000-0005-0000-0000-0000E02A0000}"/>
    <cellStyle name="Header2 5 8 3" xfId="8101" xr:uid="{00000000-0005-0000-0000-0000E12A0000}"/>
    <cellStyle name="Header2 5 8 3 2" xfId="8102" xr:uid="{00000000-0005-0000-0000-0000E22A0000}"/>
    <cellStyle name="Header2 5 8 3 3" xfId="8103" xr:uid="{00000000-0005-0000-0000-0000E32A0000}"/>
    <cellStyle name="Header2 5 8 4" xfId="8104" xr:uid="{00000000-0005-0000-0000-0000E42A0000}"/>
    <cellStyle name="Header2 5 9" xfId="8105" xr:uid="{00000000-0005-0000-0000-0000E52A0000}"/>
    <cellStyle name="Header2 5 9 2" xfId="8106" xr:uid="{00000000-0005-0000-0000-0000E62A0000}"/>
    <cellStyle name="Header2 5 9 2 2" xfId="8107" xr:uid="{00000000-0005-0000-0000-0000E72A0000}"/>
    <cellStyle name="Header2 5 9 2 3" xfId="8108" xr:uid="{00000000-0005-0000-0000-0000E82A0000}"/>
    <cellStyle name="Header2 5 9 3" xfId="8109" xr:uid="{00000000-0005-0000-0000-0000E92A0000}"/>
    <cellStyle name="Header2 6" xfId="8110" xr:uid="{00000000-0005-0000-0000-0000EA2A0000}"/>
    <cellStyle name="Header2 6 2" xfId="8111" xr:uid="{00000000-0005-0000-0000-0000EB2A0000}"/>
    <cellStyle name="Header2 6 2 2" xfId="8112" xr:uid="{00000000-0005-0000-0000-0000EC2A0000}"/>
    <cellStyle name="Header2 6 2 2 2" xfId="8113" xr:uid="{00000000-0005-0000-0000-0000ED2A0000}"/>
    <cellStyle name="Header2 6 2 2 2 2" xfId="8114" xr:uid="{00000000-0005-0000-0000-0000EE2A0000}"/>
    <cellStyle name="Header2 6 2 2 2 3" xfId="8115" xr:uid="{00000000-0005-0000-0000-0000EF2A0000}"/>
    <cellStyle name="Header2 6 2 2 3" xfId="8116" xr:uid="{00000000-0005-0000-0000-0000F02A0000}"/>
    <cellStyle name="Header2 6 2 3" xfId="8117" xr:uid="{00000000-0005-0000-0000-0000F12A0000}"/>
    <cellStyle name="Header2 6 2 3 2" xfId="8118" xr:uid="{00000000-0005-0000-0000-0000F22A0000}"/>
    <cellStyle name="Header2 6 2 4" xfId="8119" xr:uid="{00000000-0005-0000-0000-0000F32A0000}"/>
    <cellStyle name="Header2 6 3" xfId="8120" xr:uid="{00000000-0005-0000-0000-0000F42A0000}"/>
    <cellStyle name="Header2 6 3 2" xfId="8121" xr:uid="{00000000-0005-0000-0000-0000F52A0000}"/>
    <cellStyle name="Header2 6 3 2 2" xfId="8122" xr:uid="{00000000-0005-0000-0000-0000F62A0000}"/>
    <cellStyle name="Header2 6 3 2 3" xfId="8123" xr:uid="{00000000-0005-0000-0000-0000F72A0000}"/>
    <cellStyle name="Header2 6 3 3" xfId="8124" xr:uid="{00000000-0005-0000-0000-0000F82A0000}"/>
    <cellStyle name="Header2 6 4" xfId="8125" xr:uid="{00000000-0005-0000-0000-0000F92A0000}"/>
    <cellStyle name="Header2 6 4 2" xfId="8126" xr:uid="{00000000-0005-0000-0000-0000FA2A0000}"/>
    <cellStyle name="Header2 6 4 2 2" xfId="8127" xr:uid="{00000000-0005-0000-0000-0000FB2A0000}"/>
    <cellStyle name="Header2 6 4 2 3" xfId="8128" xr:uid="{00000000-0005-0000-0000-0000FC2A0000}"/>
    <cellStyle name="Header2 6 4 3" xfId="8129" xr:uid="{00000000-0005-0000-0000-0000FD2A0000}"/>
    <cellStyle name="Header2 6 5" xfId="8130" xr:uid="{00000000-0005-0000-0000-0000FE2A0000}"/>
    <cellStyle name="Header2 6 5 2" xfId="8131" xr:uid="{00000000-0005-0000-0000-0000FF2A0000}"/>
    <cellStyle name="Header2 6 6" xfId="8132" xr:uid="{00000000-0005-0000-0000-0000002B0000}"/>
    <cellStyle name="Header2 7" xfId="8133" xr:uid="{00000000-0005-0000-0000-0000012B0000}"/>
    <cellStyle name="Header2 7 2" xfId="8134" xr:uid="{00000000-0005-0000-0000-0000022B0000}"/>
    <cellStyle name="Header2 7 2 2" xfId="8135" xr:uid="{00000000-0005-0000-0000-0000032B0000}"/>
    <cellStyle name="Header2 7 2 2 2" xfId="8136" xr:uid="{00000000-0005-0000-0000-0000042B0000}"/>
    <cellStyle name="Header2 7 2 2 3" xfId="8137" xr:uid="{00000000-0005-0000-0000-0000052B0000}"/>
    <cellStyle name="Header2 7 2 3" xfId="8138" xr:uid="{00000000-0005-0000-0000-0000062B0000}"/>
    <cellStyle name="Header2 7 3" xfId="8139" xr:uid="{00000000-0005-0000-0000-0000072B0000}"/>
    <cellStyle name="Header2 7 3 2" xfId="8140" xr:uid="{00000000-0005-0000-0000-0000082B0000}"/>
    <cellStyle name="Header2 7 3 2 2" xfId="8141" xr:uid="{00000000-0005-0000-0000-0000092B0000}"/>
    <cellStyle name="Header2 7 3 2 3" xfId="8142" xr:uid="{00000000-0005-0000-0000-00000A2B0000}"/>
    <cellStyle name="Header2 7 3 3" xfId="8143" xr:uid="{00000000-0005-0000-0000-00000B2B0000}"/>
    <cellStyle name="Header2 7 4" xfId="8144" xr:uid="{00000000-0005-0000-0000-00000C2B0000}"/>
    <cellStyle name="Header2 7 4 2" xfId="8145" xr:uid="{00000000-0005-0000-0000-00000D2B0000}"/>
    <cellStyle name="Header2 7 4 3" xfId="8146" xr:uid="{00000000-0005-0000-0000-00000E2B0000}"/>
    <cellStyle name="Header2 7 5" xfId="8147" xr:uid="{00000000-0005-0000-0000-00000F2B0000}"/>
    <cellStyle name="Header2 7 5 2" xfId="8148" xr:uid="{00000000-0005-0000-0000-0000102B0000}"/>
    <cellStyle name="Header2 7 5 3" xfId="8149" xr:uid="{00000000-0005-0000-0000-0000112B0000}"/>
    <cellStyle name="Header2 7 6" xfId="8150" xr:uid="{00000000-0005-0000-0000-0000122B0000}"/>
    <cellStyle name="Header2 8" xfId="8151" xr:uid="{00000000-0005-0000-0000-0000132B0000}"/>
    <cellStyle name="heading" xfId="8152" xr:uid="{00000000-0005-0000-0000-0000142B0000}"/>
    <cellStyle name="Heading 1 2" xfId="8153" xr:uid="{00000000-0005-0000-0000-0000152B0000}"/>
    <cellStyle name="Heading 1 2 2" xfId="8154" xr:uid="{00000000-0005-0000-0000-0000162B0000}"/>
    <cellStyle name="Heading 1 2 2 2" xfId="8155" xr:uid="{00000000-0005-0000-0000-0000172B0000}"/>
    <cellStyle name="Heading 1 2 2 3" xfId="26926" xr:uid="{00000000-0005-0000-0000-0000182B0000}"/>
    <cellStyle name="Heading 1 2 2 4" xfId="26927" xr:uid="{00000000-0005-0000-0000-0000192B0000}"/>
    <cellStyle name="Heading 1 2 3" xfId="8156" xr:uid="{00000000-0005-0000-0000-00001A2B0000}"/>
    <cellStyle name="Heading 1 2 4" xfId="26928" xr:uid="{00000000-0005-0000-0000-00001B2B0000}"/>
    <cellStyle name="Heading 1 3" xfId="8157" xr:uid="{00000000-0005-0000-0000-00001C2B0000}"/>
    <cellStyle name="Heading 1 3 2" xfId="8158" xr:uid="{00000000-0005-0000-0000-00001D2B0000}"/>
    <cellStyle name="Heading 1 3 2 2" xfId="26929" xr:uid="{00000000-0005-0000-0000-00001E2B0000}"/>
    <cellStyle name="Heading 1 3 2 3" xfId="26930" xr:uid="{00000000-0005-0000-0000-00001F2B0000}"/>
    <cellStyle name="Heading 1 3 2 4" xfId="26931" xr:uid="{00000000-0005-0000-0000-0000202B0000}"/>
    <cellStyle name="Heading 1 3 3" xfId="26932" xr:uid="{00000000-0005-0000-0000-0000212B0000}"/>
    <cellStyle name="Heading 1 3 3 2" xfId="26933" xr:uid="{00000000-0005-0000-0000-0000222B0000}"/>
    <cellStyle name="Heading 1 3 4" xfId="26934" xr:uid="{00000000-0005-0000-0000-0000232B0000}"/>
    <cellStyle name="Heading 1 4" xfId="8159" xr:uid="{00000000-0005-0000-0000-0000242B0000}"/>
    <cellStyle name="Heading 1 4 2" xfId="26935" xr:uid="{00000000-0005-0000-0000-0000252B0000}"/>
    <cellStyle name="Heading 1 4 3" xfId="26936" xr:uid="{00000000-0005-0000-0000-0000262B0000}"/>
    <cellStyle name="Heading 1 4 4" xfId="26937" xr:uid="{00000000-0005-0000-0000-0000272B0000}"/>
    <cellStyle name="Heading 1 5" xfId="8160" xr:uid="{00000000-0005-0000-0000-0000282B0000}"/>
    <cellStyle name="Heading 1 5 2" xfId="8161" xr:uid="{00000000-0005-0000-0000-0000292B0000}"/>
    <cellStyle name="Heading 1 5 2 2" xfId="26938" xr:uid="{00000000-0005-0000-0000-00002A2B0000}"/>
    <cellStyle name="Heading 1 5 3" xfId="26939" xr:uid="{00000000-0005-0000-0000-00002B2B0000}"/>
    <cellStyle name="Heading 1 5 4" xfId="26940" xr:uid="{00000000-0005-0000-0000-00002C2B0000}"/>
    <cellStyle name="Heading 1 6" xfId="8162" xr:uid="{00000000-0005-0000-0000-00002D2B0000}"/>
    <cellStyle name="Heading 1 7" xfId="8163" xr:uid="{00000000-0005-0000-0000-00002E2B0000}"/>
    <cellStyle name="Heading 2 2" xfId="8164" xr:uid="{00000000-0005-0000-0000-00002F2B0000}"/>
    <cellStyle name="Heading 2 2 2" xfId="8165" xr:uid="{00000000-0005-0000-0000-0000302B0000}"/>
    <cellStyle name="Heading 2 2 2 2" xfId="8166" xr:uid="{00000000-0005-0000-0000-0000312B0000}"/>
    <cellStyle name="Heading 2 2 2 3" xfId="26941" xr:uid="{00000000-0005-0000-0000-0000322B0000}"/>
    <cellStyle name="Heading 2 2 2 4" xfId="26942" xr:uid="{00000000-0005-0000-0000-0000332B0000}"/>
    <cellStyle name="Heading 2 2 3" xfId="8167" xr:uid="{00000000-0005-0000-0000-0000342B0000}"/>
    <cellStyle name="Heading 2 2 3 2" xfId="26943" xr:uid="{00000000-0005-0000-0000-0000352B0000}"/>
    <cellStyle name="Heading 2 2 4" xfId="26944" xr:uid="{00000000-0005-0000-0000-0000362B0000}"/>
    <cellStyle name="Heading 2 3" xfId="8168" xr:uid="{00000000-0005-0000-0000-0000372B0000}"/>
    <cellStyle name="Heading 2 3 2" xfId="26945" xr:uid="{00000000-0005-0000-0000-0000382B0000}"/>
    <cellStyle name="Heading 2 3 3" xfId="26946" xr:uid="{00000000-0005-0000-0000-0000392B0000}"/>
    <cellStyle name="Heading 2 3 4" xfId="26947" xr:uid="{00000000-0005-0000-0000-00003A2B0000}"/>
    <cellStyle name="Heading 2 4" xfId="8169" xr:uid="{00000000-0005-0000-0000-00003B2B0000}"/>
    <cellStyle name="Heading 2 4 2" xfId="26948" xr:uid="{00000000-0005-0000-0000-00003C2B0000}"/>
    <cellStyle name="Heading 2 4 3" xfId="26949" xr:uid="{00000000-0005-0000-0000-00003D2B0000}"/>
    <cellStyle name="Heading 2 4 4" xfId="26950" xr:uid="{00000000-0005-0000-0000-00003E2B0000}"/>
    <cellStyle name="Heading 2 5" xfId="8170" xr:uid="{00000000-0005-0000-0000-00003F2B0000}"/>
    <cellStyle name="Heading 2 5 2" xfId="26951" xr:uid="{00000000-0005-0000-0000-0000402B0000}"/>
    <cellStyle name="Heading 2 5 3" xfId="26952" xr:uid="{00000000-0005-0000-0000-0000412B0000}"/>
    <cellStyle name="Heading 2 5 4" xfId="26953" xr:uid="{00000000-0005-0000-0000-0000422B0000}"/>
    <cellStyle name="Heading 2 6" xfId="8171" xr:uid="{00000000-0005-0000-0000-0000432B0000}"/>
    <cellStyle name="Heading 3 2" xfId="8172" xr:uid="{00000000-0005-0000-0000-0000442B0000}"/>
    <cellStyle name="Heading 3 2 2" xfId="8173" xr:uid="{00000000-0005-0000-0000-0000452B0000}"/>
    <cellStyle name="Heading 3 2 2 2" xfId="8174" xr:uid="{00000000-0005-0000-0000-0000462B0000}"/>
    <cellStyle name="Heading 3 2 2 2 2" xfId="26954" xr:uid="{00000000-0005-0000-0000-0000472B0000}"/>
    <cellStyle name="Heading 3 2 2 3" xfId="26955" xr:uid="{00000000-0005-0000-0000-0000482B0000}"/>
    <cellStyle name="Heading 3 2 2 4" xfId="26956" xr:uid="{00000000-0005-0000-0000-0000492B0000}"/>
    <cellStyle name="Heading 3 2 2 4 2" xfId="26957" xr:uid="{00000000-0005-0000-0000-00004A2B0000}"/>
    <cellStyle name="Heading 3 2 2 5" xfId="26958" xr:uid="{00000000-0005-0000-0000-00004B2B0000}"/>
    <cellStyle name="Heading 3 2 2 6" xfId="26959" xr:uid="{00000000-0005-0000-0000-00004C2B0000}"/>
    <cellStyle name="Heading 3 2 3" xfId="8175" xr:uid="{00000000-0005-0000-0000-00004D2B0000}"/>
    <cellStyle name="Heading 3 2 4" xfId="26960" xr:uid="{00000000-0005-0000-0000-00004E2B0000}"/>
    <cellStyle name="Heading 3 3" xfId="8176" xr:uid="{00000000-0005-0000-0000-00004F2B0000}"/>
    <cellStyle name="Heading 3 3 2" xfId="26961" xr:uid="{00000000-0005-0000-0000-0000502B0000}"/>
    <cellStyle name="Heading 3 3 2 2" xfId="26962" xr:uid="{00000000-0005-0000-0000-0000512B0000}"/>
    <cellStyle name="Heading 3 3 3" xfId="26963" xr:uid="{00000000-0005-0000-0000-0000522B0000}"/>
    <cellStyle name="Heading 3 4" xfId="8177" xr:uid="{00000000-0005-0000-0000-0000532B0000}"/>
    <cellStyle name="Heading 3 4 2" xfId="26964" xr:uid="{00000000-0005-0000-0000-0000542B0000}"/>
    <cellStyle name="Heading 3 4 2 2" xfId="26965" xr:uid="{00000000-0005-0000-0000-0000552B0000}"/>
    <cellStyle name="Heading 3 4 3" xfId="26966" xr:uid="{00000000-0005-0000-0000-0000562B0000}"/>
    <cellStyle name="Heading 3 5" xfId="8178" xr:uid="{00000000-0005-0000-0000-0000572B0000}"/>
    <cellStyle name="Heading 3 5 2" xfId="26967" xr:uid="{00000000-0005-0000-0000-0000582B0000}"/>
    <cellStyle name="Heading 3 5 2 2" xfId="26968" xr:uid="{00000000-0005-0000-0000-0000592B0000}"/>
    <cellStyle name="Heading 3 5 3" xfId="26969" xr:uid="{00000000-0005-0000-0000-00005A2B0000}"/>
    <cellStyle name="Heading 3 6" xfId="8179" xr:uid="{00000000-0005-0000-0000-00005B2B0000}"/>
    <cellStyle name="Heading 4 2" xfId="8180" xr:uid="{00000000-0005-0000-0000-00005C2B0000}"/>
    <cellStyle name="Heading 4 2 2" xfId="8181" xr:uid="{00000000-0005-0000-0000-00005D2B0000}"/>
    <cellStyle name="Heading 4 2 2 2" xfId="8182" xr:uid="{00000000-0005-0000-0000-00005E2B0000}"/>
    <cellStyle name="Heading 4 2 2 3" xfId="26970" xr:uid="{00000000-0005-0000-0000-00005F2B0000}"/>
    <cellStyle name="Heading 4 2 2 4" xfId="26971" xr:uid="{00000000-0005-0000-0000-0000602B0000}"/>
    <cellStyle name="Heading 4 2 3" xfId="8183" xr:uid="{00000000-0005-0000-0000-0000612B0000}"/>
    <cellStyle name="Heading 4 3" xfId="8184" xr:uid="{00000000-0005-0000-0000-0000622B0000}"/>
    <cellStyle name="Heading 4 3 2" xfId="26972" xr:uid="{00000000-0005-0000-0000-0000632B0000}"/>
    <cellStyle name="Heading 4 4" xfId="8185" xr:uid="{00000000-0005-0000-0000-0000642B0000}"/>
    <cellStyle name="Heading 4 4 2" xfId="26973" xr:uid="{00000000-0005-0000-0000-0000652B0000}"/>
    <cellStyle name="Heading 4 5" xfId="8186" xr:uid="{00000000-0005-0000-0000-0000662B0000}"/>
    <cellStyle name="Heading 4 5 2" xfId="26974" xr:uid="{00000000-0005-0000-0000-0000672B0000}"/>
    <cellStyle name="Heading 4 6" xfId="8187" xr:uid="{00000000-0005-0000-0000-0000682B0000}"/>
    <cellStyle name="Heading”آ_x0008_" xfId="8188" xr:uid="{00000000-0005-0000-0000-0000692B0000}"/>
    <cellStyle name="Heading”آ_x0008_ 2" xfId="8189" xr:uid="{00000000-0005-0000-0000-00006A2B0000}"/>
    <cellStyle name="Heading”آ_x0008_ 3" xfId="8190" xr:uid="{00000000-0005-0000-0000-00006B2B0000}"/>
    <cellStyle name="Heading”آ_x0008_ 4" xfId="8191" xr:uid="{00000000-0005-0000-0000-00006C2B0000}"/>
    <cellStyle name="Heading”آ_x0008_ 5" xfId="8192" xr:uid="{00000000-0005-0000-0000-00006D2B0000}"/>
    <cellStyle name="Heading”آ_x0008_ 6" xfId="8193" xr:uid="{00000000-0005-0000-0000-00006E2B0000}"/>
    <cellStyle name="Heading”آ_x0008_ 7" xfId="8194" xr:uid="{00000000-0005-0000-0000-00006F2B0000}"/>
    <cellStyle name="Heading”آ_x0008__Book1" xfId="8195" xr:uid="{00000000-0005-0000-0000-0000702B0000}"/>
    <cellStyle name="Heading1" xfId="8196" xr:uid="{00000000-0005-0000-0000-0000712B0000}"/>
    <cellStyle name="HEADING1 10" xfId="8197" xr:uid="{00000000-0005-0000-0000-0000722B0000}"/>
    <cellStyle name="Heading1 2" xfId="8198" xr:uid="{00000000-0005-0000-0000-0000732B0000}"/>
    <cellStyle name="HEADING1 2 2" xfId="8199" xr:uid="{00000000-0005-0000-0000-0000742B0000}"/>
    <cellStyle name="Heading1 3" xfId="8200" xr:uid="{00000000-0005-0000-0000-0000752B0000}"/>
    <cellStyle name="HEADING1 3 2" xfId="8201" xr:uid="{00000000-0005-0000-0000-0000762B0000}"/>
    <cellStyle name="Heading1 4" xfId="8202" xr:uid="{00000000-0005-0000-0000-0000772B0000}"/>
    <cellStyle name="HEADING1 4 2" xfId="8203" xr:uid="{00000000-0005-0000-0000-0000782B0000}"/>
    <cellStyle name="Heading1 5" xfId="8204" xr:uid="{00000000-0005-0000-0000-0000792B0000}"/>
    <cellStyle name="HEADING1 5 2" xfId="8205" xr:uid="{00000000-0005-0000-0000-00007A2B0000}"/>
    <cellStyle name="Heading1 6" xfId="8206" xr:uid="{00000000-0005-0000-0000-00007B2B0000}"/>
    <cellStyle name="HEADING1 6 2" xfId="8207" xr:uid="{00000000-0005-0000-0000-00007C2B0000}"/>
    <cellStyle name="Heading1 7" xfId="8208" xr:uid="{00000000-0005-0000-0000-00007D2B0000}"/>
    <cellStyle name="HEADING1 7 2" xfId="8209" xr:uid="{00000000-0005-0000-0000-00007E2B0000}"/>
    <cellStyle name="HEADING1 8" xfId="8210" xr:uid="{00000000-0005-0000-0000-00007F2B0000}"/>
    <cellStyle name="HEADING1 9" xfId="8211" xr:uid="{00000000-0005-0000-0000-0000802B0000}"/>
    <cellStyle name="Heading1_B-16-S.V Plum  " xfId="8212" xr:uid="{00000000-0005-0000-0000-0000812B0000}"/>
    <cellStyle name="Heading2" xfId="8213" xr:uid="{00000000-0005-0000-0000-0000822B0000}"/>
    <cellStyle name="HEADING2 10" xfId="8214" xr:uid="{00000000-0005-0000-0000-0000832B0000}"/>
    <cellStyle name="Heading2 2" xfId="8215" xr:uid="{00000000-0005-0000-0000-0000842B0000}"/>
    <cellStyle name="HEADING2 2 2" xfId="8216" xr:uid="{00000000-0005-0000-0000-0000852B0000}"/>
    <cellStyle name="Heading2 3" xfId="8217" xr:uid="{00000000-0005-0000-0000-0000862B0000}"/>
    <cellStyle name="HEADING2 3 2" xfId="8218" xr:uid="{00000000-0005-0000-0000-0000872B0000}"/>
    <cellStyle name="Heading2 4" xfId="8219" xr:uid="{00000000-0005-0000-0000-0000882B0000}"/>
    <cellStyle name="HEADING2 4 2" xfId="8220" xr:uid="{00000000-0005-0000-0000-0000892B0000}"/>
    <cellStyle name="Heading2 5" xfId="8221" xr:uid="{00000000-0005-0000-0000-00008A2B0000}"/>
    <cellStyle name="HEADING2 5 2" xfId="8222" xr:uid="{00000000-0005-0000-0000-00008B2B0000}"/>
    <cellStyle name="Heading2 6" xfId="8223" xr:uid="{00000000-0005-0000-0000-00008C2B0000}"/>
    <cellStyle name="HEADING2 6 2" xfId="8224" xr:uid="{00000000-0005-0000-0000-00008D2B0000}"/>
    <cellStyle name="Heading2 7" xfId="8225" xr:uid="{00000000-0005-0000-0000-00008E2B0000}"/>
    <cellStyle name="HEADING2 7 2" xfId="8226" xr:uid="{00000000-0005-0000-0000-00008F2B0000}"/>
    <cellStyle name="HEADING2 8" xfId="8227" xr:uid="{00000000-0005-0000-0000-0000902B0000}"/>
    <cellStyle name="HEADING2 9" xfId="8228" xr:uid="{00000000-0005-0000-0000-0000912B0000}"/>
    <cellStyle name="Heading2_B-16-S.V Plum  " xfId="8229" xr:uid="{00000000-0005-0000-0000-0000922B0000}"/>
    <cellStyle name="HEADING3" xfId="8230" xr:uid="{00000000-0005-0000-0000-0000932B0000}"/>
    <cellStyle name="Headline1" xfId="8231" xr:uid="{00000000-0005-0000-0000-0000942B0000}"/>
    <cellStyle name="Headline2" xfId="8232" xr:uid="{00000000-0005-0000-0000-0000952B0000}"/>
    <cellStyle name="Headline3" xfId="8233" xr:uid="{00000000-0005-0000-0000-0000962B0000}"/>
    <cellStyle name="Heads" xfId="8234" xr:uid="{00000000-0005-0000-0000-0000972B0000}"/>
    <cellStyle name="Heads 2" xfId="8235" xr:uid="{00000000-0005-0000-0000-0000982B0000}"/>
    <cellStyle name="Heads 3" xfId="26975" xr:uid="{00000000-0005-0000-0000-0000992B0000}"/>
    <cellStyle name="helv" xfId="8236" xr:uid="{00000000-0005-0000-0000-00009A2B0000}"/>
    <cellStyle name="hidden" xfId="8237" xr:uid="{00000000-0005-0000-0000-00009B2B0000}"/>
    <cellStyle name="hidden 2" xfId="8238" xr:uid="{00000000-0005-0000-0000-00009C2B0000}"/>
    <cellStyle name="Hyperlifk" xfId="8239" xr:uid="{00000000-0005-0000-0000-00009D2B0000}"/>
    <cellStyle name="Hyperlifk 2" xfId="26976" xr:uid="{00000000-0005-0000-0000-00009E2B0000}"/>
    <cellStyle name="Hyperlink 10" xfId="8240" xr:uid="{00000000-0005-0000-0000-00009F2B0000}"/>
    <cellStyle name="Hyperlink 100" xfId="8241" xr:uid="{00000000-0005-0000-0000-0000A02B0000}"/>
    <cellStyle name="Hyperlink 101" xfId="8242" xr:uid="{00000000-0005-0000-0000-0000A12B0000}"/>
    <cellStyle name="Hyperlink 102" xfId="8243" xr:uid="{00000000-0005-0000-0000-0000A22B0000}"/>
    <cellStyle name="Hyperlink 103" xfId="8244" xr:uid="{00000000-0005-0000-0000-0000A32B0000}"/>
    <cellStyle name="Hyperlink 104" xfId="8245" xr:uid="{00000000-0005-0000-0000-0000A42B0000}"/>
    <cellStyle name="Hyperlink 105" xfId="8246" xr:uid="{00000000-0005-0000-0000-0000A52B0000}"/>
    <cellStyle name="Hyperlink 106" xfId="8247" xr:uid="{00000000-0005-0000-0000-0000A62B0000}"/>
    <cellStyle name="Hyperlink 107" xfId="8248" xr:uid="{00000000-0005-0000-0000-0000A72B0000}"/>
    <cellStyle name="Hyperlink 108" xfId="8249" xr:uid="{00000000-0005-0000-0000-0000A82B0000}"/>
    <cellStyle name="Hyperlink 109" xfId="8250" xr:uid="{00000000-0005-0000-0000-0000A92B0000}"/>
    <cellStyle name="Hyperlink 11" xfId="8251" xr:uid="{00000000-0005-0000-0000-0000AA2B0000}"/>
    <cellStyle name="Hyperlink 110" xfId="8252" xr:uid="{00000000-0005-0000-0000-0000AB2B0000}"/>
    <cellStyle name="Hyperlink 111" xfId="8253" xr:uid="{00000000-0005-0000-0000-0000AC2B0000}"/>
    <cellStyle name="Hyperlink 112" xfId="8254" xr:uid="{00000000-0005-0000-0000-0000AD2B0000}"/>
    <cellStyle name="Hyperlink 113" xfId="8255" xr:uid="{00000000-0005-0000-0000-0000AE2B0000}"/>
    <cellStyle name="Hyperlink 114" xfId="8256" xr:uid="{00000000-0005-0000-0000-0000AF2B0000}"/>
    <cellStyle name="Hyperlink 115" xfId="8257" xr:uid="{00000000-0005-0000-0000-0000B02B0000}"/>
    <cellStyle name="Hyperlink 116" xfId="8258" xr:uid="{00000000-0005-0000-0000-0000B12B0000}"/>
    <cellStyle name="Hyperlink 117" xfId="8259" xr:uid="{00000000-0005-0000-0000-0000B22B0000}"/>
    <cellStyle name="Hyperlink 118" xfId="8260" xr:uid="{00000000-0005-0000-0000-0000B32B0000}"/>
    <cellStyle name="Hyperlink 119" xfId="8261" xr:uid="{00000000-0005-0000-0000-0000B42B0000}"/>
    <cellStyle name="Hyperlink 12" xfId="8262" xr:uid="{00000000-0005-0000-0000-0000B52B0000}"/>
    <cellStyle name="Hyperlink 120" xfId="8263" xr:uid="{00000000-0005-0000-0000-0000B62B0000}"/>
    <cellStyle name="Hyperlink 121" xfId="8264" xr:uid="{00000000-0005-0000-0000-0000B72B0000}"/>
    <cellStyle name="Hyperlink 122" xfId="8265" xr:uid="{00000000-0005-0000-0000-0000B82B0000}"/>
    <cellStyle name="Hyperlink 123" xfId="8266" xr:uid="{00000000-0005-0000-0000-0000B92B0000}"/>
    <cellStyle name="Hyperlink 124" xfId="8267" xr:uid="{00000000-0005-0000-0000-0000BA2B0000}"/>
    <cellStyle name="Hyperlink 125" xfId="8268" xr:uid="{00000000-0005-0000-0000-0000BB2B0000}"/>
    <cellStyle name="Hyperlink 126" xfId="8269" xr:uid="{00000000-0005-0000-0000-0000BC2B0000}"/>
    <cellStyle name="Hyperlink 127" xfId="8270" xr:uid="{00000000-0005-0000-0000-0000BD2B0000}"/>
    <cellStyle name="Hyperlink 128" xfId="8271" xr:uid="{00000000-0005-0000-0000-0000BE2B0000}"/>
    <cellStyle name="Hyperlink 129" xfId="8272" xr:uid="{00000000-0005-0000-0000-0000BF2B0000}"/>
    <cellStyle name="Hyperlink 13" xfId="8273" xr:uid="{00000000-0005-0000-0000-0000C02B0000}"/>
    <cellStyle name="Hyperlink 130" xfId="8274" xr:uid="{00000000-0005-0000-0000-0000C12B0000}"/>
    <cellStyle name="Hyperlink 131" xfId="8275" xr:uid="{00000000-0005-0000-0000-0000C22B0000}"/>
    <cellStyle name="Hyperlink 132" xfId="8276" xr:uid="{00000000-0005-0000-0000-0000C32B0000}"/>
    <cellStyle name="Hyperlink 133" xfId="8277" xr:uid="{00000000-0005-0000-0000-0000C42B0000}"/>
    <cellStyle name="Hyperlink 134" xfId="8278" xr:uid="{00000000-0005-0000-0000-0000C52B0000}"/>
    <cellStyle name="Hyperlink 135" xfId="8279" xr:uid="{00000000-0005-0000-0000-0000C62B0000}"/>
    <cellStyle name="Hyperlink 136" xfId="8280" xr:uid="{00000000-0005-0000-0000-0000C72B0000}"/>
    <cellStyle name="Hyperlink 137" xfId="8281" xr:uid="{00000000-0005-0000-0000-0000C82B0000}"/>
    <cellStyle name="Hyperlink 138" xfId="8282" xr:uid="{00000000-0005-0000-0000-0000C92B0000}"/>
    <cellStyle name="Hyperlink 139" xfId="8283" xr:uid="{00000000-0005-0000-0000-0000CA2B0000}"/>
    <cellStyle name="Hyperlink 14" xfId="8284" xr:uid="{00000000-0005-0000-0000-0000CB2B0000}"/>
    <cellStyle name="Hyperlink 140" xfId="8285" xr:uid="{00000000-0005-0000-0000-0000CC2B0000}"/>
    <cellStyle name="Hyperlink 141" xfId="8286" xr:uid="{00000000-0005-0000-0000-0000CD2B0000}"/>
    <cellStyle name="Hyperlink 142" xfId="8287" xr:uid="{00000000-0005-0000-0000-0000CE2B0000}"/>
    <cellStyle name="Hyperlink 143" xfId="8288" xr:uid="{00000000-0005-0000-0000-0000CF2B0000}"/>
    <cellStyle name="Hyperlink 144" xfId="8289" xr:uid="{00000000-0005-0000-0000-0000D02B0000}"/>
    <cellStyle name="Hyperlink 145" xfId="8290" xr:uid="{00000000-0005-0000-0000-0000D12B0000}"/>
    <cellStyle name="Hyperlink 146" xfId="8291" xr:uid="{00000000-0005-0000-0000-0000D22B0000}"/>
    <cellStyle name="Hyperlink 147" xfId="8292" xr:uid="{00000000-0005-0000-0000-0000D32B0000}"/>
    <cellStyle name="Hyperlink 148" xfId="8293" xr:uid="{00000000-0005-0000-0000-0000D42B0000}"/>
    <cellStyle name="Hyperlink 149" xfId="8294" xr:uid="{00000000-0005-0000-0000-0000D52B0000}"/>
    <cellStyle name="Hyperlink 15" xfId="8295" xr:uid="{00000000-0005-0000-0000-0000D62B0000}"/>
    <cellStyle name="Hyperlink 150" xfId="8296" xr:uid="{00000000-0005-0000-0000-0000D72B0000}"/>
    <cellStyle name="Hyperlink 151" xfId="8297" xr:uid="{00000000-0005-0000-0000-0000D82B0000}"/>
    <cellStyle name="Hyperlink 152" xfId="8298" xr:uid="{00000000-0005-0000-0000-0000D92B0000}"/>
    <cellStyle name="Hyperlink 153" xfId="8299" xr:uid="{00000000-0005-0000-0000-0000DA2B0000}"/>
    <cellStyle name="Hyperlink 154" xfId="8300" xr:uid="{00000000-0005-0000-0000-0000DB2B0000}"/>
    <cellStyle name="Hyperlink 155" xfId="8301" xr:uid="{00000000-0005-0000-0000-0000DC2B0000}"/>
    <cellStyle name="Hyperlink 156" xfId="8302" xr:uid="{00000000-0005-0000-0000-0000DD2B0000}"/>
    <cellStyle name="Hyperlink 157" xfId="8303" xr:uid="{00000000-0005-0000-0000-0000DE2B0000}"/>
    <cellStyle name="Hyperlink 158" xfId="8304" xr:uid="{00000000-0005-0000-0000-0000DF2B0000}"/>
    <cellStyle name="Hyperlink 159" xfId="8305" xr:uid="{00000000-0005-0000-0000-0000E02B0000}"/>
    <cellStyle name="Hyperlink 16" xfId="8306" xr:uid="{00000000-0005-0000-0000-0000E12B0000}"/>
    <cellStyle name="Hyperlink 160" xfId="8307" xr:uid="{00000000-0005-0000-0000-0000E22B0000}"/>
    <cellStyle name="Hyperlink 161" xfId="8308" xr:uid="{00000000-0005-0000-0000-0000E32B0000}"/>
    <cellStyle name="Hyperlink 162" xfId="8309" xr:uid="{00000000-0005-0000-0000-0000E42B0000}"/>
    <cellStyle name="Hyperlink 163" xfId="8310" xr:uid="{00000000-0005-0000-0000-0000E52B0000}"/>
    <cellStyle name="Hyperlink 164" xfId="8311" xr:uid="{00000000-0005-0000-0000-0000E62B0000}"/>
    <cellStyle name="Hyperlink 165" xfId="8312" xr:uid="{00000000-0005-0000-0000-0000E72B0000}"/>
    <cellStyle name="Hyperlink 166" xfId="8313" xr:uid="{00000000-0005-0000-0000-0000E82B0000}"/>
    <cellStyle name="Hyperlink 167" xfId="8314" xr:uid="{00000000-0005-0000-0000-0000E92B0000}"/>
    <cellStyle name="Hyperlink 168" xfId="8315" xr:uid="{00000000-0005-0000-0000-0000EA2B0000}"/>
    <cellStyle name="Hyperlink 169" xfId="8316" xr:uid="{00000000-0005-0000-0000-0000EB2B0000}"/>
    <cellStyle name="Hyperlink 17" xfId="8317" xr:uid="{00000000-0005-0000-0000-0000EC2B0000}"/>
    <cellStyle name="Hyperlink 170" xfId="8318" xr:uid="{00000000-0005-0000-0000-0000ED2B0000}"/>
    <cellStyle name="Hyperlink 171" xfId="8319" xr:uid="{00000000-0005-0000-0000-0000EE2B0000}"/>
    <cellStyle name="Hyperlink 172" xfId="8320" xr:uid="{00000000-0005-0000-0000-0000EF2B0000}"/>
    <cellStyle name="Hyperlink 173" xfId="8321" xr:uid="{00000000-0005-0000-0000-0000F02B0000}"/>
    <cellStyle name="Hyperlink 174" xfId="8322" xr:uid="{00000000-0005-0000-0000-0000F12B0000}"/>
    <cellStyle name="Hyperlink 175" xfId="8323" xr:uid="{00000000-0005-0000-0000-0000F22B0000}"/>
    <cellStyle name="Hyperlink 176" xfId="8324" xr:uid="{00000000-0005-0000-0000-0000F32B0000}"/>
    <cellStyle name="Hyperlink 177" xfId="8325" xr:uid="{00000000-0005-0000-0000-0000F42B0000}"/>
    <cellStyle name="Hyperlink 178" xfId="8326" xr:uid="{00000000-0005-0000-0000-0000F52B0000}"/>
    <cellStyle name="Hyperlink 179" xfId="8327" xr:uid="{00000000-0005-0000-0000-0000F62B0000}"/>
    <cellStyle name="Hyperlink 18" xfId="8328" xr:uid="{00000000-0005-0000-0000-0000F72B0000}"/>
    <cellStyle name="Hyperlink 180" xfId="8329" xr:uid="{00000000-0005-0000-0000-0000F82B0000}"/>
    <cellStyle name="Hyperlink 181" xfId="8330" xr:uid="{00000000-0005-0000-0000-0000F92B0000}"/>
    <cellStyle name="Hyperlink 182" xfId="8331" xr:uid="{00000000-0005-0000-0000-0000FA2B0000}"/>
    <cellStyle name="Hyperlink 183" xfId="8332" xr:uid="{00000000-0005-0000-0000-0000FB2B0000}"/>
    <cellStyle name="Hyperlink 184" xfId="8333" xr:uid="{00000000-0005-0000-0000-0000FC2B0000}"/>
    <cellStyle name="Hyperlink 185" xfId="8334" xr:uid="{00000000-0005-0000-0000-0000FD2B0000}"/>
    <cellStyle name="Hyperlink 186" xfId="8335" xr:uid="{00000000-0005-0000-0000-0000FE2B0000}"/>
    <cellStyle name="Hyperlink 187" xfId="8336" xr:uid="{00000000-0005-0000-0000-0000FF2B0000}"/>
    <cellStyle name="Hyperlink 188" xfId="8337" xr:uid="{00000000-0005-0000-0000-0000002C0000}"/>
    <cellStyle name="Hyperlink 189" xfId="8338" xr:uid="{00000000-0005-0000-0000-0000012C0000}"/>
    <cellStyle name="Hyperlink 19" xfId="8339" xr:uid="{00000000-0005-0000-0000-0000022C0000}"/>
    <cellStyle name="Hyperlink 190" xfId="8340" xr:uid="{00000000-0005-0000-0000-0000032C0000}"/>
    <cellStyle name="Hyperlink 191" xfId="8341" xr:uid="{00000000-0005-0000-0000-0000042C0000}"/>
    <cellStyle name="Hyperlink 192" xfId="8342" xr:uid="{00000000-0005-0000-0000-0000052C0000}"/>
    <cellStyle name="Hyperlink 193" xfId="8343" xr:uid="{00000000-0005-0000-0000-0000062C0000}"/>
    <cellStyle name="Hyperlink 194" xfId="8344" xr:uid="{00000000-0005-0000-0000-0000072C0000}"/>
    <cellStyle name="Hyperlink 2" xfId="8345" xr:uid="{00000000-0005-0000-0000-0000082C0000}"/>
    <cellStyle name="Hyperlink 2 2" xfId="8346" xr:uid="{00000000-0005-0000-0000-0000092C0000}"/>
    <cellStyle name="Hyperlink 2 2 2" xfId="8347" xr:uid="{00000000-0005-0000-0000-00000A2C0000}"/>
    <cellStyle name="Hyperlink 2 2 3" xfId="26977" xr:uid="{00000000-0005-0000-0000-00000B2C0000}"/>
    <cellStyle name="Hyperlink 2 2 4" xfId="26978" xr:uid="{00000000-0005-0000-0000-00000C2C0000}"/>
    <cellStyle name="Hyperlink 2 3" xfId="8348" xr:uid="{00000000-0005-0000-0000-00000D2C0000}"/>
    <cellStyle name="Hyperlink 2 4" xfId="26979" xr:uid="{00000000-0005-0000-0000-00000E2C0000}"/>
    <cellStyle name="Hyperlink 2 5" xfId="26980" xr:uid="{00000000-0005-0000-0000-00000F2C0000}"/>
    <cellStyle name="Hyperlink 20" xfId="8349" xr:uid="{00000000-0005-0000-0000-0000102C0000}"/>
    <cellStyle name="Hyperlink 21" xfId="8350" xr:uid="{00000000-0005-0000-0000-0000112C0000}"/>
    <cellStyle name="Hyperlink 22" xfId="8351" xr:uid="{00000000-0005-0000-0000-0000122C0000}"/>
    <cellStyle name="Hyperlink 23" xfId="8352" xr:uid="{00000000-0005-0000-0000-0000132C0000}"/>
    <cellStyle name="Hyperlink 24" xfId="8353" xr:uid="{00000000-0005-0000-0000-0000142C0000}"/>
    <cellStyle name="Hyperlink 25" xfId="8354" xr:uid="{00000000-0005-0000-0000-0000152C0000}"/>
    <cellStyle name="Hyperlink 26" xfId="8355" xr:uid="{00000000-0005-0000-0000-0000162C0000}"/>
    <cellStyle name="Hyperlink 27" xfId="8356" xr:uid="{00000000-0005-0000-0000-0000172C0000}"/>
    <cellStyle name="Hyperlink 28" xfId="8357" xr:uid="{00000000-0005-0000-0000-0000182C0000}"/>
    <cellStyle name="Hyperlink 29" xfId="8358" xr:uid="{00000000-0005-0000-0000-0000192C0000}"/>
    <cellStyle name="Hyperlink 3" xfId="8359" xr:uid="{00000000-0005-0000-0000-00001A2C0000}"/>
    <cellStyle name="Hyperlink 30" xfId="8360" xr:uid="{00000000-0005-0000-0000-00001B2C0000}"/>
    <cellStyle name="Hyperlink 31" xfId="8361" xr:uid="{00000000-0005-0000-0000-00001C2C0000}"/>
    <cellStyle name="Hyperlink 32" xfId="8362" xr:uid="{00000000-0005-0000-0000-00001D2C0000}"/>
    <cellStyle name="Hyperlink 33" xfId="8363" xr:uid="{00000000-0005-0000-0000-00001E2C0000}"/>
    <cellStyle name="Hyperlink 34" xfId="8364" xr:uid="{00000000-0005-0000-0000-00001F2C0000}"/>
    <cellStyle name="Hyperlink 35" xfId="8365" xr:uid="{00000000-0005-0000-0000-0000202C0000}"/>
    <cellStyle name="Hyperlink 36" xfId="8366" xr:uid="{00000000-0005-0000-0000-0000212C0000}"/>
    <cellStyle name="Hyperlink 37" xfId="8367" xr:uid="{00000000-0005-0000-0000-0000222C0000}"/>
    <cellStyle name="Hyperlink 38" xfId="8368" xr:uid="{00000000-0005-0000-0000-0000232C0000}"/>
    <cellStyle name="Hyperlink 39" xfId="8369" xr:uid="{00000000-0005-0000-0000-0000242C0000}"/>
    <cellStyle name="Hyperlink 4" xfId="8370" xr:uid="{00000000-0005-0000-0000-0000252C0000}"/>
    <cellStyle name="Hyperlink 40" xfId="8371" xr:uid="{00000000-0005-0000-0000-0000262C0000}"/>
    <cellStyle name="Hyperlink 41" xfId="8372" xr:uid="{00000000-0005-0000-0000-0000272C0000}"/>
    <cellStyle name="Hyperlink 42" xfId="8373" xr:uid="{00000000-0005-0000-0000-0000282C0000}"/>
    <cellStyle name="Hyperlink 43" xfId="8374" xr:uid="{00000000-0005-0000-0000-0000292C0000}"/>
    <cellStyle name="Hyperlink 44" xfId="8375" xr:uid="{00000000-0005-0000-0000-00002A2C0000}"/>
    <cellStyle name="Hyperlink 45" xfId="8376" xr:uid="{00000000-0005-0000-0000-00002B2C0000}"/>
    <cellStyle name="Hyperlink 46" xfId="8377" xr:uid="{00000000-0005-0000-0000-00002C2C0000}"/>
    <cellStyle name="Hyperlink 47" xfId="8378" xr:uid="{00000000-0005-0000-0000-00002D2C0000}"/>
    <cellStyle name="Hyperlink 48" xfId="8379" xr:uid="{00000000-0005-0000-0000-00002E2C0000}"/>
    <cellStyle name="Hyperlink 49" xfId="8380" xr:uid="{00000000-0005-0000-0000-00002F2C0000}"/>
    <cellStyle name="Hyperlink 5" xfId="8381" xr:uid="{00000000-0005-0000-0000-0000302C0000}"/>
    <cellStyle name="Hyperlink 50" xfId="8382" xr:uid="{00000000-0005-0000-0000-0000312C0000}"/>
    <cellStyle name="Hyperlink 51" xfId="8383" xr:uid="{00000000-0005-0000-0000-0000322C0000}"/>
    <cellStyle name="Hyperlink 52" xfId="8384" xr:uid="{00000000-0005-0000-0000-0000332C0000}"/>
    <cellStyle name="Hyperlink 53" xfId="8385" xr:uid="{00000000-0005-0000-0000-0000342C0000}"/>
    <cellStyle name="Hyperlink 54" xfId="8386" xr:uid="{00000000-0005-0000-0000-0000352C0000}"/>
    <cellStyle name="Hyperlink 55" xfId="8387" xr:uid="{00000000-0005-0000-0000-0000362C0000}"/>
    <cellStyle name="Hyperlink 56" xfId="8388" xr:uid="{00000000-0005-0000-0000-0000372C0000}"/>
    <cellStyle name="Hyperlink 57" xfId="8389" xr:uid="{00000000-0005-0000-0000-0000382C0000}"/>
    <cellStyle name="Hyperlink 58" xfId="8390" xr:uid="{00000000-0005-0000-0000-0000392C0000}"/>
    <cellStyle name="Hyperlink 59" xfId="8391" xr:uid="{00000000-0005-0000-0000-00003A2C0000}"/>
    <cellStyle name="Hyperlink 6" xfId="8392" xr:uid="{00000000-0005-0000-0000-00003B2C0000}"/>
    <cellStyle name="Hyperlink 60" xfId="8393" xr:uid="{00000000-0005-0000-0000-00003C2C0000}"/>
    <cellStyle name="Hyperlink 61" xfId="8394" xr:uid="{00000000-0005-0000-0000-00003D2C0000}"/>
    <cellStyle name="Hyperlink 62" xfId="8395" xr:uid="{00000000-0005-0000-0000-00003E2C0000}"/>
    <cellStyle name="Hyperlink 63" xfId="8396" xr:uid="{00000000-0005-0000-0000-00003F2C0000}"/>
    <cellStyle name="Hyperlink 64" xfId="8397" xr:uid="{00000000-0005-0000-0000-0000402C0000}"/>
    <cellStyle name="Hyperlink 65" xfId="8398" xr:uid="{00000000-0005-0000-0000-0000412C0000}"/>
    <cellStyle name="Hyperlink 66" xfId="8399" xr:uid="{00000000-0005-0000-0000-0000422C0000}"/>
    <cellStyle name="Hyperlink 67" xfId="8400" xr:uid="{00000000-0005-0000-0000-0000432C0000}"/>
    <cellStyle name="Hyperlink 68" xfId="8401" xr:uid="{00000000-0005-0000-0000-0000442C0000}"/>
    <cellStyle name="Hyperlink 69" xfId="8402" xr:uid="{00000000-0005-0000-0000-0000452C0000}"/>
    <cellStyle name="Hyperlink 7" xfId="8403" xr:uid="{00000000-0005-0000-0000-0000462C0000}"/>
    <cellStyle name="Hyperlink 70" xfId="8404" xr:uid="{00000000-0005-0000-0000-0000472C0000}"/>
    <cellStyle name="Hyperlink 71" xfId="8405" xr:uid="{00000000-0005-0000-0000-0000482C0000}"/>
    <cellStyle name="Hyperlink 72" xfId="8406" xr:uid="{00000000-0005-0000-0000-0000492C0000}"/>
    <cellStyle name="Hyperlink 73" xfId="8407" xr:uid="{00000000-0005-0000-0000-00004A2C0000}"/>
    <cellStyle name="Hyperlink 74" xfId="8408" xr:uid="{00000000-0005-0000-0000-00004B2C0000}"/>
    <cellStyle name="Hyperlink 75" xfId="8409" xr:uid="{00000000-0005-0000-0000-00004C2C0000}"/>
    <cellStyle name="Hyperlink 76" xfId="8410" xr:uid="{00000000-0005-0000-0000-00004D2C0000}"/>
    <cellStyle name="Hyperlink 77" xfId="8411" xr:uid="{00000000-0005-0000-0000-00004E2C0000}"/>
    <cellStyle name="Hyperlink 78" xfId="8412" xr:uid="{00000000-0005-0000-0000-00004F2C0000}"/>
    <cellStyle name="Hyperlink 79" xfId="8413" xr:uid="{00000000-0005-0000-0000-0000502C0000}"/>
    <cellStyle name="Hyperlink 8" xfId="8414" xr:uid="{00000000-0005-0000-0000-0000512C0000}"/>
    <cellStyle name="Hyperlink 80" xfId="8415" xr:uid="{00000000-0005-0000-0000-0000522C0000}"/>
    <cellStyle name="Hyperlink 81" xfId="8416" xr:uid="{00000000-0005-0000-0000-0000532C0000}"/>
    <cellStyle name="Hyperlink 82" xfId="8417" xr:uid="{00000000-0005-0000-0000-0000542C0000}"/>
    <cellStyle name="Hyperlink 83" xfId="8418" xr:uid="{00000000-0005-0000-0000-0000552C0000}"/>
    <cellStyle name="Hyperlink 84" xfId="8419" xr:uid="{00000000-0005-0000-0000-0000562C0000}"/>
    <cellStyle name="Hyperlink 85" xfId="8420" xr:uid="{00000000-0005-0000-0000-0000572C0000}"/>
    <cellStyle name="Hyperlink 86" xfId="8421" xr:uid="{00000000-0005-0000-0000-0000582C0000}"/>
    <cellStyle name="Hyperlink 87" xfId="8422" xr:uid="{00000000-0005-0000-0000-0000592C0000}"/>
    <cellStyle name="Hyperlink 88" xfId="8423" xr:uid="{00000000-0005-0000-0000-00005A2C0000}"/>
    <cellStyle name="Hyperlink 89" xfId="8424" xr:uid="{00000000-0005-0000-0000-00005B2C0000}"/>
    <cellStyle name="Hyperlink 9" xfId="8425" xr:uid="{00000000-0005-0000-0000-00005C2C0000}"/>
    <cellStyle name="Hyperlink 90" xfId="8426" xr:uid="{00000000-0005-0000-0000-00005D2C0000}"/>
    <cellStyle name="Hyperlink 91" xfId="8427" xr:uid="{00000000-0005-0000-0000-00005E2C0000}"/>
    <cellStyle name="Hyperlink 92" xfId="8428" xr:uid="{00000000-0005-0000-0000-00005F2C0000}"/>
    <cellStyle name="Hyperlink 93" xfId="8429" xr:uid="{00000000-0005-0000-0000-0000602C0000}"/>
    <cellStyle name="Hyperlink 94" xfId="8430" xr:uid="{00000000-0005-0000-0000-0000612C0000}"/>
    <cellStyle name="Hyperlink 95" xfId="8431" xr:uid="{00000000-0005-0000-0000-0000622C0000}"/>
    <cellStyle name="Hyperlink 96" xfId="8432" xr:uid="{00000000-0005-0000-0000-0000632C0000}"/>
    <cellStyle name="Hyperlink 97" xfId="8433" xr:uid="{00000000-0005-0000-0000-0000642C0000}"/>
    <cellStyle name="Hyperlink 98" xfId="8434" xr:uid="{00000000-0005-0000-0000-0000652C0000}"/>
    <cellStyle name="Hyperlink 99" xfId="8435" xr:uid="{00000000-0005-0000-0000-0000662C0000}"/>
    <cellStyle name="îàïµ‡ذéك [0.00]_laroux_1ameedlte" xfId="8436" xr:uid="{00000000-0005-0000-0000-0000672C0000}"/>
    <cellStyle name="îàïµ‡ذéك_laroux_1aroux_1a" xfId="8437" xr:uid="{00000000-0005-0000-0000-0000682C0000}"/>
    <cellStyle name="IDate" xfId="26981" xr:uid="{00000000-0005-0000-0000-0000692C0000}"/>
    <cellStyle name="IDate 2" xfId="26982" xr:uid="{00000000-0005-0000-0000-00006A2C0000}"/>
    <cellStyle name="IDate 2 2" xfId="26983" xr:uid="{00000000-0005-0000-0000-00006B2C0000}"/>
    <cellStyle name="IDate 2 2 2" xfId="26984" xr:uid="{00000000-0005-0000-0000-00006C2C0000}"/>
    <cellStyle name="IDate 2 2 2 2" xfId="26985" xr:uid="{00000000-0005-0000-0000-00006D2C0000}"/>
    <cellStyle name="IDate 2 2 2 2 2" xfId="26986" xr:uid="{00000000-0005-0000-0000-00006E2C0000}"/>
    <cellStyle name="IDate 2 2 2 3" xfId="26987" xr:uid="{00000000-0005-0000-0000-00006F2C0000}"/>
    <cellStyle name="IDate 2 2 3" xfId="26988" xr:uid="{00000000-0005-0000-0000-0000702C0000}"/>
    <cellStyle name="IDate 2 2 3 2" xfId="26989" xr:uid="{00000000-0005-0000-0000-0000712C0000}"/>
    <cellStyle name="IDate 2 3" xfId="26990" xr:uid="{00000000-0005-0000-0000-0000722C0000}"/>
    <cellStyle name="IDate 2 3 2" xfId="26991" xr:uid="{00000000-0005-0000-0000-0000732C0000}"/>
    <cellStyle name="IDate 2 3 2 2" xfId="26992" xr:uid="{00000000-0005-0000-0000-0000742C0000}"/>
    <cellStyle name="IDate 2 3 2 2 2" xfId="26993" xr:uid="{00000000-0005-0000-0000-0000752C0000}"/>
    <cellStyle name="IDate 2 3 2 3" xfId="26994" xr:uid="{00000000-0005-0000-0000-0000762C0000}"/>
    <cellStyle name="IDate 2 3 2 3 2" xfId="26995" xr:uid="{00000000-0005-0000-0000-0000772C0000}"/>
    <cellStyle name="IDate 2 3 2 4" xfId="26996" xr:uid="{00000000-0005-0000-0000-0000782C0000}"/>
    <cellStyle name="IDate 2 3 3" xfId="26997" xr:uid="{00000000-0005-0000-0000-0000792C0000}"/>
    <cellStyle name="IDate 2 3 3 2" xfId="26998" xr:uid="{00000000-0005-0000-0000-00007A2C0000}"/>
    <cellStyle name="IDate 2 4" xfId="26999" xr:uid="{00000000-0005-0000-0000-00007B2C0000}"/>
    <cellStyle name="IDate 2 4 2" xfId="27000" xr:uid="{00000000-0005-0000-0000-00007C2C0000}"/>
    <cellStyle name="IDate 2 4 2 2" xfId="27001" xr:uid="{00000000-0005-0000-0000-00007D2C0000}"/>
    <cellStyle name="IDate 2 4 3" xfId="27002" xr:uid="{00000000-0005-0000-0000-00007E2C0000}"/>
    <cellStyle name="IDate 2 4 3 2" xfId="27003" xr:uid="{00000000-0005-0000-0000-00007F2C0000}"/>
    <cellStyle name="IDate 2 4 4" xfId="27004" xr:uid="{00000000-0005-0000-0000-0000802C0000}"/>
    <cellStyle name="IDate 2 5" xfId="27005" xr:uid="{00000000-0005-0000-0000-0000812C0000}"/>
    <cellStyle name="IDate 2 5 2" xfId="27006" xr:uid="{00000000-0005-0000-0000-0000822C0000}"/>
    <cellStyle name="IDate 2 5 2 2" xfId="27007" xr:uid="{00000000-0005-0000-0000-0000832C0000}"/>
    <cellStyle name="IDate 2 5 2 2 2" xfId="27008" xr:uid="{00000000-0005-0000-0000-0000842C0000}"/>
    <cellStyle name="IDate 2 5 2 3" xfId="27009" xr:uid="{00000000-0005-0000-0000-0000852C0000}"/>
    <cellStyle name="IDate 2 5 3" xfId="27010" xr:uid="{00000000-0005-0000-0000-0000862C0000}"/>
    <cellStyle name="IDate 2 5 3 2" xfId="27011" xr:uid="{00000000-0005-0000-0000-0000872C0000}"/>
    <cellStyle name="IDate 2 5 4" xfId="27012" xr:uid="{00000000-0005-0000-0000-0000882C0000}"/>
    <cellStyle name="IDate 3" xfId="27013" xr:uid="{00000000-0005-0000-0000-0000892C0000}"/>
    <cellStyle name="IDate 3 2" xfId="27014" xr:uid="{00000000-0005-0000-0000-00008A2C0000}"/>
    <cellStyle name="IDate 3 2 2" xfId="27015" xr:uid="{00000000-0005-0000-0000-00008B2C0000}"/>
    <cellStyle name="IDate 3 2 2 2" xfId="27016" xr:uid="{00000000-0005-0000-0000-00008C2C0000}"/>
    <cellStyle name="IDate 3 2 2 2 2" xfId="27017" xr:uid="{00000000-0005-0000-0000-00008D2C0000}"/>
    <cellStyle name="IDate 3 2 2 3" xfId="27018" xr:uid="{00000000-0005-0000-0000-00008E2C0000}"/>
    <cellStyle name="IDate 3 2 3" xfId="27019" xr:uid="{00000000-0005-0000-0000-00008F2C0000}"/>
    <cellStyle name="IDate 3 2 3 2" xfId="27020" xr:uid="{00000000-0005-0000-0000-0000902C0000}"/>
    <cellStyle name="IDate 3 3" xfId="27021" xr:uid="{00000000-0005-0000-0000-0000912C0000}"/>
    <cellStyle name="IDate 3 3 2" xfId="27022" xr:uid="{00000000-0005-0000-0000-0000922C0000}"/>
    <cellStyle name="IDate 3 3 2 2" xfId="27023" xr:uid="{00000000-0005-0000-0000-0000932C0000}"/>
    <cellStyle name="IDate 3 3 2 2 2" xfId="27024" xr:uid="{00000000-0005-0000-0000-0000942C0000}"/>
    <cellStyle name="IDate 3 3 2 3" xfId="27025" xr:uid="{00000000-0005-0000-0000-0000952C0000}"/>
    <cellStyle name="IDate 3 3 2 3 2" xfId="27026" xr:uid="{00000000-0005-0000-0000-0000962C0000}"/>
    <cellStyle name="IDate 3 3 2 4" xfId="27027" xr:uid="{00000000-0005-0000-0000-0000972C0000}"/>
    <cellStyle name="IDate 3 3 3" xfId="27028" xr:uid="{00000000-0005-0000-0000-0000982C0000}"/>
    <cellStyle name="IDate 3 3 3 2" xfId="27029" xr:uid="{00000000-0005-0000-0000-0000992C0000}"/>
    <cellStyle name="IDate 3 4" xfId="27030" xr:uid="{00000000-0005-0000-0000-00009A2C0000}"/>
    <cellStyle name="IDate 3 4 2" xfId="27031" xr:uid="{00000000-0005-0000-0000-00009B2C0000}"/>
    <cellStyle name="IDate 3 4 2 2" xfId="27032" xr:uid="{00000000-0005-0000-0000-00009C2C0000}"/>
    <cellStyle name="IDate 3 4 3" xfId="27033" xr:uid="{00000000-0005-0000-0000-00009D2C0000}"/>
    <cellStyle name="IDate 3 4 3 2" xfId="27034" xr:uid="{00000000-0005-0000-0000-00009E2C0000}"/>
    <cellStyle name="IDate 3 4 4" xfId="27035" xr:uid="{00000000-0005-0000-0000-00009F2C0000}"/>
    <cellStyle name="IDate 3 5" xfId="27036" xr:uid="{00000000-0005-0000-0000-0000A02C0000}"/>
    <cellStyle name="IDate 3 5 2" xfId="27037" xr:uid="{00000000-0005-0000-0000-0000A12C0000}"/>
    <cellStyle name="IDate 3 5 2 2" xfId="27038" xr:uid="{00000000-0005-0000-0000-0000A22C0000}"/>
    <cellStyle name="IDate 3 5 2 2 2" xfId="27039" xr:uid="{00000000-0005-0000-0000-0000A32C0000}"/>
    <cellStyle name="IDate 3 5 2 3" xfId="27040" xr:uid="{00000000-0005-0000-0000-0000A42C0000}"/>
    <cellStyle name="IDate 3 5 3" xfId="27041" xr:uid="{00000000-0005-0000-0000-0000A52C0000}"/>
    <cellStyle name="IDate 3 5 3 2" xfId="27042" xr:uid="{00000000-0005-0000-0000-0000A62C0000}"/>
    <cellStyle name="IDate 3 5 4" xfId="27043" xr:uid="{00000000-0005-0000-0000-0000A72C0000}"/>
    <cellStyle name="IDate 4" xfId="27044" xr:uid="{00000000-0005-0000-0000-0000A82C0000}"/>
    <cellStyle name="IDate 4 2" xfId="27045" xr:uid="{00000000-0005-0000-0000-0000A92C0000}"/>
    <cellStyle name="IDate 4 2 2" xfId="27046" xr:uid="{00000000-0005-0000-0000-0000AA2C0000}"/>
    <cellStyle name="IDate 4 2 2 2" xfId="27047" xr:uid="{00000000-0005-0000-0000-0000AB2C0000}"/>
    <cellStyle name="IDate 4 2 3" xfId="27048" xr:uid="{00000000-0005-0000-0000-0000AC2C0000}"/>
    <cellStyle name="IDate 4 3" xfId="27049" xr:uid="{00000000-0005-0000-0000-0000AD2C0000}"/>
    <cellStyle name="IDate 4 3 2" xfId="27050" xr:uid="{00000000-0005-0000-0000-0000AE2C0000}"/>
    <cellStyle name="IDate 5" xfId="27051" xr:uid="{00000000-0005-0000-0000-0000AF2C0000}"/>
    <cellStyle name="ill N (2)" xfId="8438" xr:uid="{00000000-0005-0000-0000-0000B02C0000}"/>
    <cellStyle name="ill N (2) 2" xfId="8439" xr:uid="{00000000-0005-0000-0000-0000B12C0000}"/>
    <cellStyle name="ill N (2) 2 2" xfId="8440" xr:uid="{00000000-0005-0000-0000-0000B22C0000}"/>
    <cellStyle name="ill N (2) 2 3" xfId="27052" xr:uid="{00000000-0005-0000-0000-0000B32C0000}"/>
    <cellStyle name="ill N (2) 3" xfId="8441" xr:uid="{00000000-0005-0000-0000-0000B42C0000}"/>
    <cellStyle name="Incorrecto 2" xfId="8442" xr:uid="{00000000-0005-0000-0000-0000B52C0000}"/>
    <cellStyle name="Input [yellow]" xfId="8443" xr:uid="{00000000-0005-0000-0000-0000B62C0000}"/>
    <cellStyle name="Input [yellow] 2" xfId="8444" xr:uid="{00000000-0005-0000-0000-0000B72C0000}"/>
    <cellStyle name="Input [yellow] 2 2" xfId="8445" xr:uid="{00000000-0005-0000-0000-0000B82C0000}"/>
    <cellStyle name="Input [yellow] 2 2 2" xfId="27053" xr:uid="{00000000-0005-0000-0000-0000B92C0000}"/>
    <cellStyle name="Input [yellow] 2 2 2 2" xfId="27054" xr:uid="{00000000-0005-0000-0000-0000BA2C0000}"/>
    <cellStyle name="Input [yellow] 2 2 2 2 2" xfId="27055" xr:uid="{00000000-0005-0000-0000-0000BB2C0000}"/>
    <cellStyle name="Input [yellow] 2 2 2 3" xfId="27056" xr:uid="{00000000-0005-0000-0000-0000BC2C0000}"/>
    <cellStyle name="Input [yellow] 2 2 3" xfId="27057" xr:uid="{00000000-0005-0000-0000-0000BD2C0000}"/>
    <cellStyle name="Input [yellow] 2 2 3 2" xfId="27058" xr:uid="{00000000-0005-0000-0000-0000BE2C0000}"/>
    <cellStyle name="Input [yellow] 2 2 4" xfId="27059" xr:uid="{00000000-0005-0000-0000-0000BF2C0000}"/>
    <cellStyle name="Input [yellow] 2 2 4 2" xfId="27060" xr:uid="{00000000-0005-0000-0000-0000C02C0000}"/>
    <cellStyle name="Input [yellow] 2 2 5" xfId="27061" xr:uid="{00000000-0005-0000-0000-0000C12C0000}"/>
    <cellStyle name="Input [yellow] 2 3" xfId="27062" xr:uid="{00000000-0005-0000-0000-0000C22C0000}"/>
    <cellStyle name="Input [yellow] 2 3 2" xfId="27063" xr:uid="{00000000-0005-0000-0000-0000C32C0000}"/>
    <cellStyle name="Input [yellow] 2 3 2 2" xfId="27064" xr:uid="{00000000-0005-0000-0000-0000C42C0000}"/>
    <cellStyle name="Input [yellow] 2 3 2 2 2" xfId="27065" xr:uid="{00000000-0005-0000-0000-0000C52C0000}"/>
    <cellStyle name="Input [yellow] 2 3 2 3" xfId="27066" xr:uid="{00000000-0005-0000-0000-0000C62C0000}"/>
    <cellStyle name="Input [yellow] 2 3 2 3 2" xfId="27067" xr:uid="{00000000-0005-0000-0000-0000C72C0000}"/>
    <cellStyle name="Input [yellow] 2 3 2 4" xfId="27068" xr:uid="{00000000-0005-0000-0000-0000C82C0000}"/>
    <cellStyle name="Input [yellow] 2 3 3" xfId="27069" xr:uid="{00000000-0005-0000-0000-0000C92C0000}"/>
    <cellStyle name="Input [yellow] 2 3 3 2" xfId="27070" xr:uid="{00000000-0005-0000-0000-0000CA2C0000}"/>
    <cellStyle name="Input [yellow] 2 4" xfId="27071" xr:uid="{00000000-0005-0000-0000-0000CB2C0000}"/>
    <cellStyle name="Input [yellow] 2 4 2" xfId="27072" xr:uid="{00000000-0005-0000-0000-0000CC2C0000}"/>
    <cellStyle name="Input [yellow] 2 4 2 2" xfId="27073" xr:uid="{00000000-0005-0000-0000-0000CD2C0000}"/>
    <cellStyle name="Input [yellow] 2 4 3" xfId="27074" xr:uid="{00000000-0005-0000-0000-0000CE2C0000}"/>
    <cellStyle name="Input [yellow] 2 4 3 2" xfId="27075" xr:uid="{00000000-0005-0000-0000-0000CF2C0000}"/>
    <cellStyle name="Input [yellow] 2 4 4" xfId="27076" xr:uid="{00000000-0005-0000-0000-0000D02C0000}"/>
    <cellStyle name="Input [yellow] 2 5" xfId="27077" xr:uid="{00000000-0005-0000-0000-0000D12C0000}"/>
    <cellStyle name="Input [yellow] 2 5 2" xfId="27078" xr:uid="{00000000-0005-0000-0000-0000D22C0000}"/>
    <cellStyle name="Input [yellow] 2 5 2 2" xfId="27079" xr:uid="{00000000-0005-0000-0000-0000D32C0000}"/>
    <cellStyle name="Input [yellow] 2 5 2 2 2" xfId="27080" xr:uid="{00000000-0005-0000-0000-0000D42C0000}"/>
    <cellStyle name="Input [yellow] 2 5 2 3" xfId="27081" xr:uid="{00000000-0005-0000-0000-0000D52C0000}"/>
    <cellStyle name="Input [yellow] 2 5 3" xfId="27082" xr:uid="{00000000-0005-0000-0000-0000D62C0000}"/>
    <cellStyle name="Input [yellow] 2 5 3 2" xfId="27083" xr:uid="{00000000-0005-0000-0000-0000D72C0000}"/>
    <cellStyle name="Input [yellow] 2 5 4" xfId="27084" xr:uid="{00000000-0005-0000-0000-0000D82C0000}"/>
    <cellStyle name="Input [yellow] 2 6" xfId="27085" xr:uid="{00000000-0005-0000-0000-0000D92C0000}"/>
    <cellStyle name="Input [yellow] 2 6 2" xfId="27086" xr:uid="{00000000-0005-0000-0000-0000DA2C0000}"/>
    <cellStyle name="Input [yellow] 2 7" xfId="27087" xr:uid="{00000000-0005-0000-0000-0000DB2C0000}"/>
    <cellStyle name="Input [yellow] 3" xfId="8446" xr:uid="{00000000-0005-0000-0000-0000DC2C0000}"/>
    <cellStyle name="Input [yellow] 3 2" xfId="8447" xr:uid="{00000000-0005-0000-0000-0000DD2C0000}"/>
    <cellStyle name="Input [yellow] 3 2 2" xfId="27088" xr:uid="{00000000-0005-0000-0000-0000DE2C0000}"/>
    <cellStyle name="Input [yellow] 3 2 2 2" xfId="27089" xr:uid="{00000000-0005-0000-0000-0000DF2C0000}"/>
    <cellStyle name="Input [yellow] 3 2 2 2 2" xfId="27090" xr:uid="{00000000-0005-0000-0000-0000E02C0000}"/>
    <cellStyle name="Input [yellow] 3 2 2 3" xfId="27091" xr:uid="{00000000-0005-0000-0000-0000E12C0000}"/>
    <cellStyle name="Input [yellow] 3 2 3" xfId="27092" xr:uid="{00000000-0005-0000-0000-0000E22C0000}"/>
    <cellStyle name="Input [yellow] 3 2 3 2" xfId="27093" xr:uid="{00000000-0005-0000-0000-0000E32C0000}"/>
    <cellStyle name="Input [yellow] 3 2 4" xfId="27094" xr:uid="{00000000-0005-0000-0000-0000E42C0000}"/>
    <cellStyle name="Input [yellow] 3 2 4 2" xfId="27095" xr:uid="{00000000-0005-0000-0000-0000E52C0000}"/>
    <cellStyle name="Input [yellow] 3 2 5" xfId="27096" xr:uid="{00000000-0005-0000-0000-0000E62C0000}"/>
    <cellStyle name="Input [yellow] 3 3" xfId="27097" xr:uid="{00000000-0005-0000-0000-0000E72C0000}"/>
    <cellStyle name="Input [yellow] 3 3 2" xfId="27098" xr:uid="{00000000-0005-0000-0000-0000E82C0000}"/>
    <cellStyle name="Input [yellow] 3 3 2 2" xfId="27099" xr:uid="{00000000-0005-0000-0000-0000E92C0000}"/>
    <cellStyle name="Input [yellow] 3 3 2 2 2" xfId="27100" xr:uid="{00000000-0005-0000-0000-0000EA2C0000}"/>
    <cellStyle name="Input [yellow] 3 3 2 3" xfId="27101" xr:uid="{00000000-0005-0000-0000-0000EB2C0000}"/>
    <cellStyle name="Input [yellow] 3 3 2 3 2" xfId="27102" xr:uid="{00000000-0005-0000-0000-0000EC2C0000}"/>
    <cellStyle name="Input [yellow] 3 3 2 4" xfId="27103" xr:uid="{00000000-0005-0000-0000-0000ED2C0000}"/>
    <cellStyle name="Input [yellow] 3 3 3" xfId="27104" xr:uid="{00000000-0005-0000-0000-0000EE2C0000}"/>
    <cellStyle name="Input [yellow] 3 3 3 2" xfId="27105" xr:uid="{00000000-0005-0000-0000-0000EF2C0000}"/>
    <cellStyle name="Input [yellow] 3 4" xfId="27106" xr:uid="{00000000-0005-0000-0000-0000F02C0000}"/>
    <cellStyle name="Input [yellow] 3 4 2" xfId="27107" xr:uid="{00000000-0005-0000-0000-0000F12C0000}"/>
    <cellStyle name="Input [yellow] 3 4 2 2" xfId="27108" xr:uid="{00000000-0005-0000-0000-0000F22C0000}"/>
    <cellStyle name="Input [yellow] 3 4 3" xfId="27109" xr:uid="{00000000-0005-0000-0000-0000F32C0000}"/>
    <cellStyle name="Input [yellow] 3 4 3 2" xfId="27110" xr:uid="{00000000-0005-0000-0000-0000F42C0000}"/>
    <cellStyle name="Input [yellow] 3 4 4" xfId="27111" xr:uid="{00000000-0005-0000-0000-0000F52C0000}"/>
    <cellStyle name="Input [yellow] 3 5" xfId="27112" xr:uid="{00000000-0005-0000-0000-0000F62C0000}"/>
    <cellStyle name="Input [yellow] 3 5 2" xfId="27113" xr:uid="{00000000-0005-0000-0000-0000F72C0000}"/>
    <cellStyle name="Input [yellow] 3 5 2 2" xfId="27114" xr:uid="{00000000-0005-0000-0000-0000F82C0000}"/>
    <cellStyle name="Input [yellow] 3 5 2 2 2" xfId="27115" xr:uid="{00000000-0005-0000-0000-0000F92C0000}"/>
    <cellStyle name="Input [yellow] 3 5 2 3" xfId="27116" xr:uid="{00000000-0005-0000-0000-0000FA2C0000}"/>
    <cellStyle name="Input [yellow] 3 5 3" xfId="27117" xr:uid="{00000000-0005-0000-0000-0000FB2C0000}"/>
    <cellStyle name="Input [yellow] 3 5 3 2" xfId="27118" xr:uid="{00000000-0005-0000-0000-0000FC2C0000}"/>
    <cellStyle name="Input [yellow] 3 5 4" xfId="27119" xr:uid="{00000000-0005-0000-0000-0000FD2C0000}"/>
    <cellStyle name="Input [yellow] 3 6" xfId="27120" xr:uid="{00000000-0005-0000-0000-0000FE2C0000}"/>
    <cellStyle name="Input [yellow] 3 6 2" xfId="27121" xr:uid="{00000000-0005-0000-0000-0000FF2C0000}"/>
    <cellStyle name="Input [yellow] 3 7" xfId="27122" xr:uid="{00000000-0005-0000-0000-0000002D0000}"/>
    <cellStyle name="Input [yellow] 4" xfId="8448" xr:uid="{00000000-0005-0000-0000-0000012D0000}"/>
    <cellStyle name="Input [yellow] 4 2" xfId="8449" xr:uid="{00000000-0005-0000-0000-0000022D0000}"/>
    <cellStyle name="Input [yellow] 4 2 2" xfId="27123" xr:uid="{00000000-0005-0000-0000-0000032D0000}"/>
    <cellStyle name="Input [yellow] 4 2 2 2" xfId="27124" xr:uid="{00000000-0005-0000-0000-0000042D0000}"/>
    <cellStyle name="Input [yellow] 4 2 3" xfId="27125" xr:uid="{00000000-0005-0000-0000-0000052D0000}"/>
    <cellStyle name="Input [yellow] 4 2 3 2" xfId="27126" xr:uid="{00000000-0005-0000-0000-0000062D0000}"/>
    <cellStyle name="Input [yellow] 4 2 4" xfId="27127" xr:uid="{00000000-0005-0000-0000-0000072D0000}"/>
    <cellStyle name="Input [yellow] 4 3" xfId="27128" xr:uid="{00000000-0005-0000-0000-0000082D0000}"/>
    <cellStyle name="Input [yellow] 4 3 2" xfId="27129" xr:uid="{00000000-0005-0000-0000-0000092D0000}"/>
    <cellStyle name="Input [yellow] 4 4" xfId="27130" xr:uid="{00000000-0005-0000-0000-00000A2D0000}"/>
    <cellStyle name="Input [yellow] 5" xfId="8450" xr:uid="{00000000-0005-0000-0000-00000B2D0000}"/>
    <cellStyle name="Input [yellow] 5 2" xfId="27131" xr:uid="{00000000-0005-0000-0000-00000C2D0000}"/>
    <cellStyle name="Input [yellow] 6" xfId="27132" xr:uid="{00000000-0005-0000-0000-00000D2D0000}"/>
    <cellStyle name="Input [yellow] 7" xfId="34651" xr:uid="{00000000-0005-0000-0000-00000E2D0000}"/>
    <cellStyle name="Input 10" xfId="8451" xr:uid="{00000000-0005-0000-0000-00000F2D0000}"/>
    <cellStyle name="Input 11" xfId="8452" xr:uid="{00000000-0005-0000-0000-0000102D0000}"/>
    <cellStyle name="Input 12" xfId="8453" xr:uid="{00000000-0005-0000-0000-0000112D0000}"/>
    <cellStyle name="Input 13" xfId="34665" xr:uid="{00000000-0005-0000-0000-0000122D0000}"/>
    <cellStyle name="Input 14" xfId="34672" xr:uid="{00000000-0005-0000-0000-0000132D0000}"/>
    <cellStyle name="Input 2" xfId="8454" xr:uid="{00000000-0005-0000-0000-0000142D0000}"/>
    <cellStyle name="Input 2 10" xfId="8455" xr:uid="{00000000-0005-0000-0000-0000152D0000}"/>
    <cellStyle name="Input 2 10 2" xfId="8456" xr:uid="{00000000-0005-0000-0000-0000162D0000}"/>
    <cellStyle name="Input 2 10 2 2" xfId="8457" xr:uid="{00000000-0005-0000-0000-0000172D0000}"/>
    <cellStyle name="Input 2 10 2 2 2" xfId="8458" xr:uid="{00000000-0005-0000-0000-0000182D0000}"/>
    <cellStyle name="Input 2 10 2 3" xfId="8459" xr:uid="{00000000-0005-0000-0000-0000192D0000}"/>
    <cellStyle name="Input 2 10 2 3 2" xfId="8460" xr:uid="{00000000-0005-0000-0000-00001A2D0000}"/>
    <cellStyle name="Input 2 10 3" xfId="8461" xr:uid="{00000000-0005-0000-0000-00001B2D0000}"/>
    <cellStyle name="Input 2 10 3 2" xfId="8462" xr:uid="{00000000-0005-0000-0000-00001C2D0000}"/>
    <cellStyle name="Input 2 10 3 2 2" xfId="8463" xr:uid="{00000000-0005-0000-0000-00001D2D0000}"/>
    <cellStyle name="Input 2 10 3 2 3" xfId="8464" xr:uid="{00000000-0005-0000-0000-00001E2D0000}"/>
    <cellStyle name="Input 2 10 3 3" xfId="8465" xr:uid="{00000000-0005-0000-0000-00001F2D0000}"/>
    <cellStyle name="Input 2 10 4" xfId="8466" xr:uid="{00000000-0005-0000-0000-0000202D0000}"/>
    <cellStyle name="Input 2 10 4 2" xfId="8467" xr:uid="{00000000-0005-0000-0000-0000212D0000}"/>
    <cellStyle name="Input 2 10 5" xfId="8468" xr:uid="{00000000-0005-0000-0000-0000222D0000}"/>
    <cellStyle name="Input 2 10 5 2" xfId="8469" xr:uid="{00000000-0005-0000-0000-0000232D0000}"/>
    <cellStyle name="Input 2 11" xfId="8470" xr:uid="{00000000-0005-0000-0000-0000242D0000}"/>
    <cellStyle name="Input 2 11 2" xfId="8471" xr:uid="{00000000-0005-0000-0000-0000252D0000}"/>
    <cellStyle name="Input 2 11 2 2" xfId="8472" xr:uid="{00000000-0005-0000-0000-0000262D0000}"/>
    <cellStyle name="Input 2 11 2 2 2" xfId="8473" xr:uid="{00000000-0005-0000-0000-0000272D0000}"/>
    <cellStyle name="Input 2 11 2 2 3" xfId="8474" xr:uid="{00000000-0005-0000-0000-0000282D0000}"/>
    <cellStyle name="Input 2 11 2 3" xfId="8475" xr:uid="{00000000-0005-0000-0000-0000292D0000}"/>
    <cellStyle name="Input 2 11 3" xfId="8476" xr:uid="{00000000-0005-0000-0000-00002A2D0000}"/>
    <cellStyle name="Input 2 11 3 2" xfId="8477" xr:uid="{00000000-0005-0000-0000-00002B2D0000}"/>
    <cellStyle name="Input 2 11 3 2 2" xfId="8478" xr:uid="{00000000-0005-0000-0000-00002C2D0000}"/>
    <cellStyle name="Input 2 11 3 2 3" xfId="8479" xr:uid="{00000000-0005-0000-0000-00002D2D0000}"/>
    <cellStyle name="Input 2 11 3 3" xfId="8480" xr:uid="{00000000-0005-0000-0000-00002E2D0000}"/>
    <cellStyle name="Input 2 11 4" xfId="8481" xr:uid="{00000000-0005-0000-0000-00002F2D0000}"/>
    <cellStyle name="Input 2 11 4 2" xfId="8482" xr:uid="{00000000-0005-0000-0000-0000302D0000}"/>
    <cellStyle name="Input 2 11 5" xfId="8483" xr:uid="{00000000-0005-0000-0000-0000312D0000}"/>
    <cellStyle name="Input 2 11 5 2" xfId="8484" xr:uid="{00000000-0005-0000-0000-0000322D0000}"/>
    <cellStyle name="Input 2 12" xfId="8485" xr:uid="{00000000-0005-0000-0000-0000332D0000}"/>
    <cellStyle name="Input 2 12 2" xfId="8486" xr:uid="{00000000-0005-0000-0000-0000342D0000}"/>
    <cellStyle name="Input 2 12 2 2" xfId="8487" xr:uid="{00000000-0005-0000-0000-0000352D0000}"/>
    <cellStyle name="Input 2 12 2 2 2" xfId="8488" xr:uid="{00000000-0005-0000-0000-0000362D0000}"/>
    <cellStyle name="Input 2 12 2 2 3" xfId="8489" xr:uid="{00000000-0005-0000-0000-0000372D0000}"/>
    <cellStyle name="Input 2 12 2 3" xfId="8490" xr:uid="{00000000-0005-0000-0000-0000382D0000}"/>
    <cellStyle name="Input 2 12 3" xfId="8491" xr:uid="{00000000-0005-0000-0000-0000392D0000}"/>
    <cellStyle name="Input 2 12 3 2" xfId="8492" xr:uid="{00000000-0005-0000-0000-00003A2D0000}"/>
    <cellStyle name="Input 2 12 3 3" xfId="8493" xr:uid="{00000000-0005-0000-0000-00003B2D0000}"/>
    <cellStyle name="Input 2 12 4" xfId="8494" xr:uid="{00000000-0005-0000-0000-00003C2D0000}"/>
    <cellStyle name="Input 2 13" xfId="8495" xr:uid="{00000000-0005-0000-0000-00003D2D0000}"/>
    <cellStyle name="Input 2 13 2" xfId="8496" xr:uid="{00000000-0005-0000-0000-00003E2D0000}"/>
    <cellStyle name="Input 2 14" xfId="8497" xr:uid="{00000000-0005-0000-0000-00003F2D0000}"/>
    <cellStyle name="Input 2 14 2" xfId="8498" xr:uid="{00000000-0005-0000-0000-0000402D0000}"/>
    <cellStyle name="Input 2 15" xfId="8499" xr:uid="{00000000-0005-0000-0000-0000412D0000}"/>
    <cellStyle name="Input 2 2" xfId="8500" xr:uid="{00000000-0005-0000-0000-0000422D0000}"/>
    <cellStyle name="Input 2 2 10" xfId="8501" xr:uid="{00000000-0005-0000-0000-0000432D0000}"/>
    <cellStyle name="Input 2 2 10 2" xfId="8502" xr:uid="{00000000-0005-0000-0000-0000442D0000}"/>
    <cellStyle name="Input 2 2 11" xfId="8503" xr:uid="{00000000-0005-0000-0000-0000452D0000}"/>
    <cellStyle name="Input 2 2 11 2" xfId="8504" xr:uid="{00000000-0005-0000-0000-0000462D0000}"/>
    <cellStyle name="Input 2 2 2" xfId="8505" xr:uid="{00000000-0005-0000-0000-0000472D0000}"/>
    <cellStyle name="Input 2 2 2 10" xfId="27133" xr:uid="{00000000-0005-0000-0000-0000482D0000}"/>
    <cellStyle name="Input 2 2 2 2" xfId="8506" xr:uid="{00000000-0005-0000-0000-0000492D0000}"/>
    <cellStyle name="Input 2 2 2 2 2" xfId="8507" xr:uid="{00000000-0005-0000-0000-00004A2D0000}"/>
    <cellStyle name="Input 2 2 2 2 2 2" xfId="8508" xr:uid="{00000000-0005-0000-0000-00004B2D0000}"/>
    <cellStyle name="Input 2 2 2 2 2 2 2" xfId="8509" xr:uid="{00000000-0005-0000-0000-00004C2D0000}"/>
    <cellStyle name="Input 2 2 2 2 2 2 2 2" xfId="27134" xr:uid="{00000000-0005-0000-0000-00004D2D0000}"/>
    <cellStyle name="Input 2 2 2 2 2 2 3" xfId="8510" xr:uid="{00000000-0005-0000-0000-00004E2D0000}"/>
    <cellStyle name="Input 2 2 2 2 2 2 3 2" xfId="27135" xr:uid="{00000000-0005-0000-0000-00004F2D0000}"/>
    <cellStyle name="Input 2 2 2 2 2 2 4" xfId="27136" xr:uid="{00000000-0005-0000-0000-0000502D0000}"/>
    <cellStyle name="Input 2 2 2 2 2 3" xfId="8511" xr:uid="{00000000-0005-0000-0000-0000512D0000}"/>
    <cellStyle name="Input 2 2 2 2 2 3 2" xfId="27137" xr:uid="{00000000-0005-0000-0000-0000522D0000}"/>
    <cellStyle name="Input 2 2 2 2 2 3 2 2" xfId="27138" xr:uid="{00000000-0005-0000-0000-0000532D0000}"/>
    <cellStyle name="Input 2 2 2 2 2 3 3" xfId="27139" xr:uid="{00000000-0005-0000-0000-0000542D0000}"/>
    <cellStyle name="Input 2 2 2 2 2 4" xfId="27140" xr:uid="{00000000-0005-0000-0000-0000552D0000}"/>
    <cellStyle name="Input 2 2 2 2 2 4 2" xfId="27141" xr:uid="{00000000-0005-0000-0000-0000562D0000}"/>
    <cellStyle name="Input 2 2 2 2 2 5" xfId="27142" xr:uid="{00000000-0005-0000-0000-0000572D0000}"/>
    <cellStyle name="Input 2 2 2 2 3" xfId="8512" xr:uid="{00000000-0005-0000-0000-0000582D0000}"/>
    <cellStyle name="Input 2 2 2 2 3 2" xfId="8513" xr:uid="{00000000-0005-0000-0000-0000592D0000}"/>
    <cellStyle name="Input 2 2 2 2 3 2 2" xfId="27143" xr:uid="{00000000-0005-0000-0000-00005A2D0000}"/>
    <cellStyle name="Input 2 2 2 2 3 2 2 2" xfId="27144" xr:uid="{00000000-0005-0000-0000-00005B2D0000}"/>
    <cellStyle name="Input 2 2 2 2 3 2 3" xfId="27145" xr:uid="{00000000-0005-0000-0000-00005C2D0000}"/>
    <cellStyle name="Input 2 2 2 2 3 2 3 2" xfId="27146" xr:uid="{00000000-0005-0000-0000-00005D2D0000}"/>
    <cellStyle name="Input 2 2 2 2 3 2 4" xfId="27147" xr:uid="{00000000-0005-0000-0000-00005E2D0000}"/>
    <cellStyle name="Input 2 2 2 2 3 3" xfId="27148" xr:uid="{00000000-0005-0000-0000-00005F2D0000}"/>
    <cellStyle name="Input 2 2 2 2 3 3 2" xfId="27149" xr:uid="{00000000-0005-0000-0000-0000602D0000}"/>
    <cellStyle name="Input 2 2 2 2 3 3 2 2" xfId="27150" xr:uid="{00000000-0005-0000-0000-0000612D0000}"/>
    <cellStyle name="Input 2 2 2 2 3 3 3" xfId="27151" xr:uid="{00000000-0005-0000-0000-0000622D0000}"/>
    <cellStyle name="Input 2 2 2 2 3 4" xfId="27152" xr:uid="{00000000-0005-0000-0000-0000632D0000}"/>
    <cellStyle name="Input 2 2 2 2 3 4 2" xfId="27153" xr:uid="{00000000-0005-0000-0000-0000642D0000}"/>
    <cellStyle name="Input 2 2 2 2 3 5" xfId="27154" xr:uid="{00000000-0005-0000-0000-0000652D0000}"/>
    <cellStyle name="Input 2 2 2 2 4" xfId="8514" xr:uid="{00000000-0005-0000-0000-0000662D0000}"/>
    <cellStyle name="Input 2 2 2 2 4 2" xfId="8515" xr:uid="{00000000-0005-0000-0000-0000672D0000}"/>
    <cellStyle name="Input 2 2 2 2 4 2 2" xfId="27155" xr:uid="{00000000-0005-0000-0000-0000682D0000}"/>
    <cellStyle name="Input 2 2 2 2 4 3" xfId="27156" xr:uid="{00000000-0005-0000-0000-0000692D0000}"/>
    <cellStyle name="Input 2 2 2 2 4 3 2" xfId="27157" xr:uid="{00000000-0005-0000-0000-00006A2D0000}"/>
    <cellStyle name="Input 2 2 2 2 4 4" xfId="27158" xr:uid="{00000000-0005-0000-0000-00006B2D0000}"/>
    <cellStyle name="Input 2 2 2 2 5" xfId="27159" xr:uid="{00000000-0005-0000-0000-00006C2D0000}"/>
    <cellStyle name="Input 2 2 2 2 5 2" xfId="27160" xr:uid="{00000000-0005-0000-0000-00006D2D0000}"/>
    <cellStyle name="Input 2 2 2 2 5 2 2" xfId="27161" xr:uid="{00000000-0005-0000-0000-00006E2D0000}"/>
    <cellStyle name="Input 2 2 2 2 5 3" xfId="27162" xr:uid="{00000000-0005-0000-0000-00006F2D0000}"/>
    <cellStyle name="Input 2 2 2 2 6" xfId="27163" xr:uid="{00000000-0005-0000-0000-0000702D0000}"/>
    <cellStyle name="Input 2 2 2 2 6 2" xfId="27164" xr:uid="{00000000-0005-0000-0000-0000712D0000}"/>
    <cellStyle name="Input 2 2 2 2 6 3" xfId="27165" xr:uid="{00000000-0005-0000-0000-0000722D0000}"/>
    <cellStyle name="Input 2 2 2 2 7" xfId="27166" xr:uid="{00000000-0005-0000-0000-0000732D0000}"/>
    <cellStyle name="Input 2 2 2 2 7 2" xfId="27167" xr:uid="{00000000-0005-0000-0000-0000742D0000}"/>
    <cellStyle name="Input 2 2 2 2 8" xfId="27168" xr:uid="{00000000-0005-0000-0000-0000752D0000}"/>
    <cellStyle name="Input 2 2 2 3" xfId="8516" xr:uid="{00000000-0005-0000-0000-0000762D0000}"/>
    <cellStyle name="Input 2 2 2 3 2" xfId="8517" xr:uid="{00000000-0005-0000-0000-0000772D0000}"/>
    <cellStyle name="Input 2 2 2 3 2 2" xfId="8518" xr:uid="{00000000-0005-0000-0000-0000782D0000}"/>
    <cellStyle name="Input 2 2 2 3 2 2 2" xfId="27169" xr:uid="{00000000-0005-0000-0000-0000792D0000}"/>
    <cellStyle name="Input 2 2 2 3 2 2 2 2" xfId="27170" xr:uid="{00000000-0005-0000-0000-00007A2D0000}"/>
    <cellStyle name="Input 2 2 2 3 2 2 3" xfId="27171" xr:uid="{00000000-0005-0000-0000-00007B2D0000}"/>
    <cellStyle name="Input 2 2 2 3 2 2 3 2" xfId="27172" xr:uid="{00000000-0005-0000-0000-00007C2D0000}"/>
    <cellStyle name="Input 2 2 2 3 2 2 4" xfId="27173" xr:uid="{00000000-0005-0000-0000-00007D2D0000}"/>
    <cellStyle name="Input 2 2 2 3 2 3" xfId="8519" xr:uid="{00000000-0005-0000-0000-00007E2D0000}"/>
    <cellStyle name="Input 2 2 2 3 2 3 2" xfId="27174" xr:uid="{00000000-0005-0000-0000-00007F2D0000}"/>
    <cellStyle name="Input 2 2 2 3 2 3 2 2" xfId="27175" xr:uid="{00000000-0005-0000-0000-0000802D0000}"/>
    <cellStyle name="Input 2 2 2 3 2 3 3" xfId="27176" xr:uid="{00000000-0005-0000-0000-0000812D0000}"/>
    <cellStyle name="Input 2 2 2 3 2 4" xfId="27177" xr:uid="{00000000-0005-0000-0000-0000822D0000}"/>
    <cellStyle name="Input 2 2 2 3 2 4 2" xfId="27178" xr:uid="{00000000-0005-0000-0000-0000832D0000}"/>
    <cellStyle name="Input 2 2 2 3 2 5" xfId="27179" xr:uid="{00000000-0005-0000-0000-0000842D0000}"/>
    <cellStyle name="Input 2 2 2 3 3" xfId="8520" xr:uid="{00000000-0005-0000-0000-0000852D0000}"/>
    <cellStyle name="Input 2 2 2 3 3 2" xfId="27180" xr:uid="{00000000-0005-0000-0000-0000862D0000}"/>
    <cellStyle name="Input 2 2 2 3 3 2 2" xfId="27181" xr:uid="{00000000-0005-0000-0000-0000872D0000}"/>
    <cellStyle name="Input 2 2 2 3 3 2 2 2" xfId="27182" xr:uid="{00000000-0005-0000-0000-0000882D0000}"/>
    <cellStyle name="Input 2 2 2 3 3 2 3" xfId="27183" xr:uid="{00000000-0005-0000-0000-0000892D0000}"/>
    <cellStyle name="Input 2 2 2 3 3 2 3 2" xfId="27184" xr:uid="{00000000-0005-0000-0000-00008A2D0000}"/>
    <cellStyle name="Input 2 2 2 3 3 2 4" xfId="27185" xr:uid="{00000000-0005-0000-0000-00008B2D0000}"/>
    <cellStyle name="Input 2 2 2 3 3 3" xfId="27186" xr:uid="{00000000-0005-0000-0000-00008C2D0000}"/>
    <cellStyle name="Input 2 2 2 3 3 3 2" xfId="27187" xr:uid="{00000000-0005-0000-0000-00008D2D0000}"/>
    <cellStyle name="Input 2 2 2 3 3 3 2 2" xfId="27188" xr:uid="{00000000-0005-0000-0000-00008E2D0000}"/>
    <cellStyle name="Input 2 2 2 3 3 3 3" xfId="27189" xr:uid="{00000000-0005-0000-0000-00008F2D0000}"/>
    <cellStyle name="Input 2 2 2 3 3 4" xfId="27190" xr:uid="{00000000-0005-0000-0000-0000902D0000}"/>
    <cellStyle name="Input 2 2 2 3 3 4 2" xfId="27191" xr:uid="{00000000-0005-0000-0000-0000912D0000}"/>
    <cellStyle name="Input 2 2 2 3 3 5" xfId="27192" xr:uid="{00000000-0005-0000-0000-0000922D0000}"/>
    <cellStyle name="Input 2 2 2 3 4" xfId="27193" xr:uid="{00000000-0005-0000-0000-0000932D0000}"/>
    <cellStyle name="Input 2 2 2 3 4 2" xfId="27194" xr:uid="{00000000-0005-0000-0000-0000942D0000}"/>
    <cellStyle name="Input 2 2 2 3 4 2 2" xfId="27195" xr:uid="{00000000-0005-0000-0000-0000952D0000}"/>
    <cellStyle name="Input 2 2 2 3 4 3" xfId="27196" xr:uid="{00000000-0005-0000-0000-0000962D0000}"/>
    <cellStyle name="Input 2 2 2 3 4 3 2" xfId="27197" xr:uid="{00000000-0005-0000-0000-0000972D0000}"/>
    <cellStyle name="Input 2 2 2 3 4 4" xfId="27198" xr:uid="{00000000-0005-0000-0000-0000982D0000}"/>
    <cellStyle name="Input 2 2 2 3 5" xfId="27199" xr:uid="{00000000-0005-0000-0000-0000992D0000}"/>
    <cellStyle name="Input 2 2 2 3 5 2" xfId="27200" xr:uid="{00000000-0005-0000-0000-00009A2D0000}"/>
    <cellStyle name="Input 2 2 2 3 5 2 2" xfId="27201" xr:uid="{00000000-0005-0000-0000-00009B2D0000}"/>
    <cellStyle name="Input 2 2 2 3 5 3" xfId="27202" xr:uid="{00000000-0005-0000-0000-00009C2D0000}"/>
    <cellStyle name="Input 2 2 2 3 6" xfId="27203" xr:uid="{00000000-0005-0000-0000-00009D2D0000}"/>
    <cellStyle name="Input 2 2 2 3 6 2" xfId="27204" xr:uid="{00000000-0005-0000-0000-00009E2D0000}"/>
    <cellStyle name="Input 2 2 2 3 7" xfId="27205" xr:uid="{00000000-0005-0000-0000-00009F2D0000}"/>
    <cellStyle name="Input 2 2 2 4" xfId="8521" xr:uid="{00000000-0005-0000-0000-0000A02D0000}"/>
    <cellStyle name="Input 2 2 2 4 2" xfId="8522" xr:uid="{00000000-0005-0000-0000-0000A12D0000}"/>
    <cellStyle name="Input 2 2 2 4 2 2" xfId="8523" xr:uid="{00000000-0005-0000-0000-0000A22D0000}"/>
    <cellStyle name="Input 2 2 2 4 2 2 2" xfId="27206" xr:uid="{00000000-0005-0000-0000-0000A32D0000}"/>
    <cellStyle name="Input 2 2 2 4 2 3" xfId="8524" xr:uid="{00000000-0005-0000-0000-0000A42D0000}"/>
    <cellStyle name="Input 2 2 2 4 2 3 2" xfId="27207" xr:uid="{00000000-0005-0000-0000-0000A52D0000}"/>
    <cellStyle name="Input 2 2 2 4 2 4" xfId="27208" xr:uid="{00000000-0005-0000-0000-0000A62D0000}"/>
    <cellStyle name="Input 2 2 2 4 3" xfId="8525" xr:uid="{00000000-0005-0000-0000-0000A72D0000}"/>
    <cellStyle name="Input 2 2 2 4 3 2" xfId="27209" xr:uid="{00000000-0005-0000-0000-0000A82D0000}"/>
    <cellStyle name="Input 2 2 2 4 3 2 2" xfId="27210" xr:uid="{00000000-0005-0000-0000-0000A92D0000}"/>
    <cellStyle name="Input 2 2 2 4 3 3" xfId="27211" xr:uid="{00000000-0005-0000-0000-0000AA2D0000}"/>
    <cellStyle name="Input 2 2 2 4 4" xfId="27212" xr:uid="{00000000-0005-0000-0000-0000AB2D0000}"/>
    <cellStyle name="Input 2 2 2 4 4 2" xfId="27213" xr:uid="{00000000-0005-0000-0000-0000AC2D0000}"/>
    <cellStyle name="Input 2 2 2 4 5" xfId="27214" xr:uid="{00000000-0005-0000-0000-0000AD2D0000}"/>
    <cellStyle name="Input 2 2 2 5" xfId="8526" xr:uid="{00000000-0005-0000-0000-0000AE2D0000}"/>
    <cellStyle name="Input 2 2 2 5 2" xfId="8527" xr:uid="{00000000-0005-0000-0000-0000AF2D0000}"/>
    <cellStyle name="Input 2 2 2 5 2 2" xfId="27215" xr:uid="{00000000-0005-0000-0000-0000B02D0000}"/>
    <cellStyle name="Input 2 2 2 5 2 2 2" xfId="27216" xr:uid="{00000000-0005-0000-0000-0000B12D0000}"/>
    <cellStyle name="Input 2 2 2 5 2 3" xfId="27217" xr:uid="{00000000-0005-0000-0000-0000B22D0000}"/>
    <cellStyle name="Input 2 2 2 5 2 3 2" xfId="27218" xr:uid="{00000000-0005-0000-0000-0000B32D0000}"/>
    <cellStyle name="Input 2 2 2 5 2 4" xfId="27219" xr:uid="{00000000-0005-0000-0000-0000B42D0000}"/>
    <cellStyle name="Input 2 2 2 5 3" xfId="27220" xr:uid="{00000000-0005-0000-0000-0000B52D0000}"/>
    <cellStyle name="Input 2 2 2 5 3 2" xfId="27221" xr:uid="{00000000-0005-0000-0000-0000B62D0000}"/>
    <cellStyle name="Input 2 2 2 5 3 2 2" xfId="27222" xr:uid="{00000000-0005-0000-0000-0000B72D0000}"/>
    <cellStyle name="Input 2 2 2 5 3 3" xfId="27223" xr:uid="{00000000-0005-0000-0000-0000B82D0000}"/>
    <cellStyle name="Input 2 2 2 5 4" xfId="27224" xr:uid="{00000000-0005-0000-0000-0000B92D0000}"/>
    <cellStyle name="Input 2 2 2 5 4 2" xfId="27225" xr:uid="{00000000-0005-0000-0000-0000BA2D0000}"/>
    <cellStyle name="Input 2 2 2 5 5" xfId="27226" xr:uid="{00000000-0005-0000-0000-0000BB2D0000}"/>
    <cellStyle name="Input 2 2 2 6" xfId="8528" xr:uid="{00000000-0005-0000-0000-0000BC2D0000}"/>
    <cellStyle name="Input 2 2 2 6 2" xfId="8529" xr:uid="{00000000-0005-0000-0000-0000BD2D0000}"/>
    <cellStyle name="Input 2 2 2 6 2 2" xfId="27227" xr:uid="{00000000-0005-0000-0000-0000BE2D0000}"/>
    <cellStyle name="Input 2 2 2 6 3" xfId="27228" xr:uid="{00000000-0005-0000-0000-0000BF2D0000}"/>
    <cellStyle name="Input 2 2 2 6 3 2" xfId="27229" xr:uid="{00000000-0005-0000-0000-0000C02D0000}"/>
    <cellStyle name="Input 2 2 2 6 4" xfId="27230" xr:uid="{00000000-0005-0000-0000-0000C12D0000}"/>
    <cellStyle name="Input 2 2 2 7" xfId="27231" xr:uid="{00000000-0005-0000-0000-0000C22D0000}"/>
    <cellStyle name="Input 2 2 2 7 2" xfId="27232" xr:uid="{00000000-0005-0000-0000-0000C32D0000}"/>
    <cellStyle name="Input 2 2 2 7 2 2" xfId="27233" xr:uid="{00000000-0005-0000-0000-0000C42D0000}"/>
    <cellStyle name="Input 2 2 2 7 3" xfId="27234" xr:uid="{00000000-0005-0000-0000-0000C52D0000}"/>
    <cellStyle name="Input 2 2 2 8" xfId="27235" xr:uid="{00000000-0005-0000-0000-0000C62D0000}"/>
    <cellStyle name="Input 2 2 2 8 2" xfId="27236" xr:uid="{00000000-0005-0000-0000-0000C72D0000}"/>
    <cellStyle name="Input 2 2 2 8 3" xfId="27237" xr:uid="{00000000-0005-0000-0000-0000C82D0000}"/>
    <cellStyle name="Input 2 2 2 9" xfId="27238" xr:uid="{00000000-0005-0000-0000-0000C92D0000}"/>
    <cellStyle name="Input 2 2 2 9 2" xfId="27239" xr:uid="{00000000-0005-0000-0000-0000CA2D0000}"/>
    <cellStyle name="Input 2 2 3" xfId="8530" xr:uid="{00000000-0005-0000-0000-0000CB2D0000}"/>
    <cellStyle name="Input 2 2 3 2" xfId="8531" xr:uid="{00000000-0005-0000-0000-0000CC2D0000}"/>
    <cellStyle name="Input 2 2 3 2 2" xfId="8532" xr:uid="{00000000-0005-0000-0000-0000CD2D0000}"/>
    <cellStyle name="Input 2 2 3 2 2 2" xfId="8533" xr:uid="{00000000-0005-0000-0000-0000CE2D0000}"/>
    <cellStyle name="Input 2 2 3 2 2 3" xfId="27240" xr:uid="{00000000-0005-0000-0000-0000CF2D0000}"/>
    <cellStyle name="Input 2 2 3 2 3" xfId="8534" xr:uid="{00000000-0005-0000-0000-0000D02D0000}"/>
    <cellStyle name="Input 2 2 3 2 3 2" xfId="8535" xr:uid="{00000000-0005-0000-0000-0000D12D0000}"/>
    <cellStyle name="Input 2 2 3 2 4" xfId="27241" xr:uid="{00000000-0005-0000-0000-0000D22D0000}"/>
    <cellStyle name="Input 2 2 3 2 4 2" xfId="27242" xr:uid="{00000000-0005-0000-0000-0000D32D0000}"/>
    <cellStyle name="Input 2 2 3 2 5" xfId="27243" xr:uid="{00000000-0005-0000-0000-0000D42D0000}"/>
    <cellStyle name="Input 2 2 3 3" xfId="8536" xr:uid="{00000000-0005-0000-0000-0000D52D0000}"/>
    <cellStyle name="Input 2 2 3 3 2" xfId="8537" xr:uid="{00000000-0005-0000-0000-0000D62D0000}"/>
    <cellStyle name="Input 2 2 3 3 2 2" xfId="8538" xr:uid="{00000000-0005-0000-0000-0000D72D0000}"/>
    <cellStyle name="Input 2 2 3 3 2 3" xfId="8539" xr:uid="{00000000-0005-0000-0000-0000D82D0000}"/>
    <cellStyle name="Input 2 2 3 3 3" xfId="8540" xr:uid="{00000000-0005-0000-0000-0000D92D0000}"/>
    <cellStyle name="Input 2 2 3 4" xfId="8541" xr:uid="{00000000-0005-0000-0000-0000DA2D0000}"/>
    <cellStyle name="Input 2 2 3 4 2" xfId="8542" xr:uid="{00000000-0005-0000-0000-0000DB2D0000}"/>
    <cellStyle name="Input 2 2 3 4 3" xfId="27244" xr:uid="{00000000-0005-0000-0000-0000DC2D0000}"/>
    <cellStyle name="Input 2 2 3 5" xfId="8543" xr:uid="{00000000-0005-0000-0000-0000DD2D0000}"/>
    <cellStyle name="Input 2 2 3 5 2" xfId="8544" xr:uid="{00000000-0005-0000-0000-0000DE2D0000}"/>
    <cellStyle name="Input 2 2 3 6" xfId="27245" xr:uid="{00000000-0005-0000-0000-0000DF2D0000}"/>
    <cellStyle name="Input 2 2 4" xfId="8545" xr:uid="{00000000-0005-0000-0000-0000E02D0000}"/>
    <cellStyle name="Input 2 2 4 2" xfId="8546" xr:uid="{00000000-0005-0000-0000-0000E12D0000}"/>
    <cellStyle name="Input 2 2 4 2 2" xfId="8547" xr:uid="{00000000-0005-0000-0000-0000E22D0000}"/>
    <cellStyle name="Input 2 2 4 2 2 2" xfId="8548" xr:uid="{00000000-0005-0000-0000-0000E32D0000}"/>
    <cellStyle name="Input 2 2 4 2 3" xfId="8549" xr:uid="{00000000-0005-0000-0000-0000E42D0000}"/>
    <cellStyle name="Input 2 2 4 2 3 2" xfId="8550" xr:uid="{00000000-0005-0000-0000-0000E52D0000}"/>
    <cellStyle name="Input 2 2 4 2 4" xfId="27246" xr:uid="{00000000-0005-0000-0000-0000E62D0000}"/>
    <cellStyle name="Input 2 2 4 3" xfId="8551" xr:uid="{00000000-0005-0000-0000-0000E72D0000}"/>
    <cellStyle name="Input 2 2 4 3 2" xfId="8552" xr:uid="{00000000-0005-0000-0000-0000E82D0000}"/>
    <cellStyle name="Input 2 2 4 3 2 2" xfId="8553" xr:uid="{00000000-0005-0000-0000-0000E92D0000}"/>
    <cellStyle name="Input 2 2 4 3 2 3" xfId="8554" xr:uid="{00000000-0005-0000-0000-0000EA2D0000}"/>
    <cellStyle name="Input 2 2 4 3 3" xfId="8555" xr:uid="{00000000-0005-0000-0000-0000EB2D0000}"/>
    <cellStyle name="Input 2 2 4 4" xfId="8556" xr:uid="{00000000-0005-0000-0000-0000EC2D0000}"/>
    <cellStyle name="Input 2 2 4 4 2" xfId="8557" xr:uid="{00000000-0005-0000-0000-0000ED2D0000}"/>
    <cellStyle name="Input 2 2 4 4 3" xfId="27247" xr:uid="{00000000-0005-0000-0000-0000EE2D0000}"/>
    <cellStyle name="Input 2 2 4 5" xfId="8558" xr:uid="{00000000-0005-0000-0000-0000EF2D0000}"/>
    <cellStyle name="Input 2 2 4 5 2" xfId="8559" xr:uid="{00000000-0005-0000-0000-0000F02D0000}"/>
    <cellStyle name="Input 2 2 4 6" xfId="27248" xr:uid="{00000000-0005-0000-0000-0000F12D0000}"/>
    <cellStyle name="Input 2 2 4 7" xfId="27249" xr:uid="{00000000-0005-0000-0000-0000F22D0000}"/>
    <cellStyle name="Input 2 2 5" xfId="8560" xr:uid="{00000000-0005-0000-0000-0000F32D0000}"/>
    <cellStyle name="Input 2 2 5 2" xfId="8561" xr:uid="{00000000-0005-0000-0000-0000F42D0000}"/>
    <cellStyle name="Input 2 2 5 2 2" xfId="8562" xr:uid="{00000000-0005-0000-0000-0000F52D0000}"/>
    <cellStyle name="Input 2 2 5 2 2 2" xfId="8563" xr:uid="{00000000-0005-0000-0000-0000F62D0000}"/>
    <cellStyle name="Input 2 2 5 2 3" xfId="8564" xr:uid="{00000000-0005-0000-0000-0000F72D0000}"/>
    <cellStyle name="Input 2 2 5 2 3 2" xfId="8565" xr:uid="{00000000-0005-0000-0000-0000F82D0000}"/>
    <cellStyle name="Input 2 2 5 3" xfId="8566" xr:uid="{00000000-0005-0000-0000-0000F92D0000}"/>
    <cellStyle name="Input 2 2 5 3 2" xfId="8567" xr:uid="{00000000-0005-0000-0000-0000FA2D0000}"/>
    <cellStyle name="Input 2 2 5 3 2 2" xfId="8568" xr:uid="{00000000-0005-0000-0000-0000FB2D0000}"/>
    <cellStyle name="Input 2 2 5 3 2 3" xfId="8569" xr:uid="{00000000-0005-0000-0000-0000FC2D0000}"/>
    <cellStyle name="Input 2 2 5 3 3" xfId="8570" xr:uid="{00000000-0005-0000-0000-0000FD2D0000}"/>
    <cellStyle name="Input 2 2 5 4" xfId="8571" xr:uid="{00000000-0005-0000-0000-0000FE2D0000}"/>
    <cellStyle name="Input 2 2 5 4 2" xfId="8572" xr:uid="{00000000-0005-0000-0000-0000FF2D0000}"/>
    <cellStyle name="Input 2 2 5 5" xfId="8573" xr:uid="{00000000-0005-0000-0000-0000002E0000}"/>
    <cellStyle name="Input 2 2 5 5 2" xfId="8574" xr:uid="{00000000-0005-0000-0000-0000012E0000}"/>
    <cellStyle name="Input 2 2 6" xfId="8575" xr:uid="{00000000-0005-0000-0000-0000022E0000}"/>
    <cellStyle name="Input 2 2 6 2" xfId="8576" xr:uid="{00000000-0005-0000-0000-0000032E0000}"/>
    <cellStyle name="Input 2 2 6 2 2" xfId="8577" xr:uid="{00000000-0005-0000-0000-0000042E0000}"/>
    <cellStyle name="Input 2 2 6 2 2 2" xfId="8578" xr:uid="{00000000-0005-0000-0000-0000052E0000}"/>
    <cellStyle name="Input 2 2 6 2 3" xfId="8579" xr:uid="{00000000-0005-0000-0000-0000062E0000}"/>
    <cellStyle name="Input 2 2 6 2 3 2" xfId="8580" xr:uid="{00000000-0005-0000-0000-0000072E0000}"/>
    <cellStyle name="Input 2 2 6 3" xfId="8581" xr:uid="{00000000-0005-0000-0000-0000082E0000}"/>
    <cellStyle name="Input 2 2 6 3 2" xfId="8582" xr:uid="{00000000-0005-0000-0000-0000092E0000}"/>
    <cellStyle name="Input 2 2 6 3 2 2" xfId="8583" xr:uid="{00000000-0005-0000-0000-00000A2E0000}"/>
    <cellStyle name="Input 2 2 6 3 2 3" xfId="8584" xr:uid="{00000000-0005-0000-0000-00000B2E0000}"/>
    <cellStyle name="Input 2 2 6 3 3" xfId="8585" xr:uid="{00000000-0005-0000-0000-00000C2E0000}"/>
    <cellStyle name="Input 2 2 6 4" xfId="8586" xr:uid="{00000000-0005-0000-0000-00000D2E0000}"/>
    <cellStyle name="Input 2 2 6 4 2" xfId="8587" xr:uid="{00000000-0005-0000-0000-00000E2E0000}"/>
    <cellStyle name="Input 2 2 6 5" xfId="8588" xr:uid="{00000000-0005-0000-0000-00000F2E0000}"/>
    <cellStyle name="Input 2 2 6 5 2" xfId="8589" xr:uid="{00000000-0005-0000-0000-0000102E0000}"/>
    <cellStyle name="Input 2 2 7" xfId="8590" xr:uid="{00000000-0005-0000-0000-0000112E0000}"/>
    <cellStyle name="Input 2 2 7 2" xfId="8591" xr:uid="{00000000-0005-0000-0000-0000122E0000}"/>
    <cellStyle name="Input 2 2 7 2 2" xfId="8592" xr:uid="{00000000-0005-0000-0000-0000132E0000}"/>
    <cellStyle name="Input 2 2 7 2 2 2" xfId="8593" xr:uid="{00000000-0005-0000-0000-0000142E0000}"/>
    <cellStyle name="Input 2 2 7 2 2 3" xfId="8594" xr:uid="{00000000-0005-0000-0000-0000152E0000}"/>
    <cellStyle name="Input 2 2 7 2 3" xfId="8595" xr:uid="{00000000-0005-0000-0000-0000162E0000}"/>
    <cellStyle name="Input 2 2 7 3" xfId="8596" xr:uid="{00000000-0005-0000-0000-0000172E0000}"/>
    <cellStyle name="Input 2 2 7 3 2" xfId="8597" xr:uid="{00000000-0005-0000-0000-0000182E0000}"/>
    <cellStyle name="Input 2 2 7 3 2 2" xfId="8598" xr:uid="{00000000-0005-0000-0000-0000192E0000}"/>
    <cellStyle name="Input 2 2 7 3 2 3" xfId="8599" xr:uid="{00000000-0005-0000-0000-00001A2E0000}"/>
    <cellStyle name="Input 2 2 7 3 3" xfId="8600" xr:uid="{00000000-0005-0000-0000-00001B2E0000}"/>
    <cellStyle name="Input 2 2 7 4" xfId="8601" xr:uid="{00000000-0005-0000-0000-00001C2E0000}"/>
    <cellStyle name="Input 2 2 7 4 2" xfId="8602" xr:uid="{00000000-0005-0000-0000-00001D2E0000}"/>
    <cellStyle name="Input 2 2 7 5" xfId="8603" xr:uid="{00000000-0005-0000-0000-00001E2E0000}"/>
    <cellStyle name="Input 2 2 7 5 2" xfId="8604" xr:uid="{00000000-0005-0000-0000-00001F2E0000}"/>
    <cellStyle name="Input 2 2 8" xfId="8605" xr:uid="{00000000-0005-0000-0000-0000202E0000}"/>
    <cellStyle name="Input 2 2 8 2" xfId="8606" xr:uid="{00000000-0005-0000-0000-0000212E0000}"/>
    <cellStyle name="Input 2 2 8 2 2" xfId="8607" xr:uid="{00000000-0005-0000-0000-0000222E0000}"/>
    <cellStyle name="Input 2 2 8 2 2 2" xfId="8608" xr:uid="{00000000-0005-0000-0000-0000232E0000}"/>
    <cellStyle name="Input 2 2 8 2 2 3" xfId="8609" xr:uid="{00000000-0005-0000-0000-0000242E0000}"/>
    <cellStyle name="Input 2 2 8 2 3" xfId="8610" xr:uid="{00000000-0005-0000-0000-0000252E0000}"/>
    <cellStyle name="Input 2 2 8 3" xfId="8611" xr:uid="{00000000-0005-0000-0000-0000262E0000}"/>
    <cellStyle name="Input 2 2 8 3 2" xfId="8612" xr:uid="{00000000-0005-0000-0000-0000272E0000}"/>
    <cellStyle name="Input 2 2 8 3 2 2" xfId="8613" xr:uid="{00000000-0005-0000-0000-0000282E0000}"/>
    <cellStyle name="Input 2 2 8 3 2 3" xfId="8614" xr:uid="{00000000-0005-0000-0000-0000292E0000}"/>
    <cellStyle name="Input 2 2 8 3 3" xfId="8615" xr:uid="{00000000-0005-0000-0000-00002A2E0000}"/>
    <cellStyle name="Input 2 2 8 4" xfId="8616" xr:uid="{00000000-0005-0000-0000-00002B2E0000}"/>
    <cellStyle name="Input 2 2 8 4 2" xfId="8617" xr:uid="{00000000-0005-0000-0000-00002C2E0000}"/>
    <cellStyle name="Input 2 2 8 5" xfId="8618" xr:uid="{00000000-0005-0000-0000-00002D2E0000}"/>
    <cellStyle name="Input 2 2 8 5 2" xfId="8619" xr:uid="{00000000-0005-0000-0000-00002E2E0000}"/>
    <cellStyle name="Input 2 2 8 5 3" xfId="8620" xr:uid="{00000000-0005-0000-0000-00002F2E0000}"/>
    <cellStyle name="Input 2 2 8 6" xfId="8621" xr:uid="{00000000-0005-0000-0000-0000302E0000}"/>
    <cellStyle name="Input 2 2 8 6 2" xfId="8622" xr:uid="{00000000-0005-0000-0000-0000312E0000}"/>
    <cellStyle name="Input 2 2 9" xfId="8623" xr:uid="{00000000-0005-0000-0000-0000322E0000}"/>
    <cellStyle name="Input 2 2 9 2" xfId="8624" xr:uid="{00000000-0005-0000-0000-0000332E0000}"/>
    <cellStyle name="Input 2 2 9 3" xfId="8625" xr:uid="{00000000-0005-0000-0000-0000342E0000}"/>
    <cellStyle name="Input 2 3" xfId="8626" xr:uid="{00000000-0005-0000-0000-0000352E0000}"/>
    <cellStyle name="Input 2 3 10" xfId="8627" xr:uid="{00000000-0005-0000-0000-0000362E0000}"/>
    <cellStyle name="Input 2 3 2" xfId="8628" xr:uid="{00000000-0005-0000-0000-0000372E0000}"/>
    <cellStyle name="Input 2 3 2 2" xfId="8629" xr:uid="{00000000-0005-0000-0000-0000382E0000}"/>
    <cellStyle name="Input 2 3 2 2 2" xfId="8630" xr:uid="{00000000-0005-0000-0000-0000392E0000}"/>
    <cellStyle name="Input 2 3 2 2 2 2" xfId="8631" xr:uid="{00000000-0005-0000-0000-00003A2E0000}"/>
    <cellStyle name="Input 2 3 2 2 2 2 2" xfId="8632" xr:uid="{00000000-0005-0000-0000-00003B2E0000}"/>
    <cellStyle name="Input 2 3 2 2 2 2 3" xfId="8633" xr:uid="{00000000-0005-0000-0000-00003C2E0000}"/>
    <cellStyle name="Input 2 3 2 2 2 3" xfId="8634" xr:uid="{00000000-0005-0000-0000-00003D2E0000}"/>
    <cellStyle name="Input 2 3 2 2 2 3 2" xfId="27250" xr:uid="{00000000-0005-0000-0000-00003E2E0000}"/>
    <cellStyle name="Input 2 3 2 2 2 4" xfId="27251" xr:uid="{00000000-0005-0000-0000-00003F2E0000}"/>
    <cellStyle name="Input 2 3 2 2 3" xfId="8635" xr:uid="{00000000-0005-0000-0000-0000402E0000}"/>
    <cellStyle name="Input 2 3 2 2 3 2" xfId="8636" xr:uid="{00000000-0005-0000-0000-0000412E0000}"/>
    <cellStyle name="Input 2 3 2 2 3 2 2" xfId="27252" xr:uid="{00000000-0005-0000-0000-0000422E0000}"/>
    <cellStyle name="Input 2 3 2 2 3 3" xfId="27253" xr:uid="{00000000-0005-0000-0000-0000432E0000}"/>
    <cellStyle name="Input 2 3 2 2 4" xfId="8637" xr:uid="{00000000-0005-0000-0000-0000442E0000}"/>
    <cellStyle name="Input 2 3 2 2 4 2" xfId="8638" xr:uid="{00000000-0005-0000-0000-0000452E0000}"/>
    <cellStyle name="Input 2 3 2 2 4 3" xfId="27254" xr:uid="{00000000-0005-0000-0000-0000462E0000}"/>
    <cellStyle name="Input 2 3 2 2 5" xfId="27255" xr:uid="{00000000-0005-0000-0000-0000472E0000}"/>
    <cellStyle name="Input 2 3 2 2 5 2" xfId="27256" xr:uid="{00000000-0005-0000-0000-0000482E0000}"/>
    <cellStyle name="Input 2 3 2 2 6" xfId="27257" xr:uid="{00000000-0005-0000-0000-0000492E0000}"/>
    <cellStyle name="Input 2 3 2 3" xfId="8639" xr:uid="{00000000-0005-0000-0000-00004A2E0000}"/>
    <cellStyle name="Input 2 3 2 3 2" xfId="8640" xr:uid="{00000000-0005-0000-0000-00004B2E0000}"/>
    <cellStyle name="Input 2 3 2 3 2 2" xfId="8641" xr:uid="{00000000-0005-0000-0000-00004C2E0000}"/>
    <cellStyle name="Input 2 3 2 3 2 2 2" xfId="27258" xr:uid="{00000000-0005-0000-0000-00004D2E0000}"/>
    <cellStyle name="Input 2 3 2 3 2 3" xfId="8642" xr:uid="{00000000-0005-0000-0000-00004E2E0000}"/>
    <cellStyle name="Input 2 3 2 3 2 3 2" xfId="27259" xr:uid="{00000000-0005-0000-0000-00004F2E0000}"/>
    <cellStyle name="Input 2 3 2 3 2 4" xfId="27260" xr:uid="{00000000-0005-0000-0000-0000502E0000}"/>
    <cellStyle name="Input 2 3 2 3 3" xfId="8643" xr:uid="{00000000-0005-0000-0000-0000512E0000}"/>
    <cellStyle name="Input 2 3 2 3 3 2" xfId="27261" xr:uid="{00000000-0005-0000-0000-0000522E0000}"/>
    <cellStyle name="Input 2 3 2 3 3 2 2" xfId="27262" xr:uid="{00000000-0005-0000-0000-0000532E0000}"/>
    <cellStyle name="Input 2 3 2 3 3 3" xfId="27263" xr:uid="{00000000-0005-0000-0000-0000542E0000}"/>
    <cellStyle name="Input 2 3 2 3 4" xfId="27264" xr:uid="{00000000-0005-0000-0000-0000552E0000}"/>
    <cellStyle name="Input 2 3 2 3 4 2" xfId="27265" xr:uid="{00000000-0005-0000-0000-0000562E0000}"/>
    <cellStyle name="Input 2 3 2 3 5" xfId="27266" xr:uid="{00000000-0005-0000-0000-0000572E0000}"/>
    <cellStyle name="Input 2 3 2 4" xfId="8644" xr:uid="{00000000-0005-0000-0000-0000582E0000}"/>
    <cellStyle name="Input 2 3 2 4 2" xfId="8645" xr:uid="{00000000-0005-0000-0000-0000592E0000}"/>
    <cellStyle name="Input 2 3 2 4 2 2" xfId="8646" xr:uid="{00000000-0005-0000-0000-00005A2E0000}"/>
    <cellStyle name="Input 2 3 2 4 2 3" xfId="8647" xr:uid="{00000000-0005-0000-0000-00005B2E0000}"/>
    <cellStyle name="Input 2 3 2 4 3" xfId="8648" xr:uid="{00000000-0005-0000-0000-00005C2E0000}"/>
    <cellStyle name="Input 2 3 2 4 3 2" xfId="27267" xr:uid="{00000000-0005-0000-0000-00005D2E0000}"/>
    <cellStyle name="Input 2 3 2 4 4" xfId="27268" xr:uid="{00000000-0005-0000-0000-00005E2E0000}"/>
    <cellStyle name="Input 2 3 2 5" xfId="8649" xr:uid="{00000000-0005-0000-0000-00005F2E0000}"/>
    <cellStyle name="Input 2 3 2 5 2" xfId="8650" xr:uid="{00000000-0005-0000-0000-0000602E0000}"/>
    <cellStyle name="Input 2 3 2 5 2 2" xfId="27269" xr:uid="{00000000-0005-0000-0000-0000612E0000}"/>
    <cellStyle name="Input 2 3 2 5 3" xfId="27270" xr:uid="{00000000-0005-0000-0000-0000622E0000}"/>
    <cellStyle name="Input 2 3 2 6" xfId="8651" xr:uid="{00000000-0005-0000-0000-0000632E0000}"/>
    <cellStyle name="Input 2 3 2 6 2" xfId="8652" xr:uid="{00000000-0005-0000-0000-0000642E0000}"/>
    <cellStyle name="Input 2 3 2 6 3" xfId="27271" xr:uid="{00000000-0005-0000-0000-0000652E0000}"/>
    <cellStyle name="Input 2 3 2 7" xfId="27272" xr:uid="{00000000-0005-0000-0000-0000662E0000}"/>
    <cellStyle name="Input 2 3 2 7 2" xfId="27273" xr:uid="{00000000-0005-0000-0000-0000672E0000}"/>
    <cellStyle name="Input 2 3 2 8" xfId="27274" xr:uid="{00000000-0005-0000-0000-0000682E0000}"/>
    <cellStyle name="Input 2 3 3" xfId="8653" xr:uid="{00000000-0005-0000-0000-0000692E0000}"/>
    <cellStyle name="Input 2 3 3 2" xfId="8654" xr:uid="{00000000-0005-0000-0000-00006A2E0000}"/>
    <cellStyle name="Input 2 3 3 2 2" xfId="8655" xr:uid="{00000000-0005-0000-0000-00006B2E0000}"/>
    <cellStyle name="Input 2 3 3 2 2 2" xfId="8656" xr:uid="{00000000-0005-0000-0000-00006C2E0000}"/>
    <cellStyle name="Input 2 3 3 2 2 2 2" xfId="27275" xr:uid="{00000000-0005-0000-0000-00006D2E0000}"/>
    <cellStyle name="Input 2 3 3 2 2 3" xfId="27276" xr:uid="{00000000-0005-0000-0000-00006E2E0000}"/>
    <cellStyle name="Input 2 3 3 2 2 3 2" xfId="27277" xr:uid="{00000000-0005-0000-0000-00006F2E0000}"/>
    <cellStyle name="Input 2 3 3 2 2 4" xfId="27278" xr:uid="{00000000-0005-0000-0000-0000702E0000}"/>
    <cellStyle name="Input 2 3 3 2 3" xfId="8657" xr:uid="{00000000-0005-0000-0000-0000712E0000}"/>
    <cellStyle name="Input 2 3 3 2 3 2" xfId="8658" xr:uid="{00000000-0005-0000-0000-0000722E0000}"/>
    <cellStyle name="Input 2 3 3 2 3 2 2" xfId="27279" xr:uid="{00000000-0005-0000-0000-0000732E0000}"/>
    <cellStyle name="Input 2 3 3 2 3 3" xfId="27280" xr:uid="{00000000-0005-0000-0000-0000742E0000}"/>
    <cellStyle name="Input 2 3 3 2 4" xfId="27281" xr:uid="{00000000-0005-0000-0000-0000752E0000}"/>
    <cellStyle name="Input 2 3 3 2 4 2" xfId="27282" xr:uid="{00000000-0005-0000-0000-0000762E0000}"/>
    <cellStyle name="Input 2 3 3 2 5" xfId="27283" xr:uid="{00000000-0005-0000-0000-0000772E0000}"/>
    <cellStyle name="Input 2 3 3 3" xfId="8659" xr:uid="{00000000-0005-0000-0000-0000782E0000}"/>
    <cellStyle name="Input 2 3 3 3 2" xfId="8660" xr:uid="{00000000-0005-0000-0000-0000792E0000}"/>
    <cellStyle name="Input 2 3 3 3 2 2" xfId="8661" xr:uid="{00000000-0005-0000-0000-00007A2E0000}"/>
    <cellStyle name="Input 2 3 3 3 2 2 2" xfId="27284" xr:uid="{00000000-0005-0000-0000-00007B2E0000}"/>
    <cellStyle name="Input 2 3 3 3 2 3" xfId="8662" xr:uid="{00000000-0005-0000-0000-00007C2E0000}"/>
    <cellStyle name="Input 2 3 3 3 2 3 2" xfId="27285" xr:uid="{00000000-0005-0000-0000-00007D2E0000}"/>
    <cellStyle name="Input 2 3 3 3 2 4" xfId="27286" xr:uid="{00000000-0005-0000-0000-00007E2E0000}"/>
    <cellStyle name="Input 2 3 3 3 3" xfId="8663" xr:uid="{00000000-0005-0000-0000-00007F2E0000}"/>
    <cellStyle name="Input 2 3 3 3 3 2" xfId="27287" xr:uid="{00000000-0005-0000-0000-0000802E0000}"/>
    <cellStyle name="Input 2 3 3 3 3 2 2" xfId="27288" xr:uid="{00000000-0005-0000-0000-0000812E0000}"/>
    <cellStyle name="Input 2 3 3 3 3 3" xfId="27289" xr:uid="{00000000-0005-0000-0000-0000822E0000}"/>
    <cellStyle name="Input 2 3 3 3 4" xfId="27290" xr:uid="{00000000-0005-0000-0000-0000832E0000}"/>
    <cellStyle name="Input 2 3 3 3 4 2" xfId="27291" xr:uid="{00000000-0005-0000-0000-0000842E0000}"/>
    <cellStyle name="Input 2 3 3 3 5" xfId="27292" xr:uid="{00000000-0005-0000-0000-0000852E0000}"/>
    <cellStyle name="Input 2 3 3 4" xfId="8664" xr:uid="{00000000-0005-0000-0000-0000862E0000}"/>
    <cellStyle name="Input 2 3 3 4 2" xfId="8665" xr:uid="{00000000-0005-0000-0000-0000872E0000}"/>
    <cellStyle name="Input 2 3 3 4 2 2" xfId="27293" xr:uid="{00000000-0005-0000-0000-0000882E0000}"/>
    <cellStyle name="Input 2 3 3 4 3" xfId="27294" xr:uid="{00000000-0005-0000-0000-0000892E0000}"/>
    <cellStyle name="Input 2 3 3 4 3 2" xfId="27295" xr:uid="{00000000-0005-0000-0000-00008A2E0000}"/>
    <cellStyle name="Input 2 3 3 4 4" xfId="27296" xr:uid="{00000000-0005-0000-0000-00008B2E0000}"/>
    <cellStyle name="Input 2 3 3 5" xfId="8666" xr:uid="{00000000-0005-0000-0000-00008C2E0000}"/>
    <cellStyle name="Input 2 3 3 5 2" xfId="8667" xr:uid="{00000000-0005-0000-0000-00008D2E0000}"/>
    <cellStyle name="Input 2 3 3 5 2 2" xfId="27297" xr:uid="{00000000-0005-0000-0000-00008E2E0000}"/>
    <cellStyle name="Input 2 3 3 5 3" xfId="27298" xr:uid="{00000000-0005-0000-0000-00008F2E0000}"/>
    <cellStyle name="Input 2 3 3 6" xfId="27299" xr:uid="{00000000-0005-0000-0000-0000902E0000}"/>
    <cellStyle name="Input 2 3 3 6 2" xfId="27300" xr:uid="{00000000-0005-0000-0000-0000912E0000}"/>
    <cellStyle name="Input 2 3 3 6 3" xfId="27301" xr:uid="{00000000-0005-0000-0000-0000922E0000}"/>
    <cellStyle name="Input 2 3 3 7" xfId="27302" xr:uid="{00000000-0005-0000-0000-0000932E0000}"/>
    <cellStyle name="Input 2 3 3 7 2" xfId="27303" xr:uid="{00000000-0005-0000-0000-0000942E0000}"/>
    <cellStyle name="Input 2 3 3 8" xfId="27304" xr:uid="{00000000-0005-0000-0000-0000952E0000}"/>
    <cellStyle name="Input 2 3 4" xfId="8668" xr:uid="{00000000-0005-0000-0000-0000962E0000}"/>
    <cellStyle name="Input 2 3 4 2" xfId="8669" xr:uid="{00000000-0005-0000-0000-0000972E0000}"/>
    <cellStyle name="Input 2 3 4 2 2" xfId="8670" xr:uid="{00000000-0005-0000-0000-0000982E0000}"/>
    <cellStyle name="Input 2 3 4 2 2 2" xfId="8671" xr:uid="{00000000-0005-0000-0000-0000992E0000}"/>
    <cellStyle name="Input 2 3 4 2 3" xfId="8672" xr:uid="{00000000-0005-0000-0000-00009A2E0000}"/>
    <cellStyle name="Input 2 3 4 2 3 2" xfId="8673" xr:uid="{00000000-0005-0000-0000-00009B2E0000}"/>
    <cellStyle name="Input 2 3 4 2 4" xfId="27305" xr:uid="{00000000-0005-0000-0000-00009C2E0000}"/>
    <cellStyle name="Input 2 3 4 3" xfId="8674" xr:uid="{00000000-0005-0000-0000-00009D2E0000}"/>
    <cellStyle name="Input 2 3 4 3 2" xfId="8675" xr:uid="{00000000-0005-0000-0000-00009E2E0000}"/>
    <cellStyle name="Input 2 3 4 3 2 2" xfId="8676" xr:uid="{00000000-0005-0000-0000-00009F2E0000}"/>
    <cellStyle name="Input 2 3 4 3 2 3" xfId="8677" xr:uid="{00000000-0005-0000-0000-0000A02E0000}"/>
    <cellStyle name="Input 2 3 4 3 3" xfId="8678" xr:uid="{00000000-0005-0000-0000-0000A12E0000}"/>
    <cellStyle name="Input 2 3 4 4" xfId="8679" xr:uid="{00000000-0005-0000-0000-0000A22E0000}"/>
    <cellStyle name="Input 2 3 4 4 2" xfId="8680" xr:uid="{00000000-0005-0000-0000-0000A32E0000}"/>
    <cellStyle name="Input 2 3 4 5" xfId="8681" xr:uid="{00000000-0005-0000-0000-0000A42E0000}"/>
    <cellStyle name="Input 2 3 4 5 2" xfId="8682" xr:uid="{00000000-0005-0000-0000-0000A52E0000}"/>
    <cellStyle name="Input 2 3 5" xfId="8683" xr:uid="{00000000-0005-0000-0000-0000A62E0000}"/>
    <cellStyle name="Input 2 3 5 2" xfId="8684" xr:uid="{00000000-0005-0000-0000-0000A72E0000}"/>
    <cellStyle name="Input 2 3 5 2 2" xfId="8685" xr:uid="{00000000-0005-0000-0000-0000A82E0000}"/>
    <cellStyle name="Input 2 3 5 2 2 2" xfId="8686" xr:uid="{00000000-0005-0000-0000-0000A92E0000}"/>
    <cellStyle name="Input 2 3 5 2 3" xfId="8687" xr:uid="{00000000-0005-0000-0000-0000AA2E0000}"/>
    <cellStyle name="Input 2 3 5 2 3 2" xfId="8688" xr:uid="{00000000-0005-0000-0000-0000AB2E0000}"/>
    <cellStyle name="Input 2 3 5 2 4" xfId="27306" xr:uid="{00000000-0005-0000-0000-0000AC2E0000}"/>
    <cellStyle name="Input 2 3 5 3" xfId="8689" xr:uid="{00000000-0005-0000-0000-0000AD2E0000}"/>
    <cellStyle name="Input 2 3 5 3 2" xfId="8690" xr:uid="{00000000-0005-0000-0000-0000AE2E0000}"/>
    <cellStyle name="Input 2 3 5 3 2 2" xfId="8691" xr:uid="{00000000-0005-0000-0000-0000AF2E0000}"/>
    <cellStyle name="Input 2 3 5 3 2 3" xfId="8692" xr:uid="{00000000-0005-0000-0000-0000B02E0000}"/>
    <cellStyle name="Input 2 3 5 3 3" xfId="8693" xr:uid="{00000000-0005-0000-0000-0000B12E0000}"/>
    <cellStyle name="Input 2 3 5 4" xfId="8694" xr:uid="{00000000-0005-0000-0000-0000B22E0000}"/>
    <cellStyle name="Input 2 3 5 4 2" xfId="8695" xr:uid="{00000000-0005-0000-0000-0000B32E0000}"/>
    <cellStyle name="Input 2 3 5 5" xfId="8696" xr:uid="{00000000-0005-0000-0000-0000B42E0000}"/>
    <cellStyle name="Input 2 3 5 5 2" xfId="8697" xr:uid="{00000000-0005-0000-0000-0000B52E0000}"/>
    <cellStyle name="Input 2 3 6" xfId="8698" xr:uid="{00000000-0005-0000-0000-0000B62E0000}"/>
    <cellStyle name="Input 2 3 6 2" xfId="8699" xr:uid="{00000000-0005-0000-0000-0000B72E0000}"/>
    <cellStyle name="Input 2 3 6 2 2" xfId="8700" xr:uid="{00000000-0005-0000-0000-0000B82E0000}"/>
    <cellStyle name="Input 2 3 6 2 2 2" xfId="8701" xr:uid="{00000000-0005-0000-0000-0000B92E0000}"/>
    <cellStyle name="Input 2 3 6 2 3" xfId="8702" xr:uid="{00000000-0005-0000-0000-0000BA2E0000}"/>
    <cellStyle name="Input 2 3 6 2 3 2" xfId="8703" xr:uid="{00000000-0005-0000-0000-0000BB2E0000}"/>
    <cellStyle name="Input 2 3 6 3" xfId="8704" xr:uid="{00000000-0005-0000-0000-0000BC2E0000}"/>
    <cellStyle name="Input 2 3 6 3 2" xfId="8705" xr:uid="{00000000-0005-0000-0000-0000BD2E0000}"/>
    <cellStyle name="Input 2 3 6 3 2 2" xfId="8706" xr:uid="{00000000-0005-0000-0000-0000BE2E0000}"/>
    <cellStyle name="Input 2 3 6 3 2 3" xfId="8707" xr:uid="{00000000-0005-0000-0000-0000BF2E0000}"/>
    <cellStyle name="Input 2 3 6 3 3" xfId="8708" xr:uid="{00000000-0005-0000-0000-0000C02E0000}"/>
    <cellStyle name="Input 2 3 6 4" xfId="8709" xr:uid="{00000000-0005-0000-0000-0000C12E0000}"/>
    <cellStyle name="Input 2 3 6 4 2" xfId="8710" xr:uid="{00000000-0005-0000-0000-0000C22E0000}"/>
    <cellStyle name="Input 2 3 6 5" xfId="8711" xr:uid="{00000000-0005-0000-0000-0000C32E0000}"/>
    <cellStyle name="Input 2 3 6 5 2" xfId="8712" xr:uid="{00000000-0005-0000-0000-0000C42E0000}"/>
    <cellStyle name="Input 2 3 7" xfId="8713" xr:uid="{00000000-0005-0000-0000-0000C52E0000}"/>
    <cellStyle name="Input 2 3 7 2" xfId="8714" xr:uid="{00000000-0005-0000-0000-0000C62E0000}"/>
    <cellStyle name="Input 2 3 7 2 2" xfId="8715" xr:uid="{00000000-0005-0000-0000-0000C72E0000}"/>
    <cellStyle name="Input 2 3 7 2 2 2" xfId="8716" xr:uid="{00000000-0005-0000-0000-0000C82E0000}"/>
    <cellStyle name="Input 2 3 7 2 2 3" xfId="8717" xr:uid="{00000000-0005-0000-0000-0000C92E0000}"/>
    <cellStyle name="Input 2 3 7 2 3" xfId="8718" xr:uid="{00000000-0005-0000-0000-0000CA2E0000}"/>
    <cellStyle name="Input 2 3 7 3" xfId="8719" xr:uid="{00000000-0005-0000-0000-0000CB2E0000}"/>
    <cellStyle name="Input 2 3 7 3 2" xfId="8720" xr:uid="{00000000-0005-0000-0000-0000CC2E0000}"/>
    <cellStyle name="Input 2 3 7 3 2 2" xfId="8721" xr:uid="{00000000-0005-0000-0000-0000CD2E0000}"/>
    <cellStyle name="Input 2 3 7 3 2 3" xfId="8722" xr:uid="{00000000-0005-0000-0000-0000CE2E0000}"/>
    <cellStyle name="Input 2 3 7 3 3" xfId="8723" xr:uid="{00000000-0005-0000-0000-0000CF2E0000}"/>
    <cellStyle name="Input 2 3 7 4" xfId="8724" xr:uid="{00000000-0005-0000-0000-0000D02E0000}"/>
    <cellStyle name="Input 2 3 7 4 2" xfId="8725" xr:uid="{00000000-0005-0000-0000-0000D12E0000}"/>
    <cellStyle name="Input 2 3 7 5" xfId="8726" xr:uid="{00000000-0005-0000-0000-0000D22E0000}"/>
    <cellStyle name="Input 2 3 7 5 2" xfId="8727" xr:uid="{00000000-0005-0000-0000-0000D32E0000}"/>
    <cellStyle name="Input 2 3 8" xfId="8728" xr:uid="{00000000-0005-0000-0000-0000D42E0000}"/>
    <cellStyle name="Input 2 3 8 2" xfId="8729" xr:uid="{00000000-0005-0000-0000-0000D52E0000}"/>
    <cellStyle name="Input 2 3 8 2 2" xfId="8730" xr:uid="{00000000-0005-0000-0000-0000D62E0000}"/>
    <cellStyle name="Input 2 3 8 2 2 2" xfId="8731" xr:uid="{00000000-0005-0000-0000-0000D72E0000}"/>
    <cellStyle name="Input 2 3 8 2 2 3" xfId="8732" xr:uid="{00000000-0005-0000-0000-0000D82E0000}"/>
    <cellStyle name="Input 2 3 8 2 3" xfId="8733" xr:uid="{00000000-0005-0000-0000-0000D92E0000}"/>
    <cellStyle name="Input 2 3 8 3" xfId="8734" xr:uid="{00000000-0005-0000-0000-0000DA2E0000}"/>
    <cellStyle name="Input 2 3 8 3 2" xfId="8735" xr:uid="{00000000-0005-0000-0000-0000DB2E0000}"/>
    <cellStyle name="Input 2 3 8 3 3" xfId="8736" xr:uid="{00000000-0005-0000-0000-0000DC2E0000}"/>
    <cellStyle name="Input 2 3 8 4" xfId="8737" xr:uid="{00000000-0005-0000-0000-0000DD2E0000}"/>
    <cellStyle name="Input 2 3 9" xfId="8738" xr:uid="{00000000-0005-0000-0000-0000DE2E0000}"/>
    <cellStyle name="Input 2 3 9 2" xfId="27307" xr:uid="{00000000-0005-0000-0000-0000DF2E0000}"/>
    <cellStyle name="Input 2 4" xfId="8739" xr:uid="{00000000-0005-0000-0000-0000E02E0000}"/>
    <cellStyle name="Input 2 4 10" xfId="8740" xr:uid="{00000000-0005-0000-0000-0000E12E0000}"/>
    <cellStyle name="Input 2 4 2" xfId="8741" xr:uid="{00000000-0005-0000-0000-0000E22E0000}"/>
    <cellStyle name="Input 2 4 2 2" xfId="8742" xr:uid="{00000000-0005-0000-0000-0000E32E0000}"/>
    <cellStyle name="Input 2 4 2 2 2" xfId="8743" xr:uid="{00000000-0005-0000-0000-0000E42E0000}"/>
    <cellStyle name="Input 2 4 2 2 2 2" xfId="8744" xr:uid="{00000000-0005-0000-0000-0000E52E0000}"/>
    <cellStyle name="Input 2 4 2 2 2 2 2" xfId="8745" xr:uid="{00000000-0005-0000-0000-0000E62E0000}"/>
    <cellStyle name="Input 2 4 2 2 2 2 3" xfId="8746" xr:uid="{00000000-0005-0000-0000-0000E72E0000}"/>
    <cellStyle name="Input 2 4 2 2 2 3" xfId="8747" xr:uid="{00000000-0005-0000-0000-0000E82E0000}"/>
    <cellStyle name="Input 2 4 2 2 2 3 2" xfId="27308" xr:uid="{00000000-0005-0000-0000-0000E92E0000}"/>
    <cellStyle name="Input 2 4 2 2 2 4" xfId="27309" xr:uid="{00000000-0005-0000-0000-0000EA2E0000}"/>
    <cellStyle name="Input 2 4 2 2 3" xfId="8748" xr:uid="{00000000-0005-0000-0000-0000EB2E0000}"/>
    <cellStyle name="Input 2 4 2 2 3 2" xfId="8749" xr:uid="{00000000-0005-0000-0000-0000EC2E0000}"/>
    <cellStyle name="Input 2 4 2 2 3 2 2" xfId="27310" xr:uid="{00000000-0005-0000-0000-0000ED2E0000}"/>
    <cellStyle name="Input 2 4 2 2 3 3" xfId="27311" xr:uid="{00000000-0005-0000-0000-0000EE2E0000}"/>
    <cellStyle name="Input 2 4 2 2 4" xfId="8750" xr:uid="{00000000-0005-0000-0000-0000EF2E0000}"/>
    <cellStyle name="Input 2 4 2 2 4 2" xfId="8751" xr:uid="{00000000-0005-0000-0000-0000F02E0000}"/>
    <cellStyle name="Input 2 4 2 2 4 3" xfId="27312" xr:uid="{00000000-0005-0000-0000-0000F12E0000}"/>
    <cellStyle name="Input 2 4 2 2 5" xfId="27313" xr:uid="{00000000-0005-0000-0000-0000F22E0000}"/>
    <cellStyle name="Input 2 4 2 2 5 2" xfId="27314" xr:uid="{00000000-0005-0000-0000-0000F32E0000}"/>
    <cellStyle name="Input 2 4 2 2 6" xfId="27315" xr:uid="{00000000-0005-0000-0000-0000F42E0000}"/>
    <cellStyle name="Input 2 4 2 3" xfId="8752" xr:uid="{00000000-0005-0000-0000-0000F52E0000}"/>
    <cellStyle name="Input 2 4 2 3 2" xfId="8753" xr:uid="{00000000-0005-0000-0000-0000F62E0000}"/>
    <cellStyle name="Input 2 4 2 3 2 2" xfId="8754" xr:uid="{00000000-0005-0000-0000-0000F72E0000}"/>
    <cellStyle name="Input 2 4 2 3 2 2 2" xfId="27316" xr:uid="{00000000-0005-0000-0000-0000F82E0000}"/>
    <cellStyle name="Input 2 4 2 3 2 3" xfId="8755" xr:uid="{00000000-0005-0000-0000-0000F92E0000}"/>
    <cellStyle name="Input 2 4 2 3 2 3 2" xfId="27317" xr:uid="{00000000-0005-0000-0000-0000FA2E0000}"/>
    <cellStyle name="Input 2 4 2 3 2 4" xfId="27318" xr:uid="{00000000-0005-0000-0000-0000FB2E0000}"/>
    <cellStyle name="Input 2 4 2 3 3" xfId="8756" xr:uid="{00000000-0005-0000-0000-0000FC2E0000}"/>
    <cellStyle name="Input 2 4 2 3 3 2" xfId="27319" xr:uid="{00000000-0005-0000-0000-0000FD2E0000}"/>
    <cellStyle name="Input 2 4 2 3 3 2 2" xfId="27320" xr:uid="{00000000-0005-0000-0000-0000FE2E0000}"/>
    <cellStyle name="Input 2 4 2 3 3 3" xfId="27321" xr:uid="{00000000-0005-0000-0000-0000FF2E0000}"/>
    <cellStyle name="Input 2 4 2 3 4" xfId="27322" xr:uid="{00000000-0005-0000-0000-0000002F0000}"/>
    <cellStyle name="Input 2 4 2 3 4 2" xfId="27323" xr:uid="{00000000-0005-0000-0000-0000012F0000}"/>
    <cellStyle name="Input 2 4 2 3 5" xfId="27324" xr:uid="{00000000-0005-0000-0000-0000022F0000}"/>
    <cellStyle name="Input 2 4 2 4" xfId="8757" xr:uid="{00000000-0005-0000-0000-0000032F0000}"/>
    <cellStyle name="Input 2 4 2 4 2" xfId="8758" xr:uid="{00000000-0005-0000-0000-0000042F0000}"/>
    <cellStyle name="Input 2 4 2 4 2 2" xfId="8759" xr:uid="{00000000-0005-0000-0000-0000052F0000}"/>
    <cellStyle name="Input 2 4 2 4 2 3" xfId="8760" xr:uid="{00000000-0005-0000-0000-0000062F0000}"/>
    <cellStyle name="Input 2 4 2 4 3" xfId="8761" xr:uid="{00000000-0005-0000-0000-0000072F0000}"/>
    <cellStyle name="Input 2 4 2 4 3 2" xfId="27325" xr:uid="{00000000-0005-0000-0000-0000082F0000}"/>
    <cellStyle name="Input 2 4 2 4 4" xfId="27326" xr:uid="{00000000-0005-0000-0000-0000092F0000}"/>
    <cellStyle name="Input 2 4 2 5" xfId="8762" xr:uid="{00000000-0005-0000-0000-00000A2F0000}"/>
    <cellStyle name="Input 2 4 2 5 2" xfId="8763" xr:uid="{00000000-0005-0000-0000-00000B2F0000}"/>
    <cellStyle name="Input 2 4 2 5 2 2" xfId="27327" xr:uid="{00000000-0005-0000-0000-00000C2F0000}"/>
    <cellStyle name="Input 2 4 2 5 3" xfId="27328" xr:uid="{00000000-0005-0000-0000-00000D2F0000}"/>
    <cellStyle name="Input 2 4 2 6" xfId="8764" xr:uid="{00000000-0005-0000-0000-00000E2F0000}"/>
    <cellStyle name="Input 2 4 2 6 2" xfId="8765" xr:uid="{00000000-0005-0000-0000-00000F2F0000}"/>
    <cellStyle name="Input 2 4 2 6 3" xfId="27329" xr:uid="{00000000-0005-0000-0000-0000102F0000}"/>
    <cellStyle name="Input 2 4 2 7" xfId="27330" xr:uid="{00000000-0005-0000-0000-0000112F0000}"/>
    <cellStyle name="Input 2 4 2 7 2" xfId="27331" xr:uid="{00000000-0005-0000-0000-0000122F0000}"/>
    <cellStyle name="Input 2 4 2 8" xfId="27332" xr:uid="{00000000-0005-0000-0000-0000132F0000}"/>
    <cellStyle name="Input 2 4 3" xfId="8766" xr:uid="{00000000-0005-0000-0000-0000142F0000}"/>
    <cellStyle name="Input 2 4 3 2" xfId="8767" xr:uid="{00000000-0005-0000-0000-0000152F0000}"/>
    <cellStyle name="Input 2 4 3 2 2" xfId="8768" xr:uid="{00000000-0005-0000-0000-0000162F0000}"/>
    <cellStyle name="Input 2 4 3 2 2 2" xfId="8769" xr:uid="{00000000-0005-0000-0000-0000172F0000}"/>
    <cellStyle name="Input 2 4 3 2 2 2 2" xfId="27333" xr:uid="{00000000-0005-0000-0000-0000182F0000}"/>
    <cellStyle name="Input 2 4 3 2 2 3" xfId="27334" xr:uid="{00000000-0005-0000-0000-0000192F0000}"/>
    <cellStyle name="Input 2 4 3 2 2 3 2" xfId="27335" xr:uid="{00000000-0005-0000-0000-00001A2F0000}"/>
    <cellStyle name="Input 2 4 3 2 2 4" xfId="27336" xr:uid="{00000000-0005-0000-0000-00001B2F0000}"/>
    <cellStyle name="Input 2 4 3 2 3" xfId="8770" xr:uid="{00000000-0005-0000-0000-00001C2F0000}"/>
    <cellStyle name="Input 2 4 3 2 3 2" xfId="8771" xr:uid="{00000000-0005-0000-0000-00001D2F0000}"/>
    <cellStyle name="Input 2 4 3 2 3 2 2" xfId="27337" xr:uid="{00000000-0005-0000-0000-00001E2F0000}"/>
    <cellStyle name="Input 2 4 3 2 3 3" xfId="27338" xr:uid="{00000000-0005-0000-0000-00001F2F0000}"/>
    <cellStyle name="Input 2 4 3 2 4" xfId="27339" xr:uid="{00000000-0005-0000-0000-0000202F0000}"/>
    <cellStyle name="Input 2 4 3 2 4 2" xfId="27340" xr:uid="{00000000-0005-0000-0000-0000212F0000}"/>
    <cellStyle name="Input 2 4 3 2 5" xfId="27341" xr:uid="{00000000-0005-0000-0000-0000222F0000}"/>
    <cellStyle name="Input 2 4 3 3" xfId="8772" xr:uid="{00000000-0005-0000-0000-0000232F0000}"/>
    <cellStyle name="Input 2 4 3 3 2" xfId="8773" xr:uid="{00000000-0005-0000-0000-0000242F0000}"/>
    <cellStyle name="Input 2 4 3 3 2 2" xfId="8774" xr:uid="{00000000-0005-0000-0000-0000252F0000}"/>
    <cellStyle name="Input 2 4 3 3 2 2 2" xfId="27342" xr:uid="{00000000-0005-0000-0000-0000262F0000}"/>
    <cellStyle name="Input 2 4 3 3 2 3" xfId="8775" xr:uid="{00000000-0005-0000-0000-0000272F0000}"/>
    <cellStyle name="Input 2 4 3 3 2 3 2" xfId="27343" xr:uid="{00000000-0005-0000-0000-0000282F0000}"/>
    <cellStyle name="Input 2 4 3 3 2 4" xfId="27344" xr:uid="{00000000-0005-0000-0000-0000292F0000}"/>
    <cellStyle name="Input 2 4 3 3 3" xfId="8776" xr:uid="{00000000-0005-0000-0000-00002A2F0000}"/>
    <cellStyle name="Input 2 4 3 3 3 2" xfId="27345" xr:uid="{00000000-0005-0000-0000-00002B2F0000}"/>
    <cellStyle name="Input 2 4 3 3 3 2 2" xfId="27346" xr:uid="{00000000-0005-0000-0000-00002C2F0000}"/>
    <cellStyle name="Input 2 4 3 3 3 3" xfId="27347" xr:uid="{00000000-0005-0000-0000-00002D2F0000}"/>
    <cellStyle name="Input 2 4 3 3 4" xfId="27348" xr:uid="{00000000-0005-0000-0000-00002E2F0000}"/>
    <cellStyle name="Input 2 4 3 3 4 2" xfId="27349" xr:uid="{00000000-0005-0000-0000-00002F2F0000}"/>
    <cellStyle name="Input 2 4 3 3 5" xfId="27350" xr:uid="{00000000-0005-0000-0000-0000302F0000}"/>
    <cellStyle name="Input 2 4 3 4" xfId="8777" xr:uid="{00000000-0005-0000-0000-0000312F0000}"/>
    <cellStyle name="Input 2 4 3 4 2" xfId="8778" xr:uid="{00000000-0005-0000-0000-0000322F0000}"/>
    <cellStyle name="Input 2 4 3 4 2 2" xfId="27351" xr:uid="{00000000-0005-0000-0000-0000332F0000}"/>
    <cellStyle name="Input 2 4 3 4 3" xfId="27352" xr:uid="{00000000-0005-0000-0000-0000342F0000}"/>
    <cellStyle name="Input 2 4 3 4 3 2" xfId="27353" xr:uid="{00000000-0005-0000-0000-0000352F0000}"/>
    <cellStyle name="Input 2 4 3 4 4" xfId="27354" xr:uid="{00000000-0005-0000-0000-0000362F0000}"/>
    <cellStyle name="Input 2 4 3 5" xfId="8779" xr:uid="{00000000-0005-0000-0000-0000372F0000}"/>
    <cellStyle name="Input 2 4 3 5 2" xfId="8780" xr:uid="{00000000-0005-0000-0000-0000382F0000}"/>
    <cellStyle name="Input 2 4 3 5 2 2" xfId="27355" xr:uid="{00000000-0005-0000-0000-0000392F0000}"/>
    <cellStyle name="Input 2 4 3 5 3" xfId="27356" xr:uid="{00000000-0005-0000-0000-00003A2F0000}"/>
    <cellStyle name="Input 2 4 3 6" xfId="27357" xr:uid="{00000000-0005-0000-0000-00003B2F0000}"/>
    <cellStyle name="Input 2 4 3 6 2" xfId="27358" xr:uid="{00000000-0005-0000-0000-00003C2F0000}"/>
    <cellStyle name="Input 2 4 3 6 3" xfId="27359" xr:uid="{00000000-0005-0000-0000-00003D2F0000}"/>
    <cellStyle name="Input 2 4 3 7" xfId="27360" xr:uid="{00000000-0005-0000-0000-00003E2F0000}"/>
    <cellStyle name="Input 2 4 3 7 2" xfId="27361" xr:uid="{00000000-0005-0000-0000-00003F2F0000}"/>
    <cellStyle name="Input 2 4 3 8" xfId="27362" xr:uid="{00000000-0005-0000-0000-0000402F0000}"/>
    <cellStyle name="Input 2 4 4" xfId="8781" xr:uid="{00000000-0005-0000-0000-0000412F0000}"/>
    <cellStyle name="Input 2 4 4 2" xfId="8782" xr:uid="{00000000-0005-0000-0000-0000422F0000}"/>
    <cellStyle name="Input 2 4 4 2 2" xfId="8783" xr:uid="{00000000-0005-0000-0000-0000432F0000}"/>
    <cellStyle name="Input 2 4 4 2 2 2" xfId="8784" xr:uid="{00000000-0005-0000-0000-0000442F0000}"/>
    <cellStyle name="Input 2 4 4 2 3" xfId="8785" xr:uid="{00000000-0005-0000-0000-0000452F0000}"/>
    <cellStyle name="Input 2 4 4 2 3 2" xfId="8786" xr:uid="{00000000-0005-0000-0000-0000462F0000}"/>
    <cellStyle name="Input 2 4 4 2 4" xfId="27363" xr:uid="{00000000-0005-0000-0000-0000472F0000}"/>
    <cellStyle name="Input 2 4 4 3" xfId="8787" xr:uid="{00000000-0005-0000-0000-0000482F0000}"/>
    <cellStyle name="Input 2 4 4 3 2" xfId="8788" xr:uid="{00000000-0005-0000-0000-0000492F0000}"/>
    <cellStyle name="Input 2 4 4 3 2 2" xfId="8789" xr:uid="{00000000-0005-0000-0000-00004A2F0000}"/>
    <cellStyle name="Input 2 4 4 3 2 3" xfId="8790" xr:uid="{00000000-0005-0000-0000-00004B2F0000}"/>
    <cellStyle name="Input 2 4 4 3 3" xfId="8791" xr:uid="{00000000-0005-0000-0000-00004C2F0000}"/>
    <cellStyle name="Input 2 4 4 4" xfId="8792" xr:uid="{00000000-0005-0000-0000-00004D2F0000}"/>
    <cellStyle name="Input 2 4 4 4 2" xfId="8793" xr:uid="{00000000-0005-0000-0000-00004E2F0000}"/>
    <cellStyle name="Input 2 4 4 5" xfId="8794" xr:uid="{00000000-0005-0000-0000-00004F2F0000}"/>
    <cellStyle name="Input 2 4 4 5 2" xfId="8795" xr:uid="{00000000-0005-0000-0000-0000502F0000}"/>
    <cellStyle name="Input 2 4 5" xfId="8796" xr:uid="{00000000-0005-0000-0000-0000512F0000}"/>
    <cellStyle name="Input 2 4 5 2" xfId="8797" xr:uid="{00000000-0005-0000-0000-0000522F0000}"/>
    <cellStyle name="Input 2 4 5 2 2" xfId="8798" xr:uid="{00000000-0005-0000-0000-0000532F0000}"/>
    <cellStyle name="Input 2 4 5 2 2 2" xfId="8799" xr:uid="{00000000-0005-0000-0000-0000542F0000}"/>
    <cellStyle name="Input 2 4 5 2 3" xfId="8800" xr:uid="{00000000-0005-0000-0000-0000552F0000}"/>
    <cellStyle name="Input 2 4 5 2 3 2" xfId="8801" xr:uid="{00000000-0005-0000-0000-0000562F0000}"/>
    <cellStyle name="Input 2 4 5 2 4" xfId="27364" xr:uid="{00000000-0005-0000-0000-0000572F0000}"/>
    <cellStyle name="Input 2 4 5 3" xfId="8802" xr:uid="{00000000-0005-0000-0000-0000582F0000}"/>
    <cellStyle name="Input 2 4 5 3 2" xfId="8803" xr:uid="{00000000-0005-0000-0000-0000592F0000}"/>
    <cellStyle name="Input 2 4 5 3 2 2" xfId="8804" xr:uid="{00000000-0005-0000-0000-00005A2F0000}"/>
    <cellStyle name="Input 2 4 5 3 2 3" xfId="8805" xr:uid="{00000000-0005-0000-0000-00005B2F0000}"/>
    <cellStyle name="Input 2 4 5 3 3" xfId="8806" xr:uid="{00000000-0005-0000-0000-00005C2F0000}"/>
    <cellStyle name="Input 2 4 5 4" xfId="8807" xr:uid="{00000000-0005-0000-0000-00005D2F0000}"/>
    <cellStyle name="Input 2 4 5 4 2" xfId="8808" xr:uid="{00000000-0005-0000-0000-00005E2F0000}"/>
    <cellStyle name="Input 2 4 5 5" xfId="8809" xr:uid="{00000000-0005-0000-0000-00005F2F0000}"/>
    <cellStyle name="Input 2 4 5 5 2" xfId="8810" xr:uid="{00000000-0005-0000-0000-0000602F0000}"/>
    <cellStyle name="Input 2 4 6" xfId="8811" xr:uid="{00000000-0005-0000-0000-0000612F0000}"/>
    <cellStyle name="Input 2 4 6 2" xfId="8812" xr:uid="{00000000-0005-0000-0000-0000622F0000}"/>
    <cellStyle name="Input 2 4 6 2 2" xfId="8813" xr:uid="{00000000-0005-0000-0000-0000632F0000}"/>
    <cellStyle name="Input 2 4 6 2 2 2" xfId="8814" xr:uid="{00000000-0005-0000-0000-0000642F0000}"/>
    <cellStyle name="Input 2 4 6 2 3" xfId="8815" xr:uid="{00000000-0005-0000-0000-0000652F0000}"/>
    <cellStyle name="Input 2 4 6 2 3 2" xfId="8816" xr:uid="{00000000-0005-0000-0000-0000662F0000}"/>
    <cellStyle name="Input 2 4 6 3" xfId="8817" xr:uid="{00000000-0005-0000-0000-0000672F0000}"/>
    <cellStyle name="Input 2 4 6 3 2" xfId="8818" xr:uid="{00000000-0005-0000-0000-0000682F0000}"/>
    <cellStyle name="Input 2 4 6 3 2 2" xfId="8819" xr:uid="{00000000-0005-0000-0000-0000692F0000}"/>
    <cellStyle name="Input 2 4 6 3 2 3" xfId="8820" xr:uid="{00000000-0005-0000-0000-00006A2F0000}"/>
    <cellStyle name="Input 2 4 6 3 3" xfId="8821" xr:uid="{00000000-0005-0000-0000-00006B2F0000}"/>
    <cellStyle name="Input 2 4 6 4" xfId="8822" xr:uid="{00000000-0005-0000-0000-00006C2F0000}"/>
    <cellStyle name="Input 2 4 6 4 2" xfId="8823" xr:uid="{00000000-0005-0000-0000-00006D2F0000}"/>
    <cellStyle name="Input 2 4 6 5" xfId="8824" xr:uid="{00000000-0005-0000-0000-00006E2F0000}"/>
    <cellStyle name="Input 2 4 6 5 2" xfId="8825" xr:uid="{00000000-0005-0000-0000-00006F2F0000}"/>
    <cellStyle name="Input 2 4 7" xfId="8826" xr:uid="{00000000-0005-0000-0000-0000702F0000}"/>
    <cellStyle name="Input 2 4 7 2" xfId="8827" xr:uid="{00000000-0005-0000-0000-0000712F0000}"/>
    <cellStyle name="Input 2 4 7 2 2" xfId="8828" xr:uid="{00000000-0005-0000-0000-0000722F0000}"/>
    <cellStyle name="Input 2 4 7 2 2 2" xfId="8829" xr:uid="{00000000-0005-0000-0000-0000732F0000}"/>
    <cellStyle name="Input 2 4 7 2 2 3" xfId="8830" xr:uid="{00000000-0005-0000-0000-0000742F0000}"/>
    <cellStyle name="Input 2 4 7 2 3" xfId="8831" xr:uid="{00000000-0005-0000-0000-0000752F0000}"/>
    <cellStyle name="Input 2 4 7 3" xfId="8832" xr:uid="{00000000-0005-0000-0000-0000762F0000}"/>
    <cellStyle name="Input 2 4 7 3 2" xfId="8833" xr:uid="{00000000-0005-0000-0000-0000772F0000}"/>
    <cellStyle name="Input 2 4 7 3 2 2" xfId="8834" xr:uid="{00000000-0005-0000-0000-0000782F0000}"/>
    <cellStyle name="Input 2 4 7 3 2 3" xfId="8835" xr:uid="{00000000-0005-0000-0000-0000792F0000}"/>
    <cellStyle name="Input 2 4 7 3 3" xfId="8836" xr:uid="{00000000-0005-0000-0000-00007A2F0000}"/>
    <cellStyle name="Input 2 4 7 4" xfId="8837" xr:uid="{00000000-0005-0000-0000-00007B2F0000}"/>
    <cellStyle name="Input 2 4 7 4 2" xfId="8838" xr:uid="{00000000-0005-0000-0000-00007C2F0000}"/>
    <cellStyle name="Input 2 4 7 5" xfId="8839" xr:uid="{00000000-0005-0000-0000-00007D2F0000}"/>
    <cellStyle name="Input 2 4 7 5 2" xfId="8840" xr:uid="{00000000-0005-0000-0000-00007E2F0000}"/>
    <cellStyle name="Input 2 4 8" xfId="8841" xr:uid="{00000000-0005-0000-0000-00007F2F0000}"/>
    <cellStyle name="Input 2 4 8 2" xfId="8842" xr:uid="{00000000-0005-0000-0000-0000802F0000}"/>
    <cellStyle name="Input 2 4 8 2 2" xfId="8843" xr:uid="{00000000-0005-0000-0000-0000812F0000}"/>
    <cellStyle name="Input 2 4 8 2 2 2" xfId="8844" xr:uid="{00000000-0005-0000-0000-0000822F0000}"/>
    <cellStyle name="Input 2 4 8 2 2 3" xfId="8845" xr:uid="{00000000-0005-0000-0000-0000832F0000}"/>
    <cellStyle name="Input 2 4 8 2 3" xfId="8846" xr:uid="{00000000-0005-0000-0000-0000842F0000}"/>
    <cellStyle name="Input 2 4 8 3" xfId="8847" xr:uid="{00000000-0005-0000-0000-0000852F0000}"/>
    <cellStyle name="Input 2 4 8 3 2" xfId="8848" xr:uid="{00000000-0005-0000-0000-0000862F0000}"/>
    <cellStyle name="Input 2 4 8 3 3" xfId="8849" xr:uid="{00000000-0005-0000-0000-0000872F0000}"/>
    <cellStyle name="Input 2 4 8 4" xfId="8850" xr:uid="{00000000-0005-0000-0000-0000882F0000}"/>
    <cellStyle name="Input 2 4 9" xfId="8851" xr:uid="{00000000-0005-0000-0000-0000892F0000}"/>
    <cellStyle name="Input 2 4 9 2" xfId="27365" xr:uid="{00000000-0005-0000-0000-00008A2F0000}"/>
    <cellStyle name="Input 2 5" xfId="8852" xr:uid="{00000000-0005-0000-0000-00008B2F0000}"/>
    <cellStyle name="Input 2 5 10" xfId="8853" xr:uid="{00000000-0005-0000-0000-00008C2F0000}"/>
    <cellStyle name="Input 2 5 10 2" xfId="8854" xr:uid="{00000000-0005-0000-0000-00008D2F0000}"/>
    <cellStyle name="Input 2 5 11" xfId="8855" xr:uid="{00000000-0005-0000-0000-00008E2F0000}"/>
    <cellStyle name="Input 2 5 11 2" xfId="8856" xr:uid="{00000000-0005-0000-0000-00008F2F0000}"/>
    <cellStyle name="Input 2 5 2" xfId="8857" xr:uid="{00000000-0005-0000-0000-0000902F0000}"/>
    <cellStyle name="Input 2 5 2 2" xfId="8858" xr:uid="{00000000-0005-0000-0000-0000912F0000}"/>
    <cellStyle name="Input 2 5 2 2 2" xfId="8859" xr:uid="{00000000-0005-0000-0000-0000922F0000}"/>
    <cellStyle name="Input 2 5 2 2 2 2" xfId="8860" xr:uid="{00000000-0005-0000-0000-0000932F0000}"/>
    <cellStyle name="Input 2 5 2 2 2 2 2" xfId="8861" xr:uid="{00000000-0005-0000-0000-0000942F0000}"/>
    <cellStyle name="Input 2 5 2 2 2 2 3" xfId="8862" xr:uid="{00000000-0005-0000-0000-0000952F0000}"/>
    <cellStyle name="Input 2 5 2 2 2 3" xfId="8863" xr:uid="{00000000-0005-0000-0000-0000962F0000}"/>
    <cellStyle name="Input 2 5 2 2 3" xfId="8864" xr:uid="{00000000-0005-0000-0000-0000972F0000}"/>
    <cellStyle name="Input 2 5 2 2 3 2" xfId="8865" xr:uid="{00000000-0005-0000-0000-0000982F0000}"/>
    <cellStyle name="Input 2 5 2 2 4" xfId="8866" xr:uid="{00000000-0005-0000-0000-0000992F0000}"/>
    <cellStyle name="Input 2 5 2 2 4 2" xfId="8867" xr:uid="{00000000-0005-0000-0000-00009A2F0000}"/>
    <cellStyle name="Input 2 5 2 3" xfId="8868" xr:uid="{00000000-0005-0000-0000-00009B2F0000}"/>
    <cellStyle name="Input 2 5 2 3 2" xfId="8869" xr:uid="{00000000-0005-0000-0000-00009C2F0000}"/>
    <cellStyle name="Input 2 5 2 3 2 2" xfId="8870" xr:uid="{00000000-0005-0000-0000-00009D2F0000}"/>
    <cellStyle name="Input 2 5 2 3 2 3" xfId="8871" xr:uid="{00000000-0005-0000-0000-00009E2F0000}"/>
    <cellStyle name="Input 2 5 2 3 3" xfId="8872" xr:uid="{00000000-0005-0000-0000-00009F2F0000}"/>
    <cellStyle name="Input 2 5 2 4" xfId="8873" xr:uid="{00000000-0005-0000-0000-0000A02F0000}"/>
    <cellStyle name="Input 2 5 2 4 2" xfId="8874" xr:uid="{00000000-0005-0000-0000-0000A12F0000}"/>
    <cellStyle name="Input 2 5 2 4 2 2" xfId="8875" xr:uid="{00000000-0005-0000-0000-0000A22F0000}"/>
    <cellStyle name="Input 2 5 2 4 2 3" xfId="8876" xr:uid="{00000000-0005-0000-0000-0000A32F0000}"/>
    <cellStyle name="Input 2 5 2 4 3" xfId="8877" xr:uid="{00000000-0005-0000-0000-0000A42F0000}"/>
    <cellStyle name="Input 2 5 2 5" xfId="8878" xr:uid="{00000000-0005-0000-0000-0000A52F0000}"/>
    <cellStyle name="Input 2 5 2 5 2" xfId="8879" xr:uid="{00000000-0005-0000-0000-0000A62F0000}"/>
    <cellStyle name="Input 2 5 2 6" xfId="8880" xr:uid="{00000000-0005-0000-0000-0000A72F0000}"/>
    <cellStyle name="Input 2 5 2 6 2" xfId="8881" xr:uid="{00000000-0005-0000-0000-0000A82F0000}"/>
    <cellStyle name="Input 2 5 3" xfId="8882" xr:uid="{00000000-0005-0000-0000-0000A92F0000}"/>
    <cellStyle name="Input 2 5 3 2" xfId="8883" xr:uid="{00000000-0005-0000-0000-0000AA2F0000}"/>
    <cellStyle name="Input 2 5 3 2 2" xfId="8884" xr:uid="{00000000-0005-0000-0000-0000AB2F0000}"/>
    <cellStyle name="Input 2 5 3 2 2 2" xfId="8885" xr:uid="{00000000-0005-0000-0000-0000AC2F0000}"/>
    <cellStyle name="Input 2 5 3 2 3" xfId="8886" xr:uid="{00000000-0005-0000-0000-0000AD2F0000}"/>
    <cellStyle name="Input 2 5 3 2 3 2" xfId="8887" xr:uid="{00000000-0005-0000-0000-0000AE2F0000}"/>
    <cellStyle name="Input 2 5 3 2 4" xfId="27366" xr:uid="{00000000-0005-0000-0000-0000AF2F0000}"/>
    <cellStyle name="Input 2 5 3 3" xfId="8888" xr:uid="{00000000-0005-0000-0000-0000B02F0000}"/>
    <cellStyle name="Input 2 5 3 3 2" xfId="8889" xr:uid="{00000000-0005-0000-0000-0000B12F0000}"/>
    <cellStyle name="Input 2 5 3 3 2 2" xfId="8890" xr:uid="{00000000-0005-0000-0000-0000B22F0000}"/>
    <cellStyle name="Input 2 5 3 3 2 3" xfId="8891" xr:uid="{00000000-0005-0000-0000-0000B32F0000}"/>
    <cellStyle name="Input 2 5 3 3 3" xfId="8892" xr:uid="{00000000-0005-0000-0000-0000B42F0000}"/>
    <cellStyle name="Input 2 5 3 4" xfId="8893" xr:uid="{00000000-0005-0000-0000-0000B52F0000}"/>
    <cellStyle name="Input 2 5 3 4 2" xfId="8894" xr:uid="{00000000-0005-0000-0000-0000B62F0000}"/>
    <cellStyle name="Input 2 5 3 5" xfId="8895" xr:uid="{00000000-0005-0000-0000-0000B72F0000}"/>
    <cellStyle name="Input 2 5 3 5 2" xfId="8896" xr:uid="{00000000-0005-0000-0000-0000B82F0000}"/>
    <cellStyle name="Input 2 5 4" xfId="8897" xr:uid="{00000000-0005-0000-0000-0000B92F0000}"/>
    <cellStyle name="Input 2 5 4 2" xfId="8898" xr:uid="{00000000-0005-0000-0000-0000BA2F0000}"/>
    <cellStyle name="Input 2 5 4 2 2" xfId="8899" xr:uid="{00000000-0005-0000-0000-0000BB2F0000}"/>
    <cellStyle name="Input 2 5 4 2 2 2" xfId="8900" xr:uid="{00000000-0005-0000-0000-0000BC2F0000}"/>
    <cellStyle name="Input 2 5 4 2 3" xfId="8901" xr:uid="{00000000-0005-0000-0000-0000BD2F0000}"/>
    <cellStyle name="Input 2 5 4 2 3 2" xfId="8902" xr:uid="{00000000-0005-0000-0000-0000BE2F0000}"/>
    <cellStyle name="Input 2 5 4 3" xfId="8903" xr:uid="{00000000-0005-0000-0000-0000BF2F0000}"/>
    <cellStyle name="Input 2 5 4 3 2" xfId="8904" xr:uid="{00000000-0005-0000-0000-0000C02F0000}"/>
    <cellStyle name="Input 2 5 4 3 2 2" xfId="8905" xr:uid="{00000000-0005-0000-0000-0000C12F0000}"/>
    <cellStyle name="Input 2 5 4 3 2 3" xfId="8906" xr:uid="{00000000-0005-0000-0000-0000C22F0000}"/>
    <cellStyle name="Input 2 5 4 3 3" xfId="8907" xr:uid="{00000000-0005-0000-0000-0000C32F0000}"/>
    <cellStyle name="Input 2 5 4 4" xfId="8908" xr:uid="{00000000-0005-0000-0000-0000C42F0000}"/>
    <cellStyle name="Input 2 5 4 4 2" xfId="8909" xr:uid="{00000000-0005-0000-0000-0000C52F0000}"/>
    <cellStyle name="Input 2 5 4 5" xfId="8910" xr:uid="{00000000-0005-0000-0000-0000C62F0000}"/>
    <cellStyle name="Input 2 5 4 5 2" xfId="8911" xr:uid="{00000000-0005-0000-0000-0000C72F0000}"/>
    <cellStyle name="Input 2 5 5" xfId="8912" xr:uid="{00000000-0005-0000-0000-0000C82F0000}"/>
    <cellStyle name="Input 2 5 5 2" xfId="8913" xr:uid="{00000000-0005-0000-0000-0000C92F0000}"/>
    <cellStyle name="Input 2 5 5 2 2" xfId="8914" xr:uid="{00000000-0005-0000-0000-0000CA2F0000}"/>
    <cellStyle name="Input 2 5 5 2 2 2" xfId="8915" xr:uid="{00000000-0005-0000-0000-0000CB2F0000}"/>
    <cellStyle name="Input 2 5 5 2 2 3" xfId="8916" xr:uid="{00000000-0005-0000-0000-0000CC2F0000}"/>
    <cellStyle name="Input 2 5 5 2 3" xfId="8917" xr:uid="{00000000-0005-0000-0000-0000CD2F0000}"/>
    <cellStyle name="Input 2 5 5 3" xfId="8918" xr:uid="{00000000-0005-0000-0000-0000CE2F0000}"/>
    <cellStyle name="Input 2 5 5 3 2" xfId="8919" xr:uid="{00000000-0005-0000-0000-0000CF2F0000}"/>
    <cellStyle name="Input 2 5 5 3 2 2" xfId="8920" xr:uid="{00000000-0005-0000-0000-0000D02F0000}"/>
    <cellStyle name="Input 2 5 5 3 2 3" xfId="8921" xr:uid="{00000000-0005-0000-0000-0000D12F0000}"/>
    <cellStyle name="Input 2 5 5 3 3" xfId="8922" xr:uid="{00000000-0005-0000-0000-0000D22F0000}"/>
    <cellStyle name="Input 2 5 5 4" xfId="8923" xr:uid="{00000000-0005-0000-0000-0000D32F0000}"/>
    <cellStyle name="Input 2 5 5 4 2" xfId="8924" xr:uid="{00000000-0005-0000-0000-0000D42F0000}"/>
    <cellStyle name="Input 2 5 5 5" xfId="8925" xr:uid="{00000000-0005-0000-0000-0000D52F0000}"/>
    <cellStyle name="Input 2 5 5 5 2" xfId="8926" xr:uid="{00000000-0005-0000-0000-0000D62F0000}"/>
    <cellStyle name="Input 2 5 6" xfId="8927" xr:uid="{00000000-0005-0000-0000-0000D72F0000}"/>
    <cellStyle name="Input 2 5 6 2" xfId="8928" xr:uid="{00000000-0005-0000-0000-0000D82F0000}"/>
    <cellStyle name="Input 2 5 6 2 2" xfId="8929" xr:uid="{00000000-0005-0000-0000-0000D92F0000}"/>
    <cellStyle name="Input 2 5 6 2 2 2" xfId="8930" xr:uid="{00000000-0005-0000-0000-0000DA2F0000}"/>
    <cellStyle name="Input 2 5 6 2 2 3" xfId="8931" xr:uid="{00000000-0005-0000-0000-0000DB2F0000}"/>
    <cellStyle name="Input 2 5 6 2 3" xfId="8932" xr:uid="{00000000-0005-0000-0000-0000DC2F0000}"/>
    <cellStyle name="Input 2 5 6 3" xfId="8933" xr:uid="{00000000-0005-0000-0000-0000DD2F0000}"/>
    <cellStyle name="Input 2 5 6 3 2" xfId="8934" xr:uid="{00000000-0005-0000-0000-0000DE2F0000}"/>
    <cellStyle name="Input 2 5 6 3 2 2" xfId="8935" xr:uid="{00000000-0005-0000-0000-0000DF2F0000}"/>
    <cellStyle name="Input 2 5 6 3 2 3" xfId="8936" xr:uid="{00000000-0005-0000-0000-0000E02F0000}"/>
    <cellStyle name="Input 2 5 6 3 3" xfId="8937" xr:uid="{00000000-0005-0000-0000-0000E12F0000}"/>
    <cellStyle name="Input 2 5 6 4" xfId="8938" xr:uid="{00000000-0005-0000-0000-0000E22F0000}"/>
    <cellStyle name="Input 2 5 6 4 2" xfId="8939" xr:uid="{00000000-0005-0000-0000-0000E32F0000}"/>
    <cellStyle name="Input 2 5 6 4 3" xfId="8940" xr:uid="{00000000-0005-0000-0000-0000E42F0000}"/>
    <cellStyle name="Input 2 5 6 5" xfId="8941" xr:uid="{00000000-0005-0000-0000-0000E52F0000}"/>
    <cellStyle name="Input 2 5 7" xfId="8942" xr:uid="{00000000-0005-0000-0000-0000E62F0000}"/>
    <cellStyle name="Input 2 5 7 2" xfId="8943" xr:uid="{00000000-0005-0000-0000-0000E72F0000}"/>
    <cellStyle name="Input 2 5 7 2 2" xfId="8944" xr:uid="{00000000-0005-0000-0000-0000E82F0000}"/>
    <cellStyle name="Input 2 5 7 2 2 2" xfId="8945" xr:uid="{00000000-0005-0000-0000-0000E92F0000}"/>
    <cellStyle name="Input 2 5 7 2 2 3" xfId="8946" xr:uid="{00000000-0005-0000-0000-0000EA2F0000}"/>
    <cellStyle name="Input 2 5 7 2 3" xfId="8947" xr:uid="{00000000-0005-0000-0000-0000EB2F0000}"/>
    <cellStyle name="Input 2 5 7 3" xfId="8948" xr:uid="{00000000-0005-0000-0000-0000EC2F0000}"/>
    <cellStyle name="Input 2 5 7 3 2" xfId="8949" xr:uid="{00000000-0005-0000-0000-0000ED2F0000}"/>
    <cellStyle name="Input 2 5 7 3 3" xfId="8950" xr:uid="{00000000-0005-0000-0000-0000EE2F0000}"/>
    <cellStyle name="Input 2 5 7 4" xfId="8951" xr:uid="{00000000-0005-0000-0000-0000EF2F0000}"/>
    <cellStyle name="Input 2 5 8" xfId="8952" xr:uid="{00000000-0005-0000-0000-0000F02F0000}"/>
    <cellStyle name="Input 2 5 8 2" xfId="8953" xr:uid="{00000000-0005-0000-0000-0000F12F0000}"/>
    <cellStyle name="Input 2 5 8 2 2" xfId="8954" xr:uid="{00000000-0005-0000-0000-0000F22F0000}"/>
    <cellStyle name="Input 2 5 8 2 2 2" xfId="8955" xr:uid="{00000000-0005-0000-0000-0000F32F0000}"/>
    <cellStyle name="Input 2 5 8 2 2 3" xfId="8956" xr:uid="{00000000-0005-0000-0000-0000F42F0000}"/>
    <cellStyle name="Input 2 5 8 2 3" xfId="8957" xr:uid="{00000000-0005-0000-0000-0000F52F0000}"/>
    <cellStyle name="Input 2 5 8 3" xfId="8958" xr:uid="{00000000-0005-0000-0000-0000F62F0000}"/>
    <cellStyle name="Input 2 5 8 3 2" xfId="8959" xr:uid="{00000000-0005-0000-0000-0000F72F0000}"/>
    <cellStyle name="Input 2 5 8 3 3" xfId="8960" xr:uid="{00000000-0005-0000-0000-0000F82F0000}"/>
    <cellStyle name="Input 2 5 8 4" xfId="8961" xr:uid="{00000000-0005-0000-0000-0000F92F0000}"/>
    <cellStyle name="Input 2 5 9" xfId="8962" xr:uid="{00000000-0005-0000-0000-0000FA2F0000}"/>
    <cellStyle name="Input 2 5 9 2" xfId="8963" xr:uid="{00000000-0005-0000-0000-0000FB2F0000}"/>
    <cellStyle name="Input 2 5 9 2 2" xfId="8964" xr:uid="{00000000-0005-0000-0000-0000FC2F0000}"/>
    <cellStyle name="Input 2 5 9 2 3" xfId="8965" xr:uid="{00000000-0005-0000-0000-0000FD2F0000}"/>
    <cellStyle name="Input 2 5 9 3" xfId="8966" xr:uid="{00000000-0005-0000-0000-0000FE2F0000}"/>
    <cellStyle name="Input 2 6" xfId="8967" xr:uid="{00000000-0005-0000-0000-0000FF2F0000}"/>
    <cellStyle name="Input 2 6 2" xfId="8968" xr:uid="{00000000-0005-0000-0000-000000300000}"/>
    <cellStyle name="Input 2 6 2 2" xfId="8969" xr:uid="{00000000-0005-0000-0000-000001300000}"/>
    <cellStyle name="Input 2 6 2 2 2" xfId="8970" xr:uid="{00000000-0005-0000-0000-000002300000}"/>
    <cellStyle name="Input 2 6 2 2 2 2" xfId="8971" xr:uid="{00000000-0005-0000-0000-000003300000}"/>
    <cellStyle name="Input 2 6 2 2 2 3" xfId="8972" xr:uid="{00000000-0005-0000-0000-000004300000}"/>
    <cellStyle name="Input 2 6 2 2 3" xfId="8973" xr:uid="{00000000-0005-0000-0000-000005300000}"/>
    <cellStyle name="Input 2 6 2 2 3 2" xfId="27367" xr:uid="{00000000-0005-0000-0000-000006300000}"/>
    <cellStyle name="Input 2 6 2 2 4" xfId="27368" xr:uid="{00000000-0005-0000-0000-000007300000}"/>
    <cellStyle name="Input 2 6 2 3" xfId="8974" xr:uid="{00000000-0005-0000-0000-000008300000}"/>
    <cellStyle name="Input 2 6 2 3 2" xfId="8975" xr:uid="{00000000-0005-0000-0000-000009300000}"/>
    <cellStyle name="Input 2 6 2 3 2 2" xfId="27369" xr:uid="{00000000-0005-0000-0000-00000A300000}"/>
    <cellStyle name="Input 2 6 2 3 3" xfId="27370" xr:uid="{00000000-0005-0000-0000-00000B300000}"/>
    <cellStyle name="Input 2 6 2 4" xfId="8976" xr:uid="{00000000-0005-0000-0000-00000C300000}"/>
    <cellStyle name="Input 2 6 2 4 2" xfId="8977" xr:uid="{00000000-0005-0000-0000-00000D300000}"/>
    <cellStyle name="Input 2 6 2 5" xfId="27371" xr:uid="{00000000-0005-0000-0000-00000E300000}"/>
    <cellStyle name="Input 2 6 3" xfId="8978" xr:uid="{00000000-0005-0000-0000-00000F300000}"/>
    <cellStyle name="Input 2 6 3 2" xfId="8979" xr:uid="{00000000-0005-0000-0000-000010300000}"/>
    <cellStyle name="Input 2 6 3 2 2" xfId="8980" xr:uid="{00000000-0005-0000-0000-000011300000}"/>
    <cellStyle name="Input 2 6 3 2 2 2" xfId="27372" xr:uid="{00000000-0005-0000-0000-000012300000}"/>
    <cellStyle name="Input 2 6 3 2 3" xfId="8981" xr:uid="{00000000-0005-0000-0000-000013300000}"/>
    <cellStyle name="Input 2 6 3 2 3 2" xfId="27373" xr:uid="{00000000-0005-0000-0000-000014300000}"/>
    <cellStyle name="Input 2 6 3 2 4" xfId="27374" xr:uid="{00000000-0005-0000-0000-000015300000}"/>
    <cellStyle name="Input 2 6 3 3" xfId="8982" xr:uid="{00000000-0005-0000-0000-000016300000}"/>
    <cellStyle name="Input 2 6 3 3 2" xfId="27375" xr:uid="{00000000-0005-0000-0000-000017300000}"/>
    <cellStyle name="Input 2 6 3 3 2 2" xfId="27376" xr:uid="{00000000-0005-0000-0000-000018300000}"/>
    <cellStyle name="Input 2 6 3 3 3" xfId="27377" xr:uid="{00000000-0005-0000-0000-000019300000}"/>
    <cellStyle name="Input 2 6 3 4" xfId="27378" xr:uid="{00000000-0005-0000-0000-00001A300000}"/>
    <cellStyle name="Input 2 6 3 4 2" xfId="27379" xr:uid="{00000000-0005-0000-0000-00001B300000}"/>
    <cellStyle name="Input 2 6 3 5" xfId="27380" xr:uid="{00000000-0005-0000-0000-00001C300000}"/>
    <cellStyle name="Input 2 6 4" xfId="8983" xr:uid="{00000000-0005-0000-0000-00001D300000}"/>
    <cellStyle name="Input 2 6 4 2" xfId="8984" xr:uid="{00000000-0005-0000-0000-00001E300000}"/>
    <cellStyle name="Input 2 6 4 2 2" xfId="8985" xr:uid="{00000000-0005-0000-0000-00001F300000}"/>
    <cellStyle name="Input 2 6 4 2 3" xfId="8986" xr:uid="{00000000-0005-0000-0000-000020300000}"/>
    <cellStyle name="Input 2 6 4 3" xfId="8987" xr:uid="{00000000-0005-0000-0000-000021300000}"/>
    <cellStyle name="Input 2 6 4 3 2" xfId="27381" xr:uid="{00000000-0005-0000-0000-000022300000}"/>
    <cellStyle name="Input 2 6 4 4" xfId="27382" xr:uid="{00000000-0005-0000-0000-000023300000}"/>
    <cellStyle name="Input 2 6 5" xfId="8988" xr:uid="{00000000-0005-0000-0000-000024300000}"/>
    <cellStyle name="Input 2 6 5 2" xfId="8989" xr:uid="{00000000-0005-0000-0000-000025300000}"/>
    <cellStyle name="Input 2 6 5 2 2" xfId="27383" xr:uid="{00000000-0005-0000-0000-000026300000}"/>
    <cellStyle name="Input 2 6 5 3" xfId="27384" xr:uid="{00000000-0005-0000-0000-000027300000}"/>
    <cellStyle name="Input 2 6 6" xfId="8990" xr:uid="{00000000-0005-0000-0000-000028300000}"/>
    <cellStyle name="Input 2 6 6 2" xfId="8991" xr:uid="{00000000-0005-0000-0000-000029300000}"/>
    <cellStyle name="Input 2 6 6 3" xfId="27385" xr:uid="{00000000-0005-0000-0000-00002A300000}"/>
    <cellStyle name="Input 2 6 7" xfId="27386" xr:uid="{00000000-0005-0000-0000-00002B300000}"/>
    <cellStyle name="Input 2 6 7 2" xfId="27387" xr:uid="{00000000-0005-0000-0000-00002C300000}"/>
    <cellStyle name="Input 2 6 8" xfId="27388" xr:uid="{00000000-0005-0000-0000-00002D300000}"/>
    <cellStyle name="Input 2 7" xfId="8992" xr:uid="{00000000-0005-0000-0000-00002E300000}"/>
    <cellStyle name="Input 2 7 2" xfId="8993" xr:uid="{00000000-0005-0000-0000-00002F300000}"/>
    <cellStyle name="Input 2 7 2 2" xfId="8994" xr:uid="{00000000-0005-0000-0000-000030300000}"/>
    <cellStyle name="Input 2 7 2 2 2" xfId="8995" xr:uid="{00000000-0005-0000-0000-000031300000}"/>
    <cellStyle name="Input 2 7 2 3" xfId="8996" xr:uid="{00000000-0005-0000-0000-000032300000}"/>
    <cellStyle name="Input 2 7 2 3 2" xfId="8997" xr:uid="{00000000-0005-0000-0000-000033300000}"/>
    <cellStyle name="Input 2 7 2 4" xfId="27389" xr:uid="{00000000-0005-0000-0000-000034300000}"/>
    <cellStyle name="Input 2 7 3" xfId="8998" xr:uid="{00000000-0005-0000-0000-000035300000}"/>
    <cellStyle name="Input 2 7 3 2" xfId="8999" xr:uid="{00000000-0005-0000-0000-000036300000}"/>
    <cellStyle name="Input 2 7 3 2 2" xfId="9000" xr:uid="{00000000-0005-0000-0000-000037300000}"/>
    <cellStyle name="Input 2 7 3 2 3" xfId="9001" xr:uid="{00000000-0005-0000-0000-000038300000}"/>
    <cellStyle name="Input 2 7 3 3" xfId="9002" xr:uid="{00000000-0005-0000-0000-000039300000}"/>
    <cellStyle name="Input 2 7 4" xfId="9003" xr:uid="{00000000-0005-0000-0000-00003A300000}"/>
    <cellStyle name="Input 2 7 4 2" xfId="9004" xr:uid="{00000000-0005-0000-0000-00003B300000}"/>
    <cellStyle name="Input 2 7 5" xfId="9005" xr:uid="{00000000-0005-0000-0000-00003C300000}"/>
    <cellStyle name="Input 2 7 5 2" xfId="9006" xr:uid="{00000000-0005-0000-0000-00003D300000}"/>
    <cellStyle name="Input 2 8" xfId="9007" xr:uid="{00000000-0005-0000-0000-00003E300000}"/>
    <cellStyle name="Input 2 8 2" xfId="9008" xr:uid="{00000000-0005-0000-0000-00003F300000}"/>
    <cellStyle name="Input 2 8 2 2" xfId="9009" xr:uid="{00000000-0005-0000-0000-000040300000}"/>
    <cellStyle name="Input 2 8 2 2 2" xfId="9010" xr:uid="{00000000-0005-0000-0000-000041300000}"/>
    <cellStyle name="Input 2 8 2 3" xfId="9011" xr:uid="{00000000-0005-0000-0000-000042300000}"/>
    <cellStyle name="Input 2 8 2 3 2" xfId="9012" xr:uid="{00000000-0005-0000-0000-000043300000}"/>
    <cellStyle name="Input 2 8 2 4" xfId="27390" xr:uid="{00000000-0005-0000-0000-000044300000}"/>
    <cellStyle name="Input 2 8 3" xfId="9013" xr:uid="{00000000-0005-0000-0000-000045300000}"/>
    <cellStyle name="Input 2 8 3 2" xfId="9014" xr:uid="{00000000-0005-0000-0000-000046300000}"/>
    <cellStyle name="Input 2 8 3 2 2" xfId="9015" xr:uid="{00000000-0005-0000-0000-000047300000}"/>
    <cellStyle name="Input 2 8 3 2 3" xfId="9016" xr:uid="{00000000-0005-0000-0000-000048300000}"/>
    <cellStyle name="Input 2 8 3 3" xfId="9017" xr:uid="{00000000-0005-0000-0000-000049300000}"/>
    <cellStyle name="Input 2 8 4" xfId="9018" xr:uid="{00000000-0005-0000-0000-00004A300000}"/>
    <cellStyle name="Input 2 8 4 2" xfId="9019" xr:uid="{00000000-0005-0000-0000-00004B300000}"/>
    <cellStyle name="Input 2 8 5" xfId="9020" xr:uid="{00000000-0005-0000-0000-00004C300000}"/>
    <cellStyle name="Input 2 8 5 2" xfId="9021" xr:uid="{00000000-0005-0000-0000-00004D300000}"/>
    <cellStyle name="Input 2 9" xfId="9022" xr:uid="{00000000-0005-0000-0000-00004E300000}"/>
    <cellStyle name="Input 2 9 2" xfId="9023" xr:uid="{00000000-0005-0000-0000-00004F300000}"/>
    <cellStyle name="Input 2 9 2 2" xfId="9024" xr:uid="{00000000-0005-0000-0000-000050300000}"/>
    <cellStyle name="Input 2 9 2 2 2" xfId="9025" xr:uid="{00000000-0005-0000-0000-000051300000}"/>
    <cellStyle name="Input 2 9 2 3" xfId="9026" xr:uid="{00000000-0005-0000-0000-000052300000}"/>
    <cellStyle name="Input 2 9 2 3 2" xfId="9027" xr:uid="{00000000-0005-0000-0000-000053300000}"/>
    <cellStyle name="Input 2 9 3" xfId="9028" xr:uid="{00000000-0005-0000-0000-000054300000}"/>
    <cellStyle name="Input 2 9 3 2" xfId="9029" xr:uid="{00000000-0005-0000-0000-000055300000}"/>
    <cellStyle name="Input 2 9 3 2 2" xfId="9030" xr:uid="{00000000-0005-0000-0000-000056300000}"/>
    <cellStyle name="Input 2 9 3 2 3" xfId="9031" xr:uid="{00000000-0005-0000-0000-000057300000}"/>
    <cellStyle name="Input 2 9 3 3" xfId="9032" xr:uid="{00000000-0005-0000-0000-000058300000}"/>
    <cellStyle name="Input 2 9 4" xfId="9033" xr:uid="{00000000-0005-0000-0000-000059300000}"/>
    <cellStyle name="Input 2 9 4 2" xfId="9034" xr:uid="{00000000-0005-0000-0000-00005A300000}"/>
    <cellStyle name="Input 2 9 5" xfId="9035" xr:uid="{00000000-0005-0000-0000-00005B300000}"/>
    <cellStyle name="Input 2 9 5 2" xfId="9036" xr:uid="{00000000-0005-0000-0000-00005C300000}"/>
    <cellStyle name="Input 3" xfId="9037" xr:uid="{00000000-0005-0000-0000-00005D300000}"/>
    <cellStyle name="Input 3 10" xfId="9038" xr:uid="{00000000-0005-0000-0000-00005E300000}"/>
    <cellStyle name="Input 3 10 2" xfId="9039" xr:uid="{00000000-0005-0000-0000-00005F300000}"/>
    <cellStyle name="Input 3 10 2 2" xfId="27391" xr:uid="{00000000-0005-0000-0000-000060300000}"/>
    <cellStyle name="Input 3 10 3" xfId="27392" xr:uid="{00000000-0005-0000-0000-000061300000}"/>
    <cellStyle name="Input 3 11" xfId="9040" xr:uid="{00000000-0005-0000-0000-000062300000}"/>
    <cellStyle name="Input 3 11 2" xfId="27393" xr:uid="{00000000-0005-0000-0000-000063300000}"/>
    <cellStyle name="Input 3 11 3" xfId="27394" xr:uid="{00000000-0005-0000-0000-000064300000}"/>
    <cellStyle name="Input 3 12" xfId="27395" xr:uid="{00000000-0005-0000-0000-000065300000}"/>
    <cellStyle name="Input 3 12 2" xfId="27396" xr:uid="{00000000-0005-0000-0000-000066300000}"/>
    <cellStyle name="Input 3 13" xfId="27397" xr:uid="{00000000-0005-0000-0000-000067300000}"/>
    <cellStyle name="Input 3 2" xfId="9041" xr:uid="{00000000-0005-0000-0000-000068300000}"/>
    <cellStyle name="Input 3 2 10" xfId="27398" xr:uid="{00000000-0005-0000-0000-000069300000}"/>
    <cellStyle name="Input 3 2 2" xfId="9042" xr:uid="{00000000-0005-0000-0000-00006A300000}"/>
    <cellStyle name="Input 3 2 2 10" xfId="27399" xr:uid="{00000000-0005-0000-0000-00006B300000}"/>
    <cellStyle name="Input 3 2 2 2" xfId="9043" xr:uid="{00000000-0005-0000-0000-00006C300000}"/>
    <cellStyle name="Input 3 2 2 2 2" xfId="9044" xr:uid="{00000000-0005-0000-0000-00006D300000}"/>
    <cellStyle name="Input 3 2 2 2 2 2" xfId="9045" xr:uid="{00000000-0005-0000-0000-00006E300000}"/>
    <cellStyle name="Input 3 2 2 2 2 2 2" xfId="27400" xr:uid="{00000000-0005-0000-0000-00006F300000}"/>
    <cellStyle name="Input 3 2 2 2 2 2 2 2" xfId="27401" xr:uid="{00000000-0005-0000-0000-000070300000}"/>
    <cellStyle name="Input 3 2 2 2 2 2 3" xfId="27402" xr:uid="{00000000-0005-0000-0000-000071300000}"/>
    <cellStyle name="Input 3 2 2 2 2 2 3 2" xfId="27403" xr:uid="{00000000-0005-0000-0000-000072300000}"/>
    <cellStyle name="Input 3 2 2 2 2 2 4" xfId="27404" xr:uid="{00000000-0005-0000-0000-000073300000}"/>
    <cellStyle name="Input 3 2 2 2 2 3" xfId="9046" xr:uid="{00000000-0005-0000-0000-000074300000}"/>
    <cellStyle name="Input 3 2 2 2 2 3 2" xfId="27405" xr:uid="{00000000-0005-0000-0000-000075300000}"/>
    <cellStyle name="Input 3 2 2 2 2 3 2 2" xfId="27406" xr:uid="{00000000-0005-0000-0000-000076300000}"/>
    <cellStyle name="Input 3 2 2 2 2 3 3" xfId="27407" xr:uid="{00000000-0005-0000-0000-000077300000}"/>
    <cellStyle name="Input 3 2 2 2 2 4" xfId="27408" xr:uid="{00000000-0005-0000-0000-000078300000}"/>
    <cellStyle name="Input 3 2 2 2 2 4 2" xfId="27409" xr:uid="{00000000-0005-0000-0000-000079300000}"/>
    <cellStyle name="Input 3 2 2 2 2 5" xfId="27410" xr:uid="{00000000-0005-0000-0000-00007A300000}"/>
    <cellStyle name="Input 3 2 2 2 3" xfId="9047" xr:uid="{00000000-0005-0000-0000-00007B300000}"/>
    <cellStyle name="Input 3 2 2 2 3 2" xfId="27411" xr:uid="{00000000-0005-0000-0000-00007C300000}"/>
    <cellStyle name="Input 3 2 2 2 3 2 2" xfId="27412" xr:uid="{00000000-0005-0000-0000-00007D300000}"/>
    <cellStyle name="Input 3 2 2 2 3 2 2 2" xfId="27413" xr:uid="{00000000-0005-0000-0000-00007E300000}"/>
    <cellStyle name="Input 3 2 2 2 3 2 3" xfId="27414" xr:uid="{00000000-0005-0000-0000-00007F300000}"/>
    <cellStyle name="Input 3 2 2 2 3 2 3 2" xfId="27415" xr:uid="{00000000-0005-0000-0000-000080300000}"/>
    <cellStyle name="Input 3 2 2 2 3 2 4" xfId="27416" xr:uid="{00000000-0005-0000-0000-000081300000}"/>
    <cellStyle name="Input 3 2 2 2 3 3" xfId="27417" xr:uid="{00000000-0005-0000-0000-000082300000}"/>
    <cellStyle name="Input 3 2 2 2 3 3 2" xfId="27418" xr:uid="{00000000-0005-0000-0000-000083300000}"/>
    <cellStyle name="Input 3 2 2 2 3 3 2 2" xfId="27419" xr:uid="{00000000-0005-0000-0000-000084300000}"/>
    <cellStyle name="Input 3 2 2 2 3 3 3" xfId="27420" xr:uid="{00000000-0005-0000-0000-000085300000}"/>
    <cellStyle name="Input 3 2 2 2 3 4" xfId="27421" xr:uid="{00000000-0005-0000-0000-000086300000}"/>
    <cellStyle name="Input 3 2 2 2 3 4 2" xfId="27422" xr:uid="{00000000-0005-0000-0000-000087300000}"/>
    <cellStyle name="Input 3 2 2 2 3 5" xfId="27423" xr:uid="{00000000-0005-0000-0000-000088300000}"/>
    <cellStyle name="Input 3 2 2 2 4" xfId="27424" xr:uid="{00000000-0005-0000-0000-000089300000}"/>
    <cellStyle name="Input 3 2 2 2 4 2" xfId="27425" xr:uid="{00000000-0005-0000-0000-00008A300000}"/>
    <cellStyle name="Input 3 2 2 2 4 2 2" xfId="27426" xr:uid="{00000000-0005-0000-0000-00008B300000}"/>
    <cellStyle name="Input 3 2 2 2 4 3" xfId="27427" xr:uid="{00000000-0005-0000-0000-00008C300000}"/>
    <cellStyle name="Input 3 2 2 2 4 3 2" xfId="27428" xr:uid="{00000000-0005-0000-0000-00008D300000}"/>
    <cellStyle name="Input 3 2 2 2 4 4" xfId="27429" xr:uid="{00000000-0005-0000-0000-00008E300000}"/>
    <cellStyle name="Input 3 2 2 2 5" xfId="27430" xr:uid="{00000000-0005-0000-0000-00008F300000}"/>
    <cellStyle name="Input 3 2 2 2 5 2" xfId="27431" xr:uid="{00000000-0005-0000-0000-000090300000}"/>
    <cellStyle name="Input 3 2 2 2 5 2 2" xfId="27432" xr:uid="{00000000-0005-0000-0000-000091300000}"/>
    <cellStyle name="Input 3 2 2 2 5 3" xfId="27433" xr:uid="{00000000-0005-0000-0000-000092300000}"/>
    <cellStyle name="Input 3 2 2 2 6" xfId="27434" xr:uid="{00000000-0005-0000-0000-000093300000}"/>
    <cellStyle name="Input 3 2 2 2 6 2" xfId="27435" xr:uid="{00000000-0005-0000-0000-000094300000}"/>
    <cellStyle name="Input 3 2 2 2 6 3" xfId="27436" xr:uid="{00000000-0005-0000-0000-000095300000}"/>
    <cellStyle name="Input 3 2 2 2 7" xfId="27437" xr:uid="{00000000-0005-0000-0000-000096300000}"/>
    <cellStyle name="Input 3 2 2 2 7 2" xfId="27438" xr:uid="{00000000-0005-0000-0000-000097300000}"/>
    <cellStyle name="Input 3 2 2 2 8" xfId="27439" xr:uid="{00000000-0005-0000-0000-000098300000}"/>
    <cellStyle name="Input 3 2 2 3" xfId="9048" xr:uid="{00000000-0005-0000-0000-000099300000}"/>
    <cellStyle name="Input 3 2 2 3 2" xfId="9049" xr:uid="{00000000-0005-0000-0000-00009A300000}"/>
    <cellStyle name="Input 3 2 2 3 2 2" xfId="27440" xr:uid="{00000000-0005-0000-0000-00009B300000}"/>
    <cellStyle name="Input 3 2 2 3 2 2 2" xfId="27441" xr:uid="{00000000-0005-0000-0000-00009C300000}"/>
    <cellStyle name="Input 3 2 2 3 2 2 2 2" xfId="27442" xr:uid="{00000000-0005-0000-0000-00009D300000}"/>
    <cellStyle name="Input 3 2 2 3 2 2 3" xfId="27443" xr:uid="{00000000-0005-0000-0000-00009E300000}"/>
    <cellStyle name="Input 3 2 2 3 2 2 3 2" xfId="27444" xr:uid="{00000000-0005-0000-0000-00009F300000}"/>
    <cellStyle name="Input 3 2 2 3 2 2 4" xfId="27445" xr:uid="{00000000-0005-0000-0000-0000A0300000}"/>
    <cellStyle name="Input 3 2 2 3 2 3" xfId="27446" xr:uid="{00000000-0005-0000-0000-0000A1300000}"/>
    <cellStyle name="Input 3 2 2 3 2 3 2" xfId="27447" xr:uid="{00000000-0005-0000-0000-0000A2300000}"/>
    <cellStyle name="Input 3 2 2 3 2 3 2 2" xfId="27448" xr:uid="{00000000-0005-0000-0000-0000A3300000}"/>
    <cellStyle name="Input 3 2 2 3 2 3 3" xfId="27449" xr:uid="{00000000-0005-0000-0000-0000A4300000}"/>
    <cellStyle name="Input 3 2 2 3 2 4" xfId="27450" xr:uid="{00000000-0005-0000-0000-0000A5300000}"/>
    <cellStyle name="Input 3 2 2 3 2 4 2" xfId="27451" xr:uid="{00000000-0005-0000-0000-0000A6300000}"/>
    <cellStyle name="Input 3 2 2 3 2 5" xfId="27452" xr:uid="{00000000-0005-0000-0000-0000A7300000}"/>
    <cellStyle name="Input 3 2 2 3 3" xfId="27453" xr:uid="{00000000-0005-0000-0000-0000A8300000}"/>
    <cellStyle name="Input 3 2 2 3 3 2" xfId="27454" xr:uid="{00000000-0005-0000-0000-0000A9300000}"/>
    <cellStyle name="Input 3 2 2 3 3 2 2" xfId="27455" xr:uid="{00000000-0005-0000-0000-0000AA300000}"/>
    <cellStyle name="Input 3 2 2 3 3 2 2 2" xfId="27456" xr:uid="{00000000-0005-0000-0000-0000AB300000}"/>
    <cellStyle name="Input 3 2 2 3 3 2 3" xfId="27457" xr:uid="{00000000-0005-0000-0000-0000AC300000}"/>
    <cellStyle name="Input 3 2 2 3 3 2 3 2" xfId="27458" xr:uid="{00000000-0005-0000-0000-0000AD300000}"/>
    <cellStyle name="Input 3 2 2 3 3 2 4" xfId="27459" xr:uid="{00000000-0005-0000-0000-0000AE300000}"/>
    <cellStyle name="Input 3 2 2 3 3 3" xfId="27460" xr:uid="{00000000-0005-0000-0000-0000AF300000}"/>
    <cellStyle name="Input 3 2 2 3 3 3 2" xfId="27461" xr:uid="{00000000-0005-0000-0000-0000B0300000}"/>
    <cellStyle name="Input 3 2 2 3 3 3 2 2" xfId="27462" xr:uid="{00000000-0005-0000-0000-0000B1300000}"/>
    <cellStyle name="Input 3 2 2 3 3 3 3" xfId="27463" xr:uid="{00000000-0005-0000-0000-0000B2300000}"/>
    <cellStyle name="Input 3 2 2 3 3 4" xfId="27464" xr:uid="{00000000-0005-0000-0000-0000B3300000}"/>
    <cellStyle name="Input 3 2 2 3 3 4 2" xfId="27465" xr:uid="{00000000-0005-0000-0000-0000B4300000}"/>
    <cellStyle name="Input 3 2 2 3 3 5" xfId="27466" xr:uid="{00000000-0005-0000-0000-0000B5300000}"/>
    <cellStyle name="Input 3 2 2 3 4" xfId="27467" xr:uid="{00000000-0005-0000-0000-0000B6300000}"/>
    <cellStyle name="Input 3 2 2 3 4 2" xfId="27468" xr:uid="{00000000-0005-0000-0000-0000B7300000}"/>
    <cellStyle name="Input 3 2 2 3 4 2 2" xfId="27469" xr:uid="{00000000-0005-0000-0000-0000B8300000}"/>
    <cellStyle name="Input 3 2 2 3 4 3" xfId="27470" xr:uid="{00000000-0005-0000-0000-0000B9300000}"/>
    <cellStyle name="Input 3 2 2 3 4 3 2" xfId="27471" xr:uid="{00000000-0005-0000-0000-0000BA300000}"/>
    <cellStyle name="Input 3 2 2 3 4 4" xfId="27472" xr:uid="{00000000-0005-0000-0000-0000BB300000}"/>
    <cellStyle name="Input 3 2 2 3 5" xfId="27473" xr:uid="{00000000-0005-0000-0000-0000BC300000}"/>
    <cellStyle name="Input 3 2 2 3 5 2" xfId="27474" xr:uid="{00000000-0005-0000-0000-0000BD300000}"/>
    <cellStyle name="Input 3 2 2 3 5 2 2" xfId="27475" xr:uid="{00000000-0005-0000-0000-0000BE300000}"/>
    <cellStyle name="Input 3 2 2 3 5 3" xfId="27476" xr:uid="{00000000-0005-0000-0000-0000BF300000}"/>
    <cellStyle name="Input 3 2 2 3 6" xfId="27477" xr:uid="{00000000-0005-0000-0000-0000C0300000}"/>
    <cellStyle name="Input 3 2 2 3 6 2" xfId="27478" xr:uid="{00000000-0005-0000-0000-0000C1300000}"/>
    <cellStyle name="Input 3 2 2 3 7" xfId="27479" xr:uid="{00000000-0005-0000-0000-0000C2300000}"/>
    <cellStyle name="Input 3 2 2 4" xfId="9050" xr:uid="{00000000-0005-0000-0000-0000C3300000}"/>
    <cellStyle name="Input 3 2 2 4 2" xfId="9051" xr:uid="{00000000-0005-0000-0000-0000C4300000}"/>
    <cellStyle name="Input 3 2 2 4 2 2" xfId="27480" xr:uid="{00000000-0005-0000-0000-0000C5300000}"/>
    <cellStyle name="Input 3 2 2 4 2 2 2" xfId="27481" xr:uid="{00000000-0005-0000-0000-0000C6300000}"/>
    <cellStyle name="Input 3 2 2 4 2 3" xfId="27482" xr:uid="{00000000-0005-0000-0000-0000C7300000}"/>
    <cellStyle name="Input 3 2 2 4 2 3 2" xfId="27483" xr:uid="{00000000-0005-0000-0000-0000C8300000}"/>
    <cellStyle name="Input 3 2 2 4 2 4" xfId="27484" xr:uid="{00000000-0005-0000-0000-0000C9300000}"/>
    <cellStyle name="Input 3 2 2 4 3" xfId="27485" xr:uid="{00000000-0005-0000-0000-0000CA300000}"/>
    <cellStyle name="Input 3 2 2 4 3 2" xfId="27486" xr:uid="{00000000-0005-0000-0000-0000CB300000}"/>
    <cellStyle name="Input 3 2 2 4 3 2 2" xfId="27487" xr:uid="{00000000-0005-0000-0000-0000CC300000}"/>
    <cellStyle name="Input 3 2 2 4 3 3" xfId="27488" xr:uid="{00000000-0005-0000-0000-0000CD300000}"/>
    <cellStyle name="Input 3 2 2 4 4" xfId="27489" xr:uid="{00000000-0005-0000-0000-0000CE300000}"/>
    <cellStyle name="Input 3 2 2 4 4 2" xfId="27490" xr:uid="{00000000-0005-0000-0000-0000CF300000}"/>
    <cellStyle name="Input 3 2 2 4 5" xfId="27491" xr:uid="{00000000-0005-0000-0000-0000D0300000}"/>
    <cellStyle name="Input 3 2 2 5" xfId="27492" xr:uid="{00000000-0005-0000-0000-0000D1300000}"/>
    <cellStyle name="Input 3 2 2 5 2" xfId="27493" xr:uid="{00000000-0005-0000-0000-0000D2300000}"/>
    <cellStyle name="Input 3 2 2 5 2 2" xfId="27494" xr:uid="{00000000-0005-0000-0000-0000D3300000}"/>
    <cellStyle name="Input 3 2 2 5 2 2 2" xfId="27495" xr:uid="{00000000-0005-0000-0000-0000D4300000}"/>
    <cellStyle name="Input 3 2 2 5 2 3" xfId="27496" xr:uid="{00000000-0005-0000-0000-0000D5300000}"/>
    <cellStyle name="Input 3 2 2 5 2 3 2" xfId="27497" xr:uid="{00000000-0005-0000-0000-0000D6300000}"/>
    <cellStyle name="Input 3 2 2 5 2 4" xfId="27498" xr:uid="{00000000-0005-0000-0000-0000D7300000}"/>
    <cellStyle name="Input 3 2 2 5 3" xfId="27499" xr:uid="{00000000-0005-0000-0000-0000D8300000}"/>
    <cellStyle name="Input 3 2 2 5 3 2" xfId="27500" xr:uid="{00000000-0005-0000-0000-0000D9300000}"/>
    <cellStyle name="Input 3 2 2 5 3 2 2" xfId="27501" xr:uid="{00000000-0005-0000-0000-0000DA300000}"/>
    <cellStyle name="Input 3 2 2 5 3 3" xfId="27502" xr:uid="{00000000-0005-0000-0000-0000DB300000}"/>
    <cellStyle name="Input 3 2 2 5 4" xfId="27503" xr:uid="{00000000-0005-0000-0000-0000DC300000}"/>
    <cellStyle name="Input 3 2 2 5 4 2" xfId="27504" xr:uid="{00000000-0005-0000-0000-0000DD300000}"/>
    <cellStyle name="Input 3 2 2 5 5" xfId="27505" xr:uid="{00000000-0005-0000-0000-0000DE300000}"/>
    <cellStyle name="Input 3 2 2 6" xfId="27506" xr:uid="{00000000-0005-0000-0000-0000DF300000}"/>
    <cellStyle name="Input 3 2 2 6 2" xfId="27507" xr:uid="{00000000-0005-0000-0000-0000E0300000}"/>
    <cellStyle name="Input 3 2 2 6 2 2" xfId="27508" xr:uid="{00000000-0005-0000-0000-0000E1300000}"/>
    <cellStyle name="Input 3 2 2 6 3" xfId="27509" xr:uid="{00000000-0005-0000-0000-0000E2300000}"/>
    <cellStyle name="Input 3 2 2 6 3 2" xfId="27510" xr:uid="{00000000-0005-0000-0000-0000E3300000}"/>
    <cellStyle name="Input 3 2 2 6 4" xfId="27511" xr:uid="{00000000-0005-0000-0000-0000E4300000}"/>
    <cellStyle name="Input 3 2 2 7" xfId="27512" xr:uid="{00000000-0005-0000-0000-0000E5300000}"/>
    <cellStyle name="Input 3 2 2 7 2" xfId="27513" xr:uid="{00000000-0005-0000-0000-0000E6300000}"/>
    <cellStyle name="Input 3 2 2 7 2 2" xfId="27514" xr:uid="{00000000-0005-0000-0000-0000E7300000}"/>
    <cellStyle name="Input 3 2 2 7 3" xfId="27515" xr:uid="{00000000-0005-0000-0000-0000E8300000}"/>
    <cellStyle name="Input 3 2 2 8" xfId="27516" xr:uid="{00000000-0005-0000-0000-0000E9300000}"/>
    <cellStyle name="Input 3 2 2 8 2" xfId="27517" xr:uid="{00000000-0005-0000-0000-0000EA300000}"/>
    <cellStyle name="Input 3 2 2 8 3" xfId="27518" xr:uid="{00000000-0005-0000-0000-0000EB300000}"/>
    <cellStyle name="Input 3 2 2 9" xfId="27519" xr:uid="{00000000-0005-0000-0000-0000EC300000}"/>
    <cellStyle name="Input 3 2 2 9 2" xfId="27520" xr:uid="{00000000-0005-0000-0000-0000ED300000}"/>
    <cellStyle name="Input 3 2 3" xfId="9052" xr:uid="{00000000-0005-0000-0000-0000EE300000}"/>
    <cellStyle name="Input 3 2 3 2" xfId="9053" xr:uid="{00000000-0005-0000-0000-0000EF300000}"/>
    <cellStyle name="Input 3 2 3 2 2" xfId="9054" xr:uid="{00000000-0005-0000-0000-0000F0300000}"/>
    <cellStyle name="Input 3 2 3 2 2 2" xfId="27521" xr:uid="{00000000-0005-0000-0000-0000F1300000}"/>
    <cellStyle name="Input 3 2 3 2 3" xfId="9055" xr:uid="{00000000-0005-0000-0000-0000F2300000}"/>
    <cellStyle name="Input 3 2 3 2 3 2" xfId="27522" xr:uid="{00000000-0005-0000-0000-0000F3300000}"/>
    <cellStyle name="Input 3 2 3 2 4" xfId="27523" xr:uid="{00000000-0005-0000-0000-0000F4300000}"/>
    <cellStyle name="Input 3 2 3 3" xfId="9056" xr:uid="{00000000-0005-0000-0000-0000F5300000}"/>
    <cellStyle name="Input 3 2 3 3 2" xfId="27524" xr:uid="{00000000-0005-0000-0000-0000F6300000}"/>
    <cellStyle name="Input 3 2 3 3 2 2" xfId="27525" xr:uid="{00000000-0005-0000-0000-0000F7300000}"/>
    <cellStyle name="Input 3 2 3 3 3" xfId="27526" xr:uid="{00000000-0005-0000-0000-0000F8300000}"/>
    <cellStyle name="Input 3 2 3 4" xfId="27527" xr:uid="{00000000-0005-0000-0000-0000F9300000}"/>
    <cellStyle name="Input 3 2 3 4 2" xfId="27528" xr:uid="{00000000-0005-0000-0000-0000FA300000}"/>
    <cellStyle name="Input 3 2 3 4 3" xfId="27529" xr:uid="{00000000-0005-0000-0000-0000FB300000}"/>
    <cellStyle name="Input 3 2 3 5" xfId="27530" xr:uid="{00000000-0005-0000-0000-0000FC300000}"/>
    <cellStyle name="Input 3 2 3 5 2" xfId="27531" xr:uid="{00000000-0005-0000-0000-0000FD300000}"/>
    <cellStyle name="Input 3 2 3 6" xfId="27532" xr:uid="{00000000-0005-0000-0000-0000FE300000}"/>
    <cellStyle name="Input 3 2 3 7" xfId="27533" xr:uid="{00000000-0005-0000-0000-0000FF300000}"/>
    <cellStyle name="Input 3 2 4" xfId="9057" xr:uid="{00000000-0005-0000-0000-000000310000}"/>
    <cellStyle name="Input 3 2 4 2" xfId="9058" xr:uid="{00000000-0005-0000-0000-000001310000}"/>
    <cellStyle name="Input 3 2 4 2 2" xfId="9059" xr:uid="{00000000-0005-0000-0000-000002310000}"/>
    <cellStyle name="Input 3 2 4 2 2 2" xfId="27534" xr:uid="{00000000-0005-0000-0000-000003310000}"/>
    <cellStyle name="Input 3 2 4 2 3" xfId="9060" xr:uid="{00000000-0005-0000-0000-000004310000}"/>
    <cellStyle name="Input 3 2 4 2 3 2" xfId="27535" xr:uid="{00000000-0005-0000-0000-000005310000}"/>
    <cellStyle name="Input 3 2 4 2 4" xfId="27536" xr:uid="{00000000-0005-0000-0000-000006310000}"/>
    <cellStyle name="Input 3 2 4 3" xfId="9061" xr:uid="{00000000-0005-0000-0000-000007310000}"/>
    <cellStyle name="Input 3 2 4 3 2" xfId="27537" xr:uid="{00000000-0005-0000-0000-000008310000}"/>
    <cellStyle name="Input 3 2 4 3 2 2" xfId="27538" xr:uid="{00000000-0005-0000-0000-000009310000}"/>
    <cellStyle name="Input 3 2 4 3 3" xfId="27539" xr:uid="{00000000-0005-0000-0000-00000A310000}"/>
    <cellStyle name="Input 3 2 4 4" xfId="27540" xr:uid="{00000000-0005-0000-0000-00000B310000}"/>
    <cellStyle name="Input 3 2 4 4 2" xfId="27541" xr:uid="{00000000-0005-0000-0000-00000C310000}"/>
    <cellStyle name="Input 3 2 4 5" xfId="27542" xr:uid="{00000000-0005-0000-0000-00000D310000}"/>
    <cellStyle name="Input 3 2 5" xfId="9062" xr:uid="{00000000-0005-0000-0000-00000E310000}"/>
    <cellStyle name="Input 3 2 5 2" xfId="9063" xr:uid="{00000000-0005-0000-0000-00000F310000}"/>
    <cellStyle name="Input 3 2 5 2 2" xfId="27543" xr:uid="{00000000-0005-0000-0000-000010310000}"/>
    <cellStyle name="Input 3 2 5 3" xfId="27544" xr:uid="{00000000-0005-0000-0000-000011310000}"/>
    <cellStyle name="Input 3 2 5 3 2" xfId="27545" xr:uid="{00000000-0005-0000-0000-000012310000}"/>
    <cellStyle name="Input 3 2 5 4" xfId="27546" xr:uid="{00000000-0005-0000-0000-000013310000}"/>
    <cellStyle name="Input 3 2 6" xfId="9064" xr:uid="{00000000-0005-0000-0000-000014310000}"/>
    <cellStyle name="Input 3 2 6 2" xfId="9065" xr:uid="{00000000-0005-0000-0000-000015310000}"/>
    <cellStyle name="Input 3 2 6 2 2" xfId="27547" xr:uid="{00000000-0005-0000-0000-000016310000}"/>
    <cellStyle name="Input 3 2 6 3" xfId="27548" xr:uid="{00000000-0005-0000-0000-000017310000}"/>
    <cellStyle name="Input 3 2 7" xfId="27549" xr:uid="{00000000-0005-0000-0000-000018310000}"/>
    <cellStyle name="Input 3 2 7 2" xfId="27550" xr:uid="{00000000-0005-0000-0000-000019310000}"/>
    <cellStyle name="Input 3 2 7 3" xfId="27551" xr:uid="{00000000-0005-0000-0000-00001A310000}"/>
    <cellStyle name="Input 3 2 8" xfId="27552" xr:uid="{00000000-0005-0000-0000-00001B310000}"/>
    <cellStyle name="Input 3 2 8 2" xfId="27553" xr:uid="{00000000-0005-0000-0000-00001C310000}"/>
    <cellStyle name="Input 3 2 9" xfId="27554" xr:uid="{00000000-0005-0000-0000-00001D310000}"/>
    <cellStyle name="Input 3 3" xfId="9066" xr:uid="{00000000-0005-0000-0000-00001E310000}"/>
    <cellStyle name="Input 3 3 10" xfId="27555" xr:uid="{00000000-0005-0000-0000-00001F310000}"/>
    <cellStyle name="Input 3 3 2" xfId="9067" xr:uid="{00000000-0005-0000-0000-000020310000}"/>
    <cellStyle name="Input 3 3 2 2" xfId="9068" xr:uid="{00000000-0005-0000-0000-000021310000}"/>
    <cellStyle name="Input 3 3 2 2 2" xfId="9069" xr:uid="{00000000-0005-0000-0000-000022310000}"/>
    <cellStyle name="Input 3 3 2 2 2 2" xfId="27556" xr:uid="{00000000-0005-0000-0000-000023310000}"/>
    <cellStyle name="Input 3 3 2 2 2 2 2" xfId="27557" xr:uid="{00000000-0005-0000-0000-000024310000}"/>
    <cellStyle name="Input 3 3 2 2 2 3" xfId="27558" xr:uid="{00000000-0005-0000-0000-000025310000}"/>
    <cellStyle name="Input 3 3 2 2 2 3 2" xfId="27559" xr:uid="{00000000-0005-0000-0000-000026310000}"/>
    <cellStyle name="Input 3 3 2 2 2 4" xfId="27560" xr:uid="{00000000-0005-0000-0000-000027310000}"/>
    <cellStyle name="Input 3 3 2 2 3" xfId="27561" xr:uid="{00000000-0005-0000-0000-000028310000}"/>
    <cellStyle name="Input 3 3 2 2 3 2" xfId="27562" xr:uid="{00000000-0005-0000-0000-000029310000}"/>
    <cellStyle name="Input 3 3 2 2 3 2 2" xfId="27563" xr:uid="{00000000-0005-0000-0000-00002A310000}"/>
    <cellStyle name="Input 3 3 2 2 3 3" xfId="27564" xr:uid="{00000000-0005-0000-0000-00002B310000}"/>
    <cellStyle name="Input 3 3 2 2 4" xfId="27565" xr:uid="{00000000-0005-0000-0000-00002C310000}"/>
    <cellStyle name="Input 3 3 2 2 4 2" xfId="27566" xr:uid="{00000000-0005-0000-0000-00002D310000}"/>
    <cellStyle name="Input 3 3 2 2 5" xfId="27567" xr:uid="{00000000-0005-0000-0000-00002E310000}"/>
    <cellStyle name="Input 3 3 2 3" xfId="9070" xr:uid="{00000000-0005-0000-0000-00002F310000}"/>
    <cellStyle name="Input 3 3 2 3 2" xfId="9071" xr:uid="{00000000-0005-0000-0000-000030310000}"/>
    <cellStyle name="Input 3 3 2 3 2 2" xfId="27568" xr:uid="{00000000-0005-0000-0000-000031310000}"/>
    <cellStyle name="Input 3 3 2 3 2 2 2" xfId="27569" xr:uid="{00000000-0005-0000-0000-000032310000}"/>
    <cellStyle name="Input 3 3 2 3 2 3" xfId="27570" xr:uid="{00000000-0005-0000-0000-000033310000}"/>
    <cellStyle name="Input 3 3 2 3 2 3 2" xfId="27571" xr:uid="{00000000-0005-0000-0000-000034310000}"/>
    <cellStyle name="Input 3 3 2 3 2 4" xfId="27572" xr:uid="{00000000-0005-0000-0000-000035310000}"/>
    <cellStyle name="Input 3 3 2 3 3" xfId="27573" xr:uid="{00000000-0005-0000-0000-000036310000}"/>
    <cellStyle name="Input 3 3 2 3 3 2" xfId="27574" xr:uid="{00000000-0005-0000-0000-000037310000}"/>
    <cellStyle name="Input 3 3 2 3 3 2 2" xfId="27575" xr:uid="{00000000-0005-0000-0000-000038310000}"/>
    <cellStyle name="Input 3 3 2 3 3 3" xfId="27576" xr:uid="{00000000-0005-0000-0000-000039310000}"/>
    <cellStyle name="Input 3 3 2 3 4" xfId="27577" xr:uid="{00000000-0005-0000-0000-00003A310000}"/>
    <cellStyle name="Input 3 3 2 3 4 2" xfId="27578" xr:uid="{00000000-0005-0000-0000-00003B310000}"/>
    <cellStyle name="Input 3 3 2 3 5" xfId="27579" xr:uid="{00000000-0005-0000-0000-00003C310000}"/>
    <cellStyle name="Input 3 3 2 4" xfId="27580" xr:uid="{00000000-0005-0000-0000-00003D310000}"/>
    <cellStyle name="Input 3 3 2 4 2" xfId="27581" xr:uid="{00000000-0005-0000-0000-00003E310000}"/>
    <cellStyle name="Input 3 3 2 4 2 2" xfId="27582" xr:uid="{00000000-0005-0000-0000-00003F310000}"/>
    <cellStyle name="Input 3 3 2 4 3" xfId="27583" xr:uid="{00000000-0005-0000-0000-000040310000}"/>
    <cellStyle name="Input 3 3 2 4 3 2" xfId="27584" xr:uid="{00000000-0005-0000-0000-000041310000}"/>
    <cellStyle name="Input 3 3 2 4 4" xfId="27585" xr:uid="{00000000-0005-0000-0000-000042310000}"/>
    <cellStyle name="Input 3 3 2 5" xfId="27586" xr:uid="{00000000-0005-0000-0000-000043310000}"/>
    <cellStyle name="Input 3 3 2 5 2" xfId="27587" xr:uid="{00000000-0005-0000-0000-000044310000}"/>
    <cellStyle name="Input 3 3 2 5 2 2" xfId="27588" xr:uid="{00000000-0005-0000-0000-000045310000}"/>
    <cellStyle name="Input 3 3 2 5 3" xfId="27589" xr:uid="{00000000-0005-0000-0000-000046310000}"/>
    <cellStyle name="Input 3 3 2 6" xfId="27590" xr:uid="{00000000-0005-0000-0000-000047310000}"/>
    <cellStyle name="Input 3 3 2 6 2" xfId="27591" xr:uid="{00000000-0005-0000-0000-000048310000}"/>
    <cellStyle name="Input 3 3 2 6 3" xfId="27592" xr:uid="{00000000-0005-0000-0000-000049310000}"/>
    <cellStyle name="Input 3 3 2 7" xfId="27593" xr:uid="{00000000-0005-0000-0000-00004A310000}"/>
    <cellStyle name="Input 3 3 2 7 2" xfId="27594" xr:uid="{00000000-0005-0000-0000-00004B310000}"/>
    <cellStyle name="Input 3 3 2 8" xfId="27595" xr:uid="{00000000-0005-0000-0000-00004C310000}"/>
    <cellStyle name="Input 3 3 3" xfId="9072" xr:uid="{00000000-0005-0000-0000-00004D310000}"/>
    <cellStyle name="Input 3 3 3 2" xfId="9073" xr:uid="{00000000-0005-0000-0000-00004E310000}"/>
    <cellStyle name="Input 3 3 3 2 2" xfId="9074" xr:uid="{00000000-0005-0000-0000-00004F310000}"/>
    <cellStyle name="Input 3 3 3 2 2 2" xfId="27596" xr:uid="{00000000-0005-0000-0000-000050310000}"/>
    <cellStyle name="Input 3 3 3 2 2 2 2" xfId="27597" xr:uid="{00000000-0005-0000-0000-000051310000}"/>
    <cellStyle name="Input 3 3 3 2 2 3" xfId="27598" xr:uid="{00000000-0005-0000-0000-000052310000}"/>
    <cellStyle name="Input 3 3 3 2 2 3 2" xfId="27599" xr:uid="{00000000-0005-0000-0000-000053310000}"/>
    <cellStyle name="Input 3 3 3 2 2 4" xfId="27600" xr:uid="{00000000-0005-0000-0000-000054310000}"/>
    <cellStyle name="Input 3 3 3 2 3" xfId="9075" xr:uid="{00000000-0005-0000-0000-000055310000}"/>
    <cellStyle name="Input 3 3 3 2 3 2" xfId="27601" xr:uid="{00000000-0005-0000-0000-000056310000}"/>
    <cellStyle name="Input 3 3 3 2 3 2 2" xfId="27602" xr:uid="{00000000-0005-0000-0000-000057310000}"/>
    <cellStyle name="Input 3 3 3 2 3 3" xfId="27603" xr:uid="{00000000-0005-0000-0000-000058310000}"/>
    <cellStyle name="Input 3 3 3 2 4" xfId="27604" xr:uid="{00000000-0005-0000-0000-000059310000}"/>
    <cellStyle name="Input 3 3 3 2 4 2" xfId="27605" xr:uid="{00000000-0005-0000-0000-00005A310000}"/>
    <cellStyle name="Input 3 3 3 2 5" xfId="27606" xr:uid="{00000000-0005-0000-0000-00005B310000}"/>
    <cellStyle name="Input 3 3 3 3" xfId="9076" xr:uid="{00000000-0005-0000-0000-00005C310000}"/>
    <cellStyle name="Input 3 3 3 3 2" xfId="27607" xr:uid="{00000000-0005-0000-0000-00005D310000}"/>
    <cellStyle name="Input 3 3 3 3 2 2" xfId="27608" xr:uid="{00000000-0005-0000-0000-00005E310000}"/>
    <cellStyle name="Input 3 3 3 3 2 2 2" xfId="27609" xr:uid="{00000000-0005-0000-0000-00005F310000}"/>
    <cellStyle name="Input 3 3 3 3 2 3" xfId="27610" xr:uid="{00000000-0005-0000-0000-000060310000}"/>
    <cellStyle name="Input 3 3 3 3 2 3 2" xfId="27611" xr:uid="{00000000-0005-0000-0000-000061310000}"/>
    <cellStyle name="Input 3 3 3 3 2 4" xfId="27612" xr:uid="{00000000-0005-0000-0000-000062310000}"/>
    <cellStyle name="Input 3 3 3 3 3" xfId="27613" xr:uid="{00000000-0005-0000-0000-000063310000}"/>
    <cellStyle name="Input 3 3 3 3 3 2" xfId="27614" xr:uid="{00000000-0005-0000-0000-000064310000}"/>
    <cellStyle name="Input 3 3 3 3 3 2 2" xfId="27615" xr:uid="{00000000-0005-0000-0000-000065310000}"/>
    <cellStyle name="Input 3 3 3 3 3 3" xfId="27616" xr:uid="{00000000-0005-0000-0000-000066310000}"/>
    <cellStyle name="Input 3 3 3 3 4" xfId="27617" xr:uid="{00000000-0005-0000-0000-000067310000}"/>
    <cellStyle name="Input 3 3 3 3 4 2" xfId="27618" xr:uid="{00000000-0005-0000-0000-000068310000}"/>
    <cellStyle name="Input 3 3 3 3 5" xfId="27619" xr:uid="{00000000-0005-0000-0000-000069310000}"/>
    <cellStyle name="Input 3 3 3 4" xfId="27620" xr:uid="{00000000-0005-0000-0000-00006A310000}"/>
    <cellStyle name="Input 3 3 3 4 2" xfId="27621" xr:uid="{00000000-0005-0000-0000-00006B310000}"/>
    <cellStyle name="Input 3 3 3 4 2 2" xfId="27622" xr:uid="{00000000-0005-0000-0000-00006C310000}"/>
    <cellStyle name="Input 3 3 3 4 3" xfId="27623" xr:uid="{00000000-0005-0000-0000-00006D310000}"/>
    <cellStyle name="Input 3 3 3 4 3 2" xfId="27624" xr:uid="{00000000-0005-0000-0000-00006E310000}"/>
    <cellStyle name="Input 3 3 3 4 4" xfId="27625" xr:uid="{00000000-0005-0000-0000-00006F310000}"/>
    <cellStyle name="Input 3 3 3 5" xfId="27626" xr:uid="{00000000-0005-0000-0000-000070310000}"/>
    <cellStyle name="Input 3 3 3 5 2" xfId="27627" xr:uid="{00000000-0005-0000-0000-000071310000}"/>
    <cellStyle name="Input 3 3 3 5 2 2" xfId="27628" xr:uid="{00000000-0005-0000-0000-000072310000}"/>
    <cellStyle name="Input 3 3 3 5 3" xfId="27629" xr:uid="{00000000-0005-0000-0000-000073310000}"/>
    <cellStyle name="Input 3 3 3 6" xfId="27630" xr:uid="{00000000-0005-0000-0000-000074310000}"/>
    <cellStyle name="Input 3 3 3 6 2" xfId="27631" xr:uid="{00000000-0005-0000-0000-000075310000}"/>
    <cellStyle name="Input 3 3 3 7" xfId="27632" xr:uid="{00000000-0005-0000-0000-000076310000}"/>
    <cellStyle name="Input 3 3 4" xfId="9077" xr:uid="{00000000-0005-0000-0000-000077310000}"/>
    <cellStyle name="Input 3 3 4 2" xfId="9078" xr:uid="{00000000-0005-0000-0000-000078310000}"/>
    <cellStyle name="Input 3 3 4 2 2" xfId="27633" xr:uid="{00000000-0005-0000-0000-000079310000}"/>
    <cellStyle name="Input 3 3 4 2 2 2" xfId="27634" xr:uid="{00000000-0005-0000-0000-00007A310000}"/>
    <cellStyle name="Input 3 3 4 2 3" xfId="27635" xr:uid="{00000000-0005-0000-0000-00007B310000}"/>
    <cellStyle name="Input 3 3 4 2 3 2" xfId="27636" xr:uid="{00000000-0005-0000-0000-00007C310000}"/>
    <cellStyle name="Input 3 3 4 2 4" xfId="27637" xr:uid="{00000000-0005-0000-0000-00007D310000}"/>
    <cellStyle name="Input 3 3 4 3" xfId="27638" xr:uid="{00000000-0005-0000-0000-00007E310000}"/>
    <cellStyle name="Input 3 3 4 3 2" xfId="27639" xr:uid="{00000000-0005-0000-0000-00007F310000}"/>
    <cellStyle name="Input 3 3 4 3 2 2" xfId="27640" xr:uid="{00000000-0005-0000-0000-000080310000}"/>
    <cellStyle name="Input 3 3 4 3 3" xfId="27641" xr:uid="{00000000-0005-0000-0000-000081310000}"/>
    <cellStyle name="Input 3 3 4 4" xfId="27642" xr:uid="{00000000-0005-0000-0000-000082310000}"/>
    <cellStyle name="Input 3 3 4 4 2" xfId="27643" xr:uid="{00000000-0005-0000-0000-000083310000}"/>
    <cellStyle name="Input 3 3 4 5" xfId="27644" xr:uid="{00000000-0005-0000-0000-000084310000}"/>
    <cellStyle name="Input 3 3 5" xfId="9079" xr:uid="{00000000-0005-0000-0000-000085310000}"/>
    <cellStyle name="Input 3 3 5 2" xfId="9080" xr:uid="{00000000-0005-0000-0000-000086310000}"/>
    <cellStyle name="Input 3 3 5 2 2" xfId="27645" xr:uid="{00000000-0005-0000-0000-000087310000}"/>
    <cellStyle name="Input 3 3 5 2 2 2" xfId="27646" xr:uid="{00000000-0005-0000-0000-000088310000}"/>
    <cellStyle name="Input 3 3 5 2 3" xfId="27647" xr:uid="{00000000-0005-0000-0000-000089310000}"/>
    <cellStyle name="Input 3 3 5 2 3 2" xfId="27648" xr:uid="{00000000-0005-0000-0000-00008A310000}"/>
    <cellStyle name="Input 3 3 5 2 4" xfId="27649" xr:uid="{00000000-0005-0000-0000-00008B310000}"/>
    <cellStyle name="Input 3 3 5 3" xfId="27650" xr:uid="{00000000-0005-0000-0000-00008C310000}"/>
    <cellStyle name="Input 3 3 5 3 2" xfId="27651" xr:uid="{00000000-0005-0000-0000-00008D310000}"/>
    <cellStyle name="Input 3 3 5 3 2 2" xfId="27652" xr:uid="{00000000-0005-0000-0000-00008E310000}"/>
    <cellStyle name="Input 3 3 5 3 3" xfId="27653" xr:uid="{00000000-0005-0000-0000-00008F310000}"/>
    <cellStyle name="Input 3 3 5 4" xfId="27654" xr:uid="{00000000-0005-0000-0000-000090310000}"/>
    <cellStyle name="Input 3 3 5 4 2" xfId="27655" xr:uid="{00000000-0005-0000-0000-000091310000}"/>
    <cellStyle name="Input 3 3 5 5" xfId="27656" xr:uid="{00000000-0005-0000-0000-000092310000}"/>
    <cellStyle name="Input 3 3 6" xfId="27657" xr:uid="{00000000-0005-0000-0000-000093310000}"/>
    <cellStyle name="Input 3 3 6 2" xfId="27658" xr:uid="{00000000-0005-0000-0000-000094310000}"/>
    <cellStyle name="Input 3 3 6 2 2" xfId="27659" xr:uid="{00000000-0005-0000-0000-000095310000}"/>
    <cellStyle name="Input 3 3 6 3" xfId="27660" xr:uid="{00000000-0005-0000-0000-000096310000}"/>
    <cellStyle name="Input 3 3 6 3 2" xfId="27661" xr:uid="{00000000-0005-0000-0000-000097310000}"/>
    <cellStyle name="Input 3 3 6 4" xfId="27662" xr:uid="{00000000-0005-0000-0000-000098310000}"/>
    <cellStyle name="Input 3 3 7" xfId="27663" xr:uid="{00000000-0005-0000-0000-000099310000}"/>
    <cellStyle name="Input 3 3 7 2" xfId="27664" xr:uid="{00000000-0005-0000-0000-00009A310000}"/>
    <cellStyle name="Input 3 3 7 2 2" xfId="27665" xr:uid="{00000000-0005-0000-0000-00009B310000}"/>
    <cellStyle name="Input 3 3 7 3" xfId="27666" xr:uid="{00000000-0005-0000-0000-00009C310000}"/>
    <cellStyle name="Input 3 3 8" xfId="27667" xr:uid="{00000000-0005-0000-0000-00009D310000}"/>
    <cellStyle name="Input 3 3 8 2" xfId="27668" xr:uid="{00000000-0005-0000-0000-00009E310000}"/>
    <cellStyle name="Input 3 3 8 3" xfId="27669" xr:uid="{00000000-0005-0000-0000-00009F310000}"/>
    <cellStyle name="Input 3 3 9" xfId="27670" xr:uid="{00000000-0005-0000-0000-0000A0310000}"/>
    <cellStyle name="Input 3 3 9 2" xfId="27671" xr:uid="{00000000-0005-0000-0000-0000A1310000}"/>
    <cellStyle name="Input 3 4" xfId="9081" xr:uid="{00000000-0005-0000-0000-0000A2310000}"/>
    <cellStyle name="Input 3 4 10" xfId="27672" xr:uid="{00000000-0005-0000-0000-0000A3310000}"/>
    <cellStyle name="Input 3 4 2" xfId="9082" xr:uid="{00000000-0005-0000-0000-0000A4310000}"/>
    <cellStyle name="Input 3 4 2 2" xfId="9083" xr:uid="{00000000-0005-0000-0000-0000A5310000}"/>
    <cellStyle name="Input 3 4 2 2 2" xfId="9084" xr:uid="{00000000-0005-0000-0000-0000A6310000}"/>
    <cellStyle name="Input 3 4 2 2 2 2" xfId="27673" xr:uid="{00000000-0005-0000-0000-0000A7310000}"/>
    <cellStyle name="Input 3 4 2 2 2 2 2" xfId="27674" xr:uid="{00000000-0005-0000-0000-0000A8310000}"/>
    <cellStyle name="Input 3 4 2 2 2 3" xfId="27675" xr:uid="{00000000-0005-0000-0000-0000A9310000}"/>
    <cellStyle name="Input 3 4 2 2 2 3 2" xfId="27676" xr:uid="{00000000-0005-0000-0000-0000AA310000}"/>
    <cellStyle name="Input 3 4 2 2 2 4" xfId="27677" xr:uid="{00000000-0005-0000-0000-0000AB310000}"/>
    <cellStyle name="Input 3 4 2 2 3" xfId="27678" xr:uid="{00000000-0005-0000-0000-0000AC310000}"/>
    <cellStyle name="Input 3 4 2 2 3 2" xfId="27679" xr:uid="{00000000-0005-0000-0000-0000AD310000}"/>
    <cellStyle name="Input 3 4 2 2 3 2 2" xfId="27680" xr:uid="{00000000-0005-0000-0000-0000AE310000}"/>
    <cellStyle name="Input 3 4 2 2 3 3" xfId="27681" xr:uid="{00000000-0005-0000-0000-0000AF310000}"/>
    <cellStyle name="Input 3 4 2 2 4" xfId="27682" xr:uid="{00000000-0005-0000-0000-0000B0310000}"/>
    <cellStyle name="Input 3 4 2 2 4 2" xfId="27683" xr:uid="{00000000-0005-0000-0000-0000B1310000}"/>
    <cellStyle name="Input 3 4 2 2 5" xfId="27684" xr:uid="{00000000-0005-0000-0000-0000B2310000}"/>
    <cellStyle name="Input 3 4 2 3" xfId="9085" xr:uid="{00000000-0005-0000-0000-0000B3310000}"/>
    <cellStyle name="Input 3 4 2 3 2" xfId="9086" xr:uid="{00000000-0005-0000-0000-0000B4310000}"/>
    <cellStyle name="Input 3 4 2 3 2 2" xfId="27685" xr:uid="{00000000-0005-0000-0000-0000B5310000}"/>
    <cellStyle name="Input 3 4 2 3 2 2 2" xfId="27686" xr:uid="{00000000-0005-0000-0000-0000B6310000}"/>
    <cellStyle name="Input 3 4 2 3 2 3" xfId="27687" xr:uid="{00000000-0005-0000-0000-0000B7310000}"/>
    <cellStyle name="Input 3 4 2 3 2 3 2" xfId="27688" xr:uid="{00000000-0005-0000-0000-0000B8310000}"/>
    <cellStyle name="Input 3 4 2 3 2 4" xfId="27689" xr:uid="{00000000-0005-0000-0000-0000B9310000}"/>
    <cellStyle name="Input 3 4 2 3 3" xfId="27690" xr:uid="{00000000-0005-0000-0000-0000BA310000}"/>
    <cellStyle name="Input 3 4 2 3 3 2" xfId="27691" xr:uid="{00000000-0005-0000-0000-0000BB310000}"/>
    <cellStyle name="Input 3 4 2 3 3 2 2" xfId="27692" xr:uid="{00000000-0005-0000-0000-0000BC310000}"/>
    <cellStyle name="Input 3 4 2 3 3 3" xfId="27693" xr:uid="{00000000-0005-0000-0000-0000BD310000}"/>
    <cellStyle name="Input 3 4 2 3 4" xfId="27694" xr:uid="{00000000-0005-0000-0000-0000BE310000}"/>
    <cellStyle name="Input 3 4 2 3 4 2" xfId="27695" xr:uid="{00000000-0005-0000-0000-0000BF310000}"/>
    <cellStyle name="Input 3 4 2 3 5" xfId="27696" xr:uid="{00000000-0005-0000-0000-0000C0310000}"/>
    <cellStyle name="Input 3 4 2 4" xfId="27697" xr:uid="{00000000-0005-0000-0000-0000C1310000}"/>
    <cellStyle name="Input 3 4 2 4 2" xfId="27698" xr:uid="{00000000-0005-0000-0000-0000C2310000}"/>
    <cellStyle name="Input 3 4 2 4 2 2" xfId="27699" xr:uid="{00000000-0005-0000-0000-0000C3310000}"/>
    <cellStyle name="Input 3 4 2 4 3" xfId="27700" xr:uid="{00000000-0005-0000-0000-0000C4310000}"/>
    <cellStyle name="Input 3 4 2 4 3 2" xfId="27701" xr:uid="{00000000-0005-0000-0000-0000C5310000}"/>
    <cellStyle name="Input 3 4 2 4 4" xfId="27702" xr:uid="{00000000-0005-0000-0000-0000C6310000}"/>
    <cellStyle name="Input 3 4 2 5" xfId="27703" xr:uid="{00000000-0005-0000-0000-0000C7310000}"/>
    <cellStyle name="Input 3 4 2 5 2" xfId="27704" xr:uid="{00000000-0005-0000-0000-0000C8310000}"/>
    <cellStyle name="Input 3 4 2 5 2 2" xfId="27705" xr:uid="{00000000-0005-0000-0000-0000C9310000}"/>
    <cellStyle name="Input 3 4 2 5 3" xfId="27706" xr:uid="{00000000-0005-0000-0000-0000CA310000}"/>
    <cellStyle name="Input 3 4 2 6" xfId="27707" xr:uid="{00000000-0005-0000-0000-0000CB310000}"/>
    <cellStyle name="Input 3 4 2 6 2" xfId="27708" xr:uid="{00000000-0005-0000-0000-0000CC310000}"/>
    <cellStyle name="Input 3 4 2 6 3" xfId="27709" xr:uid="{00000000-0005-0000-0000-0000CD310000}"/>
    <cellStyle name="Input 3 4 2 7" xfId="27710" xr:uid="{00000000-0005-0000-0000-0000CE310000}"/>
    <cellStyle name="Input 3 4 2 7 2" xfId="27711" xr:uid="{00000000-0005-0000-0000-0000CF310000}"/>
    <cellStyle name="Input 3 4 2 8" xfId="27712" xr:uid="{00000000-0005-0000-0000-0000D0310000}"/>
    <cellStyle name="Input 3 4 3" xfId="9087" xr:uid="{00000000-0005-0000-0000-0000D1310000}"/>
    <cellStyle name="Input 3 4 3 2" xfId="9088" xr:uid="{00000000-0005-0000-0000-0000D2310000}"/>
    <cellStyle name="Input 3 4 3 2 2" xfId="9089" xr:uid="{00000000-0005-0000-0000-0000D3310000}"/>
    <cellStyle name="Input 3 4 3 2 2 2" xfId="27713" xr:uid="{00000000-0005-0000-0000-0000D4310000}"/>
    <cellStyle name="Input 3 4 3 2 2 2 2" xfId="27714" xr:uid="{00000000-0005-0000-0000-0000D5310000}"/>
    <cellStyle name="Input 3 4 3 2 2 3" xfId="27715" xr:uid="{00000000-0005-0000-0000-0000D6310000}"/>
    <cellStyle name="Input 3 4 3 2 2 3 2" xfId="27716" xr:uid="{00000000-0005-0000-0000-0000D7310000}"/>
    <cellStyle name="Input 3 4 3 2 2 4" xfId="27717" xr:uid="{00000000-0005-0000-0000-0000D8310000}"/>
    <cellStyle name="Input 3 4 3 2 3" xfId="9090" xr:uid="{00000000-0005-0000-0000-0000D9310000}"/>
    <cellStyle name="Input 3 4 3 2 3 2" xfId="27718" xr:uid="{00000000-0005-0000-0000-0000DA310000}"/>
    <cellStyle name="Input 3 4 3 2 3 2 2" xfId="27719" xr:uid="{00000000-0005-0000-0000-0000DB310000}"/>
    <cellStyle name="Input 3 4 3 2 3 3" xfId="27720" xr:uid="{00000000-0005-0000-0000-0000DC310000}"/>
    <cellStyle name="Input 3 4 3 2 4" xfId="27721" xr:uid="{00000000-0005-0000-0000-0000DD310000}"/>
    <cellStyle name="Input 3 4 3 2 4 2" xfId="27722" xr:uid="{00000000-0005-0000-0000-0000DE310000}"/>
    <cellStyle name="Input 3 4 3 2 5" xfId="27723" xr:uid="{00000000-0005-0000-0000-0000DF310000}"/>
    <cellStyle name="Input 3 4 3 3" xfId="9091" xr:uid="{00000000-0005-0000-0000-0000E0310000}"/>
    <cellStyle name="Input 3 4 3 3 2" xfId="27724" xr:uid="{00000000-0005-0000-0000-0000E1310000}"/>
    <cellStyle name="Input 3 4 3 3 2 2" xfId="27725" xr:uid="{00000000-0005-0000-0000-0000E2310000}"/>
    <cellStyle name="Input 3 4 3 3 2 2 2" xfId="27726" xr:uid="{00000000-0005-0000-0000-0000E3310000}"/>
    <cellStyle name="Input 3 4 3 3 2 3" xfId="27727" xr:uid="{00000000-0005-0000-0000-0000E4310000}"/>
    <cellStyle name="Input 3 4 3 3 2 3 2" xfId="27728" xr:uid="{00000000-0005-0000-0000-0000E5310000}"/>
    <cellStyle name="Input 3 4 3 3 2 4" xfId="27729" xr:uid="{00000000-0005-0000-0000-0000E6310000}"/>
    <cellStyle name="Input 3 4 3 3 3" xfId="27730" xr:uid="{00000000-0005-0000-0000-0000E7310000}"/>
    <cellStyle name="Input 3 4 3 3 3 2" xfId="27731" xr:uid="{00000000-0005-0000-0000-0000E8310000}"/>
    <cellStyle name="Input 3 4 3 3 3 2 2" xfId="27732" xr:uid="{00000000-0005-0000-0000-0000E9310000}"/>
    <cellStyle name="Input 3 4 3 3 3 3" xfId="27733" xr:uid="{00000000-0005-0000-0000-0000EA310000}"/>
    <cellStyle name="Input 3 4 3 3 4" xfId="27734" xr:uid="{00000000-0005-0000-0000-0000EB310000}"/>
    <cellStyle name="Input 3 4 3 3 4 2" xfId="27735" xr:uid="{00000000-0005-0000-0000-0000EC310000}"/>
    <cellStyle name="Input 3 4 3 3 5" xfId="27736" xr:uid="{00000000-0005-0000-0000-0000ED310000}"/>
    <cellStyle name="Input 3 4 3 4" xfId="27737" xr:uid="{00000000-0005-0000-0000-0000EE310000}"/>
    <cellStyle name="Input 3 4 3 4 2" xfId="27738" xr:uid="{00000000-0005-0000-0000-0000EF310000}"/>
    <cellStyle name="Input 3 4 3 4 2 2" xfId="27739" xr:uid="{00000000-0005-0000-0000-0000F0310000}"/>
    <cellStyle name="Input 3 4 3 4 3" xfId="27740" xr:uid="{00000000-0005-0000-0000-0000F1310000}"/>
    <cellStyle name="Input 3 4 3 4 3 2" xfId="27741" xr:uid="{00000000-0005-0000-0000-0000F2310000}"/>
    <cellStyle name="Input 3 4 3 4 4" xfId="27742" xr:uid="{00000000-0005-0000-0000-0000F3310000}"/>
    <cellStyle name="Input 3 4 3 5" xfId="27743" xr:uid="{00000000-0005-0000-0000-0000F4310000}"/>
    <cellStyle name="Input 3 4 3 5 2" xfId="27744" xr:uid="{00000000-0005-0000-0000-0000F5310000}"/>
    <cellStyle name="Input 3 4 3 5 2 2" xfId="27745" xr:uid="{00000000-0005-0000-0000-0000F6310000}"/>
    <cellStyle name="Input 3 4 3 5 3" xfId="27746" xr:uid="{00000000-0005-0000-0000-0000F7310000}"/>
    <cellStyle name="Input 3 4 3 6" xfId="27747" xr:uid="{00000000-0005-0000-0000-0000F8310000}"/>
    <cellStyle name="Input 3 4 3 6 2" xfId="27748" xr:uid="{00000000-0005-0000-0000-0000F9310000}"/>
    <cellStyle name="Input 3 4 3 7" xfId="27749" xr:uid="{00000000-0005-0000-0000-0000FA310000}"/>
    <cellStyle name="Input 3 4 4" xfId="9092" xr:uid="{00000000-0005-0000-0000-0000FB310000}"/>
    <cellStyle name="Input 3 4 4 2" xfId="9093" xr:uid="{00000000-0005-0000-0000-0000FC310000}"/>
    <cellStyle name="Input 3 4 4 2 2" xfId="27750" xr:uid="{00000000-0005-0000-0000-0000FD310000}"/>
    <cellStyle name="Input 3 4 4 2 2 2" xfId="27751" xr:uid="{00000000-0005-0000-0000-0000FE310000}"/>
    <cellStyle name="Input 3 4 4 2 3" xfId="27752" xr:uid="{00000000-0005-0000-0000-0000FF310000}"/>
    <cellStyle name="Input 3 4 4 2 3 2" xfId="27753" xr:uid="{00000000-0005-0000-0000-000000320000}"/>
    <cellStyle name="Input 3 4 4 2 4" xfId="27754" xr:uid="{00000000-0005-0000-0000-000001320000}"/>
    <cellStyle name="Input 3 4 4 3" xfId="27755" xr:uid="{00000000-0005-0000-0000-000002320000}"/>
    <cellStyle name="Input 3 4 4 3 2" xfId="27756" xr:uid="{00000000-0005-0000-0000-000003320000}"/>
    <cellStyle name="Input 3 4 4 3 2 2" xfId="27757" xr:uid="{00000000-0005-0000-0000-000004320000}"/>
    <cellStyle name="Input 3 4 4 3 3" xfId="27758" xr:uid="{00000000-0005-0000-0000-000005320000}"/>
    <cellStyle name="Input 3 4 4 4" xfId="27759" xr:uid="{00000000-0005-0000-0000-000006320000}"/>
    <cellStyle name="Input 3 4 4 4 2" xfId="27760" xr:uid="{00000000-0005-0000-0000-000007320000}"/>
    <cellStyle name="Input 3 4 4 5" xfId="27761" xr:uid="{00000000-0005-0000-0000-000008320000}"/>
    <cellStyle name="Input 3 4 5" xfId="9094" xr:uid="{00000000-0005-0000-0000-000009320000}"/>
    <cellStyle name="Input 3 4 5 2" xfId="9095" xr:uid="{00000000-0005-0000-0000-00000A320000}"/>
    <cellStyle name="Input 3 4 5 2 2" xfId="27762" xr:uid="{00000000-0005-0000-0000-00000B320000}"/>
    <cellStyle name="Input 3 4 5 2 2 2" xfId="27763" xr:uid="{00000000-0005-0000-0000-00000C320000}"/>
    <cellStyle name="Input 3 4 5 2 3" xfId="27764" xr:uid="{00000000-0005-0000-0000-00000D320000}"/>
    <cellStyle name="Input 3 4 5 2 3 2" xfId="27765" xr:uid="{00000000-0005-0000-0000-00000E320000}"/>
    <cellStyle name="Input 3 4 5 2 4" xfId="27766" xr:uid="{00000000-0005-0000-0000-00000F320000}"/>
    <cellStyle name="Input 3 4 5 3" xfId="27767" xr:uid="{00000000-0005-0000-0000-000010320000}"/>
    <cellStyle name="Input 3 4 5 3 2" xfId="27768" xr:uid="{00000000-0005-0000-0000-000011320000}"/>
    <cellStyle name="Input 3 4 5 3 2 2" xfId="27769" xr:uid="{00000000-0005-0000-0000-000012320000}"/>
    <cellStyle name="Input 3 4 5 3 3" xfId="27770" xr:uid="{00000000-0005-0000-0000-000013320000}"/>
    <cellStyle name="Input 3 4 5 4" xfId="27771" xr:uid="{00000000-0005-0000-0000-000014320000}"/>
    <cellStyle name="Input 3 4 5 4 2" xfId="27772" xr:uid="{00000000-0005-0000-0000-000015320000}"/>
    <cellStyle name="Input 3 4 5 5" xfId="27773" xr:uid="{00000000-0005-0000-0000-000016320000}"/>
    <cellStyle name="Input 3 4 6" xfId="27774" xr:uid="{00000000-0005-0000-0000-000017320000}"/>
    <cellStyle name="Input 3 4 6 2" xfId="27775" xr:uid="{00000000-0005-0000-0000-000018320000}"/>
    <cellStyle name="Input 3 4 6 2 2" xfId="27776" xr:uid="{00000000-0005-0000-0000-000019320000}"/>
    <cellStyle name="Input 3 4 6 3" xfId="27777" xr:uid="{00000000-0005-0000-0000-00001A320000}"/>
    <cellStyle name="Input 3 4 6 3 2" xfId="27778" xr:uid="{00000000-0005-0000-0000-00001B320000}"/>
    <cellStyle name="Input 3 4 6 4" xfId="27779" xr:uid="{00000000-0005-0000-0000-00001C320000}"/>
    <cellStyle name="Input 3 4 7" xfId="27780" xr:uid="{00000000-0005-0000-0000-00001D320000}"/>
    <cellStyle name="Input 3 4 7 2" xfId="27781" xr:uid="{00000000-0005-0000-0000-00001E320000}"/>
    <cellStyle name="Input 3 4 7 2 2" xfId="27782" xr:uid="{00000000-0005-0000-0000-00001F320000}"/>
    <cellStyle name="Input 3 4 7 3" xfId="27783" xr:uid="{00000000-0005-0000-0000-000020320000}"/>
    <cellStyle name="Input 3 4 8" xfId="27784" xr:uid="{00000000-0005-0000-0000-000021320000}"/>
    <cellStyle name="Input 3 4 8 2" xfId="27785" xr:uid="{00000000-0005-0000-0000-000022320000}"/>
    <cellStyle name="Input 3 4 8 3" xfId="27786" xr:uid="{00000000-0005-0000-0000-000023320000}"/>
    <cellStyle name="Input 3 4 9" xfId="27787" xr:uid="{00000000-0005-0000-0000-000024320000}"/>
    <cellStyle name="Input 3 4 9 2" xfId="27788" xr:uid="{00000000-0005-0000-0000-000025320000}"/>
    <cellStyle name="Input 3 5" xfId="9096" xr:uid="{00000000-0005-0000-0000-000026320000}"/>
    <cellStyle name="Input 3 5 2" xfId="9097" xr:uid="{00000000-0005-0000-0000-000027320000}"/>
    <cellStyle name="Input 3 5 2 2" xfId="9098" xr:uid="{00000000-0005-0000-0000-000028320000}"/>
    <cellStyle name="Input 3 5 2 2 2" xfId="9099" xr:uid="{00000000-0005-0000-0000-000029320000}"/>
    <cellStyle name="Input 3 5 2 2 2 2" xfId="27789" xr:uid="{00000000-0005-0000-0000-00002A320000}"/>
    <cellStyle name="Input 3 5 2 2 3" xfId="27790" xr:uid="{00000000-0005-0000-0000-00002B320000}"/>
    <cellStyle name="Input 3 5 2 2 3 2" xfId="27791" xr:uid="{00000000-0005-0000-0000-00002C320000}"/>
    <cellStyle name="Input 3 5 2 2 4" xfId="27792" xr:uid="{00000000-0005-0000-0000-00002D320000}"/>
    <cellStyle name="Input 3 5 2 3" xfId="9100" xr:uid="{00000000-0005-0000-0000-00002E320000}"/>
    <cellStyle name="Input 3 5 2 3 2" xfId="9101" xr:uid="{00000000-0005-0000-0000-00002F320000}"/>
    <cellStyle name="Input 3 5 2 3 2 2" xfId="27793" xr:uid="{00000000-0005-0000-0000-000030320000}"/>
    <cellStyle name="Input 3 5 2 3 3" xfId="27794" xr:uid="{00000000-0005-0000-0000-000031320000}"/>
    <cellStyle name="Input 3 5 2 4" xfId="27795" xr:uid="{00000000-0005-0000-0000-000032320000}"/>
    <cellStyle name="Input 3 5 2 4 2" xfId="27796" xr:uid="{00000000-0005-0000-0000-000033320000}"/>
    <cellStyle name="Input 3 5 2 4 3" xfId="27797" xr:uid="{00000000-0005-0000-0000-000034320000}"/>
    <cellStyle name="Input 3 5 2 5" xfId="27798" xr:uid="{00000000-0005-0000-0000-000035320000}"/>
    <cellStyle name="Input 3 5 2 5 2" xfId="27799" xr:uid="{00000000-0005-0000-0000-000036320000}"/>
    <cellStyle name="Input 3 5 2 6" xfId="27800" xr:uid="{00000000-0005-0000-0000-000037320000}"/>
    <cellStyle name="Input 3 5 3" xfId="9102" xr:uid="{00000000-0005-0000-0000-000038320000}"/>
    <cellStyle name="Input 3 5 3 2" xfId="9103" xr:uid="{00000000-0005-0000-0000-000039320000}"/>
    <cellStyle name="Input 3 5 3 2 2" xfId="9104" xr:uid="{00000000-0005-0000-0000-00003A320000}"/>
    <cellStyle name="Input 3 5 3 2 2 2" xfId="27801" xr:uid="{00000000-0005-0000-0000-00003B320000}"/>
    <cellStyle name="Input 3 5 3 2 3" xfId="9105" xr:uid="{00000000-0005-0000-0000-00003C320000}"/>
    <cellStyle name="Input 3 5 3 2 3 2" xfId="27802" xr:uid="{00000000-0005-0000-0000-00003D320000}"/>
    <cellStyle name="Input 3 5 3 2 4" xfId="27803" xr:uid="{00000000-0005-0000-0000-00003E320000}"/>
    <cellStyle name="Input 3 5 3 3" xfId="9106" xr:uid="{00000000-0005-0000-0000-00003F320000}"/>
    <cellStyle name="Input 3 5 3 3 2" xfId="27804" xr:uid="{00000000-0005-0000-0000-000040320000}"/>
    <cellStyle name="Input 3 5 3 3 2 2" xfId="27805" xr:uid="{00000000-0005-0000-0000-000041320000}"/>
    <cellStyle name="Input 3 5 3 3 3" xfId="27806" xr:uid="{00000000-0005-0000-0000-000042320000}"/>
    <cellStyle name="Input 3 5 3 4" xfId="27807" xr:uid="{00000000-0005-0000-0000-000043320000}"/>
    <cellStyle name="Input 3 5 3 4 2" xfId="27808" xr:uid="{00000000-0005-0000-0000-000044320000}"/>
    <cellStyle name="Input 3 5 3 5" xfId="27809" xr:uid="{00000000-0005-0000-0000-000045320000}"/>
    <cellStyle name="Input 3 5 4" xfId="9107" xr:uid="{00000000-0005-0000-0000-000046320000}"/>
    <cellStyle name="Input 3 5 4 2" xfId="9108" xr:uid="{00000000-0005-0000-0000-000047320000}"/>
    <cellStyle name="Input 3 5 4 2 2" xfId="27810" xr:uid="{00000000-0005-0000-0000-000048320000}"/>
    <cellStyle name="Input 3 5 4 3" xfId="27811" xr:uid="{00000000-0005-0000-0000-000049320000}"/>
    <cellStyle name="Input 3 5 4 3 2" xfId="27812" xr:uid="{00000000-0005-0000-0000-00004A320000}"/>
    <cellStyle name="Input 3 5 4 4" xfId="27813" xr:uid="{00000000-0005-0000-0000-00004B320000}"/>
    <cellStyle name="Input 3 5 5" xfId="9109" xr:uid="{00000000-0005-0000-0000-00004C320000}"/>
    <cellStyle name="Input 3 5 5 2" xfId="9110" xr:uid="{00000000-0005-0000-0000-00004D320000}"/>
    <cellStyle name="Input 3 5 5 2 2" xfId="27814" xr:uid="{00000000-0005-0000-0000-00004E320000}"/>
    <cellStyle name="Input 3 5 5 3" xfId="27815" xr:uid="{00000000-0005-0000-0000-00004F320000}"/>
    <cellStyle name="Input 3 5 6" xfId="27816" xr:uid="{00000000-0005-0000-0000-000050320000}"/>
    <cellStyle name="Input 3 5 6 2" xfId="27817" xr:uid="{00000000-0005-0000-0000-000051320000}"/>
    <cellStyle name="Input 3 5 6 3" xfId="27818" xr:uid="{00000000-0005-0000-0000-000052320000}"/>
    <cellStyle name="Input 3 5 7" xfId="27819" xr:uid="{00000000-0005-0000-0000-000053320000}"/>
    <cellStyle name="Input 3 5 7 2" xfId="27820" xr:uid="{00000000-0005-0000-0000-000054320000}"/>
    <cellStyle name="Input 3 5 8" xfId="27821" xr:uid="{00000000-0005-0000-0000-000055320000}"/>
    <cellStyle name="Input 3 6" xfId="9111" xr:uid="{00000000-0005-0000-0000-000056320000}"/>
    <cellStyle name="Input 3 6 2" xfId="9112" xr:uid="{00000000-0005-0000-0000-000057320000}"/>
    <cellStyle name="Input 3 6 2 2" xfId="9113" xr:uid="{00000000-0005-0000-0000-000058320000}"/>
    <cellStyle name="Input 3 6 2 2 2" xfId="9114" xr:uid="{00000000-0005-0000-0000-000059320000}"/>
    <cellStyle name="Input 3 6 2 2 2 2" xfId="27822" xr:uid="{00000000-0005-0000-0000-00005A320000}"/>
    <cellStyle name="Input 3 6 2 2 3" xfId="27823" xr:uid="{00000000-0005-0000-0000-00005B320000}"/>
    <cellStyle name="Input 3 6 2 2 3 2" xfId="27824" xr:uid="{00000000-0005-0000-0000-00005C320000}"/>
    <cellStyle name="Input 3 6 2 2 4" xfId="27825" xr:uid="{00000000-0005-0000-0000-00005D320000}"/>
    <cellStyle name="Input 3 6 2 3" xfId="9115" xr:uid="{00000000-0005-0000-0000-00005E320000}"/>
    <cellStyle name="Input 3 6 2 3 2" xfId="9116" xr:uid="{00000000-0005-0000-0000-00005F320000}"/>
    <cellStyle name="Input 3 6 2 3 2 2" xfId="27826" xr:uid="{00000000-0005-0000-0000-000060320000}"/>
    <cellStyle name="Input 3 6 2 3 3" xfId="27827" xr:uid="{00000000-0005-0000-0000-000061320000}"/>
    <cellStyle name="Input 3 6 2 4" xfId="27828" xr:uid="{00000000-0005-0000-0000-000062320000}"/>
    <cellStyle name="Input 3 6 2 4 2" xfId="27829" xr:uid="{00000000-0005-0000-0000-000063320000}"/>
    <cellStyle name="Input 3 6 2 5" xfId="27830" xr:uid="{00000000-0005-0000-0000-000064320000}"/>
    <cellStyle name="Input 3 6 3" xfId="9117" xr:uid="{00000000-0005-0000-0000-000065320000}"/>
    <cellStyle name="Input 3 6 3 2" xfId="9118" xr:uid="{00000000-0005-0000-0000-000066320000}"/>
    <cellStyle name="Input 3 6 3 2 2" xfId="9119" xr:uid="{00000000-0005-0000-0000-000067320000}"/>
    <cellStyle name="Input 3 6 3 2 2 2" xfId="27831" xr:uid="{00000000-0005-0000-0000-000068320000}"/>
    <cellStyle name="Input 3 6 3 2 3" xfId="9120" xr:uid="{00000000-0005-0000-0000-000069320000}"/>
    <cellStyle name="Input 3 6 3 2 3 2" xfId="27832" xr:uid="{00000000-0005-0000-0000-00006A320000}"/>
    <cellStyle name="Input 3 6 3 2 4" xfId="27833" xr:uid="{00000000-0005-0000-0000-00006B320000}"/>
    <cellStyle name="Input 3 6 3 3" xfId="9121" xr:uid="{00000000-0005-0000-0000-00006C320000}"/>
    <cellStyle name="Input 3 6 3 3 2" xfId="27834" xr:uid="{00000000-0005-0000-0000-00006D320000}"/>
    <cellStyle name="Input 3 6 3 3 2 2" xfId="27835" xr:uid="{00000000-0005-0000-0000-00006E320000}"/>
    <cellStyle name="Input 3 6 3 3 3" xfId="27836" xr:uid="{00000000-0005-0000-0000-00006F320000}"/>
    <cellStyle name="Input 3 6 3 4" xfId="27837" xr:uid="{00000000-0005-0000-0000-000070320000}"/>
    <cellStyle name="Input 3 6 3 4 2" xfId="27838" xr:uid="{00000000-0005-0000-0000-000071320000}"/>
    <cellStyle name="Input 3 6 3 5" xfId="27839" xr:uid="{00000000-0005-0000-0000-000072320000}"/>
    <cellStyle name="Input 3 6 4" xfId="9122" xr:uid="{00000000-0005-0000-0000-000073320000}"/>
    <cellStyle name="Input 3 6 4 2" xfId="9123" xr:uid="{00000000-0005-0000-0000-000074320000}"/>
    <cellStyle name="Input 3 6 4 2 2" xfId="27840" xr:uid="{00000000-0005-0000-0000-000075320000}"/>
    <cellStyle name="Input 3 6 4 3" xfId="27841" xr:uid="{00000000-0005-0000-0000-000076320000}"/>
    <cellStyle name="Input 3 6 4 3 2" xfId="27842" xr:uid="{00000000-0005-0000-0000-000077320000}"/>
    <cellStyle name="Input 3 6 4 4" xfId="27843" xr:uid="{00000000-0005-0000-0000-000078320000}"/>
    <cellStyle name="Input 3 6 5" xfId="9124" xr:uid="{00000000-0005-0000-0000-000079320000}"/>
    <cellStyle name="Input 3 6 5 2" xfId="9125" xr:uid="{00000000-0005-0000-0000-00007A320000}"/>
    <cellStyle name="Input 3 6 5 2 2" xfId="27844" xr:uid="{00000000-0005-0000-0000-00007B320000}"/>
    <cellStyle name="Input 3 6 5 3" xfId="27845" xr:uid="{00000000-0005-0000-0000-00007C320000}"/>
    <cellStyle name="Input 3 6 6" xfId="27846" xr:uid="{00000000-0005-0000-0000-00007D320000}"/>
    <cellStyle name="Input 3 6 6 2" xfId="27847" xr:uid="{00000000-0005-0000-0000-00007E320000}"/>
    <cellStyle name="Input 3 6 6 3" xfId="27848" xr:uid="{00000000-0005-0000-0000-00007F320000}"/>
    <cellStyle name="Input 3 6 7" xfId="27849" xr:uid="{00000000-0005-0000-0000-000080320000}"/>
    <cellStyle name="Input 3 6 7 2" xfId="27850" xr:uid="{00000000-0005-0000-0000-000081320000}"/>
    <cellStyle name="Input 3 6 8" xfId="27851" xr:uid="{00000000-0005-0000-0000-000082320000}"/>
    <cellStyle name="Input 3 7" xfId="9126" xr:uid="{00000000-0005-0000-0000-000083320000}"/>
    <cellStyle name="Input 3 7 2" xfId="9127" xr:uid="{00000000-0005-0000-0000-000084320000}"/>
    <cellStyle name="Input 3 7 2 2" xfId="9128" xr:uid="{00000000-0005-0000-0000-000085320000}"/>
    <cellStyle name="Input 3 7 2 2 2" xfId="9129" xr:uid="{00000000-0005-0000-0000-000086320000}"/>
    <cellStyle name="Input 3 7 2 2 3" xfId="9130" xr:uid="{00000000-0005-0000-0000-000087320000}"/>
    <cellStyle name="Input 3 7 2 3" xfId="9131" xr:uid="{00000000-0005-0000-0000-000088320000}"/>
    <cellStyle name="Input 3 7 2 3 2" xfId="27852" xr:uid="{00000000-0005-0000-0000-000089320000}"/>
    <cellStyle name="Input 3 7 2 4" xfId="27853" xr:uid="{00000000-0005-0000-0000-00008A320000}"/>
    <cellStyle name="Input 3 7 3" xfId="9132" xr:uid="{00000000-0005-0000-0000-00008B320000}"/>
    <cellStyle name="Input 3 7 3 2" xfId="9133" xr:uid="{00000000-0005-0000-0000-00008C320000}"/>
    <cellStyle name="Input 3 7 3 2 2" xfId="9134" xr:uid="{00000000-0005-0000-0000-00008D320000}"/>
    <cellStyle name="Input 3 7 3 2 3" xfId="9135" xr:uid="{00000000-0005-0000-0000-00008E320000}"/>
    <cellStyle name="Input 3 7 3 3" xfId="9136" xr:uid="{00000000-0005-0000-0000-00008F320000}"/>
    <cellStyle name="Input 3 7 4" xfId="9137" xr:uid="{00000000-0005-0000-0000-000090320000}"/>
    <cellStyle name="Input 3 7 4 2" xfId="9138" xr:uid="{00000000-0005-0000-0000-000091320000}"/>
    <cellStyle name="Input 3 7 5" xfId="9139" xr:uid="{00000000-0005-0000-0000-000092320000}"/>
    <cellStyle name="Input 3 7 5 2" xfId="9140" xr:uid="{00000000-0005-0000-0000-000093320000}"/>
    <cellStyle name="Input 3 8" xfId="9141" xr:uid="{00000000-0005-0000-0000-000094320000}"/>
    <cellStyle name="Input 3 8 2" xfId="9142" xr:uid="{00000000-0005-0000-0000-000095320000}"/>
    <cellStyle name="Input 3 8 2 2" xfId="9143" xr:uid="{00000000-0005-0000-0000-000096320000}"/>
    <cellStyle name="Input 3 8 2 2 2" xfId="9144" xr:uid="{00000000-0005-0000-0000-000097320000}"/>
    <cellStyle name="Input 3 8 2 2 3" xfId="9145" xr:uid="{00000000-0005-0000-0000-000098320000}"/>
    <cellStyle name="Input 3 8 2 3" xfId="9146" xr:uid="{00000000-0005-0000-0000-000099320000}"/>
    <cellStyle name="Input 3 8 2 3 2" xfId="27854" xr:uid="{00000000-0005-0000-0000-00009A320000}"/>
    <cellStyle name="Input 3 8 2 4" xfId="27855" xr:uid="{00000000-0005-0000-0000-00009B320000}"/>
    <cellStyle name="Input 3 8 3" xfId="9147" xr:uid="{00000000-0005-0000-0000-00009C320000}"/>
    <cellStyle name="Input 3 8 3 2" xfId="9148" xr:uid="{00000000-0005-0000-0000-00009D320000}"/>
    <cellStyle name="Input 3 8 3 2 2" xfId="27856" xr:uid="{00000000-0005-0000-0000-00009E320000}"/>
    <cellStyle name="Input 3 8 3 3" xfId="9149" xr:uid="{00000000-0005-0000-0000-00009F320000}"/>
    <cellStyle name="Input 3 8 4" xfId="9150" xr:uid="{00000000-0005-0000-0000-0000A0320000}"/>
    <cellStyle name="Input 3 8 4 2" xfId="27857" xr:uid="{00000000-0005-0000-0000-0000A1320000}"/>
    <cellStyle name="Input 3 8 5" xfId="27858" xr:uid="{00000000-0005-0000-0000-0000A2320000}"/>
    <cellStyle name="Input 3 9" xfId="9151" xr:uid="{00000000-0005-0000-0000-0000A3320000}"/>
    <cellStyle name="Input 3 9 2" xfId="9152" xr:uid="{00000000-0005-0000-0000-0000A4320000}"/>
    <cellStyle name="Input 3 9 2 2" xfId="27859" xr:uid="{00000000-0005-0000-0000-0000A5320000}"/>
    <cellStyle name="Input 3 9 3" xfId="27860" xr:uid="{00000000-0005-0000-0000-0000A6320000}"/>
    <cellStyle name="Input 3 9 3 2" xfId="27861" xr:uid="{00000000-0005-0000-0000-0000A7320000}"/>
    <cellStyle name="Input 3 9 4" xfId="27862" xr:uid="{00000000-0005-0000-0000-0000A8320000}"/>
    <cellStyle name="Input 4" xfId="9153" xr:uid="{00000000-0005-0000-0000-0000A9320000}"/>
    <cellStyle name="Input 4 10" xfId="9154" xr:uid="{00000000-0005-0000-0000-0000AA320000}"/>
    <cellStyle name="Input 4 10 2" xfId="9155" xr:uid="{00000000-0005-0000-0000-0000AB320000}"/>
    <cellStyle name="Input 4 10 2 2" xfId="27863" xr:uid="{00000000-0005-0000-0000-0000AC320000}"/>
    <cellStyle name="Input 4 10 3" xfId="27864" xr:uid="{00000000-0005-0000-0000-0000AD320000}"/>
    <cellStyle name="Input 4 11" xfId="9156" xr:uid="{00000000-0005-0000-0000-0000AE320000}"/>
    <cellStyle name="Input 4 11 2" xfId="27865" xr:uid="{00000000-0005-0000-0000-0000AF320000}"/>
    <cellStyle name="Input 4 11 3" xfId="27866" xr:uid="{00000000-0005-0000-0000-0000B0320000}"/>
    <cellStyle name="Input 4 12" xfId="27867" xr:uid="{00000000-0005-0000-0000-0000B1320000}"/>
    <cellStyle name="Input 4 12 2" xfId="27868" xr:uid="{00000000-0005-0000-0000-0000B2320000}"/>
    <cellStyle name="Input 4 13" xfId="27869" xr:uid="{00000000-0005-0000-0000-0000B3320000}"/>
    <cellStyle name="Input 4 2" xfId="9157" xr:uid="{00000000-0005-0000-0000-0000B4320000}"/>
    <cellStyle name="Input 4 2 10" xfId="27870" xr:uid="{00000000-0005-0000-0000-0000B5320000}"/>
    <cellStyle name="Input 4 2 2" xfId="9158" xr:uid="{00000000-0005-0000-0000-0000B6320000}"/>
    <cellStyle name="Input 4 2 2 10" xfId="27871" xr:uid="{00000000-0005-0000-0000-0000B7320000}"/>
    <cellStyle name="Input 4 2 2 2" xfId="9159" xr:uid="{00000000-0005-0000-0000-0000B8320000}"/>
    <cellStyle name="Input 4 2 2 2 2" xfId="9160" xr:uid="{00000000-0005-0000-0000-0000B9320000}"/>
    <cellStyle name="Input 4 2 2 2 2 2" xfId="9161" xr:uid="{00000000-0005-0000-0000-0000BA320000}"/>
    <cellStyle name="Input 4 2 2 2 2 2 2" xfId="27872" xr:uid="{00000000-0005-0000-0000-0000BB320000}"/>
    <cellStyle name="Input 4 2 2 2 2 2 2 2" xfId="27873" xr:uid="{00000000-0005-0000-0000-0000BC320000}"/>
    <cellStyle name="Input 4 2 2 2 2 2 3" xfId="27874" xr:uid="{00000000-0005-0000-0000-0000BD320000}"/>
    <cellStyle name="Input 4 2 2 2 2 2 3 2" xfId="27875" xr:uid="{00000000-0005-0000-0000-0000BE320000}"/>
    <cellStyle name="Input 4 2 2 2 2 2 4" xfId="27876" xr:uid="{00000000-0005-0000-0000-0000BF320000}"/>
    <cellStyle name="Input 4 2 2 2 2 3" xfId="9162" xr:uid="{00000000-0005-0000-0000-0000C0320000}"/>
    <cellStyle name="Input 4 2 2 2 2 3 2" xfId="27877" xr:uid="{00000000-0005-0000-0000-0000C1320000}"/>
    <cellStyle name="Input 4 2 2 2 2 3 2 2" xfId="27878" xr:uid="{00000000-0005-0000-0000-0000C2320000}"/>
    <cellStyle name="Input 4 2 2 2 2 3 3" xfId="27879" xr:uid="{00000000-0005-0000-0000-0000C3320000}"/>
    <cellStyle name="Input 4 2 2 2 2 4" xfId="27880" xr:uid="{00000000-0005-0000-0000-0000C4320000}"/>
    <cellStyle name="Input 4 2 2 2 2 4 2" xfId="27881" xr:uid="{00000000-0005-0000-0000-0000C5320000}"/>
    <cellStyle name="Input 4 2 2 2 2 5" xfId="27882" xr:uid="{00000000-0005-0000-0000-0000C6320000}"/>
    <cellStyle name="Input 4 2 2 2 3" xfId="9163" xr:uid="{00000000-0005-0000-0000-0000C7320000}"/>
    <cellStyle name="Input 4 2 2 2 3 2" xfId="27883" xr:uid="{00000000-0005-0000-0000-0000C8320000}"/>
    <cellStyle name="Input 4 2 2 2 3 2 2" xfId="27884" xr:uid="{00000000-0005-0000-0000-0000C9320000}"/>
    <cellStyle name="Input 4 2 2 2 3 2 2 2" xfId="27885" xr:uid="{00000000-0005-0000-0000-0000CA320000}"/>
    <cellStyle name="Input 4 2 2 2 3 2 3" xfId="27886" xr:uid="{00000000-0005-0000-0000-0000CB320000}"/>
    <cellStyle name="Input 4 2 2 2 3 2 3 2" xfId="27887" xr:uid="{00000000-0005-0000-0000-0000CC320000}"/>
    <cellStyle name="Input 4 2 2 2 3 2 4" xfId="27888" xr:uid="{00000000-0005-0000-0000-0000CD320000}"/>
    <cellStyle name="Input 4 2 2 2 3 3" xfId="27889" xr:uid="{00000000-0005-0000-0000-0000CE320000}"/>
    <cellStyle name="Input 4 2 2 2 3 3 2" xfId="27890" xr:uid="{00000000-0005-0000-0000-0000CF320000}"/>
    <cellStyle name="Input 4 2 2 2 3 3 2 2" xfId="27891" xr:uid="{00000000-0005-0000-0000-0000D0320000}"/>
    <cellStyle name="Input 4 2 2 2 3 3 3" xfId="27892" xr:uid="{00000000-0005-0000-0000-0000D1320000}"/>
    <cellStyle name="Input 4 2 2 2 3 4" xfId="27893" xr:uid="{00000000-0005-0000-0000-0000D2320000}"/>
    <cellStyle name="Input 4 2 2 2 3 4 2" xfId="27894" xr:uid="{00000000-0005-0000-0000-0000D3320000}"/>
    <cellStyle name="Input 4 2 2 2 3 5" xfId="27895" xr:uid="{00000000-0005-0000-0000-0000D4320000}"/>
    <cellStyle name="Input 4 2 2 2 4" xfId="27896" xr:uid="{00000000-0005-0000-0000-0000D5320000}"/>
    <cellStyle name="Input 4 2 2 2 4 2" xfId="27897" xr:uid="{00000000-0005-0000-0000-0000D6320000}"/>
    <cellStyle name="Input 4 2 2 2 4 2 2" xfId="27898" xr:uid="{00000000-0005-0000-0000-0000D7320000}"/>
    <cellStyle name="Input 4 2 2 2 4 3" xfId="27899" xr:uid="{00000000-0005-0000-0000-0000D8320000}"/>
    <cellStyle name="Input 4 2 2 2 4 3 2" xfId="27900" xr:uid="{00000000-0005-0000-0000-0000D9320000}"/>
    <cellStyle name="Input 4 2 2 2 4 4" xfId="27901" xr:uid="{00000000-0005-0000-0000-0000DA320000}"/>
    <cellStyle name="Input 4 2 2 2 5" xfId="27902" xr:uid="{00000000-0005-0000-0000-0000DB320000}"/>
    <cellStyle name="Input 4 2 2 2 5 2" xfId="27903" xr:uid="{00000000-0005-0000-0000-0000DC320000}"/>
    <cellStyle name="Input 4 2 2 2 5 2 2" xfId="27904" xr:uid="{00000000-0005-0000-0000-0000DD320000}"/>
    <cellStyle name="Input 4 2 2 2 5 3" xfId="27905" xr:uid="{00000000-0005-0000-0000-0000DE320000}"/>
    <cellStyle name="Input 4 2 2 2 6" xfId="27906" xr:uid="{00000000-0005-0000-0000-0000DF320000}"/>
    <cellStyle name="Input 4 2 2 2 6 2" xfId="27907" xr:uid="{00000000-0005-0000-0000-0000E0320000}"/>
    <cellStyle name="Input 4 2 2 2 6 3" xfId="27908" xr:uid="{00000000-0005-0000-0000-0000E1320000}"/>
    <cellStyle name="Input 4 2 2 2 7" xfId="27909" xr:uid="{00000000-0005-0000-0000-0000E2320000}"/>
    <cellStyle name="Input 4 2 2 2 7 2" xfId="27910" xr:uid="{00000000-0005-0000-0000-0000E3320000}"/>
    <cellStyle name="Input 4 2 2 2 8" xfId="27911" xr:uid="{00000000-0005-0000-0000-0000E4320000}"/>
    <cellStyle name="Input 4 2 2 3" xfId="9164" xr:uid="{00000000-0005-0000-0000-0000E5320000}"/>
    <cellStyle name="Input 4 2 2 3 2" xfId="9165" xr:uid="{00000000-0005-0000-0000-0000E6320000}"/>
    <cellStyle name="Input 4 2 2 3 2 2" xfId="27912" xr:uid="{00000000-0005-0000-0000-0000E7320000}"/>
    <cellStyle name="Input 4 2 2 3 2 2 2" xfId="27913" xr:uid="{00000000-0005-0000-0000-0000E8320000}"/>
    <cellStyle name="Input 4 2 2 3 2 2 2 2" xfId="27914" xr:uid="{00000000-0005-0000-0000-0000E9320000}"/>
    <cellStyle name="Input 4 2 2 3 2 2 3" xfId="27915" xr:uid="{00000000-0005-0000-0000-0000EA320000}"/>
    <cellStyle name="Input 4 2 2 3 2 2 3 2" xfId="27916" xr:uid="{00000000-0005-0000-0000-0000EB320000}"/>
    <cellStyle name="Input 4 2 2 3 2 2 4" xfId="27917" xr:uid="{00000000-0005-0000-0000-0000EC320000}"/>
    <cellStyle name="Input 4 2 2 3 2 3" xfId="27918" xr:uid="{00000000-0005-0000-0000-0000ED320000}"/>
    <cellStyle name="Input 4 2 2 3 2 3 2" xfId="27919" xr:uid="{00000000-0005-0000-0000-0000EE320000}"/>
    <cellStyle name="Input 4 2 2 3 2 3 2 2" xfId="27920" xr:uid="{00000000-0005-0000-0000-0000EF320000}"/>
    <cellStyle name="Input 4 2 2 3 2 3 3" xfId="27921" xr:uid="{00000000-0005-0000-0000-0000F0320000}"/>
    <cellStyle name="Input 4 2 2 3 2 4" xfId="27922" xr:uid="{00000000-0005-0000-0000-0000F1320000}"/>
    <cellStyle name="Input 4 2 2 3 2 4 2" xfId="27923" xr:uid="{00000000-0005-0000-0000-0000F2320000}"/>
    <cellStyle name="Input 4 2 2 3 2 5" xfId="27924" xr:uid="{00000000-0005-0000-0000-0000F3320000}"/>
    <cellStyle name="Input 4 2 2 3 3" xfId="27925" xr:uid="{00000000-0005-0000-0000-0000F4320000}"/>
    <cellStyle name="Input 4 2 2 3 3 2" xfId="27926" xr:uid="{00000000-0005-0000-0000-0000F5320000}"/>
    <cellStyle name="Input 4 2 2 3 3 2 2" xfId="27927" xr:uid="{00000000-0005-0000-0000-0000F6320000}"/>
    <cellStyle name="Input 4 2 2 3 3 2 2 2" xfId="27928" xr:uid="{00000000-0005-0000-0000-0000F7320000}"/>
    <cellStyle name="Input 4 2 2 3 3 2 3" xfId="27929" xr:uid="{00000000-0005-0000-0000-0000F8320000}"/>
    <cellStyle name="Input 4 2 2 3 3 2 3 2" xfId="27930" xr:uid="{00000000-0005-0000-0000-0000F9320000}"/>
    <cellStyle name="Input 4 2 2 3 3 2 4" xfId="27931" xr:uid="{00000000-0005-0000-0000-0000FA320000}"/>
    <cellStyle name="Input 4 2 2 3 3 3" xfId="27932" xr:uid="{00000000-0005-0000-0000-0000FB320000}"/>
    <cellStyle name="Input 4 2 2 3 3 3 2" xfId="27933" xr:uid="{00000000-0005-0000-0000-0000FC320000}"/>
    <cellStyle name="Input 4 2 2 3 3 3 2 2" xfId="27934" xr:uid="{00000000-0005-0000-0000-0000FD320000}"/>
    <cellStyle name="Input 4 2 2 3 3 3 3" xfId="27935" xr:uid="{00000000-0005-0000-0000-0000FE320000}"/>
    <cellStyle name="Input 4 2 2 3 3 4" xfId="27936" xr:uid="{00000000-0005-0000-0000-0000FF320000}"/>
    <cellStyle name="Input 4 2 2 3 3 4 2" xfId="27937" xr:uid="{00000000-0005-0000-0000-000000330000}"/>
    <cellStyle name="Input 4 2 2 3 3 5" xfId="27938" xr:uid="{00000000-0005-0000-0000-000001330000}"/>
    <cellStyle name="Input 4 2 2 3 4" xfId="27939" xr:uid="{00000000-0005-0000-0000-000002330000}"/>
    <cellStyle name="Input 4 2 2 3 4 2" xfId="27940" xr:uid="{00000000-0005-0000-0000-000003330000}"/>
    <cellStyle name="Input 4 2 2 3 4 2 2" xfId="27941" xr:uid="{00000000-0005-0000-0000-000004330000}"/>
    <cellStyle name="Input 4 2 2 3 4 3" xfId="27942" xr:uid="{00000000-0005-0000-0000-000005330000}"/>
    <cellStyle name="Input 4 2 2 3 4 3 2" xfId="27943" xr:uid="{00000000-0005-0000-0000-000006330000}"/>
    <cellStyle name="Input 4 2 2 3 4 4" xfId="27944" xr:uid="{00000000-0005-0000-0000-000007330000}"/>
    <cellStyle name="Input 4 2 2 3 5" xfId="27945" xr:uid="{00000000-0005-0000-0000-000008330000}"/>
    <cellStyle name="Input 4 2 2 3 5 2" xfId="27946" xr:uid="{00000000-0005-0000-0000-000009330000}"/>
    <cellStyle name="Input 4 2 2 3 5 2 2" xfId="27947" xr:uid="{00000000-0005-0000-0000-00000A330000}"/>
    <cellStyle name="Input 4 2 2 3 5 3" xfId="27948" xr:uid="{00000000-0005-0000-0000-00000B330000}"/>
    <cellStyle name="Input 4 2 2 3 6" xfId="27949" xr:uid="{00000000-0005-0000-0000-00000C330000}"/>
    <cellStyle name="Input 4 2 2 3 6 2" xfId="27950" xr:uid="{00000000-0005-0000-0000-00000D330000}"/>
    <cellStyle name="Input 4 2 2 3 7" xfId="27951" xr:uid="{00000000-0005-0000-0000-00000E330000}"/>
    <cellStyle name="Input 4 2 2 4" xfId="9166" xr:uid="{00000000-0005-0000-0000-00000F330000}"/>
    <cellStyle name="Input 4 2 2 4 2" xfId="9167" xr:uid="{00000000-0005-0000-0000-000010330000}"/>
    <cellStyle name="Input 4 2 2 4 2 2" xfId="27952" xr:uid="{00000000-0005-0000-0000-000011330000}"/>
    <cellStyle name="Input 4 2 2 4 2 2 2" xfId="27953" xr:uid="{00000000-0005-0000-0000-000012330000}"/>
    <cellStyle name="Input 4 2 2 4 2 3" xfId="27954" xr:uid="{00000000-0005-0000-0000-000013330000}"/>
    <cellStyle name="Input 4 2 2 4 2 3 2" xfId="27955" xr:uid="{00000000-0005-0000-0000-000014330000}"/>
    <cellStyle name="Input 4 2 2 4 2 4" xfId="27956" xr:uid="{00000000-0005-0000-0000-000015330000}"/>
    <cellStyle name="Input 4 2 2 4 3" xfId="27957" xr:uid="{00000000-0005-0000-0000-000016330000}"/>
    <cellStyle name="Input 4 2 2 4 3 2" xfId="27958" xr:uid="{00000000-0005-0000-0000-000017330000}"/>
    <cellStyle name="Input 4 2 2 4 3 2 2" xfId="27959" xr:uid="{00000000-0005-0000-0000-000018330000}"/>
    <cellStyle name="Input 4 2 2 4 3 3" xfId="27960" xr:uid="{00000000-0005-0000-0000-000019330000}"/>
    <cellStyle name="Input 4 2 2 4 4" xfId="27961" xr:uid="{00000000-0005-0000-0000-00001A330000}"/>
    <cellStyle name="Input 4 2 2 4 4 2" xfId="27962" xr:uid="{00000000-0005-0000-0000-00001B330000}"/>
    <cellStyle name="Input 4 2 2 4 5" xfId="27963" xr:uid="{00000000-0005-0000-0000-00001C330000}"/>
    <cellStyle name="Input 4 2 2 5" xfId="27964" xr:uid="{00000000-0005-0000-0000-00001D330000}"/>
    <cellStyle name="Input 4 2 2 5 2" xfId="27965" xr:uid="{00000000-0005-0000-0000-00001E330000}"/>
    <cellStyle name="Input 4 2 2 5 2 2" xfId="27966" xr:uid="{00000000-0005-0000-0000-00001F330000}"/>
    <cellStyle name="Input 4 2 2 5 2 2 2" xfId="27967" xr:uid="{00000000-0005-0000-0000-000020330000}"/>
    <cellStyle name="Input 4 2 2 5 2 3" xfId="27968" xr:uid="{00000000-0005-0000-0000-000021330000}"/>
    <cellStyle name="Input 4 2 2 5 2 3 2" xfId="27969" xr:uid="{00000000-0005-0000-0000-000022330000}"/>
    <cellStyle name="Input 4 2 2 5 2 4" xfId="27970" xr:uid="{00000000-0005-0000-0000-000023330000}"/>
    <cellStyle name="Input 4 2 2 5 3" xfId="27971" xr:uid="{00000000-0005-0000-0000-000024330000}"/>
    <cellStyle name="Input 4 2 2 5 3 2" xfId="27972" xr:uid="{00000000-0005-0000-0000-000025330000}"/>
    <cellStyle name="Input 4 2 2 5 3 2 2" xfId="27973" xr:uid="{00000000-0005-0000-0000-000026330000}"/>
    <cellStyle name="Input 4 2 2 5 3 3" xfId="27974" xr:uid="{00000000-0005-0000-0000-000027330000}"/>
    <cellStyle name="Input 4 2 2 5 4" xfId="27975" xr:uid="{00000000-0005-0000-0000-000028330000}"/>
    <cellStyle name="Input 4 2 2 5 4 2" xfId="27976" xr:uid="{00000000-0005-0000-0000-000029330000}"/>
    <cellStyle name="Input 4 2 2 5 5" xfId="27977" xr:uid="{00000000-0005-0000-0000-00002A330000}"/>
    <cellStyle name="Input 4 2 2 6" xfId="27978" xr:uid="{00000000-0005-0000-0000-00002B330000}"/>
    <cellStyle name="Input 4 2 2 6 2" xfId="27979" xr:uid="{00000000-0005-0000-0000-00002C330000}"/>
    <cellStyle name="Input 4 2 2 6 2 2" xfId="27980" xr:uid="{00000000-0005-0000-0000-00002D330000}"/>
    <cellStyle name="Input 4 2 2 6 3" xfId="27981" xr:uid="{00000000-0005-0000-0000-00002E330000}"/>
    <cellStyle name="Input 4 2 2 6 3 2" xfId="27982" xr:uid="{00000000-0005-0000-0000-00002F330000}"/>
    <cellStyle name="Input 4 2 2 6 4" xfId="27983" xr:uid="{00000000-0005-0000-0000-000030330000}"/>
    <cellStyle name="Input 4 2 2 7" xfId="27984" xr:uid="{00000000-0005-0000-0000-000031330000}"/>
    <cellStyle name="Input 4 2 2 7 2" xfId="27985" xr:uid="{00000000-0005-0000-0000-000032330000}"/>
    <cellStyle name="Input 4 2 2 7 2 2" xfId="27986" xr:uid="{00000000-0005-0000-0000-000033330000}"/>
    <cellStyle name="Input 4 2 2 7 3" xfId="27987" xr:uid="{00000000-0005-0000-0000-000034330000}"/>
    <cellStyle name="Input 4 2 2 8" xfId="27988" xr:uid="{00000000-0005-0000-0000-000035330000}"/>
    <cellStyle name="Input 4 2 2 8 2" xfId="27989" xr:uid="{00000000-0005-0000-0000-000036330000}"/>
    <cellStyle name="Input 4 2 2 8 3" xfId="27990" xr:uid="{00000000-0005-0000-0000-000037330000}"/>
    <cellStyle name="Input 4 2 2 9" xfId="27991" xr:uid="{00000000-0005-0000-0000-000038330000}"/>
    <cellStyle name="Input 4 2 2 9 2" xfId="27992" xr:uid="{00000000-0005-0000-0000-000039330000}"/>
    <cellStyle name="Input 4 2 3" xfId="9168" xr:uid="{00000000-0005-0000-0000-00003A330000}"/>
    <cellStyle name="Input 4 2 3 2" xfId="9169" xr:uid="{00000000-0005-0000-0000-00003B330000}"/>
    <cellStyle name="Input 4 2 3 2 2" xfId="9170" xr:uid="{00000000-0005-0000-0000-00003C330000}"/>
    <cellStyle name="Input 4 2 3 2 2 2" xfId="27993" xr:uid="{00000000-0005-0000-0000-00003D330000}"/>
    <cellStyle name="Input 4 2 3 2 3" xfId="9171" xr:uid="{00000000-0005-0000-0000-00003E330000}"/>
    <cellStyle name="Input 4 2 3 2 3 2" xfId="27994" xr:uid="{00000000-0005-0000-0000-00003F330000}"/>
    <cellStyle name="Input 4 2 3 2 4" xfId="27995" xr:uid="{00000000-0005-0000-0000-000040330000}"/>
    <cellStyle name="Input 4 2 3 3" xfId="9172" xr:uid="{00000000-0005-0000-0000-000041330000}"/>
    <cellStyle name="Input 4 2 3 3 2" xfId="27996" xr:uid="{00000000-0005-0000-0000-000042330000}"/>
    <cellStyle name="Input 4 2 3 3 2 2" xfId="27997" xr:uid="{00000000-0005-0000-0000-000043330000}"/>
    <cellStyle name="Input 4 2 3 3 3" xfId="27998" xr:uid="{00000000-0005-0000-0000-000044330000}"/>
    <cellStyle name="Input 4 2 3 4" xfId="27999" xr:uid="{00000000-0005-0000-0000-000045330000}"/>
    <cellStyle name="Input 4 2 3 4 2" xfId="28000" xr:uid="{00000000-0005-0000-0000-000046330000}"/>
    <cellStyle name="Input 4 2 3 4 3" xfId="28001" xr:uid="{00000000-0005-0000-0000-000047330000}"/>
    <cellStyle name="Input 4 2 3 5" xfId="28002" xr:uid="{00000000-0005-0000-0000-000048330000}"/>
    <cellStyle name="Input 4 2 3 5 2" xfId="28003" xr:uid="{00000000-0005-0000-0000-000049330000}"/>
    <cellStyle name="Input 4 2 3 6" xfId="28004" xr:uid="{00000000-0005-0000-0000-00004A330000}"/>
    <cellStyle name="Input 4 2 3 7" xfId="28005" xr:uid="{00000000-0005-0000-0000-00004B330000}"/>
    <cellStyle name="Input 4 2 4" xfId="9173" xr:uid="{00000000-0005-0000-0000-00004C330000}"/>
    <cellStyle name="Input 4 2 4 2" xfId="9174" xr:uid="{00000000-0005-0000-0000-00004D330000}"/>
    <cellStyle name="Input 4 2 4 2 2" xfId="9175" xr:uid="{00000000-0005-0000-0000-00004E330000}"/>
    <cellStyle name="Input 4 2 4 2 2 2" xfId="28006" xr:uid="{00000000-0005-0000-0000-00004F330000}"/>
    <cellStyle name="Input 4 2 4 2 3" xfId="9176" xr:uid="{00000000-0005-0000-0000-000050330000}"/>
    <cellStyle name="Input 4 2 4 2 3 2" xfId="28007" xr:uid="{00000000-0005-0000-0000-000051330000}"/>
    <cellStyle name="Input 4 2 4 2 4" xfId="28008" xr:uid="{00000000-0005-0000-0000-000052330000}"/>
    <cellStyle name="Input 4 2 4 3" xfId="9177" xr:uid="{00000000-0005-0000-0000-000053330000}"/>
    <cellStyle name="Input 4 2 4 3 2" xfId="28009" xr:uid="{00000000-0005-0000-0000-000054330000}"/>
    <cellStyle name="Input 4 2 4 3 2 2" xfId="28010" xr:uid="{00000000-0005-0000-0000-000055330000}"/>
    <cellStyle name="Input 4 2 4 3 3" xfId="28011" xr:uid="{00000000-0005-0000-0000-000056330000}"/>
    <cellStyle name="Input 4 2 4 4" xfId="28012" xr:uid="{00000000-0005-0000-0000-000057330000}"/>
    <cellStyle name="Input 4 2 4 4 2" xfId="28013" xr:uid="{00000000-0005-0000-0000-000058330000}"/>
    <cellStyle name="Input 4 2 4 5" xfId="28014" xr:uid="{00000000-0005-0000-0000-000059330000}"/>
    <cellStyle name="Input 4 2 5" xfId="9178" xr:uid="{00000000-0005-0000-0000-00005A330000}"/>
    <cellStyle name="Input 4 2 5 2" xfId="9179" xr:uid="{00000000-0005-0000-0000-00005B330000}"/>
    <cellStyle name="Input 4 2 5 2 2" xfId="28015" xr:uid="{00000000-0005-0000-0000-00005C330000}"/>
    <cellStyle name="Input 4 2 5 3" xfId="28016" xr:uid="{00000000-0005-0000-0000-00005D330000}"/>
    <cellStyle name="Input 4 2 5 3 2" xfId="28017" xr:uid="{00000000-0005-0000-0000-00005E330000}"/>
    <cellStyle name="Input 4 2 5 4" xfId="28018" xr:uid="{00000000-0005-0000-0000-00005F330000}"/>
    <cellStyle name="Input 4 2 6" xfId="9180" xr:uid="{00000000-0005-0000-0000-000060330000}"/>
    <cellStyle name="Input 4 2 6 2" xfId="9181" xr:uid="{00000000-0005-0000-0000-000061330000}"/>
    <cellStyle name="Input 4 2 6 2 2" xfId="28019" xr:uid="{00000000-0005-0000-0000-000062330000}"/>
    <cellStyle name="Input 4 2 6 3" xfId="28020" xr:uid="{00000000-0005-0000-0000-000063330000}"/>
    <cellStyle name="Input 4 2 7" xfId="28021" xr:uid="{00000000-0005-0000-0000-000064330000}"/>
    <cellStyle name="Input 4 2 7 2" xfId="28022" xr:uid="{00000000-0005-0000-0000-000065330000}"/>
    <cellStyle name="Input 4 2 7 3" xfId="28023" xr:uid="{00000000-0005-0000-0000-000066330000}"/>
    <cellStyle name="Input 4 2 8" xfId="28024" xr:uid="{00000000-0005-0000-0000-000067330000}"/>
    <cellStyle name="Input 4 2 8 2" xfId="28025" xr:uid="{00000000-0005-0000-0000-000068330000}"/>
    <cellStyle name="Input 4 2 9" xfId="28026" xr:uid="{00000000-0005-0000-0000-000069330000}"/>
    <cellStyle name="Input 4 3" xfId="9182" xr:uid="{00000000-0005-0000-0000-00006A330000}"/>
    <cellStyle name="Input 4 3 10" xfId="28027" xr:uid="{00000000-0005-0000-0000-00006B330000}"/>
    <cellStyle name="Input 4 3 2" xfId="9183" xr:uid="{00000000-0005-0000-0000-00006C330000}"/>
    <cellStyle name="Input 4 3 2 2" xfId="9184" xr:uid="{00000000-0005-0000-0000-00006D330000}"/>
    <cellStyle name="Input 4 3 2 2 2" xfId="9185" xr:uid="{00000000-0005-0000-0000-00006E330000}"/>
    <cellStyle name="Input 4 3 2 2 2 2" xfId="28028" xr:uid="{00000000-0005-0000-0000-00006F330000}"/>
    <cellStyle name="Input 4 3 2 2 2 2 2" xfId="28029" xr:uid="{00000000-0005-0000-0000-000070330000}"/>
    <cellStyle name="Input 4 3 2 2 2 3" xfId="28030" xr:uid="{00000000-0005-0000-0000-000071330000}"/>
    <cellStyle name="Input 4 3 2 2 2 3 2" xfId="28031" xr:uid="{00000000-0005-0000-0000-000072330000}"/>
    <cellStyle name="Input 4 3 2 2 2 4" xfId="28032" xr:uid="{00000000-0005-0000-0000-000073330000}"/>
    <cellStyle name="Input 4 3 2 2 3" xfId="28033" xr:uid="{00000000-0005-0000-0000-000074330000}"/>
    <cellStyle name="Input 4 3 2 2 3 2" xfId="28034" xr:uid="{00000000-0005-0000-0000-000075330000}"/>
    <cellStyle name="Input 4 3 2 2 3 2 2" xfId="28035" xr:uid="{00000000-0005-0000-0000-000076330000}"/>
    <cellStyle name="Input 4 3 2 2 3 3" xfId="28036" xr:uid="{00000000-0005-0000-0000-000077330000}"/>
    <cellStyle name="Input 4 3 2 2 4" xfId="28037" xr:uid="{00000000-0005-0000-0000-000078330000}"/>
    <cellStyle name="Input 4 3 2 2 4 2" xfId="28038" xr:uid="{00000000-0005-0000-0000-000079330000}"/>
    <cellStyle name="Input 4 3 2 2 5" xfId="28039" xr:uid="{00000000-0005-0000-0000-00007A330000}"/>
    <cellStyle name="Input 4 3 2 3" xfId="9186" xr:uid="{00000000-0005-0000-0000-00007B330000}"/>
    <cellStyle name="Input 4 3 2 3 2" xfId="9187" xr:uid="{00000000-0005-0000-0000-00007C330000}"/>
    <cellStyle name="Input 4 3 2 3 2 2" xfId="28040" xr:uid="{00000000-0005-0000-0000-00007D330000}"/>
    <cellStyle name="Input 4 3 2 3 2 2 2" xfId="28041" xr:uid="{00000000-0005-0000-0000-00007E330000}"/>
    <cellStyle name="Input 4 3 2 3 2 3" xfId="28042" xr:uid="{00000000-0005-0000-0000-00007F330000}"/>
    <cellStyle name="Input 4 3 2 3 2 3 2" xfId="28043" xr:uid="{00000000-0005-0000-0000-000080330000}"/>
    <cellStyle name="Input 4 3 2 3 2 4" xfId="28044" xr:uid="{00000000-0005-0000-0000-000081330000}"/>
    <cellStyle name="Input 4 3 2 3 3" xfId="28045" xr:uid="{00000000-0005-0000-0000-000082330000}"/>
    <cellStyle name="Input 4 3 2 3 3 2" xfId="28046" xr:uid="{00000000-0005-0000-0000-000083330000}"/>
    <cellStyle name="Input 4 3 2 3 3 2 2" xfId="28047" xr:uid="{00000000-0005-0000-0000-000084330000}"/>
    <cellStyle name="Input 4 3 2 3 3 3" xfId="28048" xr:uid="{00000000-0005-0000-0000-000085330000}"/>
    <cellStyle name="Input 4 3 2 3 4" xfId="28049" xr:uid="{00000000-0005-0000-0000-000086330000}"/>
    <cellStyle name="Input 4 3 2 3 4 2" xfId="28050" xr:uid="{00000000-0005-0000-0000-000087330000}"/>
    <cellStyle name="Input 4 3 2 3 5" xfId="28051" xr:uid="{00000000-0005-0000-0000-000088330000}"/>
    <cellStyle name="Input 4 3 2 4" xfId="28052" xr:uid="{00000000-0005-0000-0000-000089330000}"/>
    <cellStyle name="Input 4 3 2 4 2" xfId="28053" xr:uid="{00000000-0005-0000-0000-00008A330000}"/>
    <cellStyle name="Input 4 3 2 4 2 2" xfId="28054" xr:uid="{00000000-0005-0000-0000-00008B330000}"/>
    <cellStyle name="Input 4 3 2 4 3" xfId="28055" xr:uid="{00000000-0005-0000-0000-00008C330000}"/>
    <cellStyle name="Input 4 3 2 4 3 2" xfId="28056" xr:uid="{00000000-0005-0000-0000-00008D330000}"/>
    <cellStyle name="Input 4 3 2 4 4" xfId="28057" xr:uid="{00000000-0005-0000-0000-00008E330000}"/>
    <cellStyle name="Input 4 3 2 5" xfId="28058" xr:uid="{00000000-0005-0000-0000-00008F330000}"/>
    <cellStyle name="Input 4 3 2 5 2" xfId="28059" xr:uid="{00000000-0005-0000-0000-000090330000}"/>
    <cellStyle name="Input 4 3 2 5 2 2" xfId="28060" xr:uid="{00000000-0005-0000-0000-000091330000}"/>
    <cellStyle name="Input 4 3 2 5 3" xfId="28061" xr:uid="{00000000-0005-0000-0000-000092330000}"/>
    <cellStyle name="Input 4 3 2 6" xfId="28062" xr:uid="{00000000-0005-0000-0000-000093330000}"/>
    <cellStyle name="Input 4 3 2 6 2" xfId="28063" xr:uid="{00000000-0005-0000-0000-000094330000}"/>
    <cellStyle name="Input 4 3 2 6 3" xfId="28064" xr:uid="{00000000-0005-0000-0000-000095330000}"/>
    <cellStyle name="Input 4 3 2 7" xfId="28065" xr:uid="{00000000-0005-0000-0000-000096330000}"/>
    <cellStyle name="Input 4 3 2 7 2" xfId="28066" xr:uid="{00000000-0005-0000-0000-000097330000}"/>
    <cellStyle name="Input 4 3 2 8" xfId="28067" xr:uid="{00000000-0005-0000-0000-000098330000}"/>
    <cellStyle name="Input 4 3 3" xfId="9188" xr:uid="{00000000-0005-0000-0000-000099330000}"/>
    <cellStyle name="Input 4 3 3 2" xfId="9189" xr:uid="{00000000-0005-0000-0000-00009A330000}"/>
    <cellStyle name="Input 4 3 3 2 2" xfId="9190" xr:uid="{00000000-0005-0000-0000-00009B330000}"/>
    <cellStyle name="Input 4 3 3 2 2 2" xfId="28068" xr:uid="{00000000-0005-0000-0000-00009C330000}"/>
    <cellStyle name="Input 4 3 3 2 2 2 2" xfId="28069" xr:uid="{00000000-0005-0000-0000-00009D330000}"/>
    <cellStyle name="Input 4 3 3 2 2 3" xfId="28070" xr:uid="{00000000-0005-0000-0000-00009E330000}"/>
    <cellStyle name="Input 4 3 3 2 2 3 2" xfId="28071" xr:uid="{00000000-0005-0000-0000-00009F330000}"/>
    <cellStyle name="Input 4 3 3 2 2 4" xfId="28072" xr:uid="{00000000-0005-0000-0000-0000A0330000}"/>
    <cellStyle name="Input 4 3 3 2 3" xfId="9191" xr:uid="{00000000-0005-0000-0000-0000A1330000}"/>
    <cellStyle name="Input 4 3 3 2 3 2" xfId="28073" xr:uid="{00000000-0005-0000-0000-0000A2330000}"/>
    <cellStyle name="Input 4 3 3 2 3 2 2" xfId="28074" xr:uid="{00000000-0005-0000-0000-0000A3330000}"/>
    <cellStyle name="Input 4 3 3 2 3 3" xfId="28075" xr:uid="{00000000-0005-0000-0000-0000A4330000}"/>
    <cellStyle name="Input 4 3 3 2 4" xfId="28076" xr:uid="{00000000-0005-0000-0000-0000A5330000}"/>
    <cellStyle name="Input 4 3 3 2 4 2" xfId="28077" xr:uid="{00000000-0005-0000-0000-0000A6330000}"/>
    <cellStyle name="Input 4 3 3 2 5" xfId="28078" xr:uid="{00000000-0005-0000-0000-0000A7330000}"/>
    <cellStyle name="Input 4 3 3 3" xfId="9192" xr:uid="{00000000-0005-0000-0000-0000A8330000}"/>
    <cellStyle name="Input 4 3 3 3 2" xfId="28079" xr:uid="{00000000-0005-0000-0000-0000A9330000}"/>
    <cellStyle name="Input 4 3 3 3 2 2" xfId="28080" xr:uid="{00000000-0005-0000-0000-0000AA330000}"/>
    <cellStyle name="Input 4 3 3 3 2 2 2" xfId="28081" xr:uid="{00000000-0005-0000-0000-0000AB330000}"/>
    <cellStyle name="Input 4 3 3 3 2 3" xfId="28082" xr:uid="{00000000-0005-0000-0000-0000AC330000}"/>
    <cellStyle name="Input 4 3 3 3 2 3 2" xfId="28083" xr:uid="{00000000-0005-0000-0000-0000AD330000}"/>
    <cellStyle name="Input 4 3 3 3 2 4" xfId="28084" xr:uid="{00000000-0005-0000-0000-0000AE330000}"/>
    <cellStyle name="Input 4 3 3 3 3" xfId="28085" xr:uid="{00000000-0005-0000-0000-0000AF330000}"/>
    <cellStyle name="Input 4 3 3 3 3 2" xfId="28086" xr:uid="{00000000-0005-0000-0000-0000B0330000}"/>
    <cellStyle name="Input 4 3 3 3 3 2 2" xfId="28087" xr:uid="{00000000-0005-0000-0000-0000B1330000}"/>
    <cellStyle name="Input 4 3 3 3 3 3" xfId="28088" xr:uid="{00000000-0005-0000-0000-0000B2330000}"/>
    <cellStyle name="Input 4 3 3 3 4" xfId="28089" xr:uid="{00000000-0005-0000-0000-0000B3330000}"/>
    <cellStyle name="Input 4 3 3 3 4 2" xfId="28090" xr:uid="{00000000-0005-0000-0000-0000B4330000}"/>
    <cellStyle name="Input 4 3 3 3 5" xfId="28091" xr:uid="{00000000-0005-0000-0000-0000B5330000}"/>
    <cellStyle name="Input 4 3 3 4" xfId="28092" xr:uid="{00000000-0005-0000-0000-0000B6330000}"/>
    <cellStyle name="Input 4 3 3 4 2" xfId="28093" xr:uid="{00000000-0005-0000-0000-0000B7330000}"/>
    <cellStyle name="Input 4 3 3 4 2 2" xfId="28094" xr:uid="{00000000-0005-0000-0000-0000B8330000}"/>
    <cellStyle name="Input 4 3 3 4 3" xfId="28095" xr:uid="{00000000-0005-0000-0000-0000B9330000}"/>
    <cellStyle name="Input 4 3 3 4 3 2" xfId="28096" xr:uid="{00000000-0005-0000-0000-0000BA330000}"/>
    <cellStyle name="Input 4 3 3 4 4" xfId="28097" xr:uid="{00000000-0005-0000-0000-0000BB330000}"/>
    <cellStyle name="Input 4 3 3 5" xfId="28098" xr:uid="{00000000-0005-0000-0000-0000BC330000}"/>
    <cellStyle name="Input 4 3 3 5 2" xfId="28099" xr:uid="{00000000-0005-0000-0000-0000BD330000}"/>
    <cellStyle name="Input 4 3 3 5 2 2" xfId="28100" xr:uid="{00000000-0005-0000-0000-0000BE330000}"/>
    <cellStyle name="Input 4 3 3 5 3" xfId="28101" xr:uid="{00000000-0005-0000-0000-0000BF330000}"/>
    <cellStyle name="Input 4 3 3 6" xfId="28102" xr:uid="{00000000-0005-0000-0000-0000C0330000}"/>
    <cellStyle name="Input 4 3 3 6 2" xfId="28103" xr:uid="{00000000-0005-0000-0000-0000C1330000}"/>
    <cellStyle name="Input 4 3 3 7" xfId="28104" xr:uid="{00000000-0005-0000-0000-0000C2330000}"/>
    <cellStyle name="Input 4 3 4" xfId="9193" xr:uid="{00000000-0005-0000-0000-0000C3330000}"/>
    <cellStyle name="Input 4 3 4 2" xfId="9194" xr:uid="{00000000-0005-0000-0000-0000C4330000}"/>
    <cellStyle name="Input 4 3 4 2 2" xfId="28105" xr:uid="{00000000-0005-0000-0000-0000C5330000}"/>
    <cellStyle name="Input 4 3 4 2 2 2" xfId="28106" xr:uid="{00000000-0005-0000-0000-0000C6330000}"/>
    <cellStyle name="Input 4 3 4 2 3" xfId="28107" xr:uid="{00000000-0005-0000-0000-0000C7330000}"/>
    <cellStyle name="Input 4 3 4 2 3 2" xfId="28108" xr:uid="{00000000-0005-0000-0000-0000C8330000}"/>
    <cellStyle name="Input 4 3 4 2 4" xfId="28109" xr:uid="{00000000-0005-0000-0000-0000C9330000}"/>
    <cellStyle name="Input 4 3 4 3" xfId="28110" xr:uid="{00000000-0005-0000-0000-0000CA330000}"/>
    <cellStyle name="Input 4 3 4 3 2" xfId="28111" xr:uid="{00000000-0005-0000-0000-0000CB330000}"/>
    <cellStyle name="Input 4 3 4 3 2 2" xfId="28112" xr:uid="{00000000-0005-0000-0000-0000CC330000}"/>
    <cellStyle name="Input 4 3 4 3 3" xfId="28113" xr:uid="{00000000-0005-0000-0000-0000CD330000}"/>
    <cellStyle name="Input 4 3 4 4" xfId="28114" xr:uid="{00000000-0005-0000-0000-0000CE330000}"/>
    <cellStyle name="Input 4 3 4 4 2" xfId="28115" xr:uid="{00000000-0005-0000-0000-0000CF330000}"/>
    <cellStyle name="Input 4 3 4 5" xfId="28116" xr:uid="{00000000-0005-0000-0000-0000D0330000}"/>
    <cellStyle name="Input 4 3 5" xfId="9195" xr:uid="{00000000-0005-0000-0000-0000D1330000}"/>
    <cellStyle name="Input 4 3 5 2" xfId="9196" xr:uid="{00000000-0005-0000-0000-0000D2330000}"/>
    <cellStyle name="Input 4 3 5 2 2" xfId="28117" xr:uid="{00000000-0005-0000-0000-0000D3330000}"/>
    <cellStyle name="Input 4 3 5 2 2 2" xfId="28118" xr:uid="{00000000-0005-0000-0000-0000D4330000}"/>
    <cellStyle name="Input 4 3 5 2 3" xfId="28119" xr:uid="{00000000-0005-0000-0000-0000D5330000}"/>
    <cellStyle name="Input 4 3 5 2 3 2" xfId="28120" xr:uid="{00000000-0005-0000-0000-0000D6330000}"/>
    <cellStyle name="Input 4 3 5 2 4" xfId="28121" xr:uid="{00000000-0005-0000-0000-0000D7330000}"/>
    <cellStyle name="Input 4 3 5 3" xfId="28122" xr:uid="{00000000-0005-0000-0000-0000D8330000}"/>
    <cellStyle name="Input 4 3 5 3 2" xfId="28123" xr:uid="{00000000-0005-0000-0000-0000D9330000}"/>
    <cellStyle name="Input 4 3 5 3 2 2" xfId="28124" xr:uid="{00000000-0005-0000-0000-0000DA330000}"/>
    <cellStyle name="Input 4 3 5 3 3" xfId="28125" xr:uid="{00000000-0005-0000-0000-0000DB330000}"/>
    <cellStyle name="Input 4 3 5 4" xfId="28126" xr:uid="{00000000-0005-0000-0000-0000DC330000}"/>
    <cellStyle name="Input 4 3 5 4 2" xfId="28127" xr:uid="{00000000-0005-0000-0000-0000DD330000}"/>
    <cellStyle name="Input 4 3 5 5" xfId="28128" xr:uid="{00000000-0005-0000-0000-0000DE330000}"/>
    <cellStyle name="Input 4 3 6" xfId="28129" xr:uid="{00000000-0005-0000-0000-0000DF330000}"/>
    <cellStyle name="Input 4 3 6 2" xfId="28130" xr:uid="{00000000-0005-0000-0000-0000E0330000}"/>
    <cellStyle name="Input 4 3 6 2 2" xfId="28131" xr:uid="{00000000-0005-0000-0000-0000E1330000}"/>
    <cellStyle name="Input 4 3 6 3" xfId="28132" xr:uid="{00000000-0005-0000-0000-0000E2330000}"/>
    <cellStyle name="Input 4 3 6 3 2" xfId="28133" xr:uid="{00000000-0005-0000-0000-0000E3330000}"/>
    <cellStyle name="Input 4 3 6 4" xfId="28134" xr:uid="{00000000-0005-0000-0000-0000E4330000}"/>
    <cellStyle name="Input 4 3 7" xfId="28135" xr:uid="{00000000-0005-0000-0000-0000E5330000}"/>
    <cellStyle name="Input 4 3 7 2" xfId="28136" xr:uid="{00000000-0005-0000-0000-0000E6330000}"/>
    <cellStyle name="Input 4 3 7 2 2" xfId="28137" xr:uid="{00000000-0005-0000-0000-0000E7330000}"/>
    <cellStyle name="Input 4 3 7 3" xfId="28138" xr:uid="{00000000-0005-0000-0000-0000E8330000}"/>
    <cellStyle name="Input 4 3 8" xfId="28139" xr:uid="{00000000-0005-0000-0000-0000E9330000}"/>
    <cellStyle name="Input 4 3 8 2" xfId="28140" xr:uid="{00000000-0005-0000-0000-0000EA330000}"/>
    <cellStyle name="Input 4 3 8 3" xfId="28141" xr:uid="{00000000-0005-0000-0000-0000EB330000}"/>
    <cellStyle name="Input 4 3 9" xfId="28142" xr:uid="{00000000-0005-0000-0000-0000EC330000}"/>
    <cellStyle name="Input 4 3 9 2" xfId="28143" xr:uid="{00000000-0005-0000-0000-0000ED330000}"/>
    <cellStyle name="Input 4 4" xfId="9197" xr:uid="{00000000-0005-0000-0000-0000EE330000}"/>
    <cellStyle name="Input 4 4 10" xfId="28144" xr:uid="{00000000-0005-0000-0000-0000EF330000}"/>
    <cellStyle name="Input 4 4 2" xfId="9198" xr:uid="{00000000-0005-0000-0000-0000F0330000}"/>
    <cellStyle name="Input 4 4 2 2" xfId="9199" xr:uid="{00000000-0005-0000-0000-0000F1330000}"/>
    <cellStyle name="Input 4 4 2 2 2" xfId="9200" xr:uid="{00000000-0005-0000-0000-0000F2330000}"/>
    <cellStyle name="Input 4 4 2 2 2 2" xfId="28145" xr:uid="{00000000-0005-0000-0000-0000F3330000}"/>
    <cellStyle name="Input 4 4 2 2 2 2 2" xfId="28146" xr:uid="{00000000-0005-0000-0000-0000F4330000}"/>
    <cellStyle name="Input 4 4 2 2 2 3" xfId="28147" xr:uid="{00000000-0005-0000-0000-0000F5330000}"/>
    <cellStyle name="Input 4 4 2 2 2 3 2" xfId="28148" xr:uid="{00000000-0005-0000-0000-0000F6330000}"/>
    <cellStyle name="Input 4 4 2 2 2 4" xfId="28149" xr:uid="{00000000-0005-0000-0000-0000F7330000}"/>
    <cellStyle name="Input 4 4 2 2 3" xfId="28150" xr:uid="{00000000-0005-0000-0000-0000F8330000}"/>
    <cellStyle name="Input 4 4 2 2 3 2" xfId="28151" xr:uid="{00000000-0005-0000-0000-0000F9330000}"/>
    <cellStyle name="Input 4 4 2 2 3 2 2" xfId="28152" xr:uid="{00000000-0005-0000-0000-0000FA330000}"/>
    <cellStyle name="Input 4 4 2 2 3 3" xfId="28153" xr:uid="{00000000-0005-0000-0000-0000FB330000}"/>
    <cellStyle name="Input 4 4 2 2 4" xfId="28154" xr:uid="{00000000-0005-0000-0000-0000FC330000}"/>
    <cellStyle name="Input 4 4 2 2 4 2" xfId="28155" xr:uid="{00000000-0005-0000-0000-0000FD330000}"/>
    <cellStyle name="Input 4 4 2 2 5" xfId="28156" xr:uid="{00000000-0005-0000-0000-0000FE330000}"/>
    <cellStyle name="Input 4 4 2 3" xfId="9201" xr:uid="{00000000-0005-0000-0000-0000FF330000}"/>
    <cellStyle name="Input 4 4 2 3 2" xfId="9202" xr:uid="{00000000-0005-0000-0000-000000340000}"/>
    <cellStyle name="Input 4 4 2 3 2 2" xfId="28157" xr:uid="{00000000-0005-0000-0000-000001340000}"/>
    <cellStyle name="Input 4 4 2 3 2 2 2" xfId="28158" xr:uid="{00000000-0005-0000-0000-000002340000}"/>
    <cellStyle name="Input 4 4 2 3 2 3" xfId="28159" xr:uid="{00000000-0005-0000-0000-000003340000}"/>
    <cellStyle name="Input 4 4 2 3 2 3 2" xfId="28160" xr:uid="{00000000-0005-0000-0000-000004340000}"/>
    <cellStyle name="Input 4 4 2 3 2 4" xfId="28161" xr:uid="{00000000-0005-0000-0000-000005340000}"/>
    <cellStyle name="Input 4 4 2 3 3" xfId="28162" xr:uid="{00000000-0005-0000-0000-000006340000}"/>
    <cellStyle name="Input 4 4 2 3 3 2" xfId="28163" xr:uid="{00000000-0005-0000-0000-000007340000}"/>
    <cellStyle name="Input 4 4 2 3 3 2 2" xfId="28164" xr:uid="{00000000-0005-0000-0000-000008340000}"/>
    <cellStyle name="Input 4 4 2 3 3 3" xfId="28165" xr:uid="{00000000-0005-0000-0000-000009340000}"/>
    <cellStyle name="Input 4 4 2 3 4" xfId="28166" xr:uid="{00000000-0005-0000-0000-00000A340000}"/>
    <cellStyle name="Input 4 4 2 3 4 2" xfId="28167" xr:uid="{00000000-0005-0000-0000-00000B340000}"/>
    <cellStyle name="Input 4 4 2 3 5" xfId="28168" xr:uid="{00000000-0005-0000-0000-00000C340000}"/>
    <cellStyle name="Input 4 4 2 4" xfId="28169" xr:uid="{00000000-0005-0000-0000-00000D340000}"/>
    <cellStyle name="Input 4 4 2 4 2" xfId="28170" xr:uid="{00000000-0005-0000-0000-00000E340000}"/>
    <cellStyle name="Input 4 4 2 4 2 2" xfId="28171" xr:uid="{00000000-0005-0000-0000-00000F340000}"/>
    <cellStyle name="Input 4 4 2 4 3" xfId="28172" xr:uid="{00000000-0005-0000-0000-000010340000}"/>
    <cellStyle name="Input 4 4 2 4 3 2" xfId="28173" xr:uid="{00000000-0005-0000-0000-000011340000}"/>
    <cellStyle name="Input 4 4 2 4 4" xfId="28174" xr:uid="{00000000-0005-0000-0000-000012340000}"/>
    <cellStyle name="Input 4 4 2 5" xfId="28175" xr:uid="{00000000-0005-0000-0000-000013340000}"/>
    <cellStyle name="Input 4 4 2 5 2" xfId="28176" xr:uid="{00000000-0005-0000-0000-000014340000}"/>
    <cellStyle name="Input 4 4 2 5 2 2" xfId="28177" xr:uid="{00000000-0005-0000-0000-000015340000}"/>
    <cellStyle name="Input 4 4 2 5 3" xfId="28178" xr:uid="{00000000-0005-0000-0000-000016340000}"/>
    <cellStyle name="Input 4 4 2 6" xfId="28179" xr:uid="{00000000-0005-0000-0000-000017340000}"/>
    <cellStyle name="Input 4 4 2 6 2" xfId="28180" xr:uid="{00000000-0005-0000-0000-000018340000}"/>
    <cellStyle name="Input 4 4 2 6 3" xfId="28181" xr:uid="{00000000-0005-0000-0000-000019340000}"/>
    <cellStyle name="Input 4 4 2 7" xfId="28182" xr:uid="{00000000-0005-0000-0000-00001A340000}"/>
    <cellStyle name="Input 4 4 2 7 2" xfId="28183" xr:uid="{00000000-0005-0000-0000-00001B340000}"/>
    <cellStyle name="Input 4 4 2 8" xfId="28184" xr:uid="{00000000-0005-0000-0000-00001C340000}"/>
    <cellStyle name="Input 4 4 3" xfId="9203" xr:uid="{00000000-0005-0000-0000-00001D340000}"/>
    <cellStyle name="Input 4 4 3 2" xfId="9204" xr:uid="{00000000-0005-0000-0000-00001E340000}"/>
    <cellStyle name="Input 4 4 3 2 2" xfId="9205" xr:uid="{00000000-0005-0000-0000-00001F340000}"/>
    <cellStyle name="Input 4 4 3 2 2 2" xfId="28185" xr:uid="{00000000-0005-0000-0000-000020340000}"/>
    <cellStyle name="Input 4 4 3 2 2 2 2" xfId="28186" xr:uid="{00000000-0005-0000-0000-000021340000}"/>
    <cellStyle name="Input 4 4 3 2 2 3" xfId="28187" xr:uid="{00000000-0005-0000-0000-000022340000}"/>
    <cellStyle name="Input 4 4 3 2 2 3 2" xfId="28188" xr:uid="{00000000-0005-0000-0000-000023340000}"/>
    <cellStyle name="Input 4 4 3 2 2 4" xfId="28189" xr:uid="{00000000-0005-0000-0000-000024340000}"/>
    <cellStyle name="Input 4 4 3 2 3" xfId="9206" xr:uid="{00000000-0005-0000-0000-000025340000}"/>
    <cellStyle name="Input 4 4 3 2 3 2" xfId="28190" xr:uid="{00000000-0005-0000-0000-000026340000}"/>
    <cellStyle name="Input 4 4 3 2 3 2 2" xfId="28191" xr:uid="{00000000-0005-0000-0000-000027340000}"/>
    <cellStyle name="Input 4 4 3 2 3 3" xfId="28192" xr:uid="{00000000-0005-0000-0000-000028340000}"/>
    <cellStyle name="Input 4 4 3 2 4" xfId="28193" xr:uid="{00000000-0005-0000-0000-000029340000}"/>
    <cellStyle name="Input 4 4 3 2 4 2" xfId="28194" xr:uid="{00000000-0005-0000-0000-00002A340000}"/>
    <cellStyle name="Input 4 4 3 2 5" xfId="28195" xr:uid="{00000000-0005-0000-0000-00002B340000}"/>
    <cellStyle name="Input 4 4 3 3" xfId="9207" xr:uid="{00000000-0005-0000-0000-00002C340000}"/>
    <cellStyle name="Input 4 4 3 3 2" xfId="28196" xr:uid="{00000000-0005-0000-0000-00002D340000}"/>
    <cellStyle name="Input 4 4 3 3 2 2" xfId="28197" xr:uid="{00000000-0005-0000-0000-00002E340000}"/>
    <cellStyle name="Input 4 4 3 3 2 2 2" xfId="28198" xr:uid="{00000000-0005-0000-0000-00002F340000}"/>
    <cellStyle name="Input 4 4 3 3 2 3" xfId="28199" xr:uid="{00000000-0005-0000-0000-000030340000}"/>
    <cellStyle name="Input 4 4 3 3 2 3 2" xfId="28200" xr:uid="{00000000-0005-0000-0000-000031340000}"/>
    <cellStyle name="Input 4 4 3 3 2 4" xfId="28201" xr:uid="{00000000-0005-0000-0000-000032340000}"/>
    <cellStyle name="Input 4 4 3 3 3" xfId="28202" xr:uid="{00000000-0005-0000-0000-000033340000}"/>
    <cellStyle name="Input 4 4 3 3 3 2" xfId="28203" xr:uid="{00000000-0005-0000-0000-000034340000}"/>
    <cellStyle name="Input 4 4 3 3 3 2 2" xfId="28204" xr:uid="{00000000-0005-0000-0000-000035340000}"/>
    <cellStyle name="Input 4 4 3 3 3 3" xfId="28205" xr:uid="{00000000-0005-0000-0000-000036340000}"/>
    <cellStyle name="Input 4 4 3 3 4" xfId="28206" xr:uid="{00000000-0005-0000-0000-000037340000}"/>
    <cellStyle name="Input 4 4 3 3 4 2" xfId="28207" xr:uid="{00000000-0005-0000-0000-000038340000}"/>
    <cellStyle name="Input 4 4 3 3 5" xfId="28208" xr:uid="{00000000-0005-0000-0000-000039340000}"/>
    <cellStyle name="Input 4 4 3 4" xfId="28209" xr:uid="{00000000-0005-0000-0000-00003A340000}"/>
    <cellStyle name="Input 4 4 3 4 2" xfId="28210" xr:uid="{00000000-0005-0000-0000-00003B340000}"/>
    <cellStyle name="Input 4 4 3 4 2 2" xfId="28211" xr:uid="{00000000-0005-0000-0000-00003C340000}"/>
    <cellStyle name="Input 4 4 3 4 3" xfId="28212" xr:uid="{00000000-0005-0000-0000-00003D340000}"/>
    <cellStyle name="Input 4 4 3 4 3 2" xfId="28213" xr:uid="{00000000-0005-0000-0000-00003E340000}"/>
    <cellStyle name="Input 4 4 3 4 4" xfId="28214" xr:uid="{00000000-0005-0000-0000-00003F340000}"/>
    <cellStyle name="Input 4 4 3 5" xfId="28215" xr:uid="{00000000-0005-0000-0000-000040340000}"/>
    <cellStyle name="Input 4 4 3 5 2" xfId="28216" xr:uid="{00000000-0005-0000-0000-000041340000}"/>
    <cellStyle name="Input 4 4 3 5 2 2" xfId="28217" xr:uid="{00000000-0005-0000-0000-000042340000}"/>
    <cellStyle name="Input 4 4 3 5 3" xfId="28218" xr:uid="{00000000-0005-0000-0000-000043340000}"/>
    <cellStyle name="Input 4 4 3 6" xfId="28219" xr:uid="{00000000-0005-0000-0000-000044340000}"/>
    <cellStyle name="Input 4 4 3 6 2" xfId="28220" xr:uid="{00000000-0005-0000-0000-000045340000}"/>
    <cellStyle name="Input 4 4 3 7" xfId="28221" xr:uid="{00000000-0005-0000-0000-000046340000}"/>
    <cellStyle name="Input 4 4 4" xfId="9208" xr:uid="{00000000-0005-0000-0000-000047340000}"/>
    <cellStyle name="Input 4 4 4 2" xfId="9209" xr:uid="{00000000-0005-0000-0000-000048340000}"/>
    <cellStyle name="Input 4 4 4 2 2" xfId="28222" xr:uid="{00000000-0005-0000-0000-000049340000}"/>
    <cellStyle name="Input 4 4 4 2 2 2" xfId="28223" xr:uid="{00000000-0005-0000-0000-00004A340000}"/>
    <cellStyle name="Input 4 4 4 2 3" xfId="28224" xr:uid="{00000000-0005-0000-0000-00004B340000}"/>
    <cellStyle name="Input 4 4 4 2 3 2" xfId="28225" xr:uid="{00000000-0005-0000-0000-00004C340000}"/>
    <cellStyle name="Input 4 4 4 2 4" xfId="28226" xr:uid="{00000000-0005-0000-0000-00004D340000}"/>
    <cellStyle name="Input 4 4 4 3" xfId="28227" xr:uid="{00000000-0005-0000-0000-00004E340000}"/>
    <cellStyle name="Input 4 4 4 3 2" xfId="28228" xr:uid="{00000000-0005-0000-0000-00004F340000}"/>
    <cellStyle name="Input 4 4 4 3 2 2" xfId="28229" xr:uid="{00000000-0005-0000-0000-000050340000}"/>
    <cellStyle name="Input 4 4 4 3 3" xfId="28230" xr:uid="{00000000-0005-0000-0000-000051340000}"/>
    <cellStyle name="Input 4 4 4 4" xfId="28231" xr:uid="{00000000-0005-0000-0000-000052340000}"/>
    <cellStyle name="Input 4 4 4 4 2" xfId="28232" xr:uid="{00000000-0005-0000-0000-000053340000}"/>
    <cellStyle name="Input 4 4 4 5" xfId="28233" xr:uid="{00000000-0005-0000-0000-000054340000}"/>
    <cellStyle name="Input 4 4 5" xfId="9210" xr:uid="{00000000-0005-0000-0000-000055340000}"/>
    <cellStyle name="Input 4 4 5 2" xfId="9211" xr:uid="{00000000-0005-0000-0000-000056340000}"/>
    <cellStyle name="Input 4 4 5 2 2" xfId="28234" xr:uid="{00000000-0005-0000-0000-000057340000}"/>
    <cellStyle name="Input 4 4 5 2 2 2" xfId="28235" xr:uid="{00000000-0005-0000-0000-000058340000}"/>
    <cellStyle name="Input 4 4 5 2 3" xfId="28236" xr:uid="{00000000-0005-0000-0000-000059340000}"/>
    <cellStyle name="Input 4 4 5 2 3 2" xfId="28237" xr:uid="{00000000-0005-0000-0000-00005A340000}"/>
    <cellStyle name="Input 4 4 5 2 4" xfId="28238" xr:uid="{00000000-0005-0000-0000-00005B340000}"/>
    <cellStyle name="Input 4 4 5 3" xfId="28239" xr:uid="{00000000-0005-0000-0000-00005C340000}"/>
    <cellStyle name="Input 4 4 5 3 2" xfId="28240" xr:uid="{00000000-0005-0000-0000-00005D340000}"/>
    <cellStyle name="Input 4 4 5 3 2 2" xfId="28241" xr:uid="{00000000-0005-0000-0000-00005E340000}"/>
    <cellStyle name="Input 4 4 5 3 3" xfId="28242" xr:uid="{00000000-0005-0000-0000-00005F340000}"/>
    <cellStyle name="Input 4 4 5 4" xfId="28243" xr:uid="{00000000-0005-0000-0000-000060340000}"/>
    <cellStyle name="Input 4 4 5 4 2" xfId="28244" xr:uid="{00000000-0005-0000-0000-000061340000}"/>
    <cellStyle name="Input 4 4 5 5" xfId="28245" xr:uid="{00000000-0005-0000-0000-000062340000}"/>
    <cellStyle name="Input 4 4 6" xfId="28246" xr:uid="{00000000-0005-0000-0000-000063340000}"/>
    <cellStyle name="Input 4 4 6 2" xfId="28247" xr:uid="{00000000-0005-0000-0000-000064340000}"/>
    <cellStyle name="Input 4 4 6 2 2" xfId="28248" xr:uid="{00000000-0005-0000-0000-000065340000}"/>
    <cellStyle name="Input 4 4 6 3" xfId="28249" xr:uid="{00000000-0005-0000-0000-000066340000}"/>
    <cellStyle name="Input 4 4 6 3 2" xfId="28250" xr:uid="{00000000-0005-0000-0000-000067340000}"/>
    <cellStyle name="Input 4 4 6 4" xfId="28251" xr:uid="{00000000-0005-0000-0000-000068340000}"/>
    <cellStyle name="Input 4 4 7" xfId="28252" xr:uid="{00000000-0005-0000-0000-000069340000}"/>
    <cellStyle name="Input 4 4 7 2" xfId="28253" xr:uid="{00000000-0005-0000-0000-00006A340000}"/>
    <cellStyle name="Input 4 4 7 2 2" xfId="28254" xr:uid="{00000000-0005-0000-0000-00006B340000}"/>
    <cellStyle name="Input 4 4 7 3" xfId="28255" xr:uid="{00000000-0005-0000-0000-00006C340000}"/>
    <cellStyle name="Input 4 4 8" xfId="28256" xr:uid="{00000000-0005-0000-0000-00006D340000}"/>
    <cellStyle name="Input 4 4 8 2" xfId="28257" xr:uid="{00000000-0005-0000-0000-00006E340000}"/>
    <cellStyle name="Input 4 4 8 3" xfId="28258" xr:uid="{00000000-0005-0000-0000-00006F340000}"/>
    <cellStyle name="Input 4 4 9" xfId="28259" xr:uid="{00000000-0005-0000-0000-000070340000}"/>
    <cellStyle name="Input 4 4 9 2" xfId="28260" xr:uid="{00000000-0005-0000-0000-000071340000}"/>
    <cellStyle name="Input 4 5" xfId="9212" xr:uid="{00000000-0005-0000-0000-000072340000}"/>
    <cellStyle name="Input 4 5 2" xfId="9213" xr:uid="{00000000-0005-0000-0000-000073340000}"/>
    <cellStyle name="Input 4 5 2 2" xfId="9214" xr:uid="{00000000-0005-0000-0000-000074340000}"/>
    <cellStyle name="Input 4 5 2 2 2" xfId="9215" xr:uid="{00000000-0005-0000-0000-000075340000}"/>
    <cellStyle name="Input 4 5 2 2 2 2" xfId="28261" xr:uid="{00000000-0005-0000-0000-000076340000}"/>
    <cellStyle name="Input 4 5 2 2 3" xfId="28262" xr:uid="{00000000-0005-0000-0000-000077340000}"/>
    <cellStyle name="Input 4 5 2 2 3 2" xfId="28263" xr:uid="{00000000-0005-0000-0000-000078340000}"/>
    <cellStyle name="Input 4 5 2 2 4" xfId="28264" xr:uid="{00000000-0005-0000-0000-000079340000}"/>
    <cellStyle name="Input 4 5 2 3" xfId="9216" xr:uid="{00000000-0005-0000-0000-00007A340000}"/>
    <cellStyle name="Input 4 5 2 3 2" xfId="9217" xr:uid="{00000000-0005-0000-0000-00007B340000}"/>
    <cellStyle name="Input 4 5 2 3 2 2" xfId="28265" xr:uid="{00000000-0005-0000-0000-00007C340000}"/>
    <cellStyle name="Input 4 5 2 3 3" xfId="28266" xr:uid="{00000000-0005-0000-0000-00007D340000}"/>
    <cellStyle name="Input 4 5 2 4" xfId="28267" xr:uid="{00000000-0005-0000-0000-00007E340000}"/>
    <cellStyle name="Input 4 5 2 4 2" xfId="28268" xr:uid="{00000000-0005-0000-0000-00007F340000}"/>
    <cellStyle name="Input 4 5 2 4 3" xfId="28269" xr:uid="{00000000-0005-0000-0000-000080340000}"/>
    <cellStyle name="Input 4 5 2 5" xfId="28270" xr:uid="{00000000-0005-0000-0000-000081340000}"/>
    <cellStyle name="Input 4 5 2 5 2" xfId="28271" xr:uid="{00000000-0005-0000-0000-000082340000}"/>
    <cellStyle name="Input 4 5 2 6" xfId="28272" xr:uid="{00000000-0005-0000-0000-000083340000}"/>
    <cellStyle name="Input 4 5 3" xfId="9218" xr:uid="{00000000-0005-0000-0000-000084340000}"/>
    <cellStyle name="Input 4 5 3 2" xfId="9219" xr:uid="{00000000-0005-0000-0000-000085340000}"/>
    <cellStyle name="Input 4 5 3 2 2" xfId="9220" xr:uid="{00000000-0005-0000-0000-000086340000}"/>
    <cellStyle name="Input 4 5 3 2 2 2" xfId="28273" xr:uid="{00000000-0005-0000-0000-000087340000}"/>
    <cellStyle name="Input 4 5 3 2 3" xfId="9221" xr:uid="{00000000-0005-0000-0000-000088340000}"/>
    <cellStyle name="Input 4 5 3 2 3 2" xfId="28274" xr:uid="{00000000-0005-0000-0000-000089340000}"/>
    <cellStyle name="Input 4 5 3 2 4" xfId="28275" xr:uid="{00000000-0005-0000-0000-00008A340000}"/>
    <cellStyle name="Input 4 5 3 3" xfId="9222" xr:uid="{00000000-0005-0000-0000-00008B340000}"/>
    <cellStyle name="Input 4 5 3 3 2" xfId="28276" xr:uid="{00000000-0005-0000-0000-00008C340000}"/>
    <cellStyle name="Input 4 5 3 3 2 2" xfId="28277" xr:uid="{00000000-0005-0000-0000-00008D340000}"/>
    <cellStyle name="Input 4 5 3 3 3" xfId="28278" xr:uid="{00000000-0005-0000-0000-00008E340000}"/>
    <cellStyle name="Input 4 5 3 4" xfId="28279" xr:uid="{00000000-0005-0000-0000-00008F340000}"/>
    <cellStyle name="Input 4 5 3 4 2" xfId="28280" xr:uid="{00000000-0005-0000-0000-000090340000}"/>
    <cellStyle name="Input 4 5 3 5" xfId="28281" xr:uid="{00000000-0005-0000-0000-000091340000}"/>
    <cellStyle name="Input 4 5 4" xfId="9223" xr:uid="{00000000-0005-0000-0000-000092340000}"/>
    <cellStyle name="Input 4 5 4 2" xfId="9224" xr:uid="{00000000-0005-0000-0000-000093340000}"/>
    <cellStyle name="Input 4 5 4 2 2" xfId="28282" xr:uid="{00000000-0005-0000-0000-000094340000}"/>
    <cellStyle name="Input 4 5 4 3" xfId="28283" xr:uid="{00000000-0005-0000-0000-000095340000}"/>
    <cellStyle name="Input 4 5 4 3 2" xfId="28284" xr:uid="{00000000-0005-0000-0000-000096340000}"/>
    <cellStyle name="Input 4 5 4 4" xfId="28285" xr:uid="{00000000-0005-0000-0000-000097340000}"/>
    <cellStyle name="Input 4 5 5" xfId="9225" xr:uid="{00000000-0005-0000-0000-000098340000}"/>
    <cellStyle name="Input 4 5 5 2" xfId="9226" xr:uid="{00000000-0005-0000-0000-000099340000}"/>
    <cellStyle name="Input 4 5 5 2 2" xfId="28286" xr:uid="{00000000-0005-0000-0000-00009A340000}"/>
    <cellStyle name="Input 4 5 5 3" xfId="28287" xr:uid="{00000000-0005-0000-0000-00009B340000}"/>
    <cellStyle name="Input 4 5 6" xfId="28288" xr:uid="{00000000-0005-0000-0000-00009C340000}"/>
    <cellStyle name="Input 4 5 6 2" xfId="28289" xr:uid="{00000000-0005-0000-0000-00009D340000}"/>
    <cellStyle name="Input 4 5 6 3" xfId="28290" xr:uid="{00000000-0005-0000-0000-00009E340000}"/>
    <cellStyle name="Input 4 5 7" xfId="28291" xr:uid="{00000000-0005-0000-0000-00009F340000}"/>
    <cellStyle name="Input 4 5 7 2" xfId="28292" xr:uid="{00000000-0005-0000-0000-0000A0340000}"/>
    <cellStyle name="Input 4 5 8" xfId="28293" xr:uid="{00000000-0005-0000-0000-0000A1340000}"/>
    <cellStyle name="Input 4 6" xfId="9227" xr:uid="{00000000-0005-0000-0000-0000A2340000}"/>
    <cellStyle name="Input 4 6 2" xfId="9228" xr:uid="{00000000-0005-0000-0000-0000A3340000}"/>
    <cellStyle name="Input 4 6 2 2" xfId="9229" xr:uid="{00000000-0005-0000-0000-0000A4340000}"/>
    <cellStyle name="Input 4 6 2 2 2" xfId="9230" xr:uid="{00000000-0005-0000-0000-0000A5340000}"/>
    <cellStyle name="Input 4 6 2 2 2 2" xfId="28294" xr:uid="{00000000-0005-0000-0000-0000A6340000}"/>
    <cellStyle name="Input 4 6 2 2 3" xfId="28295" xr:uid="{00000000-0005-0000-0000-0000A7340000}"/>
    <cellStyle name="Input 4 6 2 2 3 2" xfId="28296" xr:uid="{00000000-0005-0000-0000-0000A8340000}"/>
    <cellStyle name="Input 4 6 2 2 4" xfId="28297" xr:uid="{00000000-0005-0000-0000-0000A9340000}"/>
    <cellStyle name="Input 4 6 2 3" xfId="9231" xr:uid="{00000000-0005-0000-0000-0000AA340000}"/>
    <cellStyle name="Input 4 6 2 3 2" xfId="9232" xr:uid="{00000000-0005-0000-0000-0000AB340000}"/>
    <cellStyle name="Input 4 6 2 3 2 2" xfId="28298" xr:uid="{00000000-0005-0000-0000-0000AC340000}"/>
    <cellStyle name="Input 4 6 2 3 3" xfId="28299" xr:uid="{00000000-0005-0000-0000-0000AD340000}"/>
    <cellStyle name="Input 4 6 2 4" xfId="28300" xr:uid="{00000000-0005-0000-0000-0000AE340000}"/>
    <cellStyle name="Input 4 6 2 4 2" xfId="28301" xr:uid="{00000000-0005-0000-0000-0000AF340000}"/>
    <cellStyle name="Input 4 6 2 5" xfId="28302" xr:uid="{00000000-0005-0000-0000-0000B0340000}"/>
    <cellStyle name="Input 4 6 3" xfId="9233" xr:uid="{00000000-0005-0000-0000-0000B1340000}"/>
    <cellStyle name="Input 4 6 3 2" xfId="9234" xr:uid="{00000000-0005-0000-0000-0000B2340000}"/>
    <cellStyle name="Input 4 6 3 2 2" xfId="9235" xr:uid="{00000000-0005-0000-0000-0000B3340000}"/>
    <cellStyle name="Input 4 6 3 2 2 2" xfId="28303" xr:uid="{00000000-0005-0000-0000-0000B4340000}"/>
    <cellStyle name="Input 4 6 3 2 3" xfId="9236" xr:uid="{00000000-0005-0000-0000-0000B5340000}"/>
    <cellStyle name="Input 4 6 3 2 3 2" xfId="28304" xr:uid="{00000000-0005-0000-0000-0000B6340000}"/>
    <cellStyle name="Input 4 6 3 2 4" xfId="28305" xr:uid="{00000000-0005-0000-0000-0000B7340000}"/>
    <cellStyle name="Input 4 6 3 3" xfId="9237" xr:uid="{00000000-0005-0000-0000-0000B8340000}"/>
    <cellStyle name="Input 4 6 3 3 2" xfId="28306" xr:uid="{00000000-0005-0000-0000-0000B9340000}"/>
    <cellStyle name="Input 4 6 3 3 2 2" xfId="28307" xr:uid="{00000000-0005-0000-0000-0000BA340000}"/>
    <cellStyle name="Input 4 6 3 3 3" xfId="28308" xr:uid="{00000000-0005-0000-0000-0000BB340000}"/>
    <cellStyle name="Input 4 6 3 4" xfId="28309" xr:uid="{00000000-0005-0000-0000-0000BC340000}"/>
    <cellStyle name="Input 4 6 3 4 2" xfId="28310" xr:uid="{00000000-0005-0000-0000-0000BD340000}"/>
    <cellStyle name="Input 4 6 3 5" xfId="28311" xr:uid="{00000000-0005-0000-0000-0000BE340000}"/>
    <cellStyle name="Input 4 6 4" xfId="9238" xr:uid="{00000000-0005-0000-0000-0000BF340000}"/>
    <cellStyle name="Input 4 6 4 2" xfId="9239" xr:uid="{00000000-0005-0000-0000-0000C0340000}"/>
    <cellStyle name="Input 4 6 4 2 2" xfId="28312" xr:uid="{00000000-0005-0000-0000-0000C1340000}"/>
    <cellStyle name="Input 4 6 4 3" xfId="28313" xr:uid="{00000000-0005-0000-0000-0000C2340000}"/>
    <cellStyle name="Input 4 6 4 3 2" xfId="28314" xr:uid="{00000000-0005-0000-0000-0000C3340000}"/>
    <cellStyle name="Input 4 6 4 4" xfId="28315" xr:uid="{00000000-0005-0000-0000-0000C4340000}"/>
    <cellStyle name="Input 4 6 5" xfId="9240" xr:uid="{00000000-0005-0000-0000-0000C5340000}"/>
    <cellStyle name="Input 4 6 5 2" xfId="9241" xr:uid="{00000000-0005-0000-0000-0000C6340000}"/>
    <cellStyle name="Input 4 6 5 2 2" xfId="28316" xr:uid="{00000000-0005-0000-0000-0000C7340000}"/>
    <cellStyle name="Input 4 6 5 3" xfId="28317" xr:uid="{00000000-0005-0000-0000-0000C8340000}"/>
    <cellStyle name="Input 4 6 6" xfId="28318" xr:uid="{00000000-0005-0000-0000-0000C9340000}"/>
    <cellStyle name="Input 4 6 6 2" xfId="28319" xr:uid="{00000000-0005-0000-0000-0000CA340000}"/>
    <cellStyle name="Input 4 6 6 3" xfId="28320" xr:uid="{00000000-0005-0000-0000-0000CB340000}"/>
    <cellStyle name="Input 4 6 7" xfId="28321" xr:uid="{00000000-0005-0000-0000-0000CC340000}"/>
    <cellStyle name="Input 4 6 7 2" xfId="28322" xr:uid="{00000000-0005-0000-0000-0000CD340000}"/>
    <cellStyle name="Input 4 6 8" xfId="28323" xr:uid="{00000000-0005-0000-0000-0000CE340000}"/>
    <cellStyle name="Input 4 7" xfId="9242" xr:uid="{00000000-0005-0000-0000-0000CF340000}"/>
    <cellStyle name="Input 4 7 2" xfId="9243" xr:uid="{00000000-0005-0000-0000-0000D0340000}"/>
    <cellStyle name="Input 4 7 2 2" xfId="9244" xr:uid="{00000000-0005-0000-0000-0000D1340000}"/>
    <cellStyle name="Input 4 7 2 2 2" xfId="9245" xr:uid="{00000000-0005-0000-0000-0000D2340000}"/>
    <cellStyle name="Input 4 7 2 2 3" xfId="9246" xr:uid="{00000000-0005-0000-0000-0000D3340000}"/>
    <cellStyle name="Input 4 7 2 3" xfId="9247" xr:uid="{00000000-0005-0000-0000-0000D4340000}"/>
    <cellStyle name="Input 4 7 2 3 2" xfId="28324" xr:uid="{00000000-0005-0000-0000-0000D5340000}"/>
    <cellStyle name="Input 4 7 2 4" xfId="28325" xr:uid="{00000000-0005-0000-0000-0000D6340000}"/>
    <cellStyle name="Input 4 7 3" xfId="9248" xr:uid="{00000000-0005-0000-0000-0000D7340000}"/>
    <cellStyle name="Input 4 7 3 2" xfId="9249" xr:uid="{00000000-0005-0000-0000-0000D8340000}"/>
    <cellStyle name="Input 4 7 3 2 2" xfId="9250" xr:uid="{00000000-0005-0000-0000-0000D9340000}"/>
    <cellStyle name="Input 4 7 3 2 3" xfId="9251" xr:uid="{00000000-0005-0000-0000-0000DA340000}"/>
    <cellStyle name="Input 4 7 3 3" xfId="9252" xr:uid="{00000000-0005-0000-0000-0000DB340000}"/>
    <cellStyle name="Input 4 7 4" xfId="9253" xr:uid="{00000000-0005-0000-0000-0000DC340000}"/>
    <cellStyle name="Input 4 7 4 2" xfId="9254" xr:uid="{00000000-0005-0000-0000-0000DD340000}"/>
    <cellStyle name="Input 4 7 5" xfId="9255" xr:uid="{00000000-0005-0000-0000-0000DE340000}"/>
    <cellStyle name="Input 4 7 5 2" xfId="9256" xr:uid="{00000000-0005-0000-0000-0000DF340000}"/>
    <cellStyle name="Input 4 8" xfId="9257" xr:uid="{00000000-0005-0000-0000-0000E0340000}"/>
    <cellStyle name="Input 4 8 2" xfId="9258" xr:uid="{00000000-0005-0000-0000-0000E1340000}"/>
    <cellStyle name="Input 4 8 2 2" xfId="9259" xr:uid="{00000000-0005-0000-0000-0000E2340000}"/>
    <cellStyle name="Input 4 8 2 2 2" xfId="9260" xr:uid="{00000000-0005-0000-0000-0000E3340000}"/>
    <cellStyle name="Input 4 8 2 2 3" xfId="9261" xr:uid="{00000000-0005-0000-0000-0000E4340000}"/>
    <cellStyle name="Input 4 8 2 3" xfId="9262" xr:uid="{00000000-0005-0000-0000-0000E5340000}"/>
    <cellStyle name="Input 4 8 2 3 2" xfId="28326" xr:uid="{00000000-0005-0000-0000-0000E6340000}"/>
    <cellStyle name="Input 4 8 2 4" xfId="28327" xr:uid="{00000000-0005-0000-0000-0000E7340000}"/>
    <cellStyle name="Input 4 8 3" xfId="9263" xr:uid="{00000000-0005-0000-0000-0000E8340000}"/>
    <cellStyle name="Input 4 8 3 2" xfId="9264" xr:uid="{00000000-0005-0000-0000-0000E9340000}"/>
    <cellStyle name="Input 4 8 3 2 2" xfId="28328" xr:uid="{00000000-0005-0000-0000-0000EA340000}"/>
    <cellStyle name="Input 4 8 3 3" xfId="9265" xr:uid="{00000000-0005-0000-0000-0000EB340000}"/>
    <cellStyle name="Input 4 8 4" xfId="9266" xr:uid="{00000000-0005-0000-0000-0000EC340000}"/>
    <cellStyle name="Input 4 8 4 2" xfId="28329" xr:uid="{00000000-0005-0000-0000-0000ED340000}"/>
    <cellStyle name="Input 4 8 5" xfId="28330" xr:uid="{00000000-0005-0000-0000-0000EE340000}"/>
    <cellStyle name="Input 4 9" xfId="9267" xr:uid="{00000000-0005-0000-0000-0000EF340000}"/>
    <cellStyle name="Input 4 9 2" xfId="9268" xr:uid="{00000000-0005-0000-0000-0000F0340000}"/>
    <cellStyle name="Input 4 9 2 2" xfId="28331" xr:uid="{00000000-0005-0000-0000-0000F1340000}"/>
    <cellStyle name="Input 4 9 3" xfId="28332" xr:uid="{00000000-0005-0000-0000-0000F2340000}"/>
    <cellStyle name="Input 4 9 3 2" xfId="28333" xr:uid="{00000000-0005-0000-0000-0000F3340000}"/>
    <cellStyle name="Input 4 9 4" xfId="28334" xr:uid="{00000000-0005-0000-0000-0000F4340000}"/>
    <cellStyle name="Input 5" xfId="9269" xr:uid="{00000000-0005-0000-0000-0000F5340000}"/>
    <cellStyle name="Input 5 10" xfId="9270" xr:uid="{00000000-0005-0000-0000-0000F6340000}"/>
    <cellStyle name="Input 5 10 2" xfId="9271" xr:uid="{00000000-0005-0000-0000-0000F7340000}"/>
    <cellStyle name="Input 5 10 2 2" xfId="28335" xr:uid="{00000000-0005-0000-0000-0000F8340000}"/>
    <cellStyle name="Input 5 10 3" xfId="28336" xr:uid="{00000000-0005-0000-0000-0000F9340000}"/>
    <cellStyle name="Input 5 11" xfId="9272" xr:uid="{00000000-0005-0000-0000-0000FA340000}"/>
    <cellStyle name="Input 5 11 2" xfId="28337" xr:uid="{00000000-0005-0000-0000-0000FB340000}"/>
    <cellStyle name="Input 5 11 3" xfId="28338" xr:uid="{00000000-0005-0000-0000-0000FC340000}"/>
    <cellStyle name="Input 5 12" xfId="28339" xr:uid="{00000000-0005-0000-0000-0000FD340000}"/>
    <cellStyle name="Input 5 12 2" xfId="28340" xr:uid="{00000000-0005-0000-0000-0000FE340000}"/>
    <cellStyle name="Input 5 13" xfId="28341" xr:uid="{00000000-0005-0000-0000-0000FF340000}"/>
    <cellStyle name="Input 5 2" xfId="9273" xr:uid="{00000000-0005-0000-0000-000000350000}"/>
    <cellStyle name="Input 5 2 10" xfId="28342" xr:uid="{00000000-0005-0000-0000-000001350000}"/>
    <cellStyle name="Input 5 2 2" xfId="9274" xr:uid="{00000000-0005-0000-0000-000002350000}"/>
    <cellStyle name="Input 5 2 2 10" xfId="28343" xr:uid="{00000000-0005-0000-0000-000003350000}"/>
    <cellStyle name="Input 5 2 2 2" xfId="9275" xr:uid="{00000000-0005-0000-0000-000004350000}"/>
    <cellStyle name="Input 5 2 2 2 2" xfId="9276" xr:uid="{00000000-0005-0000-0000-000005350000}"/>
    <cellStyle name="Input 5 2 2 2 2 2" xfId="9277" xr:uid="{00000000-0005-0000-0000-000006350000}"/>
    <cellStyle name="Input 5 2 2 2 2 2 2" xfId="28344" xr:uid="{00000000-0005-0000-0000-000007350000}"/>
    <cellStyle name="Input 5 2 2 2 2 2 2 2" xfId="28345" xr:uid="{00000000-0005-0000-0000-000008350000}"/>
    <cellStyle name="Input 5 2 2 2 2 2 3" xfId="28346" xr:uid="{00000000-0005-0000-0000-000009350000}"/>
    <cellStyle name="Input 5 2 2 2 2 2 3 2" xfId="28347" xr:uid="{00000000-0005-0000-0000-00000A350000}"/>
    <cellStyle name="Input 5 2 2 2 2 2 4" xfId="28348" xr:uid="{00000000-0005-0000-0000-00000B350000}"/>
    <cellStyle name="Input 5 2 2 2 2 3" xfId="9278" xr:uid="{00000000-0005-0000-0000-00000C350000}"/>
    <cellStyle name="Input 5 2 2 2 2 3 2" xfId="28349" xr:uid="{00000000-0005-0000-0000-00000D350000}"/>
    <cellStyle name="Input 5 2 2 2 2 3 2 2" xfId="28350" xr:uid="{00000000-0005-0000-0000-00000E350000}"/>
    <cellStyle name="Input 5 2 2 2 2 3 3" xfId="28351" xr:uid="{00000000-0005-0000-0000-00000F350000}"/>
    <cellStyle name="Input 5 2 2 2 2 4" xfId="28352" xr:uid="{00000000-0005-0000-0000-000010350000}"/>
    <cellStyle name="Input 5 2 2 2 2 4 2" xfId="28353" xr:uid="{00000000-0005-0000-0000-000011350000}"/>
    <cellStyle name="Input 5 2 2 2 2 5" xfId="28354" xr:uid="{00000000-0005-0000-0000-000012350000}"/>
    <cellStyle name="Input 5 2 2 2 3" xfId="9279" xr:uid="{00000000-0005-0000-0000-000013350000}"/>
    <cellStyle name="Input 5 2 2 2 3 2" xfId="28355" xr:uid="{00000000-0005-0000-0000-000014350000}"/>
    <cellStyle name="Input 5 2 2 2 3 2 2" xfId="28356" xr:uid="{00000000-0005-0000-0000-000015350000}"/>
    <cellStyle name="Input 5 2 2 2 3 2 2 2" xfId="28357" xr:uid="{00000000-0005-0000-0000-000016350000}"/>
    <cellStyle name="Input 5 2 2 2 3 2 3" xfId="28358" xr:uid="{00000000-0005-0000-0000-000017350000}"/>
    <cellStyle name="Input 5 2 2 2 3 2 3 2" xfId="28359" xr:uid="{00000000-0005-0000-0000-000018350000}"/>
    <cellStyle name="Input 5 2 2 2 3 2 4" xfId="28360" xr:uid="{00000000-0005-0000-0000-000019350000}"/>
    <cellStyle name="Input 5 2 2 2 3 3" xfId="28361" xr:uid="{00000000-0005-0000-0000-00001A350000}"/>
    <cellStyle name="Input 5 2 2 2 3 3 2" xfId="28362" xr:uid="{00000000-0005-0000-0000-00001B350000}"/>
    <cellStyle name="Input 5 2 2 2 3 3 2 2" xfId="28363" xr:uid="{00000000-0005-0000-0000-00001C350000}"/>
    <cellStyle name="Input 5 2 2 2 3 3 3" xfId="28364" xr:uid="{00000000-0005-0000-0000-00001D350000}"/>
    <cellStyle name="Input 5 2 2 2 3 4" xfId="28365" xr:uid="{00000000-0005-0000-0000-00001E350000}"/>
    <cellStyle name="Input 5 2 2 2 3 4 2" xfId="28366" xr:uid="{00000000-0005-0000-0000-00001F350000}"/>
    <cellStyle name="Input 5 2 2 2 3 5" xfId="28367" xr:uid="{00000000-0005-0000-0000-000020350000}"/>
    <cellStyle name="Input 5 2 2 2 4" xfId="28368" xr:uid="{00000000-0005-0000-0000-000021350000}"/>
    <cellStyle name="Input 5 2 2 2 4 2" xfId="28369" xr:uid="{00000000-0005-0000-0000-000022350000}"/>
    <cellStyle name="Input 5 2 2 2 4 2 2" xfId="28370" xr:uid="{00000000-0005-0000-0000-000023350000}"/>
    <cellStyle name="Input 5 2 2 2 4 3" xfId="28371" xr:uid="{00000000-0005-0000-0000-000024350000}"/>
    <cellStyle name="Input 5 2 2 2 4 3 2" xfId="28372" xr:uid="{00000000-0005-0000-0000-000025350000}"/>
    <cellStyle name="Input 5 2 2 2 4 4" xfId="28373" xr:uid="{00000000-0005-0000-0000-000026350000}"/>
    <cellStyle name="Input 5 2 2 2 5" xfId="28374" xr:uid="{00000000-0005-0000-0000-000027350000}"/>
    <cellStyle name="Input 5 2 2 2 5 2" xfId="28375" xr:uid="{00000000-0005-0000-0000-000028350000}"/>
    <cellStyle name="Input 5 2 2 2 5 2 2" xfId="28376" xr:uid="{00000000-0005-0000-0000-000029350000}"/>
    <cellStyle name="Input 5 2 2 2 5 3" xfId="28377" xr:uid="{00000000-0005-0000-0000-00002A350000}"/>
    <cellStyle name="Input 5 2 2 2 6" xfId="28378" xr:uid="{00000000-0005-0000-0000-00002B350000}"/>
    <cellStyle name="Input 5 2 2 2 6 2" xfId="28379" xr:uid="{00000000-0005-0000-0000-00002C350000}"/>
    <cellStyle name="Input 5 2 2 2 6 3" xfId="28380" xr:uid="{00000000-0005-0000-0000-00002D350000}"/>
    <cellStyle name="Input 5 2 2 2 7" xfId="28381" xr:uid="{00000000-0005-0000-0000-00002E350000}"/>
    <cellStyle name="Input 5 2 2 2 7 2" xfId="28382" xr:uid="{00000000-0005-0000-0000-00002F350000}"/>
    <cellStyle name="Input 5 2 2 2 8" xfId="28383" xr:uid="{00000000-0005-0000-0000-000030350000}"/>
    <cellStyle name="Input 5 2 2 3" xfId="9280" xr:uid="{00000000-0005-0000-0000-000031350000}"/>
    <cellStyle name="Input 5 2 2 3 2" xfId="9281" xr:uid="{00000000-0005-0000-0000-000032350000}"/>
    <cellStyle name="Input 5 2 2 3 2 2" xfId="28384" xr:uid="{00000000-0005-0000-0000-000033350000}"/>
    <cellStyle name="Input 5 2 2 3 2 2 2" xfId="28385" xr:uid="{00000000-0005-0000-0000-000034350000}"/>
    <cellStyle name="Input 5 2 2 3 2 2 2 2" xfId="28386" xr:uid="{00000000-0005-0000-0000-000035350000}"/>
    <cellStyle name="Input 5 2 2 3 2 2 3" xfId="28387" xr:uid="{00000000-0005-0000-0000-000036350000}"/>
    <cellStyle name="Input 5 2 2 3 2 2 3 2" xfId="28388" xr:uid="{00000000-0005-0000-0000-000037350000}"/>
    <cellStyle name="Input 5 2 2 3 2 2 4" xfId="28389" xr:uid="{00000000-0005-0000-0000-000038350000}"/>
    <cellStyle name="Input 5 2 2 3 2 3" xfId="28390" xr:uid="{00000000-0005-0000-0000-000039350000}"/>
    <cellStyle name="Input 5 2 2 3 2 3 2" xfId="28391" xr:uid="{00000000-0005-0000-0000-00003A350000}"/>
    <cellStyle name="Input 5 2 2 3 2 3 2 2" xfId="28392" xr:uid="{00000000-0005-0000-0000-00003B350000}"/>
    <cellStyle name="Input 5 2 2 3 2 3 3" xfId="28393" xr:uid="{00000000-0005-0000-0000-00003C350000}"/>
    <cellStyle name="Input 5 2 2 3 2 4" xfId="28394" xr:uid="{00000000-0005-0000-0000-00003D350000}"/>
    <cellStyle name="Input 5 2 2 3 2 4 2" xfId="28395" xr:uid="{00000000-0005-0000-0000-00003E350000}"/>
    <cellStyle name="Input 5 2 2 3 2 5" xfId="28396" xr:uid="{00000000-0005-0000-0000-00003F350000}"/>
    <cellStyle name="Input 5 2 2 3 3" xfId="28397" xr:uid="{00000000-0005-0000-0000-000040350000}"/>
    <cellStyle name="Input 5 2 2 3 3 2" xfId="28398" xr:uid="{00000000-0005-0000-0000-000041350000}"/>
    <cellStyle name="Input 5 2 2 3 3 2 2" xfId="28399" xr:uid="{00000000-0005-0000-0000-000042350000}"/>
    <cellStyle name="Input 5 2 2 3 3 2 2 2" xfId="28400" xr:uid="{00000000-0005-0000-0000-000043350000}"/>
    <cellStyle name="Input 5 2 2 3 3 2 3" xfId="28401" xr:uid="{00000000-0005-0000-0000-000044350000}"/>
    <cellStyle name="Input 5 2 2 3 3 2 3 2" xfId="28402" xr:uid="{00000000-0005-0000-0000-000045350000}"/>
    <cellStyle name="Input 5 2 2 3 3 2 4" xfId="28403" xr:uid="{00000000-0005-0000-0000-000046350000}"/>
    <cellStyle name="Input 5 2 2 3 3 3" xfId="28404" xr:uid="{00000000-0005-0000-0000-000047350000}"/>
    <cellStyle name="Input 5 2 2 3 3 3 2" xfId="28405" xr:uid="{00000000-0005-0000-0000-000048350000}"/>
    <cellStyle name="Input 5 2 2 3 3 3 2 2" xfId="28406" xr:uid="{00000000-0005-0000-0000-000049350000}"/>
    <cellStyle name="Input 5 2 2 3 3 3 3" xfId="28407" xr:uid="{00000000-0005-0000-0000-00004A350000}"/>
    <cellStyle name="Input 5 2 2 3 3 4" xfId="28408" xr:uid="{00000000-0005-0000-0000-00004B350000}"/>
    <cellStyle name="Input 5 2 2 3 3 4 2" xfId="28409" xr:uid="{00000000-0005-0000-0000-00004C350000}"/>
    <cellStyle name="Input 5 2 2 3 3 5" xfId="28410" xr:uid="{00000000-0005-0000-0000-00004D350000}"/>
    <cellStyle name="Input 5 2 2 3 4" xfId="28411" xr:uid="{00000000-0005-0000-0000-00004E350000}"/>
    <cellStyle name="Input 5 2 2 3 4 2" xfId="28412" xr:uid="{00000000-0005-0000-0000-00004F350000}"/>
    <cellStyle name="Input 5 2 2 3 4 2 2" xfId="28413" xr:uid="{00000000-0005-0000-0000-000050350000}"/>
    <cellStyle name="Input 5 2 2 3 4 3" xfId="28414" xr:uid="{00000000-0005-0000-0000-000051350000}"/>
    <cellStyle name="Input 5 2 2 3 4 3 2" xfId="28415" xr:uid="{00000000-0005-0000-0000-000052350000}"/>
    <cellStyle name="Input 5 2 2 3 4 4" xfId="28416" xr:uid="{00000000-0005-0000-0000-000053350000}"/>
    <cellStyle name="Input 5 2 2 3 5" xfId="28417" xr:uid="{00000000-0005-0000-0000-000054350000}"/>
    <cellStyle name="Input 5 2 2 3 5 2" xfId="28418" xr:uid="{00000000-0005-0000-0000-000055350000}"/>
    <cellStyle name="Input 5 2 2 3 5 2 2" xfId="28419" xr:uid="{00000000-0005-0000-0000-000056350000}"/>
    <cellStyle name="Input 5 2 2 3 5 3" xfId="28420" xr:uid="{00000000-0005-0000-0000-000057350000}"/>
    <cellStyle name="Input 5 2 2 3 6" xfId="28421" xr:uid="{00000000-0005-0000-0000-000058350000}"/>
    <cellStyle name="Input 5 2 2 3 6 2" xfId="28422" xr:uid="{00000000-0005-0000-0000-000059350000}"/>
    <cellStyle name="Input 5 2 2 3 7" xfId="28423" xr:uid="{00000000-0005-0000-0000-00005A350000}"/>
    <cellStyle name="Input 5 2 2 4" xfId="9282" xr:uid="{00000000-0005-0000-0000-00005B350000}"/>
    <cellStyle name="Input 5 2 2 4 2" xfId="9283" xr:uid="{00000000-0005-0000-0000-00005C350000}"/>
    <cellStyle name="Input 5 2 2 4 2 2" xfId="28424" xr:uid="{00000000-0005-0000-0000-00005D350000}"/>
    <cellStyle name="Input 5 2 2 4 2 2 2" xfId="28425" xr:uid="{00000000-0005-0000-0000-00005E350000}"/>
    <cellStyle name="Input 5 2 2 4 2 3" xfId="28426" xr:uid="{00000000-0005-0000-0000-00005F350000}"/>
    <cellStyle name="Input 5 2 2 4 2 3 2" xfId="28427" xr:uid="{00000000-0005-0000-0000-000060350000}"/>
    <cellStyle name="Input 5 2 2 4 2 4" xfId="28428" xr:uid="{00000000-0005-0000-0000-000061350000}"/>
    <cellStyle name="Input 5 2 2 4 3" xfId="28429" xr:uid="{00000000-0005-0000-0000-000062350000}"/>
    <cellStyle name="Input 5 2 2 4 3 2" xfId="28430" xr:uid="{00000000-0005-0000-0000-000063350000}"/>
    <cellStyle name="Input 5 2 2 4 3 2 2" xfId="28431" xr:uid="{00000000-0005-0000-0000-000064350000}"/>
    <cellStyle name="Input 5 2 2 4 3 3" xfId="28432" xr:uid="{00000000-0005-0000-0000-000065350000}"/>
    <cellStyle name="Input 5 2 2 4 4" xfId="28433" xr:uid="{00000000-0005-0000-0000-000066350000}"/>
    <cellStyle name="Input 5 2 2 4 4 2" xfId="28434" xr:uid="{00000000-0005-0000-0000-000067350000}"/>
    <cellStyle name="Input 5 2 2 4 5" xfId="28435" xr:uid="{00000000-0005-0000-0000-000068350000}"/>
    <cellStyle name="Input 5 2 2 5" xfId="28436" xr:uid="{00000000-0005-0000-0000-000069350000}"/>
    <cellStyle name="Input 5 2 2 5 2" xfId="28437" xr:uid="{00000000-0005-0000-0000-00006A350000}"/>
    <cellStyle name="Input 5 2 2 5 2 2" xfId="28438" xr:uid="{00000000-0005-0000-0000-00006B350000}"/>
    <cellStyle name="Input 5 2 2 5 2 2 2" xfId="28439" xr:uid="{00000000-0005-0000-0000-00006C350000}"/>
    <cellStyle name="Input 5 2 2 5 2 3" xfId="28440" xr:uid="{00000000-0005-0000-0000-00006D350000}"/>
    <cellStyle name="Input 5 2 2 5 2 3 2" xfId="28441" xr:uid="{00000000-0005-0000-0000-00006E350000}"/>
    <cellStyle name="Input 5 2 2 5 2 4" xfId="28442" xr:uid="{00000000-0005-0000-0000-00006F350000}"/>
    <cellStyle name="Input 5 2 2 5 3" xfId="28443" xr:uid="{00000000-0005-0000-0000-000070350000}"/>
    <cellStyle name="Input 5 2 2 5 3 2" xfId="28444" xr:uid="{00000000-0005-0000-0000-000071350000}"/>
    <cellStyle name="Input 5 2 2 5 3 2 2" xfId="28445" xr:uid="{00000000-0005-0000-0000-000072350000}"/>
    <cellStyle name="Input 5 2 2 5 3 3" xfId="28446" xr:uid="{00000000-0005-0000-0000-000073350000}"/>
    <cellStyle name="Input 5 2 2 5 4" xfId="28447" xr:uid="{00000000-0005-0000-0000-000074350000}"/>
    <cellStyle name="Input 5 2 2 5 4 2" xfId="28448" xr:uid="{00000000-0005-0000-0000-000075350000}"/>
    <cellStyle name="Input 5 2 2 5 5" xfId="28449" xr:uid="{00000000-0005-0000-0000-000076350000}"/>
    <cellStyle name="Input 5 2 2 6" xfId="28450" xr:uid="{00000000-0005-0000-0000-000077350000}"/>
    <cellStyle name="Input 5 2 2 6 2" xfId="28451" xr:uid="{00000000-0005-0000-0000-000078350000}"/>
    <cellStyle name="Input 5 2 2 6 2 2" xfId="28452" xr:uid="{00000000-0005-0000-0000-000079350000}"/>
    <cellStyle name="Input 5 2 2 6 3" xfId="28453" xr:uid="{00000000-0005-0000-0000-00007A350000}"/>
    <cellStyle name="Input 5 2 2 6 3 2" xfId="28454" xr:uid="{00000000-0005-0000-0000-00007B350000}"/>
    <cellStyle name="Input 5 2 2 6 4" xfId="28455" xr:uid="{00000000-0005-0000-0000-00007C350000}"/>
    <cellStyle name="Input 5 2 2 7" xfId="28456" xr:uid="{00000000-0005-0000-0000-00007D350000}"/>
    <cellStyle name="Input 5 2 2 7 2" xfId="28457" xr:uid="{00000000-0005-0000-0000-00007E350000}"/>
    <cellStyle name="Input 5 2 2 7 2 2" xfId="28458" xr:uid="{00000000-0005-0000-0000-00007F350000}"/>
    <cellStyle name="Input 5 2 2 7 3" xfId="28459" xr:uid="{00000000-0005-0000-0000-000080350000}"/>
    <cellStyle name="Input 5 2 2 8" xfId="28460" xr:uid="{00000000-0005-0000-0000-000081350000}"/>
    <cellStyle name="Input 5 2 2 8 2" xfId="28461" xr:uid="{00000000-0005-0000-0000-000082350000}"/>
    <cellStyle name="Input 5 2 2 8 3" xfId="28462" xr:uid="{00000000-0005-0000-0000-000083350000}"/>
    <cellStyle name="Input 5 2 2 9" xfId="28463" xr:uid="{00000000-0005-0000-0000-000084350000}"/>
    <cellStyle name="Input 5 2 2 9 2" xfId="28464" xr:uid="{00000000-0005-0000-0000-000085350000}"/>
    <cellStyle name="Input 5 2 3" xfId="9284" xr:uid="{00000000-0005-0000-0000-000086350000}"/>
    <cellStyle name="Input 5 2 3 2" xfId="9285" xr:uid="{00000000-0005-0000-0000-000087350000}"/>
    <cellStyle name="Input 5 2 3 2 2" xfId="9286" xr:uid="{00000000-0005-0000-0000-000088350000}"/>
    <cellStyle name="Input 5 2 3 2 2 2" xfId="28465" xr:uid="{00000000-0005-0000-0000-000089350000}"/>
    <cellStyle name="Input 5 2 3 2 3" xfId="9287" xr:uid="{00000000-0005-0000-0000-00008A350000}"/>
    <cellStyle name="Input 5 2 3 2 3 2" xfId="28466" xr:uid="{00000000-0005-0000-0000-00008B350000}"/>
    <cellStyle name="Input 5 2 3 2 4" xfId="28467" xr:uid="{00000000-0005-0000-0000-00008C350000}"/>
    <cellStyle name="Input 5 2 3 3" xfId="9288" xr:uid="{00000000-0005-0000-0000-00008D350000}"/>
    <cellStyle name="Input 5 2 3 3 2" xfId="28468" xr:uid="{00000000-0005-0000-0000-00008E350000}"/>
    <cellStyle name="Input 5 2 3 3 2 2" xfId="28469" xr:uid="{00000000-0005-0000-0000-00008F350000}"/>
    <cellStyle name="Input 5 2 3 3 3" xfId="28470" xr:uid="{00000000-0005-0000-0000-000090350000}"/>
    <cellStyle name="Input 5 2 3 4" xfId="28471" xr:uid="{00000000-0005-0000-0000-000091350000}"/>
    <cellStyle name="Input 5 2 3 4 2" xfId="28472" xr:uid="{00000000-0005-0000-0000-000092350000}"/>
    <cellStyle name="Input 5 2 3 4 3" xfId="28473" xr:uid="{00000000-0005-0000-0000-000093350000}"/>
    <cellStyle name="Input 5 2 3 5" xfId="28474" xr:uid="{00000000-0005-0000-0000-000094350000}"/>
    <cellStyle name="Input 5 2 3 5 2" xfId="28475" xr:uid="{00000000-0005-0000-0000-000095350000}"/>
    <cellStyle name="Input 5 2 3 6" xfId="28476" xr:uid="{00000000-0005-0000-0000-000096350000}"/>
    <cellStyle name="Input 5 2 3 7" xfId="28477" xr:uid="{00000000-0005-0000-0000-000097350000}"/>
    <cellStyle name="Input 5 2 4" xfId="9289" xr:uid="{00000000-0005-0000-0000-000098350000}"/>
    <cellStyle name="Input 5 2 4 2" xfId="9290" xr:uid="{00000000-0005-0000-0000-000099350000}"/>
    <cellStyle name="Input 5 2 4 2 2" xfId="9291" xr:uid="{00000000-0005-0000-0000-00009A350000}"/>
    <cellStyle name="Input 5 2 4 2 2 2" xfId="28478" xr:uid="{00000000-0005-0000-0000-00009B350000}"/>
    <cellStyle name="Input 5 2 4 2 3" xfId="9292" xr:uid="{00000000-0005-0000-0000-00009C350000}"/>
    <cellStyle name="Input 5 2 4 2 3 2" xfId="28479" xr:uid="{00000000-0005-0000-0000-00009D350000}"/>
    <cellStyle name="Input 5 2 4 2 4" xfId="28480" xr:uid="{00000000-0005-0000-0000-00009E350000}"/>
    <cellStyle name="Input 5 2 4 3" xfId="9293" xr:uid="{00000000-0005-0000-0000-00009F350000}"/>
    <cellStyle name="Input 5 2 4 3 2" xfId="28481" xr:uid="{00000000-0005-0000-0000-0000A0350000}"/>
    <cellStyle name="Input 5 2 4 3 2 2" xfId="28482" xr:uid="{00000000-0005-0000-0000-0000A1350000}"/>
    <cellStyle name="Input 5 2 4 3 3" xfId="28483" xr:uid="{00000000-0005-0000-0000-0000A2350000}"/>
    <cellStyle name="Input 5 2 4 4" xfId="28484" xr:uid="{00000000-0005-0000-0000-0000A3350000}"/>
    <cellStyle name="Input 5 2 4 4 2" xfId="28485" xr:uid="{00000000-0005-0000-0000-0000A4350000}"/>
    <cellStyle name="Input 5 2 4 5" xfId="28486" xr:uid="{00000000-0005-0000-0000-0000A5350000}"/>
    <cellStyle name="Input 5 2 5" xfId="9294" xr:uid="{00000000-0005-0000-0000-0000A6350000}"/>
    <cellStyle name="Input 5 2 5 2" xfId="9295" xr:uid="{00000000-0005-0000-0000-0000A7350000}"/>
    <cellStyle name="Input 5 2 5 2 2" xfId="28487" xr:uid="{00000000-0005-0000-0000-0000A8350000}"/>
    <cellStyle name="Input 5 2 5 3" xfId="28488" xr:uid="{00000000-0005-0000-0000-0000A9350000}"/>
    <cellStyle name="Input 5 2 5 3 2" xfId="28489" xr:uid="{00000000-0005-0000-0000-0000AA350000}"/>
    <cellStyle name="Input 5 2 5 4" xfId="28490" xr:uid="{00000000-0005-0000-0000-0000AB350000}"/>
    <cellStyle name="Input 5 2 6" xfId="9296" xr:uid="{00000000-0005-0000-0000-0000AC350000}"/>
    <cellStyle name="Input 5 2 6 2" xfId="9297" xr:uid="{00000000-0005-0000-0000-0000AD350000}"/>
    <cellStyle name="Input 5 2 6 2 2" xfId="28491" xr:uid="{00000000-0005-0000-0000-0000AE350000}"/>
    <cellStyle name="Input 5 2 6 3" xfId="28492" xr:uid="{00000000-0005-0000-0000-0000AF350000}"/>
    <cellStyle name="Input 5 2 7" xfId="28493" xr:uid="{00000000-0005-0000-0000-0000B0350000}"/>
    <cellStyle name="Input 5 2 7 2" xfId="28494" xr:uid="{00000000-0005-0000-0000-0000B1350000}"/>
    <cellStyle name="Input 5 2 7 3" xfId="28495" xr:uid="{00000000-0005-0000-0000-0000B2350000}"/>
    <cellStyle name="Input 5 2 8" xfId="28496" xr:uid="{00000000-0005-0000-0000-0000B3350000}"/>
    <cellStyle name="Input 5 2 8 2" xfId="28497" xr:uid="{00000000-0005-0000-0000-0000B4350000}"/>
    <cellStyle name="Input 5 2 9" xfId="28498" xr:uid="{00000000-0005-0000-0000-0000B5350000}"/>
    <cellStyle name="Input 5 3" xfId="9298" xr:uid="{00000000-0005-0000-0000-0000B6350000}"/>
    <cellStyle name="Input 5 3 10" xfId="28499" xr:uid="{00000000-0005-0000-0000-0000B7350000}"/>
    <cellStyle name="Input 5 3 2" xfId="9299" xr:uid="{00000000-0005-0000-0000-0000B8350000}"/>
    <cellStyle name="Input 5 3 2 2" xfId="9300" xr:uid="{00000000-0005-0000-0000-0000B9350000}"/>
    <cellStyle name="Input 5 3 2 2 2" xfId="9301" xr:uid="{00000000-0005-0000-0000-0000BA350000}"/>
    <cellStyle name="Input 5 3 2 2 2 2" xfId="28500" xr:uid="{00000000-0005-0000-0000-0000BB350000}"/>
    <cellStyle name="Input 5 3 2 2 2 2 2" xfId="28501" xr:uid="{00000000-0005-0000-0000-0000BC350000}"/>
    <cellStyle name="Input 5 3 2 2 2 3" xfId="28502" xr:uid="{00000000-0005-0000-0000-0000BD350000}"/>
    <cellStyle name="Input 5 3 2 2 2 3 2" xfId="28503" xr:uid="{00000000-0005-0000-0000-0000BE350000}"/>
    <cellStyle name="Input 5 3 2 2 2 4" xfId="28504" xr:uid="{00000000-0005-0000-0000-0000BF350000}"/>
    <cellStyle name="Input 5 3 2 2 3" xfId="28505" xr:uid="{00000000-0005-0000-0000-0000C0350000}"/>
    <cellStyle name="Input 5 3 2 2 3 2" xfId="28506" xr:uid="{00000000-0005-0000-0000-0000C1350000}"/>
    <cellStyle name="Input 5 3 2 2 3 2 2" xfId="28507" xr:uid="{00000000-0005-0000-0000-0000C2350000}"/>
    <cellStyle name="Input 5 3 2 2 3 3" xfId="28508" xr:uid="{00000000-0005-0000-0000-0000C3350000}"/>
    <cellStyle name="Input 5 3 2 2 4" xfId="28509" xr:uid="{00000000-0005-0000-0000-0000C4350000}"/>
    <cellStyle name="Input 5 3 2 2 4 2" xfId="28510" xr:uid="{00000000-0005-0000-0000-0000C5350000}"/>
    <cellStyle name="Input 5 3 2 2 5" xfId="28511" xr:uid="{00000000-0005-0000-0000-0000C6350000}"/>
    <cellStyle name="Input 5 3 2 3" xfId="9302" xr:uid="{00000000-0005-0000-0000-0000C7350000}"/>
    <cellStyle name="Input 5 3 2 3 2" xfId="9303" xr:uid="{00000000-0005-0000-0000-0000C8350000}"/>
    <cellStyle name="Input 5 3 2 3 2 2" xfId="28512" xr:uid="{00000000-0005-0000-0000-0000C9350000}"/>
    <cellStyle name="Input 5 3 2 3 2 2 2" xfId="28513" xr:uid="{00000000-0005-0000-0000-0000CA350000}"/>
    <cellStyle name="Input 5 3 2 3 2 3" xfId="28514" xr:uid="{00000000-0005-0000-0000-0000CB350000}"/>
    <cellStyle name="Input 5 3 2 3 2 3 2" xfId="28515" xr:uid="{00000000-0005-0000-0000-0000CC350000}"/>
    <cellStyle name="Input 5 3 2 3 2 4" xfId="28516" xr:uid="{00000000-0005-0000-0000-0000CD350000}"/>
    <cellStyle name="Input 5 3 2 3 3" xfId="28517" xr:uid="{00000000-0005-0000-0000-0000CE350000}"/>
    <cellStyle name="Input 5 3 2 3 3 2" xfId="28518" xr:uid="{00000000-0005-0000-0000-0000CF350000}"/>
    <cellStyle name="Input 5 3 2 3 3 2 2" xfId="28519" xr:uid="{00000000-0005-0000-0000-0000D0350000}"/>
    <cellStyle name="Input 5 3 2 3 3 3" xfId="28520" xr:uid="{00000000-0005-0000-0000-0000D1350000}"/>
    <cellStyle name="Input 5 3 2 3 4" xfId="28521" xr:uid="{00000000-0005-0000-0000-0000D2350000}"/>
    <cellStyle name="Input 5 3 2 3 4 2" xfId="28522" xr:uid="{00000000-0005-0000-0000-0000D3350000}"/>
    <cellStyle name="Input 5 3 2 3 5" xfId="28523" xr:uid="{00000000-0005-0000-0000-0000D4350000}"/>
    <cellStyle name="Input 5 3 2 4" xfId="28524" xr:uid="{00000000-0005-0000-0000-0000D5350000}"/>
    <cellStyle name="Input 5 3 2 4 2" xfId="28525" xr:uid="{00000000-0005-0000-0000-0000D6350000}"/>
    <cellStyle name="Input 5 3 2 4 2 2" xfId="28526" xr:uid="{00000000-0005-0000-0000-0000D7350000}"/>
    <cellStyle name="Input 5 3 2 4 3" xfId="28527" xr:uid="{00000000-0005-0000-0000-0000D8350000}"/>
    <cellStyle name="Input 5 3 2 4 3 2" xfId="28528" xr:uid="{00000000-0005-0000-0000-0000D9350000}"/>
    <cellStyle name="Input 5 3 2 4 4" xfId="28529" xr:uid="{00000000-0005-0000-0000-0000DA350000}"/>
    <cellStyle name="Input 5 3 2 5" xfId="28530" xr:uid="{00000000-0005-0000-0000-0000DB350000}"/>
    <cellStyle name="Input 5 3 2 5 2" xfId="28531" xr:uid="{00000000-0005-0000-0000-0000DC350000}"/>
    <cellStyle name="Input 5 3 2 5 2 2" xfId="28532" xr:uid="{00000000-0005-0000-0000-0000DD350000}"/>
    <cellStyle name="Input 5 3 2 5 3" xfId="28533" xr:uid="{00000000-0005-0000-0000-0000DE350000}"/>
    <cellStyle name="Input 5 3 2 6" xfId="28534" xr:uid="{00000000-0005-0000-0000-0000DF350000}"/>
    <cellStyle name="Input 5 3 2 6 2" xfId="28535" xr:uid="{00000000-0005-0000-0000-0000E0350000}"/>
    <cellStyle name="Input 5 3 2 6 3" xfId="28536" xr:uid="{00000000-0005-0000-0000-0000E1350000}"/>
    <cellStyle name="Input 5 3 2 7" xfId="28537" xr:uid="{00000000-0005-0000-0000-0000E2350000}"/>
    <cellStyle name="Input 5 3 2 7 2" xfId="28538" xr:uid="{00000000-0005-0000-0000-0000E3350000}"/>
    <cellStyle name="Input 5 3 2 8" xfId="28539" xr:uid="{00000000-0005-0000-0000-0000E4350000}"/>
    <cellStyle name="Input 5 3 3" xfId="9304" xr:uid="{00000000-0005-0000-0000-0000E5350000}"/>
    <cellStyle name="Input 5 3 3 2" xfId="9305" xr:uid="{00000000-0005-0000-0000-0000E6350000}"/>
    <cellStyle name="Input 5 3 3 2 2" xfId="9306" xr:uid="{00000000-0005-0000-0000-0000E7350000}"/>
    <cellStyle name="Input 5 3 3 2 2 2" xfId="28540" xr:uid="{00000000-0005-0000-0000-0000E8350000}"/>
    <cellStyle name="Input 5 3 3 2 2 2 2" xfId="28541" xr:uid="{00000000-0005-0000-0000-0000E9350000}"/>
    <cellStyle name="Input 5 3 3 2 2 3" xfId="28542" xr:uid="{00000000-0005-0000-0000-0000EA350000}"/>
    <cellStyle name="Input 5 3 3 2 2 3 2" xfId="28543" xr:uid="{00000000-0005-0000-0000-0000EB350000}"/>
    <cellStyle name="Input 5 3 3 2 2 4" xfId="28544" xr:uid="{00000000-0005-0000-0000-0000EC350000}"/>
    <cellStyle name="Input 5 3 3 2 3" xfId="9307" xr:uid="{00000000-0005-0000-0000-0000ED350000}"/>
    <cellStyle name="Input 5 3 3 2 3 2" xfId="28545" xr:uid="{00000000-0005-0000-0000-0000EE350000}"/>
    <cellStyle name="Input 5 3 3 2 3 2 2" xfId="28546" xr:uid="{00000000-0005-0000-0000-0000EF350000}"/>
    <cellStyle name="Input 5 3 3 2 3 3" xfId="28547" xr:uid="{00000000-0005-0000-0000-0000F0350000}"/>
    <cellStyle name="Input 5 3 3 2 4" xfId="28548" xr:uid="{00000000-0005-0000-0000-0000F1350000}"/>
    <cellStyle name="Input 5 3 3 2 4 2" xfId="28549" xr:uid="{00000000-0005-0000-0000-0000F2350000}"/>
    <cellStyle name="Input 5 3 3 2 5" xfId="28550" xr:uid="{00000000-0005-0000-0000-0000F3350000}"/>
    <cellStyle name="Input 5 3 3 3" xfId="9308" xr:uid="{00000000-0005-0000-0000-0000F4350000}"/>
    <cellStyle name="Input 5 3 3 3 2" xfId="28551" xr:uid="{00000000-0005-0000-0000-0000F5350000}"/>
    <cellStyle name="Input 5 3 3 3 2 2" xfId="28552" xr:uid="{00000000-0005-0000-0000-0000F6350000}"/>
    <cellStyle name="Input 5 3 3 3 2 2 2" xfId="28553" xr:uid="{00000000-0005-0000-0000-0000F7350000}"/>
    <cellStyle name="Input 5 3 3 3 2 3" xfId="28554" xr:uid="{00000000-0005-0000-0000-0000F8350000}"/>
    <cellStyle name="Input 5 3 3 3 2 3 2" xfId="28555" xr:uid="{00000000-0005-0000-0000-0000F9350000}"/>
    <cellStyle name="Input 5 3 3 3 2 4" xfId="28556" xr:uid="{00000000-0005-0000-0000-0000FA350000}"/>
    <cellStyle name="Input 5 3 3 3 3" xfId="28557" xr:uid="{00000000-0005-0000-0000-0000FB350000}"/>
    <cellStyle name="Input 5 3 3 3 3 2" xfId="28558" xr:uid="{00000000-0005-0000-0000-0000FC350000}"/>
    <cellStyle name="Input 5 3 3 3 3 2 2" xfId="28559" xr:uid="{00000000-0005-0000-0000-0000FD350000}"/>
    <cellStyle name="Input 5 3 3 3 3 3" xfId="28560" xr:uid="{00000000-0005-0000-0000-0000FE350000}"/>
    <cellStyle name="Input 5 3 3 3 4" xfId="28561" xr:uid="{00000000-0005-0000-0000-0000FF350000}"/>
    <cellStyle name="Input 5 3 3 3 4 2" xfId="28562" xr:uid="{00000000-0005-0000-0000-000000360000}"/>
    <cellStyle name="Input 5 3 3 3 5" xfId="28563" xr:uid="{00000000-0005-0000-0000-000001360000}"/>
    <cellStyle name="Input 5 3 3 4" xfId="28564" xr:uid="{00000000-0005-0000-0000-000002360000}"/>
    <cellStyle name="Input 5 3 3 4 2" xfId="28565" xr:uid="{00000000-0005-0000-0000-000003360000}"/>
    <cellStyle name="Input 5 3 3 4 2 2" xfId="28566" xr:uid="{00000000-0005-0000-0000-000004360000}"/>
    <cellStyle name="Input 5 3 3 4 3" xfId="28567" xr:uid="{00000000-0005-0000-0000-000005360000}"/>
    <cellStyle name="Input 5 3 3 4 3 2" xfId="28568" xr:uid="{00000000-0005-0000-0000-000006360000}"/>
    <cellStyle name="Input 5 3 3 4 4" xfId="28569" xr:uid="{00000000-0005-0000-0000-000007360000}"/>
    <cellStyle name="Input 5 3 3 5" xfId="28570" xr:uid="{00000000-0005-0000-0000-000008360000}"/>
    <cellStyle name="Input 5 3 3 5 2" xfId="28571" xr:uid="{00000000-0005-0000-0000-000009360000}"/>
    <cellStyle name="Input 5 3 3 5 2 2" xfId="28572" xr:uid="{00000000-0005-0000-0000-00000A360000}"/>
    <cellStyle name="Input 5 3 3 5 3" xfId="28573" xr:uid="{00000000-0005-0000-0000-00000B360000}"/>
    <cellStyle name="Input 5 3 3 6" xfId="28574" xr:uid="{00000000-0005-0000-0000-00000C360000}"/>
    <cellStyle name="Input 5 3 3 6 2" xfId="28575" xr:uid="{00000000-0005-0000-0000-00000D360000}"/>
    <cellStyle name="Input 5 3 3 7" xfId="28576" xr:uid="{00000000-0005-0000-0000-00000E360000}"/>
    <cellStyle name="Input 5 3 4" xfId="9309" xr:uid="{00000000-0005-0000-0000-00000F360000}"/>
    <cellStyle name="Input 5 3 4 2" xfId="9310" xr:uid="{00000000-0005-0000-0000-000010360000}"/>
    <cellStyle name="Input 5 3 4 2 2" xfId="28577" xr:uid="{00000000-0005-0000-0000-000011360000}"/>
    <cellStyle name="Input 5 3 4 2 2 2" xfId="28578" xr:uid="{00000000-0005-0000-0000-000012360000}"/>
    <cellStyle name="Input 5 3 4 2 3" xfId="28579" xr:uid="{00000000-0005-0000-0000-000013360000}"/>
    <cellStyle name="Input 5 3 4 2 3 2" xfId="28580" xr:uid="{00000000-0005-0000-0000-000014360000}"/>
    <cellStyle name="Input 5 3 4 2 4" xfId="28581" xr:uid="{00000000-0005-0000-0000-000015360000}"/>
    <cellStyle name="Input 5 3 4 3" xfId="28582" xr:uid="{00000000-0005-0000-0000-000016360000}"/>
    <cellStyle name="Input 5 3 4 3 2" xfId="28583" xr:uid="{00000000-0005-0000-0000-000017360000}"/>
    <cellStyle name="Input 5 3 4 3 2 2" xfId="28584" xr:uid="{00000000-0005-0000-0000-000018360000}"/>
    <cellStyle name="Input 5 3 4 3 3" xfId="28585" xr:uid="{00000000-0005-0000-0000-000019360000}"/>
    <cellStyle name="Input 5 3 4 4" xfId="28586" xr:uid="{00000000-0005-0000-0000-00001A360000}"/>
    <cellStyle name="Input 5 3 4 4 2" xfId="28587" xr:uid="{00000000-0005-0000-0000-00001B360000}"/>
    <cellStyle name="Input 5 3 4 5" xfId="28588" xr:uid="{00000000-0005-0000-0000-00001C360000}"/>
    <cellStyle name="Input 5 3 5" xfId="9311" xr:uid="{00000000-0005-0000-0000-00001D360000}"/>
    <cellStyle name="Input 5 3 5 2" xfId="9312" xr:uid="{00000000-0005-0000-0000-00001E360000}"/>
    <cellStyle name="Input 5 3 5 2 2" xfId="28589" xr:uid="{00000000-0005-0000-0000-00001F360000}"/>
    <cellStyle name="Input 5 3 5 2 2 2" xfId="28590" xr:uid="{00000000-0005-0000-0000-000020360000}"/>
    <cellStyle name="Input 5 3 5 2 3" xfId="28591" xr:uid="{00000000-0005-0000-0000-000021360000}"/>
    <cellStyle name="Input 5 3 5 2 3 2" xfId="28592" xr:uid="{00000000-0005-0000-0000-000022360000}"/>
    <cellStyle name="Input 5 3 5 2 4" xfId="28593" xr:uid="{00000000-0005-0000-0000-000023360000}"/>
    <cellStyle name="Input 5 3 5 3" xfId="28594" xr:uid="{00000000-0005-0000-0000-000024360000}"/>
    <cellStyle name="Input 5 3 5 3 2" xfId="28595" xr:uid="{00000000-0005-0000-0000-000025360000}"/>
    <cellStyle name="Input 5 3 5 3 2 2" xfId="28596" xr:uid="{00000000-0005-0000-0000-000026360000}"/>
    <cellStyle name="Input 5 3 5 3 3" xfId="28597" xr:uid="{00000000-0005-0000-0000-000027360000}"/>
    <cellStyle name="Input 5 3 5 4" xfId="28598" xr:uid="{00000000-0005-0000-0000-000028360000}"/>
    <cellStyle name="Input 5 3 5 4 2" xfId="28599" xr:uid="{00000000-0005-0000-0000-000029360000}"/>
    <cellStyle name="Input 5 3 5 5" xfId="28600" xr:uid="{00000000-0005-0000-0000-00002A360000}"/>
    <cellStyle name="Input 5 3 6" xfId="28601" xr:uid="{00000000-0005-0000-0000-00002B360000}"/>
    <cellStyle name="Input 5 3 6 2" xfId="28602" xr:uid="{00000000-0005-0000-0000-00002C360000}"/>
    <cellStyle name="Input 5 3 6 2 2" xfId="28603" xr:uid="{00000000-0005-0000-0000-00002D360000}"/>
    <cellStyle name="Input 5 3 6 3" xfId="28604" xr:uid="{00000000-0005-0000-0000-00002E360000}"/>
    <cellStyle name="Input 5 3 6 3 2" xfId="28605" xr:uid="{00000000-0005-0000-0000-00002F360000}"/>
    <cellStyle name="Input 5 3 6 4" xfId="28606" xr:uid="{00000000-0005-0000-0000-000030360000}"/>
    <cellStyle name="Input 5 3 7" xfId="28607" xr:uid="{00000000-0005-0000-0000-000031360000}"/>
    <cellStyle name="Input 5 3 7 2" xfId="28608" xr:uid="{00000000-0005-0000-0000-000032360000}"/>
    <cellStyle name="Input 5 3 7 2 2" xfId="28609" xr:uid="{00000000-0005-0000-0000-000033360000}"/>
    <cellStyle name="Input 5 3 7 3" xfId="28610" xr:uid="{00000000-0005-0000-0000-000034360000}"/>
    <cellStyle name="Input 5 3 8" xfId="28611" xr:uid="{00000000-0005-0000-0000-000035360000}"/>
    <cellStyle name="Input 5 3 8 2" xfId="28612" xr:uid="{00000000-0005-0000-0000-000036360000}"/>
    <cellStyle name="Input 5 3 8 3" xfId="28613" xr:uid="{00000000-0005-0000-0000-000037360000}"/>
    <cellStyle name="Input 5 3 9" xfId="28614" xr:uid="{00000000-0005-0000-0000-000038360000}"/>
    <cellStyle name="Input 5 3 9 2" xfId="28615" xr:uid="{00000000-0005-0000-0000-000039360000}"/>
    <cellStyle name="Input 5 4" xfId="9313" xr:uid="{00000000-0005-0000-0000-00003A360000}"/>
    <cellStyle name="Input 5 4 10" xfId="28616" xr:uid="{00000000-0005-0000-0000-00003B360000}"/>
    <cellStyle name="Input 5 4 2" xfId="9314" xr:uid="{00000000-0005-0000-0000-00003C360000}"/>
    <cellStyle name="Input 5 4 2 2" xfId="9315" xr:uid="{00000000-0005-0000-0000-00003D360000}"/>
    <cellStyle name="Input 5 4 2 2 2" xfId="9316" xr:uid="{00000000-0005-0000-0000-00003E360000}"/>
    <cellStyle name="Input 5 4 2 2 2 2" xfId="28617" xr:uid="{00000000-0005-0000-0000-00003F360000}"/>
    <cellStyle name="Input 5 4 2 2 2 2 2" xfId="28618" xr:uid="{00000000-0005-0000-0000-000040360000}"/>
    <cellStyle name="Input 5 4 2 2 2 3" xfId="28619" xr:uid="{00000000-0005-0000-0000-000041360000}"/>
    <cellStyle name="Input 5 4 2 2 2 3 2" xfId="28620" xr:uid="{00000000-0005-0000-0000-000042360000}"/>
    <cellStyle name="Input 5 4 2 2 2 4" xfId="28621" xr:uid="{00000000-0005-0000-0000-000043360000}"/>
    <cellStyle name="Input 5 4 2 2 3" xfId="28622" xr:uid="{00000000-0005-0000-0000-000044360000}"/>
    <cellStyle name="Input 5 4 2 2 3 2" xfId="28623" xr:uid="{00000000-0005-0000-0000-000045360000}"/>
    <cellStyle name="Input 5 4 2 2 3 2 2" xfId="28624" xr:uid="{00000000-0005-0000-0000-000046360000}"/>
    <cellStyle name="Input 5 4 2 2 3 3" xfId="28625" xr:uid="{00000000-0005-0000-0000-000047360000}"/>
    <cellStyle name="Input 5 4 2 2 4" xfId="28626" xr:uid="{00000000-0005-0000-0000-000048360000}"/>
    <cellStyle name="Input 5 4 2 2 4 2" xfId="28627" xr:uid="{00000000-0005-0000-0000-000049360000}"/>
    <cellStyle name="Input 5 4 2 2 5" xfId="28628" xr:uid="{00000000-0005-0000-0000-00004A360000}"/>
    <cellStyle name="Input 5 4 2 3" xfId="9317" xr:uid="{00000000-0005-0000-0000-00004B360000}"/>
    <cellStyle name="Input 5 4 2 3 2" xfId="9318" xr:uid="{00000000-0005-0000-0000-00004C360000}"/>
    <cellStyle name="Input 5 4 2 3 2 2" xfId="28629" xr:uid="{00000000-0005-0000-0000-00004D360000}"/>
    <cellStyle name="Input 5 4 2 3 2 2 2" xfId="28630" xr:uid="{00000000-0005-0000-0000-00004E360000}"/>
    <cellStyle name="Input 5 4 2 3 2 3" xfId="28631" xr:uid="{00000000-0005-0000-0000-00004F360000}"/>
    <cellStyle name="Input 5 4 2 3 2 3 2" xfId="28632" xr:uid="{00000000-0005-0000-0000-000050360000}"/>
    <cellStyle name="Input 5 4 2 3 2 4" xfId="28633" xr:uid="{00000000-0005-0000-0000-000051360000}"/>
    <cellStyle name="Input 5 4 2 3 3" xfId="28634" xr:uid="{00000000-0005-0000-0000-000052360000}"/>
    <cellStyle name="Input 5 4 2 3 3 2" xfId="28635" xr:uid="{00000000-0005-0000-0000-000053360000}"/>
    <cellStyle name="Input 5 4 2 3 3 2 2" xfId="28636" xr:uid="{00000000-0005-0000-0000-000054360000}"/>
    <cellStyle name="Input 5 4 2 3 3 3" xfId="28637" xr:uid="{00000000-0005-0000-0000-000055360000}"/>
    <cellStyle name="Input 5 4 2 3 4" xfId="28638" xr:uid="{00000000-0005-0000-0000-000056360000}"/>
    <cellStyle name="Input 5 4 2 3 4 2" xfId="28639" xr:uid="{00000000-0005-0000-0000-000057360000}"/>
    <cellStyle name="Input 5 4 2 3 5" xfId="28640" xr:uid="{00000000-0005-0000-0000-000058360000}"/>
    <cellStyle name="Input 5 4 2 4" xfId="28641" xr:uid="{00000000-0005-0000-0000-000059360000}"/>
    <cellStyle name="Input 5 4 2 4 2" xfId="28642" xr:uid="{00000000-0005-0000-0000-00005A360000}"/>
    <cellStyle name="Input 5 4 2 4 2 2" xfId="28643" xr:uid="{00000000-0005-0000-0000-00005B360000}"/>
    <cellStyle name="Input 5 4 2 4 3" xfId="28644" xr:uid="{00000000-0005-0000-0000-00005C360000}"/>
    <cellStyle name="Input 5 4 2 4 3 2" xfId="28645" xr:uid="{00000000-0005-0000-0000-00005D360000}"/>
    <cellStyle name="Input 5 4 2 4 4" xfId="28646" xr:uid="{00000000-0005-0000-0000-00005E360000}"/>
    <cellStyle name="Input 5 4 2 5" xfId="28647" xr:uid="{00000000-0005-0000-0000-00005F360000}"/>
    <cellStyle name="Input 5 4 2 5 2" xfId="28648" xr:uid="{00000000-0005-0000-0000-000060360000}"/>
    <cellStyle name="Input 5 4 2 5 2 2" xfId="28649" xr:uid="{00000000-0005-0000-0000-000061360000}"/>
    <cellStyle name="Input 5 4 2 5 3" xfId="28650" xr:uid="{00000000-0005-0000-0000-000062360000}"/>
    <cellStyle name="Input 5 4 2 6" xfId="28651" xr:uid="{00000000-0005-0000-0000-000063360000}"/>
    <cellStyle name="Input 5 4 2 6 2" xfId="28652" xr:uid="{00000000-0005-0000-0000-000064360000}"/>
    <cellStyle name="Input 5 4 2 6 3" xfId="28653" xr:uid="{00000000-0005-0000-0000-000065360000}"/>
    <cellStyle name="Input 5 4 2 7" xfId="28654" xr:uid="{00000000-0005-0000-0000-000066360000}"/>
    <cellStyle name="Input 5 4 2 7 2" xfId="28655" xr:uid="{00000000-0005-0000-0000-000067360000}"/>
    <cellStyle name="Input 5 4 2 8" xfId="28656" xr:uid="{00000000-0005-0000-0000-000068360000}"/>
    <cellStyle name="Input 5 4 3" xfId="9319" xr:uid="{00000000-0005-0000-0000-000069360000}"/>
    <cellStyle name="Input 5 4 3 2" xfId="9320" xr:uid="{00000000-0005-0000-0000-00006A360000}"/>
    <cellStyle name="Input 5 4 3 2 2" xfId="9321" xr:uid="{00000000-0005-0000-0000-00006B360000}"/>
    <cellStyle name="Input 5 4 3 2 2 2" xfId="28657" xr:uid="{00000000-0005-0000-0000-00006C360000}"/>
    <cellStyle name="Input 5 4 3 2 2 2 2" xfId="28658" xr:uid="{00000000-0005-0000-0000-00006D360000}"/>
    <cellStyle name="Input 5 4 3 2 2 3" xfId="28659" xr:uid="{00000000-0005-0000-0000-00006E360000}"/>
    <cellStyle name="Input 5 4 3 2 2 3 2" xfId="28660" xr:uid="{00000000-0005-0000-0000-00006F360000}"/>
    <cellStyle name="Input 5 4 3 2 2 4" xfId="28661" xr:uid="{00000000-0005-0000-0000-000070360000}"/>
    <cellStyle name="Input 5 4 3 2 3" xfId="9322" xr:uid="{00000000-0005-0000-0000-000071360000}"/>
    <cellStyle name="Input 5 4 3 2 3 2" xfId="28662" xr:uid="{00000000-0005-0000-0000-000072360000}"/>
    <cellStyle name="Input 5 4 3 2 3 2 2" xfId="28663" xr:uid="{00000000-0005-0000-0000-000073360000}"/>
    <cellStyle name="Input 5 4 3 2 3 3" xfId="28664" xr:uid="{00000000-0005-0000-0000-000074360000}"/>
    <cellStyle name="Input 5 4 3 2 4" xfId="28665" xr:uid="{00000000-0005-0000-0000-000075360000}"/>
    <cellStyle name="Input 5 4 3 2 4 2" xfId="28666" xr:uid="{00000000-0005-0000-0000-000076360000}"/>
    <cellStyle name="Input 5 4 3 2 5" xfId="28667" xr:uid="{00000000-0005-0000-0000-000077360000}"/>
    <cellStyle name="Input 5 4 3 3" xfId="9323" xr:uid="{00000000-0005-0000-0000-000078360000}"/>
    <cellStyle name="Input 5 4 3 3 2" xfId="28668" xr:uid="{00000000-0005-0000-0000-000079360000}"/>
    <cellStyle name="Input 5 4 3 3 2 2" xfId="28669" xr:uid="{00000000-0005-0000-0000-00007A360000}"/>
    <cellStyle name="Input 5 4 3 3 2 2 2" xfId="28670" xr:uid="{00000000-0005-0000-0000-00007B360000}"/>
    <cellStyle name="Input 5 4 3 3 2 3" xfId="28671" xr:uid="{00000000-0005-0000-0000-00007C360000}"/>
    <cellStyle name="Input 5 4 3 3 2 3 2" xfId="28672" xr:uid="{00000000-0005-0000-0000-00007D360000}"/>
    <cellStyle name="Input 5 4 3 3 2 4" xfId="28673" xr:uid="{00000000-0005-0000-0000-00007E360000}"/>
    <cellStyle name="Input 5 4 3 3 3" xfId="28674" xr:uid="{00000000-0005-0000-0000-00007F360000}"/>
    <cellStyle name="Input 5 4 3 3 3 2" xfId="28675" xr:uid="{00000000-0005-0000-0000-000080360000}"/>
    <cellStyle name="Input 5 4 3 3 3 2 2" xfId="28676" xr:uid="{00000000-0005-0000-0000-000081360000}"/>
    <cellStyle name="Input 5 4 3 3 3 3" xfId="28677" xr:uid="{00000000-0005-0000-0000-000082360000}"/>
    <cellStyle name="Input 5 4 3 3 4" xfId="28678" xr:uid="{00000000-0005-0000-0000-000083360000}"/>
    <cellStyle name="Input 5 4 3 3 4 2" xfId="28679" xr:uid="{00000000-0005-0000-0000-000084360000}"/>
    <cellStyle name="Input 5 4 3 3 5" xfId="28680" xr:uid="{00000000-0005-0000-0000-000085360000}"/>
    <cellStyle name="Input 5 4 3 4" xfId="28681" xr:uid="{00000000-0005-0000-0000-000086360000}"/>
    <cellStyle name="Input 5 4 3 4 2" xfId="28682" xr:uid="{00000000-0005-0000-0000-000087360000}"/>
    <cellStyle name="Input 5 4 3 4 2 2" xfId="28683" xr:uid="{00000000-0005-0000-0000-000088360000}"/>
    <cellStyle name="Input 5 4 3 4 3" xfId="28684" xr:uid="{00000000-0005-0000-0000-000089360000}"/>
    <cellStyle name="Input 5 4 3 4 3 2" xfId="28685" xr:uid="{00000000-0005-0000-0000-00008A360000}"/>
    <cellStyle name="Input 5 4 3 4 4" xfId="28686" xr:uid="{00000000-0005-0000-0000-00008B360000}"/>
    <cellStyle name="Input 5 4 3 5" xfId="28687" xr:uid="{00000000-0005-0000-0000-00008C360000}"/>
    <cellStyle name="Input 5 4 3 5 2" xfId="28688" xr:uid="{00000000-0005-0000-0000-00008D360000}"/>
    <cellStyle name="Input 5 4 3 5 2 2" xfId="28689" xr:uid="{00000000-0005-0000-0000-00008E360000}"/>
    <cellStyle name="Input 5 4 3 5 3" xfId="28690" xr:uid="{00000000-0005-0000-0000-00008F360000}"/>
    <cellStyle name="Input 5 4 3 6" xfId="28691" xr:uid="{00000000-0005-0000-0000-000090360000}"/>
    <cellStyle name="Input 5 4 3 6 2" xfId="28692" xr:uid="{00000000-0005-0000-0000-000091360000}"/>
    <cellStyle name="Input 5 4 3 7" xfId="28693" xr:uid="{00000000-0005-0000-0000-000092360000}"/>
    <cellStyle name="Input 5 4 4" xfId="9324" xr:uid="{00000000-0005-0000-0000-000093360000}"/>
    <cellStyle name="Input 5 4 4 2" xfId="9325" xr:uid="{00000000-0005-0000-0000-000094360000}"/>
    <cellStyle name="Input 5 4 4 2 2" xfId="28694" xr:uid="{00000000-0005-0000-0000-000095360000}"/>
    <cellStyle name="Input 5 4 4 2 2 2" xfId="28695" xr:uid="{00000000-0005-0000-0000-000096360000}"/>
    <cellStyle name="Input 5 4 4 2 3" xfId="28696" xr:uid="{00000000-0005-0000-0000-000097360000}"/>
    <cellStyle name="Input 5 4 4 2 3 2" xfId="28697" xr:uid="{00000000-0005-0000-0000-000098360000}"/>
    <cellStyle name="Input 5 4 4 2 4" xfId="28698" xr:uid="{00000000-0005-0000-0000-000099360000}"/>
    <cellStyle name="Input 5 4 4 3" xfId="28699" xr:uid="{00000000-0005-0000-0000-00009A360000}"/>
    <cellStyle name="Input 5 4 4 3 2" xfId="28700" xr:uid="{00000000-0005-0000-0000-00009B360000}"/>
    <cellStyle name="Input 5 4 4 3 2 2" xfId="28701" xr:uid="{00000000-0005-0000-0000-00009C360000}"/>
    <cellStyle name="Input 5 4 4 3 3" xfId="28702" xr:uid="{00000000-0005-0000-0000-00009D360000}"/>
    <cellStyle name="Input 5 4 4 4" xfId="28703" xr:uid="{00000000-0005-0000-0000-00009E360000}"/>
    <cellStyle name="Input 5 4 4 4 2" xfId="28704" xr:uid="{00000000-0005-0000-0000-00009F360000}"/>
    <cellStyle name="Input 5 4 4 5" xfId="28705" xr:uid="{00000000-0005-0000-0000-0000A0360000}"/>
    <cellStyle name="Input 5 4 5" xfId="9326" xr:uid="{00000000-0005-0000-0000-0000A1360000}"/>
    <cellStyle name="Input 5 4 5 2" xfId="9327" xr:uid="{00000000-0005-0000-0000-0000A2360000}"/>
    <cellStyle name="Input 5 4 5 2 2" xfId="28706" xr:uid="{00000000-0005-0000-0000-0000A3360000}"/>
    <cellStyle name="Input 5 4 5 2 2 2" xfId="28707" xr:uid="{00000000-0005-0000-0000-0000A4360000}"/>
    <cellStyle name="Input 5 4 5 2 3" xfId="28708" xr:uid="{00000000-0005-0000-0000-0000A5360000}"/>
    <cellStyle name="Input 5 4 5 2 3 2" xfId="28709" xr:uid="{00000000-0005-0000-0000-0000A6360000}"/>
    <cellStyle name="Input 5 4 5 2 4" xfId="28710" xr:uid="{00000000-0005-0000-0000-0000A7360000}"/>
    <cellStyle name="Input 5 4 5 3" xfId="28711" xr:uid="{00000000-0005-0000-0000-0000A8360000}"/>
    <cellStyle name="Input 5 4 5 3 2" xfId="28712" xr:uid="{00000000-0005-0000-0000-0000A9360000}"/>
    <cellStyle name="Input 5 4 5 3 2 2" xfId="28713" xr:uid="{00000000-0005-0000-0000-0000AA360000}"/>
    <cellStyle name="Input 5 4 5 3 3" xfId="28714" xr:uid="{00000000-0005-0000-0000-0000AB360000}"/>
    <cellStyle name="Input 5 4 5 4" xfId="28715" xr:uid="{00000000-0005-0000-0000-0000AC360000}"/>
    <cellStyle name="Input 5 4 5 4 2" xfId="28716" xr:uid="{00000000-0005-0000-0000-0000AD360000}"/>
    <cellStyle name="Input 5 4 5 5" xfId="28717" xr:uid="{00000000-0005-0000-0000-0000AE360000}"/>
    <cellStyle name="Input 5 4 6" xfId="28718" xr:uid="{00000000-0005-0000-0000-0000AF360000}"/>
    <cellStyle name="Input 5 4 6 2" xfId="28719" xr:uid="{00000000-0005-0000-0000-0000B0360000}"/>
    <cellStyle name="Input 5 4 6 2 2" xfId="28720" xr:uid="{00000000-0005-0000-0000-0000B1360000}"/>
    <cellStyle name="Input 5 4 6 3" xfId="28721" xr:uid="{00000000-0005-0000-0000-0000B2360000}"/>
    <cellStyle name="Input 5 4 6 3 2" xfId="28722" xr:uid="{00000000-0005-0000-0000-0000B3360000}"/>
    <cellStyle name="Input 5 4 6 4" xfId="28723" xr:uid="{00000000-0005-0000-0000-0000B4360000}"/>
    <cellStyle name="Input 5 4 7" xfId="28724" xr:uid="{00000000-0005-0000-0000-0000B5360000}"/>
    <cellStyle name="Input 5 4 7 2" xfId="28725" xr:uid="{00000000-0005-0000-0000-0000B6360000}"/>
    <cellStyle name="Input 5 4 7 2 2" xfId="28726" xr:uid="{00000000-0005-0000-0000-0000B7360000}"/>
    <cellStyle name="Input 5 4 7 3" xfId="28727" xr:uid="{00000000-0005-0000-0000-0000B8360000}"/>
    <cellStyle name="Input 5 4 8" xfId="28728" xr:uid="{00000000-0005-0000-0000-0000B9360000}"/>
    <cellStyle name="Input 5 4 8 2" xfId="28729" xr:uid="{00000000-0005-0000-0000-0000BA360000}"/>
    <cellStyle name="Input 5 4 8 3" xfId="28730" xr:uid="{00000000-0005-0000-0000-0000BB360000}"/>
    <cellStyle name="Input 5 4 9" xfId="28731" xr:uid="{00000000-0005-0000-0000-0000BC360000}"/>
    <cellStyle name="Input 5 4 9 2" xfId="28732" xr:uid="{00000000-0005-0000-0000-0000BD360000}"/>
    <cellStyle name="Input 5 5" xfId="9328" xr:uid="{00000000-0005-0000-0000-0000BE360000}"/>
    <cellStyle name="Input 5 5 2" xfId="9329" xr:uid="{00000000-0005-0000-0000-0000BF360000}"/>
    <cellStyle name="Input 5 5 2 2" xfId="9330" xr:uid="{00000000-0005-0000-0000-0000C0360000}"/>
    <cellStyle name="Input 5 5 2 2 2" xfId="9331" xr:uid="{00000000-0005-0000-0000-0000C1360000}"/>
    <cellStyle name="Input 5 5 2 2 2 2" xfId="28733" xr:uid="{00000000-0005-0000-0000-0000C2360000}"/>
    <cellStyle name="Input 5 5 2 2 3" xfId="28734" xr:uid="{00000000-0005-0000-0000-0000C3360000}"/>
    <cellStyle name="Input 5 5 2 2 3 2" xfId="28735" xr:uid="{00000000-0005-0000-0000-0000C4360000}"/>
    <cellStyle name="Input 5 5 2 2 4" xfId="28736" xr:uid="{00000000-0005-0000-0000-0000C5360000}"/>
    <cellStyle name="Input 5 5 2 3" xfId="9332" xr:uid="{00000000-0005-0000-0000-0000C6360000}"/>
    <cellStyle name="Input 5 5 2 3 2" xfId="9333" xr:uid="{00000000-0005-0000-0000-0000C7360000}"/>
    <cellStyle name="Input 5 5 2 3 2 2" xfId="28737" xr:uid="{00000000-0005-0000-0000-0000C8360000}"/>
    <cellStyle name="Input 5 5 2 3 3" xfId="28738" xr:uid="{00000000-0005-0000-0000-0000C9360000}"/>
    <cellStyle name="Input 5 5 2 4" xfId="28739" xr:uid="{00000000-0005-0000-0000-0000CA360000}"/>
    <cellStyle name="Input 5 5 2 4 2" xfId="28740" xr:uid="{00000000-0005-0000-0000-0000CB360000}"/>
    <cellStyle name="Input 5 5 2 4 3" xfId="28741" xr:uid="{00000000-0005-0000-0000-0000CC360000}"/>
    <cellStyle name="Input 5 5 2 5" xfId="28742" xr:uid="{00000000-0005-0000-0000-0000CD360000}"/>
    <cellStyle name="Input 5 5 2 5 2" xfId="28743" xr:uid="{00000000-0005-0000-0000-0000CE360000}"/>
    <cellStyle name="Input 5 5 2 6" xfId="28744" xr:uid="{00000000-0005-0000-0000-0000CF360000}"/>
    <cellStyle name="Input 5 5 3" xfId="9334" xr:uid="{00000000-0005-0000-0000-0000D0360000}"/>
    <cellStyle name="Input 5 5 3 2" xfId="9335" xr:uid="{00000000-0005-0000-0000-0000D1360000}"/>
    <cellStyle name="Input 5 5 3 2 2" xfId="9336" xr:uid="{00000000-0005-0000-0000-0000D2360000}"/>
    <cellStyle name="Input 5 5 3 2 2 2" xfId="28745" xr:uid="{00000000-0005-0000-0000-0000D3360000}"/>
    <cellStyle name="Input 5 5 3 2 3" xfId="9337" xr:uid="{00000000-0005-0000-0000-0000D4360000}"/>
    <cellStyle name="Input 5 5 3 2 3 2" xfId="28746" xr:uid="{00000000-0005-0000-0000-0000D5360000}"/>
    <cellStyle name="Input 5 5 3 2 4" xfId="28747" xr:uid="{00000000-0005-0000-0000-0000D6360000}"/>
    <cellStyle name="Input 5 5 3 3" xfId="9338" xr:uid="{00000000-0005-0000-0000-0000D7360000}"/>
    <cellStyle name="Input 5 5 3 3 2" xfId="28748" xr:uid="{00000000-0005-0000-0000-0000D8360000}"/>
    <cellStyle name="Input 5 5 3 3 2 2" xfId="28749" xr:uid="{00000000-0005-0000-0000-0000D9360000}"/>
    <cellStyle name="Input 5 5 3 3 3" xfId="28750" xr:uid="{00000000-0005-0000-0000-0000DA360000}"/>
    <cellStyle name="Input 5 5 3 4" xfId="28751" xr:uid="{00000000-0005-0000-0000-0000DB360000}"/>
    <cellStyle name="Input 5 5 3 4 2" xfId="28752" xr:uid="{00000000-0005-0000-0000-0000DC360000}"/>
    <cellStyle name="Input 5 5 3 5" xfId="28753" xr:uid="{00000000-0005-0000-0000-0000DD360000}"/>
    <cellStyle name="Input 5 5 4" xfId="9339" xr:uid="{00000000-0005-0000-0000-0000DE360000}"/>
    <cellStyle name="Input 5 5 4 2" xfId="9340" xr:uid="{00000000-0005-0000-0000-0000DF360000}"/>
    <cellStyle name="Input 5 5 4 2 2" xfId="28754" xr:uid="{00000000-0005-0000-0000-0000E0360000}"/>
    <cellStyle name="Input 5 5 4 3" xfId="28755" xr:uid="{00000000-0005-0000-0000-0000E1360000}"/>
    <cellStyle name="Input 5 5 4 3 2" xfId="28756" xr:uid="{00000000-0005-0000-0000-0000E2360000}"/>
    <cellStyle name="Input 5 5 4 4" xfId="28757" xr:uid="{00000000-0005-0000-0000-0000E3360000}"/>
    <cellStyle name="Input 5 5 5" xfId="9341" xr:uid="{00000000-0005-0000-0000-0000E4360000}"/>
    <cellStyle name="Input 5 5 5 2" xfId="9342" xr:uid="{00000000-0005-0000-0000-0000E5360000}"/>
    <cellStyle name="Input 5 5 5 2 2" xfId="28758" xr:uid="{00000000-0005-0000-0000-0000E6360000}"/>
    <cellStyle name="Input 5 5 5 3" xfId="28759" xr:uid="{00000000-0005-0000-0000-0000E7360000}"/>
    <cellStyle name="Input 5 5 6" xfId="28760" xr:uid="{00000000-0005-0000-0000-0000E8360000}"/>
    <cellStyle name="Input 5 5 6 2" xfId="28761" xr:uid="{00000000-0005-0000-0000-0000E9360000}"/>
    <cellStyle name="Input 5 5 6 3" xfId="28762" xr:uid="{00000000-0005-0000-0000-0000EA360000}"/>
    <cellStyle name="Input 5 5 7" xfId="28763" xr:uid="{00000000-0005-0000-0000-0000EB360000}"/>
    <cellStyle name="Input 5 5 7 2" xfId="28764" xr:uid="{00000000-0005-0000-0000-0000EC360000}"/>
    <cellStyle name="Input 5 5 8" xfId="28765" xr:uid="{00000000-0005-0000-0000-0000ED360000}"/>
    <cellStyle name="Input 5 6" xfId="9343" xr:uid="{00000000-0005-0000-0000-0000EE360000}"/>
    <cellStyle name="Input 5 6 2" xfId="9344" xr:uid="{00000000-0005-0000-0000-0000EF360000}"/>
    <cellStyle name="Input 5 6 2 2" xfId="9345" xr:uid="{00000000-0005-0000-0000-0000F0360000}"/>
    <cellStyle name="Input 5 6 2 2 2" xfId="9346" xr:uid="{00000000-0005-0000-0000-0000F1360000}"/>
    <cellStyle name="Input 5 6 2 2 2 2" xfId="28766" xr:uid="{00000000-0005-0000-0000-0000F2360000}"/>
    <cellStyle name="Input 5 6 2 2 3" xfId="28767" xr:uid="{00000000-0005-0000-0000-0000F3360000}"/>
    <cellStyle name="Input 5 6 2 2 3 2" xfId="28768" xr:uid="{00000000-0005-0000-0000-0000F4360000}"/>
    <cellStyle name="Input 5 6 2 2 4" xfId="28769" xr:uid="{00000000-0005-0000-0000-0000F5360000}"/>
    <cellStyle name="Input 5 6 2 3" xfId="9347" xr:uid="{00000000-0005-0000-0000-0000F6360000}"/>
    <cellStyle name="Input 5 6 2 3 2" xfId="9348" xr:uid="{00000000-0005-0000-0000-0000F7360000}"/>
    <cellStyle name="Input 5 6 2 3 2 2" xfId="28770" xr:uid="{00000000-0005-0000-0000-0000F8360000}"/>
    <cellStyle name="Input 5 6 2 3 3" xfId="28771" xr:uid="{00000000-0005-0000-0000-0000F9360000}"/>
    <cellStyle name="Input 5 6 2 4" xfId="28772" xr:uid="{00000000-0005-0000-0000-0000FA360000}"/>
    <cellStyle name="Input 5 6 2 4 2" xfId="28773" xr:uid="{00000000-0005-0000-0000-0000FB360000}"/>
    <cellStyle name="Input 5 6 2 5" xfId="28774" xr:uid="{00000000-0005-0000-0000-0000FC360000}"/>
    <cellStyle name="Input 5 6 3" xfId="9349" xr:uid="{00000000-0005-0000-0000-0000FD360000}"/>
    <cellStyle name="Input 5 6 3 2" xfId="9350" xr:uid="{00000000-0005-0000-0000-0000FE360000}"/>
    <cellStyle name="Input 5 6 3 2 2" xfId="9351" xr:uid="{00000000-0005-0000-0000-0000FF360000}"/>
    <cellStyle name="Input 5 6 3 2 2 2" xfId="28775" xr:uid="{00000000-0005-0000-0000-000000370000}"/>
    <cellStyle name="Input 5 6 3 2 3" xfId="9352" xr:uid="{00000000-0005-0000-0000-000001370000}"/>
    <cellStyle name="Input 5 6 3 2 3 2" xfId="28776" xr:uid="{00000000-0005-0000-0000-000002370000}"/>
    <cellStyle name="Input 5 6 3 2 4" xfId="28777" xr:uid="{00000000-0005-0000-0000-000003370000}"/>
    <cellStyle name="Input 5 6 3 3" xfId="9353" xr:uid="{00000000-0005-0000-0000-000004370000}"/>
    <cellStyle name="Input 5 6 3 3 2" xfId="28778" xr:uid="{00000000-0005-0000-0000-000005370000}"/>
    <cellStyle name="Input 5 6 3 3 2 2" xfId="28779" xr:uid="{00000000-0005-0000-0000-000006370000}"/>
    <cellStyle name="Input 5 6 3 3 3" xfId="28780" xr:uid="{00000000-0005-0000-0000-000007370000}"/>
    <cellStyle name="Input 5 6 3 4" xfId="28781" xr:uid="{00000000-0005-0000-0000-000008370000}"/>
    <cellStyle name="Input 5 6 3 4 2" xfId="28782" xr:uid="{00000000-0005-0000-0000-000009370000}"/>
    <cellStyle name="Input 5 6 3 5" xfId="28783" xr:uid="{00000000-0005-0000-0000-00000A370000}"/>
    <cellStyle name="Input 5 6 4" xfId="9354" xr:uid="{00000000-0005-0000-0000-00000B370000}"/>
    <cellStyle name="Input 5 6 4 2" xfId="9355" xr:uid="{00000000-0005-0000-0000-00000C370000}"/>
    <cellStyle name="Input 5 6 4 2 2" xfId="28784" xr:uid="{00000000-0005-0000-0000-00000D370000}"/>
    <cellStyle name="Input 5 6 4 3" xfId="28785" xr:uid="{00000000-0005-0000-0000-00000E370000}"/>
    <cellStyle name="Input 5 6 4 3 2" xfId="28786" xr:uid="{00000000-0005-0000-0000-00000F370000}"/>
    <cellStyle name="Input 5 6 4 4" xfId="28787" xr:uid="{00000000-0005-0000-0000-000010370000}"/>
    <cellStyle name="Input 5 6 5" xfId="9356" xr:uid="{00000000-0005-0000-0000-000011370000}"/>
    <cellStyle name="Input 5 6 5 2" xfId="9357" xr:uid="{00000000-0005-0000-0000-000012370000}"/>
    <cellStyle name="Input 5 6 5 2 2" xfId="28788" xr:uid="{00000000-0005-0000-0000-000013370000}"/>
    <cellStyle name="Input 5 6 5 3" xfId="28789" xr:uid="{00000000-0005-0000-0000-000014370000}"/>
    <cellStyle name="Input 5 6 6" xfId="28790" xr:uid="{00000000-0005-0000-0000-000015370000}"/>
    <cellStyle name="Input 5 6 6 2" xfId="28791" xr:uid="{00000000-0005-0000-0000-000016370000}"/>
    <cellStyle name="Input 5 6 6 3" xfId="28792" xr:uid="{00000000-0005-0000-0000-000017370000}"/>
    <cellStyle name="Input 5 6 7" xfId="28793" xr:uid="{00000000-0005-0000-0000-000018370000}"/>
    <cellStyle name="Input 5 6 7 2" xfId="28794" xr:uid="{00000000-0005-0000-0000-000019370000}"/>
    <cellStyle name="Input 5 6 8" xfId="28795" xr:uid="{00000000-0005-0000-0000-00001A370000}"/>
    <cellStyle name="Input 5 7" xfId="9358" xr:uid="{00000000-0005-0000-0000-00001B370000}"/>
    <cellStyle name="Input 5 7 2" xfId="9359" xr:uid="{00000000-0005-0000-0000-00001C370000}"/>
    <cellStyle name="Input 5 7 2 2" xfId="9360" xr:uid="{00000000-0005-0000-0000-00001D370000}"/>
    <cellStyle name="Input 5 7 2 2 2" xfId="9361" xr:uid="{00000000-0005-0000-0000-00001E370000}"/>
    <cellStyle name="Input 5 7 2 2 3" xfId="9362" xr:uid="{00000000-0005-0000-0000-00001F370000}"/>
    <cellStyle name="Input 5 7 2 3" xfId="9363" xr:uid="{00000000-0005-0000-0000-000020370000}"/>
    <cellStyle name="Input 5 7 2 3 2" xfId="28796" xr:uid="{00000000-0005-0000-0000-000021370000}"/>
    <cellStyle name="Input 5 7 2 4" xfId="28797" xr:uid="{00000000-0005-0000-0000-000022370000}"/>
    <cellStyle name="Input 5 7 3" xfId="9364" xr:uid="{00000000-0005-0000-0000-000023370000}"/>
    <cellStyle name="Input 5 7 3 2" xfId="9365" xr:uid="{00000000-0005-0000-0000-000024370000}"/>
    <cellStyle name="Input 5 7 3 2 2" xfId="9366" xr:uid="{00000000-0005-0000-0000-000025370000}"/>
    <cellStyle name="Input 5 7 3 2 3" xfId="9367" xr:uid="{00000000-0005-0000-0000-000026370000}"/>
    <cellStyle name="Input 5 7 3 3" xfId="9368" xr:uid="{00000000-0005-0000-0000-000027370000}"/>
    <cellStyle name="Input 5 7 4" xfId="9369" xr:uid="{00000000-0005-0000-0000-000028370000}"/>
    <cellStyle name="Input 5 7 4 2" xfId="9370" xr:uid="{00000000-0005-0000-0000-000029370000}"/>
    <cellStyle name="Input 5 7 5" xfId="9371" xr:uid="{00000000-0005-0000-0000-00002A370000}"/>
    <cellStyle name="Input 5 7 5 2" xfId="9372" xr:uid="{00000000-0005-0000-0000-00002B370000}"/>
    <cellStyle name="Input 5 8" xfId="9373" xr:uid="{00000000-0005-0000-0000-00002C370000}"/>
    <cellStyle name="Input 5 8 2" xfId="9374" xr:uid="{00000000-0005-0000-0000-00002D370000}"/>
    <cellStyle name="Input 5 8 2 2" xfId="9375" xr:uid="{00000000-0005-0000-0000-00002E370000}"/>
    <cellStyle name="Input 5 8 2 2 2" xfId="9376" xr:uid="{00000000-0005-0000-0000-00002F370000}"/>
    <cellStyle name="Input 5 8 2 2 3" xfId="9377" xr:uid="{00000000-0005-0000-0000-000030370000}"/>
    <cellStyle name="Input 5 8 2 3" xfId="9378" xr:uid="{00000000-0005-0000-0000-000031370000}"/>
    <cellStyle name="Input 5 8 2 3 2" xfId="28798" xr:uid="{00000000-0005-0000-0000-000032370000}"/>
    <cellStyle name="Input 5 8 2 4" xfId="28799" xr:uid="{00000000-0005-0000-0000-000033370000}"/>
    <cellStyle name="Input 5 8 3" xfId="9379" xr:uid="{00000000-0005-0000-0000-000034370000}"/>
    <cellStyle name="Input 5 8 3 2" xfId="9380" xr:uid="{00000000-0005-0000-0000-000035370000}"/>
    <cellStyle name="Input 5 8 3 2 2" xfId="28800" xr:uid="{00000000-0005-0000-0000-000036370000}"/>
    <cellStyle name="Input 5 8 3 3" xfId="9381" xr:uid="{00000000-0005-0000-0000-000037370000}"/>
    <cellStyle name="Input 5 8 4" xfId="9382" xr:uid="{00000000-0005-0000-0000-000038370000}"/>
    <cellStyle name="Input 5 8 4 2" xfId="28801" xr:uid="{00000000-0005-0000-0000-000039370000}"/>
    <cellStyle name="Input 5 8 5" xfId="28802" xr:uid="{00000000-0005-0000-0000-00003A370000}"/>
    <cellStyle name="Input 5 9" xfId="9383" xr:uid="{00000000-0005-0000-0000-00003B370000}"/>
    <cellStyle name="Input 5 9 2" xfId="9384" xr:uid="{00000000-0005-0000-0000-00003C370000}"/>
    <cellStyle name="Input 5 9 2 2" xfId="28803" xr:uid="{00000000-0005-0000-0000-00003D370000}"/>
    <cellStyle name="Input 5 9 3" xfId="28804" xr:uid="{00000000-0005-0000-0000-00003E370000}"/>
    <cellStyle name="Input 5 9 3 2" xfId="28805" xr:uid="{00000000-0005-0000-0000-00003F370000}"/>
    <cellStyle name="Input 5 9 4" xfId="28806" xr:uid="{00000000-0005-0000-0000-000040370000}"/>
    <cellStyle name="Input 6" xfId="9385" xr:uid="{00000000-0005-0000-0000-000041370000}"/>
    <cellStyle name="Input 6 2" xfId="9386" xr:uid="{00000000-0005-0000-0000-000042370000}"/>
    <cellStyle name="Input 6 2 2" xfId="9387" xr:uid="{00000000-0005-0000-0000-000043370000}"/>
    <cellStyle name="Input 6 2 2 2" xfId="28807" xr:uid="{00000000-0005-0000-0000-000044370000}"/>
    <cellStyle name="Input 6 2 2 2 2" xfId="28808" xr:uid="{00000000-0005-0000-0000-000045370000}"/>
    <cellStyle name="Input 6 2 2 3" xfId="28809" xr:uid="{00000000-0005-0000-0000-000046370000}"/>
    <cellStyle name="Input 6 2 2 3 2" xfId="28810" xr:uid="{00000000-0005-0000-0000-000047370000}"/>
    <cellStyle name="Input 6 2 2 4" xfId="28811" xr:uid="{00000000-0005-0000-0000-000048370000}"/>
    <cellStyle name="Input 6 2 3" xfId="28812" xr:uid="{00000000-0005-0000-0000-000049370000}"/>
    <cellStyle name="Input 6 2 3 2" xfId="28813" xr:uid="{00000000-0005-0000-0000-00004A370000}"/>
    <cellStyle name="Input 6 2 3 2 2" xfId="28814" xr:uid="{00000000-0005-0000-0000-00004B370000}"/>
    <cellStyle name="Input 6 2 3 3" xfId="28815" xr:uid="{00000000-0005-0000-0000-00004C370000}"/>
    <cellStyle name="Input 6 2 4" xfId="28816" xr:uid="{00000000-0005-0000-0000-00004D370000}"/>
    <cellStyle name="Input 6 2 4 2" xfId="28817" xr:uid="{00000000-0005-0000-0000-00004E370000}"/>
    <cellStyle name="Input 6 2 5" xfId="28818" xr:uid="{00000000-0005-0000-0000-00004F370000}"/>
    <cellStyle name="Input 6 3" xfId="9388" xr:uid="{00000000-0005-0000-0000-000050370000}"/>
    <cellStyle name="Input 6 3 2" xfId="9389" xr:uid="{00000000-0005-0000-0000-000051370000}"/>
    <cellStyle name="Input 6 3 2 2" xfId="28819" xr:uid="{00000000-0005-0000-0000-000052370000}"/>
    <cellStyle name="Input 6 3 3" xfId="28820" xr:uid="{00000000-0005-0000-0000-000053370000}"/>
    <cellStyle name="Input 6 3 3 2" xfId="28821" xr:uid="{00000000-0005-0000-0000-000054370000}"/>
    <cellStyle name="Input 6 3 4" xfId="28822" xr:uid="{00000000-0005-0000-0000-000055370000}"/>
    <cellStyle name="Input 6 4" xfId="9390" xr:uid="{00000000-0005-0000-0000-000056370000}"/>
    <cellStyle name="Input 6 4 2" xfId="9391" xr:uid="{00000000-0005-0000-0000-000057370000}"/>
    <cellStyle name="Input 6 4 2 2" xfId="28823" xr:uid="{00000000-0005-0000-0000-000058370000}"/>
    <cellStyle name="Input 6 4 3" xfId="28824" xr:uid="{00000000-0005-0000-0000-000059370000}"/>
    <cellStyle name="Input 6 5" xfId="9392" xr:uid="{00000000-0005-0000-0000-00005A370000}"/>
    <cellStyle name="Input 6 5 2" xfId="28825" xr:uid="{00000000-0005-0000-0000-00005B370000}"/>
    <cellStyle name="Input 6 6" xfId="9393" xr:uid="{00000000-0005-0000-0000-00005C370000}"/>
    <cellStyle name="Input 6 7" xfId="28826" xr:uid="{00000000-0005-0000-0000-00005D370000}"/>
    <cellStyle name="Input 7" xfId="9394" xr:uid="{00000000-0005-0000-0000-00005E370000}"/>
    <cellStyle name="Input 8" xfId="9395" xr:uid="{00000000-0005-0000-0000-00005F370000}"/>
    <cellStyle name="Input 9" xfId="9396" xr:uid="{00000000-0005-0000-0000-000060370000}"/>
    <cellStyle name="Input Cells" xfId="9397" xr:uid="{00000000-0005-0000-0000-000061370000}"/>
    <cellStyle name="Input Cells 2" xfId="9398" xr:uid="{00000000-0005-0000-0000-000062370000}"/>
    <cellStyle name="Input Cells 3" xfId="9399" xr:uid="{00000000-0005-0000-0000-000063370000}"/>
    <cellStyle name="Input Cells 4" xfId="9400" xr:uid="{00000000-0005-0000-0000-000064370000}"/>
    <cellStyle name="Insatisfaisant" xfId="9401" xr:uid="{00000000-0005-0000-0000-000065370000}"/>
    <cellStyle name="Intestazione" xfId="28827" xr:uid="{00000000-0005-0000-0000-000066370000}"/>
    <cellStyle name="INumber" xfId="28828" xr:uid="{00000000-0005-0000-0000-000067370000}"/>
    <cellStyle name="INumber 2" xfId="28829" xr:uid="{00000000-0005-0000-0000-000068370000}"/>
    <cellStyle name="INumber 2 2" xfId="28830" xr:uid="{00000000-0005-0000-0000-000069370000}"/>
    <cellStyle name="INumber 2 2 2" xfId="28831" xr:uid="{00000000-0005-0000-0000-00006A370000}"/>
    <cellStyle name="INumber 2 2 2 2" xfId="28832" xr:uid="{00000000-0005-0000-0000-00006B370000}"/>
    <cellStyle name="INumber 2 2 2 2 2" xfId="28833" xr:uid="{00000000-0005-0000-0000-00006C370000}"/>
    <cellStyle name="INumber 2 2 2 3" xfId="28834" xr:uid="{00000000-0005-0000-0000-00006D370000}"/>
    <cellStyle name="INumber 2 2 3" xfId="28835" xr:uid="{00000000-0005-0000-0000-00006E370000}"/>
    <cellStyle name="INumber 2 2 3 2" xfId="28836" xr:uid="{00000000-0005-0000-0000-00006F370000}"/>
    <cellStyle name="INumber 2 3" xfId="28837" xr:uid="{00000000-0005-0000-0000-000070370000}"/>
    <cellStyle name="INumber 2 3 2" xfId="28838" xr:uid="{00000000-0005-0000-0000-000071370000}"/>
    <cellStyle name="INumber 2 3 2 2" xfId="28839" xr:uid="{00000000-0005-0000-0000-000072370000}"/>
    <cellStyle name="INumber 2 3 2 2 2" xfId="28840" xr:uid="{00000000-0005-0000-0000-000073370000}"/>
    <cellStyle name="INumber 2 3 2 3" xfId="28841" xr:uid="{00000000-0005-0000-0000-000074370000}"/>
    <cellStyle name="INumber 2 3 2 3 2" xfId="28842" xr:uid="{00000000-0005-0000-0000-000075370000}"/>
    <cellStyle name="INumber 2 3 2 4" xfId="28843" xr:uid="{00000000-0005-0000-0000-000076370000}"/>
    <cellStyle name="INumber 2 3 3" xfId="28844" xr:uid="{00000000-0005-0000-0000-000077370000}"/>
    <cellStyle name="INumber 2 3 3 2" xfId="28845" xr:uid="{00000000-0005-0000-0000-000078370000}"/>
    <cellStyle name="INumber 2 4" xfId="28846" xr:uid="{00000000-0005-0000-0000-000079370000}"/>
    <cellStyle name="INumber 2 4 2" xfId="28847" xr:uid="{00000000-0005-0000-0000-00007A370000}"/>
    <cellStyle name="INumber 2 4 2 2" xfId="28848" xr:uid="{00000000-0005-0000-0000-00007B370000}"/>
    <cellStyle name="INumber 2 4 3" xfId="28849" xr:uid="{00000000-0005-0000-0000-00007C370000}"/>
    <cellStyle name="INumber 2 4 3 2" xfId="28850" xr:uid="{00000000-0005-0000-0000-00007D370000}"/>
    <cellStyle name="INumber 2 4 4" xfId="28851" xr:uid="{00000000-0005-0000-0000-00007E370000}"/>
    <cellStyle name="INumber 2 5" xfId="28852" xr:uid="{00000000-0005-0000-0000-00007F370000}"/>
    <cellStyle name="INumber 2 5 2" xfId="28853" xr:uid="{00000000-0005-0000-0000-000080370000}"/>
    <cellStyle name="INumber 2 5 2 2" xfId="28854" xr:uid="{00000000-0005-0000-0000-000081370000}"/>
    <cellStyle name="INumber 2 5 2 2 2" xfId="28855" xr:uid="{00000000-0005-0000-0000-000082370000}"/>
    <cellStyle name="INumber 2 5 2 3" xfId="28856" xr:uid="{00000000-0005-0000-0000-000083370000}"/>
    <cellStyle name="INumber 2 5 3" xfId="28857" xr:uid="{00000000-0005-0000-0000-000084370000}"/>
    <cellStyle name="INumber 2 5 3 2" xfId="28858" xr:uid="{00000000-0005-0000-0000-000085370000}"/>
    <cellStyle name="INumber 2 5 4" xfId="28859" xr:uid="{00000000-0005-0000-0000-000086370000}"/>
    <cellStyle name="INumber 3" xfId="28860" xr:uid="{00000000-0005-0000-0000-000087370000}"/>
    <cellStyle name="INumber 3 2" xfId="28861" xr:uid="{00000000-0005-0000-0000-000088370000}"/>
    <cellStyle name="INumber 3 2 2" xfId="28862" xr:uid="{00000000-0005-0000-0000-000089370000}"/>
    <cellStyle name="INumber 3 2 2 2" xfId="28863" xr:uid="{00000000-0005-0000-0000-00008A370000}"/>
    <cellStyle name="INumber 3 2 2 2 2" xfId="28864" xr:uid="{00000000-0005-0000-0000-00008B370000}"/>
    <cellStyle name="INumber 3 2 2 3" xfId="28865" xr:uid="{00000000-0005-0000-0000-00008C370000}"/>
    <cellStyle name="INumber 3 2 3" xfId="28866" xr:uid="{00000000-0005-0000-0000-00008D370000}"/>
    <cellStyle name="INumber 3 2 3 2" xfId="28867" xr:uid="{00000000-0005-0000-0000-00008E370000}"/>
    <cellStyle name="INumber 3 3" xfId="28868" xr:uid="{00000000-0005-0000-0000-00008F370000}"/>
    <cellStyle name="INumber 3 3 2" xfId="28869" xr:uid="{00000000-0005-0000-0000-000090370000}"/>
    <cellStyle name="INumber 3 3 2 2" xfId="28870" xr:uid="{00000000-0005-0000-0000-000091370000}"/>
    <cellStyle name="INumber 3 3 2 2 2" xfId="28871" xr:uid="{00000000-0005-0000-0000-000092370000}"/>
    <cellStyle name="INumber 3 3 2 3" xfId="28872" xr:uid="{00000000-0005-0000-0000-000093370000}"/>
    <cellStyle name="INumber 3 3 2 3 2" xfId="28873" xr:uid="{00000000-0005-0000-0000-000094370000}"/>
    <cellStyle name="INumber 3 3 2 4" xfId="28874" xr:uid="{00000000-0005-0000-0000-000095370000}"/>
    <cellStyle name="INumber 3 3 3" xfId="28875" xr:uid="{00000000-0005-0000-0000-000096370000}"/>
    <cellStyle name="INumber 3 3 3 2" xfId="28876" xr:uid="{00000000-0005-0000-0000-000097370000}"/>
    <cellStyle name="INumber 3 4" xfId="28877" xr:uid="{00000000-0005-0000-0000-000098370000}"/>
    <cellStyle name="INumber 3 4 2" xfId="28878" xr:uid="{00000000-0005-0000-0000-000099370000}"/>
    <cellStyle name="INumber 3 4 2 2" xfId="28879" xr:uid="{00000000-0005-0000-0000-00009A370000}"/>
    <cellStyle name="INumber 3 4 3" xfId="28880" xr:uid="{00000000-0005-0000-0000-00009B370000}"/>
    <cellStyle name="INumber 3 4 3 2" xfId="28881" xr:uid="{00000000-0005-0000-0000-00009C370000}"/>
    <cellStyle name="INumber 3 4 4" xfId="28882" xr:uid="{00000000-0005-0000-0000-00009D370000}"/>
    <cellStyle name="INumber 3 5" xfId="28883" xr:uid="{00000000-0005-0000-0000-00009E370000}"/>
    <cellStyle name="INumber 3 5 2" xfId="28884" xr:uid="{00000000-0005-0000-0000-00009F370000}"/>
    <cellStyle name="INumber 3 5 2 2" xfId="28885" xr:uid="{00000000-0005-0000-0000-0000A0370000}"/>
    <cellStyle name="INumber 3 5 2 2 2" xfId="28886" xr:uid="{00000000-0005-0000-0000-0000A1370000}"/>
    <cellStyle name="INumber 3 5 2 3" xfId="28887" xr:uid="{00000000-0005-0000-0000-0000A2370000}"/>
    <cellStyle name="INumber 3 5 3" xfId="28888" xr:uid="{00000000-0005-0000-0000-0000A3370000}"/>
    <cellStyle name="INumber 3 5 3 2" xfId="28889" xr:uid="{00000000-0005-0000-0000-0000A4370000}"/>
    <cellStyle name="INumber 3 5 4" xfId="28890" xr:uid="{00000000-0005-0000-0000-0000A5370000}"/>
    <cellStyle name="INumber 4" xfId="28891" xr:uid="{00000000-0005-0000-0000-0000A6370000}"/>
    <cellStyle name="INumber 4 2" xfId="28892" xr:uid="{00000000-0005-0000-0000-0000A7370000}"/>
    <cellStyle name="INumber 4 2 2" xfId="28893" xr:uid="{00000000-0005-0000-0000-0000A8370000}"/>
    <cellStyle name="INumber 4 2 2 2" xfId="28894" xr:uid="{00000000-0005-0000-0000-0000A9370000}"/>
    <cellStyle name="INumber 4 2 3" xfId="28895" xr:uid="{00000000-0005-0000-0000-0000AA370000}"/>
    <cellStyle name="INumber 4 3" xfId="28896" xr:uid="{00000000-0005-0000-0000-0000AB370000}"/>
    <cellStyle name="INumber 4 3 2" xfId="28897" xr:uid="{00000000-0005-0000-0000-0000AC370000}"/>
    <cellStyle name="INumber 5" xfId="28898" xr:uid="{00000000-0005-0000-0000-0000AD370000}"/>
    <cellStyle name="INumber0" xfId="28899" xr:uid="{00000000-0005-0000-0000-0000AE370000}"/>
    <cellStyle name="INumber0 2" xfId="28900" xr:uid="{00000000-0005-0000-0000-0000AF370000}"/>
    <cellStyle name="INumber0 2 2" xfId="28901" xr:uid="{00000000-0005-0000-0000-0000B0370000}"/>
    <cellStyle name="INumber0 2 2 2" xfId="28902" xr:uid="{00000000-0005-0000-0000-0000B1370000}"/>
    <cellStyle name="INumber0 2 2 2 2" xfId="28903" xr:uid="{00000000-0005-0000-0000-0000B2370000}"/>
    <cellStyle name="INumber0 2 2 2 2 2" xfId="28904" xr:uid="{00000000-0005-0000-0000-0000B3370000}"/>
    <cellStyle name="INumber0 2 2 2 3" xfId="28905" xr:uid="{00000000-0005-0000-0000-0000B4370000}"/>
    <cellStyle name="INumber0 2 2 3" xfId="28906" xr:uid="{00000000-0005-0000-0000-0000B5370000}"/>
    <cellStyle name="INumber0 2 2 3 2" xfId="28907" xr:uid="{00000000-0005-0000-0000-0000B6370000}"/>
    <cellStyle name="INumber0 2 3" xfId="28908" xr:uid="{00000000-0005-0000-0000-0000B7370000}"/>
    <cellStyle name="INumber0 2 3 2" xfId="28909" xr:uid="{00000000-0005-0000-0000-0000B8370000}"/>
    <cellStyle name="INumber0 2 3 2 2" xfId="28910" xr:uid="{00000000-0005-0000-0000-0000B9370000}"/>
    <cellStyle name="INumber0 2 3 2 2 2" xfId="28911" xr:uid="{00000000-0005-0000-0000-0000BA370000}"/>
    <cellStyle name="INumber0 2 3 2 3" xfId="28912" xr:uid="{00000000-0005-0000-0000-0000BB370000}"/>
    <cellStyle name="INumber0 2 3 2 3 2" xfId="28913" xr:uid="{00000000-0005-0000-0000-0000BC370000}"/>
    <cellStyle name="INumber0 2 3 2 4" xfId="28914" xr:uid="{00000000-0005-0000-0000-0000BD370000}"/>
    <cellStyle name="INumber0 2 3 3" xfId="28915" xr:uid="{00000000-0005-0000-0000-0000BE370000}"/>
    <cellStyle name="INumber0 2 3 3 2" xfId="28916" xr:uid="{00000000-0005-0000-0000-0000BF370000}"/>
    <cellStyle name="INumber0 2 4" xfId="28917" xr:uid="{00000000-0005-0000-0000-0000C0370000}"/>
    <cellStyle name="INumber0 2 4 2" xfId="28918" xr:uid="{00000000-0005-0000-0000-0000C1370000}"/>
    <cellStyle name="INumber0 2 4 2 2" xfId="28919" xr:uid="{00000000-0005-0000-0000-0000C2370000}"/>
    <cellStyle name="INumber0 2 4 3" xfId="28920" xr:uid="{00000000-0005-0000-0000-0000C3370000}"/>
    <cellStyle name="INumber0 2 4 3 2" xfId="28921" xr:uid="{00000000-0005-0000-0000-0000C4370000}"/>
    <cellStyle name="INumber0 2 4 4" xfId="28922" xr:uid="{00000000-0005-0000-0000-0000C5370000}"/>
    <cellStyle name="INumber0 2 5" xfId="28923" xr:uid="{00000000-0005-0000-0000-0000C6370000}"/>
    <cellStyle name="INumber0 2 5 2" xfId="28924" xr:uid="{00000000-0005-0000-0000-0000C7370000}"/>
    <cellStyle name="INumber0 2 5 2 2" xfId="28925" xr:uid="{00000000-0005-0000-0000-0000C8370000}"/>
    <cellStyle name="INumber0 2 5 2 2 2" xfId="28926" xr:uid="{00000000-0005-0000-0000-0000C9370000}"/>
    <cellStyle name="INumber0 2 5 2 3" xfId="28927" xr:uid="{00000000-0005-0000-0000-0000CA370000}"/>
    <cellStyle name="INumber0 2 5 3" xfId="28928" xr:uid="{00000000-0005-0000-0000-0000CB370000}"/>
    <cellStyle name="INumber0 2 5 3 2" xfId="28929" xr:uid="{00000000-0005-0000-0000-0000CC370000}"/>
    <cellStyle name="INumber0 2 5 4" xfId="28930" xr:uid="{00000000-0005-0000-0000-0000CD370000}"/>
    <cellStyle name="INumber0 3" xfId="28931" xr:uid="{00000000-0005-0000-0000-0000CE370000}"/>
    <cellStyle name="INumber0 3 2" xfId="28932" xr:uid="{00000000-0005-0000-0000-0000CF370000}"/>
    <cellStyle name="INumber0 3 2 2" xfId="28933" xr:uid="{00000000-0005-0000-0000-0000D0370000}"/>
    <cellStyle name="INumber0 3 2 2 2" xfId="28934" xr:uid="{00000000-0005-0000-0000-0000D1370000}"/>
    <cellStyle name="INumber0 3 2 2 2 2" xfId="28935" xr:uid="{00000000-0005-0000-0000-0000D2370000}"/>
    <cellStyle name="INumber0 3 2 2 3" xfId="28936" xr:uid="{00000000-0005-0000-0000-0000D3370000}"/>
    <cellStyle name="INumber0 3 2 3" xfId="28937" xr:uid="{00000000-0005-0000-0000-0000D4370000}"/>
    <cellStyle name="INumber0 3 2 3 2" xfId="28938" xr:uid="{00000000-0005-0000-0000-0000D5370000}"/>
    <cellStyle name="INumber0 3 3" xfId="28939" xr:uid="{00000000-0005-0000-0000-0000D6370000}"/>
    <cellStyle name="INumber0 3 3 2" xfId="28940" xr:uid="{00000000-0005-0000-0000-0000D7370000}"/>
    <cellStyle name="INumber0 3 3 2 2" xfId="28941" xr:uid="{00000000-0005-0000-0000-0000D8370000}"/>
    <cellStyle name="INumber0 3 3 2 2 2" xfId="28942" xr:uid="{00000000-0005-0000-0000-0000D9370000}"/>
    <cellStyle name="INumber0 3 3 2 3" xfId="28943" xr:uid="{00000000-0005-0000-0000-0000DA370000}"/>
    <cellStyle name="INumber0 3 3 2 3 2" xfId="28944" xr:uid="{00000000-0005-0000-0000-0000DB370000}"/>
    <cellStyle name="INumber0 3 3 2 4" xfId="28945" xr:uid="{00000000-0005-0000-0000-0000DC370000}"/>
    <cellStyle name="INumber0 3 3 3" xfId="28946" xr:uid="{00000000-0005-0000-0000-0000DD370000}"/>
    <cellStyle name="INumber0 3 3 3 2" xfId="28947" xr:uid="{00000000-0005-0000-0000-0000DE370000}"/>
    <cellStyle name="INumber0 3 4" xfId="28948" xr:uid="{00000000-0005-0000-0000-0000DF370000}"/>
    <cellStyle name="INumber0 3 4 2" xfId="28949" xr:uid="{00000000-0005-0000-0000-0000E0370000}"/>
    <cellStyle name="INumber0 3 4 2 2" xfId="28950" xr:uid="{00000000-0005-0000-0000-0000E1370000}"/>
    <cellStyle name="INumber0 3 4 3" xfId="28951" xr:uid="{00000000-0005-0000-0000-0000E2370000}"/>
    <cellStyle name="INumber0 3 4 3 2" xfId="28952" xr:uid="{00000000-0005-0000-0000-0000E3370000}"/>
    <cellStyle name="INumber0 3 4 4" xfId="28953" xr:uid="{00000000-0005-0000-0000-0000E4370000}"/>
    <cellStyle name="INumber0 3 5" xfId="28954" xr:uid="{00000000-0005-0000-0000-0000E5370000}"/>
    <cellStyle name="INumber0 3 5 2" xfId="28955" xr:uid="{00000000-0005-0000-0000-0000E6370000}"/>
    <cellStyle name="INumber0 3 5 2 2" xfId="28956" xr:uid="{00000000-0005-0000-0000-0000E7370000}"/>
    <cellStyle name="INumber0 3 5 2 2 2" xfId="28957" xr:uid="{00000000-0005-0000-0000-0000E8370000}"/>
    <cellStyle name="INumber0 3 5 2 3" xfId="28958" xr:uid="{00000000-0005-0000-0000-0000E9370000}"/>
    <cellStyle name="INumber0 3 5 3" xfId="28959" xr:uid="{00000000-0005-0000-0000-0000EA370000}"/>
    <cellStyle name="INumber0 3 5 3 2" xfId="28960" xr:uid="{00000000-0005-0000-0000-0000EB370000}"/>
    <cellStyle name="INumber0 3 5 4" xfId="28961" xr:uid="{00000000-0005-0000-0000-0000EC370000}"/>
    <cellStyle name="INumber0 4" xfId="28962" xr:uid="{00000000-0005-0000-0000-0000ED370000}"/>
    <cellStyle name="INumber0 4 2" xfId="28963" xr:uid="{00000000-0005-0000-0000-0000EE370000}"/>
    <cellStyle name="INumber0 4 2 2" xfId="28964" xr:uid="{00000000-0005-0000-0000-0000EF370000}"/>
    <cellStyle name="INumber0 4 2 2 2" xfId="28965" xr:uid="{00000000-0005-0000-0000-0000F0370000}"/>
    <cellStyle name="INumber0 4 2 3" xfId="28966" xr:uid="{00000000-0005-0000-0000-0000F1370000}"/>
    <cellStyle name="INumber0 4 3" xfId="28967" xr:uid="{00000000-0005-0000-0000-0000F2370000}"/>
    <cellStyle name="INumber0 4 3 2" xfId="28968" xr:uid="{00000000-0005-0000-0000-0000F3370000}"/>
    <cellStyle name="INumber0 5" xfId="28969" xr:uid="{00000000-0005-0000-0000-0000F4370000}"/>
    <cellStyle name="INumber00" xfId="28970" xr:uid="{00000000-0005-0000-0000-0000F5370000}"/>
    <cellStyle name="INumber00 2" xfId="28971" xr:uid="{00000000-0005-0000-0000-0000F6370000}"/>
    <cellStyle name="INumber00 2 2" xfId="28972" xr:uid="{00000000-0005-0000-0000-0000F7370000}"/>
    <cellStyle name="INumber00 2 2 2" xfId="28973" xr:uid="{00000000-0005-0000-0000-0000F8370000}"/>
    <cellStyle name="INumber00 2 2 2 2" xfId="28974" xr:uid="{00000000-0005-0000-0000-0000F9370000}"/>
    <cellStyle name="INumber00 2 2 2 2 2" xfId="28975" xr:uid="{00000000-0005-0000-0000-0000FA370000}"/>
    <cellStyle name="INumber00 2 2 2 3" xfId="28976" xr:uid="{00000000-0005-0000-0000-0000FB370000}"/>
    <cellStyle name="INumber00 2 2 3" xfId="28977" xr:uid="{00000000-0005-0000-0000-0000FC370000}"/>
    <cellStyle name="INumber00 2 2 3 2" xfId="28978" xr:uid="{00000000-0005-0000-0000-0000FD370000}"/>
    <cellStyle name="INumber00 2 3" xfId="28979" xr:uid="{00000000-0005-0000-0000-0000FE370000}"/>
    <cellStyle name="INumber00 2 3 2" xfId="28980" xr:uid="{00000000-0005-0000-0000-0000FF370000}"/>
    <cellStyle name="INumber00 2 3 2 2" xfId="28981" xr:uid="{00000000-0005-0000-0000-000000380000}"/>
    <cellStyle name="INumber00 2 3 2 2 2" xfId="28982" xr:uid="{00000000-0005-0000-0000-000001380000}"/>
    <cellStyle name="INumber00 2 3 2 3" xfId="28983" xr:uid="{00000000-0005-0000-0000-000002380000}"/>
    <cellStyle name="INumber00 2 3 2 3 2" xfId="28984" xr:uid="{00000000-0005-0000-0000-000003380000}"/>
    <cellStyle name="INumber00 2 3 2 4" xfId="28985" xr:uid="{00000000-0005-0000-0000-000004380000}"/>
    <cellStyle name="INumber00 2 3 3" xfId="28986" xr:uid="{00000000-0005-0000-0000-000005380000}"/>
    <cellStyle name="INumber00 2 3 3 2" xfId="28987" xr:uid="{00000000-0005-0000-0000-000006380000}"/>
    <cellStyle name="INumber00 2 4" xfId="28988" xr:uid="{00000000-0005-0000-0000-000007380000}"/>
    <cellStyle name="INumber00 2 4 2" xfId="28989" xr:uid="{00000000-0005-0000-0000-000008380000}"/>
    <cellStyle name="INumber00 2 4 2 2" xfId="28990" xr:uid="{00000000-0005-0000-0000-000009380000}"/>
    <cellStyle name="INumber00 2 4 3" xfId="28991" xr:uid="{00000000-0005-0000-0000-00000A380000}"/>
    <cellStyle name="INumber00 2 4 3 2" xfId="28992" xr:uid="{00000000-0005-0000-0000-00000B380000}"/>
    <cellStyle name="INumber00 2 4 4" xfId="28993" xr:uid="{00000000-0005-0000-0000-00000C380000}"/>
    <cellStyle name="INumber00 2 5" xfId="28994" xr:uid="{00000000-0005-0000-0000-00000D380000}"/>
    <cellStyle name="INumber00 2 5 2" xfId="28995" xr:uid="{00000000-0005-0000-0000-00000E380000}"/>
    <cellStyle name="INumber00 2 5 2 2" xfId="28996" xr:uid="{00000000-0005-0000-0000-00000F380000}"/>
    <cellStyle name="INumber00 2 5 2 2 2" xfId="28997" xr:uid="{00000000-0005-0000-0000-000010380000}"/>
    <cellStyle name="INumber00 2 5 2 3" xfId="28998" xr:uid="{00000000-0005-0000-0000-000011380000}"/>
    <cellStyle name="INumber00 2 5 3" xfId="28999" xr:uid="{00000000-0005-0000-0000-000012380000}"/>
    <cellStyle name="INumber00 2 5 3 2" xfId="29000" xr:uid="{00000000-0005-0000-0000-000013380000}"/>
    <cellStyle name="INumber00 2 5 4" xfId="29001" xr:uid="{00000000-0005-0000-0000-000014380000}"/>
    <cellStyle name="INumber00 3" xfId="29002" xr:uid="{00000000-0005-0000-0000-000015380000}"/>
    <cellStyle name="INumber00 3 2" xfId="29003" xr:uid="{00000000-0005-0000-0000-000016380000}"/>
    <cellStyle name="INumber00 3 2 2" xfId="29004" xr:uid="{00000000-0005-0000-0000-000017380000}"/>
    <cellStyle name="INumber00 3 2 2 2" xfId="29005" xr:uid="{00000000-0005-0000-0000-000018380000}"/>
    <cellStyle name="INumber00 3 2 2 2 2" xfId="29006" xr:uid="{00000000-0005-0000-0000-000019380000}"/>
    <cellStyle name="INumber00 3 2 2 3" xfId="29007" xr:uid="{00000000-0005-0000-0000-00001A380000}"/>
    <cellStyle name="INumber00 3 2 3" xfId="29008" xr:uid="{00000000-0005-0000-0000-00001B380000}"/>
    <cellStyle name="INumber00 3 2 3 2" xfId="29009" xr:uid="{00000000-0005-0000-0000-00001C380000}"/>
    <cellStyle name="INumber00 3 3" xfId="29010" xr:uid="{00000000-0005-0000-0000-00001D380000}"/>
    <cellStyle name="INumber00 3 3 2" xfId="29011" xr:uid="{00000000-0005-0000-0000-00001E380000}"/>
    <cellStyle name="INumber00 3 3 2 2" xfId="29012" xr:uid="{00000000-0005-0000-0000-00001F380000}"/>
    <cellStyle name="INumber00 3 3 2 2 2" xfId="29013" xr:uid="{00000000-0005-0000-0000-000020380000}"/>
    <cellStyle name="INumber00 3 3 2 3" xfId="29014" xr:uid="{00000000-0005-0000-0000-000021380000}"/>
    <cellStyle name="INumber00 3 3 2 3 2" xfId="29015" xr:uid="{00000000-0005-0000-0000-000022380000}"/>
    <cellStyle name="INumber00 3 3 2 4" xfId="29016" xr:uid="{00000000-0005-0000-0000-000023380000}"/>
    <cellStyle name="INumber00 3 3 3" xfId="29017" xr:uid="{00000000-0005-0000-0000-000024380000}"/>
    <cellStyle name="INumber00 3 3 3 2" xfId="29018" xr:uid="{00000000-0005-0000-0000-000025380000}"/>
    <cellStyle name="INumber00 3 4" xfId="29019" xr:uid="{00000000-0005-0000-0000-000026380000}"/>
    <cellStyle name="INumber00 3 4 2" xfId="29020" xr:uid="{00000000-0005-0000-0000-000027380000}"/>
    <cellStyle name="INumber00 3 4 2 2" xfId="29021" xr:uid="{00000000-0005-0000-0000-000028380000}"/>
    <cellStyle name="INumber00 3 4 3" xfId="29022" xr:uid="{00000000-0005-0000-0000-000029380000}"/>
    <cellStyle name="INumber00 3 4 3 2" xfId="29023" xr:uid="{00000000-0005-0000-0000-00002A380000}"/>
    <cellStyle name="INumber00 3 4 4" xfId="29024" xr:uid="{00000000-0005-0000-0000-00002B380000}"/>
    <cellStyle name="INumber00 3 5" xfId="29025" xr:uid="{00000000-0005-0000-0000-00002C380000}"/>
    <cellStyle name="INumber00 3 5 2" xfId="29026" xr:uid="{00000000-0005-0000-0000-00002D380000}"/>
    <cellStyle name="INumber00 3 5 2 2" xfId="29027" xr:uid="{00000000-0005-0000-0000-00002E380000}"/>
    <cellStyle name="INumber00 3 5 2 2 2" xfId="29028" xr:uid="{00000000-0005-0000-0000-00002F380000}"/>
    <cellStyle name="INumber00 3 5 2 3" xfId="29029" xr:uid="{00000000-0005-0000-0000-000030380000}"/>
    <cellStyle name="INumber00 3 5 3" xfId="29030" xr:uid="{00000000-0005-0000-0000-000031380000}"/>
    <cellStyle name="INumber00 3 5 3 2" xfId="29031" xr:uid="{00000000-0005-0000-0000-000032380000}"/>
    <cellStyle name="INumber00 3 5 4" xfId="29032" xr:uid="{00000000-0005-0000-0000-000033380000}"/>
    <cellStyle name="INumber00 4" xfId="29033" xr:uid="{00000000-0005-0000-0000-000034380000}"/>
    <cellStyle name="INumber00 4 2" xfId="29034" xr:uid="{00000000-0005-0000-0000-000035380000}"/>
    <cellStyle name="INumber00 4 2 2" xfId="29035" xr:uid="{00000000-0005-0000-0000-000036380000}"/>
    <cellStyle name="INumber00 4 2 2 2" xfId="29036" xr:uid="{00000000-0005-0000-0000-000037380000}"/>
    <cellStyle name="INumber00 4 2 3" xfId="29037" xr:uid="{00000000-0005-0000-0000-000038380000}"/>
    <cellStyle name="INumber00 4 3" xfId="29038" xr:uid="{00000000-0005-0000-0000-000039380000}"/>
    <cellStyle name="INumber00 4 3 2" xfId="29039" xr:uid="{00000000-0005-0000-0000-00003A380000}"/>
    <cellStyle name="INumber00 5" xfId="29040" xr:uid="{00000000-0005-0000-0000-00003B380000}"/>
    <cellStyle name="INumber000" xfId="29041" xr:uid="{00000000-0005-0000-0000-00003C380000}"/>
    <cellStyle name="INumber000 2" xfId="29042" xr:uid="{00000000-0005-0000-0000-00003D380000}"/>
    <cellStyle name="INumber000 2 2" xfId="29043" xr:uid="{00000000-0005-0000-0000-00003E380000}"/>
    <cellStyle name="INumber000 2 2 2" xfId="29044" xr:uid="{00000000-0005-0000-0000-00003F380000}"/>
    <cellStyle name="INumber000 2 2 2 2" xfId="29045" xr:uid="{00000000-0005-0000-0000-000040380000}"/>
    <cellStyle name="INumber000 2 2 2 2 2" xfId="29046" xr:uid="{00000000-0005-0000-0000-000041380000}"/>
    <cellStyle name="INumber000 2 2 2 3" xfId="29047" xr:uid="{00000000-0005-0000-0000-000042380000}"/>
    <cellStyle name="INumber000 2 2 3" xfId="29048" xr:uid="{00000000-0005-0000-0000-000043380000}"/>
    <cellStyle name="INumber000 2 2 3 2" xfId="29049" xr:uid="{00000000-0005-0000-0000-000044380000}"/>
    <cellStyle name="INumber000 2 3" xfId="29050" xr:uid="{00000000-0005-0000-0000-000045380000}"/>
    <cellStyle name="INumber000 2 3 2" xfId="29051" xr:uid="{00000000-0005-0000-0000-000046380000}"/>
    <cellStyle name="INumber000 2 3 2 2" xfId="29052" xr:uid="{00000000-0005-0000-0000-000047380000}"/>
    <cellStyle name="INumber000 2 3 2 2 2" xfId="29053" xr:uid="{00000000-0005-0000-0000-000048380000}"/>
    <cellStyle name="INumber000 2 3 2 3" xfId="29054" xr:uid="{00000000-0005-0000-0000-000049380000}"/>
    <cellStyle name="INumber000 2 3 2 3 2" xfId="29055" xr:uid="{00000000-0005-0000-0000-00004A380000}"/>
    <cellStyle name="INumber000 2 3 2 4" xfId="29056" xr:uid="{00000000-0005-0000-0000-00004B380000}"/>
    <cellStyle name="INumber000 2 3 3" xfId="29057" xr:uid="{00000000-0005-0000-0000-00004C380000}"/>
    <cellStyle name="INumber000 2 3 3 2" xfId="29058" xr:uid="{00000000-0005-0000-0000-00004D380000}"/>
    <cellStyle name="INumber000 2 4" xfId="29059" xr:uid="{00000000-0005-0000-0000-00004E380000}"/>
    <cellStyle name="INumber000 2 4 2" xfId="29060" xr:uid="{00000000-0005-0000-0000-00004F380000}"/>
    <cellStyle name="INumber000 2 4 2 2" xfId="29061" xr:uid="{00000000-0005-0000-0000-000050380000}"/>
    <cellStyle name="INumber000 2 4 3" xfId="29062" xr:uid="{00000000-0005-0000-0000-000051380000}"/>
    <cellStyle name="INumber000 2 4 3 2" xfId="29063" xr:uid="{00000000-0005-0000-0000-000052380000}"/>
    <cellStyle name="INumber000 2 4 4" xfId="29064" xr:uid="{00000000-0005-0000-0000-000053380000}"/>
    <cellStyle name="INumber000 2 5" xfId="29065" xr:uid="{00000000-0005-0000-0000-000054380000}"/>
    <cellStyle name="INumber000 2 5 2" xfId="29066" xr:uid="{00000000-0005-0000-0000-000055380000}"/>
    <cellStyle name="INumber000 2 5 2 2" xfId="29067" xr:uid="{00000000-0005-0000-0000-000056380000}"/>
    <cellStyle name="INumber000 2 5 2 2 2" xfId="29068" xr:uid="{00000000-0005-0000-0000-000057380000}"/>
    <cellStyle name="INumber000 2 5 2 3" xfId="29069" xr:uid="{00000000-0005-0000-0000-000058380000}"/>
    <cellStyle name="INumber000 2 5 3" xfId="29070" xr:uid="{00000000-0005-0000-0000-000059380000}"/>
    <cellStyle name="INumber000 2 5 3 2" xfId="29071" xr:uid="{00000000-0005-0000-0000-00005A380000}"/>
    <cellStyle name="INumber000 2 5 4" xfId="29072" xr:uid="{00000000-0005-0000-0000-00005B380000}"/>
    <cellStyle name="INumber000 3" xfId="29073" xr:uid="{00000000-0005-0000-0000-00005C380000}"/>
    <cellStyle name="INumber000 3 2" xfId="29074" xr:uid="{00000000-0005-0000-0000-00005D380000}"/>
    <cellStyle name="INumber000 3 2 2" xfId="29075" xr:uid="{00000000-0005-0000-0000-00005E380000}"/>
    <cellStyle name="INumber000 3 2 2 2" xfId="29076" xr:uid="{00000000-0005-0000-0000-00005F380000}"/>
    <cellStyle name="INumber000 3 2 2 2 2" xfId="29077" xr:uid="{00000000-0005-0000-0000-000060380000}"/>
    <cellStyle name="INumber000 3 2 2 3" xfId="29078" xr:uid="{00000000-0005-0000-0000-000061380000}"/>
    <cellStyle name="INumber000 3 2 3" xfId="29079" xr:uid="{00000000-0005-0000-0000-000062380000}"/>
    <cellStyle name="INumber000 3 2 3 2" xfId="29080" xr:uid="{00000000-0005-0000-0000-000063380000}"/>
    <cellStyle name="INumber000 3 3" xfId="29081" xr:uid="{00000000-0005-0000-0000-000064380000}"/>
    <cellStyle name="INumber000 3 3 2" xfId="29082" xr:uid="{00000000-0005-0000-0000-000065380000}"/>
    <cellStyle name="INumber000 3 3 2 2" xfId="29083" xr:uid="{00000000-0005-0000-0000-000066380000}"/>
    <cellStyle name="INumber000 3 3 2 2 2" xfId="29084" xr:uid="{00000000-0005-0000-0000-000067380000}"/>
    <cellStyle name="INumber000 3 3 2 3" xfId="29085" xr:uid="{00000000-0005-0000-0000-000068380000}"/>
    <cellStyle name="INumber000 3 3 2 3 2" xfId="29086" xr:uid="{00000000-0005-0000-0000-000069380000}"/>
    <cellStyle name="INumber000 3 3 2 4" xfId="29087" xr:uid="{00000000-0005-0000-0000-00006A380000}"/>
    <cellStyle name="INumber000 3 3 3" xfId="29088" xr:uid="{00000000-0005-0000-0000-00006B380000}"/>
    <cellStyle name="INumber000 3 3 3 2" xfId="29089" xr:uid="{00000000-0005-0000-0000-00006C380000}"/>
    <cellStyle name="INumber000 3 4" xfId="29090" xr:uid="{00000000-0005-0000-0000-00006D380000}"/>
    <cellStyle name="INumber000 3 4 2" xfId="29091" xr:uid="{00000000-0005-0000-0000-00006E380000}"/>
    <cellStyle name="INumber000 3 4 2 2" xfId="29092" xr:uid="{00000000-0005-0000-0000-00006F380000}"/>
    <cellStyle name="INumber000 3 4 3" xfId="29093" xr:uid="{00000000-0005-0000-0000-000070380000}"/>
    <cellStyle name="INumber000 3 4 3 2" xfId="29094" xr:uid="{00000000-0005-0000-0000-000071380000}"/>
    <cellStyle name="INumber000 3 4 4" xfId="29095" xr:uid="{00000000-0005-0000-0000-000072380000}"/>
    <cellStyle name="INumber000 3 5" xfId="29096" xr:uid="{00000000-0005-0000-0000-000073380000}"/>
    <cellStyle name="INumber000 3 5 2" xfId="29097" xr:uid="{00000000-0005-0000-0000-000074380000}"/>
    <cellStyle name="INumber000 3 5 2 2" xfId="29098" xr:uid="{00000000-0005-0000-0000-000075380000}"/>
    <cellStyle name="INumber000 3 5 2 2 2" xfId="29099" xr:uid="{00000000-0005-0000-0000-000076380000}"/>
    <cellStyle name="INumber000 3 5 2 3" xfId="29100" xr:uid="{00000000-0005-0000-0000-000077380000}"/>
    <cellStyle name="INumber000 3 5 3" xfId="29101" xr:uid="{00000000-0005-0000-0000-000078380000}"/>
    <cellStyle name="INumber000 3 5 3 2" xfId="29102" xr:uid="{00000000-0005-0000-0000-000079380000}"/>
    <cellStyle name="INumber000 3 5 4" xfId="29103" xr:uid="{00000000-0005-0000-0000-00007A380000}"/>
    <cellStyle name="INumber000 4" xfId="29104" xr:uid="{00000000-0005-0000-0000-00007B380000}"/>
    <cellStyle name="INumber000 4 2" xfId="29105" xr:uid="{00000000-0005-0000-0000-00007C380000}"/>
    <cellStyle name="INumber000 4 2 2" xfId="29106" xr:uid="{00000000-0005-0000-0000-00007D380000}"/>
    <cellStyle name="INumber000 4 2 2 2" xfId="29107" xr:uid="{00000000-0005-0000-0000-00007E380000}"/>
    <cellStyle name="INumber000 4 2 3" xfId="29108" xr:uid="{00000000-0005-0000-0000-00007F380000}"/>
    <cellStyle name="INumber000 4 3" xfId="29109" xr:uid="{00000000-0005-0000-0000-000080380000}"/>
    <cellStyle name="INumber000 4 3 2" xfId="29110" xr:uid="{00000000-0005-0000-0000-000081380000}"/>
    <cellStyle name="INumber000 5" xfId="29111" xr:uid="{00000000-0005-0000-0000-000082380000}"/>
    <cellStyle name="INumber1" xfId="29112" xr:uid="{00000000-0005-0000-0000-000083380000}"/>
    <cellStyle name="INumber1 2" xfId="29113" xr:uid="{00000000-0005-0000-0000-000084380000}"/>
    <cellStyle name="INumber1 2 2" xfId="29114" xr:uid="{00000000-0005-0000-0000-000085380000}"/>
    <cellStyle name="INumber1 2 2 2" xfId="29115" xr:uid="{00000000-0005-0000-0000-000086380000}"/>
    <cellStyle name="INumber1 2 2 2 2" xfId="29116" xr:uid="{00000000-0005-0000-0000-000087380000}"/>
    <cellStyle name="INumber1 2 2 2 2 2" xfId="29117" xr:uid="{00000000-0005-0000-0000-000088380000}"/>
    <cellStyle name="INumber1 2 2 2 3" xfId="29118" xr:uid="{00000000-0005-0000-0000-000089380000}"/>
    <cellStyle name="INumber1 2 2 3" xfId="29119" xr:uid="{00000000-0005-0000-0000-00008A380000}"/>
    <cellStyle name="INumber1 2 2 3 2" xfId="29120" xr:uid="{00000000-0005-0000-0000-00008B380000}"/>
    <cellStyle name="INumber1 2 3" xfId="29121" xr:uid="{00000000-0005-0000-0000-00008C380000}"/>
    <cellStyle name="INumber1 2 3 2" xfId="29122" xr:uid="{00000000-0005-0000-0000-00008D380000}"/>
    <cellStyle name="INumber1 2 3 2 2" xfId="29123" xr:uid="{00000000-0005-0000-0000-00008E380000}"/>
    <cellStyle name="INumber1 2 3 2 2 2" xfId="29124" xr:uid="{00000000-0005-0000-0000-00008F380000}"/>
    <cellStyle name="INumber1 2 3 2 3" xfId="29125" xr:uid="{00000000-0005-0000-0000-000090380000}"/>
    <cellStyle name="INumber1 2 3 2 3 2" xfId="29126" xr:uid="{00000000-0005-0000-0000-000091380000}"/>
    <cellStyle name="INumber1 2 3 2 4" xfId="29127" xr:uid="{00000000-0005-0000-0000-000092380000}"/>
    <cellStyle name="INumber1 2 3 3" xfId="29128" xr:uid="{00000000-0005-0000-0000-000093380000}"/>
    <cellStyle name="INumber1 2 3 3 2" xfId="29129" xr:uid="{00000000-0005-0000-0000-000094380000}"/>
    <cellStyle name="INumber1 2 4" xfId="29130" xr:uid="{00000000-0005-0000-0000-000095380000}"/>
    <cellStyle name="INumber1 2 4 2" xfId="29131" xr:uid="{00000000-0005-0000-0000-000096380000}"/>
    <cellStyle name="INumber1 2 4 2 2" xfId="29132" xr:uid="{00000000-0005-0000-0000-000097380000}"/>
    <cellStyle name="INumber1 2 4 3" xfId="29133" xr:uid="{00000000-0005-0000-0000-000098380000}"/>
    <cellStyle name="INumber1 2 4 3 2" xfId="29134" xr:uid="{00000000-0005-0000-0000-000099380000}"/>
    <cellStyle name="INumber1 2 4 4" xfId="29135" xr:uid="{00000000-0005-0000-0000-00009A380000}"/>
    <cellStyle name="INumber1 2 5" xfId="29136" xr:uid="{00000000-0005-0000-0000-00009B380000}"/>
    <cellStyle name="INumber1 2 5 2" xfId="29137" xr:uid="{00000000-0005-0000-0000-00009C380000}"/>
    <cellStyle name="INumber1 2 5 2 2" xfId="29138" xr:uid="{00000000-0005-0000-0000-00009D380000}"/>
    <cellStyle name="INumber1 2 5 2 2 2" xfId="29139" xr:uid="{00000000-0005-0000-0000-00009E380000}"/>
    <cellStyle name="INumber1 2 5 2 3" xfId="29140" xr:uid="{00000000-0005-0000-0000-00009F380000}"/>
    <cellStyle name="INumber1 2 5 3" xfId="29141" xr:uid="{00000000-0005-0000-0000-0000A0380000}"/>
    <cellStyle name="INumber1 2 5 3 2" xfId="29142" xr:uid="{00000000-0005-0000-0000-0000A1380000}"/>
    <cellStyle name="INumber1 2 5 4" xfId="29143" xr:uid="{00000000-0005-0000-0000-0000A2380000}"/>
    <cellStyle name="INumber1 3" xfId="29144" xr:uid="{00000000-0005-0000-0000-0000A3380000}"/>
    <cellStyle name="INumber1 3 2" xfId="29145" xr:uid="{00000000-0005-0000-0000-0000A4380000}"/>
    <cellStyle name="INumber1 3 2 2" xfId="29146" xr:uid="{00000000-0005-0000-0000-0000A5380000}"/>
    <cellStyle name="INumber1 3 2 2 2" xfId="29147" xr:uid="{00000000-0005-0000-0000-0000A6380000}"/>
    <cellStyle name="INumber1 3 2 2 2 2" xfId="29148" xr:uid="{00000000-0005-0000-0000-0000A7380000}"/>
    <cellStyle name="INumber1 3 2 2 3" xfId="29149" xr:uid="{00000000-0005-0000-0000-0000A8380000}"/>
    <cellStyle name="INumber1 3 2 3" xfId="29150" xr:uid="{00000000-0005-0000-0000-0000A9380000}"/>
    <cellStyle name="INumber1 3 2 3 2" xfId="29151" xr:uid="{00000000-0005-0000-0000-0000AA380000}"/>
    <cellStyle name="INumber1 3 3" xfId="29152" xr:uid="{00000000-0005-0000-0000-0000AB380000}"/>
    <cellStyle name="INumber1 3 3 2" xfId="29153" xr:uid="{00000000-0005-0000-0000-0000AC380000}"/>
    <cellStyle name="INumber1 3 3 2 2" xfId="29154" xr:uid="{00000000-0005-0000-0000-0000AD380000}"/>
    <cellStyle name="INumber1 3 3 2 2 2" xfId="29155" xr:uid="{00000000-0005-0000-0000-0000AE380000}"/>
    <cellStyle name="INumber1 3 3 2 3" xfId="29156" xr:uid="{00000000-0005-0000-0000-0000AF380000}"/>
    <cellStyle name="INumber1 3 3 2 3 2" xfId="29157" xr:uid="{00000000-0005-0000-0000-0000B0380000}"/>
    <cellStyle name="INumber1 3 3 2 4" xfId="29158" xr:uid="{00000000-0005-0000-0000-0000B1380000}"/>
    <cellStyle name="INumber1 3 3 3" xfId="29159" xr:uid="{00000000-0005-0000-0000-0000B2380000}"/>
    <cellStyle name="INumber1 3 3 3 2" xfId="29160" xr:uid="{00000000-0005-0000-0000-0000B3380000}"/>
    <cellStyle name="INumber1 3 4" xfId="29161" xr:uid="{00000000-0005-0000-0000-0000B4380000}"/>
    <cellStyle name="INumber1 3 4 2" xfId="29162" xr:uid="{00000000-0005-0000-0000-0000B5380000}"/>
    <cellStyle name="INumber1 3 4 2 2" xfId="29163" xr:uid="{00000000-0005-0000-0000-0000B6380000}"/>
    <cellStyle name="INumber1 3 4 3" xfId="29164" xr:uid="{00000000-0005-0000-0000-0000B7380000}"/>
    <cellStyle name="INumber1 3 4 3 2" xfId="29165" xr:uid="{00000000-0005-0000-0000-0000B8380000}"/>
    <cellStyle name="INumber1 3 4 4" xfId="29166" xr:uid="{00000000-0005-0000-0000-0000B9380000}"/>
    <cellStyle name="INumber1 3 5" xfId="29167" xr:uid="{00000000-0005-0000-0000-0000BA380000}"/>
    <cellStyle name="INumber1 3 5 2" xfId="29168" xr:uid="{00000000-0005-0000-0000-0000BB380000}"/>
    <cellStyle name="INumber1 3 5 2 2" xfId="29169" xr:uid="{00000000-0005-0000-0000-0000BC380000}"/>
    <cellStyle name="INumber1 3 5 2 2 2" xfId="29170" xr:uid="{00000000-0005-0000-0000-0000BD380000}"/>
    <cellStyle name="INumber1 3 5 2 3" xfId="29171" xr:uid="{00000000-0005-0000-0000-0000BE380000}"/>
    <cellStyle name="INumber1 3 5 3" xfId="29172" xr:uid="{00000000-0005-0000-0000-0000BF380000}"/>
    <cellStyle name="INumber1 3 5 3 2" xfId="29173" xr:uid="{00000000-0005-0000-0000-0000C0380000}"/>
    <cellStyle name="INumber1 3 5 4" xfId="29174" xr:uid="{00000000-0005-0000-0000-0000C1380000}"/>
    <cellStyle name="INumber1 4" xfId="29175" xr:uid="{00000000-0005-0000-0000-0000C2380000}"/>
    <cellStyle name="INumber1 4 2" xfId="29176" xr:uid="{00000000-0005-0000-0000-0000C3380000}"/>
    <cellStyle name="INumber1 4 2 2" xfId="29177" xr:uid="{00000000-0005-0000-0000-0000C4380000}"/>
    <cellStyle name="INumber1 4 2 2 2" xfId="29178" xr:uid="{00000000-0005-0000-0000-0000C5380000}"/>
    <cellStyle name="INumber1 4 2 3" xfId="29179" xr:uid="{00000000-0005-0000-0000-0000C6380000}"/>
    <cellStyle name="INumber1 4 3" xfId="29180" xr:uid="{00000000-0005-0000-0000-0000C7380000}"/>
    <cellStyle name="INumber1 4 3 2" xfId="29181" xr:uid="{00000000-0005-0000-0000-0000C8380000}"/>
    <cellStyle name="INumber1 5" xfId="29182" xr:uid="{00000000-0005-0000-0000-0000C9380000}"/>
    <cellStyle name="INumber2" xfId="29183" xr:uid="{00000000-0005-0000-0000-0000CA380000}"/>
    <cellStyle name="INumber2 2" xfId="29184" xr:uid="{00000000-0005-0000-0000-0000CB380000}"/>
    <cellStyle name="INumber2 2 2" xfId="29185" xr:uid="{00000000-0005-0000-0000-0000CC380000}"/>
    <cellStyle name="INumber2 2 2 2" xfId="29186" xr:uid="{00000000-0005-0000-0000-0000CD380000}"/>
    <cellStyle name="INumber2 2 2 2 2" xfId="29187" xr:uid="{00000000-0005-0000-0000-0000CE380000}"/>
    <cellStyle name="INumber2 2 2 2 2 2" xfId="29188" xr:uid="{00000000-0005-0000-0000-0000CF380000}"/>
    <cellStyle name="INumber2 2 2 2 3" xfId="29189" xr:uid="{00000000-0005-0000-0000-0000D0380000}"/>
    <cellStyle name="INumber2 2 2 3" xfId="29190" xr:uid="{00000000-0005-0000-0000-0000D1380000}"/>
    <cellStyle name="INumber2 2 2 3 2" xfId="29191" xr:uid="{00000000-0005-0000-0000-0000D2380000}"/>
    <cellStyle name="INumber2 2 3" xfId="29192" xr:uid="{00000000-0005-0000-0000-0000D3380000}"/>
    <cellStyle name="INumber2 2 3 2" xfId="29193" xr:uid="{00000000-0005-0000-0000-0000D4380000}"/>
    <cellStyle name="INumber2 2 3 2 2" xfId="29194" xr:uid="{00000000-0005-0000-0000-0000D5380000}"/>
    <cellStyle name="INumber2 2 3 2 2 2" xfId="29195" xr:uid="{00000000-0005-0000-0000-0000D6380000}"/>
    <cellStyle name="INumber2 2 3 2 3" xfId="29196" xr:uid="{00000000-0005-0000-0000-0000D7380000}"/>
    <cellStyle name="INumber2 2 3 2 3 2" xfId="29197" xr:uid="{00000000-0005-0000-0000-0000D8380000}"/>
    <cellStyle name="INumber2 2 3 2 4" xfId="29198" xr:uid="{00000000-0005-0000-0000-0000D9380000}"/>
    <cellStyle name="INumber2 2 3 3" xfId="29199" xr:uid="{00000000-0005-0000-0000-0000DA380000}"/>
    <cellStyle name="INumber2 2 3 3 2" xfId="29200" xr:uid="{00000000-0005-0000-0000-0000DB380000}"/>
    <cellStyle name="INumber2 2 4" xfId="29201" xr:uid="{00000000-0005-0000-0000-0000DC380000}"/>
    <cellStyle name="INumber2 2 4 2" xfId="29202" xr:uid="{00000000-0005-0000-0000-0000DD380000}"/>
    <cellStyle name="INumber2 2 4 2 2" xfId="29203" xr:uid="{00000000-0005-0000-0000-0000DE380000}"/>
    <cellStyle name="INumber2 2 4 3" xfId="29204" xr:uid="{00000000-0005-0000-0000-0000DF380000}"/>
    <cellStyle name="INumber2 2 4 3 2" xfId="29205" xr:uid="{00000000-0005-0000-0000-0000E0380000}"/>
    <cellStyle name="INumber2 2 4 4" xfId="29206" xr:uid="{00000000-0005-0000-0000-0000E1380000}"/>
    <cellStyle name="INumber2 2 5" xfId="29207" xr:uid="{00000000-0005-0000-0000-0000E2380000}"/>
    <cellStyle name="INumber2 2 5 2" xfId="29208" xr:uid="{00000000-0005-0000-0000-0000E3380000}"/>
    <cellStyle name="INumber2 2 5 2 2" xfId="29209" xr:uid="{00000000-0005-0000-0000-0000E4380000}"/>
    <cellStyle name="INumber2 2 5 2 2 2" xfId="29210" xr:uid="{00000000-0005-0000-0000-0000E5380000}"/>
    <cellStyle name="INumber2 2 5 2 3" xfId="29211" xr:uid="{00000000-0005-0000-0000-0000E6380000}"/>
    <cellStyle name="INumber2 2 5 3" xfId="29212" xr:uid="{00000000-0005-0000-0000-0000E7380000}"/>
    <cellStyle name="INumber2 2 5 3 2" xfId="29213" xr:uid="{00000000-0005-0000-0000-0000E8380000}"/>
    <cellStyle name="INumber2 2 5 4" xfId="29214" xr:uid="{00000000-0005-0000-0000-0000E9380000}"/>
    <cellStyle name="INumber2 3" xfId="29215" xr:uid="{00000000-0005-0000-0000-0000EA380000}"/>
    <cellStyle name="INumber2 3 2" xfId="29216" xr:uid="{00000000-0005-0000-0000-0000EB380000}"/>
    <cellStyle name="INumber2 3 2 2" xfId="29217" xr:uid="{00000000-0005-0000-0000-0000EC380000}"/>
    <cellStyle name="INumber2 3 2 2 2" xfId="29218" xr:uid="{00000000-0005-0000-0000-0000ED380000}"/>
    <cellStyle name="INumber2 3 2 2 2 2" xfId="29219" xr:uid="{00000000-0005-0000-0000-0000EE380000}"/>
    <cellStyle name="INumber2 3 2 2 3" xfId="29220" xr:uid="{00000000-0005-0000-0000-0000EF380000}"/>
    <cellStyle name="INumber2 3 2 3" xfId="29221" xr:uid="{00000000-0005-0000-0000-0000F0380000}"/>
    <cellStyle name="INumber2 3 2 3 2" xfId="29222" xr:uid="{00000000-0005-0000-0000-0000F1380000}"/>
    <cellStyle name="INumber2 3 3" xfId="29223" xr:uid="{00000000-0005-0000-0000-0000F2380000}"/>
    <cellStyle name="INumber2 3 3 2" xfId="29224" xr:uid="{00000000-0005-0000-0000-0000F3380000}"/>
    <cellStyle name="INumber2 3 3 2 2" xfId="29225" xr:uid="{00000000-0005-0000-0000-0000F4380000}"/>
    <cellStyle name="INumber2 3 3 2 2 2" xfId="29226" xr:uid="{00000000-0005-0000-0000-0000F5380000}"/>
    <cellStyle name="INumber2 3 3 2 3" xfId="29227" xr:uid="{00000000-0005-0000-0000-0000F6380000}"/>
    <cellStyle name="INumber2 3 3 2 3 2" xfId="29228" xr:uid="{00000000-0005-0000-0000-0000F7380000}"/>
    <cellStyle name="INumber2 3 3 2 4" xfId="29229" xr:uid="{00000000-0005-0000-0000-0000F8380000}"/>
    <cellStyle name="INumber2 3 3 3" xfId="29230" xr:uid="{00000000-0005-0000-0000-0000F9380000}"/>
    <cellStyle name="INumber2 3 3 3 2" xfId="29231" xr:uid="{00000000-0005-0000-0000-0000FA380000}"/>
    <cellStyle name="INumber2 3 4" xfId="29232" xr:uid="{00000000-0005-0000-0000-0000FB380000}"/>
    <cellStyle name="INumber2 3 4 2" xfId="29233" xr:uid="{00000000-0005-0000-0000-0000FC380000}"/>
    <cellStyle name="INumber2 3 4 2 2" xfId="29234" xr:uid="{00000000-0005-0000-0000-0000FD380000}"/>
    <cellStyle name="INumber2 3 4 3" xfId="29235" xr:uid="{00000000-0005-0000-0000-0000FE380000}"/>
    <cellStyle name="INumber2 3 4 3 2" xfId="29236" xr:uid="{00000000-0005-0000-0000-0000FF380000}"/>
    <cellStyle name="INumber2 3 4 4" xfId="29237" xr:uid="{00000000-0005-0000-0000-000000390000}"/>
    <cellStyle name="INumber2 3 5" xfId="29238" xr:uid="{00000000-0005-0000-0000-000001390000}"/>
    <cellStyle name="INumber2 3 5 2" xfId="29239" xr:uid="{00000000-0005-0000-0000-000002390000}"/>
    <cellStyle name="INumber2 3 5 2 2" xfId="29240" xr:uid="{00000000-0005-0000-0000-000003390000}"/>
    <cellStyle name="INumber2 3 5 2 2 2" xfId="29241" xr:uid="{00000000-0005-0000-0000-000004390000}"/>
    <cellStyle name="INumber2 3 5 2 3" xfId="29242" xr:uid="{00000000-0005-0000-0000-000005390000}"/>
    <cellStyle name="INumber2 3 5 3" xfId="29243" xr:uid="{00000000-0005-0000-0000-000006390000}"/>
    <cellStyle name="INumber2 3 5 3 2" xfId="29244" xr:uid="{00000000-0005-0000-0000-000007390000}"/>
    <cellStyle name="INumber2 3 5 4" xfId="29245" xr:uid="{00000000-0005-0000-0000-000008390000}"/>
    <cellStyle name="INumber2 4" xfId="29246" xr:uid="{00000000-0005-0000-0000-000009390000}"/>
    <cellStyle name="INumber2 4 2" xfId="29247" xr:uid="{00000000-0005-0000-0000-00000A390000}"/>
    <cellStyle name="INumber2 4 2 2" xfId="29248" xr:uid="{00000000-0005-0000-0000-00000B390000}"/>
    <cellStyle name="INumber2 4 2 2 2" xfId="29249" xr:uid="{00000000-0005-0000-0000-00000C390000}"/>
    <cellStyle name="INumber2 4 2 3" xfId="29250" xr:uid="{00000000-0005-0000-0000-00000D390000}"/>
    <cellStyle name="INumber2 4 3" xfId="29251" xr:uid="{00000000-0005-0000-0000-00000E390000}"/>
    <cellStyle name="INumber2 4 3 2" xfId="29252" xr:uid="{00000000-0005-0000-0000-00000F390000}"/>
    <cellStyle name="INumber2 5" xfId="29253" xr:uid="{00000000-0005-0000-0000-000010390000}"/>
    <cellStyle name="INumber3" xfId="29254" xr:uid="{00000000-0005-0000-0000-000011390000}"/>
    <cellStyle name="INumber3 2" xfId="29255" xr:uid="{00000000-0005-0000-0000-000012390000}"/>
    <cellStyle name="INumber3 2 2" xfId="29256" xr:uid="{00000000-0005-0000-0000-000013390000}"/>
    <cellStyle name="INumber3 2 2 2" xfId="29257" xr:uid="{00000000-0005-0000-0000-000014390000}"/>
    <cellStyle name="INumber3 2 2 2 2" xfId="29258" xr:uid="{00000000-0005-0000-0000-000015390000}"/>
    <cellStyle name="INumber3 2 2 2 2 2" xfId="29259" xr:uid="{00000000-0005-0000-0000-000016390000}"/>
    <cellStyle name="INumber3 2 2 2 3" xfId="29260" xr:uid="{00000000-0005-0000-0000-000017390000}"/>
    <cellStyle name="INumber3 2 2 3" xfId="29261" xr:uid="{00000000-0005-0000-0000-000018390000}"/>
    <cellStyle name="INumber3 2 2 3 2" xfId="29262" xr:uid="{00000000-0005-0000-0000-000019390000}"/>
    <cellStyle name="INumber3 2 3" xfId="29263" xr:uid="{00000000-0005-0000-0000-00001A390000}"/>
    <cellStyle name="INumber3 2 3 2" xfId="29264" xr:uid="{00000000-0005-0000-0000-00001B390000}"/>
    <cellStyle name="INumber3 2 3 2 2" xfId="29265" xr:uid="{00000000-0005-0000-0000-00001C390000}"/>
    <cellStyle name="INumber3 2 3 2 2 2" xfId="29266" xr:uid="{00000000-0005-0000-0000-00001D390000}"/>
    <cellStyle name="INumber3 2 3 2 3" xfId="29267" xr:uid="{00000000-0005-0000-0000-00001E390000}"/>
    <cellStyle name="INumber3 2 3 2 3 2" xfId="29268" xr:uid="{00000000-0005-0000-0000-00001F390000}"/>
    <cellStyle name="INumber3 2 3 2 4" xfId="29269" xr:uid="{00000000-0005-0000-0000-000020390000}"/>
    <cellStyle name="INumber3 2 3 3" xfId="29270" xr:uid="{00000000-0005-0000-0000-000021390000}"/>
    <cellStyle name="INumber3 2 3 3 2" xfId="29271" xr:uid="{00000000-0005-0000-0000-000022390000}"/>
    <cellStyle name="INumber3 2 4" xfId="29272" xr:uid="{00000000-0005-0000-0000-000023390000}"/>
    <cellStyle name="INumber3 2 4 2" xfId="29273" xr:uid="{00000000-0005-0000-0000-000024390000}"/>
    <cellStyle name="INumber3 2 4 2 2" xfId="29274" xr:uid="{00000000-0005-0000-0000-000025390000}"/>
    <cellStyle name="INumber3 2 4 3" xfId="29275" xr:uid="{00000000-0005-0000-0000-000026390000}"/>
    <cellStyle name="INumber3 2 4 3 2" xfId="29276" xr:uid="{00000000-0005-0000-0000-000027390000}"/>
    <cellStyle name="INumber3 2 4 4" xfId="29277" xr:uid="{00000000-0005-0000-0000-000028390000}"/>
    <cellStyle name="INumber3 2 5" xfId="29278" xr:uid="{00000000-0005-0000-0000-000029390000}"/>
    <cellStyle name="INumber3 2 5 2" xfId="29279" xr:uid="{00000000-0005-0000-0000-00002A390000}"/>
    <cellStyle name="INumber3 2 5 2 2" xfId="29280" xr:uid="{00000000-0005-0000-0000-00002B390000}"/>
    <cellStyle name="INumber3 2 5 2 2 2" xfId="29281" xr:uid="{00000000-0005-0000-0000-00002C390000}"/>
    <cellStyle name="INumber3 2 5 2 3" xfId="29282" xr:uid="{00000000-0005-0000-0000-00002D390000}"/>
    <cellStyle name="INumber3 2 5 3" xfId="29283" xr:uid="{00000000-0005-0000-0000-00002E390000}"/>
    <cellStyle name="INumber3 2 5 3 2" xfId="29284" xr:uid="{00000000-0005-0000-0000-00002F390000}"/>
    <cellStyle name="INumber3 2 5 4" xfId="29285" xr:uid="{00000000-0005-0000-0000-000030390000}"/>
    <cellStyle name="INumber3 3" xfId="29286" xr:uid="{00000000-0005-0000-0000-000031390000}"/>
    <cellStyle name="INumber3 3 2" xfId="29287" xr:uid="{00000000-0005-0000-0000-000032390000}"/>
    <cellStyle name="INumber3 3 2 2" xfId="29288" xr:uid="{00000000-0005-0000-0000-000033390000}"/>
    <cellStyle name="INumber3 3 2 2 2" xfId="29289" xr:uid="{00000000-0005-0000-0000-000034390000}"/>
    <cellStyle name="INumber3 3 2 2 2 2" xfId="29290" xr:uid="{00000000-0005-0000-0000-000035390000}"/>
    <cellStyle name="INumber3 3 2 2 3" xfId="29291" xr:uid="{00000000-0005-0000-0000-000036390000}"/>
    <cellStyle name="INumber3 3 2 3" xfId="29292" xr:uid="{00000000-0005-0000-0000-000037390000}"/>
    <cellStyle name="INumber3 3 2 3 2" xfId="29293" xr:uid="{00000000-0005-0000-0000-000038390000}"/>
    <cellStyle name="INumber3 3 3" xfId="29294" xr:uid="{00000000-0005-0000-0000-000039390000}"/>
    <cellStyle name="INumber3 3 3 2" xfId="29295" xr:uid="{00000000-0005-0000-0000-00003A390000}"/>
    <cellStyle name="INumber3 3 3 2 2" xfId="29296" xr:uid="{00000000-0005-0000-0000-00003B390000}"/>
    <cellStyle name="INumber3 3 3 2 2 2" xfId="29297" xr:uid="{00000000-0005-0000-0000-00003C390000}"/>
    <cellStyle name="INumber3 3 3 2 3" xfId="29298" xr:uid="{00000000-0005-0000-0000-00003D390000}"/>
    <cellStyle name="INumber3 3 3 2 3 2" xfId="29299" xr:uid="{00000000-0005-0000-0000-00003E390000}"/>
    <cellStyle name="INumber3 3 3 2 4" xfId="29300" xr:uid="{00000000-0005-0000-0000-00003F390000}"/>
    <cellStyle name="INumber3 3 3 3" xfId="29301" xr:uid="{00000000-0005-0000-0000-000040390000}"/>
    <cellStyle name="INumber3 3 3 3 2" xfId="29302" xr:uid="{00000000-0005-0000-0000-000041390000}"/>
    <cellStyle name="INumber3 3 4" xfId="29303" xr:uid="{00000000-0005-0000-0000-000042390000}"/>
    <cellStyle name="INumber3 3 4 2" xfId="29304" xr:uid="{00000000-0005-0000-0000-000043390000}"/>
    <cellStyle name="INumber3 3 4 2 2" xfId="29305" xr:uid="{00000000-0005-0000-0000-000044390000}"/>
    <cellStyle name="INumber3 3 4 3" xfId="29306" xr:uid="{00000000-0005-0000-0000-000045390000}"/>
    <cellStyle name="INumber3 3 4 3 2" xfId="29307" xr:uid="{00000000-0005-0000-0000-000046390000}"/>
    <cellStyle name="INumber3 3 4 4" xfId="29308" xr:uid="{00000000-0005-0000-0000-000047390000}"/>
    <cellStyle name="INumber3 3 5" xfId="29309" xr:uid="{00000000-0005-0000-0000-000048390000}"/>
    <cellStyle name="INumber3 3 5 2" xfId="29310" xr:uid="{00000000-0005-0000-0000-000049390000}"/>
    <cellStyle name="INumber3 3 5 2 2" xfId="29311" xr:uid="{00000000-0005-0000-0000-00004A390000}"/>
    <cellStyle name="INumber3 3 5 2 2 2" xfId="29312" xr:uid="{00000000-0005-0000-0000-00004B390000}"/>
    <cellStyle name="INumber3 3 5 2 3" xfId="29313" xr:uid="{00000000-0005-0000-0000-00004C390000}"/>
    <cellStyle name="INumber3 3 5 3" xfId="29314" xr:uid="{00000000-0005-0000-0000-00004D390000}"/>
    <cellStyle name="INumber3 3 5 3 2" xfId="29315" xr:uid="{00000000-0005-0000-0000-00004E390000}"/>
    <cellStyle name="INumber3 3 5 4" xfId="29316" xr:uid="{00000000-0005-0000-0000-00004F390000}"/>
    <cellStyle name="INumber3 4" xfId="29317" xr:uid="{00000000-0005-0000-0000-000050390000}"/>
    <cellStyle name="INumber3 4 2" xfId="29318" xr:uid="{00000000-0005-0000-0000-000051390000}"/>
    <cellStyle name="INumber3 4 2 2" xfId="29319" xr:uid="{00000000-0005-0000-0000-000052390000}"/>
    <cellStyle name="INumber3 4 2 2 2" xfId="29320" xr:uid="{00000000-0005-0000-0000-000053390000}"/>
    <cellStyle name="INumber3 4 2 3" xfId="29321" xr:uid="{00000000-0005-0000-0000-000054390000}"/>
    <cellStyle name="INumber3 4 3" xfId="29322" xr:uid="{00000000-0005-0000-0000-000055390000}"/>
    <cellStyle name="INumber3 4 3 2" xfId="29323" xr:uid="{00000000-0005-0000-0000-000056390000}"/>
    <cellStyle name="INumber3 5" xfId="29324" xr:uid="{00000000-0005-0000-0000-000057390000}"/>
    <cellStyle name="INumber5" xfId="29325" xr:uid="{00000000-0005-0000-0000-000058390000}"/>
    <cellStyle name="INumber5 2" xfId="29326" xr:uid="{00000000-0005-0000-0000-000059390000}"/>
    <cellStyle name="INumber5 2 2" xfId="29327" xr:uid="{00000000-0005-0000-0000-00005A390000}"/>
    <cellStyle name="INumber5 2 2 2" xfId="29328" xr:uid="{00000000-0005-0000-0000-00005B390000}"/>
    <cellStyle name="INumber5 2 2 2 2" xfId="29329" xr:uid="{00000000-0005-0000-0000-00005C390000}"/>
    <cellStyle name="INumber5 2 2 2 2 2" xfId="29330" xr:uid="{00000000-0005-0000-0000-00005D390000}"/>
    <cellStyle name="INumber5 2 2 2 3" xfId="29331" xr:uid="{00000000-0005-0000-0000-00005E390000}"/>
    <cellStyle name="INumber5 2 2 3" xfId="29332" xr:uid="{00000000-0005-0000-0000-00005F390000}"/>
    <cellStyle name="INumber5 2 2 3 2" xfId="29333" xr:uid="{00000000-0005-0000-0000-000060390000}"/>
    <cellStyle name="INumber5 2 3" xfId="29334" xr:uid="{00000000-0005-0000-0000-000061390000}"/>
    <cellStyle name="INumber5 2 3 2" xfId="29335" xr:uid="{00000000-0005-0000-0000-000062390000}"/>
    <cellStyle name="INumber5 2 3 2 2" xfId="29336" xr:uid="{00000000-0005-0000-0000-000063390000}"/>
    <cellStyle name="INumber5 2 3 2 2 2" xfId="29337" xr:uid="{00000000-0005-0000-0000-000064390000}"/>
    <cellStyle name="INumber5 2 3 2 3" xfId="29338" xr:uid="{00000000-0005-0000-0000-000065390000}"/>
    <cellStyle name="INumber5 2 3 2 3 2" xfId="29339" xr:uid="{00000000-0005-0000-0000-000066390000}"/>
    <cellStyle name="INumber5 2 3 2 4" xfId="29340" xr:uid="{00000000-0005-0000-0000-000067390000}"/>
    <cellStyle name="INumber5 2 3 3" xfId="29341" xr:uid="{00000000-0005-0000-0000-000068390000}"/>
    <cellStyle name="INumber5 2 3 3 2" xfId="29342" xr:uid="{00000000-0005-0000-0000-000069390000}"/>
    <cellStyle name="INumber5 2 4" xfId="29343" xr:uid="{00000000-0005-0000-0000-00006A390000}"/>
    <cellStyle name="INumber5 2 4 2" xfId="29344" xr:uid="{00000000-0005-0000-0000-00006B390000}"/>
    <cellStyle name="INumber5 2 4 2 2" xfId="29345" xr:uid="{00000000-0005-0000-0000-00006C390000}"/>
    <cellStyle name="INumber5 2 4 3" xfId="29346" xr:uid="{00000000-0005-0000-0000-00006D390000}"/>
    <cellStyle name="INumber5 2 4 3 2" xfId="29347" xr:uid="{00000000-0005-0000-0000-00006E390000}"/>
    <cellStyle name="INumber5 2 4 4" xfId="29348" xr:uid="{00000000-0005-0000-0000-00006F390000}"/>
    <cellStyle name="INumber5 2 5" xfId="29349" xr:uid="{00000000-0005-0000-0000-000070390000}"/>
    <cellStyle name="INumber5 2 5 2" xfId="29350" xr:uid="{00000000-0005-0000-0000-000071390000}"/>
    <cellStyle name="INumber5 2 5 2 2" xfId="29351" xr:uid="{00000000-0005-0000-0000-000072390000}"/>
    <cellStyle name="INumber5 2 5 2 2 2" xfId="29352" xr:uid="{00000000-0005-0000-0000-000073390000}"/>
    <cellStyle name="INumber5 2 5 2 3" xfId="29353" xr:uid="{00000000-0005-0000-0000-000074390000}"/>
    <cellStyle name="INumber5 2 5 3" xfId="29354" xr:uid="{00000000-0005-0000-0000-000075390000}"/>
    <cellStyle name="INumber5 2 5 3 2" xfId="29355" xr:uid="{00000000-0005-0000-0000-000076390000}"/>
    <cellStyle name="INumber5 2 5 4" xfId="29356" xr:uid="{00000000-0005-0000-0000-000077390000}"/>
    <cellStyle name="INumber5 3" xfId="29357" xr:uid="{00000000-0005-0000-0000-000078390000}"/>
    <cellStyle name="INumber5 3 2" xfId="29358" xr:uid="{00000000-0005-0000-0000-000079390000}"/>
    <cellStyle name="INumber5 3 2 2" xfId="29359" xr:uid="{00000000-0005-0000-0000-00007A390000}"/>
    <cellStyle name="INumber5 3 2 2 2" xfId="29360" xr:uid="{00000000-0005-0000-0000-00007B390000}"/>
    <cellStyle name="INumber5 3 2 2 2 2" xfId="29361" xr:uid="{00000000-0005-0000-0000-00007C390000}"/>
    <cellStyle name="INumber5 3 2 2 3" xfId="29362" xr:uid="{00000000-0005-0000-0000-00007D390000}"/>
    <cellStyle name="INumber5 3 2 3" xfId="29363" xr:uid="{00000000-0005-0000-0000-00007E390000}"/>
    <cellStyle name="INumber5 3 2 3 2" xfId="29364" xr:uid="{00000000-0005-0000-0000-00007F390000}"/>
    <cellStyle name="INumber5 3 3" xfId="29365" xr:uid="{00000000-0005-0000-0000-000080390000}"/>
    <cellStyle name="INumber5 3 3 2" xfId="29366" xr:uid="{00000000-0005-0000-0000-000081390000}"/>
    <cellStyle name="INumber5 3 3 2 2" xfId="29367" xr:uid="{00000000-0005-0000-0000-000082390000}"/>
    <cellStyle name="INumber5 3 3 2 2 2" xfId="29368" xr:uid="{00000000-0005-0000-0000-000083390000}"/>
    <cellStyle name="INumber5 3 3 2 3" xfId="29369" xr:uid="{00000000-0005-0000-0000-000084390000}"/>
    <cellStyle name="INumber5 3 3 2 3 2" xfId="29370" xr:uid="{00000000-0005-0000-0000-000085390000}"/>
    <cellStyle name="INumber5 3 3 2 4" xfId="29371" xr:uid="{00000000-0005-0000-0000-000086390000}"/>
    <cellStyle name="INumber5 3 3 3" xfId="29372" xr:uid="{00000000-0005-0000-0000-000087390000}"/>
    <cellStyle name="INumber5 3 3 3 2" xfId="29373" xr:uid="{00000000-0005-0000-0000-000088390000}"/>
    <cellStyle name="INumber5 3 4" xfId="29374" xr:uid="{00000000-0005-0000-0000-000089390000}"/>
    <cellStyle name="INumber5 3 4 2" xfId="29375" xr:uid="{00000000-0005-0000-0000-00008A390000}"/>
    <cellStyle name="INumber5 3 4 2 2" xfId="29376" xr:uid="{00000000-0005-0000-0000-00008B390000}"/>
    <cellStyle name="INumber5 3 4 3" xfId="29377" xr:uid="{00000000-0005-0000-0000-00008C390000}"/>
    <cellStyle name="INumber5 3 4 3 2" xfId="29378" xr:uid="{00000000-0005-0000-0000-00008D390000}"/>
    <cellStyle name="INumber5 3 4 4" xfId="29379" xr:uid="{00000000-0005-0000-0000-00008E390000}"/>
    <cellStyle name="INumber5 3 5" xfId="29380" xr:uid="{00000000-0005-0000-0000-00008F390000}"/>
    <cellStyle name="INumber5 3 5 2" xfId="29381" xr:uid="{00000000-0005-0000-0000-000090390000}"/>
    <cellStyle name="INumber5 3 5 2 2" xfId="29382" xr:uid="{00000000-0005-0000-0000-000091390000}"/>
    <cellStyle name="INumber5 3 5 2 2 2" xfId="29383" xr:uid="{00000000-0005-0000-0000-000092390000}"/>
    <cellStyle name="INumber5 3 5 2 3" xfId="29384" xr:uid="{00000000-0005-0000-0000-000093390000}"/>
    <cellStyle name="INumber5 3 5 3" xfId="29385" xr:uid="{00000000-0005-0000-0000-000094390000}"/>
    <cellStyle name="INumber5 3 5 3 2" xfId="29386" xr:uid="{00000000-0005-0000-0000-000095390000}"/>
    <cellStyle name="INumber5 3 5 4" xfId="29387" xr:uid="{00000000-0005-0000-0000-000096390000}"/>
    <cellStyle name="INumber5 4" xfId="29388" xr:uid="{00000000-0005-0000-0000-000097390000}"/>
    <cellStyle name="INumber5 4 2" xfId="29389" xr:uid="{00000000-0005-0000-0000-000098390000}"/>
    <cellStyle name="INumber5 4 2 2" xfId="29390" xr:uid="{00000000-0005-0000-0000-000099390000}"/>
    <cellStyle name="INumber5 4 2 2 2" xfId="29391" xr:uid="{00000000-0005-0000-0000-00009A390000}"/>
    <cellStyle name="INumber5 4 2 3" xfId="29392" xr:uid="{00000000-0005-0000-0000-00009B390000}"/>
    <cellStyle name="INumber5 4 3" xfId="29393" xr:uid="{00000000-0005-0000-0000-00009C390000}"/>
    <cellStyle name="INumber5 4 3 2" xfId="29394" xr:uid="{00000000-0005-0000-0000-00009D390000}"/>
    <cellStyle name="INumber5 5" xfId="29395" xr:uid="{00000000-0005-0000-0000-00009E390000}"/>
    <cellStyle name="IPerCent0" xfId="29396" xr:uid="{00000000-0005-0000-0000-00009F390000}"/>
    <cellStyle name="IPerCent0 2" xfId="29397" xr:uid="{00000000-0005-0000-0000-0000A0390000}"/>
    <cellStyle name="IPerCent0 2 2" xfId="29398" xr:uid="{00000000-0005-0000-0000-0000A1390000}"/>
    <cellStyle name="IPerCent0 2 2 2" xfId="29399" xr:uid="{00000000-0005-0000-0000-0000A2390000}"/>
    <cellStyle name="IPerCent0 2 2 2 2" xfId="29400" xr:uid="{00000000-0005-0000-0000-0000A3390000}"/>
    <cellStyle name="IPerCent0 2 2 2 2 2" xfId="29401" xr:uid="{00000000-0005-0000-0000-0000A4390000}"/>
    <cellStyle name="IPerCent0 2 2 2 3" xfId="29402" xr:uid="{00000000-0005-0000-0000-0000A5390000}"/>
    <cellStyle name="IPerCent0 2 2 3" xfId="29403" xr:uid="{00000000-0005-0000-0000-0000A6390000}"/>
    <cellStyle name="IPerCent0 2 2 3 2" xfId="29404" xr:uid="{00000000-0005-0000-0000-0000A7390000}"/>
    <cellStyle name="IPerCent0 2 3" xfId="29405" xr:uid="{00000000-0005-0000-0000-0000A8390000}"/>
    <cellStyle name="IPerCent0 2 3 2" xfId="29406" xr:uid="{00000000-0005-0000-0000-0000A9390000}"/>
    <cellStyle name="IPerCent0 2 3 2 2" xfId="29407" xr:uid="{00000000-0005-0000-0000-0000AA390000}"/>
    <cellStyle name="IPerCent0 2 3 2 2 2" xfId="29408" xr:uid="{00000000-0005-0000-0000-0000AB390000}"/>
    <cellStyle name="IPerCent0 2 3 2 3" xfId="29409" xr:uid="{00000000-0005-0000-0000-0000AC390000}"/>
    <cellStyle name="IPerCent0 2 3 2 3 2" xfId="29410" xr:uid="{00000000-0005-0000-0000-0000AD390000}"/>
    <cellStyle name="IPerCent0 2 3 2 4" xfId="29411" xr:uid="{00000000-0005-0000-0000-0000AE390000}"/>
    <cellStyle name="IPerCent0 2 3 3" xfId="29412" xr:uid="{00000000-0005-0000-0000-0000AF390000}"/>
    <cellStyle name="IPerCent0 2 3 3 2" xfId="29413" xr:uid="{00000000-0005-0000-0000-0000B0390000}"/>
    <cellStyle name="IPerCent0 2 4" xfId="29414" xr:uid="{00000000-0005-0000-0000-0000B1390000}"/>
    <cellStyle name="IPerCent0 2 4 2" xfId="29415" xr:uid="{00000000-0005-0000-0000-0000B2390000}"/>
    <cellStyle name="IPerCent0 2 4 2 2" xfId="29416" xr:uid="{00000000-0005-0000-0000-0000B3390000}"/>
    <cellStyle name="IPerCent0 2 4 3" xfId="29417" xr:uid="{00000000-0005-0000-0000-0000B4390000}"/>
    <cellStyle name="IPerCent0 2 4 3 2" xfId="29418" xr:uid="{00000000-0005-0000-0000-0000B5390000}"/>
    <cellStyle name="IPerCent0 2 4 4" xfId="29419" xr:uid="{00000000-0005-0000-0000-0000B6390000}"/>
    <cellStyle name="IPerCent0 2 5" xfId="29420" xr:uid="{00000000-0005-0000-0000-0000B7390000}"/>
    <cellStyle name="IPerCent0 2 5 2" xfId="29421" xr:uid="{00000000-0005-0000-0000-0000B8390000}"/>
    <cellStyle name="IPerCent0 2 5 2 2" xfId="29422" xr:uid="{00000000-0005-0000-0000-0000B9390000}"/>
    <cellStyle name="IPerCent0 2 5 2 2 2" xfId="29423" xr:uid="{00000000-0005-0000-0000-0000BA390000}"/>
    <cellStyle name="IPerCent0 2 5 2 3" xfId="29424" xr:uid="{00000000-0005-0000-0000-0000BB390000}"/>
    <cellStyle name="IPerCent0 2 5 3" xfId="29425" xr:uid="{00000000-0005-0000-0000-0000BC390000}"/>
    <cellStyle name="IPerCent0 2 5 3 2" xfId="29426" xr:uid="{00000000-0005-0000-0000-0000BD390000}"/>
    <cellStyle name="IPerCent0 2 5 4" xfId="29427" xr:uid="{00000000-0005-0000-0000-0000BE390000}"/>
    <cellStyle name="IPerCent0 3" xfId="29428" xr:uid="{00000000-0005-0000-0000-0000BF390000}"/>
    <cellStyle name="IPerCent0 3 2" xfId="29429" xr:uid="{00000000-0005-0000-0000-0000C0390000}"/>
    <cellStyle name="IPerCent0 3 2 2" xfId="29430" xr:uid="{00000000-0005-0000-0000-0000C1390000}"/>
    <cellStyle name="IPerCent0 3 2 2 2" xfId="29431" xr:uid="{00000000-0005-0000-0000-0000C2390000}"/>
    <cellStyle name="IPerCent0 3 2 2 2 2" xfId="29432" xr:uid="{00000000-0005-0000-0000-0000C3390000}"/>
    <cellStyle name="IPerCent0 3 2 2 3" xfId="29433" xr:uid="{00000000-0005-0000-0000-0000C4390000}"/>
    <cellStyle name="IPerCent0 3 2 3" xfId="29434" xr:uid="{00000000-0005-0000-0000-0000C5390000}"/>
    <cellStyle name="IPerCent0 3 2 3 2" xfId="29435" xr:uid="{00000000-0005-0000-0000-0000C6390000}"/>
    <cellStyle name="IPerCent0 3 3" xfId="29436" xr:uid="{00000000-0005-0000-0000-0000C7390000}"/>
    <cellStyle name="IPerCent0 3 3 2" xfId="29437" xr:uid="{00000000-0005-0000-0000-0000C8390000}"/>
    <cellStyle name="IPerCent0 3 3 2 2" xfId="29438" xr:uid="{00000000-0005-0000-0000-0000C9390000}"/>
    <cellStyle name="IPerCent0 3 3 2 2 2" xfId="29439" xr:uid="{00000000-0005-0000-0000-0000CA390000}"/>
    <cellStyle name="IPerCent0 3 3 2 3" xfId="29440" xr:uid="{00000000-0005-0000-0000-0000CB390000}"/>
    <cellStyle name="IPerCent0 3 3 2 3 2" xfId="29441" xr:uid="{00000000-0005-0000-0000-0000CC390000}"/>
    <cellStyle name="IPerCent0 3 3 2 4" xfId="29442" xr:uid="{00000000-0005-0000-0000-0000CD390000}"/>
    <cellStyle name="IPerCent0 3 3 3" xfId="29443" xr:uid="{00000000-0005-0000-0000-0000CE390000}"/>
    <cellStyle name="IPerCent0 3 3 3 2" xfId="29444" xr:uid="{00000000-0005-0000-0000-0000CF390000}"/>
    <cellStyle name="IPerCent0 3 4" xfId="29445" xr:uid="{00000000-0005-0000-0000-0000D0390000}"/>
    <cellStyle name="IPerCent0 3 4 2" xfId="29446" xr:uid="{00000000-0005-0000-0000-0000D1390000}"/>
    <cellStyle name="IPerCent0 3 4 2 2" xfId="29447" xr:uid="{00000000-0005-0000-0000-0000D2390000}"/>
    <cellStyle name="IPerCent0 3 4 3" xfId="29448" xr:uid="{00000000-0005-0000-0000-0000D3390000}"/>
    <cellStyle name="IPerCent0 3 4 3 2" xfId="29449" xr:uid="{00000000-0005-0000-0000-0000D4390000}"/>
    <cellStyle name="IPerCent0 3 4 4" xfId="29450" xr:uid="{00000000-0005-0000-0000-0000D5390000}"/>
    <cellStyle name="IPerCent0 3 5" xfId="29451" xr:uid="{00000000-0005-0000-0000-0000D6390000}"/>
    <cellStyle name="IPerCent0 3 5 2" xfId="29452" xr:uid="{00000000-0005-0000-0000-0000D7390000}"/>
    <cellStyle name="IPerCent0 3 5 2 2" xfId="29453" xr:uid="{00000000-0005-0000-0000-0000D8390000}"/>
    <cellStyle name="IPerCent0 3 5 2 2 2" xfId="29454" xr:uid="{00000000-0005-0000-0000-0000D9390000}"/>
    <cellStyle name="IPerCent0 3 5 2 3" xfId="29455" xr:uid="{00000000-0005-0000-0000-0000DA390000}"/>
    <cellStyle name="IPerCent0 3 5 3" xfId="29456" xr:uid="{00000000-0005-0000-0000-0000DB390000}"/>
    <cellStyle name="IPerCent0 3 5 3 2" xfId="29457" xr:uid="{00000000-0005-0000-0000-0000DC390000}"/>
    <cellStyle name="IPerCent0 3 5 4" xfId="29458" xr:uid="{00000000-0005-0000-0000-0000DD390000}"/>
    <cellStyle name="IPerCent0 4" xfId="29459" xr:uid="{00000000-0005-0000-0000-0000DE390000}"/>
    <cellStyle name="IPerCent0 4 2" xfId="29460" xr:uid="{00000000-0005-0000-0000-0000DF390000}"/>
    <cellStyle name="IPerCent0 4 2 2" xfId="29461" xr:uid="{00000000-0005-0000-0000-0000E0390000}"/>
    <cellStyle name="IPerCent0 4 2 2 2" xfId="29462" xr:uid="{00000000-0005-0000-0000-0000E1390000}"/>
    <cellStyle name="IPerCent0 4 2 3" xfId="29463" xr:uid="{00000000-0005-0000-0000-0000E2390000}"/>
    <cellStyle name="IPerCent0 4 3" xfId="29464" xr:uid="{00000000-0005-0000-0000-0000E3390000}"/>
    <cellStyle name="IPerCent0 4 3 2" xfId="29465" xr:uid="{00000000-0005-0000-0000-0000E4390000}"/>
    <cellStyle name="IPerCent0 5" xfId="29466" xr:uid="{00000000-0005-0000-0000-0000E5390000}"/>
    <cellStyle name="IPerCent1" xfId="29467" xr:uid="{00000000-0005-0000-0000-0000E6390000}"/>
    <cellStyle name="IPerCent1 2" xfId="29468" xr:uid="{00000000-0005-0000-0000-0000E7390000}"/>
    <cellStyle name="IPerCent1 2 2" xfId="29469" xr:uid="{00000000-0005-0000-0000-0000E8390000}"/>
    <cellStyle name="IPerCent1 2 2 2" xfId="29470" xr:uid="{00000000-0005-0000-0000-0000E9390000}"/>
    <cellStyle name="IPerCent1 2 2 2 2" xfId="29471" xr:uid="{00000000-0005-0000-0000-0000EA390000}"/>
    <cellStyle name="IPerCent1 2 2 2 2 2" xfId="29472" xr:uid="{00000000-0005-0000-0000-0000EB390000}"/>
    <cellStyle name="IPerCent1 2 2 2 3" xfId="29473" xr:uid="{00000000-0005-0000-0000-0000EC390000}"/>
    <cellStyle name="IPerCent1 2 2 3" xfId="29474" xr:uid="{00000000-0005-0000-0000-0000ED390000}"/>
    <cellStyle name="IPerCent1 2 2 3 2" xfId="29475" xr:uid="{00000000-0005-0000-0000-0000EE390000}"/>
    <cellStyle name="IPerCent1 2 3" xfId="29476" xr:uid="{00000000-0005-0000-0000-0000EF390000}"/>
    <cellStyle name="IPerCent1 2 3 2" xfId="29477" xr:uid="{00000000-0005-0000-0000-0000F0390000}"/>
    <cellStyle name="IPerCent1 2 3 2 2" xfId="29478" xr:uid="{00000000-0005-0000-0000-0000F1390000}"/>
    <cellStyle name="IPerCent1 2 3 2 2 2" xfId="29479" xr:uid="{00000000-0005-0000-0000-0000F2390000}"/>
    <cellStyle name="IPerCent1 2 3 2 3" xfId="29480" xr:uid="{00000000-0005-0000-0000-0000F3390000}"/>
    <cellStyle name="IPerCent1 2 3 2 3 2" xfId="29481" xr:uid="{00000000-0005-0000-0000-0000F4390000}"/>
    <cellStyle name="IPerCent1 2 3 2 4" xfId="29482" xr:uid="{00000000-0005-0000-0000-0000F5390000}"/>
    <cellStyle name="IPerCent1 2 3 3" xfId="29483" xr:uid="{00000000-0005-0000-0000-0000F6390000}"/>
    <cellStyle name="IPerCent1 2 3 3 2" xfId="29484" xr:uid="{00000000-0005-0000-0000-0000F7390000}"/>
    <cellStyle name="IPerCent1 2 4" xfId="29485" xr:uid="{00000000-0005-0000-0000-0000F8390000}"/>
    <cellStyle name="IPerCent1 2 4 2" xfId="29486" xr:uid="{00000000-0005-0000-0000-0000F9390000}"/>
    <cellStyle name="IPerCent1 2 4 2 2" xfId="29487" xr:uid="{00000000-0005-0000-0000-0000FA390000}"/>
    <cellStyle name="IPerCent1 2 4 3" xfId="29488" xr:uid="{00000000-0005-0000-0000-0000FB390000}"/>
    <cellStyle name="IPerCent1 2 4 3 2" xfId="29489" xr:uid="{00000000-0005-0000-0000-0000FC390000}"/>
    <cellStyle name="IPerCent1 2 4 4" xfId="29490" xr:uid="{00000000-0005-0000-0000-0000FD390000}"/>
    <cellStyle name="IPerCent1 2 5" xfId="29491" xr:uid="{00000000-0005-0000-0000-0000FE390000}"/>
    <cellStyle name="IPerCent1 2 5 2" xfId="29492" xr:uid="{00000000-0005-0000-0000-0000FF390000}"/>
    <cellStyle name="IPerCent1 2 5 2 2" xfId="29493" xr:uid="{00000000-0005-0000-0000-0000003A0000}"/>
    <cellStyle name="IPerCent1 2 5 2 2 2" xfId="29494" xr:uid="{00000000-0005-0000-0000-0000013A0000}"/>
    <cellStyle name="IPerCent1 2 5 2 3" xfId="29495" xr:uid="{00000000-0005-0000-0000-0000023A0000}"/>
    <cellStyle name="IPerCent1 2 5 3" xfId="29496" xr:uid="{00000000-0005-0000-0000-0000033A0000}"/>
    <cellStyle name="IPerCent1 2 5 3 2" xfId="29497" xr:uid="{00000000-0005-0000-0000-0000043A0000}"/>
    <cellStyle name="IPerCent1 2 5 4" xfId="29498" xr:uid="{00000000-0005-0000-0000-0000053A0000}"/>
    <cellStyle name="IPerCent1 3" xfId="29499" xr:uid="{00000000-0005-0000-0000-0000063A0000}"/>
    <cellStyle name="IPerCent1 3 2" xfId="29500" xr:uid="{00000000-0005-0000-0000-0000073A0000}"/>
    <cellStyle name="IPerCent1 3 2 2" xfId="29501" xr:uid="{00000000-0005-0000-0000-0000083A0000}"/>
    <cellStyle name="IPerCent1 3 2 2 2" xfId="29502" xr:uid="{00000000-0005-0000-0000-0000093A0000}"/>
    <cellStyle name="IPerCent1 3 2 2 2 2" xfId="29503" xr:uid="{00000000-0005-0000-0000-00000A3A0000}"/>
    <cellStyle name="IPerCent1 3 2 2 3" xfId="29504" xr:uid="{00000000-0005-0000-0000-00000B3A0000}"/>
    <cellStyle name="IPerCent1 3 2 3" xfId="29505" xr:uid="{00000000-0005-0000-0000-00000C3A0000}"/>
    <cellStyle name="IPerCent1 3 2 3 2" xfId="29506" xr:uid="{00000000-0005-0000-0000-00000D3A0000}"/>
    <cellStyle name="IPerCent1 3 3" xfId="29507" xr:uid="{00000000-0005-0000-0000-00000E3A0000}"/>
    <cellStyle name="IPerCent1 3 3 2" xfId="29508" xr:uid="{00000000-0005-0000-0000-00000F3A0000}"/>
    <cellStyle name="IPerCent1 3 3 2 2" xfId="29509" xr:uid="{00000000-0005-0000-0000-0000103A0000}"/>
    <cellStyle name="IPerCent1 3 3 2 2 2" xfId="29510" xr:uid="{00000000-0005-0000-0000-0000113A0000}"/>
    <cellStyle name="IPerCent1 3 3 2 3" xfId="29511" xr:uid="{00000000-0005-0000-0000-0000123A0000}"/>
    <cellStyle name="IPerCent1 3 3 2 3 2" xfId="29512" xr:uid="{00000000-0005-0000-0000-0000133A0000}"/>
    <cellStyle name="IPerCent1 3 3 2 4" xfId="29513" xr:uid="{00000000-0005-0000-0000-0000143A0000}"/>
    <cellStyle name="IPerCent1 3 3 3" xfId="29514" xr:uid="{00000000-0005-0000-0000-0000153A0000}"/>
    <cellStyle name="IPerCent1 3 3 3 2" xfId="29515" xr:uid="{00000000-0005-0000-0000-0000163A0000}"/>
    <cellStyle name="IPerCent1 3 4" xfId="29516" xr:uid="{00000000-0005-0000-0000-0000173A0000}"/>
    <cellStyle name="IPerCent1 3 4 2" xfId="29517" xr:uid="{00000000-0005-0000-0000-0000183A0000}"/>
    <cellStyle name="IPerCent1 3 4 2 2" xfId="29518" xr:uid="{00000000-0005-0000-0000-0000193A0000}"/>
    <cellStyle name="IPerCent1 3 4 3" xfId="29519" xr:uid="{00000000-0005-0000-0000-00001A3A0000}"/>
    <cellStyle name="IPerCent1 3 4 3 2" xfId="29520" xr:uid="{00000000-0005-0000-0000-00001B3A0000}"/>
    <cellStyle name="IPerCent1 3 4 4" xfId="29521" xr:uid="{00000000-0005-0000-0000-00001C3A0000}"/>
    <cellStyle name="IPerCent1 3 5" xfId="29522" xr:uid="{00000000-0005-0000-0000-00001D3A0000}"/>
    <cellStyle name="IPerCent1 3 5 2" xfId="29523" xr:uid="{00000000-0005-0000-0000-00001E3A0000}"/>
    <cellStyle name="IPerCent1 3 5 2 2" xfId="29524" xr:uid="{00000000-0005-0000-0000-00001F3A0000}"/>
    <cellStyle name="IPerCent1 3 5 2 2 2" xfId="29525" xr:uid="{00000000-0005-0000-0000-0000203A0000}"/>
    <cellStyle name="IPerCent1 3 5 2 3" xfId="29526" xr:uid="{00000000-0005-0000-0000-0000213A0000}"/>
    <cellStyle name="IPerCent1 3 5 3" xfId="29527" xr:uid="{00000000-0005-0000-0000-0000223A0000}"/>
    <cellStyle name="IPerCent1 3 5 3 2" xfId="29528" xr:uid="{00000000-0005-0000-0000-0000233A0000}"/>
    <cellStyle name="IPerCent1 3 5 4" xfId="29529" xr:uid="{00000000-0005-0000-0000-0000243A0000}"/>
    <cellStyle name="IPerCent1 4" xfId="29530" xr:uid="{00000000-0005-0000-0000-0000253A0000}"/>
    <cellStyle name="IPerCent1 4 2" xfId="29531" xr:uid="{00000000-0005-0000-0000-0000263A0000}"/>
    <cellStyle name="IPerCent1 4 2 2" xfId="29532" xr:uid="{00000000-0005-0000-0000-0000273A0000}"/>
    <cellStyle name="IPerCent1 4 2 2 2" xfId="29533" xr:uid="{00000000-0005-0000-0000-0000283A0000}"/>
    <cellStyle name="IPerCent1 4 2 3" xfId="29534" xr:uid="{00000000-0005-0000-0000-0000293A0000}"/>
    <cellStyle name="IPerCent1 4 3" xfId="29535" xr:uid="{00000000-0005-0000-0000-00002A3A0000}"/>
    <cellStyle name="IPerCent1 4 3 2" xfId="29536" xr:uid="{00000000-0005-0000-0000-00002B3A0000}"/>
    <cellStyle name="IPerCent1 5" xfId="29537" xr:uid="{00000000-0005-0000-0000-00002C3A0000}"/>
    <cellStyle name="IPerCent2" xfId="29538" xr:uid="{00000000-0005-0000-0000-00002D3A0000}"/>
    <cellStyle name="IPerCent2 2" xfId="29539" xr:uid="{00000000-0005-0000-0000-00002E3A0000}"/>
    <cellStyle name="IPerCent2 2 2" xfId="29540" xr:uid="{00000000-0005-0000-0000-00002F3A0000}"/>
    <cellStyle name="IPerCent2 2 2 2" xfId="29541" xr:uid="{00000000-0005-0000-0000-0000303A0000}"/>
    <cellStyle name="IPerCent2 2 2 2 2" xfId="29542" xr:uid="{00000000-0005-0000-0000-0000313A0000}"/>
    <cellStyle name="IPerCent2 2 2 2 2 2" xfId="29543" xr:uid="{00000000-0005-0000-0000-0000323A0000}"/>
    <cellStyle name="IPerCent2 2 2 2 3" xfId="29544" xr:uid="{00000000-0005-0000-0000-0000333A0000}"/>
    <cellStyle name="IPerCent2 2 2 3" xfId="29545" xr:uid="{00000000-0005-0000-0000-0000343A0000}"/>
    <cellStyle name="IPerCent2 2 2 3 2" xfId="29546" xr:uid="{00000000-0005-0000-0000-0000353A0000}"/>
    <cellStyle name="IPerCent2 2 3" xfId="29547" xr:uid="{00000000-0005-0000-0000-0000363A0000}"/>
    <cellStyle name="IPerCent2 2 3 2" xfId="29548" xr:uid="{00000000-0005-0000-0000-0000373A0000}"/>
    <cellStyle name="IPerCent2 2 3 2 2" xfId="29549" xr:uid="{00000000-0005-0000-0000-0000383A0000}"/>
    <cellStyle name="IPerCent2 2 3 2 2 2" xfId="29550" xr:uid="{00000000-0005-0000-0000-0000393A0000}"/>
    <cellStyle name="IPerCent2 2 3 2 3" xfId="29551" xr:uid="{00000000-0005-0000-0000-00003A3A0000}"/>
    <cellStyle name="IPerCent2 2 3 2 3 2" xfId="29552" xr:uid="{00000000-0005-0000-0000-00003B3A0000}"/>
    <cellStyle name="IPerCent2 2 3 2 4" xfId="29553" xr:uid="{00000000-0005-0000-0000-00003C3A0000}"/>
    <cellStyle name="IPerCent2 2 3 3" xfId="29554" xr:uid="{00000000-0005-0000-0000-00003D3A0000}"/>
    <cellStyle name="IPerCent2 2 3 3 2" xfId="29555" xr:uid="{00000000-0005-0000-0000-00003E3A0000}"/>
    <cellStyle name="IPerCent2 2 4" xfId="29556" xr:uid="{00000000-0005-0000-0000-00003F3A0000}"/>
    <cellStyle name="IPerCent2 2 4 2" xfId="29557" xr:uid="{00000000-0005-0000-0000-0000403A0000}"/>
    <cellStyle name="IPerCent2 2 4 2 2" xfId="29558" xr:uid="{00000000-0005-0000-0000-0000413A0000}"/>
    <cellStyle name="IPerCent2 2 4 3" xfId="29559" xr:uid="{00000000-0005-0000-0000-0000423A0000}"/>
    <cellStyle name="IPerCent2 2 4 3 2" xfId="29560" xr:uid="{00000000-0005-0000-0000-0000433A0000}"/>
    <cellStyle name="IPerCent2 2 4 4" xfId="29561" xr:uid="{00000000-0005-0000-0000-0000443A0000}"/>
    <cellStyle name="IPerCent2 2 5" xfId="29562" xr:uid="{00000000-0005-0000-0000-0000453A0000}"/>
    <cellStyle name="IPerCent2 2 5 2" xfId="29563" xr:uid="{00000000-0005-0000-0000-0000463A0000}"/>
    <cellStyle name="IPerCent2 2 5 2 2" xfId="29564" xr:uid="{00000000-0005-0000-0000-0000473A0000}"/>
    <cellStyle name="IPerCent2 2 5 2 2 2" xfId="29565" xr:uid="{00000000-0005-0000-0000-0000483A0000}"/>
    <cellStyle name="IPerCent2 2 5 2 3" xfId="29566" xr:uid="{00000000-0005-0000-0000-0000493A0000}"/>
    <cellStyle name="IPerCent2 2 5 3" xfId="29567" xr:uid="{00000000-0005-0000-0000-00004A3A0000}"/>
    <cellStyle name="IPerCent2 2 5 3 2" xfId="29568" xr:uid="{00000000-0005-0000-0000-00004B3A0000}"/>
    <cellStyle name="IPerCent2 2 5 4" xfId="29569" xr:uid="{00000000-0005-0000-0000-00004C3A0000}"/>
    <cellStyle name="IPerCent2 3" xfId="29570" xr:uid="{00000000-0005-0000-0000-00004D3A0000}"/>
    <cellStyle name="IPerCent2 3 2" xfId="29571" xr:uid="{00000000-0005-0000-0000-00004E3A0000}"/>
    <cellStyle name="IPerCent2 3 2 2" xfId="29572" xr:uid="{00000000-0005-0000-0000-00004F3A0000}"/>
    <cellStyle name="IPerCent2 3 2 2 2" xfId="29573" xr:uid="{00000000-0005-0000-0000-0000503A0000}"/>
    <cellStyle name="IPerCent2 3 2 2 2 2" xfId="29574" xr:uid="{00000000-0005-0000-0000-0000513A0000}"/>
    <cellStyle name="IPerCent2 3 2 2 3" xfId="29575" xr:uid="{00000000-0005-0000-0000-0000523A0000}"/>
    <cellStyle name="IPerCent2 3 2 3" xfId="29576" xr:uid="{00000000-0005-0000-0000-0000533A0000}"/>
    <cellStyle name="IPerCent2 3 2 3 2" xfId="29577" xr:uid="{00000000-0005-0000-0000-0000543A0000}"/>
    <cellStyle name="IPerCent2 3 3" xfId="29578" xr:uid="{00000000-0005-0000-0000-0000553A0000}"/>
    <cellStyle name="IPerCent2 3 3 2" xfId="29579" xr:uid="{00000000-0005-0000-0000-0000563A0000}"/>
    <cellStyle name="IPerCent2 3 3 2 2" xfId="29580" xr:uid="{00000000-0005-0000-0000-0000573A0000}"/>
    <cellStyle name="IPerCent2 3 3 2 2 2" xfId="29581" xr:uid="{00000000-0005-0000-0000-0000583A0000}"/>
    <cellStyle name="IPerCent2 3 3 2 3" xfId="29582" xr:uid="{00000000-0005-0000-0000-0000593A0000}"/>
    <cellStyle name="IPerCent2 3 3 2 3 2" xfId="29583" xr:uid="{00000000-0005-0000-0000-00005A3A0000}"/>
    <cellStyle name="IPerCent2 3 3 2 4" xfId="29584" xr:uid="{00000000-0005-0000-0000-00005B3A0000}"/>
    <cellStyle name="IPerCent2 3 3 3" xfId="29585" xr:uid="{00000000-0005-0000-0000-00005C3A0000}"/>
    <cellStyle name="IPerCent2 3 3 3 2" xfId="29586" xr:uid="{00000000-0005-0000-0000-00005D3A0000}"/>
    <cellStyle name="IPerCent2 3 4" xfId="29587" xr:uid="{00000000-0005-0000-0000-00005E3A0000}"/>
    <cellStyle name="IPerCent2 3 4 2" xfId="29588" xr:uid="{00000000-0005-0000-0000-00005F3A0000}"/>
    <cellStyle name="IPerCent2 3 4 2 2" xfId="29589" xr:uid="{00000000-0005-0000-0000-0000603A0000}"/>
    <cellStyle name="IPerCent2 3 4 3" xfId="29590" xr:uid="{00000000-0005-0000-0000-0000613A0000}"/>
    <cellStyle name="IPerCent2 3 4 3 2" xfId="29591" xr:uid="{00000000-0005-0000-0000-0000623A0000}"/>
    <cellStyle name="IPerCent2 3 4 4" xfId="29592" xr:uid="{00000000-0005-0000-0000-0000633A0000}"/>
    <cellStyle name="IPerCent2 3 5" xfId="29593" xr:uid="{00000000-0005-0000-0000-0000643A0000}"/>
    <cellStyle name="IPerCent2 3 5 2" xfId="29594" xr:uid="{00000000-0005-0000-0000-0000653A0000}"/>
    <cellStyle name="IPerCent2 3 5 2 2" xfId="29595" xr:uid="{00000000-0005-0000-0000-0000663A0000}"/>
    <cellStyle name="IPerCent2 3 5 2 2 2" xfId="29596" xr:uid="{00000000-0005-0000-0000-0000673A0000}"/>
    <cellStyle name="IPerCent2 3 5 2 3" xfId="29597" xr:uid="{00000000-0005-0000-0000-0000683A0000}"/>
    <cellStyle name="IPerCent2 3 5 3" xfId="29598" xr:uid="{00000000-0005-0000-0000-0000693A0000}"/>
    <cellStyle name="IPerCent2 3 5 3 2" xfId="29599" xr:uid="{00000000-0005-0000-0000-00006A3A0000}"/>
    <cellStyle name="IPerCent2 3 5 4" xfId="29600" xr:uid="{00000000-0005-0000-0000-00006B3A0000}"/>
    <cellStyle name="IPerCent2 4" xfId="29601" xr:uid="{00000000-0005-0000-0000-00006C3A0000}"/>
    <cellStyle name="IPerCent2 4 2" xfId="29602" xr:uid="{00000000-0005-0000-0000-00006D3A0000}"/>
    <cellStyle name="IPerCent2 4 2 2" xfId="29603" xr:uid="{00000000-0005-0000-0000-00006E3A0000}"/>
    <cellStyle name="IPerCent2 4 2 2 2" xfId="29604" xr:uid="{00000000-0005-0000-0000-00006F3A0000}"/>
    <cellStyle name="IPerCent2 4 2 3" xfId="29605" xr:uid="{00000000-0005-0000-0000-0000703A0000}"/>
    <cellStyle name="IPerCent2 4 3" xfId="29606" xr:uid="{00000000-0005-0000-0000-0000713A0000}"/>
    <cellStyle name="IPerCent2 4 3 2" xfId="29607" xr:uid="{00000000-0005-0000-0000-0000723A0000}"/>
    <cellStyle name="IPerCent2 5" xfId="29608" xr:uid="{00000000-0005-0000-0000-0000733A0000}"/>
    <cellStyle name="ITemperature" xfId="29609" xr:uid="{00000000-0005-0000-0000-0000743A0000}"/>
    <cellStyle name="ITemperature 2" xfId="29610" xr:uid="{00000000-0005-0000-0000-0000753A0000}"/>
    <cellStyle name="ITemperature 2 2" xfId="29611" xr:uid="{00000000-0005-0000-0000-0000763A0000}"/>
    <cellStyle name="ITemperature 2 2 2" xfId="29612" xr:uid="{00000000-0005-0000-0000-0000773A0000}"/>
    <cellStyle name="ITemperature 2 2 2 2" xfId="29613" xr:uid="{00000000-0005-0000-0000-0000783A0000}"/>
    <cellStyle name="ITemperature 2 2 2 2 2" xfId="29614" xr:uid="{00000000-0005-0000-0000-0000793A0000}"/>
    <cellStyle name="ITemperature 2 2 2 3" xfId="29615" xr:uid="{00000000-0005-0000-0000-00007A3A0000}"/>
    <cellStyle name="ITemperature 2 2 3" xfId="29616" xr:uid="{00000000-0005-0000-0000-00007B3A0000}"/>
    <cellStyle name="ITemperature 2 2 3 2" xfId="29617" xr:uid="{00000000-0005-0000-0000-00007C3A0000}"/>
    <cellStyle name="ITemperature 2 3" xfId="29618" xr:uid="{00000000-0005-0000-0000-00007D3A0000}"/>
    <cellStyle name="ITemperature 2 3 2" xfId="29619" xr:uid="{00000000-0005-0000-0000-00007E3A0000}"/>
    <cellStyle name="ITemperature 2 3 2 2" xfId="29620" xr:uid="{00000000-0005-0000-0000-00007F3A0000}"/>
    <cellStyle name="ITemperature 2 3 2 2 2" xfId="29621" xr:uid="{00000000-0005-0000-0000-0000803A0000}"/>
    <cellStyle name="ITemperature 2 3 2 3" xfId="29622" xr:uid="{00000000-0005-0000-0000-0000813A0000}"/>
    <cellStyle name="ITemperature 2 3 2 3 2" xfId="29623" xr:uid="{00000000-0005-0000-0000-0000823A0000}"/>
    <cellStyle name="ITemperature 2 3 2 4" xfId="29624" xr:uid="{00000000-0005-0000-0000-0000833A0000}"/>
    <cellStyle name="ITemperature 2 3 3" xfId="29625" xr:uid="{00000000-0005-0000-0000-0000843A0000}"/>
    <cellStyle name="ITemperature 2 3 3 2" xfId="29626" xr:uid="{00000000-0005-0000-0000-0000853A0000}"/>
    <cellStyle name="ITemperature 2 4" xfId="29627" xr:uid="{00000000-0005-0000-0000-0000863A0000}"/>
    <cellStyle name="ITemperature 2 4 2" xfId="29628" xr:uid="{00000000-0005-0000-0000-0000873A0000}"/>
    <cellStyle name="ITemperature 2 4 2 2" xfId="29629" xr:uid="{00000000-0005-0000-0000-0000883A0000}"/>
    <cellStyle name="ITemperature 2 4 3" xfId="29630" xr:uid="{00000000-0005-0000-0000-0000893A0000}"/>
    <cellStyle name="ITemperature 2 4 3 2" xfId="29631" xr:uid="{00000000-0005-0000-0000-00008A3A0000}"/>
    <cellStyle name="ITemperature 2 4 4" xfId="29632" xr:uid="{00000000-0005-0000-0000-00008B3A0000}"/>
    <cellStyle name="ITemperature 2 5" xfId="29633" xr:uid="{00000000-0005-0000-0000-00008C3A0000}"/>
    <cellStyle name="ITemperature 2 5 2" xfId="29634" xr:uid="{00000000-0005-0000-0000-00008D3A0000}"/>
    <cellStyle name="ITemperature 2 5 2 2" xfId="29635" xr:uid="{00000000-0005-0000-0000-00008E3A0000}"/>
    <cellStyle name="ITemperature 2 5 2 2 2" xfId="29636" xr:uid="{00000000-0005-0000-0000-00008F3A0000}"/>
    <cellStyle name="ITemperature 2 5 2 3" xfId="29637" xr:uid="{00000000-0005-0000-0000-0000903A0000}"/>
    <cellStyle name="ITemperature 2 5 3" xfId="29638" xr:uid="{00000000-0005-0000-0000-0000913A0000}"/>
    <cellStyle name="ITemperature 2 5 3 2" xfId="29639" xr:uid="{00000000-0005-0000-0000-0000923A0000}"/>
    <cellStyle name="ITemperature 2 5 4" xfId="29640" xr:uid="{00000000-0005-0000-0000-0000933A0000}"/>
    <cellStyle name="ITemperature 3" xfId="29641" xr:uid="{00000000-0005-0000-0000-0000943A0000}"/>
    <cellStyle name="ITemperature 3 2" xfId="29642" xr:uid="{00000000-0005-0000-0000-0000953A0000}"/>
    <cellStyle name="ITemperature 3 2 2" xfId="29643" xr:uid="{00000000-0005-0000-0000-0000963A0000}"/>
    <cellStyle name="ITemperature 3 2 2 2" xfId="29644" xr:uid="{00000000-0005-0000-0000-0000973A0000}"/>
    <cellStyle name="ITemperature 3 2 2 2 2" xfId="29645" xr:uid="{00000000-0005-0000-0000-0000983A0000}"/>
    <cellStyle name="ITemperature 3 2 2 3" xfId="29646" xr:uid="{00000000-0005-0000-0000-0000993A0000}"/>
    <cellStyle name="ITemperature 3 2 3" xfId="29647" xr:uid="{00000000-0005-0000-0000-00009A3A0000}"/>
    <cellStyle name="ITemperature 3 2 3 2" xfId="29648" xr:uid="{00000000-0005-0000-0000-00009B3A0000}"/>
    <cellStyle name="ITemperature 3 3" xfId="29649" xr:uid="{00000000-0005-0000-0000-00009C3A0000}"/>
    <cellStyle name="ITemperature 3 3 2" xfId="29650" xr:uid="{00000000-0005-0000-0000-00009D3A0000}"/>
    <cellStyle name="ITemperature 3 3 2 2" xfId="29651" xr:uid="{00000000-0005-0000-0000-00009E3A0000}"/>
    <cellStyle name="ITemperature 3 3 2 2 2" xfId="29652" xr:uid="{00000000-0005-0000-0000-00009F3A0000}"/>
    <cellStyle name="ITemperature 3 3 2 3" xfId="29653" xr:uid="{00000000-0005-0000-0000-0000A03A0000}"/>
    <cellStyle name="ITemperature 3 3 2 3 2" xfId="29654" xr:uid="{00000000-0005-0000-0000-0000A13A0000}"/>
    <cellStyle name="ITemperature 3 3 2 4" xfId="29655" xr:uid="{00000000-0005-0000-0000-0000A23A0000}"/>
    <cellStyle name="ITemperature 3 3 3" xfId="29656" xr:uid="{00000000-0005-0000-0000-0000A33A0000}"/>
    <cellStyle name="ITemperature 3 3 3 2" xfId="29657" xr:uid="{00000000-0005-0000-0000-0000A43A0000}"/>
    <cellStyle name="ITemperature 3 4" xfId="29658" xr:uid="{00000000-0005-0000-0000-0000A53A0000}"/>
    <cellStyle name="ITemperature 3 4 2" xfId="29659" xr:uid="{00000000-0005-0000-0000-0000A63A0000}"/>
    <cellStyle name="ITemperature 3 4 2 2" xfId="29660" xr:uid="{00000000-0005-0000-0000-0000A73A0000}"/>
    <cellStyle name="ITemperature 3 4 3" xfId="29661" xr:uid="{00000000-0005-0000-0000-0000A83A0000}"/>
    <cellStyle name="ITemperature 3 4 3 2" xfId="29662" xr:uid="{00000000-0005-0000-0000-0000A93A0000}"/>
    <cellStyle name="ITemperature 3 4 4" xfId="29663" xr:uid="{00000000-0005-0000-0000-0000AA3A0000}"/>
    <cellStyle name="ITemperature 3 5" xfId="29664" xr:uid="{00000000-0005-0000-0000-0000AB3A0000}"/>
    <cellStyle name="ITemperature 3 5 2" xfId="29665" xr:uid="{00000000-0005-0000-0000-0000AC3A0000}"/>
    <cellStyle name="ITemperature 3 5 2 2" xfId="29666" xr:uid="{00000000-0005-0000-0000-0000AD3A0000}"/>
    <cellStyle name="ITemperature 3 5 2 2 2" xfId="29667" xr:uid="{00000000-0005-0000-0000-0000AE3A0000}"/>
    <cellStyle name="ITemperature 3 5 2 3" xfId="29668" xr:uid="{00000000-0005-0000-0000-0000AF3A0000}"/>
    <cellStyle name="ITemperature 3 5 3" xfId="29669" xr:uid="{00000000-0005-0000-0000-0000B03A0000}"/>
    <cellStyle name="ITemperature 3 5 3 2" xfId="29670" xr:uid="{00000000-0005-0000-0000-0000B13A0000}"/>
    <cellStyle name="ITemperature 3 5 4" xfId="29671" xr:uid="{00000000-0005-0000-0000-0000B23A0000}"/>
    <cellStyle name="ITemperature 4" xfId="29672" xr:uid="{00000000-0005-0000-0000-0000B33A0000}"/>
    <cellStyle name="ITemperature 4 2" xfId="29673" xr:uid="{00000000-0005-0000-0000-0000B43A0000}"/>
    <cellStyle name="ITemperature 4 2 2" xfId="29674" xr:uid="{00000000-0005-0000-0000-0000B53A0000}"/>
    <cellStyle name="ITemperature 4 2 2 2" xfId="29675" xr:uid="{00000000-0005-0000-0000-0000B63A0000}"/>
    <cellStyle name="ITemperature 4 2 3" xfId="29676" xr:uid="{00000000-0005-0000-0000-0000B73A0000}"/>
    <cellStyle name="ITemperature 4 3" xfId="29677" xr:uid="{00000000-0005-0000-0000-0000B83A0000}"/>
    <cellStyle name="ITemperature 4 3 2" xfId="29678" xr:uid="{00000000-0005-0000-0000-0000B93A0000}"/>
    <cellStyle name="ITemperature 5" xfId="29679" xr:uid="{00000000-0005-0000-0000-0000BA3A0000}"/>
    <cellStyle name="IText" xfId="29680" xr:uid="{00000000-0005-0000-0000-0000BB3A0000}"/>
    <cellStyle name="IText 2" xfId="29681" xr:uid="{00000000-0005-0000-0000-0000BC3A0000}"/>
    <cellStyle name="IText 2 2" xfId="29682" xr:uid="{00000000-0005-0000-0000-0000BD3A0000}"/>
    <cellStyle name="IText 2 2 2" xfId="29683" xr:uid="{00000000-0005-0000-0000-0000BE3A0000}"/>
    <cellStyle name="IText 2 2 2 2" xfId="29684" xr:uid="{00000000-0005-0000-0000-0000BF3A0000}"/>
    <cellStyle name="IText 2 2 2 2 2" xfId="29685" xr:uid="{00000000-0005-0000-0000-0000C03A0000}"/>
    <cellStyle name="IText 2 2 2 3" xfId="29686" xr:uid="{00000000-0005-0000-0000-0000C13A0000}"/>
    <cellStyle name="IText 2 2 3" xfId="29687" xr:uid="{00000000-0005-0000-0000-0000C23A0000}"/>
    <cellStyle name="IText 2 2 3 2" xfId="29688" xr:uid="{00000000-0005-0000-0000-0000C33A0000}"/>
    <cellStyle name="IText 2 3" xfId="29689" xr:uid="{00000000-0005-0000-0000-0000C43A0000}"/>
    <cellStyle name="IText 2 3 2" xfId="29690" xr:uid="{00000000-0005-0000-0000-0000C53A0000}"/>
    <cellStyle name="IText 2 3 2 2" xfId="29691" xr:uid="{00000000-0005-0000-0000-0000C63A0000}"/>
    <cellStyle name="IText 2 3 2 2 2" xfId="29692" xr:uid="{00000000-0005-0000-0000-0000C73A0000}"/>
    <cellStyle name="IText 2 3 2 3" xfId="29693" xr:uid="{00000000-0005-0000-0000-0000C83A0000}"/>
    <cellStyle name="IText 2 3 2 3 2" xfId="29694" xr:uid="{00000000-0005-0000-0000-0000C93A0000}"/>
    <cellStyle name="IText 2 3 2 4" xfId="29695" xr:uid="{00000000-0005-0000-0000-0000CA3A0000}"/>
    <cellStyle name="IText 2 3 3" xfId="29696" xr:uid="{00000000-0005-0000-0000-0000CB3A0000}"/>
    <cellStyle name="IText 2 3 3 2" xfId="29697" xr:uid="{00000000-0005-0000-0000-0000CC3A0000}"/>
    <cellStyle name="IText 2 4" xfId="29698" xr:uid="{00000000-0005-0000-0000-0000CD3A0000}"/>
    <cellStyle name="IText 2 4 2" xfId="29699" xr:uid="{00000000-0005-0000-0000-0000CE3A0000}"/>
    <cellStyle name="IText 2 4 2 2" xfId="29700" xr:uid="{00000000-0005-0000-0000-0000CF3A0000}"/>
    <cellStyle name="IText 2 4 3" xfId="29701" xr:uid="{00000000-0005-0000-0000-0000D03A0000}"/>
    <cellStyle name="IText 2 4 3 2" xfId="29702" xr:uid="{00000000-0005-0000-0000-0000D13A0000}"/>
    <cellStyle name="IText 2 4 4" xfId="29703" xr:uid="{00000000-0005-0000-0000-0000D23A0000}"/>
    <cellStyle name="IText 2 5" xfId="29704" xr:uid="{00000000-0005-0000-0000-0000D33A0000}"/>
    <cellStyle name="IText 2 5 2" xfId="29705" xr:uid="{00000000-0005-0000-0000-0000D43A0000}"/>
    <cellStyle name="IText 2 5 2 2" xfId="29706" xr:uid="{00000000-0005-0000-0000-0000D53A0000}"/>
    <cellStyle name="IText 2 5 2 2 2" xfId="29707" xr:uid="{00000000-0005-0000-0000-0000D63A0000}"/>
    <cellStyle name="IText 2 5 2 3" xfId="29708" xr:uid="{00000000-0005-0000-0000-0000D73A0000}"/>
    <cellStyle name="IText 2 5 3" xfId="29709" xr:uid="{00000000-0005-0000-0000-0000D83A0000}"/>
    <cellStyle name="IText 2 5 3 2" xfId="29710" xr:uid="{00000000-0005-0000-0000-0000D93A0000}"/>
    <cellStyle name="IText 2 5 4" xfId="29711" xr:uid="{00000000-0005-0000-0000-0000DA3A0000}"/>
    <cellStyle name="IText 3" xfId="29712" xr:uid="{00000000-0005-0000-0000-0000DB3A0000}"/>
    <cellStyle name="IText 3 2" xfId="29713" xr:uid="{00000000-0005-0000-0000-0000DC3A0000}"/>
    <cellStyle name="IText 3 2 2" xfId="29714" xr:uid="{00000000-0005-0000-0000-0000DD3A0000}"/>
    <cellStyle name="IText 3 2 2 2" xfId="29715" xr:uid="{00000000-0005-0000-0000-0000DE3A0000}"/>
    <cellStyle name="IText 3 2 2 2 2" xfId="29716" xr:uid="{00000000-0005-0000-0000-0000DF3A0000}"/>
    <cellStyle name="IText 3 2 2 3" xfId="29717" xr:uid="{00000000-0005-0000-0000-0000E03A0000}"/>
    <cellStyle name="IText 3 2 3" xfId="29718" xr:uid="{00000000-0005-0000-0000-0000E13A0000}"/>
    <cellStyle name="IText 3 2 3 2" xfId="29719" xr:uid="{00000000-0005-0000-0000-0000E23A0000}"/>
    <cellStyle name="IText 3 3" xfId="29720" xr:uid="{00000000-0005-0000-0000-0000E33A0000}"/>
    <cellStyle name="IText 3 3 2" xfId="29721" xr:uid="{00000000-0005-0000-0000-0000E43A0000}"/>
    <cellStyle name="IText 3 3 2 2" xfId="29722" xr:uid="{00000000-0005-0000-0000-0000E53A0000}"/>
    <cellStyle name="IText 3 3 2 2 2" xfId="29723" xr:uid="{00000000-0005-0000-0000-0000E63A0000}"/>
    <cellStyle name="IText 3 3 2 3" xfId="29724" xr:uid="{00000000-0005-0000-0000-0000E73A0000}"/>
    <cellStyle name="IText 3 3 2 3 2" xfId="29725" xr:uid="{00000000-0005-0000-0000-0000E83A0000}"/>
    <cellStyle name="IText 3 3 2 4" xfId="29726" xr:uid="{00000000-0005-0000-0000-0000E93A0000}"/>
    <cellStyle name="IText 3 3 3" xfId="29727" xr:uid="{00000000-0005-0000-0000-0000EA3A0000}"/>
    <cellStyle name="IText 3 3 3 2" xfId="29728" xr:uid="{00000000-0005-0000-0000-0000EB3A0000}"/>
    <cellStyle name="IText 3 4" xfId="29729" xr:uid="{00000000-0005-0000-0000-0000EC3A0000}"/>
    <cellStyle name="IText 3 4 2" xfId="29730" xr:uid="{00000000-0005-0000-0000-0000ED3A0000}"/>
    <cellStyle name="IText 3 4 2 2" xfId="29731" xr:uid="{00000000-0005-0000-0000-0000EE3A0000}"/>
    <cellStyle name="IText 3 4 3" xfId="29732" xr:uid="{00000000-0005-0000-0000-0000EF3A0000}"/>
    <cellStyle name="IText 3 4 3 2" xfId="29733" xr:uid="{00000000-0005-0000-0000-0000F03A0000}"/>
    <cellStyle name="IText 3 4 4" xfId="29734" xr:uid="{00000000-0005-0000-0000-0000F13A0000}"/>
    <cellStyle name="IText 3 5" xfId="29735" xr:uid="{00000000-0005-0000-0000-0000F23A0000}"/>
    <cellStyle name="IText 3 5 2" xfId="29736" xr:uid="{00000000-0005-0000-0000-0000F33A0000}"/>
    <cellStyle name="IText 3 5 2 2" xfId="29737" xr:uid="{00000000-0005-0000-0000-0000F43A0000}"/>
    <cellStyle name="IText 3 5 2 2 2" xfId="29738" xr:uid="{00000000-0005-0000-0000-0000F53A0000}"/>
    <cellStyle name="IText 3 5 2 3" xfId="29739" xr:uid="{00000000-0005-0000-0000-0000F63A0000}"/>
    <cellStyle name="IText 3 5 3" xfId="29740" xr:uid="{00000000-0005-0000-0000-0000F73A0000}"/>
    <cellStyle name="IText 3 5 3 2" xfId="29741" xr:uid="{00000000-0005-0000-0000-0000F83A0000}"/>
    <cellStyle name="IText 3 5 4" xfId="29742" xr:uid="{00000000-0005-0000-0000-0000F93A0000}"/>
    <cellStyle name="IText 4" xfId="29743" xr:uid="{00000000-0005-0000-0000-0000FA3A0000}"/>
    <cellStyle name="IText 4 2" xfId="29744" xr:uid="{00000000-0005-0000-0000-0000FB3A0000}"/>
    <cellStyle name="IText 4 2 2" xfId="29745" xr:uid="{00000000-0005-0000-0000-0000FC3A0000}"/>
    <cellStyle name="IText 4 2 2 2" xfId="29746" xr:uid="{00000000-0005-0000-0000-0000FD3A0000}"/>
    <cellStyle name="IText 4 2 3" xfId="29747" xr:uid="{00000000-0005-0000-0000-0000FE3A0000}"/>
    <cellStyle name="IText 4 3" xfId="29748" xr:uid="{00000000-0005-0000-0000-0000FF3A0000}"/>
    <cellStyle name="IText 4 3 2" xfId="29749" xr:uid="{00000000-0005-0000-0000-0000003B0000}"/>
    <cellStyle name="IText 5" xfId="29750" xr:uid="{00000000-0005-0000-0000-0000013B0000}"/>
    <cellStyle name="ITextCentrato" xfId="29751" xr:uid="{00000000-0005-0000-0000-0000023B0000}"/>
    <cellStyle name="ITextCentrato 2" xfId="29752" xr:uid="{00000000-0005-0000-0000-0000033B0000}"/>
    <cellStyle name="ITextCentrato 2 2" xfId="29753" xr:uid="{00000000-0005-0000-0000-0000043B0000}"/>
    <cellStyle name="ITextCentrato 2 2 2" xfId="29754" xr:uid="{00000000-0005-0000-0000-0000053B0000}"/>
    <cellStyle name="ITextCentrato 2 2 2 2" xfId="29755" xr:uid="{00000000-0005-0000-0000-0000063B0000}"/>
    <cellStyle name="ITextCentrato 2 2 2 2 2" xfId="29756" xr:uid="{00000000-0005-0000-0000-0000073B0000}"/>
    <cellStyle name="ITextCentrato 2 2 2 3" xfId="29757" xr:uid="{00000000-0005-0000-0000-0000083B0000}"/>
    <cellStyle name="ITextCentrato 2 2 3" xfId="29758" xr:uid="{00000000-0005-0000-0000-0000093B0000}"/>
    <cellStyle name="ITextCentrato 2 2 3 2" xfId="29759" xr:uid="{00000000-0005-0000-0000-00000A3B0000}"/>
    <cellStyle name="ITextCentrato 2 3" xfId="29760" xr:uid="{00000000-0005-0000-0000-00000B3B0000}"/>
    <cellStyle name="ITextCentrato 2 3 2" xfId="29761" xr:uid="{00000000-0005-0000-0000-00000C3B0000}"/>
    <cellStyle name="ITextCentrato 2 3 2 2" xfId="29762" xr:uid="{00000000-0005-0000-0000-00000D3B0000}"/>
    <cellStyle name="ITextCentrato 2 3 2 2 2" xfId="29763" xr:uid="{00000000-0005-0000-0000-00000E3B0000}"/>
    <cellStyle name="ITextCentrato 2 3 2 3" xfId="29764" xr:uid="{00000000-0005-0000-0000-00000F3B0000}"/>
    <cellStyle name="ITextCentrato 2 3 2 3 2" xfId="29765" xr:uid="{00000000-0005-0000-0000-0000103B0000}"/>
    <cellStyle name="ITextCentrato 2 3 2 4" xfId="29766" xr:uid="{00000000-0005-0000-0000-0000113B0000}"/>
    <cellStyle name="ITextCentrato 2 3 3" xfId="29767" xr:uid="{00000000-0005-0000-0000-0000123B0000}"/>
    <cellStyle name="ITextCentrato 2 3 3 2" xfId="29768" xr:uid="{00000000-0005-0000-0000-0000133B0000}"/>
    <cellStyle name="ITextCentrato 2 4" xfId="29769" xr:uid="{00000000-0005-0000-0000-0000143B0000}"/>
    <cellStyle name="ITextCentrato 2 4 2" xfId="29770" xr:uid="{00000000-0005-0000-0000-0000153B0000}"/>
    <cellStyle name="ITextCentrato 2 4 2 2" xfId="29771" xr:uid="{00000000-0005-0000-0000-0000163B0000}"/>
    <cellStyle name="ITextCentrato 2 4 3" xfId="29772" xr:uid="{00000000-0005-0000-0000-0000173B0000}"/>
    <cellStyle name="ITextCentrato 2 4 3 2" xfId="29773" xr:uid="{00000000-0005-0000-0000-0000183B0000}"/>
    <cellStyle name="ITextCentrato 2 4 4" xfId="29774" xr:uid="{00000000-0005-0000-0000-0000193B0000}"/>
    <cellStyle name="ITextCentrato 2 5" xfId="29775" xr:uid="{00000000-0005-0000-0000-00001A3B0000}"/>
    <cellStyle name="ITextCentrato 2 5 2" xfId="29776" xr:uid="{00000000-0005-0000-0000-00001B3B0000}"/>
    <cellStyle name="ITextCentrato 2 5 2 2" xfId="29777" xr:uid="{00000000-0005-0000-0000-00001C3B0000}"/>
    <cellStyle name="ITextCentrato 2 5 2 2 2" xfId="29778" xr:uid="{00000000-0005-0000-0000-00001D3B0000}"/>
    <cellStyle name="ITextCentrato 2 5 2 3" xfId="29779" xr:uid="{00000000-0005-0000-0000-00001E3B0000}"/>
    <cellStyle name="ITextCentrato 2 5 3" xfId="29780" xr:uid="{00000000-0005-0000-0000-00001F3B0000}"/>
    <cellStyle name="ITextCentrato 2 5 3 2" xfId="29781" xr:uid="{00000000-0005-0000-0000-0000203B0000}"/>
    <cellStyle name="ITextCentrato 2 5 4" xfId="29782" xr:uid="{00000000-0005-0000-0000-0000213B0000}"/>
    <cellStyle name="ITextCentrato 3" xfId="29783" xr:uid="{00000000-0005-0000-0000-0000223B0000}"/>
    <cellStyle name="ITextCentrato 3 2" xfId="29784" xr:uid="{00000000-0005-0000-0000-0000233B0000}"/>
    <cellStyle name="ITextCentrato 3 2 2" xfId="29785" xr:uid="{00000000-0005-0000-0000-0000243B0000}"/>
    <cellStyle name="ITextCentrato 3 2 2 2" xfId="29786" xr:uid="{00000000-0005-0000-0000-0000253B0000}"/>
    <cellStyle name="ITextCentrato 3 2 2 2 2" xfId="29787" xr:uid="{00000000-0005-0000-0000-0000263B0000}"/>
    <cellStyle name="ITextCentrato 3 2 2 3" xfId="29788" xr:uid="{00000000-0005-0000-0000-0000273B0000}"/>
    <cellStyle name="ITextCentrato 3 2 3" xfId="29789" xr:uid="{00000000-0005-0000-0000-0000283B0000}"/>
    <cellStyle name="ITextCentrato 3 2 3 2" xfId="29790" xr:uid="{00000000-0005-0000-0000-0000293B0000}"/>
    <cellStyle name="ITextCentrato 3 3" xfId="29791" xr:uid="{00000000-0005-0000-0000-00002A3B0000}"/>
    <cellStyle name="ITextCentrato 3 3 2" xfId="29792" xr:uid="{00000000-0005-0000-0000-00002B3B0000}"/>
    <cellStyle name="ITextCentrato 3 3 2 2" xfId="29793" xr:uid="{00000000-0005-0000-0000-00002C3B0000}"/>
    <cellStyle name="ITextCentrato 3 3 2 2 2" xfId="29794" xr:uid="{00000000-0005-0000-0000-00002D3B0000}"/>
    <cellStyle name="ITextCentrato 3 3 2 3" xfId="29795" xr:uid="{00000000-0005-0000-0000-00002E3B0000}"/>
    <cellStyle name="ITextCentrato 3 3 2 3 2" xfId="29796" xr:uid="{00000000-0005-0000-0000-00002F3B0000}"/>
    <cellStyle name="ITextCentrato 3 3 2 4" xfId="29797" xr:uid="{00000000-0005-0000-0000-0000303B0000}"/>
    <cellStyle name="ITextCentrato 3 3 3" xfId="29798" xr:uid="{00000000-0005-0000-0000-0000313B0000}"/>
    <cellStyle name="ITextCentrato 3 3 3 2" xfId="29799" xr:uid="{00000000-0005-0000-0000-0000323B0000}"/>
    <cellStyle name="ITextCentrato 3 4" xfId="29800" xr:uid="{00000000-0005-0000-0000-0000333B0000}"/>
    <cellStyle name="ITextCentrato 3 4 2" xfId="29801" xr:uid="{00000000-0005-0000-0000-0000343B0000}"/>
    <cellStyle name="ITextCentrato 3 4 2 2" xfId="29802" xr:uid="{00000000-0005-0000-0000-0000353B0000}"/>
    <cellStyle name="ITextCentrato 3 4 3" xfId="29803" xr:uid="{00000000-0005-0000-0000-0000363B0000}"/>
    <cellStyle name="ITextCentrato 3 4 3 2" xfId="29804" xr:uid="{00000000-0005-0000-0000-0000373B0000}"/>
    <cellStyle name="ITextCentrato 3 4 4" xfId="29805" xr:uid="{00000000-0005-0000-0000-0000383B0000}"/>
    <cellStyle name="ITextCentrato 3 5" xfId="29806" xr:uid="{00000000-0005-0000-0000-0000393B0000}"/>
    <cellStyle name="ITextCentrato 3 5 2" xfId="29807" xr:uid="{00000000-0005-0000-0000-00003A3B0000}"/>
    <cellStyle name="ITextCentrato 3 5 2 2" xfId="29808" xr:uid="{00000000-0005-0000-0000-00003B3B0000}"/>
    <cellStyle name="ITextCentrato 3 5 2 2 2" xfId="29809" xr:uid="{00000000-0005-0000-0000-00003C3B0000}"/>
    <cellStyle name="ITextCentrato 3 5 2 3" xfId="29810" xr:uid="{00000000-0005-0000-0000-00003D3B0000}"/>
    <cellStyle name="ITextCentrato 3 5 3" xfId="29811" xr:uid="{00000000-0005-0000-0000-00003E3B0000}"/>
    <cellStyle name="ITextCentrato 3 5 3 2" xfId="29812" xr:uid="{00000000-0005-0000-0000-00003F3B0000}"/>
    <cellStyle name="ITextCentrato 3 5 4" xfId="29813" xr:uid="{00000000-0005-0000-0000-0000403B0000}"/>
    <cellStyle name="ITextCentrato 4" xfId="29814" xr:uid="{00000000-0005-0000-0000-0000413B0000}"/>
    <cellStyle name="ITextCentrato 4 2" xfId="29815" xr:uid="{00000000-0005-0000-0000-0000423B0000}"/>
    <cellStyle name="ITextCentrato 4 2 2" xfId="29816" xr:uid="{00000000-0005-0000-0000-0000433B0000}"/>
    <cellStyle name="ITextCentrato 4 2 2 2" xfId="29817" xr:uid="{00000000-0005-0000-0000-0000443B0000}"/>
    <cellStyle name="ITextCentrato 4 2 3" xfId="29818" xr:uid="{00000000-0005-0000-0000-0000453B0000}"/>
    <cellStyle name="ITextCentrato 4 3" xfId="29819" xr:uid="{00000000-0005-0000-0000-0000463B0000}"/>
    <cellStyle name="ITextCentrato 4 3 2" xfId="29820" xr:uid="{00000000-0005-0000-0000-0000473B0000}"/>
    <cellStyle name="ITextCentrato 5" xfId="29821" xr:uid="{00000000-0005-0000-0000-0000483B0000}"/>
    <cellStyle name="İzlenen Köprü_sayıstay2" xfId="9402" xr:uid="{00000000-0005-0000-0000-0000493B0000}"/>
    <cellStyle name="Komma" xfId="9403" xr:uid="{00000000-0005-0000-0000-00004A3B0000}"/>
    <cellStyle name="Kopfzeile" xfId="9404" xr:uid="{00000000-0005-0000-0000-00004B3B0000}"/>
    <cellStyle name="Köprü_sayıstay2" xfId="9405" xr:uid="{00000000-0005-0000-0000-00004C3B0000}"/>
    <cellStyle name="KPMG Heading 1" xfId="9406" xr:uid="{00000000-0005-0000-0000-00004D3B0000}"/>
    <cellStyle name="KPMG Heading 2" xfId="9407" xr:uid="{00000000-0005-0000-0000-00004E3B0000}"/>
    <cellStyle name="KPMG Heading 3" xfId="9408" xr:uid="{00000000-0005-0000-0000-00004F3B0000}"/>
    <cellStyle name="KPMG Heading 4" xfId="9409" xr:uid="{00000000-0005-0000-0000-0000503B0000}"/>
    <cellStyle name="KPMG Normal" xfId="9410" xr:uid="{00000000-0005-0000-0000-0000513B0000}"/>
    <cellStyle name="KPMG Normal Text" xfId="9411" xr:uid="{00000000-0005-0000-0000-0000523B0000}"/>
    <cellStyle name="LINES - Style2" xfId="9412" xr:uid="{00000000-0005-0000-0000-0000533B0000}"/>
    <cellStyle name="LINES - Style2 10" xfId="9413" xr:uid="{00000000-0005-0000-0000-0000543B0000}"/>
    <cellStyle name="LINES - Style2 10 10" xfId="9414" xr:uid="{00000000-0005-0000-0000-0000553B0000}"/>
    <cellStyle name="LINES - Style2 10 10 2" xfId="9415" xr:uid="{00000000-0005-0000-0000-0000563B0000}"/>
    <cellStyle name="LINES - Style2 10 10 2 2" xfId="9416" xr:uid="{00000000-0005-0000-0000-0000573B0000}"/>
    <cellStyle name="LINES - Style2 10 10 2 3" xfId="9417" xr:uid="{00000000-0005-0000-0000-0000583B0000}"/>
    <cellStyle name="LINES - Style2 10 10 3" xfId="9418" xr:uid="{00000000-0005-0000-0000-0000593B0000}"/>
    <cellStyle name="LINES - Style2 10 11" xfId="9419" xr:uid="{00000000-0005-0000-0000-00005A3B0000}"/>
    <cellStyle name="LINES - Style2 10 11 2" xfId="9420" xr:uid="{00000000-0005-0000-0000-00005B3B0000}"/>
    <cellStyle name="LINES - Style2 10 12" xfId="9421" xr:uid="{00000000-0005-0000-0000-00005C3B0000}"/>
    <cellStyle name="LINES - Style2 10 2" xfId="9422" xr:uid="{00000000-0005-0000-0000-00005D3B0000}"/>
    <cellStyle name="LINES - Style2 10 2 10" xfId="9423" xr:uid="{00000000-0005-0000-0000-00005E3B0000}"/>
    <cellStyle name="LINES - Style2 10 2 10 2" xfId="9424" xr:uid="{00000000-0005-0000-0000-00005F3B0000}"/>
    <cellStyle name="LINES - Style2 10 2 11" xfId="9425" xr:uid="{00000000-0005-0000-0000-0000603B0000}"/>
    <cellStyle name="LINES - Style2 10 2 2" xfId="9426" xr:uid="{00000000-0005-0000-0000-0000613B0000}"/>
    <cellStyle name="LINES - Style2 10 2 2 2" xfId="9427" xr:uid="{00000000-0005-0000-0000-0000623B0000}"/>
    <cellStyle name="LINES - Style2 10 2 2 2 2" xfId="9428" xr:uid="{00000000-0005-0000-0000-0000633B0000}"/>
    <cellStyle name="LINES - Style2 10 2 2 2 2 2" xfId="9429" xr:uid="{00000000-0005-0000-0000-0000643B0000}"/>
    <cellStyle name="LINES - Style2 10 2 2 2 2 2 2" xfId="9430" xr:uid="{00000000-0005-0000-0000-0000653B0000}"/>
    <cellStyle name="LINES - Style2 10 2 2 2 2 2 3" xfId="9431" xr:uid="{00000000-0005-0000-0000-0000663B0000}"/>
    <cellStyle name="LINES - Style2 10 2 2 2 2 3" xfId="9432" xr:uid="{00000000-0005-0000-0000-0000673B0000}"/>
    <cellStyle name="LINES - Style2 10 2 2 2 3" xfId="9433" xr:uid="{00000000-0005-0000-0000-0000683B0000}"/>
    <cellStyle name="LINES - Style2 10 2 2 2 3 2" xfId="9434" xr:uid="{00000000-0005-0000-0000-0000693B0000}"/>
    <cellStyle name="LINES - Style2 10 2 2 2 4" xfId="9435" xr:uid="{00000000-0005-0000-0000-00006A3B0000}"/>
    <cellStyle name="LINES - Style2 10 2 2 3" xfId="9436" xr:uid="{00000000-0005-0000-0000-00006B3B0000}"/>
    <cellStyle name="LINES - Style2 10 2 2 3 2" xfId="9437" xr:uid="{00000000-0005-0000-0000-00006C3B0000}"/>
    <cellStyle name="LINES - Style2 10 2 2 3 2 2" xfId="9438" xr:uid="{00000000-0005-0000-0000-00006D3B0000}"/>
    <cellStyle name="LINES - Style2 10 2 2 3 2 3" xfId="9439" xr:uid="{00000000-0005-0000-0000-00006E3B0000}"/>
    <cellStyle name="LINES - Style2 10 2 2 3 3" xfId="9440" xr:uid="{00000000-0005-0000-0000-00006F3B0000}"/>
    <cellStyle name="LINES - Style2 10 2 2 4" xfId="9441" xr:uid="{00000000-0005-0000-0000-0000703B0000}"/>
    <cellStyle name="LINES - Style2 10 2 2 4 2" xfId="9442" xr:uid="{00000000-0005-0000-0000-0000713B0000}"/>
    <cellStyle name="LINES - Style2 10 2 2 4 2 2" xfId="9443" xr:uid="{00000000-0005-0000-0000-0000723B0000}"/>
    <cellStyle name="LINES - Style2 10 2 2 4 2 3" xfId="9444" xr:uid="{00000000-0005-0000-0000-0000733B0000}"/>
    <cellStyle name="LINES - Style2 10 2 2 4 3" xfId="9445" xr:uid="{00000000-0005-0000-0000-0000743B0000}"/>
    <cellStyle name="LINES - Style2 10 2 2 5" xfId="9446" xr:uid="{00000000-0005-0000-0000-0000753B0000}"/>
    <cellStyle name="LINES - Style2 10 2 2 5 2" xfId="9447" xr:uid="{00000000-0005-0000-0000-0000763B0000}"/>
    <cellStyle name="LINES - Style2 10 2 2 6" xfId="9448" xr:uid="{00000000-0005-0000-0000-0000773B0000}"/>
    <cellStyle name="LINES - Style2 10 2 3" xfId="9449" xr:uid="{00000000-0005-0000-0000-0000783B0000}"/>
    <cellStyle name="LINES - Style2 10 2 3 2" xfId="9450" xr:uid="{00000000-0005-0000-0000-0000793B0000}"/>
    <cellStyle name="LINES - Style2 10 2 3 2 2" xfId="9451" xr:uid="{00000000-0005-0000-0000-00007A3B0000}"/>
    <cellStyle name="LINES - Style2 10 2 3 2 2 2" xfId="9452" xr:uid="{00000000-0005-0000-0000-00007B3B0000}"/>
    <cellStyle name="LINES - Style2 10 2 3 2 3" xfId="9453" xr:uid="{00000000-0005-0000-0000-00007C3B0000}"/>
    <cellStyle name="LINES - Style2 10 2 3 2 3 2" xfId="29822" xr:uid="{00000000-0005-0000-0000-00007D3B0000}"/>
    <cellStyle name="LINES - Style2 10 2 3 2 4" xfId="29823" xr:uid="{00000000-0005-0000-0000-00007E3B0000}"/>
    <cellStyle name="LINES - Style2 10 2 3 3" xfId="9454" xr:uid="{00000000-0005-0000-0000-00007F3B0000}"/>
    <cellStyle name="LINES - Style2 10 2 3 3 2" xfId="9455" xr:uid="{00000000-0005-0000-0000-0000803B0000}"/>
    <cellStyle name="LINES - Style2 10 2 3 3 2 2" xfId="9456" xr:uid="{00000000-0005-0000-0000-0000813B0000}"/>
    <cellStyle name="LINES - Style2 10 2 3 3 2 3" xfId="9457" xr:uid="{00000000-0005-0000-0000-0000823B0000}"/>
    <cellStyle name="LINES - Style2 10 2 3 3 3" xfId="9458" xr:uid="{00000000-0005-0000-0000-0000833B0000}"/>
    <cellStyle name="LINES - Style2 10 2 3 4" xfId="9459" xr:uid="{00000000-0005-0000-0000-0000843B0000}"/>
    <cellStyle name="LINES - Style2 10 2 3 4 2" xfId="9460" xr:uid="{00000000-0005-0000-0000-0000853B0000}"/>
    <cellStyle name="LINES - Style2 10 2 3 5" xfId="9461" xr:uid="{00000000-0005-0000-0000-0000863B0000}"/>
    <cellStyle name="LINES - Style2 10 2 4" xfId="9462" xr:uid="{00000000-0005-0000-0000-0000873B0000}"/>
    <cellStyle name="LINES - Style2 10 2 4 2" xfId="9463" xr:uid="{00000000-0005-0000-0000-0000883B0000}"/>
    <cellStyle name="LINES - Style2 10 2 4 2 2" xfId="9464" xr:uid="{00000000-0005-0000-0000-0000893B0000}"/>
    <cellStyle name="LINES - Style2 10 2 4 2 2 2" xfId="9465" xr:uid="{00000000-0005-0000-0000-00008A3B0000}"/>
    <cellStyle name="LINES - Style2 10 2 4 2 3" xfId="9466" xr:uid="{00000000-0005-0000-0000-00008B3B0000}"/>
    <cellStyle name="LINES - Style2 10 2 4 3" xfId="9467" xr:uid="{00000000-0005-0000-0000-00008C3B0000}"/>
    <cellStyle name="LINES - Style2 10 2 4 3 2" xfId="9468" xr:uid="{00000000-0005-0000-0000-00008D3B0000}"/>
    <cellStyle name="LINES - Style2 10 2 4 3 2 2" xfId="9469" xr:uid="{00000000-0005-0000-0000-00008E3B0000}"/>
    <cellStyle name="LINES - Style2 10 2 4 3 2 3" xfId="9470" xr:uid="{00000000-0005-0000-0000-00008F3B0000}"/>
    <cellStyle name="LINES - Style2 10 2 4 3 3" xfId="9471" xr:uid="{00000000-0005-0000-0000-0000903B0000}"/>
    <cellStyle name="LINES - Style2 10 2 4 4" xfId="9472" xr:uid="{00000000-0005-0000-0000-0000913B0000}"/>
    <cellStyle name="LINES - Style2 10 2 4 4 2" xfId="9473" xr:uid="{00000000-0005-0000-0000-0000923B0000}"/>
    <cellStyle name="LINES - Style2 10 2 4 5" xfId="9474" xr:uid="{00000000-0005-0000-0000-0000933B0000}"/>
    <cellStyle name="LINES - Style2 10 2 5" xfId="9475" xr:uid="{00000000-0005-0000-0000-0000943B0000}"/>
    <cellStyle name="LINES - Style2 10 2 5 2" xfId="9476" xr:uid="{00000000-0005-0000-0000-0000953B0000}"/>
    <cellStyle name="LINES - Style2 10 2 5 2 2" xfId="9477" xr:uid="{00000000-0005-0000-0000-0000963B0000}"/>
    <cellStyle name="LINES - Style2 10 2 5 2 2 2" xfId="9478" xr:uid="{00000000-0005-0000-0000-0000973B0000}"/>
    <cellStyle name="LINES - Style2 10 2 5 2 2 3" xfId="9479" xr:uid="{00000000-0005-0000-0000-0000983B0000}"/>
    <cellStyle name="LINES - Style2 10 2 5 2 3" xfId="9480" xr:uid="{00000000-0005-0000-0000-0000993B0000}"/>
    <cellStyle name="LINES - Style2 10 2 5 3" xfId="9481" xr:uid="{00000000-0005-0000-0000-00009A3B0000}"/>
    <cellStyle name="LINES - Style2 10 2 5 3 2" xfId="9482" xr:uid="{00000000-0005-0000-0000-00009B3B0000}"/>
    <cellStyle name="LINES - Style2 10 2 5 3 2 2" xfId="9483" xr:uid="{00000000-0005-0000-0000-00009C3B0000}"/>
    <cellStyle name="LINES - Style2 10 2 5 3 2 3" xfId="9484" xr:uid="{00000000-0005-0000-0000-00009D3B0000}"/>
    <cellStyle name="LINES - Style2 10 2 5 3 3" xfId="9485" xr:uid="{00000000-0005-0000-0000-00009E3B0000}"/>
    <cellStyle name="LINES - Style2 10 2 5 4" xfId="9486" xr:uid="{00000000-0005-0000-0000-00009F3B0000}"/>
    <cellStyle name="LINES - Style2 10 2 5 4 2" xfId="9487" xr:uid="{00000000-0005-0000-0000-0000A03B0000}"/>
    <cellStyle name="LINES - Style2 10 2 5 5" xfId="9488" xr:uid="{00000000-0005-0000-0000-0000A13B0000}"/>
    <cellStyle name="LINES - Style2 10 2 6" xfId="9489" xr:uid="{00000000-0005-0000-0000-0000A23B0000}"/>
    <cellStyle name="LINES - Style2 10 2 6 2" xfId="9490" xr:uid="{00000000-0005-0000-0000-0000A33B0000}"/>
    <cellStyle name="LINES - Style2 10 2 6 2 2" xfId="9491" xr:uid="{00000000-0005-0000-0000-0000A43B0000}"/>
    <cellStyle name="LINES - Style2 10 2 6 2 2 2" xfId="9492" xr:uid="{00000000-0005-0000-0000-0000A53B0000}"/>
    <cellStyle name="LINES - Style2 10 2 6 2 2 3" xfId="9493" xr:uid="{00000000-0005-0000-0000-0000A63B0000}"/>
    <cellStyle name="LINES - Style2 10 2 6 2 3" xfId="9494" xr:uid="{00000000-0005-0000-0000-0000A73B0000}"/>
    <cellStyle name="LINES - Style2 10 2 6 3" xfId="9495" xr:uid="{00000000-0005-0000-0000-0000A83B0000}"/>
    <cellStyle name="LINES - Style2 10 2 6 3 2" xfId="9496" xr:uid="{00000000-0005-0000-0000-0000A93B0000}"/>
    <cellStyle name="LINES - Style2 10 2 6 3 2 2" xfId="9497" xr:uid="{00000000-0005-0000-0000-0000AA3B0000}"/>
    <cellStyle name="LINES - Style2 10 2 6 3 2 3" xfId="9498" xr:uid="{00000000-0005-0000-0000-0000AB3B0000}"/>
    <cellStyle name="LINES - Style2 10 2 6 3 3" xfId="9499" xr:uid="{00000000-0005-0000-0000-0000AC3B0000}"/>
    <cellStyle name="LINES - Style2 10 2 6 4" xfId="9500" xr:uid="{00000000-0005-0000-0000-0000AD3B0000}"/>
    <cellStyle name="LINES - Style2 10 2 6 4 2" xfId="9501" xr:uid="{00000000-0005-0000-0000-0000AE3B0000}"/>
    <cellStyle name="LINES - Style2 10 2 6 4 3" xfId="9502" xr:uid="{00000000-0005-0000-0000-0000AF3B0000}"/>
    <cellStyle name="LINES - Style2 10 2 6 5" xfId="9503" xr:uid="{00000000-0005-0000-0000-0000B03B0000}"/>
    <cellStyle name="LINES - Style2 10 2 7" xfId="9504" xr:uid="{00000000-0005-0000-0000-0000B13B0000}"/>
    <cellStyle name="LINES - Style2 10 2 7 2" xfId="9505" xr:uid="{00000000-0005-0000-0000-0000B23B0000}"/>
    <cellStyle name="LINES - Style2 10 2 7 2 2" xfId="9506" xr:uid="{00000000-0005-0000-0000-0000B33B0000}"/>
    <cellStyle name="LINES - Style2 10 2 7 2 2 2" xfId="9507" xr:uid="{00000000-0005-0000-0000-0000B43B0000}"/>
    <cellStyle name="LINES - Style2 10 2 7 2 2 3" xfId="9508" xr:uid="{00000000-0005-0000-0000-0000B53B0000}"/>
    <cellStyle name="LINES - Style2 10 2 7 2 3" xfId="9509" xr:uid="{00000000-0005-0000-0000-0000B63B0000}"/>
    <cellStyle name="LINES - Style2 10 2 7 3" xfId="9510" xr:uid="{00000000-0005-0000-0000-0000B73B0000}"/>
    <cellStyle name="LINES - Style2 10 2 7 3 2" xfId="9511" xr:uid="{00000000-0005-0000-0000-0000B83B0000}"/>
    <cellStyle name="LINES - Style2 10 2 7 3 3" xfId="9512" xr:uid="{00000000-0005-0000-0000-0000B93B0000}"/>
    <cellStyle name="LINES - Style2 10 2 7 4" xfId="9513" xr:uid="{00000000-0005-0000-0000-0000BA3B0000}"/>
    <cellStyle name="LINES - Style2 10 2 8" xfId="9514" xr:uid="{00000000-0005-0000-0000-0000BB3B0000}"/>
    <cellStyle name="LINES - Style2 10 2 8 2" xfId="9515" xr:uid="{00000000-0005-0000-0000-0000BC3B0000}"/>
    <cellStyle name="LINES - Style2 10 2 8 2 2" xfId="9516" xr:uid="{00000000-0005-0000-0000-0000BD3B0000}"/>
    <cellStyle name="LINES - Style2 10 2 8 2 2 2" xfId="9517" xr:uid="{00000000-0005-0000-0000-0000BE3B0000}"/>
    <cellStyle name="LINES - Style2 10 2 8 2 2 3" xfId="9518" xr:uid="{00000000-0005-0000-0000-0000BF3B0000}"/>
    <cellStyle name="LINES - Style2 10 2 8 2 3" xfId="9519" xr:uid="{00000000-0005-0000-0000-0000C03B0000}"/>
    <cellStyle name="LINES - Style2 10 2 8 3" xfId="9520" xr:uid="{00000000-0005-0000-0000-0000C13B0000}"/>
    <cellStyle name="LINES - Style2 10 2 8 3 2" xfId="9521" xr:uid="{00000000-0005-0000-0000-0000C23B0000}"/>
    <cellStyle name="LINES - Style2 10 2 8 3 3" xfId="9522" xr:uid="{00000000-0005-0000-0000-0000C33B0000}"/>
    <cellStyle name="LINES - Style2 10 2 8 4" xfId="9523" xr:uid="{00000000-0005-0000-0000-0000C43B0000}"/>
    <cellStyle name="LINES - Style2 10 2 9" xfId="9524" xr:uid="{00000000-0005-0000-0000-0000C53B0000}"/>
    <cellStyle name="LINES - Style2 10 2 9 2" xfId="9525" xr:uid="{00000000-0005-0000-0000-0000C63B0000}"/>
    <cellStyle name="LINES - Style2 10 2 9 2 2" xfId="9526" xr:uid="{00000000-0005-0000-0000-0000C73B0000}"/>
    <cellStyle name="LINES - Style2 10 2 9 2 3" xfId="9527" xr:uid="{00000000-0005-0000-0000-0000C83B0000}"/>
    <cellStyle name="LINES - Style2 10 2 9 3" xfId="9528" xr:uid="{00000000-0005-0000-0000-0000C93B0000}"/>
    <cellStyle name="LINES - Style2 10 3" xfId="9529" xr:uid="{00000000-0005-0000-0000-0000CA3B0000}"/>
    <cellStyle name="LINES - Style2 10 3 2" xfId="9530" xr:uid="{00000000-0005-0000-0000-0000CB3B0000}"/>
    <cellStyle name="LINES - Style2 10 3 2 2" xfId="9531" xr:uid="{00000000-0005-0000-0000-0000CC3B0000}"/>
    <cellStyle name="LINES - Style2 10 3 2 2 2" xfId="9532" xr:uid="{00000000-0005-0000-0000-0000CD3B0000}"/>
    <cellStyle name="LINES - Style2 10 3 2 2 2 2" xfId="9533" xr:uid="{00000000-0005-0000-0000-0000CE3B0000}"/>
    <cellStyle name="LINES - Style2 10 3 2 2 2 3" xfId="9534" xr:uid="{00000000-0005-0000-0000-0000CF3B0000}"/>
    <cellStyle name="LINES - Style2 10 3 2 2 3" xfId="9535" xr:uid="{00000000-0005-0000-0000-0000D03B0000}"/>
    <cellStyle name="LINES - Style2 10 3 2 3" xfId="9536" xr:uid="{00000000-0005-0000-0000-0000D13B0000}"/>
    <cellStyle name="LINES - Style2 10 3 2 3 2" xfId="9537" xr:uid="{00000000-0005-0000-0000-0000D23B0000}"/>
    <cellStyle name="LINES - Style2 10 3 2 4" xfId="9538" xr:uid="{00000000-0005-0000-0000-0000D33B0000}"/>
    <cellStyle name="LINES - Style2 10 3 3" xfId="9539" xr:uid="{00000000-0005-0000-0000-0000D43B0000}"/>
    <cellStyle name="LINES - Style2 10 3 3 2" xfId="9540" xr:uid="{00000000-0005-0000-0000-0000D53B0000}"/>
    <cellStyle name="LINES - Style2 10 3 3 2 2" xfId="9541" xr:uid="{00000000-0005-0000-0000-0000D63B0000}"/>
    <cellStyle name="LINES - Style2 10 3 3 2 3" xfId="9542" xr:uid="{00000000-0005-0000-0000-0000D73B0000}"/>
    <cellStyle name="LINES - Style2 10 3 3 3" xfId="9543" xr:uid="{00000000-0005-0000-0000-0000D83B0000}"/>
    <cellStyle name="LINES - Style2 10 3 4" xfId="9544" xr:uid="{00000000-0005-0000-0000-0000D93B0000}"/>
    <cellStyle name="LINES - Style2 10 3 4 2" xfId="9545" xr:uid="{00000000-0005-0000-0000-0000DA3B0000}"/>
    <cellStyle name="LINES - Style2 10 3 4 2 2" xfId="9546" xr:uid="{00000000-0005-0000-0000-0000DB3B0000}"/>
    <cellStyle name="LINES - Style2 10 3 4 2 3" xfId="9547" xr:uid="{00000000-0005-0000-0000-0000DC3B0000}"/>
    <cellStyle name="LINES - Style2 10 3 4 3" xfId="9548" xr:uid="{00000000-0005-0000-0000-0000DD3B0000}"/>
    <cellStyle name="LINES - Style2 10 3 5" xfId="9549" xr:uid="{00000000-0005-0000-0000-0000DE3B0000}"/>
    <cellStyle name="LINES - Style2 10 3 5 2" xfId="9550" xr:uid="{00000000-0005-0000-0000-0000DF3B0000}"/>
    <cellStyle name="LINES - Style2 10 3 6" xfId="9551" xr:uid="{00000000-0005-0000-0000-0000E03B0000}"/>
    <cellStyle name="LINES - Style2 10 4" xfId="9552" xr:uid="{00000000-0005-0000-0000-0000E13B0000}"/>
    <cellStyle name="LINES - Style2 10 4 2" xfId="9553" xr:uid="{00000000-0005-0000-0000-0000E23B0000}"/>
    <cellStyle name="LINES - Style2 10 4 2 2" xfId="9554" xr:uid="{00000000-0005-0000-0000-0000E33B0000}"/>
    <cellStyle name="LINES - Style2 10 4 2 2 2" xfId="9555" xr:uid="{00000000-0005-0000-0000-0000E43B0000}"/>
    <cellStyle name="LINES - Style2 10 4 2 3" xfId="9556" xr:uid="{00000000-0005-0000-0000-0000E53B0000}"/>
    <cellStyle name="LINES - Style2 10 4 2 3 2" xfId="29824" xr:uid="{00000000-0005-0000-0000-0000E63B0000}"/>
    <cellStyle name="LINES - Style2 10 4 2 4" xfId="29825" xr:uid="{00000000-0005-0000-0000-0000E73B0000}"/>
    <cellStyle name="LINES - Style2 10 4 3" xfId="9557" xr:uid="{00000000-0005-0000-0000-0000E83B0000}"/>
    <cellStyle name="LINES - Style2 10 4 3 2" xfId="9558" xr:uid="{00000000-0005-0000-0000-0000E93B0000}"/>
    <cellStyle name="LINES - Style2 10 4 3 2 2" xfId="9559" xr:uid="{00000000-0005-0000-0000-0000EA3B0000}"/>
    <cellStyle name="LINES - Style2 10 4 3 2 3" xfId="9560" xr:uid="{00000000-0005-0000-0000-0000EB3B0000}"/>
    <cellStyle name="LINES - Style2 10 4 3 3" xfId="9561" xr:uid="{00000000-0005-0000-0000-0000EC3B0000}"/>
    <cellStyle name="LINES - Style2 10 4 4" xfId="9562" xr:uid="{00000000-0005-0000-0000-0000ED3B0000}"/>
    <cellStyle name="LINES - Style2 10 4 4 2" xfId="9563" xr:uid="{00000000-0005-0000-0000-0000EE3B0000}"/>
    <cellStyle name="LINES - Style2 10 4 5" xfId="9564" xr:uid="{00000000-0005-0000-0000-0000EF3B0000}"/>
    <cellStyle name="LINES - Style2 10 5" xfId="9565" xr:uid="{00000000-0005-0000-0000-0000F03B0000}"/>
    <cellStyle name="LINES - Style2 10 5 2" xfId="9566" xr:uid="{00000000-0005-0000-0000-0000F13B0000}"/>
    <cellStyle name="LINES - Style2 10 5 2 2" xfId="9567" xr:uid="{00000000-0005-0000-0000-0000F23B0000}"/>
    <cellStyle name="LINES - Style2 10 5 2 2 2" xfId="9568" xr:uid="{00000000-0005-0000-0000-0000F33B0000}"/>
    <cellStyle name="LINES - Style2 10 5 2 3" xfId="9569" xr:uid="{00000000-0005-0000-0000-0000F43B0000}"/>
    <cellStyle name="LINES - Style2 10 5 3" xfId="9570" xr:uid="{00000000-0005-0000-0000-0000F53B0000}"/>
    <cellStyle name="LINES - Style2 10 5 3 2" xfId="9571" xr:uid="{00000000-0005-0000-0000-0000F63B0000}"/>
    <cellStyle name="LINES - Style2 10 5 3 2 2" xfId="9572" xr:uid="{00000000-0005-0000-0000-0000F73B0000}"/>
    <cellStyle name="LINES - Style2 10 5 3 2 3" xfId="9573" xr:uid="{00000000-0005-0000-0000-0000F83B0000}"/>
    <cellStyle name="LINES - Style2 10 5 3 3" xfId="9574" xr:uid="{00000000-0005-0000-0000-0000F93B0000}"/>
    <cellStyle name="LINES - Style2 10 5 4" xfId="9575" xr:uid="{00000000-0005-0000-0000-0000FA3B0000}"/>
    <cellStyle name="LINES - Style2 10 5 4 2" xfId="9576" xr:uid="{00000000-0005-0000-0000-0000FB3B0000}"/>
    <cellStyle name="LINES - Style2 10 5 5" xfId="9577" xr:uid="{00000000-0005-0000-0000-0000FC3B0000}"/>
    <cellStyle name="LINES - Style2 10 6" xfId="9578" xr:uid="{00000000-0005-0000-0000-0000FD3B0000}"/>
    <cellStyle name="LINES - Style2 10 6 2" xfId="9579" xr:uid="{00000000-0005-0000-0000-0000FE3B0000}"/>
    <cellStyle name="LINES - Style2 10 6 2 2" xfId="9580" xr:uid="{00000000-0005-0000-0000-0000FF3B0000}"/>
    <cellStyle name="LINES - Style2 10 6 2 2 2" xfId="9581" xr:uid="{00000000-0005-0000-0000-0000003C0000}"/>
    <cellStyle name="LINES - Style2 10 6 2 2 3" xfId="9582" xr:uid="{00000000-0005-0000-0000-0000013C0000}"/>
    <cellStyle name="LINES - Style2 10 6 2 3" xfId="9583" xr:uid="{00000000-0005-0000-0000-0000023C0000}"/>
    <cellStyle name="LINES - Style2 10 6 3" xfId="9584" xr:uid="{00000000-0005-0000-0000-0000033C0000}"/>
    <cellStyle name="LINES - Style2 10 6 3 2" xfId="9585" xr:uid="{00000000-0005-0000-0000-0000043C0000}"/>
    <cellStyle name="LINES - Style2 10 6 3 2 2" xfId="9586" xr:uid="{00000000-0005-0000-0000-0000053C0000}"/>
    <cellStyle name="LINES - Style2 10 6 3 2 3" xfId="9587" xr:uid="{00000000-0005-0000-0000-0000063C0000}"/>
    <cellStyle name="LINES - Style2 10 6 3 3" xfId="9588" xr:uid="{00000000-0005-0000-0000-0000073C0000}"/>
    <cellStyle name="LINES - Style2 10 6 4" xfId="9589" xr:uid="{00000000-0005-0000-0000-0000083C0000}"/>
    <cellStyle name="LINES - Style2 10 6 4 2" xfId="9590" xr:uid="{00000000-0005-0000-0000-0000093C0000}"/>
    <cellStyle name="LINES - Style2 10 6 5" xfId="9591" xr:uid="{00000000-0005-0000-0000-00000A3C0000}"/>
    <cellStyle name="LINES - Style2 10 7" xfId="9592" xr:uid="{00000000-0005-0000-0000-00000B3C0000}"/>
    <cellStyle name="LINES - Style2 10 7 2" xfId="9593" xr:uid="{00000000-0005-0000-0000-00000C3C0000}"/>
    <cellStyle name="LINES - Style2 10 7 2 2" xfId="9594" xr:uid="{00000000-0005-0000-0000-00000D3C0000}"/>
    <cellStyle name="LINES - Style2 10 7 2 2 2" xfId="9595" xr:uid="{00000000-0005-0000-0000-00000E3C0000}"/>
    <cellStyle name="LINES - Style2 10 7 2 2 3" xfId="9596" xr:uid="{00000000-0005-0000-0000-00000F3C0000}"/>
    <cellStyle name="LINES - Style2 10 7 2 3" xfId="9597" xr:uid="{00000000-0005-0000-0000-0000103C0000}"/>
    <cellStyle name="LINES - Style2 10 7 3" xfId="9598" xr:uid="{00000000-0005-0000-0000-0000113C0000}"/>
    <cellStyle name="LINES - Style2 10 7 3 2" xfId="9599" xr:uid="{00000000-0005-0000-0000-0000123C0000}"/>
    <cellStyle name="LINES - Style2 10 7 3 2 2" xfId="9600" xr:uid="{00000000-0005-0000-0000-0000133C0000}"/>
    <cellStyle name="LINES - Style2 10 7 3 2 3" xfId="9601" xr:uid="{00000000-0005-0000-0000-0000143C0000}"/>
    <cellStyle name="LINES - Style2 10 7 3 3" xfId="9602" xr:uid="{00000000-0005-0000-0000-0000153C0000}"/>
    <cellStyle name="LINES - Style2 10 7 4" xfId="9603" xr:uid="{00000000-0005-0000-0000-0000163C0000}"/>
    <cellStyle name="LINES - Style2 10 7 4 2" xfId="9604" xr:uid="{00000000-0005-0000-0000-0000173C0000}"/>
    <cellStyle name="LINES - Style2 10 7 4 3" xfId="9605" xr:uid="{00000000-0005-0000-0000-0000183C0000}"/>
    <cellStyle name="LINES - Style2 10 7 5" xfId="9606" xr:uid="{00000000-0005-0000-0000-0000193C0000}"/>
    <cellStyle name="LINES - Style2 10 8" xfId="9607" xr:uid="{00000000-0005-0000-0000-00001A3C0000}"/>
    <cellStyle name="LINES - Style2 10 8 2" xfId="9608" xr:uid="{00000000-0005-0000-0000-00001B3C0000}"/>
    <cellStyle name="LINES - Style2 10 8 2 2" xfId="9609" xr:uid="{00000000-0005-0000-0000-00001C3C0000}"/>
    <cellStyle name="LINES - Style2 10 8 2 2 2" xfId="9610" xr:uid="{00000000-0005-0000-0000-00001D3C0000}"/>
    <cellStyle name="LINES - Style2 10 8 2 2 3" xfId="9611" xr:uid="{00000000-0005-0000-0000-00001E3C0000}"/>
    <cellStyle name="LINES - Style2 10 8 2 3" xfId="9612" xr:uid="{00000000-0005-0000-0000-00001F3C0000}"/>
    <cellStyle name="LINES - Style2 10 8 3" xfId="9613" xr:uid="{00000000-0005-0000-0000-0000203C0000}"/>
    <cellStyle name="LINES - Style2 10 8 3 2" xfId="9614" xr:uid="{00000000-0005-0000-0000-0000213C0000}"/>
    <cellStyle name="LINES - Style2 10 8 3 3" xfId="9615" xr:uid="{00000000-0005-0000-0000-0000223C0000}"/>
    <cellStyle name="LINES - Style2 10 8 4" xfId="9616" xr:uid="{00000000-0005-0000-0000-0000233C0000}"/>
    <cellStyle name="LINES - Style2 10 9" xfId="9617" xr:uid="{00000000-0005-0000-0000-0000243C0000}"/>
    <cellStyle name="LINES - Style2 10 9 2" xfId="9618" xr:uid="{00000000-0005-0000-0000-0000253C0000}"/>
    <cellStyle name="LINES - Style2 10 9 2 2" xfId="9619" xr:uid="{00000000-0005-0000-0000-0000263C0000}"/>
    <cellStyle name="LINES - Style2 10 9 2 2 2" xfId="9620" xr:uid="{00000000-0005-0000-0000-0000273C0000}"/>
    <cellStyle name="LINES - Style2 10 9 2 2 3" xfId="9621" xr:uid="{00000000-0005-0000-0000-0000283C0000}"/>
    <cellStyle name="LINES - Style2 10 9 2 3" xfId="9622" xr:uid="{00000000-0005-0000-0000-0000293C0000}"/>
    <cellStyle name="LINES - Style2 10 9 3" xfId="9623" xr:uid="{00000000-0005-0000-0000-00002A3C0000}"/>
    <cellStyle name="LINES - Style2 10 9 3 2" xfId="9624" xr:uid="{00000000-0005-0000-0000-00002B3C0000}"/>
    <cellStyle name="LINES - Style2 10 9 3 3" xfId="9625" xr:uid="{00000000-0005-0000-0000-00002C3C0000}"/>
    <cellStyle name="LINES - Style2 10 9 4" xfId="9626" xr:uid="{00000000-0005-0000-0000-00002D3C0000}"/>
    <cellStyle name="LINES - Style2 11" xfId="9627" xr:uid="{00000000-0005-0000-0000-00002E3C0000}"/>
    <cellStyle name="LINES - Style2 11 2" xfId="9628" xr:uid="{00000000-0005-0000-0000-00002F3C0000}"/>
    <cellStyle name="LINES - Style2 11 2 2" xfId="9629" xr:uid="{00000000-0005-0000-0000-0000303C0000}"/>
    <cellStyle name="LINES - Style2 11 2 2 2" xfId="9630" xr:uid="{00000000-0005-0000-0000-0000313C0000}"/>
    <cellStyle name="LINES - Style2 11 2 2 2 2" xfId="9631" xr:uid="{00000000-0005-0000-0000-0000323C0000}"/>
    <cellStyle name="LINES - Style2 11 2 2 2 3" xfId="9632" xr:uid="{00000000-0005-0000-0000-0000333C0000}"/>
    <cellStyle name="LINES - Style2 11 2 2 3" xfId="9633" xr:uid="{00000000-0005-0000-0000-0000343C0000}"/>
    <cellStyle name="LINES - Style2 11 2 3" xfId="9634" xr:uid="{00000000-0005-0000-0000-0000353C0000}"/>
    <cellStyle name="LINES - Style2 11 2 3 2" xfId="9635" xr:uid="{00000000-0005-0000-0000-0000363C0000}"/>
    <cellStyle name="LINES - Style2 11 2 4" xfId="9636" xr:uid="{00000000-0005-0000-0000-0000373C0000}"/>
    <cellStyle name="LINES - Style2 11 3" xfId="9637" xr:uid="{00000000-0005-0000-0000-0000383C0000}"/>
    <cellStyle name="LINES - Style2 11 3 2" xfId="9638" xr:uid="{00000000-0005-0000-0000-0000393C0000}"/>
    <cellStyle name="LINES - Style2 11 3 2 2" xfId="9639" xr:uid="{00000000-0005-0000-0000-00003A3C0000}"/>
    <cellStyle name="LINES - Style2 11 3 2 3" xfId="9640" xr:uid="{00000000-0005-0000-0000-00003B3C0000}"/>
    <cellStyle name="LINES - Style2 11 3 3" xfId="9641" xr:uid="{00000000-0005-0000-0000-00003C3C0000}"/>
    <cellStyle name="LINES - Style2 11 4" xfId="9642" xr:uid="{00000000-0005-0000-0000-00003D3C0000}"/>
    <cellStyle name="LINES - Style2 11 4 2" xfId="9643" xr:uid="{00000000-0005-0000-0000-00003E3C0000}"/>
    <cellStyle name="LINES - Style2 11 4 2 2" xfId="9644" xr:uid="{00000000-0005-0000-0000-00003F3C0000}"/>
    <cellStyle name="LINES - Style2 11 4 2 3" xfId="9645" xr:uid="{00000000-0005-0000-0000-0000403C0000}"/>
    <cellStyle name="LINES - Style2 11 4 3" xfId="9646" xr:uid="{00000000-0005-0000-0000-0000413C0000}"/>
    <cellStyle name="LINES - Style2 11 5" xfId="9647" xr:uid="{00000000-0005-0000-0000-0000423C0000}"/>
    <cellStyle name="LINES - Style2 11 5 2" xfId="9648" xr:uid="{00000000-0005-0000-0000-0000433C0000}"/>
    <cellStyle name="LINES - Style2 11 6" xfId="9649" xr:uid="{00000000-0005-0000-0000-0000443C0000}"/>
    <cellStyle name="LINES - Style2 12" xfId="9650" xr:uid="{00000000-0005-0000-0000-0000453C0000}"/>
    <cellStyle name="LINES - Style2 12 2" xfId="9651" xr:uid="{00000000-0005-0000-0000-0000463C0000}"/>
    <cellStyle name="LINES - Style2 12 2 2" xfId="9652" xr:uid="{00000000-0005-0000-0000-0000473C0000}"/>
    <cellStyle name="LINES - Style2 12 2 2 2" xfId="9653" xr:uid="{00000000-0005-0000-0000-0000483C0000}"/>
    <cellStyle name="LINES - Style2 12 2 3" xfId="9654" xr:uid="{00000000-0005-0000-0000-0000493C0000}"/>
    <cellStyle name="LINES - Style2 12 2 3 2" xfId="29826" xr:uid="{00000000-0005-0000-0000-00004A3C0000}"/>
    <cellStyle name="LINES - Style2 12 2 4" xfId="29827" xr:uid="{00000000-0005-0000-0000-00004B3C0000}"/>
    <cellStyle name="LINES - Style2 12 3" xfId="9655" xr:uid="{00000000-0005-0000-0000-00004C3C0000}"/>
    <cellStyle name="LINES - Style2 12 3 2" xfId="9656" xr:uid="{00000000-0005-0000-0000-00004D3C0000}"/>
    <cellStyle name="LINES - Style2 12 3 2 2" xfId="9657" xr:uid="{00000000-0005-0000-0000-00004E3C0000}"/>
    <cellStyle name="LINES - Style2 12 3 2 3" xfId="9658" xr:uid="{00000000-0005-0000-0000-00004F3C0000}"/>
    <cellStyle name="LINES - Style2 12 3 3" xfId="9659" xr:uid="{00000000-0005-0000-0000-0000503C0000}"/>
    <cellStyle name="LINES - Style2 12 4" xfId="9660" xr:uid="{00000000-0005-0000-0000-0000513C0000}"/>
    <cellStyle name="LINES - Style2 12 4 2" xfId="9661" xr:uid="{00000000-0005-0000-0000-0000523C0000}"/>
    <cellStyle name="LINES - Style2 12 5" xfId="9662" xr:uid="{00000000-0005-0000-0000-0000533C0000}"/>
    <cellStyle name="LINES - Style2 13" xfId="9663" xr:uid="{00000000-0005-0000-0000-0000543C0000}"/>
    <cellStyle name="LINES - Style2 13 2" xfId="9664" xr:uid="{00000000-0005-0000-0000-0000553C0000}"/>
    <cellStyle name="LINES - Style2 13 2 2" xfId="9665" xr:uid="{00000000-0005-0000-0000-0000563C0000}"/>
    <cellStyle name="LINES - Style2 13 2 2 2" xfId="9666" xr:uid="{00000000-0005-0000-0000-0000573C0000}"/>
    <cellStyle name="LINES - Style2 13 2 3" xfId="9667" xr:uid="{00000000-0005-0000-0000-0000583C0000}"/>
    <cellStyle name="LINES - Style2 13 3" xfId="9668" xr:uid="{00000000-0005-0000-0000-0000593C0000}"/>
    <cellStyle name="LINES - Style2 13 3 2" xfId="9669" xr:uid="{00000000-0005-0000-0000-00005A3C0000}"/>
    <cellStyle name="LINES - Style2 13 3 2 2" xfId="9670" xr:uid="{00000000-0005-0000-0000-00005B3C0000}"/>
    <cellStyle name="LINES - Style2 13 3 2 3" xfId="9671" xr:uid="{00000000-0005-0000-0000-00005C3C0000}"/>
    <cellStyle name="LINES - Style2 13 3 3" xfId="9672" xr:uid="{00000000-0005-0000-0000-00005D3C0000}"/>
    <cellStyle name="LINES - Style2 13 4" xfId="9673" xr:uid="{00000000-0005-0000-0000-00005E3C0000}"/>
    <cellStyle name="LINES - Style2 13 4 2" xfId="9674" xr:uid="{00000000-0005-0000-0000-00005F3C0000}"/>
    <cellStyle name="LINES - Style2 13 5" xfId="9675" xr:uid="{00000000-0005-0000-0000-0000603C0000}"/>
    <cellStyle name="LINES - Style2 14" xfId="9676" xr:uid="{00000000-0005-0000-0000-0000613C0000}"/>
    <cellStyle name="LINES - Style2 14 2" xfId="9677" xr:uid="{00000000-0005-0000-0000-0000623C0000}"/>
    <cellStyle name="LINES - Style2 14 2 2" xfId="9678" xr:uid="{00000000-0005-0000-0000-0000633C0000}"/>
    <cellStyle name="LINES - Style2 14 2 2 2" xfId="9679" xr:uid="{00000000-0005-0000-0000-0000643C0000}"/>
    <cellStyle name="LINES - Style2 14 2 2 3" xfId="9680" xr:uid="{00000000-0005-0000-0000-0000653C0000}"/>
    <cellStyle name="LINES - Style2 14 2 3" xfId="9681" xr:uid="{00000000-0005-0000-0000-0000663C0000}"/>
    <cellStyle name="LINES - Style2 14 3" xfId="9682" xr:uid="{00000000-0005-0000-0000-0000673C0000}"/>
    <cellStyle name="LINES - Style2 14 3 2" xfId="9683" xr:uid="{00000000-0005-0000-0000-0000683C0000}"/>
    <cellStyle name="LINES - Style2 14 3 2 2" xfId="9684" xr:uid="{00000000-0005-0000-0000-0000693C0000}"/>
    <cellStyle name="LINES - Style2 14 3 2 3" xfId="9685" xr:uid="{00000000-0005-0000-0000-00006A3C0000}"/>
    <cellStyle name="LINES - Style2 14 3 3" xfId="9686" xr:uid="{00000000-0005-0000-0000-00006B3C0000}"/>
    <cellStyle name="LINES - Style2 14 4" xfId="9687" xr:uid="{00000000-0005-0000-0000-00006C3C0000}"/>
    <cellStyle name="LINES - Style2 14 4 2" xfId="9688" xr:uid="{00000000-0005-0000-0000-00006D3C0000}"/>
    <cellStyle name="LINES - Style2 14 5" xfId="9689" xr:uid="{00000000-0005-0000-0000-00006E3C0000}"/>
    <cellStyle name="LINES - Style2 15" xfId="9690" xr:uid="{00000000-0005-0000-0000-00006F3C0000}"/>
    <cellStyle name="LINES - Style2 15 2" xfId="9691" xr:uid="{00000000-0005-0000-0000-0000703C0000}"/>
    <cellStyle name="LINES - Style2 15 2 2" xfId="9692" xr:uid="{00000000-0005-0000-0000-0000713C0000}"/>
    <cellStyle name="LINES - Style2 15 2 2 2" xfId="9693" xr:uid="{00000000-0005-0000-0000-0000723C0000}"/>
    <cellStyle name="LINES - Style2 15 2 2 3" xfId="9694" xr:uid="{00000000-0005-0000-0000-0000733C0000}"/>
    <cellStyle name="LINES - Style2 15 2 3" xfId="9695" xr:uid="{00000000-0005-0000-0000-0000743C0000}"/>
    <cellStyle name="LINES - Style2 15 3" xfId="9696" xr:uid="{00000000-0005-0000-0000-0000753C0000}"/>
    <cellStyle name="LINES - Style2 15 3 2" xfId="9697" xr:uid="{00000000-0005-0000-0000-0000763C0000}"/>
    <cellStyle name="LINES - Style2 15 3 2 2" xfId="9698" xr:uid="{00000000-0005-0000-0000-0000773C0000}"/>
    <cellStyle name="LINES - Style2 15 3 2 3" xfId="9699" xr:uid="{00000000-0005-0000-0000-0000783C0000}"/>
    <cellStyle name="LINES - Style2 15 3 3" xfId="9700" xr:uid="{00000000-0005-0000-0000-0000793C0000}"/>
    <cellStyle name="LINES - Style2 15 4" xfId="9701" xr:uid="{00000000-0005-0000-0000-00007A3C0000}"/>
    <cellStyle name="LINES - Style2 15 4 2" xfId="9702" xr:uid="{00000000-0005-0000-0000-00007B3C0000}"/>
    <cellStyle name="LINES - Style2 15 4 3" xfId="9703" xr:uid="{00000000-0005-0000-0000-00007C3C0000}"/>
    <cellStyle name="LINES - Style2 15 5" xfId="9704" xr:uid="{00000000-0005-0000-0000-00007D3C0000}"/>
    <cellStyle name="LINES - Style2 16" xfId="9705" xr:uid="{00000000-0005-0000-0000-00007E3C0000}"/>
    <cellStyle name="LINES - Style2 16 2" xfId="9706" xr:uid="{00000000-0005-0000-0000-00007F3C0000}"/>
    <cellStyle name="LINES - Style2 16 2 2" xfId="9707" xr:uid="{00000000-0005-0000-0000-0000803C0000}"/>
    <cellStyle name="LINES - Style2 16 2 2 2" xfId="9708" xr:uid="{00000000-0005-0000-0000-0000813C0000}"/>
    <cellStyle name="LINES - Style2 16 2 2 3" xfId="9709" xr:uid="{00000000-0005-0000-0000-0000823C0000}"/>
    <cellStyle name="LINES - Style2 16 2 3" xfId="9710" xr:uid="{00000000-0005-0000-0000-0000833C0000}"/>
    <cellStyle name="LINES - Style2 16 3" xfId="9711" xr:uid="{00000000-0005-0000-0000-0000843C0000}"/>
    <cellStyle name="LINES - Style2 16 3 2" xfId="9712" xr:uid="{00000000-0005-0000-0000-0000853C0000}"/>
    <cellStyle name="LINES - Style2 16 3 3" xfId="9713" xr:uid="{00000000-0005-0000-0000-0000863C0000}"/>
    <cellStyle name="LINES - Style2 16 4" xfId="9714" xr:uid="{00000000-0005-0000-0000-0000873C0000}"/>
    <cellStyle name="LINES - Style2 17" xfId="9715" xr:uid="{00000000-0005-0000-0000-0000883C0000}"/>
    <cellStyle name="LINES - Style2 17 2" xfId="9716" xr:uid="{00000000-0005-0000-0000-0000893C0000}"/>
    <cellStyle name="LINES - Style2 17 2 2" xfId="9717" xr:uid="{00000000-0005-0000-0000-00008A3C0000}"/>
    <cellStyle name="LINES - Style2 17 2 2 2" xfId="9718" xr:uid="{00000000-0005-0000-0000-00008B3C0000}"/>
    <cellStyle name="LINES - Style2 17 2 2 3" xfId="9719" xr:uid="{00000000-0005-0000-0000-00008C3C0000}"/>
    <cellStyle name="LINES - Style2 17 2 3" xfId="9720" xr:uid="{00000000-0005-0000-0000-00008D3C0000}"/>
    <cellStyle name="LINES - Style2 17 3" xfId="9721" xr:uid="{00000000-0005-0000-0000-00008E3C0000}"/>
    <cellStyle name="LINES - Style2 17 3 2" xfId="9722" xr:uid="{00000000-0005-0000-0000-00008F3C0000}"/>
    <cellStyle name="LINES - Style2 17 3 3" xfId="9723" xr:uid="{00000000-0005-0000-0000-0000903C0000}"/>
    <cellStyle name="LINES - Style2 17 4" xfId="9724" xr:uid="{00000000-0005-0000-0000-0000913C0000}"/>
    <cellStyle name="LINES - Style2 18" xfId="9725" xr:uid="{00000000-0005-0000-0000-0000923C0000}"/>
    <cellStyle name="LINES - Style2 18 2" xfId="9726" xr:uid="{00000000-0005-0000-0000-0000933C0000}"/>
    <cellStyle name="LINES - Style2 18 2 2" xfId="9727" xr:uid="{00000000-0005-0000-0000-0000943C0000}"/>
    <cellStyle name="LINES - Style2 18 2 3" xfId="9728" xr:uid="{00000000-0005-0000-0000-0000953C0000}"/>
    <cellStyle name="LINES - Style2 18 3" xfId="9729" xr:uid="{00000000-0005-0000-0000-0000963C0000}"/>
    <cellStyle name="LINES - Style2 19" xfId="9730" xr:uid="{00000000-0005-0000-0000-0000973C0000}"/>
    <cellStyle name="LINES - Style2 19 2" xfId="9731" xr:uid="{00000000-0005-0000-0000-0000983C0000}"/>
    <cellStyle name="LINES - Style2 2" xfId="9732" xr:uid="{00000000-0005-0000-0000-0000993C0000}"/>
    <cellStyle name="LINES - Style2 2 10" xfId="9733" xr:uid="{00000000-0005-0000-0000-00009A3C0000}"/>
    <cellStyle name="LINES - Style2 2 10 2" xfId="9734" xr:uid="{00000000-0005-0000-0000-00009B3C0000}"/>
    <cellStyle name="LINES - Style2 2 10 2 2" xfId="9735" xr:uid="{00000000-0005-0000-0000-00009C3C0000}"/>
    <cellStyle name="LINES - Style2 2 10 2 3" xfId="9736" xr:uid="{00000000-0005-0000-0000-00009D3C0000}"/>
    <cellStyle name="LINES - Style2 2 10 3" xfId="9737" xr:uid="{00000000-0005-0000-0000-00009E3C0000}"/>
    <cellStyle name="LINES - Style2 2 11" xfId="9738" xr:uid="{00000000-0005-0000-0000-00009F3C0000}"/>
    <cellStyle name="LINES - Style2 2 11 2" xfId="9739" xr:uid="{00000000-0005-0000-0000-0000A03C0000}"/>
    <cellStyle name="LINES - Style2 2 12" xfId="9740" xr:uid="{00000000-0005-0000-0000-0000A13C0000}"/>
    <cellStyle name="LINES - Style2 2 2" xfId="9741" xr:uid="{00000000-0005-0000-0000-0000A23C0000}"/>
    <cellStyle name="LINES - Style2 2 2 10" xfId="9742" xr:uid="{00000000-0005-0000-0000-0000A33C0000}"/>
    <cellStyle name="LINES - Style2 2 2 10 2" xfId="9743" xr:uid="{00000000-0005-0000-0000-0000A43C0000}"/>
    <cellStyle name="LINES - Style2 2 2 11" xfId="9744" xr:uid="{00000000-0005-0000-0000-0000A53C0000}"/>
    <cellStyle name="LINES - Style2 2 2 2" xfId="9745" xr:uid="{00000000-0005-0000-0000-0000A63C0000}"/>
    <cellStyle name="LINES - Style2 2 2 2 2" xfId="9746" xr:uid="{00000000-0005-0000-0000-0000A73C0000}"/>
    <cellStyle name="LINES - Style2 2 2 2 2 2" xfId="9747" xr:uid="{00000000-0005-0000-0000-0000A83C0000}"/>
    <cellStyle name="LINES - Style2 2 2 2 2 2 2" xfId="9748" xr:uid="{00000000-0005-0000-0000-0000A93C0000}"/>
    <cellStyle name="LINES - Style2 2 2 2 2 2 2 2" xfId="9749" xr:uid="{00000000-0005-0000-0000-0000AA3C0000}"/>
    <cellStyle name="LINES - Style2 2 2 2 2 2 2 3" xfId="9750" xr:uid="{00000000-0005-0000-0000-0000AB3C0000}"/>
    <cellStyle name="LINES - Style2 2 2 2 2 2 3" xfId="9751" xr:uid="{00000000-0005-0000-0000-0000AC3C0000}"/>
    <cellStyle name="LINES - Style2 2 2 2 2 3" xfId="9752" xr:uid="{00000000-0005-0000-0000-0000AD3C0000}"/>
    <cellStyle name="LINES - Style2 2 2 2 2 3 2" xfId="9753" xr:uid="{00000000-0005-0000-0000-0000AE3C0000}"/>
    <cellStyle name="LINES - Style2 2 2 2 2 4" xfId="9754" xr:uid="{00000000-0005-0000-0000-0000AF3C0000}"/>
    <cellStyle name="LINES - Style2 2 2 2 3" xfId="9755" xr:uid="{00000000-0005-0000-0000-0000B03C0000}"/>
    <cellStyle name="LINES - Style2 2 2 2 3 2" xfId="9756" xr:uid="{00000000-0005-0000-0000-0000B13C0000}"/>
    <cellStyle name="LINES - Style2 2 2 2 3 2 2" xfId="9757" xr:uid="{00000000-0005-0000-0000-0000B23C0000}"/>
    <cellStyle name="LINES - Style2 2 2 2 3 2 3" xfId="9758" xr:uid="{00000000-0005-0000-0000-0000B33C0000}"/>
    <cellStyle name="LINES - Style2 2 2 2 3 3" xfId="9759" xr:uid="{00000000-0005-0000-0000-0000B43C0000}"/>
    <cellStyle name="LINES - Style2 2 2 2 4" xfId="9760" xr:uid="{00000000-0005-0000-0000-0000B53C0000}"/>
    <cellStyle name="LINES - Style2 2 2 2 4 2" xfId="9761" xr:uid="{00000000-0005-0000-0000-0000B63C0000}"/>
    <cellStyle name="LINES - Style2 2 2 2 4 2 2" xfId="9762" xr:uid="{00000000-0005-0000-0000-0000B73C0000}"/>
    <cellStyle name="LINES - Style2 2 2 2 4 2 3" xfId="9763" xr:uid="{00000000-0005-0000-0000-0000B83C0000}"/>
    <cellStyle name="LINES - Style2 2 2 2 4 3" xfId="9764" xr:uid="{00000000-0005-0000-0000-0000B93C0000}"/>
    <cellStyle name="LINES - Style2 2 2 2 5" xfId="9765" xr:uid="{00000000-0005-0000-0000-0000BA3C0000}"/>
    <cellStyle name="LINES - Style2 2 2 2 5 2" xfId="9766" xr:uid="{00000000-0005-0000-0000-0000BB3C0000}"/>
    <cellStyle name="LINES - Style2 2 2 2 6" xfId="9767" xr:uid="{00000000-0005-0000-0000-0000BC3C0000}"/>
    <cellStyle name="LINES - Style2 2 2 3" xfId="9768" xr:uid="{00000000-0005-0000-0000-0000BD3C0000}"/>
    <cellStyle name="LINES - Style2 2 2 3 2" xfId="9769" xr:uid="{00000000-0005-0000-0000-0000BE3C0000}"/>
    <cellStyle name="LINES - Style2 2 2 3 2 2" xfId="9770" xr:uid="{00000000-0005-0000-0000-0000BF3C0000}"/>
    <cellStyle name="LINES - Style2 2 2 3 2 2 2" xfId="9771" xr:uid="{00000000-0005-0000-0000-0000C03C0000}"/>
    <cellStyle name="LINES - Style2 2 2 3 2 3" xfId="9772" xr:uid="{00000000-0005-0000-0000-0000C13C0000}"/>
    <cellStyle name="LINES - Style2 2 2 3 2 3 2" xfId="29828" xr:uid="{00000000-0005-0000-0000-0000C23C0000}"/>
    <cellStyle name="LINES - Style2 2 2 3 2 4" xfId="29829" xr:uid="{00000000-0005-0000-0000-0000C33C0000}"/>
    <cellStyle name="LINES - Style2 2 2 3 3" xfId="9773" xr:uid="{00000000-0005-0000-0000-0000C43C0000}"/>
    <cellStyle name="LINES - Style2 2 2 3 3 2" xfId="9774" xr:uid="{00000000-0005-0000-0000-0000C53C0000}"/>
    <cellStyle name="LINES - Style2 2 2 3 3 2 2" xfId="9775" xr:uid="{00000000-0005-0000-0000-0000C63C0000}"/>
    <cellStyle name="LINES - Style2 2 2 3 3 2 3" xfId="9776" xr:uid="{00000000-0005-0000-0000-0000C73C0000}"/>
    <cellStyle name="LINES - Style2 2 2 3 3 3" xfId="9777" xr:uid="{00000000-0005-0000-0000-0000C83C0000}"/>
    <cellStyle name="LINES - Style2 2 2 3 4" xfId="9778" xr:uid="{00000000-0005-0000-0000-0000C93C0000}"/>
    <cellStyle name="LINES - Style2 2 2 3 4 2" xfId="9779" xr:uid="{00000000-0005-0000-0000-0000CA3C0000}"/>
    <cellStyle name="LINES - Style2 2 2 3 5" xfId="9780" xr:uid="{00000000-0005-0000-0000-0000CB3C0000}"/>
    <cellStyle name="LINES - Style2 2 2 4" xfId="9781" xr:uid="{00000000-0005-0000-0000-0000CC3C0000}"/>
    <cellStyle name="LINES - Style2 2 2 4 2" xfId="9782" xr:uid="{00000000-0005-0000-0000-0000CD3C0000}"/>
    <cellStyle name="LINES - Style2 2 2 4 2 2" xfId="9783" xr:uid="{00000000-0005-0000-0000-0000CE3C0000}"/>
    <cellStyle name="LINES - Style2 2 2 4 2 2 2" xfId="9784" xr:uid="{00000000-0005-0000-0000-0000CF3C0000}"/>
    <cellStyle name="LINES - Style2 2 2 4 2 3" xfId="9785" xr:uid="{00000000-0005-0000-0000-0000D03C0000}"/>
    <cellStyle name="LINES - Style2 2 2 4 3" xfId="9786" xr:uid="{00000000-0005-0000-0000-0000D13C0000}"/>
    <cellStyle name="LINES - Style2 2 2 4 3 2" xfId="9787" xr:uid="{00000000-0005-0000-0000-0000D23C0000}"/>
    <cellStyle name="LINES - Style2 2 2 4 3 2 2" xfId="9788" xr:uid="{00000000-0005-0000-0000-0000D33C0000}"/>
    <cellStyle name="LINES - Style2 2 2 4 3 2 3" xfId="9789" xr:uid="{00000000-0005-0000-0000-0000D43C0000}"/>
    <cellStyle name="LINES - Style2 2 2 4 3 3" xfId="9790" xr:uid="{00000000-0005-0000-0000-0000D53C0000}"/>
    <cellStyle name="LINES - Style2 2 2 4 4" xfId="9791" xr:uid="{00000000-0005-0000-0000-0000D63C0000}"/>
    <cellStyle name="LINES - Style2 2 2 4 4 2" xfId="9792" xr:uid="{00000000-0005-0000-0000-0000D73C0000}"/>
    <cellStyle name="LINES - Style2 2 2 4 5" xfId="9793" xr:uid="{00000000-0005-0000-0000-0000D83C0000}"/>
    <cellStyle name="LINES - Style2 2 2 5" xfId="9794" xr:uid="{00000000-0005-0000-0000-0000D93C0000}"/>
    <cellStyle name="LINES - Style2 2 2 5 2" xfId="9795" xr:uid="{00000000-0005-0000-0000-0000DA3C0000}"/>
    <cellStyle name="LINES - Style2 2 2 5 2 2" xfId="9796" xr:uid="{00000000-0005-0000-0000-0000DB3C0000}"/>
    <cellStyle name="LINES - Style2 2 2 5 2 2 2" xfId="9797" xr:uid="{00000000-0005-0000-0000-0000DC3C0000}"/>
    <cellStyle name="LINES - Style2 2 2 5 2 2 3" xfId="9798" xr:uid="{00000000-0005-0000-0000-0000DD3C0000}"/>
    <cellStyle name="LINES - Style2 2 2 5 2 3" xfId="9799" xr:uid="{00000000-0005-0000-0000-0000DE3C0000}"/>
    <cellStyle name="LINES - Style2 2 2 5 3" xfId="9800" xr:uid="{00000000-0005-0000-0000-0000DF3C0000}"/>
    <cellStyle name="LINES - Style2 2 2 5 3 2" xfId="9801" xr:uid="{00000000-0005-0000-0000-0000E03C0000}"/>
    <cellStyle name="LINES - Style2 2 2 5 3 2 2" xfId="9802" xr:uid="{00000000-0005-0000-0000-0000E13C0000}"/>
    <cellStyle name="LINES - Style2 2 2 5 3 2 3" xfId="9803" xr:uid="{00000000-0005-0000-0000-0000E23C0000}"/>
    <cellStyle name="LINES - Style2 2 2 5 3 3" xfId="9804" xr:uid="{00000000-0005-0000-0000-0000E33C0000}"/>
    <cellStyle name="LINES - Style2 2 2 5 4" xfId="9805" xr:uid="{00000000-0005-0000-0000-0000E43C0000}"/>
    <cellStyle name="LINES - Style2 2 2 5 4 2" xfId="9806" xr:uid="{00000000-0005-0000-0000-0000E53C0000}"/>
    <cellStyle name="LINES - Style2 2 2 5 5" xfId="9807" xr:uid="{00000000-0005-0000-0000-0000E63C0000}"/>
    <cellStyle name="LINES - Style2 2 2 6" xfId="9808" xr:uid="{00000000-0005-0000-0000-0000E73C0000}"/>
    <cellStyle name="LINES - Style2 2 2 6 2" xfId="9809" xr:uid="{00000000-0005-0000-0000-0000E83C0000}"/>
    <cellStyle name="LINES - Style2 2 2 6 2 2" xfId="9810" xr:uid="{00000000-0005-0000-0000-0000E93C0000}"/>
    <cellStyle name="LINES - Style2 2 2 6 2 2 2" xfId="9811" xr:uid="{00000000-0005-0000-0000-0000EA3C0000}"/>
    <cellStyle name="LINES - Style2 2 2 6 2 2 3" xfId="9812" xr:uid="{00000000-0005-0000-0000-0000EB3C0000}"/>
    <cellStyle name="LINES - Style2 2 2 6 2 3" xfId="9813" xr:uid="{00000000-0005-0000-0000-0000EC3C0000}"/>
    <cellStyle name="LINES - Style2 2 2 6 3" xfId="9814" xr:uid="{00000000-0005-0000-0000-0000ED3C0000}"/>
    <cellStyle name="LINES - Style2 2 2 6 3 2" xfId="9815" xr:uid="{00000000-0005-0000-0000-0000EE3C0000}"/>
    <cellStyle name="LINES - Style2 2 2 6 3 2 2" xfId="9816" xr:uid="{00000000-0005-0000-0000-0000EF3C0000}"/>
    <cellStyle name="LINES - Style2 2 2 6 3 2 3" xfId="9817" xr:uid="{00000000-0005-0000-0000-0000F03C0000}"/>
    <cellStyle name="LINES - Style2 2 2 6 3 3" xfId="9818" xr:uid="{00000000-0005-0000-0000-0000F13C0000}"/>
    <cellStyle name="LINES - Style2 2 2 6 4" xfId="9819" xr:uid="{00000000-0005-0000-0000-0000F23C0000}"/>
    <cellStyle name="LINES - Style2 2 2 6 4 2" xfId="9820" xr:uid="{00000000-0005-0000-0000-0000F33C0000}"/>
    <cellStyle name="LINES - Style2 2 2 6 4 3" xfId="9821" xr:uid="{00000000-0005-0000-0000-0000F43C0000}"/>
    <cellStyle name="LINES - Style2 2 2 6 5" xfId="9822" xr:uid="{00000000-0005-0000-0000-0000F53C0000}"/>
    <cellStyle name="LINES - Style2 2 2 7" xfId="9823" xr:uid="{00000000-0005-0000-0000-0000F63C0000}"/>
    <cellStyle name="LINES - Style2 2 2 7 2" xfId="9824" xr:uid="{00000000-0005-0000-0000-0000F73C0000}"/>
    <cellStyle name="LINES - Style2 2 2 7 2 2" xfId="9825" xr:uid="{00000000-0005-0000-0000-0000F83C0000}"/>
    <cellStyle name="LINES - Style2 2 2 7 2 2 2" xfId="9826" xr:uid="{00000000-0005-0000-0000-0000F93C0000}"/>
    <cellStyle name="LINES - Style2 2 2 7 2 2 3" xfId="9827" xr:uid="{00000000-0005-0000-0000-0000FA3C0000}"/>
    <cellStyle name="LINES - Style2 2 2 7 2 3" xfId="9828" xr:uid="{00000000-0005-0000-0000-0000FB3C0000}"/>
    <cellStyle name="LINES - Style2 2 2 7 3" xfId="9829" xr:uid="{00000000-0005-0000-0000-0000FC3C0000}"/>
    <cellStyle name="LINES - Style2 2 2 7 3 2" xfId="9830" xr:uid="{00000000-0005-0000-0000-0000FD3C0000}"/>
    <cellStyle name="LINES - Style2 2 2 7 3 3" xfId="9831" xr:uid="{00000000-0005-0000-0000-0000FE3C0000}"/>
    <cellStyle name="LINES - Style2 2 2 7 4" xfId="9832" xr:uid="{00000000-0005-0000-0000-0000FF3C0000}"/>
    <cellStyle name="LINES - Style2 2 2 8" xfId="9833" xr:uid="{00000000-0005-0000-0000-0000003D0000}"/>
    <cellStyle name="LINES - Style2 2 2 8 2" xfId="9834" xr:uid="{00000000-0005-0000-0000-0000013D0000}"/>
    <cellStyle name="LINES - Style2 2 2 8 2 2" xfId="9835" xr:uid="{00000000-0005-0000-0000-0000023D0000}"/>
    <cellStyle name="LINES - Style2 2 2 8 2 2 2" xfId="9836" xr:uid="{00000000-0005-0000-0000-0000033D0000}"/>
    <cellStyle name="LINES - Style2 2 2 8 2 2 3" xfId="9837" xr:uid="{00000000-0005-0000-0000-0000043D0000}"/>
    <cellStyle name="LINES - Style2 2 2 8 2 3" xfId="9838" xr:uid="{00000000-0005-0000-0000-0000053D0000}"/>
    <cellStyle name="LINES - Style2 2 2 8 3" xfId="9839" xr:uid="{00000000-0005-0000-0000-0000063D0000}"/>
    <cellStyle name="LINES - Style2 2 2 8 3 2" xfId="9840" xr:uid="{00000000-0005-0000-0000-0000073D0000}"/>
    <cellStyle name="LINES - Style2 2 2 8 3 3" xfId="9841" xr:uid="{00000000-0005-0000-0000-0000083D0000}"/>
    <cellStyle name="LINES - Style2 2 2 8 4" xfId="9842" xr:uid="{00000000-0005-0000-0000-0000093D0000}"/>
    <cellStyle name="LINES - Style2 2 2 9" xfId="9843" xr:uid="{00000000-0005-0000-0000-00000A3D0000}"/>
    <cellStyle name="LINES - Style2 2 2 9 2" xfId="9844" xr:uid="{00000000-0005-0000-0000-00000B3D0000}"/>
    <cellStyle name="LINES - Style2 2 2 9 2 2" xfId="9845" xr:uid="{00000000-0005-0000-0000-00000C3D0000}"/>
    <cellStyle name="LINES - Style2 2 2 9 2 3" xfId="9846" xr:uid="{00000000-0005-0000-0000-00000D3D0000}"/>
    <cellStyle name="LINES - Style2 2 2 9 3" xfId="9847" xr:uid="{00000000-0005-0000-0000-00000E3D0000}"/>
    <cellStyle name="LINES - Style2 2 3" xfId="9848" xr:uid="{00000000-0005-0000-0000-00000F3D0000}"/>
    <cellStyle name="LINES - Style2 2 3 2" xfId="9849" xr:uid="{00000000-0005-0000-0000-0000103D0000}"/>
    <cellStyle name="LINES - Style2 2 3 2 2" xfId="9850" xr:uid="{00000000-0005-0000-0000-0000113D0000}"/>
    <cellStyle name="LINES - Style2 2 3 2 2 2" xfId="9851" xr:uid="{00000000-0005-0000-0000-0000123D0000}"/>
    <cellStyle name="LINES - Style2 2 3 2 2 2 2" xfId="9852" xr:uid="{00000000-0005-0000-0000-0000133D0000}"/>
    <cellStyle name="LINES - Style2 2 3 2 2 2 3" xfId="9853" xr:uid="{00000000-0005-0000-0000-0000143D0000}"/>
    <cellStyle name="LINES - Style2 2 3 2 2 3" xfId="9854" xr:uid="{00000000-0005-0000-0000-0000153D0000}"/>
    <cellStyle name="LINES - Style2 2 3 2 3" xfId="9855" xr:uid="{00000000-0005-0000-0000-0000163D0000}"/>
    <cellStyle name="LINES - Style2 2 3 2 3 2" xfId="9856" xr:uid="{00000000-0005-0000-0000-0000173D0000}"/>
    <cellStyle name="LINES - Style2 2 3 2 4" xfId="9857" xr:uid="{00000000-0005-0000-0000-0000183D0000}"/>
    <cellStyle name="LINES - Style2 2 3 3" xfId="9858" xr:uid="{00000000-0005-0000-0000-0000193D0000}"/>
    <cellStyle name="LINES - Style2 2 3 3 2" xfId="9859" xr:uid="{00000000-0005-0000-0000-00001A3D0000}"/>
    <cellStyle name="LINES - Style2 2 3 3 2 2" xfId="9860" xr:uid="{00000000-0005-0000-0000-00001B3D0000}"/>
    <cellStyle name="LINES - Style2 2 3 3 2 3" xfId="9861" xr:uid="{00000000-0005-0000-0000-00001C3D0000}"/>
    <cellStyle name="LINES - Style2 2 3 3 3" xfId="9862" xr:uid="{00000000-0005-0000-0000-00001D3D0000}"/>
    <cellStyle name="LINES - Style2 2 3 4" xfId="9863" xr:uid="{00000000-0005-0000-0000-00001E3D0000}"/>
    <cellStyle name="LINES - Style2 2 3 4 2" xfId="9864" xr:uid="{00000000-0005-0000-0000-00001F3D0000}"/>
    <cellStyle name="LINES - Style2 2 3 4 2 2" xfId="9865" xr:uid="{00000000-0005-0000-0000-0000203D0000}"/>
    <cellStyle name="LINES - Style2 2 3 4 2 3" xfId="9866" xr:uid="{00000000-0005-0000-0000-0000213D0000}"/>
    <cellStyle name="LINES - Style2 2 3 4 3" xfId="9867" xr:uid="{00000000-0005-0000-0000-0000223D0000}"/>
    <cellStyle name="LINES - Style2 2 3 5" xfId="9868" xr:uid="{00000000-0005-0000-0000-0000233D0000}"/>
    <cellStyle name="LINES - Style2 2 3 5 2" xfId="9869" xr:uid="{00000000-0005-0000-0000-0000243D0000}"/>
    <cellStyle name="LINES - Style2 2 3 6" xfId="9870" xr:uid="{00000000-0005-0000-0000-0000253D0000}"/>
    <cellStyle name="LINES - Style2 2 4" xfId="9871" xr:uid="{00000000-0005-0000-0000-0000263D0000}"/>
    <cellStyle name="LINES - Style2 2 4 2" xfId="9872" xr:uid="{00000000-0005-0000-0000-0000273D0000}"/>
    <cellStyle name="LINES - Style2 2 4 2 2" xfId="9873" xr:uid="{00000000-0005-0000-0000-0000283D0000}"/>
    <cellStyle name="LINES - Style2 2 4 2 2 2" xfId="9874" xr:uid="{00000000-0005-0000-0000-0000293D0000}"/>
    <cellStyle name="LINES - Style2 2 4 2 3" xfId="9875" xr:uid="{00000000-0005-0000-0000-00002A3D0000}"/>
    <cellStyle name="LINES - Style2 2 4 2 3 2" xfId="29830" xr:uid="{00000000-0005-0000-0000-00002B3D0000}"/>
    <cellStyle name="LINES - Style2 2 4 2 4" xfId="29831" xr:uid="{00000000-0005-0000-0000-00002C3D0000}"/>
    <cellStyle name="LINES - Style2 2 4 3" xfId="9876" xr:uid="{00000000-0005-0000-0000-00002D3D0000}"/>
    <cellStyle name="LINES - Style2 2 4 3 2" xfId="9877" xr:uid="{00000000-0005-0000-0000-00002E3D0000}"/>
    <cellStyle name="LINES - Style2 2 4 3 2 2" xfId="9878" xr:uid="{00000000-0005-0000-0000-00002F3D0000}"/>
    <cellStyle name="LINES - Style2 2 4 3 2 3" xfId="9879" xr:uid="{00000000-0005-0000-0000-0000303D0000}"/>
    <cellStyle name="LINES - Style2 2 4 3 3" xfId="9880" xr:uid="{00000000-0005-0000-0000-0000313D0000}"/>
    <cellStyle name="LINES - Style2 2 4 4" xfId="9881" xr:uid="{00000000-0005-0000-0000-0000323D0000}"/>
    <cellStyle name="LINES - Style2 2 4 4 2" xfId="9882" xr:uid="{00000000-0005-0000-0000-0000333D0000}"/>
    <cellStyle name="LINES - Style2 2 4 5" xfId="9883" xr:uid="{00000000-0005-0000-0000-0000343D0000}"/>
    <cellStyle name="LINES - Style2 2 5" xfId="9884" xr:uid="{00000000-0005-0000-0000-0000353D0000}"/>
    <cellStyle name="LINES - Style2 2 5 2" xfId="9885" xr:uid="{00000000-0005-0000-0000-0000363D0000}"/>
    <cellStyle name="LINES - Style2 2 5 2 2" xfId="9886" xr:uid="{00000000-0005-0000-0000-0000373D0000}"/>
    <cellStyle name="LINES - Style2 2 5 2 2 2" xfId="9887" xr:uid="{00000000-0005-0000-0000-0000383D0000}"/>
    <cellStyle name="LINES - Style2 2 5 2 3" xfId="9888" xr:uid="{00000000-0005-0000-0000-0000393D0000}"/>
    <cellStyle name="LINES - Style2 2 5 3" xfId="9889" xr:uid="{00000000-0005-0000-0000-00003A3D0000}"/>
    <cellStyle name="LINES - Style2 2 5 3 2" xfId="9890" xr:uid="{00000000-0005-0000-0000-00003B3D0000}"/>
    <cellStyle name="LINES - Style2 2 5 3 2 2" xfId="9891" xr:uid="{00000000-0005-0000-0000-00003C3D0000}"/>
    <cellStyle name="LINES - Style2 2 5 3 2 3" xfId="9892" xr:uid="{00000000-0005-0000-0000-00003D3D0000}"/>
    <cellStyle name="LINES - Style2 2 5 3 3" xfId="9893" xr:uid="{00000000-0005-0000-0000-00003E3D0000}"/>
    <cellStyle name="LINES - Style2 2 5 4" xfId="9894" xr:uid="{00000000-0005-0000-0000-00003F3D0000}"/>
    <cellStyle name="LINES - Style2 2 5 4 2" xfId="9895" xr:uid="{00000000-0005-0000-0000-0000403D0000}"/>
    <cellStyle name="LINES - Style2 2 5 5" xfId="9896" xr:uid="{00000000-0005-0000-0000-0000413D0000}"/>
    <cellStyle name="LINES - Style2 2 6" xfId="9897" xr:uid="{00000000-0005-0000-0000-0000423D0000}"/>
    <cellStyle name="LINES - Style2 2 6 2" xfId="9898" xr:uid="{00000000-0005-0000-0000-0000433D0000}"/>
    <cellStyle name="LINES - Style2 2 6 2 2" xfId="9899" xr:uid="{00000000-0005-0000-0000-0000443D0000}"/>
    <cellStyle name="LINES - Style2 2 6 2 2 2" xfId="9900" xr:uid="{00000000-0005-0000-0000-0000453D0000}"/>
    <cellStyle name="LINES - Style2 2 6 2 2 3" xfId="9901" xr:uid="{00000000-0005-0000-0000-0000463D0000}"/>
    <cellStyle name="LINES - Style2 2 6 2 3" xfId="9902" xr:uid="{00000000-0005-0000-0000-0000473D0000}"/>
    <cellStyle name="LINES - Style2 2 6 3" xfId="9903" xr:uid="{00000000-0005-0000-0000-0000483D0000}"/>
    <cellStyle name="LINES - Style2 2 6 3 2" xfId="9904" xr:uid="{00000000-0005-0000-0000-0000493D0000}"/>
    <cellStyle name="LINES - Style2 2 6 3 2 2" xfId="9905" xr:uid="{00000000-0005-0000-0000-00004A3D0000}"/>
    <cellStyle name="LINES - Style2 2 6 3 2 3" xfId="9906" xr:uid="{00000000-0005-0000-0000-00004B3D0000}"/>
    <cellStyle name="LINES - Style2 2 6 3 3" xfId="9907" xr:uid="{00000000-0005-0000-0000-00004C3D0000}"/>
    <cellStyle name="LINES - Style2 2 6 4" xfId="9908" xr:uid="{00000000-0005-0000-0000-00004D3D0000}"/>
    <cellStyle name="LINES - Style2 2 6 4 2" xfId="9909" xr:uid="{00000000-0005-0000-0000-00004E3D0000}"/>
    <cellStyle name="LINES - Style2 2 6 5" xfId="9910" xr:uid="{00000000-0005-0000-0000-00004F3D0000}"/>
    <cellStyle name="LINES - Style2 2 7" xfId="9911" xr:uid="{00000000-0005-0000-0000-0000503D0000}"/>
    <cellStyle name="LINES - Style2 2 7 2" xfId="9912" xr:uid="{00000000-0005-0000-0000-0000513D0000}"/>
    <cellStyle name="LINES - Style2 2 7 2 2" xfId="9913" xr:uid="{00000000-0005-0000-0000-0000523D0000}"/>
    <cellStyle name="LINES - Style2 2 7 2 2 2" xfId="9914" xr:uid="{00000000-0005-0000-0000-0000533D0000}"/>
    <cellStyle name="LINES - Style2 2 7 2 2 3" xfId="9915" xr:uid="{00000000-0005-0000-0000-0000543D0000}"/>
    <cellStyle name="LINES - Style2 2 7 2 3" xfId="9916" xr:uid="{00000000-0005-0000-0000-0000553D0000}"/>
    <cellStyle name="LINES - Style2 2 7 3" xfId="9917" xr:uid="{00000000-0005-0000-0000-0000563D0000}"/>
    <cellStyle name="LINES - Style2 2 7 3 2" xfId="9918" xr:uid="{00000000-0005-0000-0000-0000573D0000}"/>
    <cellStyle name="LINES - Style2 2 7 3 2 2" xfId="9919" xr:uid="{00000000-0005-0000-0000-0000583D0000}"/>
    <cellStyle name="LINES - Style2 2 7 3 2 3" xfId="9920" xr:uid="{00000000-0005-0000-0000-0000593D0000}"/>
    <cellStyle name="LINES - Style2 2 7 3 3" xfId="9921" xr:uid="{00000000-0005-0000-0000-00005A3D0000}"/>
    <cellStyle name="LINES - Style2 2 7 4" xfId="9922" xr:uid="{00000000-0005-0000-0000-00005B3D0000}"/>
    <cellStyle name="LINES - Style2 2 7 4 2" xfId="9923" xr:uid="{00000000-0005-0000-0000-00005C3D0000}"/>
    <cellStyle name="LINES - Style2 2 7 4 3" xfId="9924" xr:uid="{00000000-0005-0000-0000-00005D3D0000}"/>
    <cellStyle name="LINES - Style2 2 7 5" xfId="9925" xr:uid="{00000000-0005-0000-0000-00005E3D0000}"/>
    <cellStyle name="LINES - Style2 2 8" xfId="9926" xr:uid="{00000000-0005-0000-0000-00005F3D0000}"/>
    <cellStyle name="LINES - Style2 2 8 2" xfId="9927" xr:uid="{00000000-0005-0000-0000-0000603D0000}"/>
    <cellStyle name="LINES - Style2 2 8 2 2" xfId="9928" xr:uid="{00000000-0005-0000-0000-0000613D0000}"/>
    <cellStyle name="LINES - Style2 2 8 2 2 2" xfId="9929" xr:uid="{00000000-0005-0000-0000-0000623D0000}"/>
    <cellStyle name="LINES - Style2 2 8 2 2 3" xfId="9930" xr:uid="{00000000-0005-0000-0000-0000633D0000}"/>
    <cellStyle name="LINES - Style2 2 8 2 3" xfId="9931" xr:uid="{00000000-0005-0000-0000-0000643D0000}"/>
    <cellStyle name="LINES - Style2 2 8 3" xfId="9932" xr:uid="{00000000-0005-0000-0000-0000653D0000}"/>
    <cellStyle name="LINES - Style2 2 8 3 2" xfId="9933" xr:uid="{00000000-0005-0000-0000-0000663D0000}"/>
    <cellStyle name="LINES - Style2 2 8 3 3" xfId="9934" xr:uid="{00000000-0005-0000-0000-0000673D0000}"/>
    <cellStyle name="LINES - Style2 2 8 4" xfId="9935" xr:uid="{00000000-0005-0000-0000-0000683D0000}"/>
    <cellStyle name="LINES - Style2 2 9" xfId="9936" xr:uid="{00000000-0005-0000-0000-0000693D0000}"/>
    <cellStyle name="LINES - Style2 2 9 2" xfId="9937" xr:uid="{00000000-0005-0000-0000-00006A3D0000}"/>
    <cellStyle name="LINES - Style2 2 9 2 2" xfId="9938" xr:uid="{00000000-0005-0000-0000-00006B3D0000}"/>
    <cellStyle name="LINES - Style2 2 9 2 2 2" xfId="9939" xr:uid="{00000000-0005-0000-0000-00006C3D0000}"/>
    <cellStyle name="LINES - Style2 2 9 2 2 3" xfId="9940" xr:uid="{00000000-0005-0000-0000-00006D3D0000}"/>
    <cellStyle name="LINES - Style2 2 9 2 3" xfId="9941" xr:uid="{00000000-0005-0000-0000-00006E3D0000}"/>
    <cellStyle name="LINES - Style2 2 9 3" xfId="9942" xr:uid="{00000000-0005-0000-0000-00006F3D0000}"/>
    <cellStyle name="LINES - Style2 2 9 3 2" xfId="9943" xr:uid="{00000000-0005-0000-0000-0000703D0000}"/>
    <cellStyle name="LINES - Style2 2 9 3 3" xfId="9944" xr:uid="{00000000-0005-0000-0000-0000713D0000}"/>
    <cellStyle name="LINES - Style2 2 9 4" xfId="9945" xr:uid="{00000000-0005-0000-0000-0000723D0000}"/>
    <cellStyle name="LINES - Style2 20" xfId="9946" xr:uid="{00000000-0005-0000-0000-0000733D0000}"/>
    <cellStyle name="LINES - Style2 3" xfId="9947" xr:uid="{00000000-0005-0000-0000-0000743D0000}"/>
    <cellStyle name="LINES - Style2 3 10" xfId="9948" xr:uid="{00000000-0005-0000-0000-0000753D0000}"/>
    <cellStyle name="LINES - Style2 3 10 2" xfId="9949" xr:uid="{00000000-0005-0000-0000-0000763D0000}"/>
    <cellStyle name="LINES - Style2 3 10 2 2" xfId="9950" xr:uid="{00000000-0005-0000-0000-0000773D0000}"/>
    <cellStyle name="LINES - Style2 3 10 2 3" xfId="9951" xr:uid="{00000000-0005-0000-0000-0000783D0000}"/>
    <cellStyle name="LINES - Style2 3 10 3" xfId="9952" xr:uid="{00000000-0005-0000-0000-0000793D0000}"/>
    <cellStyle name="LINES - Style2 3 11" xfId="9953" xr:uid="{00000000-0005-0000-0000-00007A3D0000}"/>
    <cellStyle name="LINES - Style2 3 11 2" xfId="9954" xr:uid="{00000000-0005-0000-0000-00007B3D0000}"/>
    <cellStyle name="LINES - Style2 3 12" xfId="9955" xr:uid="{00000000-0005-0000-0000-00007C3D0000}"/>
    <cellStyle name="LINES - Style2 3 2" xfId="9956" xr:uid="{00000000-0005-0000-0000-00007D3D0000}"/>
    <cellStyle name="LINES - Style2 3 2 10" xfId="9957" xr:uid="{00000000-0005-0000-0000-00007E3D0000}"/>
    <cellStyle name="LINES - Style2 3 2 10 2" xfId="9958" xr:uid="{00000000-0005-0000-0000-00007F3D0000}"/>
    <cellStyle name="LINES - Style2 3 2 11" xfId="9959" xr:uid="{00000000-0005-0000-0000-0000803D0000}"/>
    <cellStyle name="LINES - Style2 3 2 2" xfId="9960" xr:uid="{00000000-0005-0000-0000-0000813D0000}"/>
    <cellStyle name="LINES - Style2 3 2 2 2" xfId="9961" xr:uid="{00000000-0005-0000-0000-0000823D0000}"/>
    <cellStyle name="LINES - Style2 3 2 2 2 2" xfId="9962" xr:uid="{00000000-0005-0000-0000-0000833D0000}"/>
    <cellStyle name="LINES - Style2 3 2 2 2 2 2" xfId="9963" xr:uid="{00000000-0005-0000-0000-0000843D0000}"/>
    <cellStyle name="LINES - Style2 3 2 2 2 2 2 2" xfId="9964" xr:uid="{00000000-0005-0000-0000-0000853D0000}"/>
    <cellStyle name="LINES - Style2 3 2 2 2 2 2 3" xfId="9965" xr:uid="{00000000-0005-0000-0000-0000863D0000}"/>
    <cellStyle name="LINES - Style2 3 2 2 2 2 3" xfId="9966" xr:uid="{00000000-0005-0000-0000-0000873D0000}"/>
    <cellStyle name="LINES - Style2 3 2 2 2 3" xfId="9967" xr:uid="{00000000-0005-0000-0000-0000883D0000}"/>
    <cellStyle name="LINES - Style2 3 2 2 2 3 2" xfId="9968" xr:uid="{00000000-0005-0000-0000-0000893D0000}"/>
    <cellStyle name="LINES - Style2 3 2 2 2 4" xfId="9969" xr:uid="{00000000-0005-0000-0000-00008A3D0000}"/>
    <cellStyle name="LINES - Style2 3 2 2 3" xfId="9970" xr:uid="{00000000-0005-0000-0000-00008B3D0000}"/>
    <cellStyle name="LINES - Style2 3 2 2 3 2" xfId="9971" xr:uid="{00000000-0005-0000-0000-00008C3D0000}"/>
    <cellStyle name="LINES - Style2 3 2 2 3 2 2" xfId="9972" xr:uid="{00000000-0005-0000-0000-00008D3D0000}"/>
    <cellStyle name="LINES - Style2 3 2 2 3 2 3" xfId="9973" xr:uid="{00000000-0005-0000-0000-00008E3D0000}"/>
    <cellStyle name="LINES - Style2 3 2 2 3 3" xfId="9974" xr:uid="{00000000-0005-0000-0000-00008F3D0000}"/>
    <cellStyle name="LINES - Style2 3 2 2 4" xfId="9975" xr:uid="{00000000-0005-0000-0000-0000903D0000}"/>
    <cellStyle name="LINES - Style2 3 2 2 4 2" xfId="9976" xr:uid="{00000000-0005-0000-0000-0000913D0000}"/>
    <cellStyle name="LINES - Style2 3 2 2 4 2 2" xfId="9977" xr:uid="{00000000-0005-0000-0000-0000923D0000}"/>
    <cellStyle name="LINES - Style2 3 2 2 4 2 3" xfId="9978" xr:uid="{00000000-0005-0000-0000-0000933D0000}"/>
    <cellStyle name="LINES - Style2 3 2 2 4 3" xfId="9979" xr:uid="{00000000-0005-0000-0000-0000943D0000}"/>
    <cellStyle name="LINES - Style2 3 2 2 5" xfId="9980" xr:uid="{00000000-0005-0000-0000-0000953D0000}"/>
    <cellStyle name="LINES - Style2 3 2 2 5 2" xfId="9981" xr:uid="{00000000-0005-0000-0000-0000963D0000}"/>
    <cellStyle name="LINES - Style2 3 2 2 6" xfId="9982" xr:uid="{00000000-0005-0000-0000-0000973D0000}"/>
    <cellStyle name="LINES - Style2 3 2 3" xfId="9983" xr:uid="{00000000-0005-0000-0000-0000983D0000}"/>
    <cellStyle name="LINES - Style2 3 2 3 2" xfId="9984" xr:uid="{00000000-0005-0000-0000-0000993D0000}"/>
    <cellStyle name="LINES - Style2 3 2 3 2 2" xfId="9985" xr:uid="{00000000-0005-0000-0000-00009A3D0000}"/>
    <cellStyle name="LINES - Style2 3 2 3 2 2 2" xfId="9986" xr:uid="{00000000-0005-0000-0000-00009B3D0000}"/>
    <cellStyle name="LINES - Style2 3 2 3 2 3" xfId="9987" xr:uid="{00000000-0005-0000-0000-00009C3D0000}"/>
    <cellStyle name="LINES - Style2 3 2 3 2 3 2" xfId="29832" xr:uid="{00000000-0005-0000-0000-00009D3D0000}"/>
    <cellStyle name="LINES - Style2 3 2 3 2 4" xfId="29833" xr:uid="{00000000-0005-0000-0000-00009E3D0000}"/>
    <cellStyle name="LINES - Style2 3 2 3 3" xfId="9988" xr:uid="{00000000-0005-0000-0000-00009F3D0000}"/>
    <cellStyle name="LINES - Style2 3 2 3 3 2" xfId="9989" xr:uid="{00000000-0005-0000-0000-0000A03D0000}"/>
    <cellStyle name="LINES - Style2 3 2 3 3 2 2" xfId="9990" xr:uid="{00000000-0005-0000-0000-0000A13D0000}"/>
    <cellStyle name="LINES - Style2 3 2 3 3 2 3" xfId="9991" xr:uid="{00000000-0005-0000-0000-0000A23D0000}"/>
    <cellStyle name="LINES - Style2 3 2 3 3 3" xfId="9992" xr:uid="{00000000-0005-0000-0000-0000A33D0000}"/>
    <cellStyle name="LINES - Style2 3 2 3 4" xfId="9993" xr:uid="{00000000-0005-0000-0000-0000A43D0000}"/>
    <cellStyle name="LINES - Style2 3 2 3 4 2" xfId="9994" xr:uid="{00000000-0005-0000-0000-0000A53D0000}"/>
    <cellStyle name="LINES - Style2 3 2 3 5" xfId="9995" xr:uid="{00000000-0005-0000-0000-0000A63D0000}"/>
    <cellStyle name="LINES - Style2 3 2 4" xfId="9996" xr:uid="{00000000-0005-0000-0000-0000A73D0000}"/>
    <cellStyle name="LINES - Style2 3 2 4 2" xfId="9997" xr:uid="{00000000-0005-0000-0000-0000A83D0000}"/>
    <cellStyle name="LINES - Style2 3 2 4 2 2" xfId="9998" xr:uid="{00000000-0005-0000-0000-0000A93D0000}"/>
    <cellStyle name="LINES - Style2 3 2 4 2 2 2" xfId="9999" xr:uid="{00000000-0005-0000-0000-0000AA3D0000}"/>
    <cellStyle name="LINES - Style2 3 2 4 2 3" xfId="10000" xr:uid="{00000000-0005-0000-0000-0000AB3D0000}"/>
    <cellStyle name="LINES - Style2 3 2 4 3" xfId="10001" xr:uid="{00000000-0005-0000-0000-0000AC3D0000}"/>
    <cellStyle name="LINES - Style2 3 2 4 3 2" xfId="10002" xr:uid="{00000000-0005-0000-0000-0000AD3D0000}"/>
    <cellStyle name="LINES - Style2 3 2 4 3 2 2" xfId="10003" xr:uid="{00000000-0005-0000-0000-0000AE3D0000}"/>
    <cellStyle name="LINES - Style2 3 2 4 3 2 3" xfId="10004" xr:uid="{00000000-0005-0000-0000-0000AF3D0000}"/>
    <cellStyle name="LINES - Style2 3 2 4 3 3" xfId="10005" xr:uid="{00000000-0005-0000-0000-0000B03D0000}"/>
    <cellStyle name="LINES - Style2 3 2 4 4" xfId="10006" xr:uid="{00000000-0005-0000-0000-0000B13D0000}"/>
    <cellStyle name="LINES - Style2 3 2 4 4 2" xfId="10007" xr:uid="{00000000-0005-0000-0000-0000B23D0000}"/>
    <cellStyle name="LINES - Style2 3 2 4 5" xfId="10008" xr:uid="{00000000-0005-0000-0000-0000B33D0000}"/>
    <cellStyle name="LINES - Style2 3 2 5" xfId="10009" xr:uid="{00000000-0005-0000-0000-0000B43D0000}"/>
    <cellStyle name="LINES - Style2 3 2 5 2" xfId="10010" xr:uid="{00000000-0005-0000-0000-0000B53D0000}"/>
    <cellStyle name="LINES - Style2 3 2 5 2 2" xfId="10011" xr:uid="{00000000-0005-0000-0000-0000B63D0000}"/>
    <cellStyle name="LINES - Style2 3 2 5 2 2 2" xfId="10012" xr:uid="{00000000-0005-0000-0000-0000B73D0000}"/>
    <cellStyle name="LINES - Style2 3 2 5 2 2 3" xfId="10013" xr:uid="{00000000-0005-0000-0000-0000B83D0000}"/>
    <cellStyle name="LINES - Style2 3 2 5 2 3" xfId="10014" xr:uid="{00000000-0005-0000-0000-0000B93D0000}"/>
    <cellStyle name="LINES - Style2 3 2 5 3" xfId="10015" xr:uid="{00000000-0005-0000-0000-0000BA3D0000}"/>
    <cellStyle name="LINES - Style2 3 2 5 3 2" xfId="10016" xr:uid="{00000000-0005-0000-0000-0000BB3D0000}"/>
    <cellStyle name="LINES - Style2 3 2 5 3 2 2" xfId="10017" xr:uid="{00000000-0005-0000-0000-0000BC3D0000}"/>
    <cellStyle name="LINES - Style2 3 2 5 3 2 3" xfId="10018" xr:uid="{00000000-0005-0000-0000-0000BD3D0000}"/>
    <cellStyle name="LINES - Style2 3 2 5 3 3" xfId="10019" xr:uid="{00000000-0005-0000-0000-0000BE3D0000}"/>
    <cellStyle name="LINES - Style2 3 2 5 4" xfId="10020" xr:uid="{00000000-0005-0000-0000-0000BF3D0000}"/>
    <cellStyle name="LINES - Style2 3 2 5 4 2" xfId="10021" xr:uid="{00000000-0005-0000-0000-0000C03D0000}"/>
    <cellStyle name="LINES - Style2 3 2 5 5" xfId="10022" xr:uid="{00000000-0005-0000-0000-0000C13D0000}"/>
    <cellStyle name="LINES - Style2 3 2 6" xfId="10023" xr:uid="{00000000-0005-0000-0000-0000C23D0000}"/>
    <cellStyle name="LINES - Style2 3 2 6 2" xfId="10024" xr:uid="{00000000-0005-0000-0000-0000C33D0000}"/>
    <cellStyle name="LINES - Style2 3 2 6 2 2" xfId="10025" xr:uid="{00000000-0005-0000-0000-0000C43D0000}"/>
    <cellStyle name="LINES - Style2 3 2 6 2 2 2" xfId="10026" xr:uid="{00000000-0005-0000-0000-0000C53D0000}"/>
    <cellStyle name="LINES - Style2 3 2 6 2 2 3" xfId="10027" xr:uid="{00000000-0005-0000-0000-0000C63D0000}"/>
    <cellStyle name="LINES - Style2 3 2 6 2 3" xfId="10028" xr:uid="{00000000-0005-0000-0000-0000C73D0000}"/>
    <cellStyle name="LINES - Style2 3 2 6 3" xfId="10029" xr:uid="{00000000-0005-0000-0000-0000C83D0000}"/>
    <cellStyle name="LINES - Style2 3 2 6 3 2" xfId="10030" xr:uid="{00000000-0005-0000-0000-0000C93D0000}"/>
    <cellStyle name="LINES - Style2 3 2 6 3 2 2" xfId="10031" xr:uid="{00000000-0005-0000-0000-0000CA3D0000}"/>
    <cellStyle name="LINES - Style2 3 2 6 3 2 3" xfId="10032" xr:uid="{00000000-0005-0000-0000-0000CB3D0000}"/>
    <cellStyle name="LINES - Style2 3 2 6 3 3" xfId="10033" xr:uid="{00000000-0005-0000-0000-0000CC3D0000}"/>
    <cellStyle name="LINES - Style2 3 2 6 4" xfId="10034" xr:uid="{00000000-0005-0000-0000-0000CD3D0000}"/>
    <cellStyle name="LINES - Style2 3 2 6 4 2" xfId="10035" xr:uid="{00000000-0005-0000-0000-0000CE3D0000}"/>
    <cellStyle name="LINES - Style2 3 2 6 4 3" xfId="10036" xr:uid="{00000000-0005-0000-0000-0000CF3D0000}"/>
    <cellStyle name="LINES - Style2 3 2 6 5" xfId="10037" xr:uid="{00000000-0005-0000-0000-0000D03D0000}"/>
    <cellStyle name="LINES - Style2 3 2 7" xfId="10038" xr:uid="{00000000-0005-0000-0000-0000D13D0000}"/>
    <cellStyle name="LINES - Style2 3 2 7 2" xfId="10039" xr:uid="{00000000-0005-0000-0000-0000D23D0000}"/>
    <cellStyle name="LINES - Style2 3 2 7 2 2" xfId="10040" xr:uid="{00000000-0005-0000-0000-0000D33D0000}"/>
    <cellStyle name="LINES - Style2 3 2 7 2 2 2" xfId="10041" xr:uid="{00000000-0005-0000-0000-0000D43D0000}"/>
    <cellStyle name="LINES - Style2 3 2 7 2 2 3" xfId="10042" xr:uid="{00000000-0005-0000-0000-0000D53D0000}"/>
    <cellStyle name="LINES - Style2 3 2 7 2 3" xfId="10043" xr:uid="{00000000-0005-0000-0000-0000D63D0000}"/>
    <cellStyle name="LINES - Style2 3 2 7 3" xfId="10044" xr:uid="{00000000-0005-0000-0000-0000D73D0000}"/>
    <cellStyle name="LINES - Style2 3 2 7 3 2" xfId="10045" xr:uid="{00000000-0005-0000-0000-0000D83D0000}"/>
    <cellStyle name="LINES - Style2 3 2 7 3 3" xfId="10046" xr:uid="{00000000-0005-0000-0000-0000D93D0000}"/>
    <cellStyle name="LINES - Style2 3 2 7 4" xfId="10047" xr:uid="{00000000-0005-0000-0000-0000DA3D0000}"/>
    <cellStyle name="LINES - Style2 3 2 8" xfId="10048" xr:uid="{00000000-0005-0000-0000-0000DB3D0000}"/>
    <cellStyle name="LINES - Style2 3 2 8 2" xfId="10049" xr:uid="{00000000-0005-0000-0000-0000DC3D0000}"/>
    <cellStyle name="LINES - Style2 3 2 8 2 2" xfId="10050" xr:uid="{00000000-0005-0000-0000-0000DD3D0000}"/>
    <cellStyle name="LINES - Style2 3 2 8 2 2 2" xfId="10051" xr:uid="{00000000-0005-0000-0000-0000DE3D0000}"/>
    <cellStyle name="LINES - Style2 3 2 8 2 2 3" xfId="10052" xr:uid="{00000000-0005-0000-0000-0000DF3D0000}"/>
    <cellStyle name="LINES - Style2 3 2 8 2 3" xfId="10053" xr:uid="{00000000-0005-0000-0000-0000E03D0000}"/>
    <cellStyle name="LINES - Style2 3 2 8 3" xfId="10054" xr:uid="{00000000-0005-0000-0000-0000E13D0000}"/>
    <cellStyle name="LINES - Style2 3 2 8 3 2" xfId="10055" xr:uid="{00000000-0005-0000-0000-0000E23D0000}"/>
    <cellStyle name="LINES - Style2 3 2 8 3 3" xfId="10056" xr:uid="{00000000-0005-0000-0000-0000E33D0000}"/>
    <cellStyle name="LINES - Style2 3 2 8 4" xfId="10057" xr:uid="{00000000-0005-0000-0000-0000E43D0000}"/>
    <cellStyle name="LINES - Style2 3 2 9" xfId="10058" xr:uid="{00000000-0005-0000-0000-0000E53D0000}"/>
    <cellStyle name="LINES - Style2 3 2 9 2" xfId="10059" xr:uid="{00000000-0005-0000-0000-0000E63D0000}"/>
    <cellStyle name="LINES - Style2 3 2 9 2 2" xfId="10060" xr:uid="{00000000-0005-0000-0000-0000E73D0000}"/>
    <cellStyle name="LINES - Style2 3 2 9 2 3" xfId="10061" xr:uid="{00000000-0005-0000-0000-0000E83D0000}"/>
    <cellStyle name="LINES - Style2 3 2 9 3" xfId="10062" xr:uid="{00000000-0005-0000-0000-0000E93D0000}"/>
    <cellStyle name="LINES - Style2 3 3" xfId="10063" xr:uid="{00000000-0005-0000-0000-0000EA3D0000}"/>
    <cellStyle name="LINES - Style2 3 3 2" xfId="10064" xr:uid="{00000000-0005-0000-0000-0000EB3D0000}"/>
    <cellStyle name="LINES - Style2 3 3 2 2" xfId="10065" xr:uid="{00000000-0005-0000-0000-0000EC3D0000}"/>
    <cellStyle name="LINES - Style2 3 3 2 2 2" xfId="10066" xr:uid="{00000000-0005-0000-0000-0000ED3D0000}"/>
    <cellStyle name="LINES - Style2 3 3 2 2 2 2" xfId="10067" xr:uid="{00000000-0005-0000-0000-0000EE3D0000}"/>
    <cellStyle name="LINES - Style2 3 3 2 2 2 3" xfId="10068" xr:uid="{00000000-0005-0000-0000-0000EF3D0000}"/>
    <cellStyle name="LINES - Style2 3 3 2 2 3" xfId="10069" xr:uid="{00000000-0005-0000-0000-0000F03D0000}"/>
    <cellStyle name="LINES - Style2 3 3 2 3" xfId="10070" xr:uid="{00000000-0005-0000-0000-0000F13D0000}"/>
    <cellStyle name="LINES - Style2 3 3 2 3 2" xfId="10071" xr:uid="{00000000-0005-0000-0000-0000F23D0000}"/>
    <cellStyle name="LINES - Style2 3 3 2 4" xfId="10072" xr:uid="{00000000-0005-0000-0000-0000F33D0000}"/>
    <cellStyle name="LINES - Style2 3 3 3" xfId="10073" xr:uid="{00000000-0005-0000-0000-0000F43D0000}"/>
    <cellStyle name="LINES - Style2 3 3 3 2" xfId="10074" xr:uid="{00000000-0005-0000-0000-0000F53D0000}"/>
    <cellStyle name="LINES - Style2 3 3 3 2 2" xfId="10075" xr:uid="{00000000-0005-0000-0000-0000F63D0000}"/>
    <cellStyle name="LINES - Style2 3 3 3 2 3" xfId="10076" xr:uid="{00000000-0005-0000-0000-0000F73D0000}"/>
    <cellStyle name="LINES - Style2 3 3 3 3" xfId="10077" xr:uid="{00000000-0005-0000-0000-0000F83D0000}"/>
    <cellStyle name="LINES - Style2 3 3 4" xfId="10078" xr:uid="{00000000-0005-0000-0000-0000F93D0000}"/>
    <cellStyle name="LINES - Style2 3 3 4 2" xfId="10079" xr:uid="{00000000-0005-0000-0000-0000FA3D0000}"/>
    <cellStyle name="LINES - Style2 3 3 4 2 2" xfId="10080" xr:uid="{00000000-0005-0000-0000-0000FB3D0000}"/>
    <cellStyle name="LINES - Style2 3 3 4 2 3" xfId="10081" xr:uid="{00000000-0005-0000-0000-0000FC3D0000}"/>
    <cellStyle name="LINES - Style2 3 3 4 3" xfId="10082" xr:uid="{00000000-0005-0000-0000-0000FD3D0000}"/>
    <cellStyle name="LINES - Style2 3 3 5" xfId="10083" xr:uid="{00000000-0005-0000-0000-0000FE3D0000}"/>
    <cellStyle name="LINES - Style2 3 3 5 2" xfId="10084" xr:uid="{00000000-0005-0000-0000-0000FF3D0000}"/>
    <cellStyle name="LINES - Style2 3 3 6" xfId="10085" xr:uid="{00000000-0005-0000-0000-0000003E0000}"/>
    <cellStyle name="LINES - Style2 3 4" xfId="10086" xr:uid="{00000000-0005-0000-0000-0000013E0000}"/>
    <cellStyle name="LINES - Style2 3 4 2" xfId="10087" xr:uid="{00000000-0005-0000-0000-0000023E0000}"/>
    <cellStyle name="LINES - Style2 3 4 2 2" xfId="10088" xr:uid="{00000000-0005-0000-0000-0000033E0000}"/>
    <cellStyle name="LINES - Style2 3 4 2 2 2" xfId="10089" xr:uid="{00000000-0005-0000-0000-0000043E0000}"/>
    <cellStyle name="LINES - Style2 3 4 2 3" xfId="10090" xr:uid="{00000000-0005-0000-0000-0000053E0000}"/>
    <cellStyle name="LINES - Style2 3 4 2 3 2" xfId="29834" xr:uid="{00000000-0005-0000-0000-0000063E0000}"/>
    <cellStyle name="LINES - Style2 3 4 2 4" xfId="29835" xr:uid="{00000000-0005-0000-0000-0000073E0000}"/>
    <cellStyle name="LINES - Style2 3 4 3" xfId="10091" xr:uid="{00000000-0005-0000-0000-0000083E0000}"/>
    <cellStyle name="LINES - Style2 3 4 3 2" xfId="10092" xr:uid="{00000000-0005-0000-0000-0000093E0000}"/>
    <cellStyle name="LINES - Style2 3 4 3 2 2" xfId="10093" xr:uid="{00000000-0005-0000-0000-00000A3E0000}"/>
    <cellStyle name="LINES - Style2 3 4 3 2 3" xfId="10094" xr:uid="{00000000-0005-0000-0000-00000B3E0000}"/>
    <cellStyle name="LINES - Style2 3 4 3 3" xfId="10095" xr:uid="{00000000-0005-0000-0000-00000C3E0000}"/>
    <cellStyle name="LINES - Style2 3 4 4" xfId="10096" xr:uid="{00000000-0005-0000-0000-00000D3E0000}"/>
    <cellStyle name="LINES - Style2 3 4 4 2" xfId="10097" xr:uid="{00000000-0005-0000-0000-00000E3E0000}"/>
    <cellStyle name="LINES - Style2 3 4 5" xfId="10098" xr:uid="{00000000-0005-0000-0000-00000F3E0000}"/>
    <cellStyle name="LINES - Style2 3 5" xfId="10099" xr:uid="{00000000-0005-0000-0000-0000103E0000}"/>
    <cellStyle name="LINES - Style2 3 5 2" xfId="10100" xr:uid="{00000000-0005-0000-0000-0000113E0000}"/>
    <cellStyle name="LINES - Style2 3 5 2 2" xfId="10101" xr:uid="{00000000-0005-0000-0000-0000123E0000}"/>
    <cellStyle name="LINES - Style2 3 5 2 2 2" xfId="10102" xr:uid="{00000000-0005-0000-0000-0000133E0000}"/>
    <cellStyle name="LINES - Style2 3 5 2 3" xfId="10103" xr:uid="{00000000-0005-0000-0000-0000143E0000}"/>
    <cellStyle name="LINES - Style2 3 5 3" xfId="10104" xr:uid="{00000000-0005-0000-0000-0000153E0000}"/>
    <cellStyle name="LINES - Style2 3 5 3 2" xfId="10105" xr:uid="{00000000-0005-0000-0000-0000163E0000}"/>
    <cellStyle name="LINES - Style2 3 5 3 2 2" xfId="10106" xr:uid="{00000000-0005-0000-0000-0000173E0000}"/>
    <cellStyle name="LINES - Style2 3 5 3 2 3" xfId="10107" xr:uid="{00000000-0005-0000-0000-0000183E0000}"/>
    <cellStyle name="LINES - Style2 3 5 3 3" xfId="10108" xr:uid="{00000000-0005-0000-0000-0000193E0000}"/>
    <cellStyle name="LINES - Style2 3 5 4" xfId="10109" xr:uid="{00000000-0005-0000-0000-00001A3E0000}"/>
    <cellStyle name="LINES - Style2 3 5 4 2" xfId="10110" xr:uid="{00000000-0005-0000-0000-00001B3E0000}"/>
    <cellStyle name="LINES - Style2 3 5 5" xfId="10111" xr:uid="{00000000-0005-0000-0000-00001C3E0000}"/>
    <cellStyle name="LINES - Style2 3 6" xfId="10112" xr:uid="{00000000-0005-0000-0000-00001D3E0000}"/>
    <cellStyle name="LINES - Style2 3 6 2" xfId="10113" xr:uid="{00000000-0005-0000-0000-00001E3E0000}"/>
    <cellStyle name="LINES - Style2 3 6 2 2" xfId="10114" xr:uid="{00000000-0005-0000-0000-00001F3E0000}"/>
    <cellStyle name="LINES - Style2 3 6 2 2 2" xfId="10115" xr:uid="{00000000-0005-0000-0000-0000203E0000}"/>
    <cellStyle name="LINES - Style2 3 6 2 2 3" xfId="10116" xr:uid="{00000000-0005-0000-0000-0000213E0000}"/>
    <cellStyle name="LINES - Style2 3 6 2 3" xfId="10117" xr:uid="{00000000-0005-0000-0000-0000223E0000}"/>
    <cellStyle name="LINES - Style2 3 6 3" xfId="10118" xr:uid="{00000000-0005-0000-0000-0000233E0000}"/>
    <cellStyle name="LINES - Style2 3 6 3 2" xfId="10119" xr:uid="{00000000-0005-0000-0000-0000243E0000}"/>
    <cellStyle name="LINES - Style2 3 6 3 2 2" xfId="10120" xr:uid="{00000000-0005-0000-0000-0000253E0000}"/>
    <cellStyle name="LINES - Style2 3 6 3 2 3" xfId="10121" xr:uid="{00000000-0005-0000-0000-0000263E0000}"/>
    <cellStyle name="LINES - Style2 3 6 3 3" xfId="10122" xr:uid="{00000000-0005-0000-0000-0000273E0000}"/>
    <cellStyle name="LINES - Style2 3 6 4" xfId="10123" xr:uid="{00000000-0005-0000-0000-0000283E0000}"/>
    <cellStyle name="LINES - Style2 3 6 4 2" xfId="10124" xr:uid="{00000000-0005-0000-0000-0000293E0000}"/>
    <cellStyle name="LINES - Style2 3 6 5" xfId="10125" xr:uid="{00000000-0005-0000-0000-00002A3E0000}"/>
    <cellStyle name="LINES - Style2 3 7" xfId="10126" xr:uid="{00000000-0005-0000-0000-00002B3E0000}"/>
    <cellStyle name="LINES - Style2 3 7 2" xfId="10127" xr:uid="{00000000-0005-0000-0000-00002C3E0000}"/>
    <cellStyle name="LINES - Style2 3 7 2 2" xfId="10128" xr:uid="{00000000-0005-0000-0000-00002D3E0000}"/>
    <cellStyle name="LINES - Style2 3 7 2 2 2" xfId="10129" xr:uid="{00000000-0005-0000-0000-00002E3E0000}"/>
    <cellStyle name="LINES - Style2 3 7 2 2 3" xfId="10130" xr:uid="{00000000-0005-0000-0000-00002F3E0000}"/>
    <cellStyle name="LINES - Style2 3 7 2 3" xfId="10131" xr:uid="{00000000-0005-0000-0000-0000303E0000}"/>
    <cellStyle name="LINES - Style2 3 7 3" xfId="10132" xr:uid="{00000000-0005-0000-0000-0000313E0000}"/>
    <cellStyle name="LINES - Style2 3 7 3 2" xfId="10133" xr:uid="{00000000-0005-0000-0000-0000323E0000}"/>
    <cellStyle name="LINES - Style2 3 7 3 2 2" xfId="10134" xr:uid="{00000000-0005-0000-0000-0000333E0000}"/>
    <cellStyle name="LINES - Style2 3 7 3 2 3" xfId="10135" xr:uid="{00000000-0005-0000-0000-0000343E0000}"/>
    <cellStyle name="LINES - Style2 3 7 3 3" xfId="10136" xr:uid="{00000000-0005-0000-0000-0000353E0000}"/>
    <cellStyle name="LINES - Style2 3 7 4" xfId="10137" xr:uid="{00000000-0005-0000-0000-0000363E0000}"/>
    <cellStyle name="LINES - Style2 3 7 4 2" xfId="10138" xr:uid="{00000000-0005-0000-0000-0000373E0000}"/>
    <cellStyle name="LINES - Style2 3 7 4 3" xfId="10139" xr:uid="{00000000-0005-0000-0000-0000383E0000}"/>
    <cellStyle name="LINES - Style2 3 7 5" xfId="10140" xr:uid="{00000000-0005-0000-0000-0000393E0000}"/>
    <cellStyle name="LINES - Style2 3 8" xfId="10141" xr:uid="{00000000-0005-0000-0000-00003A3E0000}"/>
    <cellStyle name="LINES - Style2 3 8 2" xfId="10142" xr:uid="{00000000-0005-0000-0000-00003B3E0000}"/>
    <cellStyle name="LINES - Style2 3 8 2 2" xfId="10143" xr:uid="{00000000-0005-0000-0000-00003C3E0000}"/>
    <cellStyle name="LINES - Style2 3 8 2 2 2" xfId="10144" xr:uid="{00000000-0005-0000-0000-00003D3E0000}"/>
    <cellStyle name="LINES - Style2 3 8 2 2 3" xfId="10145" xr:uid="{00000000-0005-0000-0000-00003E3E0000}"/>
    <cellStyle name="LINES - Style2 3 8 2 3" xfId="10146" xr:uid="{00000000-0005-0000-0000-00003F3E0000}"/>
    <cellStyle name="LINES - Style2 3 8 3" xfId="10147" xr:uid="{00000000-0005-0000-0000-0000403E0000}"/>
    <cellStyle name="LINES - Style2 3 8 3 2" xfId="10148" xr:uid="{00000000-0005-0000-0000-0000413E0000}"/>
    <cellStyle name="LINES - Style2 3 8 3 3" xfId="10149" xr:uid="{00000000-0005-0000-0000-0000423E0000}"/>
    <cellStyle name="LINES - Style2 3 8 4" xfId="10150" xr:uid="{00000000-0005-0000-0000-0000433E0000}"/>
    <cellStyle name="LINES - Style2 3 9" xfId="10151" xr:uid="{00000000-0005-0000-0000-0000443E0000}"/>
    <cellStyle name="LINES - Style2 3 9 2" xfId="10152" xr:uid="{00000000-0005-0000-0000-0000453E0000}"/>
    <cellStyle name="LINES - Style2 3 9 2 2" xfId="10153" xr:uid="{00000000-0005-0000-0000-0000463E0000}"/>
    <cellStyle name="LINES - Style2 3 9 2 2 2" xfId="10154" xr:uid="{00000000-0005-0000-0000-0000473E0000}"/>
    <cellStyle name="LINES - Style2 3 9 2 2 3" xfId="10155" xr:uid="{00000000-0005-0000-0000-0000483E0000}"/>
    <cellStyle name="LINES - Style2 3 9 2 3" xfId="10156" xr:uid="{00000000-0005-0000-0000-0000493E0000}"/>
    <cellStyle name="LINES - Style2 3 9 3" xfId="10157" xr:uid="{00000000-0005-0000-0000-00004A3E0000}"/>
    <cellStyle name="LINES - Style2 3 9 3 2" xfId="10158" xr:uid="{00000000-0005-0000-0000-00004B3E0000}"/>
    <cellStyle name="LINES - Style2 3 9 3 3" xfId="10159" xr:uid="{00000000-0005-0000-0000-00004C3E0000}"/>
    <cellStyle name="LINES - Style2 3 9 4" xfId="10160" xr:uid="{00000000-0005-0000-0000-00004D3E0000}"/>
    <cellStyle name="LINES - Style2 4" xfId="10161" xr:uid="{00000000-0005-0000-0000-00004E3E0000}"/>
    <cellStyle name="LINES - Style2 4 10" xfId="10162" xr:uid="{00000000-0005-0000-0000-00004F3E0000}"/>
    <cellStyle name="LINES - Style2 4 10 2" xfId="10163" xr:uid="{00000000-0005-0000-0000-0000503E0000}"/>
    <cellStyle name="LINES - Style2 4 10 2 2" xfId="10164" xr:uid="{00000000-0005-0000-0000-0000513E0000}"/>
    <cellStyle name="LINES - Style2 4 10 2 3" xfId="10165" xr:uid="{00000000-0005-0000-0000-0000523E0000}"/>
    <cellStyle name="LINES - Style2 4 10 3" xfId="10166" xr:uid="{00000000-0005-0000-0000-0000533E0000}"/>
    <cellStyle name="LINES - Style2 4 11" xfId="10167" xr:uid="{00000000-0005-0000-0000-0000543E0000}"/>
    <cellStyle name="LINES - Style2 4 11 2" xfId="10168" xr:uid="{00000000-0005-0000-0000-0000553E0000}"/>
    <cellStyle name="LINES - Style2 4 12" xfId="10169" xr:uid="{00000000-0005-0000-0000-0000563E0000}"/>
    <cellStyle name="LINES - Style2 4 2" xfId="10170" xr:uid="{00000000-0005-0000-0000-0000573E0000}"/>
    <cellStyle name="LINES - Style2 4 2 10" xfId="10171" xr:uid="{00000000-0005-0000-0000-0000583E0000}"/>
    <cellStyle name="LINES - Style2 4 2 10 2" xfId="10172" xr:uid="{00000000-0005-0000-0000-0000593E0000}"/>
    <cellStyle name="LINES - Style2 4 2 11" xfId="10173" xr:uid="{00000000-0005-0000-0000-00005A3E0000}"/>
    <cellStyle name="LINES - Style2 4 2 2" xfId="10174" xr:uid="{00000000-0005-0000-0000-00005B3E0000}"/>
    <cellStyle name="LINES - Style2 4 2 2 2" xfId="10175" xr:uid="{00000000-0005-0000-0000-00005C3E0000}"/>
    <cellStyle name="LINES - Style2 4 2 2 2 2" xfId="10176" xr:uid="{00000000-0005-0000-0000-00005D3E0000}"/>
    <cellStyle name="LINES - Style2 4 2 2 2 2 2" xfId="10177" xr:uid="{00000000-0005-0000-0000-00005E3E0000}"/>
    <cellStyle name="LINES - Style2 4 2 2 2 2 2 2" xfId="10178" xr:uid="{00000000-0005-0000-0000-00005F3E0000}"/>
    <cellStyle name="LINES - Style2 4 2 2 2 2 2 3" xfId="10179" xr:uid="{00000000-0005-0000-0000-0000603E0000}"/>
    <cellStyle name="LINES - Style2 4 2 2 2 2 3" xfId="10180" xr:uid="{00000000-0005-0000-0000-0000613E0000}"/>
    <cellStyle name="LINES - Style2 4 2 2 2 3" xfId="10181" xr:uid="{00000000-0005-0000-0000-0000623E0000}"/>
    <cellStyle name="LINES - Style2 4 2 2 2 3 2" xfId="10182" xr:uid="{00000000-0005-0000-0000-0000633E0000}"/>
    <cellStyle name="LINES - Style2 4 2 2 2 4" xfId="10183" xr:uid="{00000000-0005-0000-0000-0000643E0000}"/>
    <cellStyle name="LINES - Style2 4 2 2 3" xfId="10184" xr:uid="{00000000-0005-0000-0000-0000653E0000}"/>
    <cellStyle name="LINES - Style2 4 2 2 3 2" xfId="10185" xr:uid="{00000000-0005-0000-0000-0000663E0000}"/>
    <cellStyle name="LINES - Style2 4 2 2 3 2 2" xfId="10186" xr:uid="{00000000-0005-0000-0000-0000673E0000}"/>
    <cellStyle name="LINES - Style2 4 2 2 3 2 3" xfId="10187" xr:uid="{00000000-0005-0000-0000-0000683E0000}"/>
    <cellStyle name="LINES - Style2 4 2 2 3 3" xfId="10188" xr:uid="{00000000-0005-0000-0000-0000693E0000}"/>
    <cellStyle name="LINES - Style2 4 2 2 4" xfId="10189" xr:uid="{00000000-0005-0000-0000-00006A3E0000}"/>
    <cellStyle name="LINES - Style2 4 2 2 4 2" xfId="10190" xr:uid="{00000000-0005-0000-0000-00006B3E0000}"/>
    <cellStyle name="LINES - Style2 4 2 2 4 2 2" xfId="10191" xr:uid="{00000000-0005-0000-0000-00006C3E0000}"/>
    <cellStyle name="LINES - Style2 4 2 2 4 2 3" xfId="10192" xr:uid="{00000000-0005-0000-0000-00006D3E0000}"/>
    <cellStyle name="LINES - Style2 4 2 2 4 3" xfId="10193" xr:uid="{00000000-0005-0000-0000-00006E3E0000}"/>
    <cellStyle name="LINES - Style2 4 2 2 5" xfId="10194" xr:uid="{00000000-0005-0000-0000-00006F3E0000}"/>
    <cellStyle name="LINES - Style2 4 2 2 5 2" xfId="10195" xr:uid="{00000000-0005-0000-0000-0000703E0000}"/>
    <cellStyle name="LINES - Style2 4 2 2 6" xfId="10196" xr:uid="{00000000-0005-0000-0000-0000713E0000}"/>
    <cellStyle name="LINES - Style2 4 2 3" xfId="10197" xr:uid="{00000000-0005-0000-0000-0000723E0000}"/>
    <cellStyle name="LINES - Style2 4 2 3 2" xfId="10198" xr:uid="{00000000-0005-0000-0000-0000733E0000}"/>
    <cellStyle name="LINES - Style2 4 2 3 2 2" xfId="10199" xr:uid="{00000000-0005-0000-0000-0000743E0000}"/>
    <cellStyle name="LINES - Style2 4 2 3 2 2 2" xfId="10200" xr:uid="{00000000-0005-0000-0000-0000753E0000}"/>
    <cellStyle name="LINES - Style2 4 2 3 2 3" xfId="10201" xr:uid="{00000000-0005-0000-0000-0000763E0000}"/>
    <cellStyle name="LINES - Style2 4 2 3 2 3 2" xfId="29836" xr:uid="{00000000-0005-0000-0000-0000773E0000}"/>
    <cellStyle name="LINES - Style2 4 2 3 2 4" xfId="29837" xr:uid="{00000000-0005-0000-0000-0000783E0000}"/>
    <cellStyle name="LINES - Style2 4 2 3 3" xfId="10202" xr:uid="{00000000-0005-0000-0000-0000793E0000}"/>
    <cellStyle name="LINES - Style2 4 2 3 3 2" xfId="10203" xr:uid="{00000000-0005-0000-0000-00007A3E0000}"/>
    <cellStyle name="LINES - Style2 4 2 3 3 2 2" xfId="10204" xr:uid="{00000000-0005-0000-0000-00007B3E0000}"/>
    <cellStyle name="LINES - Style2 4 2 3 3 2 3" xfId="10205" xr:uid="{00000000-0005-0000-0000-00007C3E0000}"/>
    <cellStyle name="LINES - Style2 4 2 3 3 3" xfId="10206" xr:uid="{00000000-0005-0000-0000-00007D3E0000}"/>
    <cellStyle name="LINES - Style2 4 2 3 4" xfId="10207" xr:uid="{00000000-0005-0000-0000-00007E3E0000}"/>
    <cellStyle name="LINES - Style2 4 2 3 4 2" xfId="10208" xr:uid="{00000000-0005-0000-0000-00007F3E0000}"/>
    <cellStyle name="LINES - Style2 4 2 3 5" xfId="10209" xr:uid="{00000000-0005-0000-0000-0000803E0000}"/>
    <cellStyle name="LINES - Style2 4 2 4" xfId="10210" xr:uid="{00000000-0005-0000-0000-0000813E0000}"/>
    <cellStyle name="LINES - Style2 4 2 4 2" xfId="10211" xr:uid="{00000000-0005-0000-0000-0000823E0000}"/>
    <cellStyle name="LINES - Style2 4 2 4 2 2" xfId="10212" xr:uid="{00000000-0005-0000-0000-0000833E0000}"/>
    <cellStyle name="LINES - Style2 4 2 4 2 2 2" xfId="10213" xr:uid="{00000000-0005-0000-0000-0000843E0000}"/>
    <cellStyle name="LINES - Style2 4 2 4 2 3" xfId="10214" xr:uid="{00000000-0005-0000-0000-0000853E0000}"/>
    <cellStyle name="LINES - Style2 4 2 4 3" xfId="10215" xr:uid="{00000000-0005-0000-0000-0000863E0000}"/>
    <cellStyle name="LINES - Style2 4 2 4 3 2" xfId="10216" xr:uid="{00000000-0005-0000-0000-0000873E0000}"/>
    <cellStyle name="LINES - Style2 4 2 4 3 2 2" xfId="10217" xr:uid="{00000000-0005-0000-0000-0000883E0000}"/>
    <cellStyle name="LINES - Style2 4 2 4 3 2 3" xfId="10218" xr:uid="{00000000-0005-0000-0000-0000893E0000}"/>
    <cellStyle name="LINES - Style2 4 2 4 3 3" xfId="10219" xr:uid="{00000000-0005-0000-0000-00008A3E0000}"/>
    <cellStyle name="LINES - Style2 4 2 4 4" xfId="10220" xr:uid="{00000000-0005-0000-0000-00008B3E0000}"/>
    <cellStyle name="LINES - Style2 4 2 4 4 2" xfId="10221" xr:uid="{00000000-0005-0000-0000-00008C3E0000}"/>
    <cellStyle name="LINES - Style2 4 2 4 5" xfId="10222" xr:uid="{00000000-0005-0000-0000-00008D3E0000}"/>
    <cellStyle name="LINES - Style2 4 2 5" xfId="10223" xr:uid="{00000000-0005-0000-0000-00008E3E0000}"/>
    <cellStyle name="LINES - Style2 4 2 5 2" xfId="10224" xr:uid="{00000000-0005-0000-0000-00008F3E0000}"/>
    <cellStyle name="LINES - Style2 4 2 5 2 2" xfId="10225" xr:uid="{00000000-0005-0000-0000-0000903E0000}"/>
    <cellStyle name="LINES - Style2 4 2 5 2 2 2" xfId="10226" xr:uid="{00000000-0005-0000-0000-0000913E0000}"/>
    <cellStyle name="LINES - Style2 4 2 5 2 2 3" xfId="10227" xr:uid="{00000000-0005-0000-0000-0000923E0000}"/>
    <cellStyle name="LINES - Style2 4 2 5 2 3" xfId="10228" xr:uid="{00000000-0005-0000-0000-0000933E0000}"/>
    <cellStyle name="LINES - Style2 4 2 5 3" xfId="10229" xr:uid="{00000000-0005-0000-0000-0000943E0000}"/>
    <cellStyle name="LINES - Style2 4 2 5 3 2" xfId="10230" xr:uid="{00000000-0005-0000-0000-0000953E0000}"/>
    <cellStyle name="LINES - Style2 4 2 5 3 2 2" xfId="10231" xr:uid="{00000000-0005-0000-0000-0000963E0000}"/>
    <cellStyle name="LINES - Style2 4 2 5 3 2 3" xfId="10232" xr:uid="{00000000-0005-0000-0000-0000973E0000}"/>
    <cellStyle name="LINES - Style2 4 2 5 3 3" xfId="10233" xr:uid="{00000000-0005-0000-0000-0000983E0000}"/>
    <cellStyle name="LINES - Style2 4 2 5 4" xfId="10234" xr:uid="{00000000-0005-0000-0000-0000993E0000}"/>
    <cellStyle name="LINES - Style2 4 2 5 4 2" xfId="10235" xr:uid="{00000000-0005-0000-0000-00009A3E0000}"/>
    <cellStyle name="LINES - Style2 4 2 5 5" xfId="10236" xr:uid="{00000000-0005-0000-0000-00009B3E0000}"/>
    <cellStyle name="LINES - Style2 4 2 6" xfId="10237" xr:uid="{00000000-0005-0000-0000-00009C3E0000}"/>
    <cellStyle name="LINES - Style2 4 2 6 2" xfId="10238" xr:uid="{00000000-0005-0000-0000-00009D3E0000}"/>
    <cellStyle name="LINES - Style2 4 2 6 2 2" xfId="10239" xr:uid="{00000000-0005-0000-0000-00009E3E0000}"/>
    <cellStyle name="LINES - Style2 4 2 6 2 2 2" xfId="10240" xr:uid="{00000000-0005-0000-0000-00009F3E0000}"/>
    <cellStyle name="LINES - Style2 4 2 6 2 2 3" xfId="10241" xr:uid="{00000000-0005-0000-0000-0000A03E0000}"/>
    <cellStyle name="LINES - Style2 4 2 6 2 3" xfId="10242" xr:uid="{00000000-0005-0000-0000-0000A13E0000}"/>
    <cellStyle name="LINES - Style2 4 2 6 3" xfId="10243" xr:uid="{00000000-0005-0000-0000-0000A23E0000}"/>
    <cellStyle name="LINES - Style2 4 2 6 3 2" xfId="10244" xr:uid="{00000000-0005-0000-0000-0000A33E0000}"/>
    <cellStyle name="LINES - Style2 4 2 6 3 2 2" xfId="10245" xr:uid="{00000000-0005-0000-0000-0000A43E0000}"/>
    <cellStyle name="LINES - Style2 4 2 6 3 2 3" xfId="10246" xr:uid="{00000000-0005-0000-0000-0000A53E0000}"/>
    <cellStyle name="LINES - Style2 4 2 6 3 3" xfId="10247" xr:uid="{00000000-0005-0000-0000-0000A63E0000}"/>
    <cellStyle name="LINES - Style2 4 2 6 4" xfId="10248" xr:uid="{00000000-0005-0000-0000-0000A73E0000}"/>
    <cellStyle name="LINES - Style2 4 2 6 4 2" xfId="10249" xr:uid="{00000000-0005-0000-0000-0000A83E0000}"/>
    <cellStyle name="LINES - Style2 4 2 6 4 3" xfId="10250" xr:uid="{00000000-0005-0000-0000-0000A93E0000}"/>
    <cellStyle name="LINES - Style2 4 2 6 5" xfId="10251" xr:uid="{00000000-0005-0000-0000-0000AA3E0000}"/>
    <cellStyle name="LINES - Style2 4 2 7" xfId="10252" xr:uid="{00000000-0005-0000-0000-0000AB3E0000}"/>
    <cellStyle name="LINES - Style2 4 2 7 2" xfId="10253" xr:uid="{00000000-0005-0000-0000-0000AC3E0000}"/>
    <cellStyle name="LINES - Style2 4 2 7 2 2" xfId="10254" xr:uid="{00000000-0005-0000-0000-0000AD3E0000}"/>
    <cellStyle name="LINES - Style2 4 2 7 2 2 2" xfId="10255" xr:uid="{00000000-0005-0000-0000-0000AE3E0000}"/>
    <cellStyle name="LINES - Style2 4 2 7 2 2 3" xfId="10256" xr:uid="{00000000-0005-0000-0000-0000AF3E0000}"/>
    <cellStyle name="LINES - Style2 4 2 7 2 3" xfId="10257" xr:uid="{00000000-0005-0000-0000-0000B03E0000}"/>
    <cellStyle name="LINES - Style2 4 2 7 3" xfId="10258" xr:uid="{00000000-0005-0000-0000-0000B13E0000}"/>
    <cellStyle name="LINES - Style2 4 2 7 3 2" xfId="10259" xr:uid="{00000000-0005-0000-0000-0000B23E0000}"/>
    <cellStyle name="LINES - Style2 4 2 7 3 3" xfId="10260" xr:uid="{00000000-0005-0000-0000-0000B33E0000}"/>
    <cellStyle name="LINES - Style2 4 2 7 4" xfId="10261" xr:uid="{00000000-0005-0000-0000-0000B43E0000}"/>
    <cellStyle name="LINES - Style2 4 2 8" xfId="10262" xr:uid="{00000000-0005-0000-0000-0000B53E0000}"/>
    <cellStyle name="LINES - Style2 4 2 8 2" xfId="10263" xr:uid="{00000000-0005-0000-0000-0000B63E0000}"/>
    <cellStyle name="LINES - Style2 4 2 8 2 2" xfId="10264" xr:uid="{00000000-0005-0000-0000-0000B73E0000}"/>
    <cellStyle name="LINES - Style2 4 2 8 2 2 2" xfId="10265" xr:uid="{00000000-0005-0000-0000-0000B83E0000}"/>
    <cellStyle name="LINES - Style2 4 2 8 2 2 3" xfId="10266" xr:uid="{00000000-0005-0000-0000-0000B93E0000}"/>
    <cellStyle name="LINES - Style2 4 2 8 2 3" xfId="10267" xr:uid="{00000000-0005-0000-0000-0000BA3E0000}"/>
    <cellStyle name="LINES - Style2 4 2 8 3" xfId="10268" xr:uid="{00000000-0005-0000-0000-0000BB3E0000}"/>
    <cellStyle name="LINES - Style2 4 2 8 3 2" xfId="10269" xr:uid="{00000000-0005-0000-0000-0000BC3E0000}"/>
    <cellStyle name="LINES - Style2 4 2 8 3 3" xfId="10270" xr:uid="{00000000-0005-0000-0000-0000BD3E0000}"/>
    <cellStyle name="LINES - Style2 4 2 8 4" xfId="10271" xr:uid="{00000000-0005-0000-0000-0000BE3E0000}"/>
    <cellStyle name="LINES - Style2 4 2 9" xfId="10272" xr:uid="{00000000-0005-0000-0000-0000BF3E0000}"/>
    <cellStyle name="LINES - Style2 4 2 9 2" xfId="10273" xr:uid="{00000000-0005-0000-0000-0000C03E0000}"/>
    <cellStyle name="LINES - Style2 4 2 9 2 2" xfId="10274" xr:uid="{00000000-0005-0000-0000-0000C13E0000}"/>
    <cellStyle name="LINES - Style2 4 2 9 2 3" xfId="10275" xr:uid="{00000000-0005-0000-0000-0000C23E0000}"/>
    <cellStyle name="LINES - Style2 4 2 9 3" xfId="10276" xr:uid="{00000000-0005-0000-0000-0000C33E0000}"/>
    <cellStyle name="LINES - Style2 4 3" xfId="10277" xr:uid="{00000000-0005-0000-0000-0000C43E0000}"/>
    <cellStyle name="LINES - Style2 4 3 2" xfId="10278" xr:uid="{00000000-0005-0000-0000-0000C53E0000}"/>
    <cellStyle name="LINES - Style2 4 3 2 2" xfId="10279" xr:uid="{00000000-0005-0000-0000-0000C63E0000}"/>
    <cellStyle name="LINES - Style2 4 3 2 2 2" xfId="10280" xr:uid="{00000000-0005-0000-0000-0000C73E0000}"/>
    <cellStyle name="LINES - Style2 4 3 2 2 2 2" xfId="10281" xr:uid="{00000000-0005-0000-0000-0000C83E0000}"/>
    <cellStyle name="LINES - Style2 4 3 2 2 2 3" xfId="10282" xr:uid="{00000000-0005-0000-0000-0000C93E0000}"/>
    <cellStyle name="LINES - Style2 4 3 2 2 3" xfId="10283" xr:uid="{00000000-0005-0000-0000-0000CA3E0000}"/>
    <cellStyle name="LINES - Style2 4 3 2 3" xfId="10284" xr:uid="{00000000-0005-0000-0000-0000CB3E0000}"/>
    <cellStyle name="LINES - Style2 4 3 2 3 2" xfId="10285" xr:uid="{00000000-0005-0000-0000-0000CC3E0000}"/>
    <cellStyle name="LINES - Style2 4 3 2 4" xfId="10286" xr:uid="{00000000-0005-0000-0000-0000CD3E0000}"/>
    <cellStyle name="LINES - Style2 4 3 3" xfId="10287" xr:uid="{00000000-0005-0000-0000-0000CE3E0000}"/>
    <cellStyle name="LINES - Style2 4 3 3 2" xfId="10288" xr:uid="{00000000-0005-0000-0000-0000CF3E0000}"/>
    <cellStyle name="LINES - Style2 4 3 3 2 2" xfId="10289" xr:uid="{00000000-0005-0000-0000-0000D03E0000}"/>
    <cellStyle name="LINES - Style2 4 3 3 2 3" xfId="10290" xr:uid="{00000000-0005-0000-0000-0000D13E0000}"/>
    <cellStyle name="LINES - Style2 4 3 3 3" xfId="10291" xr:uid="{00000000-0005-0000-0000-0000D23E0000}"/>
    <cellStyle name="LINES - Style2 4 3 4" xfId="10292" xr:uid="{00000000-0005-0000-0000-0000D33E0000}"/>
    <cellStyle name="LINES - Style2 4 3 4 2" xfId="10293" xr:uid="{00000000-0005-0000-0000-0000D43E0000}"/>
    <cellStyle name="LINES - Style2 4 3 4 2 2" xfId="10294" xr:uid="{00000000-0005-0000-0000-0000D53E0000}"/>
    <cellStyle name="LINES - Style2 4 3 4 2 3" xfId="10295" xr:uid="{00000000-0005-0000-0000-0000D63E0000}"/>
    <cellStyle name="LINES - Style2 4 3 4 3" xfId="10296" xr:uid="{00000000-0005-0000-0000-0000D73E0000}"/>
    <cellStyle name="LINES - Style2 4 3 5" xfId="10297" xr:uid="{00000000-0005-0000-0000-0000D83E0000}"/>
    <cellStyle name="LINES - Style2 4 3 5 2" xfId="10298" xr:uid="{00000000-0005-0000-0000-0000D93E0000}"/>
    <cellStyle name="LINES - Style2 4 3 6" xfId="10299" xr:uid="{00000000-0005-0000-0000-0000DA3E0000}"/>
    <cellStyle name="LINES - Style2 4 4" xfId="10300" xr:uid="{00000000-0005-0000-0000-0000DB3E0000}"/>
    <cellStyle name="LINES - Style2 4 4 2" xfId="10301" xr:uid="{00000000-0005-0000-0000-0000DC3E0000}"/>
    <cellStyle name="LINES - Style2 4 4 2 2" xfId="10302" xr:uid="{00000000-0005-0000-0000-0000DD3E0000}"/>
    <cellStyle name="LINES - Style2 4 4 2 2 2" xfId="10303" xr:uid="{00000000-0005-0000-0000-0000DE3E0000}"/>
    <cellStyle name="LINES - Style2 4 4 2 3" xfId="10304" xr:uid="{00000000-0005-0000-0000-0000DF3E0000}"/>
    <cellStyle name="LINES - Style2 4 4 2 3 2" xfId="29838" xr:uid="{00000000-0005-0000-0000-0000E03E0000}"/>
    <cellStyle name="LINES - Style2 4 4 2 4" xfId="29839" xr:uid="{00000000-0005-0000-0000-0000E13E0000}"/>
    <cellStyle name="LINES - Style2 4 4 3" xfId="10305" xr:uid="{00000000-0005-0000-0000-0000E23E0000}"/>
    <cellStyle name="LINES - Style2 4 4 3 2" xfId="10306" xr:uid="{00000000-0005-0000-0000-0000E33E0000}"/>
    <cellStyle name="LINES - Style2 4 4 3 2 2" xfId="10307" xr:uid="{00000000-0005-0000-0000-0000E43E0000}"/>
    <cellStyle name="LINES - Style2 4 4 3 2 3" xfId="10308" xr:uid="{00000000-0005-0000-0000-0000E53E0000}"/>
    <cellStyle name="LINES - Style2 4 4 3 3" xfId="10309" xr:uid="{00000000-0005-0000-0000-0000E63E0000}"/>
    <cellStyle name="LINES - Style2 4 4 4" xfId="10310" xr:uid="{00000000-0005-0000-0000-0000E73E0000}"/>
    <cellStyle name="LINES - Style2 4 4 4 2" xfId="10311" xr:uid="{00000000-0005-0000-0000-0000E83E0000}"/>
    <cellStyle name="LINES - Style2 4 4 5" xfId="10312" xr:uid="{00000000-0005-0000-0000-0000E93E0000}"/>
    <cellStyle name="LINES - Style2 4 5" xfId="10313" xr:uid="{00000000-0005-0000-0000-0000EA3E0000}"/>
    <cellStyle name="LINES - Style2 4 5 2" xfId="10314" xr:uid="{00000000-0005-0000-0000-0000EB3E0000}"/>
    <cellStyle name="LINES - Style2 4 5 2 2" xfId="10315" xr:uid="{00000000-0005-0000-0000-0000EC3E0000}"/>
    <cellStyle name="LINES - Style2 4 5 2 2 2" xfId="10316" xr:uid="{00000000-0005-0000-0000-0000ED3E0000}"/>
    <cellStyle name="LINES - Style2 4 5 2 3" xfId="10317" xr:uid="{00000000-0005-0000-0000-0000EE3E0000}"/>
    <cellStyle name="LINES - Style2 4 5 3" xfId="10318" xr:uid="{00000000-0005-0000-0000-0000EF3E0000}"/>
    <cellStyle name="LINES - Style2 4 5 3 2" xfId="10319" xr:uid="{00000000-0005-0000-0000-0000F03E0000}"/>
    <cellStyle name="LINES - Style2 4 5 3 2 2" xfId="10320" xr:uid="{00000000-0005-0000-0000-0000F13E0000}"/>
    <cellStyle name="LINES - Style2 4 5 3 2 3" xfId="10321" xr:uid="{00000000-0005-0000-0000-0000F23E0000}"/>
    <cellStyle name="LINES - Style2 4 5 3 3" xfId="10322" xr:uid="{00000000-0005-0000-0000-0000F33E0000}"/>
    <cellStyle name="LINES - Style2 4 5 4" xfId="10323" xr:uid="{00000000-0005-0000-0000-0000F43E0000}"/>
    <cellStyle name="LINES - Style2 4 5 4 2" xfId="10324" xr:uid="{00000000-0005-0000-0000-0000F53E0000}"/>
    <cellStyle name="LINES - Style2 4 5 5" xfId="10325" xr:uid="{00000000-0005-0000-0000-0000F63E0000}"/>
    <cellStyle name="LINES - Style2 4 6" xfId="10326" xr:uid="{00000000-0005-0000-0000-0000F73E0000}"/>
    <cellStyle name="LINES - Style2 4 6 2" xfId="10327" xr:uid="{00000000-0005-0000-0000-0000F83E0000}"/>
    <cellStyle name="LINES - Style2 4 6 2 2" xfId="10328" xr:uid="{00000000-0005-0000-0000-0000F93E0000}"/>
    <cellStyle name="LINES - Style2 4 6 2 2 2" xfId="10329" xr:uid="{00000000-0005-0000-0000-0000FA3E0000}"/>
    <cellStyle name="LINES - Style2 4 6 2 2 3" xfId="10330" xr:uid="{00000000-0005-0000-0000-0000FB3E0000}"/>
    <cellStyle name="LINES - Style2 4 6 2 3" xfId="10331" xr:uid="{00000000-0005-0000-0000-0000FC3E0000}"/>
    <cellStyle name="LINES - Style2 4 6 3" xfId="10332" xr:uid="{00000000-0005-0000-0000-0000FD3E0000}"/>
    <cellStyle name="LINES - Style2 4 6 3 2" xfId="10333" xr:uid="{00000000-0005-0000-0000-0000FE3E0000}"/>
    <cellStyle name="LINES - Style2 4 6 3 2 2" xfId="10334" xr:uid="{00000000-0005-0000-0000-0000FF3E0000}"/>
    <cellStyle name="LINES - Style2 4 6 3 2 3" xfId="10335" xr:uid="{00000000-0005-0000-0000-0000003F0000}"/>
    <cellStyle name="LINES - Style2 4 6 3 3" xfId="10336" xr:uid="{00000000-0005-0000-0000-0000013F0000}"/>
    <cellStyle name="LINES - Style2 4 6 4" xfId="10337" xr:uid="{00000000-0005-0000-0000-0000023F0000}"/>
    <cellStyle name="LINES - Style2 4 6 4 2" xfId="10338" xr:uid="{00000000-0005-0000-0000-0000033F0000}"/>
    <cellStyle name="LINES - Style2 4 6 5" xfId="10339" xr:uid="{00000000-0005-0000-0000-0000043F0000}"/>
    <cellStyle name="LINES - Style2 4 7" xfId="10340" xr:uid="{00000000-0005-0000-0000-0000053F0000}"/>
    <cellStyle name="LINES - Style2 4 7 2" xfId="10341" xr:uid="{00000000-0005-0000-0000-0000063F0000}"/>
    <cellStyle name="LINES - Style2 4 7 2 2" xfId="10342" xr:uid="{00000000-0005-0000-0000-0000073F0000}"/>
    <cellStyle name="LINES - Style2 4 7 2 2 2" xfId="10343" xr:uid="{00000000-0005-0000-0000-0000083F0000}"/>
    <cellStyle name="LINES - Style2 4 7 2 2 3" xfId="10344" xr:uid="{00000000-0005-0000-0000-0000093F0000}"/>
    <cellStyle name="LINES - Style2 4 7 2 3" xfId="10345" xr:uid="{00000000-0005-0000-0000-00000A3F0000}"/>
    <cellStyle name="LINES - Style2 4 7 3" xfId="10346" xr:uid="{00000000-0005-0000-0000-00000B3F0000}"/>
    <cellStyle name="LINES - Style2 4 7 3 2" xfId="10347" xr:uid="{00000000-0005-0000-0000-00000C3F0000}"/>
    <cellStyle name="LINES - Style2 4 7 3 2 2" xfId="10348" xr:uid="{00000000-0005-0000-0000-00000D3F0000}"/>
    <cellStyle name="LINES - Style2 4 7 3 2 3" xfId="10349" xr:uid="{00000000-0005-0000-0000-00000E3F0000}"/>
    <cellStyle name="LINES - Style2 4 7 3 3" xfId="10350" xr:uid="{00000000-0005-0000-0000-00000F3F0000}"/>
    <cellStyle name="LINES - Style2 4 7 4" xfId="10351" xr:uid="{00000000-0005-0000-0000-0000103F0000}"/>
    <cellStyle name="LINES - Style2 4 7 4 2" xfId="10352" xr:uid="{00000000-0005-0000-0000-0000113F0000}"/>
    <cellStyle name="LINES - Style2 4 7 4 3" xfId="10353" xr:uid="{00000000-0005-0000-0000-0000123F0000}"/>
    <cellStyle name="LINES - Style2 4 7 5" xfId="10354" xr:uid="{00000000-0005-0000-0000-0000133F0000}"/>
    <cellStyle name="LINES - Style2 4 8" xfId="10355" xr:uid="{00000000-0005-0000-0000-0000143F0000}"/>
    <cellStyle name="LINES - Style2 4 8 2" xfId="10356" xr:uid="{00000000-0005-0000-0000-0000153F0000}"/>
    <cellStyle name="LINES - Style2 4 8 2 2" xfId="10357" xr:uid="{00000000-0005-0000-0000-0000163F0000}"/>
    <cellStyle name="LINES - Style2 4 8 2 2 2" xfId="10358" xr:uid="{00000000-0005-0000-0000-0000173F0000}"/>
    <cellStyle name="LINES - Style2 4 8 2 2 3" xfId="10359" xr:uid="{00000000-0005-0000-0000-0000183F0000}"/>
    <cellStyle name="LINES - Style2 4 8 2 3" xfId="10360" xr:uid="{00000000-0005-0000-0000-0000193F0000}"/>
    <cellStyle name="LINES - Style2 4 8 3" xfId="10361" xr:uid="{00000000-0005-0000-0000-00001A3F0000}"/>
    <cellStyle name="LINES - Style2 4 8 3 2" xfId="10362" xr:uid="{00000000-0005-0000-0000-00001B3F0000}"/>
    <cellStyle name="LINES - Style2 4 8 3 3" xfId="10363" xr:uid="{00000000-0005-0000-0000-00001C3F0000}"/>
    <cellStyle name="LINES - Style2 4 8 4" xfId="10364" xr:uid="{00000000-0005-0000-0000-00001D3F0000}"/>
    <cellStyle name="LINES - Style2 4 9" xfId="10365" xr:uid="{00000000-0005-0000-0000-00001E3F0000}"/>
    <cellStyle name="LINES - Style2 4 9 2" xfId="10366" xr:uid="{00000000-0005-0000-0000-00001F3F0000}"/>
    <cellStyle name="LINES - Style2 4 9 2 2" xfId="10367" xr:uid="{00000000-0005-0000-0000-0000203F0000}"/>
    <cellStyle name="LINES - Style2 4 9 2 2 2" xfId="10368" xr:uid="{00000000-0005-0000-0000-0000213F0000}"/>
    <cellStyle name="LINES - Style2 4 9 2 2 3" xfId="10369" xr:uid="{00000000-0005-0000-0000-0000223F0000}"/>
    <cellStyle name="LINES - Style2 4 9 2 3" xfId="10370" xr:uid="{00000000-0005-0000-0000-0000233F0000}"/>
    <cellStyle name="LINES - Style2 4 9 3" xfId="10371" xr:uid="{00000000-0005-0000-0000-0000243F0000}"/>
    <cellStyle name="LINES - Style2 4 9 3 2" xfId="10372" xr:uid="{00000000-0005-0000-0000-0000253F0000}"/>
    <cellStyle name="LINES - Style2 4 9 3 3" xfId="10373" xr:uid="{00000000-0005-0000-0000-0000263F0000}"/>
    <cellStyle name="LINES - Style2 4 9 4" xfId="10374" xr:uid="{00000000-0005-0000-0000-0000273F0000}"/>
    <cellStyle name="LINES - Style2 5" xfId="10375" xr:uid="{00000000-0005-0000-0000-0000283F0000}"/>
    <cellStyle name="LINES - Style2 5 10" xfId="10376" xr:uid="{00000000-0005-0000-0000-0000293F0000}"/>
    <cellStyle name="LINES - Style2 5 10 2" xfId="10377" xr:uid="{00000000-0005-0000-0000-00002A3F0000}"/>
    <cellStyle name="LINES - Style2 5 10 2 2" xfId="10378" xr:uid="{00000000-0005-0000-0000-00002B3F0000}"/>
    <cellStyle name="LINES - Style2 5 10 2 3" xfId="10379" xr:uid="{00000000-0005-0000-0000-00002C3F0000}"/>
    <cellStyle name="LINES - Style2 5 10 3" xfId="10380" xr:uid="{00000000-0005-0000-0000-00002D3F0000}"/>
    <cellStyle name="LINES - Style2 5 11" xfId="10381" xr:uid="{00000000-0005-0000-0000-00002E3F0000}"/>
    <cellStyle name="LINES - Style2 5 11 2" xfId="10382" xr:uid="{00000000-0005-0000-0000-00002F3F0000}"/>
    <cellStyle name="LINES - Style2 5 12" xfId="10383" xr:uid="{00000000-0005-0000-0000-0000303F0000}"/>
    <cellStyle name="LINES - Style2 5 2" xfId="10384" xr:uid="{00000000-0005-0000-0000-0000313F0000}"/>
    <cellStyle name="LINES - Style2 5 2 10" xfId="10385" xr:uid="{00000000-0005-0000-0000-0000323F0000}"/>
    <cellStyle name="LINES - Style2 5 2 10 2" xfId="10386" xr:uid="{00000000-0005-0000-0000-0000333F0000}"/>
    <cellStyle name="LINES - Style2 5 2 11" xfId="10387" xr:uid="{00000000-0005-0000-0000-0000343F0000}"/>
    <cellStyle name="LINES - Style2 5 2 2" xfId="10388" xr:uid="{00000000-0005-0000-0000-0000353F0000}"/>
    <cellStyle name="LINES - Style2 5 2 2 2" xfId="10389" xr:uid="{00000000-0005-0000-0000-0000363F0000}"/>
    <cellStyle name="LINES - Style2 5 2 2 2 2" xfId="10390" xr:uid="{00000000-0005-0000-0000-0000373F0000}"/>
    <cellStyle name="LINES - Style2 5 2 2 2 2 2" xfId="10391" xr:uid="{00000000-0005-0000-0000-0000383F0000}"/>
    <cellStyle name="LINES - Style2 5 2 2 2 2 2 2" xfId="10392" xr:uid="{00000000-0005-0000-0000-0000393F0000}"/>
    <cellStyle name="LINES - Style2 5 2 2 2 2 2 3" xfId="10393" xr:uid="{00000000-0005-0000-0000-00003A3F0000}"/>
    <cellStyle name="LINES - Style2 5 2 2 2 2 3" xfId="10394" xr:uid="{00000000-0005-0000-0000-00003B3F0000}"/>
    <cellStyle name="LINES - Style2 5 2 2 2 3" xfId="10395" xr:uid="{00000000-0005-0000-0000-00003C3F0000}"/>
    <cellStyle name="LINES - Style2 5 2 2 2 3 2" xfId="10396" xr:uid="{00000000-0005-0000-0000-00003D3F0000}"/>
    <cellStyle name="LINES - Style2 5 2 2 2 4" xfId="10397" xr:uid="{00000000-0005-0000-0000-00003E3F0000}"/>
    <cellStyle name="LINES - Style2 5 2 2 3" xfId="10398" xr:uid="{00000000-0005-0000-0000-00003F3F0000}"/>
    <cellStyle name="LINES - Style2 5 2 2 3 2" xfId="10399" xr:uid="{00000000-0005-0000-0000-0000403F0000}"/>
    <cellStyle name="LINES - Style2 5 2 2 3 2 2" xfId="10400" xr:uid="{00000000-0005-0000-0000-0000413F0000}"/>
    <cellStyle name="LINES - Style2 5 2 2 3 2 3" xfId="10401" xr:uid="{00000000-0005-0000-0000-0000423F0000}"/>
    <cellStyle name="LINES - Style2 5 2 2 3 3" xfId="10402" xr:uid="{00000000-0005-0000-0000-0000433F0000}"/>
    <cellStyle name="LINES - Style2 5 2 2 4" xfId="10403" xr:uid="{00000000-0005-0000-0000-0000443F0000}"/>
    <cellStyle name="LINES - Style2 5 2 2 4 2" xfId="10404" xr:uid="{00000000-0005-0000-0000-0000453F0000}"/>
    <cellStyle name="LINES - Style2 5 2 2 4 2 2" xfId="10405" xr:uid="{00000000-0005-0000-0000-0000463F0000}"/>
    <cellStyle name="LINES - Style2 5 2 2 4 2 3" xfId="10406" xr:uid="{00000000-0005-0000-0000-0000473F0000}"/>
    <cellStyle name="LINES - Style2 5 2 2 4 3" xfId="10407" xr:uid="{00000000-0005-0000-0000-0000483F0000}"/>
    <cellStyle name="LINES - Style2 5 2 2 5" xfId="10408" xr:uid="{00000000-0005-0000-0000-0000493F0000}"/>
    <cellStyle name="LINES - Style2 5 2 2 5 2" xfId="10409" xr:uid="{00000000-0005-0000-0000-00004A3F0000}"/>
    <cellStyle name="LINES - Style2 5 2 2 6" xfId="10410" xr:uid="{00000000-0005-0000-0000-00004B3F0000}"/>
    <cellStyle name="LINES - Style2 5 2 3" xfId="10411" xr:uid="{00000000-0005-0000-0000-00004C3F0000}"/>
    <cellStyle name="LINES - Style2 5 2 3 2" xfId="10412" xr:uid="{00000000-0005-0000-0000-00004D3F0000}"/>
    <cellStyle name="LINES - Style2 5 2 3 2 2" xfId="10413" xr:uid="{00000000-0005-0000-0000-00004E3F0000}"/>
    <cellStyle name="LINES - Style2 5 2 3 2 2 2" xfId="10414" xr:uid="{00000000-0005-0000-0000-00004F3F0000}"/>
    <cellStyle name="LINES - Style2 5 2 3 2 3" xfId="10415" xr:uid="{00000000-0005-0000-0000-0000503F0000}"/>
    <cellStyle name="LINES - Style2 5 2 3 2 3 2" xfId="29840" xr:uid="{00000000-0005-0000-0000-0000513F0000}"/>
    <cellStyle name="LINES - Style2 5 2 3 2 4" xfId="29841" xr:uid="{00000000-0005-0000-0000-0000523F0000}"/>
    <cellStyle name="LINES - Style2 5 2 3 3" xfId="10416" xr:uid="{00000000-0005-0000-0000-0000533F0000}"/>
    <cellStyle name="LINES - Style2 5 2 3 3 2" xfId="10417" xr:uid="{00000000-0005-0000-0000-0000543F0000}"/>
    <cellStyle name="LINES - Style2 5 2 3 3 2 2" xfId="10418" xr:uid="{00000000-0005-0000-0000-0000553F0000}"/>
    <cellStyle name="LINES - Style2 5 2 3 3 2 3" xfId="10419" xr:uid="{00000000-0005-0000-0000-0000563F0000}"/>
    <cellStyle name="LINES - Style2 5 2 3 3 3" xfId="10420" xr:uid="{00000000-0005-0000-0000-0000573F0000}"/>
    <cellStyle name="LINES - Style2 5 2 3 4" xfId="10421" xr:uid="{00000000-0005-0000-0000-0000583F0000}"/>
    <cellStyle name="LINES - Style2 5 2 3 4 2" xfId="10422" xr:uid="{00000000-0005-0000-0000-0000593F0000}"/>
    <cellStyle name="LINES - Style2 5 2 3 5" xfId="10423" xr:uid="{00000000-0005-0000-0000-00005A3F0000}"/>
    <cellStyle name="LINES - Style2 5 2 4" xfId="10424" xr:uid="{00000000-0005-0000-0000-00005B3F0000}"/>
    <cellStyle name="LINES - Style2 5 2 4 2" xfId="10425" xr:uid="{00000000-0005-0000-0000-00005C3F0000}"/>
    <cellStyle name="LINES - Style2 5 2 4 2 2" xfId="10426" xr:uid="{00000000-0005-0000-0000-00005D3F0000}"/>
    <cellStyle name="LINES - Style2 5 2 4 2 2 2" xfId="10427" xr:uid="{00000000-0005-0000-0000-00005E3F0000}"/>
    <cellStyle name="LINES - Style2 5 2 4 2 3" xfId="10428" xr:uid="{00000000-0005-0000-0000-00005F3F0000}"/>
    <cellStyle name="LINES - Style2 5 2 4 3" xfId="10429" xr:uid="{00000000-0005-0000-0000-0000603F0000}"/>
    <cellStyle name="LINES - Style2 5 2 4 3 2" xfId="10430" xr:uid="{00000000-0005-0000-0000-0000613F0000}"/>
    <cellStyle name="LINES - Style2 5 2 4 3 2 2" xfId="10431" xr:uid="{00000000-0005-0000-0000-0000623F0000}"/>
    <cellStyle name="LINES - Style2 5 2 4 3 2 3" xfId="10432" xr:uid="{00000000-0005-0000-0000-0000633F0000}"/>
    <cellStyle name="LINES - Style2 5 2 4 3 3" xfId="10433" xr:uid="{00000000-0005-0000-0000-0000643F0000}"/>
    <cellStyle name="LINES - Style2 5 2 4 4" xfId="10434" xr:uid="{00000000-0005-0000-0000-0000653F0000}"/>
    <cellStyle name="LINES - Style2 5 2 4 4 2" xfId="10435" xr:uid="{00000000-0005-0000-0000-0000663F0000}"/>
    <cellStyle name="LINES - Style2 5 2 4 5" xfId="10436" xr:uid="{00000000-0005-0000-0000-0000673F0000}"/>
    <cellStyle name="LINES - Style2 5 2 5" xfId="10437" xr:uid="{00000000-0005-0000-0000-0000683F0000}"/>
    <cellStyle name="LINES - Style2 5 2 5 2" xfId="10438" xr:uid="{00000000-0005-0000-0000-0000693F0000}"/>
    <cellStyle name="LINES - Style2 5 2 5 2 2" xfId="10439" xr:uid="{00000000-0005-0000-0000-00006A3F0000}"/>
    <cellStyle name="LINES - Style2 5 2 5 2 2 2" xfId="10440" xr:uid="{00000000-0005-0000-0000-00006B3F0000}"/>
    <cellStyle name="LINES - Style2 5 2 5 2 2 3" xfId="10441" xr:uid="{00000000-0005-0000-0000-00006C3F0000}"/>
    <cellStyle name="LINES - Style2 5 2 5 2 3" xfId="10442" xr:uid="{00000000-0005-0000-0000-00006D3F0000}"/>
    <cellStyle name="LINES - Style2 5 2 5 3" xfId="10443" xr:uid="{00000000-0005-0000-0000-00006E3F0000}"/>
    <cellStyle name="LINES - Style2 5 2 5 3 2" xfId="10444" xr:uid="{00000000-0005-0000-0000-00006F3F0000}"/>
    <cellStyle name="LINES - Style2 5 2 5 3 2 2" xfId="10445" xr:uid="{00000000-0005-0000-0000-0000703F0000}"/>
    <cellStyle name="LINES - Style2 5 2 5 3 2 3" xfId="10446" xr:uid="{00000000-0005-0000-0000-0000713F0000}"/>
    <cellStyle name="LINES - Style2 5 2 5 3 3" xfId="10447" xr:uid="{00000000-0005-0000-0000-0000723F0000}"/>
    <cellStyle name="LINES - Style2 5 2 5 4" xfId="10448" xr:uid="{00000000-0005-0000-0000-0000733F0000}"/>
    <cellStyle name="LINES - Style2 5 2 5 4 2" xfId="10449" xr:uid="{00000000-0005-0000-0000-0000743F0000}"/>
    <cellStyle name="LINES - Style2 5 2 5 5" xfId="10450" xr:uid="{00000000-0005-0000-0000-0000753F0000}"/>
    <cellStyle name="LINES - Style2 5 2 6" xfId="10451" xr:uid="{00000000-0005-0000-0000-0000763F0000}"/>
    <cellStyle name="LINES - Style2 5 2 6 2" xfId="10452" xr:uid="{00000000-0005-0000-0000-0000773F0000}"/>
    <cellStyle name="LINES - Style2 5 2 6 2 2" xfId="10453" xr:uid="{00000000-0005-0000-0000-0000783F0000}"/>
    <cellStyle name="LINES - Style2 5 2 6 2 2 2" xfId="10454" xr:uid="{00000000-0005-0000-0000-0000793F0000}"/>
    <cellStyle name="LINES - Style2 5 2 6 2 2 3" xfId="10455" xr:uid="{00000000-0005-0000-0000-00007A3F0000}"/>
    <cellStyle name="LINES - Style2 5 2 6 2 3" xfId="10456" xr:uid="{00000000-0005-0000-0000-00007B3F0000}"/>
    <cellStyle name="LINES - Style2 5 2 6 3" xfId="10457" xr:uid="{00000000-0005-0000-0000-00007C3F0000}"/>
    <cellStyle name="LINES - Style2 5 2 6 3 2" xfId="10458" xr:uid="{00000000-0005-0000-0000-00007D3F0000}"/>
    <cellStyle name="LINES - Style2 5 2 6 3 2 2" xfId="10459" xr:uid="{00000000-0005-0000-0000-00007E3F0000}"/>
    <cellStyle name="LINES - Style2 5 2 6 3 2 3" xfId="10460" xr:uid="{00000000-0005-0000-0000-00007F3F0000}"/>
    <cellStyle name="LINES - Style2 5 2 6 3 3" xfId="10461" xr:uid="{00000000-0005-0000-0000-0000803F0000}"/>
    <cellStyle name="LINES - Style2 5 2 6 4" xfId="10462" xr:uid="{00000000-0005-0000-0000-0000813F0000}"/>
    <cellStyle name="LINES - Style2 5 2 6 4 2" xfId="10463" xr:uid="{00000000-0005-0000-0000-0000823F0000}"/>
    <cellStyle name="LINES - Style2 5 2 6 4 3" xfId="10464" xr:uid="{00000000-0005-0000-0000-0000833F0000}"/>
    <cellStyle name="LINES - Style2 5 2 6 5" xfId="10465" xr:uid="{00000000-0005-0000-0000-0000843F0000}"/>
    <cellStyle name="LINES - Style2 5 2 7" xfId="10466" xr:uid="{00000000-0005-0000-0000-0000853F0000}"/>
    <cellStyle name="LINES - Style2 5 2 7 2" xfId="10467" xr:uid="{00000000-0005-0000-0000-0000863F0000}"/>
    <cellStyle name="LINES - Style2 5 2 7 2 2" xfId="10468" xr:uid="{00000000-0005-0000-0000-0000873F0000}"/>
    <cellStyle name="LINES - Style2 5 2 7 2 2 2" xfId="10469" xr:uid="{00000000-0005-0000-0000-0000883F0000}"/>
    <cellStyle name="LINES - Style2 5 2 7 2 2 3" xfId="10470" xr:uid="{00000000-0005-0000-0000-0000893F0000}"/>
    <cellStyle name="LINES - Style2 5 2 7 2 3" xfId="10471" xr:uid="{00000000-0005-0000-0000-00008A3F0000}"/>
    <cellStyle name="LINES - Style2 5 2 7 3" xfId="10472" xr:uid="{00000000-0005-0000-0000-00008B3F0000}"/>
    <cellStyle name="LINES - Style2 5 2 7 3 2" xfId="10473" xr:uid="{00000000-0005-0000-0000-00008C3F0000}"/>
    <cellStyle name="LINES - Style2 5 2 7 3 3" xfId="10474" xr:uid="{00000000-0005-0000-0000-00008D3F0000}"/>
    <cellStyle name="LINES - Style2 5 2 7 4" xfId="10475" xr:uid="{00000000-0005-0000-0000-00008E3F0000}"/>
    <cellStyle name="LINES - Style2 5 2 8" xfId="10476" xr:uid="{00000000-0005-0000-0000-00008F3F0000}"/>
    <cellStyle name="LINES - Style2 5 2 8 2" xfId="10477" xr:uid="{00000000-0005-0000-0000-0000903F0000}"/>
    <cellStyle name="LINES - Style2 5 2 8 2 2" xfId="10478" xr:uid="{00000000-0005-0000-0000-0000913F0000}"/>
    <cellStyle name="LINES - Style2 5 2 8 2 2 2" xfId="10479" xr:uid="{00000000-0005-0000-0000-0000923F0000}"/>
    <cellStyle name="LINES - Style2 5 2 8 2 2 3" xfId="10480" xr:uid="{00000000-0005-0000-0000-0000933F0000}"/>
    <cellStyle name="LINES - Style2 5 2 8 2 3" xfId="10481" xr:uid="{00000000-0005-0000-0000-0000943F0000}"/>
    <cellStyle name="LINES - Style2 5 2 8 3" xfId="10482" xr:uid="{00000000-0005-0000-0000-0000953F0000}"/>
    <cellStyle name="LINES - Style2 5 2 8 3 2" xfId="10483" xr:uid="{00000000-0005-0000-0000-0000963F0000}"/>
    <cellStyle name="LINES - Style2 5 2 8 3 3" xfId="10484" xr:uid="{00000000-0005-0000-0000-0000973F0000}"/>
    <cellStyle name="LINES - Style2 5 2 8 4" xfId="10485" xr:uid="{00000000-0005-0000-0000-0000983F0000}"/>
    <cellStyle name="LINES - Style2 5 2 9" xfId="10486" xr:uid="{00000000-0005-0000-0000-0000993F0000}"/>
    <cellStyle name="LINES - Style2 5 2 9 2" xfId="10487" xr:uid="{00000000-0005-0000-0000-00009A3F0000}"/>
    <cellStyle name="LINES - Style2 5 2 9 2 2" xfId="10488" xr:uid="{00000000-0005-0000-0000-00009B3F0000}"/>
    <cellStyle name="LINES - Style2 5 2 9 2 3" xfId="10489" xr:uid="{00000000-0005-0000-0000-00009C3F0000}"/>
    <cellStyle name="LINES - Style2 5 2 9 3" xfId="10490" xr:uid="{00000000-0005-0000-0000-00009D3F0000}"/>
    <cellStyle name="LINES - Style2 5 3" xfId="10491" xr:uid="{00000000-0005-0000-0000-00009E3F0000}"/>
    <cellStyle name="LINES - Style2 5 3 2" xfId="10492" xr:uid="{00000000-0005-0000-0000-00009F3F0000}"/>
    <cellStyle name="LINES - Style2 5 3 2 2" xfId="10493" xr:uid="{00000000-0005-0000-0000-0000A03F0000}"/>
    <cellStyle name="LINES - Style2 5 3 2 2 2" xfId="10494" xr:uid="{00000000-0005-0000-0000-0000A13F0000}"/>
    <cellStyle name="LINES - Style2 5 3 2 2 2 2" xfId="10495" xr:uid="{00000000-0005-0000-0000-0000A23F0000}"/>
    <cellStyle name="LINES - Style2 5 3 2 2 2 3" xfId="10496" xr:uid="{00000000-0005-0000-0000-0000A33F0000}"/>
    <cellStyle name="LINES - Style2 5 3 2 2 3" xfId="10497" xr:uid="{00000000-0005-0000-0000-0000A43F0000}"/>
    <cellStyle name="LINES - Style2 5 3 2 3" xfId="10498" xr:uid="{00000000-0005-0000-0000-0000A53F0000}"/>
    <cellStyle name="LINES - Style2 5 3 2 3 2" xfId="10499" xr:uid="{00000000-0005-0000-0000-0000A63F0000}"/>
    <cellStyle name="LINES - Style2 5 3 2 4" xfId="10500" xr:uid="{00000000-0005-0000-0000-0000A73F0000}"/>
    <cellStyle name="LINES - Style2 5 3 3" xfId="10501" xr:uid="{00000000-0005-0000-0000-0000A83F0000}"/>
    <cellStyle name="LINES - Style2 5 3 3 2" xfId="10502" xr:uid="{00000000-0005-0000-0000-0000A93F0000}"/>
    <cellStyle name="LINES - Style2 5 3 3 2 2" xfId="10503" xr:uid="{00000000-0005-0000-0000-0000AA3F0000}"/>
    <cellStyle name="LINES - Style2 5 3 3 2 3" xfId="10504" xr:uid="{00000000-0005-0000-0000-0000AB3F0000}"/>
    <cellStyle name="LINES - Style2 5 3 3 3" xfId="10505" xr:uid="{00000000-0005-0000-0000-0000AC3F0000}"/>
    <cellStyle name="LINES - Style2 5 3 4" xfId="10506" xr:uid="{00000000-0005-0000-0000-0000AD3F0000}"/>
    <cellStyle name="LINES - Style2 5 3 4 2" xfId="10507" xr:uid="{00000000-0005-0000-0000-0000AE3F0000}"/>
    <cellStyle name="LINES - Style2 5 3 4 2 2" xfId="10508" xr:uid="{00000000-0005-0000-0000-0000AF3F0000}"/>
    <cellStyle name="LINES - Style2 5 3 4 2 3" xfId="10509" xr:uid="{00000000-0005-0000-0000-0000B03F0000}"/>
    <cellStyle name="LINES - Style2 5 3 4 3" xfId="10510" xr:uid="{00000000-0005-0000-0000-0000B13F0000}"/>
    <cellStyle name="LINES - Style2 5 3 5" xfId="10511" xr:uid="{00000000-0005-0000-0000-0000B23F0000}"/>
    <cellStyle name="LINES - Style2 5 3 5 2" xfId="10512" xr:uid="{00000000-0005-0000-0000-0000B33F0000}"/>
    <cellStyle name="LINES - Style2 5 3 6" xfId="10513" xr:uid="{00000000-0005-0000-0000-0000B43F0000}"/>
    <cellStyle name="LINES - Style2 5 4" xfId="10514" xr:uid="{00000000-0005-0000-0000-0000B53F0000}"/>
    <cellStyle name="LINES - Style2 5 4 2" xfId="10515" xr:uid="{00000000-0005-0000-0000-0000B63F0000}"/>
    <cellStyle name="LINES - Style2 5 4 2 2" xfId="10516" xr:uid="{00000000-0005-0000-0000-0000B73F0000}"/>
    <cellStyle name="LINES - Style2 5 4 2 2 2" xfId="10517" xr:uid="{00000000-0005-0000-0000-0000B83F0000}"/>
    <cellStyle name="LINES - Style2 5 4 2 3" xfId="10518" xr:uid="{00000000-0005-0000-0000-0000B93F0000}"/>
    <cellStyle name="LINES - Style2 5 4 2 3 2" xfId="29842" xr:uid="{00000000-0005-0000-0000-0000BA3F0000}"/>
    <cellStyle name="LINES - Style2 5 4 2 4" xfId="29843" xr:uid="{00000000-0005-0000-0000-0000BB3F0000}"/>
    <cellStyle name="LINES - Style2 5 4 3" xfId="10519" xr:uid="{00000000-0005-0000-0000-0000BC3F0000}"/>
    <cellStyle name="LINES - Style2 5 4 3 2" xfId="10520" xr:uid="{00000000-0005-0000-0000-0000BD3F0000}"/>
    <cellStyle name="LINES - Style2 5 4 3 2 2" xfId="10521" xr:uid="{00000000-0005-0000-0000-0000BE3F0000}"/>
    <cellStyle name="LINES - Style2 5 4 3 2 3" xfId="10522" xr:uid="{00000000-0005-0000-0000-0000BF3F0000}"/>
    <cellStyle name="LINES - Style2 5 4 3 3" xfId="10523" xr:uid="{00000000-0005-0000-0000-0000C03F0000}"/>
    <cellStyle name="LINES - Style2 5 4 4" xfId="10524" xr:uid="{00000000-0005-0000-0000-0000C13F0000}"/>
    <cellStyle name="LINES - Style2 5 4 4 2" xfId="10525" xr:uid="{00000000-0005-0000-0000-0000C23F0000}"/>
    <cellStyle name="LINES - Style2 5 4 5" xfId="10526" xr:uid="{00000000-0005-0000-0000-0000C33F0000}"/>
    <cellStyle name="LINES - Style2 5 5" xfId="10527" xr:uid="{00000000-0005-0000-0000-0000C43F0000}"/>
    <cellStyle name="LINES - Style2 5 5 2" xfId="10528" xr:uid="{00000000-0005-0000-0000-0000C53F0000}"/>
    <cellStyle name="LINES - Style2 5 5 2 2" xfId="10529" xr:uid="{00000000-0005-0000-0000-0000C63F0000}"/>
    <cellStyle name="LINES - Style2 5 5 2 2 2" xfId="10530" xr:uid="{00000000-0005-0000-0000-0000C73F0000}"/>
    <cellStyle name="LINES - Style2 5 5 2 3" xfId="10531" xr:uid="{00000000-0005-0000-0000-0000C83F0000}"/>
    <cellStyle name="LINES - Style2 5 5 3" xfId="10532" xr:uid="{00000000-0005-0000-0000-0000C93F0000}"/>
    <cellStyle name="LINES - Style2 5 5 3 2" xfId="10533" xr:uid="{00000000-0005-0000-0000-0000CA3F0000}"/>
    <cellStyle name="LINES - Style2 5 5 3 2 2" xfId="10534" xr:uid="{00000000-0005-0000-0000-0000CB3F0000}"/>
    <cellStyle name="LINES - Style2 5 5 3 2 3" xfId="10535" xr:uid="{00000000-0005-0000-0000-0000CC3F0000}"/>
    <cellStyle name="LINES - Style2 5 5 3 3" xfId="10536" xr:uid="{00000000-0005-0000-0000-0000CD3F0000}"/>
    <cellStyle name="LINES - Style2 5 5 4" xfId="10537" xr:uid="{00000000-0005-0000-0000-0000CE3F0000}"/>
    <cellStyle name="LINES - Style2 5 5 4 2" xfId="10538" xr:uid="{00000000-0005-0000-0000-0000CF3F0000}"/>
    <cellStyle name="LINES - Style2 5 5 5" xfId="10539" xr:uid="{00000000-0005-0000-0000-0000D03F0000}"/>
    <cellStyle name="LINES - Style2 5 6" xfId="10540" xr:uid="{00000000-0005-0000-0000-0000D13F0000}"/>
    <cellStyle name="LINES - Style2 5 6 2" xfId="10541" xr:uid="{00000000-0005-0000-0000-0000D23F0000}"/>
    <cellStyle name="LINES - Style2 5 6 2 2" xfId="10542" xr:uid="{00000000-0005-0000-0000-0000D33F0000}"/>
    <cellStyle name="LINES - Style2 5 6 2 2 2" xfId="10543" xr:uid="{00000000-0005-0000-0000-0000D43F0000}"/>
    <cellStyle name="LINES - Style2 5 6 2 2 3" xfId="10544" xr:uid="{00000000-0005-0000-0000-0000D53F0000}"/>
    <cellStyle name="LINES - Style2 5 6 2 3" xfId="10545" xr:uid="{00000000-0005-0000-0000-0000D63F0000}"/>
    <cellStyle name="LINES - Style2 5 6 3" xfId="10546" xr:uid="{00000000-0005-0000-0000-0000D73F0000}"/>
    <cellStyle name="LINES - Style2 5 6 3 2" xfId="10547" xr:uid="{00000000-0005-0000-0000-0000D83F0000}"/>
    <cellStyle name="LINES - Style2 5 6 3 2 2" xfId="10548" xr:uid="{00000000-0005-0000-0000-0000D93F0000}"/>
    <cellStyle name="LINES - Style2 5 6 3 2 3" xfId="10549" xr:uid="{00000000-0005-0000-0000-0000DA3F0000}"/>
    <cellStyle name="LINES - Style2 5 6 3 3" xfId="10550" xr:uid="{00000000-0005-0000-0000-0000DB3F0000}"/>
    <cellStyle name="LINES - Style2 5 6 4" xfId="10551" xr:uid="{00000000-0005-0000-0000-0000DC3F0000}"/>
    <cellStyle name="LINES - Style2 5 6 4 2" xfId="10552" xr:uid="{00000000-0005-0000-0000-0000DD3F0000}"/>
    <cellStyle name="LINES - Style2 5 6 5" xfId="10553" xr:uid="{00000000-0005-0000-0000-0000DE3F0000}"/>
    <cellStyle name="LINES - Style2 5 7" xfId="10554" xr:uid="{00000000-0005-0000-0000-0000DF3F0000}"/>
    <cellStyle name="LINES - Style2 5 7 2" xfId="10555" xr:uid="{00000000-0005-0000-0000-0000E03F0000}"/>
    <cellStyle name="LINES - Style2 5 7 2 2" xfId="10556" xr:uid="{00000000-0005-0000-0000-0000E13F0000}"/>
    <cellStyle name="LINES - Style2 5 7 2 2 2" xfId="10557" xr:uid="{00000000-0005-0000-0000-0000E23F0000}"/>
    <cellStyle name="LINES - Style2 5 7 2 2 3" xfId="10558" xr:uid="{00000000-0005-0000-0000-0000E33F0000}"/>
    <cellStyle name="LINES - Style2 5 7 2 3" xfId="10559" xr:uid="{00000000-0005-0000-0000-0000E43F0000}"/>
    <cellStyle name="LINES - Style2 5 7 3" xfId="10560" xr:uid="{00000000-0005-0000-0000-0000E53F0000}"/>
    <cellStyle name="LINES - Style2 5 7 3 2" xfId="10561" xr:uid="{00000000-0005-0000-0000-0000E63F0000}"/>
    <cellStyle name="LINES - Style2 5 7 3 2 2" xfId="10562" xr:uid="{00000000-0005-0000-0000-0000E73F0000}"/>
    <cellStyle name="LINES - Style2 5 7 3 2 3" xfId="10563" xr:uid="{00000000-0005-0000-0000-0000E83F0000}"/>
    <cellStyle name="LINES - Style2 5 7 3 3" xfId="10564" xr:uid="{00000000-0005-0000-0000-0000E93F0000}"/>
    <cellStyle name="LINES - Style2 5 7 4" xfId="10565" xr:uid="{00000000-0005-0000-0000-0000EA3F0000}"/>
    <cellStyle name="LINES - Style2 5 7 4 2" xfId="10566" xr:uid="{00000000-0005-0000-0000-0000EB3F0000}"/>
    <cellStyle name="LINES - Style2 5 7 4 3" xfId="10567" xr:uid="{00000000-0005-0000-0000-0000EC3F0000}"/>
    <cellStyle name="LINES - Style2 5 7 5" xfId="10568" xr:uid="{00000000-0005-0000-0000-0000ED3F0000}"/>
    <cellStyle name="LINES - Style2 5 8" xfId="10569" xr:uid="{00000000-0005-0000-0000-0000EE3F0000}"/>
    <cellStyle name="LINES - Style2 5 8 2" xfId="10570" xr:uid="{00000000-0005-0000-0000-0000EF3F0000}"/>
    <cellStyle name="LINES - Style2 5 8 2 2" xfId="10571" xr:uid="{00000000-0005-0000-0000-0000F03F0000}"/>
    <cellStyle name="LINES - Style2 5 8 2 2 2" xfId="10572" xr:uid="{00000000-0005-0000-0000-0000F13F0000}"/>
    <cellStyle name="LINES - Style2 5 8 2 2 3" xfId="10573" xr:uid="{00000000-0005-0000-0000-0000F23F0000}"/>
    <cellStyle name="LINES - Style2 5 8 2 3" xfId="10574" xr:uid="{00000000-0005-0000-0000-0000F33F0000}"/>
    <cellStyle name="LINES - Style2 5 8 3" xfId="10575" xr:uid="{00000000-0005-0000-0000-0000F43F0000}"/>
    <cellStyle name="LINES - Style2 5 8 3 2" xfId="10576" xr:uid="{00000000-0005-0000-0000-0000F53F0000}"/>
    <cellStyle name="LINES - Style2 5 8 3 3" xfId="10577" xr:uid="{00000000-0005-0000-0000-0000F63F0000}"/>
    <cellStyle name="LINES - Style2 5 8 4" xfId="10578" xr:uid="{00000000-0005-0000-0000-0000F73F0000}"/>
    <cellStyle name="LINES - Style2 5 9" xfId="10579" xr:uid="{00000000-0005-0000-0000-0000F83F0000}"/>
    <cellStyle name="LINES - Style2 5 9 2" xfId="10580" xr:uid="{00000000-0005-0000-0000-0000F93F0000}"/>
    <cellStyle name="LINES - Style2 5 9 2 2" xfId="10581" xr:uid="{00000000-0005-0000-0000-0000FA3F0000}"/>
    <cellStyle name="LINES - Style2 5 9 2 2 2" xfId="10582" xr:uid="{00000000-0005-0000-0000-0000FB3F0000}"/>
    <cellStyle name="LINES - Style2 5 9 2 2 3" xfId="10583" xr:uid="{00000000-0005-0000-0000-0000FC3F0000}"/>
    <cellStyle name="LINES - Style2 5 9 2 3" xfId="10584" xr:uid="{00000000-0005-0000-0000-0000FD3F0000}"/>
    <cellStyle name="LINES - Style2 5 9 3" xfId="10585" xr:uid="{00000000-0005-0000-0000-0000FE3F0000}"/>
    <cellStyle name="LINES - Style2 5 9 3 2" xfId="10586" xr:uid="{00000000-0005-0000-0000-0000FF3F0000}"/>
    <cellStyle name="LINES - Style2 5 9 3 3" xfId="10587" xr:uid="{00000000-0005-0000-0000-000000400000}"/>
    <cellStyle name="LINES - Style2 5 9 4" xfId="10588" xr:uid="{00000000-0005-0000-0000-000001400000}"/>
    <cellStyle name="LINES - Style2 6" xfId="10589" xr:uid="{00000000-0005-0000-0000-000002400000}"/>
    <cellStyle name="LINES - Style2 6 10" xfId="10590" xr:uid="{00000000-0005-0000-0000-000003400000}"/>
    <cellStyle name="LINES - Style2 6 10 2" xfId="10591" xr:uid="{00000000-0005-0000-0000-000004400000}"/>
    <cellStyle name="LINES - Style2 6 10 2 2" xfId="10592" xr:uid="{00000000-0005-0000-0000-000005400000}"/>
    <cellStyle name="LINES - Style2 6 10 2 3" xfId="10593" xr:uid="{00000000-0005-0000-0000-000006400000}"/>
    <cellStyle name="LINES - Style2 6 10 3" xfId="10594" xr:uid="{00000000-0005-0000-0000-000007400000}"/>
    <cellStyle name="LINES - Style2 6 11" xfId="10595" xr:uid="{00000000-0005-0000-0000-000008400000}"/>
    <cellStyle name="LINES - Style2 6 11 2" xfId="10596" xr:uid="{00000000-0005-0000-0000-000009400000}"/>
    <cellStyle name="LINES - Style2 6 12" xfId="10597" xr:uid="{00000000-0005-0000-0000-00000A400000}"/>
    <cellStyle name="LINES - Style2 6 2" xfId="10598" xr:uid="{00000000-0005-0000-0000-00000B400000}"/>
    <cellStyle name="LINES - Style2 6 2 10" xfId="10599" xr:uid="{00000000-0005-0000-0000-00000C400000}"/>
    <cellStyle name="LINES - Style2 6 2 10 2" xfId="10600" xr:uid="{00000000-0005-0000-0000-00000D400000}"/>
    <cellStyle name="LINES - Style2 6 2 11" xfId="10601" xr:uid="{00000000-0005-0000-0000-00000E400000}"/>
    <cellStyle name="LINES - Style2 6 2 2" xfId="10602" xr:uid="{00000000-0005-0000-0000-00000F400000}"/>
    <cellStyle name="LINES - Style2 6 2 2 2" xfId="10603" xr:uid="{00000000-0005-0000-0000-000010400000}"/>
    <cellStyle name="LINES - Style2 6 2 2 2 2" xfId="10604" xr:uid="{00000000-0005-0000-0000-000011400000}"/>
    <cellStyle name="LINES - Style2 6 2 2 2 2 2" xfId="10605" xr:uid="{00000000-0005-0000-0000-000012400000}"/>
    <cellStyle name="LINES - Style2 6 2 2 2 2 2 2" xfId="10606" xr:uid="{00000000-0005-0000-0000-000013400000}"/>
    <cellStyle name="LINES - Style2 6 2 2 2 2 2 3" xfId="10607" xr:uid="{00000000-0005-0000-0000-000014400000}"/>
    <cellStyle name="LINES - Style2 6 2 2 2 2 3" xfId="10608" xr:uid="{00000000-0005-0000-0000-000015400000}"/>
    <cellStyle name="LINES - Style2 6 2 2 2 3" xfId="10609" xr:uid="{00000000-0005-0000-0000-000016400000}"/>
    <cellStyle name="LINES - Style2 6 2 2 2 3 2" xfId="10610" xr:uid="{00000000-0005-0000-0000-000017400000}"/>
    <cellStyle name="LINES - Style2 6 2 2 2 4" xfId="10611" xr:uid="{00000000-0005-0000-0000-000018400000}"/>
    <cellStyle name="LINES - Style2 6 2 2 3" xfId="10612" xr:uid="{00000000-0005-0000-0000-000019400000}"/>
    <cellStyle name="LINES - Style2 6 2 2 3 2" xfId="10613" xr:uid="{00000000-0005-0000-0000-00001A400000}"/>
    <cellStyle name="LINES - Style2 6 2 2 3 2 2" xfId="10614" xr:uid="{00000000-0005-0000-0000-00001B400000}"/>
    <cellStyle name="LINES - Style2 6 2 2 3 2 3" xfId="10615" xr:uid="{00000000-0005-0000-0000-00001C400000}"/>
    <cellStyle name="LINES - Style2 6 2 2 3 3" xfId="10616" xr:uid="{00000000-0005-0000-0000-00001D400000}"/>
    <cellStyle name="LINES - Style2 6 2 2 4" xfId="10617" xr:uid="{00000000-0005-0000-0000-00001E400000}"/>
    <cellStyle name="LINES - Style2 6 2 2 4 2" xfId="10618" xr:uid="{00000000-0005-0000-0000-00001F400000}"/>
    <cellStyle name="LINES - Style2 6 2 2 4 2 2" xfId="10619" xr:uid="{00000000-0005-0000-0000-000020400000}"/>
    <cellStyle name="LINES - Style2 6 2 2 4 2 3" xfId="10620" xr:uid="{00000000-0005-0000-0000-000021400000}"/>
    <cellStyle name="LINES - Style2 6 2 2 4 3" xfId="10621" xr:uid="{00000000-0005-0000-0000-000022400000}"/>
    <cellStyle name="LINES - Style2 6 2 2 5" xfId="10622" xr:uid="{00000000-0005-0000-0000-000023400000}"/>
    <cellStyle name="LINES - Style2 6 2 2 5 2" xfId="10623" xr:uid="{00000000-0005-0000-0000-000024400000}"/>
    <cellStyle name="LINES - Style2 6 2 2 6" xfId="10624" xr:uid="{00000000-0005-0000-0000-000025400000}"/>
    <cellStyle name="LINES - Style2 6 2 3" xfId="10625" xr:uid="{00000000-0005-0000-0000-000026400000}"/>
    <cellStyle name="LINES - Style2 6 2 3 2" xfId="10626" xr:uid="{00000000-0005-0000-0000-000027400000}"/>
    <cellStyle name="LINES - Style2 6 2 3 2 2" xfId="10627" xr:uid="{00000000-0005-0000-0000-000028400000}"/>
    <cellStyle name="LINES - Style2 6 2 3 2 2 2" xfId="10628" xr:uid="{00000000-0005-0000-0000-000029400000}"/>
    <cellStyle name="LINES - Style2 6 2 3 2 3" xfId="10629" xr:uid="{00000000-0005-0000-0000-00002A400000}"/>
    <cellStyle name="LINES - Style2 6 2 3 2 3 2" xfId="29844" xr:uid="{00000000-0005-0000-0000-00002B400000}"/>
    <cellStyle name="LINES - Style2 6 2 3 2 4" xfId="29845" xr:uid="{00000000-0005-0000-0000-00002C400000}"/>
    <cellStyle name="LINES - Style2 6 2 3 3" xfId="10630" xr:uid="{00000000-0005-0000-0000-00002D400000}"/>
    <cellStyle name="LINES - Style2 6 2 3 3 2" xfId="10631" xr:uid="{00000000-0005-0000-0000-00002E400000}"/>
    <cellStyle name="LINES - Style2 6 2 3 3 2 2" xfId="10632" xr:uid="{00000000-0005-0000-0000-00002F400000}"/>
    <cellStyle name="LINES - Style2 6 2 3 3 2 3" xfId="10633" xr:uid="{00000000-0005-0000-0000-000030400000}"/>
    <cellStyle name="LINES - Style2 6 2 3 3 3" xfId="10634" xr:uid="{00000000-0005-0000-0000-000031400000}"/>
    <cellStyle name="LINES - Style2 6 2 3 4" xfId="10635" xr:uid="{00000000-0005-0000-0000-000032400000}"/>
    <cellStyle name="LINES - Style2 6 2 3 4 2" xfId="10636" xr:uid="{00000000-0005-0000-0000-000033400000}"/>
    <cellStyle name="LINES - Style2 6 2 3 5" xfId="10637" xr:uid="{00000000-0005-0000-0000-000034400000}"/>
    <cellStyle name="LINES - Style2 6 2 4" xfId="10638" xr:uid="{00000000-0005-0000-0000-000035400000}"/>
    <cellStyle name="LINES - Style2 6 2 4 2" xfId="10639" xr:uid="{00000000-0005-0000-0000-000036400000}"/>
    <cellStyle name="LINES - Style2 6 2 4 2 2" xfId="10640" xr:uid="{00000000-0005-0000-0000-000037400000}"/>
    <cellStyle name="LINES - Style2 6 2 4 2 2 2" xfId="10641" xr:uid="{00000000-0005-0000-0000-000038400000}"/>
    <cellStyle name="LINES - Style2 6 2 4 2 3" xfId="10642" xr:uid="{00000000-0005-0000-0000-000039400000}"/>
    <cellStyle name="LINES - Style2 6 2 4 3" xfId="10643" xr:uid="{00000000-0005-0000-0000-00003A400000}"/>
    <cellStyle name="LINES - Style2 6 2 4 3 2" xfId="10644" xr:uid="{00000000-0005-0000-0000-00003B400000}"/>
    <cellStyle name="LINES - Style2 6 2 4 3 2 2" xfId="10645" xr:uid="{00000000-0005-0000-0000-00003C400000}"/>
    <cellStyle name="LINES - Style2 6 2 4 3 2 3" xfId="10646" xr:uid="{00000000-0005-0000-0000-00003D400000}"/>
    <cellStyle name="LINES - Style2 6 2 4 3 3" xfId="10647" xr:uid="{00000000-0005-0000-0000-00003E400000}"/>
    <cellStyle name="LINES - Style2 6 2 4 4" xfId="10648" xr:uid="{00000000-0005-0000-0000-00003F400000}"/>
    <cellStyle name="LINES - Style2 6 2 4 4 2" xfId="10649" xr:uid="{00000000-0005-0000-0000-000040400000}"/>
    <cellStyle name="LINES - Style2 6 2 4 5" xfId="10650" xr:uid="{00000000-0005-0000-0000-000041400000}"/>
    <cellStyle name="LINES - Style2 6 2 5" xfId="10651" xr:uid="{00000000-0005-0000-0000-000042400000}"/>
    <cellStyle name="LINES - Style2 6 2 5 2" xfId="10652" xr:uid="{00000000-0005-0000-0000-000043400000}"/>
    <cellStyle name="LINES - Style2 6 2 5 2 2" xfId="10653" xr:uid="{00000000-0005-0000-0000-000044400000}"/>
    <cellStyle name="LINES - Style2 6 2 5 2 2 2" xfId="10654" xr:uid="{00000000-0005-0000-0000-000045400000}"/>
    <cellStyle name="LINES - Style2 6 2 5 2 2 3" xfId="10655" xr:uid="{00000000-0005-0000-0000-000046400000}"/>
    <cellStyle name="LINES - Style2 6 2 5 2 3" xfId="10656" xr:uid="{00000000-0005-0000-0000-000047400000}"/>
    <cellStyle name="LINES - Style2 6 2 5 3" xfId="10657" xr:uid="{00000000-0005-0000-0000-000048400000}"/>
    <cellStyle name="LINES - Style2 6 2 5 3 2" xfId="10658" xr:uid="{00000000-0005-0000-0000-000049400000}"/>
    <cellStyle name="LINES - Style2 6 2 5 3 2 2" xfId="10659" xr:uid="{00000000-0005-0000-0000-00004A400000}"/>
    <cellStyle name="LINES - Style2 6 2 5 3 2 3" xfId="10660" xr:uid="{00000000-0005-0000-0000-00004B400000}"/>
    <cellStyle name="LINES - Style2 6 2 5 3 3" xfId="10661" xr:uid="{00000000-0005-0000-0000-00004C400000}"/>
    <cellStyle name="LINES - Style2 6 2 5 4" xfId="10662" xr:uid="{00000000-0005-0000-0000-00004D400000}"/>
    <cellStyle name="LINES - Style2 6 2 5 4 2" xfId="10663" xr:uid="{00000000-0005-0000-0000-00004E400000}"/>
    <cellStyle name="LINES - Style2 6 2 5 5" xfId="10664" xr:uid="{00000000-0005-0000-0000-00004F400000}"/>
    <cellStyle name="LINES - Style2 6 2 6" xfId="10665" xr:uid="{00000000-0005-0000-0000-000050400000}"/>
    <cellStyle name="LINES - Style2 6 2 6 2" xfId="10666" xr:uid="{00000000-0005-0000-0000-000051400000}"/>
    <cellStyle name="LINES - Style2 6 2 6 2 2" xfId="10667" xr:uid="{00000000-0005-0000-0000-000052400000}"/>
    <cellStyle name="LINES - Style2 6 2 6 2 2 2" xfId="10668" xr:uid="{00000000-0005-0000-0000-000053400000}"/>
    <cellStyle name="LINES - Style2 6 2 6 2 2 3" xfId="10669" xr:uid="{00000000-0005-0000-0000-000054400000}"/>
    <cellStyle name="LINES - Style2 6 2 6 2 3" xfId="10670" xr:uid="{00000000-0005-0000-0000-000055400000}"/>
    <cellStyle name="LINES - Style2 6 2 6 3" xfId="10671" xr:uid="{00000000-0005-0000-0000-000056400000}"/>
    <cellStyle name="LINES - Style2 6 2 6 3 2" xfId="10672" xr:uid="{00000000-0005-0000-0000-000057400000}"/>
    <cellStyle name="LINES - Style2 6 2 6 3 2 2" xfId="10673" xr:uid="{00000000-0005-0000-0000-000058400000}"/>
    <cellStyle name="LINES - Style2 6 2 6 3 2 3" xfId="10674" xr:uid="{00000000-0005-0000-0000-000059400000}"/>
    <cellStyle name="LINES - Style2 6 2 6 3 3" xfId="10675" xr:uid="{00000000-0005-0000-0000-00005A400000}"/>
    <cellStyle name="LINES - Style2 6 2 6 4" xfId="10676" xr:uid="{00000000-0005-0000-0000-00005B400000}"/>
    <cellStyle name="LINES - Style2 6 2 6 4 2" xfId="10677" xr:uid="{00000000-0005-0000-0000-00005C400000}"/>
    <cellStyle name="LINES - Style2 6 2 6 4 3" xfId="10678" xr:uid="{00000000-0005-0000-0000-00005D400000}"/>
    <cellStyle name="LINES - Style2 6 2 6 5" xfId="10679" xr:uid="{00000000-0005-0000-0000-00005E400000}"/>
    <cellStyle name="LINES - Style2 6 2 7" xfId="10680" xr:uid="{00000000-0005-0000-0000-00005F400000}"/>
    <cellStyle name="LINES - Style2 6 2 7 2" xfId="10681" xr:uid="{00000000-0005-0000-0000-000060400000}"/>
    <cellStyle name="LINES - Style2 6 2 7 2 2" xfId="10682" xr:uid="{00000000-0005-0000-0000-000061400000}"/>
    <cellStyle name="LINES - Style2 6 2 7 2 2 2" xfId="10683" xr:uid="{00000000-0005-0000-0000-000062400000}"/>
    <cellStyle name="LINES - Style2 6 2 7 2 2 3" xfId="10684" xr:uid="{00000000-0005-0000-0000-000063400000}"/>
    <cellStyle name="LINES - Style2 6 2 7 2 3" xfId="10685" xr:uid="{00000000-0005-0000-0000-000064400000}"/>
    <cellStyle name="LINES - Style2 6 2 7 3" xfId="10686" xr:uid="{00000000-0005-0000-0000-000065400000}"/>
    <cellStyle name="LINES - Style2 6 2 7 3 2" xfId="10687" xr:uid="{00000000-0005-0000-0000-000066400000}"/>
    <cellStyle name="LINES - Style2 6 2 7 3 3" xfId="10688" xr:uid="{00000000-0005-0000-0000-000067400000}"/>
    <cellStyle name="LINES - Style2 6 2 7 4" xfId="10689" xr:uid="{00000000-0005-0000-0000-000068400000}"/>
    <cellStyle name="LINES - Style2 6 2 8" xfId="10690" xr:uid="{00000000-0005-0000-0000-000069400000}"/>
    <cellStyle name="LINES - Style2 6 2 8 2" xfId="10691" xr:uid="{00000000-0005-0000-0000-00006A400000}"/>
    <cellStyle name="LINES - Style2 6 2 8 2 2" xfId="10692" xr:uid="{00000000-0005-0000-0000-00006B400000}"/>
    <cellStyle name="LINES - Style2 6 2 8 2 2 2" xfId="10693" xr:uid="{00000000-0005-0000-0000-00006C400000}"/>
    <cellStyle name="LINES - Style2 6 2 8 2 2 3" xfId="10694" xr:uid="{00000000-0005-0000-0000-00006D400000}"/>
    <cellStyle name="LINES - Style2 6 2 8 2 3" xfId="10695" xr:uid="{00000000-0005-0000-0000-00006E400000}"/>
    <cellStyle name="LINES - Style2 6 2 8 3" xfId="10696" xr:uid="{00000000-0005-0000-0000-00006F400000}"/>
    <cellStyle name="LINES - Style2 6 2 8 3 2" xfId="10697" xr:uid="{00000000-0005-0000-0000-000070400000}"/>
    <cellStyle name="LINES - Style2 6 2 8 3 3" xfId="10698" xr:uid="{00000000-0005-0000-0000-000071400000}"/>
    <cellStyle name="LINES - Style2 6 2 8 4" xfId="10699" xr:uid="{00000000-0005-0000-0000-000072400000}"/>
    <cellStyle name="LINES - Style2 6 2 9" xfId="10700" xr:uid="{00000000-0005-0000-0000-000073400000}"/>
    <cellStyle name="LINES - Style2 6 2 9 2" xfId="10701" xr:uid="{00000000-0005-0000-0000-000074400000}"/>
    <cellStyle name="LINES - Style2 6 2 9 2 2" xfId="10702" xr:uid="{00000000-0005-0000-0000-000075400000}"/>
    <cellStyle name="LINES - Style2 6 2 9 2 3" xfId="10703" xr:uid="{00000000-0005-0000-0000-000076400000}"/>
    <cellStyle name="LINES - Style2 6 2 9 3" xfId="10704" xr:uid="{00000000-0005-0000-0000-000077400000}"/>
    <cellStyle name="LINES - Style2 6 3" xfId="10705" xr:uid="{00000000-0005-0000-0000-000078400000}"/>
    <cellStyle name="LINES - Style2 6 3 2" xfId="10706" xr:uid="{00000000-0005-0000-0000-000079400000}"/>
    <cellStyle name="LINES - Style2 6 3 2 2" xfId="10707" xr:uid="{00000000-0005-0000-0000-00007A400000}"/>
    <cellStyle name="LINES - Style2 6 3 2 2 2" xfId="10708" xr:uid="{00000000-0005-0000-0000-00007B400000}"/>
    <cellStyle name="LINES - Style2 6 3 2 2 2 2" xfId="10709" xr:uid="{00000000-0005-0000-0000-00007C400000}"/>
    <cellStyle name="LINES - Style2 6 3 2 2 2 3" xfId="10710" xr:uid="{00000000-0005-0000-0000-00007D400000}"/>
    <cellStyle name="LINES - Style2 6 3 2 2 3" xfId="10711" xr:uid="{00000000-0005-0000-0000-00007E400000}"/>
    <cellStyle name="LINES - Style2 6 3 2 3" xfId="10712" xr:uid="{00000000-0005-0000-0000-00007F400000}"/>
    <cellStyle name="LINES - Style2 6 3 2 3 2" xfId="10713" xr:uid="{00000000-0005-0000-0000-000080400000}"/>
    <cellStyle name="LINES - Style2 6 3 2 4" xfId="10714" xr:uid="{00000000-0005-0000-0000-000081400000}"/>
    <cellStyle name="LINES - Style2 6 3 3" xfId="10715" xr:uid="{00000000-0005-0000-0000-000082400000}"/>
    <cellStyle name="LINES - Style2 6 3 3 2" xfId="10716" xr:uid="{00000000-0005-0000-0000-000083400000}"/>
    <cellStyle name="LINES - Style2 6 3 3 2 2" xfId="10717" xr:uid="{00000000-0005-0000-0000-000084400000}"/>
    <cellStyle name="LINES - Style2 6 3 3 2 3" xfId="10718" xr:uid="{00000000-0005-0000-0000-000085400000}"/>
    <cellStyle name="LINES - Style2 6 3 3 3" xfId="10719" xr:uid="{00000000-0005-0000-0000-000086400000}"/>
    <cellStyle name="LINES - Style2 6 3 4" xfId="10720" xr:uid="{00000000-0005-0000-0000-000087400000}"/>
    <cellStyle name="LINES - Style2 6 3 4 2" xfId="10721" xr:uid="{00000000-0005-0000-0000-000088400000}"/>
    <cellStyle name="LINES - Style2 6 3 4 2 2" xfId="10722" xr:uid="{00000000-0005-0000-0000-000089400000}"/>
    <cellStyle name="LINES - Style2 6 3 4 2 3" xfId="10723" xr:uid="{00000000-0005-0000-0000-00008A400000}"/>
    <cellStyle name="LINES - Style2 6 3 4 3" xfId="10724" xr:uid="{00000000-0005-0000-0000-00008B400000}"/>
    <cellStyle name="LINES - Style2 6 3 5" xfId="10725" xr:uid="{00000000-0005-0000-0000-00008C400000}"/>
    <cellStyle name="LINES - Style2 6 3 5 2" xfId="10726" xr:uid="{00000000-0005-0000-0000-00008D400000}"/>
    <cellStyle name="LINES - Style2 6 3 6" xfId="10727" xr:uid="{00000000-0005-0000-0000-00008E400000}"/>
    <cellStyle name="LINES - Style2 6 4" xfId="10728" xr:uid="{00000000-0005-0000-0000-00008F400000}"/>
    <cellStyle name="LINES - Style2 6 4 2" xfId="10729" xr:uid="{00000000-0005-0000-0000-000090400000}"/>
    <cellStyle name="LINES - Style2 6 4 2 2" xfId="10730" xr:uid="{00000000-0005-0000-0000-000091400000}"/>
    <cellStyle name="LINES - Style2 6 4 2 2 2" xfId="10731" xr:uid="{00000000-0005-0000-0000-000092400000}"/>
    <cellStyle name="LINES - Style2 6 4 2 3" xfId="10732" xr:uid="{00000000-0005-0000-0000-000093400000}"/>
    <cellStyle name="LINES - Style2 6 4 2 3 2" xfId="29846" xr:uid="{00000000-0005-0000-0000-000094400000}"/>
    <cellStyle name="LINES - Style2 6 4 2 4" xfId="29847" xr:uid="{00000000-0005-0000-0000-000095400000}"/>
    <cellStyle name="LINES - Style2 6 4 3" xfId="10733" xr:uid="{00000000-0005-0000-0000-000096400000}"/>
    <cellStyle name="LINES - Style2 6 4 3 2" xfId="10734" xr:uid="{00000000-0005-0000-0000-000097400000}"/>
    <cellStyle name="LINES - Style2 6 4 3 2 2" xfId="10735" xr:uid="{00000000-0005-0000-0000-000098400000}"/>
    <cellStyle name="LINES - Style2 6 4 3 2 3" xfId="10736" xr:uid="{00000000-0005-0000-0000-000099400000}"/>
    <cellStyle name="LINES - Style2 6 4 3 3" xfId="10737" xr:uid="{00000000-0005-0000-0000-00009A400000}"/>
    <cellStyle name="LINES - Style2 6 4 4" xfId="10738" xr:uid="{00000000-0005-0000-0000-00009B400000}"/>
    <cellStyle name="LINES - Style2 6 4 4 2" xfId="10739" xr:uid="{00000000-0005-0000-0000-00009C400000}"/>
    <cellStyle name="LINES - Style2 6 4 5" xfId="10740" xr:uid="{00000000-0005-0000-0000-00009D400000}"/>
    <cellStyle name="LINES - Style2 6 5" xfId="10741" xr:uid="{00000000-0005-0000-0000-00009E400000}"/>
    <cellStyle name="LINES - Style2 6 5 2" xfId="10742" xr:uid="{00000000-0005-0000-0000-00009F400000}"/>
    <cellStyle name="LINES - Style2 6 5 2 2" xfId="10743" xr:uid="{00000000-0005-0000-0000-0000A0400000}"/>
    <cellStyle name="LINES - Style2 6 5 2 2 2" xfId="10744" xr:uid="{00000000-0005-0000-0000-0000A1400000}"/>
    <cellStyle name="LINES - Style2 6 5 2 3" xfId="10745" xr:uid="{00000000-0005-0000-0000-0000A2400000}"/>
    <cellStyle name="LINES - Style2 6 5 3" xfId="10746" xr:uid="{00000000-0005-0000-0000-0000A3400000}"/>
    <cellStyle name="LINES - Style2 6 5 3 2" xfId="10747" xr:uid="{00000000-0005-0000-0000-0000A4400000}"/>
    <cellStyle name="LINES - Style2 6 5 3 2 2" xfId="10748" xr:uid="{00000000-0005-0000-0000-0000A5400000}"/>
    <cellStyle name="LINES - Style2 6 5 3 2 3" xfId="10749" xr:uid="{00000000-0005-0000-0000-0000A6400000}"/>
    <cellStyle name="LINES - Style2 6 5 3 3" xfId="10750" xr:uid="{00000000-0005-0000-0000-0000A7400000}"/>
    <cellStyle name="LINES - Style2 6 5 4" xfId="10751" xr:uid="{00000000-0005-0000-0000-0000A8400000}"/>
    <cellStyle name="LINES - Style2 6 5 4 2" xfId="10752" xr:uid="{00000000-0005-0000-0000-0000A9400000}"/>
    <cellStyle name="LINES - Style2 6 5 5" xfId="10753" xr:uid="{00000000-0005-0000-0000-0000AA400000}"/>
    <cellStyle name="LINES - Style2 6 6" xfId="10754" xr:uid="{00000000-0005-0000-0000-0000AB400000}"/>
    <cellStyle name="LINES - Style2 6 6 2" xfId="10755" xr:uid="{00000000-0005-0000-0000-0000AC400000}"/>
    <cellStyle name="LINES - Style2 6 6 2 2" xfId="10756" xr:uid="{00000000-0005-0000-0000-0000AD400000}"/>
    <cellStyle name="LINES - Style2 6 6 2 2 2" xfId="10757" xr:uid="{00000000-0005-0000-0000-0000AE400000}"/>
    <cellStyle name="LINES - Style2 6 6 2 2 3" xfId="10758" xr:uid="{00000000-0005-0000-0000-0000AF400000}"/>
    <cellStyle name="LINES - Style2 6 6 2 3" xfId="10759" xr:uid="{00000000-0005-0000-0000-0000B0400000}"/>
    <cellStyle name="LINES - Style2 6 6 3" xfId="10760" xr:uid="{00000000-0005-0000-0000-0000B1400000}"/>
    <cellStyle name="LINES - Style2 6 6 3 2" xfId="10761" xr:uid="{00000000-0005-0000-0000-0000B2400000}"/>
    <cellStyle name="LINES - Style2 6 6 3 2 2" xfId="10762" xr:uid="{00000000-0005-0000-0000-0000B3400000}"/>
    <cellStyle name="LINES - Style2 6 6 3 2 3" xfId="10763" xr:uid="{00000000-0005-0000-0000-0000B4400000}"/>
    <cellStyle name="LINES - Style2 6 6 3 3" xfId="10764" xr:uid="{00000000-0005-0000-0000-0000B5400000}"/>
    <cellStyle name="LINES - Style2 6 6 4" xfId="10765" xr:uid="{00000000-0005-0000-0000-0000B6400000}"/>
    <cellStyle name="LINES - Style2 6 6 4 2" xfId="10766" xr:uid="{00000000-0005-0000-0000-0000B7400000}"/>
    <cellStyle name="LINES - Style2 6 6 5" xfId="10767" xr:uid="{00000000-0005-0000-0000-0000B8400000}"/>
    <cellStyle name="LINES - Style2 6 7" xfId="10768" xr:uid="{00000000-0005-0000-0000-0000B9400000}"/>
    <cellStyle name="LINES - Style2 6 7 2" xfId="10769" xr:uid="{00000000-0005-0000-0000-0000BA400000}"/>
    <cellStyle name="LINES - Style2 6 7 2 2" xfId="10770" xr:uid="{00000000-0005-0000-0000-0000BB400000}"/>
    <cellStyle name="LINES - Style2 6 7 2 2 2" xfId="10771" xr:uid="{00000000-0005-0000-0000-0000BC400000}"/>
    <cellStyle name="LINES - Style2 6 7 2 2 3" xfId="10772" xr:uid="{00000000-0005-0000-0000-0000BD400000}"/>
    <cellStyle name="LINES - Style2 6 7 2 3" xfId="10773" xr:uid="{00000000-0005-0000-0000-0000BE400000}"/>
    <cellStyle name="LINES - Style2 6 7 3" xfId="10774" xr:uid="{00000000-0005-0000-0000-0000BF400000}"/>
    <cellStyle name="LINES - Style2 6 7 3 2" xfId="10775" xr:uid="{00000000-0005-0000-0000-0000C0400000}"/>
    <cellStyle name="LINES - Style2 6 7 3 2 2" xfId="10776" xr:uid="{00000000-0005-0000-0000-0000C1400000}"/>
    <cellStyle name="LINES - Style2 6 7 3 2 3" xfId="10777" xr:uid="{00000000-0005-0000-0000-0000C2400000}"/>
    <cellStyle name="LINES - Style2 6 7 3 3" xfId="10778" xr:uid="{00000000-0005-0000-0000-0000C3400000}"/>
    <cellStyle name="LINES - Style2 6 7 4" xfId="10779" xr:uid="{00000000-0005-0000-0000-0000C4400000}"/>
    <cellStyle name="LINES - Style2 6 7 4 2" xfId="10780" xr:uid="{00000000-0005-0000-0000-0000C5400000}"/>
    <cellStyle name="LINES - Style2 6 7 4 3" xfId="10781" xr:uid="{00000000-0005-0000-0000-0000C6400000}"/>
    <cellStyle name="LINES - Style2 6 7 5" xfId="10782" xr:uid="{00000000-0005-0000-0000-0000C7400000}"/>
    <cellStyle name="LINES - Style2 6 8" xfId="10783" xr:uid="{00000000-0005-0000-0000-0000C8400000}"/>
    <cellStyle name="LINES - Style2 6 8 2" xfId="10784" xr:uid="{00000000-0005-0000-0000-0000C9400000}"/>
    <cellStyle name="LINES - Style2 6 8 2 2" xfId="10785" xr:uid="{00000000-0005-0000-0000-0000CA400000}"/>
    <cellStyle name="LINES - Style2 6 8 2 2 2" xfId="10786" xr:uid="{00000000-0005-0000-0000-0000CB400000}"/>
    <cellStyle name="LINES - Style2 6 8 2 2 3" xfId="10787" xr:uid="{00000000-0005-0000-0000-0000CC400000}"/>
    <cellStyle name="LINES - Style2 6 8 2 3" xfId="10788" xr:uid="{00000000-0005-0000-0000-0000CD400000}"/>
    <cellStyle name="LINES - Style2 6 8 3" xfId="10789" xr:uid="{00000000-0005-0000-0000-0000CE400000}"/>
    <cellStyle name="LINES - Style2 6 8 3 2" xfId="10790" xr:uid="{00000000-0005-0000-0000-0000CF400000}"/>
    <cellStyle name="LINES - Style2 6 8 3 3" xfId="10791" xr:uid="{00000000-0005-0000-0000-0000D0400000}"/>
    <cellStyle name="LINES - Style2 6 8 4" xfId="10792" xr:uid="{00000000-0005-0000-0000-0000D1400000}"/>
    <cellStyle name="LINES - Style2 6 9" xfId="10793" xr:uid="{00000000-0005-0000-0000-0000D2400000}"/>
    <cellStyle name="LINES - Style2 6 9 2" xfId="10794" xr:uid="{00000000-0005-0000-0000-0000D3400000}"/>
    <cellStyle name="LINES - Style2 6 9 2 2" xfId="10795" xr:uid="{00000000-0005-0000-0000-0000D4400000}"/>
    <cellStyle name="LINES - Style2 6 9 2 2 2" xfId="10796" xr:uid="{00000000-0005-0000-0000-0000D5400000}"/>
    <cellStyle name="LINES - Style2 6 9 2 2 3" xfId="10797" xr:uid="{00000000-0005-0000-0000-0000D6400000}"/>
    <cellStyle name="LINES - Style2 6 9 2 3" xfId="10798" xr:uid="{00000000-0005-0000-0000-0000D7400000}"/>
    <cellStyle name="LINES - Style2 6 9 3" xfId="10799" xr:uid="{00000000-0005-0000-0000-0000D8400000}"/>
    <cellStyle name="LINES - Style2 6 9 3 2" xfId="10800" xr:uid="{00000000-0005-0000-0000-0000D9400000}"/>
    <cellStyle name="LINES - Style2 6 9 3 3" xfId="10801" xr:uid="{00000000-0005-0000-0000-0000DA400000}"/>
    <cellStyle name="LINES - Style2 6 9 4" xfId="10802" xr:uid="{00000000-0005-0000-0000-0000DB400000}"/>
    <cellStyle name="LINES - Style2 7" xfId="10803" xr:uid="{00000000-0005-0000-0000-0000DC400000}"/>
    <cellStyle name="LINES - Style2 7 10" xfId="10804" xr:uid="{00000000-0005-0000-0000-0000DD400000}"/>
    <cellStyle name="LINES - Style2 7 10 2" xfId="10805" xr:uid="{00000000-0005-0000-0000-0000DE400000}"/>
    <cellStyle name="LINES - Style2 7 10 2 2" xfId="10806" xr:uid="{00000000-0005-0000-0000-0000DF400000}"/>
    <cellStyle name="LINES - Style2 7 10 2 3" xfId="10807" xr:uid="{00000000-0005-0000-0000-0000E0400000}"/>
    <cellStyle name="LINES - Style2 7 10 3" xfId="10808" xr:uid="{00000000-0005-0000-0000-0000E1400000}"/>
    <cellStyle name="LINES - Style2 7 11" xfId="10809" xr:uid="{00000000-0005-0000-0000-0000E2400000}"/>
    <cellStyle name="LINES - Style2 7 11 2" xfId="10810" xr:uid="{00000000-0005-0000-0000-0000E3400000}"/>
    <cellStyle name="LINES - Style2 7 12" xfId="10811" xr:uid="{00000000-0005-0000-0000-0000E4400000}"/>
    <cellStyle name="LINES - Style2 7 2" xfId="10812" xr:uid="{00000000-0005-0000-0000-0000E5400000}"/>
    <cellStyle name="LINES - Style2 7 2 10" xfId="10813" xr:uid="{00000000-0005-0000-0000-0000E6400000}"/>
    <cellStyle name="LINES - Style2 7 2 10 2" xfId="10814" xr:uid="{00000000-0005-0000-0000-0000E7400000}"/>
    <cellStyle name="LINES - Style2 7 2 11" xfId="10815" xr:uid="{00000000-0005-0000-0000-0000E8400000}"/>
    <cellStyle name="LINES - Style2 7 2 2" xfId="10816" xr:uid="{00000000-0005-0000-0000-0000E9400000}"/>
    <cellStyle name="LINES - Style2 7 2 2 2" xfId="10817" xr:uid="{00000000-0005-0000-0000-0000EA400000}"/>
    <cellStyle name="LINES - Style2 7 2 2 2 2" xfId="10818" xr:uid="{00000000-0005-0000-0000-0000EB400000}"/>
    <cellStyle name="LINES - Style2 7 2 2 2 2 2" xfId="10819" xr:uid="{00000000-0005-0000-0000-0000EC400000}"/>
    <cellStyle name="LINES - Style2 7 2 2 2 2 2 2" xfId="10820" xr:uid="{00000000-0005-0000-0000-0000ED400000}"/>
    <cellStyle name="LINES - Style2 7 2 2 2 2 2 3" xfId="10821" xr:uid="{00000000-0005-0000-0000-0000EE400000}"/>
    <cellStyle name="LINES - Style2 7 2 2 2 2 3" xfId="10822" xr:uid="{00000000-0005-0000-0000-0000EF400000}"/>
    <cellStyle name="LINES - Style2 7 2 2 2 3" xfId="10823" xr:uid="{00000000-0005-0000-0000-0000F0400000}"/>
    <cellStyle name="LINES - Style2 7 2 2 2 3 2" xfId="10824" xr:uid="{00000000-0005-0000-0000-0000F1400000}"/>
    <cellStyle name="LINES - Style2 7 2 2 2 4" xfId="10825" xr:uid="{00000000-0005-0000-0000-0000F2400000}"/>
    <cellStyle name="LINES - Style2 7 2 2 3" xfId="10826" xr:uid="{00000000-0005-0000-0000-0000F3400000}"/>
    <cellStyle name="LINES - Style2 7 2 2 3 2" xfId="10827" xr:uid="{00000000-0005-0000-0000-0000F4400000}"/>
    <cellStyle name="LINES - Style2 7 2 2 3 2 2" xfId="10828" xr:uid="{00000000-0005-0000-0000-0000F5400000}"/>
    <cellStyle name="LINES - Style2 7 2 2 3 2 3" xfId="10829" xr:uid="{00000000-0005-0000-0000-0000F6400000}"/>
    <cellStyle name="LINES - Style2 7 2 2 3 3" xfId="10830" xr:uid="{00000000-0005-0000-0000-0000F7400000}"/>
    <cellStyle name="LINES - Style2 7 2 2 4" xfId="10831" xr:uid="{00000000-0005-0000-0000-0000F8400000}"/>
    <cellStyle name="LINES - Style2 7 2 2 4 2" xfId="10832" xr:uid="{00000000-0005-0000-0000-0000F9400000}"/>
    <cellStyle name="LINES - Style2 7 2 2 4 2 2" xfId="10833" xr:uid="{00000000-0005-0000-0000-0000FA400000}"/>
    <cellStyle name="LINES - Style2 7 2 2 4 2 3" xfId="10834" xr:uid="{00000000-0005-0000-0000-0000FB400000}"/>
    <cellStyle name="LINES - Style2 7 2 2 4 3" xfId="10835" xr:uid="{00000000-0005-0000-0000-0000FC400000}"/>
    <cellStyle name="LINES - Style2 7 2 2 5" xfId="10836" xr:uid="{00000000-0005-0000-0000-0000FD400000}"/>
    <cellStyle name="LINES - Style2 7 2 2 5 2" xfId="10837" xr:uid="{00000000-0005-0000-0000-0000FE400000}"/>
    <cellStyle name="LINES - Style2 7 2 2 6" xfId="10838" xr:uid="{00000000-0005-0000-0000-0000FF400000}"/>
    <cellStyle name="LINES - Style2 7 2 3" xfId="10839" xr:uid="{00000000-0005-0000-0000-000000410000}"/>
    <cellStyle name="LINES - Style2 7 2 3 2" xfId="10840" xr:uid="{00000000-0005-0000-0000-000001410000}"/>
    <cellStyle name="LINES - Style2 7 2 3 2 2" xfId="10841" xr:uid="{00000000-0005-0000-0000-000002410000}"/>
    <cellStyle name="LINES - Style2 7 2 3 2 2 2" xfId="10842" xr:uid="{00000000-0005-0000-0000-000003410000}"/>
    <cellStyle name="LINES - Style2 7 2 3 2 3" xfId="10843" xr:uid="{00000000-0005-0000-0000-000004410000}"/>
    <cellStyle name="LINES - Style2 7 2 3 2 3 2" xfId="29848" xr:uid="{00000000-0005-0000-0000-000005410000}"/>
    <cellStyle name="LINES - Style2 7 2 3 2 4" xfId="29849" xr:uid="{00000000-0005-0000-0000-000006410000}"/>
    <cellStyle name="LINES - Style2 7 2 3 3" xfId="10844" xr:uid="{00000000-0005-0000-0000-000007410000}"/>
    <cellStyle name="LINES - Style2 7 2 3 3 2" xfId="10845" xr:uid="{00000000-0005-0000-0000-000008410000}"/>
    <cellStyle name="LINES - Style2 7 2 3 3 2 2" xfId="10846" xr:uid="{00000000-0005-0000-0000-000009410000}"/>
    <cellStyle name="LINES - Style2 7 2 3 3 2 3" xfId="10847" xr:uid="{00000000-0005-0000-0000-00000A410000}"/>
    <cellStyle name="LINES - Style2 7 2 3 3 3" xfId="10848" xr:uid="{00000000-0005-0000-0000-00000B410000}"/>
    <cellStyle name="LINES - Style2 7 2 3 4" xfId="10849" xr:uid="{00000000-0005-0000-0000-00000C410000}"/>
    <cellStyle name="LINES - Style2 7 2 3 4 2" xfId="10850" xr:uid="{00000000-0005-0000-0000-00000D410000}"/>
    <cellStyle name="LINES - Style2 7 2 3 5" xfId="10851" xr:uid="{00000000-0005-0000-0000-00000E410000}"/>
    <cellStyle name="LINES - Style2 7 2 4" xfId="10852" xr:uid="{00000000-0005-0000-0000-00000F410000}"/>
    <cellStyle name="LINES - Style2 7 2 4 2" xfId="10853" xr:uid="{00000000-0005-0000-0000-000010410000}"/>
    <cellStyle name="LINES - Style2 7 2 4 2 2" xfId="10854" xr:uid="{00000000-0005-0000-0000-000011410000}"/>
    <cellStyle name="LINES - Style2 7 2 4 2 2 2" xfId="10855" xr:uid="{00000000-0005-0000-0000-000012410000}"/>
    <cellStyle name="LINES - Style2 7 2 4 2 3" xfId="10856" xr:uid="{00000000-0005-0000-0000-000013410000}"/>
    <cellStyle name="LINES - Style2 7 2 4 3" xfId="10857" xr:uid="{00000000-0005-0000-0000-000014410000}"/>
    <cellStyle name="LINES - Style2 7 2 4 3 2" xfId="10858" xr:uid="{00000000-0005-0000-0000-000015410000}"/>
    <cellStyle name="LINES - Style2 7 2 4 3 2 2" xfId="10859" xr:uid="{00000000-0005-0000-0000-000016410000}"/>
    <cellStyle name="LINES - Style2 7 2 4 3 2 3" xfId="10860" xr:uid="{00000000-0005-0000-0000-000017410000}"/>
    <cellStyle name="LINES - Style2 7 2 4 3 3" xfId="10861" xr:uid="{00000000-0005-0000-0000-000018410000}"/>
    <cellStyle name="LINES - Style2 7 2 4 4" xfId="10862" xr:uid="{00000000-0005-0000-0000-000019410000}"/>
    <cellStyle name="LINES - Style2 7 2 4 4 2" xfId="10863" xr:uid="{00000000-0005-0000-0000-00001A410000}"/>
    <cellStyle name="LINES - Style2 7 2 4 5" xfId="10864" xr:uid="{00000000-0005-0000-0000-00001B410000}"/>
    <cellStyle name="LINES - Style2 7 2 5" xfId="10865" xr:uid="{00000000-0005-0000-0000-00001C410000}"/>
    <cellStyle name="LINES - Style2 7 2 5 2" xfId="10866" xr:uid="{00000000-0005-0000-0000-00001D410000}"/>
    <cellStyle name="LINES - Style2 7 2 5 2 2" xfId="10867" xr:uid="{00000000-0005-0000-0000-00001E410000}"/>
    <cellStyle name="LINES - Style2 7 2 5 2 2 2" xfId="10868" xr:uid="{00000000-0005-0000-0000-00001F410000}"/>
    <cellStyle name="LINES - Style2 7 2 5 2 2 3" xfId="10869" xr:uid="{00000000-0005-0000-0000-000020410000}"/>
    <cellStyle name="LINES - Style2 7 2 5 2 3" xfId="10870" xr:uid="{00000000-0005-0000-0000-000021410000}"/>
    <cellStyle name="LINES - Style2 7 2 5 3" xfId="10871" xr:uid="{00000000-0005-0000-0000-000022410000}"/>
    <cellStyle name="LINES - Style2 7 2 5 3 2" xfId="10872" xr:uid="{00000000-0005-0000-0000-000023410000}"/>
    <cellStyle name="LINES - Style2 7 2 5 3 2 2" xfId="10873" xr:uid="{00000000-0005-0000-0000-000024410000}"/>
    <cellStyle name="LINES - Style2 7 2 5 3 2 3" xfId="10874" xr:uid="{00000000-0005-0000-0000-000025410000}"/>
    <cellStyle name="LINES - Style2 7 2 5 3 3" xfId="10875" xr:uid="{00000000-0005-0000-0000-000026410000}"/>
    <cellStyle name="LINES - Style2 7 2 5 4" xfId="10876" xr:uid="{00000000-0005-0000-0000-000027410000}"/>
    <cellStyle name="LINES - Style2 7 2 5 4 2" xfId="10877" xr:uid="{00000000-0005-0000-0000-000028410000}"/>
    <cellStyle name="LINES - Style2 7 2 5 5" xfId="10878" xr:uid="{00000000-0005-0000-0000-000029410000}"/>
    <cellStyle name="LINES - Style2 7 2 6" xfId="10879" xr:uid="{00000000-0005-0000-0000-00002A410000}"/>
    <cellStyle name="LINES - Style2 7 2 6 2" xfId="10880" xr:uid="{00000000-0005-0000-0000-00002B410000}"/>
    <cellStyle name="LINES - Style2 7 2 6 2 2" xfId="10881" xr:uid="{00000000-0005-0000-0000-00002C410000}"/>
    <cellStyle name="LINES - Style2 7 2 6 2 2 2" xfId="10882" xr:uid="{00000000-0005-0000-0000-00002D410000}"/>
    <cellStyle name="LINES - Style2 7 2 6 2 2 3" xfId="10883" xr:uid="{00000000-0005-0000-0000-00002E410000}"/>
    <cellStyle name="LINES - Style2 7 2 6 2 3" xfId="10884" xr:uid="{00000000-0005-0000-0000-00002F410000}"/>
    <cellStyle name="LINES - Style2 7 2 6 3" xfId="10885" xr:uid="{00000000-0005-0000-0000-000030410000}"/>
    <cellStyle name="LINES - Style2 7 2 6 3 2" xfId="10886" xr:uid="{00000000-0005-0000-0000-000031410000}"/>
    <cellStyle name="LINES - Style2 7 2 6 3 2 2" xfId="10887" xr:uid="{00000000-0005-0000-0000-000032410000}"/>
    <cellStyle name="LINES - Style2 7 2 6 3 2 3" xfId="10888" xr:uid="{00000000-0005-0000-0000-000033410000}"/>
    <cellStyle name="LINES - Style2 7 2 6 3 3" xfId="10889" xr:uid="{00000000-0005-0000-0000-000034410000}"/>
    <cellStyle name="LINES - Style2 7 2 6 4" xfId="10890" xr:uid="{00000000-0005-0000-0000-000035410000}"/>
    <cellStyle name="LINES - Style2 7 2 6 4 2" xfId="10891" xr:uid="{00000000-0005-0000-0000-000036410000}"/>
    <cellStyle name="LINES - Style2 7 2 6 4 3" xfId="10892" xr:uid="{00000000-0005-0000-0000-000037410000}"/>
    <cellStyle name="LINES - Style2 7 2 6 5" xfId="10893" xr:uid="{00000000-0005-0000-0000-000038410000}"/>
    <cellStyle name="LINES - Style2 7 2 7" xfId="10894" xr:uid="{00000000-0005-0000-0000-000039410000}"/>
    <cellStyle name="LINES - Style2 7 2 7 2" xfId="10895" xr:uid="{00000000-0005-0000-0000-00003A410000}"/>
    <cellStyle name="LINES - Style2 7 2 7 2 2" xfId="10896" xr:uid="{00000000-0005-0000-0000-00003B410000}"/>
    <cellStyle name="LINES - Style2 7 2 7 2 2 2" xfId="10897" xr:uid="{00000000-0005-0000-0000-00003C410000}"/>
    <cellStyle name="LINES - Style2 7 2 7 2 2 3" xfId="10898" xr:uid="{00000000-0005-0000-0000-00003D410000}"/>
    <cellStyle name="LINES - Style2 7 2 7 2 3" xfId="10899" xr:uid="{00000000-0005-0000-0000-00003E410000}"/>
    <cellStyle name="LINES - Style2 7 2 7 3" xfId="10900" xr:uid="{00000000-0005-0000-0000-00003F410000}"/>
    <cellStyle name="LINES - Style2 7 2 7 3 2" xfId="10901" xr:uid="{00000000-0005-0000-0000-000040410000}"/>
    <cellStyle name="LINES - Style2 7 2 7 3 3" xfId="10902" xr:uid="{00000000-0005-0000-0000-000041410000}"/>
    <cellStyle name="LINES - Style2 7 2 7 4" xfId="10903" xr:uid="{00000000-0005-0000-0000-000042410000}"/>
    <cellStyle name="LINES - Style2 7 2 8" xfId="10904" xr:uid="{00000000-0005-0000-0000-000043410000}"/>
    <cellStyle name="LINES - Style2 7 2 8 2" xfId="10905" xr:uid="{00000000-0005-0000-0000-000044410000}"/>
    <cellStyle name="LINES - Style2 7 2 8 2 2" xfId="10906" xr:uid="{00000000-0005-0000-0000-000045410000}"/>
    <cellStyle name="LINES - Style2 7 2 8 2 2 2" xfId="10907" xr:uid="{00000000-0005-0000-0000-000046410000}"/>
    <cellStyle name="LINES - Style2 7 2 8 2 2 3" xfId="10908" xr:uid="{00000000-0005-0000-0000-000047410000}"/>
    <cellStyle name="LINES - Style2 7 2 8 2 3" xfId="10909" xr:uid="{00000000-0005-0000-0000-000048410000}"/>
    <cellStyle name="LINES - Style2 7 2 8 3" xfId="10910" xr:uid="{00000000-0005-0000-0000-000049410000}"/>
    <cellStyle name="LINES - Style2 7 2 8 3 2" xfId="10911" xr:uid="{00000000-0005-0000-0000-00004A410000}"/>
    <cellStyle name="LINES - Style2 7 2 8 3 3" xfId="10912" xr:uid="{00000000-0005-0000-0000-00004B410000}"/>
    <cellStyle name="LINES - Style2 7 2 8 4" xfId="10913" xr:uid="{00000000-0005-0000-0000-00004C410000}"/>
    <cellStyle name="LINES - Style2 7 2 9" xfId="10914" xr:uid="{00000000-0005-0000-0000-00004D410000}"/>
    <cellStyle name="LINES - Style2 7 2 9 2" xfId="10915" xr:uid="{00000000-0005-0000-0000-00004E410000}"/>
    <cellStyle name="LINES - Style2 7 2 9 2 2" xfId="10916" xr:uid="{00000000-0005-0000-0000-00004F410000}"/>
    <cellStyle name="LINES - Style2 7 2 9 2 3" xfId="10917" xr:uid="{00000000-0005-0000-0000-000050410000}"/>
    <cellStyle name="LINES - Style2 7 2 9 3" xfId="10918" xr:uid="{00000000-0005-0000-0000-000051410000}"/>
    <cellStyle name="LINES - Style2 7 3" xfId="10919" xr:uid="{00000000-0005-0000-0000-000052410000}"/>
    <cellStyle name="LINES - Style2 7 3 2" xfId="10920" xr:uid="{00000000-0005-0000-0000-000053410000}"/>
    <cellStyle name="LINES - Style2 7 3 2 2" xfId="10921" xr:uid="{00000000-0005-0000-0000-000054410000}"/>
    <cellStyle name="LINES - Style2 7 3 2 2 2" xfId="10922" xr:uid="{00000000-0005-0000-0000-000055410000}"/>
    <cellStyle name="LINES - Style2 7 3 2 2 2 2" xfId="10923" xr:uid="{00000000-0005-0000-0000-000056410000}"/>
    <cellStyle name="LINES - Style2 7 3 2 2 2 3" xfId="10924" xr:uid="{00000000-0005-0000-0000-000057410000}"/>
    <cellStyle name="LINES - Style2 7 3 2 2 3" xfId="10925" xr:uid="{00000000-0005-0000-0000-000058410000}"/>
    <cellStyle name="LINES - Style2 7 3 2 3" xfId="10926" xr:uid="{00000000-0005-0000-0000-000059410000}"/>
    <cellStyle name="LINES - Style2 7 3 2 3 2" xfId="10927" xr:uid="{00000000-0005-0000-0000-00005A410000}"/>
    <cellStyle name="LINES - Style2 7 3 2 4" xfId="10928" xr:uid="{00000000-0005-0000-0000-00005B410000}"/>
    <cellStyle name="LINES - Style2 7 3 3" xfId="10929" xr:uid="{00000000-0005-0000-0000-00005C410000}"/>
    <cellStyle name="LINES - Style2 7 3 3 2" xfId="10930" xr:uid="{00000000-0005-0000-0000-00005D410000}"/>
    <cellStyle name="LINES - Style2 7 3 3 2 2" xfId="10931" xr:uid="{00000000-0005-0000-0000-00005E410000}"/>
    <cellStyle name="LINES - Style2 7 3 3 2 3" xfId="10932" xr:uid="{00000000-0005-0000-0000-00005F410000}"/>
    <cellStyle name="LINES - Style2 7 3 3 3" xfId="10933" xr:uid="{00000000-0005-0000-0000-000060410000}"/>
    <cellStyle name="LINES - Style2 7 3 4" xfId="10934" xr:uid="{00000000-0005-0000-0000-000061410000}"/>
    <cellStyle name="LINES - Style2 7 3 4 2" xfId="10935" xr:uid="{00000000-0005-0000-0000-000062410000}"/>
    <cellStyle name="LINES - Style2 7 3 4 2 2" xfId="10936" xr:uid="{00000000-0005-0000-0000-000063410000}"/>
    <cellStyle name="LINES - Style2 7 3 4 2 3" xfId="10937" xr:uid="{00000000-0005-0000-0000-000064410000}"/>
    <cellStyle name="LINES - Style2 7 3 4 3" xfId="10938" xr:uid="{00000000-0005-0000-0000-000065410000}"/>
    <cellStyle name="LINES - Style2 7 3 5" xfId="10939" xr:uid="{00000000-0005-0000-0000-000066410000}"/>
    <cellStyle name="LINES - Style2 7 3 5 2" xfId="10940" xr:uid="{00000000-0005-0000-0000-000067410000}"/>
    <cellStyle name="LINES - Style2 7 3 6" xfId="10941" xr:uid="{00000000-0005-0000-0000-000068410000}"/>
    <cellStyle name="LINES - Style2 7 4" xfId="10942" xr:uid="{00000000-0005-0000-0000-000069410000}"/>
    <cellStyle name="LINES - Style2 7 4 2" xfId="10943" xr:uid="{00000000-0005-0000-0000-00006A410000}"/>
    <cellStyle name="LINES - Style2 7 4 2 2" xfId="10944" xr:uid="{00000000-0005-0000-0000-00006B410000}"/>
    <cellStyle name="LINES - Style2 7 4 2 2 2" xfId="10945" xr:uid="{00000000-0005-0000-0000-00006C410000}"/>
    <cellStyle name="LINES - Style2 7 4 2 3" xfId="10946" xr:uid="{00000000-0005-0000-0000-00006D410000}"/>
    <cellStyle name="LINES - Style2 7 4 2 3 2" xfId="29850" xr:uid="{00000000-0005-0000-0000-00006E410000}"/>
    <cellStyle name="LINES - Style2 7 4 2 4" xfId="29851" xr:uid="{00000000-0005-0000-0000-00006F410000}"/>
    <cellStyle name="LINES - Style2 7 4 3" xfId="10947" xr:uid="{00000000-0005-0000-0000-000070410000}"/>
    <cellStyle name="LINES - Style2 7 4 3 2" xfId="10948" xr:uid="{00000000-0005-0000-0000-000071410000}"/>
    <cellStyle name="LINES - Style2 7 4 3 2 2" xfId="10949" xr:uid="{00000000-0005-0000-0000-000072410000}"/>
    <cellStyle name="LINES - Style2 7 4 3 2 3" xfId="10950" xr:uid="{00000000-0005-0000-0000-000073410000}"/>
    <cellStyle name="LINES - Style2 7 4 3 3" xfId="10951" xr:uid="{00000000-0005-0000-0000-000074410000}"/>
    <cellStyle name="LINES - Style2 7 4 4" xfId="10952" xr:uid="{00000000-0005-0000-0000-000075410000}"/>
    <cellStyle name="LINES - Style2 7 4 4 2" xfId="10953" xr:uid="{00000000-0005-0000-0000-000076410000}"/>
    <cellStyle name="LINES - Style2 7 4 5" xfId="10954" xr:uid="{00000000-0005-0000-0000-000077410000}"/>
    <cellStyle name="LINES - Style2 7 5" xfId="10955" xr:uid="{00000000-0005-0000-0000-000078410000}"/>
    <cellStyle name="LINES - Style2 7 5 2" xfId="10956" xr:uid="{00000000-0005-0000-0000-000079410000}"/>
    <cellStyle name="LINES - Style2 7 5 2 2" xfId="10957" xr:uid="{00000000-0005-0000-0000-00007A410000}"/>
    <cellStyle name="LINES - Style2 7 5 2 2 2" xfId="10958" xr:uid="{00000000-0005-0000-0000-00007B410000}"/>
    <cellStyle name="LINES - Style2 7 5 2 3" xfId="10959" xr:uid="{00000000-0005-0000-0000-00007C410000}"/>
    <cellStyle name="LINES - Style2 7 5 3" xfId="10960" xr:uid="{00000000-0005-0000-0000-00007D410000}"/>
    <cellStyle name="LINES - Style2 7 5 3 2" xfId="10961" xr:uid="{00000000-0005-0000-0000-00007E410000}"/>
    <cellStyle name="LINES - Style2 7 5 3 2 2" xfId="10962" xr:uid="{00000000-0005-0000-0000-00007F410000}"/>
    <cellStyle name="LINES - Style2 7 5 3 2 3" xfId="10963" xr:uid="{00000000-0005-0000-0000-000080410000}"/>
    <cellStyle name="LINES - Style2 7 5 3 3" xfId="10964" xr:uid="{00000000-0005-0000-0000-000081410000}"/>
    <cellStyle name="LINES - Style2 7 5 4" xfId="10965" xr:uid="{00000000-0005-0000-0000-000082410000}"/>
    <cellStyle name="LINES - Style2 7 5 4 2" xfId="10966" xr:uid="{00000000-0005-0000-0000-000083410000}"/>
    <cellStyle name="LINES - Style2 7 5 5" xfId="10967" xr:uid="{00000000-0005-0000-0000-000084410000}"/>
    <cellStyle name="LINES - Style2 7 6" xfId="10968" xr:uid="{00000000-0005-0000-0000-000085410000}"/>
    <cellStyle name="LINES - Style2 7 6 2" xfId="10969" xr:uid="{00000000-0005-0000-0000-000086410000}"/>
    <cellStyle name="LINES - Style2 7 6 2 2" xfId="10970" xr:uid="{00000000-0005-0000-0000-000087410000}"/>
    <cellStyle name="LINES - Style2 7 6 2 2 2" xfId="10971" xr:uid="{00000000-0005-0000-0000-000088410000}"/>
    <cellStyle name="LINES - Style2 7 6 2 2 3" xfId="10972" xr:uid="{00000000-0005-0000-0000-000089410000}"/>
    <cellStyle name="LINES - Style2 7 6 2 3" xfId="10973" xr:uid="{00000000-0005-0000-0000-00008A410000}"/>
    <cellStyle name="LINES - Style2 7 6 3" xfId="10974" xr:uid="{00000000-0005-0000-0000-00008B410000}"/>
    <cellStyle name="LINES - Style2 7 6 3 2" xfId="10975" xr:uid="{00000000-0005-0000-0000-00008C410000}"/>
    <cellStyle name="LINES - Style2 7 6 3 2 2" xfId="10976" xr:uid="{00000000-0005-0000-0000-00008D410000}"/>
    <cellStyle name="LINES - Style2 7 6 3 2 3" xfId="10977" xr:uid="{00000000-0005-0000-0000-00008E410000}"/>
    <cellStyle name="LINES - Style2 7 6 3 3" xfId="10978" xr:uid="{00000000-0005-0000-0000-00008F410000}"/>
    <cellStyle name="LINES - Style2 7 6 4" xfId="10979" xr:uid="{00000000-0005-0000-0000-000090410000}"/>
    <cellStyle name="LINES - Style2 7 6 4 2" xfId="10980" xr:uid="{00000000-0005-0000-0000-000091410000}"/>
    <cellStyle name="LINES - Style2 7 6 5" xfId="10981" xr:uid="{00000000-0005-0000-0000-000092410000}"/>
    <cellStyle name="LINES - Style2 7 7" xfId="10982" xr:uid="{00000000-0005-0000-0000-000093410000}"/>
    <cellStyle name="LINES - Style2 7 7 2" xfId="10983" xr:uid="{00000000-0005-0000-0000-000094410000}"/>
    <cellStyle name="LINES - Style2 7 7 2 2" xfId="10984" xr:uid="{00000000-0005-0000-0000-000095410000}"/>
    <cellStyle name="LINES - Style2 7 7 2 2 2" xfId="10985" xr:uid="{00000000-0005-0000-0000-000096410000}"/>
    <cellStyle name="LINES - Style2 7 7 2 2 3" xfId="10986" xr:uid="{00000000-0005-0000-0000-000097410000}"/>
    <cellStyle name="LINES - Style2 7 7 2 3" xfId="10987" xr:uid="{00000000-0005-0000-0000-000098410000}"/>
    <cellStyle name="LINES - Style2 7 7 3" xfId="10988" xr:uid="{00000000-0005-0000-0000-000099410000}"/>
    <cellStyle name="LINES - Style2 7 7 3 2" xfId="10989" xr:uid="{00000000-0005-0000-0000-00009A410000}"/>
    <cellStyle name="LINES - Style2 7 7 3 2 2" xfId="10990" xr:uid="{00000000-0005-0000-0000-00009B410000}"/>
    <cellStyle name="LINES - Style2 7 7 3 2 3" xfId="10991" xr:uid="{00000000-0005-0000-0000-00009C410000}"/>
    <cellStyle name="LINES - Style2 7 7 3 3" xfId="10992" xr:uid="{00000000-0005-0000-0000-00009D410000}"/>
    <cellStyle name="LINES - Style2 7 7 4" xfId="10993" xr:uid="{00000000-0005-0000-0000-00009E410000}"/>
    <cellStyle name="LINES - Style2 7 7 4 2" xfId="10994" xr:uid="{00000000-0005-0000-0000-00009F410000}"/>
    <cellStyle name="LINES - Style2 7 7 4 3" xfId="10995" xr:uid="{00000000-0005-0000-0000-0000A0410000}"/>
    <cellStyle name="LINES - Style2 7 7 5" xfId="10996" xr:uid="{00000000-0005-0000-0000-0000A1410000}"/>
    <cellStyle name="LINES - Style2 7 8" xfId="10997" xr:uid="{00000000-0005-0000-0000-0000A2410000}"/>
    <cellStyle name="LINES - Style2 7 8 2" xfId="10998" xr:uid="{00000000-0005-0000-0000-0000A3410000}"/>
    <cellStyle name="LINES - Style2 7 8 2 2" xfId="10999" xr:uid="{00000000-0005-0000-0000-0000A4410000}"/>
    <cellStyle name="LINES - Style2 7 8 2 2 2" xfId="11000" xr:uid="{00000000-0005-0000-0000-0000A5410000}"/>
    <cellStyle name="LINES - Style2 7 8 2 2 3" xfId="11001" xr:uid="{00000000-0005-0000-0000-0000A6410000}"/>
    <cellStyle name="LINES - Style2 7 8 2 3" xfId="11002" xr:uid="{00000000-0005-0000-0000-0000A7410000}"/>
    <cellStyle name="LINES - Style2 7 8 3" xfId="11003" xr:uid="{00000000-0005-0000-0000-0000A8410000}"/>
    <cellStyle name="LINES - Style2 7 8 3 2" xfId="11004" xr:uid="{00000000-0005-0000-0000-0000A9410000}"/>
    <cellStyle name="LINES - Style2 7 8 3 3" xfId="11005" xr:uid="{00000000-0005-0000-0000-0000AA410000}"/>
    <cellStyle name="LINES - Style2 7 8 4" xfId="11006" xr:uid="{00000000-0005-0000-0000-0000AB410000}"/>
    <cellStyle name="LINES - Style2 7 9" xfId="11007" xr:uid="{00000000-0005-0000-0000-0000AC410000}"/>
    <cellStyle name="LINES - Style2 7 9 2" xfId="11008" xr:uid="{00000000-0005-0000-0000-0000AD410000}"/>
    <cellStyle name="LINES - Style2 7 9 2 2" xfId="11009" xr:uid="{00000000-0005-0000-0000-0000AE410000}"/>
    <cellStyle name="LINES - Style2 7 9 2 2 2" xfId="11010" xr:uid="{00000000-0005-0000-0000-0000AF410000}"/>
    <cellStyle name="LINES - Style2 7 9 2 2 3" xfId="11011" xr:uid="{00000000-0005-0000-0000-0000B0410000}"/>
    <cellStyle name="LINES - Style2 7 9 2 3" xfId="11012" xr:uid="{00000000-0005-0000-0000-0000B1410000}"/>
    <cellStyle name="LINES - Style2 7 9 3" xfId="11013" xr:uid="{00000000-0005-0000-0000-0000B2410000}"/>
    <cellStyle name="LINES - Style2 7 9 3 2" xfId="11014" xr:uid="{00000000-0005-0000-0000-0000B3410000}"/>
    <cellStyle name="LINES - Style2 7 9 3 3" xfId="11015" xr:uid="{00000000-0005-0000-0000-0000B4410000}"/>
    <cellStyle name="LINES - Style2 7 9 4" xfId="11016" xr:uid="{00000000-0005-0000-0000-0000B5410000}"/>
    <cellStyle name="LINES - Style2 8" xfId="11017" xr:uid="{00000000-0005-0000-0000-0000B6410000}"/>
    <cellStyle name="LINES - Style2 8 10" xfId="11018" xr:uid="{00000000-0005-0000-0000-0000B7410000}"/>
    <cellStyle name="LINES - Style2 8 10 2" xfId="11019" xr:uid="{00000000-0005-0000-0000-0000B8410000}"/>
    <cellStyle name="LINES - Style2 8 10 2 2" xfId="11020" xr:uid="{00000000-0005-0000-0000-0000B9410000}"/>
    <cellStyle name="LINES - Style2 8 10 2 3" xfId="11021" xr:uid="{00000000-0005-0000-0000-0000BA410000}"/>
    <cellStyle name="LINES - Style2 8 10 3" xfId="11022" xr:uid="{00000000-0005-0000-0000-0000BB410000}"/>
    <cellStyle name="LINES - Style2 8 11" xfId="11023" xr:uid="{00000000-0005-0000-0000-0000BC410000}"/>
    <cellStyle name="LINES - Style2 8 11 2" xfId="11024" xr:uid="{00000000-0005-0000-0000-0000BD410000}"/>
    <cellStyle name="LINES - Style2 8 12" xfId="11025" xr:uid="{00000000-0005-0000-0000-0000BE410000}"/>
    <cellStyle name="LINES - Style2 8 2" xfId="11026" xr:uid="{00000000-0005-0000-0000-0000BF410000}"/>
    <cellStyle name="LINES - Style2 8 2 10" xfId="11027" xr:uid="{00000000-0005-0000-0000-0000C0410000}"/>
    <cellStyle name="LINES - Style2 8 2 10 2" xfId="11028" xr:uid="{00000000-0005-0000-0000-0000C1410000}"/>
    <cellStyle name="LINES - Style2 8 2 11" xfId="11029" xr:uid="{00000000-0005-0000-0000-0000C2410000}"/>
    <cellStyle name="LINES - Style2 8 2 2" xfId="11030" xr:uid="{00000000-0005-0000-0000-0000C3410000}"/>
    <cellStyle name="LINES - Style2 8 2 2 2" xfId="11031" xr:uid="{00000000-0005-0000-0000-0000C4410000}"/>
    <cellStyle name="LINES - Style2 8 2 2 2 2" xfId="11032" xr:uid="{00000000-0005-0000-0000-0000C5410000}"/>
    <cellStyle name="LINES - Style2 8 2 2 2 2 2" xfId="11033" xr:uid="{00000000-0005-0000-0000-0000C6410000}"/>
    <cellStyle name="LINES - Style2 8 2 2 2 2 2 2" xfId="11034" xr:uid="{00000000-0005-0000-0000-0000C7410000}"/>
    <cellStyle name="LINES - Style2 8 2 2 2 2 2 3" xfId="11035" xr:uid="{00000000-0005-0000-0000-0000C8410000}"/>
    <cellStyle name="LINES - Style2 8 2 2 2 2 3" xfId="11036" xr:uid="{00000000-0005-0000-0000-0000C9410000}"/>
    <cellStyle name="LINES - Style2 8 2 2 2 3" xfId="11037" xr:uid="{00000000-0005-0000-0000-0000CA410000}"/>
    <cellStyle name="LINES - Style2 8 2 2 2 3 2" xfId="11038" xr:uid="{00000000-0005-0000-0000-0000CB410000}"/>
    <cellStyle name="LINES - Style2 8 2 2 2 4" xfId="11039" xr:uid="{00000000-0005-0000-0000-0000CC410000}"/>
    <cellStyle name="LINES - Style2 8 2 2 3" xfId="11040" xr:uid="{00000000-0005-0000-0000-0000CD410000}"/>
    <cellStyle name="LINES - Style2 8 2 2 3 2" xfId="11041" xr:uid="{00000000-0005-0000-0000-0000CE410000}"/>
    <cellStyle name="LINES - Style2 8 2 2 3 2 2" xfId="11042" xr:uid="{00000000-0005-0000-0000-0000CF410000}"/>
    <cellStyle name="LINES - Style2 8 2 2 3 2 3" xfId="11043" xr:uid="{00000000-0005-0000-0000-0000D0410000}"/>
    <cellStyle name="LINES - Style2 8 2 2 3 3" xfId="11044" xr:uid="{00000000-0005-0000-0000-0000D1410000}"/>
    <cellStyle name="LINES - Style2 8 2 2 4" xfId="11045" xr:uid="{00000000-0005-0000-0000-0000D2410000}"/>
    <cellStyle name="LINES - Style2 8 2 2 4 2" xfId="11046" xr:uid="{00000000-0005-0000-0000-0000D3410000}"/>
    <cellStyle name="LINES - Style2 8 2 2 4 2 2" xfId="11047" xr:uid="{00000000-0005-0000-0000-0000D4410000}"/>
    <cellStyle name="LINES - Style2 8 2 2 4 2 3" xfId="11048" xr:uid="{00000000-0005-0000-0000-0000D5410000}"/>
    <cellStyle name="LINES - Style2 8 2 2 4 3" xfId="11049" xr:uid="{00000000-0005-0000-0000-0000D6410000}"/>
    <cellStyle name="LINES - Style2 8 2 2 5" xfId="11050" xr:uid="{00000000-0005-0000-0000-0000D7410000}"/>
    <cellStyle name="LINES - Style2 8 2 2 5 2" xfId="11051" xr:uid="{00000000-0005-0000-0000-0000D8410000}"/>
    <cellStyle name="LINES - Style2 8 2 2 6" xfId="11052" xr:uid="{00000000-0005-0000-0000-0000D9410000}"/>
    <cellStyle name="LINES - Style2 8 2 3" xfId="11053" xr:uid="{00000000-0005-0000-0000-0000DA410000}"/>
    <cellStyle name="LINES - Style2 8 2 3 2" xfId="11054" xr:uid="{00000000-0005-0000-0000-0000DB410000}"/>
    <cellStyle name="LINES - Style2 8 2 3 2 2" xfId="11055" xr:uid="{00000000-0005-0000-0000-0000DC410000}"/>
    <cellStyle name="LINES - Style2 8 2 3 2 2 2" xfId="11056" xr:uid="{00000000-0005-0000-0000-0000DD410000}"/>
    <cellStyle name="LINES - Style2 8 2 3 2 3" xfId="11057" xr:uid="{00000000-0005-0000-0000-0000DE410000}"/>
    <cellStyle name="LINES - Style2 8 2 3 2 3 2" xfId="29852" xr:uid="{00000000-0005-0000-0000-0000DF410000}"/>
    <cellStyle name="LINES - Style2 8 2 3 2 4" xfId="29853" xr:uid="{00000000-0005-0000-0000-0000E0410000}"/>
    <cellStyle name="LINES - Style2 8 2 3 3" xfId="11058" xr:uid="{00000000-0005-0000-0000-0000E1410000}"/>
    <cellStyle name="LINES - Style2 8 2 3 3 2" xfId="11059" xr:uid="{00000000-0005-0000-0000-0000E2410000}"/>
    <cellStyle name="LINES - Style2 8 2 3 3 2 2" xfId="11060" xr:uid="{00000000-0005-0000-0000-0000E3410000}"/>
    <cellStyle name="LINES - Style2 8 2 3 3 2 3" xfId="11061" xr:uid="{00000000-0005-0000-0000-0000E4410000}"/>
    <cellStyle name="LINES - Style2 8 2 3 3 3" xfId="11062" xr:uid="{00000000-0005-0000-0000-0000E5410000}"/>
    <cellStyle name="LINES - Style2 8 2 3 4" xfId="11063" xr:uid="{00000000-0005-0000-0000-0000E6410000}"/>
    <cellStyle name="LINES - Style2 8 2 3 4 2" xfId="11064" xr:uid="{00000000-0005-0000-0000-0000E7410000}"/>
    <cellStyle name="LINES - Style2 8 2 3 5" xfId="11065" xr:uid="{00000000-0005-0000-0000-0000E8410000}"/>
    <cellStyle name="LINES - Style2 8 2 4" xfId="11066" xr:uid="{00000000-0005-0000-0000-0000E9410000}"/>
    <cellStyle name="LINES - Style2 8 2 4 2" xfId="11067" xr:uid="{00000000-0005-0000-0000-0000EA410000}"/>
    <cellStyle name="LINES - Style2 8 2 4 2 2" xfId="11068" xr:uid="{00000000-0005-0000-0000-0000EB410000}"/>
    <cellStyle name="LINES - Style2 8 2 4 2 2 2" xfId="11069" xr:uid="{00000000-0005-0000-0000-0000EC410000}"/>
    <cellStyle name="LINES - Style2 8 2 4 2 3" xfId="11070" xr:uid="{00000000-0005-0000-0000-0000ED410000}"/>
    <cellStyle name="LINES - Style2 8 2 4 3" xfId="11071" xr:uid="{00000000-0005-0000-0000-0000EE410000}"/>
    <cellStyle name="LINES - Style2 8 2 4 3 2" xfId="11072" xr:uid="{00000000-0005-0000-0000-0000EF410000}"/>
    <cellStyle name="LINES - Style2 8 2 4 3 2 2" xfId="11073" xr:uid="{00000000-0005-0000-0000-0000F0410000}"/>
    <cellStyle name="LINES - Style2 8 2 4 3 2 3" xfId="11074" xr:uid="{00000000-0005-0000-0000-0000F1410000}"/>
    <cellStyle name="LINES - Style2 8 2 4 3 3" xfId="11075" xr:uid="{00000000-0005-0000-0000-0000F2410000}"/>
    <cellStyle name="LINES - Style2 8 2 4 4" xfId="11076" xr:uid="{00000000-0005-0000-0000-0000F3410000}"/>
    <cellStyle name="LINES - Style2 8 2 4 4 2" xfId="11077" xr:uid="{00000000-0005-0000-0000-0000F4410000}"/>
    <cellStyle name="LINES - Style2 8 2 4 5" xfId="11078" xr:uid="{00000000-0005-0000-0000-0000F5410000}"/>
    <cellStyle name="LINES - Style2 8 2 5" xfId="11079" xr:uid="{00000000-0005-0000-0000-0000F6410000}"/>
    <cellStyle name="LINES - Style2 8 2 5 2" xfId="11080" xr:uid="{00000000-0005-0000-0000-0000F7410000}"/>
    <cellStyle name="LINES - Style2 8 2 5 2 2" xfId="11081" xr:uid="{00000000-0005-0000-0000-0000F8410000}"/>
    <cellStyle name="LINES - Style2 8 2 5 2 2 2" xfId="11082" xr:uid="{00000000-0005-0000-0000-0000F9410000}"/>
    <cellStyle name="LINES - Style2 8 2 5 2 2 3" xfId="11083" xr:uid="{00000000-0005-0000-0000-0000FA410000}"/>
    <cellStyle name="LINES - Style2 8 2 5 2 3" xfId="11084" xr:uid="{00000000-0005-0000-0000-0000FB410000}"/>
    <cellStyle name="LINES - Style2 8 2 5 3" xfId="11085" xr:uid="{00000000-0005-0000-0000-0000FC410000}"/>
    <cellStyle name="LINES - Style2 8 2 5 3 2" xfId="11086" xr:uid="{00000000-0005-0000-0000-0000FD410000}"/>
    <cellStyle name="LINES - Style2 8 2 5 3 2 2" xfId="11087" xr:uid="{00000000-0005-0000-0000-0000FE410000}"/>
    <cellStyle name="LINES - Style2 8 2 5 3 2 3" xfId="11088" xr:uid="{00000000-0005-0000-0000-0000FF410000}"/>
    <cellStyle name="LINES - Style2 8 2 5 3 3" xfId="11089" xr:uid="{00000000-0005-0000-0000-000000420000}"/>
    <cellStyle name="LINES - Style2 8 2 5 4" xfId="11090" xr:uid="{00000000-0005-0000-0000-000001420000}"/>
    <cellStyle name="LINES - Style2 8 2 5 4 2" xfId="11091" xr:uid="{00000000-0005-0000-0000-000002420000}"/>
    <cellStyle name="LINES - Style2 8 2 5 5" xfId="11092" xr:uid="{00000000-0005-0000-0000-000003420000}"/>
    <cellStyle name="LINES - Style2 8 2 6" xfId="11093" xr:uid="{00000000-0005-0000-0000-000004420000}"/>
    <cellStyle name="LINES - Style2 8 2 6 2" xfId="11094" xr:uid="{00000000-0005-0000-0000-000005420000}"/>
    <cellStyle name="LINES - Style2 8 2 6 2 2" xfId="11095" xr:uid="{00000000-0005-0000-0000-000006420000}"/>
    <cellStyle name="LINES - Style2 8 2 6 2 2 2" xfId="11096" xr:uid="{00000000-0005-0000-0000-000007420000}"/>
    <cellStyle name="LINES - Style2 8 2 6 2 2 3" xfId="11097" xr:uid="{00000000-0005-0000-0000-000008420000}"/>
    <cellStyle name="LINES - Style2 8 2 6 2 3" xfId="11098" xr:uid="{00000000-0005-0000-0000-000009420000}"/>
    <cellStyle name="LINES - Style2 8 2 6 3" xfId="11099" xr:uid="{00000000-0005-0000-0000-00000A420000}"/>
    <cellStyle name="LINES - Style2 8 2 6 3 2" xfId="11100" xr:uid="{00000000-0005-0000-0000-00000B420000}"/>
    <cellStyle name="LINES - Style2 8 2 6 3 2 2" xfId="11101" xr:uid="{00000000-0005-0000-0000-00000C420000}"/>
    <cellStyle name="LINES - Style2 8 2 6 3 2 3" xfId="11102" xr:uid="{00000000-0005-0000-0000-00000D420000}"/>
    <cellStyle name="LINES - Style2 8 2 6 3 3" xfId="11103" xr:uid="{00000000-0005-0000-0000-00000E420000}"/>
    <cellStyle name="LINES - Style2 8 2 6 4" xfId="11104" xr:uid="{00000000-0005-0000-0000-00000F420000}"/>
    <cellStyle name="LINES - Style2 8 2 6 4 2" xfId="11105" xr:uid="{00000000-0005-0000-0000-000010420000}"/>
    <cellStyle name="LINES - Style2 8 2 6 4 3" xfId="11106" xr:uid="{00000000-0005-0000-0000-000011420000}"/>
    <cellStyle name="LINES - Style2 8 2 6 5" xfId="11107" xr:uid="{00000000-0005-0000-0000-000012420000}"/>
    <cellStyle name="LINES - Style2 8 2 7" xfId="11108" xr:uid="{00000000-0005-0000-0000-000013420000}"/>
    <cellStyle name="LINES - Style2 8 2 7 2" xfId="11109" xr:uid="{00000000-0005-0000-0000-000014420000}"/>
    <cellStyle name="LINES - Style2 8 2 7 2 2" xfId="11110" xr:uid="{00000000-0005-0000-0000-000015420000}"/>
    <cellStyle name="LINES - Style2 8 2 7 2 2 2" xfId="11111" xr:uid="{00000000-0005-0000-0000-000016420000}"/>
    <cellStyle name="LINES - Style2 8 2 7 2 2 3" xfId="11112" xr:uid="{00000000-0005-0000-0000-000017420000}"/>
    <cellStyle name="LINES - Style2 8 2 7 2 3" xfId="11113" xr:uid="{00000000-0005-0000-0000-000018420000}"/>
    <cellStyle name="LINES - Style2 8 2 7 3" xfId="11114" xr:uid="{00000000-0005-0000-0000-000019420000}"/>
    <cellStyle name="LINES - Style2 8 2 7 3 2" xfId="11115" xr:uid="{00000000-0005-0000-0000-00001A420000}"/>
    <cellStyle name="LINES - Style2 8 2 7 3 3" xfId="11116" xr:uid="{00000000-0005-0000-0000-00001B420000}"/>
    <cellStyle name="LINES - Style2 8 2 7 4" xfId="11117" xr:uid="{00000000-0005-0000-0000-00001C420000}"/>
    <cellStyle name="LINES - Style2 8 2 8" xfId="11118" xr:uid="{00000000-0005-0000-0000-00001D420000}"/>
    <cellStyle name="LINES - Style2 8 2 8 2" xfId="11119" xr:uid="{00000000-0005-0000-0000-00001E420000}"/>
    <cellStyle name="LINES - Style2 8 2 8 2 2" xfId="11120" xr:uid="{00000000-0005-0000-0000-00001F420000}"/>
    <cellStyle name="LINES - Style2 8 2 8 2 2 2" xfId="11121" xr:uid="{00000000-0005-0000-0000-000020420000}"/>
    <cellStyle name="LINES - Style2 8 2 8 2 2 3" xfId="11122" xr:uid="{00000000-0005-0000-0000-000021420000}"/>
    <cellStyle name="LINES - Style2 8 2 8 2 3" xfId="11123" xr:uid="{00000000-0005-0000-0000-000022420000}"/>
    <cellStyle name="LINES - Style2 8 2 8 3" xfId="11124" xr:uid="{00000000-0005-0000-0000-000023420000}"/>
    <cellStyle name="LINES - Style2 8 2 8 3 2" xfId="11125" xr:uid="{00000000-0005-0000-0000-000024420000}"/>
    <cellStyle name="LINES - Style2 8 2 8 3 3" xfId="11126" xr:uid="{00000000-0005-0000-0000-000025420000}"/>
    <cellStyle name="LINES - Style2 8 2 8 4" xfId="11127" xr:uid="{00000000-0005-0000-0000-000026420000}"/>
    <cellStyle name="LINES - Style2 8 2 9" xfId="11128" xr:uid="{00000000-0005-0000-0000-000027420000}"/>
    <cellStyle name="LINES - Style2 8 2 9 2" xfId="11129" xr:uid="{00000000-0005-0000-0000-000028420000}"/>
    <cellStyle name="LINES - Style2 8 2 9 2 2" xfId="11130" xr:uid="{00000000-0005-0000-0000-000029420000}"/>
    <cellStyle name="LINES - Style2 8 2 9 2 3" xfId="11131" xr:uid="{00000000-0005-0000-0000-00002A420000}"/>
    <cellStyle name="LINES - Style2 8 2 9 3" xfId="11132" xr:uid="{00000000-0005-0000-0000-00002B420000}"/>
    <cellStyle name="LINES - Style2 8 3" xfId="11133" xr:uid="{00000000-0005-0000-0000-00002C420000}"/>
    <cellStyle name="LINES - Style2 8 3 2" xfId="11134" xr:uid="{00000000-0005-0000-0000-00002D420000}"/>
    <cellStyle name="LINES - Style2 8 3 2 2" xfId="11135" xr:uid="{00000000-0005-0000-0000-00002E420000}"/>
    <cellStyle name="LINES - Style2 8 3 2 2 2" xfId="11136" xr:uid="{00000000-0005-0000-0000-00002F420000}"/>
    <cellStyle name="LINES - Style2 8 3 2 2 2 2" xfId="11137" xr:uid="{00000000-0005-0000-0000-000030420000}"/>
    <cellStyle name="LINES - Style2 8 3 2 2 2 3" xfId="11138" xr:uid="{00000000-0005-0000-0000-000031420000}"/>
    <cellStyle name="LINES - Style2 8 3 2 2 3" xfId="11139" xr:uid="{00000000-0005-0000-0000-000032420000}"/>
    <cellStyle name="LINES - Style2 8 3 2 3" xfId="11140" xr:uid="{00000000-0005-0000-0000-000033420000}"/>
    <cellStyle name="LINES - Style2 8 3 2 3 2" xfId="11141" xr:uid="{00000000-0005-0000-0000-000034420000}"/>
    <cellStyle name="LINES - Style2 8 3 2 4" xfId="11142" xr:uid="{00000000-0005-0000-0000-000035420000}"/>
    <cellStyle name="LINES - Style2 8 3 3" xfId="11143" xr:uid="{00000000-0005-0000-0000-000036420000}"/>
    <cellStyle name="LINES - Style2 8 3 3 2" xfId="11144" xr:uid="{00000000-0005-0000-0000-000037420000}"/>
    <cellStyle name="LINES - Style2 8 3 3 2 2" xfId="11145" xr:uid="{00000000-0005-0000-0000-000038420000}"/>
    <cellStyle name="LINES - Style2 8 3 3 2 3" xfId="11146" xr:uid="{00000000-0005-0000-0000-000039420000}"/>
    <cellStyle name="LINES - Style2 8 3 3 3" xfId="11147" xr:uid="{00000000-0005-0000-0000-00003A420000}"/>
    <cellStyle name="LINES - Style2 8 3 4" xfId="11148" xr:uid="{00000000-0005-0000-0000-00003B420000}"/>
    <cellStyle name="LINES - Style2 8 3 4 2" xfId="11149" xr:uid="{00000000-0005-0000-0000-00003C420000}"/>
    <cellStyle name="LINES - Style2 8 3 4 2 2" xfId="11150" xr:uid="{00000000-0005-0000-0000-00003D420000}"/>
    <cellStyle name="LINES - Style2 8 3 4 2 3" xfId="11151" xr:uid="{00000000-0005-0000-0000-00003E420000}"/>
    <cellStyle name="LINES - Style2 8 3 4 3" xfId="11152" xr:uid="{00000000-0005-0000-0000-00003F420000}"/>
    <cellStyle name="LINES - Style2 8 3 5" xfId="11153" xr:uid="{00000000-0005-0000-0000-000040420000}"/>
    <cellStyle name="LINES - Style2 8 3 5 2" xfId="11154" xr:uid="{00000000-0005-0000-0000-000041420000}"/>
    <cellStyle name="LINES - Style2 8 3 6" xfId="11155" xr:uid="{00000000-0005-0000-0000-000042420000}"/>
    <cellStyle name="LINES - Style2 8 4" xfId="11156" xr:uid="{00000000-0005-0000-0000-000043420000}"/>
    <cellStyle name="LINES - Style2 8 4 2" xfId="11157" xr:uid="{00000000-0005-0000-0000-000044420000}"/>
    <cellStyle name="LINES - Style2 8 4 2 2" xfId="11158" xr:uid="{00000000-0005-0000-0000-000045420000}"/>
    <cellStyle name="LINES - Style2 8 4 2 2 2" xfId="11159" xr:uid="{00000000-0005-0000-0000-000046420000}"/>
    <cellStyle name="LINES - Style2 8 4 2 3" xfId="11160" xr:uid="{00000000-0005-0000-0000-000047420000}"/>
    <cellStyle name="LINES - Style2 8 4 2 3 2" xfId="29854" xr:uid="{00000000-0005-0000-0000-000048420000}"/>
    <cellStyle name="LINES - Style2 8 4 2 4" xfId="29855" xr:uid="{00000000-0005-0000-0000-000049420000}"/>
    <cellStyle name="LINES - Style2 8 4 3" xfId="11161" xr:uid="{00000000-0005-0000-0000-00004A420000}"/>
    <cellStyle name="LINES - Style2 8 4 3 2" xfId="11162" xr:uid="{00000000-0005-0000-0000-00004B420000}"/>
    <cellStyle name="LINES - Style2 8 4 3 2 2" xfId="11163" xr:uid="{00000000-0005-0000-0000-00004C420000}"/>
    <cellStyle name="LINES - Style2 8 4 3 2 3" xfId="11164" xr:uid="{00000000-0005-0000-0000-00004D420000}"/>
    <cellStyle name="LINES - Style2 8 4 3 3" xfId="11165" xr:uid="{00000000-0005-0000-0000-00004E420000}"/>
    <cellStyle name="LINES - Style2 8 4 4" xfId="11166" xr:uid="{00000000-0005-0000-0000-00004F420000}"/>
    <cellStyle name="LINES - Style2 8 4 4 2" xfId="11167" xr:uid="{00000000-0005-0000-0000-000050420000}"/>
    <cellStyle name="LINES - Style2 8 4 5" xfId="11168" xr:uid="{00000000-0005-0000-0000-000051420000}"/>
    <cellStyle name="LINES - Style2 8 5" xfId="11169" xr:uid="{00000000-0005-0000-0000-000052420000}"/>
    <cellStyle name="LINES - Style2 8 5 2" xfId="11170" xr:uid="{00000000-0005-0000-0000-000053420000}"/>
    <cellStyle name="LINES - Style2 8 5 2 2" xfId="11171" xr:uid="{00000000-0005-0000-0000-000054420000}"/>
    <cellStyle name="LINES - Style2 8 5 2 2 2" xfId="11172" xr:uid="{00000000-0005-0000-0000-000055420000}"/>
    <cellStyle name="LINES - Style2 8 5 2 3" xfId="11173" xr:uid="{00000000-0005-0000-0000-000056420000}"/>
    <cellStyle name="LINES - Style2 8 5 3" xfId="11174" xr:uid="{00000000-0005-0000-0000-000057420000}"/>
    <cellStyle name="LINES - Style2 8 5 3 2" xfId="11175" xr:uid="{00000000-0005-0000-0000-000058420000}"/>
    <cellStyle name="LINES - Style2 8 5 3 2 2" xfId="11176" xr:uid="{00000000-0005-0000-0000-000059420000}"/>
    <cellStyle name="LINES - Style2 8 5 3 2 3" xfId="11177" xr:uid="{00000000-0005-0000-0000-00005A420000}"/>
    <cellStyle name="LINES - Style2 8 5 3 3" xfId="11178" xr:uid="{00000000-0005-0000-0000-00005B420000}"/>
    <cellStyle name="LINES - Style2 8 5 4" xfId="11179" xr:uid="{00000000-0005-0000-0000-00005C420000}"/>
    <cellStyle name="LINES - Style2 8 5 4 2" xfId="11180" xr:uid="{00000000-0005-0000-0000-00005D420000}"/>
    <cellStyle name="LINES - Style2 8 5 5" xfId="11181" xr:uid="{00000000-0005-0000-0000-00005E420000}"/>
    <cellStyle name="LINES - Style2 8 6" xfId="11182" xr:uid="{00000000-0005-0000-0000-00005F420000}"/>
    <cellStyle name="LINES - Style2 8 6 2" xfId="11183" xr:uid="{00000000-0005-0000-0000-000060420000}"/>
    <cellStyle name="LINES - Style2 8 6 2 2" xfId="11184" xr:uid="{00000000-0005-0000-0000-000061420000}"/>
    <cellStyle name="LINES - Style2 8 6 2 2 2" xfId="11185" xr:uid="{00000000-0005-0000-0000-000062420000}"/>
    <cellStyle name="LINES - Style2 8 6 2 2 3" xfId="11186" xr:uid="{00000000-0005-0000-0000-000063420000}"/>
    <cellStyle name="LINES - Style2 8 6 2 3" xfId="11187" xr:uid="{00000000-0005-0000-0000-000064420000}"/>
    <cellStyle name="LINES - Style2 8 6 3" xfId="11188" xr:uid="{00000000-0005-0000-0000-000065420000}"/>
    <cellStyle name="LINES - Style2 8 6 3 2" xfId="11189" xr:uid="{00000000-0005-0000-0000-000066420000}"/>
    <cellStyle name="LINES - Style2 8 6 3 2 2" xfId="11190" xr:uid="{00000000-0005-0000-0000-000067420000}"/>
    <cellStyle name="LINES - Style2 8 6 3 2 3" xfId="11191" xr:uid="{00000000-0005-0000-0000-000068420000}"/>
    <cellStyle name="LINES - Style2 8 6 3 3" xfId="11192" xr:uid="{00000000-0005-0000-0000-000069420000}"/>
    <cellStyle name="LINES - Style2 8 6 4" xfId="11193" xr:uid="{00000000-0005-0000-0000-00006A420000}"/>
    <cellStyle name="LINES - Style2 8 6 4 2" xfId="11194" xr:uid="{00000000-0005-0000-0000-00006B420000}"/>
    <cellStyle name="LINES - Style2 8 6 5" xfId="11195" xr:uid="{00000000-0005-0000-0000-00006C420000}"/>
    <cellStyle name="LINES - Style2 8 7" xfId="11196" xr:uid="{00000000-0005-0000-0000-00006D420000}"/>
    <cellStyle name="LINES - Style2 8 7 2" xfId="11197" xr:uid="{00000000-0005-0000-0000-00006E420000}"/>
    <cellStyle name="LINES - Style2 8 7 2 2" xfId="11198" xr:uid="{00000000-0005-0000-0000-00006F420000}"/>
    <cellStyle name="LINES - Style2 8 7 2 2 2" xfId="11199" xr:uid="{00000000-0005-0000-0000-000070420000}"/>
    <cellStyle name="LINES - Style2 8 7 2 2 3" xfId="11200" xr:uid="{00000000-0005-0000-0000-000071420000}"/>
    <cellStyle name="LINES - Style2 8 7 2 3" xfId="11201" xr:uid="{00000000-0005-0000-0000-000072420000}"/>
    <cellStyle name="LINES - Style2 8 7 3" xfId="11202" xr:uid="{00000000-0005-0000-0000-000073420000}"/>
    <cellStyle name="LINES - Style2 8 7 3 2" xfId="11203" xr:uid="{00000000-0005-0000-0000-000074420000}"/>
    <cellStyle name="LINES - Style2 8 7 3 2 2" xfId="11204" xr:uid="{00000000-0005-0000-0000-000075420000}"/>
    <cellStyle name="LINES - Style2 8 7 3 2 3" xfId="11205" xr:uid="{00000000-0005-0000-0000-000076420000}"/>
    <cellStyle name="LINES - Style2 8 7 3 3" xfId="11206" xr:uid="{00000000-0005-0000-0000-000077420000}"/>
    <cellStyle name="LINES - Style2 8 7 4" xfId="11207" xr:uid="{00000000-0005-0000-0000-000078420000}"/>
    <cellStyle name="LINES - Style2 8 7 4 2" xfId="11208" xr:uid="{00000000-0005-0000-0000-000079420000}"/>
    <cellStyle name="LINES - Style2 8 7 4 3" xfId="11209" xr:uid="{00000000-0005-0000-0000-00007A420000}"/>
    <cellStyle name="LINES - Style2 8 7 5" xfId="11210" xr:uid="{00000000-0005-0000-0000-00007B420000}"/>
    <cellStyle name="LINES - Style2 8 8" xfId="11211" xr:uid="{00000000-0005-0000-0000-00007C420000}"/>
    <cellStyle name="LINES - Style2 8 8 2" xfId="11212" xr:uid="{00000000-0005-0000-0000-00007D420000}"/>
    <cellStyle name="LINES - Style2 8 8 2 2" xfId="11213" xr:uid="{00000000-0005-0000-0000-00007E420000}"/>
    <cellStyle name="LINES - Style2 8 8 2 2 2" xfId="11214" xr:uid="{00000000-0005-0000-0000-00007F420000}"/>
    <cellStyle name="LINES - Style2 8 8 2 2 3" xfId="11215" xr:uid="{00000000-0005-0000-0000-000080420000}"/>
    <cellStyle name="LINES - Style2 8 8 2 3" xfId="11216" xr:uid="{00000000-0005-0000-0000-000081420000}"/>
    <cellStyle name="LINES - Style2 8 8 3" xfId="11217" xr:uid="{00000000-0005-0000-0000-000082420000}"/>
    <cellStyle name="LINES - Style2 8 8 3 2" xfId="11218" xr:uid="{00000000-0005-0000-0000-000083420000}"/>
    <cellStyle name="LINES - Style2 8 8 3 3" xfId="11219" xr:uid="{00000000-0005-0000-0000-000084420000}"/>
    <cellStyle name="LINES - Style2 8 8 4" xfId="11220" xr:uid="{00000000-0005-0000-0000-000085420000}"/>
    <cellStyle name="LINES - Style2 8 9" xfId="11221" xr:uid="{00000000-0005-0000-0000-000086420000}"/>
    <cellStyle name="LINES - Style2 8 9 2" xfId="11222" xr:uid="{00000000-0005-0000-0000-000087420000}"/>
    <cellStyle name="LINES - Style2 8 9 2 2" xfId="11223" xr:uid="{00000000-0005-0000-0000-000088420000}"/>
    <cellStyle name="LINES - Style2 8 9 2 2 2" xfId="11224" xr:uid="{00000000-0005-0000-0000-000089420000}"/>
    <cellStyle name="LINES - Style2 8 9 2 2 3" xfId="11225" xr:uid="{00000000-0005-0000-0000-00008A420000}"/>
    <cellStyle name="LINES - Style2 8 9 2 3" xfId="11226" xr:uid="{00000000-0005-0000-0000-00008B420000}"/>
    <cellStyle name="LINES - Style2 8 9 3" xfId="11227" xr:uid="{00000000-0005-0000-0000-00008C420000}"/>
    <cellStyle name="LINES - Style2 8 9 3 2" xfId="11228" xr:uid="{00000000-0005-0000-0000-00008D420000}"/>
    <cellStyle name="LINES - Style2 8 9 3 3" xfId="11229" xr:uid="{00000000-0005-0000-0000-00008E420000}"/>
    <cellStyle name="LINES - Style2 8 9 4" xfId="11230" xr:uid="{00000000-0005-0000-0000-00008F420000}"/>
    <cellStyle name="LINES - Style2 9" xfId="11231" xr:uid="{00000000-0005-0000-0000-000090420000}"/>
    <cellStyle name="LINES - Style2 9 10" xfId="11232" xr:uid="{00000000-0005-0000-0000-000091420000}"/>
    <cellStyle name="LINES - Style2 9 10 2" xfId="11233" xr:uid="{00000000-0005-0000-0000-000092420000}"/>
    <cellStyle name="LINES - Style2 9 10 2 2" xfId="11234" xr:uid="{00000000-0005-0000-0000-000093420000}"/>
    <cellStyle name="LINES - Style2 9 10 2 3" xfId="11235" xr:uid="{00000000-0005-0000-0000-000094420000}"/>
    <cellStyle name="LINES - Style2 9 10 3" xfId="11236" xr:uid="{00000000-0005-0000-0000-000095420000}"/>
    <cellStyle name="LINES - Style2 9 11" xfId="11237" xr:uid="{00000000-0005-0000-0000-000096420000}"/>
    <cellStyle name="LINES - Style2 9 11 2" xfId="11238" xr:uid="{00000000-0005-0000-0000-000097420000}"/>
    <cellStyle name="LINES - Style2 9 12" xfId="11239" xr:uid="{00000000-0005-0000-0000-000098420000}"/>
    <cellStyle name="LINES - Style2 9 2" xfId="11240" xr:uid="{00000000-0005-0000-0000-000099420000}"/>
    <cellStyle name="LINES - Style2 9 2 10" xfId="11241" xr:uid="{00000000-0005-0000-0000-00009A420000}"/>
    <cellStyle name="LINES - Style2 9 2 10 2" xfId="11242" xr:uid="{00000000-0005-0000-0000-00009B420000}"/>
    <cellStyle name="LINES - Style2 9 2 11" xfId="11243" xr:uid="{00000000-0005-0000-0000-00009C420000}"/>
    <cellStyle name="LINES - Style2 9 2 2" xfId="11244" xr:uid="{00000000-0005-0000-0000-00009D420000}"/>
    <cellStyle name="LINES - Style2 9 2 2 2" xfId="11245" xr:uid="{00000000-0005-0000-0000-00009E420000}"/>
    <cellStyle name="LINES - Style2 9 2 2 2 2" xfId="11246" xr:uid="{00000000-0005-0000-0000-00009F420000}"/>
    <cellStyle name="LINES - Style2 9 2 2 2 2 2" xfId="11247" xr:uid="{00000000-0005-0000-0000-0000A0420000}"/>
    <cellStyle name="LINES - Style2 9 2 2 2 2 2 2" xfId="11248" xr:uid="{00000000-0005-0000-0000-0000A1420000}"/>
    <cellStyle name="LINES - Style2 9 2 2 2 2 2 3" xfId="11249" xr:uid="{00000000-0005-0000-0000-0000A2420000}"/>
    <cellStyle name="LINES - Style2 9 2 2 2 2 3" xfId="11250" xr:uid="{00000000-0005-0000-0000-0000A3420000}"/>
    <cellStyle name="LINES - Style2 9 2 2 2 3" xfId="11251" xr:uid="{00000000-0005-0000-0000-0000A4420000}"/>
    <cellStyle name="LINES - Style2 9 2 2 2 3 2" xfId="11252" xr:uid="{00000000-0005-0000-0000-0000A5420000}"/>
    <cellStyle name="LINES - Style2 9 2 2 2 4" xfId="11253" xr:uid="{00000000-0005-0000-0000-0000A6420000}"/>
    <cellStyle name="LINES - Style2 9 2 2 3" xfId="11254" xr:uid="{00000000-0005-0000-0000-0000A7420000}"/>
    <cellStyle name="LINES - Style2 9 2 2 3 2" xfId="11255" xr:uid="{00000000-0005-0000-0000-0000A8420000}"/>
    <cellStyle name="LINES - Style2 9 2 2 3 2 2" xfId="11256" xr:uid="{00000000-0005-0000-0000-0000A9420000}"/>
    <cellStyle name="LINES - Style2 9 2 2 3 2 3" xfId="11257" xr:uid="{00000000-0005-0000-0000-0000AA420000}"/>
    <cellStyle name="LINES - Style2 9 2 2 3 3" xfId="11258" xr:uid="{00000000-0005-0000-0000-0000AB420000}"/>
    <cellStyle name="LINES - Style2 9 2 2 4" xfId="11259" xr:uid="{00000000-0005-0000-0000-0000AC420000}"/>
    <cellStyle name="LINES - Style2 9 2 2 4 2" xfId="11260" xr:uid="{00000000-0005-0000-0000-0000AD420000}"/>
    <cellStyle name="LINES - Style2 9 2 2 4 2 2" xfId="11261" xr:uid="{00000000-0005-0000-0000-0000AE420000}"/>
    <cellStyle name="LINES - Style2 9 2 2 4 2 3" xfId="11262" xr:uid="{00000000-0005-0000-0000-0000AF420000}"/>
    <cellStyle name="LINES - Style2 9 2 2 4 3" xfId="11263" xr:uid="{00000000-0005-0000-0000-0000B0420000}"/>
    <cellStyle name="LINES - Style2 9 2 2 5" xfId="11264" xr:uid="{00000000-0005-0000-0000-0000B1420000}"/>
    <cellStyle name="LINES - Style2 9 2 2 5 2" xfId="11265" xr:uid="{00000000-0005-0000-0000-0000B2420000}"/>
    <cellStyle name="LINES - Style2 9 2 2 6" xfId="11266" xr:uid="{00000000-0005-0000-0000-0000B3420000}"/>
    <cellStyle name="LINES - Style2 9 2 3" xfId="11267" xr:uid="{00000000-0005-0000-0000-0000B4420000}"/>
    <cellStyle name="LINES - Style2 9 2 3 2" xfId="11268" xr:uid="{00000000-0005-0000-0000-0000B5420000}"/>
    <cellStyle name="LINES - Style2 9 2 3 2 2" xfId="11269" xr:uid="{00000000-0005-0000-0000-0000B6420000}"/>
    <cellStyle name="LINES - Style2 9 2 3 2 2 2" xfId="11270" xr:uid="{00000000-0005-0000-0000-0000B7420000}"/>
    <cellStyle name="LINES - Style2 9 2 3 2 3" xfId="11271" xr:uid="{00000000-0005-0000-0000-0000B8420000}"/>
    <cellStyle name="LINES - Style2 9 2 3 2 3 2" xfId="29856" xr:uid="{00000000-0005-0000-0000-0000B9420000}"/>
    <cellStyle name="LINES - Style2 9 2 3 2 4" xfId="29857" xr:uid="{00000000-0005-0000-0000-0000BA420000}"/>
    <cellStyle name="LINES - Style2 9 2 3 3" xfId="11272" xr:uid="{00000000-0005-0000-0000-0000BB420000}"/>
    <cellStyle name="LINES - Style2 9 2 3 3 2" xfId="11273" xr:uid="{00000000-0005-0000-0000-0000BC420000}"/>
    <cellStyle name="LINES - Style2 9 2 3 3 2 2" xfId="11274" xr:uid="{00000000-0005-0000-0000-0000BD420000}"/>
    <cellStyle name="LINES - Style2 9 2 3 3 2 3" xfId="11275" xr:uid="{00000000-0005-0000-0000-0000BE420000}"/>
    <cellStyle name="LINES - Style2 9 2 3 3 3" xfId="11276" xr:uid="{00000000-0005-0000-0000-0000BF420000}"/>
    <cellStyle name="LINES - Style2 9 2 3 4" xfId="11277" xr:uid="{00000000-0005-0000-0000-0000C0420000}"/>
    <cellStyle name="LINES - Style2 9 2 3 4 2" xfId="11278" xr:uid="{00000000-0005-0000-0000-0000C1420000}"/>
    <cellStyle name="LINES - Style2 9 2 3 5" xfId="11279" xr:uid="{00000000-0005-0000-0000-0000C2420000}"/>
    <cellStyle name="LINES - Style2 9 2 4" xfId="11280" xr:uid="{00000000-0005-0000-0000-0000C3420000}"/>
    <cellStyle name="LINES - Style2 9 2 4 2" xfId="11281" xr:uid="{00000000-0005-0000-0000-0000C4420000}"/>
    <cellStyle name="LINES - Style2 9 2 4 2 2" xfId="11282" xr:uid="{00000000-0005-0000-0000-0000C5420000}"/>
    <cellStyle name="LINES - Style2 9 2 4 2 2 2" xfId="11283" xr:uid="{00000000-0005-0000-0000-0000C6420000}"/>
    <cellStyle name="LINES - Style2 9 2 4 2 3" xfId="11284" xr:uid="{00000000-0005-0000-0000-0000C7420000}"/>
    <cellStyle name="LINES - Style2 9 2 4 3" xfId="11285" xr:uid="{00000000-0005-0000-0000-0000C8420000}"/>
    <cellStyle name="LINES - Style2 9 2 4 3 2" xfId="11286" xr:uid="{00000000-0005-0000-0000-0000C9420000}"/>
    <cellStyle name="LINES - Style2 9 2 4 3 2 2" xfId="11287" xr:uid="{00000000-0005-0000-0000-0000CA420000}"/>
    <cellStyle name="LINES - Style2 9 2 4 3 2 3" xfId="11288" xr:uid="{00000000-0005-0000-0000-0000CB420000}"/>
    <cellStyle name="LINES - Style2 9 2 4 3 3" xfId="11289" xr:uid="{00000000-0005-0000-0000-0000CC420000}"/>
    <cellStyle name="LINES - Style2 9 2 4 4" xfId="11290" xr:uid="{00000000-0005-0000-0000-0000CD420000}"/>
    <cellStyle name="LINES - Style2 9 2 4 4 2" xfId="11291" xr:uid="{00000000-0005-0000-0000-0000CE420000}"/>
    <cellStyle name="LINES - Style2 9 2 4 5" xfId="11292" xr:uid="{00000000-0005-0000-0000-0000CF420000}"/>
    <cellStyle name="LINES - Style2 9 2 5" xfId="11293" xr:uid="{00000000-0005-0000-0000-0000D0420000}"/>
    <cellStyle name="LINES - Style2 9 2 5 2" xfId="11294" xr:uid="{00000000-0005-0000-0000-0000D1420000}"/>
    <cellStyle name="LINES - Style2 9 2 5 2 2" xfId="11295" xr:uid="{00000000-0005-0000-0000-0000D2420000}"/>
    <cellStyle name="LINES - Style2 9 2 5 2 2 2" xfId="11296" xr:uid="{00000000-0005-0000-0000-0000D3420000}"/>
    <cellStyle name="LINES - Style2 9 2 5 2 2 3" xfId="11297" xr:uid="{00000000-0005-0000-0000-0000D4420000}"/>
    <cellStyle name="LINES - Style2 9 2 5 2 3" xfId="11298" xr:uid="{00000000-0005-0000-0000-0000D5420000}"/>
    <cellStyle name="LINES - Style2 9 2 5 3" xfId="11299" xr:uid="{00000000-0005-0000-0000-0000D6420000}"/>
    <cellStyle name="LINES - Style2 9 2 5 3 2" xfId="11300" xr:uid="{00000000-0005-0000-0000-0000D7420000}"/>
    <cellStyle name="LINES - Style2 9 2 5 3 2 2" xfId="11301" xr:uid="{00000000-0005-0000-0000-0000D8420000}"/>
    <cellStyle name="LINES - Style2 9 2 5 3 2 3" xfId="11302" xr:uid="{00000000-0005-0000-0000-0000D9420000}"/>
    <cellStyle name="LINES - Style2 9 2 5 3 3" xfId="11303" xr:uid="{00000000-0005-0000-0000-0000DA420000}"/>
    <cellStyle name="LINES - Style2 9 2 5 4" xfId="11304" xr:uid="{00000000-0005-0000-0000-0000DB420000}"/>
    <cellStyle name="LINES - Style2 9 2 5 4 2" xfId="11305" xr:uid="{00000000-0005-0000-0000-0000DC420000}"/>
    <cellStyle name="LINES - Style2 9 2 5 5" xfId="11306" xr:uid="{00000000-0005-0000-0000-0000DD420000}"/>
    <cellStyle name="LINES - Style2 9 2 6" xfId="11307" xr:uid="{00000000-0005-0000-0000-0000DE420000}"/>
    <cellStyle name="LINES - Style2 9 2 6 2" xfId="11308" xr:uid="{00000000-0005-0000-0000-0000DF420000}"/>
    <cellStyle name="LINES - Style2 9 2 6 2 2" xfId="11309" xr:uid="{00000000-0005-0000-0000-0000E0420000}"/>
    <cellStyle name="LINES - Style2 9 2 6 2 2 2" xfId="11310" xr:uid="{00000000-0005-0000-0000-0000E1420000}"/>
    <cellStyle name="LINES - Style2 9 2 6 2 2 3" xfId="11311" xr:uid="{00000000-0005-0000-0000-0000E2420000}"/>
    <cellStyle name="LINES - Style2 9 2 6 2 3" xfId="11312" xr:uid="{00000000-0005-0000-0000-0000E3420000}"/>
    <cellStyle name="LINES - Style2 9 2 6 3" xfId="11313" xr:uid="{00000000-0005-0000-0000-0000E4420000}"/>
    <cellStyle name="LINES - Style2 9 2 6 3 2" xfId="11314" xr:uid="{00000000-0005-0000-0000-0000E5420000}"/>
    <cellStyle name="LINES - Style2 9 2 6 3 2 2" xfId="11315" xr:uid="{00000000-0005-0000-0000-0000E6420000}"/>
    <cellStyle name="LINES - Style2 9 2 6 3 2 3" xfId="11316" xr:uid="{00000000-0005-0000-0000-0000E7420000}"/>
    <cellStyle name="LINES - Style2 9 2 6 3 3" xfId="11317" xr:uid="{00000000-0005-0000-0000-0000E8420000}"/>
    <cellStyle name="LINES - Style2 9 2 6 4" xfId="11318" xr:uid="{00000000-0005-0000-0000-0000E9420000}"/>
    <cellStyle name="LINES - Style2 9 2 6 4 2" xfId="11319" xr:uid="{00000000-0005-0000-0000-0000EA420000}"/>
    <cellStyle name="LINES - Style2 9 2 6 4 3" xfId="11320" xr:uid="{00000000-0005-0000-0000-0000EB420000}"/>
    <cellStyle name="LINES - Style2 9 2 6 5" xfId="11321" xr:uid="{00000000-0005-0000-0000-0000EC420000}"/>
    <cellStyle name="LINES - Style2 9 2 7" xfId="11322" xr:uid="{00000000-0005-0000-0000-0000ED420000}"/>
    <cellStyle name="LINES - Style2 9 2 7 2" xfId="11323" xr:uid="{00000000-0005-0000-0000-0000EE420000}"/>
    <cellStyle name="LINES - Style2 9 2 7 2 2" xfId="11324" xr:uid="{00000000-0005-0000-0000-0000EF420000}"/>
    <cellStyle name="LINES - Style2 9 2 7 2 2 2" xfId="11325" xr:uid="{00000000-0005-0000-0000-0000F0420000}"/>
    <cellStyle name="LINES - Style2 9 2 7 2 2 3" xfId="11326" xr:uid="{00000000-0005-0000-0000-0000F1420000}"/>
    <cellStyle name="LINES - Style2 9 2 7 2 3" xfId="11327" xr:uid="{00000000-0005-0000-0000-0000F2420000}"/>
    <cellStyle name="LINES - Style2 9 2 7 3" xfId="11328" xr:uid="{00000000-0005-0000-0000-0000F3420000}"/>
    <cellStyle name="LINES - Style2 9 2 7 3 2" xfId="11329" xr:uid="{00000000-0005-0000-0000-0000F4420000}"/>
    <cellStyle name="LINES - Style2 9 2 7 3 3" xfId="11330" xr:uid="{00000000-0005-0000-0000-0000F5420000}"/>
    <cellStyle name="LINES - Style2 9 2 7 4" xfId="11331" xr:uid="{00000000-0005-0000-0000-0000F6420000}"/>
    <cellStyle name="LINES - Style2 9 2 8" xfId="11332" xr:uid="{00000000-0005-0000-0000-0000F7420000}"/>
    <cellStyle name="LINES - Style2 9 2 8 2" xfId="11333" xr:uid="{00000000-0005-0000-0000-0000F8420000}"/>
    <cellStyle name="LINES - Style2 9 2 8 2 2" xfId="11334" xr:uid="{00000000-0005-0000-0000-0000F9420000}"/>
    <cellStyle name="LINES - Style2 9 2 8 2 2 2" xfId="11335" xr:uid="{00000000-0005-0000-0000-0000FA420000}"/>
    <cellStyle name="LINES - Style2 9 2 8 2 2 3" xfId="11336" xr:uid="{00000000-0005-0000-0000-0000FB420000}"/>
    <cellStyle name="LINES - Style2 9 2 8 2 3" xfId="11337" xr:uid="{00000000-0005-0000-0000-0000FC420000}"/>
    <cellStyle name="LINES - Style2 9 2 8 3" xfId="11338" xr:uid="{00000000-0005-0000-0000-0000FD420000}"/>
    <cellStyle name="LINES - Style2 9 2 8 3 2" xfId="11339" xr:uid="{00000000-0005-0000-0000-0000FE420000}"/>
    <cellStyle name="LINES - Style2 9 2 8 3 3" xfId="11340" xr:uid="{00000000-0005-0000-0000-0000FF420000}"/>
    <cellStyle name="LINES - Style2 9 2 8 4" xfId="11341" xr:uid="{00000000-0005-0000-0000-000000430000}"/>
    <cellStyle name="LINES - Style2 9 2 9" xfId="11342" xr:uid="{00000000-0005-0000-0000-000001430000}"/>
    <cellStyle name="LINES - Style2 9 2 9 2" xfId="11343" xr:uid="{00000000-0005-0000-0000-000002430000}"/>
    <cellStyle name="LINES - Style2 9 2 9 2 2" xfId="11344" xr:uid="{00000000-0005-0000-0000-000003430000}"/>
    <cellStyle name="LINES - Style2 9 2 9 2 3" xfId="11345" xr:uid="{00000000-0005-0000-0000-000004430000}"/>
    <cellStyle name="LINES - Style2 9 2 9 3" xfId="11346" xr:uid="{00000000-0005-0000-0000-000005430000}"/>
    <cellStyle name="LINES - Style2 9 3" xfId="11347" xr:uid="{00000000-0005-0000-0000-000006430000}"/>
    <cellStyle name="LINES - Style2 9 3 2" xfId="11348" xr:uid="{00000000-0005-0000-0000-000007430000}"/>
    <cellStyle name="LINES - Style2 9 3 2 2" xfId="11349" xr:uid="{00000000-0005-0000-0000-000008430000}"/>
    <cellStyle name="LINES - Style2 9 3 2 2 2" xfId="11350" xr:uid="{00000000-0005-0000-0000-000009430000}"/>
    <cellStyle name="LINES - Style2 9 3 2 2 2 2" xfId="11351" xr:uid="{00000000-0005-0000-0000-00000A430000}"/>
    <cellStyle name="LINES - Style2 9 3 2 2 2 3" xfId="11352" xr:uid="{00000000-0005-0000-0000-00000B430000}"/>
    <cellStyle name="LINES - Style2 9 3 2 2 3" xfId="11353" xr:uid="{00000000-0005-0000-0000-00000C430000}"/>
    <cellStyle name="LINES - Style2 9 3 2 3" xfId="11354" xr:uid="{00000000-0005-0000-0000-00000D430000}"/>
    <cellStyle name="LINES - Style2 9 3 2 3 2" xfId="11355" xr:uid="{00000000-0005-0000-0000-00000E430000}"/>
    <cellStyle name="LINES - Style2 9 3 2 4" xfId="11356" xr:uid="{00000000-0005-0000-0000-00000F430000}"/>
    <cellStyle name="LINES - Style2 9 3 3" xfId="11357" xr:uid="{00000000-0005-0000-0000-000010430000}"/>
    <cellStyle name="LINES - Style2 9 3 3 2" xfId="11358" xr:uid="{00000000-0005-0000-0000-000011430000}"/>
    <cellStyle name="LINES - Style2 9 3 3 2 2" xfId="11359" xr:uid="{00000000-0005-0000-0000-000012430000}"/>
    <cellStyle name="LINES - Style2 9 3 3 2 3" xfId="11360" xr:uid="{00000000-0005-0000-0000-000013430000}"/>
    <cellStyle name="LINES - Style2 9 3 3 3" xfId="11361" xr:uid="{00000000-0005-0000-0000-000014430000}"/>
    <cellStyle name="LINES - Style2 9 3 4" xfId="11362" xr:uid="{00000000-0005-0000-0000-000015430000}"/>
    <cellStyle name="LINES - Style2 9 3 4 2" xfId="11363" xr:uid="{00000000-0005-0000-0000-000016430000}"/>
    <cellStyle name="LINES - Style2 9 3 4 2 2" xfId="11364" xr:uid="{00000000-0005-0000-0000-000017430000}"/>
    <cellStyle name="LINES - Style2 9 3 4 2 3" xfId="11365" xr:uid="{00000000-0005-0000-0000-000018430000}"/>
    <cellStyle name="LINES - Style2 9 3 4 3" xfId="11366" xr:uid="{00000000-0005-0000-0000-000019430000}"/>
    <cellStyle name="LINES - Style2 9 3 5" xfId="11367" xr:uid="{00000000-0005-0000-0000-00001A430000}"/>
    <cellStyle name="LINES - Style2 9 3 5 2" xfId="11368" xr:uid="{00000000-0005-0000-0000-00001B430000}"/>
    <cellStyle name="LINES - Style2 9 3 6" xfId="11369" xr:uid="{00000000-0005-0000-0000-00001C430000}"/>
    <cellStyle name="LINES - Style2 9 4" xfId="11370" xr:uid="{00000000-0005-0000-0000-00001D430000}"/>
    <cellStyle name="LINES - Style2 9 4 2" xfId="11371" xr:uid="{00000000-0005-0000-0000-00001E430000}"/>
    <cellStyle name="LINES - Style2 9 4 2 2" xfId="11372" xr:uid="{00000000-0005-0000-0000-00001F430000}"/>
    <cellStyle name="LINES - Style2 9 4 2 2 2" xfId="11373" xr:uid="{00000000-0005-0000-0000-000020430000}"/>
    <cellStyle name="LINES - Style2 9 4 2 3" xfId="11374" xr:uid="{00000000-0005-0000-0000-000021430000}"/>
    <cellStyle name="LINES - Style2 9 4 2 3 2" xfId="29858" xr:uid="{00000000-0005-0000-0000-000022430000}"/>
    <cellStyle name="LINES - Style2 9 4 2 4" xfId="29859" xr:uid="{00000000-0005-0000-0000-000023430000}"/>
    <cellStyle name="LINES - Style2 9 4 3" xfId="11375" xr:uid="{00000000-0005-0000-0000-000024430000}"/>
    <cellStyle name="LINES - Style2 9 4 3 2" xfId="11376" xr:uid="{00000000-0005-0000-0000-000025430000}"/>
    <cellStyle name="LINES - Style2 9 4 3 2 2" xfId="11377" xr:uid="{00000000-0005-0000-0000-000026430000}"/>
    <cellStyle name="LINES - Style2 9 4 3 2 3" xfId="11378" xr:uid="{00000000-0005-0000-0000-000027430000}"/>
    <cellStyle name="LINES - Style2 9 4 3 3" xfId="11379" xr:uid="{00000000-0005-0000-0000-000028430000}"/>
    <cellStyle name="LINES - Style2 9 4 4" xfId="11380" xr:uid="{00000000-0005-0000-0000-000029430000}"/>
    <cellStyle name="LINES - Style2 9 4 4 2" xfId="11381" xr:uid="{00000000-0005-0000-0000-00002A430000}"/>
    <cellStyle name="LINES - Style2 9 4 5" xfId="11382" xr:uid="{00000000-0005-0000-0000-00002B430000}"/>
    <cellStyle name="LINES - Style2 9 5" xfId="11383" xr:uid="{00000000-0005-0000-0000-00002C430000}"/>
    <cellStyle name="LINES - Style2 9 5 2" xfId="11384" xr:uid="{00000000-0005-0000-0000-00002D430000}"/>
    <cellStyle name="LINES - Style2 9 5 2 2" xfId="11385" xr:uid="{00000000-0005-0000-0000-00002E430000}"/>
    <cellStyle name="LINES - Style2 9 5 2 2 2" xfId="11386" xr:uid="{00000000-0005-0000-0000-00002F430000}"/>
    <cellStyle name="LINES - Style2 9 5 2 3" xfId="11387" xr:uid="{00000000-0005-0000-0000-000030430000}"/>
    <cellStyle name="LINES - Style2 9 5 3" xfId="11388" xr:uid="{00000000-0005-0000-0000-000031430000}"/>
    <cellStyle name="LINES - Style2 9 5 3 2" xfId="11389" xr:uid="{00000000-0005-0000-0000-000032430000}"/>
    <cellStyle name="LINES - Style2 9 5 3 2 2" xfId="11390" xr:uid="{00000000-0005-0000-0000-000033430000}"/>
    <cellStyle name="LINES - Style2 9 5 3 2 3" xfId="11391" xr:uid="{00000000-0005-0000-0000-000034430000}"/>
    <cellStyle name="LINES - Style2 9 5 3 3" xfId="11392" xr:uid="{00000000-0005-0000-0000-000035430000}"/>
    <cellStyle name="LINES - Style2 9 5 4" xfId="11393" xr:uid="{00000000-0005-0000-0000-000036430000}"/>
    <cellStyle name="LINES - Style2 9 5 4 2" xfId="11394" xr:uid="{00000000-0005-0000-0000-000037430000}"/>
    <cellStyle name="LINES - Style2 9 5 5" xfId="11395" xr:uid="{00000000-0005-0000-0000-000038430000}"/>
    <cellStyle name="LINES - Style2 9 6" xfId="11396" xr:uid="{00000000-0005-0000-0000-000039430000}"/>
    <cellStyle name="LINES - Style2 9 6 2" xfId="11397" xr:uid="{00000000-0005-0000-0000-00003A430000}"/>
    <cellStyle name="LINES - Style2 9 6 2 2" xfId="11398" xr:uid="{00000000-0005-0000-0000-00003B430000}"/>
    <cellStyle name="LINES - Style2 9 6 2 2 2" xfId="11399" xr:uid="{00000000-0005-0000-0000-00003C430000}"/>
    <cellStyle name="LINES - Style2 9 6 2 2 3" xfId="11400" xr:uid="{00000000-0005-0000-0000-00003D430000}"/>
    <cellStyle name="LINES - Style2 9 6 2 3" xfId="11401" xr:uid="{00000000-0005-0000-0000-00003E430000}"/>
    <cellStyle name="LINES - Style2 9 6 3" xfId="11402" xr:uid="{00000000-0005-0000-0000-00003F430000}"/>
    <cellStyle name="LINES - Style2 9 6 3 2" xfId="11403" xr:uid="{00000000-0005-0000-0000-000040430000}"/>
    <cellStyle name="LINES - Style2 9 6 3 2 2" xfId="11404" xr:uid="{00000000-0005-0000-0000-000041430000}"/>
    <cellStyle name="LINES - Style2 9 6 3 2 3" xfId="11405" xr:uid="{00000000-0005-0000-0000-000042430000}"/>
    <cellStyle name="LINES - Style2 9 6 3 3" xfId="11406" xr:uid="{00000000-0005-0000-0000-000043430000}"/>
    <cellStyle name="LINES - Style2 9 6 4" xfId="11407" xr:uid="{00000000-0005-0000-0000-000044430000}"/>
    <cellStyle name="LINES - Style2 9 6 4 2" xfId="11408" xr:uid="{00000000-0005-0000-0000-000045430000}"/>
    <cellStyle name="LINES - Style2 9 6 5" xfId="11409" xr:uid="{00000000-0005-0000-0000-000046430000}"/>
    <cellStyle name="LINES - Style2 9 7" xfId="11410" xr:uid="{00000000-0005-0000-0000-000047430000}"/>
    <cellStyle name="LINES - Style2 9 7 2" xfId="11411" xr:uid="{00000000-0005-0000-0000-000048430000}"/>
    <cellStyle name="LINES - Style2 9 7 2 2" xfId="11412" xr:uid="{00000000-0005-0000-0000-000049430000}"/>
    <cellStyle name="LINES - Style2 9 7 2 2 2" xfId="11413" xr:uid="{00000000-0005-0000-0000-00004A430000}"/>
    <cellStyle name="LINES - Style2 9 7 2 2 3" xfId="11414" xr:uid="{00000000-0005-0000-0000-00004B430000}"/>
    <cellStyle name="LINES - Style2 9 7 2 3" xfId="11415" xr:uid="{00000000-0005-0000-0000-00004C430000}"/>
    <cellStyle name="LINES - Style2 9 7 3" xfId="11416" xr:uid="{00000000-0005-0000-0000-00004D430000}"/>
    <cellStyle name="LINES - Style2 9 7 3 2" xfId="11417" xr:uid="{00000000-0005-0000-0000-00004E430000}"/>
    <cellStyle name="LINES - Style2 9 7 3 2 2" xfId="11418" xr:uid="{00000000-0005-0000-0000-00004F430000}"/>
    <cellStyle name="LINES - Style2 9 7 3 2 3" xfId="11419" xr:uid="{00000000-0005-0000-0000-000050430000}"/>
    <cellStyle name="LINES - Style2 9 7 3 3" xfId="11420" xr:uid="{00000000-0005-0000-0000-000051430000}"/>
    <cellStyle name="LINES - Style2 9 7 4" xfId="11421" xr:uid="{00000000-0005-0000-0000-000052430000}"/>
    <cellStyle name="LINES - Style2 9 7 4 2" xfId="11422" xr:uid="{00000000-0005-0000-0000-000053430000}"/>
    <cellStyle name="LINES - Style2 9 7 4 3" xfId="11423" xr:uid="{00000000-0005-0000-0000-000054430000}"/>
    <cellStyle name="LINES - Style2 9 7 5" xfId="11424" xr:uid="{00000000-0005-0000-0000-000055430000}"/>
    <cellStyle name="LINES - Style2 9 8" xfId="11425" xr:uid="{00000000-0005-0000-0000-000056430000}"/>
    <cellStyle name="LINES - Style2 9 8 2" xfId="11426" xr:uid="{00000000-0005-0000-0000-000057430000}"/>
    <cellStyle name="LINES - Style2 9 8 2 2" xfId="11427" xr:uid="{00000000-0005-0000-0000-000058430000}"/>
    <cellStyle name="LINES - Style2 9 8 2 2 2" xfId="11428" xr:uid="{00000000-0005-0000-0000-000059430000}"/>
    <cellStyle name="LINES - Style2 9 8 2 2 3" xfId="11429" xr:uid="{00000000-0005-0000-0000-00005A430000}"/>
    <cellStyle name="LINES - Style2 9 8 2 3" xfId="11430" xr:uid="{00000000-0005-0000-0000-00005B430000}"/>
    <cellStyle name="LINES - Style2 9 8 3" xfId="11431" xr:uid="{00000000-0005-0000-0000-00005C430000}"/>
    <cellStyle name="LINES - Style2 9 8 3 2" xfId="11432" xr:uid="{00000000-0005-0000-0000-00005D430000}"/>
    <cellStyle name="LINES - Style2 9 8 3 3" xfId="11433" xr:uid="{00000000-0005-0000-0000-00005E430000}"/>
    <cellStyle name="LINES - Style2 9 8 4" xfId="11434" xr:uid="{00000000-0005-0000-0000-00005F430000}"/>
    <cellStyle name="LINES - Style2 9 9" xfId="11435" xr:uid="{00000000-0005-0000-0000-000060430000}"/>
    <cellStyle name="LINES - Style2 9 9 2" xfId="11436" xr:uid="{00000000-0005-0000-0000-000061430000}"/>
    <cellStyle name="LINES - Style2 9 9 2 2" xfId="11437" xr:uid="{00000000-0005-0000-0000-000062430000}"/>
    <cellStyle name="LINES - Style2 9 9 2 2 2" xfId="11438" xr:uid="{00000000-0005-0000-0000-000063430000}"/>
    <cellStyle name="LINES - Style2 9 9 2 2 3" xfId="11439" xr:uid="{00000000-0005-0000-0000-000064430000}"/>
    <cellStyle name="LINES - Style2 9 9 2 3" xfId="11440" xr:uid="{00000000-0005-0000-0000-000065430000}"/>
    <cellStyle name="LINES - Style2 9 9 3" xfId="11441" xr:uid="{00000000-0005-0000-0000-000066430000}"/>
    <cellStyle name="LINES - Style2 9 9 3 2" xfId="11442" xr:uid="{00000000-0005-0000-0000-000067430000}"/>
    <cellStyle name="LINES - Style2 9 9 3 3" xfId="11443" xr:uid="{00000000-0005-0000-0000-000068430000}"/>
    <cellStyle name="LINES - Style2 9 9 4" xfId="11444" xr:uid="{00000000-0005-0000-0000-000069430000}"/>
    <cellStyle name="Link Currency (0)" xfId="11445" xr:uid="{00000000-0005-0000-0000-00006A430000}"/>
    <cellStyle name="Link Currency (2)" xfId="11446" xr:uid="{00000000-0005-0000-0000-00006B430000}"/>
    <cellStyle name="Link Units (0)" xfId="11447" xr:uid="{00000000-0005-0000-0000-00006C430000}"/>
    <cellStyle name="Link Units (1)" xfId="11448" xr:uid="{00000000-0005-0000-0000-00006D430000}"/>
    <cellStyle name="Link Units (2)" xfId="11449" xr:uid="{00000000-0005-0000-0000-00006E430000}"/>
    <cellStyle name="Linked Cell 2" xfId="11450" xr:uid="{00000000-0005-0000-0000-00006F430000}"/>
    <cellStyle name="Linked Cell 2 2" xfId="11451" xr:uid="{00000000-0005-0000-0000-000070430000}"/>
    <cellStyle name="Linked Cell 2 2 2" xfId="11452" xr:uid="{00000000-0005-0000-0000-000071430000}"/>
    <cellStyle name="Linked Cell 2 2 3" xfId="29860" xr:uid="{00000000-0005-0000-0000-000072430000}"/>
    <cellStyle name="Linked Cell 2 2 4" xfId="29861" xr:uid="{00000000-0005-0000-0000-000073430000}"/>
    <cellStyle name="Linked Cell 2 3" xfId="11453" xr:uid="{00000000-0005-0000-0000-000074430000}"/>
    <cellStyle name="Linked Cell 3" xfId="11454" xr:uid="{00000000-0005-0000-0000-000075430000}"/>
    <cellStyle name="Linked Cell 3 2" xfId="29862" xr:uid="{00000000-0005-0000-0000-000076430000}"/>
    <cellStyle name="Linked Cell 4" xfId="11455" xr:uid="{00000000-0005-0000-0000-000077430000}"/>
    <cellStyle name="Linked Cell 4 2" xfId="29863" xr:uid="{00000000-0005-0000-0000-000078430000}"/>
    <cellStyle name="Linked Cell 5" xfId="11456" xr:uid="{00000000-0005-0000-0000-000079430000}"/>
    <cellStyle name="Linked Cell 5 2" xfId="29864" xr:uid="{00000000-0005-0000-0000-00007A430000}"/>
    <cellStyle name="Linked Cell 6" xfId="11457" xr:uid="{00000000-0005-0000-0000-00007B430000}"/>
    <cellStyle name="Linked Cells" xfId="11458" xr:uid="{00000000-0005-0000-0000-00007C430000}"/>
    <cellStyle name="Linked Cells 2" xfId="11459" xr:uid="{00000000-0005-0000-0000-00007D430000}"/>
    <cellStyle name="Linked Cells 3" xfId="11460" xr:uid="{00000000-0005-0000-0000-00007E430000}"/>
    <cellStyle name="LTS" xfId="11461" xr:uid="{00000000-0005-0000-0000-00007F430000}"/>
    <cellStyle name="MARGIN_MAN" xfId="11462" xr:uid="{00000000-0005-0000-0000-000080430000}"/>
    <cellStyle name="Microsoft Excel found an error in the formula you entered. Do you want to accept the correction proposed below?_x000a__x000a_|_x000a__x000a_• To accept the correction, click Yes._x000a_• To close this message and correct the formula yourself, click No." xfId="11463" xr:uid="{00000000-0005-0000-0000-000081430000}"/>
    <cellStyle name="Microsoft Excel found an error in the formula you entered. Do you want to accept the correction proposed below?_x000a__x000a_|_x000a__x000a_• To accept the correction, click Yes._x000a_• To close this message and correct the formula yourself, click No. 2" xfId="11464" xr:uid="{00000000-0005-0000-0000-000082430000}"/>
    <cellStyle name="Microsoft Excel found an error in the formula you entered. Do you want to accept the correction proposed below?_x000a__x000a_|_x000a__x000a_• To accept the correction, click Yes._x000a_• To close this message and correct the formula yourself, click No. 2 2" xfId="11465" xr:uid="{00000000-0005-0000-0000-000083430000}"/>
    <cellStyle name="Microsoft Excel found an error in the formula you entered. Do you want to accept the correction proposed below?_x000a__x000a_|_x000a__x000a_• To accept the correction, click Yes._x000a_• To close this message and correct the formula yourself, click No. 2 2 2" xfId="11466" xr:uid="{00000000-0005-0000-0000-000084430000}"/>
    <cellStyle name="Microsoft Excel found an error in the formula you entered. Do you want to accept the correction proposed below?_x000a__x000a_|_x000a__x000a_• To accept the correction, click Yes._x000a_• To close this message and correct the formula yourself, click No. 2 2 3" xfId="11467" xr:uid="{00000000-0005-0000-0000-000085430000}"/>
    <cellStyle name="Microsoft Excel found an error in the formula you entered. Do you want to accept the correction proposed below?_x000a__x000a_|_x000a__x000a_• To accept the correction, click Yes._x000a_• To close this message and correct the formula yourself, click No. 2 3" xfId="11468" xr:uid="{00000000-0005-0000-0000-000086430000}"/>
    <cellStyle name="Microsoft Excel found an error in the formula you entered. Do you want to accept the correction proposed below?_x000a__x000a_|_x000a__x000a_• To accept the correction, click Yes._x000a_• To close this message and correct the formula yourself, click No. 2 4" xfId="11469" xr:uid="{00000000-0005-0000-0000-000087430000}"/>
    <cellStyle name="Microsoft Excel found an error in the formula you entered. Do you want to accept the correction proposed below?_x000a__x000a_|_x000a__x000a_• To accept the correction, click Yes._x000a_• To close this message and correct the formula yourself, click No. 3" xfId="11470" xr:uid="{00000000-0005-0000-0000-000088430000}"/>
    <cellStyle name="Microsoft Excel found an error in the formula you entered. Do you want to accept the correction proposed below?_x000a__x000a_|_x000a__x000a_• To accept the correction, click Yes._x000a_• To close this message and correct the formula yourself, click No. 4" xfId="11471" xr:uid="{00000000-0005-0000-0000-000089430000}"/>
    <cellStyle name="Migliaia (0)_0001_01A" xfId="29865" xr:uid="{00000000-0005-0000-0000-00008A430000}"/>
    <cellStyle name="Migliaia [0] 2" xfId="11472" xr:uid="{00000000-0005-0000-0000-00008B430000}"/>
    <cellStyle name="Migliaia 10" xfId="11473" xr:uid="{00000000-0005-0000-0000-00008C430000}"/>
    <cellStyle name="Migliaia 11" xfId="11474" xr:uid="{00000000-0005-0000-0000-00008D430000}"/>
    <cellStyle name="Migliaia 12" xfId="11475" xr:uid="{00000000-0005-0000-0000-00008E430000}"/>
    <cellStyle name="Migliaia 13" xfId="11476" xr:uid="{00000000-0005-0000-0000-00008F430000}"/>
    <cellStyle name="Migliaia 14" xfId="11477" xr:uid="{00000000-0005-0000-0000-000090430000}"/>
    <cellStyle name="Migliaia 15" xfId="11478" xr:uid="{00000000-0005-0000-0000-000091430000}"/>
    <cellStyle name="Migliaia 16" xfId="11479" xr:uid="{00000000-0005-0000-0000-000092430000}"/>
    <cellStyle name="Migliaia 17" xfId="11480" xr:uid="{00000000-0005-0000-0000-000093430000}"/>
    <cellStyle name="Migliaia 18" xfId="11481" xr:uid="{00000000-0005-0000-0000-000094430000}"/>
    <cellStyle name="Migliaia 19" xfId="11482" xr:uid="{00000000-0005-0000-0000-000095430000}"/>
    <cellStyle name="Migliaia 2" xfId="11483" xr:uid="{00000000-0005-0000-0000-000096430000}"/>
    <cellStyle name="Migliaia 20" xfId="11484" xr:uid="{00000000-0005-0000-0000-000097430000}"/>
    <cellStyle name="Migliaia 21" xfId="11485" xr:uid="{00000000-0005-0000-0000-000098430000}"/>
    <cellStyle name="Migliaia 3" xfId="11486" xr:uid="{00000000-0005-0000-0000-000099430000}"/>
    <cellStyle name="Migliaia 4" xfId="11487" xr:uid="{00000000-0005-0000-0000-00009A430000}"/>
    <cellStyle name="Migliaia 5" xfId="11488" xr:uid="{00000000-0005-0000-0000-00009B430000}"/>
    <cellStyle name="Migliaia 6" xfId="11489" xr:uid="{00000000-0005-0000-0000-00009C430000}"/>
    <cellStyle name="Migliaia 7" xfId="11490" xr:uid="{00000000-0005-0000-0000-00009D430000}"/>
    <cellStyle name="Migliaia 8" xfId="11491" xr:uid="{00000000-0005-0000-0000-00009E430000}"/>
    <cellStyle name="Migliaia 9" xfId="11492" xr:uid="{00000000-0005-0000-0000-00009F430000}"/>
    <cellStyle name="Millares [0]_BA2-EGO-10-UDT-HM-01280-A1 Hoja de datos Bombas de Gasoleo" xfId="29866" xr:uid="{00000000-0005-0000-0000-0000A0430000}"/>
    <cellStyle name="Millares 10" xfId="11493" xr:uid="{00000000-0005-0000-0000-0000A1430000}"/>
    <cellStyle name="Millares 10 2" xfId="11494" xr:uid="{00000000-0005-0000-0000-0000A2430000}"/>
    <cellStyle name="Millares 11" xfId="11495" xr:uid="{00000000-0005-0000-0000-0000A3430000}"/>
    <cellStyle name="Millares 11 2" xfId="11496" xr:uid="{00000000-0005-0000-0000-0000A4430000}"/>
    <cellStyle name="Millares 12" xfId="11497" xr:uid="{00000000-0005-0000-0000-0000A5430000}"/>
    <cellStyle name="Millares 12 2" xfId="11498" xr:uid="{00000000-0005-0000-0000-0000A6430000}"/>
    <cellStyle name="Millares 13" xfId="11499" xr:uid="{00000000-0005-0000-0000-0000A7430000}"/>
    <cellStyle name="Millares 13 2" xfId="11500" xr:uid="{00000000-0005-0000-0000-0000A8430000}"/>
    <cellStyle name="Millares 14" xfId="11501" xr:uid="{00000000-0005-0000-0000-0000A9430000}"/>
    <cellStyle name="Millares 14 2" xfId="11502" xr:uid="{00000000-0005-0000-0000-0000AA430000}"/>
    <cellStyle name="Millares 15" xfId="11503" xr:uid="{00000000-0005-0000-0000-0000AB430000}"/>
    <cellStyle name="Millares 15 2" xfId="11504" xr:uid="{00000000-0005-0000-0000-0000AC430000}"/>
    <cellStyle name="Millares 16" xfId="11505" xr:uid="{00000000-0005-0000-0000-0000AD430000}"/>
    <cellStyle name="Millares 16 2" xfId="11506" xr:uid="{00000000-0005-0000-0000-0000AE430000}"/>
    <cellStyle name="Millares 17" xfId="11507" xr:uid="{00000000-0005-0000-0000-0000AF430000}"/>
    <cellStyle name="Millares 17 2" xfId="11508" xr:uid="{00000000-0005-0000-0000-0000B0430000}"/>
    <cellStyle name="Millares 18" xfId="11509" xr:uid="{00000000-0005-0000-0000-0000B1430000}"/>
    <cellStyle name="Millares 18 2" xfId="11510" xr:uid="{00000000-0005-0000-0000-0000B2430000}"/>
    <cellStyle name="Millares 19" xfId="11511" xr:uid="{00000000-0005-0000-0000-0000B3430000}"/>
    <cellStyle name="Millares 19 2" xfId="11512" xr:uid="{00000000-0005-0000-0000-0000B4430000}"/>
    <cellStyle name="Millares 2" xfId="11513" xr:uid="{00000000-0005-0000-0000-0000B5430000}"/>
    <cellStyle name="Millares 2 13" xfId="11514" xr:uid="{00000000-0005-0000-0000-0000B6430000}"/>
    <cellStyle name="Millares 2 13 2" xfId="11515" xr:uid="{00000000-0005-0000-0000-0000B7430000}"/>
    <cellStyle name="Millares 2 2" xfId="11516" xr:uid="{00000000-0005-0000-0000-0000B8430000}"/>
    <cellStyle name="Millares 2 2 2" xfId="11517" xr:uid="{00000000-0005-0000-0000-0000B9430000}"/>
    <cellStyle name="Millares 2 3" xfId="11518" xr:uid="{00000000-0005-0000-0000-0000BA430000}"/>
    <cellStyle name="Millares 2_12_0227 ITALGEN GABAL 120 MW BOQ ELECTRICAL R0" xfId="11519" xr:uid="{00000000-0005-0000-0000-0000BB430000}"/>
    <cellStyle name="Millares 20" xfId="11520" xr:uid="{00000000-0005-0000-0000-0000BC430000}"/>
    <cellStyle name="Millares 20 2" xfId="11521" xr:uid="{00000000-0005-0000-0000-0000BD430000}"/>
    <cellStyle name="Millares 21" xfId="11522" xr:uid="{00000000-0005-0000-0000-0000BE430000}"/>
    <cellStyle name="Millares 21 2" xfId="11523" xr:uid="{00000000-0005-0000-0000-0000BF430000}"/>
    <cellStyle name="Millares 22" xfId="11524" xr:uid="{00000000-0005-0000-0000-0000C0430000}"/>
    <cellStyle name="Millares 22 2" xfId="11525" xr:uid="{00000000-0005-0000-0000-0000C1430000}"/>
    <cellStyle name="Millares 23" xfId="11526" xr:uid="{00000000-0005-0000-0000-0000C2430000}"/>
    <cellStyle name="Millares 23 2" xfId="11527" xr:uid="{00000000-0005-0000-0000-0000C3430000}"/>
    <cellStyle name="Millares 24" xfId="11528" xr:uid="{00000000-0005-0000-0000-0000C4430000}"/>
    <cellStyle name="Millares 24 2" xfId="11529" xr:uid="{00000000-0005-0000-0000-0000C5430000}"/>
    <cellStyle name="Millares 25" xfId="11530" xr:uid="{00000000-0005-0000-0000-0000C6430000}"/>
    <cellStyle name="Millares 25 2" xfId="11531" xr:uid="{00000000-0005-0000-0000-0000C7430000}"/>
    <cellStyle name="Millares 26" xfId="11532" xr:uid="{00000000-0005-0000-0000-0000C8430000}"/>
    <cellStyle name="Millares 26 2" xfId="11533" xr:uid="{00000000-0005-0000-0000-0000C9430000}"/>
    <cellStyle name="Millares 27" xfId="11534" xr:uid="{00000000-0005-0000-0000-0000CA430000}"/>
    <cellStyle name="Millares 27 2" xfId="11535" xr:uid="{00000000-0005-0000-0000-0000CB430000}"/>
    <cellStyle name="Millares 28" xfId="11536" xr:uid="{00000000-0005-0000-0000-0000CC430000}"/>
    <cellStyle name="Millares 28 2" xfId="11537" xr:uid="{00000000-0005-0000-0000-0000CD430000}"/>
    <cellStyle name="Millares 29" xfId="11538" xr:uid="{00000000-0005-0000-0000-0000CE430000}"/>
    <cellStyle name="Millares 29 2" xfId="11539" xr:uid="{00000000-0005-0000-0000-0000CF430000}"/>
    <cellStyle name="Millares 3" xfId="11540" xr:uid="{00000000-0005-0000-0000-0000D0430000}"/>
    <cellStyle name="Millares 3 2" xfId="11541" xr:uid="{00000000-0005-0000-0000-0000D1430000}"/>
    <cellStyle name="Millares 30" xfId="11542" xr:uid="{00000000-0005-0000-0000-0000D2430000}"/>
    <cellStyle name="Millares 30 2" xfId="11543" xr:uid="{00000000-0005-0000-0000-0000D3430000}"/>
    <cellStyle name="Millares 31" xfId="11544" xr:uid="{00000000-0005-0000-0000-0000D4430000}"/>
    <cellStyle name="Millares 31 2" xfId="11545" xr:uid="{00000000-0005-0000-0000-0000D5430000}"/>
    <cellStyle name="Millares 32" xfId="11546" xr:uid="{00000000-0005-0000-0000-0000D6430000}"/>
    <cellStyle name="Millares 32 2" xfId="11547" xr:uid="{00000000-0005-0000-0000-0000D7430000}"/>
    <cellStyle name="Millares 33" xfId="11548" xr:uid="{00000000-0005-0000-0000-0000D8430000}"/>
    <cellStyle name="Millares 33 2" xfId="11549" xr:uid="{00000000-0005-0000-0000-0000D9430000}"/>
    <cellStyle name="Millares 34" xfId="11550" xr:uid="{00000000-0005-0000-0000-0000DA430000}"/>
    <cellStyle name="Millares 34 2" xfId="11551" xr:uid="{00000000-0005-0000-0000-0000DB430000}"/>
    <cellStyle name="Millares 35" xfId="11552" xr:uid="{00000000-0005-0000-0000-0000DC430000}"/>
    <cellStyle name="Millares 35 2" xfId="11553" xr:uid="{00000000-0005-0000-0000-0000DD430000}"/>
    <cellStyle name="Millares 36" xfId="11554" xr:uid="{00000000-0005-0000-0000-0000DE430000}"/>
    <cellStyle name="Millares 36 2" xfId="11555" xr:uid="{00000000-0005-0000-0000-0000DF430000}"/>
    <cellStyle name="Millares 37" xfId="11556" xr:uid="{00000000-0005-0000-0000-0000E0430000}"/>
    <cellStyle name="Millares 37 2" xfId="11557" xr:uid="{00000000-0005-0000-0000-0000E1430000}"/>
    <cellStyle name="Millares 38" xfId="11558" xr:uid="{00000000-0005-0000-0000-0000E2430000}"/>
    <cellStyle name="Millares 38 2" xfId="11559" xr:uid="{00000000-0005-0000-0000-0000E3430000}"/>
    <cellStyle name="Millares 39" xfId="11560" xr:uid="{00000000-0005-0000-0000-0000E4430000}"/>
    <cellStyle name="Millares 39 2" xfId="11561" xr:uid="{00000000-0005-0000-0000-0000E5430000}"/>
    <cellStyle name="Millares 4" xfId="11562" xr:uid="{00000000-0005-0000-0000-0000E6430000}"/>
    <cellStyle name="Millares 4 2" xfId="11563" xr:uid="{00000000-0005-0000-0000-0000E7430000}"/>
    <cellStyle name="Millares 40" xfId="11564" xr:uid="{00000000-0005-0000-0000-0000E8430000}"/>
    <cellStyle name="Millares 40 2" xfId="11565" xr:uid="{00000000-0005-0000-0000-0000E9430000}"/>
    <cellStyle name="Millares 41" xfId="11566" xr:uid="{00000000-0005-0000-0000-0000EA430000}"/>
    <cellStyle name="Millares 41 2" xfId="11567" xr:uid="{00000000-0005-0000-0000-0000EB430000}"/>
    <cellStyle name="Millares 42" xfId="11568" xr:uid="{00000000-0005-0000-0000-0000EC430000}"/>
    <cellStyle name="Millares 42 2" xfId="11569" xr:uid="{00000000-0005-0000-0000-0000ED430000}"/>
    <cellStyle name="Millares 43" xfId="11570" xr:uid="{00000000-0005-0000-0000-0000EE430000}"/>
    <cellStyle name="Millares 43 2" xfId="11571" xr:uid="{00000000-0005-0000-0000-0000EF430000}"/>
    <cellStyle name="Millares 44" xfId="11572" xr:uid="{00000000-0005-0000-0000-0000F0430000}"/>
    <cellStyle name="Millares 44 2" xfId="11573" xr:uid="{00000000-0005-0000-0000-0000F1430000}"/>
    <cellStyle name="Millares 45" xfId="11574" xr:uid="{00000000-0005-0000-0000-0000F2430000}"/>
    <cellStyle name="Millares 45 2" xfId="11575" xr:uid="{00000000-0005-0000-0000-0000F3430000}"/>
    <cellStyle name="Millares 46" xfId="11576" xr:uid="{00000000-0005-0000-0000-0000F4430000}"/>
    <cellStyle name="Millares 46 2" xfId="11577" xr:uid="{00000000-0005-0000-0000-0000F5430000}"/>
    <cellStyle name="Millares 47" xfId="11578" xr:uid="{00000000-0005-0000-0000-0000F6430000}"/>
    <cellStyle name="Millares 47 2" xfId="11579" xr:uid="{00000000-0005-0000-0000-0000F7430000}"/>
    <cellStyle name="Millares 48" xfId="11580" xr:uid="{00000000-0005-0000-0000-0000F8430000}"/>
    <cellStyle name="Millares 48 2" xfId="11581" xr:uid="{00000000-0005-0000-0000-0000F9430000}"/>
    <cellStyle name="Millares 49" xfId="11582" xr:uid="{00000000-0005-0000-0000-0000FA430000}"/>
    <cellStyle name="Millares 49 2" xfId="11583" xr:uid="{00000000-0005-0000-0000-0000FB430000}"/>
    <cellStyle name="Millares 5" xfId="11584" xr:uid="{00000000-0005-0000-0000-0000FC430000}"/>
    <cellStyle name="Millares 5 2" xfId="11585" xr:uid="{00000000-0005-0000-0000-0000FD430000}"/>
    <cellStyle name="Millares 50" xfId="11586" xr:uid="{00000000-0005-0000-0000-0000FE430000}"/>
    <cellStyle name="Millares 50 2" xfId="11587" xr:uid="{00000000-0005-0000-0000-0000FF430000}"/>
    <cellStyle name="Millares 51" xfId="11588" xr:uid="{00000000-0005-0000-0000-000000440000}"/>
    <cellStyle name="Millares 51 2" xfId="11589" xr:uid="{00000000-0005-0000-0000-000001440000}"/>
    <cellStyle name="Millares 52" xfId="11590" xr:uid="{00000000-0005-0000-0000-000002440000}"/>
    <cellStyle name="Millares 52 2" xfId="11591" xr:uid="{00000000-0005-0000-0000-000003440000}"/>
    <cellStyle name="Millares 53" xfId="11592" xr:uid="{00000000-0005-0000-0000-000004440000}"/>
    <cellStyle name="Millares 53 2" xfId="11593" xr:uid="{00000000-0005-0000-0000-000005440000}"/>
    <cellStyle name="Millares 54" xfId="11594" xr:uid="{00000000-0005-0000-0000-000006440000}"/>
    <cellStyle name="Millares 54 2" xfId="11595" xr:uid="{00000000-0005-0000-0000-000007440000}"/>
    <cellStyle name="Millares 55" xfId="11596" xr:uid="{00000000-0005-0000-0000-000008440000}"/>
    <cellStyle name="Millares 55 2" xfId="11597" xr:uid="{00000000-0005-0000-0000-000009440000}"/>
    <cellStyle name="Millares 56" xfId="11598" xr:uid="{00000000-0005-0000-0000-00000A440000}"/>
    <cellStyle name="Millares 56 2" xfId="11599" xr:uid="{00000000-0005-0000-0000-00000B440000}"/>
    <cellStyle name="Millares 57" xfId="11600" xr:uid="{00000000-0005-0000-0000-00000C440000}"/>
    <cellStyle name="Millares 57 2" xfId="11601" xr:uid="{00000000-0005-0000-0000-00000D440000}"/>
    <cellStyle name="Millares 58" xfId="11602" xr:uid="{00000000-0005-0000-0000-00000E440000}"/>
    <cellStyle name="Millares 58 2" xfId="11603" xr:uid="{00000000-0005-0000-0000-00000F440000}"/>
    <cellStyle name="Millares 59" xfId="11604" xr:uid="{00000000-0005-0000-0000-000010440000}"/>
    <cellStyle name="Millares 59 2" xfId="11605" xr:uid="{00000000-0005-0000-0000-000011440000}"/>
    <cellStyle name="Millares 6" xfId="11606" xr:uid="{00000000-0005-0000-0000-000012440000}"/>
    <cellStyle name="Millares 6 2" xfId="11607" xr:uid="{00000000-0005-0000-0000-000013440000}"/>
    <cellStyle name="Millares 60" xfId="11608" xr:uid="{00000000-0005-0000-0000-000014440000}"/>
    <cellStyle name="Millares 60 2" xfId="11609" xr:uid="{00000000-0005-0000-0000-000015440000}"/>
    <cellStyle name="Millares 61" xfId="11610" xr:uid="{00000000-0005-0000-0000-000016440000}"/>
    <cellStyle name="Millares 61 2" xfId="11611" xr:uid="{00000000-0005-0000-0000-000017440000}"/>
    <cellStyle name="Millares 62" xfId="11612" xr:uid="{00000000-0005-0000-0000-000018440000}"/>
    <cellStyle name="Millares 62 2" xfId="11613" xr:uid="{00000000-0005-0000-0000-000019440000}"/>
    <cellStyle name="Millares 63" xfId="11614" xr:uid="{00000000-0005-0000-0000-00001A440000}"/>
    <cellStyle name="Millares 63 2" xfId="11615" xr:uid="{00000000-0005-0000-0000-00001B440000}"/>
    <cellStyle name="Millares 64" xfId="11616" xr:uid="{00000000-0005-0000-0000-00001C440000}"/>
    <cellStyle name="Millares 64 2" xfId="11617" xr:uid="{00000000-0005-0000-0000-00001D440000}"/>
    <cellStyle name="Millares 65" xfId="11618" xr:uid="{00000000-0005-0000-0000-00001E440000}"/>
    <cellStyle name="Millares 65 2" xfId="11619" xr:uid="{00000000-0005-0000-0000-00001F440000}"/>
    <cellStyle name="Millares 66" xfId="11620" xr:uid="{00000000-0005-0000-0000-000020440000}"/>
    <cellStyle name="Millares 66 2" xfId="11621" xr:uid="{00000000-0005-0000-0000-000021440000}"/>
    <cellStyle name="Millares 67" xfId="11622" xr:uid="{00000000-0005-0000-0000-000022440000}"/>
    <cellStyle name="Millares 67 2" xfId="11623" xr:uid="{00000000-0005-0000-0000-000023440000}"/>
    <cellStyle name="Millares 68" xfId="11624" xr:uid="{00000000-0005-0000-0000-000024440000}"/>
    <cellStyle name="Millares 68 2" xfId="11625" xr:uid="{00000000-0005-0000-0000-000025440000}"/>
    <cellStyle name="Millares 69" xfId="11626" xr:uid="{00000000-0005-0000-0000-000026440000}"/>
    <cellStyle name="Millares 69 2" xfId="11627" xr:uid="{00000000-0005-0000-0000-000027440000}"/>
    <cellStyle name="Millares 7" xfId="11628" xr:uid="{00000000-0005-0000-0000-000028440000}"/>
    <cellStyle name="Millares 7 2" xfId="11629" xr:uid="{00000000-0005-0000-0000-000029440000}"/>
    <cellStyle name="Millares 70" xfId="11630" xr:uid="{00000000-0005-0000-0000-00002A440000}"/>
    <cellStyle name="Millares 70 2" xfId="11631" xr:uid="{00000000-0005-0000-0000-00002B440000}"/>
    <cellStyle name="Millares 71" xfId="11632" xr:uid="{00000000-0005-0000-0000-00002C440000}"/>
    <cellStyle name="Millares 71 2" xfId="11633" xr:uid="{00000000-0005-0000-0000-00002D440000}"/>
    <cellStyle name="Millares 72" xfId="11634" xr:uid="{00000000-0005-0000-0000-00002E440000}"/>
    <cellStyle name="Millares 72 2" xfId="11635" xr:uid="{00000000-0005-0000-0000-00002F440000}"/>
    <cellStyle name="Millares 73" xfId="11636" xr:uid="{00000000-0005-0000-0000-000030440000}"/>
    <cellStyle name="Millares 73 2" xfId="11637" xr:uid="{00000000-0005-0000-0000-000031440000}"/>
    <cellStyle name="Millares 74" xfId="11638" xr:uid="{00000000-0005-0000-0000-000032440000}"/>
    <cellStyle name="Millares 74 2" xfId="11639" xr:uid="{00000000-0005-0000-0000-000033440000}"/>
    <cellStyle name="Millares 75" xfId="11640" xr:uid="{00000000-0005-0000-0000-000034440000}"/>
    <cellStyle name="Millares 75 2" xfId="11641" xr:uid="{00000000-0005-0000-0000-000035440000}"/>
    <cellStyle name="Millares 76" xfId="11642" xr:uid="{00000000-0005-0000-0000-000036440000}"/>
    <cellStyle name="Millares 76 2" xfId="11643" xr:uid="{00000000-0005-0000-0000-000037440000}"/>
    <cellStyle name="Millares 77" xfId="11644" xr:uid="{00000000-0005-0000-0000-000038440000}"/>
    <cellStyle name="Millares 77 2" xfId="11645" xr:uid="{00000000-0005-0000-0000-000039440000}"/>
    <cellStyle name="Millares 78" xfId="11646" xr:uid="{00000000-0005-0000-0000-00003A440000}"/>
    <cellStyle name="Millares 78 2" xfId="11647" xr:uid="{00000000-0005-0000-0000-00003B440000}"/>
    <cellStyle name="Millares 79" xfId="11648" xr:uid="{00000000-0005-0000-0000-00003C440000}"/>
    <cellStyle name="Millares 79 2" xfId="11649" xr:uid="{00000000-0005-0000-0000-00003D440000}"/>
    <cellStyle name="Millares 8" xfId="11650" xr:uid="{00000000-0005-0000-0000-00003E440000}"/>
    <cellStyle name="Millares 8 2" xfId="11651" xr:uid="{00000000-0005-0000-0000-00003F440000}"/>
    <cellStyle name="Millares 80" xfId="11652" xr:uid="{00000000-0005-0000-0000-000040440000}"/>
    <cellStyle name="Millares 80 2" xfId="11653" xr:uid="{00000000-0005-0000-0000-000041440000}"/>
    <cellStyle name="Millares 81" xfId="11654" xr:uid="{00000000-0005-0000-0000-000042440000}"/>
    <cellStyle name="Millares 81 2" xfId="11655" xr:uid="{00000000-0005-0000-0000-000043440000}"/>
    <cellStyle name="Millares 82" xfId="11656" xr:uid="{00000000-0005-0000-0000-000044440000}"/>
    <cellStyle name="Millares 82 2" xfId="11657" xr:uid="{00000000-0005-0000-0000-000045440000}"/>
    <cellStyle name="Millares 83" xfId="11658" xr:uid="{00000000-0005-0000-0000-000046440000}"/>
    <cellStyle name="Millares 83 2" xfId="11659" xr:uid="{00000000-0005-0000-0000-000047440000}"/>
    <cellStyle name="Millares 84" xfId="11660" xr:uid="{00000000-0005-0000-0000-000048440000}"/>
    <cellStyle name="Millares 84 2" xfId="11661" xr:uid="{00000000-0005-0000-0000-000049440000}"/>
    <cellStyle name="Millares 85" xfId="11662" xr:uid="{00000000-0005-0000-0000-00004A440000}"/>
    <cellStyle name="Millares 85 2" xfId="11663" xr:uid="{00000000-0005-0000-0000-00004B440000}"/>
    <cellStyle name="Millares 86" xfId="11664" xr:uid="{00000000-0005-0000-0000-00004C440000}"/>
    <cellStyle name="Millares 86 2" xfId="11665" xr:uid="{00000000-0005-0000-0000-00004D440000}"/>
    <cellStyle name="Millares 87" xfId="11666" xr:uid="{00000000-0005-0000-0000-00004E440000}"/>
    <cellStyle name="Millares 87 2" xfId="11667" xr:uid="{00000000-0005-0000-0000-00004F440000}"/>
    <cellStyle name="Millares 88" xfId="11668" xr:uid="{00000000-0005-0000-0000-000050440000}"/>
    <cellStyle name="Millares 88 2" xfId="11669" xr:uid="{00000000-0005-0000-0000-000051440000}"/>
    <cellStyle name="Millares 89" xfId="11670" xr:uid="{00000000-0005-0000-0000-000052440000}"/>
    <cellStyle name="Millares 89 2" xfId="11671" xr:uid="{00000000-0005-0000-0000-000053440000}"/>
    <cellStyle name="Millares 9" xfId="11672" xr:uid="{00000000-0005-0000-0000-000054440000}"/>
    <cellStyle name="Millares 9 2" xfId="11673" xr:uid="{00000000-0005-0000-0000-000055440000}"/>
    <cellStyle name="Millares 90" xfId="11674" xr:uid="{00000000-0005-0000-0000-000056440000}"/>
    <cellStyle name="Millares 90 2" xfId="11675" xr:uid="{00000000-0005-0000-0000-000057440000}"/>
    <cellStyle name="Millares 91" xfId="11676" xr:uid="{00000000-0005-0000-0000-000058440000}"/>
    <cellStyle name="Millares 91 2" xfId="11677" xr:uid="{00000000-0005-0000-0000-000059440000}"/>
    <cellStyle name="Millares 92" xfId="11678" xr:uid="{00000000-0005-0000-0000-00005A440000}"/>
    <cellStyle name="Millares 93 2" xfId="11679" xr:uid="{00000000-0005-0000-0000-00005B440000}"/>
    <cellStyle name="Millares 93 2 2" xfId="11680" xr:uid="{00000000-0005-0000-0000-00005C440000}"/>
    <cellStyle name="Millares_elec" xfId="11681" xr:uid="{00000000-0005-0000-0000-00005D440000}"/>
    <cellStyle name="Milliers [0]_!!!GO" xfId="11682" xr:uid="{00000000-0005-0000-0000-00005E440000}"/>
    <cellStyle name="Milliers_!!!GO" xfId="11683" xr:uid="{00000000-0005-0000-0000-00005F440000}"/>
    <cellStyle name="Model" xfId="11684" xr:uid="{00000000-0005-0000-0000-000060440000}"/>
    <cellStyle name="Model 2" xfId="11685" xr:uid="{00000000-0005-0000-0000-000061440000}"/>
    <cellStyle name="Model 3" xfId="29867" xr:uid="{00000000-0005-0000-0000-000062440000}"/>
    <cellStyle name="Moneda [0]_Project Summary-Sept.Corporation.xls Gráfico 1" xfId="11686" xr:uid="{00000000-0005-0000-0000-000063440000}"/>
    <cellStyle name="Moneda 2" xfId="11687" xr:uid="{00000000-0005-0000-0000-000064440000}"/>
    <cellStyle name="Moneda 2 2" xfId="11688" xr:uid="{00000000-0005-0000-0000-000065440000}"/>
    <cellStyle name="Moneda 2 3" xfId="11689" xr:uid="{00000000-0005-0000-0000-000066440000}"/>
    <cellStyle name="Moneda 2 4" xfId="11690" xr:uid="{00000000-0005-0000-0000-000067440000}"/>
    <cellStyle name="Moneda 2 5" xfId="11691" xr:uid="{00000000-0005-0000-0000-000068440000}"/>
    <cellStyle name="Moneda 2 6" xfId="11692" xr:uid="{00000000-0005-0000-0000-000069440000}"/>
    <cellStyle name="Moneda 2 7" xfId="11693" xr:uid="{00000000-0005-0000-0000-00006A440000}"/>
    <cellStyle name="Moneda 2_PE EOLO Presupuesto Butget _rev2 GAMESA" xfId="11694" xr:uid="{00000000-0005-0000-0000-00006B440000}"/>
    <cellStyle name="Moneda 3" xfId="11695" xr:uid="{00000000-0005-0000-0000-00006C440000}"/>
    <cellStyle name="Moneda 4" xfId="11696" xr:uid="{00000000-0005-0000-0000-00006D440000}"/>
    <cellStyle name="Moneda_Project Summary-Sept.Corporation.xls Gráfico 1" xfId="11697" xr:uid="{00000000-0005-0000-0000-00006E440000}"/>
    <cellStyle name="Monétaire [0]_!!!GO" xfId="11698" xr:uid="{00000000-0005-0000-0000-00006F440000}"/>
    <cellStyle name="Monétaire 2" xfId="11699" xr:uid="{00000000-0005-0000-0000-000070440000}"/>
    <cellStyle name="Monétaire 2 2" xfId="29868" xr:uid="{00000000-0005-0000-0000-000071440000}"/>
    <cellStyle name="Monétaire_!!!GO" xfId="11700" xr:uid="{00000000-0005-0000-0000-000072440000}"/>
    <cellStyle name="Monetario0" xfId="29869" xr:uid="{00000000-0005-0000-0000-000073440000}"/>
    <cellStyle name="MS_Arabic" xfId="11701" xr:uid="{00000000-0005-0000-0000-000074440000}"/>
    <cellStyle name="Neutral 2" xfId="11702" xr:uid="{00000000-0005-0000-0000-000075440000}"/>
    <cellStyle name="Neutral 2 2" xfId="11703" xr:uid="{00000000-0005-0000-0000-000076440000}"/>
    <cellStyle name="Neutral 2 2 2" xfId="11704" xr:uid="{00000000-0005-0000-0000-000077440000}"/>
    <cellStyle name="Neutral 2 2 3" xfId="29870" xr:uid="{00000000-0005-0000-0000-000078440000}"/>
    <cellStyle name="Neutral 2 2 4" xfId="29871" xr:uid="{00000000-0005-0000-0000-000079440000}"/>
    <cellStyle name="Neutral 2 3" xfId="11705" xr:uid="{00000000-0005-0000-0000-00007A440000}"/>
    <cellStyle name="Neutral 3" xfId="11706" xr:uid="{00000000-0005-0000-0000-00007B440000}"/>
    <cellStyle name="Neutral 3 2" xfId="11707" xr:uid="{00000000-0005-0000-0000-00007C440000}"/>
    <cellStyle name="Neutral 4" xfId="11708" xr:uid="{00000000-0005-0000-0000-00007D440000}"/>
    <cellStyle name="Neutral 4 2" xfId="29872" xr:uid="{00000000-0005-0000-0000-00007E440000}"/>
    <cellStyle name="Neutral 5" xfId="11709" xr:uid="{00000000-0005-0000-0000-00007F440000}"/>
    <cellStyle name="Neutral 5 2" xfId="29873" xr:uid="{00000000-0005-0000-0000-000080440000}"/>
    <cellStyle name="Neutral 6" xfId="11710" xr:uid="{00000000-0005-0000-0000-000081440000}"/>
    <cellStyle name="Neutrale" xfId="29874" xr:uid="{00000000-0005-0000-0000-000082440000}"/>
    <cellStyle name="Neutrale 2" xfId="11711" xr:uid="{00000000-0005-0000-0000-000083440000}"/>
    <cellStyle name="Neutre" xfId="11712" xr:uid="{00000000-0005-0000-0000-000084440000}"/>
    <cellStyle name="no dec" xfId="11713" xr:uid="{00000000-0005-0000-0000-000085440000}"/>
    <cellStyle name="Non_definito" xfId="29875" xr:uid="{00000000-0005-0000-0000-000086440000}"/>
    <cellStyle name="Normal" xfId="0" builtinId="0"/>
    <cellStyle name="Normal - Style1" xfId="11714" xr:uid="{00000000-0005-0000-0000-000088440000}"/>
    <cellStyle name="Normal - Style1 2" xfId="11715" xr:uid="{00000000-0005-0000-0000-000089440000}"/>
    <cellStyle name="Normal - Style1 2 2" xfId="11716" xr:uid="{00000000-0005-0000-0000-00008A440000}"/>
    <cellStyle name="Normal - Style1 2 3" xfId="29876" xr:uid="{00000000-0005-0000-0000-00008B440000}"/>
    <cellStyle name="Normal - Style1 3" xfId="11717" xr:uid="{00000000-0005-0000-0000-00008C440000}"/>
    <cellStyle name="Normal - Style1 4" xfId="11718" xr:uid="{00000000-0005-0000-0000-00008D440000}"/>
    <cellStyle name="Normal 1" xfId="11719" xr:uid="{00000000-0005-0000-0000-00008E440000}"/>
    <cellStyle name="Normal 10" xfId="11720" xr:uid="{00000000-0005-0000-0000-00008F440000}"/>
    <cellStyle name="Normal 10 10" xfId="11721" xr:uid="{00000000-0005-0000-0000-000090440000}"/>
    <cellStyle name="Normal 10 10 2 4" xfId="29877" xr:uid="{00000000-0005-0000-0000-000091440000}"/>
    <cellStyle name="Normal 10 11" xfId="11722" xr:uid="{00000000-0005-0000-0000-000092440000}"/>
    <cellStyle name="Normal 10 12" xfId="11723" xr:uid="{00000000-0005-0000-0000-000093440000}"/>
    <cellStyle name="Normal 10 13" xfId="11724" xr:uid="{00000000-0005-0000-0000-000094440000}"/>
    <cellStyle name="Normal 10 14" xfId="11725" xr:uid="{00000000-0005-0000-0000-000095440000}"/>
    <cellStyle name="Normal 10 15" xfId="11726" xr:uid="{00000000-0005-0000-0000-000096440000}"/>
    <cellStyle name="Normal 10 16" xfId="11727" xr:uid="{00000000-0005-0000-0000-000097440000}"/>
    <cellStyle name="Normal 10 17" xfId="11728" xr:uid="{00000000-0005-0000-0000-000098440000}"/>
    <cellStyle name="Normal 10 18" xfId="11729" xr:uid="{00000000-0005-0000-0000-000099440000}"/>
    <cellStyle name="Normal 10 19" xfId="11730" xr:uid="{00000000-0005-0000-0000-00009A440000}"/>
    <cellStyle name="Normal 10 2" xfId="11731" xr:uid="{00000000-0005-0000-0000-00009B440000}"/>
    <cellStyle name="Normal 10 2 2" xfId="11732" xr:uid="{00000000-0005-0000-0000-00009C440000}"/>
    <cellStyle name="Normal 10 2 2 2" xfId="11733" xr:uid="{00000000-0005-0000-0000-00009D440000}"/>
    <cellStyle name="Normal 10 2 2 3" xfId="11734" xr:uid="{00000000-0005-0000-0000-00009E440000}"/>
    <cellStyle name="Normal 10 2 2 3 2" xfId="11735" xr:uid="{00000000-0005-0000-0000-00009F440000}"/>
    <cellStyle name="Normal 10 2 2 3 3" xfId="11736" xr:uid="{00000000-0005-0000-0000-0000A0440000}"/>
    <cellStyle name="Normal 10 2 2 4" xfId="11737" xr:uid="{00000000-0005-0000-0000-0000A1440000}"/>
    <cellStyle name="Normal 10 2 3" xfId="11738" xr:uid="{00000000-0005-0000-0000-0000A2440000}"/>
    <cellStyle name="Normal 10 2 3 2" xfId="11739" xr:uid="{00000000-0005-0000-0000-0000A3440000}"/>
    <cellStyle name="Normal 10 2 4" xfId="11740" xr:uid="{00000000-0005-0000-0000-0000A4440000}"/>
    <cellStyle name="Normal 10 2 5" xfId="11741" xr:uid="{00000000-0005-0000-0000-0000A5440000}"/>
    <cellStyle name="Normal 10 20" xfId="11742" xr:uid="{00000000-0005-0000-0000-0000A6440000}"/>
    <cellStyle name="Normal 10 21" xfId="11743" xr:uid="{00000000-0005-0000-0000-0000A7440000}"/>
    <cellStyle name="Normal 10 22" xfId="11744" xr:uid="{00000000-0005-0000-0000-0000A8440000}"/>
    <cellStyle name="Normal 10 23" xfId="11745" xr:uid="{00000000-0005-0000-0000-0000A9440000}"/>
    <cellStyle name="Normal 10 24" xfId="11746" xr:uid="{00000000-0005-0000-0000-0000AA440000}"/>
    <cellStyle name="Normal 10 25" xfId="11747" xr:uid="{00000000-0005-0000-0000-0000AB440000}"/>
    <cellStyle name="Normal 10 26" xfId="11748" xr:uid="{00000000-0005-0000-0000-0000AC440000}"/>
    <cellStyle name="Normal 10 27" xfId="11749" xr:uid="{00000000-0005-0000-0000-0000AD440000}"/>
    <cellStyle name="Normal 10 28" xfId="11750" xr:uid="{00000000-0005-0000-0000-0000AE440000}"/>
    <cellStyle name="Normal 10 29" xfId="11751" xr:uid="{00000000-0005-0000-0000-0000AF440000}"/>
    <cellStyle name="Normal 10 3" xfId="11752" xr:uid="{00000000-0005-0000-0000-0000B0440000}"/>
    <cellStyle name="Normal 10 3 2" xfId="11753" xr:uid="{00000000-0005-0000-0000-0000B1440000}"/>
    <cellStyle name="Normal 10 3 2 2" xfId="11754" xr:uid="{00000000-0005-0000-0000-0000B2440000}"/>
    <cellStyle name="Normal 10 3 3" xfId="11755" xr:uid="{00000000-0005-0000-0000-0000B3440000}"/>
    <cellStyle name="Normal 10 3 4" xfId="11756" xr:uid="{00000000-0005-0000-0000-0000B4440000}"/>
    <cellStyle name="Normal 10 30" xfId="11757" xr:uid="{00000000-0005-0000-0000-0000B5440000}"/>
    <cellStyle name="Normal 10 31" xfId="11758" xr:uid="{00000000-0005-0000-0000-0000B6440000}"/>
    <cellStyle name="Normal 10 32" xfId="11759" xr:uid="{00000000-0005-0000-0000-0000B7440000}"/>
    <cellStyle name="Normal 10 33" xfId="11760" xr:uid="{00000000-0005-0000-0000-0000B8440000}"/>
    <cellStyle name="Normal 10 34" xfId="11761" xr:uid="{00000000-0005-0000-0000-0000B9440000}"/>
    <cellStyle name="Normal 10 35" xfId="11762" xr:uid="{00000000-0005-0000-0000-0000BA440000}"/>
    <cellStyle name="Normal 10 36" xfId="11763" xr:uid="{00000000-0005-0000-0000-0000BB440000}"/>
    <cellStyle name="Normal 10 37" xfId="11764" xr:uid="{00000000-0005-0000-0000-0000BC440000}"/>
    <cellStyle name="Normal 10 38" xfId="11765" xr:uid="{00000000-0005-0000-0000-0000BD440000}"/>
    <cellStyle name="Normal 10 39" xfId="11766" xr:uid="{00000000-0005-0000-0000-0000BE440000}"/>
    <cellStyle name="Normal 10 4" xfId="11767" xr:uid="{00000000-0005-0000-0000-0000BF440000}"/>
    <cellStyle name="Normal 10 4 2" xfId="11768" xr:uid="{00000000-0005-0000-0000-0000C0440000}"/>
    <cellStyle name="Normal 10 4 3" xfId="11769" xr:uid="{00000000-0005-0000-0000-0000C1440000}"/>
    <cellStyle name="Normal 10 4 3 2" xfId="11770" xr:uid="{00000000-0005-0000-0000-0000C2440000}"/>
    <cellStyle name="Normal 10 4 3 3" xfId="11771" xr:uid="{00000000-0005-0000-0000-0000C3440000}"/>
    <cellStyle name="Normal 10 4 4" xfId="11772" xr:uid="{00000000-0005-0000-0000-0000C4440000}"/>
    <cellStyle name="Normal 10 40" xfId="11773" xr:uid="{00000000-0005-0000-0000-0000C5440000}"/>
    <cellStyle name="Normal 10 41" xfId="11774" xr:uid="{00000000-0005-0000-0000-0000C6440000}"/>
    <cellStyle name="Normal 10 42" xfId="11775" xr:uid="{00000000-0005-0000-0000-0000C7440000}"/>
    <cellStyle name="Normal 10 43" xfId="11776" xr:uid="{00000000-0005-0000-0000-0000C8440000}"/>
    <cellStyle name="Normal 10 44" xfId="11777" xr:uid="{00000000-0005-0000-0000-0000C9440000}"/>
    <cellStyle name="Normal 10 45" xfId="11778" xr:uid="{00000000-0005-0000-0000-0000CA440000}"/>
    <cellStyle name="Normal 10 46" xfId="11779" xr:uid="{00000000-0005-0000-0000-0000CB440000}"/>
    <cellStyle name="Normal 10 47" xfId="11780" xr:uid="{00000000-0005-0000-0000-0000CC440000}"/>
    <cellStyle name="Normal 10 48" xfId="11781" xr:uid="{00000000-0005-0000-0000-0000CD440000}"/>
    <cellStyle name="Normal 10 49" xfId="11782" xr:uid="{00000000-0005-0000-0000-0000CE440000}"/>
    <cellStyle name="Normal 10 5" xfId="11783" xr:uid="{00000000-0005-0000-0000-0000CF440000}"/>
    <cellStyle name="Normal 10 5 2" xfId="11784" xr:uid="{00000000-0005-0000-0000-0000D0440000}"/>
    <cellStyle name="Normal 10 5 3" xfId="11785" xr:uid="{00000000-0005-0000-0000-0000D1440000}"/>
    <cellStyle name="Normal 10 5 4" xfId="11786" xr:uid="{00000000-0005-0000-0000-0000D2440000}"/>
    <cellStyle name="Normal 10 5 5" xfId="11787" xr:uid="{00000000-0005-0000-0000-0000D3440000}"/>
    <cellStyle name="Normal 10 50" xfId="11788" xr:uid="{00000000-0005-0000-0000-0000D4440000}"/>
    <cellStyle name="Normal 10 51" xfId="11789" xr:uid="{00000000-0005-0000-0000-0000D5440000}"/>
    <cellStyle name="Normal 10 52" xfId="11790" xr:uid="{00000000-0005-0000-0000-0000D6440000}"/>
    <cellStyle name="Normal 10 53" xfId="11791" xr:uid="{00000000-0005-0000-0000-0000D7440000}"/>
    <cellStyle name="Normal 10 54" xfId="11792" xr:uid="{00000000-0005-0000-0000-0000D8440000}"/>
    <cellStyle name="Normal 10 55" xfId="11793" xr:uid="{00000000-0005-0000-0000-0000D9440000}"/>
    <cellStyle name="Normal 10 56" xfId="11794" xr:uid="{00000000-0005-0000-0000-0000DA440000}"/>
    <cellStyle name="Normal 10 57" xfId="11795" xr:uid="{00000000-0005-0000-0000-0000DB440000}"/>
    <cellStyle name="Normal 10 58" xfId="11796" xr:uid="{00000000-0005-0000-0000-0000DC440000}"/>
    <cellStyle name="Normal 10 59" xfId="11797" xr:uid="{00000000-0005-0000-0000-0000DD440000}"/>
    <cellStyle name="Normal 10 6" xfId="11798" xr:uid="{00000000-0005-0000-0000-0000DE440000}"/>
    <cellStyle name="Normal 10 6 2" xfId="29878" xr:uid="{00000000-0005-0000-0000-0000DF440000}"/>
    <cellStyle name="Normal 10 6 3" xfId="34662" xr:uid="{00000000-0005-0000-0000-0000E0440000}"/>
    <cellStyle name="Normal 10 60" xfId="11799" xr:uid="{00000000-0005-0000-0000-0000E1440000}"/>
    <cellStyle name="Normal 10 61" xfId="11800" xr:uid="{00000000-0005-0000-0000-0000E2440000}"/>
    <cellStyle name="Normal 10 62" xfId="11801" xr:uid="{00000000-0005-0000-0000-0000E3440000}"/>
    <cellStyle name="Normal 10 63" xfId="11802" xr:uid="{00000000-0005-0000-0000-0000E4440000}"/>
    <cellStyle name="Normal 10 64" xfId="11803" xr:uid="{00000000-0005-0000-0000-0000E5440000}"/>
    <cellStyle name="Normal 10 65" xfId="11804" xr:uid="{00000000-0005-0000-0000-0000E6440000}"/>
    <cellStyle name="Normal 10 66" xfId="11805" xr:uid="{00000000-0005-0000-0000-0000E7440000}"/>
    <cellStyle name="Normal 10 67" xfId="11806" xr:uid="{00000000-0005-0000-0000-0000E8440000}"/>
    <cellStyle name="Normal 10 68" xfId="11807" xr:uid="{00000000-0005-0000-0000-0000E9440000}"/>
    <cellStyle name="Normal 10 69" xfId="11808" xr:uid="{00000000-0005-0000-0000-0000EA440000}"/>
    <cellStyle name="Normal 10 7" xfId="11809" xr:uid="{00000000-0005-0000-0000-0000EB440000}"/>
    <cellStyle name="Normal 10 70" xfId="11810" xr:uid="{00000000-0005-0000-0000-0000EC440000}"/>
    <cellStyle name="Normal 10 71" xfId="11811" xr:uid="{00000000-0005-0000-0000-0000ED440000}"/>
    <cellStyle name="Normal 10 72" xfId="11812" xr:uid="{00000000-0005-0000-0000-0000EE440000}"/>
    <cellStyle name="Normal 10 73" xfId="11813" xr:uid="{00000000-0005-0000-0000-0000EF440000}"/>
    <cellStyle name="Normal 10 74" xfId="11814" xr:uid="{00000000-0005-0000-0000-0000F0440000}"/>
    <cellStyle name="Normal 10 75" xfId="11815" xr:uid="{00000000-0005-0000-0000-0000F1440000}"/>
    <cellStyle name="Normal 10 76" xfId="11816" xr:uid="{00000000-0005-0000-0000-0000F2440000}"/>
    <cellStyle name="Normal 10 77" xfId="11817" xr:uid="{00000000-0005-0000-0000-0000F3440000}"/>
    <cellStyle name="Normal 10 78" xfId="11818" xr:uid="{00000000-0005-0000-0000-0000F4440000}"/>
    <cellStyle name="Normal 10 79" xfId="11819" xr:uid="{00000000-0005-0000-0000-0000F5440000}"/>
    <cellStyle name="Normal 10 8" xfId="11820" xr:uid="{00000000-0005-0000-0000-0000F6440000}"/>
    <cellStyle name="Normal 10 80" xfId="11821" xr:uid="{00000000-0005-0000-0000-0000F7440000}"/>
    <cellStyle name="Normal 10 81" xfId="11822" xr:uid="{00000000-0005-0000-0000-0000F8440000}"/>
    <cellStyle name="Normal 10 82" xfId="11823" xr:uid="{00000000-0005-0000-0000-0000F9440000}"/>
    <cellStyle name="Normal 10 82 2" xfId="11824" xr:uid="{00000000-0005-0000-0000-0000FA440000}"/>
    <cellStyle name="Normal 10 83" xfId="11825" xr:uid="{00000000-0005-0000-0000-0000FB440000}"/>
    <cellStyle name="Normal 10 9" xfId="11826" xr:uid="{00000000-0005-0000-0000-0000FC440000}"/>
    <cellStyle name="Normal 100" xfId="11827" xr:uid="{00000000-0005-0000-0000-0000FD440000}"/>
    <cellStyle name="Normal 100 2" xfId="11828" xr:uid="{00000000-0005-0000-0000-0000FE440000}"/>
    <cellStyle name="Normal 101" xfId="11829" xr:uid="{00000000-0005-0000-0000-0000FF440000}"/>
    <cellStyle name="Normal 101 2" xfId="11830" xr:uid="{00000000-0005-0000-0000-000000450000}"/>
    <cellStyle name="Normal 102" xfId="11831" xr:uid="{00000000-0005-0000-0000-000001450000}"/>
    <cellStyle name="Normal 102 2" xfId="11832" xr:uid="{00000000-0005-0000-0000-000002450000}"/>
    <cellStyle name="Normal 103" xfId="11833" xr:uid="{00000000-0005-0000-0000-000003450000}"/>
    <cellStyle name="Normal 103 2" xfId="11834" xr:uid="{00000000-0005-0000-0000-000004450000}"/>
    <cellStyle name="Normal 104" xfId="11835" xr:uid="{00000000-0005-0000-0000-000005450000}"/>
    <cellStyle name="Normal 104 2" xfId="11836" xr:uid="{00000000-0005-0000-0000-000006450000}"/>
    <cellStyle name="Normal 105" xfId="11837" xr:uid="{00000000-0005-0000-0000-000007450000}"/>
    <cellStyle name="Normal 105 2" xfId="11838" xr:uid="{00000000-0005-0000-0000-000008450000}"/>
    <cellStyle name="Normal 105 3" xfId="11839" xr:uid="{00000000-0005-0000-0000-000009450000}"/>
    <cellStyle name="Normal 105 4" xfId="11840" xr:uid="{00000000-0005-0000-0000-00000A450000}"/>
    <cellStyle name="Normal 106" xfId="11841" xr:uid="{00000000-0005-0000-0000-00000B450000}"/>
    <cellStyle name="Normal 106 2" xfId="11842" xr:uid="{00000000-0005-0000-0000-00000C450000}"/>
    <cellStyle name="Normal 106 3" xfId="11843" xr:uid="{00000000-0005-0000-0000-00000D450000}"/>
    <cellStyle name="Normal 106 4" xfId="11844" xr:uid="{00000000-0005-0000-0000-00000E450000}"/>
    <cellStyle name="Normal 107" xfId="11845" xr:uid="{00000000-0005-0000-0000-00000F450000}"/>
    <cellStyle name="Normal 107 2" xfId="11846" xr:uid="{00000000-0005-0000-0000-000010450000}"/>
    <cellStyle name="Normal 107 3" xfId="29879" xr:uid="{00000000-0005-0000-0000-000011450000}"/>
    <cellStyle name="Normal 108" xfId="11847" xr:uid="{00000000-0005-0000-0000-000012450000}"/>
    <cellStyle name="Normal 108 2" xfId="11848" xr:uid="{00000000-0005-0000-0000-000013450000}"/>
    <cellStyle name="Normal 108 3" xfId="29880" xr:uid="{00000000-0005-0000-0000-000014450000}"/>
    <cellStyle name="Normal 109" xfId="11849" xr:uid="{00000000-0005-0000-0000-000015450000}"/>
    <cellStyle name="Normal 109 2" xfId="11850" xr:uid="{00000000-0005-0000-0000-000016450000}"/>
    <cellStyle name="Normal 11" xfId="11851" xr:uid="{00000000-0005-0000-0000-000017450000}"/>
    <cellStyle name="Normal 11 2" xfId="11852" xr:uid="{00000000-0005-0000-0000-000018450000}"/>
    <cellStyle name="Normal 11 2 2" xfId="11853" xr:uid="{00000000-0005-0000-0000-000019450000}"/>
    <cellStyle name="Normal 11 2 2 2" xfId="11854" xr:uid="{00000000-0005-0000-0000-00001A450000}"/>
    <cellStyle name="Normal 11 2 2 3" xfId="11855" xr:uid="{00000000-0005-0000-0000-00001B450000}"/>
    <cellStyle name="Normal 11 2 2 3 2" xfId="11856" xr:uid="{00000000-0005-0000-0000-00001C450000}"/>
    <cellStyle name="Normal 11 2 2 3 3" xfId="11857" xr:uid="{00000000-0005-0000-0000-00001D450000}"/>
    <cellStyle name="Normal 11 2 2 4" xfId="11858" xr:uid="{00000000-0005-0000-0000-00001E450000}"/>
    <cellStyle name="Normal 11 2 3" xfId="11859" xr:uid="{00000000-0005-0000-0000-00001F450000}"/>
    <cellStyle name="Normal 11 2 4" xfId="11860" xr:uid="{00000000-0005-0000-0000-000020450000}"/>
    <cellStyle name="Normal 11 2 5" xfId="29881" xr:uid="{00000000-0005-0000-0000-000021450000}"/>
    <cellStyle name="Normal 11 3" xfId="11861" xr:uid="{00000000-0005-0000-0000-000022450000}"/>
    <cellStyle name="Normal 11 3 2" xfId="11862" xr:uid="{00000000-0005-0000-0000-000023450000}"/>
    <cellStyle name="Normal 11 3 3" xfId="29882" xr:uid="{00000000-0005-0000-0000-000024450000}"/>
    <cellStyle name="Normal 11 3 4" xfId="29883" xr:uid="{00000000-0005-0000-0000-000025450000}"/>
    <cellStyle name="Normal 11 4" xfId="11863" xr:uid="{00000000-0005-0000-0000-000026450000}"/>
    <cellStyle name="Normal 11 4 2" xfId="11864" xr:uid="{00000000-0005-0000-0000-000027450000}"/>
    <cellStyle name="Normal 11 5" xfId="11865" xr:uid="{00000000-0005-0000-0000-000028450000}"/>
    <cellStyle name="Normal 11 5 2" xfId="11866" xr:uid="{00000000-0005-0000-0000-000029450000}"/>
    <cellStyle name="Normal 11 5 3" xfId="11867" xr:uid="{00000000-0005-0000-0000-00002A450000}"/>
    <cellStyle name="Normal 11 5 4" xfId="11868" xr:uid="{00000000-0005-0000-0000-00002B450000}"/>
    <cellStyle name="Normal 110" xfId="11869" xr:uid="{00000000-0005-0000-0000-00002C450000}"/>
    <cellStyle name="Normal 110 2" xfId="11870" xr:uid="{00000000-0005-0000-0000-00002D450000}"/>
    <cellStyle name="Normal 111" xfId="11871" xr:uid="{00000000-0005-0000-0000-00002E450000}"/>
    <cellStyle name="Normal 111 2" xfId="11872" xr:uid="{00000000-0005-0000-0000-00002F450000}"/>
    <cellStyle name="Normal 112" xfId="11873" xr:uid="{00000000-0005-0000-0000-000030450000}"/>
    <cellStyle name="Normal 112 2" xfId="11874" xr:uid="{00000000-0005-0000-0000-000031450000}"/>
    <cellStyle name="Normal 113" xfId="11875" xr:uid="{00000000-0005-0000-0000-000032450000}"/>
    <cellStyle name="Normal 113 2" xfId="11876" xr:uid="{00000000-0005-0000-0000-000033450000}"/>
    <cellStyle name="Normal 113 3" xfId="29884" xr:uid="{00000000-0005-0000-0000-000034450000}"/>
    <cellStyle name="Normal 114" xfId="11877" xr:uid="{00000000-0005-0000-0000-000035450000}"/>
    <cellStyle name="Normal 114 2" xfId="29885" xr:uid="{00000000-0005-0000-0000-000036450000}"/>
    <cellStyle name="Normal 115" xfId="11878" xr:uid="{00000000-0005-0000-0000-000037450000}"/>
    <cellStyle name="Normal 115 2" xfId="29886" xr:uid="{00000000-0005-0000-0000-000038450000}"/>
    <cellStyle name="Normal 116" xfId="11879" xr:uid="{00000000-0005-0000-0000-000039450000}"/>
    <cellStyle name="Normal 116 2" xfId="29887" xr:uid="{00000000-0005-0000-0000-00003A450000}"/>
    <cellStyle name="Normal 116 3" xfId="11880" xr:uid="{00000000-0005-0000-0000-00003B450000}"/>
    <cellStyle name="Normal 116 3 2" xfId="11881" xr:uid="{00000000-0005-0000-0000-00003C450000}"/>
    <cellStyle name="Normal 117" xfId="11882" xr:uid="{00000000-0005-0000-0000-00003D450000}"/>
    <cellStyle name="Normal 117 2" xfId="29888" xr:uid="{00000000-0005-0000-0000-00003E450000}"/>
    <cellStyle name="Normal 118" xfId="11883" xr:uid="{00000000-0005-0000-0000-00003F450000}"/>
    <cellStyle name="Normal 118 2" xfId="11884" xr:uid="{00000000-0005-0000-0000-000040450000}"/>
    <cellStyle name="Normal 119" xfId="11885" xr:uid="{00000000-0005-0000-0000-000041450000}"/>
    <cellStyle name="Normal 119 2" xfId="29889" xr:uid="{00000000-0005-0000-0000-000042450000}"/>
    <cellStyle name="Normal 12" xfId="11886" xr:uid="{00000000-0005-0000-0000-000043450000}"/>
    <cellStyle name="Normal 12 10" xfId="11887" xr:uid="{00000000-0005-0000-0000-000044450000}"/>
    <cellStyle name="Normal 12 10 2" xfId="11888" xr:uid="{00000000-0005-0000-0000-000045450000}"/>
    <cellStyle name="Normal 12 11" xfId="11889" xr:uid="{00000000-0005-0000-0000-000046450000}"/>
    <cellStyle name="Normal 12 11 2" xfId="11890" xr:uid="{00000000-0005-0000-0000-000047450000}"/>
    <cellStyle name="Normal 12 12" xfId="11891" xr:uid="{00000000-0005-0000-0000-000048450000}"/>
    <cellStyle name="Normal 12 12 2" xfId="11892" xr:uid="{00000000-0005-0000-0000-000049450000}"/>
    <cellStyle name="Normal 12 13" xfId="11893" xr:uid="{00000000-0005-0000-0000-00004A450000}"/>
    <cellStyle name="Normal 12 13 2" xfId="11894" xr:uid="{00000000-0005-0000-0000-00004B450000}"/>
    <cellStyle name="Normal 12 14" xfId="11895" xr:uid="{00000000-0005-0000-0000-00004C450000}"/>
    <cellStyle name="Normal 12 14 2" xfId="11896" xr:uid="{00000000-0005-0000-0000-00004D450000}"/>
    <cellStyle name="Normal 12 15" xfId="11897" xr:uid="{00000000-0005-0000-0000-00004E450000}"/>
    <cellStyle name="Normal 12 15 2" xfId="11898" xr:uid="{00000000-0005-0000-0000-00004F450000}"/>
    <cellStyle name="Normal 12 16" xfId="11899" xr:uid="{00000000-0005-0000-0000-000050450000}"/>
    <cellStyle name="Normal 12 16 2" xfId="11900" xr:uid="{00000000-0005-0000-0000-000051450000}"/>
    <cellStyle name="Normal 12 17" xfId="11901" xr:uid="{00000000-0005-0000-0000-000052450000}"/>
    <cellStyle name="Normal 12 17 2" xfId="11902" xr:uid="{00000000-0005-0000-0000-000053450000}"/>
    <cellStyle name="Normal 12 18" xfId="11903" xr:uid="{00000000-0005-0000-0000-000054450000}"/>
    <cellStyle name="Normal 12 18 2" xfId="11904" xr:uid="{00000000-0005-0000-0000-000055450000}"/>
    <cellStyle name="Normal 12 19" xfId="11905" xr:uid="{00000000-0005-0000-0000-000056450000}"/>
    <cellStyle name="Normal 12 19 2" xfId="11906" xr:uid="{00000000-0005-0000-0000-000057450000}"/>
    <cellStyle name="Normal 12 2" xfId="11907" xr:uid="{00000000-0005-0000-0000-000058450000}"/>
    <cellStyle name="Normal 12 2 2" xfId="11908" xr:uid="{00000000-0005-0000-0000-000059450000}"/>
    <cellStyle name="Normal 12 2 2 2" xfId="11909" xr:uid="{00000000-0005-0000-0000-00005A450000}"/>
    <cellStyle name="Normal 12 2 2 3" xfId="11910" xr:uid="{00000000-0005-0000-0000-00005B450000}"/>
    <cellStyle name="Normal 12 2 2 3 2" xfId="11911" xr:uid="{00000000-0005-0000-0000-00005C450000}"/>
    <cellStyle name="Normal 12 2 2 3 3" xfId="11912" xr:uid="{00000000-0005-0000-0000-00005D450000}"/>
    <cellStyle name="Normal 12 2 2 4" xfId="11913" xr:uid="{00000000-0005-0000-0000-00005E450000}"/>
    <cellStyle name="Normal 12 2 3" xfId="11914" xr:uid="{00000000-0005-0000-0000-00005F450000}"/>
    <cellStyle name="Normal 12 2 4" xfId="11915" xr:uid="{00000000-0005-0000-0000-000060450000}"/>
    <cellStyle name="Normal 12 20" xfId="11916" xr:uid="{00000000-0005-0000-0000-000061450000}"/>
    <cellStyle name="Normal 12 20 2" xfId="11917" xr:uid="{00000000-0005-0000-0000-000062450000}"/>
    <cellStyle name="Normal 12 21" xfId="11918" xr:uid="{00000000-0005-0000-0000-000063450000}"/>
    <cellStyle name="Normal 12 21 2" xfId="11919" xr:uid="{00000000-0005-0000-0000-000064450000}"/>
    <cellStyle name="Normal 12 22" xfId="11920" xr:uid="{00000000-0005-0000-0000-000065450000}"/>
    <cellStyle name="Normal 12 22 2" xfId="11921" xr:uid="{00000000-0005-0000-0000-000066450000}"/>
    <cellStyle name="Normal 12 23" xfId="11922" xr:uid="{00000000-0005-0000-0000-000067450000}"/>
    <cellStyle name="Normal 12 23 2" xfId="11923" xr:uid="{00000000-0005-0000-0000-000068450000}"/>
    <cellStyle name="Normal 12 24" xfId="11924" xr:uid="{00000000-0005-0000-0000-000069450000}"/>
    <cellStyle name="Normal 12 24 2" xfId="11925" xr:uid="{00000000-0005-0000-0000-00006A450000}"/>
    <cellStyle name="Normal 12 25" xfId="11926" xr:uid="{00000000-0005-0000-0000-00006B450000}"/>
    <cellStyle name="Normal 12 25 2" xfId="11927" xr:uid="{00000000-0005-0000-0000-00006C450000}"/>
    <cellStyle name="Normal 12 26" xfId="11928" xr:uid="{00000000-0005-0000-0000-00006D450000}"/>
    <cellStyle name="Normal 12 26 2" xfId="11929" xr:uid="{00000000-0005-0000-0000-00006E450000}"/>
    <cellStyle name="Normal 12 27" xfId="11930" xr:uid="{00000000-0005-0000-0000-00006F450000}"/>
    <cellStyle name="Normal 12 27 2" xfId="11931" xr:uid="{00000000-0005-0000-0000-000070450000}"/>
    <cellStyle name="Normal 12 28" xfId="11932" xr:uid="{00000000-0005-0000-0000-000071450000}"/>
    <cellStyle name="Normal 12 28 2" xfId="11933" xr:uid="{00000000-0005-0000-0000-000072450000}"/>
    <cellStyle name="Normal 12 29" xfId="11934" xr:uid="{00000000-0005-0000-0000-000073450000}"/>
    <cellStyle name="Normal 12 29 2" xfId="11935" xr:uid="{00000000-0005-0000-0000-000074450000}"/>
    <cellStyle name="Normal 12 3" xfId="11936" xr:uid="{00000000-0005-0000-0000-000075450000}"/>
    <cellStyle name="Normal 12 3 2" xfId="11937" xr:uid="{00000000-0005-0000-0000-000076450000}"/>
    <cellStyle name="Normal 12 3 3" xfId="11938" xr:uid="{00000000-0005-0000-0000-000077450000}"/>
    <cellStyle name="Normal 12 3 4" xfId="29890" xr:uid="{00000000-0005-0000-0000-000078450000}"/>
    <cellStyle name="Normal 12 30" xfId="11939" xr:uid="{00000000-0005-0000-0000-000079450000}"/>
    <cellStyle name="Normal 12 30 2" xfId="11940" xr:uid="{00000000-0005-0000-0000-00007A450000}"/>
    <cellStyle name="Normal 12 31" xfId="11941" xr:uid="{00000000-0005-0000-0000-00007B450000}"/>
    <cellStyle name="Normal 12 31 2" xfId="11942" xr:uid="{00000000-0005-0000-0000-00007C450000}"/>
    <cellStyle name="Normal 12 32" xfId="11943" xr:uid="{00000000-0005-0000-0000-00007D450000}"/>
    <cellStyle name="Normal 12 32 2" xfId="11944" xr:uid="{00000000-0005-0000-0000-00007E450000}"/>
    <cellStyle name="Normal 12 33" xfId="11945" xr:uid="{00000000-0005-0000-0000-00007F450000}"/>
    <cellStyle name="Normal 12 33 2" xfId="11946" xr:uid="{00000000-0005-0000-0000-000080450000}"/>
    <cellStyle name="Normal 12 34" xfId="11947" xr:uid="{00000000-0005-0000-0000-000081450000}"/>
    <cellStyle name="Normal 12 34 2" xfId="11948" xr:uid="{00000000-0005-0000-0000-000082450000}"/>
    <cellStyle name="Normal 12 35" xfId="11949" xr:uid="{00000000-0005-0000-0000-000083450000}"/>
    <cellStyle name="Normal 12 35 2" xfId="11950" xr:uid="{00000000-0005-0000-0000-000084450000}"/>
    <cellStyle name="Normal 12 36" xfId="11951" xr:uid="{00000000-0005-0000-0000-000085450000}"/>
    <cellStyle name="Normal 12 36 2" xfId="11952" xr:uid="{00000000-0005-0000-0000-000086450000}"/>
    <cellStyle name="Normal 12 37" xfId="11953" xr:uid="{00000000-0005-0000-0000-000087450000}"/>
    <cellStyle name="Normal 12 37 2" xfId="11954" xr:uid="{00000000-0005-0000-0000-000088450000}"/>
    <cellStyle name="Normal 12 38" xfId="11955" xr:uid="{00000000-0005-0000-0000-000089450000}"/>
    <cellStyle name="Normal 12 38 2" xfId="11956" xr:uid="{00000000-0005-0000-0000-00008A450000}"/>
    <cellStyle name="Normal 12 39" xfId="11957" xr:uid="{00000000-0005-0000-0000-00008B450000}"/>
    <cellStyle name="Normal 12 39 2" xfId="11958" xr:uid="{00000000-0005-0000-0000-00008C450000}"/>
    <cellStyle name="Normal 12 4" xfId="11959" xr:uid="{00000000-0005-0000-0000-00008D450000}"/>
    <cellStyle name="Normal 12 4 2" xfId="11960" xr:uid="{00000000-0005-0000-0000-00008E450000}"/>
    <cellStyle name="Normal 12 4 2 2" xfId="11961" xr:uid="{00000000-0005-0000-0000-00008F450000}"/>
    <cellStyle name="Normal 12 4 3" xfId="11962" xr:uid="{00000000-0005-0000-0000-000090450000}"/>
    <cellStyle name="Normal 12 4 4" xfId="11963" xr:uid="{00000000-0005-0000-0000-000091450000}"/>
    <cellStyle name="Normal 12 4 5" xfId="11964" xr:uid="{00000000-0005-0000-0000-000092450000}"/>
    <cellStyle name="Normal 12 40" xfId="11965" xr:uid="{00000000-0005-0000-0000-000093450000}"/>
    <cellStyle name="Normal 12 40 2" xfId="11966" xr:uid="{00000000-0005-0000-0000-000094450000}"/>
    <cellStyle name="Normal 12 41" xfId="11967" xr:uid="{00000000-0005-0000-0000-000095450000}"/>
    <cellStyle name="Normal 12 41 2" xfId="11968" xr:uid="{00000000-0005-0000-0000-000096450000}"/>
    <cellStyle name="Normal 12 42" xfId="11969" xr:uid="{00000000-0005-0000-0000-000097450000}"/>
    <cellStyle name="Normal 12 42 2" xfId="11970" xr:uid="{00000000-0005-0000-0000-000098450000}"/>
    <cellStyle name="Normal 12 43" xfId="11971" xr:uid="{00000000-0005-0000-0000-000099450000}"/>
    <cellStyle name="Normal 12 43 2" xfId="11972" xr:uid="{00000000-0005-0000-0000-00009A450000}"/>
    <cellStyle name="Normal 12 44" xfId="11973" xr:uid="{00000000-0005-0000-0000-00009B450000}"/>
    <cellStyle name="Normal 12 44 2" xfId="11974" xr:uid="{00000000-0005-0000-0000-00009C450000}"/>
    <cellStyle name="Normal 12 45" xfId="11975" xr:uid="{00000000-0005-0000-0000-00009D450000}"/>
    <cellStyle name="Normal 12 45 2" xfId="11976" xr:uid="{00000000-0005-0000-0000-00009E450000}"/>
    <cellStyle name="Normal 12 46" xfId="11977" xr:uid="{00000000-0005-0000-0000-00009F450000}"/>
    <cellStyle name="Normal 12 46 2" xfId="11978" xr:uid="{00000000-0005-0000-0000-0000A0450000}"/>
    <cellStyle name="Normal 12 47" xfId="11979" xr:uid="{00000000-0005-0000-0000-0000A1450000}"/>
    <cellStyle name="Normal 12 47 2" xfId="11980" xr:uid="{00000000-0005-0000-0000-0000A2450000}"/>
    <cellStyle name="Normal 12 48" xfId="11981" xr:uid="{00000000-0005-0000-0000-0000A3450000}"/>
    <cellStyle name="Normal 12 48 2" xfId="11982" xr:uid="{00000000-0005-0000-0000-0000A4450000}"/>
    <cellStyle name="Normal 12 49" xfId="11983" xr:uid="{00000000-0005-0000-0000-0000A5450000}"/>
    <cellStyle name="Normal 12 49 2" xfId="11984" xr:uid="{00000000-0005-0000-0000-0000A6450000}"/>
    <cellStyle name="Normal 12 5" xfId="11985" xr:uid="{00000000-0005-0000-0000-0000A7450000}"/>
    <cellStyle name="Normal 12 5 2" xfId="11986" xr:uid="{00000000-0005-0000-0000-0000A8450000}"/>
    <cellStyle name="Normal 12 5 3" xfId="11987" xr:uid="{00000000-0005-0000-0000-0000A9450000}"/>
    <cellStyle name="Normal 12 5 4" xfId="11988" xr:uid="{00000000-0005-0000-0000-0000AA450000}"/>
    <cellStyle name="Normal 12 50" xfId="11989" xr:uid="{00000000-0005-0000-0000-0000AB450000}"/>
    <cellStyle name="Normal 12 50 2" xfId="11990" xr:uid="{00000000-0005-0000-0000-0000AC450000}"/>
    <cellStyle name="Normal 12 51" xfId="11991" xr:uid="{00000000-0005-0000-0000-0000AD450000}"/>
    <cellStyle name="Normal 12 51 2" xfId="11992" xr:uid="{00000000-0005-0000-0000-0000AE450000}"/>
    <cellStyle name="Normal 12 52" xfId="11993" xr:uid="{00000000-0005-0000-0000-0000AF450000}"/>
    <cellStyle name="Normal 12 52 2" xfId="11994" xr:uid="{00000000-0005-0000-0000-0000B0450000}"/>
    <cellStyle name="Normal 12 53" xfId="11995" xr:uid="{00000000-0005-0000-0000-0000B1450000}"/>
    <cellStyle name="Normal 12 53 2" xfId="11996" xr:uid="{00000000-0005-0000-0000-0000B2450000}"/>
    <cellStyle name="Normal 12 54" xfId="11997" xr:uid="{00000000-0005-0000-0000-0000B3450000}"/>
    <cellStyle name="Normal 12 54 2" xfId="11998" xr:uid="{00000000-0005-0000-0000-0000B4450000}"/>
    <cellStyle name="Normal 12 55" xfId="11999" xr:uid="{00000000-0005-0000-0000-0000B5450000}"/>
    <cellStyle name="Normal 12 55 2" xfId="12000" xr:uid="{00000000-0005-0000-0000-0000B6450000}"/>
    <cellStyle name="Normal 12 56" xfId="12001" xr:uid="{00000000-0005-0000-0000-0000B7450000}"/>
    <cellStyle name="Normal 12 56 2" xfId="12002" xr:uid="{00000000-0005-0000-0000-0000B8450000}"/>
    <cellStyle name="Normal 12 57" xfId="12003" xr:uid="{00000000-0005-0000-0000-0000B9450000}"/>
    <cellStyle name="Normal 12 57 2" xfId="12004" xr:uid="{00000000-0005-0000-0000-0000BA450000}"/>
    <cellStyle name="Normal 12 58" xfId="12005" xr:uid="{00000000-0005-0000-0000-0000BB450000}"/>
    <cellStyle name="Normal 12 58 2" xfId="12006" xr:uid="{00000000-0005-0000-0000-0000BC450000}"/>
    <cellStyle name="Normal 12 59" xfId="12007" xr:uid="{00000000-0005-0000-0000-0000BD450000}"/>
    <cellStyle name="Normal 12 59 2" xfId="12008" xr:uid="{00000000-0005-0000-0000-0000BE450000}"/>
    <cellStyle name="Normal 12 6" xfId="12009" xr:uid="{00000000-0005-0000-0000-0000BF450000}"/>
    <cellStyle name="Normal 12 6 2" xfId="12010" xr:uid="{00000000-0005-0000-0000-0000C0450000}"/>
    <cellStyle name="Normal 12 60" xfId="12011" xr:uid="{00000000-0005-0000-0000-0000C1450000}"/>
    <cellStyle name="Normal 12 60 2" xfId="12012" xr:uid="{00000000-0005-0000-0000-0000C2450000}"/>
    <cellStyle name="Normal 12 61" xfId="12013" xr:uid="{00000000-0005-0000-0000-0000C3450000}"/>
    <cellStyle name="Normal 12 61 2" xfId="12014" xr:uid="{00000000-0005-0000-0000-0000C4450000}"/>
    <cellStyle name="Normal 12 62" xfId="12015" xr:uid="{00000000-0005-0000-0000-0000C5450000}"/>
    <cellStyle name="Normal 12 62 2" xfId="12016" xr:uid="{00000000-0005-0000-0000-0000C6450000}"/>
    <cellStyle name="Normal 12 63" xfId="12017" xr:uid="{00000000-0005-0000-0000-0000C7450000}"/>
    <cellStyle name="Normal 12 63 2" xfId="12018" xr:uid="{00000000-0005-0000-0000-0000C8450000}"/>
    <cellStyle name="Normal 12 64" xfId="12019" xr:uid="{00000000-0005-0000-0000-0000C9450000}"/>
    <cellStyle name="Normal 12 64 2" xfId="12020" xr:uid="{00000000-0005-0000-0000-0000CA450000}"/>
    <cellStyle name="Normal 12 65" xfId="12021" xr:uid="{00000000-0005-0000-0000-0000CB450000}"/>
    <cellStyle name="Normal 12 65 2" xfId="12022" xr:uid="{00000000-0005-0000-0000-0000CC450000}"/>
    <cellStyle name="Normal 12 66" xfId="12023" xr:uid="{00000000-0005-0000-0000-0000CD450000}"/>
    <cellStyle name="Normal 12 66 2" xfId="12024" xr:uid="{00000000-0005-0000-0000-0000CE450000}"/>
    <cellStyle name="Normal 12 67" xfId="12025" xr:uid="{00000000-0005-0000-0000-0000CF450000}"/>
    <cellStyle name="Normal 12 67 2" xfId="12026" xr:uid="{00000000-0005-0000-0000-0000D0450000}"/>
    <cellStyle name="Normal 12 68" xfId="12027" xr:uid="{00000000-0005-0000-0000-0000D1450000}"/>
    <cellStyle name="Normal 12 68 2" xfId="12028" xr:uid="{00000000-0005-0000-0000-0000D2450000}"/>
    <cellStyle name="Normal 12 69" xfId="12029" xr:uid="{00000000-0005-0000-0000-0000D3450000}"/>
    <cellStyle name="Normal 12 69 2" xfId="12030" xr:uid="{00000000-0005-0000-0000-0000D4450000}"/>
    <cellStyle name="Normal 12 7" xfId="12031" xr:uid="{00000000-0005-0000-0000-0000D5450000}"/>
    <cellStyle name="Normal 12 7 2" xfId="12032" xr:uid="{00000000-0005-0000-0000-0000D6450000}"/>
    <cellStyle name="Normal 12 70" xfId="12033" xr:uid="{00000000-0005-0000-0000-0000D7450000}"/>
    <cellStyle name="Normal 12 70 2" xfId="12034" xr:uid="{00000000-0005-0000-0000-0000D8450000}"/>
    <cellStyle name="Normal 12 71" xfId="12035" xr:uid="{00000000-0005-0000-0000-0000D9450000}"/>
    <cellStyle name="Normal 12 71 2" xfId="12036" xr:uid="{00000000-0005-0000-0000-0000DA450000}"/>
    <cellStyle name="Normal 12 72" xfId="12037" xr:uid="{00000000-0005-0000-0000-0000DB450000}"/>
    <cellStyle name="Normal 12 72 2" xfId="12038" xr:uid="{00000000-0005-0000-0000-0000DC450000}"/>
    <cellStyle name="Normal 12 73" xfId="12039" xr:uid="{00000000-0005-0000-0000-0000DD450000}"/>
    <cellStyle name="Normal 12 73 2" xfId="12040" xr:uid="{00000000-0005-0000-0000-0000DE450000}"/>
    <cellStyle name="Normal 12 74" xfId="12041" xr:uid="{00000000-0005-0000-0000-0000DF450000}"/>
    <cellStyle name="Normal 12 74 2" xfId="12042" xr:uid="{00000000-0005-0000-0000-0000E0450000}"/>
    <cellStyle name="Normal 12 75" xfId="12043" xr:uid="{00000000-0005-0000-0000-0000E1450000}"/>
    <cellStyle name="Normal 12 75 2" xfId="12044" xr:uid="{00000000-0005-0000-0000-0000E2450000}"/>
    <cellStyle name="Normal 12 76" xfId="12045" xr:uid="{00000000-0005-0000-0000-0000E3450000}"/>
    <cellStyle name="Normal 12 76 2" xfId="12046" xr:uid="{00000000-0005-0000-0000-0000E4450000}"/>
    <cellStyle name="Normal 12 77" xfId="12047" xr:uid="{00000000-0005-0000-0000-0000E5450000}"/>
    <cellStyle name="Normal 12 77 2" xfId="12048" xr:uid="{00000000-0005-0000-0000-0000E6450000}"/>
    <cellStyle name="Normal 12 78" xfId="12049" xr:uid="{00000000-0005-0000-0000-0000E7450000}"/>
    <cellStyle name="Normal 12 78 2" xfId="12050" xr:uid="{00000000-0005-0000-0000-0000E8450000}"/>
    <cellStyle name="Normal 12 79" xfId="12051" xr:uid="{00000000-0005-0000-0000-0000E9450000}"/>
    <cellStyle name="Normal 12 79 2" xfId="12052" xr:uid="{00000000-0005-0000-0000-0000EA450000}"/>
    <cellStyle name="Normal 12 8" xfId="12053" xr:uid="{00000000-0005-0000-0000-0000EB450000}"/>
    <cellStyle name="Normal 12 8 2" xfId="12054" xr:uid="{00000000-0005-0000-0000-0000EC450000}"/>
    <cellStyle name="Normal 12 80" xfId="12055" xr:uid="{00000000-0005-0000-0000-0000ED450000}"/>
    <cellStyle name="Normal 12 80 2" xfId="12056" xr:uid="{00000000-0005-0000-0000-0000EE450000}"/>
    <cellStyle name="Normal 12 81" xfId="12057" xr:uid="{00000000-0005-0000-0000-0000EF450000}"/>
    <cellStyle name="Normal 12 81 2" xfId="12058" xr:uid="{00000000-0005-0000-0000-0000F0450000}"/>
    <cellStyle name="Normal 12 82" xfId="12059" xr:uid="{00000000-0005-0000-0000-0000F1450000}"/>
    <cellStyle name="Normal 12 83" xfId="12060" xr:uid="{00000000-0005-0000-0000-0000F2450000}"/>
    <cellStyle name="Normal 12 83 2" xfId="29891" xr:uid="{00000000-0005-0000-0000-0000F3450000}"/>
    <cellStyle name="Normal 12 84" xfId="29892" xr:uid="{00000000-0005-0000-0000-0000F4450000}"/>
    <cellStyle name="Normal 12 9" xfId="12061" xr:uid="{00000000-0005-0000-0000-0000F5450000}"/>
    <cellStyle name="Normal 12 9 2" xfId="12062" xr:uid="{00000000-0005-0000-0000-0000F6450000}"/>
    <cellStyle name="Normal 120" xfId="12063" xr:uid="{00000000-0005-0000-0000-0000F7450000}"/>
    <cellStyle name="Normal 121" xfId="12064" xr:uid="{00000000-0005-0000-0000-0000F8450000}"/>
    <cellStyle name="Normal 121 2" xfId="29893" xr:uid="{00000000-0005-0000-0000-0000F9450000}"/>
    <cellStyle name="Normal 122" xfId="12065" xr:uid="{00000000-0005-0000-0000-0000FA450000}"/>
    <cellStyle name="Normal 122 2" xfId="29894" xr:uid="{00000000-0005-0000-0000-0000FB450000}"/>
    <cellStyle name="Normal 123" xfId="12066" xr:uid="{00000000-0005-0000-0000-0000FC450000}"/>
    <cellStyle name="Normal 124" xfId="12067" xr:uid="{00000000-0005-0000-0000-0000FD450000}"/>
    <cellStyle name="Normal 125" xfId="12068" xr:uid="{00000000-0005-0000-0000-0000FE450000}"/>
    <cellStyle name="Normal 126" xfId="12069" xr:uid="{00000000-0005-0000-0000-0000FF450000}"/>
    <cellStyle name="Normal 127" xfId="12070" xr:uid="{00000000-0005-0000-0000-000000460000}"/>
    <cellStyle name="Normal 128" xfId="12071" xr:uid="{00000000-0005-0000-0000-000001460000}"/>
    <cellStyle name="Normal 129" xfId="12072" xr:uid="{00000000-0005-0000-0000-000002460000}"/>
    <cellStyle name="Normal 13" xfId="12073" xr:uid="{00000000-0005-0000-0000-000003460000}"/>
    <cellStyle name="Normal 13 2" xfId="12074" xr:uid="{00000000-0005-0000-0000-000004460000}"/>
    <cellStyle name="Normal 13 2 2" xfId="12075" xr:uid="{00000000-0005-0000-0000-000005460000}"/>
    <cellStyle name="Normal 13 2 2 2" xfId="12076" xr:uid="{00000000-0005-0000-0000-000006460000}"/>
    <cellStyle name="Normal 13 2 2 3" xfId="12077" xr:uid="{00000000-0005-0000-0000-000007460000}"/>
    <cellStyle name="Normal 13 2 2 3 2" xfId="12078" xr:uid="{00000000-0005-0000-0000-000008460000}"/>
    <cellStyle name="Normal 13 2 2 3 3" xfId="12079" xr:uid="{00000000-0005-0000-0000-000009460000}"/>
    <cellStyle name="Normal 13 2 2 4" xfId="12080" xr:uid="{00000000-0005-0000-0000-00000A460000}"/>
    <cellStyle name="Normal 13 2 3" xfId="12081" xr:uid="{00000000-0005-0000-0000-00000B460000}"/>
    <cellStyle name="Normal 13 2 4" xfId="12082" xr:uid="{00000000-0005-0000-0000-00000C460000}"/>
    <cellStyle name="Normal 13 3" xfId="12083" xr:uid="{00000000-0005-0000-0000-00000D460000}"/>
    <cellStyle name="Normal 13 4" xfId="12084" xr:uid="{00000000-0005-0000-0000-00000E460000}"/>
    <cellStyle name="Normal 13 4 2" xfId="12085" xr:uid="{00000000-0005-0000-0000-00000F460000}"/>
    <cellStyle name="Normal 13 4 3" xfId="12086" xr:uid="{00000000-0005-0000-0000-000010460000}"/>
    <cellStyle name="Normal 13 4 4" xfId="12087" xr:uid="{00000000-0005-0000-0000-000011460000}"/>
    <cellStyle name="Normal 13 4 5" xfId="12088" xr:uid="{00000000-0005-0000-0000-000012460000}"/>
    <cellStyle name="Normal 130" xfId="12089" xr:uid="{00000000-0005-0000-0000-000013460000}"/>
    <cellStyle name="Normal 131" xfId="12090" xr:uid="{00000000-0005-0000-0000-000014460000}"/>
    <cellStyle name="Normal 132" xfId="12091" xr:uid="{00000000-0005-0000-0000-000015460000}"/>
    <cellStyle name="Normal 133" xfId="12092" xr:uid="{00000000-0005-0000-0000-000016460000}"/>
    <cellStyle name="Normal 134" xfId="12093" xr:uid="{00000000-0005-0000-0000-000017460000}"/>
    <cellStyle name="Normal 135" xfId="12094" xr:uid="{00000000-0005-0000-0000-000018460000}"/>
    <cellStyle name="Normal 136" xfId="12095" xr:uid="{00000000-0005-0000-0000-000019460000}"/>
    <cellStyle name="Normal 137" xfId="12096" xr:uid="{00000000-0005-0000-0000-00001A460000}"/>
    <cellStyle name="Normal 138" xfId="12097" xr:uid="{00000000-0005-0000-0000-00001B460000}"/>
    <cellStyle name="Normal 139" xfId="12098" xr:uid="{00000000-0005-0000-0000-00001C460000}"/>
    <cellStyle name="Normal 14" xfId="12099" xr:uid="{00000000-0005-0000-0000-00001D460000}"/>
    <cellStyle name="Normal 14 2" xfId="12100" xr:uid="{00000000-0005-0000-0000-00001E460000}"/>
    <cellStyle name="Normal 14 2 2" xfId="12101" xr:uid="{00000000-0005-0000-0000-00001F460000}"/>
    <cellStyle name="Normal 14 2 3" xfId="12102" xr:uid="{00000000-0005-0000-0000-000020460000}"/>
    <cellStyle name="Normal 14 2 3 2" xfId="12103" xr:uid="{00000000-0005-0000-0000-000021460000}"/>
    <cellStyle name="Normal 14 2 3 3" xfId="12104" xr:uid="{00000000-0005-0000-0000-000022460000}"/>
    <cellStyle name="Normal 14 2 4" xfId="12105" xr:uid="{00000000-0005-0000-0000-000023460000}"/>
    <cellStyle name="Normal 14 3" xfId="12106" xr:uid="{00000000-0005-0000-0000-000024460000}"/>
    <cellStyle name="Normal 14 4" xfId="12107" xr:uid="{00000000-0005-0000-0000-000025460000}"/>
    <cellStyle name="Normal 14 4 2" xfId="12108" xr:uid="{00000000-0005-0000-0000-000026460000}"/>
    <cellStyle name="Normal 14 4 3" xfId="12109" xr:uid="{00000000-0005-0000-0000-000027460000}"/>
    <cellStyle name="Normal 14 4 4" xfId="12110" xr:uid="{00000000-0005-0000-0000-000028460000}"/>
    <cellStyle name="Normal 140" xfId="12111" xr:uid="{00000000-0005-0000-0000-000029460000}"/>
    <cellStyle name="Normal 141" xfId="12112" xr:uid="{00000000-0005-0000-0000-00002A460000}"/>
    <cellStyle name="Normal 142" xfId="12113" xr:uid="{00000000-0005-0000-0000-00002B460000}"/>
    <cellStyle name="Normal 143" xfId="12114" xr:uid="{00000000-0005-0000-0000-00002C460000}"/>
    <cellStyle name="Normal 144" xfId="12115" xr:uid="{00000000-0005-0000-0000-00002D460000}"/>
    <cellStyle name="Normal 145" xfId="12116" xr:uid="{00000000-0005-0000-0000-00002E460000}"/>
    <cellStyle name="Normal 146" xfId="12117" xr:uid="{00000000-0005-0000-0000-00002F460000}"/>
    <cellStyle name="Normal 146 2" xfId="12118" xr:uid="{00000000-0005-0000-0000-000030460000}"/>
    <cellStyle name="Normal 147" xfId="34646" xr:uid="{00000000-0005-0000-0000-000031460000}"/>
    <cellStyle name="Normal 148" xfId="34653" xr:uid="{00000000-0005-0000-0000-000032460000}"/>
    <cellStyle name="Normal 15" xfId="12119" xr:uid="{00000000-0005-0000-0000-000033460000}"/>
    <cellStyle name="Normal 15 2" xfId="12120" xr:uid="{00000000-0005-0000-0000-000034460000}"/>
    <cellStyle name="Normal 15 2 2" xfId="12121" xr:uid="{00000000-0005-0000-0000-000035460000}"/>
    <cellStyle name="Normal 15 2 2 2" xfId="12122" xr:uid="{00000000-0005-0000-0000-000036460000}"/>
    <cellStyle name="Normal 15 2 2 2 2" xfId="29895" xr:uid="{00000000-0005-0000-0000-000037460000}"/>
    <cellStyle name="Normal 15 2 2 3" xfId="12123" xr:uid="{00000000-0005-0000-0000-000038460000}"/>
    <cellStyle name="Normal 15 2 2 3 2" xfId="12124" xr:uid="{00000000-0005-0000-0000-000039460000}"/>
    <cellStyle name="Normal 15 2 2 3 3" xfId="12125" xr:uid="{00000000-0005-0000-0000-00003A460000}"/>
    <cellStyle name="Normal 15 2 2 4" xfId="29896" xr:uid="{00000000-0005-0000-0000-00003B460000}"/>
    <cellStyle name="Normal 15 2 3" xfId="12126" xr:uid="{00000000-0005-0000-0000-00003C460000}"/>
    <cellStyle name="Normal 15 2 3 2" xfId="29897" xr:uid="{00000000-0005-0000-0000-00003D460000}"/>
    <cellStyle name="Normal 15 2 4" xfId="12127" xr:uid="{00000000-0005-0000-0000-00003E460000}"/>
    <cellStyle name="Normal 15 2 4 2" xfId="12128" xr:uid="{00000000-0005-0000-0000-00003F460000}"/>
    <cellStyle name="Normal 15 2 4 3" xfId="12129" xr:uid="{00000000-0005-0000-0000-000040460000}"/>
    <cellStyle name="Normal 15 2 5" xfId="29898" xr:uid="{00000000-0005-0000-0000-000041460000}"/>
    <cellStyle name="Normal 15 2 6" xfId="29899" xr:uid="{00000000-0005-0000-0000-000042460000}"/>
    <cellStyle name="Normal 15 3" xfId="12130" xr:uid="{00000000-0005-0000-0000-000043460000}"/>
    <cellStyle name="Normal 15 3 2" xfId="12131" xr:uid="{00000000-0005-0000-0000-000044460000}"/>
    <cellStyle name="Normal 15 3 2 2" xfId="12132" xr:uid="{00000000-0005-0000-0000-000045460000}"/>
    <cellStyle name="Normal 15 3 3" xfId="12133" xr:uid="{00000000-0005-0000-0000-000046460000}"/>
    <cellStyle name="Normal 15 3 4" xfId="12134" xr:uid="{00000000-0005-0000-0000-000047460000}"/>
    <cellStyle name="Normal 15 3 5" xfId="29900" xr:uid="{00000000-0005-0000-0000-000048460000}"/>
    <cellStyle name="Normal 15 4" xfId="12135" xr:uid="{00000000-0005-0000-0000-000049460000}"/>
    <cellStyle name="Normal 15 4 2" xfId="12136" xr:uid="{00000000-0005-0000-0000-00004A460000}"/>
    <cellStyle name="Normal 15 4 2 2" xfId="29901" xr:uid="{00000000-0005-0000-0000-00004B460000}"/>
    <cellStyle name="Normal 15 4 3" xfId="12137" xr:uid="{00000000-0005-0000-0000-00004C460000}"/>
    <cellStyle name="Normal 15 4 4" xfId="29902" xr:uid="{00000000-0005-0000-0000-00004D460000}"/>
    <cellStyle name="Normal 15 5" xfId="12138" xr:uid="{00000000-0005-0000-0000-00004E460000}"/>
    <cellStyle name="Normal 15 5 2" xfId="12139" xr:uid="{00000000-0005-0000-0000-00004F460000}"/>
    <cellStyle name="Normal 15 5 3" xfId="29903" xr:uid="{00000000-0005-0000-0000-000050460000}"/>
    <cellStyle name="Normal 15 6" xfId="12140" xr:uid="{00000000-0005-0000-0000-000051460000}"/>
    <cellStyle name="Normal 15 6 2" xfId="29904" xr:uid="{00000000-0005-0000-0000-000052460000}"/>
    <cellStyle name="Normal 15 7" xfId="12141" xr:uid="{00000000-0005-0000-0000-000053460000}"/>
    <cellStyle name="Normal 15 8" xfId="29905" xr:uid="{00000000-0005-0000-0000-000054460000}"/>
    <cellStyle name="Normal 16" xfId="12142" xr:uid="{00000000-0005-0000-0000-000055460000}"/>
    <cellStyle name="Normal 16 2" xfId="12143" xr:uid="{00000000-0005-0000-0000-000056460000}"/>
    <cellStyle name="Normal 16 2 2" xfId="12144" xr:uid="{00000000-0005-0000-0000-000057460000}"/>
    <cellStyle name="Normal 16 2 2 2" xfId="12145" xr:uid="{00000000-0005-0000-0000-000058460000}"/>
    <cellStyle name="Normal 16 2 2 3" xfId="12146" xr:uid="{00000000-0005-0000-0000-000059460000}"/>
    <cellStyle name="Normal 16 2 3" xfId="12147" xr:uid="{00000000-0005-0000-0000-00005A460000}"/>
    <cellStyle name="Normal 16 2 4" xfId="12148" xr:uid="{00000000-0005-0000-0000-00005B460000}"/>
    <cellStyle name="Normal 16 2 5" xfId="12149" xr:uid="{00000000-0005-0000-0000-00005C460000}"/>
    <cellStyle name="Normal 16 3" xfId="12150" xr:uid="{00000000-0005-0000-0000-00005D460000}"/>
    <cellStyle name="Normal 16 4" xfId="29906" xr:uid="{00000000-0005-0000-0000-00005E460000}"/>
    <cellStyle name="Normal 16 5" xfId="29907" xr:uid="{00000000-0005-0000-0000-00005F460000}"/>
    <cellStyle name="Normal 166" xfId="12151" xr:uid="{00000000-0005-0000-0000-000060460000}"/>
    <cellStyle name="Normal 169" xfId="12152" xr:uid="{00000000-0005-0000-0000-000061460000}"/>
    <cellStyle name="Normal 17" xfId="12153" xr:uid="{00000000-0005-0000-0000-000062460000}"/>
    <cellStyle name="Normal 17 2" xfId="12154" xr:uid="{00000000-0005-0000-0000-000063460000}"/>
    <cellStyle name="Normal 17 2 2" xfId="12155" xr:uid="{00000000-0005-0000-0000-000064460000}"/>
    <cellStyle name="Normal 17 2 2 2" xfId="12156" xr:uid="{00000000-0005-0000-0000-000065460000}"/>
    <cellStyle name="Normal 17 3" xfId="12157" xr:uid="{00000000-0005-0000-0000-000066460000}"/>
    <cellStyle name="Normal 17 3 2" xfId="12158" xr:uid="{00000000-0005-0000-0000-000067460000}"/>
    <cellStyle name="Normal 17 3 2 2" xfId="29908" xr:uid="{00000000-0005-0000-0000-000068460000}"/>
    <cellStyle name="Normal 17 3 2 3" xfId="29909" xr:uid="{00000000-0005-0000-0000-000069460000}"/>
    <cellStyle name="Normal 17 3 3" xfId="12159" xr:uid="{00000000-0005-0000-0000-00006A460000}"/>
    <cellStyle name="Normal 17 4" xfId="12160" xr:uid="{00000000-0005-0000-0000-00006B460000}"/>
    <cellStyle name="Normal 17 5" xfId="12161" xr:uid="{00000000-0005-0000-0000-00006C460000}"/>
    <cellStyle name="Normal 17 6" xfId="29910" xr:uid="{00000000-0005-0000-0000-00006D460000}"/>
    <cellStyle name="Normal 18" xfId="12162" xr:uid="{00000000-0005-0000-0000-00006E460000}"/>
    <cellStyle name="Normal 18 2" xfId="12163" xr:uid="{00000000-0005-0000-0000-00006F460000}"/>
    <cellStyle name="Normal 18 2 2" xfId="12164" xr:uid="{00000000-0005-0000-0000-000070460000}"/>
    <cellStyle name="Normal 18 2 3" xfId="29911" xr:uid="{00000000-0005-0000-0000-000071460000}"/>
    <cellStyle name="Normal 18 2 4" xfId="29912" xr:uid="{00000000-0005-0000-0000-000072460000}"/>
    <cellStyle name="Normal 18 2 5" xfId="29913" xr:uid="{00000000-0005-0000-0000-000073460000}"/>
    <cellStyle name="Normal 18 3" xfId="12165" xr:uid="{00000000-0005-0000-0000-000074460000}"/>
    <cellStyle name="Normal 18 4" xfId="12166" xr:uid="{00000000-0005-0000-0000-000075460000}"/>
    <cellStyle name="Normal 18 5" xfId="12167" xr:uid="{00000000-0005-0000-0000-000076460000}"/>
    <cellStyle name="Normal 19" xfId="12168" xr:uid="{00000000-0005-0000-0000-000077460000}"/>
    <cellStyle name="Normal 19 2" xfId="12169" xr:uid="{00000000-0005-0000-0000-000078460000}"/>
    <cellStyle name="Normal 19 2 2" xfId="12170" xr:uid="{00000000-0005-0000-0000-000079460000}"/>
    <cellStyle name="Normal 19 2 2 2" xfId="12171" xr:uid="{00000000-0005-0000-0000-00007A460000}"/>
    <cellStyle name="Normal 19 2 2 3" xfId="12172" xr:uid="{00000000-0005-0000-0000-00007B460000}"/>
    <cellStyle name="Normal 19 2 2 3 2" xfId="12173" xr:uid="{00000000-0005-0000-0000-00007C460000}"/>
    <cellStyle name="Normal 19 2 2 3 3" xfId="12174" xr:uid="{00000000-0005-0000-0000-00007D460000}"/>
    <cellStyle name="Normal 19 2 2 4" xfId="12175" xr:uid="{00000000-0005-0000-0000-00007E460000}"/>
    <cellStyle name="Normal 19 2 3" xfId="12176" xr:uid="{00000000-0005-0000-0000-00007F460000}"/>
    <cellStyle name="Normal 19 2 3 2" xfId="12177" xr:uid="{00000000-0005-0000-0000-000080460000}"/>
    <cellStyle name="Normal 19 2 4" xfId="12178" xr:uid="{00000000-0005-0000-0000-000081460000}"/>
    <cellStyle name="Normal 19 2 5" xfId="12179" xr:uid="{00000000-0005-0000-0000-000082460000}"/>
    <cellStyle name="Normal 19 3" xfId="12180" xr:uid="{00000000-0005-0000-0000-000083460000}"/>
    <cellStyle name="Normal 19 3 2" xfId="12181" xr:uid="{00000000-0005-0000-0000-000084460000}"/>
    <cellStyle name="Normal 19 3 2 2" xfId="29914" xr:uid="{00000000-0005-0000-0000-000085460000}"/>
    <cellStyle name="Normal 19 3 3" xfId="12182" xr:uid="{00000000-0005-0000-0000-000086460000}"/>
    <cellStyle name="Normal 19 3 3 2" xfId="29915" xr:uid="{00000000-0005-0000-0000-000087460000}"/>
    <cellStyle name="Normal 19 3 4" xfId="12183" xr:uid="{00000000-0005-0000-0000-000088460000}"/>
    <cellStyle name="Normal 19 3 5" xfId="29916" xr:uid="{00000000-0005-0000-0000-000089460000}"/>
    <cellStyle name="Normal 19 3 6" xfId="29917" xr:uid="{00000000-0005-0000-0000-00008A460000}"/>
    <cellStyle name="Normal 19 4" xfId="12184" xr:uid="{00000000-0005-0000-0000-00008B460000}"/>
    <cellStyle name="Normal 19 4 2" xfId="12185" xr:uid="{00000000-0005-0000-0000-00008C460000}"/>
    <cellStyle name="Normal 19 4 3" xfId="12186" xr:uid="{00000000-0005-0000-0000-00008D460000}"/>
    <cellStyle name="Normal 19 4 4" xfId="12187" xr:uid="{00000000-0005-0000-0000-00008E460000}"/>
    <cellStyle name="Normal 19 4 5" xfId="12188" xr:uid="{00000000-0005-0000-0000-00008F460000}"/>
    <cellStyle name="Normal 19 5" xfId="12189" xr:uid="{00000000-0005-0000-0000-000090460000}"/>
    <cellStyle name="Normal 19 5 2" xfId="29918" xr:uid="{00000000-0005-0000-0000-000091460000}"/>
    <cellStyle name="Normal 19 5 3" xfId="29919" xr:uid="{00000000-0005-0000-0000-000092460000}"/>
    <cellStyle name="Normal 19 5 4" xfId="34663" xr:uid="{00000000-0005-0000-0000-000093460000}"/>
    <cellStyle name="Normal 19 56" xfId="12190" xr:uid="{00000000-0005-0000-0000-000094460000}"/>
    <cellStyle name="Normal 19 57" xfId="12191" xr:uid="{00000000-0005-0000-0000-000095460000}"/>
    <cellStyle name="Normal 19 6" xfId="12192" xr:uid="{00000000-0005-0000-0000-000096460000}"/>
    <cellStyle name="Normal 19 6 2" xfId="12193" xr:uid="{00000000-0005-0000-0000-000097460000}"/>
    <cellStyle name="Normal 19 6 3" xfId="12194" xr:uid="{00000000-0005-0000-0000-000098460000}"/>
    <cellStyle name="Normal 19 7" xfId="29920" xr:uid="{00000000-0005-0000-0000-000099460000}"/>
    <cellStyle name="Normal 19 8" xfId="29921" xr:uid="{00000000-0005-0000-0000-00009A460000}"/>
    <cellStyle name="Normal 19 9" xfId="29922" xr:uid="{00000000-0005-0000-0000-00009B460000}"/>
    <cellStyle name="Normal 2" xfId="12195" xr:uid="{00000000-0005-0000-0000-00009C460000}"/>
    <cellStyle name="Normal 2 10" xfId="12196" xr:uid="{00000000-0005-0000-0000-00009D460000}"/>
    <cellStyle name="Normal 2 10 2" xfId="12197" xr:uid="{00000000-0005-0000-0000-00009E460000}"/>
    <cellStyle name="Normal 2 10 2 2" xfId="12198" xr:uid="{00000000-0005-0000-0000-00009F460000}"/>
    <cellStyle name="Normal 2 10 2 2 2" xfId="12199" xr:uid="{00000000-0005-0000-0000-0000A0460000}"/>
    <cellStyle name="Normal 2 10 2 3" xfId="12200" xr:uid="{00000000-0005-0000-0000-0000A1460000}"/>
    <cellStyle name="Normal 2 10 2 4" xfId="12201" xr:uid="{00000000-0005-0000-0000-0000A2460000}"/>
    <cellStyle name="Normal 2 10 3" xfId="12202" xr:uid="{00000000-0005-0000-0000-0000A3460000}"/>
    <cellStyle name="Normal 2 10 3 2" xfId="12203" xr:uid="{00000000-0005-0000-0000-0000A4460000}"/>
    <cellStyle name="Normal 2 10 3 3" xfId="12204" xr:uid="{00000000-0005-0000-0000-0000A5460000}"/>
    <cellStyle name="Normal 2 100" xfId="12205" xr:uid="{00000000-0005-0000-0000-0000A6460000}"/>
    <cellStyle name="Normal 2 11" xfId="12206" xr:uid="{00000000-0005-0000-0000-0000A7460000}"/>
    <cellStyle name="Normal 2 11 2" xfId="12207" xr:uid="{00000000-0005-0000-0000-0000A8460000}"/>
    <cellStyle name="Normal 2 11 2 2" xfId="12208" xr:uid="{00000000-0005-0000-0000-0000A9460000}"/>
    <cellStyle name="Normal 2 11 2 2 2" xfId="12209" xr:uid="{00000000-0005-0000-0000-0000AA460000}"/>
    <cellStyle name="Normal 2 11 2 3" xfId="12210" xr:uid="{00000000-0005-0000-0000-0000AB460000}"/>
    <cellStyle name="Normal 2 11 2 3 2" xfId="12211" xr:uid="{00000000-0005-0000-0000-0000AC460000}"/>
    <cellStyle name="Normal 2 11 2 3 3" xfId="12212" xr:uid="{00000000-0005-0000-0000-0000AD460000}"/>
    <cellStyle name="Normal 2 11 2 4" xfId="12213" xr:uid="{00000000-0005-0000-0000-0000AE460000}"/>
    <cellStyle name="Normal 2 12" xfId="12214" xr:uid="{00000000-0005-0000-0000-0000AF460000}"/>
    <cellStyle name="Normal 2 12 2" xfId="12215" xr:uid="{00000000-0005-0000-0000-0000B0460000}"/>
    <cellStyle name="Normal 2 12 2 2" xfId="12216" xr:uid="{00000000-0005-0000-0000-0000B1460000}"/>
    <cellStyle name="Normal 2 12 2 2 2" xfId="12217" xr:uid="{00000000-0005-0000-0000-0000B2460000}"/>
    <cellStyle name="Normal 2 12 2 3" xfId="12218" xr:uid="{00000000-0005-0000-0000-0000B3460000}"/>
    <cellStyle name="Normal 2 12 2 3 2" xfId="12219" xr:uid="{00000000-0005-0000-0000-0000B4460000}"/>
    <cellStyle name="Normal 2 12 2 3 3" xfId="12220" xr:uid="{00000000-0005-0000-0000-0000B5460000}"/>
    <cellStyle name="Normal 2 12 2 4" xfId="12221" xr:uid="{00000000-0005-0000-0000-0000B6460000}"/>
    <cellStyle name="Normal 2 13" xfId="12222" xr:uid="{00000000-0005-0000-0000-0000B7460000}"/>
    <cellStyle name="Normal 2 13 2" xfId="12223" xr:uid="{00000000-0005-0000-0000-0000B8460000}"/>
    <cellStyle name="Normal 2 13 2 2" xfId="12224" xr:uid="{00000000-0005-0000-0000-0000B9460000}"/>
    <cellStyle name="Normal 2 13 2 2 2" xfId="12225" xr:uid="{00000000-0005-0000-0000-0000BA460000}"/>
    <cellStyle name="Normal 2 13 2 3" xfId="12226" xr:uid="{00000000-0005-0000-0000-0000BB460000}"/>
    <cellStyle name="Normal 2 13 2 3 2" xfId="12227" xr:uid="{00000000-0005-0000-0000-0000BC460000}"/>
    <cellStyle name="Normal 2 13 2 3 3" xfId="12228" xr:uid="{00000000-0005-0000-0000-0000BD460000}"/>
    <cellStyle name="Normal 2 13 2 4" xfId="12229" xr:uid="{00000000-0005-0000-0000-0000BE460000}"/>
    <cellStyle name="Normal 2 14" xfId="12230" xr:uid="{00000000-0005-0000-0000-0000BF460000}"/>
    <cellStyle name="Normal 2 14 2" xfId="12231" xr:uid="{00000000-0005-0000-0000-0000C0460000}"/>
    <cellStyle name="Normal 2 14 2 2" xfId="12232" xr:uid="{00000000-0005-0000-0000-0000C1460000}"/>
    <cellStyle name="Normal 2 14 2 2 2" xfId="12233" xr:uid="{00000000-0005-0000-0000-0000C2460000}"/>
    <cellStyle name="Normal 2 14 2 3" xfId="12234" xr:uid="{00000000-0005-0000-0000-0000C3460000}"/>
    <cellStyle name="Normal 2 14 2 3 2" xfId="12235" xr:uid="{00000000-0005-0000-0000-0000C4460000}"/>
    <cellStyle name="Normal 2 14 2 3 3" xfId="12236" xr:uid="{00000000-0005-0000-0000-0000C5460000}"/>
    <cellStyle name="Normal 2 14 2 4" xfId="12237" xr:uid="{00000000-0005-0000-0000-0000C6460000}"/>
    <cellStyle name="Normal 2 15" xfId="12238" xr:uid="{00000000-0005-0000-0000-0000C7460000}"/>
    <cellStyle name="Normal 2 15 2" xfId="12239" xr:uid="{00000000-0005-0000-0000-0000C8460000}"/>
    <cellStyle name="Normal 2 15 2 2" xfId="12240" xr:uid="{00000000-0005-0000-0000-0000C9460000}"/>
    <cellStyle name="Normal 2 15 2 2 2" xfId="12241" xr:uid="{00000000-0005-0000-0000-0000CA460000}"/>
    <cellStyle name="Normal 2 15 2 3" xfId="12242" xr:uid="{00000000-0005-0000-0000-0000CB460000}"/>
    <cellStyle name="Normal 2 15 2 3 2" xfId="12243" xr:uid="{00000000-0005-0000-0000-0000CC460000}"/>
    <cellStyle name="Normal 2 15 2 3 3" xfId="12244" xr:uid="{00000000-0005-0000-0000-0000CD460000}"/>
    <cellStyle name="Normal 2 15 2 4" xfId="12245" xr:uid="{00000000-0005-0000-0000-0000CE460000}"/>
    <cellStyle name="Normal 2 16" xfId="12246" xr:uid="{00000000-0005-0000-0000-0000CF460000}"/>
    <cellStyle name="Normal 2 16 2" xfId="12247" xr:uid="{00000000-0005-0000-0000-0000D0460000}"/>
    <cellStyle name="Normal 2 16 2 2" xfId="12248" xr:uid="{00000000-0005-0000-0000-0000D1460000}"/>
    <cellStyle name="Normal 2 16 2 2 2" xfId="12249" xr:uid="{00000000-0005-0000-0000-0000D2460000}"/>
    <cellStyle name="Normal 2 16 2 3" xfId="12250" xr:uid="{00000000-0005-0000-0000-0000D3460000}"/>
    <cellStyle name="Normal 2 16 2 3 2" xfId="12251" xr:uid="{00000000-0005-0000-0000-0000D4460000}"/>
    <cellStyle name="Normal 2 16 2 3 3" xfId="12252" xr:uid="{00000000-0005-0000-0000-0000D5460000}"/>
    <cellStyle name="Normal 2 16 2 4" xfId="12253" xr:uid="{00000000-0005-0000-0000-0000D6460000}"/>
    <cellStyle name="Normal 2 17" xfId="12254" xr:uid="{00000000-0005-0000-0000-0000D7460000}"/>
    <cellStyle name="Normal 2 17 2" xfId="12255" xr:uid="{00000000-0005-0000-0000-0000D8460000}"/>
    <cellStyle name="Normal 2 17 2 2" xfId="12256" xr:uid="{00000000-0005-0000-0000-0000D9460000}"/>
    <cellStyle name="Normal 2 17 2 2 2" xfId="12257" xr:uid="{00000000-0005-0000-0000-0000DA460000}"/>
    <cellStyle name="Normal 2 17 2 3" xfId="12258" xr:uid="{00000000-0005-0000-0000-0000DB460000}"/>
    <cellStyle name="Normal 2 17 2 3 2" xfId="12259" xr:uid="{00000000-0005-0000-0000-0000DC460000}"/>
    <cellStyle name="Normal 2 17 2 3 3" xfId="12260" xr:uid="{00000000-0005-0000-0000-0000DD460000}"/>
    <cellStyle name="Normal 2 17 2 4" xfId="12261" xr:uid="{00000000-0005-0000-0000-0000DE460000}"/>
    <cellStyle name="Normal 2 18" xfId="12262" xr:uid="{00000000-0005-0000-0000-0000DF460000}"/>
    <cellStyle name="Normal 2 18 2" xfId="12263" xr:uid="{00000000-0005-0000-0000-0000E0460000}"/>
    <cellStyle name="Normal 2 18 2 2" xfId="12264" xr:uid="{00000000-0005-0000-0000-0000E1460000}"/>
    <cellStyle name="Normal 2 18 2 2 2" xfId="12265" xr:uid="{00000000-0005-0000-0000-0000E2460000}"/>
    <cellStyle name="Normal 2 18 2 3" xfId="12266" xr:uid="{00000000-0005-0000-0000-0000E3460000}"/>
    <cellStyle name="Normal 2 18 2 3 2" xfId="12267" xr:uid="{00000000-0005-0000-0000-0000E4460000}"/>
    <cellStyle name="Normal 2 18 2 3 3" xfId="12268" xr:uid="{00000000-0005-0000-0000-0000E5460000}"/>
    <cellStyle name="Normal 2 18 2 4" xfId="12269" xr:uid="{00000000-0005-0000-0000-0000E6460000}"/>
    <cellStyle name="Normal 2 19" xfId="12270" xr:uid="{00000000-0005-0000-0000-0000E7460000}"/>
    <cellStyle name="Normal 2 19 2" xfId="12271" xr:uid="{00000000-0005-0000-0000-0000E8460000}"/>
    <cellStyle name="Normal 2 19 2 2" xfId="12272" xr:uid="{00000000-0005-0000-0000-0000E9460000}"/>
    <cellStyle name="Normal 2 19 2 2 2" xfId="12273" xr:uid="{00000000-0005-0000-0000-0000EA460000}"/>
    <cellStyle name="Normal 2 19 2 3" xfId="12274" xr:uid="{00000000-0005-0000-0000-0000EB460000}"/>
    <cellStyle name="Normal 2 19 2 3 2" xfId="12275" xr:uid="{00000000-0005-0000-0000-0000EC460000}"/>
    <cellStyle name="Normal 2 19 2 3 3" xfId="12276" xr:uid="{00000000-0005-0000-0000-0000ED460000}"/>
    <cellStyle name="Normal 2 19 2 4" xfId="12277" xr:uid="{00000000-0005-0000-0000-0000EE460000}"/>
    <cellStyle name="Normal 2 2" xfId="12278" xr:uid="{00000000-0005-0000-0000-0000EF460000}"/>
    <cellStyle name="Normal 2 2 10" xfId="12279" xr:uid="{00000000-0005-0000-0000-0000F0460000}"/>
    <cellStyle name="Normal 2 2 10 2" xfId="12280" xr:uid="{00000000-0005-0000-0000-0000F1460000}"/>
    <cellStyle name="Normal 2 2 10 3" xfId="12281" xr:uid="{00000000-0005-0000-0000-0000F2460000}"/>
    <cellStyle name="Normal 2 2 11" xfId="12282" xr:uid="{00000000-0005-0000-0000-0000F3460000}"/>
    <cellStyle name="Normal 2 2 11 2" xfId="12283" xr:uid="{00000000-0005-0000-0000-0000F4460000}"/>
    <cellStyle name="Normal 2 2 11 3" xfId="12284" xr:uid="{00000000-0005-0000-0000-0000F5460000}"/>
    <cellStyle name="Normal 2 2 12" xfId="12285" xr:uid="{00000000-0005-0000-0000-0000F6460000}"/>
    <cellStyle name="Normal 2 2 12 2" xfId="12286" xr:uid="{00000000-0005-0000-0000-0000F7460000}"/>
    <cellStyle name="Normal 2 2 12 3" xfId="12287" xr:uid="{00000000-0005-0000-0000-0000F8460000}"/>
    <cellStyle name="Normal 2 2 13" xfId="12288" xr:uid="{00000000-0005-0000-0000-0000F9460000}"/>
    <cellStyle name="Normal 2 2 13 2" xfId="12289" xr:uid="{00000000-0005-0000-0000-0000FA460000}"/>
    <cellStyle name="Normal 2 2 14" xfId="12290" xr:uid="{00000000-0005-0000-0000-0000FB460000}"/>
    <cellStyle name="Normal 2 2 14 2" xfId="12291" xr:uid="{00000000-0005-0000-0000-0000FC460000}"/>
    <cellStyle name="Normal 2 2 15" xfId="12292" xr:uid="{00000000-0005-0000-0000-0000FD460000}"/>
    <cellStyle name="Normal 2 2 15 2" xfId="12293" xr:uid="{00000000-0005-0000-0000-0000FE460000}"/>
    <cellStyle name="Normal 2 2 16" xfId="12294" xr:uid="{00000000-0005-0000-0000-0000FF460000}"/>
    <cellStyle name="Normal 2 2 16 2" xfId="12295" xr:uid="{00000000-0005-0000-0000-000000470000}"/>
    <cellStyle name="Normal 2 2 17" xfId="12296" xr:uid="{00000000-0005-0000-0000-000001470000}"/>
    <cellStyle name="Normal 2 2 17 2" xfId="12297" xr:uid="{00000000-0005-0000-0000-000002470000}"/>
    <cellStyle name="Normal 2 2 18" xfId="12298" xr:uid="{00000000-0005-0000-0000-000003470000}"/>
    <cellStyle name="Normal 2 2 18 2" xfId="12299" xr:uid="{00000000-0005-0000-0000-000004470000}"/>
    <cellStyle name="Normal 2 2 19" xfId="12300" xr:uid="{00000000-0005-0000-0000-000005470000}"/>
    <cellStyle name="Normal 2 2 19 2" xfId="12301" xr:uid="{00000000-0005-0000-0000-000006470000}"/>
    <cellStyle name="Normal 2 2 2" xfId="12302" xr:uid="{00000000-0005-0000-0000-000007470000}"/>
    <cellStyle name="Normal 2 2 2 10" xfId="12303" xr:uid="{00000000-0005-0000-0000-000008470000}"/>
    <cellStyle name="Normal 2 2 2 10 2" xfId="12304" xr:uid="{00000000-0005-0000-0000-000009470000}"/>
    <cellStyle name="Normal 2 2 2 11" xfId="12305" xr:uid="{00000000-0005-0000-0000-00000A470000}"/>
    <cellStyle name="Normal 2 2 2 11 2" xfId="12306" xr:uid="{00000000-0005-0000-0000-00000B470000}"/>
    <cellStyle name="Normal 2 2 2 12" xfId="12307" xr:uid="{00000000-0005-0000-0000-00000C470000}"/>
    <cellStyle name="Normal 2 2 2 13" xfId="12308" xr:uid="{00000000-0005-0000-0000-00000D470000}"/>
    <cellStyle name="Normal 2 2 2 2" xfId="12309" xr:uid="{00000000-0005-0000-0000-00000E470000}"/>
    <cellStyle name="Normal 2 2 2 2 10" xfId="12310" xr:uid="{00000000-0005-0000-0000-00000F470000}"/>
    <cellStyle name="Normal 2 2 2 2 10 2" xfId="12311" xr:uid="{00000000-0005-0000-0000-000010470000}"/>
    <cellStyle name="Normal 2 2 2 2 11" xfId="12312" xr:uid="{00000000-0005-0000-0000-000011470000}"/>
    <cellStyle name="Normal 2 2 2 2 12" xfId="29923" xr:uid="{00000000-0005-0000-0000-000012470000}"/>
    <cellStyle name="Normal 2 2 2 2 2" xfId="12313" xr:uid="{00000000-0005-0000-0000-000013470000}"/>
    <cellStyle name="Normal 2 2 2 2 2 2" xfId="12314" xr:uid="{00000000-0005-0000-0000-000014470000}"/>
    <cellStyle name="Normal 2 2 2 2 2 2 2" xfId="12315" xr:uid="{00000000-0005-0000-0000-000015470000}"/>
    <cellStyle name="Normal 2 2 2 2 2 3" xfId="12316" xr:uid="{00000000-0005-0000-0000-000016470000}"/>
    <cellStyle name="Normal 2 2 2 2 2 3 2" xfId="12317" xr:uid="{00000000-0005-0000-0000-000017470000}"/>
    <cellStyle name="Normal 2 2 2 2 2 4" xfId="12318" xr:uid="{00000000-0005-0000-0000-000018470000}"/>
    <cellStyle name="Normal 2 2 2 2 3" xfId="12319" xr:uid="{00000000-0005-0000-0000-000019470000}"/>
    <cellStyle name="Normal 2 2 2 2 3 2" xfId="12320" xr:uid="{00000000-0005-0000-0000-00001A470000}"/>
    <cellStyle name="Normal 2 2 2 2 3 3" xfId="12321" xr:uid="{00000000-0005-0000-0000-00001B470000}"/>
    <cellStyle name="Normal 2 2 2 2 4" xfId="12322" xr:uid="{00000000-0005-0000-0000-00001C470000}"/>
    <cellStyle name="Normal 2 2 2 2 4 2" xfId="12323" xr:uid="{00000000-0005-0000-0000-00001D470000}"/>
    <cellStyle name="Normal 2 2 2 2 5" xfId="12324" xr:uid="{00000000-0005-0000-0000-00001E470000}"/>
    <cellStyle name="Normal 2 2 2 2 5 2" xfId="12325" xr:uid="{00000000-0005-0000-0000-00001F470000}"/>
    <cellStyle name="Normal 2 2 2 2 6" xfId="12326" xr:uid="{00000000-0005-0000-0000-000020470000}"/>
    <cellStyle name="Normal 2 2 2 2 6 2" xfId="12327" xr:uid="{00000000-0005-0000-0000-000021470000}"/>
    <cellStyle name="Normal 2 2 2 2 7" xfId="12328" xr:uid="{00000000-0005-0000-0000-000022470000}"/>
    <cellStyle name="Normal 2 2 2 2 7 2" xfId="12329" xr:uid="{00000000-0005-0000-0000-000023470000}"/>
    <cellStyle name="Normal 2 2 2 2 8" xfId="12330" xr:uid="{00000000-0005-0000-0000-000024470000}"/>
    <cellStyle name="Normal 2 2 2 2 8 2" xfId="12331" xr:uid="{00000000-0005-0000-0000-000025470000}"/>
    <cellStyle name="Normal 2 2 2 2 9" xfId="12332" xr:uid="{00000000-0005-0000-0000-000026470000}"/>
    <cellStyle name="Normal 2 2 2 2 9 2" xfId="12333" xr:uid="{00000000-0005-0000-0000-000027470000}"/>
    <cellStyle name="Normal 2 2 2 3" xfId="12334" xr:uid="{00000000-0005-0000-0000-000028470000}"/>
    <cellStyle name="Normal 2 2 2 3 2" xfId="12335" xr:uid="{00000000-0005-0000-0000-000029470000}"/>
    <cellStyle name="Normal 2 2 2 4" xfId="12336" xr:uid="{00000000-0005-0000-0000-00002A470000}"/>
    <cellStyle name="Normal 2 2 2 4 2" xfId="12337" xr:uid="{00000000-0005-0000-0000-00002B470000}"/>
    <cellStyle name="Normal 2 2 2 4 3" xfId="12338" xr:uid="{00000000-0005-0000-0000-00002C470000}"/>
    <cellStyle name="Normal 2 2 2 5" xfId="12339" xr:uid="{00000000-0005-0000-0000-00002D470000}"/>
    <cellStyle name="Normal 2 2 2 5 2" xfId="12340" xr:uid="{00000000-0005-0000-0000-00002E470000}"/>
    <cellStyle name="Normal 2 2 2 5 2 2" xfId="12341" xr:uid="{00000000-0005-0000-0000-00002F470000}"/>
    <cellStyle name="Normal 2 2 2 5 3" xfId="12342" xr:uid="{00000000-0005-0000-0000-000030470000}"/>
    <cellStyle name="Normal 2 2 2 5 3 2" xfId="12343" xr:uid="{00000000-0005-0000-0000-000031470000}"/>
    <cellStyle name="Normal 2 2 2 5 4" xfId="12344" xr:uid="{00000000-0005-0000-0000-000032470000}"/>
    <cellStyle name="Normal 2 2 2 5 4 2" xfId="12345" xr:uid="{00000000-0005-0000-0000-000033470000}"/>
    <cellStyle name="Normal 2 2 2 5 5" xfId="12346" xr:uid="{00000000-0005-0000-0000-000034470000}"/>
    <cellStyle name="Normal 2 2 2 5 5 2" xfId="12347" xr:uid="{00000000-0005-0000-0000-000035470000}"/>
    <cellStyle name="Normal 2 2 2 5 6" xfId="12348" xr:uid="{00000000-0005-0000-0000-000036470000}"/>
    <cellStyle name="Normal 2 2 2 5 6 2" xfId="12349" xr:uid="{00000000-0005-0000-0000-000037470000}"/>
    <cellStyle name="Normal 2 2 2 5 7" xfId="12350" xr:uid="{00000000-0005-0000-0000-000038470000}"/>
    <cellStyle name="Normal 2 2 2 6" xfId="12351" xr:uid="{00000000-0005-0000-0000-000039470000}"/>
    <cellStyle name="Normal 2 2 2 6 2" xfId="12352" xr:uid="{00000000-0005-0000-0000-00003A470000}"/>
    <cellStyle name="Normal 2 2 2 7" xfId="12353" xr:uid="{00000000-0005-0000-0000-00003B470000}"/>
    <cellStyle name="Normal 2 2 2 7 2" xfId="12354" xr:uid="{00000000-0005-0000-0000-00003C470000}"/>
    <cellStyle name="Normal 2 2 2 8" xfId="12355" xr:uid="{00000000-0005-0000-0000-00003D470000}"/>
    <cellStyle name="Normal 2 2 2 8 2" xfId="12356" xr:uid="{00000000-0005-0000-0000-00003E470000}"/>
    <cellStyle name="Normal 2 2 2 9" xfId="12357" xr:uid="{00000000-0005-0000-0000-00003F470000}"/>
    <cellStyle name="Normal 2 2 20" xfId="12358" xr:uid="{00000000-0005-0000-0000-000040470000}"/>
    <cellStyle name="Normal 2 2 20 2" xfId="12359" xr:uid="{00000000-0005-0000-0000-000041470000}"/>
    <cellStyle name="Normal 2 2 21" xfId="12360" xr:uid="{00000000-0005-0000-0000-000042470000}"/>
    <cellStyle name="Normal 2 2 21 2" xfId="12361" xr:uid="{00000000-0005-0000-0000-000043470000}"/>
    <cellStyle name="Normal 2 2 22" xfId="12362" xr:uid="{00000000-0005-0000-0000-000044470000}"/>
    <cellStyle name="Normal 2 2 22 2" xfId="12363" xr:uid="{00000000-0005-0000-0000-000045470000}"/>
    <cellStyle name="Normal 2 2 23" xfId="12364" xr:uid="{00000000-0005-0000-0000-000046470000}"/>
    <cellStyle name="Normal 2 2 23 2" xfId="12365" xr:uid="{00000000-0005-0000-0000-000047470000}"/>
    <cellStyle name="Normal 2 2 24" xfId="12366" xr:uid="{00000000-0005-0000-0000-000048470000}"/>
    <cellStyle name="Normal 2 2 24 2" xfId="12367" xr:uid="{00000000-0005-0000-0000-000049470000}"/>
    <cellStyle name="Normal 2 2 25" xfId="12368" xr:uid="{00000000-0005-0000-0000-00004A470000}"/>
    <cellStyle name="Normal 2 2 25 2" xfId="12369" xr:uid="{00000000-0005-0000-0000-00004B470000}"/>
    <cellStyle name="Normal 2 2 26" xfId="12370" xr:uid="{00000000-0005-0000-0000-00004C470000}"/>
    <cellStyle name="Normal 2 2 26 2" xfId="12371" xr:uid="{00000000-0005-0000-0000-00004D470000}"/>
    <cellStyle name="Normal 2 2 27" xfId="12372" xr:uid="{00000000-0005-0000-0000-00004E470000}"/>
    <cellStyle name="Normal 2 2 27 2" xfId="12373" xr:uid="{00000000-0005-0000-0000-00004F470000}"/>
    <cellStyle name="Normal 2 2 28" xfId="12374" xr:uid="{00000000-0005-0000-0000-000050470000}"/>
    <cellStyle name="Normal 2 2 28 2" xfId="12375" xr:uid="{00000000-0005-0000-0000-000051470000}"/>
    <cellStyle name="Normal 2 2 29" xfId="12376" xr:uid="{00000000-0005-0000-0000-000052470000}"/>
    <cellStyle name="Normal 2 2 29 2" xfId="12377" xr:uid="{00000000-0005-0000-0000-000053470000}"/>
    <cellStyle name="Normal 2 2 3" xfId="12378" xr:uid="{00000000-0005-0000-0000-000054470000}"/>
    <cellStyle name="Normal 2 2 3 10" xfId="12379" xr:uid="{00000000-0005-0000-0000-000055470000}"/>
    <cellStyle name="Normal 2 2 3 10 2" xfId="12380" xr:uid="{00000000-0005-0000-0000-000056470000}"/>
    <cellStyle name="Normal 2 2 3 11" xfId="12381" xr:uid="{00000000-0005-0000-0000-000057470000}"/>
    <cellStyle name="Normal 2 2 3 11 2" xfId="12382" xr:uid="{00000000-0005-0000-0000-000058470000}"/>
    <cellStyle name="Normal 2 2 3 12" xfId="12383" xr:uid="{00000000-0005-0000-0000-000059470000}"/>
    <cellStyle name="Normal 2 2 3 2" xfId="12384" xr:uid="{00000000-0005-0000-0000-00005A470000}"/>
    <cellStyle name="Normal 2 2 3 2 2" xfId="12385" xr:uid="{00000000-0005-0000-0000-00005B470000}"/>
    <cellStyle name="Normal 2 2 3 2 2 2" xfId="12386" xr:uid="{00000000-0005-0000-0000-00005C470000}"/>
    <cellStyle name="Normal 2 2 3 2 3" xfId="12387" xr:uid="{00000000-0005-0000-0000-00005D470000}"/>
    <cellStyle name="Normal 2 2 3 2 3 2" xfId="12388" xr:uid="{00000000-0005-0000-0000-00005E470000}"/>
    <cellStyle name="Normal 2 2 3 2 4" xfId="12389" xr:uid="{00000000-0005-0000-0000-00005F470000}"/>
    <cellStyle name="Normal 2 2 3 2 4 2" xfId="12390" xr:uid="{00000000-0005-0000-0000-000060470000}"/>
    <cellStyle name="Normal 2 2 3 2 5" xfId="12391" xr:uid="{00000000-0005-0000-0000-000061470000}"/>
    <cellStyle name="Normal 2 2 3 2 5 2" xfId="12392" xr:uid="{00000000-0005-0000-0000-000062470000}"/>
    <cellStyle name="Normal 2 2 3 2 6" xfId="12393" xr:uid="{00000000-0005-0000-0000-000063470000}"/>
    <cellStyle name="Normal 2 2 3 2 6 2" xfId="12394" xr:uid="{00000000-0005-0000-0000-000064470000}"/>
    <cellStyle name="Normal 2 2 3 2 7" xfId="12395" xr:uid="{00000000-0005-0000-0000-000065470000}"/>
    <cellStyle name="Normal 2 2 3 2 7 2" xfId="12396" xr:uid="{00000000-0005-0000-0000-000066470000}"/>
    <cellStyle name="Normal 2 2 3 2 8" xfId="12397" xr:uid="{00000000-0005-0000-0000-000067470000}"/>
    <cellStyle name="Normal 2 2 3 2 8 2" xfId="12398" xr:uid="{00000000-0005-0000-0000-000068470000}"/>
    <cellStyle name="Normal 2 2 3 2 9" xfId="12399" xr:uid="{00000000-0005-0000-0000-000069470000}"/>
    <cellStyle name="Normal 2 2 3 3" xfId="12400" xr:uid="{00000000-0005-0000-0000-00006A470000}"/>
    <cellStyle name="Normal 2 2 3 3 2" xfId="12401" xr:uid="{00000000-0005-0000-0000-00006B470000}"/>
    <cellStyle name="Normal 2 2 3 3 3" xfId="12402" xr:uid="{00000000-0005-0000-0000-00006C470000}"/>
    <cellStyle name="Normal 2 2 3 4" xfId="12403" xr:uid="{00000000-0005-0000-0000-00006D470000}"/>
    <cellStyle name="Normal 2 2 3 4 2" xfId="12404" xr:uid="{00000000-0005-0000-0000-00006E470000}"/>
    <cellStyle name="Normal 2 2 3 5" xfId="12405" xr:uid="{00000000-0005-0000-0000-00006F470000}"/>
    <cellStyle name="Normal 2 2 3 5 2" xfId="12406" xr:uid="{00000000-0005-0000-0000-000070470000}"/>
    <cellStyle name="Normal 2 2 3 5 2 2" xfId="12407" xr:uid="{00000000-0005-0000-0000-000071470000}"/>
    <cellStyle name="Normal 2 2 3 5 3" xfId="12408" xr:uid="{00000000-0005-0000-0000-000072470000}"/>
    <cellStyle name="Normal 2 2 3 5 3 2" xfId="12409" xr:uid="{00000000-0005-0000-0000-000073470000}"/>
    <cellStyle name="Normal 2 2 3 5 4" xfId="12410" xr:uid="{00000000-0005-0000-0000-000074470000}"/>
    <cellStyle name="Normal 2 2 3 5 4 2" xfId="12411" xr:uid="{00000000-0005-0000-0000-000075470000}"/>
    <cellStyle name="Normal 2 2 3 5 5" xfId="12412" xr:uid="{00000000-0005-0000-0000-000076470000}"/>
    <cellStyle name="Normal 2 2 3 5 5 2" xfId="12413" xr:uid="{00000000-0005-0000-0000-000077470000}"/>
    <cellStyle name="Normal 2 2 3 5 6" xfId="12414" xr:uid="{00000000-0005-0000-0000-000078470000}"/>
    <cellStyle name="Normal 2 2 3 5 6 2" xfId="12415" xr:uid="{00000000-0005-0000-0000-000079470000}"/>
    <cellStyle name="Normal 2 2 3 6" xfId="12416" xr:uid="{00000000-0005-0000-0000-00007A470000}"/>
    <cellStyle name="Normal 2 2 3 6 2" xfId="12417" xr:uid="{00000000-0005-0000-0000-00007B470000}"/>
    <cellStyle name="Normal 2 2 3 7" xfId="12418" xr:uid="{00000000-0005-0000-0000-00007C470000}"/>
    <cellStyle name="Normal 2 2 3 7 2" xfId="12419" xr:uid="{00000000-0005-0000-0000-00007D470000}"/>
    <cellStyle name="Normal 2 2 3 8" xfId="12420" xr:uid="{00000000-0005-0000-0000-00007E470000}"/>
    <cellStyle name="Normal 2 2 3 8 2" xfId="12421" xr:uid="{00000000-0005-0000-0000-00007F470000}"/>
    <cellStyle name="Normal 2 2 3 9" xfId="12422" xr:uid="{00000000-0005-0000-0000-000080470000}"/>
    <cellStyle name="Normal 2 2 30" xfId="12423" xr:uid="{00000000-0005-0000-0000-000081470000}"/>
    <cellStyle name="Normal 2 2 30 2" xfId="12424" xr:uid="{00000000-0005-0000-0000-000082470000}"/>
    <cellStyle name="Normal 2 2 31" xfId="12425" xr:uid="{00000000-0005-0000-0000-000083470000}"/>
    <cellStyle name="Normal 2 2 31 2" xfId="12426" xr:uid="{00000000-0005-0000-0000-000084470000}"/>
    <cellStyle name="Normal 2 2 32" xfId="12427" xr:uid="{00000000-0005-0000-0000-000085470000}"/>
    <cellStyle name="Normal 2 2 32 2" xfId="12428" xr:uid="{00000000-0005-0000-0000-000086470000}"/>
    <cellStyle name="Normal 2 2 33" xfId="12429" xr:uid="{00000000-0005-0000-0000-000087470000}"/>
    <cellStyle name="Normal 2 2 34" xfId="12430" xr:uid="{00000000-0005-0000-0000-000088470000}"/>
    <cellStyle name="Normal 2 2 35" xfId="12431" xr:uid="{00000000-0005-0000-0000-000089470000}"/>
    <cellStyle name="Normal 2 2 35 2" xfId="12432" xr:uid="{00000000-0005-0000-0000-00008A470000}"/>
    <cellStyle name="Normal 2 2 35 3" xfId="12433" xr:uid="{00000000-0005-0000-0000-00008B470000}"/>
    <cellStyle name="Normal 2 2 4" xfId="12434" xr:uid="{00000000-0005-0000-0000-00008C470000}"/>
    <cellStyle name="Normal 2 2 4 10" xfId="12435" xr:uid="{00000000-0005-0000-0000-00008D470000}"/>
    <cellStyle name="Normal 2 2 4 10 2" xfId="12436" xr:uid="{00000000-0005-0000-0000-00008E470000}"/>
    <cellStyle name="Normal 2 2 4 11" xfId="12437" xr:uid="{00000000-0005-0000-0000-00008F470000}"/>
    <cellStyle name="Normal 2 2 4 11 2" xfId="12438" xr:uid="{00000000-0005-0000-0000-000090470000}"/>
    <cellStyle name="Normal 2 2 4 12" xfId="12439" xr:uid="{00000000-0005-0000-0000-000091470000}"/>
    <cellStyle name="Normal 2 2 4 2" xfId="12440" xr:uid="{00000000-0005-0000-0000-000092470000}"/>
    <cellStyle name="Normal 2 2 4 2 10" xfId="29924" xr:uid="{00000000-0005-0000-0000-000093470000}"/>
    <cellStyle name="Normal 2 2 4 2 2" xfId="12441" xr:uid="{00000000-0005-0000-0000-000094470000}"/>
    <cellStyle name="Normal 2 2 4 2 2 2" xfId="12442" xr:uid="{00000000-0005-0000-0000-000095470000}"/>
    <cellStyle name="Normal 2 2 4 2 3" xfId="12443" xr:uid="{00000000-0005-0000-0000-000096470000}"/>
    <cellStyle name="Normal 2 2 4 2 3 2" xfId="12444" xr:uid="{00000000-0005-0000-0000-000097470000}"/>
    <cellStyle name="Normal 2 2 4 2 4" xfId="12445" xr:uid="{00000000-0005-0000-0000-000098470000}"/>
    <cellStyle name="Normal 2 2 4 2 4 2" xfId="12446" xr:uid="{00000000-0005-0000-0000-000099470000}"/>
    <cellStyle name="Normal 2 2 4 2 5" xfId="12447" xr:uid="{00000000-0005-0000-0000-00009A470000}"/>
    <cellStyle name="Normal 2 2 4 2 5 2" xfId="12448" xr:uid="{00000000-0005-0000-0000-00009B470000}"/>
    <cellStyle name="Normal 2 2 4 2 6" xfId="12449" xr:uid="{00000000-0005-0000-0000-00009C470000}"/>
    <cellStyle name="Normal 2 2 4 2 6 2" xfId="12450" xr:uid="{00000000-0005-0000-0000-00009D470000}"/>
    <cellStyle name="Normal 2 2 4 2 7" xfId="12451" xr:uid="{00000000-0005-0000-0000-00009E470000}"/>
    <cellStyle name="Normal 2 2 4 2 7 2" xfId="12452" xr:uid="{00000000-0005-0000-0000-00009F470000}"/>
    <cellStyle name="Normal 2 2 4 2 8" xfId="12453" xr:uid="{00000000-0005-0000-0000-0000A0470000}"/>
    <cellStyle name="Normal 2 2 4 2 8 2" xfId="12454" xr:uid="{00000000-0005-0000-0000-0000A1470000}"/>
    <cellStyle name="Normal 2 2 4 2 9" xfId="12455" xr:uid="{00000000-0005-0000-0000-0000A2470000}"/>
    <cellStyle name="Normal 2 2 4 3" xfId="12456" xr:uid="{00000000-0005-0000-0000-0000A3470000}"/>
    <cellStyle name="Normal 2 2 4 3 2" xfId="12457" xr:uid="{00000000-0005-0000-0000-0000A4470000}"/>
    <cellStyle name="Normal 2 2 4 3 3" xfId="12458" xr:uid="{00000000-0005-0000-0000-0000A5470000}"/>
    <cellStyle name="Normal 2 2 4 3 4" xfId="12459" xr:uid="{00000000-0005-0000-0000-0000A6470000}"/>
    <cellStyle name="Normal 2 2 4 3 5" xfId="12460" xr:uid="{00000000-0005-0000-0000-0000A7470000}"/>
    <cellStyle name="Normal 2 2 4 4" xfId="12461" xr:uid="{00000000-0005-0000-0000-0000A8470000}"/>
    <cellStyle name="Normal 2 2 4 4 2" xfId="12462" xr:uid="{00000000-0005-0000-0000-0000A9470000}"/>
    <cellStyle name="Normal 2 2 4 5" xfId="12463" xr:uid="{00000000-0005-0000-0000-0000AA470000}"/>
    <cellStyle name="Normal 2 2 4 5 2" xfId="12464" xr:uid="{00000000-0005-0000-0000-0000AB470000}"/>
    <cellStyle name="Normal 2 2 4 5 2 2" xfId="12465" xr:uid="{00000000-0005-0000-0000-0000AC470000}"/>
    <cellStyle name="Normal 2 2 4 5 3" xfId="12466" xr:uid="{00000000-0005-0000-0000-0000AD470000}"/>
    <cellStyle name="Normal 2 2 4 5 3 2" xfId="12467" xr:uid="{00000000-0005-0000-0000-0000AE470000}"/>
    <cellStyle name="Normal 2 2 4 5 4" xfId="12468" xr:uid="{00000000-0005-0000-0000-0000AF470000}"/>
    <cellStyle name="Normal 2 2 4 5 4 2" xfId="12469" xr:uid="{00000000-0005-0000-0000-0000B0470000}"/>
    <cellStyle name="Normal 2 2 4 5 5" xfId="12470" xr:uid="{00000000-0005-0000-0000-0000B1470000}"/>
    <cellStyle name="Normal 2 2 4 5 5 2" xfId="12471" xr:uid="{00000000-0005-0000-0000-0000B2470000}"/>
    <cellStyle name="Normal 2 2 4 5 6" xfId="12472" xr:uid="{00000000-0005-0000-0000-0000B3470000}"/>
    <cellStyle name="Normal 2 2 4 5 6 2" xfId="12473" xr:uid="{00000000-0005-0000-0000-0000B4470000}"/>
    <cellStyle name="Normal 2 2 4 6" xfId="12474" xr:uid="{00000000-0005-0000-0000-0000B5470000}"/>
    <cellStyle name="Normal 2 2 4 6 2" xfId="12475" xr:uid="{00000000-0005-0000-0000-0000B6470000}"/>
    <cellStyle name="Normal 2 2 4 7" xfId="12476" xr:uid="{00000000-0005-0000-0000-0000B7470000}"/>
    <cellStyle name="Normal 2 2 4 7 2" xfId="12477" xr:uid="{00000000-0005-0000-0000-0000B8470000}"/>
    <cellStyle name="Normal 2 2 4 8" xfId="12478" xr:uid="{00000000-0005-0000-0000-0000B9470000}"/>
    <cellStyle name="Normal 2 2 4 8 2" xfId="12479" xr:uid="{00000000-0005-0000-0000-0000BA470000}"/>
    <cellStyle name="Normal 2 2 4 9" xfId="12480" xr:uid="{00000000-0005-0000-0000-0000BB470000}"/>
    <cellStyle name="Normal 2 2 5" xfId="12481" xr:uid="{00000000-0005-0000-0000-0000BC470000}"/>
    <cellStyle name="Normal 2 2 5 2" xfId="12482" xr:uid="{00000000-0005-0000-0000-0000BD470000}"/>
    <cellStyle name="Normal 2 2 5 2 2" xfId="12483" xr:uid="{00000000-0005-0000-0000-0000BE470000}"/>
    <cellStyle name="Normal 2 2 5 2 3" xfId="29925" xr:uid="{00000000-0005-0000-0000-0000BF470000}"/>
    <cellStyle name="Normal 2 2 5 3" xfId="12484" xr:uid="{00000000-0005-0000-0000-0000C0470000}"/>
    <cellStyle name="Normal 2 2 5 3 2" xfId="12485" xr:uid="{00000000-0005-0000-0000-0000C1470000}"/>
    <cellStyle name="Normal 2 2 5 3 3" xfId="12486" xr:uid="{00000000-0005-0000-0000-0000C2470000}"/>
    <cellStyle name="Normal 2 2 5 4" xfId="12487" xr:uid="{00000000-0005-0000-0000-0000C3470000}"/>
    <cellStyle name="Normal 2 2 6" xfId="12488" xr:uid="{00000000-0005-0000-0000-0000C4470000}"/>
    <cellStyle name="Normal 2 2 6 2" xfId="12489" xr:uid="{00000000-0005-0000-0000-0000C5470000}"/>
    <cellStyle name="Normal 2 2 6 2 2" xfId="12490" xr:uid="{00000000-0005-0000-0000-0000C6470000}"/>
    <cellStyle name="Normal 2 2 6 2 3" xfId="29926" xr:uid="{00000000-0005-0000-0000-0000C7470000}"/>
    <cellStyle name="Normal 2 2 6 3" xfId="12491" xr:uid="{00000000-0005-0000-0000-0000C8470000}"/>
    <cellStyle name="Normal 2 2 6 3 2" xfId="12492" xr:uid="{00000000-0005-0000-0000-0000C9470000}"/>
    <cellStyle name="Normal 2 2 6 3 3" xfId="12493" xr:uid="{00000000-0005-0000-0000-0000CA470000}"/>
    <cellStyle name="Normal 2 2 6 4" xfId="12494" xr:uid="{00000000-0005-0000-0000-0000CB470000}"/>
    <cellStyle name="Normal 2 2 7" xfId="12495" xr:uid="{00000000-0005-0000-0000-0000CC470000}"/>
    <cellStyle name="Normal 2 2 7 2" xfId="12496" xr:uid="{00000000-0005-0000-0000-0000CD470000}"/>
    <cellStyle name="Normal 2 2 7 3" xfId="12497" xr:uid="{00000000-0005-0000-0000-0000CE470000}"/>
    <cellStyle name="Normal 2 2 8" xfId="12498" xr:uid="{00000000-0005-0000-0000-0000CF470000}"/>
    <cellStyle name="Normal 2 2 8 2" xfId="12499" xr:uid="{00000000-0005-0000-0000-0000D0470000}"/>
    <cellStyle name="Normal 2 2 8 3" xfId="12500" xr:uid="{00000000-0005-0000-0000-0000D1470000}"/>
    <cellStyle name="Normal 2 2 9" xfId="12501" xr:uid="{00000000-0005-0000-0000-0000D2470000}"/>
    <cellStyle name="Normal 2 2 9 2" xfId="12502" xr:uid="{00000000-0005-0000-0000-0000D3470000}"/>
    <cellStyle name="Normal 2 2 9 3" xfId="12503" xr:uid="{00000000-0005-0000-0000-0000D4470000}"/>
    <cellStyle name="Normal 2 2_Locked-FINAL_BP3_-__BOQ1st_October_2009" xfId="12504" xr:uid="{00000000-0005-0000-0000-0000D5470000}"/>
    <cellStyle name="Normal 2 20" xfId="12505" xr:uid="{00000000-0005-0000-0000-0000D6470000}"/>
    <cellStyle name="Normal 2 20 2" xfId="12506" xr:uid="{00000000-0005-0000-0000-0000D7470000}"/>
    <cellStyle name="Normal 2 20 2 2" xfId="12507" xr:uid="{00000000-0005-0000-0000-0000D8470000}"/>
    <cellStyle name="Normal 2 20 2 2 2" xfId="12508" xr:uid="{00000000-0005-0000-0000-0000D9470000}"/>
    <cellStyle name="Normal 2 20 2 3" xfId="12509" xr:uid="{00000000-0005-0000-0000-0000DA470000}"/>
    <cellStyle name="Normal 2 20 2 3 2" xfId="12510" xr:uid="{00000000-0005-0000-0000-0000DB470000}"/>
    <cellStyle name="Normal 2 20 2 3 3" xfId="12511" xr:uid="{00000000-0005-0000-0000-0000DC470000}"/>
    <cellStyle name="Normal 2 20 2 4" xfId="12512" xr:uid="{00000000-0005-0000-0000-0000DD470000}"/>
    <cellStyle name="Normal 2 21" xfId="12513" xr:uid="{00000000-0005-0000-0000-0000DE470000}"/>
    <cellStyle name="Normal 2 21 2" xfId="12514" xr:uid="{00000000-0005-0000-0000-0000DF470000}"/>
    <cellStyle name="Normal 2 21 2 2" xfId="12515" xr:uid="{00000000-0005-0000-0000-0000E0470000}"/>
    <cellStyle name="Normal 2 21 2 2 2" xfId="12516" xr:uid="{00000000-0005-0000-0000-0000E1470000}"/>
    <cellStyle name="Normal 2 21 2 3" xfId="12517" xr:uid="{00000000-0005-0000-0000-0000E2470000}"/>
    <cellStyle name="Normal 2 21 2 3 2" xfId="12518" xr:uid="{00000000-0005-0000-0000-0000E3470000}"/>
    <cellStyle name="Normal 2 21 2 3 3" xfId="12519" xr:uid="{00000000-0005-0000-0000-0000E4470000}"/>
    <cellStyle name="Normal 2 21 2 4" xfId="12520" xr:uid="{00000000-0005-0000-0000-0000E5470000}"/>
    <cellStyle name="Normal 2 22" xfId="12521" xr:uid="{00000000-0005-0000-0000-0000E6470000}"/>
    <cellStyle name="Normal 2 22 2" xfId="12522" xr:uid="{00000000-0005-0000-0000-0000E7470000}"/>
    <cellStyle name="Normal 2 22 2 2" xfId="12523" xr:uid="{00000000-0005-0000-0000-0000E8470000}"/>
    <cellStyle name="Normal 2 22 2 2 2" xfId="12524" xr:uid="{00000000-0005-0000-0000-0000E9470000}"/>
    <cellStyle name="Normal 2 22 2 3" xfId="12525" xr:uid="{00000000-0005-0000-0000-0000EA470000}"/>
    <cellStyle name="Normal 2 22 2 3 2" xfId="12526" xr:uid="{00000000-0005-0000-0000-0000EB470000}"/>
    <cellStyle name="Normal 2 22 2 3 3" xfId="12527" xr:uid="{00000000-0005-0000-0000-0000EC470000}"/>
    <cellStyle name="Normal 2 22 2 4" xfId="12528" xr:uid="{00000000-0005-0000-0000-0000ED470000}"/>
    <cellStyle name="Normal 2 22 3" xfId="29927" xr:uid="{00000000-0005-0000-0000-0000EE470000}"/>
    <cellStyle name="Normal 2 22 4" xfId="29928" xr:uid="{00000000-0005-0000-0000-0000EF470000}"/>
    <cellStyle name="Normal 2 23" xfId="12529" xr:uid="{00000000-0005-0000-0000-0000F0470000}"/>
    <cellStyle name="Normal 2 23 2" xfId="12530" xr:uid="{00000000-0005-0000-0000-0000F1470000}"/>
    <cellStyle name="Normal 2 23 2 2" xfId="12531" xr:uid="{00000000-0005-0000-0000-0000F2470000}"/>
    <cellStyle name="Normal 2 23 2 2 2" xfId="12532" xr:uid="{00000000-0005-0000-0000-0000F3470000}"/>
    <cellStyle name="Normal 2 23 2 3" xfId="12533" xr:uid="{00000000-0005-0000-0000-0000F4470000}"/>
    <cellStyle name="Normal 2 23 2 3 2" xfId="12534" xr:uid="{00000000-0005-0000-0000-0000F5470000}"/>
    <cellStyle name="Normal 2 23 2 3 3" xfId="12535" xr:uid="{00000000-0005-0000-0000-0000F6470000}"/>
    <cellStyle name="Normal 2 23 2 4" xfId="12536" xr:uid="{00000000-0005-0000-0000-0000F7470000}"/>
    <cellStyle name="Normal 2 24" xfId="12537" xr:uid="{00000000-0005-0000-0000-0000F8470000}"/>
    <cellStyle name="Normal 2 24 2" xfId="12538" xr:uid="{00000000-0005-0000-0000-0000F9470000}"/>
    <cellStyle name="Normal 2 24 2 2" xfId="12539" xr:uid="{00000000-0005-0000-0000-0000FA470000}"/>
    <cellStyle name="Normal 2 24 2 2 2" xfId="12540" xr:uid="{00000000-0005-0000-0000-0000FB470000}"/>
    <cellStyle name="Normal 2 24 2 3" xfId="12541" xr:uid="{00000000-0005-0000-0000-0000FC470000}"/>
    <cellStyle name="Normal 2 24 2 3 2" xfId="12542" xr:uid="{00000000-0005-0000-0000-0000FD470000}"/>
    <cellStyle name="Normal 2 24 2 3 3" xfId="12543" xr:uid="{00000000-0005-0000-0000-0000FE470000}"/>
    <cellStyle name="Normal 2 24 2 4" xfId="12544" xr:uid="{00000000-0005-0000-0000-0000FF470000}"/>
    <cellStyle name="Normal 2 24 3" xfId="29929" xr:uid="{00000000-0005-0000-0000-000000480000}"/>
    <cellStyle name="Normal 2 25" xfId="12545" xr:uid="{00000000-0005-0000-0000-000001480000}"/>
    <cellStyle name="Normal 2 25 2" xfId="12546" xr:uid="{00000000-0005-0000-0000-000002480000}"/>
    <cellStyle name="Normal 2 25 2 2" xfId="12547" xr:uid="{00000000-0005-0000-0000-000003480000}"/>
    <cellStyle name="Normal 2 25 2 2 2" xfId="12548" xr:uid="{00000000-0005-0000-0000-000004480000}"/>
    <cellStyle name="Normal 2 25 2 3" xfId="12549" xr:uid="{00000000-0005-0000-0000-000005480000}"/>
    <cellStyle name="Normal 2 25 2 3 2" xfId="12550" xr:uid="{00000000-0005-0000-0000-000006480000}"/>
    <cellStyle name="Normal 2 25 2 3 3" xfId="12551" xr:uid="{00000000-0005-0000-0000-000007480000}"/>
    <cellStyle name="Normal 2 25 2 4" xfId="12552" xr:uid="{00000000-0005-0000-0000-000008480000}"/>
    <cellStyle name="Normal 2 26" xfId="12553" xr:uid="{00000000-0005-0000-0000-000009480000}"/>
    <cellStyle name="Normal 2 26 2" xfId="12554" xr:uid="{00000000-0005-0000-0000-00000A480000}"/>
    <cellStyle name="Normal 2 26 2 2" xfId="12555" xr:uid="{00000000-0005-0000-0000-00000B480000}"/>
    <cellStyle name="Normal 2 26 2 2 2" xfId="12556" xr:uid="{00000000-0005-0000-0000-00000C480000}"/>
    <cellStyle name="Normal 2 26 2 3" xfId="12557" xr:uid="{00000000-0005-0000-0000-00000D480000}"/>
    <cellStyle name="Normal 2 26 2 3 2" xfId="12558" xr:uid="{00000000-0005-0000-0000-00000E480000}"/>
    <cellStyle name="Normal 2 26 2 3 3" xfId="12559" xr:uid="{00000000-0005-0000-0000-00000F480000}"/>
    <cellStyle name="Normal 2 26 2 4" xfId="12560" xr:uid="{00000000-0005-0000-0000-000010480000}"/>
    <cellStyle name="Normal 2 27" xfId="12561" xr:uid="{00000000-0005-0000-0000-000011480000}"/>
    <cellStyle name="Normal 2 27 2" xfId="12562" xr:uid="{00000000-0005-0000-0000-000012480000}"/>
    <cellStyle name="Normal 2 27 2 2" xfId="12563" xr:uid="{00000000-0005-0000-0000-000013480000}"/>
    <cellStyle name="Normal 2 27 2 2 2" xfId="12564" xr:uid="{00000000-0005-0000-0000-000014480000}"/>
    <cellStyle name="Normal 2 27 2 3" xfId="12565" xr:uid="{00000000-0005-0000-0000-000015480000}"/>
    <cellStyle name="Normal 2 27 2 3 2" xfId="12566" xr:uid="{00000000-0005-0000-0000-000016480000}"/>
    <cellStyle name="Normal 2 27 2 3 3" xfId="12567" xr:uid="{00000000-0005-0000-0000-000017480000}"/>
    <cellStyle name="Normal 2 27 2 4" xfId="12568" xr:uid="{00000000-0005-0000-0000-000018480000}"/>
    <cellStyle name="Normal 2 28" xfId="12569" xr:uid="{00000000-0005-0000-0000-000019480000}"/>
    <cellStyle name="Normal 2 28 2" xfId="12570" xr:uid="{00000000-0005-0000-0000-00001A480000}"/>
    <cellStyle name="Normal 2 28 2 2" xfId="12571" xr:uid="{00000000-0005-0000-0000-00001B480000}"/>
    <cellStyle name="Normal 2 28 2 2 2" xfId="12572" xr:uid="{00000000-0005-0000-0000-00001C480000}"/>
    <cellStyle name="Normal 2 28 2 3" xfId="12573" xr:uid="{00000000-0005-0000-0000-00001D480000}"/>
    <cellStyle name="Normal 2 28 2 3 2" xfId="12574" xr:uid="{00000000-0005-0000-0000-00001E480000}"/>
    <cellStyle name="Normal 2 28 2 3 3" xfId="12575" xr:uid="{00000000-0005-0000-0000-00001F480000}"/>
    <cellStyle name="Normal 2 28 2 4" xfId="12576" xr:uid="{00000000-0005-0000-0000-000020480000}"/>
    <cellStyle name="Normal 2 29" xfId="12577" xr:uid="{00000000-0005-0000-0000-000021480000}"/>
    <cellStyle name="Normal 2 29 2" xfId="12578" xr:uid="{00000000-0005-0000-0000-000022480000}"/>
    <cellStyle name="Normal 2 29 2 2" xfId="12579" xr:uid="{00000000-0005-0000-0000-000023480000}"/>
    <cellStyle name="Normal 2 29 2 2 2" xfId="12580" xr:uid="{00000000-0005-0000-0000-000024480000}"/>
    <cellStyle name="Normal 2 29 2 3" xfId="12581" xr:uid="{00000000-0005-0000-0000-000025480000}"/>
    <cellStyle name="Normal 2 29 2 3 2" xfId="12582" xr:uid="{00000000-0005-0000-0000-000026480000}"/>
    <cellStyle name="Normal 2 29 2 3 3" xfId="12583" xr:uid="{00000000-0005-0000-0000-000027480000}"/>
    <cellStyle name="Normal 2 29 2 4" xfId="12584" xr:uid="{00000000-0005-0000-0000-000028480000}"/>
    <cellStyle name="Normal 2 3" xfId="12585" xr:uid="{00000000-0005-0000-0000-000029480000}"/>
    <cellStyle name="Normal 2 3 10" xfId="12586" xr:uid="{00000000-0005-0000-0000-00002A480000}"/>
    <cellStyle name="Normal 2 3 10 2" xfId="12587" xr:uid="{00000000-0005-0000-0000-00002B480000}"/>
    <cellStyle name="Normal 2 3 11" xfId="12588" xr:uid="{00000000-0005-0000-0000-00002C480000}"/>
    <cellStyle name="Normal 2 3 11 2" xfId="12589" xr:uid="{00000000-0005-0000-0000-00002D480000}"/>
    <cellStyle name="Normal 2 3 12" xfId="12590" xr:uid="{00000000-0005-0000-0000-00002E480000}"/>
    <cellStyle name="Normal 2 3 12 2" xfId="29930" xr:uid="{00000000-0005-0000-0000-00002F480000}"/>
    <cellStyle name="Normal 2 3 13" xfId="12591" xr:uid="{00000000-0005-0000-0000-000030480000}"/>
    <cellStyle name="Normal 2 3 13 2" xfId="29931" xr:uid="{00000000-0005-0000-0000-000031480000}"/>
    <cellStyle name="Normal 2 3 14" xfId="12592" xr:uid="{00000000-0005-0000-0000-000032480000}"/>
    <cellStyle name="Normal 2 3 14 2" xfId="29932" xr:uid="{00000000-0005-0000-0000-000033480000}"/>
    <cellStyle name="Normal 2 3 15" xfId="12593" xr:uid="{00000000-0005-0000-0000-000034480000}"/>
    <cellStyle name="Normal 2 3 15 2" xfId="29933" xr:uid="{00000000-0005-0000-0000-000035480000}"/>
    <cellStyle name="Normal 2 3 16" xfId="12594" xr:uid="{00000000-0005-0000-0000-000036480000}"/>
    <cellStyle name="Normal 2 3 16 2" xfId="29934" xr:uid="{00000000-0005-0000-0000-000037480000}"/>
    <cellStyle name="Normal 2 3 17" xfId="12595" xr:uid="{00000000-0005-0000-0000-000038480000}"/>
    <cellStyle name="Normal 2 3 17 2" xfId="29935" xr:uid="{00000000-0005-0000-0000-000039480000}"/>
    <cellStyle name="Normal 2 3 18" xfId="12596" xr:uid="{00000000-0005-0000-0000-00003A480000}"/>
    <cellStyle name="Normal 2 3 18 2" xfId="29936" xr:uid="{00000000-0005-0000-0000-00003B480000}"/>
    <cellStyle name="Normal 2 3 19" xfId="12597" xr:uid="{00000000-0005-0000-0000-00003C480000}"/>
    <cellStyle name="Normal 2 3 19 2" xfId="29937" xr:uid="{00000000-0005-0000-0000-00003D480000}"/>
    <cellStyle name="Normal 2 3 2" xfId="12598" xr:uid="{00000000-0005-0000-0000-00003E480000}"/>
    <cellStyle name="Normal 2 3 2 10" xfId="12599" xr:uid="{00000000-0005-0000-0000-00003F480000}"/>
    <cellStyle name="Normal 2 3 2 10 2" xfId="29938" xr:uid="{00000000-0005-0000-0000-000040480000}"/>
    <cellStyle name="Normal 2 3 2 11" xfId="12600" xr:uid="{00000000-0005-0000-0000-000041480000}"/>
    <cellStyle name="Normal 2 3 2 11 2" xfId="29939" xr:uid="{00000000-0005-0000-0000-000042480000}"/>
    <cellStyle name="Normal 2 3 2 12" xfId="12601" xr:uid="{00000000-0005-0000-0000-000043480000}"/>
    <cellStyle name="Normal 2 3 2 12 2" xfId="29940" xr:uid="{00000000-0005-0000-0000-000044480000}"/>
    <cellStyle name="Normal 2 3 2 13" xfId="12602" xr:uid="{00000000-0005-0000-0000-000045480000}"/>
    <cellStyle name="Normal 2 3 2 13 2" xfId="29941" xr:uid="{00000000-0005-0000-0000-000046480000}"/>
    <cellStyle name="Normal 2 3 2 14" xfId="12603" xr:uid="{00000000-0005-0000-0000-000047480000}"/>
    <cellStyle name="Normal 2 3 2 14 2" xfId="29942" xr:uid="{00000000-0005-0000-0000-000048480000}"/>
    <cellStyle name="Normal 2 3 2 15" xfId="12604" xr:uid="{00000000-0005-0000-0000-000049480000}"/>
    <cellStyle name="Normal 2 3 2 15 2" xfId="29943" xr:uid="{00000000-0005-0000-0000-00004A480000}"/>
    <cellStyle name="Normal 2 3 2 16" xfId="12605" xr:uid="{00000000-0005-0000-0000-00004B480000}"/>
    <cellStyle name="Normal 2 3 2 16 2" xfId="29944" xr:uid="{00000000-0005-0000-0000-00004C480000}"/>
    <cellStyle name="Normal 2 3 2 17" xfId="12606" xr:uid="{00000000-0005-0000-0000-00004D480000}"/>
    <cellStyle name="Normal 2 3 2 17 2" xfId="29945" xr:uid="{00000000-0005-0000-0000-00004E480000}"/>
    <cellStyle name="Normal 2 3 2 18" xfId="12607" xr:uid="{00000000-0005-0000-0000-00004F480000}"/>
    <cellStyle name="Normal 2 3 2 18 2" xfId="29946" xr:uid="{00000000-0005-0000-0000-000050480000}"/>
    <cellStyle name="Normal 2 3 2 19" xfId="12608" xr:uid="{00000000-0005-0000-0000-000051480000}"/>
    <cellStyle name="Normal 2 3 2 19 2" xfId="29947" xr:uid="{00000000-0005-0000-0000-000052480000}"/>
    <cellStyle name="Normal 2 3 2 2" xfId="12609" xr:uid="{00000000-0005-0000-0000-000053480000}"/>
    <cellStyle name="Normal 2 3 2 2 10" xfId="12610" xr:uid="{00000000-0005-0000-0000-000054480000}"/>
    <cellStyle name="Normal 2 3 2 2 10 2" xfId="29948" xr:uid="{00000000-0005-0000-0000-000055480000}"/>
    <cellStyle name="Normal 2 3 2 2 11" xfId="12611" xr:uid="{00000000-0005-0000-0000-000056480000}"/>
    <cellStyle name="Normal 2 3 2 2 11 2" xfId="29949" xr:uid="{00000000-0005-0000-0000-000057480000}"/>
    <cellStyle name="Normal 2 3 2 2 12" xfId="12612" xr:uid="{00000000-0005-0000-0000-000058480000}"/>
    <cellStyle name="Normal 2 3 2 2 12 2" xfId="29950" xr:uid="{00000000-0005-0000-0000-000059480000}"/>
    <cellStyle name="Normal 2 3 2 2 13" xfId="12613" xr:uid="{00000000-0005-0000-0000-00005A480000}"/>
    <cellStyle name="Normal 2 3 2 2 13 2" xfId="29951" xr:uid="{00000000-0005-0000-0000-00005B480000}"/>
    <cellStyle name="Normal 2 3 2 2 14" xfId="12614" xr:uid="{00000000-0005-0000-0000-00005C480000}"/>
    <cellStyle name="Normal 2 3 2 2 14 2" xfId="29952" xr:uid="{00000000-0005-0000-0000-00005D480000}"/>
    <cellStyle name="Normal 2 3 2 2 15" xfId="12615" xr:uid="{00000000-0005-0000-0000-00005E480000}"/>
    <cellStyle name="Normal 2 3 2 2 15 2" xfId="29953" xr:uid="{00000000-0005-0000-0000-00005F480000}"/>
    <cellStyle name="Normal 2 3 2 2 16" xfId="12616" xr:uid="{00000000-0005-0000-0000-000060480000}"/>
    <cellStyle name="Normal 2 3 2 2 16 2" xfId="29954" xr:uid="{00000000-0005-0000-0000-000061480000}"/>
    <cellStyle name="Normal 2 3 2 2 17" xfId="12617" xr:uid="{00000000-0005-0000-0000-000062480000}"/>
    <cellStyle name="Normal 2 3 2 2 17 2" xfId="29955" xr:uid="{00000000-0005-0000-0000-000063480000}"/>
    <cellStyle name="Normal 2 3 2 2 18" xfId="12618" xr:uid="{00000000-0005-0000-0000-000064480000}"/>
    <cellStyle name="Normal 2 3 2 2 18 2" xfId="29956" xr:uid="{00000000-0005-0000-0000-000065480000}"/>
    <cellStyle name="Normal 2 3 2 2 19" xfId="12619" xr:uid="{00000000-0005-0000-0000-000066480000}"/>
    <cellStyle name="Normal 2 3 2 2 19 2" xfId="29957" xr:uid="{00000000-0005-0000-0000-000067480000}"/>
    <cellStyle name="Normal 2 3 2 2 2" xfId="12620" xr:uid="{00000000-0005-0000-0000-000068480000}"/>
    <cellStyle name="Normal 2 3 2 2 2 2" xfId="12621" xr:uid="{00000000-0005-0000-0000-000069480000}"/>
    <cellStyle name="Normal 2 3 2 2 2 2 2" xfId="12622" xr:uid="{00000000-0005-0000-0000-00006A480000}"/>
    <cellStyle name="Normal 2 3 2 2 2 3" xfId="12623" xr:uid="{00000000-0005-0000-0000-00006B480000}"/>
    <cellStyle name="Normal 2 3 2 2 2 4" xfId="12624" xr:uid="{00000000-0005-0000-0000-00006C480000}"/>
    <cellStyle name="Normal 2 3 2 2 20" xfId="12625" xr:uid="{00000000-0005-0000-0000-00006D480000}"/>
    <cellStyle name="Normal 2 3 2 2 20 2" xfId="29958" xr:uid="{00000000-0005-0000-0000-00006E480000}"/>
    <cellStyle name="Normal 2 3 2 2 21" xfId="12626" xr:uid="{00000000-0005-0000-0000-00006F480000}"/>
    <cellStyle name="Normal 2 3 2 2 21 2" xfId="29959" xr:uid="{00000000-0005-0000-0000-000070480000}"/>
    <cellStyle name="Normal 2 3 2 2 22" xfId="12627" xr:uid="{00000000-0005-0000-0000-000071480000}"/>
    <cellStyle name="Normal 2 3 2 2 22 2" xfId="29960" xr:uid="{00000000-0005-0000-0000-000072480000}"/>
    <cellStyle name="Normal 2 3 2 2 23" xfId="12628" xr:uid="{00000000-0005-0000-0000-000073480000}"/>
    <cellStyle name="Normal 2 3 2 2 23 2" xfId="29961" xr:uid="{00000000-0005-0000-0000-000074480000}"/>
    <cellStyle name="Normal 2 3 2 2 24" xfId="12629" xr:uid="{00000000-0005-0000-0000-000075480000}"/>
    <cellStyle name="Normal 2 3 2 2 24 2" xfId="29962" xr:uid="{00000000-0005-0000-0000-000076480000}"/>
    <cellStyle name="Normal 2 3 2 2 25" xfId="12630" xr:uid="{00000000-0005-0000-0000-000077480000}"/>
    <cellStyle name="Normal 2 3 2 2 25 2" xfId="29963" xr:uid="{00000000-0005-0000-0000-000078480000}"/>
    <cellStyle name="Normal 2 3 2 2 26" xfId="12631" xr:uid="{00000000-0005-0000-0000-000079480000}"/>
    <cellStyle name="Normal 2 3 2 2 26 2" xfId="29964" xr:uid="{00000000-0005-0000-0000-00007A480000}"/>
    <cellStyle name="Normal 2 3 2 2 27" xfId="12632" xr:uid="{00000000-0005-0000-0000-00007B480000}"/>
    <cellStyle name="Normal 2 3 2 2 27 2" xfId="12633" xr:uid="{00000000-0005-0000-0000-00007C480000}"/>
    <cellStyle name="Normal 2 3 2 2 27 2 2" xfId="29965" xr:uid="{00000000-0005-0000-0000-00007D480000}"/>
    <cellStyle name="Normal 2 3 2 2 27 3" xfId="12634" xr:uid="{00000000-0005-0000-0000-00007E480000}"/>
    <cellStyle name="Normal 2 3 2 2 27 4" xfId="12635" xr:uid="{00000000-0005-0000-0000-00007F480000}"/>
    <cellStyle name="Normal 2 3 2 2 27 5" xfId="12636" xr:uid="{00000000-0005-0000-0000-000080480000}"/>
    <cellStyle name="Normal 2 3 2 2 28" xfId="12637" xr:uid="{00000000-0005-0000-0000-000081480000}"/>
    <cellStyle name="Normal 2 3 2 2 28 2" xfId="12638" xr:uid="{00000000-0005-0000-0000-000082480000}"/>
    <cellStyle name="Normal 2 3 2 2 28 3" xfId="12639" xr:uid="{00000000-0005-0000-0000-000083480000}"/>
    <cellStyle name="Normal 2 3 2 2 3" xfId="12640" xr:uid="{00000000-0005-0000-0000-000084480000}"/>
    <cellStyle name="Normal 2 3 2 2 3 2" xfId="29966" xr:uid="{00000000-0005-0000-0000-000085480000}"/>
    <cellStyle name="Normal 2 3 2 2 4" xfId="12641" xr:uid="{00000000-0005-0000-0000-000086480000}"/>
    <cellStyle name="Normal 2 3 2 2 4 2" xfId="29967" xr:uid="{00000000-0005-0000-0000-000087480000}"/>
    <cellStyle name="Normal 2 3 2 2 5" xfId="12642" xr:uid="{00000000-0005-0000-0000-000088480000}"/>
    <cellStyle name="Normal 2 3 2 2 5 2" xfId="29968" xr:uid="{00000000-0005-0000-0000-000089480000}"/>
    <cellStyle name="Normal 2 3 2 2 6" xfId="12643" xr:uid="{00000000-0005-0000-0000-00008A480000}"/>
    <cellStyle name="Normal 2 3 2 2 6 2" xfId="29969" xr:uid="{00000000-0005-0000-0000-00008B480000}"/>
    <cellStyle name="Normal 2 3 2 2 7" xfId="12644" xr:uid="{00000000-0005-0000-0000-00008C480000}"/>
    <cellStyle name="Normal 2 3 2 2 7 2" xfId="29970" xr:uid="{00000000-0005-0000-0000-00008D480000}"/>
    <cellStyle name="Normal 2 3 2 2 8" xfId="12645" xr:uid="{00000000-0005-0000-0000-00008E480000}"/>
    <cellStyle name="Normal 2 3 2 2 8 2" xfId="29971" xr:uid="{00000000-0005-0000-0000-00008F480000}"/>
    <cellStyle name="Normal 2 3 2 2 9" xfId="12646" xr:uid="{00000000-0005-0000-0000-000090480000}"/>
    <cellStyle name="Normal 2 3 2 2 9 2" xfId="29972" xr:uid="{00000000-0005-0000-0000-000091480000}"/>
    <cellStyle name="Normal 2 3 2 20" xfId="12647" xr:uid="{00000000-0005-0000-0000-000092480000}"/>
    <cellStyle name="Normal 2 3 2 20 2" xfId="29973" xr:uid="{00000000-0005-0000-0000-000093480000}"/>
    <cellStyle name="Normal 2 3 2 21" xfId="12648" xr:uid="{00000000-0005-0000-0000-000094480000}"/>
    <cellStyle name="Normal 2 3 2 21 2" xfId="29974" xr:uid="{00000000-0005-0000-0000-000095480000}"/>
    <cellStyle name="Normal 2 3 2 22" xfId="12649" xr:uid="{00000000-0005-0000-0000-000096480000}"/>
    <cellStyle name="Normal 2 3 2 22 2" xfId="29975" xr:uid="{00000000-0005-0000-0000-000097480000}"/>
    <cellStyle name="Normal 2 3 2 23" xfId="12650" xr:uid="{00000000-0005-0000-0000-000098480000}"/>
    <cellStyle name="Normal 2 3 2 23 2" xfId="29976" xr:uid="{00000000-0005-0000-0000-000099480000}"/>
    <cellStyle name="Normal 2 3 2 24" xfId="12651" xr:uid="{00000000-0005-0000-0000-00009A480000}"/>
    <cellStyle name="Normal 2 3 2 24 2" xfId="29977" xr:uid="{00000000-0005-0000-0000-00009B480000}"/>
    <cellStyle name="Normal 2 3 2 25" xfId="12652" xr:uid="{00000000-0005-0000-0000-00009C480000}"/>
    <cellStyle name="Normal 2 3 2 25 2" xfId="29978" xr:uid="{00000000-0005-0000-0000-00009D480000}"/>
    <cellStyle name="Normal 2 3 2 26" xfId="12653" xr:uid="{00000000-0005-0000-0000-00009E480000}"/>
    <cellStyle name="Normal 2 3 2 26 2" xfId="29979" xr:uid="{00000000-0005-0000-0000-00009F480000}"/>
    <cellStyle name="Normal 2 3 2 27" xfId="12654" xr:uid="{00000000-0005-0000-0000-0000A0480000}"/>
    <cellStyle name="Normal 2 3 2 27 2" xfId="29980" xr:uid="{00000000-0005-0000-0000-0000A1480000}"/>
    <cellStyle name="Normal 2 3 2 28" xfId="12655" xr:uid="{00000000-0005-0000-0000-0000A2480000}"/>
    <cellStyle name="Normal 2 3 2 28 2" xfId="12656" xr:uid="{00000000-0005-0000-0000-0000A3480000}"/>
    <cellStyle name="Normal 2 3 2 28 3" xfId="12657" xr:uid="{00000000-0005-0000-0000-0000A4480000}"/>
    <cellStyle name="Normal 2 3 2 28 3 2" xfId="12658" xr:uid="{00000000-0005-0000-0000-0000A5480000}"/>
    <cellStyle name="Normal 2 3 2 28 3 3" xfId="12659" xr:uid="{00000000-0005-0000-0000-0000A6480000}"/>
    <cellStyle name="Normal 2 3 2 28 4" xfId="12660" xr:uid="{00000000-0005-0000-0000-0000A7480000}"/>
    <cellStyle name="Normal 2 3 2 29" xfId="12661" xr:uid="{00000000-0005-0000-0000-0000A8480000}"/>
    <cellStyle name="Normal 2 3 2 29 2" xfId="12662" xr:uid="{00000000-0005-0000-0000-0000A9480000}"/>
    <cellStyle name="Normal 2 3 2 29 3" xfId="12663" xr:uid="{00000000-0005-0000-0000-0000AA480000}"/>
    <cellStyle name="Normal 2 3 2 29 4" xfId="12664" xr:uid="{00000000-0005-0000-0000-0000AB480000}"/>
    <cellStyle name="Normal 2 3 2 3" xfId="12665" xr:uid="{00000000-0005-0000-0000-0000AC480000}"/>
    <cellStyle name="Normal 2 3 2 3 2" xfId="12666" xr:uid="{00000000-0005-0000-0000-0000AD480000}"/>
    <cellStyle name="Normal 2 3 2 3 2 2" xfId="12667" xr:uid="{00000000-0005-0000-0000-0000AE480000}"/>
    <cellStyle name="Normal 2 3 2 3 2 3" xfId="12668" xr:uid="{00000000-0005-0000-0000-0000AF480000}"/>
    <cellStyle name="Normal 2 3 2 3 3" xfId="12669" xr:uid="{00000000-0005-0000-0000-0000B0480000}"/>
    <cellStyle name="Normal 2 3 2 3 3 2" xfId="12670" xr:uid="{00000000-0005-0000-0000-0000B1480000}"/>
    <cellStyle name="Normal 2 3 2 30" xfId="29981" xr:uid="{00000000-0005-0000-0000-0000B2480000}"/>
    <cellStyle name="Normal 2 3 2 4" xfId="12671" xr:uid="{00000000-0005-0000-0000-0000B3480000}"/>
    <cellStyle name="Normal 2 3 2 4 2" xfId="12672" xr:uid="{00000000-0005-0000-0000-0000B4480000}"/>
    <cellStyle name="Normal 2 3 2 4 2 2" xfId="12673" xr:uid="{00000000-0005-0000-0000-0000B5480000}"/>
    <cellStyle name="Normal 2 3 2 4 2 3" xfId="12674" xr:uid="{00000000-0005-0000-0000-0000B6480000}"/>
    <cellStyle name="Normal 2 3 2 4 3" xfId="12675" xr:uid="{00000000-0005-0000-0000-0000B7480000}"/>
    <cellStyle name="Normal 2 3 2 4 3 2" xfId="12676" xr:uid="{00000000-0005-0000-0000-0000B8480000}"/>
    <cellStyle name="Normal 2 3 2 5" xfId="12677" xr:uid="{00000000-0005-0000-0000-0000B9480000}"/>
    <cellStyle name="Normal 2 3 2 5 2" xfId="12678" xr:uid="{00000000-0005-0000-0000-0000BA480000}"/>
    <cellStyle name="Normal 2 3 2 5 2 2" xfId="12679" xr:uid="{00000000-0005-0000-0000-0000BB480000}"/>
    <cellStyle name="Normal 2 3 2 5 2 3" xfId="12680" xr:uid="{00000000-0005-0000-0000-0000BC480000}"/>
    <cellStyle name="Normal 2 3 2 5 3" xfId="12681" xr:uid="{00000000-0005-0000-0000-0000BD480000}"/>
    <cellStyle name="Normal 2 3 2 5 3 2" xfId="12682" xr:uid="{00000000-0005-0000-0000-0000BE480000}"/>
    <cellStyle name="Normal 2 3 2 6" xfId="12683" xr:uid="{00000000-0005-0000-0000-0000BF480000}"/>
    <cellStyle name="Normal 2 3 2 6 2" xfId="12684" xr:uid="{00000000-0005-0000-0000-0000C0480000}"/>
    <cellStyle name="Normal 2 3 2 6 2 2" xfId="12685" xr:uid="{00000000-0005-0000-0000-0000C1480000}"/>
    <cellStyle name="Normal 2 3 2 6 2 3" xfId="12686" xr:uid="{00000000-0005-0000-0000-0000C2480000}"/>
    <cellStyle name="Normal 2 3 2 6 3" xfId="12687" xr:uid="{00000000-0005-0000-0000-0000C3480000}"/>
    <cellStyle name="Normal 2 3 2 6 3 2" xfId="12688" xr:uid="{00000000-0005-0000-0000-0000C4480000}"/>
    <cellStyle name="Normal 2 3 2 7" xfId="12689" xr:uid="{00000000-0005-0000-0000-0000C5480000}"/>
    <cellStyle name="Normal 2 3 2 7 2" xfId="12690" xr:uid="{00000000-0005-0000-0000-0000C6480000}"/>
    <cellStyle name="Normal 2 3 2 7 2 2" xfId="12691" xr:uid="{00000000-0005-0000-0000-0000C7480000}"/>
    <cellStyle name="Normal 2 3 2 7 2 3" xfId="12692" xr:uid="{00000000-0005-0000-0000-0000C8480000}"/>
    <cellStyle name="Normal 2 3 2 7 3" xfId="12693" xr:uid="{00000000-0005-0000-0000-0000C9480000}"/>
    <cellStyle name="Normal 2 3 2 7 3 2" xfId="12694" xr:uid="{00000000-0005-0000-0000-0000CA480000}"/>
    <cellStyle name="Normal 2 3 2 8" xfId="12695" xr:uid="{00000000-0005-0000-0000-0000CB480000}"/>
    <cellStyle name="Normal 2 3 2 8 2" xfId="12696" xr:uid="{00000000-0005-0000-0000-0000CC480000}"/>
    <cellStyle name="Normal 2 3 2 9" xfId="12697" xr:uid="{00000000-0005-0000-0000-0000CD480000}"/>
    <cellStyle name="Normal 2 3 2 9 2" xfId="29982" xr:uid="{00000000-0005-0000-0000-0000CE480000}"/>
    <cellStyle name="Normal 2 3 20" xfId="12698" xr:uid="{00000000-0005-0000-0000-0000CF480000}"/>
    <cellStyle name="Normal 2 3 20 2" xfId="29983" xr:uid="{00000000-0005-0000-0000-0000D0480000}"/>
    <cellStyle name="Normal 2 3 21" xfId="12699" xr:uid="{00000000-0005-0000-0000-0000D1480000}"/>
    <cellStyle name="Normal 2 3 21 2" xfId="29984" xr:uid="{00000000-0005-0000-0000-0000D2480000}"/>
    <cellStyle name="Normal 2 3 22" xfId="12700" xr:uid="{00000000-0005-0000-0000-0000D3480000}"/>
    <cellStyle name="Normal 2 3 22 2" xfId="29985" xr:uid="{00000000-0005-0000-0000-0000D4480000}"/>
    <cellStyle name="Normal 2 3 23" xfId="12701" xr:uid="{00000000-0005-0000-0000-0000D5480000}"/>
    <cellStyle name="Normal 2 3 23 2" xfId="29986" xr:uid="{00000000-0005-0000-0000-0000D6480000}"/>
    <cellStyle name="Normal 2 3 24" xfId="12702" xr:uid="{00000000-0005-0000-0000-0000D7480000}"/>
    <cellStyle name="Normal 2 3 24 2" xfId="29987" xr:uid="{00000000-0005-0000-0000-0000D8480000}"/>
    <cellStyle name="Normal 2 3 25" xfId="12703" xr:uid="{00000000-0005-0000-0000-0000D9480000}"/>
    <cellStyle name="Normal 2 3 25 2" xfId="29988" xr:uid="{00000000-0005-0000-0000-0000DA480000}"/>
    <cellStyle name="Normal 2 3 26" xfId="12704" xr:uid="{00000000-0005-0000-0000-0000DB480000}"/>
    <cellStyle name="Normal 2 3 26 2" xfId="29989" xr:uid="{00000000-0005-0000-0000-0000DC480000}"/>
    <cellStyle name="Normal 2 3 27" xfId="12705" xr:uid="{00000000-0005-0000-0000-0000DD480000}"/>
    <cellStyle name="Normal 2 3 27 2" xfId="29990" xr:uid="{00000000-0005-0000-0000-0000DE480000}"/>
    <cellStyle name="Normal 2 3 28" xfId="12706" xr:uid="{00000000-0005-0000-0000-0000DF480000}"/>
    <cellStyle name="Normal 2 3 28 2" xfId="29991" xr:uid="{00000000-0005-0000-0000-0000E0480000}"/>
    <cellStyle name="Normal 2 3 29" xfId="12707" xr:uid="{00000000-0005-0000-0000-0000E1480000}"/>
    <cellStyle name="Normal 2 3 29 2" xfId="29992" xr:uid="{00000000-0005-0000-0000-0000E2480000}"/>
    <cellStyle name="Normal 2 3 3" xfId="12708" xr:uid="{00000000-0005-0000-0000-0000E3480000}"/>
    <cellStyle name="Normal 2 3 3 10" xfId="12709" xr:uid="{00000000-0005-0000-0000-0000E4480000}"/>
    <cellStyle name="Normal 2 3 3 10 2" xfId="29993" xr:uid="{00000000-0005-0000-0000-0000E5480000}"/>
    <cellStyle name="Normal 2 3 3 11" xfId="12710" xr:uid="{00000000-0005-0000-0000-0000E6480000}"/>
    <cellStyle name="Normal 2 3 3 11 2" xfId="29994" xr:uid="{00000000-0005-0000-0000-0000E7480000}"/>
    <cellStyle name="Normal 2 3 3 12" xfId="12711" xr:uid="{00000000-0005-0000-0000-0000E8480000}"/>
    <cellStyle name="Normal 2 3 3 12 2" xfId="29995" xr:uid="{00000000-0005-0000-0000-0000E9480000}"/>
    <cellStyle name="Normal 2 3 3 13" xfId="12712" xr:uid="{00000000-0005-0000-0000-0000EA480000}"/>
    <cellStyle name="Normal 2 3 3 13 2" xfId="29996" xr:uid="{00000000-0005-0000-0000-0000EB480000}"/>
    <cellStyle name="Normal 2 3 3 14" xfId="12713" xr:uid="{00000000-0005-0000-0000-0000EC480000}"/>
    <cellStyle name="Normal 2 3 3 14 2" xfId="29997" xr:uid="{00000000-0005-0000-0000-0000ED480000}"/>
    <cellStyle name="Normal 2 3 3 15" xfId="12714" xr:uid="{00000000-0005-0000-0000-0000EE480000}"/>
    <cellStyle name="Normal 2 3 3 15 2" xfId="29998" xr:uid="{00000000-0005-0000-0000-0000EF480000}"/>
    <cellStyle name="Normal 2 3 3 16" xfId="12715" xr:uid="{00000000-0005-0000-0000-0000F0480000}"/>
    <cellStyle name="Normal 2 3 3 16 2" xfId="29999" xr:uid="{00000000-0005-0000-0000-0000F1480000}"/>
    <cellStyle name="Normal 2 3 3 17" xfId="12716" xr:uid="{00000000-0005-0000-0000-0000F2480000}"/>
    <cellStyle name="Normal 2 3 3 17 2" xfId="30000" xr:uid="{00000000-0005-0000-0000-0000F3480000}"/>
    <cellStyle name="Normal 2 3 3 18" xfId="12717" xr:uid="{00000000-0005-0000-0000-0000F4480000}"/>
    <cellStyle name="Normal 2 3 3 18 2" xfId="30001" xr:uid="{00000000-0005-0000-0000-0000F5480000}"/>
    <cellStyle name="Normal 2 3 3 19" xfId="12718" xr:uid="{00000000-0005-0000-0000-0000F6480000}"/>
    <cellStyle name="Normal 2 3 3 19 2" xfId="30002" xr:uid="{00000000-0005-0000-0000-0000F7480000}"/>
    <cellStyle name="Normal 2 3 3 2" xfId="12719" xr:uid="{00000000-0005-0000-0000-0000F8480000}"/>
    <cellStyle name="Normal 2 3 3 2 2" xfId="30003" xr:uid="{00000000-0005-0000-0000-0000F9480000}"/>
    <cellStyle name="Normal 2 3 3 20" xfId="12720" xr:uid="{00000000-0005-0000-0000-0000FA480000}"/>
    <cellStyle name="Normal 2 3 3 20 2" xfId="30004" xr:uid="{00000000-0005-0000-0000-0000FB480000}"/>
    <cellStyle name="Normal 2 3 3 21" xfId="12721" xr:uid="{00000000-0005-0000-0000-0000FC480000}"/>
    <cellStyle name="Normal 2 3 3 21 2" xfId="30005" xr:uid="{00000000-0005-0000-0000-0000FD480000}"/>
    <cellStyle name="Normal 2 3 3 22" xfId="12722" xr:uid="{00000000-0005-0000-0000-0000FE480000}"/>
    <cellStyle name="Normal 2 3 3 22 2" xfId="30006" xr:uid="{00000000-0005-0000-0000-0000FF480000}"/>
    <cellStyle name="Normal 2 3 3 23" xfId="12723" xr:uid="{00000000-0005-0000-0000-000000490000}"/>
    <cellStyle name="Normal 2 3 3 23 2" xfId="30007" xr:uid="{00000000-0005-0000-0000-000001490000}"/>
    <cellStyle name="Normal 2 3 3 24" xfId="12724" xr:uid="{00000000-0005-0000-0000-000002490000}"/>
    <cellStyle name="Normal 2 3 3 24 2" xfId="30008" xr:uid="{00000000-0005-0000-0000-000003490000}"/>
    <cellStyle name="Normal 2 3 3 25" xfId="12725" xr:uid="{00000000-0005-0000-0000-000004490000}"/>
    <cellStyle name="Normal 2 3 3 25 2" xfId="30009" xr:uid="{00000000-0005-0000-0000-000005490000}"/>
    <cellStyle name="Normal 2 3 3 26" xfId="12726" xr:uid="{00000000-0005-0000-0000-000006490000}"/>
    <cellStyle name="Normal 2 3 3 26 2" xfId="30010" xr:uid="{00000000-0005-0000-0000-000007490000}"/>
    <cellStyle name="Normal 2 3 3 27" xfId="12727" xr:uid="{00000000-0005-0000-0000-000008490000}"/>
    <cellStyle name="Normal 2 3 3 27 2" xfId="12728" xr:uid="{00000000-0005-0000-0000-000009490000}"/>
    <cellStyle name="Normal 2 3 3 27 2 2" xfId="12729" xr:uid="{00000000-0005-0000-0000-00000A490000}"/>
    <cellStyle name="Normal 2 3 3 27 3" xfId="12730" xr:uid="{00000000-0005-0000-0000-00000B490000}"/>
    <cellStyle name="Normal 2 3 3 27 3 2" xfId="12731" xr:uid="{00000000-0005-0000-0000-00000C490000}"/>
    <cellStyle name="Normal 2 3 3 27 3 3" xfId="12732" xr:uid="{00000000-0005-0000-0000-00000D490000}"/>
    <cellStyle name="Normal 2 3 3 27 4" xfId="12733" xr:uid="{00000000-0005-0000-0000-00000E490000}"/>
    <cellStyle name="Normal 2 3 3 3" xfId="12734" xr:uid="{00000000-0005-0000-0000-00000F490000}"/>
    <cellStyle name="Normal 2 3 3 3 2" xfId="30011" xr:uid="{00000000-0005-0000-0000-000010490000}"/>
    <cellStyle name="Normal 2 3 3 4" xfId="12735" xr:uid="{00000000-0005-0000-0000-000011490000}"/>
    <cellStyle name="Normal 2 3 3 4 2" xfId="30012" xr:uid="{00000000-0005-0000-0000-000012490000}"/>
    <cellStyle name="Normal 2 3 3 5" xfId="12736" xr:uid="{00000000-0005-0000-0000-000013490000}"/>
    <cellStyle name="Normal 2 3 3 5 2" xfId="30013" xr:uid="{00000000-0005-0000-0000-000014490000}"/>
    <cellStyle name="Normal 2 3 3 6" xfId="12737" xr:uid="{00000000-0005-0000-0000-000015490000}"/>
    <cellStyle name="Normal 2 3 3 6 2" xfId="30014" xr:uid="{00000000-0005-0000-0000-000016490000}"/>
    <cellStyle name="Normal 2 3 3 7" xfId="12738" xr:uid="{00000000-0005-0000-0000-000017490000}"/>
    <cellStyle name="Normal 2 3 3 7 2" xfId="30015" xr:uid="{00000000-0005-0000-0000-000018490000}"/>
    <cellStyle name="Normal 2 3 3 8" xfId="12739" xr:uid="{00000000-0005-0000-0000-000019490000}"/>
    <cellStyle name="Normal 2 3 3 8 2" xfId="30016" xr:uid="{00000000-0005-0000-0000-00001A490000}"/>
    <cellStyle name="Normal 2 3 3 9" xfId="12740" xr:uid="{00000000-0005-0000-0000-00001B490000}"/>
    <cellStyle name="Normal 2 3 3 9 2" xfId="30017" xr:uid="{00000000-0005-0000-0000-00001C490000}"/>
    <cellStyle name="Normal 2 3 30" xfId="12741" xr:uid="{00000000-0005-0000-0000-00001D490000}"/>
    <cellStyle name="Normal 2 3 30 2" xfId="30018" xr:uid="{00000000-0005-0000-0000-00001E490000}"/>
    <cellStyle name="Normal 2 3 31" xfId="12742" xr:uid="{00000000-0005-0000-0000-00001F490000}"/>
    <cellStyle name="Normal 2 3 31 2" xfId="30019" xr:uid="{00000000-0005-0000-0000-000020490000}"/>
    <cellStyle name="Normal 2 3 32" xfId="12743" xr:uid="{00000000-0005-0000-0000-000021490000}"/>
    <cellStyle name="Normal 2 3 32 2" xfId="30020" xr:uid="{00000000-0005-0000-0000-000022490000}"/>
    <cellStyle name="Normal 2 3 33" xfId="12744" xr:uid="{00000000-0005-0000-0000-000023490000}"/>
    <cellStyle name="Normal 2 3 33 2" xfId="12745" xr:uid="{00000000-0005-0000-0000-000024490000}"/>
    <cellStyle name="Normal 2 3 33 2 2" xfId="30021" xr:uid="{00000000-0005-0000-0000-000025490000}"/>
    <cellStyle name="Normal 2 3 33 3" xfId="30022" xr:uid="{00000000-0005-0000-0000-000026490000}"/>
    <cellStyle name="Normal 2 3 33 4" xfId="30023" xr:uid="{00000000-0005-0000-0000-000027490000}"/>
    <cellStyle name="Normal 2 3 34" xfId="12746" xr:uid="{00000000-0005-0000-0000-000028490000}"/>
    <cellStyle name="Normal 2 3 34 2" xfId="12747" xr:uid="{00000000-0005-0000-0000-000029490000}"/>
    <cellStyle name="Normal 2 3 4" xfId="12748" xr:uid="{00000000-0005-0000-0000-00002A490000}"/>
    <cellStyle name="Normal 2 3 4 2" xfId="12749" xr:uid="{00000000-0005-0000-0000-00002B490000}"/>
    <cellStyle name="Normal 2 3 4 2 2" xfId="12750" xr:uid="{00000000-0005-0000-0000-00002C490000}"/>
    <cellStyle name="Normal 2 3 4 2 2 2" xfId="12751" xr:uid="{00000000-0005-0000-0000-00002D490000}"/>
    <cellStyle name="Normal 2 3 4 2 3" xfId="12752" xr:uid="{00000000-0005-0000-0000-00002E490000}"/>
    <cellStyle name="Normal 2 3 4 2 3 2" xfId="12753" xr:uid="{00000000-0005-0000-0000-00002F490000}"/>
    <cellStyle name="Normal 2 3 4 2 3 3" xfId="12754" xr:uid="{00000000-0005-0000-0000-000030490000}"/>
    <cellStyle name="Normal 2 3 4 2 4" xfId="12755" xr:uid="{00000000-0005-0000-0000-000031490000}"/>
    <cellStyle name="Normal 2 3 5" xfId="12756" xr:uid="{00000000-0005-0000-0000-000032490000}"/>
    <cellStyle name="Normal 2 3 5 2" xfId="12757" xr:uid="{00000000-0005-0000-0000-000033490000}"/>
    <cellStyle name="Normal 2 3 5 2 2" xfId="12758" xr:uid="{00000000-0005-0000-0000-000034490000}"/>
    <cellStyle name="Normal 2 3 5 2 2 2" xfId="12759" xr:uid="{00000000-0005-0000-0000-000035490000}"/>
    <cellStyle name="Normal 2 3 5 2 3" xfId="12760" xr:uid="{00000000-0005-0000-0000-000036490000}"/>
    <cellStyle name="Normal 2 3 5 2 4" xfId="12761" xr:uid="{00000000-0005-0000-0000-000037490000}"/>
    <cellStyle name="Normal 2 3 5 2 4 2" xfId="12762" xr:uid="{00000000-0005-0000-0000-000038490000}"/>
    <cellStyle name="Normal 2 3 5 2 4 3" xfId="12763" xr:uid="{00000000-0005-0000-0000-000039490000}"/>
    <cellStyle name="Normal 2 3 5 3" xfId="12764" xr:uid="{00000000-0005-0000-0000-00003A490000}"/>
    <cellStyle name="Normal 2 3 5 3 2" xfId="12765" xr:uid="{00000000-0005-0000-0000-00003B490000}"/>
    <cellStyle name="Normal 2 3 5 4" xfId="12766" xr:uid="{00000000-0005-0000-0000-00003C490000}"/>
    <cellStyle name="Normal 2 3 5 4 2" xfId="12767" xr:uid="{00000000-0005-0000-0000-00003D490000}"/>
    <cellStyle name="Normal 2 3 5 5" xfId="12768" xr:uid="{00000000-0005-0000-0000-00003E490000}"/>
    <cellStyle name="Normal 2 3 5 5 2" xfId="12769" xr:uid="{00000000-0005-0000-0000-00003F490000}"/>
    <cellStyle name="Normal 2 3 5 6" xfId="12770" xr:uid="{00000000-0005-0000-0000-000040490000}"/>
    <cellStyle name="Normal 2 3 5 6 2" xfId="12771" xr:uid="{00000000-0005-0000-0000-000041490000}"/>
    <cellStyle name="Normal 2 3 6" xfId="12772" xr:uid="{00000000-0005-0000-0000-000042490000}"/>
    <cellStyle name="Normal 2 3 6 2" xfId="12773" xr:uid="{00000000-0005-0000-0000-000043490000}"/>
    <cellStyle name="Normal 2 3 6 2 2" xfId="12774" xr:uid="{00000000-0005-0000-0000-000044490000}"/>
    <cellStyle name="Normal 2 3 6 2 2 2" xfId="12775" xr:uid="{00000000-0005-0000-0000-000045490000}"/>
    <cellStyle name="Normal 2 3 6 2 3" xfId="12776" xr:uid="{00000000-0005-0000-0000-000046490000}"/>
    <cellStyle name="Normal 2 3 6 2 3 2" xfId="12777" xr:uid="{00000000-0005-0000-0000-000047490000}"/>
    <cellStyle name="Normal 2 3 6 2 3 3" xfId="12778" xr:uid="{00000000-0005-0000-0000-000048490000}"/>
    <cellStyle name="Normal 2 3 6 2 4" xfId="12779" xr:uid="{00000000-0005-0000-0000-000049490000}"/>
    <cellStyle name="Normal 2 3 7" xfId="12780" xr:uid="{00000000-0005-0000-0000-00004A490000}"/>
    <cellStyle name="Normal 2 3 7 2" xfId="12781" xr:uid="{00000000-0005-0000-0000-00004B490000}"/>
    <cellStyle name="Normal 2 3 7 2 2" xfId="12782" xr:uid="{00000000-0005-0000-0000-00004C490000}"/>
    <cellStyle name="Normal 2 3 7 2 2 2" xfId="12783" xr:uid="{00000000-0005-0000-0000-00004D490000}"/>
    <cellStyle name="Normal 2 3 7 2 3" xfId="12784" xr:uid="{00000000-0005-0000-0000-00004E490000}"/>
    <cellStyle name="Normal 2 3 7 2 3 2" xfId="12785" xr:uid="{00000000-0005-0000-0000-00004F490000}"/>
    <cellStyle name="Normal 2 3 7 2 3 3" xfId="12786" xr:uid="{00000000-0005-0000-0000-000050490000}"/>
    <cellStyle name="Normal 2 3 7 2 4" xfId="12787" xr:uid="{00000000-0005-0000-0000-000051490000}"/>
    <cellStyle name="Normal 2 3 8" xfId="12788" xr:uid="{00000000-0005-0000-0000-000052490000}"/>
    <cellStyle name="Normal 2 3 8 2" xfId="12789" xr:uid="{00000000-0005-0000-0000-000053490000}"/>
    <cellStyle name="Normal 2 3 8 2 2" xfId="12790" xr:uid="{00000000-0005-0000-0000-000054490000}"/>
    <cellStyle name="Normal 2 3 8 2 3" xfId="12791" xr:uid="{00000000-0005-0000-0000-000055490000}"/>
    <cellStyle name="Normal 2 3 8 3" xfId="12792" xr:uid="{00000000-0005-0000-0000-000056490000}"/>
    <cellStyle name="Normal 2 3 8 3 2" xfId="12793" xr:uid="{00000000-0005-0000-0000-000057490000}"/>
    <cellStyle name="Normal 2 3 9" xfId="12794" xr:uid="{00000000-0005-0000-0000-000058490000}"/>
    <cellStyle name="Normal 2 3 9 2" xfId="30024" xr:uid="{00000000-0005-0000-0000-000059490000}"/>
    <cellStyle name="Normal 2 3_CONCO_R0_Gamesa BOQ Kaniwka" xfId="12795" xr:uid="{00000000-0005-0000-0000-00005A490000}"/>
    <cellStyle name="Normal 2 30" xfId="12796" xr:uid="{00000000-0005-0000-0000-00005B490000}"/>
    <cellStyle name="Normal 2 30 2" xfId="12797" xr:uid="{00000000-0005-0000-0000-00005C490000}"/>
    <cellStyle name="Normal 2 30 2 2" xfId="12798" xr:uid="{00000000-0005-0000-0000-00005D490000}"/>
    <cellStyle name="Normal 2 30 2 2 2" xfId="12799" xr:uid="{00000000-0005-0000-0000-00005E490000}"/>
    <cellStyle name="Normal 2 30 2 3" xfId="12800" xr:uid="{00000000-0005-0000-0000-00005F490000}"/>
    <cellStyle name="Normal 2 30 2 3 2" xfId="12801" xr:uid="{00000000-0005-0000-0000-000060490000}"/>
    <cellStyle name="Normal 2 30 2 3 3" xfId="12802" xr:uid="{00000000-0005-0000-0000-000061490000}"/>
    <cellStyle name="Normal 2 30 2 4" xfId="12803" xr:uid="{00000000-0005-0000-0000-000062490000}"/>
    <cellStyle name="Normal 2 31" xfId="12804" xr:uid="{00000000-0005-0000-0000-000063490000}"/>
    <cellStyle name="Normal 2 31 2" xfId="12805" xr:uid="{00000000-0005-0000-0000-000064490000}"/>
    <cellStyle name="Normal 2 31 2 2" xfId="12806" xr:uid="{00000000-0005-0000-0000-000065490000}"/>
    <cellStyle name="Normal 2 31 2 2 2" xfId="12807" xr:uid="{00000000-0005-0000-0000-000066490000}"/>
    <cellStyle name="Normal 2 31 2 3" xfId="12808" xr:uid="{00000000-0005-0000-0000-000067490000}"/>
    <cellStyle name="Normal 2 31 2 3 2" xfId="12809" xr:uid="{00000000-0005-0000-0000-000068490000}"/>
    <cellStyle name="Normal 2 31 2 3 3" xfId="12810" xr:uid="{00000000-0005-0000-0000-000069490000}"/>
    <cellStyle name="Normal 2 31 2 4" xfId="12811" xr:uid="{00000000-0005-0000-0000-00006A490000}"/>
    <cellStyle name="Normal 2 32" xfId="12812" xr:uid="{00000000-0005-0000-0000-00006B490000}"/>
    <cellStyle name="Normal 2 32 2" xfId="12813" xr:uid="{00000000-0005-0000-0000-00006C490000}"/>
    <cellStyle name="Normal 2 32 2 2" xfId="12814" xr:uid="{00000000-0005-0000-0000-00006D490000}"/>
    <cellStyle name="Normal 2 32 2 2 2" xfId="12815" xr:uid="{00000000-0005-0000-0000-00006E490000}"/>
    <cellStyle name="Normal 2 32 2 3" xfId="12816" xr:uid="{00000000-0005-0000-0000-00006F490000}"/>
    <cellStyle name="Normal 2 32 2 3 2" xfId="12817" xr:uid="{00000000-0005-0000-0000-000070490000}"/>
    <cellStyle name="Normal 2 32 2 3 3" xfId="12818" xr:uid="{00000000-0005-0000-0000-000071490000}"/>
    <cellStyle name="Normal 2 32 2 4" xfId="12819" xr:uid="{00000000-0005-0000-0000-000072490000}"/>
    <cellStyle name="Normal 2 33" xfId="12820" xr:uid="{00000000-0005-0000-0000-000073490000}"/>
    <cellStyle name="Normal 2 33 2" xfId="12821" xr:uid="{00000000-0005-0000-0000-000074490000}"/>
    <cellStyle name="Normal 2 33 2 2" xfId="12822" xr:uid="{00000000-0005-0000-0000-000075490000}"/>
    <cellStyle name="Normal 2 33 2 2 2" xfId="12823" xr:uid="{00000000-0005-0000-0000-000076490000}"/>
    <cellStyle name="Normal 2 33 2 3" xfId="12824" xr:uid="{00000000-0005-0000-0000-000077490000}"/>
    <cellStyle name="Normal 2 33 2 3 2" xfId="12825" xr:uid="{00000000-0005-0000-0000-000078490000}"/>
    <cellStyle name="Normal 2 33 2 3 3" xfId="12826" xr:uid="{00000000-0005-0000-0000-000079490000}"/>
    <cellStyle name="Normal 2 33 2 4" xfId="12827" xr:uid="{00000000-0005-0000-0000-00007A490000}"/>
    <cellStyle name="Normal 2 34" xfId="12828" xr:uid="{00000000-0005-0000-0000-00007B490000}"/>
    <cellStyle name="Normal 2 34 2" xfId="12829" xr:uid="{00000000-0005-0000-0000-00007C490000}"/>
    <cellStyle name="Normal 2 34 2 2" xfId="12830" xr:uid="{00000000-0005-0000-0000-00007D490000}"/>
    <cellStyle name="Normal 2 34 2 2 2" xfId="12831" xr:uid="{00000000-0005-0000-0000-00007E490000}"/>
    <cellStyle name="Normal 2 34 2 3" xfId="12832" xr:uid="{00000000-0005-0000-0000-00007F490000}"/>
    <cellStyle name="Normal 2 34 2 3 2" xfId="12833" xr:uid="{00000000-0005-0000-0000-000080490000}"/>
    <cellStyle name="Normal 2 34 2 3 3" xfId="12834" xr:uid="{00000000-0005-0000-0000-000081490000}"/>
    <cellStyle name="Normal 2 34 2 4" xfId="12835" xr:uid="{00000000-0005-0000-0000-000082490000}"/>
    <cellStyle name="Normal 2 35" xfId="12836" xr:uid="{00000000-0005-0000-0000-000083490000}"/>
    <cellStyle name="Normal 2 35 2" xfId="12837" xr:uid="{00000000-0005-0000-0000-000084490000}"/>
    <cellStyle name="Normal 2 35 2 2" xfId="12838" xr:uid="{00000000-0005-0000-0000-000085490000}"/>
    <cellStyle name="Normal 2 35 2 3" xfId="12839" xr:uid="{00000000-0005-0000-0000-000086490000}"/>
    <cellStyle name="Normal 2 35 2 4" xfId="12840" xr:uid="{00000000-0005-0000-0000-000087490000}"/>
    <cellStyle name="Normal 2 35 2 5" xfId="12841" xr:uid="{00000000-0005-0000-0000-000088490000}"/>
    <cellStyle name="Normal 2 35 3" xfId="12842" xr:uid="{00000000-0005-0000-0000-000089490000}"/>
    <cellStyle name="Normal 2 35 4" xfId="30025" xr:uid="{00000000-0005-0000-0000-00008A490000}"/>
    <cellStyle name="Normal 2 35 5" xfId="30026" xr:uid="{00000000-0005-0000-0000-00008B490000}"/>
    <cellStyle name="Normal 2 36" xfId="12843" xr:uid="{00000000-0005-0000-0000-00008C490000}"/>
    <cellStyle name="Normal 2 36 2" xfId="12844" xr:uid="{00000000-0005-0000-0000-00008D490000}"/>
    <cellStyle name="Normal 2 36 3" xfId="12845" xr:uid="{00000000-0005-0000-0000-00008E490000}"/>
    <cellStyle name="Normal 2 36 4" xfId="30027" xr:uid="{00000000-0005-0000-0000-00008F490000}"/>
    <cellStyle name="Normal 2 37" xfId="12846" xr:uid="{00000000-0005-0000-0000-000090490000}"/>
    <cellStyle name="Normal 2 37 2" xfId="12847" xr:uid="{00000000-0005-0000-0000-000091490000}"/>
    <cellStyle name="Normal 2 37 2 2" xfId="12848" xr:uid="{00000000-0005-0000-0000-000092490000}"/>
    <cellStyle name="Normal 2 37 2 3" xfId="12849" xr:uid="{00000000-0005-0000-0000-000093490000}"/>
    <cellStyle name="Normal 2 37 3" xfId="12850" xr:uid="{00000000-0005-0000-0000-000094490000}"/>
    <cellStyle name="Normal 2 37 4" xfId="30028" xr:uid="{00000000-0005-0000-0000-000095490000}"/>
    <cellStyle name="Normal 2 38" xfId="12851" xr:uid="{00000000-0005-0000-0000-000096490000}"/>
    <cellStyle name="Normal 2 38 2" xfId="12852" xr:uid="{00000000-0005-0000-0000-000097490000}"/>
    <cellStyle name="Normal 2 38 2 2" xfId="12853" xr:uid="{00000000-0005-0000-0000-000098490000}"/>
    <cellStyle name="Normal 2 38 2 3" xfId="12854" xr:uid="{00000000-0005-0000-0000-000099490000}"/>
    <cellStyle name="Normal 2 38 3" xfId="12855" xr:uid="{00000000-0005-0000-0000-00009A490000}"/>
    <cellStyle name="Normal 2 38 4" xfId="12856" xr:uid="{00000000-0005-0000-0000-00009B490000}"/>
    <cellStyle name="Normal 2 39" xfId="12857" xr:uid="{00000000-0005-0000-0000-00009C490000}"/>
    <cellStyle name="Normal 2 39 2" xfId="12858" xr:uid="{00000000-0005-0000-0000-00009D490000}"/>
    <cellStyle name="Normal 2 39 3" xfId="12859" xr:uid="{00000000-0005-0000-0000-00009E490000}"/>
    <cellStyle name="Normal 2 4" xfId="12860" xr:uid="{00000000-0005-0000-0000-00009F490000}"/>
    <cellStyle name="Normal 2 4 10" xfId="12861" xr:uid="{00000000-0005-0000-0000-0000A0490000}"/>
    <cellStyle name="Normal 2 4 10 2" xfId="12862" xr:uid="{00000000-0005-0000-0000-0000A1490000}"/>
    <cellStyle name="Normal 2 4 11" xfId="12863" xr:uid="{00000000-0005-0000-0000-0000A2490000}"/>
    <cellStyle name="Normal 2 4 11 2" xfId="12864" xr:uid="{00000000-0005-0000-0000-0000A3490000}"/>
    <cellStyle name="Normal 2 4 2" xfId="12865" xr:uid="{00000000-0005-0000-0000-0000A4490000}"/>
    <cellStyle name="Normal 2 4 2 10" xfId="30029" xr:uid="{00000000-0005-0000-0000-0000A5490000}"/>
    <cellStyle name="Normal 2 4 2 2" xfId="12866" xr:uid="{00000000-0005-0000-0000-0000A6490000}"/>
    <cellStyle name="Normal 2 4 2 2 2" xfId="12867" xr:uid="{00000000-0005-0000-0000-0000A7490000}"/>
    <cellStyle name="Normal 2 4 2 2 2 2" xfId="12868" xr:uid="{00000000-0005-0000-0000-0000A8490000}"/>
    <cellStyle name="Normal 2 4 2 2 3" xfId="12869" xr:uid="{00000000-0005-0000-0000-0000A9490000}"/>
    <cellStyle name="Normal 2 4 2 2 3 2" xfId="12870" xr:uid="{00000000-0005-0000-0000-0000AA490000}"/>
    <cellStyle name="Normal 2 4 2 2 4" xfId="12871" xr:uid="{00000000-0005-0000-0000-0000AB490000}"/>
    <cellStyle name="Normal 2 4 2 2 5" xfId="12872" xr:uid="{00000000-0005-0000-0000-0000AC490000}"/>
    <cellStyle name="Normal 2 4 2 3" xfId="12873" xr:uid="{00000000-0005-0000-0000-0000AD490000}"/>
    <cellStyle name="Normal 2 4 2 3 2" xfId="12874" xr:uid="{00000000-0005-0000-0000-0000AE490000}"/>
    <cellStyle name="Normal 2 4 2 3 3" xfId="12875" xr:uid="{00000000-0005-0000-0000-0000AF490000}"/>
    <cellStyle name="Normal 2 4 2 3 4" xfId="12876" xr:uid="{00000000-0005-0000-0000-0000B0490000}"/>
    <cellStyle name="Normal 2 4 2 3 5" xfId="12877" xr:uid="{00000000-0005-0000-0000-0000B1490000}"/>
    <cellStyle name="Normal 2 4 2 4" xfId="12878" xr:uid="{00000000-0005-0000-0000-0000B2490000}"/>
    <cellStyle name="Normal 2 4 2 4 2" xfId="12879" xr:uid="{00000000-0005-0000-0000-0000B3490000}"/>
    <cellStyle name="Normal 2 4 2 5" xfId="12880" xr:uid="{00000000-0005-0000-0000-0000B4490000}"/>
    <cellStyle name="Normal 2 4 2 5 2" xfId="12881" xr:uid="{00000000-0005-0000-0000-0000B5490000}"/>
    <cellStyle name="Normal 2 4 2 6" xfId="12882" xr:uid="{00000000-0005-0000-0000-0000B6490000}"/>
    <cellStyle name="Normal 2 4 2 6 2" xfId="12883" xr:uid="{00000000-0005-0000-0000-0000B7490000}"/>
    <cellStyle name="Normal 2 4 2 7" xfId="12884" xr:uid="{00000000-0005-0000-0000-0000B8490000}"/>
    <cellStyle name="Normal 2 4 2 7 2" xfId="12885" xr:uid="{00000000-0005-0000-0000-0000B9490000}"/>
    <cellStyle name="Normal 2 4 2 8" xfId="12886" xr:uid="{00000000-0005-0000-0000-0000BA490000}"/>
    <cellStyle name="Normal 2 4 2 8 2" xfId="12887" xr:uid="{00000000-0005-0000-0000-0000BB490000}"/>
    <cellStyle name="Normal 2 4 2 9" xfId="12888" xr:uid="{00000000-0005-0000-0000-0000BC490000}"/>
    <cellStyle name="Normal 2 4 3" xfId="12889" xr:uid="{00000000-0005-0000-0000-0000BD490000}"/>
    <cellStyle name="Normal 2 4 3 2" xfId="12890" xr:uid="{00000000-0005-0000-0000-0000BE490000}"/>
    <cellStyle name="Normal 2 4 3 2 2" xfId="12891" xr:uid="{00000000-0005-0000-0000-0000BF490000}"/>
    <cellStyle name="Normal 2 4 3 2 3" xfId="12892" xr:uid="{00000000-0005-0000-0000-0000C0490000}"/>
    <cellStyle name="Normal 2 4 3 2 4" xfId="12893" xr:uid="{00000000-0005-0000-0000-0000C1490000}"/>
    <cellStyle name="Normal 2 4 3 3" xfId="12894" xr:uid="{00000000-0005-0000-0000-0000C2490000}"/>
    <cellStyle name="Normal 2 4 3 4" xfId="12895" xr:uid="{00000000-0005-0000-0000-0000C3490000}"/>
    <cellStyle name="Normal 2 4 3 5" xfId="30030" xr:uid="{00000000-0005-0000-0000-0000C4490000}"/>
    <cellStyle name="Normal 2 4 4" xfId="12896" xr:uid="{00000000-0005-0000-0000-0000C5490000}"/>
    <cellStyle name="Normal 2 4 4 2" xfId="12897" xr:uid="{00000000-0005-0000-0000-0000C6490000}"/>
    <cellStyle name="Normal 2 4 4 3" xfId="12898" xr:uid="{00000000-0005-0000-0000-0000C7490000}"/>
    <cellStyle name="Normal 2 4 4 4" xfId="12899" xr:uid="{00000000-0005-0000-0000-0000C8490000}"/>
    <cellStyle name="Normal 2 4 5" xfId="12900" xr:uid="{00000000-0005-0000-0000-0000C9490000}"/>
    <cellStyle name="Normal 2 4 5 2" xfId="12901" xr:uid="{00000000-0005-0000-0000-0000CA490000}"/>
    <cellStyle name="Normal 2 4 5 2 2" xfId="12902" xr:uid="{00000000-0005-0000-0000-0000CB490000}"/>
    <cellStyle name="Normal 2 4 5 3" xfId="12903" xr:uid="{00000000-0005-0000-0000-0000CC490000}"/>
    <cellStyle name="Normal 2 4 5 3 2" xfId="12904" xr:uid="{00000000-0005-0000-0000-0000CD490000}"/>
    <cellStyle name="Normal 2 4 5 4" xfId="12905" xr:uid="{00000000-0005-0000-0000-0000CE490000}"/>
    <cellStyle name="Normal 2 4 5 4 2" xfId="12906" xr:uid="{00000000-0005-0000-0000-0000CF490000}"/>
    <cellStyle name="Normal 2 4 5 5" xfId="12907" xr:uid="{00000000-0005-0000-0000-0000D0490000}"/>
    <cellStyle name="Normal 2 4 5 5 2" xfId="12908" xr:uid="{00000000-0005-0000-0000-0000D1490000}"/>
    <cellStyle name="Normal 2 4 5 6" xfId="12909" xr:uid="{00000000-0005-0000-0000-0000D2490000}"/>
    <cellStyle name="Normal 2 4 5 6 2" xfId="12910" xr:uid="{00000000-0005-0000-0000-0000D3490000}"/>
    <cellStyle name="Normal 2 4 6" xfId="12911" xr:uid="{00000000-0005-0000-0000-0000D4490000}"/>
    <cellStyle name="Normal 2 4 6 2" xfId="12912" xr:uid="{00000000-0005-0000-0000-0000D5490000}"/>
    <cellStyle name="Normal 2 4 7" xfId="12913" xr:uid="{00000000-0005-0000-0000-0000D6490000}"/>
    <cellStyle name="Normal 2 4 7 2" xfId="12914" xr:uid="{00000000-0005-0000-0000-0000D7490000}"/>
    <cellStyle name="Normal 2 4 8" xfId="12915" xr:uid="{00000000-0005-0000-0000-0000D8490000}"/>
    <cellStyle name="Normal 2 4 8 2" xfId="12916" xr:uid="{00000000-0005-0000-0000-0000D9490000}"/>
    <cellStyle name="Normal 2 4 9" xfId="12917" xr:uid="{00000000-0005-0000-0000-0000DA490000}"/>
    <cellStyle name="Normal 2 4_CONCO_R0_Gamesa BOQ Kaniwka" xfId="12918" xr:uid="{00000000-0005-0000-0000-0000DB490000}"/>
    <cellStyle name="Normal 2 40" xfId="12919" xr:uid="{00000000-0005-0000-0000-0000DC490000}"/>
    <cellStyle name="Normal 2 40 2" xfId="12920" xr:uid="{00000000-0005-0000-0000-0000DD490000}"/>
    <cellStyle name="Normal 2 40 3" xfId="12921" xr:uid="{00000000-0005-0000-0000-0000DE490000}"/>
    <cellStyle name="Normal 2 40 4" xfId="12922" xr:uid="{00000000-0005-0000-0000-0000DF490000}"/>
    <cellStyle name="Normal 2 41" xfId="12923" xr:uid="{00000000-0005-0000-0000-0000E0490000}"/>
    <cellStyle name="Normal 2 41 2" xfId="12924" xr:uid="{00000000-0005-0000-0000-0000E1490000}"/>
    <cellStyle name="Normal 2 41 3" xfId="12925" xr:uid="{00000000-0005-0000-0000-0000E2490000}"/>
    <cellStyle name="Normal 2 41 4" xfId="12926" xr:uid="{00000000-0005-0000-0000-0000E3490000}"/>
    <cellStyle name="Normal 2 42" xfId="12927" xr:uid="{00000000-0005-0000-0000-0000E4490000}"/>
    <cellStyle name="Normal 2 42 2" xfId="12928" xr:uid="{00000000-0005-0000-0000-0000E5490000}"/>
    <cellStyle name="Normal 2 42 3" xfId="12929" xr:uid="{00000000-0005-0000-0000-0000E6490000}"/>
    <cellStyle name="Normal 2 43" xfId="12930" xr:uid="{00000000-0005-0000-0000-0000E7490000}"/>
    <cellStyle name="Normal 2 43 2" xfId="12931" xr:uid="{00000000-0005-0000-0000-0000E8490000}"/>
    <cellStyle name="Normal 2 43 3" xfId="12932" xr:uid="{00000000-0005-0000-0000-0000E9490000}"/>
    <cellStyle name="Normal 2 44" xfId="12933" xr:uid="{00000000-0005-0000-0000-0000EA490000}"/>
    <cellStyle name="Normal 2 44 2" xfId="12934" xr:uid="{00000000-0005-0000-0000-0000EB490000}"/>
    <cellStyle name="Normal 2 44 3" xfId="12935" xr:uid="{00000000-0005-0000-0000-0000EC490000}"/>
    <cellStyle name="Normal 2 45" xfId="12936" xr:uid="{00000000-0005-0000-0000-0000ED490000}"/>
    <cellStyle name="Normal 2 45 2" xfId="12937" xr:uid="{00000000-0005-0000-0000-0000EE490000}"/>
    <cellStyle name="Normal 2 45 3" xfId="12938" xr:uid="{00000000-0005-0000-0000-0000EF490000}"/>
    <cellStyle name="Normal 2 46" xfId="12939" xr:uid="{00000000-0005-0000-0000-0000F0490000}"/>
    <cellStyle name="Normal 2 46 2" xfId="12940" xr:uid="{00000000-0005-0000-0000-0000F1490000}"/>
    <cellStyle name="Normal 2 46 3" xfId="12941" xr:uid="{00000000-0005-0000-0000-0000F2490000}"/>
    <cellStyle name="Normal 2 47" xfId="12942" xr:uid="{00000000-0005-0000-0000-0000F3490000}"/>
    <cellStyle name="Normal 2 47 2" xfId="12943" xr:uid="{00000000-0005-0000-0000-0000F4490000}"/>
    <cellStyle name="Normal 2 47 3" xfId="12944" xr:uid="{00000000-0005-0000-0000-0000F5490000}"/>
    <cellStyle name="Normal 2 48" xfId="12945" xr:uid="{00000000-0005-0000-0000-0000F6490000}"/>
    <cellStyle name="Normal 2 48 2" xfId="12946" xr:uid="{00000000-0005-0000-0000-0000F7490000}"/>
    <cellStyle name="Normal 2 49" xfId="12947" xr:uid="{00000000-0005-0000-0000-0000F8490000}"/>
    <cellStyle name="Normal 2 49 2" xfId="12948" xr:uid="{00000000-0005-0000-0000-0000F9490000}"/>
    <cellStyle name="Normal 2 5" xfId="12949" xr:uid="{00000000-0005-0000-0000-0000FA490000}"/>
    <cellStyle name="Normal 2 5 10" xfId="12950" xr:uid="{00000000-0005-0000-0000-0000FB490000}"/>
    <cellStyle name="Normal 2 5 10 2" xfId="12951" xr:uid="{00000000-0005-0000-0000-0000FC490000}"/>
    <cellStyle name="Normal 2 5 11" xfId="12952" xr:uid="{00000000-0005-0000-0000-0000FD490000}"/>
    <cellStyle name="Normal 2 5 11 2" xfId="12953" xr:uid="{00000000-0005-0000-0000-0000FE490000}"/>
    <cellStyle name="Normal 2 5 2" xfId="12954" xr:uid="{00000000-0005-0000-0000-0000FF490000}"/>
    <cellStyle name="Normal 2 5 2 10" xfId="30031" xr:uid="{00000000-0005-0000-0000-0000004A0000}"/>
    <cellStyle name="Normal 2 5 2 2" xfId="12955" xr:uid="{00000000-0005-0000-0000-0000014A0000}"/>
    <cellStyle name="Normal 2 5 2 2 2" xfId="12956" xr:uid="{00000000-0005-0000-0000-0000024A0000}"/>
    <cellStyle name="Normal 2 5 2 2 3" xfId="12957" xr:uid="{00000000-0005-0000-0000-0000034A0000}"/>
    <cellStyle name="Normal 2 5 2 3" xfId="12958" xr:uid="{00000000-0005-0000-0000-0000044A0000}"/>
    <cellStyle name="Normal 2 5 2 3 2" xfId="12959" xr:uid="{00000000-0005-0000-0000-0000054A0000}"/>
    <cellStyle name="Normal 2 5 2 3 3" xfId="12960" xr:uid="{00000000-0005-0000-0000-0000064A0000}"/>
    <cellStyle name="Normal 2 5 2 3 4" xfId="12961" xr:uid="{00000000-0005-0000-0000-0000074A0000}"/>
    <cellStyle name="Normal 2 5 2 3 5" xfId="12962" xr:uid="{00000000-0005-0000-0000-0000084A0000}"/>
    <cellStyle name="Normal 2 5 2 4" xfId="12963" xr:uid="{00000000-0005-0000-0000-0000094A0000}"/>
    <cellStyle name="Normal 2 5 2 4 2" xfId="12964" xr:uid="{00000000-0005-0000-0000-00000A4A0000}"/>
    <cellStyle name="Normal 2 5 2 5" xfId="12965" xr:uid="{00000000-0005-0000-0000-00000B4A0000}"/>
    <cellStyle name="Normal 2 5 2 5 2" xfId="12966" xr:uid="{00000000-0005-0000-0000-00000C4A0000}"/>
    <cellStyle name="Normal 2 5 2 6" xfId="12967" xr:uid="{00000000-0005-0000-0000-00000D4A0000}"/>
    <cellStyle name="Normal 2 5 2 6 2" xfId="12968" xr:uid="{00000000-0005-0000-0000-00000E4A0000}"/>
    <cellStyle name="Normal 2 5 2 7" xfId="12969" xr:uid="{00000000-0005-0000-0000-00000F4A0000}"/>
    <cellStyle name="Normal 2 5 2 7 2" xfId="12970" xr:uid="{00000000-0005-0000-0000-0000104A0000}"/>
    <cellStyle name="Normal 2 5 2 8" xfId="12971" xr:uid="{00000000-0005-0000-0000-0000114A0000}"/>
    <cellStyle name="Normal 2 5 2 8 2" xfId="12972" xr:uid="{00000000-0005-0000-0000-0000124A0000}"/>
    <cellStyle name="Normal 2 5 2 9" xfId="12973" xr:uid="{00000000-0005-0000-0000-0000134A0000}"/>
    <cellStyle name="Normal 2 5 3" xfId="12974" xr:uid="{00000000-0005-0000-0000-0000144A0000}"/>
    <cellStyle name="Normal 2 5 3 2" xfId="12975" xr:uid="{00000000-0005-0000-0000-0000154A0000}"/>
    <cellStyle name="Normal 2 5 3 2 2" xfId="12976" xr:uid="{00000000-0005-0000-0000-0000164A0000}"/>
    <cellStyle name="Normal 2 5 3 2 3" xfId="12977" xr:uid="{00000000-0005-0000-0000-0000174A0000}"/>
    <cellStyle name="Normal 2 5 3 3" xfId="30032" xr:uid="{00000000-0005-0000-0000-0000184A0000}"/>
    <cellStyle name="Normal 2 5 4" xfId="12978" xr:uid="{00000000-0005-0000-0000-0000194A0000}"/>
    <cellStyle name="Normal 2 5 4 2" xfId="12979" xr:uid="{00000000-0005-0000-0000-00001A4A0000}"/>
    <cellStyle name="Normal 2 5 5" xfId="12980" xr:uid="{00000000-0005-0000-0000-00001B4A0000}"/>
    <cellStyle name="Normal 2 5 5 2" xfId="12981" xr:uid="{00000000-0005-0000-0000-00001C4A0000}"/>
    <cellStyle name="Normal 2 5 5 2 2" xfId="12982" xr:uid="{00000000-0005-0000-0000-00001D4A0000}"/>
    <cellStyle name="Normal 2 5 5 3" xfId="12983" xr:uid="{00000000-0005-0000-0000-00001E4A0000}"/>
    <cellStyle name="Normal 2 5 5 3 2" xfId="12984" xr:uid="{00000000-0005-0000-0000-00001F4A0000}"/>
    <cellStyle name="Normal 2 5 5 4" xfId="12985" xr:uid="{00000000-0005-0000-0000-0000204A0000}"/>
    <cellStyle name="Normal 2 5 5 4 2" xfId="12986" xr:uid="{00000000-0005-0000-0000-0000214A0000}"/>
    <cellStyle name="Normal 2 5 5 5" xfId="12987" xr:uid="{00000000-0005-0000-0000-0000224A0000}"/>
    <cellStyle name="Normal 2 5 5 5 2" xfId="12988" xr:uid="{00000000-0005-0000-0000-0000234A0000}"/>
    <cellStyle name="Normal 2 5 5 6" xfId="12989" xr:uid="{00000000-0005-0000-0000-0000244A0000}"/>
    <cellStyle name="Normal 2 5 5 6 2" xfId="12990" xr:uid="{00000000-0005-0000-0000-0000254A0000}"/>
    <cellStyle name="Normal 2 5 6" xfId="12991" xr:uid="{00000000-0005-0000-0000-0000264A0000}"/>
    <cellStyle name="Normal 2 5 6 2" xfId="12992" xr:uid="{00000000-0005-0000-0000-0000274A0000}"/>
    <cellStyle name="Normal 2 5 7" xfId="12993" xr:uid="{00000000-0005-0000-0000-0000284A0000}"/>
    <cellStyle name="Normal 2 5 7 2" xfId="12994" xr:uid="{00000000-0005-0000-0000-0000294A0000}"/>
    <cellStyle name="Normal 2 5 8" xfId="12995" xr:uid="{00000000-0005-0000-0000-00002A4A0000}"/>
    <cellStyle name="Normal 2 5 8 2" xfId="12996" xr:uid="{00000000-0005-0000-0000-00002B4A0000}"/>
    <cellStyle name="Normal 2 5 9" xfId="12997" xr:uid="{00000000-0005-0000-0000-00002C4A0000}"/>
    <cellStyle name="Normal 2 5_CONCO_R0_Gamesa BOQ Kaniwka" xfId="12998" xr:uid="{00000000-0005-0000-0000-00002D4A0000}"/>
    <cellStyle name="Normal 2 50" xfId="12999" xr:uid="{00000000-0005-0000-0000-00002E4A0000}"/>
    <cellStyle name="Normal 2 50 2" xfId="13000" xr:uid="{00000000-0005-0000-0000-00002F4A0000}"/>
    <cellStyle name="Normal 2 51" xfId="13001" xr:uid="{00000000-0005-0000-0000-0000304A0000}"/>
    <cellStyle name="Normal 2 51 2" xfId="13002" xr:uid="{00000000-0005-0000-0000-0000314A0000}"/>
    <cellStyle name="Normal 2 52" xfId="13003" xr:uid="{00000000-0005-0000-0000-0000324A0000}"/>
    <cellStyle name="Normal 2 52 2" xfId="13004" xr:uid="{00000000-0005-0000-0000-0000334A0000}"/>
    <cellStyle name="Normal 2 53" xfId="13005" xr:uid="{00000000-0005-0000-0000-0000344A0000}"/>
    <cellStyle name="Normal 2 53 2" xfId="13006" xr:uid="{00000000-0005-0000-0000-0000354A0000}"/>
    <cellStyle name="Normal 2 54" xfId="13007" xr:uid="{00000000-0005-0000-0000-0000364A0000}"/>
    <cellStyle name="Normal 2 54 2" xfId="13008" xr:uid="{00000000-0005-0000-0000-0000374A0000}"/>
    <cellStyle name="Normal 2 55" xfId="13009" xr:uid="{00000000-0005-0000-0000-0000384A0000}"/>
    <cellStyle name="Normal 2 55 2" xfId="13010" xr:uid="{00000000-0005-0000-0000-0000394A0000}"/>
    <cellStyle name="Normal 2 56" xfId="13011" xr:uid="{00000000-0005-0000-0000-00003A4A0000}"/>
    <cellStyle name="Normal 2 56 2" xfId="13012" xr:uid="{00000000-0005-0000-0000-00003B4A0000}"/>
    <cellStyle name="Normal 2 57" xfId="13013" xr:uid="{00000000-0005-0000-0000-00003C4A0000}"/>
    <cellStyle name="Normal 2 57 2" xfId="13014" xr:uid="{00000000-0005-0000-0000-00003D4A0000}"/>
    <cellStyle name="Normal 2 58" xfId="13015" xr:uid="{00000000-0005-0000-0000-00003E4A0000}"/>
    <cellStyle name="Normal 2 58 2" xfId="13016" xr:uid="{00000000-0005-0000-0000-00003F4A0000}"/>
    <cellStyle name="Normal 2 59" xfId="13017" xr:uid="{00000000-0005-0000-0000-0000404A0000}"/>
    <cellStyle name="Normal 2 59 2" xfId="13018" xr:uid="{00000000-0005-0000-0000-0000414A0000}"/>
    <cellStyle name="Normal 2 6" xfId="13019" xr:uid="{00000000-0005-0000-0000-0000424A0000}"/>
    <cellStyle name="Normal 2 6 2" xfId="13020" xr:uid="{00000000-0005-0000-0000-0000434A0000}"/>
    <cellStyle name="Normal 2 6 2 2" xfId="13021" xr:uid="{00000000-0005-0000-0000-0000444A0000}"/>
    <cellStyle name="Normal 2 6 2 2 2" xfId="13022" xr:uid="{00000000-0005-0000-0000-0000454A0000}"/>
    <cellStyle name="Normal 2 6 2 2 3" xfId="13023" xr:uid="{00000000-0005-0000-0000-0000464A0000}"/>
    <cellStyle name="Normal 2 6 2 3" xfId="13024" xr:uid="{00000000-0005-0000-0000-0000474A0000}"/>
    <cellStyle name="Normal 2 6 2 4" xfId="30033" xr:uid="{00000000-0005-0000-0000-0000484A0000}"/>
    <cellStyle name="Normal 2 6 3" xfId="13025" xr:uid="{00000000-0005-0000-0000-0000494A0000}"/>
    <cellStyle name="Normal 2 6 4" xfId="30034" xr:uid="{00000000-0005-0000-0000-00004A4A0000}"/>
    <cellStyle name="Normal 2 60" xfId="13026" xr:uid="{00000000-0005-0000-0000-00004B4A0000}"/>
    <cellStyle name="Normal 2 60 2" xfId="13027" xr:uid="{00000000-0005-0000-0000-00004C4A0000}"/>
    <cellStyle name="Normal 2 61" xfId="13028" xr:uid="{00000000-0005-0000-0000-00004D4A0000}"/>
    <cellStyle name="Normal 2 61 2" xfId="13029" xr:uid="{00000000-0005-0000-0000-00004E4A0000}"/>
    <cellStyle name="Normal 2 62" xfId="13030" xr:uid="{00000000-0005-0000-0000-00004F4A0000}"/>
    <cellStyle name="Normal 2 62 2" xfId="13031" xr:uid="{00000000-0005-0000-0000-0000504A0000}"/>
    <cellStyle name="Normal 2 63" xfId="13032" xr:uid="{00000000-0005-0000-0000-0000514A0000}"/>
    <cellStyle name="Normal 2 63 2" xfId="13033" xr:uid="{00000000-0005-0000-0000-0000524A0000}"/>
    <cellStyle name="Normal 2 64" xfId="13034" xr:uid="{00000000-0005-0000-0000-0000534A0000}"/>
    <cellStyle name="Normal 2 64 2" xfId="13035" xr:uid="{00000000-0005-0000-0000-0000544A0000}"/>
    <cellStyle name="Normal 2 65" xfId="13036" xr:uid="{00000000-0005-0000-0000-0000554A0000}"/>
    <cellStyle name="Normal 2 65 2" xfId="13037" xr:uid="{00000000-0005-0000-0000-0000564A0000}"/>
    <cellStyle name="Normal 2 66" xfId="13038" xr:uid="{00000000-0005-0000-0000-0000574A0000}"/>
    <cellStyle name="Normal 2 66 2" xfId="13039" xr:uid="{00000000-0005-0000-0000-0000584A0000}"/>
    <cellStyle name="Normal 2 67" xfId="13040" xr:uid="{00000000-0005-0000-0000-0000594A0000}"/>
    <cellStyle name="Normal 2 67 2" xfId="13041" xr:uid="{00000000-0005-0000-0000-00005A4A0000}"/>
    <cellStyle name="Normal 2 68" xfId="13042" xr:uid="{00000000-0005-0000-0000-00005B4A0000}"/>
    <cellStyle name="Normal 2 68 2" xfId="13043" xr:uid="{00000000-0005-0000-0000-00005C4A0000}"/>
    <cellStyle name="Normal 2 69" xfId="13044" xr:uid="{00000000-0005-0000-0000-00005D4A0000}"/>
    <cellStyle name="Normal 2 69 2" xfId="13045" xr:uid="{00000000-0005-0000-0000-00005E4A0000}"/>
    <cellStyle name="Normal 2 7" xfId="13046" xr:uid="{00000000-0005-0000-0000-00005F4A0000}"/>
    <cellStyle name="Normal 2 7 2" xfId="13047" xr:uid="{00000000-0005-0000-0000-0000604A0000}"/>
    <cellStyle name="Normal 2 7 2 2" xfId="13048" xr:uid="{00000000-0005-0000-0000-0000614A0000}"/>
    <cellStyle name="Normal 2 7 2 2 2" xfId="13049" xr:uid="{00000000-0005-0000-0000-0000624A0000}"/>
    <cellStyle name="Normal 2 7 2 3" xfId="13050" xr:uid="{00000000-0005-0000-0000-0000634A0000}"/>
    <cellStyle name="Normal 2 7 2 4" xfId="13051" xr:uid="{00000000-0005-0000-0000-0000644A0000}"/>
    <cellStyle name="Normal 2 7 3" xfId="13052" xr:uid="{00000000-0005-0000-0000-0000654A0000}"/>
    <cellStyle name="Normal 2 7 3 2" xfId="30035" xr:uid="{00000000-0005-0000-0000-0000664A0000}"/>
    <cellStyle name="Normal 2 7 4" xfId="13053" xr:uid="{00000000-0005-0000-0000-0000674A0000}"/>
    <cellStyle name="Normal 2 7 4 2" xfId="13054" xr:uid="{00000000-0005-0000-0000-0000684A0000}"/>
    <cellStyle name="Normal 2 7 4 3" xfId="13055" xr:uid="{00000000-0005-0000-0000-0000694A0000}"/>
    <cellStyle name="Normal 2 7 5" xfId="30036" xr:uid="{00000000-0005-0000-0000-00006A4A0000}"/>
    <cellStyle name="Normal 2 70" xfId="13056" xr:uid="{00000000-0005-0000-0000-00006B4A0000}"/>
    <cellStyle name="Normal 2 70 2" xfId="13057" xr:uid="{00000000-0005-0000-0000-00006C4A0000}"/>
    <cellStyle name="Normal 2 71" xfId="13058" xr:uid="{00000000-0005-0000-0000-00006D4A0000}"/>
    <cellStyle name="Normal 2 71 2" xfId="13059" xr:uid="{00000000-0005-0000-0000-00006E4A0000}"/>
    <cellStyle name="Normal 2 72" xfId="13060" xr:uid="{00000000-0005-0000-0000-00006F4A0000}"/>
    <cellStyle name="Normal 2 72 2" xfId="13061" xr:uid="{00000000-0005-0000-0000-0000704A0000}"/>
    <cellStyle name="Normal 2 73" xfId="13062" xr:uid="{00000000-0005-0000-0000-0000714A0000}"/>
    <cellStyle name="Normal 2 73 2" xfId="13063" xr:uid="{00000000-0005-0000-0000-0000724A0000}"/>
    <cellStyle name="Normal 2 74" xfId="13064" xr:uid="{00000000-0005-0000-0000-0000734A0000}"/>
    <cellStyle name="Normal 2 74 2" xfId="13065" xr:uid="{00000000-0005-0000-0000-0000744A0000}"/>
    <cellStyle name="Normal 2 75" xfId="13066" xr:uid="{00000000-0005-0000-0000-0000754A0000}"/>
    <cellStyle name="Normal 2 75 2" xfId="13067" xr:uid="{00000000-0005-0000-0000-0000764A0000}"/>
    <cellStyle name="Normal 2 76" xfId="13068" xr:uid="{00000000-0005-0000-0000-0000774A0000}"/>
    <cellStyle name="Normal 2 76 2" xfId="13069" xr:uid="{00000000-0005-0000-0000-0000784A0000}"/>
    <cellStyle name="Normal 2 77" xfId="13070" xr:uid="{00000000-0005-0000-0000-0000794A0000}"/>
    <cellStyle name="Normal 2 77 2" xfId="13071" xr:uid="{00000000-0005-0000-0000-00007A4A0000}"/>
    <cellStyle name="Normal 2 78" xfId="13072" xr:uid="{00000000-0005-0000-0000-00007B4A0000}"/>
    <cellStyle name="Normal 2 78 2" xfId="13073" xr:uid="{00000000-0005-0000-0000-00007C4A0000}"/>
    <cellStyle name="Normal 2 79" xfId="13074" xr:uid="{00000000-0005-0000-0000-00007D4A0000}"/>
    <cellStyle name="Normal 2 79 2" xfId="13075" xr:uid="{00000000-0005-0000-0000-00007E4A0000}"/>
    <cellStyle name="Normal 2 8" xfId="13076" xr:uid="{00000000-0005-0000-0000-00007F4A0000}"/>
    <cellStyle name="Normal 2 8 10" xfId="13077" xr:uid="{00000000-0005-0000-0000-0000804A0000}"/>
    <cellStyle name="Normal 2 8 10 2" xfId="13078" xr:uid="{00000000-0005-0000-0000-0000814A0000}"/>
    <cellStyle name="Normal 2 8 11" xfId="13079" xr:uid="{00000000-0005-0000-0000-0000824A0000}"/>
    <cellStyle name="Normal 2 8 11 2" xfId="13080" xr:uid="{00000000-0005-0000-0000-0000834A0000}"/>
    <cellStyle name="Normal 2 8 2" xfId="13081" xr:uid="{00000000-0005-0000-0000-0000844A0000}"/>
    <cellStyle name="Normal 2 8 2 10" xfId="30037" xr:uid="{00000000-0005-0000-0000-0000854A0000}"/>
    <cellStyle name="Normal 2 8 2 2" xfId="13082" xr:uid="{00000000-0005-0000-0000-0000864A0000}"/>
    <cellStyle name="Normal 2 8 2 2 2" xfId="13083" xr:uid="{00000000-0005-0000-0000-0000874A0000}"/>
    <cellStyle name="Normal 2 8 2 2 3" xfId="13084" xr:uid="{00000000-0005-0000-0000-0000884A0000}"/>
    <cellStyle name="Normal 2 8 2 3" xfId="13085" xr:uid="{00000000-0005-0000-0000-0000894A0000}"/>
    <cellStyle name="Normal 2 8 2 3 2" xfId="13086" xr:uid="{00000000-0005-0000-0000-00008A4A0000}"/>
    <cellStyle name="Normal 2 8 2 4" xfId="13087" xr:uid="{00000000-0005-0000-0000-00008B4A0000}"/>
    <cellStyle name="Normal 2 8 2 4 2" xfId="13088" xr:uid="{00000000-0005-0000-0000-00008C4A0000}"/>
    <cellStyle name="Normal 2 8 2 5" xfId="13089" xr:uid="{00000000-0005-0000-0000-00008D4A0000}"/>
    <cellStyle name="Normal 2 8 2 5 2" xfId="13090" xr:uid="{00000000-0005-0000-0000-00008E4A0000}"/>
    <cellStyle name="Normal 2 8 2 6" xfId="13091" xr:uid="{00000000-0005-0000-0000-00008F4A0000}"/>
    <cellStyle name="Normal 2 8 2 6 2" xfId="13092" xr:uid="{00000000-0005-0000-0000-0000904A0000}"/>
    <cellStyle name="Normal 2 8 2 7" xfId="13093" xr:uid="{00000000-0005-0000-0000-0000914A0000}"/>
    <cellStyle name="Normal 2 8 2 7 2" xfId="13094" xr:uid="{00000000-0005-0000-0000-0000924A0000}"/>
    <cellStyle name="Normal 2 8 2 8" xfId="13095" xr:uid="{00000000-0005-0000-0000-0000934A0000}"/>
    <cellStyle name="Normal 2 8 2 8 2" xfId="13096" xr:uid="{00000000-0005-0000-0000-0000944A0000}"/>
    <cellStyle name="Normal 2 8 2 9" xfId="13097" xr:uid="{00000000-0005-0000-0000-0000954A0000}"/>
    <cellStyle name="Normal 2 8 3" xfId="13098" xr:uid="{00000000-0005-0000-0000-0000964A0000}"/>
    <cellStyle name="Normal 2 8 3 2" xfId="13099" xr:uid="{00000000-0005-0000-0000-0000974A0000}"/>
    <cellStyle name="Normal 2 8 3 3" xfId="13100" xr:uid="{00000000-0005-0000-0000-0000984A0000}"/>
    <cellStyle name="Normal 2 8 3 4" xfId="30038" xr:uid="{00000000-0005-0000-0000-0000994A0000}"/>
    <cellStyle name="Normal 2 8 4" xfId="13101" xr:uid="{00000000-0005-0000-0000-00009A4A0000}"/>
    <cellStyle name="Normal 2 8 4 2" xfId="13102" xr:uid="{00000000-0005-0000-0000-00009B4A0000}"/>
    <cellStyle name="Normal 2 8 4 3" xfId="13103" xr:uid="{00000000-0005-0000-0000-00009C4A0000}"/>
    <cellStyle name="Normal 2 8 4 4" xfId="13104" xr:uid="{00000000-0005-0000-0000-00009D4A0000}"/>
    <cellStyle name="Normal 2 8 5" xfId="13105" xr:uid="{00000000-0005-0000-0000-00009E4A0000}"/>
    <cellStyle name="Normal 2 8 5 2" xfId="13106" xr:uid="{00000000-0005-0000-0000-00009F4A0000}"/>
    <cellStyle name="Normal 2 8 5 2 2" xfId="13107" xr:uid="{00000000-0005-0000-0000-0000A04A0000}"/>
    <cellStyle name="Normal 2 8 5 3" xfId="13108" xr:uid="{00000000-0005-0000-0000-0000A14A0000}"/>
    <cellStyle name="Normal 2 8 5 3 2" xfId="13109" xr:uid="{00000000-0005-0000-0000-0000A24A0000}"/>
    <cellStyle name="Normal 2 8 5 4" xfId="13110" xr:uid="{00000000-0005-0000-0000-0000A34A0000}"/>
    <cellStyle name="Normal 2 8 5 4 2" xfId="13111" xr:uid="{00000000-0005-0000-0000-0000A44A0000}"/>
    <cellStyle name="Normal 2 8 5 5" xfId="13112" xr:uid="{00000000-0005-0000-0000-0000A54A0000}"/>
    <cellStyle name="Normal 2 8 5 5 2" xfId="13113" xr:uid="{00000000-0005-0000-0000-0000A64A0000}"/>
    <cellStyle name="Normal 2 8 5 6" xfId="13114" xr:uid="{00000000-0005-0000-0000-0000A74A0000}"/>
    <cellStyle name="Normal 2 8 5 6 2" xfId="13115" xr:uid="{00000000-0005-0000-0000-0000A84A0000}"/>
    <cellStyle name="Normal 2 8 6" xfId="13116" xr:uid="{00000000-0005-0000-0000-0000A94A0000}"/>
    <cellStyle name="Normal 2 8 6 2" xfId="13117" xr:uid="{00000000-0005-0000-0000-0000AA4A0000}"/>
    <cellStyle name="Normal 2 8 7" xfId="13118" xr:uid="{00000000-0005-0000-0000-0000AB4A0000}"/>
    <cellStyle name="Normal 2 8 7 2" xfId="13119" xr:uid="{00000000-0005-0000-0000-0000AC4A0000}"/>
    <cellStyle name="Normal 2 8 8" xfId="13120" xr:uid="{00000000-0005-0000-0000-0000AD4A0000}"/>
    <cellStyle name="Normal 2 8 8 2" xfId="13121" xr:uid="{00000000-0005-0000-0000-0000AE4A0000}"/>
    <cellStyle name="Normal 2 8 9" xfId="13122" xr:uid="{00000000-0005-0000-0000-0000AF4A0000}"/>
    <cellStyle name="Normal 2 8_CONCO_R0_Gamesa BOQ Kaniwka" xfId="13123" xr:uid="{00000000-0005-0000-0000-0000B04A0000}"/>
    <cellStyle name="Normal 2 80" xfId="13124" xr:uid="{00000000-0005-0000-0000-0000B14A0000}"/>
    <cellStyle name="Normal 2 80 2" xfId="13125" xr:uid="{00000000-0005-0000-0000-0000B24A0000}"/>
    <cellStyle name="Normal 2 81" xfId="13126" xr:uid="{00000000-0005-0000-0000-0000B34A0000}"/>
    <cellStyle name="Normal 2 81 2" xfId="13127" xr:uid="{00000000-0005-0000-0000-0000B44A0000}"/>
    <cellStyle name="Normal 2 82" xfId="13128" xr:uid="{00000000-0005-0000-0000-0000B54A0000}"/>
    <cellStyle name="Normal 2 82 2" xfId="13129" xr:uid="{00000000-0005-0000-0000-0000B64A0000}"/>
    <cellStyle name="Normal 2 83" xfId="13130" xr:uid="{00000000-0005-0000-0000-0000B74A0000}"/>
    <cellStyle name="Normal 2 83 2" xfId="13131" xr:uid="{00000000-0005-0000-0000-0000B84A0000}"/>
    <cellStyle name="Normal 2 84" xfId="13132" xr:uid="{00000000-0005-0000-0000-0000B94A0000}"/>
    <cellStyle name="Normal 2 84 2" xfId="13133" xr:uid="{00000000-0005-0000-0000-0000BA4A0000}"/>
    <cellStyle name="Normal 2 85" xfId="13134" xr:uid="{00000000-0005-0000-0000-0000BB4A0000}"/>
    <cellStyle name="Normal 2 85 2" xfId="13135" xr:uid="{00000000-0005-0000-0000-0000BC4A0000}"/>
    <cellStyle name="Normal 2 86" xfId="13136" xr:uid="{00000000-0005-0000-0000-0000BD4A0000}"/>
    <cellStyle name="Normal 2 86 2" xfId="13137" xr:uid="{00000000-0005-0000-0000-0000BE4A0000}"/>
    <cellStyle name="Normal 2 87" xfId="13138" xr:uid="{00000000-0005-0000-0000-0000BF4A0000}"/>
    <cellStyle name="Normal 2 87 2" xfId="13139" xr:uid="{00000000-0005-0000-0000-0000C04A0000}"/>
    <cellStyle name="Normal 2 88" xfId="13140" xr:uid="{00000000-0005-0000-0000-0000C14A0000}"/>
    <cellStyle name="Normal 2 88 2" xfId="13141" xr:uid="{00000000-0005-0000-0000-0000C24A0000}"/>
    <cellStyle name="Normal 2 89" xfId="13142" xr:uid="{00000000-0005-0000-0000-0000C34A0000}"/>
    <cellStyle name="Normal 2 89 2" xfId="13143" xr:uid="{00000000-0005-0000-0000-0000C44A0000}"/>
    <cellStyle name="Normal 2 9" xfId="13144" xr:uid="{00000000-0005-0000-0000-0000C54A0000}"/>
    <cellStyle name="Normal 2 9 10" xfId="13145" xr:uid="{00000000-0005-0000-0000-0000C64A0000}"/>
    <cellStyle name="Normal 2 9 10 2" xfId="30039" xr:uid="{00000000-0005-0000-0000-0000C74A0000}"/>
    <cellStyle name="Normal 2 9 11" xfId="13146" xr:uid="{00000000-0005-0000-0000-0000C84A0000}"/>
    <cellStyle name="Normal 2 9 11 2" xfId="30040" xr:uid="{00000000-0005-0000-0000-0000C94A0000}"/>
    <cellStyle name="Normal 2 9 12" xfId="13147" xr:uid="{00000000-0005-0000-0000-0000CA4A0000}"/>
    <cellStyle name="Normal 2 9 12 2" xfId="30041" xr:uid="{00000000-0005-0000-0000-0000CB4A0000}"/>
    <cellStyle name="Normal 2 9 13" xfId="13148" xr:uid="{00000000-0005-0000-0000-0000CC4A0000}"/>
    <cellStyle name="Normal 2 9 13 2" xfId="30042" xr:uid="{00000000-0005-0000-0000-0000CD4A0000}"/>
    <cellStyle name="Normal 2 9 14" xfId="13149" xr:uid="{00000000-0005-0000-0000-0000CE4A0000}"/>
    <cellStyle name="Normal 2 9 14 2" xfId="30043" xr:uid="{00000000-0005-0000-0000-0000CF4A0000}"/>
    <cellStyle name="Normal 2 9 15" xfId="13150" xr:uid="{00000000-0005-0000-0000-0000D04A0000}"/>
    <cellStyle name="Normal 2 9 15 2" xfId="30044" xr:uid="{00000000-0005-0000-0000-0000D14A0000}"/>
    <cellStyle name="Normal 2 9 16" xfId="13151" xr:uid="{00000000-0005-0000-0000-0000D24A0000}"/>
    <cellStyle name="Normal 2 9 16 2" xfId="30045" xr:uid="{00000000-0005-0000-0000-0000D34A0000}"/>
    <cellStyle name="Normal 2 9 17" xfId="13152" xr:uid="{00000000-0005-0000-0000-0000D44A0000}"/>
    <cellStyle name="Normal 2 9 17 2" xfId="30046" xr:uid="{00000000-0005-0000-0000-0000D54A0000}"/>
    <cellStyle name="Normal 2 9 18" xfId="13153" xr:uid="{00000000-0005-0000-0000-0000D64A0000}"/>
    <cellStyle name="Normal 2 9 18 2" xfId="30047" xr:uid="{00000000-0005-0000-0000-0000D74A0000}"/>
    <cellStyle name="Normal 2 9 19" xfId="13154" xr:uid="{00000000-0005-0000-0000-0000D84A0000}"/>
    <cellStyle name="Normal 2 9 19 2" xfId="30048" xr:uid="{00000000-0005-0000-0000-0000D94A0000}"/>
    <cellStyle name="Normal 2 9 2" xfId="13155" xr:uid="{00000000-0005-0000-0000-0000DA4A0000}"/>
    <cellStyle name="Normal 2 9 2 2" xfId="13156" xr:uid="{00000000-0005-0000-0000-0000DB4A0000}"/>
    <cellStyle name="Normal 2 9 20" xfId="13157" xr:uid="{00000000-0005-0000-0000-0000DC4A0000}"/>
    <cellStyle name="Normal 2 9 20 2" xfId="30049" xr:uid="{00000000-0005-0000-0000-0000DD4A0000}"/>
    <cellStyle name="Normal 2 9 21" xfId="13158" xr:uid="{00000000-0005-0000-0000-0000DE4A0000}"/>
    <cellStyle name="Normal 2 9 21 2" xfId="30050" xr:uid="{00000000-0005-0000-0000-0000DF4A0000}"/>
    <cellStyle name="Normal 2 9 22" xfId="13159" xr:uid="{00000000-0005-0000-0000-0000E04A0000}"/>
    <cellStyle name="Normal 2 9 22 2" xfId="30051" xr:uid="{00000000-0005-0000-0000-0000E14A0000}"/>
    <cellStyle name="Normal 2 9 23" xfId="13160" xr:uid="{00000000-0005-0000-0000-0000E24A0000}"/>
    <cellStyle name="Normal 2 9 23 2" xfId="30052" xr:uid="{00000000-0005-0000-0000-0000E34A0000}"/>
    <cellStyle name="Normal 2 9 24" xfId="13161" xr:uid="{00000000-0005-0000-0000-0000E44A0000}"/>
    <cellStyle name="Normal 2 9 24 2" xfId="30053" xr:uid="{00000000-0005-0000-0000-0000E54A0000}"/>
    <cellStyle name="Normal 2 9 25" xfId="13162" xr:uid="{00000000-0005-0000-0000-0000E64A0000}"/>
    <cellStyle name="Normal 2 9 25 2" xfId="30054" xr:uid="{00000000-0005-0000-0000-0000E74A0000}"/>
    <cellStyle name="Normal 2 9 26" xfId="13163" xr:uid="{00000000-0005-0000-0000-0000E84A0000}"/>
    <cellStyle name="Normal 2 9 26 2" xfId="30055" xr:uid="{00000000-0005-0000-0000-0000E94A0000}"/>
    <cellStyle name="Normal 2 9 27" xfId="13164" xr:uid="{00000000-0005-0000-0000-0000EA4A0000}"/>
    <cellStyle name="Normal 2 9 27 2" xfId="13165" xr:uid="{00000000-0005-0000-0000-0000EB4A0000}"/>
    <cellStyle name="Normal 2 9 27 3" xfId="13166" xr:uid="{00000000-0005-0000-0000-0000EC4A0000}"/>
    <cellStyle name="Normal 2 9 27 4" xfId="13167" xr:uid="{00000000-0005-0000-0000-0000ED4A0000}"/>
    <cellStyle name="Normal 2 9 27 5" xfId="13168" xr:uid="{00000000-0005-0000-0000-0000EE4A0000}"/>
    <cellStyle name="Normal 2 9 28" xfId="13169" xr:uid="{00000000-0005-0000-0000-0000EF4A0000}"/>
    <cellStyle name="Normal 2 9 28 2" xfId="13170" xr:uid="{00000000-0005-0000-0000-0000F04A0000}"/>
    <cellStyle name="Normal 2 9 28 3" xfId="13171" xr:uid="{00000000-0005-0000-0000-0000F14A0000}"/>
    <cellStyle name="Normal 2 9 3" xfId="13172" xr:uid="{00000000-0005-0000-0000-0000F24A0000}"/>
    <cellStyle name="Normal 2 9 3 2" xfId="13173" xr:uid="{00000000-0005-0000-0000-0000F34A0000}"/>
    <cellStyle name="Normal 2 9 4" xfId="13174" xr:uid="{00000000-0005-0000-0000-0000F44A0000}"/>
    <cellStyle name="Normal 2 9 4 2" xfId="13175" xr:uid="{00000000-0005-0000-0000-0000F54A0000}"/>
    <cellStyle name="Normal 2 9 5" xfId="13176" xr:uid="{00000000-0005-0000-0000-0000F64A0000}"/>
    <cellStyle name="Normal 2 9 5 2" xfId="13177" xr:uid="{00000000-0005-0000-0000-0000F74A0000}"/>
    <cellStyle name="Normal 2 9 6" xfId="13178" xr:uid="{00000000-0005-0000-0000-0000F84A0000}"/>
    <cellStyle name="Normal 2 9 6 2" xfId="13179" xr:uid="{00000000-0005-0000-0000-0000F94A0000}"/>
    <cellStyle name="Normal 2 9 7" xfId="13180" xr:uid="{00000000-0005-0000-0000-0000FA4A0000}"/>
    <cellStyle name="Normal 2 9 7 2" xfId="30056" xr:uid="{00000000-0005-0000-0000-0000FB4A0000}"/>
    <cellStyle name="Normal 2 9 8" xfId="13181" xr:uid="{00000000-0005-0000-0000-0000FC4A0000}"/>
    <cellStyle name="Normal 2 9 8 2" xfId="30057" xr:uid="{00000000-0005-0000-0000-0000FD4A0000}"/>
    <cellStyle name="Normal 2 9 9" xfId="13182" xr:uid="{00000000-0005-0000-0000-0000FE4A0000}"/>
    <cellStyle name="Normal 2 9 9 2" xfId="30058" xr:uid="{00000000-0005-0000-0000-0000FF4A0000}"/>
    <cellStyle name="Normal 2 9_CONCO_R0_Gamesa BOQ Kaniwka" xfId="13183" xr:uid="{00000000-0005-0000-0000-0000004B0000}"/>
    <cellStyle name="Normal 2 90" xfId="13184" xr:uid="{00000000-0005-0000-0000-0000014B0000}"/>
    <cellStyle name="Normal 2 90 2" xfId="13185" xr:uid="{00000000-0005-0000-0000-0000024B0000}"/>
    <cellStyle name="Normal 2 91" xfId="13186" xr:uid="{00000000-0005-0000-0000-0000034B0000}"/>
    <cellStyle name="Normal 2 91 2" xfId="13187" xr:uid="{00000000-0005-0000-0000-0000044B0000}"/>
    <cellStyle name="Normal 2 92" xfId="13188" xr:uid="{00000000-0005-0000-0000-0000054B0000}"/>
    <cellStyle name="Normal 2 92 2" xfId="13189" xr:uid="{00000000-0005-0000-0000-0000064B0000}"/>
    <cellStyle name="Normal 2 93" xfId="13190" xr:uid="{00000000-0005-0000-0000-0000074B0000}"/>
    <cellStyle name="Normal 2 93 2" xfId="13191" xr:uid="{00000000-0005-0000-0000-0000084B0000}"/>
    <cellStyle name="Normal 2 93 3" xfId="13192" xr:uid="{00000000-0005-0000-0000-0000094B0000}"/>
    <cellStyle name="Normal 2 94" xfId="13193" xr:uid="{00000000-0005-0000-0000-00000A4B0000}"/>
    <cellStyle name="Normal 2 95" xfId="13194" xr:uid="{00000000-0005-0000-0000-00000B4B0000}"/>
    <cellStyle name="Normal 2 96" xfId="13195" xr:uid="{00000000-0005-0000-0000-00000C4B0000}"/>
    <cellStyle name="Normal 2 97" xfId="13196" xr:uid="{00000000-0005-0000-0000-00000D4B0000}"/>
    <cellStyle name="Normal 2 98" xfId="13197" xr:uid="{00000000-0005-0000-0000-00000E4B0000}"/>
    <cellStyle name="Normal 2 99" xfId="13198" xr:uid="{00000000-0005-0000-0000-00000F4B0000}"/>
    <cellStyle name="Normal 2_071003 - 0709 - UptownCairoCost Estimate-UPDATE 1.4'" xfId="13199" xr:uid="{00000000-0005-0000-0000-0000104B0000}"/>
    <cellStyle name="Normal 20" xfId="13200" xr:uid="{00000000-0005-0000-0000-0000114B0000}"/>
    <cellStyle name="Normal 20 10" xfId="13201" xr:uid="{00000000-0005-0000-0000-0000124B0000}"/>
    <cellStyle name="Normal 20 10 2" xfId="13202" xr:uid="{00000000-0005-0000-0000-0000134B0000}"/>
    <cellStyle name="Normal 20 11" xfId="13203" xr:uid="{00000000-0005-0000-0000-0000144B0000}"/>
    <cellStyle name="Normal 20 11 2" xfId="13204" xr:uid="{00000000-0005-0000-0000-0000154B0000}"/>
    <cellStyle name="Normal 20 12" xfId="13205" xr:uid="{00000000-0005-0000-0000-0000164B0000}"/>
    <cellStyle name="Normal 20 12 2" xfId="13206" xr:uid="{00000000-0005-0000-0000-0000174B0000}"/>
    <cellStyle name="Normal 20 13" xfId="13207" xr:uid="{00000000-0005-0000-0000-0000184B0000}"/>
    <cellStyle name="Normal 20 13 2" xfId="13208" xr:uid="{00000000-0005-0000-0000-0000194B0000}"/>
    <cellStyle name="Normal 20 14" xfId="13209" xr:uid="{00000000-0005-0000-0000-00001A4B0000}"/>
    <cellStyle name="Normal 20 14 2" xfId="13210" xr:uid="{00000000-0005-0000-0000-00001B4B0000}"/>
    <cellStyle name="Normal 20 15" xfId="13211" xr:uid="{00000000-0005-0000-0000-00001C4B0000}"/>
    <cellStyle name="Normal 20 15 2" xfId="13212" xr:uid="{00000000-0005-0000-0000-00001D4B0000}"/>
    <cellStyle name="Normal 20 16" xfId="13213" xr:uid="{00000000-0005-0000-0000-00001E4B0000}"/>
    <cellStyle name="Normal 20 16 2" xfId="13214" xr:uid="{00000000-0005-0000-0000-00001F4B0000}"/>
    <cellStyle name="Normal 20 17" xfId="13215" xr:uid="{00000000-0005-0000-0000-0000204B0000}"/>
    <cellStyle name="Normal 20 17 2" xfId="13216" xr:uid="{00000000-0005-0000-0000-0000214B0000}"/>
    <cellStyle name="Normal 20 18" xfId="13217" xr:uid="{00000000-0005-0000-0000-0000224B0000}"/>
    <cellStyle name="Normal 20 18 2" xfId="13218" xr:uid="{00000000-0005-0000-0000-0000234B0000}"/>
    <cellStyle name="Normal 20 19" xfId="13219" xr:uid="{00000000-0005-0000-0000-0000244B0000}"/>
    <cellStyle name="Normal 20 19 2" xfId="13220" xr:uid="{00000000-0005-0000-0000-0000254B0000}"/>
    <cellStyle name="Normal 20 2" xfId="13221" xr:uid="{00000000-0005-0000-0000-0000264B0000}"/>
    <cellStyle name="Normal 20 2 2" xfId="13222" xr:uid="{00000000-0005-0000-0000-0000274B0000}"/>
    <cellStyle name="Normal 20 2 2 2" xfId="13223" xr:uid="{00000000-0005-0000-0000-0000284B0000}"/>
    <cellStyle name="Normal 20 2 2 3" xfId="13224" xr:uid="{00000000-0005-0000-0000-0000294B0000}"/>
    <cellStyle name="Normal 20 2 3" xfId="13225" xr:uid="{00000000-0005-0000-0000-00002A4B0000}"/>
    <cellStyle name="Normal 20 2 4" xfId="13226" xr:uid="{00000000-0005-0000-0000-00002B4B0000}"/>
    <cellStyle name="Normal 20 20" xfId="13227" xr:uid="{00000000-0005-0000-0000-00002C4B0000}"/>
    <cellStyle name="Normal 20 20 2" xfId="13228" xr:uid="{00000000-0005-0000-0000-00002D4B0000}"/>
    <cellStyle name="Normal 20 21" xfId="13229" xr:uid="{00000000-0005-0000-0000-00002E4B0000}"/>
    <cellStyle name="Normal 20 21 2" xfId="13230" xr:uid="{00000000-0005-0000-0000-00002F4B0000}"/>
    <cellStyle name="Normal 20 22" xfId="13231" xr:uid="{00000000-0005-0000-0000-0000304B0000}"/>
    <cellStyle name="Normal 20 22 2" xfId="13232" xr:uid="{00000000-0005-0000-0000-0000314B0000}"/>
    <cellStyle name="Normal 20 23" xfId="13233" xr:uid="{00000000-0005-0000-0000-0000324B0000}"/>
    <cellStyle name="Normal 20 23 2" xfId="13234" xr:uid="{00000000-0005-0000-0000-0000334B0000}"/>
    <cellStyle name="Normal 20 24" xfId="13235" xr:uid="{00000000-0005-0000-0000-0000344B0000}"/>
    <cellStyle name="Normal 20 24 2" xfId="13236" xr:uid="{00000000-0005-0000-0000-0000354B0000}"/>
    <cellStyle name="Normal 20 25" xfId="13237" xr:uid="{00000000-0005-0000-0000-0000364B0000}"/>
    <cellStyle name="Normal 20 25 2" xfId="13238" xr:uid="{00000000-0005-0000-0000-0000374B0000}"/>
    <cellStyle name="Normal 20 26" xfId="13239" xr:uid="{00000000-0005-0000-0000-0000384B0000}"/>
    <cellStyle name="Normal 20 26 2" xfId="13240" xr:uid="{00000000-0005-0000-0000-0000394B0000}"/>
    <cellStyle name="Normal 20 27" xfId="13241" xr:uid="{00000000-0005-0000-0000-00003A4B0000}"/>
    <cellStyle name="Normal 20 27 2" xfId="13242" xr:uid="{00000000-0005-0000-0000-00003B4B0000}"/>
    <cellStyle name="Normal 20 28" xfId="13243" xr:uid="{00000000-0005-0000-0000-00003C4B0000}"/>
    <cellStyle name="Normal 20 28 2" xfId="13244" xr:uid="{00000000-0005-0000-0000-00003D4B0000}"/>
    <cellStyle name="Normal 20 29" xfId="13245" xr:uid="{00000000-0005-0000-0000-00003E4B0000}"/>
    <cellStyle name="Normal 20 29 2" xfId="13246" xr:uid="{00000000-0005-0000-0000-00003F4B0000}"/>
    <cellStyle name="Normal 20 3" xfId="13247" xr:uid="{00000000-0005-0000-0000-0000404B0000}"/>
    <cellStyle name="Normal 20 3 2" xfId="13248" xr:uid="{00000000-0005-0000-0000-0000414B0000}"/>
    <cellStyle name="Normal 20 3 2 2" xfId="13249" xr:uid="{00000000-0005-0000-0000-0000424B0000}"/>
    <cellStyle name="Normal 20 3 3" xfId="13250" xr:uid="{00000000-0005-0000-0000-0000434B0000}"/>
    <cellStyle name="Normal 20 3 4" xfId="13251" xr:uid="{00000000-0005-0000-0000-0000444B0000}"/>
    <cellStyle name="Normal 20 3 5" xfId="30059" xr:uid="{00000000-0005-0000-0000-0000454B0000}"/>
    <cellStyle name="Normal 20 30" xfId="13252" xr:uid="{00000000-0005-0000-0000-0000464B0000}"/>
    <cellStyle name="Normal 20 30 2" xfId="13253" xr:uid="{00000000-0005-0000-0000-0000474B0000}"/>
    <cellStyle name="Normal 20 31" xfId="13254" xr:uid="{00000000-0005-0000-0000-0000484B0000}"/>
    <cellStyle name="Normal 20 32" xfId="13255" xr:uid="{00000000-0005-0000-0000-0000494B0000}"/>
    <cellStyle name="Normal 20 33" xfId="30060" xr:uid="{00000000-0005-0000-0000-00004A4B0000}"/>
    <cellStyle name="Normal 20 4" xfId="13256" xr:uid="{00000000-0005-0000-0000-00004B4B0000}"/>
    <cellStyle name="Normal 20 4 2" xfId="13257" xr:uid="{00000000-0005-0000-0000-00004C4B0000}"/>
    <cellStyle name="Normal 20 4 3" xfId="13258" xr:uid="{00000000-0005-0000-0000-00004D4B0000}"/>
    <cellStyle name="Normal 20 4 4" xfId="13259" xr:uid="{00000000-0005-0000-0000-00004E4B0000}"/>
    <cellStyle name="Normal 20 5" xfId="13260" xr:uid="{00000000-0005-0000-0000-00004F4B0000}"/>
    <cellStyle name="Normal 20 5 2" xfId="13261" xr:uid="{00000000-0005-0000-0000-0000504B0000}"/>
    <cellStyle name="Normal 20 5 3" xfId="13262" xr:uid="{00000000-0005-0000-0000-0000514B0000}"/>
    <cellStyle name="Normal 20 5 4" xfId="13263" xr:uid="{00000000-0005-0000-0000-0000524B0000}"/>
    <cellStyle name="Normal 20 6" xfId="13264" xr:uid="{00000000-0005-0000-0000-0000534B0000}"/>
    <cellStyle name="Normal 20 6 2" xfId="13265" xr:uid="{00000000-0005-0000-0000-0000544B0000}"/>
    <cellStyle name="Normal 20 7" xfId="13266" xr:uid="{00000000-0005-0000-0000-0000554B0000}"/>
    <cellStyle name="Normal 20 7 2" xfId="13267" xr:uid="{00000000-0005-0000-0000-0000564B0000}"/>
    <cellStyle name="Normal 20 8" xfId="13268" xr:uid="{00000000-0005-0000-0000-0000574B0000}"/>
    <cellStyle name="Normal 20 8 2" xfId="13269" xr:uid="{00000000-0005-0000-0000-0000584B0000}"/>
    <cellStyle name="Normal 20 9" xfId="13270" xr:uid="{00000000-0005-0000-0000-0000594B0000}"/>
    <cellStyle name="Normal 20 9 2" xfId="13271" xr:uid="{00000000-0005-0000-0000-00005A4B0000}"/>
    <cellStyle name="Normal 20_LAA- Tabla de costes 080411" xfId="13272" xr:uid="{00000000-0005-0000-0000-00005B4B0000}"/>
    <cellStyle name="Normal 21" xfId="13273" xr:uid="{00000000-0005-0000-0000-00005C4B0000}"/>
    <cellStyle name="Normal 21 10" xfId="13274" xr:uid="{00000000-0005-0000-0000-00005D4B0000}"/>
    <cellStyle name="Normal 21 10 2" xfId="13275" xr:uid="{00000000-0005-0000-0000-00005E4B0000}"/>
    <cellStyle name="Normal 21 11" xfId="13276" xr:uid="{00000000-0005-0000-0000-00005F4B0000}"/>
    <cellStyle name="Normal 21 11 2" xfId="13277" xr:uid="{00000000-0005-0000-0000-0000604B0000}"/>
    <cellStyle name="Normal 21 12" xfId="13278" xr:uid="{00000000-0005-0000-0000-0000614B0000}"/>
    <cellStyle name="Normal 21 12 2" xfId="13279" xr:uid="{00000000-0005-0000-0000-0000624B0000}"/>
    <cellStyle name="Normal 21 13" xfId="13280" xr:uid="{00000000-0005-0000-0000-0000634B0000}"/>
    <cellStyle name="Normal 21 13 2" xfId="13281" xr:uid="{00000000-0005-0000-0000-0000644B0000}"/>
    <cellStyle name="Normal 21 14" xfId="13282" xr:uid="{00000000-0005-0000-0000-0000654B0000}"/>
    <cellStyle name="Normal 21 14 2" xfId="13283" xr:uid="{00000000-0005-0000-0000-0000664B0000}"/>
    <cellStyle name="Normal 21 15" xfId="13284" xr:uid="{00000000-0005-0000-0000-0000674B0000}"/>
    <cellStyle name="Normal 21 15 2" xfId="13285" xr:uid="{00000000-0005-0000-0000-0000684B0000}"/>
    <cellStyle name="Normal 21 16" xfId="13286" xr:uid="{00000000-0005-0000-0000-0000694B0000}"/>
    <cellStyle name="Normal 21 16 2" xfId="13287" xr:uid="{00000000-0005-0000-0000-00006A4B0000}"/>
    <cellStyle name="Normal 21 17" xfId="13288" xr:uid="{00000000-0005-0000-0000-00006B4B0000}"/>
    <cellStyle name="Normal 21 17 2" xfId="13289" xr:uid="{00000000-0005-0000-0000-00006C4B0000}"/>
    <cellStyle name="Normal 21 18" xfId="13290" xr:uid="{00000000-0005-0000-0000-00006D4B0000}"/>
    <cellStyle name="Normal 21 18 2" xfId="13291" xr:uid="{00000000-0005-0000-0000-00006E4B0000}"/>
    <cellStyle name="Normal 21 19" xfId="13292" xr:uid="{00000000-0005-0000-0000-00006F4B0000}"/>
    <cellStyle name="Normal 21 19 2" xfId="13293" xr:uid="{00000000-0005-0000-0000-0000704B0000}"/>
    <cellStyle name="Normal 21 2" xfId="13294" xr:uid="{00000000-0005-0000-0000-0000714B0000}"/>
    <cellStyle name="Normal 21 2 2" xfId="13295" xr:uid="{00000000-0005-0000-0000-0000724B0000}"/>
    <cellStyle name="Normal 21 2 3" xfId="13296" xr:uid="{00000000-0005-0000-0000-0000734B0000}"/>
    <cellStyle name="Normal 21 2 4" xfId="30061" xr:uid="{00000000-0005-0000-0000-0000744B0000}"/>
    <cellStyle name="Normal 21 2 5" xfId="30062" xr:uid="{00000000-0005-0000-0000-0000754B0000}"/>
    <cellStyle name="Normal 21 20" xfId="13297" xr:uid="{00000000-0005-0000-0000-0000764B0000}"/>
    <cellStyle name="Normal 21 20 2" xfId="13298" xr:uid="{00000000-0005-0000-0000-0000774B0000}"/>
    <cellStyle name="Normal 21 21" xfId="13299" xr:uid="{00000000-0005-0000-0000-0000784B0000}"/>
    <cellStyle name="Normal 21 21 2" xfId="13300" xr:uid="{00000000-0005-0000-0000-0000794B0000}"/>
    <cellStyle name="Normal 21 22" xfId="13301" xr:uid="{00000000-0005-0000-0000-00007A4B0000}"/>
    <cellStyle name="Normal 21 22 2" xfId="13302" xr:uid="{00000000-0005-0000-0000-00007B4B0000}"/>
    <cellStyle name="Normal 21 23" xfId="13303" xr:uid="{00000000-0005-0000-0000-00007C4B0000}"/>
    <cellStyle name="Normal 21 23 2" xfId="13304" xr:uid="{00000000-0005-0000-0000-00007D4B0000}"/>
    <cellStyle name="Normal 21 24" xfId="13305" xr:uid="{00000000-0005-0000-0000-00007E4B0000}"/>
    <cellStyle name="Normal 21 24 2" xfId="13306" xr:uid="{00000000-0005-0000-0000-00007F4B0000}"/>
    <cellStyle name="Normal 21 25" xfId="13307" xr:uid="{00000000-0005-0000-0000-0000804B0000}"/>
    <cellStyle name="Normal 21 25 2" xfId="13308" xr:uid="{00000000-0005-0000-0000-0000814B0000}"/>
    <cellStyle name="Normal 21 26" xfId="13309" xr:uid="{00000000-0005-0000-0000-0000824B0000}"/>
    <cellStyle name="Normal 21 26 2" xfId="13310" xr:uid="{00000000-0005-0000-0000-0000834B0000}"/>
    <cellStyle name="Normal 21 27" xfId="13311" xr:uid="{00000000-0005-0000-0000-0000844B0000}"/>
    <cellStyle name="Normal 21 27 2" xfId="13312" xr:uid="{00000000-0005-0000-0000-0000854B0000}"/>
    <cellStyle name="Normal 21 28" xfId="13313" xr:uid="{00000000-0005-0000-0000-0000864B0000}"/>
    <cellStyle name="Normal 21 28 2" xfId="13314" xr:uid="{00000000-0005-0000-0000-0000874B0000}"/>
    <cellStyle name="Normal 21 29" xfId="13315" xr:uid="{00000000-0005-0000-0000-0000884B0000}"/>
    <cellStyle name="Normal 21 29 2" xfId="13316" xr:uid="{00000000-0005-0000-0000-0000894B0000}"/>
    <cellStyle name="Normal 21 3" xfId="13317" xr:uid="{00000000-0005-0000-0000-00008A4B0000}"/>
    <cellStyle name="Normal 21 3 2" xfId="13318" xr:uid="{00000000-0005-0000-0000-00008B4B0000}"/>
    <cellStyle name="Normal 21 3 3" xfId="13319" xr:uid="{00000000-0005-0000-0000-00008C4B0000}"/>
    <cellStyle name="Normal 21 30" xfId="13320" xr:uid="{00000000-0005-0000-0000-00008D4B0000}"/>
    <cellStyle name="Normal 21 30 2" xfId="13321" xr:uid="{00000000-0005-0000-0000-00008E4B0000}"/>
    <cellStyle name="Normal 21 31" xfId="13322" xr:uid="{00000000-0005-0000-0000-00008F4B0000}"/>
    <cellStyle name="Normal 21 32" xfId="30063" xr:uid="{00000000-0005-0000-0000-0000904B0000}"/>
    <cellStyle name="Normal 21 33" xfId="30064" xr:uid="{00000000-0005-0000-0000-0000914B0000}"/>
    <cellStyle name="Normal 21 4" xfId="13323" xr:uid="{00000000-0005-0000-0000-0000924B0000}"/>
    <cellStyle name="Normal 21 4 2" xfId="13324" xr:uid="{00000000-0005-0000-0000-0000934B0000}"/>
    <cellStyle name="Normal 21 5" xfId="13325" xr:uid="{00000000-0005-0000-0000-0000944B0000}"/>
    <cellStyle name="Normal 21 5 2" xfId="13326" xr:uid="{00000000-0005-0000-0000-0000954B0000}"/>
    <cellStyle name="Normal 21 6" xfId="13327" xr:uid="{00000000-0005-0000-0000-0000964B0000}"/>
    <cellStyle name="Normal 21 6 2" xfId="13328" xr:uid="{00000000-0005-0000-0000-0000974B0000}"/>
    <cellStyle name="Normal 21 7" xfId="13329" xr:uid="{00000000-0005-0000-0000-0000984B0000}"/>
    <cellStyle name="Normal 21 7 2" xfId="13330" xr:uid="{00000000-0005-0000-0000-0000994B0000}"/>
    <cellStyle name="Normal 21 8" xfId="13331" xr:uid="{00000000-0005-0000-0000-00009A4B0000}"/>
    <cellStyle name="Normal 21 8 2" xfId="13332" xr:uid="{00000000-0005-0000-0000-00009B4B0000}"/>
    <cellStyle name="Normal 21 9" xfId="13333" xr:uid="{00000000-0005-0000-0000-00009C4B0000}"/>
    <cellStyle name="Normal 21 9 2" xfId="13334" xr:uid="{00000000-0005-0000-0000-00009D4B0000}"/>
    <cellStyle name="Normal 21_LAA- Tabla de costes 080411" xfId="13335" xr:uid="{00000000-0005-0000-0000-00009E4B0000}"/>
    <cellStyle name="Normal 22" xfId="13336" xr:uid="{00000000-0005-0000-0000-00009F4B0000}"/>
    <cellStyle name="Normal 22 10" xfId="13337" xr:uid="{00000000-0005-0000-0000-0000A04B0000}"/>
    <cellStyle name="Normal 22 10 2" xfId="13338" xr:uid="{00000000-0005-0000-0000-0000A14B0000}"/>
    <cellStyle name="Normal 22 11" xfId="13339" xr:uid="{00000000-0005-0000-0000-0000A24B0000}"/>
    <cellStyle name="Normal 22 11 2" xfId="13340" xr:uid="{00000000-0005-0000-0000-0000A34B0000}"/>
    <cellStyle name="Normal 22 12" xfId="13341" xr:uid="{00000000-0005-0000-0000-0000A44B0000}"/>
    <cellStyle name="Normal 22 12 2" xfId="13342" xr:uid="{00000000-0005-0000-0000-0000A54B0000}"/>
    <cellStyle name="Normal 22 13" xfId="13343" xr:uid="{00000000-0005-0000-0000-0000A64B0000}"/>
    <cellStyle name="Normal 22 13 2" xfId="13344" xr:uid="{00000000-0005-0000-0000-0000A74B0000}"/>
    <cellStyle name="Normal 22 14" xfId="13345" xr:uid="{00000000-0005-0000-0000-0000A84B0000}"/>
    <cellStyle name="Normal 22 14 2" xfId="13346" xr:uid="{00000000-0005-0000-0000-0000A94B0000}"/>
    <cellStyle name="Normal 22 15" xfId="13347" xr:uid="{00000000-0005-0000-0000-0000AA4B0000}"/>
    <cellStyle name="Normal 22 15 2" xfId="13348" xr:uid="{00000000-0005-0000-0000-0000AB4B0000}"/>
    <cellStyle name="Normal 22 16" xfId="13349" xr:uid="{00000000-0005-0000-0000-0000AC4B0000}"/>
    <cellStyle name="Normal 22 16 2" xfId="13350" xr:uid="{00000000-0005-0000-0000-0000AD4B0000}"/>
    <cellStyle name="Normal 22 17" xfId="13351" xr:uid="{00000000-0005-0000-0000-0000AE4B0000}"/>
    <cellStyle name="Normal 22 17 2" xfId="13352" xr:uid="{00000000-0005-0000-0000-0000AF4B0000}"/>
    <cellStyle name="Normal 22 18" xfId="13353" xr:uid="{00000000-0005-0000-0000-0000B04B0000}"/>
    <cellStyle name="Normal 22 18 2" xfId="13354" xr:uid="{00000000-0005-0000-0000-0000B14B0000}"/>
    <cellStyle name="Normal 22 19" xfId="13355" xr:uid="{00000000-0005-0000-0000-0000B24B0000}"/>
    <cellStyle name="Normal 22 19 2" xfId="13356" xr:uid="{00000000-0005-0000-0000-0000B34B0000}"/>
    <cellStyle name="Normal 22 2" xfId="13357" xr:uid="{00000000-0005-0000-0000-0000B44B0000}"/>
    <cellStyle name="Normal 22 2 2" xfId="13358" xr:uid="{00000000-0005-0000-0000-0000B54B0000}"/>
    <cellStyle name="Normal 22 2 3" xfId="13359" xr:uid="{00000000-0005-0000-0000-0000B64B0000}"/>
    <cellStyle name="Normal 22 2 4" xfId="30065" xr:uid="{00000000-0005-0000-0000-0000B74B0000}"/>
    <cellStyle name="Normal 22 2 5" xfId="30066" xr:uid="{00000000-0005-0000-0000-0000B84B0000}"/>
    <cellStyle name="Normal 22 20" xfId="13360" xr:uid="{00000000-0005-0000-0000-0000B94B0000}"/>
    <cellStyle name="Normal 22 20 2" xfId="13361" xr:uid="{00000000-0005-0000-0000-0000BA4B0000}"/>
    <cellStyle name="Normal 22 21" xfId="13362" xr:uid="{00000000-0005-0000-0000-0000BB4B0000}"/>
    <cellStyle name="Normal 22 21 2" xfId="13363" xr:uid="{00000000-0005-0000-0000-0000BC4B0000}"/>
    <cellStyle name="Normal 22 22" xfId="13364" xr:uid="{00000000-0005-0000-0000-0000BD4B0000}"/>
    <cellStyle name="Normal 22 22 2" xfId="13365" xr:uid="{00000000-0005-0000-0000-0000BE4B0000}"/>
    <cellStyle name="Normal 22 23" xfId="13366" xr:uid="{00000000-0005-0000-0000-0000BF4B0000}"/>
    <cellStyle name="Normal 22 23 2" xfId="13367" xr:uid="{00000000-0005-0000-0000-0000C04B0000}"/>
    <cellStyle name="Normal 22 24" xfId="13368" xr:uid="{00000000-0005-0000-0000-0000C14B0000}"/>
    <cellStyle name="Normal 22 24 2" xfId="13369" xr:uid="{00000000-0005-0000-0000-0000C24B0000}"/>
    <cellStyle name="Normal 22 25" xfId="13370" xr:uid="{00000000-0005-0000-0000-0000C34B0000}"/>
    <cellStyle name="Normal 22 25 2" xfId="13371" xr:uid="{00000000-0005-0000-0000-0000C44B0000}"/>
    <cellStyle name="Normal 22 26" xfId="13372" xr:uid="{00000000-0005-0000-0000-0000C54B0000}"/>
    <cellStyle name="Normal 22 26 2" xfId="13373" xr:uid="{00000000-0005-0000-0000-0000C64B0000}"/>
    <cellStyle name="Normal 22 27" xfId="13374" xr:uid="{00000000-0005-0000-0000-0000C74B0000}"/>
    <cellStyle name="Normal 22 27 2" xfId="13375" xr:uid="{00000000-0005-0000-0000-0000C84B0000}"/>
    <cellStyle name="Normal 22 28" xfId="13376" xr:uid="{00000000-0005-0000-0000-0000C94B0000}"/>
    <cellStyle name="Normal 22 28 2" xfId="13377" xr:uid="{00000000-0005-0000-0000-0000CA4B0000}"/>
    <cellStyle name="Normal 22 29" xfId="13378" xr:uid="{00000000-0005-0000-0000-0000CB4B0000}"/>
    <cellStyle name="Normal 22 29 2" xfId="13379" xr:uid="{00000000-0005-0000-0000-0000CC4B0000}"/>
    <cellStyle name="Normal 22 3" xfId="13380" xr:uid="{00000000-0005-0000-0000-0000CD4B0000}"/>
    <cellStyle name="Normal 22 3 2" xfId="13381" xr:uid="{00000000-0005-0000-0000-0000CE4B0000}"/>
    <cellStyle name="Normal 22 30" xfId="13382" xr:uid="{00000000-0005-0000-0000-0000CF4B0000}"/>
    <cellStyle name="Normal 22 30 2" xfId="13383" xr:uid="{00000000-0005-0000-0000-0000D04B0000}"/>
    <cellStyle name="Normal 22 31" xfId="13384" xr:uid="{00000000-0005-0000-0000-0000D14B0000}"/>
    <cellStyle name="Normal 22 32" xfId="13385" xr:uid="{00000000-0005-0000-0000-0000D24B0000}"/>
    <cellStyle name="Normal 22 4" xfId="13386" xr:uid="{00000000-0005-0000-0000-0000D34B0000}"/>
    <cellStyle name="Normal 22 4 2" xfId="13387" xr:uid="{00000000-0005-0000-0000-0000D44B0000}"/>
    <cellStyle name="Normal 22 5" xfId="13388" xr:uid="{00000000-0005-0000-0000-0000D54B0000}"/>
    <cellStyle name="Normal 22 5 2" xfId="13389" xr:uid="{00000000-0005-0000-0000-0000D64B0000}"/>
    <cellStyle name="Normal 22 6" xfId="13390" xr:uid="{00000000-0005-0000-0000-0000D74B0000}"/>
    <cellStyle name="Normal 22 6 2" xfId="13391" xr:uid="{00000000-0005-0000-0000-0000D84B0000}"/>
    <cellStyle name="Normal 22 7" xfId="13392" xr:uid="{00000000-0005-0000-0000-0000D94B0000}"/>
    <cellStyle name="Normal 22 7 2" xfId="13393" xr:uid="{00000000-0005-0000-0000-0000DA4B0000}"/>
    <cellStyle name="Normal 22 8" xfId="13394" xr:uid="{00000000-0005-0000-0000-0000DB4B0000}"/>
    <cellStyle name="Normal 22 8 2" xfId="13395" xr:uid="{00000000-0005-0000-0000-0000DC4B0000}"/>
    <cellStyle name="Normal 22 9" xfId="13396" xr:uid="{00000000-0005-0000-0000-0000DD4B0000}"/>
    <cellStyle name="Normal 22 9 2" xfId="13397" xr:uid="{00000000-0005-0000-0000-0000DE4B0000}"/>
    <cellStyle name="Normal 22_LAA- Tabla de costes 080411" xfId="13398" xr:uid="{00000000-0005-0000-0000-0000DF4B0000}"/>
    <cellStyle name="Normal 23" xfId="13399" xr:uid="{00000000-0005-0000-0000-0000E04B0000}"/>
    <cellStyle name="Normal 23 10" xfId="13400" xr:uid="{00000000-0005-0000-0000-0000E14B0000}"/>
    <cellStyle name="Normal 23 10 2" xfId="13401" xr:uid="{00000000-0005-0000-0000-0000E24B0000}"/>
    <cellStyle name="Normal 23 11" xfId="13402" xr:uid="{00000000-0005-0000-0000-0000E34B0000}"/>
    <cellStyle name="Normal 23 11 2" xfId="13403" xr:uid="{00000000-0005-0000-0000-0000E44B0000}"/>
    <cellStyle name="Normal 23 12" xfId="13404" xr:uid="{00000000-0005-0000-0000-0000E54B0000}"/>
    <cellStyle name="Normal 23 12 2" xfId="13405" xr:uid="{00000000-0005-0000-0000-0000E64B0000}"/>
    <cellStyle name="Normal 23 13" xfId="13406" xr:uid="{00000000-0005-0000-0000-0000E74B0000}"/>
    <cellStyle name="Normal 23 13 2" xfId="13407" xr:uid="{00000000-0005-0000-0000-0000E84B0000}"/>
    <cellStyle name="Normal 23 14" xfId="13408" xr:uid="{00000000-0005-0000-0000-0000E94B0000}"/>
    <cellStyle name="Normal 23 14 2" xfId="13409" xr:uid="{00000000-0005-0000-0000-0000EA4B0000}"/>
    <cellStyle name="Normal 23 15" xfId="13410" xr:uid="{00000000-0005-0000-0000-0000EB4B0000}"/>
    <cellStyle name="Normal 23 15 2" xfId="13411" xr:uid="{00000000-0005-0000-0000-0000EC4B0000}"/>
    <cellStyle name="Normal 23 16" xfId="13412" xr:uid="{00000000-0005-0000-0000-0000ED4B0000}"/>
    <cellStyle name="Normal 23 16 2" xfId="13413" xr:uid="{00000000-0005-0000-0000-0000EE4B0000}"/>
    <cellStyle name="Normal 23 17" xfId="13414" xr:uid="{00000000-0005-0000-0000-0000EF4B0000}"/>
    <cellStyle name="Normal 23 17 2" xfId="13415" xr:uid="{00000000-0005-0000-0000-0000F04B0000}"/>
    <cellStyle name="Normal 23 18" xfId="13416" xr:uid="{00000000-0005-0000-0000-0000F14B0000}"/>
    <cellStyle name="Normal 23 18 2" xfId="13417" xr:uid="{00000000-0005-0000-0000-0000F24B0000}"/>
    <cellStyle name="Normal 23 19" xfId="13418" xr:uid="{00000000-0005-0000-0000-0000F34B0000}"/>
    <cellStyle name="Normal 23 19 2" xfId="13419" xr:uid="{00000000-0005-0000-0000-0000F44B0000}"/>
    <cellStyle name="Normal 23 2" xfId="13420" xr:uid="{00000000-0005-0000-0000-0000F54B0000}"/>
    <cellStyle name="Normal 23 2 2" xfId="13421" xr:uid="{00000000-0005-0000-0000-0000F64B0000}"/>
    <cellStyle name="Normal 23 2 3" xfId="13422" xr:uid="{00000000-0005-0000-0000-0000F74B0000}"/>
    <cellStyle name="Normal 23 2 4" xfId="30067" xr:uid="{00000000-0005-0000-0000-0000F84B0000}"/>
    <cellStyle name="Normal 23 20" xfId="13423" xr:uid="{00000000-0005-0000-0000-0000F94B0000}"/>
    <cellStyle name="Normal 23 20 2" xfId="13424" xr:uid="{00000000-0005-0000-0000-0000FA4B0000}"/>
    <cellStyle name="Normal 23 21" xfId="13425" xr:uid="{00000000-0005-0000-0000-0000FB4B0000}"/>
    <cellStyle name="Normal 23 21 2" xfId="13426" xr:uid="{00000000-0005-0000-0000-0000FC4B0000}"/>
    <cellStyle name="Normal 23 22" xfId="13427" xr:uid="{00000000-0005-0000-0000-0000FD4B0000}"/>
    <cellStyle name="Normal 23 22 2" xfId="13428" xr:uid="{00000000-0005-0000-0000-0000FE4B0000}"/>
    <cellStyle name="Normal 23 23" xfId="13429" xr:uid="{00000000-0005-0000-0000-0000FF4B0000}"/>
    <cellStyle name="Normal 23 23 2" xfId="13430" xr:uid="{00000000-0005-0000-0000-0000004C0000}"/>
    <cellStyle name="Normal 23 24" xfId="13431" xr:uid="{00000000-0005-0000-0000-0000014C0000}"/>
    <cellStyle name="Normal 23 24 2" xfId="13432" xr:uid="{00000000-0005-0000-0000-0000024C0000}"/>
    <cellStyle name="Normal 23 25" xfId="13433" xr:uid="{00000000-0005-0000-0000-0000034C0000}"/>
    <cellStyle name="Normal 23 25 2" xfId="13434" xr:uid="{00000000-0005-0000-0000-0000044C0000}"/>
    <cellStyle name="Normal 23 26" xfId="13435" xr:uid="{00000000-0005-0000-0000-0000054C0000}"/>
    <cellStyle name="Normal 23 26 2" xfId="13436" xr:uid="{00000000-0005-0000-0000-0000064C0000}"/>
    <cellStyle name="Normal 23 27" xfId="13437" xr:uid="{00000000-0005-0000-0000-0000074C0000}"/>
    <cellStyle name="Normal 23 27 2" xfId="13438" xr:uid="{00000000-0005-0000-0000-0000084C0000}"/>
    <cellStyle name="Normal 23 28" xfId="13439" xr:uid="{00000000-0005-0000-0000-0000094C0000}"/>
    <cellStyle name="Normal 23 28 2" xfId="13440" xr:uid="{00000000-0005-0000-0000-00000A4C0000}"/>
    <cellStyle name="Normal 23 29" xfId="13441" xr:uid="{00000000-0005-0000-0000-00000B4C0000}"/>
    <cellStyle name="Normal 23 29 2" xfId="13442" xr:uid="{00000000-0005-0000-0000-00000C4C0000}"/>
    <cellStyle name="Normal 23 3" xfId="13443" xr:uid="{00000000-0005-0000-0000-00000D4C0000}"/>
    <cellStyle name="Normal 23 3 2" xfId="13444" xr:uid="{00000000-0005-0000-0000-00000E4C0000}"/>
    <cellStyle name="Normal 23 3 2 2" xfId="13445" xr:uid="{00000000-0005-0000-0000-00000F4C0000}"/>
    <cellStyle name="Normal 23 3 3" xfId="13446" xr:uid="{00000000-0005-0000-0000-0000104C0000}"/>
    <cellStyle name="Normal 23 3 3 2" xfId="13447" xr:uid="{00000000-0005-0000-0000-0000114C0000}"/>
    <cellStyle name="Normal 23 3 4" xfId="13448" xr:uid="{00000000-0005-0000-0000-0000124C0000}"/>
    <cellStyle name="Normal 23 3 4 2" xfId="13449" xr:uid="{00000000-0005-0000-0000-0000134C0000}"/>
    <cellStyle name="Normal 23 3 4 3" xfId="13450" xr:uid="{00000000-0005-0000-0000-0000144C0000}"/>
    <cellStyle name="Normal 23 3 5" xfId="13451" xr:uid="{00000000-0005-0000-0000-0000154C0000}"/>
    <cellStyle name="Normal 23 30" xfId="13452" xr:uid="{00000000-0005-0000-0000-0000164C0000}"/>
    <cellStyle name="Normal 23 30 2" xfId="13453" xr:uid="{00000000-0005-0000-0000-0000174C0000}"/>
    <cellStyle name="Normal 23 31" xfId="13454" xr:uid="{00000000-0005-0000-0000-0000184C0000}"/>
    <cellStyle name="Normal 23 4" xfId="13455" xr:uid="{00000000-0005-0000-0000-0000194C0000}"/>
    <cellStyle name="Normal 23 4 2" xfId="13456" xr:uid="{00000000-0005-0000-0000-00001A4C0000}"/>
    <cellStyle name="Normal 23 5" xfId="13457" xr:uid="{00000000-0005-0000-0000-00001B4C0000}"/>
    <cellStyle name="Normal 23 5 2" xfId="13458" xr:uid="{00000000-0005-0000-0000-00001C4C0000}"/>
    <cellStyle name="Normal 23 6" xfId="13459" xr:uid="{00000000-0005-0000-0000-00001D4C0000}"/>
    <cellStyle name="Normal 23 6 2" xfId="13460" xr:uid="{00000000-0005-0000-0000-00001E4C0000}"/>
    <cellStyle name="Normal 23 7" xfId="13461" xr:uid="{00000000-0005-0000-0000-00001F4C0000}"/>
    <cellStyle name="Normal 23 7 2" xfId="13462" xr:uid="{00000000-0005-0000-0000-0000204C0000}"/>
    <cellStyle name="Normal 23 8" xfId="13463" xr:uid="{00000000-0005-0000-0000-0000214C0000}"/>
    <cellStyle name="Normal 23 8 2" xfId="13464" xr:uid="{00000000-0005-0000-0000-0000224C0000}"/>
    <cellStyle name="Normal 23 9" xfId="13465" xr:uid="{00000000-0005-0000-0000-0000234C0000}"/>
    <cellStyle name="Normal 23 9 2" xfId="13466" xr:uid="{00000000-0005-0000-0000-0000244C0000}"/>
    <cellStyle name="Normal 23_LAA- Tabla de costes 080411" xfId="13467" xr:uid="{00000000-0005-0000-0000-0000254C0000}"/>
    <cellStyle name="Normal 24" xfId="13468" xr:uid="{00000000-0005-0000-0000-0000264C0000}"/>
    <cellStyle name="Normal 24 10" xfId="13469" xr:uid="{00000000-0005-0000-0000-0000274C0000}"/>
    <cellStyle name="Normal 24 10 2" xfId="13470" xr:uid="{00000000-0005-0000-0000-0000284C0000}"/>
    <cellStyle name="Normal 24 11" xfId="13471" xr:uid="{00000000-0005-0000-0000-0000294C0000}"/>
    <cellStyle name="Normal 24 11 2" xfId="13472" xr:uid="{00000000-0005-0000-0000-00002A4C0000}"/>
    <cellStyle name="Normal 24 12" xfId="13473" xr:uid="{00000000-0005-0000-0000-00002B4C0000}"/>
    <cellStyle name="Normal 24 12 2" xfId="13474" xr:uid="{00000000-0005-0000-0000-00002C4C0000}"/>
    <cellStyle name="Normal 24 13" xfId="13475" xr:uid="{00000000-0005-0000-0000-00002D4C0000}"/>
    <cellStyle name="Normal 24 13 2" xfId="13476" xr:uid="{00000000-0005-0000-0000-00002E4C0000}"/>
    <cellStyle name="Normal 24 14" xfId="13477" xr:uid="{00000000-0005-0000-0000-00002F4C0000}"/>
    <cellStyle name="Normal 24 14 2" xfId="13478" xr:uid="{00000000-0005-0000-0000-0000304C0000}"/>
    <cellStyle name="Normal 24 15" xfId="13479" xr:uid="{00000000-0005-0000-0000-0000314C0000}"/>
    <cellStyle name="Normal 24 15 2" xfId="13480" xr:uid="{00000000-0005-0000-0000-0000324C0000}"/>
    <cellStyle name="Normal 24 16" xfId="13481" xr:uid="{00000000-0005-0000-0000-0000334C0000}"/>
    <cellStyle name="Normal 24 16 2" xfId="13482" xr:uid="{00000000-0005-0000-0000-0000344C0000}"/>
    <cellStyle name="Normal 24 17" xfId="13483" xr:uid="{00000000-0005-0000-0000-0000354C0000}"/>
    <cellStyle name="Normal 24 17 2" xfId="13484" xr:uid="{00000000-0005-0000-0000-0000364C0000}"/>
    <cellStyle name="Normal 24 18" xfId="13485" xr:uid="{00000000-0005-0000-0000-0000374C0000}"/>
    <cellStyle name="Normal 24 18 2" xfId="13486" xr:uid="{00000000-0005-0000-0000-0000384C0000}"/>
    <cellStyle name="Normal 24 19" xfId="13487" xr:uid="{00000000-0005-0000-0000-0000394C0000}"/>
    <cellStyle name="Normal 24 19 2" xfId="13488" xr:uid="{00000000-0005-0000-0000-00003A4C0000}"/>
    <cellStyle name="Normal 24 2" xfId="13489" xr:uid="{00000000-0005-0000-0000-00003B4C0000}"/>
    <cellStyle name="Normal 24 2 2" xfId="13490" xr:uid="{00000000-0005-0000-0000-00003C4C0000}"/>
    <cellStyle name="Normal 24 2 3" xfId="30068" xr:uid="{00000000-0005-0000-0000-00003D4C0000}"/>
    <cellStyle name="Normal 24 20" xfId="13491" xr:uid="{00000000-0005-0000-0000-00003E4C0000}"/>
    <cellStyle name="Normal 24 20 2" xfId="13492" xr:uid="{00000000-0005-0000-0000-00003F4C0000}"/>
    <cellStyle name="Normal 24 21" xfId="13493" xr:uid="{00000000-0005-0000-0000-0000404C0000}"/>
    <cellStyle name="Normal 24 21 2" xfId="13494" xr:uid="{00000000-0005-0000-0000-0000414C0000}"/>
    <cellStyle name="Normal 24 22" xfId="13495" xr:uid="{00000000-0005-0000-0000-0000424C0000}"/>
    <cellStyle name="Normal 24 22 2" xfId="13496" xr:uid="{00000000-0005-0000-0000-0000434C0000}"/>
    <cellStyle name="Normal 24 23" xfId="13497" xr:uid="{00000000-0005-0000-0000-0000444C0000}"/>
    <cellStyle name="Normal 24 23 2" xfId="13498" xr:uid="{00000000-0005-0000-0000-0000454C0000}"/>
    <cellStyle name="Normal 24 24" xfId="13499" xr:uid="{00000000-0005-0000-0000-0000464C0000}"/>
    <cellStyle name="Normal 24 24 2" xfId="13500" xr:uid="{00000000-0005-0000-0000-0000474C0000}"/>
    <cellStyle name="Normal 24 25" xfId="13501" xr:uid="{00000000-0005-0000-0000-0000484C0000}"/>
    <cellStyle name="Normal 24 25 2" xfId="13502" xr:uid="{00000000-0005-0000-0000-0000494C0000}"/>
    <cellStyle name="Normal 24 26" xfId="13503" xr:uid="{00000000-0005-0000-0000-00004A4C0000}"/>
    <cellStyle name="Normal 24 26 2" xfId="13504" xr:uid="{00000000-0005-0000-0000-00004B4C0000}"/>
    <cellStyle name="Normal 24 27" xfId="13505" xr:uid="{00000000-0005-0000-0000-00004C4C0000}"/>
    <cellStyle name="Normal 24 27 2" xfId="13506" xr:uid="{00000000-0005-0000-0000-00004D4C0000}"/>
    <cellStyle name="Normal 24 28" xfId="13507" xr:uid="{00000000-0005-0000-0000-00004E4C0000}"/>
    <cellStyle name="Normal 24 28 2" xfId="13508" xr:uid="{00000000-0005-0000-0000-00004F4C0000}"/>
    <cellStyle name="Normal 24 29" xfId="13509" xr:uid="{00000000-0005-0000-0000-0000504C0000}"/>
    <cellStyle name="Normal 24 29 2" xfId="13510" xr:uid="{00000000-0005-0000-0000-0000514C0000}"/>
    <cellStyle name="Normal 24 3" xfId="13511" xr:uid="{00000000-0005-0000-0000-0000524C0000}"/>
    <cellStyle name="Normal 24 3 2" xfId="13512" xr:uid="{00000000-0005-0000-0000-0000534C0000}"/>
    <cellStyle name="Normal 24 30" xfId="13513" xr:uid="{00000000-0005-0000-0000-0000544C0000}"/>
    <cellStyle name="Normal 24 30 2" xfId="13514" xr:uid="{00000000-0005-0000-0000-0000554C0000}"/>
    <cellStyle name="Normal 24 31" xfId="13515" xr:uid="{00000000-0005-0000-0000-0000564C0000}"/>
    <cellStyle name="Normal 24 32" xfId="13516" xr:uid="{00000000-0005-0000-0000-0000574C0000}"/>
    <cellStyle name="Normal 24 33" xfId="30069" xr:uid="{00000000-0005-0000-0000-0000584C0000}"/>
    <cellStyle name="Normal 24 4" xfId="13517" xr:uid="{00000000-0005-0000-0000-0000594C0000}"/>
    <cellStyle name="Normal 24 4 2" xfId="13518" xr:uid="{00000000-0005-0000-0000-00005A4C0000}"/>
    <cellStyle name="Normal 24 5" xfId="13519" xr:uid="{00000000-0005-0000-0000-00005B4C0000}"/>
    <cellStyle name="Normal 24 5 2" xfId="13520" xr:uid="{00000000-0005-0000-0000-00005C4C0000}"/>
    <cellStyle name="Normal 24 6" xfId="13521" xr:uid="{00000000-0005-0000-0000-00005D4C0000}"/>
    <cellStyle name="Normal 24 6 2" xfId="13522" xr:uid="{00000000-0005-0000-0000-00005E4C0000}"/>
    <cellStyle name="Normal 24 7" xfId="13523" xr:uid="{00000000-0005-0000-0000-00005F4C0000}"/>
    <cellStyle name="Normal 24 7 2" xfId="13524" xr:uid="{00000000-0005-0000-0000-0000604C0000}"/>
    <cellStyle name="Normal 24 8" xfId="13525" xr:uid="{00000000-0005-0000-0000-0000614C0000}"/>
    <cellStyle name="Normal 24 8 2" xfId="13526" xr:uid="{00000000-0005-0000-0000-0000624C0000}"/>
    <cellStyle name="Normal 24 9" xfId="13527" xr:uid="{00000000-0005-0000-0000-0000634C0000}"/>
    <cellStyle name="Normal 24 9 2" xfId="13528" xr:uid="{00000000-0005-0000-0000-0000644C0000}"/>
    <cellStyle name="Normal 24_LAA- Tabla de costes 080411" xfId="13529" xr:uid="{00000000-0005-0000-0000-0000654C0000}"/>
    <cellStyle name="Normal 25" xfId="13530" xr:uid="{00000000-0005-0000-0000-0000664C0000}"/>
    <cellStyle name="Normal 25 10" xfId="13531" xr:uid="{00000000-0005-0000-0000-0000674C0000}"/>
    <cellStyle name="Normal 25 10 2" xfId="13532" xr:uid="{00000000-0005-0000-0000-0000684C0000}"/>
    <cellStyle name="Normal 25 11" xfId="13533" xr:uid="{00000000-0005-0000-0000-0000694C0000}"/>
    <cellStyle name="Normal 25 11 2" xfId="13534" xr:uid="{00000000-0005-0000-0000-00006A4C0000}"/>
    <cellStyle name="Normal 25 12" xfId="13535" xr:uid="{00000000-0005-0000-0000-00006B4C0000}"/>
    <cellStyle name="Normal 25 12 2" xfId="13536" xr:uid="{00000000-0005-0000-0000-00006C4C0000}"/>
    <cellStyle name="Normal 25 13" xfId="13537" xr:uid="{00000000-0005-0000-0000-00006D4C0000}"/>
    <cellStyle name="Normal 25 13 2" xfId="13538" xr:uid="{00000000-0005-0000-0000-00006E4C0000}"/>
    <cellStyle name="Normal 25 14" xfId="13539" xr:uid="{00000000-0005-0000-0000-00006F4C0000}"/>
    <cellStyle name="Normal 25 14 2" xfId="13540" xr:uid="{00000000-0005-0000-0000-0000704C0000}"/>
    <cellStyle name="Normal 25 15" xfId="13541" xr:uid="{00000000-0005-0000-0000-0000714C0000}"/>
    <cellStyle name="Normal 25 15 2" xfId="13542" xr:uid="{00000000-0005-0000-0000-0000724C0000}"/>
    <cellStyle name="Normal 25 16" xfId="13543" xr:uid="{00000000-0005-0000-0000-0000734C0000}"/>
    <cellStyle name="Normal 25 16 2" xfId="13544" xr:uid="{00000000-0005-0000-0000-0000744C0000}"/>
    <cellStyle name="Normal 25 17" xfId="13545" xr:uid="{00000000-0005-0000-0000-0000754C0000}"/>
    <cellStyle name="Normal 25 17 2" xfId="13546" xr:uid="{00000000-0005-0000-0000-0000764C0000}"/>
    <cellStyle name="Normal 25 18" xfId="13547" xr:uid="{00000000-0005-0000-0000-0000774C0000}"/>
    <cellStyle name="Normal 25 18 2" xfId="13548" xr:uid="{00000000-0005-0000-0000-0000784C0000}"/>
    <cellStyle name="Normal 25 19" xfId="13549" xr:uid="{00000000-0005-0000-0000-0000794C0000}"/>
    <cellStyle name="Normal 25 19 2" xfId="13550" xr:uid="{00000000-0005-0000-0000-00007A4C0000}"/>
    <cellStyle name="Normal 25 2" xfId="13551" xr:uid="{00000000-0005-0000-0000-00007B4C0000}"/>
    <cellStyle name="Normal 25 2 2" xfId="13552" xr:uid="{00000000-0005-0000-0000-00007C4C0000}"/>
    <cellStyle name="Normal 25 2 3" xfId="13553" xr:uid="{00000000-0005-0000-0000-00007D4C0000}"/>
    <cellStyle name="Normal 25 2 4" xfId="13554" xr:uid="{00000000-0005-0000-0000-00007E4C0000}"/>
    <cellStyle name="Normal 25 20" xfId="13555" xr:uid="{00000000-0005-0000-0000-00007F4C0000}"/>
    <cellStyle name="Normal 25 20 2" xfId="13556" xr:uid="{00000000-0005-0000-0000-0000804C0000}"/>
    <cellStyle name="Normal 25 21" xfId="13557" xr:uid="{00000000-0005-0000-0000-0000814C0000}"/>
    <cellStyle name="Normal 25 21 2" xfId="13558" xr:uid="{00000000-0005-0000-0000-0000824C0000}"/>
    <cellStyle name="Normal 25 22" xfId="13559" xr:uid="{00000000-0005-0000-0000-0000834C0000}"/>
    <cellStyle name="Normal 25 22 2" xfId="13560" xr:uid="{00000000-0005-0000-0000-0000844C0000}"/>
    <cellStyle name="Normal 25 23" xfId="13561" xr:uid="{00000000-0005-0000-0000-0000854C0000}"/>
    <cellStyle name="Normal 25 23 2" xfId="13562" xr:uid="{00000000-0005-0000-0000-0000864C0000}"/>
    <cellStyle name="Normal 25 24" xfId="13563" xr:uid="{00000000-0005-0000-0000-0000874C0000}"/>
    <cellStyle name="Normal 25 24 2" xfId="13564" xr:uid="{00000000-0005-0000-0000-0000884C0000}"/>
    <cellStyle name="Normal 25 25" xfId="13565" xr:uid="{00000000-0005-0000-0000-0000894C0000}"/>
    <cellStyle name="Normal 25 25 2" xfId="13566" xr:uid="{00000000-0005-0000-0000-00008A4C0000}"/>
    <cellStyle name="Normal 25 26" xfId="13567" xr:uid="{00000000-0005-0000-0000-00008B4C0000}"/>
    <cellStyle name="Normal 25 26 2" xfId="13568" xr:uid="{00000000-0005-0000-0000-00008C4C0000}"/>
    <cellStyle name="Normal 25 27" xfId="13569" xr:uid="{00000000-0005-0000-0000-00008D4C0000}"/>
    <cellStyle name="Normal 25 27 2" xfId="13570" xr:uid="{00000000-0005-0000-0000-00008E4C0000}"/>
    <cellStyle name="Normal 25 28" xfId="13571" xr:uid="{00000000-0005-0000-0000-00008F4C0000}"/>
    <cellStyle name="Normal 25 28 2" xfId="13572" xr:uid="{00000000-0005-0000-0000-0000904C0000}"/>
    <cellStyle name="Normal 25 29" xfId="13573" xr:uid="{00000000-0005-0000-0000-0000914C0000}"/>
    <cellStyle name="Normal 25 29 2" xfId="13574" xr:uid="{00000000-0005-0000-0000-0000924C0000}"/>
    <cellStyle name="Normal 25 3" xfId="13575" xr:uid="{00000000-0005-0000-0000-0000934C0000}"/>
    <cellStyle name="Normal 25 3 2" xfId="13576" xr:uid="{00000000-0005-0000-0000-0000944C0000}"/>
    <cellStyle name="Normal 25 3 2 2" xfId="13577" xr:uid="{00000000-0005-0000-0000-0000954C0000}"/>
    <cellStyle name="Normal 25 3 3" xfId="13578" xr:uid="{00000000-0005-0000-0000-0000964C0000}"/>
    <cellStyle name="Normal 25 3 4" xfId="13579" xr:uid="{00000000-0005-0000-0000-0000974C0000}"/>
    <cellStyle name="Normal 25 3 5" xfId="13580" xr:uid="{00000000-0005-0000-0000-0000984C0000}"/>
    <cellStyle name="Normal 25 30" xfId="13581" xr:uid="{00000000-0005-0000-0000-0000994C0000}"/>
    <cellStyle name="Normal 25 30 2" xfId="13582" xr:uid="{00000000-0005-0000-0000-00009A4C0000}"/>
    <cellStyle name="Normal 25 31" xfId="13583" xr:uid="{00000000-0005-0000-0000-00009B4C0000}"/>
    <cellStyle name="Normal 25 32" xfId="30070" xr:uid="{00000000-0005-0000-0000-00009C4C0000}"/>
    <cellStyle name="Normal 25 33" xfId="30071" xr:uid="{00000000-0005-0000-0000-00009D4C0000}"/>
    <cellStyle name="Normal 25 4" xfId="13584" xr:uid="{00000000-0005-0000-0000-00009E4C0000}"/>
    <cellStyle name="Normal 25 4 2" xfId="13585" xr:uid="{00000000-0005-0000-0000-00009F4C0000}"/>
    <cellStyle name="Normal 25 5" xfId="13586" xr:uid="{00000000-0005-0000-0000-0000A04C0000}"/>
    <cellStyle name="Normal 25 5 2" xfId="13587" xr:uid="{00000000-0005-0000-0000-0000A14C0000}"/>
    <cellStyle name="Normal 25 6" xfId="13588" xr:uid="{00000000-0005-0000-0000-0000A24C0000}"/>
    <cellStyle name="Normal 25 6 2" xfId="13589" xr:uid="{00000000-0005-0000-0000-0000A34C0000}"/>
    <cellStyle name="Normal 25 7" xfId="13590" xr:uid="{00000000-0005-0000-0000-0000A44C0000}"/>
    <cellStyle name="Normal 25 7 2" xfId="13591" xr:uid="{00000000-0005-0000-0000-0000A54C0000}"/>
    <cellStyle name="Normal 25 8" xfId="13592" xr:uid="{00000000-0005-0000-0000-0000A64C0000}"/>
    <cellStyle name="Normal 25 8 2" xfId="13593" xr:uid="{00000000-0005-0000-0000-0000A74C0000}"/>
    <cellStyle name="Normal 25 9" xfId="13594" xr:uid="{00000000-0005-0000-0000-0000A84C0000}"/>
    <cellStyle name="Normal 25 9 2" xfId="13595" xr:uid="{00000000-0005-0000-0000-0000A94C0000}"/>
    <cellStyle name="Normal 25_LAA- Tabla de costes 080411" xfId="13596" xr:uid="{00000000-0005-0000-0000-0000AA4C0000}"/>
    <cellStyle name="Normal 26" xfId="13597" xr:uid="{00000000-0005-0000-0000-0000AB4C0000}"/>
    <cellStyle name="Normal 26 10" xfId="13598" xr:uid="{00000000-0005-0000-0000-0000AC4C0000}"/>
    <cellStyle name="Normal 26 10 2" xfId="13599" xr:uid="{00000000-0005-0000-0000-0000AD4C0000}"/>
    <cellStyle name="Normal 26 11" xfId="13600" xr:uid="{00000000-0005-0000-0000-0000AE4C0000}"/>
    <cellStyle name="Normal 26 11 2" xfId="13601" xr:uid="{00000000-0005-0000-0000-0000AF4C0000}"/>
    <cellStyle name="Normal 26 12" xfId="13602" xr:uid="{00000000-0005-0000-0000-0000B04C0000}"/>
    <cellStyle name="Normal 26 12 2" xfId="13603" xr:uid="{00000000-0005-0000-0000-0000B14C0000}"/>
    <cellStyle name="Normal 26 13" xfId="13604" xr:uid="{00000000-0005-0000-0000-0000B24C0000}"/>
    <cellStyle name="Normal 26 13 2" xfId="13605" xr:uid="{00000000-0005-0000-0000-0000B34C0000}"/>
    <cellStyle name="Normal 26 14" xfId="13606" xr:uid="{00000000-0005-0000-0000-0000B44C0000}"/>
    <cellStyle name="Normal 26 14 2" xfId="13607" xr:uid="{00000000-0005-0000-0000-0000B54C0000}"/>
    <cellStyle name="Normal 26 15" xfId="13608" xr:uid="{00000000-0005-0000-0000-0000B64C0000}"/>
    <cellStyle name="Normal 26 15 2" xfId="13609" xr:uid="{00000000-0005-0000-0000-0000B74C0000}"/>
    <cellStyle name="Normal 26 16" xfId="13610" xr:uid="{00000000-0005-0000-0000-0000B84C0000}"/>
    <cellStyle name="Normal 26 16 2" xfId="13611" xr:uid="{00000000-0005-0000-0000-0000B94C0000}"/>
    <cellStyle name="Normal 26 17" xfId="13612" xr:uid="{00000000-0005-0000-0000-0000BA4C0000}"/>
    <cellStyle name="Normal 26 17 2" xfId="13613" xr:uid="{00000000-0005-0000-0000-0000BB4C0000}"/>
    <cellStyle name="Normal 26 18" xfId="13614" xr:uid="{00000000-0005-0000-0000-0000BC4C0000}"/>
    <cellStyle name="Normal 26 18 2" xfId="13615" xr:uid="{00000000-0005-0000-0000-0000BD4C0000}"/>
    <cellStyle name="Normal 26 19" xfId="13616" xr:uid="{00000000-0005-0000-0000-0000BE4C0000}"/>
    <cellStyle name="Normal 26 19 2" xfId="13617" xr:uid="{00000000-0005-0000-0000-0000BF4C0000}"/>
    <cellStyle name="Normal 26 2" xfId="13618" xr:uid="{00000000-0005-0000-0000-0000C04C0000}"/>
    <cellStyle name="Normal 26 2 2" xfId="13619" xr:uid="{00000000-0005-0000-0000-0000C14C0000}"/>
    <cellStyle name="Normal 26 2 3" xfId="13620" xr:uid="{00000000-0005-0000-0000-0000C24C0000}"/>
    <cellStyle name="Normal 26 2 4" xfId="30072" xr:uid="{00000000-0005-0000-0000-0000C34C0000}"/>
    <cellStyle name="Normal 26 20" xfId="13621" xr:uid="{00000000-0005-0000-0000-0000C44C0000}"/>
    <cellStyle name="Normal 26 20 2" xfId="13622" xr:uid="{00000000-0005-0000-0000-0000C54C0000}"/>
    <cellStyle name="Normal 26 21" xfId="13623" xr:uid="{00000000-0005-0000-0000-0000C64C0000}"/>
    <cellStyle name="Normal 26 21 2" xfId="13624" xr:uid="{00000000-0005-0000-0000-0000C74C0000}"/>
    <cellStyle name="Normal 26 22" xfId="13625" xr:uid="{00000000-0005-0000-0000-0000C84C0000}"/>
    <cellStyle name="Normal 26 22 2" xfId="13626" xr:uid="{00000000-0005-0000-0000-0000C94C0000}"/>
    <cellStyle name="Normal 26 23" xfId="13627" xr:uid="{00000000-0005-0000-0000-0000CA4C0000}"/>
    <cellStyle name="Normal 26 23 2" xfId="13628" xr:uid="{00000000-0005-0000-0000-0000CB4C0000}"/>
    <cellStyle name="Normal 26 24" xfId="13629" xr:uid="{00000000-0005-0000-0000-0000CC4C0000}"/>
    <cellStyle name="Normal 26 24 2" xfId="13630" xr:uid="{00000000-0005-0000-0000-0000CD4C0000}"/>
    <cellStyle name="Normal 26 25" xfId="13631" xr:uid="{00000000-0005-0000-0000-0000CE4C0000}"/>
    <cellStyle name="Normal 26 25 2" xfId="13632" xr:uid="{00000000-0005-0000-0000-0000CF4C0000}"/>
    <cellStyle name="Normal 26 26" xfId="13633" xr:uid="{00000000-0005-0000-0000-0000D04C0000}"/>
    <cellStyle name="Normal 26 26 2" xfId="13634" xr:uid="{00000000-0005-0000-0000-0000D14C0000}"/>
    <cellStyle name="Normal 26 27" xfId="13635" xr:uid="{00000000-0005-0000-0000-0000D24C0000}"/>
    <cellStyle name="Normal 26 27 2" xfId="13636" xr:uid="{00000000-0005-0000-0000-0000D34C0000}"/>
    <cellStyle name="Normal 26 28" xfId="13637" xr:uid="{00000000-0005-0000-0000-0000D44C0000}"/>
    <cellStyle name="Normal 26 28 2" xfId="13638" xr:uid="{00000000-0005-0000-0000-0000D54C0000}"/>
    <cellStyle name="Normal 26 29" xfId="13639" xr:uid="{00000000-0005-0000-0000-0000D64C0000}"/>
    <cellStyle name="Normal 26 29 2" xfId="13640" xr:uid="{00000000-0005-0000-0000-0000D74C0000}"/>
    <cellStyle name="Normal 26 3" xfId="13641" xr:uid="{00000000-0005-0000-0000-0000D84C0000}"/>
    <cellStyle name="Normal 26 3 2" xfId="13642" xr:uid="{00000000-0005-0000-0000-0000D94C0000}"/>
    <cellStyle name="Normal 26 3 3" xfId="13643" xr:uid="{00000000-0005-0000-0000-0000DA4C0000}"/>
    <cellStyle name="Normal 26 3 4" xfId="13644" xr:uid="{00000000-0005-0000-0000-0000DB4C0000}"/>
    <cellStyle name="Normal 26 30" xfId="13645" xr:uid="{00000000-0005-0000-0000-0000DC4C0000}"/>
    <cellStyle name="Normal 26 30 2" xfId="13646" xr:uid="{00000000-0005-0000-0000-0000DD4C0000}"/>
    <cellStyle name="Normal 26 31" xfId="13647" xr:uid="{00000000-0005-0000-0000-0000DE4C0000}"/>
    <cellStyle name="Normal 26 32" xfId="30073" xr:uid="{00000000-0005-0000-0000-0000DF4C0000}"/>
    <cellStyle name="Normal 26 33" xfId="30074" xr:uid="{00000000-0005-0000-0000-0000E04C0000}"/>
    <cellStyle name="Normal 26 4" xfId="13648" xr:uid="{00000000-0005-0000-0000-0000E14C0000}"/>
    <cellStyle name="Normal 26 4 2" xfId="13649" xr:uid="{00000000-0005-0000-0000-0000E24C0000}"/>
    <cellStyle name="Normal 26 4 2 2" xfId="13650" xr:uid="{00000000-0005-0000-0000-0000E34C0000}"/>
    <cellStyle name="Normal 26 4 3" xfId="13651" xr:uid="{00000000-0005-0000-0000-0000E44C0000}"/>
    <cellStyle name="Normal 26 4 4" xfId="13652" xr:uid="{00000000-0005-0000-0000-0000E54C0000}"/>
    <cellStyle name="Normal 26 4 5" xfId="13653" xr:uid="{00000000-0005-0000-0000-0000E64C0000}"/>
    <cellStyle name="Normal 26 5" xfId="13654" xr:uid="{00000000-0005-0000-0000-0000E74C0000}"/>
    <cellStyle name="Normal 26 5 2" xfId="13655" xr:uid="{00000000-0005-0000-0000-0000E84C0000}"/>
    <cellStyle name="Normal 26 6" xfId="13656" xr:uid="{00000000-0005-0000-0000-0000E94C0000}"/>
    <cellStyle name="Normal 26 6 2" xfId="13657" xr:uid="{00000000-0005-0000-0000-0000EA4C0000}"/>
    <cellStyle name="Normal 26 7" xfId="13658" xr:uid="{00000000-0005-0000-0000-0000EB4C0000}"/>
    <cellStyle name="Normal 26 7 2" xfId="13659" xr:uid="{00000000-0005-0000-0000-0000EC4C0000}"/>
    <cellStyle name="Normal 26 8" xfId="13660" xr:uid="{00000000-0005-0000-0000-0000ED4C0000}"/>
    <cellStyle name="Normal 26 8 2" xfId="13661" xr:uid="{00000000-0005-0000-0000-0000EE4C0000}"/>
    <cellStyle name="Normal 26 9" xfId="13662" xr:uid="{00000000-0005-0000-0000-0000EF4C0000}"/>
    <cellStyle name="Normal 26 9 2" xfId="13663" xr:uid="{00000000-0005-0000-0000-0000F04C0000}"/>
    <cellStyle name="Normal 27" xfId="13664" xr:uid="{00000000-0005-0000-0000-0000F14C0000}"/>
    <cellStyle name="Normal 27 10" xfId="13665" xr:uid="{00000000-0005-0000-0000-0000F24C0000}"/>
    <cellStyle name="Normal 27 10 2" xfId="13666" xr:uid="{00000000-0005-0000-0000-0000F34C0000}"/>
    <cellStyle name="Normal 27 11" xfId="13667" xr:uid="{00000000-0005-0000-0000-0000F44C0000}"/>
    <cellStyle name="Normal 27 11 2" xfId="13668" xr:uid="{00000000-0005-0000-0000-0000F54C0000}"/>
    <cellStyle name="Normal 27 12" xfId="13669" xr:uid="{00000000-0005-0000-0000-0000F64C0000}"/>
    <cellStyle name="Normal 27 12 2" xfId="13670" xr:uid="{00000000-0005-0000-0000-0000F74C0000}"/>
    <cellStyle name="Normal 27 13" xfId="13671" xr:uid="{00000000-0005-0000-0000-0000F84C0000}"/>
    <cellStyle name="Normal 27 13 2" xfId="13672" xr:uid="{00000000-0005-0000-0000-0000F94C0000}"/>
    <cellStyle name="Normal 27 14" xfId="13673" xr:uid="{00000000-0005-0000-0000-0000FA4C0000}"/>
    <cellStyle name="Normal 27 14 2" xfId="13674" xr:uid="{00000000-0005-0000-0000-0000FB4C0000}"/>
    <cellStyle name="Normal 27 15" xfId="13675" xr:uid="{00000000-0005-0000-0000-0000FC4C0000}"/>
    <cellStyle name="Normal 27 15 2" xfId="13676" xr:uid="{00000000-0005-0000-0000-0000FD4C0000}"/>
    <cellStyle name="Normal 27 16" xfId="13677" xr:uid="{00000000-0005-0000-0000-0000FE4C0000}"/>
    <cellStyle name="Normal 27 16 2" xfId="13678" xr:uid="{00000000-0005-0000-0000-0000FF4C0000}"/>
    <cellStyle name="Normal 27 17" xfId="13679" xr:uid="{00000000-0005-0000-0000-0000004D0000}"/>
    <cellStyle name="Normal 27 17 2" xfId="13680" xr:uid="{00000000-0005-0000-0000-0000014D0000}"/>
    <cellStyle name="Normal 27 18" xfId="13681" xr:uid="{00000000-0005-0000-0000-0000024D0000}"/>
    <cellStyle name="Normal 27 18 2" xfId="13682" xr:uid="{00000000-0005-0000-0000-0000034D0000}"/>
    <cellStyle name="Normal 27 19" xfId="13683" xr:uid="{00000000-0005-0000-0000-0000044D0000}"/>
    <cellStyle name="Normal 27 19 2" xfId="13684" xr:uid="{00000000-0005-0000-0000-0000054D0000}"/>
    <cellStyle name="Normal 27 2" xfId="13685" xr:uid="{00000000-0005-0000-0000-0000064D0000}"/>
    <cellStyle name="Normal 27 2 2" xfId="13686" xr:uid="{00000000-0005-0000-0000-0000074D0000}"/>
    <cellStyle name="Normal 27 2 2 2" xfId="30075" xr:uid="{00000000-0005-0000-0000-0000084D0000}"/>
    <cellStyle name="Normal 27 2 3" xfId="13687" xr:uid="{00000000-0005-0000-0000-0000094D0000}"/>
    <cellStyle name="Normal 27 2 4" xfId="30076" xr:uid="{00000000-0005-0000-0000-00000A4D0000}"/>
    <cellStyle name="Normal 27 20" xfId="13688" xr:uid="{00000000-0005-0000-0000-00000B4D0000}"/>
    <cellStyle name="Normal 27 20 2" xfId="13689" xr:uid="{00000000-0005-0000-0000-00000C4D0000}"/>
    <cellStyle name="Normal 27 21" xfId="13690" xr:uid="{00000000-0005-0000-0000-00000D4D0000}"/>
    <cellStyle name="Normal 27 21 2" xfId="13691" xr:uid="{00000000-0005-0000-0000-00000E4D0000}"/>
    <cellStyle name="Normal 27 22" xfId="13692" xr:uid="{00000000-0005-0000-0000-00000F4D0000}"/>
    <cellStyle name="Normal 27 22 2" xfId="13693" xr:uid="{00000000-0005-0000-0000-0000104D0000}"/>
    <cellStyle name="Normal 27 23" xfId="13694" xr:uid="{00000000-0005-0000-0000-0000114D0000}"/>
    <cellStyle name="Normal 27 23 2" xfId="13695" xr:uid="{00000000-0005-0000-0000-0000124D0000}"/>
    <cellStyle name="Normal 27 24" xfId="13696" xr:uid="{00000000-0005-0000-0000-0000134D0000}"/>
    <cellStyle name="Normal 27 24 2" xfId="13697" xr:uid="{00000000-0005-0000-0000-0000144D0000}"/>
    <cellStyle name="Normal 27 25" xfId="13698" xr:uid="{00000000-0005-0000-0000-0000154D0000}"/>
    <cellStyle name="Normal 27 25 2" xfId="13699" xr:uid="{00000000-0005-0000-0000-0000164D0000}"/>
    <cellStyle name="Normal 27 26" xfId="13700" xr:uid="{00000000-0005-0000-0000-0000174D0000}"/>
    <cellStyle name="Normal 27 26 2" xfId="13701" xr:uid="{00000000-0005-0000-0000-0000184D0000}"/>
    <cellStyle name="Normal 27 27" xfId="13702" xr:uid="{00000000-0005-0000-0000-0000194D0000}"/>
    <cellStyle name="Normal 27 27 2" xfId="13703" xr:uid="{00000000-0005-0000-0000-00001A4D0000}"/>
    <cellStyle name="Normal 27 28" xfId="13704" xr:uid="{00000000-0005-0000-0000-00001B4D0000}"/>
    <cellStyle name="Normal 27 28 2" xfId="13705" xr:uid="{00000000-0005-0000-0000-00001C4D0000}"/>
    <cellStyle name="Normal 27 29" xfId="13706" xr:uid="{00000000-0005-0000-0000-00001D4D0000}"/>
    <cellStyle name="Normal 27 29 2" xfId="13707" xr:uid="{00000000-0005-0000-0000-00001E4D0000}"/>
    <cellStyle name="Normal 27 3" xfId="13708" xr:uid="{00000000-0005-0000-0000-00001F4D0000}"/>
    <cellStyle name="Normal 27 3 2" xfId="13709" xr:uid="{00000000-0005-0000-0000-0000204D0000}"/>
    <cellStyle name="Normal 27 3 2 2" xfId="13710" xr:uid="{00000000-0005-0000-0000-0000214D0000}"/>
    <cellStyle name="Normal 27 3 3" xfId="13711" xr:uid="{00000000-0005-0000-0000-0000224D0000}"/>
    <cellStyle name="Normal 27 3 3 2" xfId="13712" xr:uid="{00000000-0005-0000-0000-0000234D0000}"/>
    <cellStyle name="Normal 27 3 4" xfId="13713" xr:uid="{00000000-0005-0000-0000-0000244D0000}"/>
    <cellStyle name="Normal 27 3 4 2" xfId="13714" xr:uid="{00000000-0005-0000-0000-0000254D0000}"/>
    <cellStyle name="Normal 27 3 4 3" xfId="13715" xr:uid="{00000000-0005-0000-0000-0000264D0000}"/>
    <cellStyle name="Normal 27 3 5" xfId="13716" xr:uid="{00000000-0005-0000-0000-0000274D0000}"/>
    <cellStyle name="Normal 27 30" xfId="13717" xr:uid="{00000000-0005-0000-0000-0000284D0000}"/>
    <cellStyle name="Normal 27 30 2" xfId="13718" xr:uid="{00000000-0005-0000-0000-0000294D0000}"/>
    <cellStyle name="Normal 27 31" xfId="13719" xr:uid="{00000000-0005-0000-0000-00002A4D0000}"/>
    <cellStyle name="Normal 27 4" xfId="13720" xr:uid="{00000000-0005-0000-0000-00002B4D0000}"/>
    <cellStyle name="Normal 27 4 2" xfId="13721" xr:uid="{00000000-0005-0000-0000-00002C4D0000}"/>
    <cellStyle name="Normal 27 5" xfId="13722" xr:uid="{00000000-0005-0000-0000-00002D4D0000}"/>
    <cellStyle name="Normal 27 5 2" xfId="13723" xr:uid="{00000000-0005-0000-0000-00002E4D0000}"/>
    <cellStyle name="Normal 27 6" xfId="13724" xr:uid="{00000000-0005-0000-0000-00002F4D0000}"/>
    <cellStyle name="Normal 27 6 2" xfId="13725" xr:uid="{00000000-0005-0000-0000-0000304D0000}"/>
    <cellStyle name="Normal 27 7" xfId="13726" xr:uid="{00000000-0005-0000-0000-0000314D0000}"/>
    <cellStyle name="Normal 27 7 2" xfId="13727" xr:uid="{00000000-0005-0000-0000-0000324D0000}"/>
    <cellStyle name="Normal 27 8" xfId="13728" xr:uid="{00000000-0005-0000-0000-0000334D0000}"/>
    <cellStyle name="Normal 27 8 2" xfId="13729" xr:uid="{00000000-0005-0000-0000-0000344D0000}"/>
    <cellStyle name="Normal 27 9" xfId="13730" xr:uid="{00000000-0005-0000-0000-0000354D0000}"/>
    <cellStyle name="Normal 27 9 2" xfId="13731" xr:uid="{00000000-0005-0000-0000-0000364D0000}"/>
    <cellStyle name="Normal 28" xfId="13732" xr:uid="{00000000-0005-0000-0000-0000374D0000}"/>
    <cellStyle name="Normal 28 2" xfId="13733" xr:uid="{00000000-0005-0000-0000-0000384D0000}"/>
    <cellStyle name="Normal 28 2 2" xfId="13734" xr:uid="{00000000-0005-0000-0000-0000394D0000}"/>
    <cellStyle name="Normal 28 2 2 2" xfId="30077" xr:uid="{00000000-0005-0000-0000-00003A4D0000}"/>
    <cellStyle name="Normal 28 2 3" xfId="13735" xr:uid="{00000000-0005-0000-0000-00003B4D0000}"/>
    <cellStyle name="Normal 28 3" xfId="13736" xr:uid="{00000000-0005-0000-0000-00003C4D0000}"/>
    <cellStyle name="Normal 28 3 2" xfId="13737" xr:uid="{00000000-0005-0000-0000-00003D4D0000}"/>
    <cellStyle name="Normal 28 3 2 2" xfId="13738" xr:uid="{00000000-0005-0000-0000-00003E4D0000}"/>
    <cellStyle name="Normal 28 3 3" xfId="13739" xr:uid="{00000000-0005-0000-0000-00003F4D0000}"/>
    <cellStyle name="Normal 28 3 3 2" xfId="13740" xr:uid="{00000000-0005-0000-0000-0000404D0000}"/>
    <cellStyle name="Normal 28 3 3 3" xfId="13741" xr:uid="{00000000-0005-0000-0000-0000414D0000}"/>
    <cellStyle name="Normal 28 3 4" xfId="13742" xr:uid="{00000000-0005-0000-0000-0000424D0000}"/>
    <cellStyle name="Normal 28 3 5" xfId="13743" xr:uid="{00000000-0005-0000-0000-0000434D0000}"/>
    <cellStyle name="Normal 28 4" xfId="30078" xr:uid="{00000000-0005-0000-0000-0000444D0000}"/>
    <cellStyle name="Normal 28 5" xfId="13744" xr:uid="{00000000-0005-0000-0000-0000454D0000}"/>
    <cellStyle name="Normal 28 6" xfId="30079" xr:uid="{00000000-0005-0000-0000-0000464D0000}"/>
    <cellStyle name="Normal 28 7" xfId="30080" xr:uid="{00000000-0005-0000-0000-0000474D0000}"/>
    <cellStyle name="Normal 29" xfId="13745" xr:uid="{00000000-0005-0000-0000-0000484D0000}"/>
    <cellStyle name="Normal 29 10" xfId="13746" xr:uid="{00000000-0005-0000-0000-0000494D0000}"/>
    <cellStyle name="Normal 29 10 2" xfId="13747" xr:uid="{00000000-0005-0000-0000-00004A4D0000}"/>
    <cellStyle name="Normal 29 11" xfId="13748" xr:uid="{00000000-0005-0000-0000-00004B4D0000}"/>
    <cellStyle name="Normal 29 11 2" xfId="13749" xr:uid="{00000000-0005-0000-0000-00004C4D0000}"/>
    <cellStyle name="Normal 29 12" xfId="13750" xr:uid="{00000000-0005-0000-0000-00004D4D0000}"/>
    <cellStyle name="Normal 29 12 2" xfId="13751" xr:uid="{00000000-0005-0000-0000-00004E4D0000}"/>
    <cellStyle name="Normal 29 13" xfId="13752" xr:uid="{00000000-0005-0000-0000-00004F4D0000}"/>
    <cellStyle name="Normal 29 13 2" xfId="13753" xr:uid="{00000000-0005-0000-0000-0000504D0000}"/>
    <cellStyle name="Normal 29 14" xfId="13754" xr:uid="{00000000-0005-0000-0000-0000514D0000}"/>
    <cellStyle name="Normal 29 14 2" xfId="13755" xr:uid="{00000000-0005-0000-0000-0000524D0000}"/>
    <cellStyle name="Normal 29 15" xfId="13756" xr:uid="{00000000-0005-0000-0000-0000534D0000}"/>
    <cellStyle name="Normal 29 15 2" xfId="13757" xr:uid="{00000000-0005-0000-0000-0000544D0000}"/>
    <cellStyle name="Normal 29 16" xfId="13758" xr:uid="{00000000-0005-0000-0000-0000554D0000}"/>
    <cellStyle name="Normal 29 16 2" xfId="13759" xr:uid="{00000000-0005-0000-0000-0000564D0000}"/>
    <cellStyle name="Normal 29 17" xfId="13760" xr:uid="{00000000-0005-0000-0000-0000574D0000}"/>
    <cellStyle name="Normal 29 17 2" xfId="13761" xr:uid="{00000000-0005-0000-0000-0000584D0000}"/>
    <cellStyle name="Normal 29 18" xfId="13762" xr:uid="{00000000-0005-0000-0000-0000594D0000}"/>
    <cellStyle name="Normal 29 18 2" xfId="13763" xr:uid="{00000000-0005-0000-0000-00005A4D0000}"/>
    <cellStyle name="Normal 29 19" xfId="13764" xr:uid="{00000000-0005-0000-0000-00005B4D0000}"/>
    <cellStyle name="Normal 29 19 2" xfId="13765" xr:uid="{00000000-0005-0000-0000-00005C4D0000}"/>
    <cellStyle name="Normal 29 2" xfId="13766" xr:uid="{00000000-0005-0000-0000-00005D4D0000}"/>
    <cellStyle name="Normal 29 2 2" xfId="13767" xr:uid="{00000000-0005-0000-0000-00005E4D0000}"/>
    <cellStyle name="Normal 29 2 3" xfId="13768" xr:uid="{00000000-0005-0000-0000-00005F4D0000}"/>
    <cellStyle name="Normal 29 2 4" xfId="13769" xr:uid="{00000000-0005-0000-0000-0000604D0000}"/>
    <cellStyle name="Normal 29 20" xfId="13770" xr:uid="{00000000-0005-0000-0000-0000614D0000}"/>
    <cellStyle name="Normal 29 20 2" xfId="13771" xr:uid="{00000000-0005-0000-0000-0000624D0000}"/>
    <cellStyle name="Normal 29 21" xfId="13772" xr:uid="{00000000-0005-0000-0000-0000634D0000}"/>
    <cellStyle name="Normal 29 21 2" xfId="13773" xr:uid="{00000000-0005-0000-0000-0000644D0000}"/>
    <cellStyle name="Normal 29 22" xfId="13774" xr:uid="{00000000-0005-0000-0000-0000654D0000}"/>
    <cellStyle name="Normal 29 22 2" xfId="13775" xr:uid="{00000000-0005-0000-0000-0000664D0000}"/>
    <cellStyle name="Normal 29 23" xfId="13776" xr:uid="{00000000-0005-0000-0000-0000674D0000}"/>
    <cellStyle name="Normal 29 23 2" xfId="13777" xr:uid="{00000000-0005-0000-0000-0000684D0000}"/>
    <cellStyle name="Normal 29 24" xfId="13778" xr:uid="{00000000-0005-0000-0000-0000694D0000}"/>
    <cellStyle name="Normal 29 24 2" xfId="13779" xr:uid="{00000000-0005-0000-0000-00006A4D0000}"/>
    <cellStyle name="Normal 29 25" xfId="13780" xr:uid="{00000000-0005-0000-0000-00006B4D0000}"/>
    <cellStyle name="Normal 29 25 2" xfId="13781" xr:uid="{00000000-0005-0000-0000-00006C4D0000}"/>
    <cellStyle name="Normal 29 26" xfId="13782" xr:uid="{00000000-0005-0000-0000-00006D4D0000}"/>
    <cellStyle name="Normal 29 26 2" xfId="13783" xr:uid="{00000000-0005-0000-0000-00006E4D0000}"/>
    <cellStyle name="Normal 29 27" xfId="13784" xr:uid="{00000000-0005-0000-0000-00006F4D0000}"/>
    <cellStyle name="Normal 29 27 2" xfId="13785" xr:uid="{00000000-0005-0000-0000-0000704D0000}"/>
    <cellStyle name="Normal 29 28" xfId="13786" xr:uid="{00000000-0005-0000-0000-0000714D0000}"/>
    <cellStyle name="Normal 29 28 2" xfId="13787" xr:uid="{00000000-0005-0000-0000-0000724D0000}"/>
    <cellStyle name="Normal 29 29" xfId="13788" xr:uid="{00000000-0005-0000-0000-0000734D0000}"/>
    <cellStyle name="Normal 29 29 2" xfId="13789" xr:uid="{00000000-0005-0000-0000-0000744D0000}"/>
    <cellStyle name="Normal 29 3" xfId="13790" xr:uid="{00000000-0005-0000-0000-0000754D0000}"/>
    <cellStyle name="Normal 29 3 2" xfId="13791" xr:uid="{00000000-0005-0000-0000-0000764D0000}"/>
    <cellStyle name="Normal 29 3 3" xfId="13792" xr:uid="{00000000-0005-0000-0000-0000774D0000}"/>
    <cellStyle name="Normal 29 3 4" xfId="13793" xr:uid="{00000000-0005-0000-0000-0000784D0000}"/>
    <cellStyle name="Normal 29 30" xfId="13794" xr:uid="{00000000-0005-0000-0000-0000794D0000}"/>
    <cellStyle name="Normal 29 30 2" xfId="13795" xr:uid="{00000000-0005-0000-0000-00007A4D0000}"/>
    <cellStyle name="Normal 29 31" xfId="13796" xr:uid="{00000000-0005-0000-0000-00007B4D0000}"/>
    <cellStyle name="Normal 29 32" xfId="30081" xr:uid="{00000000-0005-0000-0000-00007C4D0000}"/>
    <cellStyle name="Normal 29 33" xfId="30082" xr:uid="{00000000-0005-0000-0000-00007D4D0000}"/>
    <cellStyle name="Normal 29 4" xfId="13797" xr:uid="{00000000-0005-0000-0000-00007E4D0000}"/>
    <cellStyle name="Normal 29 4 2" xfId="13798" xr:uid="{00000000-0005-0000-0000-00007F4D0000}"/>
    <cellStyle name="Normal 29 4 2 2" xfId="13799" xr:uid="{00000000-0005-0000-0000-0000804D0000}"/>
    <cellStyle name="Normal 29 4 3" xfId="13800" xr:uid="{00000000-0005-0000-0000-0000814D0000}"/>
    <cellStyle name="Normal 29 4 4" xfId="13801" xr:uid="{00000000-0005-0000-0000-0000824D0000}"/>
    <cellStyle name="Normal 29 4 5" xfId="13802" xr:uid="{00000000-0005-0000-0000-0000834D0000}"/>
    <cellStyle name="Normal 29 5" xfId="13803" xr:uid="{00000000-0005-0000-0000-0000844D0000}"/>
    <cellStyle name="Normal 29 5 2" xfId="13804" xr:uid="{00000000-0005-0000-0000-0000854D0000}"/>
    <cellStyle name="Normal 29 6" xfId="13805" xr:uid="{00000000-0005-0000-0000-0000864D0000}"/>
    <cellStyle name="Normal 29 6 2" xfId="13806" xr:uid="{00000000-0005-0000-0000-0000874D0000}"/>
    <cellStyle name="Normal 29 7" xfId="13807" xr:uid="{00000000-0005-0000-0000-0000884D0000}"/>
    <cellStyle name="Normal 29 7 2" xfId="13808" xr:uid="{00000000-0005-0000-0000-0000894D0000}"/>
    <cellStyle name="Normal 29 8" xfId="13809" xr:uid="{00000000-0005-0000-0000-00008A4D0000}"/>
    <cellStyle name="Normal 29 8 2" xfId="13810" xr:uid="{00000000-0005-0000-0000-00008B4D0000}"/>
    <cellStyle name="Normal 29 9" xfId="13811" xr:uid="{00000000-0005-0000-0000-00008C4D0000}"/>
    <cellStyle name="Normal 29 9 2" xfId="13812" xr:uid="{00000000-0005-0000-0000-00008D4D0000}"/>
    <cellStyle name="Normal 3" xfId="13813" xr:uid="{00000000-0005-0000-0000-00008E4D0000}"/>
    <cellStyle name="Normal 3 10" xfId="13814" xr:uid="{00000000-0005-0000-0000-00008F4D0000}"/>
    <cellStyle name="Normal 3 10 2" xfId="13815" xr:uid="{00000000-0005-0000-0000-0000904D0000}"/>
    <cellStyle name="Normal 3 11" xfId="13816" xr:uid="{00000000-0005-0000-0000-0000914D0000}"/>
    <cellStyle name="Normal 3 11 2" xfId="13817" xr:uid="{00000000-0005-0000-0000-0000924D0000}"/>
    <cellStyle name="Normal 3 12" xfId="13818" xr:uid="{00000000-0005-0000-0000-0000934D0000}"/>
    <cellStyle name="Normal 3 12 2" xfId="13819" xr:uid="{00000000-0005-0000-0000-0000944D0000}"/>
    <cellStyle name="Normal 3 13" xfId="13820" xr:uid="{00000000-0005-0000-0000-0000954D0000}"/>
    <cellStyle name="Normal 3 13 2" xfId="13821" xr:uid="{00000000-0005-0000-0000-0000964D0000}"/>
    <cellStyle name="Normal 3 14" xfId="13822" xr:uid="{00000000-0005-0000-0000-0000974D0000}"/>
    <cellStyle name="Normal 3 14 2" xfId="13823" xr:uid="{00000000-0005-0000-0000-0000984D0000}"/>
    <cellStyle name="Normal 3 15" xfId="13824" xr:uid="{00000000-0005-0000-0000-0000994D0000}"/>
    <cellStyle name="Normal 3 15 2" xfId="13825" xr:uid="{00000000-0005-0000-0000-00009A4D0000}"/>
    <cellStyle name="Normal 3 16" xfId="13826" xr:uid="{00000000-0005-0000-0000-00009B4D0000}"/>
    <cellStyle name="Normal 3 16 2" xfId="13827" xr:uid="{00000000-0005-0000-0000-00009C4D0000}"/>
    <cellStyle name="Normal 3 17" xfId="13828" xr:uid="{00000000-0005-0000-0000-00009D4D0000}"/>
    <cellStyle name="Normal 3 17 2" xfId="13829" xr:uid="{00000000-0005-0000-0000-00009E4D0000}"/>
    <cellStyle name="Normal 3 18" xfId="13830" xr:uid="{00000000-0005-0000-0000-00009F4D0000}"/>
    <cellStyle name="Normal 3 18 2" xfId="13831" xr:uid="{00000000-0005-0000-0000-0000A04D0000}"/>
    <cellStyle name="Normal 3 19" xfId="13832" xr:uid="{00000000-0005-0000-0000-0000A14D0000}"/>
    <cellStyle name="Normal 3 19 2" xfId="13833" xr:uid="{00000000-0005-0000-0000-0000A24D0000}"/>
    <cellStyle name="Normal 3 2" xfId="13834" xr:uid="{00000000-0005-0000-0000-0000A34D0000}"/>
    <cellStyle name="Normal 3 2 10" xfId="13835" xr:uid="{00000000-0005-0000-0000-0000A44D0000}"/>
    <cellStyle name="Normal 3 2 10 2" xfId="13836" xr:uid="{00000000-0005-0000-0000-0000A54D0000}"/>
    <cellStyle name="Normal 3 2 11" xfId="13837" xr:uid="{00000000-0005-0000-0000-0000A64D0000}"/>
    <cellStyle name="Normal 3 2 11 2" xfId="13838" xr:uid="{00000000-0005-0000-0000-0000A74D0000}"/>
    <cellStyle name="Normal 3 2 12" xfId="13839" xr:uid="{00000000-0005-0000-0000-0000A84D0000}"/>
    <cellStyle name="Normal 3 2 12 2" xfId="30083" xr:uid="{00000000-0005-0000-0000-0000A94D0000}"/>
    <cellStyle name="Normal 3 2 13" xfId="13840" xr:uid="{00000000-0005-0000-0000-0000AA4D0000}"/>
    <cellStyle name="Normal 3 2 13 2" xfId="30084" xr:uid="{00000000-0005-0000-0000-0000AB4D0000}"/>
    <cellStyle name="Normal 3 2 14" xfId="13841" xr:uid="{00000000-0005-0000-0000-0000AC4D0000}"/>
    <cellStyle name="Normal 3 2 14 2" xfId="30085" xr:uid="{00000000-0005-0000-0000-0000AD4D0000}"/>
    <cellStyle name="Normal 3 2 15" xfId="13842" xr:uid="{00000000-0005-0000-0000-0000AE4D0000}"/>
    <cellStyle name="Normal 3 2 15 2" xfId="30086" xr:uid="{00000000-0005-0000-0000-0000AF4D0000}"/>
    <cellStyle name="Normal 3 2 16" xfId="13843" xr:uid="{00000000-0005-0000-0000-0000B04D0000}"/>
    <cellStyle name="Normal 3 2 16 2" xfId="30087" xr:uid="{00000000-0005-0000-0000-0000B14D0000}"/>
    <cellStyle name="Normal 3 2 17" xfId="13844" xr:uid="{00000000-0005-0000-0000-0000B24D0000}"/>
    <cellStyle name="Normal 3 2 17 2" xfId="30088" xr:uid="{00000000-0005-0000-0000-0000B34D0000}"/>
    <cellStyle name="Normal 3 2 18" xfId="13845" xr:uid="{00000000-0005-0000-0000-0000B44D0000}"/>
    <cellStyle name="Normal 3 2 18 2" xfId="30089" xr:uid="{00000000-0005-0000-0000-0000B54D0000}"/>
    <cellStyle name="Normal 3 2 19" xfId="13846" xr:uid="{00000000-0005-0000-0000-0000B64D0000}"/>
    <cellStyle name="Normal 3 2 19 2" xfId="30090" xr:uid="{00000000-0005-0000-0000-0000B74D0000}"/>
    <cellStyle name="Normal 3 2 2" xfId="13847" xr:uid="{00000000-0005-0000-0000-0000B84D0000}"/>
    <cellStyle name="Normal 3 2 2 10" xfId="13848" xr:uid="{00000000-0005-0000-0000-0000B94D0000}"/>
    <cellStyle name="Normal 3 2 2 10 2" xfId="30091" xr:uid="{00000000-0005-0000-0000-0000BA4D0000}"/>
    <cellStyle name="Normal 3 2 2 11" xfId="13849" xr:uid="{00000000-0005-0000-0000-0000BB4D0000}"/>
    <cellStyle name="Normal 3 2 2 11 2" xfId="30092" xr:uid="{00000000-0005-0000-0000-0000BC4D0000}"/>
    <cellStyle name="Normal 3 2 2 12" xfId="13850" xr:uid="{00000000-0005-0000-0000-0000BD4D0000}"/>
    <cellStyle name="Normal 3 2 2 12 2" xfId="30093" xr:uid="{00000000-0005-0000-0000-0000BE4D0000}"/>
    <cellStyle name="Normal 3 2 2 13" xfId="13851" xr:uid="{00000000-0005-0000-0000-0000BF4D0000}"/>
    <cellStyle name="Normal 3 2 2 13 2" xfId="30094" xr:uid="{00000000-0005-0000-0000-0000C04D0000}"/>
    <cellStyle name="Normal 3 2 2 14" xfId="13852" xr:uid="{00000000-0005-0000-0000-0000C14D0000}"/>
    <cellStyle name="Normal 3 2 2 14 2" xfId="30095" xr:uid="{00000000-0005-0000-0000-0000C24D0000}"/>
    <cellStyle name="Normal 3 2 2 15" xfId="13853" xr:uid="{00000000-0005-0000-0000-0000C34D0000}"/>
    <cellStyle name="Normal 3 2 2 15 2" xfId="30096" xr:uid="{00000000-0005-0000-0000-0000C44D0000}"/>
    <cellStyle name="Normal 3 2 2 16" xfId="13854" xr:uid="{00000000-0005-0000-0000-0000C54D0000}"/>
    <cellStyle name="Normal 3 2 2 16 2" xfId="30097" xr:uid="{00000000-0005-0000-0000-0000C64D0000}"/>
    <cellStyle name="Normal 3 2 2 17" xfId="13855" xr:uid="{00000000-0005-0000-0000-0000C74D0000}"/>
    <cellStyle name="Normal 3 2 2 17 2" xfId="30098" xr:uid="{00000000-0005-0000-0000-0000C84D0000}"/>
    <cellStyle name="Normal 3 2 2 18" xfId="13856" xr:uid="{00000000-0005-0000-0000-0000C94D0000}"/>
    <cellStyle name="Normal 3 2 2 18 2" xfId="30099" xr:uid="{00000000-0005-0000-0000-0000CA4D0000}"/>
    <cellStyle name="Normal 3 2 2 19" xfId="13857" xr:uid="{00000000-0005-0000-0000-0000CB4D0000}"/>
    <cellStyle name="Normal 3 2 2 19 2" xfId="30100" xr:uid="{00000000-0005-0000-0000-0000CC4D0000}"/>
    <cellStyle name="Normal 3 2 2 2" xfId="13858" xr:uid="{00000000-0005-0000-0000-0000CD4D0000}"/>
    <cellStyle name="Normal 3 2 2 2 2" xfId="13859" xr:uid="{00000000-0005-0000-0000-0000CE4D0000}"/>
    <cellStyle name="Normal 3 2 2 2 2 2" xfId="13860" xr:uid="{00000000-0005-0000-0000-0000CF4D0000}"/>
    <cellStyle name="Normal 3 2 2 2 2 2 2" xfId="13861" xr:uid="{00000000-0005-0000-0000-0000D04D0000}"/>
    <cellStyle name="Normal 3 2 2 2 2 2 3" xfId="13862" xr:uid="{00000000-0005-0000-0000-0000D14D0000}"/>
    <cellStyle name="Normal 3 2 2 20" xfId="13863" xr:uid="{00000000-0005-0000-0000-0000D24D0000}"/>
    <cellStyle name="Normal 3 2 2 20 2" xfId="30101" xr:uid="{00000000-0005-0000-0000-0000D34D0000}"/>
    <cellStyle name="Normal 3 2 2 21" xfId="13864" xr:uid="{00000000-0005-0000-0000-0000D44D0000}"/>
    <cellStyle name="Normal 3 2 2 21 2" xfId="30102" xr:uid="{00000000-0005-0000-0000-0000D54D0000}"/>
    <cellStyle name="Normal 3 2 2 22" xfId="13865" xr:uid="{00000000-0005-0000-0000-0000D64D0000}"/>
    <cellStyle name="Normal 3 2 2 22 2" xfId="30103" xr:uid="{00000000-0005-0000-0000-0000D74D0000}"/>
    <cellStyle name="Normal 3 2 2 23" xfId="13866" xr:uid="{00000000-0005-0000-0000-0000D84D0000}"/>
    <cellStyle name="Normal 3 2 2 23 2" xfId="30104" xr:uid="{00000000-0005-0000-0000-0000D94D0000}"/>
    <cellStyle name="Normal 3 2 2 24" xfId="13867" xr:uid="{00000000-0005-0000-0000-0000DA4D0000}"/>
    <cellStyle name="Normal 3 2 2 24 2" xfId="30105" xr:uid="{00000000-0005-0000-0000-0000DB4D0000}"/>
    <cellStyle name="Normal 3 2 2 25" xfId="13868" xr:uid="{00000000-0005-0000-0000-0000DC4D0000}"/>
    <cellStyle name="Normal 3 2 2 25 2" xfId="30106" xr:uid="{00000000-0005-0000-0000-0000DD4D0000}"/>
    <cellStyle name="Normal 3 2 2 26" xfId="13869" xr:uid="{00000000-0005-0000-0000-0000DE4D0000}"/>
    <cellStyle name="Normal 3 2 2 26 2" xfId="30107" xr:uid="{00000000-0005-0000-0000-0000DF4D0000}"/>
    <cellStyle name="Normal 3 2 2 27" xfId="13870" xr:uid="{00000000-0005-0000-0000-0000E04D0000}"/>
    <cellStyle name="Normal 3 2 2 27 2" xfId="13871" xr:uid="{00000000-0005-0000-0000-0000E14D0000}"/>
    <cellStyle name="Normal 3 2 2 27 3" xfId="30108" xr:uid="{00000000-0005-0000-0000-0000E24D0000}"/>
    <cellStyle name="Normal 3 2 2 28" xfId="13872" xr:uid="{00000000-0005-0000-0000-0000E34D0000}"/>
    <cellStyle name="Normal 3 2 2 28 2" xfId="13873" xr:uid="{00000000-0005-0000-0000-0000E44D0000}"/>
    <cellStyle name="Normal 3 2 2 28 3" xfId="30109" xr:uid="{00000000-0005-0000-0000-0000E54D0000}"/>
    <cellStyle name="Normal 3 2 2 29" xfId="30110" xr:uid="{00000000-0005-0000-0000-0000E64D0000}"/>
    <cellStyle name="Normal 3 2 2 3" xfId="13874" xr:uid="{00000000-0005-0000-0000-0000E74D0000}"/>
    <cellStyle name="Normal 3 2 2 3 2" xfId="13875" xr:uid="{00000000-0005-0000-0000-0000E84D0000}"/>
    <cellStyle name="Normal 3 2 2 30" xfId="30111" xr:uid="{00000000-0005-0000-0000-0000E94D0000}"/>
    <cellStyle name="Normal 3 2 2 4" xfId="13876" xr:uid="{00000000-0005-0000-0000-0000EA4D0000}"/>
    <cellStyle name="Normal 3 2 2 4 2" xfId="13877" xr:uid="{00000000-0005-0000-0000-0000EB4D0000}"/>
    <cellStyle name="Normal 3 2 2 5" xfId="13878" xr:uid="{00000000-0005-0000-0000-0000EC4D0000}"/>
    <cellStyle name="Normal 3 2 2 5 2" xfId="13879" xr:uid="{00000000-0005-0000-0000-0000ED4D0000}"/>
    <cellStyle name="Normal 3 2 2 6" xfId="13880" xr:uid="{00000000-0005-0000-0000-0000EE4D0000}"/>
    <cellStyle name="Normal 3 2 2 6 2" xfId="13881" xr:uid="{00000000-0005-0000-0000-0000EF4D0000}"/>
    <cellStyle name="Normal 3 2 2 7" xfId="13882" xr:uid="{00000000-0005-0000-0000-0000F04D0000}"/>
    <cellStyle name="Normal 3 2 2 7 2" xfId="13883" xr:uid="{00000000-0005-0000-0000-0000F14D0000}"/>
    <cellStyle name="Normal 3 2 2 8" xfId="13884" xr:uid="{00000000-0005-0000-0000-0000F24D0000}"/>
    <cellStyle name="Normal 3 2 2 8 2" xfId="13885" xr:uid="{00000000-0005-0000-0000-0000F34D0000}"/>
    <cellStyle name="Normal 3 2 2 8 2 2" xfId="13886" xr:uid="{00000000-0005-0000-0000-0000F44D0000}"/>
    <cellStyle name="Normal 3 2 2 8 2 3" xfId="13887" xr:uid="{00000000-0005-0000-0000-0000F54D0000}"/>
    <cellStyle name="Normal 3 2 2 8 3" xfId="13888" xr:uid="{00000000-0005-0000-0000-0000F64D0000}"/>
    <cellStyle name="Normal 3 2 2 8 4" xfId="13889" xr:uid="{00000000-0005-0000-0000-0000F74D0000}"/>
    <cellStyle name="Normal 3 2 2 9" xfId="13890" xr:uid="{00000000-0005-0000-0000-0000F84D0000}"/>
    <cellStyle name="Normal 3 2 2 9 2" xfId="30112" xr:uid="{00000000-0005-0000-0000-0000F94D0000}"/>
    <cellStyle name="Normal 3 2 20" xfId="13891" xr:uid="{00000000-0005-0000-0000-0000FA4D0000}"/>
    <cellStyle name="Normal 3 2 20 2" xfId="30113" xr:uid="{00000000-0005-0000-0000-0000FB4D0000}"/>
    <cellStyle name="Normal 3 2 21" xfId="13892" xr:uid="{00000000-0005-0000-0000-0000FC4D0000}"/>
    <cellStyle name="Normal 3 2 21 2" xfId="30114" xr:uid="{00000000-0005-0000-0000-0000FD4D0000}"/>
    <cellStyle name="Normal 3 2 22" xfId="13893" xr:uid="{00000000-0005-0000-0000-0000FE4D0000}"/>
    <cellStyle name="Normal 3 2 22 2" xfId="30115" xr:uid="{00000000-0005-0000-0000-0000FF4D0000}"/>
    <cellStyle name="Normal 3 2 23" xfId="13894" xr:uid="{00000000-0005-0000-0000-0000004E0000}"/>
    <cellStyle name="Normal 3 2 23 2" xfId="30116" xr:uid="{00000000-0005-0000-0000-0000014E0000}"/>
    <cellStyle name="Normal 3 2 24" xfId="13895" xr:uid="{00000000-0005-0000-0000-0000024E0000}"/>
    <cellStyle name="Normal 3 2 24 2" xfId="30117" xr:uid="{00000000-0005-0000-0000-0000034E0000}"/>
    <cellStyle name="Normal 3 2 25" xfId="13896" xr:uid="{00000000-0005-0000-0000-0000044E0000}"/>
    <cellStyle name="Normal 3 2 25 2" xfId="30118" xr:uid="{00000000-0005-0000-0000-0000054E0000}"/>
    <cellStyle name="Normal 3 2 26" xfId="13897" xr:uid="{00000000-0005-0000-0000-0000064E0000}"/>
    <cellStyle name="Normal 3 2 26 2" xfId="30119" xr:uid="{00000000-0005-0000-0000-0000074E0000}"/>
    <cellStyle name="Normal 3 2 27" xfId="13898" xr:uid="{00000000-0005-0000-0000-0000084E0000}"/>
    <cellStyle name="Normal 3 2 27 2" xfId="30120" xr:uid="{00000000-0005-0000-0000-0000094E0000}"/>
    <cellStyle name="Normal 3 2 28" xfId="13899" xr:uid="{00000000-0005-0000-0000-00000A4E0000}"/>
    <cellStyle name="Normal 3 2 28 2" xfId="30121" xr:uid="{00000000-0005-0000-0000-00000B4E0000}"/>
    <cellStyle name="Normal 3 2 29" xfId="13900" xr:uid="{00000000-0005-0000-0000-00000C4E0000}"/>
    <cellStyle name="Normal 3 2 29 2" xfId="30122" xr:uid="{00000000-0005-0000-0000-00000D4E0000}"/>
    <cellStyle name="Normal 3 2 3" xfId="13901" xr:uid="{00000000-0005-0000-0000-00000E4E0000}"/>
    <cellStyle name="Normal 3 2 3 2" xfId="13902" xr:uid="{00000000-0005-0000-0000-00000F4E0000}"/>
    <cellStyle name="Normal 3 2 3 2 2" xfId="13903" xr:uid="{00000000-0005-0000-0000-0000104E0000}"/>
    <cellStyle name="Normal 3 2 3 2 2 2" xfId="13904" xr:uid="{00000000-0005-0000-0000-0000114E0000}"/>
    <cellStyle name="Normal 3 2 3 2 2 3" xfId="13905" xr:uid="{00000000-0005-0000-0000-0000124E0000}"/>
    <cellStyle name="Normal 3 2 3 2 3" xfId="13906" xr:uid="{00000000-0005-0000-0000-0000134E0000}"/>
    <cellStyle name="Normal 3 2 3 3" xfId="13907" xr:uid="{00000000-0005-0000-0000-0000144E0000}"/>
    <cellStyle name="Normal 3 2 3 3 2" xfId="13908" xr:uid="{00000000-0005-0000-0000-0000154E0000}"/>
    <cellStyle name="Normal 3 2 3 4" xfId="13909" xr:uid="{00000000-0005-0000-0000-0000164E0000}"/>
    <cellStyle name="Normal 3 2 3 4 2" xfId="13910" xr:uid="{00000000-0005-0000-0000-0000174E0000}"/>
    <cellStyle name="Normal 3 2 3 4 3" xfId="13911" xr:uid="{00000000-0005-0000-0000-0000184E0000}"/>
    <cellStyle name="Normal 3 2 30" xfId="13912" xr:uid="{00000000-0005-0000-0000-0000194E0000}"/>
    <cellStyle name="Normal 3 2 30 2" xfId="30123" xr:uid="{00000000-0005-0000-0000-00001A4E0000}"/>
    <cellStyle name="Normal 3 2 31" xfId="13913" xr:uid="{00000000-0005-0000-0000-00001B4E0000}"/>
    <cellStyle name="Normal 3 2 31 2" xfId="30124" xr:uid="{00000000-0005-0000-0000-00001C4E0000}"/>
    <cellStyle name="Normal 3 2 32" xfId="13914" xr:uid="{00000000-0005-0000-0000-00001D4E0000}"/>
    <cellStyle name="Normal 3 2 32 2" xfId="30125" xr:uid="{00000000-0005-0000-0000-00001E4E0000}"/>
    <cellStyle name="Normal 3 2 33" xfId="13915" xr:uid="{00000000-0005-0000-0000-00001F4E0000}"/>
    <cellStyle name="Normal 3 2 33 2" xfId="13916" xr:uid="{00000000-0005-0000-0000-0000204E0000}"/>
    <cellStyle name="Normal 3 2 33 2 2" xfId="30126" xr:uid="{00000000-0005-0000-0000-0000214E0000}"/>
    <cellStyle name="Normal 3 2 33 2 3" xfId="30127" xr:uid="{00000000-0005-0000-0000-0000224E0000}"/>
    <cellStyle name="Normal 3 2 33 3" xfId="13917" xr:uid="{00000000-0005-0000-0000-0000234E0000}"/>
    <cellStyle name="Normal 3 2 34" xfId="13918" xr:uid="{00000000-0005-0000-0000-0000244E0000}"/>
    <cellStyle name="Normal 3 2 34 2" xfId="30128" xr:uid="{00000000-0005-0000-0000-0000254E0000}"/>
    <cellStyle name="Normal 3 2 34 3" xfId="30129" xr:uid="{00000000-0005-0000-0000-0000264E0000}"/>
    <cellStyle name="Normal 3 2 35" xfId="30130" xr:uid="{00000000-0005-0000-0000-0000274E0000}"/>
    <cellStyle name="Normal 3 2 36" xfId="30131" xr:uid="{00000000-0005-0000-0000-0000284E0000}"/>
    <cellStyle name="Normal 3 2 4" xfId="13919" xr:uid="{00000000-0005-0000-0000-0000294E0000}"/>
    <cellStyle name="Normal 3 2 4 2" xfId="13920" xr:uid="{00000000-0005-0000-0000-00002A4E0000}"/>
    <cellStyle name="Normal 3 2 4 2 2" xfId="13921" xr:uid="{00000000-0005-0000-0000-00002B4E0000}"/>
    <cellStyle name="Normal 3 2 4 2 2 2" xfId="13922" xr:uid="{00000000-0005-0000-0000-00002C4E0000}"/>
    <cellStyle name="Normal 3 2 4 2 2 3" xfId="13923" xr:uid="{00000000-0005-0000-0000-00002D4E0000}"/>
    <cellStyle name="Normal 3 2 4 2 3" xfId="13924" xr:uid="{00000000-0005-0000-0000-00002E4E0000}"/>
    <cellStyle name="Normal 3 2 4 3" xfId="13925" xr:uid="{00000000-0005-0000-0000-00002F4E0000}"/>
    <cellStyle name="Normal 3 2 4 3 2" xfId="13926" xr:uid="{00000000-0005-0000-0000-0000304E0000}"/>
    <cellStyle name="Normal 3 2 4 3 3" xfId="13927" xr:uid="{00000000-0005-0000-0000-0000314E0000}"/>
    <cellStyle name="Normal 3 2 5" xfId="13928" xr:uid="{00000000-0005-0000-0000-0000324E0000}"/>
    <cellStyle name="Normal 3 2 5 2" xfId="13929" xr:uid="{00000000-0005-0000-0000-0000334E0000}"/>
    <cellStyle name="Normal 3 2 5 2 2" xfId="13930" xr:uid="{00000000-0005-0000-0000-0000344E0000}"/>
    <cellStyle name="Normal 3 2 5 2 2 2" xfId="13931" xr:uid="{00000000-0005-0000-0000-0000354E0000}"/>
    <cellStyle name="Normal 3 2 5 2 2 3" xfId="13932" xr:uid="{00000000-0005-0000-0000-0000364E0000}"/>
    <cellStyle name="Normal 3 2 5 2 3" xfId="13933" xr:uid="{00000000-0005-0000-0000-0000374E0000}"/>
    <cellStyle name="Normal 3 2 5 2 4" xfId="13934" xr:uid="{00000000-0005-0000-0000-0000384E0000}"/>
    <cellStyle name="Normal 3 2 5 3" xfId="13935" xr:uid="{00000000-0005-0000-0000-0000394E0000}"/>
    <cellStyle name="Normal 3 2 5 3 2" xfId="13936" xr:uid="{00000000-0005-0000-0000-00003A4E0000}"/>
    <cellStyle name="Normal 3 2 5 3 3" xfId="13937" xr:uid="{00000000-0005-0000-0000-00003B4E0000}"/>
    <cellStyle name="Normal 3 2 5 3 4" xfId="13938" xr:uid="{00000000-0005-0000-0000-00003C4E0000}"/>
    <cellStyle name="Normal 3 2 5 4" xfId="13939" xr:uid="{00000000-0005-0000-0000-00003D4E0000}"/>
    <cellStyle name="Normal 3 2 5 4 2" xfId="13940" xr:uid="{00000000-0005-0000-0000-00003E4E0000}"/>
    <cellStyle name="Normal 3 2 5 5" xfId="13941" xr:uid="{00000000-0005-0000-0000-00003F4E0000}"/>
    <cellStyle name="Normal 3 2 5 5 2" xfId="13942" xr:uid="{00000000-0005-0000-0000-0000404E0000}"/>
    <cellStyle name="Normal 3 2 5 6" xfId="13943" xr:uid="{00000000-0005-0000-0000-0000414E0000}"/>
    <cellStyle name="Normal 3 2 5 6 2" xfId="13944" xr:uid="{00000000-0005-0000-0000-0000424E0000}"/>
    <cellStyle name="Normal 3 2 6" xfId="13945" xr:uid="{00000000-0005-0000-0000-0000434E0000}"/>
    <cellStyle name="Normal 3 2 6 2" xfId="13946" xr:uid="{00000000-0005-0000-0000-0000444E0000}"/>
    <cellStyle name="Normal 3 2 6 2 2" xfId="13947" xr:uid="{00000000-0005-0000-0000-0000454E0000}"/>
    <cellStyle name="Normal 3 2 6 2 2 2" xfId="13948" xr:uid="{00000000-0005-0000-0000-0000464E0000}"/>
    <cellStyle name="Normal 3 2 6 2 2 3" xfId="13949" xr:uid="{00000000-0005-0000-0000-0000474E0000}"/>
    <cellStyle name="Normal 3 2 6 2 3" xfId="13950" xr:uid="{00000000-0005-0000-0000-0000484E0000}"/>
    <cellStyle name="Normal 3 2 6 3" xfId="13951" xr:uid="{00000000-0005-0000-0000-0000494E0000}"/>
    <cellStyle name="Normal 3 2 6 3 2" xfId="13952" xr:uid="{00000000-0005-0000-0000-00004A4E0000}"/>
    <cellStyle name="Normal 3 2 6 3 3" xfId="13953" xr:uid="{00000000-0005-0000-0000-00004B4E0000}"/>
    <cellStyle name="Normal 3 2 7" xfId="13954" xr:uid="{00000000-0005-0000-0000-00004C4E0000}"/>
    <cellStyle name="Normal 3 2 7 2" xfId="13955" xr:uid="{00000000-0005-0000-0000-00004D4E0000}"/>
    <cellStyle name="Normal 3 2 7 2 2" xfId="13956" xr:uid="{00000000-0005-0000-0000-00004E4E0000}"/>
    <cellStyle name="Normal 3 2 7 2 3" xfId="13957" xr:uid="{00000000-0005-0000-0000-00004F4E0000}"/>
    <cellStyle name="Normal 3 2 7 3" xfId="13958" xr:uid="{00000000-0005-0000-0000-0000504E0000}"/>
    <cellStyle name="Normal 3 2 7 3 2" xfId="13959" xr:uid="{00000000-0005-0000-0000-0000514E0000}"/>
    <cellStyle name="Normal 3 2 8" xfId="13960" xr:uid="{00000000-0005-0000-0000-0000524E0000}"/>
    <cellStyle name="Normal 3 2 8 2" xfId="13961" xr:uid="{00000000-0005-0000-0000-0000534E0000}"/>
    <cellStyle name="Normal 3 2 9" xfId="13962" xr:uid="{00000000-0005-0000-0000-0000544E0000}"/>
    <cellStyle name="Normal 3 2 9 2" xfId="30132" xr:uid="{00000000-0005-0000-0000-0000554E0000}"/>
    <cellStyle name="Normal 3 2_CONCO_R0_Gamesa BOQ Kaniwka" xfId="13963" xr:uid="{00000000-0005-0000-0000-0000564E0000}"/>
    <cellStyle name="Normal 3 20" xfId="13964" xr:uid="{00000000-0005-0000-0000-0000574E0000}"/>
    <cellStyle name="Normal 3 20 2" xfId="13965" xr:uid="{00000000-0005-0000-0000-0000584E0000}"/>
    <cellStyle name="Normal 3 21" xfId="13966" xr:uid="{00000000-0005-0000-0000-0000594E0000}"/>
    <cellStyle name="Normal 3 21 2" xfId="13967" xr:uid="{00000000-0005-0000-0000-00005A4E0000}"/>
    <cellStyle name="Normal 3 22" xfId="13968" xr:uid="{00000000-0005-0000-0000-00005B4E0000}"/>
    <cellStyle name="Normal 3 22 2" xfId="13969" xr:uid="{00000000-0005-0000-0000-00005C4E0000}"/>
    <cellStyle name="Normal 3 23" xfId="13970" xr:uid="{00000000-0005-0000-0000-00005D4E0000}"/>
    <cellStyle name="Normal 3 23 2" xfId="13971" xr:uid="{00000000-0005-0000-0000-00005E4E0000}"/>
    <cellStyle name="Normal 3 24" xfId="13972" xr:uid="{00000000-0005-0000-0000-00005F4E0000}"/>
    <cellStyle name="Normal 3 24 2" xfId="13973" xr:uid="{00000000-0005-0000-0000-0000604E0000}"/>
    <cellStyle name="Normal 3 25" xfId="13974" xr:uid="{00000000-0005-0000-0000-0000614E0000}"/>
    <cellStyle name="Normal 3 25 2" xfId="13975" xr:uid="{00000000-0005-0000-0000-0000624E0000}"/>
    <cellStyle name="Normal 3 26" xfId="13976" xr:uid="{00000000-0005-0000-0000-0000634E0000}"/>
    <cellStyle name="Normal 3 26 2" xfId="13977" xr:uid="{00000000-0005-0000-0000-0000644E0000}"/>
    <cellStyle name="Normal 3 27" xfId="13978" xr:uid="{00000000-0005-0000-0000-0000654E0000}"/>
    <cellStyle name="Normal 3 27 2" xfId="13979" xr:uid="{00000000-0005-0000-0000-0000664E0000}"/>
    <cellStyle name="Normal 3 28" xfId="13980" xr:uid="{00000000-0005-0000-0000-0000674E0000}"/>
    <cellStyle name="Normal 3 28 2" xfId="13981" xr:uid="{00000000-0005-0000-0000-0000684E0000}"/>
    <cellStyle name="Normal 3 28 2 2" xfId="13982" xr:uid="{00000000-0005-0000-0000-0000694E0000}"/>
    <cellStyle name="Normal 3 28 2 2 2" xfId="13983" xr:uid="{00000000-0005-0000-0000-00006A4E0000}"/>
    <cellStyle name="Normal 3 28 2 3" xfId="30133" xr:uid="{00000000-0005-0000-0000-00006B4E0000}"/>
    <cellStyle name="Normal 3 28 2 4" xfId="30134" xr:uid="{00000000-0005-0000-0000-00006C4E0000}"/>
    <cellStyle name="Normal 3 28 3" xfId="13984" xr:uid="{00000000-0005-0000-0000-00006D4E0000}"/>
    <cellStyle name="Normal 3 28 3 2" xfId="13985" xr:uid="{00000000-0005-0000-0000-00006E4E0000}"/>
    <cellStyle name="Normal 3 28 4" xfId="30135" xr:uid="{00000000-0005-0000-0000-00006F4E0000}"/>
    <cellStyle name="Normal 3 29" xfId="13986" xr:uid="{00000000-0005-0000-0000-0000704E0000}"/>
    <cellStyle name="Normal 3 29 2" xfId="13987" xr:uid="{00000000-0005-0000-0000-0000714E0000}"/>
    <cellStyle name="Normal 3 29 2 2" xfId="13988" xr:uid="{00000000-0005-0000-0000-0000724E0000}"/>
    <cellStyle name="Normal 3 29 2 3" xfId="30136" xr:uid="{00000000-0005-0000-0000-0000734E0000}"/>
    <cellStyle name="Normal 3 29 3" xfId="13989" xr:uid="{00000000-0005-0000-0000-0000744E0000}"/>
    <cellStyle name="Normal 3 29 3 2" xfId="30137" xr:uid="{00000000-0005-0000-0000-0000754E0000}"/>
    <cellStyle name="Normal 3 29 4" xfId="30138" xr:uid="{00000000-0005-0000-0000-0000764E0000}"/>
    <cellStyle name="Normal 3 3" xfId="13990" xr:uid="{00000000-0005-0000-0000-0000774E0000}"/>
    <cellStyle name="Normal 3 3 10" xfId="13991" xr:uid="{00000000-0005-0000-0000-0000784E0000}"/>
    <cellStyle name="Normal 3 3 10 2" xfId="13992" xr:uid="{00000000-0005-0000-0000-0000794E0000}"/>
    <cellStyle name="Normal 3 3 11" xfId="13993" xr:uid="{00000000-0005-0000-0000-00007A4E0000}"/>
    <cellStyle name="Normal 3 3 11 2" xfId="13994" xr:uid="{00000000-0005-0000-0000-00007B4E0000}"/>
    <cellStyle name="Normal 3 3 12" xfId="13995" xr:uid="{00000000-0005-0000-0000-00007C4E0000}"/>
    <cellStyle name="Normal 3 3 12 2" xfId="30139" xr:uid="{00000000-0005-0000-0000-00007D4E0000}"/>
    <cellStyle name="Normal 3 3 13" xfId="13996" xr:uid="{00000000-0005-0000-0000-00007E4E0000}"/>
    <cellStyle name="Normal 3 3 13 2" xfId="30140" xr:uid="{00000000-0005-0000-0000-00007F4E0000}"/>
    <cellStyle name="Normal 3 3 14" xfId="13997" xr:uid="{00000000-0005-0000-0000-0000804E0000}"/>
    <cellStyle name="Normal 3 3 14 2" xfId="30141" xr:uid="{00000000-0005-0000-0000-0000814E0000}"/>
    <cellStyle name="Normal 3 3 15" xfId="13998" xr:uid="{00000000-0005-0000-0000-0000824E0000}"/>
    <cellStyle name="Normal 3 3 15 2" xfId="30142" xr:uid="{00000000-0005-0000-0000-0000834E0000}"/>
    <cellStyle name="Normal 3 3 16" xfId="13999" xr:uid="{00000000-0005-0000-0000-0000844E0000}"/>
    <cellStyle name="Normal 3 3 16 2" xfId="30143" xr:uid="{00000000-0005-0000-0000-0000854E0000}"/>
    <cellStyle name="Normal 3 3 17" xfId="14000" xr:uid="{00000000-0005-0000-0000-0000864E0000}"/>
    <cellStyle name="Normal 3 3 17 2" xfId="30144" xr:uid="{00000000-0005-0000-0000-0000874E0000}"/>
    <cellStyle name="Normal 3 3 18" xfId="14001" xr:uid="{00000000-0005-0000-0000-0000884E0000}"/>
    <cellStyle name="Normal 3 3 18 2" xfId="30145" xr:uid="{00000000-0005-0000-0000-0000894E0000}"/>
    <cellStyle name="Normal 3 3 19" xfId="14002" xr:uid="{00000000-0005-0000-0000-00008A4E0000}"/>
    <cellStyle name="Normal 3 3 19 2" xfId="30146" xr:uid="{00000000-0005-0000-0000-00008B4E0000}"/>
    <cellStyle name="Normal 3 3 2" xfId="14003" xr:uid="{00000000-0005-0000-0000-00008C4E0000}"/>
    <cellStyle name="Normal 3 3 2 2" xfId="14004" xr:uid="{00000000-0005-0000-0000-00008D4E0000}"/>
    <cellStyle name="Normal 3 3 2 2 2" xfId="14005" xr:uid="{00000000-0005-0000-0000-00008E4E0000}"/>
    <cellStyle name="Normal 3 3 2 2 2 2" xfId="14006" xr:uid="{00000000-0005-0000-0000-00008F4E0000}"/>
    <cellStyle name="Normal 3 3 2 2 2 3" xfId="30147" xr:uid="{00000000-0005-0000-0000-0000904E0000}"/>
    <cellStyle name="Normal 3 3 2 2 3" xfId="14007" xr:uid="{00000000-0005-0000-0000-0000914E0000}"/>
    <cellStyle name="Normal 3 3 2 2 4" xfId="30148" xr:uid="{00000000-0005-0000-0000-0000924E0000}"/>
    <cellStyle name="Normal 3 3 2 3" xfId="14008" xr:uid="{00000000-0005-0000-0000-0000934E0000}"/>
    <cellStyle name="Normal 3 3 2 3 2" xfId="14009" xr:uid="{00000000-0005-0000-0000-0000944E0000}"/>
    <cellStyle name="Normal 3 3 2 3 2 2" xfId="14010" xr:uid="{00000000-0005-0000-0000-0000954E0000}"/>
    <cellStyle name="Normal 3 3 2 3 2 3" xfId="30149" xr:uid="{00000000-0005-0000-0000-0000964E0000}"/>
    <cellStyle name="Normal 3 3 2 3 3" xfId="14011" xr:uid="{00000000-0005-0000-0000-0000974E0000}"/>
    <cellStyle name="Normal 3 3 2 3 4" xfId="30150" xr:uid="{00000000-0005-0000-0000-0000984E0000}"/>
    <cellStyle name="Normal 3 3 2 4" xfId="14012" xr:uid="{00000000-0005-0000-0000-0000994E0000}"/>
    <cellStyle name="Normal 3 3 2 4 2" xfId="14013" xr:uid="{00000000-0005-0000-0000-00009A4E0000}"/>
    <cellStyle name="Normal 3 3 2 4 3" xfId="14014" xr:uid="{00000000-0005-0000-0000-00009B4E0000}"/>
    <cellStyle name="Normal 3 3 2 4 4" xfId="30151" xr:uid="{00000000-0005-0000-0000-00009C4E0000}"/>
    <cellStyle name="Normal 3 3 2 5" xfId="14015" xr:uid="{00000000-0005-0000-0000-00009D4E0000}"/>
    <cellStyle name="Normal 3 3 2 5 2" xfId="14016" xr:uid="{00000000-0005-0000-0000-00009E4E0000}"/>
    <cellStyle name="Normal 3 3 2 6" xfId="14017" xr:uid="{00000000-0005-0000-0000-00009F4E0000}"/>
    <cellStyle name="Normal 3 3 2 6 2" xfId="14018" xr:uid="{00000000-0005-0000-0000-0000A04E0000}"/>
    <cellStyle name="Normal 3 3 2 7" xfId="14019" xr:uid="{00000000-0005-0000-0000-0000A14E0000}"/>
    <cellStyle name="Normal 3 3 2 7 2" xfId="14020" xr:uid="{00000000-0005-0000-0000-0000A24E0000}"/>
    <cellStyle name="Normal 3 3 2 8" xfId="14021" xr:uid="{00000000-0005-0000-0000-0000A34E0000}"/>
    <cellStyle name="Normal 3 3 2 8 2" xfId="14022" xr:uid="{00000000-0005-0000-0000-0000A44E0000}"/>
    <cellStyle name="Normal 3 3 20" xfId="14023" xr:uid="{00000000-0005-0000-0000-0000A54E0000}"/>
    <cellStyle name="Normal 3 3 20 2" xfId="30152" xr:uid="{00000000-0005-0000-0000-0000A64E0000}"/>
    <cellStyle name="Normal 3 3 21" xfId="14024" xr:uid="{00000000-0005-0000-0000-0000A74E0000}"/>
    <cellStyle name="Normal 3 3 21 2" xfId="30153" xr:uid="{00000000-0005-0000-0000-0000A84E0000}"/>
    <cellStyle name="Normal 3 3 22" xfId="14025" xr:uid="{00000000-0005-0000-0000-0000A94E0000}"/>
    <cellStyle name="Normal 3 3 22 2" xfId="30154" xr:uid="{00000000-0005-0000-0000-0000AA4E0000}"/>
    <cellStyle name="Normal 3 3 23" xfId="14026" xr:uid="{00000000-0005-0000-0000-0000AB4E0000}"/>
    <cellStyle name="Normal 3 3 23 2" xfId="30155" xr:uid="{00000000-0005-0000-0000-0000AC4E0000}"/>
    <cellStyle name="Normal 3 3 24" xfId="14027" xr:uid="{00000000-0005-0000-0000-0000AD4E0000}"/>
    <cellStyle name="Normal 3 3 24 2" xfId="30156" xr:uid="{00000000-0005-0000-0000-0000AE4E0000}"/>
    <cellStyle name="Normal 3 3 25" xfId="14028" xr:uid="{00000000-0005-0000-0000-0000AF4E0000}"/>
    <cellStyle name="Normal 3 3 25 2" xfId="30157" xr:uid="{00000000-0005-0000-0000-0000B04E0000}"/>
    <cellStyle name="Normal 3 3 26" xfId="14029" xr:uid="{00000000-0005-0000-0000-0000B14E0000}"/>
    <cellStyle name="Normal 3 3 26 2" xfId="30158" xr:uid="{00000000-0005-0000-0000-0000B24E0000}"/>
    <cellStyle name="Normal 3 3 27" xfId="14030" xr:uid="{00000000-0005-0000-0000-0000B34E0000}"/>
    <cellStyle name="Normal 3 3 27 2" xfId="14031" xr:uid="{00000000-0005-0000-0000-0000B44E0000}"/>
    <cellStyle name="Normal 3 3 27 3" xfId="30159" xr:uid="{00000000-0005-0000-0000-0000B54E0000}"/>
    <cellStyle name="Normal 3 3 27 4" xfId="30160" xr:uid="{00000000-0005-0000-0000-0000B64E0000}"/>
    <cellStyle name="Normal 3 3 28" xfId="30161" xr:uid="{00000000-0005-0000-0000-0000B74E0000}"/>
    <cellStyle name="Normal 3 3 29" xfId="30162" xr:uid="{00000000-0005-0000-0000-0000B84E0000}"/>
    <cellStyle name="Normal 3 3 3" xfId="14032" xr:uid="{00000000-0005-0000-0000-0000B94E0000}"/>
    <cellStyle name="Normal 3 3 3 2" xfId="14033" xr:uid="{00000000-0005-0000-0000-0000BA4E0000}"/>
    <cellStyle name="Normal 3 3 3 2 2" xfId="14034" xr:uid="{00000000-0005-0000-0000-0000BB4E0000}"/>
    <cellStyle name="Normal 3 3 3 2 3" xfId="30163" xr:uid="{00000000-0005-0000-0000-0000BC4E0000}"/>
    <cellStyle name="Normal 3 3 4" xfId="14035" xr:uid="{00000000-0005-0000-0000-0000BD4E0000}"/>
    <cellStyle name="Normal 3 3 4 2" xfId="14036" xr:uid="{00000000-0005-0000-0000-0000BE4E0000}"/>
    <cellStyle name="Normal 3 3 4 2 2" xfId="14037" xr:uid="{00000000-0005-0000-0000-0000BF4E0000}"/>
    <cellStyle name="Normal 3 3 4 2 3" xfId="30164" xr:uid="{00000000-0005-0000-0000-0000C04E0000}"/>
    <cellStyle name="Normal 3 3 4 3" xfId="14038" xr:uid="{00000000-0005-0000-0000-0000C14E0000}"/>
    <cellStyle name="Normal 3 3 4 3 2" xfId="30165" xr:uid="{00000000-0005-0000-0000-0000C24E0000}"/>
    <cellStyle name="Normal 3 3 5" xfId="14039" xr:uid="{00000000-0005-0000-0000-0000C34E0000}"/>
    <cellStyle name="Normal 3 3 5 2" xfId="14040" xr:uid="{00000000-0005-0000-0000-0000C44E0000}"/>
    <cellStyle name="Normal 3 3 5 2 2" xfId="14041" xr:uid="{00000000-0005-0000-0000-0000C54E0000}"/>
    <cellStyle name="Normal 3 3 5 3" xfId="14042" xr:uid="{00000000-0005-0000-0000-0000C64E0000}"/>
    <cellStyle name="Normal 3 3 5 3 2" xfId="14043" xr:uid="{00000000-0005-0000-0000-0000C74E0000}"/>
    <cellStyle name="Normal 3 3 5 4" xfId="14044" xr:uid="{00000000-0005-0000-0000-0000C84E0000}"/>
    <cellStyle name="Normal 3 3 5 4 2" xfId="14045" xr:uid="{00000000-0005-0000-0000-0000C94E0000}"/>
    <cellStyle name="Normal 3 3 5 5" xfId="14046" xr:uid="{00000000-0005-0000-0000-0000CA4E0000}"/>
    <cellStyle name="Normal 3 3 5 5 2" xfId="14047" xr:uid="{00000000-0005-0000-0000-0000CB4E0000}"/>
    <cellStyle name="Normal 3 3 5 6" xfId="14048" xr:uid="{00000000-0005-0000-0000-0000CC4E0000}"/>
    <cellStyle name="Normal 3 3 5 6 2" xfId="14049" xr:uid="{00000000-0005-0000-0000-0000CD4E0000}"/>
    <cellStyle name="Normal 3 3 6" xfId="14050" xr:uid="{00000000-0005-0000-0000-0000CE4E0000}"/>
    <cellStyle name="Normal 3 3 6 2" xfId="14051" xr:uid="{00000000-0005-0000-0000-0000CF4E0000}"/>
    <cellStyle name="Normal 3 3 7" xfId="14052" xr:uid="{00000000-0005-0000-0000-0000D04E0000}"/>
    <cellStyle name="Normal 3 3 7 2" xfId="14053" xr:uid="{00000000-0005-0000-0000-0000D14E0000}"/>
    <cellStyle name="Normal 3 3 8" xfId="14054" xr:uid="{00000000-0005-0000-0000-0000D24E0000}"/>
    <cellStyle name="Normal 3 3 8 2" xfId="14055" xr:uid="{00000000-0005-0000-0000-0000D34E0000}"/>
    <cellStyle name="Normal 3 3 9" xfId="14056" xr:uid="{00000000-0005-0000-0000-0000D44E0000}"/>
    <cellStyle name="Normal 3 3 9 2" xfId="30166" xr:uid="{00000000-0005-0000-0000-0000D54E0000}"/>
    <cellStyle name="Normal 3 3_CONCO_R0_Gamesa BOQ Kaniwka" xfId="14057" xr:uid="{00000000-0005-0000-0000-0000D64E0000}"/>
    <cellStyle name="Normal 3 30" xfId="14058" xr:uid="{00000000-0005-0000-0000-0000D74E0000}"/>
    <cellStyle name="Normal 3 30 2" xfId="14059" xr:uid="{00000000-0005-0000-0000-0000D84E0000}"/>
    <cellStyle name="Normal 3 30 2 2" xfId="14060" xr:uid="{00000000-0005-0000-0000-0000D94E0000}"/>
    <cellStyle name="Normal 3 30 2 3" xfId="30167" xr:uid="{00000000-0005-0000-0000-0000DA4E0000}"/>
    <cellStyle name="Normal 3 30 3" xfId="14061" xr:uid="{00000000-0005-0000-0000-0000DB4E0000}"/>
    <cellStyle name="Normal 3 30 3 2" xfId="30168" xr:uid="{00000000-0005-0000-0000-0000DC4E0000}"/>
    <cellStyle name="Normal 3 30 4" xfId="30169" xr:uid="{00000000-0005-0000-0000-0000DD4E0000}"/>
    <cellStyle name="Normal 3 31" xfId="14062" xr:uid="{00000000-0005-0000-0000-0000DE4E0000}"/>
    <cellStyle name="Normal 3 31 2" xfId="14063" xr:uid="{00000000-0005-0000-0000-0000DF4E0000}"/>
    <cellStyle name="Normal 3 31 2 2" xfId="14064" xr:uid="{00000000-0005-0000-0000-0000E04E0000}"/>
    <cellStyle name="Normal 3 31 2 3" xfId="30170" xr:uid="{00000000-0005-0000-0000-0000E14E0000}"/>
    <cellStyle name="Normal 3 31 3" xfId="14065" xr:uid="{00000000-0005-0000-0000-0000E24E0000}"/>
    <cellStyle name="Normal 3 31 3 2" xfId="30171" xr:uid="{00000000-0005-0000-0000-0000E34E0000}"/>
    <cellStyle name="Normal 3 31 4" xfId="30172" xr:uid="{00000000-0005-0000-0000-0000E44E0000}"/>
    <cellStyle name="Normal 3 32" xfId="14066" xr:uid="{00000000-0005-0000-0000-0000E54E0000}"/>
    <cellStyle name="Normal 3 32 2" xfId="14067" xr:uid="{00000000-0005-0000-0000-0000E64E0000}"/>
    <cellStyle name="Normal 3 32 2 2" xfId="14068" xr:uid="{00000000-0005-0000-0000-0000E74E0000}"/>
    <cellStyle name="Normal 3 32 2 3" xfId="30173" xr:uid="{00000000-0005-0000-0000-0000E84E0000}"/>
    <cellStyle name="Normal 3 32 3" xfId="14069" xr:uid="{00000000-0005-0000-0000-0000E94E0000}"/>
    <cellStyle name="Normal 3 32 3 2" xfId="30174" xr:uid="{00000000-0005-0000-0000-0000EA4E0000}"/>
    <cellStyle name="Normal 3 32 4" xfId="30175" xr:uid="{00000000-0005-0000-0000-0000EB4E0000}"/>
    <cellStyle name="Normal 3 33" xfId="14070" xr:uid="{00000000-0005-0000-0000-0000EC4E0000}"/>
    <cellStyle name="Normal 3 33 2" xfId="14071" xr:uid="{00000000-0005-0000-0000-0000ED4E0000}"/>
    <cellStyle name="Normal 3 33 3" xfId="14072" xr:uid="{00000000-0005-0000-0000-0000EE4E0000}"/>
    <cellStyle name="Normal 3 34" xfId="14073" xr:uid="{00000000-0005-0000-0000-0000EF4E0000}"/>
    <cellStyle name="Normal 3 34 2" xfId="14074" xr:uid="{00000000-0005-0000-0000-0000F04E0000}"/>
    <cellStyle name="Normal 3 34 3" xfId="14075" xr:uid="{00000000-0005-0000-0000-0000F14E0000}"/>
    <cellStyle name="Normal 3 35" xfId="14076" xr:uid="{00000000-0005-0000-0000-0000F24E0000}"/>
    <cellStyle name="Normal 3 35 2" xfId="14077" xr:uid="{00000000-0005-0000-0000-0000F34E0000}"/>
    <cellStyle name="Normal 3 36" xfId="14078" xr:uid="{00000000-0005-0000-0000-0000F44E0000}"/>
    <cellStyle name="Normal 3 36 2" xfId="14079" xr:uid="{00000000-0005-0000-0000-0000F54E0000}"/>
    <cellStyle name="Normal 3 37" xfId="14080" xr:uid="{00000000-0005-0000-0000-0000F64E0000}"/>
    <cellStyle name="Normal 3 37 2" xfId="14081" xr:uid="{00000000-0005-0000-0000-0000F74E0000}"/>
    <cellStyle name="Normal 3 38" xfId="14082" xr:uid="{00000000-0005-0000-0000-0000F84E0000}"/>
    <cellStyle name="Normal 3 38 2" xfId="14083" xr:uid="{00000000-0005-0000-0000-0000F94E0000}"/>
    <cellStyle name="Normal 3 39" xfId="14084" xr:uid="{00000000-0005-0000-0000-0000FA4E0000}"/>
    <cellStyle name="Normal 3 39 2" xfId="14085" xr:uid="{00000000-0005-0000-0000-0000FB4E0000}"/>
    <cellStyle name="Normal 3 39 3" xfId="14086" xr:uid="{00000000-0005-0000-0000-0000FC4E0000}"/>
    <cellStyle name="Normal 3 39 4" xfId="30176" xr:uid="{00000000-0005-0000-0000-0000FD4E0000}"/>
    <cellStyle name="Normal 3 4" xfId="14087" xr:uid="{00000000-0005-0000-0000-0000FE4E0000}"/>
    <cellStyle name="Normal 3 4 10" xfId="14088" xr:uid="{00000000-0005-0000-0000-0000FF4E0000}"/>
    <cellStyle name="Normal 3 4 10 2" xfId="14089" xr:uid="{00000000-0005-0000-0000-0000004F0000}"/>
    <cellStyle name="Normal 3 4 11" xfId="14090" xr:uid="{00000000-0005-0000-0000-0000014F0000}"/>
    <cellStyle name="Normal 3 4 11 2" xfId="14091" xr:uid="{00000000-0005-0000-0000-0000024F0000}"/>
    <cellStyle name="Normal 3 4 2" xfId="14092" xr:uid="{00000000-0005-0000-0000-0000034F0000}"/>
    <cellStyle name="Normal 3 4 2 10" xfId="30177" xr:uid="{00000000-0005-0000-0000-0000044F0000}"/>
    <cellStyle name="Normal 3 4 2 2" xfId="14093" xr:uid="{00000000-0005-0000-0000-0000054F0000}"/>
    <cellStyle name="Normal 3 4 2 2 2" xfId="14094" xr:uid="{00000000-0005-0000-0000-0000064F0000}"/>
    <cellStyle name="Normal 3 4 2 2 3" xfId="14095" xr:uid="{00000000-0005-0000-0000-0000074F0000}"/>
    <cellStyle name="Normal 3 4 2 2 4" xfId="14096" xr:uid="{00000000-0005-0000-0000-0000084F0000}"/>
    <cellStyle name="Normal 3 4 2 2 5" xfId="14097" xr:uid="{00000000-0005-0000-0000-0000094F0000}"/>
    <cellStyle name="Normal 3 4 2 3" xfId="14098" xr:uid="{00000000-0005-0000-0000-00000A4F0000}"/>
    <cellStyle name="Normal 3 4 2 3 2" xfId="14099" xr:uid="{00000000-0005-0000-0000-00000B4F0000}"/>
    <cellStyle name="Normal 3 4 2 4" xfId="14100" xr:uid="{00000000-0005-0000-0000-00000C4F0000}"/>
    <cellStyle name="Normal 3 4 2 4 2" xfId="14101" xr:uid="{00000000-0005-0000-0000-00000D4F0000}"/>
    <cellStyle name="Normal 3 4 2 5" xfId="14102" xr:uid="{00000000-0005-0000-0000-00000E4F0000}"/>
    <cellStyle name="Normal 3 4 2 5 2" xfId="14103" xr:uid="{00000000-0005-0000-0000-00000F4F0000}"/>
    <cellStyle name="Normal 3 4 2 6" xfId="14104" xr:uid="{00000000-0005-0000-0000-0000104F0000}"/>
    <cellStyle name="Normal 3 4 2 6 2" xfId="14105" xr:uid="{00000000-0005-0000-0000-0000114F0000}"/>
    <cellStyle name="Normal 3 4 2 7" xfId="14106" xr:uid="{00000000-0005-0000-0000-0000124F0000}"/>
    <cellStyle name="Normal 3 4 2 7 2" xfId="14107" xr:uid="{00000000-0005-0000-0000-0000134F0000}"/>
    <cellStyle name="Normal 3 4 2 8" xfId="14108" xr:uid="{00000000-0005-0000-0000-0000144F0000}"/>
    <cellStyle name="Normal 3 4 2 8 2" xfId="14109" xr:uid="{00000000-0005-0000-0000-0000154F0000}"/>
    <cellStyle name="Normal 3 4 2 9" xfId="30178" xr:uid="{00000000-0005-0000-0000-0000164F0000}"/>
    <cellStyle name="Normal 3 4 3" xfId="14110" xr:uid="{00000000-0005-0000-0000-0000174F0000}"/>
    <cellStyle name="Normal 3 4 3 2" xfId="14111" xr:uid="{00000000-0005-0000-0000-0000184F0000}"/>
    <cellStyle name="Normal 3 4 3 3" xfId="14112" xr:uid="{00000000-0005-0000-0000-0000194F0000}"/>
    <cellStyle name="Normal 3 4 4" xfId="14113" xr:uid="{00000000-0005-0000-0000-00001A4F0000}"/>
    <cellStyle name="Normal 3 4 4 2" xfId="14114" xr:uid="{00000000-0005-0000-0000-00001B4F0000}"/>
    <cellStyle name="Normal 3 4 5" xfId="14115" xr:uid="{00000000-0005-0000-0000-00001C4F0000}"/>
    <cellStyle name="Normal 3 4 5 2" xfId="14116" xr:uid="{00000000-0005-0000-0000-00001D4F0000}"/>
    <cellStyle name="Normal 3 4 5 2 2" xfId="14117" xr:uid="{00000000-0005-0000-0000-00001E4F0000}"/>
    <cellStyle name="Normal 3 4 5 3" xfId="14118" xr:uid="{00000000-0005-0000-0000-00001F4F0000}"/>
    <cellStyle name="Normal 3 4 5 3 2" xfId="14119" xr:uid="{00000000-0005-0000-0000-0000204F0000}"/>
    <cellStyle name="Normal 3 4 5 4" xfId="14120" xr:uid="{00000000-0005-0000-0000-0000214F0000}"/>
    <cellStyle name="Normal 3 4 5 4 2" xfId="14121" xr:uid="{00000000-0005-0000-0000-0000224F0000}"/>
    <cellStyle name="Normal 3 4 5 5" xfId="14122" xr:uid="{00000000-0005-0000-0000-0000234F0000}"/>
    <cellStyle name="Normal 3 4 5 5 2" xfId="14123" xr:uid="{00000000-0005-0000-0000-0000244F0000}"/>
    <cellStyle name="Normal 3 4 5 6" xfId="14124" xr:uid="{00000000-0005-0000-0000-0000254F0000}"/>
    <cellStyle name="Normal 3 4 5 6 2" xfId="14125" xr:uid="{00000000-0005-0000-0000-0000264F0000}"/>
    <cellStyle name="Normal 3 4 6" xfId="14126" xr:uid="{00000000-0005-0000-0000-0000274F0000}"/>
    <cellStyle name="Normal 3 4 6 2" xfId="14127" xr:uid="{00000000-0005-0000-0000-0000284F0000}"/>
    <cellStyle name="Normal 3 4 7" xfId="14128" xr:uid="{00000000-0005-0000-0000-0000294F0000}"/>
    <cellStyle name="Normal 3 4 7 2" xfId="14129" xr:uid="{00000000-0005-0000-0000-00002A4F0000}"/>
    <cellStyle name="Normal 3 4 8" xfId="14130" xr:uid="{00000000-0005-0000-0000-00002B4F0000}"/>
    <cellStyle name="Normal 3 4 8 2" xfId="14131" xr:uid="{00000000-0005-0000-0000-00002C4F0000}"/>
    <cellStyle name="Normal 3 4 9" xfId="14132" xr:uid="{00000000-0005-0000-0000-00002D4F0000}"/>
    <cellStyle name="Normal 3 4_CONCO_R0_Gamesa BOQ Kaniwka" xfId="14133" xr:uid="{00000000-0005-0000-0000-00002E4F0000}"/>
    <cellStyle name="Normal 3 40" xfId="14134" xr:uid="{00000000-0005-0000-0000-00002F4F0000}"/>
    <cellStyle name="Normal 3 40 2" xfId="14135" xr:uid="{00000000-0005-0000-0000-0000304F0000}"/>
    <cellStyle name="Normal 3 40 3" xfId="14136" xr:uid="{00000000-0005-0000-0000-0000314F0000}"/>
    <cellStyle name="Normal 3 41" xfId="14137" xr:uid="{00000000-0005-0000-0000-0000324F0000}"/>
    <cellStyle name="Normal 3 41 2" xfId="14138" xr:uid="{00000000-0005-0000-0000-0000334F0000}"/>
    <cellStyle name="Normal 3 41 3" xfId="14139" xr:uid="{00000000-0005-0000-0000-0000344F0000}"/>
    <cellStyle name="Normal 3 42" xfId="14140" xr:uid="{00000000-0005-0000-0000-0000354F0000}"/>
    <cellStyle name="Normal 3 42 2" xfId="14141" xr:uid="{00000000-0005-0000-0000-0000364F0000}"/>
    <cellStyle name="Normal 3 42 3" xfId="14142" xr:uid="{00000000-0005-0000-0000-0000374F0000}"/>
    <cellStyle name="Normal 3 43" xfId="14143" xr:uid="{00000000-0005-0000-0000-0000384F0000}"/>
    <cellStyle name="Normal 3 43 2" xfId="14144" xr:uid="{00000000-0005-0000-0000-0000394F0000}"/>
    <cellStyle name="Normal 3 43 3" xfId="30179" xr:uid="{00000000-0005-0000-0000-00003A4F0000}"/>
    <cellStyle name="Normal 3 44" xfId="14145" xr:uid="{00000000-0005-0000-0000-00003B4F0000}"/>
    <cellStyle name="Normal 3 44 2" xfId="14146" xr:uid="{00000000-0005-0000-0000-00003C4F0000}"/>
    <cellStyle name="Normal 3 45" xfId="14147" xr:uid="{00000000-0005-0000-0000-00003D4F0000}"/>
    <cellStyle name="Normal 3 45 2" xfId="14148" xr:uid="{00000000-0005-0000-0000-00003E4F0000}"/>
    <cellStyle name="Normal 3 46" xfId="14149" xr:uid="{00000000-0005-0000-0000-00003F4F0000}"/>
    <cellStyle name="Normal 3 46 2" xfId="14150" xr:uid="{00000000-0005-0000-0000-0000404F0000}"/>
    <cellStyle name="Normal 3 47" xfId="14151" xr:uid="{00000000-0005-0000-0000-0000414F0000}"/>
    <cellStyle name="Normal 3 47 2" xfId="14152" xr:uid="{00000000-0005-0000-0000-0000424F0000}"/>
    <cellStyle name="Normal 3 48" xfId="14153" xr:uid="{00000000-0005-0000-0000-0000434F0000}"/>
    <cellStyle name="Normal 3 48 2" xfId="14154" xr:uid="{00000000-0005-0000-0000-0000444F0000}"/>
    <cellStyle name="Normal 3 49" xfId="14155" xr:uid="{00000000-0005-0000-0000-0000454F0000}"/>
    <cellStyle name="Normal 3 49 2" xfId="14156" xr:uid="{00000000-0005-0000-0000-0000464F0000}"/>
    <cellStyle name="Normal 3 5" xfId="14157" xr:uid="{00000000-0005-0000-0000-0000474F0000}"/>
    <cellStyle name="Normal 3 5 2" xfId="14158" xr:uid="{00000000-0005-0000-0000-0000484F0000}"/>
    <cellStyle name="Normal 3 5 2 2" xfId="14159" xr:uid="{00000000-0005-0000-0000-0000494F0000}"/>
    <cellStyle name="Normal 3 5 2 3" xfId="14160" xr:uid="{00000000-0005-0000-0000-00004A4F0000}"/>
    <cellStyle name="Normal 3 5 2 4" xfId="14161" xr:uid="{00000000-0005-0000-0000-00004B4F0000}"/>
    <cellStyle name="Normal 3 5 3" xfId="30180" xr:uid="{00000000-0005-0000-0000-00004C4F0000}"/>
    <cellStyle name="Normal 3 50" xfId="14162" xr:uid="{00000000-0005-0000-0000-00004D4F0000}"/>
    <cellStyle name="Normal 3 50 2" xfId="14163" xr:uid="{00000000-0005-0000-0000-00004E4F0000}"/>
    <cellStyle name="Normal 3 51" xfId="14164" xr:uid="{00000000-0005-0000-0000-00004F4F0000}"/>
    <cellStyle name="Normal 3 51 2" xfId="14165" xr:uid="{00000000-0005-0000-0000-0000504F0000}"/>
    <cellStyle name="Normal 3 52" xfId="14166" xr:uid="{00000000-0005-0000-0000-0000514F0000}"/>
    <cellStyle name="Normal 3 52 2" xfId="14167" xr:uid="{00000000-0005-0000-0000-0000524F0000}"/>
    <cellStyle name="Normal 3 53" xfId="14168" xr:uid="{00000000-0005-0000-0000-0000534F0000}"/>
    <cellStyle name="Normal 3 53 2" xfId="14169" xr:uid="{00000000-0005-0000-0000-0000544F0000}"/>
    <cellStyle name="Normal 3 54" xfId="14170" xr:uid="{00000000-0005-0000-0000-0000554F0000}"/>
    <cellStyle name="Normal 3 54 2" xfId="14171" xr:uid="{00000000-0005-0000-0000-0000564F0000}"/>
    <cellStyle name="Normal 3 55" xfId="14172" xr:uid="{00000000-0005-0000-0000-0000574F0000}"/>
    <cellStyle name="Normal 3 55 2" xfId="14173" xr:uid="{00000000-0005-0000-0000-0000584F0000}"/>
    <cellStyle name="Normal 3 56" xfId="14174" xr:uid="{00000000-0005-0000-0000-0000594F0000}"/>
    <cellStyle name="Normal 3 56 2" xfId="14175" xr:uid="{00000000-0005-0000-0000-00005A4F0000}"/>
    <cellStyle name="Normal 3 57" xfId="14176" xr:uid="{00000000-0005-0000-0000-00005B4F0000}"/>
    <cellStyle name="Normal 3 57 2" xfId="14177" xr:uid="{00000000-0005-0000-0000-00005C4F0000}"/>
    <cellStyle name="Normal 3 58" xfId="14178" xr:uid="{00000000-0005-0000-0000-00005D4F0000}"/>
    <cellStyle name="Normal 3 58 2" xfId="14179" xr:uid="{00000000-0005-0000-0000-00005E4F0000}"/>
    <cellStyle name="Normal 3 59" xfId="14180" xr:uid="{00000000-0005-0000-0000-00005F4F0000}"/>
    <cellStyle name="Normal 3 59 2" xfId="14181" xr:uid="{00000000-0005-0000-0000-0000604F0000}"/>
    <cellStyle name="Normal 3 6" xfId="14182" xr:uid="{00000000-0005-0000-0000-0000614F0000}"/>
    <cellStyle name="Normal 3 6 2" xfId="14183" xr:uid="{00000000-0005-0000-0000-0000624F0000}"/>
    <cellStyle name="Normal 3 60" xfId="14184" xr:uid="{00000000-0005-0000-0000-0000634F0000}"/>
    <cellStyle name="Normal 3 60 2" xfId="14185" xr:uid="{00000000-0005-0000-0000-0000644F0000}"/>
    <cellStyle name="Normal 3 61" xfId="14186" xr:uid="{00000000-0005-0000-0000-0000654F0000}"/>
    <cellStyle name="Normal 3 61 2" xfId="14187" xr:uid="{00000000-0005-0000-0000-0000664F0000}"/>
    <cellStyle name="Normal 3 62" xfId="14188" xr:uid="{00000000-0005-0000-0000-0000674F0000}"/>
    <cellStyle name="Normal 3 62 2" xfId="14189" xr:uid="{00000000-0005-0000-0000-0000684F0000}"/>
    <cellStyle name="Normal 3 63" xfId="14190" xr:uid="{00000000-0005-0000-0000-0000694F0000}"/>
    <cellStyle name="Normal 3 63 2" xfId="14191" xr:uid="{00000000-0005-0000-0000-00006A4F0000}"/>
    <cellStyle name="Normal 3 64" xfId="14192" xr:uid="{00000000-0005-0000-0000-00006B4F0000}"/>
    <cellStyle name="Normal 3 64 2" xfId="14193" xr:uid="{00000000-0005-0000-0000-00006C4F0000}"/>
    <cellStyle name="Normal 3 65" xfId="14194" xr:uid="{00000000-0005-0000-0000-00006D4F0000}"/>
    <cellStyle name="Normal 3 65 2" xfId="14195" xr:uid="{00000000-0005-0000-0000-00006E4F0000}"/>
    <cellStyle name="Normal 3 66" xfId="14196" xr:uid="{00000000-0005-0000-0000-00006F4F0000}"/>
    <cellStyle name="Normal 3 66 2" xfId="14197" xr:uid="{00000000-0005-0000-0000-0000704F0000}"/>
    <cellStyle name="Normal 3 67" xfId="14198" xr:uid="{00000000-0005-0000-0000-0000714F0000}"/>
    <cellStyle name="Normal 3 67 2" xfId="14199" xr:uid="{00000000-0005-0000-0000-0000724F0000}"/>
    <cellStyle name="Normal 3 68" xfId="14200" xr:uid="{00000000-0005-0000-0000-0000734F0000}"/>
    <cellStyle name="Normal 3 68 2" xfId="14201" xr:uid="{00000000-0005-0000-0000-0000744F0000}"/>
    <cellStyle name="Normal 3 69" xfId="14202" xr:uid="{00000000-0005-0000-0000-0000754F0000}"/>
    <cellStyle name="Normal 3 69 2" xfId="14203" xr:uid="{00000000-0005-0000-0000-0000764F0000}"/>
    <cellStyle name="Normal 3 7" xfId="14204" xr:uid="{00000000-0005-0000-0000-0000774F0000}"/>
    <cellStyle name="Normal 3 7 2" xfId="14205" xr:uid="{00000000-0005-0000-0000-0000784F0000}"/>
    <cellStyle name="Normal 3 7 2 2" xfId="14206" xr:uid="{00000000-0005-0000-0000-0000794F0000}"/>
    <cellStyle name="Normal 3 7 2 2 2" xfId="14207" xr:uid="{00000000-0005-0000-0000-00007A4F0000}"/>
    <cellStyle name="Normal 3 7 2 2 3" xfId="14208" xr:uid="{00000000-0005-0000-0000-00007B4F0000}"/>
    <cellStyle name="Normal 3 7 2 2 4" xfId="14209" xr:uid="{00000000-0005-0000-0000-00007C4F0000}"/>
    <cellStyle name="Normal 3 7 2 2 5" xfId="14210" xr:uid="{00000000-0005-0000-0000-00007D4F0000}"/>
    <cellStyle name="Normal 3 7 2 2 6" xfId="14211" xr:uid="{00000000-0005-0000-0000-00007E4F0000}"/>
    <cellStyle name="Normal 3 7 2 3" xfId="14212" xr:uid="{00000000-0005-0000-0000-00007F4F0000}"/>
    <cellStyle name="Normal 3 7 2 3 2" xfId="14213" xr:uid="{00000000-0005-0000-0000-0000804F0000}"/>
    <cellStyle name="Normal 3 7 2 3 3" xfId="14214" xr:uid="{00000000-0005-0000-0000-0000814F0000}"/>
    <cellStyle name="Normal 3 7 2 4" xfId="14215" xr:uid="{00000000-0005-0000-0000-0000824F0000}"/>
    <cellStyle name="Normal 3 7 2 4 2" xfId="14216" xr:uid="{00000000-0005-0000-0000-0000834F0000}"/>
    <cellStyle name="Normal 3 7 2 4 3" xfId="14217" xr:uid="{00000000-0005-0000-0000-0000844F0000}"/>
    <cellStyle name="Normal 3 7 2 5" xfId="14218" xr:uid="{00000000-0005-0000-0000-0000854F0000}"/>
    <cellStyle name="Normal 3 7 2 6" xfId="14219" xr:uid="{00000000-0005-0000-0000-0000864F0000}"/>
    <cellStyle name="Normal 3 7 2 7" xfId="14220" xr:uid="{00000000-0005-0000-0000-0000874F0000}"/>
    <cellStyle name="Normal 3 7 3" xfId="14221" xr:uid="{00000000-0005-0000-0000-0000884F0000}"/>
    <cellStyle name="Normal 3 7 3 2" xfId="14222" xr:uid="{00000000-0005-0000-0000-0000894F0000}"/>
    <cellStyle name="Normal 3 7 3 3" xfId="14223" xr:uid="{00000000-0005-0000-0000-00008A4F0000}"/>
    <cellStyle name="Normal 3 7 3 4" xfId="14224" xr:uid="{00000000-0005-0000-0000-00008B4F0000}"/>
    <cellStyle name="Normal 3 7 4" xfId="14225" xr:uid="{00000000-0005-0000-0000-00008C4F0000}"/>
    <cellStyle name="Normal 3 7 4 2" xfId="14226" xr:uid="{00000000-0005-0000-0000-00008D4F0000}"/>
    <cellStyle name="Normal 3 7 4 3" xfId="14227" xr:uid="{00000000-0005-0000-0000-00008E4F0000}"/>
    <cellStyle name="Normal 3 7 5" xfId="14228" xr:uid="{00000000-0005-0000-0000-00008F4F0000}"/>
    <cellStyle name="Normal 3 7 5 2" xfId="14229" xr:uid="{00000000-0005-0000-0000-0000904F0000}"/>
    <cellStyle name="Normal 3 7 5 3" xfId="14230" xr:uid="{00000000-0005-0000-0000-0000914F0000}"/>
    <cellStyle name="Normal 3 7 6" xfId="14231" xr:uid="{00000000-0005-0000-0000-0000924F0000}"/>
    <cellStyle name="Normal 3 7 7" xfId="14232" xr:uid="{00000000-0005-0000-0000-0000934F0000}"/>
    <cellStyle name="Normal 3 7 8" xfId="14233" xr:uid="{00000000-0005-0000-0000-0000944F0000}"/>
    <cellStyle name="Normal 3 7 9" xfId="14234" xr:uid="{00000000-0005-0000-0000-0000954F0000}"/>
    <cellStyle name="Normal 3 7_CONCO_R0_Gamesa BOQ Kaniwka" xfId="14235" xr:uid="{00000000-0005-0000-0000-0000964F0000}"/>
    <cellStyle name="Normal 3 70" xfId="14236" xr:uid="{00000000-0005-0000-0000-0000974F0000}"/>
    <cellStyle name="Normal 3 70 2" xfId="14237" xr:uid="{00000000-0005-0000-0000-0000984F0000}"/>
    <cellStyle name="Normal 3 71" xfId="14238" xr:uid="{00000000-0005-0000-0000-0000994F0000}"/>
    <cellStyle name="Normal 3 71 2" xfId="14239" xr:uid="{00000000-0005-0000-0000-00009A4F0000}"/>
    <cellStyle name="Normal 3 72" xfId="14240" xr:uid="{00000000-0005-0000-0000-00009B4F0000}"/>
    <cellStyle name="Normal 3 72 2" xfId="14241" xr:uid="{00000000-0005-0000-0000-00009C4F0000}"/>
    <cellStyle name="Normal 3 73" xfId="14242" xr:uid="{00000000-0005-0000-0000-00009D4F0000}"/>
    <cellStyle name="Normal 3 73 2" xfId="14243" xr:uid="{00000000-0005-0000-0000-00009E4F0000}"/>
    <cellStyle name="Normal 3 74" xfId="14244" xr:uid="{00000000-0005-0000-0000-00009F4F0000}"/>
    <cellStyle name="Normal 3 74 2" xfId="14245" xr:uid="{00000000-0005-0000-0000-0000A04F0000}"/>
    <cellStyle name="Normal 3 75" xfId="14246" xr:uid="{00000000-0005-0000-0000-0000A14F0000}"/>
    <cellStyle name="Normal 3 75 2" xfId="14247" xr:uid="{00000000-0005-0000-0000-0000A24F0000}"/>
    <cellStyle name="Normal 3 76" xfId="14248" xr:uid="{00000000-0005-0000-0000-0000A34F0000}"/>
    <cellStyle name="Normal 3 76 2" xfId="14249" xr:uid="{00000000-0005-0000-0000-0000A44F0000}"/>
    <cellStyle name="Normal 3 77" xfId="14250" xr:uid="{00000000-0005-0000-0000-0000A54F0000}"/>
    <cellStyle name="Normal 3 77 2" xfId="14251" xr:uid="{00000000-0005-0000-0000-0000A64F0000}"/>
    <cellStyle name="Normal 3 78" xfId="14252" xr:uid="{00000000-0005-0000-0000-0000A74F0000}"/>
    <cellStyle name="Normal 3 78 2" xfId="14253" xr:uid="{00000000-0005-0000-0000-0000A84F0000}"/>
    <cellStyle name="Normal 3 79" xfId="14254" xr:uid="{00000000-0005-0000-0000-0000A94F0000}"/>
    <cellStyle name="Normal 3 79 2" xfId="14255" xr:uid="{00000000-0005-0000-0000-0000AA4F0000}"/>
    <cellStyle name="Normal 3 8" xfId="14256" xr:uid="{00000000-0005-0000-0000-0000AB4F0000}"/>
    <cellStyle name="Normal 3 8 2" xfId="14257" xr:uid="{00000000-0005-0000-0000-0000AC4F0000}"/>
    <cellStyle name="Normal 3 80" xfId="14258" xr:uid="{00000000-0005-0000-0000-0000AD4F0000}"/>
    <cellStyle name="Normal 3 80 2" xfId="14259" xr:uid="{00000000-0005-0000-0000-0000AE4F0000}"/>
    <cellStyle name="Normal 3 81" xfId="14260" xr:uid="{00000000-0005-0000-0000-0000AF4F0000}"/>
    <cellStyle name="Normal 3 81 2" xfId="14261" xr:uid="{00000000-0005-0000-0000-0000B04F0000}"/>
    <cellStyle name="Normal 3 82" xfId="14262" xr:uid="{00000000-0005-0000-0000-0000B14F0000}"/>
    <cellStyle name="Normal 3 82 2" xfId="14263" xr:uid="{00000000-0005-0000-0000-0000B24F0000}"/>
    <cellStyle name="Normal 3 83" xfId="14264" xr:uid="{00000000-0005-0000-0000-0000B34F0000}"/>
    <cellStyle name="Normal 3 83 2" xfId="14265" xr:uid="{00000000-0005-0000-0000-0000B44F0000}"/>
    <cellStyle name="Normal 3 84" xfId="14266" xr:uid="{00000000-0005-0000-0000-0000B54F0000}"/>
    <cellStyle name="Normal 3 84 2" xfId="14267" xr:uid="{00000000-0005-0000-0000-0000B64F0000}"/>
    <cellStyle name="Normal 3 85" xfId="14268" xr:uid="{00000000-0005-0000-0000-0000B74F0000}"/>
    <cellStyle name="Normal 3 85 2" xfId="14269" xr:uid="{00000000-0005-0000-0000-0000B84F0000}"/>
    <cellStyle name="Normal 3 86" xfId="14270" xr:uid="{00000000-0005-0000-0000-0000B94F0000}"/>
    <cellStyle name="Normal 3 86 2" xfId="14271" xr:uid="{00000000-0005-0000-0000-0000BA4F0000}"/>
    <cellStyle name="Normal 3 87" xfId="14272" xr:uid="{00000000-0005-0000-0000-0000BB4F0000}"/>
    <cellStyle name="Normal 3 87 2" xfId="14273" xr:uid="{00000000-0005-0000-0000-0000BC4F0000}"/>
    <cellStyle name="Normal 3 88" xfId="14274" xr:uid="{00000000-0005-0000-0000-0000BD4F0000}"/>
    <cellStyle name="Normal 3 88 2" xfId="14275" xr:uid="{00000000-0005-0000-0000-0000BE4F0000}"/>
    <cellStyle name="Normal 3 89" xfId="14276" xr:uid="{00000000-0005-0000-0000-0000BF4F0000}"/>
    <cellStyle name="Normal 3 89 2" xfId="14277" xr:uid="{00000000-0005-0000-0000-0000C04F0000}"/>
    <cellStyle name="Normal 3 9" xfId="14278" xr:uid="{00000000-0005-0000-0000-0000C14F0000}"/>
    <cellStyle name="Normal 3 9 2" xfId="14279" xr:uid="{00000000-0005-0000-0000-0000C24F0000}"/>
    <cellStyle name="Normal 3 9 2 2" xfId="14280" xr:uid="{00000000-0005-0000-0000-0000C34F0000}"/>
    <cellStyle name="Normal 3 9 2 3" xfId="14281" xr:uid="{00000000-0005-0000-0000-0000C44F0000}"/>
    <cellStyle name="Normal 3 9 3" xfId="14282" xr:uid="{00000000-0005-0000-0000-0000C54F0000}"/>
    <cellStyle name="Normal 3 9 4" xfId="14283" xr:uid="{00000000-0005-0000-0000-0000C64F0000}"/>
    <cellStyle name="Normal 3 90" xfId="14284" xr:uid="{00000000-0005-0000-0000-0000C74F0000}"/>
    <cellStyle name="Normal 3 90 2" xfId="14285" xr:uid="{00000000-0005-0000-0000-0000C84F0000}"/>
    <cellStyle name="Normal 3 91" xfId="14286" xr:uid="{00000000-0005-0000-0000-0000C94F0000}"/>
    <cellStyle name="Normal 3 91 2" xfId="14287" xr:uid="{00000000-0005-0000-0000-0000CA4F0000}"/>
    <cellStyle name="Normal 3 92" xfId="14288" xr:uid="{00000000-0005-0000-0000-0000CB4F0000}"/>
    <cellStyle name="Normal 3 92 2" xfId="14289" xr:uid="{00000000-0005-0000-0000-0000CC4F0000}"/>
    <cellStyle name="Normal 3 93" xfId="14290" xr:uid="{00000000-0005-0000-0000-0000CD4F0000}"/>
    <cellStyle name="Normal 3 93 2" xfId="14291" xr:uid="{00000000-0005-0000-0000-0000CE4F0000}"/>
    <cellStyle name="Normal 3 94" xfId="14292" xr:uid="{00000000-0005-0000-0000-0000CF4F0000}"/>
    <cellStyle name="Normal 3 94 2" xfId="14293" xr:uid="{00000000-0005-0000-0000-0000D04F0000}"/>
    <cellStyle name="Normal 3 95" xfId="14294" xr:uid="{00000000-0005-0000-0000-0000D14F0000}"/>
    <cellStyle name="Normal 3 95 2" xfId="14295" xr:uid="{00000000-0005-0000-0000-0000D24F0000}"/>
    <cellStyle name="Normal 3 96" xfId="14296" xr:uid="{00000000-0005-0000-0000-0000D34F0000}"/>
    <cellStyle name="Normal 3 96 2" xfId="14297" xr:uid="{00000000-0005-0000-0000-0000D44F0000}"/>
    <cellStyle name="Normal 3 97" xfId="30181" xr:uid="{00000000-0005-0000-0000-0000D54F0000}"/>
    <cellStyle name="Normal 3 98" xfId="30182" xr:uid="{00000000-0005-0000-0000-0000D64F0000}"/>
    <cellStyle name="Normal 3 99" xfId="30183" xr:uid="{00000000-0005-0000-0000-0000D74F0000}"/>
    <cellStyle name="Normal 3_3.1 CFC Takeoff" xfId="14298" xr:uid="{00000000-0005-0000-0000-0000D84F0000}"/>
    <cellStyle name="Normal 30" xfId="14299" xr:uid="{00000000-0005-0000-0000-0000D94F0000}"/>
    <cellStyle name="Normal 30 10" xfId="14300" xr:uid="{00000000-0005-0000-0000-0000DA4F0000}"/>
    <cellStyle name="Normal 30 10 2" xfId="14301" xr:uid="{00000000-0005-0000-0000-0000DB4F0000}"/>
    <cellStyle name="Normal 30 11" xfId="14302" xr:uid="{00000000-0005-0000-0000-0000DC4F0000}"/>
    <cellStyle name="Normal 30 11 2" xfId="14303" xr:uid="{00000000-0005-0000-0000-0000DD4F0000}"/>
    <cellStyle name="Normal 30 12" xfId="14304" xr:uid="{00000000-0005-0000-0000-0000DE4F0000}"/>
    <cellStyle name="Normal 30 12 2" xfId="14305" xr:uid="{00000000-0005-0000-0000-0000DF4F0000}"/>
    <cellStyle name="Normal 30 13" xfId="14306" xr:uid="{00000000-0005-0000-0000-0000E04F0000}"/>
    <cellStyle name="Normal 30 13 2" xfId="14307" xr:uid="{00000000-0005-0000-0000-0000E14F0000}"/>
    <cellStyle name="Normal 30 14" xfId="14308" xr:uid="{00000000-0005-0000-0000-0000E24F0000}"/>
    <cellStyle name="Normal 30 14 2" xfId="14309" xr:uid="{00000000-0005-0000-0000-0000E34F0000}"/>
    <cellStyle name="Normal 30 15" xfId="14310" xr:uid="{00000000-0005-0000-0000-0000E44F0000}"/>
    <cellStyle name="Normal 30 15 2" xfId="14311" xr:uid="{00000000-0005-0000-0000-0000E54F0000}"/>
    <cellStyle name="Normal 30 16" xfId="14312" xr:uid="{00000000-0005-0000-0000-0000E64F0000}"/>
    <cellStyle name="Normal 30 16 2" xfId="14313" xr:uid="{00000000-0005-0000-0000-0000E74F0000}"/>
    <cellStyle name="Normal 30 17" xfId="14314" xr:uid="{00000000-0005-0000-0000-0000E84F0000}"/>
    <cellStyle name="Normal 30 17 2" xfId="14315" xr:uid="{00000000-0005-0000-0000-0000E94F0000}"/>
    <cellStyle name="Normal 30 18" xfId="14316" xr:uid="{00000000-0005-0000-0000-0000EA4F0000}"/>
    <cellStyle name="Normal 30 18 2" xfId="14317" xr:uid="{00000000-0005-0000-0000-0000EB4F0000}"/>
    <cellStyle name="Normal 30 19" xfId="14318" xr:uid="{00000000-0005-0000-0000-0000EC4F0000}"/>
    <cellStyle name="Normal 30 19 2" xfId="14319" xr:uid="{00000000-0005-0000-0000-0000ED4F0000}"/>
    <cellStyle name="Normal 30 2" xfId="14320" xr:uid="{00000000-0005-0000-0000-0000EE4F0000}"/>
    <cellStyle name="Normal 30 2 2" xfId="14321" xr:uid="{00000000-0005-0000-0000-0000EF4F0000}"/>
    <cellStyle name="Normal 30 2 2 2" xfId="14322" xr:uid="{00000000-0005-0000-0000-0000F04F0000}"/>
    <cellStyle name="Normal 30 2 3" xfId="14323" xr:uid="{00000000-0005-0000-0000-0000F14F0000}"/>
    <cellStyle name="Normal 30 2 4" xfId="14324" xr:uid="{00000000-0005-0000-0000-0000F24F0000}"/>
    <cellStyle name="Normal 30 2 4 2" xfId="14325" xr:uid="{00000000-0005-0000-0000-0000F34F0000}"/>
    <cellStyle name="Normal 30 2 4 3" xfId="14326" xr:uid="{00000000-0005-0000-0000-0000F44F0000}"/>
    <cellStyle name="Normal 30 2 5" xfId="14327" xr:uid="{00000000-0005-0000-0000-0000F54F0000}"/>
    <cellStyle name="Normal 30 20" xfId="14328" xr:uid="{00000000-0005-0000-0000-0000F64F0000}"/>
    <cellStyle name="Normal 30 20 2" xfId="14329" xr:uid="{00000000-0005-0000-0000-0000F74F0000}"/>
    <cellStyle name="Normal 30 21" xfId="14330" xr:uid="{00000000-0005-0000-0000-0000F84F0000}"/>
    <cellStyle name="Normal 30 21 2" xfId="14331" xr:uid="{00000000-0005-0000-0000-0000F94F0000}"/>
    <cellStyle name="Normal 30 22" xfId="14332" xr:uid="{00000000-0005-0000-0000-0000FA4F0000}"/>
    <cellStyle name="Normal 30 22 2" xfId="14333" xr:uid="{00000000-0005-0000-0000-0000FB4F0000}"/>
    <cellStyle name="Normal 30 23" xfId="14334" xr:uid="{00000000-0005-0000-0000-0000FC4F0000}"/>
    <cellStyle name="Normal 30 23 2" xfId="14335" xr:uid="{00000000-0005-0000-0000-0000FD4F0000}"/>
    <cellStyle name="Normal 30 24" xfId="14336" xr:uid="{00000000-0005-0000-0000-0000FE4F0000}"/>
    <cellStyle name="Normal 30 24 2" xfId="14337" xr:uid="{00000000-0005-0000-0000-0000FF4F0000}"/>
    <cellStyle name="Normal 30 25" xfId="14338" xr:uid="{00000000-0005-0000-0000-000000500000}"/>
    <cellStyle name="Normal 30 25 2" xfId="14339" xr:uid="{00000000-0005-0000-0000-000001500000}"/>
    <cellStyle name="Normal 30 26" xfId="14340" xr:uid="{00000000-0005-0000-0000-000002500000}"/>
    <cellStyle name="Normal 30 26 2" xfId="14341" xr:uid="{00000000-0005-0000-0000-000003500000}"/>
    <cellStyle name="Normal 30 27" xfId="14342" xr:uid="{00000000-0005-0000-0000-000004500000}"/>
    <cellStyle name="Normal 30 27 2" xfId="14343" xr:uid="{00000000-0005-0000-0000-000005500000}"/>
    <cellStyle name="Normal 30 28" xfId="14344" xr:uid="{00000000-0005-0000-0000-000006500000}"/>
    <cellStyle name="Normal 30 28 2" xfId="14345" xr:uid="{00000000-0005-0000-0000-000007500000}"/>
    <cellStyle name="Normal 30 29" xfId="14346" xr:uid="{00000000-0005-0000-0000-000008500000}"/>
    <cellStyle name="Normal 30 29 2" xfId="14347" xr:uid="{00000000-0005-0000-0000-000009500000}"/>
    <cellStyle name="Normal 30 3" xfId="14348" xr:uid="{00000000-0005-0000-0000-00000A500000}"/>
    <cellStyle name="Normal 30 3 2" xfId="14349" xr:uid="{00000000-0005-0000-0000-00000B500000}"/>
    <cellStyle name="Normal 30 3 3" xfId="14350" xr:uid="{00000000-0005-0000-0000-00000C500000}"/>
    <cellStyle name="Normal 30 30" xfId="14351" xr:uid="{00000000-0005-0000-0000-00000D500000}"/>
    <cellStyle name="Normal 30 30 2" xfId="14352" xr:uid="{00000000-0005-0000-0000-00000E500000}"/>
    <cellStyle name="Normal 30 31" xfId="14353" xr:uid="{00000000-0005-0000-0000-00000F500000}"/>
    <cellStyle name="Normal 30 32" xfId="30184" xr:uid="{00000000-0005-0000-0000-000010500000}"/>
    <cellStyle name="Normal 30 33" xfId="30185" xr:uid="{00000000-0005-0000-0000-000011500000}"/>
    <cellStyle name="Normal 30 34" xfId="30186" xr:uid="{00000000-0005-0000-0000-000012500000}"/>
    <cellStyle name="Normal 30 4" xfId="14354" xr:uid="{00000000-0005-0000-0000-000013500000}"/>
    <cellStyle name="Normal 30 4 2" xfId="14355" xr:uid="{00000000-0005-0000-0000-000014500000}"/>
    <cellStyle name="Normal 30 4 2 2" xfId="14356" xr:uid="{00000000-0005-0000-0000-000015500000}"/>
    <cellStyle name="Normal 30 4 3" xfId="14357" xr:uid="{00000000-0005-0000-0000-000016500000}"/>
    <cellStyle name="Normal 30 4 4" xfId="14358" xr:uid="{00000000-0005-0000-0000-000017500000}"/>
    <cellStyle name="Normal 30 4 5" xfId="14359" xr:uid="{00000000-0005-0000-0000-000018500000}"/>
    <cellStyle name="Normal 30 5" xfId="14360" xr:uid="{00000000-0005-0000-0000-000019500000}"/>
    <cellStyle name="Normal 30 5 2" xfId="14361" xr:uid="{00000000-0005-0000-0000-00001A500000}"/>
    <cellStyle name="Normal 30 6" xfId="14362" xr:uid="{00000000-0005-0000-0000-00001B500000}"/>
    <cellStyle name="Normal 30 6 2" xfId="14363" xr:uid="{00000000-0005-0000-0000-00001C500000}"/>
    <cellStyle name="Normal 30 7" xfId="14364" xr:uid="{00000000-0005-0000-0000-00001D500000}"/>
    <cellStyle name="Normal 30 7 2" xfId="14365" xr:uid="{00000000-0005-0000-0000-00001E500000}"/>
    <cellStyle name="Normal 30 8" xfId="14366" xr:uid="{00000000-0005-0000-0000-00001F500000}"/>
    <cellStyle name="Normal 30 8 2" xfId="14367" xr:uid="{00000000-0005-0000-0000-000020500000}"/>
    <cellStyle name="Normal 30 9" xfId="14368" xr:uid="{00000000-0005-0000-0000-000021500000}"/>
    <cellStyle name="Normal 30 9 2" xfId="14369" xr:uid="{00000000-0005-0000-0000-000022500000}"/>
    <cellStyle name="Normal 31" xfId="14370" xr:uid="{00000000-0005-0000-0000-000023500000}"/>
    <cellStyle name="Normal 31 10" xfId="14371" xr:uid="{00000000-0005-0000-0000-000024500000}"/>
    <cellStyle name="Normal 31 10 2" xfId="14372" xr:uid="{00000000-0005-0000-0000-000025500000}"/>
    <cellStyle name="Normal 31 11" xfId="14373" xr:uid="{00000000-0005-0000-0000-000026500000}"/>
    <cellStyle name="Normal 31 11 2" xfId="14374" xr:uid="{00000000-0005-0000-0000-000027500000}"/>
    <cellStyle name="Normal 31 12" xfId="14375" xr:uid="{00000000-0005-0000-0000-000028500000}"/>
    <cellStyle name="Normal 31 12 2" xfId="14376" xr:uid="{00000000-0005-0000-0000-000029500000}"/>
    <cellStyle name="Normal 31 13" xfId="14377" xr:uid="{00000000-0005-0000-0000-00002A500000}"/>
    <cellStyle name="Normal 31 13 2" xfId="14378" xr:uid="{00000000-0005-0000-0000-00002B500000}"/>
    <cellStyle name="Normal 31 14" xfId="14379" xr:uid="{00000000-0005-0000-0000-00002C500000}"/>
    <cellStyle name="Normal 31 14 2" xfId="14380" xr:uid="{00000000-0005-0000-0000-00002D500000}"/>
    <cellStyle name="Normal 31 15" xfId="14381" xr:uid="{00000000-0005-0000-0000-00002E500000}"/>
    <cellStyle name="Normal 31 15 2" xfId="14382" xr:uid="{00000000-0005-0000-0000-00002F500000}"/>
    <cellStyle name="Normal 31 16" xfId="14383" xr:uid="{00000000-0005-0000-0000-000030500000}"/>
    <cellStyle name="Normal 31 16 2" xfId="14384" xr:uid="{00000000-0005-0000-0000-000031500000}"/>
    <cellStyle name="Normal 31 17" xfId="14385" xr:uid="{00000000-0005-0000-0000-000032500000}"/>
    <cellStyle name="Normal 31 17 2" xfId="14386" xr:uid="{00000000-0005-0000-0000-000033500000}"/>
    <cellStyle name="Normal 31 18" xfId="14387" xr:uid="{00000000-0005-0000-0000-000034500000}"/>
    <cellStyle name="Normal 31 18 2" xfId="14388" xr:uid="{00000000-0005-0000-0000-000035500000}"/>
    <cellStyle name="Normal 31 19" xfId="14389" xr:uid="{00000000-0005-0000-0000-000036500000}"/>
    <cellStyle name="Normal 31 19 2" xfId="14390" xr:uid="{00000000-0005-0000-0000-000037500000}"/>
    <cellStyle name="Normal 31 2" xfId="14391" xr:uid="{00000000-0005-0000-0000-000038500000}"/>
    <cellStyle name="Normal 31 2 2" xfId="14392" xr:uid="{00000000-0005-0000-0000-000039500000}"/>
    <cellStyle name="Normal 31 2 3" xfId="14393" xr:uid="{00000000-0005-0000-0000-00003A500000}"/>
    <cellStyle name="Normal 31 2 4" xfId="14394" xr:uid="{00000000-0005-0000-0000-00003B500000}"/>
    <cellStyle name="Normal 31 20" xfId="14395" xr:uid="{00000000-0005-0000-0000-00003C500000}"/>
    <cellStyle name="Normal 31 20 2" xfId="14396" xr:uid="{00000000-0005-0000-0000-00003D500000}"/>
    <cellStyle name="Normal 31 21" xfId="14397" xr:uid="{00000000-0005-0000-0000-00003E500000}"/>
    <cellStyle name="Normal 31 21 2" xfId="14398" xr:uid="{00000000-0005-0000-0000-00003F500000}"/>
    <cellStyle name="Normal 31 22" xfId="14399" xr:uid="{00000000-0005-0000-0000-000040500000}"/>
    <cellStyle name="Normal 31 22 2" xfId="14400" xr:uid="{00000000-0005-0000-0000-000041500000}"/>
    <cellStyle name="Normal 31 23" xfId="14401" xr:uid="{00000000-0005-0000-0000-000042500000}"/>
    <cellStyle name="Normal 31 23 2" xfId="14402" xr:uid="{00000000-0005-0000-0000-000043500000}"/>
    <cellStyle name="Normal 31 24" xfId="14403" xr:uid="{00000000-0005-0000-0000-000044500000}"/>
    <cellStyle name="Normal 31 24 2" xfId="14404" xr:uid="{00000000-0005-0000-0000-000045500000}"/>
    <cellStyle name="Normal 31 25" xfId="14405" xr:uid="{00000000-0005-0000-0000-000046500000}"/>
    <cellStyle name="Normal 31 25 2" xfId="14406" xr:uid="{00000000-0005-0000-0000-000047500000}"/>
    <cellStyle name="Normal 31 26" xfId="14407" xr:uid="{00000000-0005-0000-0000-000048500000}"/>
    <cellStyle name="Normal 31 26 2" xfId="14408" xr:uid="{00000000-0005-0000-0000-000049500000}"/>
    <cellStyle name="Normal 31 27" xfId="14409" xr:uid="{00000000-0005-0000-0000-00004A500000}"/>
    <cellStyle name="Normal 31 27 2" xfId="14410" xr:uid="{00000000-0005-0000-0000-00004B500000}"/>
    <cellStyle name="Normal 31 28" xfId="14411" xr:uid="{00000000-0005-0000-0000-00004C500000}"/>
    <cellStyle name="Normal 31 28 2" xfId="14412" xr:uid="{00000000-0005-0000-0000-00004D500000}"/>
    <cellStyle name="Normal 31 29" xfId="14413" xr:uid="{00000000-0005-0000-0000-00004E500000}"/>
    <cellStyle name="Normal 31 29 2" xfId="14414" xr:uid="{00000000-0005-0000-0000-00004F500000}"/>
    <cellStyle name="Normal 31 3" xfId="14415" xr:uid="{00000000-0005-0000-0000-000050500000}"/>
    <cellStyle name="Normal 31 3 2" xfId="14416" xr:uid="{00000000-0005-0000-0000-000051500000}"/>
    <cellStyle name="Normal 31 3 2 2" xfId="14417" xr:uid="{00000000-0005-0000-0000-000052500000}"/>
    <cellStyle name="Normal 31 3 3" xfId="14418" xr:uid="{00000000-0005-0000-0000-000053500000}"/>
    <cellStyle name="Normal 31 3 4" xfId="14419" xr:uid="{00000000-0005-0000-0000-000054500000}"/>
    <cellStyle name="Normal 31 3 5" xfId="14420" xr:uid="{00000000-0005-0000-0000-000055500000}"/>
    <cellStyle name="Normal 31 30" xfId="14421" xr:uid="{00000000-0005-0000-0000-000056500000}"/>
    <cellStyle name="Normal 31 30 2" xfId="14422" xr:uid="{00000000-0005-0000-0000-000057500000}"/>
    <cellStyle name="Normal 31 31" xfId="14423" xr:uid="{00000000-0005-0000-0000-000058500000}"/>
    <cellStyle name="Normal 31 32" xfId="30187" xr:uid="{00000000-0005-0000-0000-000059500000}"/>
    <cellStyle name="Normal 31 33" xfId="30188" xr:uid="{00000000-0005-0000-0000-00005A500000}"/>
    <cellStyle name="Normal 31 4" xfId="14424" xr:uid="{00000000-0005-0000-0000-00005B500000}"/>
    <cellStyle name="Normal 31 4 2" xfId="14425" xr:uid="{00000000-0005-0000-0000-00005C500000}"/>
    <cellStyle name="Normal 31 5" xfId="14426" xr:uid="{00000000-0005-0000-0000-00005D500000}"/>
    <cellStyle name="Normal 31 5 2" xfId="14427" xr:uid="{00000000-0005-0000-0000-00005E500000}"/>
    <cellStyle name="Normal 31 6" xfId="14428" xr:uid="{00000000-0005-0000-0000-00005F500000}"/>
    <cellStyle name="Normal 31 6 2" xfId="14429" xr:uid="{00000000-0005-0000-0000-000060500000}"/>
    <cellStyle name="Normal 31 7" xfId="14430" xr:uid="{00000000-0005-0000-0000-000061500000}"/>
    <cellStyle name="Normal 31 7 2" xfId="14431" xr:uid="{00000000-0005-0000-0000-000062500000}"/>
    <cellStyle name="Normal 31 8" xfId="14432" xr:uid="{00000000-0005-0000-0000-000063500000}"/>
    <cellStyle name="Normal 31 8 2" xfId="14433" xr:uid="{00000000-0005-0000-0000-000064500000}"/>
    <cellStyle name="Normal 31 9" xfId="14434" xr:uid="{00000000-0005-0000-0000-000065500000}"/>
    <cellStyle name="Normal 31 9 2" xfId="14435" xr:uid="{00000000-0005-0000-0000-000066500000}"/>
    <cellStyle name="Normal 32" xfId="14436" xr:uid="{00000000-0005-0000-0000-000067500000}"/>
    <cellStyle name="Normal 32 10" xfId="14437" xr:uid="{00000000-0005-0000-0000-000068500000}"/>
    <cellStyle name="Normal 32 10 2" xfId="14438" xr:uid="{00000000-0005-0000-0000-000069500000}"/>
    <cellStyle name="Normal 32 11" xfId="14439" xr:uid="{00000000-0005-0000-0000-00006A500000}"/>
    <cellStyle name="Normal 32 11 2" xfId="14440" xr:uid="{00000000-0005-0000-0000-00006B500000}"/>
    <cellStyle name="Normal 32 12" xfId="14441" xr:uid="{00000000-0005-0000-0000-00006C500000}"/>
    <cellStyle name="Normal 32 12 2" xfId="14442" xr:uid="{00000000-0005-0000-0000-00006D500000}"/>
    <cellStyle name="Normal 32 13" xfId="14443" xr:uid="{00000000-0005-0000-0000-00006E500000}"/>
    <cellStyle name="Normal 32 13 2" xfId="14444" xr:uid="{00000000-0005-0000-0000-00006F500000}"/>
    <cellStyle name="Normal 32 14" xfId="14445" xr:uid="{00000000-0005-0000-0000-000070500000}"/>
    <cellStyle name="Normal 32 14 2" xfId="14446" xr:uid="{00000000-0005-0000-0000-000071500000}"/>
    <cellStyle name="Normal 32 15" xfId="14447" xr:uid="{00000000-0005-0000-0000-000072500000}"/>
    <cellStyle name="Normal 32 15 2" xfId="14448" xr:uid="{00000000-0005-0000-0000-000073500000}"/>
    <cellStyle name="Normal 32 16" xfId="14449" xr:uid="{00000000-0005-0000-0000-000074500000}"/>
    <cellStyle name="Normal 32 16 2" xfId="14450" xr:uid="{00000000-0005-0000-0000-000075500000}"/>
    <cellStyle name="Normal 32 17" xfId="14451" xr:uid="{00000000-0005-0000-0000-000076500000}"/>
    <cellStyle name="Normal 32 17 2" xfId="14452" xr:uid="{00000000-0005-0000-0000-000077500000}"/>
    <cellStyle name="Normal 32 18" xfId="14453" xr:uid="{00000000-0005-0000-0000-000078500000}"/>
    <cellStyle name="Normal 32 18 2" xfId="14454" xr:uid="{00000000-0005-0000-0000-000079500000}"/>
    <cellStyle name="Normal 32 19" xfId="14455" xr:uid="{00000000-0005-0000-0000-00007A500000}"/>
    <cellStyle name="Normal 32 19 2" xfId="14456" xr:uid="{00000000-0005-0000-0000-00007B500000}"/>
    <cellStyle name="Normal 32 2" xfId="14457" xr:uid="{00000000-0005-0000-0000-00007C500000}"/>
    <cellStyle name="Normal 32 2 2" xfId="14458" xr:uid="{00000000-0005-0000-0000-00007D500000}"/>
    <cellStyle name="Normal 32 2 2 2" xfId="14459" xr:uid="{00000000-0005-0000-0000-00007E500000}"/>
    <cellStyle name="Normal 32 2 3" xfId="14460" xr:uid="{00000000-0005-0000-0000-00007F500000}"/>
    <cellStyle name="Normal 32 2 4" xfId="14461" xr:uid="{00000000-0005-0000-0000-000080500000}"/>
    <cellStyle name="Normal 32 2 4 2" xfId="14462" xr:uid="{00000000-0005-0000-0000-000081500000}"/>
    <cellStyle name="Normal 32 2 4 3" xfId="14463" xr:uid="{00000000-0005-0000-0000-000082500000}"/>
    <cellStyle name="Normal 32 2 5" xfId="14464" xr:uid="{00000000-0005-0000-0000-000083500000}"/>
    <cellStyle name="Normal 32 20" xfId="14465" xr:uid="{00000000-0005-0000-0000-000084500000}"/>
    <cellStyle name="Normal 32 20 2" xfId="14466" xr:uid="{00000000-0005-0000-0000-000085500000}"/>
    <cellStyle name="Normal 32 21" xfId="14467" xr:uid="{00000000-0005-0000-0000-000086500000}"/>
    <cellStyle name="Normal 32 21 2" xfId="14468" xr:uid="{00000000-0005-0000-0000-000087500000}"/>
    <cellStyle name="Normal 32 22" xfId="14469" xr:uid="{00000000-0005-0000-0000-000088500000}"/>
    <cellStyle name="Normal 32 22 2" xfId="14470" xr:uid="{00000000-0005-0000-0000-000089500000}"/>
    <cellStyle name="Normal 32 23" xfId="14471" xr:uid="{00000000-0005-0000-0000-00008A500000}"/>
    <cellStyle name="Normal 32 23 2" xfId="14472" xr:uid="{00000000-0005-0000-0000-00008B500000}"/>
    <cellStyle name="Normal 32 24" xfId="14473" xr:uid="{00000000-0005-0000-0000-00008C500000}"/>
    <cellStyle name="Normal 32 24 2" xfId="14474" xr:uid="{00000000-0005-0000-0000-00008D500000}"/>
    <cellStyle name="Normal 32 25" xfId="14475" xr:uid="{00000000-0005-0000-0000-00008E500000}"/>
    <cellStyle name="Normal 32 25 2" xfId="14476" xr:uid="{00000000-0005-0000-0000-00008F500000}"/>
    <cellStyle name="Normal 32 26" xfId="14477" xr:uid="{00000000-0005-0000-0000-000090500000}"/>
    <cellStyle name="Normal 32 26 2" xfId="14478" xr:uid="{00000000-0005-0000-0000-000091500000}"/>
    <cellStyle name="Normal 32 27" xfId="14479" xr:uid="{00000000-0005-0000-0000-000092500000}"/>
    <cellStyle name="Normal 32 27 2" xfId="14480" xr:uid="{00000000-0005-0000-0000-000093500000}"/>
    <cellStyle name="Normal 32 28" xfId="14481" xr:uid="{00000000-0005-0000-0000-000094500000}"/>
    <cellStyle name="Normal 32 28 2" xfId="14482" xr:uid="{00000000-0005-0000-0000-000095500000}"/>
    <cellStyle name="Normal 32 29" xfId="14483" xr:uid="{00000000-0005-0000-0000-000096500000}"/>
    <cellStyle name="Normal 32 29 2" xfId="14484" xr:uid="{00000000-0005-0000-0000-000097500000}"/>
    <cellStyle name="Normal 32 3" xfId="14485" xr:uid="{00000000-0005-0000-0000-000098500000}"/>
    <cellStyle name="Normal 32 3 2" xfId="14486" xr:uid="{00000000-0005-0000-0000-000099500000}"/>
    <cellStyle name="Normal 32 3 2 2" xfId="14487" xr:uid="{00000000-0005-0000-0000-00009A500000}"/>
    <cellStyle name="Normal 32 3 3" xfId="14488" xr:uid="{00000000-0005-0000-0000-00009B500000}"/>
    <cellStyle name="Normal 32 30" xfId="14489" xr:uid="{00000000-0005-0000-0000-00009C500000}"/>
    <cellStyle name="Normal 32 30 2" xfId="14490" xr:uid="{00000000-0005-0000-0000-00009D500000}"/>
    <cellStyle name="Normal 32 31" xfId="14491" xr:uid="{00000000-0005-0000-0000-00009E500000}"/>
    <cellStyle name="Normal 32 4" xfId="14492" xr:uid="{00000000-0005-0000-0000-00009F500000}"/>
    <cellStyle name="Normal 32 4 2" xfId="14493" xr:uid="{00000000-0005-0000-0000-0000A0500000}"/>
    <cellStyle name="Normal 32 5" xfId="14494" xr:uid="{00000000-0005-0000-0000-0000A1500000}"/>
    <cellStyle name="Normal 32 5 2" xfId="14495" xr:uid="{00000000-0005-0000-0000-0000A2500000}"/>
    <cellStyle name="Normal 32 5 2 2" xfId="14496" xr:uid="{00000000-0005-0000-0000-0000A3500000}"/>
    <cellStyle name="Normal 32 5 3" xfId="14497" xr:uid="{00000000-0005-0000-0000-0000A4500000}"/>
    <cellStyle name="Normal 32 5 4" xfId="14498" xr:uid="{00000000-0005-0000-0000-0000A5500000}"/>
    <cellStyle name="Normal 32 5 5" xfId="14499" xr:uid="{00000000-0005-0000-0000-0000A6500000}"/>
    <cellStyle name="Normal 32 6" xfId="14500" xr:uid="{00000000-0005-0000-0000-0000A7500000}"/>
    <cellStyle name="Normal 32 6 2" xfId="14501" xr:uid="{00000000-0005-0000-0000-0000A8500000}"/>
    <cellStyle name="Normal 32 7" xfId="14502" xr:uid="{00000000-0005-0000-0000-0000A9500000}"/>
    <cellStyle name="Normal 32 7 2" xfId="14503" xr:uid="{00000000-0005-0000-0000-0000AA500000}"/>
    <cellStyle name="Normal 32 8" xfId="14504" xr:uid="{00000000-0005-0000-0000-0000AB500000}"/>
    <cellStyle name="Normal 32 8 2" xfId="14505" xr:uid="{00000000-0005-0000-0000-0000AC500000}"/>
    <cellStyle name="Normal 32 9" xfId="14506" xr:uid="{00000000-0005-0000-0000-0000AD500000}"/>
    <cellStyle name="Normal 32 9 2" xfId="14507" xr:uid="{00000000-0005-0000-0000-0000AE500000}"/>
    <cellStyle name="Normal 33" xfId="14508" xr:uid="{00000000-0005-0000-0000-0000AF500000}"/>
    <cellStyle name="Normal 33 2" xfId="14509" xr:uid="{00000000-0005-0000-0000-0000B0500000}"/>
    <cellStyle name="Normal 33 2 2" xfId="14510" xr:uid="{00000000-0005-0000-0000-0000B1500000}"/>
    <cellStyle name="Normal 33 3" xfId="14511" xr:uid="{00000000-0005-0000-0000-0000B2500000}"/>
    <cellStyle name="Normal 33 4" xfId="14512" xr:uid="{00000000-0005-0000-0000-0000B3500000}"/>
    <cellStyle name="Normal 34" xfId="14513" xr:uid="{00000000-0005-0000-0000-0000B4500000}"/>
    <cellStyle name="Normal 34 2" xfId="14514" xr:uid="{00000000-0005-0000-0000-0000B5500000}"/>
    <cellStyle name="Normal 34 2 2" xfId="14515" xr:uid="{00000000-0005-0000-0000-0000B6500000}"/>
    <cellStyle name="Normal 34 2 3" xfId="14516" xr:uid="{00000000-0005-0000-0000-0000B7500000}"/>
    <cellStyle name="Normal 34 3" xfId="14517" xr:uid="{00000000-0005-0000-0000-0000B8500000}"/>
    <cellStyle name="Normal 34 4" xfId="14518" xr:uid="{00000000-0005-0000-0000-0000B9500000}"/>
    <cellStyle name="Normal 35" xfId="14519" xr:uid="{00000000-0005-0000-0000-0000BA500000}"/>
    <cellStyle name="Normal 35 2" xfId="14520" xr:uid="{00000000-0005-0000-0000-0000BB500000}"/>
    <cellStyle name="Normal 35 2 2" xfId="14521" xr:uid="{00000000-0005-0000-0000-0000BC500000}"/>
    <cellStyle name="Normal 35 2 3" xfId="14522" xr:uid="{00000000-0005-0000-0000-0000BD500000}"/>
    <cellStyle name="Normal 35 2 4" xfId="30189" xr:uid="{00000000-0005-0000-0000-0000BE500000}"/>
    <cellStyle name="Normal 35 3" xfId="14523" xr:uid="{00000000-0005-0000-0000-0000BF500000}"/>
    <cellStyle name="Normal 35 4" xfId="14524" xr:uid="{00000000-0005-0000-0000-0000C0500000}"/>
    <cellStyle name="Normal 36" xfId="14525" xr:uid="{00000000-0005-0000-0000-0000C1500000}"/>
    <cellStyle name="Normal 36 2" xfId="14526" xr:uid="{00000000-0005-0000-0000-0000C2500000}"/>
    <cellStyle name="Normal 36 2 2" xfId="14527" xr:uid="{00000000-0005-0000-0000-0000C3500000}"/>
    <cellStyle name="Normal 36 2 2 2" xfId="14528" xr:uid="{00000000-0005-0000-0000-0000C4500000}"/>
    <cellStyle name="Normal 36 2 2 3" xfId="14529" xr:uid="{00000000-0005-0000-0000-0000C5500000}"/>
    <cellStyle name="Normal 36 2 3" xfId="14530" xr:uid="{00000000-0005-0000-0000-0000C6500000}"/>
    <cellStyle name="Normal 36 2 4" xfId="30190" xr:uid="{00000000-0005-0000-0000-0000C7500000}"/>
    <cellStyle name="Normal 36 3" xfId="14531" xr:uid="{00000000-0005-0000-0000-0000C8500000}"/>
    <cellStyle name="Normal 36 4" xfId="14532" xr:uid="{00000000-0005-0000-0000-0000C9500000}"/>
    <cellStyle name="Normal 36 5" xfId="30191" xr:uid="{00000000-0005-0000-0000-0000CA500000}"/>
    <cellStyle name="Normal 37" xfId="14533" xr:uid="{00000000-0005-0000-0000-0000CB500000}"/>
    <cellStyle name="Normal 37 10" xfId="14534" xr:uid="{00000000-0005-0000-0000-0000CC500000}"/>
    <cellStyle name="Normal 37 10 2" xfId="14535" xr:uid="{00000000-0005-0000-0000-0000CD500000}"/>
    <cellStyle name="Normal 37 11" xfId="14536" xr:uid="{00000000-0005-0000-0000-0000CE500000}"/>
    <cellStyle name="Normal 37 11 2" xfId="14537" xr:uid="{00000000-0005-0000-0000-0000CF500000}"/>
    <cellStyle name="Normal 37 12" xfId="14538" xr:uid="{00000000-0005-0000-0000-0000D0500000}"/>
    <cellStyle name="Normal 37 12 2" xfId="14539" xr:uid="{00000000-0005-0000-0000-0000D1500000}"/>
    <cellStyle name="Normal 37 13" xfId="14540" xr:uid="{00000000-0005-0000-0000-0000D2500000}"/>
    <cellStyle name="Normal 37 13 2" xfId="14541" xr:uid="{00000000-0005-0000-0000-0000D3500000}"/>
    <cellStyle name="Normal 37 14" xfId="14542" xr:uid="{00000000-0005-0000-0000-0000D4500000}"/>
    <cellStyle name="Normal 37 14 2" xfId="14543" xr:uid="{00000000-0005-0000-0000-0000D5500000}"/>
    <cellStyle name="Normal 37 15" xfId="14544" xr:uid="{00000000-0005-0000-0000-0000D6500000}"/>
    <cellStyle name="Normal 37 15 2" xfId="14545" xr:uid="{00000000-0005-0000-0000-0000D7500000}"/>
    <cellStyle name="Normal 37 16" xfId="14546" xr:uid="{00000000-0005-0000-0000-0000D8500000}"/>
    <cellStyle name="Normal 37 16 2" xfId="14547" xr:uid="{00000000-0005-0000-0000-0000D9500000}"/>
    <cellStyle name="Normal 37 17" xfId="14548" xr:uid="{00000000-0005-0000-0000-0000DA500000}"/>
    <cellStyle name="Normal 37 17 2" xfId="14549" xr:uid="{00000000-0005-0000-0000-0000DB500000}"/>
    <cellStyle name="Normal 37 18" xfId="14550" xr:uid="{00000000-0005-0000-0000-0000DC500000}"/>
    <cellStyle name="Normal 37 18 2" xfId="14551" xr:uid="{00000000-0005-0000-0000-0000DD500000}"/>
    <cellStyle name="Normal 37 19" xfId="14552" xr:uid="{00000000-0005-0000-0000-0000DE500000}"/>
    <cellStyle name="Normal 37 19 2" xfId="14553" xr:uid="{00000000-0005-0000-0000-0000DF500000}"/>
    <cellStyle name="Normal 37 2" xfId="14554" xr:uid="{00000000-0005-0000-0000-0000E0500000}"/>
    <cellStyle name="Normal 37 2 2" xfId="14555" xr:uid="{00000000-0005-0000-0000-0000E1500000}"/>
    <cellStyle name="Normal 37 2 3" xfId="14556" xr:uid="{00000000-0005-0000-0000-0000E2500000}"/>
    <cellStyle name="Normal 37 20" xfId="14557" xr:uid="{00000000-0005-0000-0000-0000E3500000}"/>
    <cellStyle name="Normal 37 20 2" xfId="14558" xr:uid="{00000000-0005-0000-0000-0000E4500000}"/>
    <cellStyle name="Normal 37 21" xfId="14559" xr:uid="{00000000-0005-0000-0000-0000E5500000}"/>
    <cellStyle name="Normal 37 21 2" xfId="14560" xr:uid="{00000000-0005-0000-0000-0000E6500000}"/>
    <cellStyle name="Normal 37 22" xfId="14561" xr:uid="{00000000-0005-0000-0000-0000E7500000}"/>
    <cellStyle name="Normal 37 22 2" xfId="14562" xr:uid="{00000000-0005-0000-0000-0000E8500000}"/>
    <cellStyle name="Normal 37 23" xfId="14563" xr:uid="{00000000-0005-0000-0000-0000E9500000}"/>
    <cellStyle name="Normal 37 23 2" xfId="14564" xr:uid="{00000000-0005-0000-0000-0000EA500000}"/>
    <cellStyle name="Normal 37 24" xfId="14565" xr:uid="{00000000-0005-0000-0000-0000EB500000}"/>
    <cellStyle name="Normal 37 24 2" xfId="14566" xr:uid="{00000000-0005-0000-0000-0000EC500000}"/>
    <cellStyle name="Normal 37 25" xfId="14567" xr:uid="{00000000-0005-0000-0000-0000ED500000}"/>
    <cellStyle name="Normal 37 25 2" xfId="14568" xr:uid="{00000000-0005-0000-0000-0000EE500000}"/>
    <cellStyle name="Normal 37 26" xfId="14569" xr:uid="{00000000-0005-0000-0000-0000EF500000}"/>
    <cellStyle name="Normal 37 26 2" xfId="14570" xr:uid="{00000000-0005-0000-0000-0000F0500000}"/>
    <cellStyle name="Normal 37 27" xfId="14571" xr:uid="{00000000-0005-0000-0000-0000F1500000}"/>
    <cellStyle name="Normal 37 27 2" xfId="14572" xr:uid="{00000000-0005-0000-0000-0000F2500000}"/>
    <cellStyle name="Normal 37 28" xfId="14573" xr:uid="{00000000-0005-0000-0000-0000F3500000}"/>
    <cellStyle name="Normal 37 28 2" xfId="14574" xr:uid="{00000000-0005-0000-0000-0000F4500000}"/>
    <cellStyle name="Normal 37 29" xfId="14575" xr:uid="{00000000-0005-0000-0000-0000F5500000}"/>
    <cellStyle name="Normal 37 29 2" xfId="14576" xr:uid="{00000000-0005-0000-0000-0000F6500000}"/>
    <cellStyle name="Normal 37 3" xfId="14577" xr:uid="{00000000-0005-0000-0000-0000F7500000}"/>
    <cellStyle name="Normal 37 3 2" xfId="14578" xr:uid="{00000000-0005-0000-0000-0000F8500000}"/>
    <cellStyle name="Normal 37 3 3" xfId="14579" xr:uid="{00000000-0005-0000-0000-0000F9500000}"/>
    <cellStyle name="Normal 37 30" xfId="14580" xr:uid="{00000000-0005-0000-0000-0000FA500000}"/>
    <cellStyle name="Normal 37 30 2" xfId="14581" xr:uid="{00000000-0005-0000-0000-0000FB500000}"/>
    <cellStyle name="Normal 37 31" xfId="14582" xr:uid="{00000000-0005-0000-0000-0000FC500000}"/>
    <cellStyle name="Normal 37 32" xfId="14583" xr:uid="{00000000-0005-0000-0000-0000FD500000}"/>
    <cellStyle name="Normal 37 33" xfId="30192" xr:uid="{00000000-0005-0000-0000-0000FE500000}"/>
    <cellStyle name="Normal 37 4" xfId="14584" xr:uid="{00000000-0005-0000-0000-0000FF500000}"/>
    <cellStyle name="Normal 37 4 2" xfId="14585" xr:uid="{00000000-0005-0000-0000-000000510000}"/>
    <cellStyle name="Normal 37 5" xfId="14586" xr:uid="{00000000-0005-0000-0000-000001510000}"/>
    <cellStyle name="Normal 37 5 2" xfId="14587" xr:uid="{00000000-0005-0000-0000-000002510000}"/>
    <cellStyle name="Normal 37 6" xfId="14588" xr:uid="{00000000-0005-0000-0000-000003510000}"/>
    <cellStyle name="Normal 37 6 2" xfId="14589" xr:uid="{00000000-0005-0000-0000-000004510000}"/>
    <cellStyle name="Normal 37 7" xfId="14590" xr:uid="{00000000-0005-0000-0000-000005510000}"/>
    <cellStyle name="Normal 37 7 2" xfId="14591" xr:uid="{00000000-0005-0000-0000-000006510000}"/>
    <cellStyle name="Normal 37 8" xfId="14592" xr:uid="{00000000-0005-0000-0000-000007510000}"/>
    <cellStyle name="Normal 37 8 2" xfId="14593" xr:uid="{00000000-0005-0000-0000-000008510000}"/>
    <cellStyle name="Normal 37 9" xfId="14594" xr:uid="{00000000-0005-0000-0000-000009510000}"/>
    <cellStyle name="Normal 37 9 2" xfId="14595" xr:uid="{00000000-0005-0000-0000-00000A510000}"/>
    <cellStyle name="Normal 38" xfId="14596" xr:uid="{00000000-0005-0000-0000-00000B510000}"/>
    <cellStyle name="Normal 38 10" xfId="14597" xr:uid="{00000000-0005-0000-0000-00000C510000}"/>
    <cellStyle name="Normal 38 10 2" xfId="14598" xr:uid="{00000000-0005-0000-0000-00000D510000}"/>
    <cellStyle name="Normal 38 11" xfId="14599" xr:uid="{00000000-0005-0000-0000-00000E510000}"/>
    <cellStyle name="Normal 38 11 2" xfId="14600" xr:uid="{00000000-0005-0000-0000-00000F510000}"/>
    <cellStyle name="Normal 38 12" xfId="14601" xr:uid="{00000000-0005-0000-0000-000010510000}"/>
    <cellStyle name="Normal 38 12 2" xfId="14602" xr:uid="{00000000-0005-0000-0000-000011510000}"/>
    <cellStyle name="Normal 38 13" xfId="14603" xr:uid="{00000000-0005-0000-0000-000012510000}"/>
    <cellStyle name="Normal 38 13 2" xfId="14604" xr:uid="{00000000-0005-0000-0000-000013510000}"/>
    <cellStyle name="Normal 38 14" xfId="14605" xr:uid="{00000000-0005-0000-0000-000014510000}"/>
    <cellStyle name="Normal 38 14 2" xfId="14606" xr:uid="{00000000-0005-0000-0000-000015510000}"/>
    <cellStyle name="Normal 38 15" xfId="14607" xr:uid="{00000000-0005-0000-0000-000016510000}"/>
    <cellStyle name="Normal 38 15 2" xfId="14608" xr:uid="{00000000-0005-0000-0000-000017510000}"/>
    <cellStyle name="Normal 38 16" xfId="14609" xr:uid="{00000000-0005-0000-0000-000018510000}"/>
    <cellStyle name="Normal 38 16 2" xfId="14610" xr:uid="{00000000-0005-0000-0000-000019510000}"/>
    <cellStyle name="Normal 38 17" xfId="14611" xr:uid="{00000000-0005-0000-0000-00001A510000}"/>
    <cellStyle name="Normal 38 17 2" xfId="14612" xr:uid="{00000000-0005-0000-0000-00001B510000}"/>
    <cellStyle name="Normal 38 18" xfId="14613" xr:uid="{00000000-0005-0000-0000-00001C510000}"/>
    <cellStyle name="Normal 38 18 2" xfId="14614" xr:uid="{00000000-0005-0000-0000-00001D510000}"/>
    <cellStyle name="Normal 38 19" xfId="14615" xr:uid="{00000000-0005-0000-0000-00001E510000}"/>
    <cellStyle name="Normal 38 19 2" xfId="14616" xr:uid="{00000000-0005-0000-0000-00001F510000}"/>
    <cellStyle name="Normal 38 2" xfId="14617" xr:uid="{00000000-0005-0000-0000-000020510000}"/>
    <cellStyle name="Normal 38 2 2" xfId="14618" xr:uid="{00000000-0005-0000-0000-000021510000}"/>
    <cellStyle name="Normal 38 2 3" xfId="14619" xr:uid="{00000000-0005-0000-0000-000022510000}"/>
    <cellStyle name="Normal 38 20" xfId="14620" xr:uid="{00000000-0005-0000-0000-000023510000}"/>
    <cellStyle name="Normal 38 20 2" xfId="14621" xr:uid="{00000000-0005-0000-0000-000024510000}"/>
    <cellStyle name="Normal 38 21" xfId="14622" xr:uid="{00000000-0005-0000-0000-000025510000}"/>
    <cellStyle name="Normal 38 21 2" xfId="14623" xr:uid="{00000000-0005-0000-0000-000026510000}"/>
    <cellStyle name="Normal 38 22" xfId="14624" xr:uid="{00000000-0005-0000-0000-000027510000}"/>
    <cellStyle name="Normal 38 22 2" xfId="14625" xr:uid="{00000000-0005-0000-0000-000028510000}"/>
    <cellStyle name="Normal 38 23" xfId="14626" xr:uid="{00000000-0005-0000-0000-000029510000}"/>
    <cellStyle name="Normal 38 23 2" xfId="14627" xr:uid="{00000000-0005-0000-0000-00002A510000}"/>
    <cellStyle name="Normal 38 24" xfId="14628" xr:uid="{00000000-0005-0000-0000-00002B510000}"/>
    <cellStyle name="Normal 38 24 2" xfId="14629" xr:uid="{00000000-0005-0000-0000-00002C510000}"/>
    <cellStyle name="Normal 38 25" xfId="14630" xr:uid="{00000000-0005-0000-0000-00002D510000}"/>
    <cellStyle name="Normal 38 25 2" xfId="14631" xr:uid="{00000000-0005-0000-0000-00002E510000}"/>
    <cellStyle name="Normal 38 26" xfId="14632" xr:uid="{00000000-0005-0000-0000-00002F510000}"/>
    <cellStyle name="Normal 38 26 2" xfId="14633" xr:uid="{00000000-0005-0000-0000-000030510000}"/>
    <cellStyle name="Normal 38 27" xfId="14634" xr:uid="{00000000-0005-0000-0000-000031510000}"/>
    <cellStyle name="Normal 38 27 2" xfId="14635" xr:uid="{00000000-0005-0000-0000-000032510000}"/>
    <cellStyle name="Normal 38 28" xfId="14636" xr:uid="{00000000-0005-0000-0000-000033510000}"/>
    <cellStyle name="Normal 38 28 2" xfId="14637" xr:uid="{00000000-0005-0000-0000-000034510000}"/>
    <cellStyle name="Normal 38 29" xfId="14638" xr:uid="{00000000-0005-0000-0000-000035510000}"/>
    <cellStyle name="Normal 38 29 2" xfId="14639" xr:uid="{00000000-0005-0000-0000-000036510000}"/>
    <cellStyle name="Normal 38 3" xfId="14640" xr:uid="{00000000-0005-0000-0000-000037510000}"/>
    <cellStyle name="Normal 38 3 2" xfId="14641" xr:uid="{00000000-0005-0000-0000-000038510000}"/>
    <cellStyle name="Normal 38 30" xfId="14642" xr:uid="{00000000-0005-0000-0000-000039510000}"/>
    <cellStyle name="Normal 38 30 2" xfId="14643" xr:uid="{00000000-0005-0000-0000-00003A510000}"/>
    <cellStyle name="Normal 38 31" xfId="14644" xr:uid="{00000000-0005-0000-0000-00003B510000}"/>
    <cellStyle name="Normal 38 32" xfId="14645" xr:uid="{00000000-0005-0000-0000-00003C510000}"/>
    <cellStyle name="Normal 38 4" xfId="14646" xr:uid="{00000000-0005-0000-0000-00003D510000}"/>
    <cellStyle name="Normal 38 4 2" xfId="14647" xr:uid="{00000000-0005-0000-0000-00003E510000}"/>
    <cellStyle name="Normal 38 5" xfId="14648" xr:uid="{00000000-0005-0000-0000-00003F510000}"/>
    <cellStyle name="Normal 38 5 2" xfId="14649" xr:uid="{00000000-0005-0000-0000-000040510000}"/>
    <cellStyle name="Normal 38 6" xfId="14650" xr:uid="{00000000-0005-0000-0000-000041510000}"/>
    <cellStyle name="Normal 38 6 2" xfId="14651" xr:uid="{00000000-0005-0000-0000-000042510000}"/>
    <cellStyle name="Normal 38 7" xfId="14652" xr:uid="{00000000-0005-0000-0000-000043510000}"/>
    <cellStyle name="Normal 38 7 2" xfId="14653" xr:uid="{00000000-0005-0000-0000-000044510000}"/>
    <cellStyle name="Normal 38 8" xfId="14654" xr:uid="{00000000-0005-0000-0000-000045510000}"/>
    <cellStyle name="Normal 38 8 2" xfId="14655" xr:uid="{00000000-0005-0000-0000-000046510000}"/>
    <cellStyle name="Normal 38 9" xfId="14656" xr:uid="{00000000-0005-0000-0000-000047510000}"/>
    <cellStyle name="Normal 38 9 2" xfId="14657" xr:uid="{00000000-0005-0000-0000-000048510000}"/>
    <cellStyle name="Normal 39" xfId="14658" xr:uid="{00000000-0005-0000-0000-000049510000}"/>
    <cellStyle name="Normal 39 10" xfId="14659" xr:uid="{00000000-0005-0000-0000-00004A510000}"/>
    <cellStyle name="Normal 39 10 2" xfId="14660" xr:uid="{00000000-0005-0000-0000-00004B510000}"/>
    <cellStyle name="Normal 39 11" xfId="14661" xr:uid="{00000000-0005-0000-0000-00004C510000}"/>
    <cellStyle name="Normal 39 11 2" xfId="14662" xr:uid="{00000000-0005-0000-0000-00004D510000}"/>
    <cellStyle name="Normal 39 12" xfId="14663" xr:uid="{00000000-0005-0000-0000-00004E510000}"/>
    <cellStyle name="Normal 39 12 2" xfId="14664" xr:uid="{00000000-0005-0000-0000-00004F510000}"/>
    <cellStyle name="Normal 39 13" xfId="14665" xr:uid="{00000000-0005-0000-0000-000050510000}"/>
    <cellStyle name="Normal 39 13 2" xfId="14666" xr:uid="{00000000-0005-0000-0000-000051510000}"/>
    <cellStyle name="Normal 39 14" xfId="14667" xr:uid="{00000000-0005-0000-0000-000052510000}"/>
    <cellStyle name="Normal 39 14 2" xfId="14668" xr:uid="{00000000-0005-0000-0000-000053510000}"/>
    <cellStyle name="Normal 39 15" xfId="14669" xr:uid="{00000000-0005-0000-0000-000054510000}"/>
    <cellStyle name="Normal 39 15 2" xfId="14670" xr:uid="{00000000-0005-0000-0000-000055510000}"/>
    <cellStyle name="Normal 39 16" xfId="14671" xr:uid="{00000000-0005-0000-0000-000056510000}"/>
    <cellStyle name="Normal 39 16 2" xfId="14672" xr:uid="{00000000-0005-0000-0000-000057510000}"/>
    <cellStyle name="Normal 39 17" xfId="14673" xr:uid="{00000000-0005-0000-0000-000058510000}"/>
    <cellStyle name="Normal 39 17 2" xfId="14674" xr:uid="{00000000-0005-0000-0000-000059510000}"/>
    <cellStyle name="Normal 39 18" xfId="14675" xr:uid="{00000000-0005-0000-0000-00005A510000}"/>
    <cellStyle name="Normal 39 18 2" xfId="14676" xr:uid="{00000000-0005-0000-0000-00005B510000}"/>
    <cellStyle name="Normal 39 19" xfId="14677" xr:uid="{00000000-0005-0000-0000-00005C510000}"/>
    <cellStyle name="Normal 39 19 2" xfId="14678" xr:uid="{00000000-0005-0000-0000-00005D510000}"/>
    <cellStyle name="Normal 39 2" xfId="14679" xr:uid="{00000000-0005-0000-0000-00005E510000}"/>
    <cellStyle name="Normal 39 2 2" xfId="14680" xr:uid="{00000000-0005-0000-0000-00005F510000}"/>
    <cellStyle name="Normal 39 2 3" xfId="14681" xr:uid="{00000000-0005-0000-0000-000060510000}"/>
    <cellStyle name="Normal 39 20" xfId="14682" xr:uid="{00000000-0005-0000-0000-000061510000}"/>
    <cellStyle name="Normal 39 20 2" xfId="14683" xr:uid="{00000000-0005-0000-0000-000062510000}"/>
    <cellStyle name="Normal 39 21" xfId="14684" xr:uid="{00000000-0005-0000-0000-000063510000}"/>
    <cellStyle name="Normal 39 21 2" xfId="14685" xr:uid="{00000000-0005-0000-0000-000064510000}"/>
    <cellStyle name="Normal 39 22" xfId="14686" xr:uid="{00000000-0005-0000-0000-000065510000}"/>
    <cellStyle name="Normal 39 22 2" xfId="14687" xr:uid="{00000000-0005-0000-0000-000066510000}"/>
    <cellStyle name="Normal 39 23" xfId="14688" xr:uid="{00000000-0005-0000-0000-000067510000}"/>
    <cellStyle name="Normal 39 23 2" xfId="14689" xr:uid="{00000000-0005-0000-0000-000068510000}"/>
    <cellStyle name="Normal 39 24" xfId="14690" xr:uid="{00000000-0005-0000-0000-000069510000}"/>
    <cellStyle name="Normal 39 24 2" xfId="14691" xr:uid="{00000000-0005-0000-0000-00006A510000}"/>
    <cellStyle name="Normal 39 25" xfId="14692" xr:uid="{00000000-0005-0000-0000-00006B510000}"/>
    <cellStyle name="Normal 39 25 2" xfId="14693" xr:uid="{00000000-0005-0000-0000-00006C510000}"/>
    <cellStyle name="Normal 39 26" xfId="14694" xr:uid="{00000000-0005-0000-0000-00006D510000}"/>
    <cellStyle name="Normal 39 26 2" xfId="14695" xr:uid="{00000000-0005-0000-0000-00006E510000}"/>
    <cellStyle name="Normal 39 27" xfId="14696" xr:uid="{00000000-0005-0000-0000-00006F510000}"/>
    <cellStyle name="Normal 39 27 2" xfId="14697" xr:uid="{00000000-0005-0000-0000-000070510000}"/>
    <cellStyle name="Normal 39 28" xfId="14698" xr:uid="{00000000-0005-0000-0000-000071510000}"/>
    <cellStyle name="Normal 39 28 2" xfId="14699" xr:uid="{00000000-0005-0000-0000-000072510000}"/>
    <cellStyle name="Normal 39 29" xfId="14700" xr:uid="{00000000-0005-0000-0000-000073510000}"/>
    <cellStyle name="Normal 39 29 2" xfId="14701" xr:uid="{00000000-0005-0000-0000-000074510000}"/>
    <cellStyle name="Normal 39 3" xfId="14702" xr:uid="{00000000-0005-0000-0000-000075510000}"/>
    <cellStyle name="Normal 39 3 2" xfId="14703" xr:uid="{00000000-0005-0000-0000-000076510000}"/>
    <cellStyle name="Normal 39 30" xfId="14704" xr:uid="{00000000-0005-0000-0000-000077510000}"/>
    <cellStyle name="Normal 39 30 2" xfId="14705" xr:uid="{00000000-0005-0000-0000-000078510000}"/>
    <cellStyle name="Normal 39 31" xfId="14706" xr:uid="{00000000-0005-0000-0000-000079510000}"/>
    <cellStyle name="Normal 39 32" xfId="14707" xr:uid="{00000000-0005-0000-0000-00007A510000}"/>
    <cellStyle name="Normal 39 4" xfId="14708" xr:uid="{00000000-0005-0000-0000-00007B510000}"/>
    <cellStyle name="Normal 39 4 2" xfId="14709" xr:uid="{00000000-0005-0000-0000-00007C510000}"/>
    <cellStyle name="Normal 39 5" xfId="14710" xr:uid="{00000000-0005-0000-0000-00007D510000}"/>
    <cellStyle name="Normal 39 5 2" xfId="14711" xr:uid="{00000000-0005-0000-0000-00007E510000}"/>
    <cellStyle name="Normal 39 6" xfId="14712" xr:uid="{00000000-0005-0000-0000-00007F510000}"/>
    <cellStyle name="Normal 39 6 2" xfId="14713" xr:uid="{00000000-0005-0000-0000-000080510000}"/>
    <cellStyle name="Normal 39 7" xfId="14714" xr:uid="{00000000-0005-0000-0000-000081510000}"/>
    <cellStyle name="Normal 39 7 2" xfId="14715" xr:uid="{00000000-0005-0000-0000-000082510000}"/>
    <cellStyle name="Normal 39 8" xfId="14716" xr:uid="{00000000-0005-0000-0000-000083510000}"/>
    <cellStyle name="Normal 39 8 2" xfId="14717" xr:uid="{00000000-0005-0000-0000-000084510000}"/>
    <cellStyle name="Normal 39 9" xfId="14718" xr:uid="{00000000-0005-0000-0000-000085510000}"/>
    <cellStyle name="Normal 39 9 2" xfId="14719" xr:uid="{00000000-0005-0000-0000-000086510000}"/>
    <cellStyle name="Normal 4" xfId="14720" xr:uid="{00000000-0005-0000-0000-000087510000}"/>
    <cellStyle name="Normal 4 10" xfId="14721" xr:uid="{00000000-0005-0000-0000-000088510000}"/>
    <cellStyle name="Normal 4 11" xfId="14722" xr:uid="{00000000-0005-0000-0000-000089510000}"/>
    <cellStyle name="Normal 4 12" xfId="14723" xr:uid="{00000000-0005-0000-0000-00008A510000}"/>
    <cellStyle name="Normal 4 13" xfId="14724" xr:uid="{00000000-0005-0000-0000-00008B510000}"/>
    <cellStyle name="Normal 4 14" xfId="14725" xr:uid="{00000000-0005-0000-0000-00008C510000}"/>
    <cellStyle name="Normal 4 15" xfId="14726" xr:uid="{00000000-0005-0000-0000-00008D510000}"/>
    <cellStyle name="Normal 4 16" xfId="14727" xr:uid="{00000000-0005-0000-0000-00008E510000}"/>
    <cellStyle name="Normal 4 17" xfId="14728" xr:uid="{00000000-0005-0000-0000-00008F510000}"/>
    <cellStyle name="Normal 4 18" xfId="14729" xr:uid="{00000000-0005-0000-0000-000090510000}"/>
    <cellStyle name="Normal 4 19" xfId="14730" xr:uid="{00000000-0005-0000-0000-000091510000}"/>
    <cellStyle name="Normal 4 2" xfId="14731" xr:uid="{00000000-0005-0000-0000-000092510000}"/>
    <cellStyle name="Normal 4 2 10" xfId="30193" xr:uid="{00000000-0005-0000-0000-000093510000}"/>
    <cellStyle name="Normal 4 2 11" xfId="30194" xr:uid="{00000000-0005-0000-0000-000094510000}"/>
    <cellStyle name="Normal 4 2 2" xfId="14732" xr:uid="{00000000-0005-0000-0000-000095510000}"/>
    <cellStyle name="Normal 4 2 2 2" xfId="14733" xr:uid="{00000000-0005-0000-0000-000096510000}"/>
    <cellStyle name="Normal 4 2 2 2 2" xfId="14734" xr:uid="{00000000-0005-0000-0000-000097510000}"/>
    <cellStyle name="Normal 4 2 2 2 3" xfId="14735" xr:uid="{00000000-0005-0000-0000-000098510000}"/>
    <cellStyle name="Normal 4 2 2 3" xfId="14736" xr:uid="{00000000-0005-0000-0000-000099510000}"/>
    <cellStyle name="Normal 4 2 2 4" xfId="14737" xr:uid="{00000000-0005-0000-0000-00009A510000}"/>
    <cellStyle name="Normal 4 2 2 5" xfId="30195" xr:uid="{00000000-0005-0000-0000-00009B510000}"/>
    <cellStyle name="Normal 4 2 3" xfId="14738" xr:uid="{00000000-0005-0000-0000-00009C510000}"/>
    <cellStyle name="Normal 4 2 4" xfId="14739" xr:uid="{00000000-0005-0000-0000-00009D510000}"/>
    <cellStyle name="Normal 4 2 5" xfId="14740" xr:uid="{00000000-0005-0000-0000-00009E510000}"/>
    <cellStyle name="Normal 4 2 6" xfId="14741" xr:uid="{00000000-0005-0000-0000-00009F510000}"/>
    <cellStyle name="Normal 4 2 7" xfId="14742" xr:uid="{00000000-0005-0000-0000-0000A0510000}"/>
    <cellStyle name="Normal 4 2 7 2" xfId="30196" xr:uid="{00000000-0005-0000-0000-0000A1510000}"/>
    <cellStyle name="Normal 4 2 7 3" xfId="30197" xr:uid="{00000000-0005-0000-0000-0000A2510000}"/>
    <cellStyle name="Normal 4 2 8" xfId="14743" xr:uid="{00000000-0005-0000-0000-0000A3510000}"/>
    <cellStyle name="Normal 4 2 8 2" xfId="14744" xr:uid="{00000000-0005-0000-0000-0000A4510000}"/>
    <cellStyle name="Normal 4 2 9" xfId="14745" xr:uid="{00000000-0005-0000-0000-0000A5510000}"/>
    <cellStyle name="Normal 4 20" xfId="14746" xr:uid="{00000000-0005-0000-0000-0000A6510000}"/>
    <cellStyle name="Normal 4 21" xfId="14747" xr:uid="{00000000-0005-0000-0000-0000A7510000}"/>
    <cellStyle name="Normal 4 22" xfId="14748" xr:uid="{00000000-0005-0000-0000-0000A8510000}"/>
    <cellStyle name="Normal 4 23" xfId="14749" xr:uid="{00000000-0005-0000-0000-0000A9510000}"/>
    <cellStyle name="Normal 4 24" xfId="14750" xr:uid="{00000000-0005-0000-0000-0000AA510000}"/>
    <cellStyle name="Normal 4 25" xfId="14751" xr:uid="{00000000-0005-0000-0000-0000AB510000}"/>
    <cellStyle name="Normal 4 26" xfId="30198" xr:uid="{00000000-0005-0000-0000-0000AC510000}"/>
    <cellStyle name="Normal 4 3" xfId="14752" xr:uid="{00000000-0005-0000-0000-0000AD510000}"/>
    <cellStyle name="Normal 4 3 2" xfId="14753" xr:uid="{00000000-0005-0000-0000-0000AE510000}"/>
    <cellStyle name="Normal 4 3 2 2" xfId="14754" xr:uid="{00000000-0005-0000-0000-0000AF510000}"/>
    <cellStyle name="Normal 4 3 2 2 2" xfId="14755" xr:uid="{00000000-0005-0000-0000-0000B0510000}"/>
    <cellStyle name="Normal 4 3 2 2 2 2" xfId="14756" xr:uid="{00000000-0005-0000-0000-0000B1510000}"/>
    <cellStyle name="Normal 4 3 2 2 3" xfId="14757" xr:uid="{00000000-0005-0000-0000-0000B2510000}"/>
    <cellStyle name="Normal 4 3 2 2 3 2" xfId="14758" xr:uid="{00000000-0005-0000-0000-0000B3510000}"/>
    <cellStyle name="Normal 4 3 2 2 3 3" xfId="14759" xr:uid="{00000000-0005-0000-0000-0000B4510000}"/>
    <cellStyle name="Normal 4 3 2 2 4" xfId="14760" xr:uid="{00000000-0005-0000-0000-0000B5510000}"/>
    <cellStyle name="Normal 4 3 2 2 5" xfId="14761" xr:uid="{00000000-0005-0000-0000-0000B6510000}"/>
    <cellStyle name="Normal 4 3 2 3" xfId="30199" xr:uid="{00000000-0005-0000-0000-0000B7510000}"/>
    <cellStyle name="Normal 4 3 3" xfId="14762" xr:uid="{00000000-0005-0000-0000-0000B8510000}"/>
    <cellStyle name="Normal 4 3 3 2" xfId="30200" xr:uid="{00000000-0005-0000-0000-0000B9510000}"/>
    <cellStyle name="Normal 4 3 3 2 2" xfId="30201" xr:uid="{00000000-0005-0000-0000-0000BA510000}"/>
    <cellStyle name="Normal 4 3 4" xfId="14763" xr:uid="{00000000-0005-0000-0000-0000BB510000}"/>
    <cellStyle name="Normal 4 3 4 2" xfId="30202" xr:uid="{00000000-0005-0000-0000-0000BC510000}"/>
    <cellStyle name="Normal 4 3 5" xfId="30203" xr:uid="{00000000-0005-0000-0000-0000BD510000}"/>
    <cellStyle name="Normal 4 4" xfId="14764" xr:uid="{00000000-0005-0000-0000-0000BE510000}"/>
    <cellStyle name="Normal 4 4 2" xfId="14765" xr:uid="{00000000-0005-0000-0000-0000BF510000}"/>
    <cellStyle name="Normal 4 4 2 2" xfId="14766" xr:uid="{00000000-0005-0000-0000-0000C0510000}"/>
    <cellStyle name="Normal 4 4 2 2 2" xfId="14767" xr:uid="{00000000-0005-0000-0000-0000C1510000}"/>
    <cellStyle name="Normal 4 4 2 2 3" xfId="14768" xr:uid="{00000000-0005-0000-0000-0000C2510000}"/>
    <cellStyle name="Normal 4 4 2 3" xfId="30204" xr:uid="{00000000-0005-0000-0000-0000C3510000}"/>
    <cellStyle name="Normal 4 4 3" xfId="14769" xr:uid="{00000000-0005-0000-0000-0000C4510000}"/>
    <cellStyle name="Normal 4 4 3 2" xfId="14770" xr:uid="{00000000-0005-0000-0000-0000C5510000}"/>
    <cellStyle name="Normal 4 4 4" xfId="14771" xr:uid="{00000000-0005-0000-0000-0000C6510000}"/>
    <cellStyle name="Normal 4 4 5" xfId="30205" xr:uid="{00000000-0005-0000-0000-0000C7510000}"/>
    <cellStyle name="Normal 4 5" xfId="14772" xr:uid="{00000000-0005-0000-0000-0000C8510000}"/>
    <cellStyle name="Normal 4 5 2" xfId="14773" xr:uid="{00000000-0005-0000-0000-0000C9510000}"/>
    <cellStyle name="Normal 4 5 2 2" xfId="14774" xr:uid="{00000000-0005-0000-0000-0000CA510000}"/>
    <cellStyle name="Normal 4 5 2 2 2" xfId="14775" xr:uid="{00000000-0005-0000-0000-0000CB510000}"/>
    <cellStyle name="Normal 4 5 2 2 3" xfId="14776" xr:uid="{00000000-0005-0000-0000-0000CC510000}"/>
    <cellStyle name="Normal 4 5 2 3" xfId="30206" xr:uid="{00000000-0005-0000-0000-0000CD510000}"/>
    <cellStyle name="Normal 4 5 3" xfId="14777" xr:uid="{00000000-0005-0000-0000-0000CE510000}"/>
    <cellStyle name="Normal 4 5 3 2" xfId="14778" xr:uid="{00000000-0005-0000-0000-0000CF510000}"/>
    <cellStyle name="Normal 4 5 3 3" xfId="14779" xr:uid="{00000000-0005-0000-0000-0000D0510000}"/>
    <cellStyle name="Normal 4 5 4" xfId="30207" xr:uid="{00000000-0005-0000-0000-0000D1510000}"/>
    <cellStyle name="Normal 4 5 5" xfId="30208" xr:uid="{00000000-0005-0000-0000-0000D2510000}"/>
    <cellStyle name="Normal 4 6" xfId="14780" xr:uid="{00000000-0005-0000-0000-0000D3510000}"/>
    <cellStyle name="Normal 4 6 2" xfId="14781" xr:uid="{00000000-0005-0000-0000-0000D4510000}"/>
    <cellStyle name="Normal 4 6 2 2" xfId="14782" xr:uid="{00000000-0005-0000-0000-0000D5510000}"/>
    <cellStyle name="Normal 4 6 2 2 2" xfId="14783" xr:uid="{00000000-0005-0000-0000-0000D6510000}"/>
    <cellStyle name="Normal 4 6 2 2 3" xfId="14784" xr:uid="{00000000-0005-0000-0000-0000D7510000}"/>
    <cellStyle name="Normal 4 6 2 3" xfId="30209" xr:uid="{00000000-0005-0000-0000-0000D8510000}"/>
    <cellStyle name="Normal 4 6 3" xfId="14785" xr:uid="{00000000-0005-0000-0000-0000D9510000}"/>
    <cellStyle name="Normal 4 6 3 2" xfId="14786" xr:uid="{00000000-0005-0000-0000-0000DA510000}"/>
    <cellStyle name="Normal 4 6 3 3" xfId="14787" xr:uid="{00000000-0005-0000-0000-0000DB510000}"/>
    <cellStyle name="Normal 4 6 4" xfId="30210" xr:uid="{00000000-0005-0000-0000-0000DC510000}"/>
    <cellStyle name="Normal 4 6 5" xfId="30211" xr:uid="{00000000-0005-0000-0000-0000DD510000}"/>
    <cellStyle name="Normal 4 7" xfId="14788" xr:uid="{00000000-0005-0000-0000-0000DE510000}"/>
    <cellStyle name="Normal 4 7 2" xfId="14789" xr:uid="{00000000-0005-0000-0000-0000DF510000}"/>
    <cellStyle name="Normal 4 7 2 2" xfId="14790" xr:uid="{00000000-0005-0000-0000-0000E0510000}"/>
    <cellStyle name="Normal 4 7 2 3" xfId="14791" xr:uid="{00000000-0005-0000-0000-0000E1510000}"/>
    <cellStyle name="Normal 4 7 2 3 2" xfId="14792" xr:uid="{00000000-0005-0000-0000-0000E2510000}"/>
    <cellStyle name="Normal 4 7 2 3 3" xfId="14793" xr:uid="{00000000-0005-0000-0000-0000E3510000}"/>
    <cellStyle name="Normal 4 7 2 4" xfId="14794" xr:uid="{00000000-0005-0000-0000-0000E4510000}"/>
    <cellStyle name="Normal 4 7 3" xfId="14795" xr:uid="{00000000-0005-0000-0000-0000E5510000}"/>
    <cellStyle name="Normal 4 7 3 2" xfId="14796" xr:uid="{00000000-0005-0000-0000-0000E6510000}"/>
    <cellStyle name="Normal 4 7 4" xfId="14797" xr:uid="{00000000-0005-0000-0000-0000E7510000}"/>
    <cellStyle name="Normal 4 8" xfId="14798" xr:uid="{00000000-0005-0000-0000-0000E8510000}"/>
    <cellStyle name="Normal 4 8 2" xfId="14799" xr:uid="{00000000-0005-0000-0000-0000E9510000}"/>
    <cellStyle name="Normal 4 8 2 2" xfId="14800" xr:uid="{00000000-0005-0000-0000-0000EA510000}"/>
    <cellStyle name="Normal 4 8 3" xfId="14801" xr:uid="{00000000-0005-0000-0000-0000EB510000}"/>
    <cellStyle name="Normal 4 8 4" xfId="14802" xr:uid="{00000000-0005-0000-0000-0000EC510000}"/>
    <cellStyle name="Normal 4 8 5" xfId="14803" xr:uid="{00000000-0005-0000-0000-0000ED510000}"/>
    <cellStyle name="Normal 4 9" xfId="14804" xr:uid="{00000000-0005-0000-0000-0000EE510000}"/>
    <cellStyle name="Normal 4 9 2" xfId="14805" xr:uid="{00000000-0005-0000-0000-0000EF510000}"/>
    <cellStyle name="Normal 4 9 3" xfId="14806" xr:uid="{00000000-0005-0000-0000-0000F0510000}"/>
    <cellStyle name="Normal 4_CONCO_R0_Gamesa BOQ Kaniwka" xfId="14807" xr:uid="{00000000-0005-0000-0000-0000F1510000}"/>
    <cellStyle name="Normal 40" xfId="14808" xr:uid="{00000000-0005-0000-0000-0000F2510000}"/>
    <cellStyle name="Normal 40 10" xfId="14809" xr:uid="{00000000-0005-0000-0000-0000F3510000}"/>
    <cellStyle name="Normal 40 10 2" xfId="14810" xr:uid="{00000000-0005-0000-0000-0000F4510000}"/>
    <cellStyle name="Normal 40 11" xfId="14811" xr:uid="{00000000-0005-0000-0000-0000F5510000}"/>
    <cellStyle name="Normal 40 11 2" xfId="14812" xr:uid="{00000000-0005-0000-0000-0000F6510000}"/>
    <cellStyle name="Normal 40 12" xfId="14813" xr:uid="{00000000-0005-0000-0000-0000F7510000}"/>
    <cellStyle name="Normal 40 12 2" xfId="14814" xr:uid="{00000000-0005-0000-0000-0000F8510000}"/>
    <cellStyle name="Normal 40 13" xfId="14815" xr:uid="{00000000-0005-0000-0000-0000F9510000}"/>
    <cellStyle name="Normal 40 13 2" xfId="14816" xr:uid="{00000000-0005-0000-0000-0000FA510000}"/>
    <cellStyle name="Normal 40 14" xfId="14817" xr:uid="{00000000-0005-0000-0000-0000FB510000}"/>
    <cellStyle name="Normal 40 14 2" xfId="14818" xr:uid="{00000000-0005-0000-0000-0000FC510000}"/>
    <cellStyle name="Normal 40 15" xfId="14819" xr:uid="{00000000-0005-0000-0000-0000FD510000}"/>
    <cellStyle name="Normal 40 15 2" xfId="14820" xr:uid="{00000000-0005-0000-0000-0000FE510000}"/>
    <cellStyle name="Normal 40 16" xfId="14821" xr:uid="{00000000-0005-0000-0000-0000FF510000}"/>
    <cellStyle name="Normal 40 16 2" xfId="14822" xr:uid="{00000000-0005-0000-0000-000000520000}"/>
    <cellStyle name="Normal 40 17" xfId="14823" xr:uid="{00000000-0005-0000-0000-000001520000}"/>
    <cellStyle name="Normal 40 17 2" xfId="14824" xr:uid="{00000000-0005-0000-0000-000002520000}"/>
    <cellStyle name="Normal 40 18" xfId="14825" xr:uid="{00000000-0005-0000-0000-000003520000}"/>
    <cellStyle name="Normal 40 18 2" xfId="14826" xr:uid="{00000000-0005-0000-0000-000004520000}"/>
    <cellStyle name="Normal 40 19" xfId="14827" xr:uid="{00000000-0005-0000-0000-000005520000}"/>
    <cellStyle name="Normal 40 19 2" xfId="14828" xr:uid="{00000000-0005-0000-0000-000006520000}"/>
    <cellStyle name="Normal 40 2" xfId="14829" xr:uid="{00000000-0005-0000-0000-000007520000}"/>
    <cellStyle name="Normal 40 2 2" xfId="14830" xr:uid="{00000000-0005-0000-0000-000008520000}"/>
    <cellStyle name="Normal 40 2 3" xfId="14831" xr:uid="{00000000-0005-0000-0000-000009520000}"/>
    <cellStyle name="Normal 40 20" xfId="14832" xr:uid="{00000000-0005-0000-0000-00000A520000}"/>
    <cellStyle name="Normal 40 20 2" xfId="14833" xr:uid="{00000000-0005-0000-0000-00000B520000}"/>
    <cellStyle name="Normal 40 21" xfId="14834" xr:uid="{00000000-0005-0000-0000-00000C520000}"/>
    <cellStyle name="Normal 40 21 2" xfId="14835" xr:uid="{00000000-0005-0000-0000-00000D520000}"/>
    <cellStyle name="Normal 40 22" xfId="14836" xr:uid="{00000000-0005-0000-0000-00000E520000}"/>
    <cellStyle name="Normal 40 22 2" xfId="14837" xr:uid="{00000000-0005-0000-0000-00000F520000}"/>
    <cellStyle name="Normal 40 23" xfId="14838" xr:uid="{00000000-0005-0000-0000-000010520000}"/>
    <cellStyle name="Normal 40 23 2" xfId="14839" xr:uid="{00000000-0005-0000-0000-000011520000}"/>
    <cellStyle name="Normal 40 24" xfId="14840" xr:uid="{00000000-0005-0000-0000-000012520000}"/>
    <cellStyle name="Normal 40 24 2" xfId="14841" xr:uid="{00000000-0005-0000-0000-000013520000}"/>
    <cellStyle name="Normal 40 25" xfId="14842" xr:uid="{00000000-0005-0000-0000-000014520000}"/>
    <cellStyle name="Normal 40 25 2" xfId="14843" xr:uid="{00000000-0005-0000-0000-000015520000}"/>
    <cellStyle name="Normal 40 26" xfId="14844" xr:uid="{00000000-0005-0000-0000-000016520000}"/>
    <cellStyle name="Normal 40 26 2" xfId="14845" xr:uid="{00000000-0005-0000-0000-000017520000}"/>
    <cellStyle name="Normal 40 27" xfId="14846" xr:uid="{00000000-0005-0000-0000-000018520000}"/>
    <cellStyle name="Normal 40 27 2" xfId="14847" xr:uid="{00000000-0005-0000-0000-000019520000}"/>
    <cellStyle name="Normal 40 28" xfId="14848" xr:uid="{00000000-0005-0000-0000-00001A520000}"/>
    <cellStyle name="Normal 40 28 2" xfId="14849" xr:uid="{00000000-0005-0000-0000-00001B520000}"/>
    <cellStyle name="Normal 40 29" xfId="14850" xr:uid="{00000000-0005-0000-0000-00001C520000}"/>
    <cellStyle name="Normal 40 29 2" xfId="14851" xr:uid="{00000000-0005-0000-0000-00001D520000}"/>
    <cellStyle name="Normal 40 3" xfId="14852" xr:uid="{00000000-0005-0000-0000-00001E520000}"/>
    <cellStyle name="Normal 40 3 2" xfId="14853" xr:uid="{00000000-0005-0000-0000-00001F520000}"/>
    <cellStyle name="Normal 40 30" xfId="14854" xr:uid="{00000000-0005-0000-0000-000020520000}"/>
    <cellStyle name="Normal 40 30 2" xfId="14855" xr:uid="{00000000-0005-0000-0000-000021520000}"/>
    <cellStyle name="Normal 40 31" xfId="14856" xr:uid="{00000000-0005-0000-0000-000022520000}"/>
    <cellStyle name="Normal 40 32" xfId="14857" xr:uid="{00000000-0005-0000-0000-000023520000}"/>
    <cellStyle name="Normal 40 32 2" xfId="30212" xr:uid="{00000000-0005-0000-0000-000024520000}"/>
    <cellStyle name="Normal 40 33" xfId="30213" xr:uid="{00000000-0005-0000-0000-000025520000}"/>
    <cellStyle name="Normal 40 4" xfId="14858" xr:uid="{00000000-0005-0000-0000-000026520000}"/>
    <cellStyle name="Normal 40 4 2" xfId="14859" xr:uid="{00000000-0005-0000-0000-000027520000}"/>
    <cellStyle name="Normal 40 5" xfId="14860" xr:uid="{00000000-0005-0000-0000-000028520000}"/>
    <cellStyle name="Normal 40 5 2" xfId="14861" xr:uid="{00000000-0005-0000-0000-000029520000}"/>
    <cellStyle name="Normal 40 6" xfId="14862" xr:uid="{00000000-0005-0000-0000-00002A520000}"/>
    <cellStyle name="Normal 40 6 2" xfId="14863" xr:uid="{00000000-0005-0000-0000-00002B520000}"/>
    <cellStyle name="Normal 40 7" xfId="14864" xr:uid="{00000000-0005-0000-0000-00002C520000}"/>
    <cellStyle name="Normal 40 7 2" xfId="14865" xr:uid="{00000000-0005-0000-0000-00002D520000}"/>
    <cellStyle name="Normal 40 8" xfId="14866" xr:uid="{00000000-0005-0000-0000-00002E520000}"/>
    <cellStyle name="Normal 40 8 2" xfId="14867" xr:uid="{00000000-0005-0000-0000-00002F520000}"/>
    <cellStyle name="Normal 40 9" xfId="14868" xr:uid="{00000000-0005-0000-0000-000030520000}"/>
    <cellStyle name="Normal 40 9 2" xfId="14869" xr:uid="{00000000-0005-0000-0000-000031520000}"/>
    <cellStyle name="Normal 41" xfId="14870" xr:uid="{00000000-0005-0000-0000-000032520000}"/>
    <cellStyle name="Normal 41 10" xfId="14871" xr:uid="{00000000-0005-0000-0000-000033520000}"/>
    <cellStyle name="Normal 41 10 2" xfId="14872" xr:uid="{00000000-0005-0000-0000-000034520000}"/>
    <cellStyle name="Normal 41 11" xfId="14873" xr:uid="{00000000-0005-0000-0000-000035520000}"/>
    <cellStyle name="Normal 41 11 2" xfId="14874" xr:uid="{00000000-0005-0000-0000-000036520000}"/>
    <cellStyle name="Normal 41 12" xfId="14875" xr:uid="{00000000-0005-0000-0000-000037520000}"/>
    <cellStyle name="Normal 41 12 2" xfId="14876" xr:uid="{00000000-0005-0000-0000-000038520000}"/>
    <cellStyle name="Normal 41 13" xfId="14877" xr:uid="{00000000-0005-0000-0000-000039520000}"/>
    <cellStyle name="Normal 41 13 2" xfId="14878" xr:uid="{00000000-0005-0000-0000-00003A520000}"/>
    <cellStyle name="Normal 41 14" xfId="14879" xr:uid="{00000000-0005-0000-0000-00003B520000}"/>
    <cellStyle name="Normal 41 14 2" xfId="14880" xr:uid="{00000000-0005-0000-0000-00003C520000}"/>
    <cellStyle name="Normal 41 15" xfId="14881" xr:uid="{00000000-0005-0000-0000-00003D520000}"/>
    <cellStyle name="Normal 41 15 2" xfId="14882" xr:uid="{00000000-0005-0000-0000-00003E520000}"/>
    <cellStyle name="Normal 41 16" xfId="14883" xr:uid="{00000000-0005-0000-0000-00003F520000}"/>
    <cellStyle name="Normal 41 16 2" xfId="14884" xr:uid="{00000000-0005-0000-0000-000040520000}"/>
    <cellStyle name="Normal 41 17" xfId="14885" xr:uid="{00000000-0005-0000-0000-000041520000}"/>
    <cellStyle name="Normal 41 17 2" xfId="14886" xr:uid="{00000000-0005-0000-0000-000042520000}"/>
    <cellStyle name="Normal 41 18" xfId="14887" xr:uid="{00000000-0005-0000-0000-000043520000}"/>
    <cellStyle name="Normal 41 18 2" xfId="14888" xr:uid="{00000000-0005-0000-0000-000044520000}"/>
    <cellStyle name="Normal 41 19" xfId="14889" xr:uid="{00000000-0005-0000-0000-000045520000}"/>
    <cellStyle name="Normal 41 19 2" xfId="14890" xr:uid="{00000000-0005-0000-0000-000046520000}"/>
    <cellStyle name="Normal 41 2" xfId="14891" xr:uid="{00000000-0005-0000-0000-000047520000}"/>
    <cellStyle name="Normal 41 2 2" xfId="14892" xr:uid="{00000000-0005-0000-0000-000048520000}"/>
    <cellStyle name="Normal 41 2 3" xfId="14893" xr:uid="{00000000-0005-0000-0000-000049520000}"/>
    <cellStyle name="Normal 41 20" xfId="14894" xr:uid="{00000000-0005-0000-0000-00004A520000}"/>
    <cellStyle name="Normal 41 20 2" xfId="14895" xr:uid="{00000000-0005-0000-0000-00004B520000}"/>
    <cellStyle name="Normal 41 21" xfId="14896" xr:uid="{00000000-0005-0000-0000-00004C520000}"/>
    <cellStyle name="Normal 41 21 2" xfId="14897" xr:uid="{00000000-0005-0000-0000-00004D520000}"/>
    <cellStyle name="Normal 41 22" xfId="14898" xr:uid="{00000000-0005-0000-0000-00004E520000}"/>
    <cellStyle name="Normal 41 22 2" xfId="14899" xr:uid="{00000000-0005-0000-0000-00004F520000}"/>
    <cellStyle name="Normal 41 23" xfId="14900" xr:uid="{00000000-0005-0000-0000-000050520000}"/>
    <cellStyle name="Normal 41 23 2" xfId="14901" xr:uid="{00000000-0005-0000-0000-000051520000}"/>
    <cellStyle name="Normal 41 24" xfId="14902" xr:uid="{00000000-0005-0000-0000-000052520000}"/>
    <cellStyle name="Normal 41 24 2" xfId="14903" xr:uid="{00000000-0005-0000-0000-000053520000}"/>
    <cellStyle name="Normal 41 25" xfId="14904" xr:uid="{00000000-0005-0000-0000-000054520000}"/>
    <cellStyle name="Normal 41 25 2" xfId="14905" xr:uid="{00000000-0005-0000-0000-000055520000}"/>
    <cellStyle name="Normal 41 26" xfId="14906" xr:uid="{00000000-0005-0000-0000-000056520000}"/>
    <cellStyle name="Normal 41 26 2" xfId="14907" xr:uid="{00000000-0005-0000-0000-000057520000}"/>
    <cellStyle name="Normal 41 27" xfId="14908" xr:uid="{00000000-0005-0000-0000-000058520000}"/>
    <cellStyle name="Normal 41 27 2" xfId="14909" xr:uid="{00000000-0005-0000-0000-000059520000}"/>
    <cellStyle name="Normal 41 28" xfId="14910" xr:uid="{00000000-0005-0000-0000-00005A520000}"/>
    <cellStyle name="Normal 41 28 2" xfId="14911" xr:uid="{00000000-0005-0000-0000-00005B520000}"/>
    <cellStyle name="Normal 41 29" xfId="14912" xr:uid="{00000000-0005-0000-0000-00005C520000}"/>
    <cellStyle name="Normal 41 29 2" xfId="14913" xr:uid="{00000000-0005-0000-0000-00005D520000}"/>
    <cellStyle name="Normal 41 3" xfId="14914" xr:uid="{00000000-0005-0000-0000-00005E520000}"/>
    <cellStyle name="Normal 41 3 2" xfId="14915" xr:uid="{00000000-0005-0000-0000-00005F520000}"/>
    <cellStyle name="Normal 41 30" xfId="14916" xr:uid="{00000000-0005-0000-0000-000060520000}"/>
    <cellStyle name="Normal 41 30 2" xfId="14917" xr:uid="{00000000-0005-0000-0000-000061520000}"/>
    <cellStyle name="Normal 41 31" xfId="14918" xr:uid="{00000000-0005-0000-0000-000062520000}"/>
    <cellStyle name="Normal 41 32" xfId="14919" xr:uid="{00000000-0005-0000-0000-000063520000}"/>
    <cellStyle name="Normal 41 4" xfId="14920" xr:uid="{00000000-0005-0000-0000-000064520000}"/>
    <cellStyle name="Normal 41 4 2" xfId="14921" xr:uid="{00000000-0005-0000-0000-000065520000}"/>
    <cellStyle name="Normal 41 5" xfId="14922" xr:uid="{00000000-0005-0000-0000-000066520000}"/>
    <cellStyle name="Normal 41 5 2" xfId="14923" xr:uid="{00000000-0005-0000-0000-000067520000}"/>
    <cellStyle name="Normal 41 6" xfId="14924" xr:uid="{00000000-0005-0000-0000-000068520000}"/>
    <cellStyle name="Normal 41 6 2" xfId="14925" xr:uid="{00000000-0005-0000-0000-000069520000}"/>
    <cellStyle name="Normal 41 7" xfId="14926" xr:uid="{00000000-0005-0000-0000-00006A520000}"/>
    <cellStyle name="Normal 41 7 2" xfId="14927" xr:uid="{00000000-0005-0000-0000-00006B520000}"/>
    <cellStyle name="Normal 41 8" xfId="14928" xr:uid="{00000000-0005-0000-0000-00006C520000}"/>
    <cellStyle name="Normal 41 8 2" xfId="14929" xr:uid="{00000000-0005-0000-0000-00006D520000}"/>
    <cellStyle name="Normal 41 9" xfId="14930" xr:uid="{00000000-0005-0000-0000-00006E520000}"/>
    <cellStyle name="Normal 41 9 2" xfId="14931" xr:uid="{00000000-0005-0000-0000-00006F520000}"/>
    <cellStyle name="Normal 42" xfId="14932" xr:uid="{00000000-0005-0000-0000-000070520000}"/>
    <cellStyle name="Normal 42 10" xfId="14933" xr:uid="{00000000-0005-0000-0000-000071520000}"/>
    <cellStyle name="Normal 42 10 2" xfId="14934" xr:uid="{00000000-0005-0000-0000-000072520000}"/>
    <cellStyle name="Normal 42 11" xfId="14935" xr:uid="{00000000-0005-0000-0000-000073520000}"/>
    <cellStyle name="Normal 42 11 2" xfId="14936" xr:uid="{00000000-0005-0000-0000-000074520000}"/>
    <cellStyle name="Normal 42 12" xfId="14937" xr:uid="{00000000-0005-0000-0000-000075520000}"/>
    <cellStyle name="Normal 42 12 2" xfId="14938" xr:uid="{00000000-0005-0000-0000-000076520000}"/>
    <cellStyle name="Normal 42 13" xfId="14939" xr:uid="{00000000-0005-0000-0000-000077520000}"/>
    <cellStyle name="Normal 42 13 2" xfId="14940" xr:uid="{00000000-0005-0000-0000-000078520000}"/>
    <cellStyle name="Normal 42 14" xfId="14941" xr:uid="{00000000-0005-0000-0000-000079520000}"/>
    <cellStyle name="Normal 42 14 2" xfId="14942" xr:uid="{00000000-0005-0000-0000-00007A520000}"/>
    <cellStyle name="Normal 42 15" xfId="14943" xr:uid="{00000000-0005-0000-0000-00007B520000}"/>
    <cellStyle name="Normal 42 15 2" xfId="14944" xr:uid="{00000000-0005-0000-0000-00007C520000}"/>
    <cellStyle name="Normal 42 16" xfId="14945" xr:uid="{00000000-0005-0000-0000-00007D520000}"/>
    <cellStyle name="Normal 42 16 2" xfId="14946" xr:uid="{00000000-0005-0000-0000-00007E520000}"/>
    <cellStyle name="Normal 42 17" xfId="14947" xr:uid="{00000000-0005-0000-0000-00007F520000}"/>
    <cellStyle name="Normal 42 17 2" xfId="14948" xr:uid="{00000000-0005-0000-0000-000080520000}"/>
    <cellStyle name="Normal 42 18" xfId="14949" xr:uid="{00000000-0005-0000-0000-000081520000}"/>
    <cellStyle name="Normal 42 18 2" xfId="14950" xr:uid="{00000000-0005-0000-0000-000082520000}"/>
    <cellStyle name="Normal 42 19" xfId="14951" xr:uid="{00000000-0005-0000-0000-000083520000}"/>
    <cellStyle name="Normal 42 19 2" xfId="14952" xr:uid="{00000000-0005-0000-0000-000084520000}"/>
    <cellStyle name="Normal 42 2" xfId="14953" xr:uid="{00000000-0005-0000-0000-000085520000}"/>
    <cellStyle name="Normal 42 2 2" xfId="14954" xr:uid="{00000000-0005-0000-0000-000086520000}"/>
    <cellStyle name="Normal 42 2 3" xfId="14955" xr:uid="{00000000-0005-0000-0000-000087520000}"/>
    <cellStyle name="Normal 42 20" xfId="14956" xr:uid="{00000000-0005-0000-0000-000088520000}"/>
    <cellStyle name="Normal 42 20 2" xfId="14957" xr:uid="{00000000-0005-0000-0000-000089520000}"/>
    <cellStyle name="Normal 42 21" xfId="14958" xr:uid="{00000000-0005-0000-0000-00008A520000}"/>
    <cellStyle name="Normal 42 21 2" xfId="14959" xr:uid="{00000000-0005-0000-0000-00008B520000}"/>
    <cellStyle name="Normal 42 22" xfId="14960" xr:uid="{00000000-0005-0000-0000-00008C520000}"/>
    <cellStyle name="Normal 42 22 2" xfId="14961" xr:uid="{00000000-0005-0000-0000-00008D520000}"/>
    <cellStyle name="Normal 42 23" xfId="14962" xr:uid="{00000000-0005-0000-0000-00008E520000}"/>
    <cellStyle name="Normal 42 23 2" xfId="14963" xr:uid="{00000000-0005-0000-0000-00008F520000}"/>
    <cellStyle name="Normal 42 24" xfId="14964" xr:uid="{00000000-0005-0000-0000-000090520000}"/>
    <cellStyle name="Normal 42 24 2" xfId="14965" xr:uid="{00000000-0005-0000-0000-000091520000}"/>
    <cellStyle name="Normal 42 25" xfId="14966" xr:uid="{00000000-0005-0000-0000-000092520000}"/>
    <cellStyle name="Normal 42 25 2" xfId="14967" xr:uid="{00000000-0005-0000-0000-000093520000}"/>
    <cellStyle name="Normal 42 26" xfId="14968" xr:uid="{00000000-0005-0000-0000-000094520000}"/>
    <cellStyle name="Normal 42 26 2" xfId="14969" xr:uid="{00000000-0005-0000-0000-000095520000}"/>
    <cellStyle name="Normal 42 27" xfId="14970" xr:uid="{00000000-0005-0000-0000-000096520000}"/>
    <cellStyle name="Normal 42 27 2" xfId="14971" xr:uid="{00000000-0005-0000-0000-000097520000}"/>
    <cellStyle name="Normal 42 28" xfId="14972" xr:uid="{00000000-0005-0000-0000-000098520000}"/>
    <cellStyle name="Normal 42 28 2" xfId="14973" xr:uid="{00000000-0005-0000-0000-000099520000}"/>
    <cellStyle name="Normal 42 29" xfId="14974" xr:uid="{00000000-0005-0000-0000-00009A520000}"/>
    <cellStyle name="Normal 42 29 2" xfId="14975" xr:uid="{00000000-0005-0000-0000-00009B520000}"/>
    <cellStyle name="Normal 42 3" xfId="14976" xr:uid="{00000000-0005-0000-0000-00009C520000}"/>
    <cellStyle name="Normal 42 3 2" xfId="14977" xr:uid="{00000000-0005-0000-0000-00009D520000}"/>
    <cellStyle name="Normal 42 30" xfId="14978" xr:uid="{00000000-0005-0000-0000-00009E520000}"/>
    <cellStyle name="Normal 42 30 2" xfId="14979" xr:uid="{00000000-0005-0000-0000-00009F520000}"/>
    <cellStyle name="Normal 42 31" xfId="14980" xr:uid="{00000000-0005-0000-0000-0000A0520000}"/>
    <cellStyle name="Normal 42 32" xfId="14981" xr:uid="{00000000-0005-0000-0000-0000A1520000}"/>
    <cellStyle name="Normal 42 32 2" xfId="30214" xr:uid="{00000000-0005-0000-0000-0000A2520000}"/>
    <cellStyle name="Normal 42 33" xfId="30215" xr:uid="{00000000-0005-0000-0000-0000A3520000}"/>
    <cellStyle name="Normal 42 4" xfId="14982" xr:uid="{00000000-0005-0000-0000-0000A4520000}"/>
    <cellStyle name="Normal 42 4 2" xfId="14983" xr:uid="{00000000-0005-0000-0000-0000A5520000}"/>
    <cellStyle name="Normal 42 5" xfId="14984" xr:uid="{00000000-0005-0000-0000-0000A6520000}"/>
    <cellStyle name="Normal 42 5 2" xfId="14985" xr:uid="{00000000-0005-0000-0000-0000A7520000}"/>
    <cellStyle name="Normal 42 6" xfId="14986" xr:uid="{00000000-0005-0000-0000-0000A8520000}"/>
    <cellStyle name="Normal 42 6 2" xfId="14987" xr:uid="{00000000-0005-0000-0000-0000A9520000}"/>
    <cellStyle name="Normal 42 7" xfId="14988" xr:uid="{00000000-0005-0000-0000-0000AA520000}"/>
    <cellStyle name="Normal 42 7 2" xfId="14989" xr:uid="{00000000-0005-0000-0000-0000AB520000}"/>
    <cellStyle name="Normal 42 8" xfId="14990" xr:uid="{00000000-0005-0000-0000-0000AC520000}"/>
    <cellStyle name="Normal 42 8 2" xfId="14991" xr:uid="{00000000-0005-0000-0000-0000AD520000}"/>
    <cellStyle name="Normal 42 9" xfId="14992" xr:uid="{00000000-0005-0000-0000-0000AE520000}"/>
    <cellStyle name="Normal 42 9 2" xfId="14993" xr:uid="{00000000-0005-0000-0000-0000AF520000}"/>
    <cellStyle name="Normal 43" xfId="14994" xr:uid="{00000000-0005-0000-0000-0000B0520000}"/>
    <cellStyle name="Normal 43 10" xfId="14995" xr:uid="{00000000-0005-0000-0000-0000B1520000}"/>
    <cellStyle name="Normal 43 10 2" xfId="14996" xr:uid="{00000000-0005-0000-0000-0000B2520000}"/>
    <cellStyle name="Normal 43 11" xfId="14997" xr:uid="{00000000-0005-0000-0000-0000B3520000}"/>
    <cellStyle name="Normal 43 11 2" xfId="14998" xr:uid="{00000000-0005-0000-0000-0000B4520000}"/>
    <cellStyle name="Normal 43 12" xfId="14999" xr:uid="{00000000-0005-0000-0000-0000B5520000}"/>
    <cellStyle name="Normal 43 12 2" xfId="15000" xr:uid="{00000000-0005-0000-0000-0000B6520000}"/>
    <cellStyle name="Normal 43 13" xfId="15001" xr:uid="{00000000-0005-0000-0000-0000B7520000}"/>
    <cellStyle name="Normal 43 13 2" xfId="15002" xr:uid="{00000000-0005-0000-0000-0000B8520000}"/>
    <cellStyle name="Normal 43 14" xfId="15003" xr:uid="{00000000-0005-0000-0000-0000B9520000}"/>
    <cellStyle name="Normal 43 14 2" xfId="15004" xr:uid="{00000000-0005-0000-0000-0000BA520000}"/>
    <cellStyle name="Normal 43 15" xfId="15005" xr:uid="{00000000-0005-0000-0000-0000BB520000}"/>
    <cellStyle name="Normal 43 15 2" xfId="15006" xr:uid="{00000000-0005-0000-0000-0000BC520000}"/>
    <cellStyle name="Normal 43 16" xfId="15007" xr:uid="{00000000-0005-0000-0000-0000BD520000}"/>
    <cellStyle name="Normal 43 16 2" xfId="15008" xr:uid="{00000000-0005-0000-0000-0000BE520000}"/>
    <cellStyle name="Normal 43 17" xfId="15009" xr:uid="{00000000-0005-0000-0000-0000BF520000}"/>
    <cellStyle name="Normal 43 17 2" xfId="15010" xr:uid="{00000000-0005-0000-0000-0000C0520000}"/>
    <cellStyle name="Normal 43 18" xfId="15011" xr:uid="{00000000-0005-0000-0000-0000C1520000}"/>
    <cellStyle name="Normal 43 18 2" xfId="15012" xr:uid="{00000000-0005-0000-0000-0000C2520000}"/>
    <cellStyle name="Normal 43 19" xfId="15013" xr:uid="{00000000-0005-0000-0000-0000C3520000}"/>
    <cellStyle name="Normal 43 19 2" xfId="15014" xr:uid="{00000000-0005-0000-0000-0000C4520000}"/>
    <cellStyle name="Normal 43 2" xfId="15015" xr:uid="{00000000-0005-0000-0000-0000C5520000}"/>
    <cellStyle name="Normal 43 2 2" xfId="15016" xr:uid="{00000000-0005-0000-0000-0000C6520000}"/>
    <cellStyle name="Normal 43 2 3" xfId="15017" xr:uid="{00000000-0005-0000-0000-0000C7520000}"/>
    <cellStyle name="Normal 43 20" xfId="15018" xr:uid="{00000000-0005-0000-0000-0000C8520000}"/>
    <cellStyle name="Normal 43 20 2" xfId="15019" xr:uid="{00000000-0005-0000-0000-0000C9520000}"/>
    <cellStyle name="Normal 43 21" xfId="15020" xr:uid="{00000000-0005-0000-0000-0000CA520000}"/>
    <cellStyle name="Normal 43 21 2" xfId="15021" xr:uid="{00000000-0005-0000-0000-0000CB520000}"/>
    <cellStyle name="Normal 43 22" xfId="15022" xr:uid="{00000000-0005-0000-0000-0000CC520000}"/>
    <cellStyle name="Normal 43 22 2" xfId="15023" xr:uid="{00000000-0005-0000-0000-0000CD520000}"/>
    <cellStyle name="Normal 43 23" xfId="15024" xr:uid="{00000000-0005-0000-0000-0000CE520000}"/>
    <cellStyle name="Normal 43 23 2" xfId="15025" xr:uid="{00000000-0005-0000-0000-0000CF520000}"/>
    <cellStyle name="Normal 43 24" xfId="15026" xr:uid="{00000000-0005-0000-0000-0000D0520000}"/>
    <cellStyle name="Normal 43 24 2" xfId="15027" xr:uid="{00000000-0005-0000-0000-0000D1520000}"/>
    <cellStyle name="Normal 43 25" xfId="15028" xr:uid="{00000000-0005-0000-0000-0000D2520000}"/>
    <cellStyle name="Normal 43 25 2" xfId="15029" xr:uid="{00000000-0005-0000-0000-0000D3520000}"/>
    <cellStyle name="Normal 43 26" xfId="15030" xr:uid="{00000000-0005-0000-0000-0000D4520000}"/>
    <cellStyle name="Normal 43 26 2" xfId="15031" xr:uid="{00000000-0005-0000-0000-0000D5520000}"/>
    <cellStyle name="Normal 43 27" xfId="15032" xr:uid="{00000000-0005-0000-0000-0000D6520000}"/>
    <cellStyle name="Normal 43 27 2" xfId="15033" xr:uid="{00000000-0005-0000-0000-0000D7520000}"/>
    <cellStyle name="Normal 43 28" xfId="15034" xr:uid="{00000000-0005-0000-0000-0000D8520000}"/>
    <cellStyle name="Normal 43 28 2" xfId="15035" xr:uid="{00000000-0005-0000-0000-0000D9520000}"/>
    <cellStyle name="Normal 43 29" xfId="15036" xr:uid="{00000000-0005-0000-0000-0000DA520000}"/>
    <cellStyle name="Normal 43 29 2" xfId="15037" xr:uid="{00000000-0005-0000-0000-0000DB520000}"/>
    <cellStyle name="Normal 43 3" xfId="15038" xr:uid="{00000000-0005-0000-0000-0000DC520000}"/>
    <cellStyle name="Normal 43 3 2" xfId="15039" xr:uid="{00000000-0005-0000-0000-0000DD520000}"/>
    <cellStyle name="Normal 43 30" xfId="15040" xr:uid="{00000000-0005-0000-0000-0000DE520000}"/>
    <cellStyle name="Normal 43 30 2" xfId="15041" xr:uid="{00000000-0005-0000-0000-0000DF520000}"/>
    <cellStyle name="Normal 43 31" xfId="15042" xr:uid="{00000000-0005-0000-0000-0000E0520000}"/>
    <cellStyle name="Normal 43 32" xfId="15043" xr:uid="{00000000-0005-0000-0000-0000E1520000}"/>
    <cellStyle name="Normal 43 33" xfId="15044" xr:uid="{00000000-0005-0000-0000-0000E2520000}"/>
    <cellStyle name="Normal 43 4" xfId="15045" xr:uid="{00000000-0005-0000-0000-0000E3520000}"/>
    <cellStyle name="Normal 43 4 2" xfId="15046" xr:uid="{00000000-0005-0000-0000-0000E4520000}"/>
    <cellStyle name="Normal 43 5" xfId="15047" xr:uid="{00000000-0005-0000-0000-0000E5520000}"/>
    <cellStyle name="Normal 43 5 2" xfId="15048" xr:uid="{00000000-0005-0000-0000-0000E6520000}"/>
    <cellStyle name="Normal 43 6" xfId="15049" xr:uid="{00000000-0005-0000-0000-0000E7520000}"/>
    <cellStyle name="Normal 43 6 2" xfId="15050" xr:uid="{00000000-0005-0000-0000-0000E8520000}"/>
    <cellStyle name="Normal 43 7" xfId="15051" xr:uid="{00000000-0005-0000-0000-0000E9520000}"/>
    <cellStyle name="Normal 43 7 2" xfId="15052" xr:uid="{00000000-0005-0000-0000-0000EA520000}"/>
    <cellStyle name="Normal 43 8" xfId="15053" xr:uid="{00000000-0005-0000-0000-0000EB520000}"/>
    <cellStyle name="Normal 43 8 2" xfId="15054" xr:uid="{00000000-0005-0000-0000-0000EC520000}"/>
    <cellStyle name="Normal 43 9" xfId="15055" xr:uid="{00000000-0005-0000-0000-0000ED520000}"/>
    <cellStyle name="Normal 43 9 2" xfId="15056" xr:uid="{00000000-0005-0000-0000-0000EE520000}"/>
    <cellStyle name="Normal 44" xfId="15057" xr:uid="{00000000-0005-0000-0000-0000EF520000}"/>
    <cellStyle name="Normal 44 10" xfId="15058" xr:uid="{00000000-0005-0000-0000-0000F0520000}"/>
    <cellStyle name="Normal 44 10 2" xfId="15059" xr:uid="{00000000-0005-0000-0000-0000F1520000}"/>
    <cellStyle name="Normal 44 11" xfId="15060" xr:uid="{00000000-0005-0000-0000-0000F2520000}"/>
    <cellStyle name="Normal 44 11 2" xfId="15061" xr:uid="{00000000-0005-0000-0000-0000F3520000}"/>
    <cellStyle name="Normal 44 12" xfId="15062" xr:uid="{00000000-0005-0000-0000-0000F4520000}"/>
    <cellStyle name="Normal 44 12 2" xfId="15063" xr:uid="{00000000-0005-0000-0000-0000F5520000}"/>
    <cellStyle name="Normal 44 13" xfId="15064" xr:uid="{00000000-0005-0000-0000-0000F6520000}"/>
    <cellStyle name="Normal 44 13 2" xfId="15065" xr:uid="{00000000-0005-0000-0000-0000F7520000}"/>
    <cellStyle name="Normal 44 14" xfId="15066" xr:uid="{00000000-0005-0000-0000-0000F8520000}"/>
    <cellStyle name="Normal 44 14 2" xfId="15067" xr:uid="{00000000-0005-0000-0000-0000F9520000}"/>
    <cellStyle name="Normal 44 15" xfId="15068" xr:uid="{00000000-0005-0000-0000-0000FA520000}"/>
    <cellStyle name="Normal 44 15 2" xfId="15069" xr:uid="{00000000-0005-0000-0000-0000FB520000}"/>
    <cellStyle name="Normal 44 16" xfId="15070" xr:uid="{00000000-0005-0000-0000-0000FC520000}"/>
    <cellStyle name="Normal 44 16 2" xfId="15071" xr:uid="{00000000-0005-0000-0000-0000FD520000}"/>
    <cellStyle name="Normal 44 17" xfId="15072" xr:uid="{00000000-0005-0000-0000-0000FE520000}"/>
    <cellStyle name="Normal 44 17 2" xfId="15073" xr:uid="{00000000-0005-0000-0000-0000FF520000}"/>
    <cellStyle name="Normal 44 18" xfId="15074" xr:uid="{00000000-0005-0000-0000-000000530000}"/>
    <cellStyle name="Normal 44 18 2" xfId="15075" xr:uid="{00000000-0005-0000-0000-000001530000}"/>
    <cellStyle name="Normal 44 19" xfId="15076" xr:uid="{00000000-0005-0000-0000-000002530000}"/>
    <cellStyle name="Normal 44 19 2" xfId="15077" xr:uid="{00000000-0005-0000-0000-000003530000}"/>
    <cellStyle name="Normal 44 2" xfId="15078" xr:uid="{00000000-0005-0000-0000-000004530000}"/>
    <cellStyle name="Normal 44 2 2" xfId="15079" xr:uid="{00000000-0005-0000-0000-000005530000}"/>
    <cellStyle name="Normal 44 20" xfId="15080" xr:uid="{00000000-0005-0000-0000-000006530000}"/>
    <cellStyle name="Normal 44 20 2" xfId="15081" xr:uid="{00000000-0005-0000-0000-000007530000}"/>
    <cellStyle name="Normal 44 21" xfId="15082" xr:uid="{00000000-0005-0000-0000-000008530000}"/>
    <cellStyle name="Normal 44 21 2" xfId="15083" xr:uid="{00000000-0005-0000-0000-000009530000}"/>
    <cellStyle name="Normal 44 22" xfId="15084" xr:uid="{00000000-0005-0000-0000-00000A530000}"/>
    <cellStyle name="Normal 44 22 2" xfId="15085" xr:uid="{00000000-0005-0000-0000-00000B530000}"/>
    <cellStyle name="Normal 44 23" xfId="15086" xr:uid="{00000000-0005-0000-0000-00000C530000}"/>
    <cellStyle name="Normal 44 23 2" xfId="15087" xr:uid="{00000000-0005-0000-0000-00000D530000}"/>
    <cellStyle name="Normal 44 24" xfId="15088" xr:uid="{00000000-0005-0000-0000-00000E530000}"/>
    <cellStyle name="Normal 44 24 2" xfId="15089" xr:uid="{00000000-0005-0000-0000-00000F530000}"/>
    <cellStyle name="Normal 44 25" xfId="15090" xr:uid="{00000000-0005-0000-0000-000010530000}"/>
    <cellStyle name="Normal 44 25 2" xfId="15091" xr:uid="{00000000-0005-0000-0000-000011530000}"/>
    <cellStyle name="Normal 44 26" xfId="15092" xr:uid="{00000000-0005-0000-0000-000012530000}"/>
    <cellStyle name="Normal 44 26 2" xfId="15093" xr:uid="{00000000-0005-0000-0000-000013530000}"/>
    <cellStyle name="Normal 44 27" xfId="15094" xr:uid="{00000000-0005-0000-0000-000014530000}"/>
    <cellStyle name="Normal 44 27 2" xfId="15095" xr:uid="{00000000-0005-0000-0000-000015530000}"/>
    <cellStyle name="Normal 44 28" xfId="15096" xr:uid="{00000000-0005-0000-0000-000016530000}"/>
    <cellStyle name="Normal 44 28 2" xfId="15097" xr:uid="{00000000-0005-0000-0000-000017530000}"/>
    <cellStyle name="Normal 44 29" xfId="15098" xr:uid="{00000000-0005-0000-0000-000018530000}"/>
    <cellStyle name="Normal 44 29 2" xfId="15099" xr:uid="{00000000-0005-0000-0000-000019530000}"/>
    <cellStyle name="Normal 44 3" xfId="15100" xr:uid="{00000000-0005-0000-0000-00001A530000}"/>
    <cellStyle name="Normal 44 3 2" xfId="15101" xr:uid="{00000000-0005-0000-0000-00001B530000}"/>
    <cellStyle name="Normal 44 30" xfId="15102" xr:uid="{00000000-0005-0000-0000-00001C530000}"/>
    <cellStyle name="Normal 44 30 2" xfId="15103" xr:uid="{00000000-0005-0000-0000-00001D530000}"/>
    <cellStyle name="Normal 44 31" xfId="15104" xr:uid="{00000000-0005-0000-0000-00001E530000}"/>
    <cellStyle name="Normal 44 32" xfId="15105" xr:uid="{00000000-0005-0000-0000-00001F530000}"/>
    <cellStyle name="Normal 44 33" xfId="30216" xr:uid="{00000000-0005-0000-0000-000020530000}"/>
    <cellStyle name="Normal 44 4" xfId="15106" xr:uid="{00000000-0005-0000-0000-000021530000}"/>
    <cellStyle name="Normal 44 4 2" xfId="15107" xr:uid="{00000000-0005-0000-0000-000022530000}"/>
    <cellStyle name="Normal 44 5" xfId="15108" xr:uid="{00000000-0005-0000-0000-000023530000}"/>
    <cellStyle name="Normal 44 5 2" xfId="15109" xr:uid="{00000000-0005-0000-0000-000024530000}"/>
    <cellStyle name="Normal 44 6" xfId="15110" xr:uid="{00000000-0005-0000-0000-000025530000}"/>
    <cellStyle name="Normal 44 6 2" xfId="15111" xr:uid="{00000000-0005-0000-0000-000026530000}"/>
    <cellStyle name="Normal 44 7" xfId="15112" xr:uid="{00000000-0005-0000-0000-000027530000}"/>
    <cellStyle name="Normal 44 7 2" xfId="15113" xr:uid="{00000000-0005-0000-0000-000028530000}"/>
    <cellStyle name="Normal 44 8" xfId="15114" xr:uid="{00000000-0005-0000-0000-000029530000}"/>
    <cellStyle name="Normal 44 8 2" xfId="15115" xr:uid="{00000000-0005-0000-0000-00002A530000}"/>
    <cellStyle name="Normal 44 9" xfId="15116" xr:uid="{00000000-0005-0000-0000-00002B530000}"/>
    <cellStyle name="Normal 44 9 2" xfId="15117" xr:uid="{00000000-0005-0000-0000-00002C530000}"/>
    <cellStyle name="Normal 45" xfId="15118" xr:uid="{00000000-0005-0000-0000-00002D530000}"/>
    <cellStyle name="Normal 45 10" xfId="15119" xr:uid="{00000000-0005-0000-0000-00002E530000}"/>
    <cellStyle name="Normal 45 10 2" xfId="15120" xr:uid="{00000000-0005-0000-0000-00002F530000}"/>
    <cellStyle name="Normal 45 11" xfId="15121" xr:uid="{00000000-0005-0000-0000-000030530000}"/>
    <cellStyle name="Normal 45 11 2" xfId="15122" xr:uid="{00000000-0005-0000-0000-000031530000}"/>
    <cellStyle name="Normal 45 12" xfId="15123" xr:uid="{00000000-0005-0000-0000-000032530000}"/>
    <cellStyle name="Normal 45 12 2" xfId="15124" xr:uid="{00000000-0005-0000-0000-000033530000}"/>
    <cellStyle name="Normal 45 13" xfId="15125" xr:uid="{00000000-0005-0000-0000-000034530000}"/>
    <cellStyle name="Normal 45 13 2" xfId="15126" xr:uid="{00000000-0005-0000-0000-000035530000}"/>
    <cellStyle name="Normal 45 14" xfId="15127" xr:uid="{00000000-0005-0000-0000-000036530000}"/>
    <cellStyle name="Normal 45 14 2" xfId="15128" xr:uid="{00000000-0005-0000-0000-000037530000}"/>
    <cellStyle name="Normal 45 15" xfId="15129" xr:uid="{00000000-0005-0000-0000-000038530000}"/>
    <cellStyle name="Normal 45 15 2" xfId="15130" xr:uid="{00000000-0005-0000-0000-000039530000}"/>
    <cellStyle name="Normal 45 16" xfId="15131" xr:uid="{00000000-0005-0000-0000-00003A530000}"/>
    <cellStyle name="Normal 45 16 2" xfId="15132" xr:uid="{00000000-0005-0000-0000-00003B530000}"/>
    <cellStyle name="Normal 45 17" xfId="15133" xr:uid="{00000000-0005-0000-0000-00003C530000}"/>
    <cellStyle name="Normal 45 17 2" xfId="15134" xr:uid="{00000000-0005-0000-0000-00003D530000}"/>
    <cellStyle name="Normal 45 18" xfId="15135" xr:uid="{00000000-0005-0000-0000-00003E530000}"/>
    <cellStyle name="Normal 45 18 2" xfId="15136" xr:uid="{00000000-0005-0000-0000-00003F530000}"/>
    <cellStyle name="Normal 45 19" xfId="15137" xr:uid="{00000000-0005-0000-0000-000040530000}"/>
    <cellStyle name="Normal 45 19 2" xfId="15138" xr:uid="{00000000-0005-0000-0000-000041530000}"/>
    <cellStyle name="Normal 45 2" xfId="15139" xr:uid="{00000000-0005-0000-0000-000042530000}"/>
    <cellStyle name="Normal 45 2 2" xfId="15140" xr:uid="{00000000-0005-0000-0000-000043530000}"/>
    <cellStyle name="Normal 45 20" xfId="15141" xr:uid="{00000000-0005-0000-0000-000044530000}"/>
    <cellStyle name="Normal 45 20 2" xfId="15142" xr:uid="{00000000-0005-0000-0000-000045530000}"/>
    <cellStyle name="Normal 45 21" xfId="15143" xr:uid="{00000000-0005-0000-0000-000046530000}"/>
    <cellStyle name="Normal 45 21 2" xfId="15144" xr:uid="{00000000-0005-0000-0000-000047530000}"/>
    <cellStyle name="Normal 45 22" xfId="15145" xr:uid="{00000000-0005-0000-0000-000048530000}"/>
    <cellStyle name="Normal 45 22 2" xfId="15146" xr:uid="{00000000-0005-0000-0000-000049530000}"/>
    <cellStyle name="Normal 45 23" xfId="15147" xr:uid="{00000000-0005-0000-0000-00004A530000}"/>
    <cellStyle name="Normal 45 23 2" xfId="15148" xr:uid="{00000000-0005-0000-0000-00004B530000}"/>
    <cellStyle name="Normal 45 24" xfId="15149" xr:uid="{00000000-0005-0000-0000-00004C530000}"/>
    <cellStyle name="Normal 45 24 2" xfId="15150" xr:uid="{00000000-0005-0000-0000-00004D530000}"/>
    <cellStyle name="Normal 45 25" xfId="15151" xr:uid="{00000000-0005-0000-0000-00004E530000}"/>
    <cellStyle name="Normal 45 25 2" xfId="15152" xr:uid="{00000000-0005-0000-0000-00004F530000}"/>
    <cellStyle name="Normal 45 26" xfId="15153" xr:uid="{00000000-0005-0000-0000-000050530000}"/>
    <cellStyle name="Normal 45 26 2" xfId="15154" xr:uid="{00000000-0005-0000-0000-000051530000}"/>
    <cellStyle name="Normal 45 27" xfId="15155" xr:uid="{00000000-0005-0000-0000-000052530000}"/>
    <cellStyle name="Normal 45 27 2" xfId="15156" xr:uid="{00000000-0005-0000-0000-000053530000}"/>
    <cellStyle name="Normal 45 28" xfId="15157" xr:uid="{00000000-0005-0000-0000-000054530000}"/>
    <cellStyle name="Normal 45 28 2" xfId="15158" xr:uid="{00000000-0005-0000-0000-000055530000}"/>
    <cellStyle name="Normal 45 29" xfId="15159" xr:uid="{00000000-0005-0000-0000-000056530000}"/>
    <cellStyle name="Normal 45 29 2" xfId="15160" xr:uid="{00000000-0005-0000-0000-000057530000}"/>
    <cellStyle name="Normal 45 3" xfId="15161" xr:uid="{00000000-0005-0000-0000-000058530000}"/>
    <cellStyle name="Normal 45 3 2" xfId="15162" xr:uid="{00000000-0005-0000-0000-000059530000}"/>
    <cellStyle name="Normal 45 30" xfId="15163" xr:uid="{00000000-0005-0000-0000-00005A530000}"/>
    <cellStyle name="Normal 45 30 2" xfId="15164" xr:uid="{00000000-0005-0000-0000-00005B530000}"/>
    <cellStyle name="Normal 45 31" xfId="15165" xr:uid="{00000000-0005-0000-0000-00005C530000}"/>
    <cellStyle name="Normal 45 32" xfId="15166" xr:uid="{00000000-0005-0000-0000-00005D530000}"/>
    <cellStyle name="Normal 45 33" xfId="15167" xr:uid="{00000000-0005-0000-0000-00005E530000}"/>
    <cellStyle name="Normal 45 4" xfId="15168" xr:uid="{00000000-0005-0000-0000-00005F530000}"/>
    <cellStyle name="Normal 45 4 2" xfId="15169" xr:uid="{00000000-0005-0000-0000-000060530000}"/>
    <cellStyle name="Normal 45 5" xfId="15170" xr:uid="{00000000-0005-0000-0000-000061530000}"/>
    <cellStyle name="Normal 45 5 2" xfId="15171" xr:uid="{00000000-0005-0000-0000-000062530000}"/>
    <cellStyle name="Normal 45 6" xfId="15172" xr:uid="{00000000-0005-0000-0000-000063530000}"/>
    <cellStyle name="Normal 45 6 2" xfId="15173" xr:uid="{00000000-0005-0000-0000-000064530000}"/>
    <cellStyle name="Normal 45 7" xfId="15174" xr:uid="{00000000-0005-0000-0000-000065530000}"/>
    <cellStyle name="Normal 45 7 2" xfId="15175" xr:uid="{00000000-0005-0000-0000-000066530000}"/>
    <cellStyle name="Normal 45 8" xfId="15176" xr:uid="{00000000-0005-0000-0000-000067530000}"/>
    <cellStyle name="Normal 45 8 2" xfId="15177" xr:uid="{00000000-0005-0000-0000-000068530000}"/>
    <cellStyle name="Normal 45 9" xfId="15178" xr:uid="{00000000-0005-0000-0000-000069530000}"/>
    <cellStyle name="Normal 45 9 2" xfId="15179" xr:uid="{00000000-0005-0000-0000-00006A530000}"/>
    <cellStyle name="Normal 46" xfId="15180" xr:uid="{00000000-0005-0000-0000-00006B530000}"/>
    <cellStyle name="Normal 46 10" xfId="15181" xr:uid="{00000000-0005-0000-0000-00006C530000}"/>
    <cellStyle name="Normal 46 10 2" xfId="15182" xr:uid="{00000000-0005-0000-0000-00006D530000}"/>
    <cellStyle name="Normal 46 11" xfId="15183" xr:uid="{00000000-0005-0000-0000-00006E530000}"/>
    <cellStyle name="Normal 46 11 2" xfId="15184" xr:uid="{00000000-0005-0000-0000-00006F530000}"/>
    <cellStyle name="Normal 46 12" xfId="15185" xr:uid="{00000000-0005-0000-0000-000070530000}"/>
    <cellStyle name="Normal 46 12 2" xfId="15186" xr:uid="{00000000-0005-0000-0000-000071530000}"/>
    <cellStyle name="Normal 46 13" xfId="15187" xr:uid="{00000000-0005-0000-0000-000072530000}"/>
    <cellStyle name="Normal 46 13 2" xfId="15188" xr:uid="{00000000-0005-0000-0000-000073530000}"/>
    <cellStyle name="Normal 46 14" xfId="15189" xr:uid="{00000000-0005-0000-0000-000074530000}"/>
    <cellStyle name="Normal 46 14 2" xfId="15190" xr:uid="{00000000-0005-0000-0000-000075530000}"/>
    <cellStyle name="Normal 46 15" xfId="15191" xr:uid="{00000000-0005-0000-0000-000076530000}"/>
    <cellStyle name="Normal 46 15 2" xfId="15192" xr:uid="{00000000-0005-0000-0000-000077530000}"/>
    <cellStyle name="Normal 46 16" xfId="15193" xr:uid="{00000000-0005-0000-0000-000078530000}"/>
    <cellStyle name="Normal 46 16 2" xfId="15194" xr:uid="{00000000-0005-0000-0000-000079530000}"/>
    <cellStyle name="Normal 46 17" xfId="15195" xr:uid="{00000000-0005-0000-0000-00007A530000}"/>
    <cellStyle name="Normal 46 17 2" xfId="15196" xr:uid="{00000000-0005-0000-0000-00007B530000}"/>
    <cellStyle name="Normal 46 18" xfId="15197" xr:uid="{00000000-0005-0000-0000-00007C530000}"/>
    <cellStyle name="Normal 46 18 2" xfId="15198" xr:uid="{00000000-0005-0000-0000-00007D530000}"/>
    <cellStyle name="Normal 46 19" xfId="15199" xr:uid="{00000000-0005-0000-0000-00007E530000}"/>
    <cellStyle name="Normal 46 19 2" xfId="15200" xr:uid="{00000000-0005-0000-0000-00007F530000}"/>
    <cellStyle name="Normal 46 2" xfId="15201" xr:uid="{00000000-0005-0000-0000-000080530000}"/>
    <cellStyle name="Normal 46 2 2" xfId="15202" xr:uid="{00000000-0005-0000-0000-000081530000}"/>
    <cellStyle name="Normal 46 2 3" xfId="15203" xr:uid="{00000000-0005-0000-0000-000082530000}"/>
    <cellStyle name="Normal 46 20" xfId="15204" xr:uid="{00000000-0005-0000-0000-000083530000}"/>
    <cellStyle name="Normal 46 20 2" xfId="15205" xr:uid="{00000000-0005-0000-0000-000084530000}"/>
    <cellStyle name="Normal 46 21" xfId="15206" xr:uid="{00000000-0005-0000-0000-000085530000}"/>
    <cellStyle name="Normal 46 21 2" xfId="15207" xr:uid="{00000000-0005-0000-0000-000086530000}"/>
    <cellStyle name="Normal 46 22" xfId="15208" xr:uid="{00000000-0005-0000-0000-000087530000}"/>
    <cellStyle name="Normal 46 22 2" xfId="15209" xr:uid="{00000000-0005-0000-0000-000088530000}"/>
    <cellStyle name="Normal 46 23" xfId="15210" xr:uid="{00000000-0005-0000-0000-000089530000}"/>
    <cellStyle name="Normal 46 23 2" xfId="15211" xr:uid="{00000000-0005-0000-0000-00008A530000}"/>
    <cellStyle name="Normal 46 24" xfId="15212" xr:uid="{00000000-0005-0000-0000-00008B530000}"/>
    <cellStyle name="Normal 46 24 2" xfId="15213" xr:uid="{00000000-0005-0000-0000-00008C530000}"/>
    <cellStyle name="Normal 46 25" xfId="15214" xr:uid="{00000000-0005-0000-0000-00008D530000}"/>
    <cellStyle name="Normal 46 25 2" xfId="15215" xr:uid="{00000000-0005-0000-0000-00008E530000}"/>
    <cellStyle name="Normal 46 26" xfId="15216" xr:uid="{00000000-0005-0000-0000-00008F530000}"/>
    <cellStyle name="Normal 46 26 2" xfId="15217" xr:uid="{00000000-0005-0000-0000-000090530000}"/>
    <cellStyle name="Normal 46 27" xfId="15218" xr:uid="{00000000-0005-0000-0000-000091530000}"/>
    <cellStyle name="Normal 46 27 2" xfId="15219" xr:uid="{00000000-0005-0000-0000-000092530000}"/>
    <cellStyle name="Normal 46 28" xfId="15220" xr:uid="{00000000-0005-0000-0000-000093530000}"/>
    <cellStyle name="Normal 46 28 2" xfId="15221" xr:uid="{00000000-0005-0000-0000-000094530000}"/>
    <cellStyle name="Normal 46 29" xfId="15222" xr:uid="{00000000-0005-0000-0000-000095530000}"/>
    <cellStyle name="Normal 46 29 2" xfId="15223" xr:uid="{00000000-0005-0000-0000-000096530000}"/>
    <cellStyle name="Normal 46 3" xfId="15224" xr:uid="{00000000-0005-0000-0000-000097530000}"/>
    <cellStyle name="Normal 46 3 2" xfId="15225" xr:uid="{00000000-0005-0000-0000-000098530000}"/>
    <cellStyle name="Normal 46 30" xfId="15226" xr:uid="{00000000-0005-0000-0000-000099530000}"/>
    <cellStyle name="Normal 46 30 2" xfId="15227" xr:uid="{00000000-0005-0000-0000-00009A530000}"/>
    <cellStyle name="Normal 46 31" xfId="15228" xr:uid="{00000000-0005-0000-0000-00009B530000}"/>
    <cellStyle name="Normal 46 32" xfId="15229" xr:uid="{00000000-0005-0000-0000-00009C530000}"/>
    <cellStyle name="Normal 46 33" xfId="15230" xr:uid="{00000000-0005-0000-0000-00009D530000}"/>
    <cellStyle name="Normal 46 4" xfId="15231" xr:uid="{00000000-0005-0000-0000-00009E530000}"/>
    <cellStyle name="Normal 46 4 2" xfId="15232" xr:uid="{00000000-0005-0000-0000-00009F530000}"/>
    <cellStyle name="Normal 46 5" xfId="15233" xr:uid="{00000000-0005-0000-0000-0000A0530000}"/>
    <cellStyle name="Normal 46 5 2" xfId="15234" xr:uid="{00000000-0005-0000-0000-0000A1530000}"/>
    <cellStyle name="Normal 46 6" xfId="15235" xr:uid="{00000000-0005-0000-0000-0000A2530000}"/>
    <cellStyle name="Normal 46 6 2" xfId="15236" xr:uid="{00000000-0005-0000-0000-0000A3530000}"/>
    <cellStyle name="Normal 46 7" xfId="15237" xr:uid="{00000000-0005-0000-0000-0000A4530000}"/>
    <cellStyle name="Normal 46 7 2" xfId="15238" xr:uid="{00000000-0005-0000-0000-0000A5530000}"/>
    <cellStyle name="Normal 46 8" xfId="15239" xr:uid="{00000000-0005-0000-0000-0000A6530000}"/>
    <cellStyle name="Normal 46 8 2" xfId="15240" xr:uid="{00000000-0005-0000-0000-0000A7530000}"/>
    <cellStyle name="Normal 46 9" xfId="15241" xr:uid="{00000000-0005-0000-0000-0000A8530000}"/>
    <cellStyle name="Normal 46 9 2" xfId="15242" xr:uid="{00000000-0005-0000-0000-0000A9530000}"/>
    <cellStyle name="Normal 47" xfId="15243" xr:uid="{00000000-0005-0000-0000-0000AA530000}"/>
    <cellStyle name="Normal 47 10" xfId="15244" xr:uid="{00000000-0005-0000-0000-0000AB530000}"/>
    <cellStyle name="Normal 47 10 2" xfId="15245" xr:uid="{00000000-0005-0000-0000-0000AC530000}"/>
    <cellStyle name="Normal 47 11" xfId="15246" xr:uid="{00000000-0005-0000-0000-0000AD530000}"/>
    <cellStyle name="Normal 47 11 2" xfId="15247" xr:uid="{00000000-0005-0000-0000-0000AE530000}"/>
    <cellStyle name="Normal 47 12" xfId="15248" xr:uid="{00000000-0005-0000-0000-0000AF530000}"/>
    <cellStyle name="Normal 47 12 2" xfId="15249" xr:uid="{00000000-0005-0000-0000-0000B0530000}"/>
    <cellStyle name="Normal 47 13" xfId="15250" xr:uid="{00000000-0005-0000-0000-0000B1530000}"/>
    <cellStyle name="Normal 47 13 2" xfId="15251" xr:uid="{00000000-0005-0000-0000-0000B2530000}"/>
    <cellStyle name="Normal 47 14" xfId="15252" xr:uid="{00000000-0005-0000-0000-0000B3530000}"/>
    <cellStyle name="Normal 47 14 2" xfId="15253" xr:uid="{00000000-0005-0000-0000-0000B4530000}"/>
    <cellStyle name="Normal 47 15" xfId="15254" xr:uid="{00000000-0005-0000-0000-0000B5530000}"/>
    <cellStyle name="Normal 47 15 2" xfId="15255" xr:uid="{00000000-0005-0000-0000-0000B6530000}"/>
    <cellStyle name="Normal 47 16" xfId="15256" xr:uid="{00000000-0005-0000-0000-0000B7530000}"/>
    <cellStyle name="Normal 47 16 2" xfId="15257" xr:uid="{00000000-0005-0000-0000-0000B8530000}"/>
    <cellStyle name="Normal 47 17" xfId="15258" xr:uid="{00000000-0005-0000-0000-0000B9530000}"/>
    <cellStyle name="Normal 47 17 2" xfId="15259" xr:uid="{00000000-0005-0000-0000-0000BA530000}"/>
    <cellStyle name="Normal 47 18" xfId="15260" xr:uid="{00000000-0005-0000-0000-0000BB530000}"/>
    <cellStyle name="Normal 47 18 2" xfId="15261" xr:uid="{00000000-0005-0000-0000-0000BC530000}"/>
    <cellStyle name="Normal 47 19" xfId="15262" xr:uid="{00000000-0005-0000-0000-0000BD530000}"/>
    <cellStyle name="Normal 47 19 2" xfId="15263" xr:uid="{00000000-0005-0000-0000-0000BE530000}"/>
    <cellStyle name="Normal 47 2" xfId="15264" xr:uid="{00000000-0005-0000-0000-0000BF530000}"/>
    <cellStyle name="Normal 47 2 2" xfId="15265" xr:uid="{00000000-0005-0000-0000-0000C0530000}"/>
    <cellStyle name="Normal 47 2 3" xfId="15266" xr:uid="{00000000-0005-0000-0000-0000C1530000}"/>
    <cellStyle name="Normal 47 20" xfId="15267" xr:uid="{00000000-0005-0000-0000-0000C2530000}"/>
    <cellStyle name="Normal 47 20 2" xfId="15268" xr:uid="{00000000-0005-0000-0000-0000C3530000}"/>
    <cellStyle name="Normal 47 21" xfId="15269" xr:uid="{00000000-0005-0000-0000-0000C4530000}"/>
    <cellStyle name="Normal 47 21 2" xfId="15270" xr:uid="{00000000-0005-0000-0000-0000C5530000}"/>
    <cellStyle name="Normal 47 22" xfId="15271" xr:uid="{00000000-0005-0000-0000-0000C6530000}"/>
    <cellStyle name="Normal 47 22 2" xfId="15272" xr:uid="{00000000-0005-0000-0000-0000C7530000}"/>
    <cellStyle name="Normal 47 23" xfId="15273" xr:uid="{00000000-0005-0000-0000-0000C8530000}"/>
    <cellStyle name="Normal 47 23 2" xfId="15274" xr:uid="{00000000-0005-0000-0000-0000C9530000}"/>
    <cellStyle name="Normal 47 24" xfId="15275" xr:uid="{00000000-0005-0000-0000-0000CA530000}"/>
    <cellStyle name="Normal 47 24 2" xfId="15276" xr:uid="{00000000-0005-0000-0000-0000CB530000}"/>
    <cellStyle name="Normal 47 25" xfId="15277" xr:uid="{00000000-0005-0000-0000-0000CC530000}"/>
    <cellStyle name="Normal 47 25 2" xfId="15278" xr:uid="{00000000-0005-0000-0000-0000CD530000}"/>
    <cellStyle name="Normal 47 26" xfId="15279" xr:uid="{00000000-0005-0000-0000-0000CE530000}"/>
    <cellStyle name="Normal 47 26 2" xfId="15280" xr:uid="{00000000-0005-0000-0000-0000CF530000}"/>
    <cellStyle name="Normal 47 27" xfId="15281" xr:uid="{00000000-0005-0000-0000-0000D0530000}"/>
    <cellStyle name="Normal 47 27 2" xfId="15282" xr:uid="{00000000-0005-0000-0000-0000D1530000}"/>
    <cellStyle name="Normal 47 28" xfId="15283" xr:uid="{00000000-0005-0000-0000-0000D2530000}"/>
    <cellStyle name="Normal 47 28 2" xfId="15284" xr:uid="{00000000-0005-0000-0000-0000D3530000}"/>
    <cellStyle name="Normal 47 29" xfId="15285" xr:uid="{00000000-0005-0000-0000-0000D4530000}"/>
    <cellStyle name="Normal 47 29 2" xfId="15286" xr:uid="{00000000-0005-0000-0000-0000D5530000}"/>
    <cellStyle name="Normal 47 3" xfId="15287" xr:uid="{00000000-0005-0000-0000-0000D6530000}"/>
    <cellStyle name="Normal 47 3 2" xfId="15288" xr:uid="{00000000-0005-0000-0000-0000D7530000}"/>
    <cellStyle name="Normal 47 30" xfId="15289" xr:uid="{00000000-0005-0000-0000-0000D8530000}"/>
    <cellStyle name="Normal 47 30 2" xfId="15290" xr:uid="{00000000-0005-0000-0000-0000D9530000}"/>
    <cellStyle name="Normal 47 31" xfId="15291" xr:uid="{00000000-0005-0000-0000-0000DA530000}"/>
    <cellStyle name="Normal 47 32" xfId="15292" xr:uid="{00000000-0005-0000-0000-0000DB530000}"/>
    <cellStyle name="Normal 47 33" xfId="15293" xr:uid="{00000000-0005-0000-0000-0000DC530000}"/>
    <cellStyle name="Normal 47 4" xfId="15294" xr:uid="{00000000-0005-0000-0000-0000DD530000}"/>
    <cellStyle name="Normal 47 4 2" xfId="15295" xr:uid="{00000000-0005-0000-0000-0000DE530000}"/>
    <cellStyle name="Normal 47 5" xfId="15296" xr:uid="{00000000-0005-0000-0000-0000DF530000}"/>
    <cellStyle name="Normal 47 5 2" xfId="15297" xr:uid="{00000000-0005-0000-0000-0000E0530000}"/>
    <cellStyle name="Normal 47 6" xfId="15298" xr:uid="{00000000-0005-0000-0000-0000E1530000}"/>
    <cellStyle name="Normal 47 6 2" xfId="15299" xr:uid="{00000000-0005-0000-0000-0000E2530000}"/>
    <cellStyle name="Normal 47 7" xfId="15300" xr:uid="{00000000-0005-0000-0000-0000E3530000}"/>
    <cellStyle name="Normal 47 7 2" xfId="15301" xr:uid="{00000000-0005-0000-0000-0000E4530000}"/>
    <cellStyle name="Normal 47 8" xfId="15302" xr:uid="{00000000-0005-0000-0000-0000E5530000}"/>
    <cellStyle name="Normal 47 8 2" xfId="15303" xr:uid="{00000000-0005-0000-0000-0000E6530000}"/>
    <cellStyle name="Normal 47 9" xfId="15304" xr:uid="{00000000-0005-0000-0000-0000E7530000}"/>
    <cellStyle name="Normal 47 9 2" xfId="15305" xr:uid="{00000000-0005-0000-0000-0000E8530000}"/>
    <cellStyle name="Normal 48" xfId="15306" xr:uid="{00000000-0005-0000-0000-0000E9530000}"/>
    <cellStyle name="Normal 48 10" xfId="15307" xr:uid="{00000000-0005-0000-0000-0000EA530000}"/>
    <cellStyle name="Normal 48 10 2" xfId="15308" xr:uid="{00000000-0005-0000-0000-0000EB530000}"/>
    <cellStyle name="Normal 48 11" xfId="15309" xr:uid="{00000000-0005-0000-0000-0000EC530000}"/>
    <cellStyle name="Normal 48 11 2" xfId="15310" xr:uid="{00000000-0005-0000-0000-0000ED530000}"/>
    <cellStyle name="Normal 48 12" xfId="15311" xr:uid="{00000000-0005-0000-0000-0000EE530000}"/>
    <cellStyle name="Normal 48 12 2" xfId="15312" xr:uid="{00000000-0005-0000-0000-0000EF530000}"/>
    <cellStyle name="Normal 48 13" xfId="15313" xr:uid="{00000000-0005-0000-0000-0000F0530000}"/>
    <cellStyle name="Normal 48 13 2" xfId="15314" xr:uid="{00000000-0005-0000-0000-0000F1530000}"/>
    <cellStyle name="Normal 48 14" xfId="15315" xr:uid="{00000000-0005-0000-0000-0000F2530000}"/>
    <cellStyle name="Normal 48 14 2" xfId="15316" xr:uid="{00000000-0005-0000-0000-0000F3530000}"/>
    <cellStyle name="Normal 48 15" xfId="15317" xr:uid="{00000000-0005-0000-0000-0000F4530000}"/>
    <cellStyle name="Normal 48 15 2" xfId="15318" xr:uid="{00000000-0005-0000-0000-0000F5530000}"/>
    <cellStyle name="Normal 48 16" xfId="15319" xr:uid="{00000000-0005-0000-0000-0000F6530000}"/>
    <cellStyle name="Normal 48 16 2" xfId="15320" xr:uid="{00000000-0005-0000-0000-0000F7530000}"/>
    <cellStyle name="Normal 48 17" xfId="15321" xr:uid="{00000000-0005-0000-0000-0000F8530000}"/>
    <cellStyle name="Normal 48 17 2" xfId="15322" xr:uid="{00000000-0005-0000-0000-0000F9530000}"/>
    <cellStyle name="Normal 48 18" xfId="15323" xr:uid="{00000000-0005-0000-0000-0000FA530000}"/>
    <cellStyle name="Normal 48 18 2" xfId="15324" xr:uid="{00000000-0005-0000-0000-0000FB530000}"/>
    <cellStyle name="Normal 48 19" xfId="15325" xr:uid="{00000000-0005-0000-0000-0000FC530000}"/>
    <cellStyle name="Normal 48 19 2" xfId="15326" xr:uid="{00000000-0005-0000-0000-0000FD530000}"/>
    <cellStyle name="Normal 48 2" xfId="15327" xr:uid="{00000000-0005-0000-0000-0000FE530000}"/>
    <cellStyle name="Normal 48 2 2" xfId="15328" xr:uid="{00000000-0005-0000-0000-0000FF530000}"/>
    <cellStyle name="Normal 48 2 3" xfId="15329" xr:uid="{00000000-0005-0000-0000-000000540000}"/>
    <cellStyle name="Normal 48 20" xfId="15330" xr:uid="{00000000-0005-0000-0000-000001540000}"/>
    <cellStyle name="Normal 48 20 2" xfId="15331" xr:uid="{00000000-0005-0000-0000-000002540000}"/>
    <cellStyle name="Normal 48 21" xfId="15332" xr:uid="{00000000-0005-0000-0000-000003540000}"/>
    <cellStyle name="Normal 48 21 2" xfId="15333" xr:uid="{00000000-0005-0000-0000-000004540000}"/>
    <cellStyle name="Normal 48 22" xfId="15334" xr:uid="{00000000-0005-0000-0000-000005540000}"/>
    <cellStyle name="Normal 48 22 2" xfId="15335" xr:uid="{00000000-0005-0000-0000-000006540000}"/>
    <cellStyle name="Normal 48 23" xfId="15336" xr:uid="{00000000-0005-0000-0000-000007540000}"/>
    <cellStyle name="Normal 48 23 2" xfId="15337" xr:uid="{00000000-0005-0000-0000-000008540000}"/>
    <cellStyle name="Normal 48 24" xfId="15338" xr:uid="{00000000-0005-0000-0000-000009540000}"/>
    <cellStyle name="Normal 48 24 2" xfId="15339" xr:uid="{00000000-0005-0000-0000-00000A540000}"/>
    <cellStyle name="Normal 48 25" xfId="15340" xr:uid="{00000000-0005-0000-0000-00000B540000}"/>
    <cellStyle name="Normal 48 25 2" xfId="15341" xr:uid="{00000000-0005-0000-0000-00000C540000}"/>
    <cellStyle name="Normal 48 26" xfId="15342" xr:uid="{00000000-0005-0000-0000-00000D540000}"/>
    <cellStyle name="Normal 48 26 2" xfId="15343" xr:uid="{00000000-0005-0000-0000-00000E540000}"/>
    <cellStyle name="Normal 48 27" xfId="15344" xr:uid="{00000000-0005-0000-0000-00000F540000}"/>
    <cellStyle name="Normal 48 27 2" xfId="15345" xr:uid="{00000000-0005-0000-0000-000010540000}"/>
    <cellStyle name="Normal 48 28" xfId="15346" xr:uid="{00000000-0005-0000-0000-000011540000}"/>
    <cellStyle name="Normal 48 28 2" xfId="15347" xr:uid="{00000000-0005-0000-0000-000012540000}"/>
    <cellStyle name="Normal 48 29" xfId="15348" xr:uid="{00000000-0005-0000-0000-000013540000}"/>
    <cellStyle name="Normal 48 29 2" xfId="15349" xr:uid="{00000000-0005-0000-0000-000014540000}"/>
    <cellStyle name="Normal 48 3" xfId="15350" xr:uid="{00000000-0005-0000-0000-000015540000}"/>
    <cellStyle name="Normal 48 3 2" xfId="15351" xr:uid="{00000000-0005-0000-0000-000016540000}"/>
    <cellStyle name="Normal 48 30" xfId="15352" xr:uid="{00000000-0005-0000-0000-000017540000}"/>
    <cellStyle name="Normal 48 30 2" xfId="15353" xr:uid="{00000000-0005-0000-0000-000018540000}"/>
    <cellStyle name="Normal 48 31" xfId="15354" xr:uid="{00000000-0005-0000-0000-000019540000}"/>
    <cellStyle name="Normal 48 32" xfId="15355" xr:uid="{00000000-0005-0000-0000-00001A540000}"/>
    <cellStyle name="Normal 48 33" xfId="15356" xr:uid="{00000000-0005-0000-0000-00001B540000}"/>
    <cellStyle name="Normal 48 4" xfId="15357" xr:uid="{00000000-0005-0000-0000-00001C540000}"/>
    <cellStyle name="Normal 48 4 2" xfId="15358" xr:uid="{00000000-0005-0000-0000-00001D540000}"/>
    <cellStyle name="Normal 48 5" xfId="15359" xr:uid="{00000000-0005-0000-0000-00001E540000}"/>
    <cellStyle name="Normal 48 5 2" xfId="15360" xr:uid="{00000000-0005-0000-0000-00001F540000}"/>
    <cellStyle name="Normal 48 6" xfId="15361" xr:uid="{00000000-0005-0000-0000-000020540000}"/>
    <cellStyle name="Normal 48 6 2" xfId="15362" xr:uid="{00000000-0005-0000-0000-000021540000}"/>
    <cellStyle name="Normal 48 7" xfId="15363" xr:uid="{00000000-0005-0000-0000-000022540000}"/>
    <cellStyle name="Normal 48 7 2" xfId="15364" xr:uid="{00000000-0005-0000-0000-000023540000}"/>
    <cellStyle name="Normal 48 8" xfId="15365" xr:uid="{00000000-0005-0000-0000-000024540000}"/>
    <cellStyle name="Normal 48 8 2" xfId="15366" xr:uid="{00000000-0005-0000-0000-000025540000}"/>
    <cellStyle name="Normal 48 9" xfId="15367" xr:uid="{00000000-0005-0000-0000-000026540000}"/>
    <cellStyle name="Normal 48 9 2" xfId="15368" xr:uid="{00000000-0005-0000-0000-000027540000}"/>
    <cellStyle name="Normal 49" xfId="15369" xr:uid="{00000000-0005-0000-0000-000028540000}"/>
    <cellStyle name="Normal 49 10" xfId="15370" xr:uid="{00000000-0005-0000-0000-000029540000}"/>
    <cellStyle name="Normal 49 10 2" xfId="15371" xr:uid="{00000000-0005-0000-0000-00002A540000}"/>
    <cellStyle name="Normal 49 11" xfId="15372" xr:uid="{00000000-0005-0000-0000-00002B540000}"/>
    <cellStyle name="Normal 49 11 2" xfId="15373" xr:uid="{00000000-0005-0000-0000-00002C540000}"/>
    <cellStyle name="Normal 49 12" xfId="15374" xr:uid="{00000000-0005-0000-0000-00002D540000}"/>
    <cellStyle name="Normal 49 12 2" xfId="15375" xr:uid="{00000000-0005-0000-0000-00002E540000}"/>
    <cellStyle name="Normal 49 13" xfId="15376" xr:uid="{00000000-0005-0000-0000-00002F540000}"/>
    <cellStyle name="Normal 49 13 2" xfId="15377" xr:uid="{00000000-0005-0000-0000-000030540000}"/>
    <cellStyle name="Normal 49 14" xfId="15378" xr:uid="{00000000-0005-0000-0000-000031540000}"/>
    <cellStyle name="Normal 49 14 2" xfId="15379" xr:uid="{00000000-0005-0000-0000-000032540000}"/>
    <cellStyle name="Normal 49 15" xfId="15380" xr:uid="{00000000-0005-0000-0000-000033540000}"/>
    <cellStyle name="Normal 49 15 2" xfId="15381" xr:uid="{00000000-0005-0000-0000-000034540000}"/>
    <cellStyle name="Normal 49 16" xfId="15382" xr:uid="{00000000-0005-0000-0000-000035540000}"/>
    <cellStyle name="Normal 49 16 2" xfId="15383" xr:uid="{00000000-0005-0000-0000-000036540000}"/>
    <cellStyle name="Normal 49 17" xfId="15384" xr:uid="{00000000-0005-0000-0000-000037540000}"/>
    <cellStyle name="Normal 49 17 2" xfId="15385" xr:uid="{00000000-0005-0000-0000-000038540000}"/>
    <cellStyle name="Normal 49 18" xfId="15386" xr:uid="{00000000-0005-0000-0000-000039540000}"/>
    <cellStyle name="Normal 49 18 2" xfId="15387" xr:uid="{00000000-0005-0000-0000-00003A540000}"/>
    <cellStyle name="Normal 49 19" xfId="15388" xr:uid="{00000000-0005-0000-0000-00003B540000}"/>
    <cellStyle name="Normal 49 19 2" xfId="15389" xr:uid="{00000000-0005-0000-0000-00003C540000}"/>
    <cellStyle name="Normal 49 2" xfId="15390" xr:uid="{00000000-0005-0000-0000-00003D540000}"/>
    <cellStyle name="Normal 49 2 2" xfId="15391" xr:uid="{00000000-0005-0000-0000-00003E540000}"/>
    <cellStyle name="Normal 49 2 3" xfId="15392" xr:uid="{00000000-0005-0000-0000-00003F540000}"/>
    <cellStyle name="Normal 49 20" xfId="15393" xr:uid="{00000000-0005-0000-0000-000040540000}"/>
    <cellStyle name="Normal 49 20 2" xfId="15394" xr:uid="{00000000-0005-0000-0000-000041540000}"/>
    <cellStyle name="Normal 49 21" xfId="15395" xr:uid="{00000000-0005-0000-0000-000042540000}"/>
    <cellStyle name="Normal 49 21 2" xfId="15396" xr:uid="{00000000-0005-0000-0000-000043540000}"/>
    <cellStyle name="Normal 49 22" xfId="15397" xr:uid="{00000000-0005-0000-0000-000044540000}"/>
    <cellStyle name="Normal 49 22 2" xfId="15398" xr:uid="{00000000-0005-0000-0000-000045540000}"/>
    <cellStyle name="Normal 49 23" xfId="15399" xr:uid="{00000000-0005-0000-0000-000046540000}"/>
    <cellStyle name="Normal 49 23 2" xfId="15400" xr:uid="{00000000-0005-0000-0000-000047540000}"/>
    <cellStyle name="Normal 49 24" xfId="15401" xr:uid="{00000000-0005-0000-0000-000048540000}"/>
    <cellStyle name="Normal 49 24 2" xfId="15402" xr:uid="{00000000-0005-0000-0000-000049540000}"/>
    <cellStyle name="Normal 49 25" xfId="15403" xr:uid="{00000000-0005-0000-0000-00004A540000}"/>
    <cellStyle name="Normal 49 25 2" xfId="15404" xr:uid="{00000000-0005-0000-0000-00004B540000}"/>
    <cellStyle name="Normal 49 26" xfId="15405" xr:uid="{00000000-0005-0000-0000-00004C540000}"/>
    <cellStyle name="Normal 49 26 2" xfId="15406" xr:uid="{00000000-0005-0000-0000-00004D540000}"/>
    <cellStyle name="Normal 49 27" xfId="15407" xr:uid="{00000000-0005-0000-0000-00004E540000}"/>
    <cellStyle name="Normal 49 27 2" xfId="15408" xr:uid="{00000000-0005-0000-0000-00004F540000}"/>
    <cellStyle name="Normal 49 28" xfId="15409" xr:uid="{00000000-0005-0000-0000-000050540000}"/>
    <cellStyle name="Normal 49 28 2" xfId="15410" xr:uid="{00000000-0005-0000-0000-000051540000}"/>
    <cellStyle name="Normal 49 29" xfId="15411" xr:uid="{00000000-0005-0000-0000-000052540000}"/>
    <cellStyle name="Normal 49 29 2" xfId="15412" xr:uid="{00000000-0005-0000-0000-000053540000}"/>
    <cellStyle name="Normal 49 3" xfId="15413" xr:uid="{00000000-0005-0000-0000-000054540000}"/>
    <cellStyle name="Normal 49 3 2" xfId="15414" xr:uid="{00000000-0005-0000-0000-000055540000}"/>
    <cellStyle name="Normal 49 30" xfId="15415" xr:uid="{00000000-0005-0000-0000-000056540000}"/>
    <cellStyle name="Normal 49 30 2" xfId="15416" xr:uid="{00000000-0005-0000-0000-000057540000}"/>
    <cellStyle name="Normal 49 31" xfId="15417" xr:uid="{00000000-0005-0000-0000-000058540000}"/>
    <cellStyle name="Normal 49 32" xfId="15418" xr:uid="{00000000-0005-0000-0000-000059540000}"/>
    <cellStyle name="Normal 49 33" xfId="15419" xr:uid="{00000000-0005-0000-0000-00005A540000}"/>
    <cellStyle name="Normal 49 4" xfId="15420" xr:uid="{00000000-0005-0000-0000-00005B540000}"/>
    <cellStyle name="Normal 49 4 2" xfId="15421" xr:uid="{00000000-0005-0000-0000-00005C540000}"/>
    <cellStyle name="Normal 49 5" xfId="15422" xr:uid="{00000000-0005-0000-0000-00005D540000}"/>
    <cellStyle name="Normal 49 5 2" xfId="15423" xr:uid="{00000000-0005-0000-0000-00005E540000}"/>
    <cellStyle name="Normal 49 6" xfId="15424" xr:uid="{00000000-0005-0000-0000-00005F540000}"/>
    <cellStyle name="Normal 49 6 2" xfId="15425" xr:uid="{00000000-0005-0000-0000-000060540000}"/>
    <cellStyle name="Normal 49 7" xfId="15426" xr:uid="{00000000-0005-0000-0000-000061540000}"/>
    <cellStyle name="Normal 49 7 2" xfId="15427" xr:uid="{00000000-0005-0000-0000-000062540000}"/>
    <cellStyle name="Normal 49 8" xfId="15428" xr:uid="{00000000-0005-0000-0000-000063540000}"/>
    <cellStyle name="Normal 49 8 2" xfId="15429" xr:uid="{00000000-0005-0000-0000-000064540000}"/>
    <cellStyle name="Normal 49 9" xfId="15430" xr:uid="{00000000-0005-0000-0000-000065540000}"/>
    <cellStyle name="Normal 49 9 2" xfId="15431" xr:uid="{00000000-0005-0000-0000-000066540000}"/>
    <cellStyle name="Normal 5" xfId="15432" xr:uid="{00000000-0005-0000-0000-000067540000}"/>
    <cellStyle name="Normal 5 10" xfId="15433" xr:uid="{00000000-0005-0000-0000-000068540000}"/>
    <cellStyle name="Normal 5 10 2" xfId="15434" xr:uid="{00000000-0005-0000-0000-000069540000}"/>
    <cellStyle name="Normal 5 10 3" xfId="15435" xr:uid="{00000000-0005-0000-0000-00006A540000}"/>
    <cellStyle name="Normal 5 11" xfId="15436" xr:uid="{00000000-0005-0000-0000-00006B540000}"/>
    <cellStyle name="Normal 5 11 2" xfId="15437" xr:uid="{00000000-0005-0000-0000-00006C540000}"/>
    <cellStyle name="Normal 5 12" xfId="15438" xr:uid="{00000000-0005-0000-0000-00006D540000}"/>
    <cellStyle name="Normal 5 12 2" xfId="15439" xr:uid="{00000000-0005-0000-0000-00006E540000}"/>
    <cellStyle name="Normal 5 13" xfId="15440" xr:uid="{00000000-0005-0000-0000-00006F540000}"/>
    <cellStyle name="Normal 5 2" xfId="15441" xr:uid="{00000000-0005-0000-0000-000070540000}"/>
    <cellStyle name="Normal 5 2 2" xfId="15442" xr:uid="{00000000-0005-0000-0000-000071540000}"/>
    <cellStyle name="Normal 5 2 2 2" xfId="15443" xr:uid="{00000000-0005-0000-0000-000072540000}"/>
    <cellStyle name="Normal 5 2 2 2 2" xfId="15444" xr:uid="{00000000-0005-0000-0000-000073540000}"/>
    <cellStyle name="Normal 5 2 2 3" xfId="15445" xr:uid="{00000000-0005-0000-0000-000074540000}"/>
    <cellStyle name="Normal 5 2 2 3 2" xfId="15446" xr:uid="{00000000-0005-0000-0000-000075540000}"/>
    <cellStyle name="Normal 5 2 2 4" xfId="15447" xr:uid="{00000000-0005-0000-0000-000076540000}"/>
    <cellStyle name="Normal 5 2 2 4 2" xfId="15448" xr:uid="{00000000-0005-0000-0000-000077540000}"/>
    <cellStyle name="Normal 5 2 2 5" xfId="15449" xr:uid="{00000000-0005-0000-0000-000078540000}"/>
    <cellStyle name="Normal 5 2 2 5 2" xfId="15450" xr:uid="{00000000-0005-0000-0000-000079540000}"/>
    <cellStyle name="Normal 5 2 2 6" xfId="15451" xr:uid="{00000000-0005-0000-0000-00007A540000}"/>
    <cellStyle name="Normal 5 2 2 6 2" xfId="15452" xr:uid="{00000000-0005-0000-0000-00007B540000}"/>
    <cellStyle name="Normal 5 2 2 7" xfId="15453" xr:uid="{00000000-0005-0000-0000-00007C540000}"/>
    <cellStyle name="Normal 5 2 2 7 2" xfId="15454" xr:uid="{00000000-0005-0000-0000-00007D540000}"/>
    <cellStyle name="Normal 5 2 2 8" xfId="15455" xr:uid="{00000000-0005-0000-0000-00007E540000}"/>
    <cellStyle name="Normal 5 2 2 8 2" xfId="15456" xr:uid="{00000000-0005-0000-0000-00007F540000}"/>
    <cellStyle name="Normal 5 2 2 8 3" xfId="15457" xr:uid="{00000000-0005-0000-0000-000080540000}"/>
    <cellStyle name="Normal 5 2 2 8 4" xfId="15458" xr:uid="{00000000-0005-0000-0000-000081540000}"/>
    <cellStyle name="Normal 5 2 2 8 5" xfId="15459" xr:uid="{00000000-0005-0000-0000-000082540000}"/>
    <cellStyle name="Normal 5 2 2 9" xfId="15460" xr:uid="{00000000-0005-0000-0000-000083540000}"/>
    <cellStyle name="Normal 5 2 3" xfId="15461" xr:uid="{00000000-0005-0000-0000-000084540000}"/>
    <cellStyle name="Normal 5 2 3 2" xfId="15462" xr:uid="{00000000-0005-0000-0000-000085540000}"/>
    <cellStyle name="Normal 5 2 3 3" xfId="15463" xr:uid="{00000000-0005-0000-0000-000086540000}"/>
    <cellStyle name="Normal 5 2 3 3 2" xfId="15464" xr:uid="{00000000-0005-0000-0000-000087540000}"/>
    <cellStyle name="Normal 5 2 3 3 3" xfId="15465" xr:uid="{00000000-0005-0000-0000-000088540000}"/>
    <cellStyle name="Normal 5 2 3 4" xfId="30217" xr:uid="{00000000-0005-0000-0000-000089540000}"/>
    <cellStyle name="Normal 5 2 4" xfId="15466" xr:uid="{00000000-0005-0000-0000-00008A540000}"/>
    <cellStyle name="Normal 5 2 4 2" xfId="30218" xr:uid="{00000000-0005-0000-0000-00008B540000}"/>
    <cellStyle name="Normal 5 2 5" xfId="15467" xr:uid="{00000000-0005-0000-0000-00008C540000}"/>
    <cellStyle name="Normal 5 2 5 2" xfId="30219" xr:uid="{00000000-0005-0000-0000-00008D540000}"/>
    <cellStyle name="Normal 5 2 6" xfId="15468" xr:uid="{00000000-0005-0000-0000-00008E540000}"/>
    <cellStyle name="Normal 5 2 7" xfId="15469" xr:uid="{00000000-0005-0000-0000-00008F540000}"/>
    <cellStyle name="Normal 5 2 8" xfId="15470" xr:uid="{00000000-0005-0000-0000-000090540000}"/>
    <cellStyle name="Normal 5 3" xfId="15471" xr:uid="{00000000-0005-0000-0000-000091540000}"/>
    <cellStyle name="Normal 5 3 2" xfId="15472" xr:uid="{00000000-0005-0000-0000-000092540000}"/>
    <cellStyle name="Normal 5 3 2 2" xfId="15473" xr:uid="{00000000-0005-0000-0000-000093540000}"/>
    <cellStyle name="Normal 5 3 2 2 2" xfId="15474" xr:uid="{00000000-0005-0000-0000-000094540000}"/>
    <cellStyle name="Normal 5 3 2 2 3" xfId="15475" xr:uid="{00000000-0005-0000-0000-000095540000}"/>
    <cellStyle name="Normal 5 3 2 2 4" xfId="15476" xr:uid="{00000000-0005-0000-0000-000096540000}"/>
    <cellStyle name="Normal 5 3 2 3" xfId="30220" xr:uid="{00000000-0005-0000-0000-000097540000}"/>
    <cellStyle name="Normal 5 3 3" xfId="15477" xr:uid="{00000000-0005-0000-0000-000098540000}"/>
    <cellStyle name="Normal 5 3 4" xfId="15478" xr:uid="{00000000-0005-0000-0000-000099540000}"/>
    <cellStyle name="Normal 5 4" xfId="15479" xr:uid="{00000000-0005-0000-0000-00009A540000}"/>
    <cellStyle name="Normal 5 4 2" xfId="15480" xr:uid="{00000000-0005-0000-0000-00009B540000}"/>
    <cellStyle name="Normal 5 4 2 2" xfId="15481" xr:uid="{00000000-0005-0000-0000-00009C540000}"/>
    <cellStyle name="Normal 5 4 2 3" xfId="30221" xr:uid="{00000000-0005-0000-0000-00009D540000}"/>
    <cellStyle name="Normal 5 4 3" xfId="15482" xr:uid="{00000000-0005-0000-0000-00009E540000}"/>
    <cellStyle name="Normal 5 5" xfId="15483" xr:uid="{00000000-0005-0000-0000-00009F540000}"/>
    <cellStyle name="Normal 5 5 2" xfId="15484" xr:uid="{00000000-0005-0000-0000-0000A0540000}"/>
    <cellStyle name="Normal 5 5 2 2" xfId="15485" xr:uid="{00000000-0005-0000-0000-0000A1540000}"/>
    <cellStyle name="Normal 5 5 2 2 2" xfId="15486" xr:uid="{00000000-0005-0000-0000-0000A2540000}"/>
    <cellStyle name="Normal 5 5 2 3" xfId="15487" xr:uid="{00000000-0005-0000-0000-0000A3540000}"/>
    <cellStyle name="Normal 5 5 2 3 2" xfId="15488" xr:uid="{00000000-0005-0000-0000-0000A4540000}"/>
    <cellStyle name="Normal 5 5 2 3 3" xfId="15489" xr:uid="{00000000-0005-0000-0000-0000A5540000}"/>
    <cellStyle name="Normal 5 5 2 4" xfId="15490" xr:uid="{00000000-0005-0000-0000-0000A6540000}"/>
    <cellStyle name="Normal 5 6" xfId="15491" xr:uid="{00000000-0005-0000-0000-0000A7540000}"/>
    <cellStyle name="Normal 5 6 2" xfId="15492" xr:uid="{00000000-0005-0000-0000-0000A8540000}"/>
    <cellStyle name="Normal 5 6 2 2" xfId="15493" xr:uid="{00000000-0005-0000-0000-0000A9540000}"/>
    <cellStyle name="Normal 5 6 2 3" xfId="15494" xr:uid="{00000000-0005-0000-0000-0000AA540000}"/>
    <cellStyle name="Normal 5 6 3" xfId="15495" xr:uid="{00000000-0005-0000-0000-0000AB540000}"/>
    <cellStyle name="Normal 5 6 4" xfId="15496" xr:uid="{00000000-0005-0000-0000-0000AC540000}"/>
    <cellStyle name="Normal 5 7" xfId="15497" xr:uid="{00000000-0005-0000-0000-0000AD540000}"/>
    <cellStyle name="Normal 5 7 2" xfId="15498" xr:uid="{00000000-0005-0000-0000-0000AE540000}"/>
    <cellStyle name="Normal 5 8" xfId="15499" xr:uid="{00000000-0005-0000-0000-0000AF540000}"/>
    <cellStyle name="Normal 5 8 2" xfId="15500" xr:uid="{00000000-0005-0000-0000-0000B0540000}"/>
    <cellStyle name="Normal 5 8 3" xfId="15501" xr:uid="{00000000-0005-0000-0000-0000B1540000}"/>
    <cellStyle name="Normal 5 8 4" xfId="30222" xr:uid="{00000000-0005-0000-0000-0000B2540000}"/>
    <cellStyle name="Normal 5 9" xfId="15502" xr:uid="{00000000-0005-0000-0000-0000B3540000}"/>
    <cellStyle name="Normal 5 9 2" xfId="15503" xr:uid="{00000000-0005-0000-0000-0000B4540000}"/>
    <cellStyle name="Normal 5 9 3" xfId="15504" xr:uid="{00000000-0005-0000-0000-0000B5540000}"/>
    <cellStyle name="Normal 5 9 4" xfId="15505" xr:uid="{00000000-0005-0000-0000-0000B6540000}"/>
    <cellStyle name="Normal 5_CONCO_R0_Gamesa BOQ Kaniwka" xfId="15506" xr:uid="{00000000-0005-0000-0000-0000B7540000}"/>
    <cellStyle name="Normal 50" xfId="15507" xr:uid="{00000000-0005-0000-0000-0000B8540000}"/>
    <cellStyle name="Normal 50 10" xfId="15508" xr:uid="{00000000-0005-0000-0000-0000B9540000}"/>
    <cellStyle name="Normal 50 10 2" xfId="15509" xr:uid="{00000000-0005-0000-0000-0000BA540000}"/>
    <cellStyle name="Normal 50 11" xfId="15510" xr:uid="{00000000-0005-0000-0000-0000BB540000}"/>
    <cellStyle name="Normal 50 11 2" xfId="15511" xr:uid="{00000000-0005-0000-0000-0000BC540000}"/>
    <cellStyle name="Normal 50 12" xfId="15512" xr:uid="{00000000-0005-0000-0000-0000BD540000}"/>
    <cellStyle name="Normal 50 12 2" xfId="15513" xr:uid="{00000000-0005-0000-0000-0000BE540000}"/>
    <cellStyle name="Normal 50 13" xfId="15514" xr:uid="{00000000-0005-0000-0000-0000BF540000}"/>
    <cellStyle name="Normal 50 13 2" xfId="15515" xr:uid="{00000000-0005-0000-0000-0000C0540000}"/>
    <cellStyle name="Normal 50 14" xfId="15516" xr:uid="{00000000-0005-0000-0000-0000C1540000}"/>
    <cellStyle name="Normal 50 14 2" xfId="15517" xr:uid="{00000000-0005-0000-0000-0000C2540000}"/>
    <cellStyle name="Normal 50 15" xfId="15518" xr:uid="{00000000-0005-0000-0000-0000C3540000}"/>
    <cellStyle name="Normal 50 15 2" xfId="15519" xr:uid="{00000000-0005-0000-0000-0000C4540000}"/>
    <cellStyle name="Normal 50 16" xfId="15520" xr:uid="{00000000-0005-0000-0000-0000C5540000}"/>
    <cellStyle name="Normal 50 16 2" xfId="15521" xr:uid="{00000000-0005-0000-0000-0000C6540000}"/>
    <cellStyle name="Normal 50 17" xfId="15522" xr:uid="{00000000-0005-0000-0000-0000C7540000}"/>
    <cellStyle name="Normal 50 17 2" xfId="15523" xr:uid="{00000000-0005-0000-0000-0000C8540000}"/>
    <cellStyle name="Normal 50 18" xfId="15524" xr:uid="{00000000-0005-0000-0000-0000C9540000}"/>
    <cellStyle name="Normal 50 18 2" xfId="15525" xr:uid="{00000000-0005-0000-0000-0000CA540000}"/>
    <cellStyle name="Normal 50 19" xfId="15526" xr:uid="{00000000-0005-0000-0000-0000CB540000}"/>
    <cellStyle name="Normal 50 19 2" xfId="15527" xr:uid="{00000000-0005-0000-0000-0000CC540000}"/>
    <cellStyle name="Normal 50 2" xfId="15528" xr:uid="{00000000-0005-0000-0000-0000CD540000}"/>
    <cellStyle name="Normal 50 2 2" xfId="15529" xr:uid="{00000000-0005-0000-0000-0000CE540000}"/>
    <cellStyle name="Normal 50 2 3" xfId="15530" xr:uid="{00000000-0005-0000-0000-0000CF540000}"/>
    <cellStyle name="Normal 50 20" xfId="15531" xr:uid="{00000000-0005-0000-0000-0000D0540000}"/>
    <cellStyle name="Normal 50 20 2" xfId="15532" xr:uid="{00000000-0005-0000-0000-0000D1540000}"/>
    <cellStyle name="Normal 50 21" xfId="15533" xr:uid="{00000000-0005-0000-0000-0000D2540000}"/>
    <cellStyle name="Normal 50 21 2" xfId="15534" xr:uid="{00000000-0005-0000-0000-0000D3540000}"/>
    <cellStyle name="Normal 50 22" xfId="15535" xr:uid="{00000000-0005-0000-0000-0000D4540000}"/>
    <cellStyle name="Normal 50 22 2" xfId="15536" xr:uid="{00000000-0005-0000-0000-0000D5540000}"/>
    <cellStyle name="Normal 50 23" xfId="15537" xr:uid="{00000000-0005-0000-0000-0000D6540000}"/>
    <cellStyle name="Normal 50 23 2" xfId="15538" xr:uid="{00000000-0005-0000-0000-0000D7540000}"/>
    <cellStyle name="Normal 50 24" xfId="15539" xr:uid="{00000000-0005-0000-0000-0000D8540000}"/>
    <cellStyle name="Normal 50 24 2" xfId="15540" xr:uid="{00000000-0005-0000-0000-0000D9540000}"/>
    <cellStyle name="Normal 50 25" xfId="15541" xr:uid="{00000000-0005-0000-0000-0000DA540000}"/>
    <cellStyle name="Normal 50 25 2" xfId="15542" xr:uid="{00000000-0005-0000-0000-0000DB540000}"/>
    <cellStyle name="Normal 50 26" xfId="15543" xr:uid="{00000000-0005-0000-0000-0000DC540000}"/>
    <cellStyle name="Normal 50 26 2" xfId="15544" xr:uid="{00000000-0005-0000-0000-0000DD540000}"/>
    <cellStyle name="Normal 50 27" xfId="15545" xr:uid="{00000000-0005-0000-0000-0000DE540000}"/>
    <cellStyle name="Normal 50 27 2" xfId="15546" xr:uid="{00000000-0005-0000-0000-0000DF540000}"/>
    <cellStyle name="Normal 50 28" xfId="15547" xr:uid="{00000000-0005-0000-0000-0000E0540000}"/>
    <cellStyle name="Normal 50 28 2" xfId="15548" xr:uid="{00000000-0005-0000-0000-0000E1540000}"/>
    <cellStyle name="Normal 50 29" xfId="15549" xr:uid="{00000000-0005-0000-0000-0000E2540000}"/>
    <cellStyle name="Normal 50 29 2" xfId="15550" xr:uid="{00000000-0005-0000-0000-0000E3540000}"/>
    <cellStyle name="Normal 50 3" xfId="15551" xr:uid="{00000000-0005-0000-0000-0000E4540000}"/>
    <cellStyle name="Normal 50 3 2" xfId="15552" xr:uid="{00000000-0005-0000-0000-0000E5540000}"/>
    <cellStyle name="Normal 50 30" xfId="15553" xr:uid="{00000000-0005-0000-0000-0000E6540000}"/>
    <cellStyle name="Normal 50 30 2" xfId="15554" xr:uid="{00000000-0005-0000-0000-0000E7540000}"/>
    <cellStyle name="Normal 50 31" xfId="15555" xr:uid="{00000000-0005-0000-0000-0000E8540000}"/>
    <cellStyle name="Normal 50 32" xfId="15556" xr:uid="{00000000-0005-0000-0000-0000E9540000}"/>
    <cellStyle name="Normal 50 33" xfId="15557" xr:uid="{00000000-0005-0000-0000-0000EA540000}"/>
    <cellStyle name="Normal 50 4" xfId="15558" xr:uid="{00000000-0005-0000-0000-0000EB540000}"/>
    <cellStyle name="Normal 50 4 2" xfId="15559" xr:uid="{00000000-0005-0000-0000-0000EC540000}"/>
    <cellStyle name="Normal 50 5" xfId="15560" xr:uid="{00000000-0005-0000-0000-0000ED540000}"/>
    <cellStyle name="Normal 50 5 2" xfId="15561" xr:uid="{00000000-0005-0000-0000-0000EE540000}"/>
    <cellStyle name="Normal 50 6" xfId="15562" xr:uid="{00000000-0005-0000-0000-0000EF540000}"/>
    <cellStyle name="Normal 50 6 2" xfId="15563" xr:uid="{00000000-0005-0000-0000-0000F0540000}"/>
    <cellStyle name="Normal 50 7" xfId="15564" xr:uid="{00000000-0005-0000-0000-0000F1540000}"/>
    <cellStyle name="Normal 50 7 2" xfId="15565" xr:uid="{00000000-0005-0000-0000-0000F2540000}"/>
    <cellStyle name="Normal 50 8" xfId="15566" xr:uid="{00000000-0005-0000-0000-0000F3540000}"/>
    <cellStyle name="Normal 50 8 2" xfId="15567" xr:uid="{00000000-0005-0000-0000-0000F4540000}"/>
    <cellStyle name="Normal 50 9" xfId="15568" xr:uid="{00000000-0005-0000-0000-0000F5540000}"/>
    <cellStyle name="Normal 50 9 2" xfId="15569" xr:uid="{00000000-0005-0000-0000-0000F6540000}"/>
    <cellStyle name="Normal 51" xfId="15570" xr:uid="{00000000-0005-0000-0000-0000F7540000}"/>
    <cellStyle name="Normal 51 10" xfId="15571" xr:uid="{00000000-0005-0000-0000-0000F8540000}"/>
    <cellStyle name="Normal 51 10 2" xfId="15572" xr:uid="{00000000-0005-0000-0000-0000F9540000}"/>
    <cellStyle name="Normal 51 11" xfId="15573" xr:uid="{00000000-0005-0000-0000-0000FA540000}"/>
    <cellStyle name="Normal 51 11 2" xfId="15574" xr:uid="{00000000-0005-0000-0000-0000FB540000}"/>
    <cellStyle name="Normal 51 12" xfId="15575" xr:uid="{00000000-0005-0000-0000-0000FC540000}"/>
    <cellStyle name="Normal 51 12 2" xfId="15576" xr:uid="{00000000-0005-0000-0000-0000FD540000}"/>
    <cellStyle name="Normal 51 13" xfId="15577" xr:uid="{00000000-0005-0000-0000-0000FE540000}"/>
    <cellStyle name="Normal 51 13 2" xfId="15578" xr:uid="{00000000-0005-0000-0000-0000FF540000}"/>
    <cellStyle name="Normal 51 14" xfId="15579" xr:uid="{00000000-0005-0000-0000-000000550000}"/>
    <cellStyle name="Normal 51 14 2" xfId="15580" xr:uid="{00000000-0005-0000-0000-000001550000}"/>
    <cellStyle name="Normal 51 15" xfId="15581" xr:uid="{00000000-0005-0000-0000-000002550000}"/>
    <cellStyle name="Normal 51 15 2" xfId="15582" xr:uid="{00000000-0005-0000-0000-000003550000}"/>
    <cellStyle name="Normal 51 16" xfId="15583" xr:uid="{00000000-0005-0000-0000-000004550000}"/>
    <cellStyle name="Normal 51 16 2" xfId="15584" xr:uid="{00000000-0005-0000-0000-000005550000}"/>
    <cellStyle name="Normal 51 17" xfId="15585" xr:uid="{00000000-0005-0000-0000-000006550000}"/>
    <cellStyle name="Normal 51 17 2" xfId="15586" xr:uid="{00000000-0005-0000-0000-000007550000}"/>
    <cellStyle name="Normal 51 18" xfId="15587" xr:uid="{00000000-0005-0000-0000-000008550000}"/>
    <cellStyle name="Normal 51 18 2" xfId="15588" xr:uid="{00000000-0005-0000-0000-000009550000}"/>
    <cellStyle name="Normal 51 19" xfId="15589" xr:uid="{00000000-0005-0000-0000-00000A550000}"/>
    <cellStyle name="Normal 51 19 2" xfId="15590" xr:uid="{00000000-0005-0000-0000-00000B550000}"/>
    <cellStyle name="Normal 51 2" xfId="15591" xr:uid="{00000000-0005-0000-0000-00000C550000}"/>
    <cellStyle name="Normal 51 2 2" xfId="15592" xr:uid="{00000000-0005-0000-0000-00000D550000}"/>
    <cellStyle name="Normal 51 20" xfId="15593" xr:uid="{00000000-0005-0000-0000-00000E550000}"/>
    <cellStyle name="Normal 51 20 2" xfId="15594" xr:uid="{00000000-0005-0000-0000-00000F550000}"/>
    <cellStyle name="Normal 51 21" xfId="15595" xr:uid="{00000000-0005-0000-0000-000010550000}"/>
    <cellStyle name="Normal 51 21 2" xfId="15596" xr:uid="{00000000-0005-0000-0000-000011550000}"/>
    <cellStyle name="Normal 51 22" xfId="15597" xr:uid="{00000000-0005-0000-0000-000012550000}"/>
    <cellStyle name="Normal 51 22 2" xfId="15598" xr:uid="{00000000-0005-0000-0000-000013550000}"/>
    <cellStyle name="Normal 51 23" xfId="15599" xr:uid="{00000000-0005-0000-0000-000014550000}"/>
    <cellStyle name="Normal 51 23 2" xfId="15600" xr:uid="{00000000-0005-0000-0000-000015550000}"/>
    <cellStyle name="Normal 51 24" xfId="15601" xr:uid="{00000000-0005-0000-0000-000016550000}"/>
    <cellStyle name="Normal 51 24 2" xfId="15602" xr:uid="{00000000-0005-0000-0000-000017550000}"/>
    <cellStyle name="Normal 51 25" xfId="15603" xr:uid="{00000000-0005-0000-0000-000018550000}"/>
    <cellStyle name="Normal 51 25 2" xfId="15604" xr:uid="{00000000-0005-0000-0000-000019550000}"/>
    <cellStyle name="Normal 51 26" xfId="15605" xr:uid="{00000000-0005-0000-0000-00001A550000}"/>
    <cellStyle name="Normal 51 26 2" xfId="15606" xr:uid="{00000000-0005-0000-0000-00001B550000}"/>
    <cellStyle name="Normal 51 27" xfId="15607" xr:uid="{00000000-0005-0000-0000-00001C550000}"/>
    <cellStyle name="Normal 51 27 2" xfId="15608" xr:uid="{00000000-0005-0000-0000-00001D550000}"/>
    <cellStyle name="Normal 51 28" xfId="15609" xr:uid="{00000000-0005-0000-0000-00001E550000}"/>
    <cellStyle name="Normal 51 28 2" xfId="15610" xr:uid="{00000000-0005-0000-0000-00001F550000}"/>
    <cellStyle name="Normal 51 29" xfId="15611" xr:uid="{00000000-0005-0000-0000-000020550000}"/>
    <cellStyle name="Normal 51 29 2" xfId="15612" xr:uid="{00000000-0005-0000-0000-000021550000}"/>
    <cellStyle name="Normal 51 3" xfId="15613" xr:uid="{00000000-0005-0000-0000-000022550000}"/>
    <cellStyle name="Normal 51 3 2" xfId="15614" xr:uid="{00000000-0005-0000-0000-000023550000}"/>
    <cellStyle name="Normal 51 30" xfId="15615" xr:uid="{00000000-0005-0000-0000-000024550000}"/>
    <cellStyle name="Normal 51 30 2" xfId="15616" xr:uid="{00000000-0005-0000-0000-000025550000}"/>
    <cellStyle name="Normal 51 31" xfId="15617" xr:uid="{00000000-0005-0000-0000-000026550000}"/>
    <cellStyle name="Normal 51 32" xfId="15618" xr:uid="{00000000-0005-0000-0000-000027550000}"/>
    <cellStyle name="Normal 51 33" xfId="30223" xr:uid="{00000000-0005-0000-0000-000028550000}"/>
    <cellStyle name="Normal 51 4" xfId="15619" xr:uid="{00000000-0005-0000-0000-000029550000}"/>
    <cellStyle name="Normal 51 4 2" xfId="15620" xr:uid="{00000000-0005-0000-0000-00002A550000}"/>
    <cellStyle name="Normal 51 5" xfId="15621" xr:uid="{00000000-0005-0000-0000-00002B550000}"/>
    <cellStyle name="Normal 51 5 2" xfId="15622" xr:uid="{00000000-0005-0000-0000-00002C550000}"/>
    <cellStyle name="Normal 51 6" xfId="15623" xr:uid="{00000000-0005-0000-0000-00002D550000}"/>
    <cellStyle name="Normal 51 6 2" xfId="15624" xr:uid="{00000000-0005-0000-0000-00002E550000}"/>
    <cellStyle name="Normal 51 7" xfId="15625" xr:uid="{00000000-0005-0000-0000-00002F550000}"/>
    <cellStyle name="Normal 51 7 2" xfId="15626" xr:uid="{00000000-0005-0000-0000-000030550000}"/>
    <cellStyle name="Normal 51 8" xfId="15627" xr:uid="{00000000-0005-0000-0000-000031550000}"/>
    <cellStyle name="Normal 51 8 2" xfId="15628" xr:uid="{00000000-0005-0000-0000-000032550000}"/>
    <cellStyle name="Normal 51 9" xfId="15629" xr:uid="{00000000-0005-0000-0000-000033550000}"/>
    <cellStyle name="Normal 51 9 2" xfId="15630" xr:uid="{00000000-0005-0000-0000-000034550000}"/>
    <cellStyle name="Normal 52" xfId="15631" xr:uid="{00000000-0005-0000-0000-000035550000}"/>
    <cellStyle name="Normal 52 10" xfId="15632" xr:uid="{00000000-0005-0000-0000-000036550000}"/>
    <cellStyle name="Normal 52 10 2" xfId="15633" xr:uid="{00000000-0005-0000-0000-000037550000}"/>
    <cellStyle name="Normal 52 11" xfId="15634" xr:uid="{00000000-0005-0000-0000-000038550000}"/>
    <cellStyle name="Normal 52 11 2" xfId="15635" xr:uid="{00000000-0005-0000-0000-000039550000}"/>
    <cellStyle name="Normal 52 12" xfId="15636" xr:uid="{00000000-0005-0000-0000-00003A550000}"/>
    <cellStyle name="Normal 52 12 2" xfId="15637" xr:uid="{00000000-0005-0000-0000-00003B550000}"/>
    <cellStyle name="Normal 52 13" xfId="15638" xr:uid="{00000000-0005-0000-0000-00003C550000}"/>
    <cellStyle name="Normal 52 13 2" xfId="15639" xr:uid="{00000000-0005-0000-0000-00003D550000}"/>
    <cellStyle name="Normal 52 14" xfId="15640" xr:uid="{00000000-0005-0000-0000-00003E550000}"/>
    <cellStyle name="Normal 52 14 2" xfId="15641" xr:uid="{00000000-0005-0000-0000-00003F550000}"/>
    <cellStyle name="Normal 52 15" xfId="15642" xr:uid="{00000000-0005-0000-0000-000040550000}"/>
    <cellStyle name="Normal 52 15 2" xfId="15643" xr:uid="{00000000-0005-0000-0000-000041550000}"/>
    <cellStyle name="Normal 52 16" xfId="15644" xr:uid="{00000000-0005-0000-0000-000042550000}"/>
    <cellStyle name="Normal 52 16 2" xfId="15645" xr:uid="{00000000-0005-0000-0000-000043550000}"/>
    <cellStyle name="Normal 52 17" xfId="15646" xr:uid="{00000000-0005-0000-0000-000044550000}"/>
    <cellStyle name="Normal 52 17 2" xfId="15647" xr:uid="{00000000-0005-0000-0000-000045550000}"/>
    <cellStyle name="Normal 52 18" xfId="15648" xr:uid="{00000000-0005-0000-0000-000046550000}"/>
    <cellStyle name="Normal 52 18 2" xfId="15649" xr:uid="{00000000-0005-0000-0000-000047550000}"/>
    <cellStyle name="Normal 52 19" xfId="15650" xr:uid="{00000000-0005-0000-0000-000048550000}"/>
    <cellStyle name="Normal 52 19 2" xfId="15651" xr:uid="{00000000-0005-0000-0000-000049550000}"/>
    <cellStyle name="Normal 52 2" xfId="15652" xr:uid="{00000000-0005-0000-0000-00004A550000}"/>
    <cellStyle name="Normal 52 2 2" xfId="15653" xr:uid="{00000000-0005-0000-0000-00004B550000}"/>
    <cellStyle name="Normal 52 2 3" xfId="15654" xr:uid="{00000000-0005-0000-0000-00004C550000}"/>
    <cellStyle name="Normal 52 20" xfId="15655" xr:uid="{00000000-0005-0000-0000-00004D550000}"/>
    <cellStyle name="Normal 52 20 2" xfId="15656" xr:uid="{00000000-0005-0000-0000-00004E550000}"/>
    <cellStyle name="Normal 52 21" xfId="15657" xr:uid="{00000000-0005-0000-0000-00004F550000}"/>
    <cellStyle name="Normal 52 21 2" xfId="15658" xr:uid="{00000000-0005-0000-0000-000050550000}"/>
    <cellStyle name="Normal 52 22" xfId="15659" xr:uid="{00000000-0005-0000-0000-000051550000}"/>
    <cellStyle name="Normal 52 22 2" xfId="15660" xr:uid="{00000000-0005-0000-0000-000052550000}"/>
    <cellStyle name="Normal 52 23" xfId="15661" xr:uid="{00000000-0005-0000-0000-000053550000}"/>
    <cellStyle name="Normal 52 23 2" xfId="15662" xr:uid="{00000000-0005-0000-0000-000054550000}"/>
    <cellStyle name="Normal 52 24" xfId="15663" xr:uid="{00000000-0005-0000-0000-000055550000}"/>
    <cellStyle name="Normal 52 24 2" xfId="15664" xr:uid="{00000000-0005-0000-0000-000056550000}"/>
    <cellStyle name="Normal 52 25" xfId="15665" xr:uid="{00000000-0005-0000-0000-000057550000}"/>
    <cellStyle name="Normal 52 25 2" xfId="15666" xr:uid="{00000000-0005-0000-0000-000058550000}"/>
    <cellStyle name="Normal 52 26" xfId="15667" xr:uid="{00000000-0005-0000-0000-000059550000}"/>
    <cellStyle name="Normal 52 26 2" xfId="15668" xr:uid="{00000000-0005-0000-0000-00005A550000}"/>
    <cellStyle name="Normal 52 27" xfId="15669" xr:uid="{00000000-0005-0000-0000-00005B550000}"/>
    <cellStyle name="Normal 52 27 2" xfId="15670" xr:uid="{00000000-0005-0000-0000-00005C550000}"/>
    <cellStyle name="Normal 52 28" xfId="15671" xr:uid="{00000000-0005-0000-0000-00005D550000}"/>
    <cellStyle name="Normal 52 28 2" xfId="15672" xr:uid="{00000000-0005-0000-0000-00005E550000}"/>
    <cellStyle name="Normal 52 29" xfId="15673" xr:uid="{00000000-0005-0000-0000-00005F550000}"/>
    <cellStyle name="Normal 52 29 2" xfId="15674" xr:uid="{00000000-0005-0000-0000-000060550000}"/>
    <cellStyle name="Normal 52 3" xfId="15675" xr:uid="{00000000-0005-0000-0000-000061550000}"/>
    <cellStyle name="Normal 52 3 2" xfId="15676" xr:uid="{00000000-0005-0000-0000-000062550000}"/>
    <cellStyle name="Normal 52 30" xfId="15677" xr:uid="{00000000-0005-0000-0000-000063550000}"/>
    <cellStyle name="Normal 52 30 2" xfId="15678" xr:uid="{00000000-0005-0000-0000-000064550000}"/>
    <cellStyle name="Normal 52 31" xfId="15679" xr:uid="{00000000-0005-0000-0000-000065550000}"/>
    <cellStyle name="Normal 52 32" xfId="15680" xr:uid="{00000000-0005-0000-0000-000066550000}"/>
    <cellStyle name="Normal 52 33" xfId="15681" xr:uid="{00000000-0005-0000-0000-000067550000}"/>
    <cellStyle name="Normal 52 4" xfId="15682" xr:uid="{00000000-0005-0000-0000-000068550000}"/>
    <cellStyle name="Normal 52 4 2" xfId="15683" xr:uid="{00000000-0005-0000-0000-000069550000}"/>
    <cellStyle name="Normal 52 5" xfId="15684" xr:uid="{00000000-0005-0000-0000-00006A550000}"/>
    <cellStyle name="Normal 52 5 2" xfId="15685" xr:uid="{00000000-0005-0000-0000-00006B550000}"/>
    <cellStyle name="Normal 52 6" xfId="15686" xr:uid="{00000000-0005-0000-0000-00006C550000}"/>
    <cellStyle name="Normal 52 6 2" xfId="15687" xr:uid="{00000000-0005-0000-0000-00006D550000}"/>
    <cellStyle name="Normal 52 7" xfId="15688" xr:uid="{00000000-0005-0000-0000-00006E550000}"/>
    <cellStyle name="Normal 52 7 2" xfId="15689" xr:uid="{00000000-0005-0000-0000-00006F550000}"/>
    <cellStyle name="Normal 52 8" xfId="15690" xr:uid="{00000000-0005-0000-0000-000070550000}"/>
    <cellStyle name="Normal 52 8 2" xfId="15691" xr:uid="{00000000-0005-0000-0000-000071550000}"/>
    <cellStyle name="Normal 52 9" xfId="15692" xr:uid="{00000000-0005-0000-0000-000072550000}"/>
    <cellStyle name="Normal 52 9 2" xfId="15693" xr:uid="{00000000-0005-0000-0000-000073550000}"/>
    <cellStyle name="Normal 53" xfId="15694" xr:uid="{00000000-0005-0000-0000-000074550000}"/>
    <cellStyle name="Normal 53 10" xfId="15695" xr:uid="{00000000-0005-0000-0000-000075550000}"/>
    <cellStyle name="Normal 53 10 2" xfId="15696" xr:uid="{00000000-0005-0000-0000-000076550000}"/>
    <cellStyle name="Normal 53 11" xfId="15697" xr:uid="{00000000-0005-0000-0000-000077550000}"/>
    <cellStyle name="Normal 53 11 2" xfId="15698" xr:uid="{00000000-0005-0000-0000-000078550000}"/>
    <cellStyle name="Normal 53 12" xfId="15699" xr:uid="{00000000-0005-0000-0000-000079550000}"/>
    <cellStyle name="Normal 53 12 2" xfId="15700" xr:uid="{00000000-0005-0000-0000-00007A550000}"/>
    <cellStyle name="Normal 53 13" xfId="15701" xr:uid="{00000000-0005-0000-0000-00007B550000}"/>
    <cellStyle name="Normal 53 13 2" xfId="15702" xr:uid="{00000000-0005-0000-0000-00007C550000}"/>
    <cellStyle name="Normal 53 14" xfId="15703" xr:uid="{00000000-0005-0000-0000-00007D550000}"/>
    <cellStyle name="Normal 53 14 2" xfId="15704" xr:uid="{00000000-0005-0000-0000-00007E550000}"/>
    <cellStyle name="Normal 53 15" xfId="15705" xr:uid="{00000000-0005-0000-0000-00007F550000}"/>
    <cellStyle name="Normal 53 15 2" xfId="15706" xr:uid="{00000000-0005-0000-0000-000080550000}"/>
    <cellStyle name="Normal 53 16" xfId="15707" xr:uid="{00000000-0005-0000-0000-000081550000}"/>
    <cellStyle name="Normal 53 16 2" xfId="15708" xr:uid="{00000000-0005-0000-0000-000082550000}"/>
    <cellStyle name="Normal 53 17" xfId="15709" xr:uid="{00000000-0005-0000-0000-000083550000}"/>
    <cellStyle name="Normal 53 17 2" xfId="15710" xr:uid="{00000000-0005-0000-0000-000084550000}"/>
    <cellStyle name="Normal 53 18" xfId="15711" xr:uid="{00000000-0005-0000-0000-000085550000}"/>
    <cellStyle name="Normal 53 18 2" xfId="15712" xr:uid="{00000000-0005-0000-0000-000086550000}"/>
    <cellStyle name="Normal 53 19" xfId="15713" xr:uid="{00000000-0005-0000-0000-000087550000}"/>
    <cellStyle name="Normal 53 19 2" xfId="15714" xr:uid="{00000000-0005-0000-0000-000088550000}"/>
    <cellStyle name="Normal 53 2" xfId="15715" xr:uid="{00000000-0005-0000-0000-000089550000}"/>
    <cellStyle name="Normal 53 2 2" xfId="15716" xr:uid="{00000000-0005-0000-0000-00008A550000}"/>
    <cellStyle name="Normal 53 2 3" xfId="15717" xr:uid="{00000000-0005-0000-0000-00008B550000}"/>
    <cellStyle name="Normal 53 20" xfId="15718" xr:uid="{00000000-0005-0000-0000-00008C550000}"/>
    <cellStyle name="Normal 53 20 2" xfId="15719" xr:uid="{00000000-0005-0000-0000-00008D550000}"/>
    <cellStyle name="Normal 53 21" xfId="15720" xr:uid="{00000000-0005-0000-0000-00008E550000}"/>
    <cellStyle name="Normal 53 21 2" xfId="15721" xr:uid="{00000000-0005-0000-0000-00008F550000}"/>
    <cellStyle name="Normal 53 22" xfId="15722" xr:uid="{00000000-0005-0000-0000-000090550000}"/>
    <cellStyle name="Normal 53 22 2" xfId="15723" xr:uid="{00000000-0005-0000-0000-000091550000}"/>
    <cellStyle name="Normal 53 23" xfId="15724" xr:uid="{00000000-0005-0000-0000-000092550000}"/>
    <cellStyle name="Normal 53 23 2" xfId="15725" xr:uid="{00000000-0005-0000-0000-000093550000}"/>
    <cellStyle name="Normal 53 24" xfId="15726" xr:uid="{00000000-0005-0000-0000-000094550000}"/>
    <cellStyle name="Normal 53 24 2" xfId="15727" xr:uid="{00000000-0005-0000-0000-000095550000}"/>
    <cellStyle name="Normal 53 25" xfId="15728" xr:uid="{00000000-0005-0000-0000-000096550000}"/>
    <cellStyle name="Normal 53 25 2" xfId="15729" xr:uid="{00000000-0005-0000-0000-000097550000}"/>
    <cellStyle name="Normal 53 26" xfId="15730" xr:uid="{00000000-0005-0000-0000-000098550000}"/>
    <cellStyle name="Normal 53 26 2" xfId="15731" xr:uid="{00000000-0005-0000-0000-000099550000}"/>
    <cellStyle name="Normal 53 27" xfId="15732" xr:uid="{00000000-0005-0000-0000-00009A550000}"/>
    <cellStyle name="Normal 53 27 2" xfId="15733" xr:uid="{00000000-0005-0000-0000-00009B550000}"/>
    <cellStyle name="Normal 53 28" xfId="15734" xr:uid="{00000000-0005-0000-0000-00009C550000}"/>
    <cellStyle name="Normal 53 28 2" xfId="15735" xr:uid="{00000000-0005-0000-0000-00009D550000}"/>
    <cellStyle name="Normal 53 29" xfId="15736" xr:uid="{00000000-0005-0000-0000-00009E550000}"/>
    <cellStyle name="Normal 53 29 2" xfId="15737" xr:uid="{00000000-0005-0000-0000-00009F550000}"/>
    <cellStyle name="Normal 53 3" xfId="15738" xr:uid="{00000000-0005-0000-0000-0000A0550000}"/>
    <cellStyle name="Normal 53 3 2" xfId="15739" xr:uid="{00000000-0005-0000-0000-0000A1550000}"/>
    <cellStyle name="Normal 53 30" xfId="15740" xr:uid="{00000000-0005-0000-0000-0000A2550000}"/>
    <cellStyle name="Normal 53 30 2" xfId="15741" xr:uid="{00000000-0005-0000-0000-0000A3550000}"/>
    <cellStyle name="Normal 53 31" xfId="15742" xr:uid="{00000000-0005-0000-0000-0000A4550000}"/>
    <cellStyle name="Normal 53 32" xfId="15743" xr:uid="{00000000-0005-0000-0000-0000A5550000}"/>
    <cellStyle name="Normal 53 33" xfId="15744" xr:uid="{00000000-0005-0000-0000-0000A6550000}"/>
    <cellStyle name="Normal 53 4" xfId="15745" xr:uid="{00000000-0005-0000-0000-0000A7550000}"/>
    <cellStyle name="Normal 53 4 2" xfId="15746" xr:uid="{00000000-0005-0000-0000-0000A8550000}"/>
    <cellStyle name="Normal 53 5" xfId="15747" xr:uid="{00000000-0005-0000-0000-0000A9550000}"/>
    <cellStyle name="Normal 53 5 2" xfId="15748" xr:uid="{00000000-0005-0000-0000-0000AA550000}"/>
    <cellStyle name="Normal 53 6" xfId="15749" xr:uid="{00000000-0005-0000-0000-0000AB550000}"/>
    <cellStyle name="Normal 53 6 2" xfId="15750" xr:uid="{00000000-0005-0000-0000-0000AC550000}"/>
    <cellStyle name="Normal 53 7" xfId="15751" xr:uid="{00000000-0005-0000-0000-0000AD550000}"/>
    <cellStyle name="Normal 53 7 2" xfId="15752" xr:uid="{00000000-0005-0000-0000-0000AE550000}"/>
    <cellStyle name="Normal 53 8" xfId="15753" xr:uid="{00000000-0005-0000-0000-0000AF550000}"/>
    <cellStyle name="Normal 53 8 2" xfId="15754" xr:uid="{00000000-0005-0000-0000-0000B0550000}"/>
    <cellStyle name="Normal 53 9" xfId="15755" xr:uid="{00000000-0005-0000-0000-0000B1550000}"/>
    <cellStyle name="Normal 53 9 2" xfId="15756" xr:uid="{00000000-0005-0000-0000-0000B2550000}"/>
    <cellStyle name="Normal 54" xfId="15757" xr:uid="{00000000-0005-0000-0000-0000B3550000}"/>
    <cellStyle name="Normal 54 10" xfId="15758" xr:uid="{00000000-0005-0000-0000-0000B4550000}"/>
    <cellStyle name="Normal 54 10 2" xfId="15759" xr:uid="{00000000-0005-0000-0000-0000B5550000}"/>
    <cellStyle name="Normal 54 11" xfId="15760" xr:uid="{00000000-0005-0000-0000-0000B6550000}"/>
    <cellStyle name="Normal 54 11 2" xfId="15761" xr:uid="{00000000-0005-0000-0000-0000B7550000}"/>
    <cellStyle name="Normal 54 12" xfId="15762" xr:uid="{00000000-0005-0000-0000-0000B8550000}"/>
    <cellStyle name="Normal 54 12 2" xfId="15763" xr:uid="{00000000-0005-0000-0000-0000B9550000}"/>
    <cellStyle name="Normal 54 13" xfId="15764" xr:uid="{00000000-0005-0000-0000-0000BA550000}"/>
    <cellStyle name="Normal 54 13 2" xfId="15765" xr:uid="{00000000-0005-0000-0000-0000BB550000}"/>
    <cellStyle name="Normal 54 14" xfId="15766" xr:uid="{00000000-0005-0000-0000-0000BC550000}"/>
    <cellStyle name="Normal 54 14 2" xfId="15767" xr:uid="{00000000-0005-0000-0000-0000BD550000}"/>
    <cellStyle name="Normal 54 15" xfId="15768" xr:uid="{00000000-0005-0000-0000-0000BE550000}"/>
    <cellStyle name="Normal 54 15 2" xfId="15769" xr:uid="{00000000-0005-0000-0000-0000BF550000}"/>
    <cellStyle name="Normal 54 16" xfId="15770" xr:uid="{00000000-0005-0000-0000-0000C0550000}"/>
    <cellStyle name="Normal 54 16 2" xfId="15771" xr:uid="{00000000-0005-0000-0000-0000C1550000}"/>
    <cellStyle name="Normal 54 17" xfId="15772" xr:uid="{00000000-0005-0000-0000-0000C2550000}"/>
    <cellStyle name="Normal 54 17 2" xfId="15773" xr:uid="{00000000-0005-0000-0000-0000C3550000}"/>
    <cellStyle name="Normal 54 18" xfId="15774" xr:uid="{00000000-0005-0000-0000-0000C4550000}"/>
    <cellStyle name="Normal 54 18 2" xfId="15775" xr:uid="{00000000-0005-0000-0000-0000C5550000}"/>
    <cellStyle name="Normal 54 19" xfId="15776" xr:uid="{00000000-0005-0000-0000-0000C6550000}"/>
    <cellStyle name="Normal 54 19 2" xfId="15777" xr:uid="{00000000-0005-0000-0000-0000C7550000}"/>
    <cellStyle name="Normal 54 2" xfId="15778" xr:uid="{00000000-0005-0000-0000-0000C8550000}"/>
    <cellStyle name="Normal 54 2 2" xfId="15779" xr:uid="{00000000-0005-0000-0000-0000C9550000}"/>
    <cellStyle name="Normal 54 20" xfId="15780" xr:uid="{00000000-0005-0000-0000-0000CA550000}"/>
    <cellStyle name="Normal 54 20 2" xfId="15781" xr:uid="{00000000-0005-0000-0000-0000CB550000}"/>
    <cellStyle name="Normal 54 21" xfId="15782" xr:uid="{00000000-0005-0000-0000-0000CC550000}"/>
    <cellStyle name="Normal 54 21 2" xfId="15783" xr:uid="{00000000-0005-0000-0000-0000CD550000}"/>
    <cellStyle name="Normal 54 22" xfId="15784" xr:uid="{00000000-0005-0000-0000-0000CE550000}"/>
    <cellStyle name="Normal 54 22 2" xfId="15785" xr:uid="{00000000-0005-0000-0000-0000CF550000}"/>
    <cellStyle name="Normal 54 23" xfId="15786" xr:uid="{00000000-0005-0000-0000-0000D0550000}"/>
    <cellStyle name="Normal 54 23 2" xfId="15787" xr:uid="{00000000-0005-0000-0000-0000D1550000}"/>
    <cellStyle name="Normal 54 24" xfId="15788" xr:uid="{00000000-0005-0000-0000-0000D2550000}"/>
    <cellStyle name="Normal 54 24 2" xfId="15789" xr:uid="{00000000-0005-0000-0000-0000D3550000}"/>
    <cellStyle name="Normal 54 25" xfId="15790" xr:uid="{00000000-0005-0000-0000-0000D4550000}"/>
    <cellStyle name="Normal 54 25 2" xfId="15791" xr:uid="{00000000-0005-0000-0000-0000D5550000}"/>
    <cellStyle name="Normal 54 26" xfId="15792" xr:uid="{00000000-0005-0000-0000-0000D6550000}"/>
    <cellStyle name="Normal 54 26 2" xfId="15793" xr:uid="{00000000-0005-0000-0000-0000D7550000}"/>
    <cellStyle name="Normal 54 27" xfId="15794" xr:uid="{00000000-0005-0000-0000-0000D8550000}"/>
    <cellStyle name="Normal 54 27 2" xfId="15795" xr:uid="{00000000-0005-0000-0000-0000D9550000}"/>
    <cellStyle name="Normal 54 28" xfId="15796" xr:uid="{00000000-0005-0000-0000-0000DA550000}"/>
    <cellStyle name="Normal 54 28 2" xfId="15797" xr:uid="{00000000-0005-0000-0000-0000DB550000}"/>
    <cellStyle name="Normal 54 29" xfId="15798" xr:uid="{00000000-0005-0000-0000-0000DC550000}"/>
    <cellStyle name="Normal 54 29 2" xfId="15799" xr:uid="{00000000-0005-0000-0000-0000DD550000}"/>
    <cellStyle name="Normal 54 3" xfId="15800" xr:uid="{00000000-0005-0000-0000-0000DE550000}"/>
    <cellStyle name="Normal 54 3 2" xfId="15801" xr:uid="{00000000-0005-0000-0000-0000DF550000}"/>
    <cellStyle name="Normal 54 30" xfId="15802" xr:uid="{00000000-0005-0000-0000-0000E0550000}"/>
    <cellStyle name="Normal 54 30 2" xfId="15803" xr:uid="{00000000-0005-0000-0000-0000E1550000}"/>
    <cellStyle name="Normal 54 31" xfId="15804" xr:uid="{00000000-0005-0000-0000-0000E2550000}"/>
    <cellStyle name="Normal 54 32" xfId="15805" xr:uid="{00000000-0005-0000-0000-0000E3550000}"/>
    <cellStyle name="Normal 54 33" xfId="30224" xr:uid="{00000000-0005-0000-0000-0000E4550000}"/>
    <cellStyle name="Normal 54 4" xfId="15806" xr:uid="{00000000-0005-0000-0000-0000E5550000}"/>
    <cellStyle name="Normal 54 4 2" xfId="15807" xr:uid="{00000000-0005-0000-0000-0000E6550000}"/>
    <cellStyle name="Normal 54 5" xfId="15808" xr:uid="{00000000-0005-0000-0000-0000E7550000}"/>
    <cellStyle name="Normal 54 5 2" xfId="15809" xr:uid="{00000000-0005-0000-0000-0000E8550000}"/>
    <cellStyle name="Normal 54 6" xfId="15810" xr:uid="{00000000-0005-0000-0000-0000E9550000}"/>
    <cellStyle name="Normal 54 6 2" xfId="15811" xr:uid="{00000000-0005-0000-0000-0000EA550000}"/>
    <cellStyle name="Normal 54 7" xfId="15812" xr:uid="{00000000-0005-0000-0000-0000EB550000}"/>
    <cellStyle name="Normal 54 7 2" xfId="15813" xr:uid="{00000000-0005-0000-0000-0000EC550000}"/>
    <cellStyle name="Normal 54 8" xfId="15814" xr:uid="{00000000-0005-0000-0000-0000ED550000}"/>
    <cellStyle name="Normal 54 8 2" xfId="15815" xr:uid="{00000000-0005-0000-0000-0000EE550000}"/>
    <cellStyle name="Normal 54 9" xfId="15816" xr:uid="{00000000-0005-0000-0000-0000EF550000}"/>
    <cellStyle name="Normal 54 9 2" xfId="15817" xr:uid="{00000000-0005-0000-0000-0000F0550000}"/>
    <cellStyle name="Normal 55" xfId="15818" xr:uid="{00000000-0005-0000-0000-0000F1550000}"/>
    <cellStyle name="Normal 55 10" xfId="15819" xr:uid="{00000000-0005-0000-0000-0000F2550000}"/>
    <cellStyle name="Normal 55 10 2" xfId="15820" xr:uid="{00000000-0005-0000-0000-0000F3550000}"/>
    <cellStyle name="Normal 55 11" xfId="15821" xr:uid="{00000000-0005-0000-0000-0000F4550000}"/>
    <cellStyle name="Normal 55 11 2" xfId="15822" xr:uid="{00000000-0005-0000-0000-0000F5550000}"/>
    <cellStyle name="Normal 55 12" xfId="15823" xr:uid="{00000000-0005-0000-0000-0000F6550000}"/>
    <cellStyle name="Normal 55 12 2" xfId="15824" xr:uid="{00000000-0005-0000-0000-0000F7550000}"/>
    <cellStyle name="Normal 55 13" xfId="15825" xr:uid="{00000000-0005-0000-0000-0000F8550000}"/>
    <cellStyle name="Normal 55 13 2" xfId="15826" xr:uid="{00000000-0005-0000-0000-0000F9550000}"/>
    <cellStyle name="Normal 55 14" xfId="15827" xr:uid="{00000000-0005-0000-0000-0000FA550000}"/>
    <cellStyle name="Normal 55 14 2" xfId="15828" xr:uid="{00000000-0005-0000-0000-0000FB550000}"/>
    <cellStyle name="Normal 55 15" xfId="15829" xr:uid="{00000000-0005-0000-0000-0000FC550000}"/>
    <cellStyle name="Normal 55 15 2" xfId="15830" xr:uid="{00000000-0005-0000-0000-0000FD550000}"/>
    <cellStyle name="Normal 55 16" xfId="15831" xr:uid="{00000000-0005-0000-0000-0000FE550000}"/>
    <cellStyle name="Normal 55 16 2" xfId="15832" xr:uid="{00000000-0005-0000-0000-0000FF550000}"/>
    <cellStyle name="Normal 55 17" xfId="15833" xr:uid="{00000000-0005-0000-0000-000000560000}"/>
    <cellStyle name="Normal 55 17 2" xfId="15834" xr:uid="{00000000-0005-0000-0000-000001560000}"/>
    <cellStyle name="Normal 55 18" xfId="15835" xr:uid="{00000000-0005-0000-0000-000002560000}"/>
    <cellStyle name="Normal 55 18 2" xfId="15836" xr:uid="{00000000-0005-0000-0000-000003560000}"/>
    <cellStyle name="Normal 55 19" xfId="15837" xr:uid="{00000000-0005-0000-0000-000004560000}"/>
    <cellStyle name="Normal 55 19 2" xfId="15838" xr:uid="{00000000-0005-0000-0000-000005560000}"/>
    <cellStyle name="Normal 55 2" xfId="15839" xr:uid="{00000000-0005-0000-0000-000006560000}"/>
    <cellStyle name="Normal 55 2 2" xfId="15840" xr:uid="{00000000-0005-0000-0000-000007560000}"/>
    <cellStyle name="Normal 55 20" xfId="15841" xr:uid="{00000000-0005-0000-0000-000008560000}"/>
    <cellStyle name="Normal 55 20 2" xfId="15842" xr:uid="{00000000-0005-0000-0000-000009560000}"/>
    <cellStyle name="Normal 55 21" xfId="15843" xr:uid="{00000000-0005-0000-0000-00000A560000}"/>
    <cellStyle name="Normal 55 21 2" xfId="15844" xr:uid="{00000000-0005-0000-0000-00000B560000}"/>
    <cellStyle name="Normal 55 22" xfId="15845" xr:uid="{00000000-0005-0000-0000-00000C560000}"/>
    <cellStyle name="Normal 55 22 2" xfId="15846" xr:uid="{00000000-0005-0000-0000-00000D560000}"/>
    <cellStyle name="Normal 55 23" xfId="15847" xr:uid="{00000000-0005-0000-0000-00000E560000}"/>
    <cellStyle name="Normal 55 23 2" xfId="15848" xr:uid="{00000000-0005-0000-0000-00000F560000}"/>
    <cellStyle name="Normal 55 24" xfId="15849" xr:uid="{00000000-0005-0000-0000-000010560000}"/>
    <cellStyle name="Normal 55 24 2" xfId="15850" xr:uid="{00000000-0005-0000-0000-000011560000}"/>
    <cellStyle name="Normal 55 25" xfId="15851" xr:uid="{00000000-0005-0000-0000-000012560000}"/>
    <cellStyle name="Normal 55 25 2" xfId="15852" xr:uid="{00000000-0005-0000-0000-000013560000}"/>
    <cellStyle name="Normal 55 26" xfId="15853" xr:uid="{00000000-0005-0000-0000-000014560000}"/>
    <cellStyle name="Normal 55 26 2" xfId="15854" xr:uid="{00000000-0005-0000-0000-000015560000}"/>
    <cellStyle name="Normal 55 27" xfId="15855" xr:uid="{00000000-0005-0000-0000-000016560000}"/>
    <cellStyle name="Normal 55 27 2" xfId="15856" xr:uid="{00000000-0005-0000-0000-000017560000}"/>
    <cellStyle name="Normal 55 28" xfId="15857" xr:uid="{00000000-0005-0000-0000-000018560000}"/>
    <cellStyle name="Normal 55 28 2" xfId="15858" xr:uid="{00000000-0005-0000-0000-000019560000}"/>
    <cellStyle name="Normal 55 29" xfId="15859" xr:uid="{00000000-0005-0000-0000-00001A560000}"/>
    <cellStyle name="Normal 55 29 2" xfId="15860" xr:uid="{00000000-0005-0000-0000-00001B560000}"/>
    <cellStyle name="Normal 55 3" xfId="15861" xr:uid="{00000000-0005-0000-0000-00001C560000}"/>
    <cellStyle name="Normal 55 3 2" xfId="15862" xr:uid="{00000000-0005-0000-0000-00001D560000}"/>
    <cellStyle name="Normal 55 30" xfId="15863" xr:uid="{00000000-0005-0000-0000-00001E560000}"/>
    <cellStyle name="Normal 55 30 2" xfId="15864" xr:uid="{00000000-0005-0000-0000-00001F560000}"/>
    <cellStyle name="Normal 55 31" xfId="15865" xr:uid="{00000000-0005-0000-0000-000020560000}"/>
    <cellStyle name="Normal 55 32" xfId="15866" xr:uid="{00000000-0005-0000-0000-000021560000}"/>
    <cellStyle name="Normal 55 33" xfId="30225" xr:uid="{00000000-0005-0000-0000-000022560000}"/>
    <cellStyle name="Normal 55 4" xfId="15867" xr:uid="{00000000-0005-0000-0000-000023560000}"/>
    <cellStyle name="Normal 55 4 2" xfId="15868" xr:uid="{00000000-0005-0000-0000-000024560000}"/>
    <cellStyle name="Normal 55 5" xfId="15869" xr:uid="{00000000-0005-0000-0000-000025560000}"/>
    <cellStyle name="Normal 55 5 2" xfId="15870" xr:uid="{00000000-0005-0000-0000-000026560000}"/>
    <cellStyle name="Normal 55 6" xfId="15871" xr:uid="{00000000-0005-0000-0000-000027560000}"/>
    <cellStyle name="Normal 55 6 2" xfId="15872" xr:uid="{00000000-0005-0000-0000-000028560000}"/>
    <cellStyle name="Normal 55 7" xfId="15873" xr:uid="{00000000-0005-0000-0000-000029560000}"/>
    <cellStyle name="Normal 55 7 2" xfId="15874" xr:uid="{00000000-0005-0000-0000-00002A560000}"/>
    <cellStyle name="Normal 55 8" xfId="15875" xr:uid="{00000000-0005-0000-0000-00002B560000}"/>
    <cellStyle name="Normal 55 8 2" xfId="15876" xr:uid="{00000000-0005-0000-0000-00002C560000}"/>
    <cellStyle name="Normal 55 9" xfId="15877" xr:uid="{00000000-0005-0000-0000-00002D560000}"/>
    <cellStyle name="Normal 55 9 2" xfId="15878" xr:uid="{00000000-0005-0000-0000-00002E560000}"/>
    <cellStyle name="Normal 56" xfId="15879" xr:uid="{00000000-0005-0000-0000-00002F560000}"/>
    <cellStyle name="Normal 56 10" xfId="15880" xr:uid="{00000000-0005-0000-0000-000030560000}"/>
    <cellStyle name="Normal 56 10 2" xfId="15881" xr:uid="{00000000-0005-0000-0000-000031560000}"/>
    <cellStyle name="Normal 56 11" xfId="15882" xr:uid="{00000000-0005-0000-0000-000032560000}"/>
    <cellStyle name="Normal 56 11 2" xfId="15883" xr:uid="{00000000-0005-0000-0000-000033560000}"/>
    <cellStyle name="Normal 56 12" xfId="15884" xr:uid="{00000000-0005-0000-0000-000034560000}"/>
    <cellStyle name="Normal 56 12 2" xfId="15885" xr:uid="{00000000-0005-0000-0000-000035560000}"/>
    <cellStyle name="Normal 56 13" xfId="15886" xr:uid="{00000000-0005-0000-0000-000036560000}"/>
    <cellStyle name="Normal 56 13 2" xfId="15887" xr:uid="{00000000-0005-0000-0000-000037560000}"/>
    <cellStyle name="Normal 56 14" xfId="15888" xr:uid="{00000000-0005-0000-0000-000038560000}"/>
    <cellStyle name="Normal 56 14 2" xfId="15889" xr:uid="{00000000-0005-0000-0000-000039560000}"/>
    <cellStyle name="Normal 56 15" xfId="15890" xr:uid="{00000000-0005-0000-0000-00003A560000}"/>
    <cellStyle name="Normal 56 15 2" xfId="15891" xr:uid="{00000000-0005-0000-0000-00003B560000}"/>
    <cellStyle name="Normal 56 16" xfId="15892" xr:uid="{00000000-0005-0000-0000-00003C560000}"/>
    <cellStyle name="Normal 56 16 2" xfId="15893" xr:uid="{00000000-0005-0000-0000-00003D560000}"/>
    <cellStyle name="Normal 56 17" xfId="15894" xr:uid="{00000000-0005-0000-0000-00003E560000}"/>
    <cellStyle name="Normal 56 17 2" xfId="15895" xr:uid="{00000000-0005-0000-0000-00003F560000}"/>
    <cellStyle name="Normal 56 18" xfId="15896" xr:uid="{00000000-0005-0000-0000-000040560000}"/>
    <cellStyle name="Normal 56 18 2" xfId="15897" xr:uid="{00000000-0005-0000-0000-000041560000}"/>
    <cellStyle name="Normal 56 19" xfId="15898" xr:uid="{00000000-0005-0000-0000-000042560000}"/>
    <cellStyle name="Normal 56 19 2" xfId="15899" xr:uid="{00000000-0005-0000-0000-000043560000}"/>
    <cellStyle name="Normal 56 2" xfId="15900" xr:uid="{00000000-0005-0000-0000-000044560000}"/>
    <cellStyle name="Normal 56 2 2" xfId="15901" xr:uid="{00000000-0005-0000-0000-000045560000}"/>
    <cellStyle name="Normal 56 2 3" xfId="15902" xr:uid="{00000000-0005-0000-0000-000046560000}"/>
    <cellStyle name="Normal 56 20" xfId="15903" xr:uid="{00000000-0005-0000-0000-000047560000}"/>
    <cellStyle name="Normal 56 20 2" xfId="15904" xr:uid="{00000000-0005-0000-0000-000048560000}"/>
    <cellStyle name="Normal 56 21" xfId="15905" xr:uid="{00000000-0005-0000-0000-000049560000}"/>
    <cellStyle name="Normal 56 21 2" xfId="15906" xr:uid="{00000000-0005-0000-0000-00004A560000}"/>
    <cellStyle name="Normal 56 22" xfId="15907" xr:uid="{00000000-0005-0000-0000-00004B560000}"/>
    <cellStyle name="Normal 56 22 2" xfId="15908" xr:uid="{00000000-0005-0000-0000-00004C560000}"/>
    <cellStyle name="Normal 56 23" xfId="15909" xr:uid="{00000000-0005-0000-0000-00004D560000}"/>
    <cellStyle name="Normal 56 23 2" xfId="15910" xr:uid="{00000000-0005-0000-0000-00004E560000}"/>
    <cellStyle name="Normal 56 24" xfId="15911" xr:uid="{00000000-0005-0000-0000-00004F560000}"/>
    <cellStyle name="Normal 56 24 2" xfId="15912" xr:uid="{00000000-0005-0000-0000-000050560000}"/>
    <cellStyle name="Normal 56 25" xfId="15913" xr:uid="{00000000-0005-0000-0000-000051560000}"/>
    <cellStyle name="Normal 56 25 2" xfId="15914" xr:uid="{00000000-0005-0000-0000-000052560000}"/>
    <cellStyle name="Normal 56 26" xfId="15915" xr:uid="{00000000-0005-0000-0000-000053560000}"/>
    <cellStyle name="Normal 56 26 2" xfId="15916" xr:uid="{00000000-0005-0000-0000-000054560000}"/>
    <cellStyle name="Normal 56 27" xfId="15917" xr:uid="{00000000-0005-0000-0000-000055560000}"/>
    <cellStyle name="Normal 56 27 2" xfId="15918" xr:uid="{00000000-0005-0000-0000-000056560000}"/>
    <cellStyle name="Normal 56 28" xfId="15919" xr:uid="{00000000-0005-0000-0000-000057560000}"/>
    <cellStyle name="Normal 56 28 2" xfId="15920" xr:uid="{00000000-0005-0000-0000-000058560000}"/>
    <cellStyle name="Normal 56 29" xfId="15921" xr:uid="{00000000-0005-0000-0000-000059560000}"/>
    <cellStyle name="Normal 56 29 2" xfId="15922" xr:uid="{00000000-0005-0000-0000-00005A560000}"/>
    <cellStyle name="Normal 56 3" xfId="15923" xr:uid="{00000000-0005-0000-0000-00005B560000}"/>
    <cellStyle name="Normal 56 3 2" xfId="15924" xr:uid="{00000000-0005-0000-0000-00005C560000}"/>
    <cellStyle name="Normal 56 30" xfId="15925" xr:uid="{00000000-0005-0000-0000-00005D560000}"/>
    <cellStyle name="Normal 56 30 2" xfId="15926" xr:uid="{00000000-0005-0000-0000-00005E560000}"/>
    <cellStyle name="Normal 56 31" xfId="15927" xr:uid="{00000000-0005-0000-0000-00005F560000}"/>
    <cellStyle name="Normal 56 32" xfId="15928" xr:uid="{00000000-0005-0000-0000-000060560000}"/>
    <cellStyle name="Normal 56 33" xfId="15929" xr:uid="{00000000-0005-0000-0000-000061560000}"/>
    <cellStyle name="Normal 56 4" xfId="15930" xr:uid="{00000000-0005-0000-0000-000062560000}"/>
    <cellStyle name="Normal 56 4 2" xfId="15931" xr:uid="{00000000-0005-0000-0000-000063560000}"/>
    <cellStyle name="Normal 56 5" xfId="15932" xr:uid="{00000000-0005-0000-0000-000064560000}"/>
    <cellStyle name="Normal 56 5 2" xfId="15933" xr:uid="{00000000-0005-0000-0000-000065560000}"/>
    <cellStyle name="Normal 56 6" xfId="15934" xr:uid="{00000000-0005-0000-0000-000066560000}"/>
    <cellStyle name="Normal 56 6 2" xfId="15935" xr:uid="{00000000-0005-0000-0000-000067560000}"/>
    <cellStyle name="Normal 56 7" xfId="15936" xr:uid="{00000000-0005-0000-0000-000068560000}"/>
    <cellStyle name="Normal 56 7 2" xfId="15937" xr:uid="{00000000-0005-0000-0000-000069560000}"/>
    <cellStyle name="Normal 56 8" xfId="15938" xr:uid="{00000000-0005-0000-0000-00006A560000}"/>
    <cellStyle name="Normal 56 8 2" xfId="15939" xr:uid="{00000000-0005-0000-0000-00006B560000}"/>
    <cellStyle name="Normal 56 9" xfId="15940" xr:uid="{00000000-0005-0000-0000-00006C560000}"/>
    <cellStyle name="Normal 56 9 2" xfId="15941" xr:uid="{00000000-0005-0000-0000-00006D560000}"/>
    <cellStyle name="Normal 57" xfId="15942" xr:uid="{00000000-0005-0000-0000-00006E560000}"/>
    <cellStyle name="Normal 57 10" xfId="15943" xr:uid="{00000000-0005-0000-0000-00006F560000}"/>
    <cellStyle name="Normal 57 10 2" xfId="15944" xr:uid="{00000000-0005-0000-0000-000070560000}"/>
    <cellStyle name="Normal 57 11" xfId="15945" xr:uid="{00000000-0005-0000-0000-000071560000}"/>
    <cellStyle name="Normal 57 11 2" xfId="15946" xr:uid="{00000000-0005-0000-0000-000072560000}"/>
    <cellStyle name="Normal 57 12" xfId="15947" xr:uid="{00000000-0005-0000-0000-000073560000}"/>
    <cellStyle name="Normal 57 12 2" xfId="15948" xr:uid="{00000000-0005-0000-0000-000074560000}"/>
    <cellStyle name="Normal 57 13" xfId="15949" xr:uid="{00000000-0005-0000-0000-000075560000}"/>
    <cellStyle name="Normal 57 13 2" xfId="15950" xr:uid="{00000000-0005-0000-0000-000076560000}"/>
    <cellStyle name="Normal 57 14" xfId="15951" xr:uid="{00000000-0005-0000-0000-000077560000}"/>
    <cellStyle name="Normal 57 14 2" xfId="15952" xr:uid="{00000000-0005-0000-0000-000078560000}"/>
    <cellStyle name="Normal 57 15" xfId="15953" xr:uid="{00000000-0005-0000-0000-000079560000}"/>
    <cellStyle name="Normal 57 15 2" xfId="15954" xr:uid="{00000000-0005-0000-0000-00007A560000}"/>
    <cellStyle name="Normal 57 16" xfId="15955" xr:uid="{00000000-0005-0000-0000-00007B560000}"/>
    <cellStyle name="Normal 57 16 2" xfId="15956" xr:uid="{00000000-0005-0000-0000-00007C560000}"/>
    <cellStyle name="Normal 57 17" xfId="15957" xr:uid="{00000000-0005-0000-0000-00007D560000}"/>
    <cellStyle name="Normal 57 17 2" xfId="15958" xr:uid="{00000000-0005-0000-0000-00007E560000}"/>
    <cellStyle name="Normal 57 18" xfId="15959" xr:uid="{00000000-0005-0000-0000-00007F560000}"/>
    <cellStyle name="Normal 57 18 2" xfId="15960" xr:uid="{00000000-0005-0000-0000-000080560000}"/>
    <cellStyle name="Normal 57 19" xfId="15961" xr:uid="{00000000-0005-0000-0000-000081560000}"/>
    <cellStyle name="Normal 57 19 2" xfId="15962" xr:uid="{00000000-0005-0000-0000-000082560000}"/>
    <cellStyle name="Normal 57 2" xfId="15963" xr:uid="{00000000-0005-0000-0000-000083560000}"/>
    <cellStyle name="Normal 57 2 2" xfId="15964" xr:uid="{00000000-0005-0000-0000-000084560000}"/>
    <cellStyle name="Normal 57 2 3" xfId="15965" xr:uid="{00000000-0005-0000-0000-000085560000}"/>
    <cellStyle name="Normal 57 20" xfId="15966" xr:uid="{00000000-0005-0000-0000-000086560000}"/>
    <cellStyle name="Normal 57 20 2" xfId="15967" xr:uid="{00000000-0005-0000-0000-000087560000}"/>
    <cellStyle name="Normal 57 21" xfId="15968" xr:uid="{00000000-0005-0000-0000-000088560000}"/>
    <cellStyle name="Normal 57 21 2" xfId="15969" xr:uid="{00000000-0005-0000-0000-000089560000}"/>
    <cellStyle name="Normal 57 22" xfId="15970" xr:uid="{00000000-0005-0000-0000-00008A560000}"/>
    <cellStyle name="Normal 57 22 2" xfId="15971" xr:uid="{00000000-0005-0000-0000-00008B560000}"/>
    <cellStyle name="Normal 57 23" xfId="15972" xr:uid="{00000000-0005-0000-0000-00008C560000}"/>
    <cellStyle name="Normal 57 23 2" xfId="15973" xr:uid="{00000000-0005-0000-0000-00008D560000}"/>
    <cellStyle name="Normal 57 24" xfId="15974" xr:uid="{00000000-0005-0000-0000-00008E560000}"/>
    <cellStyle name="Normal 57 24 2" xfId="15975" xr:uid="{00000000-0005-0000-0000-00008F560000}"/>
    <cellStyle name="Normal 57 25" xfId="15976" xr:uid="{00000000-0005-0000-0000-000090560000}"/>
    <cellStyle name="Normal 57 25 2" xfId="15977" xr:uid="{00000000-0005-0000-0000-000091560000}"/>
    <cellStyle name="Normal 57 26" xfId="15978" xr:uid="{00000000-0005-0000-0000-000092560000}"/>
    <cellStyle name="Normal 57 26 2" xfId="15979" xr:uid="{00000000-0005-0000-0000-000093560000}"/>
    <cellStyle name="Normal 57 27" xfId="15980" xr:uid="{00000000-0005-0000-0000-000094560000}"/>
    <cellStyle name="Normal 57 27 2" xfId="15981" xr:uid="{00000000-0005-0000-0000-000095560000}"/>
    <cellStyle name="Normal 57 28" xfId="15982" xr:uid="{00000000-0005-0000-0000-000096560000}"/>
    <cellStyle name="Normal 57 28 2" xfId="15983" xr:uid="{00000000-0005-0000-0000-000097560000}"/>
    <cellStyle name="Normal 57 29" xfId="15984" xr:uid="{00000000-0005-0000-0000-000098560000}"/>
    <cellStyle name="Normal 57 29 2" xfId="15985" xr:uid="{00000000-0005-0000-0000-000099560000}"/>
    <cellStyle name="Normal 57 3" xfId="15986" xr:uid="{00000000-0005-0000-0000-00009A560000}"/>
    <cellStyle name="Normal 57 3 2" xfId="15987" xr:uid="{00000000-0005-0000-0000-00009B560000}"/>
    <cellStyle name="Normal 57 30" xfId="15988" xr:uid="{00000000-0005-0000-0000-00009C560000}"/>
    <cellStyle name="Normal 57 30 2" xfId="15989" xr:uid="{00000000-0005-0000-0000-00009D560000}"/>
    <cellStyle name="Normal 57 31" xfId="15990" xr:uid="{00000000-0005-0000-0000-00009E560000}"/>
    <cellStyle name="Normal 57 32" xfId="15991" xr:uid="{00000000-0005-0000-0000-00009F560000}"/>
    <cellStyle name="Normal 57 33" xfId="15992" xr:uid="{00000000-0005-0000-0000-0000A0560000}"/>
    <cellStyle name="Normal 57 4" xfId="15993" xr:uid="{00000000-0005-0000-0000-0000A1560000}"/>
    <cellStyle name="Normal 57 4 2" xfId="15994" xr:uid="{00000000-0005-0000-0000-0000A2560000}"/>
    <cellStyle name="Normal 57 5" xfId="15995" xr:uid="{00000000-0005-0000-0000-0000A3560000}"/>
    <cellStyle name="Normal 57 5 2" xfId="15996" xr:uid="{00000000-0005-0000-0000-0000A4560000}"/>
    <cellStyle name="Normal 57 6" xfId="15997" xr:uid="{00000000-0005-0000-0000-0000A5560000}"/>
    <cellStyle name="Normal 57 6 2" xfId="15998" xr:uid="{00000000-0005-0000-0000-0000A6560000}"/>
    <cellStyle name="Normal 57 7" xfId="15999" xr:uid="{00000000-0005-0000-0000-0000A7560000}"/>
    <cellStyle name="Normal 57 7 2" xfId="16000" xr:uid="{00000000-0005-0000-0000-0000A8560000}"/>
    <cellStyle name="Normal 57 8" xfId="16001" xr:uid="{00000000-0005-0000-0000-0000A9560000}"/>
    <cellStyle name="Normal 57 8 2" xfId="16002" xr:uid="{00000000-0005-0000-0000-0000AA560000}"/>
    <cellStyle name="Normal 57 9" xfId="16003" xr:uid="{00000000-0005-0000-0000-0000AB560000}"/>
    <cellStyle name="Normal 57 9 2" xfId="16004" xr:uid="{00000000-0005-0000-0000-0000AC560000}"/>
    <cellStyle name="Normal 58" xfId="16005" xr:uid="{00000000-0005-0000-0000-0000AD560000}"/>
    <cellStyle name="Normal 58 10" xfId="16006" xr:uid="{00000000-0005-0000-0000-0000AE560000}"/>
    <cellStyle name="Normal 58 10 2" xfId="16007" xr:uid="{00000000-0005-0000-0000-0000AF560000}"/>
    <cellStyle name="Normal 58 11" xfId="16008" xr:uid="{00000000-0005-0000-0000-0000B0560000}"/>
    <cellStyle name="Normal 58 11 2" xfId="16009" xr:uid="{00000000-0005-0000-0000-0000B1560000}"/>
    <cellStyle name="Normal 58 12" xfId="16010" xr:uid="{00000000-0005-0000-0000-0000B2560000}"/>
    <cellStyle name="Normal 58 12 2" xfId="16011" xr:uid="{00000000-0005-0000-0000-0000B3560000}"/>
    <cellStyle name="Normal 58 13" xfId="16012" xr:uid="{00000000-0005-0000-0000-0000B4560000}"/>
    <cellStyle name="Normal 58 13 2" xfId="16013" xr:uid="{00000000-0005-0000-0000-0000B5560000}"/>
    <cellStyle name="Normal 58 14" xfId="16014" xr:uid="{00000000-0005-0000-0000-0000B6560000}"/>
    <cellStyle name="Normal 58 14 2" xfId="16015" xr:uid="{00000000-0005-0000-0000-0000B7560000}"/>
    <cellStyle name="Normal 58 15" xfId="16016" xr:uid="{00000000-0005-0000-0000-0000B8560000}"/>
    <cellStyle name="Normal 58 15 2" xfId="16017" xr:uid="{00000000-0005-0000-0000-0000B9560000}"/>
    <cellStyle name="Normal 58 16" xfId="16018" xr:uid="{00000000-0005-0000-0000-0000BA560000}"/>
    <cellStyle name="Normal 58 16 2" xfId="16019" xr:uid="{00000000-0005-0000-0000-0000BB560000}"/>
    <cellStyle name="Normal 58 17" xfId="16020" xr:uid="{00000000-0005-0000-0000-0000BC560000}"/>
    <cellStyle name="Normal 58 17 2" xfId="16021" xr:uid="{00000000-0005-0000-0000-0000BD560000}"/>
    <cellStyle name="Normal 58 18" xfId="16022" xr:uid="{00000000-0005-0000-0000-0000BE560000}"/>
    <cellStyle name="Normal 58 18 2" xfId="16023" xr:uid="{00000000-0005-0000-0000-0000BF560000}"/>
    <cellStyle name="Normal 58 19" xfId="16024" xr:uid="{00000000-0005-0000-0000-0000C0560000}"/>
    <cellStyle name="Normal 58 19 2" xfId="16025" xr:uid="{00000000-0005-0000-0000-0000C1560000}"/>
    <cellStyle name="Normal 58 2" xfId="16026" xr:uid="{00000000-0005-0000-0000-0000C2560000}"/>
    <cellStyle name="Normal 58 2 2" xfId="16027" xr:uid="{00000000-0005-0000-0000-0000C3560000}"/>
    <cellStyle name="Normal 58 2 3" xfId="16028" xr:uid="{00000000-0005-0000-0000-0000C4560000}"/>
    <cellStyle name="Normal 58 20" xfId="16029" xr:uid="{00000000-0005-0000-0000-0000C5560000}"/>
    <cellStyle name="Normal 58 20 2" xfId="16030" xr:uid="{00000000-0005-0000-0000-0000C6560000}"/>
    <cellStyle name="Normal 58 21" xfId="16031" xr:uid="{00000000-0005-0000-0000-0000C7560000}"/>
    <cellStyle name="Normal 58 21 2" xfId="16032" xr:uid="{00000000-0005-0000-0000-0000C8560000}"/>
    <cellStyle name="Normal 58 22" xfId="16033" xr:uid="{00000000-0005-0000-0000-0000C9560000}"/>
    <cellStyle name="Normal 58 22 2" xfId="16034" xr:uid="{00000000-0005-0000-0000-0000CA560000}"/>
    <cellStyle name="Normal 58 23" xfId="16035" xr:uid="{00000000-0005-0000-0000-0000CB560000}"/>
    <cellStyle name="Normal 58 23 2" xfId="16036" xr:uid="{00000000-0005-0000-0000-0000CC560000}"/>
    <cellStyle name="Normal 58 24" xfId="16037" xr:uid="{00000000-0005-0000-0000-0000CD560000}"/>
    <cellStyle name="Normal 58 24 2" xfId="16038" xr:uid="{00000000-0005-0000-0000-0000CE560000}"/>
    <cellStyle name="Normal 58 25" xfId="16039" xr:uid="{00000000-0005-0000-0000-0000CF560000}"/>
    <cellStyle name="Normal 58 25 2" xfId="16040" xr:uid="{00000000-0005-0000-0000-0000D0560000}"/>
    <cellStyle name="Normal 58 26" xfId="16041" xr:uid="{00000000-0005-0000-0000-0000D1560000}"/>
    <cellStyle name="Normal 58 26 2" xfId="16042" xr:uid="{00000000-0005-0000-0000-0000D2560000}"/>
    <cellStyle name="Normal 58 27" xfId="16043" xr:uid="{00000000-0005-0000-0000-0000D3560000}"/>
    <cellStyle name="Normal 58 27 2" xfId="16044" xr:uid="{00000000-0005-0000-0000-0000D4560000}"/>
    <cellStyle name="Normal 58 28" xfId="16045" xr:uid="{00000000-0005-0000-0000-0000D5560000}"/>
    <cellStyle name="Normal 58 28 2" xfId="16046" xr:uid="{00000000-0005-0000-0000-0000D6560000}"/>
    <cellStyle name="Normal 58 29" xfId="16047" xr:uid="{00000000-0005-0000-0000-0000D7560000}"/>
    <cellStyle name="Normal 58 29 2" xfId="16048" xr:uid="{00000000-0005-0000-0000-0000D8560000}"/>
    <cellStyle name="Normal 58 3" xfId="16049" xr:uid="{00000000-0005-0000-0000-0000D9560000}"/>
    <cellStyle name="Normal 58 3 2" xfId="16050" xr:uid="{00000000-0005-0000-0000-0000DA560000}"/>
    <cellStyle name="Normal 58 30" xfId="16051" xr:uid="{00000000-0005-0000-0000-0000DB560000}"/>
    <cellStyle name="Normal 58 30 2" xfId="16052" xr:uid="{00000000-0005-0000-0000-0000DC560000}"/>
    <cellStyle name="Normal 58 31" xfId="16053" xr:uid="{00000000-0005-0000-0000-0000DD560000}"/>
    <cellStyle name="Normal 58 32" xfId="16054" xr:uid="{00000000-0005-0000-0000-0000DE560000}"/>
    <cellStyle name="Normal 58 33" xfId="16055" xr:uid="{00000000-0005-0000-0000-0000DF560000}"/>
    <cellStyle name="Normal 58 4" xfId="16056" xr:uid="{00000000-0005-0000-0000-0000E0560000}"/>
    <cellStyle name="Normal 58 4 2" xfId="16057" xr:uid="{00000000-0005-0000-0000-0000E1560000}"/>
    <cellStyle name="Normal 58 5" xfId="16058" xr:uid="{00000000-0005-0000-0000-0000E2560000}"/>
    <cellStyle name="Normal 58 5 2" xfId="16059" xr:uid="{00000000-0005-0000-0000-0000E3560000}"/>
    <cellStyle name="Normal 58 6" xfId="16060" xr:uid="{00000000-0005-0000-0000-0000E4560000}"/>
    <cellStyle name="Normal 58 6 2" xfId="16061" xr:uid="{00000000-0005-0000-0000-0000E5560000}"/>
    <cellStyle name="Normal 58 7" xfId="16062" xr:uid="{00000000-0005-0000-0000-0000E6560000}"/>
    <cellStyle name="Normal 58 7 2" xfId="16063" xr:uid="{00000000-0005-0000-0000-0000E7560000}"/>
    <cellStyle name="Normal 58 8" xfId="16064" xr:uid="{00000000-0005-0000-0000-0000E8560000}"/>
    <cellStyle name="Normal 58 8 2" xfId="16065" xr:uid="{00000000-0005-0000-0000-0000E9560000}"/>
    <cellStyle name="Normal 58 9" xfId="16066" xr:uid="{00000000-0005-0000-0000-0000EA560000}"/>
    <cellStyle name="Normal 58 9 2" xfId="16067" xr:uid="{00000000-0005-0000-0000-0000EB560000}"/>
    <cellStyle name="Normal 59" xfId="16068" xr:uid="{00000000-0005-0000-0000-0000EC560000}"/>
    <cellStyle name="Normal 59 10" xfId="16069" xr:uid="{00000000-0005-0000-0000-0000ED560000}"/>
    <cellStyle name="Normal 59 10 2" xfId="16070" xr:uid="{00000000-0005-0000-0000-0000EE560000}"/>
    <cellStyle name="Normal 59 11" xfId="16071" xr:uid="{00000000-0005-0000-0000-0000EF560000}"/>
    <cellStyle name="Normal 59 11 2" xfId="16072" xr:uid="{00000000-0005-0000-0000-0000F0560000}"/>
    <cellStyle name="Normal 59 12" xfId="16073" xr:uid="{00000000-0005-0000-0000-0000F1560000}"/>
    <cellStyle name="Normal 59 12 2" xfId="16074" xr:uid="{00000000-0005-0000-0000-0000F2560000}"/>
    <cellStyle name="Normal 59 13" xfId="16075" xr:uid="{00000000-0005-0000-0000-0000F3560000}"/>
    <cellStyle name="Normal 59 13 2" xfId="16076" xr:uid="{00000000-0005-0000-0000-0000F4560000}"/>
    <cellStyle name="Normal 59 14" xfId="16077" xr:uid="{00000000-0005-0000-0000-0000F5560000}"/>
    <cellStyle name="Normal 59 14 2" xfId="16078" xr:uid="{00000000-0005-0000-0000-0000F6560000}"/>
    <cellStyle name="Normal 59 15" xfId="16079" xr:uid="{00000000-0005-0000-0000-0000F7560000}"/>
    <cellStyle name="Normal 59 15 2" xfId="16080" xr:uid="{00000000-0005-0000-0000-0000F8560000}"/>
    <cellStyle name="Normal 59 16" xfId="16081" xr:uid="{00000000-0005-0000-0000-0000F9560000}"/>
    <cellStyle name="Normal 59 16 2" xfId="16082" xr:uid="{00000000-0005-0000-0000-0000FA560000}"/>
    <cellStyle name="Normal 59 17" xfId="16083" xr:uid="{00000000-0005-0000-0000-0000FB560000}"/>
    <cellStyle name="Normal 59 17 2" xfId="16084" xr:uid="{00000000-0005-0000-0000-0000FC560000}"/>
    <cellStyle name="Normal 59 18" xfId="16085" xr:uid="{00000000-0005-0000-0000-0000FD560000}"/>
    <cellStyle name="Normal 59 18 2" xfId="16086" xr:uid="{00000000-0005-0000-0000-0000FE560000}"/>
    <cellStyle name="Normal 59 19" xfId="16087" xr:uid="{00000000-0005-0000-0000-0000FF560000}"/>
    <cellStyle name="Normal 59 19 2" xfId="16088" xr:uid="{00000000-0005-0000-0000-000000570000}"/>
    <cellStyle name="Normal 59 2" xfId="16089" xr:uid="{00000000-0005-0000-0000-000001570000}"/>
    <cellStyle name="Normal 59 2 2" xfId="16090" xr:uid="{00000000-0005-0000-0000-000002570000}"/>
    <cellStyle name="Normal 59 2 3" xfId="16091" xr:uid="{00000000-0005-0000-0000-000003570000}"/>
    <cellStyle name="Normal 59 20" xfId="16092" xr:uid="{00000000-0005-0000-0000-000004570000}"/>
    <cellStyle name="Normal 59 20 2" xfId="16093" xr:uid="{00000000-0005-0000-0000-000005570000}"/>
    <cellStyle name="Normal 59 21" xfId="16094" xr:uid="{00000000-0005-0000-0000-000006570000}"/>
    <cellStyle name="Normal 59 21 2" xfId="16095" xr:uid="{00000000-0005-0000-0000-000007570000}"/>
    <cellStyle name="Normal 59 22" xfId="16096" xr:uid="{00000000-0005-0000-0000-000008570000}"/>
    <cellStyle name="Normal 59 22 2" xfId="16097" xr:uid="{00000000-0005-0000-0000-000009570000}"/>
    <cellStyle name="Normal 59 23" xfId="16098" xr:uid="{00000000-0005-0000-0000-00000A570000}"/>
    <cellStyle name="Normal 59 23 2" xfId="16099" xr:uid="{00000000-0005-0000-0000-00000B570000}"/>
    <cellStyle name="Normal 59 24" xfId="16100" xr:uid="{00000000-0005-0000-0000-00000C570000}"/>
    <cellStyle name="Normal 59 24 2" xfId="16101" xr:uid="{00000000-0005-0000-0000-00000D570000}"/>
    <cellStyle name="Normal 59 25" xfId="16102" xr:uid="{00000000-0005-0000-0000-00000E570000}"/>
    <cellStyle name="Normal 59 25 2" xfId="16103" xr:uid="{00000000-0005-0000-0000-00000F570000}"/>
    <cellStyle name="Normal 59 26" xfId="16104" xr:uid="{00000000-0005-0000-0000-000010570000}"/>
    <cellStyle name="Normal 59 26 2" xfId="16105" xr:uid="{00000000-0005-0000-0000-000011570000}"/>
    <cellStyle name="Normal 59 27" xfId="16106" xr:uid="{00000000-0005-0000-0000-000012570000}"/>
    <cellStyle name="Normal 59 27 2" xfId="16107" xr:uid="{00000000-0005-0000-0000-000013570000}"/>
    <cellStyle name="Normal 59 28" xfId="16108" xr:uid="{00000000-0005-0000-0000-000014570000}"/>
    <cellStyle name="Normal 59 28 2" xfId="16109" xr:uid="{00000000-0005-0000-0000-000015570000}"/>
    <cellStyle name="Normal 59 29" xfId="16110" xr:uid="{00000000-0005-0000-0000-000016570000}"/>
    <cellStyle name="Normal 59 29 2" xfId="16111" xr:uid="{00000000-0005-0000-0000-000017570000}"/>
    <cellStyle name="Normal 59 3" xfId="16112" xr:uid="{00000000-0005-0000-0000-000018570000}"/>
    <cellStyle name="Normal 59 3 2" xfId="16113" xr:uid="{00000000-0005-0000-0000-000019570000}"/>
    <cellStyle name="Normal 59 30" xfId="16114" xr:uid="{00000000-0005-0000-0000-00001A570000}"/>
    <cellStyle name="Normal 59 30 2" xfId="16115" xr:uid="{00000000-0005-0000-0000-00001B570000}"/>
    <cellStyle name="Normal 59 31" xfId="16116" xr:uid="{00000000-0005-0000-0000-00001C570000}"/>
    <cellStyle name="Normal 59 32" xfId="16117" xr:uid="{00000000-0005-0000-0000-00001D570000}"/>
    <cellStyle name="Normal 59 33" xfId="16118" xr:uid="{00000000-0005-0000-0000-00001E570000}"/>
    <cellStyle name="Normal 59 4" xfId="16119" xr:uid="{00000000-0005-0000-0000-00001F570000}"/>
    <cellStyle name="Normal 59 4 2" xfId="16120" xr:uid="{00000000-0005-0000-0000-000020570000}"/>
    <cellStyle name="Normal 59 5" xfId="16121" xr:uid="{00000000-0005-0000-0000-000021570000}"/>
    <cellStyle name="Normal 59 5 2" xfId="16122" xr:uid="{00000000-0005-0000-0000-000022570000}"/>
    <cellStyle name="Normal 59 6" xfId="16123" xr:uid="{00000000-0005-0000-0000-000023570000}"/>
    <cellStyle name="Normal 59 6 2" xfId="16124" xr:uid="{00000000-0005-0000-0000-000024570000}"/>
    <cellStyle name="Normal 59 7" xfId="16125" xr:uid="{00000000-0005-0000-0000-000025570000}"/>
    <cellStyle name="Normal 59 7 2" xfId="16126" xr:uid="{00000000-0005-0000-0000-000026570000}"/>
    <cellStyle name="Normal 59 8" xfId="16127" xr:uid="{00000000-0005-0000-0000-000027570000}"/>
    <cellStyle name="Normal 59 8 2" xfId="16128" xr:uid="{00000000-0005-0000-0000-000028570000}"/>
    <cellStyle name="Normal 59 9" xfId="16129" xr:uid="{00000000-0005-0000-0000-000029570000}"/>
    <cellStyle name="Normal 59 9 2" xfId="16130" xr:uid="{00000000-0005-0000-0000-00002A570000}"/>
    <cellStyle name="Normal 6" xfId="16131" xr:uid="{00000000-0005-0000-0000-00002B570000}"/>
    <cellStyle name="Normal 6 2" xfId="16132" xr:uid="{00000000-0005-0000-0000-00002C570000}"/>
    <cellStyle name="Normal 6 2 10" xfId="16133" xr:uid="{00000000-0005-0000-0000-00002D570000}"/>
    <cellStyle name="Normal 6 2 2" xfId="16134" xr:uid="{00000000-0005-0000-0000-00002E570000}"/>
    <cellStyle name="Normal 6 2 2 2" xfId="16135" xr:uid="{00000000-0005-0000-0000-00002F570000}"/>
    <cellStyle name="Normal 6 2 2 2 2" xfId="16136" xr:uid="{00000000-0005-0000-0000-000030570000}"/>
    <cellStyle name="Normal 6 2 2 2 2 2" xfId="16137" xr:uid="{00000000-0005-0000-0000-000031570000}"/>
    <cellStyle name="Normal 6 2 2 2 2 3" xfId="16138" xr:uid="{00000000-0005-0000-0000-000032570000}"/>
    <cellStyle name="Normal 6 2 2 2 3" xfId="30226" xr:uid="{00000000-0005-0000-0000-000033570000}"/>
    <cellStyle name="Normal 6 2 2 3" xfId="30227" xr:uid="{00000000-0005-0000-0000-000034570000}"/>
    <cellStyle name="Normal 6 2 2 4" xfId="30228" xr:uid="{00000000-0005-0000-0000-000035570000}"/>
    <cellStyle name="Normal 6 2 2 5" xfId="30229" xr:uid="{00000000-0005-0000-0000-000036570000}"/>
    <cellStyle name="Normal 6 2 3" xfId="16139" xr:uid="{00000000-0005-0000-0000-000037570000}"/>
    <cellStyle name="Normal 6 2 3 2" xfId="30230" xr:uid="{00000000-0005-0000-0000-000038570000}"/>
    <cellStyle name="Normal 6 2 4" xfId="16140" xr:uid="{00000000-0005-0000-0000-000039570000}"/>
    <cellStyle name="Normal 6 2 5" xfId="16141" xr:uid="{00000000-0005-0000-0000-00003A570000}"/>
    <cellStyle name="Normal 6 2 6" xfId="16142" xr:uid="{00000000-0005-0000-0000-00003B570000}"/>
    <cellStyle name="Normal 6 2 7" xfId="16143" xr:uid="{00000000-0005-0000-0000-00003C570000}"/>
    <cellStyle name="Normal 6 2 8" xfId="16144" xr:uid="{00000000-0005-0000-0000-00003D570000}"/>
    <cellStyle name="Normal 6 2 9" xfId="16145" xr:uid="{00000000-0005-0000-0000-00003E570000}"/>
    <cellStyle name="Normal 6 3" xfId="16146" xr:uid="{00000000-0005-0000-0000-00003F570000}"/>
    <cellStyle name="Normal 6 3 2" xfId="16147" xr:uid="{00000000-0005-0000-0000-000040570000}"/>
    <cellStyle name="Normal 6 3 2 2" xfId="16148" xr:uid="{00000000-0005-0000-0000-000041570000}"/>
    <cellStyle name="Normal 6 3 2 2 2" xfId="16149" xr:uid="{00000000-0005-0000-0000-000042570000}"/>
    <cellStyle name="Normal 6 3 2 2 3" xfId="16150" xr:uid="{00000000-0005-0000-0000-000043570000}"/>
    <cellStyle name="Normal 6 3 2 3" xfId="30231" xr:uid="{00000000-0005-0000-0000-000044570000}"/>
    <cellStyle name="Normal 6 3 3" xfId="16151" xr:uid="{00000000-0005-0000-0000-000045570000}"/>
    <cellStyle name="Normal 6 3 4" xfId="30232" xr:uid="{00000000-0005-0000-0000-000046570000}"/>
    <cellStyle name="Normal 6 4" xfId="16152" xr:uid="{00000000-0005-0000-0000-000047570000}"/>
    <cellStyle name="Normal 6 4 2" xfId="16153" xr:uid="{00000000-0005-0000-0000-000048570000}"/>
    <cellStyle name="Normal 6 4 2 2" xfId="16154" xr:uid="{00000000-0005-0000-0000-000049570000}"/>
    <cellStyle name="Normal 6 4 2 2 2" xfId="16155" xr:uid="{00000000-0005-0000-0000-00004A570000}"/>
    <cellStyle name="Normal 6 4 2 2 3" xfId="16156" xr:uid="{00000000-0005-0000-0000-00004B570000}"/>
    <cellStyle name="Normal 6 4 2 3" xfId="16157" xr:uid="{00000000-0005-0000-0000-00004C570000}"/>
    <cellStyle name="Normal 6 4 2 3 2" xfId="16158" xr:uid="{00000000-0005-0000-0000-00004D570000}"/>
    <cellStyle name="Normal 6 4 2 3 3" xfId="16159" xr:uid="{00000000-0005-0000-0000-00004E570000}"/>
    <cellStyle name="Normal 6 4 2 4" xfId="30233" xr:uid="{00000000-0005-0000-0000-00004F570000}"/>
    <cellStyle name="Normal 6 4 3" xfId="16160" xr:uid="{00000000-0005-0000-0000-000050570000}"/>
    <cellStyle name="Normal 6 4 3 2" xfId="16161" xr:uid="{00000000-0005-0000-0000-000051570000}"/>
    <cellStyle name="Normal 6 4 3 2 2" xfId="16162" xr:uid="{00000000-0005-0000-0000-000052570000}"/>
    <cellStyle name="Normal 6 4 3 2 3" xfId="16163" xr:uid="{00000000-0005-0000-0000-000053570000}"/>
    <cellStyle name="Normal 6 5" xfId="16164" xr:uid="{00000000-0005-0000-0000-000054570000}"/>
    <cellStyle name="Normal 6 5 2" xfId="16165" xr:uid="{00000000-0005-0000-0000-000055570000}"/>
    <cellStyle name="Normal 6 5 2 2" xfId="30234" xr:uid="{00000000-0005-0000-0000-000056570000}"/>
    <cellStyle name="Normal 6 5 3" xfId="16166" xr:uid="{00000000-0005-0000-0000-000057570000}"/>
    <cellStyle name="Normal 6 6" xfId="16167" xr:uid="{00000000-0005-0000-0000-000058570000}"/>
    <cellStyle name="Normal 6 6 2" xfId="16168" xr:uid="{00000000-0005-0000-0000-000059570000}"/>
    <cellStyle name="Normal 6 6 2 2" xfId="30235" xr:uid="{00000000-0005-0000-0000-00005A570000}"/>
    <cellStyle name="Normal 6 6 3" xfId="16169" xr:uid="{00000000-0005-0000-0000-00005B570000}"/>
    <cellStyle name="Normal 6 7" xfId="16170" xr:uid="{00000000-0005-0000-0000-00005C570000}"/>
    <cellStyle name="Normal 6 7 2" xfId="16171" xr:uid="{00000000-0005-0000-0000-00005D570000}"/>
    <cellStyle name="Normal 6 7 2 2" xfId="16172" xr:uid="{00000000-0005-0000-0000-00005E570000}"/>
    <cellStyle name="Normal 6 7 2 3" xfId="16173" xr:uid="{00000000-0005-0000-0000-00005F570000}"/>
    <cellStyle name="Normal 6 7 2 4" xfId="16174" xr:uid="{00000000-0005-0000-0000-000060570000}"/>
    <cellStyle name="Normal 6 7 2 5" xfId="16175" xr:uid="{00000000-0005-0000-0000-000061570000}"/>
    <cellStyle name="Normal 6 7 3" xfId="16176" xr:uid="{00000000-0005-0000-0000-000062570000}"/>
    <cellStyle name="Normal 6 7 4" xfId="16177" xr:uid="{00000000-0005-0000-0000-000063570000}"/>
    <cellStyle name="Normal 6 7 5" xfId="16178" xr:uid="{00000000-0005-0000-0000-000064570000}"/>
    <cellStyle name="Normal 6 8" xfId="16179" xr:uid="{00000000-0005-0000-0000-000065570000}"/>
    <cellStyle name="Normal 6 8 2" xfId="16180" xr:uid="{00000000-0005-0000-0000-000066570000}"/>
    <cellStyle name="Normal 6 9" xfId="16181" xr:uid="{00000000-0005-0000-0000-000067570000}"/>
    <cellStyle name="Normal 6_CONCO_R0_Gamesa BOQ Kaniwka" xfId="16182" xr:uid="{00000000-0005-0000-0000-000068570000}"/>
    <cellStyle name="Normal 60" xfId="16183" xr:uid="{00000000-0005-0000-0000-000069570000}"/>
    <cellStyle name="Normal 60 10" xfId="16184" xr:uid="{00000000-0005-0000-0000-00006A570000}"/>
    <cellStyle name="Normal 60 10 2" xfId="16185" xr:uid="{00000000-0005-0000-0000-00006B570000}"/>
    <cellStyle name="Normal 60 11" xfId="16186" xr:uid="{00000000-0005-0000-0000-00006C570000}"/>
    <cellStyle name="Normal 60 11 2" xfId="16187" xr:uid="{00000000-0005-0000-0000-00006D570000}"/>
    <cellStyle name="Normal 60 12" xfId="16188" xr:uid="{00000000-0005-0000-0000-00006E570000}"/>
    <cellStyle name="Normal 60 12 2" xfId="16189" xr:uid="{00000000-0005-0000-0000-00006F570000}"/>
    <cellStyle name="Normal 60 13" xfId="16190" xr:uid="{00000000-0005-0000-0000-000070570000}"/>
    <cellStyle name="Normal 60 13 2" xfId="16191" xr:uid="{00000000-0005-0000-0000-000071570000}"/>
    <cellStyle name="Normal 60 14" xfId="16192" xr:uid="{00000000-0005-0000-0000-000072570000}"/>
    <cellStyle name="Normal 60 14 2" xfId="16193" xr:uid="{00000000-0005-0000-0000-000073570000}"/>
    <cellStyle name="Normal 60 15" xfId="16194" xr:uid="{00000000-0005-0000-0000-000074570000}"/>
    <cellStyle name="Normal 60 15 2" xfId="16195" xr:uid="{00000000-0005-0000-0000-000075570000}"/>
    <cellStyle name="Normal 60 16" xfId="16196" xr:uid="{00000000-0005-0000-0000-000076570000}"/>
    <cellStyle name="Normal 60 16 2" xfId="16197" xr:uid="{00000000-0005-0000-0000-000077570000}"/>
    <cellStyle name="Normal 60 17" xfId="16198" xr:uid="{00000000-0005-0000-0000-000078570000}"/>
    <cellStyle name="Normal 60 17 2" xfId="16199" xr:uid="{00000000-0005-0000-0000-000079570000}"/>
    <cellStyle name="Normal 60 18" xfId="16200" xr:uid="{00000000-0005-0000-0000-00007A570000}"/>
    <cellStyle name="Normal 60 18 2" xfId="16201" xr:uid="{00000000-0005-0000-0000-00007B570000}"/>
    <cellStyle name="Normal 60 19" xfId="16202" xr:uid="{00000000-0005-0000-0000-00007C570000}"/>
    <cellStyle name="Normal 60 19 2" xfId="16203" xr:uid="{00000000-0005-0000-0000-00007D570000}"/>
    <cellStyle name="Normal 60 2" xfId="16204" xr:uid="{00000000-0005-0000-0000-00007E570000}"/>
    <cellStyle name="Normal 60 2 2" xfId="16205" xr:uid="{00000000-0005-0000-0000-00007F570000}"/>
    <cellStyle name="Normal 60 2 3" xfId="16206" xr:uid="{00000000-0005-0000-0000-000080570000}"/>
    <cellStyle name="Normal 60 20" xfId="16207" xr:uid="{00000000-0005-0000-0000-000081570000}"/>
    <cellStyle name="Normal 60 20 2" xfId="16208" xr:uid="{00000000-0005-0000-0000-000082570000}"/>
    <cellStyle name="Normal 60 21" xfId="16209" xr:uid="{00000000-0005-0000-0000-000083570000}"/>
    <cellStyle name="Normal 60 21 2" xfId="16210" xr:uid="{00000000-0005-0000-0000-000084570000}"/>
    <cellStyle name="Normal 60 22" xfId="16211" xr:uid="{00000000-0005-0000-0000-000085570000}"/>
    <cellStyle name="Normal 60 22 2" xfId="16212" xr:uid="{00000000-0005-0000-0000-000086570000}"/>
    <cellStyle name="Normal 60 23" xfId="16213" xr:uid="{00000000-0005-0000-0000-000087570000}"/>
    <cellStyle name="Normal 60 23 2" xfId="16214" xr:uid="{00000000-0005-0000-0000-000088570000}"/>
    <cellStyle name="Normal 60 24" xfId="16215" xr:uid="{00000000-0005-0000-0000-000089570000}"/>
    <cellStyle name="Normal 60 24 2" xfId="16216" xr:uid="{00000000-0005-0000-0000-00008A570000}"/>
    <cellStyle name="Normal 60 25" xfId="16217" xr:uid="{00000000-0005-0000-0000-00008B570000}"/>
    <cellStyle name="Normal 60 25 2" xfId="16218" xr:uid="{00000000-0005-0000-0000-00008C570000}"/>
    <cellStyle name="Normal 60 26" xfId="16219" xr:uid="{00000000-0005-0000-0000-00008D570000}"/>
    <cellStyle name="Normal 60 26 2" xfId="16220" xr:uid="{00000000-0005-0000-0000-00008E570000}"/>
    <cellStyle name="Normal 60 27" xfId="16221" xr:uid="{00000000-0005-0000-0000-00008F570000}"/>
    <cellStyle name="Normal 60 27 2" xfId="16222" xr:uid="{00000000-0005-0000-0000-000090570000}"/>
    <cellStyle name="Normal 60 28" xfId="16223" xr:uid="{00000000-0005-0000-0000-000091570000}"/>
    <cellStyle name="Normal 60 28 2" xfId="16224" xr:uid="{00000000-0005-0000-0000-000092570000}"/>
    <cellStyle name="Normal 60 29" xfId="16225" xr:uid="{00000000-0005-0000-0000-000093570000}"/>
    <cellStyle name="Normal 60 29 2" xfId="16226" xr:uid="{00000000-0005-0000-0000-000094570000}"/>
    <cellStyle name="Normal 60 3" xfId="16227" xr:uid="{00000000-0005-0000-0000-000095570000}"/>
    <cellStyle name="Normal 60 3 2" xfId="16228" xr:uid="{00000000-0005-0000-0000-000096570000}"/>
    <cellStyle name="Normal 60 30" xfId="16229" xr:uid="{00000000-0005-0000-0000-000097570000}"/>
    <cellStyle name="Normal 60 30 2" xfId="16230" xr:uid="{00000000-0005-0000-0000-000098570000}"/>
    <cellStyle name="Normal 60 31" xfId="16231" xr:uid="{00000000-0005-0000-0000-000099570000}"/>
    <cellStyle name="Normal 60 32" xfId="16232" xr:uid="{00000000-0005-0000-0000-00009A570000}"/>
    <cellStyle name="Normal 60 33" xfId="16233" xr:uid="{00000000-0005-0000-0000-00009B570000}"/>
    <cellStyle name="Normal 60 4" xfId="16234" xr:uid="{00000000-0005-0000-0000-00009C570000}"/>
    <cellStyle name="Normal 60 4 2" xfId="16235" xr:uid="{00000000-0005-0000-0000-00009D570000}"/>
    <cellStyle name="Normal 60 5" xfId="16236" xr:uid="{00000000-0005-0000-0000-00009E570000}"/>
    <cellStyle name="Normal 60 5 2" xfId="16237" xr:uid="{00000000-0005-0000-0000-00009F570000}"/>
    <cellStyle name="Normal 60 6" xfId="16238" xr:uid="{00000000-0005-0000-0000-0000A0570000}"/>
    <cellStyle name="Normal 60 6 2" xfId="16239" xr:uid="{00000000-0005-0000-0000-0000A1570000}"/>
    <cellStyle name="Normal 60 7" xfId="16240" xr:uid="{00000000-0005-0000-0000-0000A2570000}"/>
    <cellStyle name="Normal 60 7 2" xfId="16241" xr:uid="{00000000-0005-0000-0000-0000A3570000}"/>
    <cellStyle name="Normal 60 8" xfId="16242" xr:uid="{00000000-0005-0000-0000-0000A4570000}"/>
    <cellStyle name="Normal 60 8 2" xfId="16243" xr:uid="{00000000-0005-0000-0000-0000A5570000}"/>
    <cellStyle name="Normal 60 9" xfId="16244" xr:uid="{00000000-0005-0000-0000-0000A6570000}"/>
    <cellStyle name="Normal 60 9 2" xfId="16245" xr:uid="{00000000-0005-0000-0000-0000A7570000}"/>
    <cellStyle name="Normal 61" xfId="16246" xr:uid="{00000000-0005-0000-0000-0000A8570000}"/>
    <cellStyle name="Normal 61 10" xfId="16247" xr:uid="{00000000-0005-0000-0000-0000A9570000}"/>
    <cellStyle name="Normal 61 10 2" xfId="16248" xr:uid="{00000000-0005-0000-0000-0000AA570000}"/>
    <cellStyle name="Normal 61 11" xfId="16249" xr:uid="{00000000-0005-0000-0000-0000AB570000}"/>
    <cellStyle name="Normal 61 11 2" xfId="16250" xr:uid="{00000000-0005-0000-0000-0000AC570000}"/>
    <cellStyle name="Normal 61 12" xfId="16251" xr:uid="{00000000-0005-0000-0000-0000AD570000}"/>
    <cellStyle name="Normal 61 12 2" xfId="16252" xr:uid="{00000000-0005-0000-0000-0000AE570000}"/>
    <cellStyle name="Normal 61 13" xfId="16253" xr:uid="{00000000-0005-0000-0000-0000AF570000}"/>
    <cellStyle name="Normal 61 13 2" xfId="16254" xr:uid="{00000000-0005-0000-0000-0000B0570000}"/>
    <cellStyle name="Normal 61 14" xfId="16255" xr:uid="{00000000-0005-0000-0000-0000B1570000}"/>
    <cellStyle name="Normal 61 14 2" xfId="16256" xr:uid="{00000000-0005-0000-0000-0000B2570000}"/>
    <cellStyle name="Normal 61 15" xfId="16257" xr:uid="{00000000-0005-0000-0000-0000B3570000}"/>
    <cellStyle name="Normal 61 15 2" xfId="16258" xr:uid="{00000000-0005-0000-0000-0000B4570000}"/>
    <cellStyle name="Normal 61 16" xfId="16259" xr:uid="{00000000-0005-0000-0000-0000B5570000}"/>
    <cellStyle name="Normal 61 16 2" xfId="16260" xr:uid="{00000000-0005-0000-0000-0000B6570000}"/>
    <cellStyle name="Normal 61 17" xfId="16261" xr:uid="{00000000-0005-0000-0000-0000B7570000}"/>
    <cellStyle name="Normal 61 17 2" xfId="16262" xr:uid="{00000000-0005-0000-0000-0000B8570000}"/>
    <cellStyle name="Normal 61 18" xfId="16263" xr:uid="{00000000-0005-0000-0000-0000B9570000}"/>
    <cellStyle name="Normal 61 18 2" xfId="16264" xr:uid="{00000000-0005-0000-0000-0000BA570000}"/>
    <cellStyle name="Normal 61 19" xfId="16265" xr:uid="{00000000-0005-0000-0000-0000BB570000}"/>
    <cellStyle name="Normal 61 19 2" xfId="16266" xr:uid="{00000000-0005-0000-0000-0000BC570000}"/>
    <cellStyle name="Normal 61 2" xfId="16267" xr:uid="{00000000-0005-0000-0000-0000BD570000}"/>
    <cellStyle name="Normal 61 2 2" xfId="16268" xr:uid="{00000000-0005-0000-0000-0000BE570000}"/>
    <cellStyle name="Normal 61 2 3" xfId="16269" xr:uid="{00000000-0005-0000-0000-0000BF570000}"/>
    <cellStyle name="Normal 61 20" xfId="16270" xr:uid="{00000000-0005-0000-0000-0000C0570000}"/>
    <cellStyle name="Normal 61 20 2" xfId="16271" xr:uid="{00000000-0005-0000-0000-0000C1570000}"/>
    <cellStyle name="Normal 61 21" xfId="16272" xr:uid="{00000000-0005-0000-0000-0000C2570000}"/>
    <cellStyle name="Normal 61 21 2" xfId="16273" xr:uid="{00000000-0005-0000-0000-0000C3570000}"/>
    <cellStyle name="Normal 61 22" xfId="16274" xr:uid="{00000000-0005-0000-0000-0000C4570000}"/>
    <cellStyle name="Normal 61 22 2" xfId="16275" xr:uid="{00000000-0005-0000-0000-0000C5570000}"/>
    <cellStyle name="Normal 61 23" xfId="16276" xr:uid="{00000000-0005-0000-0000-0000C6570000}"/>
    <cellStyle name="Normal 61 23 2" xfId="16277" xr:uid="{00000000-0005-0000-0000-0000C7570000}"/>
    <cellStyle name="Normal 61 24" xfId="16278" xr:uid="{00000000-0005-0000-0000-0000C8570000}"/>
    <cellStyle name="Normal 61 24 2" xfId="16279" xr:uid="{00000000-0005-0000-0000-0000C9570000}"/>
    <cellStyle name="Normal 61 25" xfId="16280" xr:uid="{00000000-0005-0000-0000-0000CA570000}"/>
    <cellStyle name="Normal 61 25 2" xfId="16281" xr:uid="{00000000-0005-0000-0000-0000CB570000}"/>
    <cellStyle name="Normal 61 26" xfId="16282" xr:uid="{00000000-0005-0000-0000-0000CC570000}"/>
    <cellStyle name="Normal 61 26 2" xfId="16283" xr:uid="{00000000-0005-0000-0000-0000CD570000}"/>
    <cellStyle name="Normal 61 27" xfId="16284" xr:uid="{00000000-0005-0000-0000-0000CE570000}"/>
    <cellStyle name="Normal 61 27 2" xfId="16285" xr:uid="{00000000-0005-0000-0000-0000CF570000}"/>
    <cellStyle name="Normal 61 28" xfId="16286" xr:uid="{00000000-0005-0000-0000-0000D0570000}"/>
    <cellStyle name="Normal 61 28 2" xfId="16287" xr:uid="{00000000-0005-0000-0000-0000D1570000}"/>
    <cellStyle name="Normal 61 29" xfId="16288" xr:uid="{00000000-0005-0000-0000-0000D2570000}"/>
    <cellStyle name="Normal 61 29 2" xfId="16289" xr:uid="{00000000-0005-0000-0000-0000D3570000}"/>
    <cellStyle name="Normal 61 3" xfId="16290" xr:uid="{00000000-0005-0000-0000-0000D4570000}"/>
    <cellStyle name="Normal 61 3 2" xfId="16291" xr:uid="{00000000-0005-0000-0000-0000D5570000}"/>
    <cellStyle name="Normal 61 30" xfId="16292" xr:uid="{00000000-0005-0000-0000-0000D6570000}"/>
    <cellStyle name="Normal 61 30 2" xfId="16293" xr:uid="{00000000-0005-0000-0000-0000D7570000}"/>
    <cellStyle name="Normal 61 31" xfId="16294" xr:uid="{00000000-0005-0000-0000-0000D8570000}"/>
    <cellStyle name="Normal 61 32" xfId="16295" xr:uid="{00000000-0005-0000-0000-0000D9570000}"/>
    <cellStyle name="Normal 61 33" xfId="16296" xr:uid="{00000000-0005-0000-0000-0000DA570000}"/>
    <cellStyle name="Normal 61 4" xfId="16297" xr:uid="{00000000-0005-0000-0000-0000DB570000}"/>
    <cellStyle name="Normal 61 4 2" xfId="16298" xr:uid="{00000000-0005-0000-0000-0000DC570000}"/>
    <cellStyle name="Normal 61 5" xfId="16299" xr:uid="{00000000-0005-0000-0000-0000DD570000}"/>
    <cellStyle name="Normal 61 5 2" xfId="16300" xr:uid="{00000000-0005-0000-0000-0000DE570000}"/>
    <cellStyle name="Normal 61 6" xfId="16301" xr:uid="{00000000-0005-0000-0000-0000DF570000}"/>
    <cellStyle name="Normal 61 6 2" xfId="16302" xr:uid="{00000000-0005-0000-0000-0000E0570000}"/>
    <cellStyle name="Normal 61 7" xfId="16303" xr:uid="{00000000-0005-0000-0000-0000E1570000}"/>
    <cellStyle name="Normal 61 7 2" xfId="16304" xr:uid="{00000000-0005-0000-0000-0000E2570000}"/>
    <cellStyle name="Normal 61 8" xfId="16305" xr:uid="{00000000-0005-0000-0000-0000E3570000}"/>
    <cellStyle name="Normal 61 8 2" xfId="16306" xr:uid="{00000000-0005-0000-0000-0000E4570000}"/>
    <cellStyle name="Normal 61 9" xfId="16307" xr:uid="{00000000-0005-0000-0000-0000E5570000}"/>
    <cellStyle name="Normal 61 9 2" xfId="16308" xr:uid="{00000000-0005-0000-0000-0000E6570000}"/>
    <cellStyle name="Normal 62" xfId="16309" xr:uid="{00000000-0005-0000-0000-0000E7570000}"/>
    <cellStyle name="Normal 62 10" xfId="16310" xr:uid="{00000000-0005-0000-0000-0000E8570000}"/>
    <cellStyle name="Normal 62 10 2" xfId="16311" xr:uid="{00000000-0005-0000-0000-0000E9570000}"/>
    <cellStyle name="Normal 62 11" xfId="16312" xr:uid="{00000000-0005-0000-0000-0000EA570000}"/>
    <cellStyle name="Normal 62 11 2" xfId="16313" xr:uid="{00000000-0005-0000-0000-0000EB570000}"/>
    <cellStyle name="Normal 62 12" xfId="16314" xr:uid="{00000000-0005-0000-0000-0000EC570000}"/>
    <cellStyle name="Normal 62 12 2" xfId="16315" xr:uid="{00000000-0005-0000-0000-0000ED570000}"/>
    <cellStyle name="Normal 62 13" xfId="16316" xr:uid="{00000000-0005-0000-0000-0000EE570000}"/>
    <cellStyle name="Normal 62 13 2" xfId="16317" xr:uid="{00000000-0005-0000-0000-0000EF570000}"/>
    <cellStyle name="Normal 62 14" xfId="16318" xr:uid="{00000000-0005-0000-0000-0000F0570000}"/>
    <cellStyle name="Normal 62 14 2" xfId="16319" xr:uid="{00000000-0005-0000-0000-0000F1570000}"/>
    <cellStyle name="Normal 62 15" xfId="16320" xr:uid="{00000000-0005-0000-0000-0000F2570000}"/>
    <cellStyle name="Normal 62 15 2" xfId="16321" xr:uid="{00000000-0005-0000-0000-0000F3570000}"/>
    <cellStyle name="Normal 62 16" xfId="16322" xr:uid="{00000000-0005-0000-0000-0000F4570000}"/>
    <cellStyle name="Normal 62 16 2" xfId="16323" xr:uid="{00000000-0005-0000-0000-0000F5570000}"/>
    <cellStyle name="Normal 62 17" xfId="16324" xr:uid="{00000000-0005-0000-0000-0000F6570000}"/>
    <cellStyle name="Normal 62 17 2" xfId="16325" xr:uid="{00000000-0005-0000-0000-0000F7570000}"/>
    <cellStyle name="Normal 62 18" xfId="16326" xr:uid="{00000000-0005-0000-0000-0000F8570000}"/>
    <cellStyle name="Normal 62 18 2" xfId="16327" xr:uid="{00000000-0005-0000-0000-0000F9570000}"/>
    <cellStyle name="Normal 62 19" xfId="16328" xr:uid="{00000000-0005-0000-0000-0000FA570000}"/>
    <cellStyle name="Normal 62 19 2" xfId="16329" xr:uid="{00000000-0005-0000-0000-0000FB570000}"/>
    <cellStyle name="Normal 62 2" xfId="16330" xr:uid="{00000000-0005-0000-0000-0000FC570000}"/>
    <cellStyle name="Normal 62 2 2" xfId="16331" xr:uid="{00000000-0005-0000-0000-0000FD570000}"/>
    <cellStyle name="Normal 62 2 3" xfId="16332" xr:uid="{00000000-0005-0000-0000-0000FE570000}"/>
    <cellStyle name="Normal 62 20" xfId="16333" xr:uid="{00000000-0005-0000-0000-0000FF570000}"/>
    <cellStyle name="Normal 62 20 2" xfId="16334" xr:uid="{00000000-0005-0000-0000-000000580000}"/>
    <cellStyle name="Normal 62 21" xfId="16335" xr:uid="{00000000-0005-0000-0000-000001580000}"/>
    <cellStyle name="Normal 62 21 2" xfId="16336" xr:uid="{00000000-0005-0000-0000-000002580000}"/>
    <cellStyle name="Normal 62 22" xfId="16337" xr:uid="{00000000-0005-0000-0000-000003580000}"/>
    <cellStyle name="Normal 62 22 2" xfId="16338" xr:uid="{00000000-0005-0000-0000-000004580000}"/>
    <cellStyle name="Normal 62 23" xfId="16339" xr:uid="{00000000-0005-0000-0000-000005580000}"/>
    <cellStyle name="Normal 62 23 2" xfId="16340" xr:uid="{00000000-0005-0000-0000-000006580000}"/>
    <cellStyle name="Normal 62 24" xfId="16341" xr:uid="{00000000-0005-0000-0000-000007580000}"/>
    <cellStyle name="Normal 62 24 2" xfId="16342" xr:uid="{00000000-0005-0000-0000-000008580000}"/>
    <cellStyle name="Normal 62 25" xfId="16343" xr:uid="{00000000-0005-0000-0000-000009580000}"/>
    <cellStyle name="Normal 62 25 2" xfId="16344" xr:uid="{00000000-0005-0000-0000-00000A580000}"/>
    <cellStyle name="Normal 62 26" xfId="16345" xr:uid="{00000000-0005-0000-0000-00000B580000}"/>
    <cellStyle name="Normal 62 26 2" xfId="16346" xr:uid="{00000000-0005-0000-0000-00000C580000}"/>
    <cellStyle name="Normal 62 27" xfId="16347" xr:uid="{00000000-0005-0000-0000-00000D580000}"/>
    <cellStyle name="Normal 62 27 2" xfId="16348" xr:uid="{00000000-0005-0000-0000-00000E580000}"/>
    <cellStyle name="Normal 62 28" xfId="16349" xr:uid="{00000000-0005-0000-0000-00000F580000}"/>
    <cellStyle name="Normal 62 28 2" xfId="16350" xr:uid="{00000000-0005-0000-0000-000010580000}"/>
    <cellStyle name="Normal 62 29" xfId="16351" xr:uid="{00000000-0005-0000-0000-000011580000}"/>
    <cellStyle name="Normal 62 29 2" xfId="16352" xr:uid="{00000000-0005-0000-0000-000012580000}"/>
    <cellStyle name="Normal 62 3" xfId="16353" xr:uid="{00000000-0005-0000-0000-000013580000}"/>
    <cellStyle name="Normal 62 3 2" xfId="16354" xr:uid="{00000000-0005-0000-0000-000014580000}"/>
    <cellStyle name="Normal 62 30" xfId="16355" xr:uid="{00000000-0005-0000-0000-000015580000}"/>
    <cellStyle name="Normal 62 30 2" xfId="16356" xr:uid="{00000000-0005-0000-0000-000016580000}"/>
    <cellStyle name="Normal 62 31" xfId="16357" xr:uid="{00000000-0005-0000-0000-000017580000}"/>
    <cellStyle name="Normal 62 32" xfId="16358" xr:uid="{00000000-0005-0000-0000-000018580000}"/>
    <cellStyle name="Normal 62 33" xfId="16359" xr:uid="{00000000-0005-0000-0000-000019580000}"/>
    <cellStyle name="Normal 62 4" xfId="16360" xr:uid="{00000000-0005-0000-0000-00001A580000}"/>
    <cellStyle name="Normal 62 4 2" xfId="16361" xr:uid="{00000000-0005-0000-0000-00001B580000}"/>
    <cellStyle name="Normal 62 5" xfId="16362" xr:uid="{00000000-0005-0000-0000-00001C580000}"/>
    <cellStyle name="Normal 62 5 2" xfId="16363" xr:uid="{00000000-0005-0000-0000-00001D580000}"/>
    <cellStyle name="Normal 62 6" xfId="16364" xr:uid="{00000000-0005-0000-0000-00001E580000}"/>
    <cellStyle name="Normal 62 6 2" xfId="16365" xr:uid="{00000000-0005-0000-0000-00001F580000}"/>
    <cellStyle name="Normal 62 7" xfId="16366" xr:uid="{00000000-0005-0000-0000-000020580000}"/>
    <cellStyle name="Normal 62 7 2" xfId="16367" xr:uid="{00000000-0005-0000-0000-000021580000}"/>
    <cellStyle name="Normal 62 8" xfId="16368" xr:uid="{00000000-0005-0000-0000-000022580000}"/>
    <cellStyle name="Normal 62 8 2" xfId="16369" xr:uid="{00000000-0005-0000-0000-000023580000}"/>
    <cellStyle name="Normal 62 9" xfId="16370" xr:uid="{00000000-0005-0000-0000-000024580000}"/>
    <cellStyle name="Normal 62 9 2" xfId="16371" xr:uid="{00000000-0005-0000-0000-000025580000}"/>
    <cellStyle name="Normal 63" xfId="16372" xr:uid="{00000000-0005-0000-0000-000026580000}"/>
    <cellStyle name="Normal 63 10" xfId="16373" xr:uid="{00000000-0005-0000-0000-000027580000}"/>
    <cellStyle name="Normal 63 10 2" xfId="16374" xr:uid="{00000000-0005-0000-0000-000028580000}"/>
    <cellStyle name="Normal 63 11" xfId="16375" xr:uid="{00000000-0005-0000-0000-000029580000}"/>
    <cellStyle name="Normal 63 11 2" xfId="16376" xr:uid="{00000000-0005-0000-0000-00002A580000}"/>
    <cellStyle name="Normal 63 12" xfId="16377" xr:uid="{00000000-0005-0000-0000-00002B580000}"/>
    <cellStyle name="Normal 63 12 2" xfId="16378" xr:uid="{00000000-0005-0000-0000-00002C580000}"/>
    <cellStyle name="Normal 63 13" xfId="16379" xr:uid="{00000000-0005-0000-0000-00002D580000}"/>
    <cellStyle name="Normal 63 13 2" xfId="16380" xr:uid="{00000000-0005-0000-0000-00002E580000}"/>
    <cellStyle name="Normal 63 14" xfId="16381" xr:uid="{00000000-0005-0000-0000-00002F580000}"/>
    <cellStyle name="Normal 63 14 2" xfId="16382" xr:uid="{00000000-0005-0000-0000-000030580000}"/>
    <cellStyle name="Normal 63 15" xfId="16383" xr:uid="{00000000-0005-0000-0000-000031580000}"/>
    <cellStyle name="Normal 63 15 2" xfId="16384" xr:uid="{00000000-0005-0000-0000-000032580000}"/>
    <cellStyle name="Normal 63 16" xfId="16385" xr:uid="{00000000-0005-0000-0000-000033580000}"/>
    <cellStyle name="Normal 63 16 2" xfId="16386" xr:uid="{00000000-0005-0000-0000-000034580000}"/>
    <cellStyle name="Normal 63 17" xfId="16387" xr:uid="{00000000-0005-0000-0000-000035580000}"/>
    <cellStyle name="Normal 63 17 2" xfId="16388" xr:uid="{00000000-0005-0000-0000-000036580000}"/>
    <cellStyle name="Normal 63 18" xfId="16389" xr:uid="{00000000-0005-0000-0000-000037580000}"/>
    <cellStyle name="Normal 63 18 2" xfId="16390" xr:uid="{00000000-0005-0000-0000-000038580000}"/>
    <cellStyle name="Normal 63 19" xfId="16391" xr:uid="{00000000-0005-0000-0000-000039580000}"/>
    <cellStyle name="Normal 63 19 2" xfId="16392" xr:uid="{00000000-0005-0000-0000-00003A580000}"/>
    <cellStyle name="Normal 63 2" xfId="16393" xr:uid="{00000000-0005-0000-0000-00003B580000}"/>
    <cellStyle name="Normal 63 2 2" xfId="16394" xr:uid="{00000000-0005-0000-0000-00003C580000}"/>
    <cellStyle name="Normal 63 2 3" xfId="16395" xr:uid="{00000000-0005-0000-0000-00003D580000}"/>
    <cellStyle name="Normal 63 20" xfId="16396" xr:uid="{00000000-0005-0000-0000-00003E580000}"/>
    <cellStyle name="Normal 63 20 2" xfId="16397" xr:uid="{00000000-0005-0000-0000-00003F580000}"/>
    <cellStyle name="Normal 63 21" xfId="16398" xr:uid="{00000000-0005-0000-0000-000040580000}"/>
    <cellStyle name="Normal 63 21 2" xfId="16399" xr:uid="{00000000-0005-0000-0000-000041580000}"/>
    <cellStyle name="Normal 63 22" xfId="16400" xr:uid="{00000000-0005-0000-0000-000042580000}"/>
    <cellStyle name="Normal 63 22 2" xfId="16401" xr:uid="{00000000-0005-0000-0000-000043580000}"/>
    <cellStyle name="Normal 63 23" xfId="16402" xr:uid="{00000000-0005-0000-0000-000044580000}"/>
    <cellStyle name="Normal 63 23 2" xfId="16403" xr:uid="{00000000-0005-0000-0000-000045580000}"/>
    <cellStyle name="Normal 63 24" xfId="16404" xr:uid="{00000000-0005-0000-0000-000046580000}"/>
    <cellStyle name="Normal 63 24 2" xfId="16405" xr:uid="{00000000-0005-0000-0000-000047580000}"/>
    <cellStyle name="Normal 63 25" xfId="16406" xr:uid="{00000000-0005-0000-0000-000048580000}"/>
    <cellStyle name="Normal 63 25 2" xfId="16407" xr:uid="{00000000-0005-0000-0000-000049580000}"/>
    <cellStyle name="Normal 63 26" xfId="16408" xr:uid="{00000000-0005-0000-0000-00004A580000}"/>
    <cellStyle name="Normal 63 26 2" xfId="16409" xr:uid="{00000000-0005-0000-0000-00004B580000}"/>
    <cellStyle name="Normal 63 27" xfId="16410" xr:uid="{00000000-0005-0000-0000-00004C580000}"/>
    <cellStyle name="Normal 63 27 2" xfId="16411" xr:uid="{00000000-0005-0000-0000-00004D580000}"/>
    <cellStyle name="Normal 63 28" xfId="16412" xr:uid="{00000000-0005-0000-0000-00004E580000}"/>
    <cellStyle name="Normal 63 28 2" xfId="16413" xr:uid="{00000000-0005-0000-0000-00004F580000}"/>
    <cellStyle name="Normal 63 29" xfId="16414" xr:uid="{00000000-0005-0000-0000-000050580000}"/>
    <cellStyle name="Normal 63 29 2" xfId="16415" xr:uid="{00000000-0005-0000-0000-000051580000}"/>
    <cellStyle name="Normal 63 3" xfId="16416" xr:uid="{00000000-0005-0000-0000-000052580000}"/>
    <cellStyle name="Normal 63 3 2" xfId="16417" xr:uid="{00000000-0005-0000-0000-000053580000}"/>
    <cellStyle name="Normal 63 30" xfId="16418" xr:uid="{00000000-0005-0000-0000-000054580000}"/>
    <cellStyle name="Normal 63 30 2" xfId="16419" xr:uid="{00000000-0005-0000-0000-000055580000}"/>
    <cellStyle name="Normal 63 31" xfId="16420" xr:uid="{00000000-0005-0000-0000-000056580000}"/>
    <cellStyle name="Normal 63 32" xfId="16421" xr:uid="{00000000-0005-0000-0000-000057580000}"/>
    <cellStyle name="Normal 63 33" xfId="16422" xr:uid="{00000000-0005-0000-0000-000058580000}"/>
    <cellStyle name="Normal 63 4" xfId="16423" xr:uid="{00000000-0005-0000-0000-000059580000}"/>
    <cellStyle name="Normal 63 4 2" xfId="16424" xr:uid="{00000000-0005-0000-0000-00005A580000}"/>
    <cellStyle name="Normal 63 5" xfId="16425" xr:uid="{00000000-0005-0000-0000-00005B580000}"/>
    <cellStyle name="Normal 63 5 2" xfId="16426" xr:uid="{00000000-0005-0000-0000-00005C580000}"/>
    <cellStyle name="Normal 63 6" xfId="16427" xr:uid="{00000000-0005-0000-0000-00005D580000}"/>
    <cellStyle name="Normal 63 6 2" xfId="16428" xr:uid="{00000000-0005-0000-0000-00005E580000}"/>
    <cellStyle name="Normal 63 7" xfId="16429" xr:uid="{00000000-0005-0000-0000-00005F580000}"/>
    <cellStyle name="Normal 63 7 2" xfId="16430" xr:uid="{00000000-0005-0000-0000-000060580000}"/>
    <cellStyle name="Normal 63 8" xfId="16431" xr:uid="{00000000-0005-0000-0000-000061580000}"/>
    <cellStyle name="Normal 63 8 2" xfId="16432" xr:uid="{00000000-0005-0000-0000-000062580000}"/>
    <cellStyle name="Normal 63 9" xfId="16433" xr:uid="{00000000-0005-0000-0000-000063580000}"/>
    <cellStyle name="Normal 63 9 2" xfId="16434" xr:uid="{00000000-0005-0000-0000-000064580000}"/>
    <cellStyle name="Normal 64" xfId="16435" xr:uid="{00000000-0005-0000-0000-000065580000}"/>
    <cellStyle name="Normal 64 10" xfId="16436" xr:uid="{00000000-0005-0000-0000-000066580000}"/>
    <cellStyle name="Normal 64 10 2" xfId="16437" xr:uid="{00000000-0005-0000-0000-000067580000}"/>
    <cellStyle name="Normal 64 11" xfId="16438" xr:uid="{00000000-0005-0000-0000-000068580000}"/>
    <cellStyle name="Normal 64 11 2" xfId="16439" xr:uid="{00000000-0005-0000-0000-000069580000}"/>
    <cellStyle name="Normal 64 12" xfId="16440" xr:uid="{00000000-0005-0000-0000-00006A580000}"/>
    <cellStyle name="Normal 64 12 2" xfId="16441" xr:uid="{00000000-0005-0000-0000-00006B580000}"/>
    <cellStyle name="Normal 64 13" xfId="16442" xr:uid="{00000000-0005-0000-0000-00006C580000}"/>
    <cellStyle name="Normal 64 13 2" xfId="16443" xr:uid="{00000000-0005-0000-0000-00006D580000}"/>
    <cellStyle name="Normal 64 14" xfId="16444" xr:uid="{00000000-0005-0000-0000-00006E580000}"/>
    <cellStyle name="Normal 64 14 2" xfId="16445" xr:uid="{00000000-0005-0000-0000-00006F580000}"/>
    <cellStyle name="Normal 64 15" xfId="16446" xr:uid="{00000000-0005-0000-0000-000070580000}"/>
    <cellStyle name="Normal 64 15 2" xfId="16447" xr:uid="{00000000-0005-0000-0000-000071580000}"/>
    <cellStyle name="Normal 64 16" xfId="16448" xr:uid="{00000000-0005-0000-0000-000072580000}"/>
    <cellStyle name="Normal 64 16 2" xfId="16449" xr:uid="{00000000-0005-0000-0000-000073580000}"/>
    <cellStyle name="Normal 64 17" xfId="16450" xr:uid="{00000000-0005-0000-0000-000074580000}"/>
    <cellStyle name="Normal 64 17 2" xfId="16451" xr:uid="{00000000-0005-0000-0000-000075580000}"/>
    <cellStyle name="Normal 64 18" xfId="16452" xr:uid="{00000000-0005-0000-0000-000076580000}"/>
    <cellStyle name="Normal 64 18 2" xfId="16453" xr:uid="{00000000-0005-0000-0000-000077580000}"/>
    <cellStyle name="Normal 64 19" xfId="16454" xr:uid="{00000000-0005-0000-0000-000078580000}"/>
    <cellStyle name="Normal 64 19 2" xfId="16455" xr:uid="{00000000-0005-0000-0000-000079580000}"/>
    <cellStyle name="Normal 64 2" xfId="16456" xr:uid="{00000000-0005-0000-0000-00007A580000}"/>
    <cellStyle name="Normal 64 2 2" xfId="16457" xr:uid="{00000000-0005-0000-0000-00007B580000}"/>
    <cellStyle name="Normal 64 20" xfId="16458" xr:uid="{00000000-0005-0000-0000-00007C580000}"/>
    <cellStyle name="Normal 64 20 2" xfId="16459" xr:uid="{00000000-0005-0000-0000-00007D580000}"/>
    <cellStyle name="Normal 64 21" xfId="16460" xr:uid="{00000000-0005-0000-0000-00007E580000}"/>
    <cellStyle name="Normal 64 21 2" xfId="16461" xr:uid="{00000000-0005-0000-0000-00007F580000}"/>
    <cellStyle name="Normal 64 22" xfId="16462" xr:uid="{00000000-0005-0000-0000-000080580000}"/>
    <cellStyle name="Normal 64 22 2" xfId="16463" xr:uid="{00000000-0005-0000-0000-000081580000}"/>
    <cellStyle name="Normal 64 23" xfId="16464" xr:uid="{00000000-0005-0000-0000-000082580000}"/>
    <cellStyle name="Normal 64 23 2" xfId="16465" xr:uid="{00000000-0005-0000-0000-000083580000}"/>
    <cellStyle name="Normal 64 24" xfId="16466" xr:uid="{00000000-0005-0000-0000-000084580000}"/>
    <cellStyle name="Normal 64 24 2" xfId="16467" xr:uid="{00000000-0005-0000-0000-000085580000}"/>
    <cellStyle name="Normal 64 25" xfId="16468" xr:uid="{00000000-0005-0000-0000-000086580000}"/>
    <cellStyle name="Normal 64 25 2" xfId="16469" xr:uid="{00000000-0005-0000-0000-000087580000}"/>
    <cellStyle name="Normal 64 26" xfId="16470" xr:uid="{00000000-0005-0000-0000-000088580000}"/>
    <cellStyle name="Normal 64 26 2" xfId="16471" xr:uid="{00000000-0005-0000-0000-000089580000}"/>
    <cellStyle name="Normal 64 27" xfId="16472" xr:uid="{00000000-0005-0000-0000-00008A580000}"/>
    <cellStyle name="Normal 64 27 2" xfId="16473" xr:uid="{00000000-0005-0000-0000-00008B580000}"/>
    <cellStyle name="Normal 64 28" xfId="16474" xr:uid="{00000000-0005-0000-0000-00008C580000}"/>
    <cellStyle name="Normal 64 28 2" xfId="16475" xr:uid="{00000000-0005-0000-0000-00008D580000}"/>
    <cellStyle name="Normal 64 29" xfId="16476" xr:uid="{00000000-0005-0000-0000-00008E580000}"/>
    <cellStyle name="Normal 64 29 2" xfId="16477" xr:uid="{00000000-0005-0000-0000-00008F580000}"/>
    <cellStyle name="Normal 64 3" xfId="16478" xr:uid="{00000000-0005-0000-0000-000090580000}"/>
    <cellStyle name="Normal 64 3 2" xfId="16479" xr:uid="{00000000-0005-0000-0000-000091580000}"/>
    <cellStyle name="Normal 64 30" xfId="16480" xr:uid="{00000000-0005-0000-0000-000092580000}"/>
    <cellStyle name="Normal 64 30 2" xfId="16481" xr:uid="{00000000-0005-0000-0000-000093580000}"/>
    <cellStyle name="Normal 64 31" xfId="16482" xr:uid="{00000000-0005-0000-0000-000094580000}"/>
    <cellStyle name="Normal 64 32" xfId="16483" xr:uid="{00000000-0005-0000-0000-000095580000}"/>
    <cellStyle name="Normal 64 33" xfId="30236" xr:uid="{00000000-0005-0000-0000-000096580000}"/>
    <cellStyle name="Normal 64 4" xfId="16484" xr:uid="{00000000-0005-0000-0000-000097580000}"/>
    <cellStyle name="Normal 64 4 2" xfId="16485" xr:uid="{00000000-0005-0000-0000-000098580000}"/>
    <cellStyle name="Normal 64 5" xfId="16486" xr:uid="{00000000-0005-0000-0000-000099580000}"/>
    <cellStyle name="Normal 64 5 2" xfId="16487" xr:uid="{00000000-0005-0000-0000-00009A580000}"/>
    <cellStyle name="Normal 64 6" xfId="16488" xr:uid="{00000000-0005-0000-0000-00009B580000}"/>
    <cellStyle name="Normal 64 6 2" xfId="16489" xr:uid="{00000000-0005-0000-0000-00009C580000}"/>
    <cellStyle name="Normal 64 7" xfId="16490" xr:uid="{00000000-0005-0000-0000-00009D580000}"/>
    <cellStyle name="Normal 64 7 2" xfId="16491" xr:uid="{00000000-0005-0000-0000-00009E580000}"/>
    <cellStyle name="Normal 64 8" xfId="16492" xr:uid="{00000000-0005-0000-0000-00009F580000}"/>
    <cellStyle name="Normal 64 8 2" xfId="16493" xr:uid="{00000000-0005-0000-0000-0000A0580000}"/>
    <cellStyle name="Normal 64 9" xfId="16494" xr:uid="{00000000-0005-0000-0000-0000A1580000}"/>
    <cellStyle name="Normal 64 9 2" xfId="16495" xr:uid="{00000000-0005-0000-0000-0000A2580000}"/>
    <cellStyle name="Normal 65" xfId="16496" xr:uid="{00000000-0005-0000-0000-0000A3580000}"/>
    <cellStyle name="Normal 65 10" xfId="16497" xr:uid="{00000000-0005-0000-0000-0000A4580000}"/>
    <cellStyle name="Normal 65 10 2" xfId="16498" xr:uid="{00000000-0005-0000-0000-0000A5580000}"/>
    <cellStyle name="Normal 65 11" xfId="16499" xr:uid="{00000000-0005-0000-0000-0000A6580000}"/>
    <cellStyle name="Normal 65 11 2" xfId="16500" xr:uid="{00000000-0005-0000-0000-0000A7580000}"/>
    <cellStyle name="Normal 65 12" xfId="16501" xr:uid="{00000000-0005-0000-0000-0000A8580000}"/>
    <cellStyle name="Normal 65 12 2" xfId="16502" xr:uid="{00000000-0005-0000-0000-0000A9580000}"/>
    <cellStyle name="Normal 65 13" xfId="16503" xr:uid="{00000000-0005-0000-0000-0000AA580000}"/>
    <cellStyle name="Normal 65 13 2" xfId="16504" xr:uid="{00000000-0005-0000-0000-0000AB580000}"/>
    <cellStyle name="Normal 65 14" xfId="16505" xr:uid="{00000000-0005-0000-0000-0000AC580000}"/>
    <cellStyle name="Normal 65 14 2" xfId="16506" xr:uid="{00000000-0005-0000-0000-0000AD580000}"/>
    <cellStyle name="Normal 65 15" xfId="16507" xr:uid="{00000000-0005-0000-0000-0000AE580000}"/>
    <cellStyle name="Normal 65 15 2" xfId="16508" xr:uid="{00000000-0005-0000-0000-0000AF580000}"/>
    <cellStyle name="Normal 65 16" xfId="16509" xr:uid="{00000000-0005-0000-0000-0000B0580000}"/>
    <cellStyle name="Normal 65 16 2" xfId="16510" xr:uid="{00000000-0005-0000-0000-0000B1580000}"/>
    <cellStyle name="Normal 65 17" xfId="16511" xr:uid="{00000000-0005-0000-0000-0000B2580000}"/>
    <cellStyle name="Normal 65 17 2" xfId="16512" xr:uid="{00000000-0005-0000-0000-0000B3580000}"/>
    <cellStyle name="Normal 65 18" xfId="16513" xr:uid="{00000000-0005-0000-0000-0000B4580000}"/>
    <cellStyle name="Normal 65 18 2" xfId="16514" xr:uid="{00000000-0005-0000-0000-0000B5580000}"/>
    <cellStyle name="Normal 65 19" xfId="16515" xr:uid="{00000000-0005-0000-0000-0000B6580000}"/>
    <cellStyle name="Normal 65 19 2" xfId="16516" xr:uid="{00000000-0005-0000-0000-0000B7580000}"/>
    <cellStyle name="Normal 65 2" xfId="16517" xr:uid="{00000000-0005-0000-0000-0000B8580000}"/>
    <cellStyle name="Normal 65 2 2" xfId="16518" xr:uid="{00000000-0005-0000-0000-0000B9580000}"/>
    <cellStyle name="Normal 65 2 3" xfId="16519" xr:uid="{00000000-0005-0000-0000-0000BA580000}"/>
    <cellStyle name="Normal 65 20" xfId="16520" xr:uid="{00000000-0005-0000-0000-0000BB580000}"/>
    <cellStyle name="Normal 65 20 2" xfId="16521" xr:uid="{00000000-0005-0000-0000-0000BC580000}"/>
    <cellStyle name="Normal 65 21" xfId="16522" xr:uid="{00000000-0005-0000-0000-0000BD580000}"/>
    <cellStyle name="Normal 65 21 2" xfId="16523" xr:uid="{00000000-0005-0000-0000-0000BE580000}"/>
    <cellStyle name="Normal 65 22" xfId="16524" xr:uid="{00000000-0005-0000-0000-0000BF580000}"/>
    <cellStyle name="Normal 65 22 2" xfId="16525" xr:uid="{00000000-0005-0000-0000-0000C0580000}"/>
    <cellStyle name="Normal 65 23" xfId="16526" xr:uid="{00000000-0005-0000-0000-0000C1580000}"/>
    <cellStyle name="Normal 65 23 2" xfId="16527" xr:uid="{00000000-0005-0000-0000-0000C2580000}"/>
    <cellStyle name="Normal 65 24" xfId="16528" xr:uid="{00000000-0005-0000-0000-0000C3580000}"/>
    <cellStyle name="Normal 65 24 2" xfId="16529" xr:uid="{00000000-0005-0000-0000-0000C4580000}"/>
    <cellStyle name="Normal 65 25" xfId="16530" xr:uid="{00000000-0005-0000-0000-0000C5580000}"/>
    <cellStyle name="Normal 65 25 2" xfId="16531" xr:uid="{00000000-0005-0000-0000-0000C6580000}"/>
    <cellStyle name="Normal 65 26" xfId="16532" xr:uid="{00000000-0005-0000-0000-0000C7580000}"/>
    <cellStyle name="Normal 65 26 2" xfId="16533" xr:uid="{00000000-0005-0000-0000-0000C8580000}"/>
    <cellStyle name="Normal 65 27" xfId="16534" xr:uid="{00000000-0005-0000-0000-0000C9580000}"/>
    <cellStyle name="Normal 65 27 2" xfId="16535" xr:uid="{00000000-0005-0000-0000-0000CA580000}"/>
    <cellStyle name="Normal 65 28" xfId="16536" xr:uid="{00000000-0005-0000-0000-0000CB580000}"/>
    <cellStyle name="Normal 65 28 2" xfId="16537" xr:uid="{00000000-0005-0000-0000-0000CC580000}"/>
    <cellStyle name="Normal 65 29" xfId="16538" xr:uid="{00000000-0005-0000-0000-0000CD580000}"/>
    <cellStyle name="Normal 65 29 2" xfId="16539" xr:uid="{00000000-0005-0000-0000-0000CE580000}"/>
    <cellStyle name="Normal 65 3" xfId="16540" xr:uid="{00000000-0005-0000-0000-0000CF580000}"/>
    <cellStyle name="Normal 65 3 2" xfId="16541" xr:uid="{00000000-0005-0000-0000-0000D0580000}"/>
    <cellStyle name="Normal 65 30" xfId="16542" xr:uid="{00000000-0005-0000-0000-0000D1580000}"/>
    <cellStyle name="Normal 65 30 2" xfId="16543" xr:uid="{00000000-0005-0000-0000-0000D2580000}"/>
    <cellStyle name="Normal 65 31" xfId="16544" xr:uid="{00000000-0005-0000-0000-0000D3580000}"/>
    <cellStyle name="Normal 65 32" xfId="16545" xr:uid="{00000000-0005-0000-0000-0000D4580000}"/>
    <cellStyle name="Normal 65 33" xfId="16546" xr:uid="{00000000-0005-0000-0000-0000D5580000}"/>
    <cellStyle name="Normal 65 4" xfId="16547" xr:uid="{00000000-0005-0000-0000-0000D6580000}"/>
    <cellStyle name="Normal 65 4 2" xfId="16548" xr:uid="{00000000-0005-0000-0000-0000D7580000}"/>
    <cellStyle name="Normal 65 5" xfId="16549" xr:uid="{00000000-0005-0000-0000-0000D8580000}"/>
    <cellStyle name="Normal 65 5 2" xfId="16550" xr:uid="{00000000-0005-0000-0000-0000D9580000}"/>
    <cellStyle name="Normal 65 6" xfId="16551" xr:uid="{00000000-0005-0000-0000-0000DA580000}"/>
    <cellStyle name="Normal 65 6 2" xfId="16552" xr:uid="{00000000-0005-0000-0000-0000DB580000}"/>
    <cellStyle name="Normal 65 7" xfId="16553" xr:uid="{00000000-0005-0000-0000-0000DC580000}"/>
    <cellStyle name="Normal 65 7 2" xfId="16554" xr:uid="{00000000-0005-0000-0000-0000DD580000}"/>
    <cellStyle name="Normal 65 8" xfId="16555" xr:uid="{00000000-0005-0000-0000-0000DE580000}"/>
    <cellStyle name="Normal 65 8 2" xfId="16556" xr:uid="{00000000-0005-0000-0000-0000DF580000}"/>
    <cellStyle name="Normal 65 9" xfId="16557" xr:uid="{00000000-0005-0000-0000-0000E0580000}"/>
    <cellStyle name="Normal 65 9 2" xfId="16558" xr:uid="{00000000-0005-0000-0000-0000E1580000}"/>
    <cellStyle name="Normal 66" xfId="16559" xr:uid="{00000000-0005-0000-0000-0000E2580000}"/>
    <cellStyle name="Normal 66 10" xfId="16560" xr:uid="{00000000-0005-0000-0000-0000E3580000}"/>
    <cellStyle name="Normal 66 10 2" xfId="16561" xr:uid="{00000000-0005-0000-0000-0000E4580000}"/>
    <cellStyle name="Normal 66 11" xfId="16562" xr:uid="{00000000-0005-0000-0000-0000E5580000}"/>
    <cellStyle name="Normal 66 11 2" xfId="16563" xr:uid="{00000000-0005-0000-0000-0000E6580000}"/>
    <cellStyle name="Normal 66 12" xfId="16564" xr:uid="{00000000-0005-0000-0000-0000E7580000}"/>
    <cellStyle name="Normal 66 12 2" xfId="16565" xr:uid="{00000000-0005-0000-0000-0000E8580000}"/>
    <cellStyle name="Normal 66 13" xfId="16566" xr:uid="{00000000-0005-0000-0000-0000E9580000}"/>
    <cellStyle name="Normal 66 13 2" xfId="16567" xr:uid="{00000000-0005-0000-0000-0000EA580000}"/>
    <cellStyle name="Normal 66 14" xfId="16568" xr:uid="{00000000-0005-0000-0000-0000EB580000}"/>
    <cellStyle name="Normal 66 14 2" xfId="16569" xr:uid="{00000000-0005-0000-0000-0000EC580000}"/>
    <cellStyle name="Normal 66 15" xfId="16570" xr:uid="{00000000-0005-0000-0000-0000ED580000}"/>
    <cellStyle name="Normal 66 15 2" xfId="16571" xr:uid="{00000000-0005-0000-0000-0000EE580000}"/>
    <cellStyle name="Normal 66 16" xfId="16572" xr:uid="{00000000-0005-0000-0000-0000EF580000}"/>
    <cellStyle name="Normal 66 16 2" xfId="16573" xr:uid="{00000000-0005-0000-0000-0000F0580000}"/>
    <cellStyle name="Normal 66 17" xfId="16574" xr:uid="{00000000-0005-0000-0000-0000F1580000}"/>
    <cellStyle name="Normal 66 17 2" xfId="16575" xr:uid="{00000000-0005-0000-0000-0000F2580000}"/>
    <cellStyle name="Normal 66 18" xfId="16576" xr:uid="{00000000-0005-0000-0000-0000F3580000}"/>
    <cellStyle name="Normal 66 18 2" xfId="16577" xr:uid="{00000000-0005-0000-0000-0000F4580000}"/>
    <cellStyle name="Normal 66 19" xfId="16578" xr:uid="{00000000-0005-0000-0000-0000F5580000}"/>
    <cellStyle name="Normal 66 19 2" xfId="16579" xr:uid="{00000000-0005-0000-0000-0000F6580000}"/>
    <cellStyle name="Normal 66 2" xfId="16580" xr:uid="{00000000-0005-0000-0000-0000F7580000}"/>
    <cellStyle name="Normal 66 2 2" xfId="16581" xr:uid="{00000000-0005-0000-0000-0000F8580000}"/>
    <cellStyle name="Normal 66 2 3" xfId="16582" xr:uid="{00000000-0005-0000-0000-0000F9580000}"/>
    <cellStyle name="Normal 66 20" xfId="16583" xr:uid="{00000000-0005-0000-0000-0000FA580000}"/>
    <cellStyle name="Normal 66 20 2" xfId="16584" xr:uid="{00000000-0005-0000-0000-0000FB580000}"/>
    <cellStyle name="Normal 66 21" xfId="16585" xr:uid="{00000000-0005-0000-0000-0000FC580000}"/>
    <cellStyle name="Normal 66 21 2" xfId="16586" xr:uid="{00000000-0005-0000-0000-0000FD580000}"/>
    <cellStyle name="Normal 66 22" xfId="16587" xr:uid="{00000000-0005-0000-0000-0000FE580000}"/>
    <cellStyle name="Normal 66 22 2" xfId="16588" xr:uid="{00000000-0005-0000-0000-0000FF580000}"/>
    <cellStyle name="Normal 66 23" xfId="16589" xr:uid="{00000000-0005-0000-0000-000000590000}"/>
    <cellStyle name="Normal 66 23 2" xfId="16590" xr:uid="{00000000-0005-0000-0000-000001590000}"/>
    <cellStyle name="Normal 66 24" xfId="16591" xr:uid="{00000000-0005-0000-0000-000002590000}"/>
    <cellStyle name="Normal 66 24 2" xfId="16592" xr:uid="{00000000-0005-0000-0000-000003590000}"/>
    <cellStyle name="Normal 66 25" xfId="16593" xr:uid="{00000000-0005-0000-0000-000004590000}"/>
    <cellStyle name="Normal 66 25 2" xfId="16594" xr:uid="{00000000-0005-0000-0000-000005590000}"/>
    <cellStyle name="Normal 66 26" xfId="16595" xr:uid="{00000000-0005-0000-0000-000006590000}"/>
    <cellStyle name="Normal 66 26 2" xfId="16596" xr:uid="{00000000-0005-0000-0000-000007590000}"/>
    <cellStyle name="Normal 66 27" xfId="16597" xr:uid="{00000000-0005-0000-0000-000008590000}"/>
    <cellStyle name="Normal 66 27 2" xfId="16598" xr:uid="{00000000-0005-0000-0000-000009590000}"/>
    <cellStyle name="Normal 66 28" xfId="16599" xr:uid="{00000000-0005-0000-0000-00000A590000}"/>
    <cellStyle name="Normal 66 28 2" xfId="16600" xr:uid="{00000000-0005-0000-0000-00000B590000}"/>
    <cellStyle name="Normal 66 29" xfId="16601" xr:uid="{00000000-0005-0000-0000-00000C590000}"/>
    <cellStyle name="Normal 66 29 2" xfId="16602" xr:uid="{00000000-0005-0000-0000-00000D590000}"/>
    <cellStyle name="Normal 66 3" xfId="16603" xr:uid="{00000000-0005-0000-0000-00000E590000}"/>
    <cellStyle name="Normal 66 3 2" xfId="16604" xr:uid="{00000000-0005-0000-0000-00000F590000}"/>
    <cellStyle name="Normal 66 30" xfId="16605" xr:uid="{00000000-0005-0000-0000-000010590000}"/>
    <cellStyle name="Normal 66 30 2" xfId="16606" xr:uid="{00000000-0005-0000-0000-000011590000}"/>
    <cellStyle name="Normal 66 31" xfId="16607" xr:uid="{00000000-0005-0000-0000-000012590000}"/>
    <cellStyle name="Normal 66 32" xfId="16608" xr:uid="{00000000-0005-0000-0000-000013590000}"/>
    <cellStyle name="Normal 66 33" xfId="16609" xr:uid="{00000000-0005-0000-0000-000014590000}"/>
    <cellStyle name="Normal 66 4" xfId="16610" xr:uid="{00000000-0005-0000-0000-000015590000}"/>
    <cellStyle name="Normal 66 4 2" xfId="16611" xr:uid="{00000000-0005-0000-0000-000016590000}"/>
    <cellStyle name="Normal 66 5" xfId="16612" xr:uid="{00000000-0005-0000-0000-000017590000}"/>
    <cellStyle name="Normal 66 5 2" xfId="16613" xr:uid="{00000000-0005-0000-0000-000018590000}"/>
    <cellStyle name="Normal 66 6" xfId="16614" xr:uid="{00000000-0005-0000-0000-000019590000}"/>
    <cellStyle name="Normal 66 6 2" xfId="16615" xr:uid="{00000000-0005-0000-0000-00001A590000}"/>
    <cellStyle name="Normal 66 7" xfId="16616" xr:uid="{00000000-0005-0000-0000-00001B590000}"/>
    <cellStyle name="Normal 66 7 2" xfId="16617" xr:uid="{00000000-0005-0000-0000-00001C590000}"/>
    <cellStyle name="Normal 66 8" xfId="16618" xr:uid="{00000000-0005-0000-0000-00001D590000}"/>
    <cellStyle name="Normal 66 8 2" xfId="16619" xr:uid="{00000000-0005-0000-0000-00001E590000}"/>
    <cellStyle name="Normal 66 9" xfId="16620" xr:uid="{00000000-0005-0000-0000-00001F590000}"/>
    <cellStyle name="Normal 66 9 2" xfId="16621" xr:uid="{00000000-0005-0000-0000-000020590000}"/>
    <cellStyle name="Normal 67" xfId="16622" xr:uid="{00000000-0005-0000-0000-000021590000}"/>
    <cellStyle name="Normal 67 10" xfId="16623" xr:uid="{00000000-0005-0000-0000-000022590000}"/>
    <cellStyle name="Normal 67 10 2" xfId="16624" xr:uid="{00000000-0005-0000-0000-000023590000}"/>
    <cellStyle name="Normal 67 11" xfId="16625" xr:uid="{00000000-0005-0000-0000-000024590000}"/>
    <cellStyle name="Normal 67 11 2" xfId="16626" xr:uid="{00000000-0005-0000-0000-000025590000}"/>
    <cellStyle name="Normal 67 12" xfId="16627" xr:uid="{00000000-0005-0000-0000-000026590000}"/>
    <cellStyle name="Normal 67 12 2" xfId="16628" xr:uid="{00000000-0005-0000-0000-000027590000}"/>
    <cellStyle name="Normal 67 13" xfId="16629" xr:uid="{00000000-0005-0000-0000-000028590000}"/>
    <cellStyle name="Normal 67 13 2" xfId="16630" xr:uid="{00000000-0005-0000-0000-000029590000}"/>
    <cellStyle name="Normal 67 14" xfId="16631" xr:uid="{00000000-0005-0000-0000-00002A590000}"/>
    <cellStyle name="Normal 67 14 2" xfId="16632" xr:uid="{00000000-0005-0000-0000-00002B590000}"/>
    <cellStyle name="Normal 67 15" xfId="16633" xr:uid="{00000000-0005-0000-0000-00002C590000}"/>
    <cellStyle name="Normal 67 15 2" xfId="16634" xr:uid="{00000000-0005-0000-0000-00002D590000}"/>
    <cellStyle name="Normal 67 16" xfId="16635" xr:uid="{00000000-0005-0000-0000-00002E590000}"/>
    <cellStyle name="Normal 67 16 2" xfId="16636" xr:uid="{00000000-0005-0000-0000-00002F590000}"/>
    <cellStyle name="Normal 67 17" xfId="16637" xr:uid="{00000000-0005-0000-0000-000030590000}"/>
    <cellStyle name="Normal 67 17 2" xfId="16638" xr:uid="{00000000-0005-0000-0000-000031590000}"/>
    <cellStyle name="Normal 67 18" xfId="16639" xr:uid="{00000000-0005-0000-0000-000032590000}"/>
    <cellStyle name="Normal 67 18 2" xfId="16640" xr:uid="{00000000-0005-0000-0000-000033590000}"/>
    <cellStyle name="Normal 67 19" xfId="16641" xr:uid="{00000000-0005-0000-0000-000034590000}"/>
    <cellStyle name="Normal 67 19 2" xfId="16642" xr:uid="{00000000-0005-0000-0000-000035590000}"/>
    <cellStyle name="Normal 67 2" xfId="16643" xr:uid="{00000000-0005-0000-0000-000036590000}"/>
    <cellStyle name="Normal 67 2 2" xfId="16644" xr:uid="{00000000-0005-0000-0000-000037590000}"/>
    <cellStyle name="Normal 67 20" xfId="16645" xr:uid="{00000000-0005-0000-0000-000038590000}"/>
    <cellStyle name="Normal 67 20 2" xfId="16646" xr:uid="{00000000-0005-0000-0000-000039590000}"/>
    <cellStyle name="Normal 67 21" xfId="16647" xr:uid="{00000000-0005-0000-0000-00003A590000}"/>
    <cellStyle name="Normal 67 21 2" xfId="16648" xr:uid="{00000000-0005-0000-0000-00003B590000}"/>
    <cellStyle name="Normal 67 22" xfId="16649" xr:uid="{00000000-0005-0000-0000-00003C590000}"/>
    <cellStyle name="Normal 67 22 2" xfId="16650" xr:uid="{00000000-0005-0000-0000-00003D590000}"/>
    <cellStyle name="Normal 67 23" xfId="16651" xr:uid="{00000000-0005-0000-0000-00003E590000}"/>
    <cellStyle name="Normal 67 23 2" xfId="16652" xr:uid="{00000000-0005-0000-0000-00003F590000}"/>
    <cellStyle name="Normal 67 24" xfId="16653" xr:uid="{00000000-0005-0000-0000-000040590000}"/>
    <cellStyle name="Normal 67 24 2" xfId="16654" xr:uid="{00000000-0005-0000-0000-000041590000}"/>
    <cellStyle name="Normal 67 25" xfId="16655" xr:uid="{00000000-0005-0000-0000-000042590000}"/>
    <cellStyle name="Normal 67 25 2" xfId="16656" xr:uid="{00000000-0005-0000-0000-000043590000}"/>
    <cellStyle name="Normal 67 26" xfId="16657" xr:uid="{00000000-0005-0000-0000-000044590000}"/>
    <cellStyle name="Normal 67 26 2" xfId="16658" xr:uid="{00000000-0005-0000-0000-000045590000}"/>
    <cellStyle name="Normal 67 27" xfId="16659" xr:uid="{00000000-0005-0000-0000-000046590000}"/>
    <cellStyle name="Normal 67 27 2" xfId="16660" xr:uid="{00000000-0005-0000-0000-000047590000}"/>
    <cellStyle name="Normal 67 28" xfId="16661" xr:uid="{00000000-0005-0000-0000-000048590000}"/>
    <cellStyle name="Normal 67 28 2" xfId="16662" xr:uid="{00000000-0005-0000-0000-000049590000}"/>
    <cellStyle name="Normal 67 29" xfId="16663" xr:uid="{00000000-0005-0000-0000-00004A590000}"/>
    <cellStyle name="Normal 67 29 2" xfId="16664" xr:uid="{00000000-0005-0000-0000-00004B590000}"/>
    <cellStyle name="Normal 67 3" xfId="16665" xr:uid="{00000000-0005-0000-0000-00004C590000}"/>
    <cellStyle name="Normal 67 3 2" xfId="16666" xr:uid="{00000000-0005-0000-0000-00004D590000}"/>
    <cellStyle name="Normal 67 30" xfId="16667" xr:uid="{00000000-0005-0000-0000-00004E590000}"/>
    <cellStyle name="Normal 67 30 2" xfId="16668" xr:uid="{00000000-0005-0000-0000-00004F590000}"/>
    <cellStyle name="Normal 67 31" xfId="16669" xr:uid="{00000000-0005-0000-0000-000050590000}"/>
    <cellStyle name="Normal 67 32" xfId="16670" xr:uid="{00000000-0005-0000-0000-000051590000}"/>
    <cellStyle name="Normal 67 33" xfId="16671" xr:uid="{00000000-0005-0000-0000-000052590000}"/>
    <cellStyle name="Normal 67 34" xfId="34660" xr:uid="{00000000-0005-0000-0000-000053590000}"/>
    <cellStyle name="Normal 67 4" xfId="16672" xr:uid="{00000000-0005-0000-0000-000054590000}"/>
    <cellStyle name="Normal 67 4 2" xfId="16673" xr:uid="{00000000-0005-0000-0000-000055590000}"/>
    <cellStyle name="Normal 67 5" xfId="16674" xr:uid="{00000000-0005-0000-0000-000056590000}"/>
    <cellStyle name="Normal 67 5 2" xfId="16675" xr:uid="{00000000-0005-0000-0000-000057590000}"/>
    <cellStyle name="Normal 67 6" xfId="16676" xr:uid="{00000000-0005-0000-0000-000058590000}"/>
    <cellStyle name="Normal 67 6 2" xfId="16677" xr:uid="{00000000-0005-0000-0000-000059590000}"/>
    <cellStyle name="Normal 67 7" xfId="16678" xr:uid="{00000000-0005-0000-0000-00005A590000}"/>
    <cellStyle name="Normal 67 7 2" xfId="16679" xr:uid="{00000000-0005-0000-0000-00005B590000}"/>
    <cellStyle name="Normal 67 8" xfId="16680" xr:uid="{00000000-0005-0000-0000-00005C590000}"/>
    <cellStyle name="Normal 67 8 2" xfId="16681" xr:uid="{00000000-0005-0000-0000-00005D590000}"/>
    <cellStyle name="Normal 67 9" xfId="16682" xr:uid="{00000000-0005-0000-0000-00005E590000}"/>
    <cellStyle name="Normal 67 9 2" xfId="16683" xr:uid="{00000000-0005-0000-0000-00005F590000}"/>
    <cellStyle name="Normal 68" xfId="16684" xr:uid="{00000000-0005-0000-0000-000060590000}"/>
    <cellStyle name="Normal 68 10" xfId="16685" xr:uid="{00000000-0005-0000-0000-000061590000}"/>
    <cellStyle name="Normal 68 10 2" xfId="16686" xr:uid="{00000000-0005-0000-0000-000062590000}"/>
    <cellStyle name="Normal 68 11" xfId="16687" xr:uid="{00000000-0005-0000-0000-000063590000}"/>
    <cellStyle name="Normal 68 11 2" xfId="16688" xr:uid="{00000000-0005-0000-0000-000064590000}"/>
    <cellStyle name="Normal 68 12" xfId="16689" xr:uid="{00000000-0005-0000-0000-000065590000}"/>
    <cellStyle name="Normal 68 12 2" xfId="16690" xr:uid="{00000000-0005-0000-0000-000066590000}"/>
    <cellStyle name="Normal 68 13" xfId="16691" xr:uid="{00000000-0005-0000-0000-000067590000}"/>
    <cellStyle name="Normal 68 13 2" xfId="16692" xr:uid="{00000000-0005-0000-0000-000068590000}"/>
    <cellStyle name="Normal 68 14" xfId="16693" xr:uid="{00000000-0005-0000-0000-000069590000}"/>
    <cellStyle name="Normal 68 14 2" xfId="16694" xr:uid="{00000000-0005-0000-0000-00006A590000}"/>
    <cellStyle name="Normal 68 15" xfId="16695" xr:uid="{00000000-0005-0000-0000-00006B590000}"/>
    <cellStyle name="Normal 68 15 2" xfId="16696" xr:uid="{00000000-0005-0000-0000-00006C590000}"/>
    <cellStyle name="Normal 68 16" xfId="16697" xr:uid="{00000000-0005-0000-0000-00006D590000}"/>
    <cellStyle name="Normal 68 16 2" xfId="16698" xr:uid="{00000000-0005-0000-0000-00006E590000}"/>
    <cellStyle name="Normal 68 17" xfId="16699" xr:uid="{00000000-0005-0000-0000-00006F590000}"/>
    <cellStyle name="Normal 68 17 2" xfId="16700" xr:uid="{00000000-0005-0000-0000-000070590000}"/>
    <cellStyle name="Normal 68 18" xfId="16701" xr:uid="{00000000-0005-0000-0000-000071590000}"/>
    <cellStyle name="Normal 68 18 2" xfId="16702" xr:uid="{00000000-0005-0000-0000-000072590000}"/>
    <cellStyle name="Normal 68 19" xfId="16703" xr:uid="{00000000-0005-0000-0000-000073590000}"/>
    <cellStyle name="Normal 68 19 2" xfId="16704" xr:uid="{00000000-0005-0000-0000-000074590000}"/>
    <cellStyle name="Normal 68 2" xfId="16705" xr:uid="{00000000-0005-0000-0000-000075590000}"/>
    <cellStyle name="Normal 68 2 2" xfId="16706" xr:uid="{00000000-0005-0000-0000-000076590000}"/>
    <cellStyle name="Normal 68 2 3" xfId="16707" xr:uid="{00000000-0005-0000-0000-000077590000}"/>
    <cellStyle name="Normal 68 2 4" xfId="30237" xr:uid="{00000000-0005-0000-0000-000078590000}"/>
    <cellStyle name="Normal 68 20" xfId="16708" xr:uid="{00000000-0005-0000-0000-000079590000}"/>
    <cellStyle name="Normal 68 20 2" xfId="16709" xr:uid="{00000000-0005-0000-0000-00007A590000}"/>
    <cellStyle name="Normal 68 21" xfId="16710" xr:uid="{00000000-0005-0000-0000-00007B590000}"/>
    <cellStyle name="Normal 68 21 2" xfId="16711" xr:uid="{00000000-0005-0000-0000-00007C590000}"/>
    <cellStyle name="Normal 68 22" xfId="16712" xr:uid="{00000000-0005-0000-0000-00007D590000}"/>
    <cellStyle name="Normal 68 22 2" xfId="16713" xr:uid="{00000000-0005-0000-0000-00007E590000}"/>
    <cellStyle name="Normal 68 23" xfId="16714" xr:uid="{00000000-0005-0000-0000-00007F590000}"/>
    <cellStyle name="Normal 68 23 2" xfId="16715" xr:uid="{00000000-0005-0000-0000-000080590000}"/>
    <cellStyle name="Normal 68 24" xfId="16716" xr:uid="{00000000-0005-0000-0000-000081590000}"/>
    <cellStyle name="Normal 68 24 2" xfId="16717" xr:uid="{00000000-0005-0000-0000-000082590000}"/>
    <cellStyle name="Normal 68 25" xfId="16718" xr:uid="{00000000-0005-0000-0000-000083590000}"/>
    <cellStyle name="Normal 68 25 2" xfId="16719" xr:uid="{00000000-0005-0000-0000-000084590000}"/>
    <cellStyle name="Normal 68 26" xfId="16720" xr:uid="{00000000-0005-0000-0000-000085590000}"/>
    <cellStyle name="Normal 68 26 2" xfId="16721" xr:uid="{00000000-0005-0000-0000-000086590000}"/>
    <cellStyle name="Normal 68 27" xfId="16722" xr:uid="{00000000-0005-0000-0000-000087590000}"/>
    <cellStyle name="Normal 68 27 2" xfId="16723" xr:uid="{00000000-0005-0000-0000-000088590000}"/>
    <cellStyle name="Normal 68 28" xfId="16724" xr:uid="{00000000-0005-0000-0000-000089590000}"/>
    <cellStyle name="Normal 68 28 2" xfId="16725" xr:uid="{00000000-0005-0000-0000-00008A590000}"/>
    <cellStyle name="Normal 68 29" xfId="16726" xr:uid="{00000000-0005-0000-0000-00008B590000}"/>
    <cellStyle name="Normal 68 29 2" xfId="16727" xr:uid="{00000000-0005-0000-0000-00008C590000}"/>
    <cellStyle name="Normal 68 3" xfId="16728" xr:uid="{00000000-0005-0000-0000-00008D590000}"/>
    <cellStyle name="Normal 68 3 2" xfId="16729" xr:uid="{00000000-0005-0000-0000-00008E590000}"/>
    <cellStyle name="Normal 68 30" xfId="16730" xr:uid="{00000000-0005-0000-0000-00008F590000}"/>
    <cellStyle name="Normal 68 30 2" xfId="16731" xr:uid="{00000000-0005-0000-0000-000090590000}"/>
    <cellStyle name="Normal 68 31" xfId="16732" xr:uid="{00000000-0005-0000-0000-000091590000}"/>
    <cellStyle name="Normal 68 32" xfId="16733" xr:uid="{00000000-0005-0000-0000-000092590000}"/>
    <cellStyle name="Normal 68 4" xfId="16734" xr:uid="{00000000-0005-0000-0000-000093590000}"/>
    <cellStyle name="Normal 68 4 2" xfId="16735" xr:uid="{00000000-0005-0000-0000-000094590000}"/>
    <cellStyle name="Normal 68 5" xfId="16736" xr:uid="{00000000-0005-0000-0000-000095590000}"/>
    <cellStyle name="Normal 68 5 2" xfId="16737" xr:uid="{00000000-0005-0000-0000-000096590000}"/>
    <cellStyle name="Normal 68 6" xfId="16738" xr:uid="{00000000-0005-0000-0000-000097590000}"/>
    <cellStyle name="Normal 68 6 2" xfId="16739" xr:uid="{00000000-0005-0000-0000-000098590000}"/>
    <cellStyle name="Normal 68 7" xfId="16740" xr:uid="{00000000-0005-0000-0000-000099590000}"/>
    <cellStyle name="Normal 68 7 2" xfId="16741" xr:uid="{00000000-0005-0000-0000-00009A590000}"/>
    <cellStyle name="Normal 68 8" xfId="16742" xr:uid="{00000000-0005-0000-0000-00009B590000}"/>
    <cellStyle name="Normal 68 8 2" xfId="16743" xr:uid="{00000000-0005-0000-0000-00009C590000}"/>
    <cellStyle name="Normal 68 9" xfId="16744" xr:uid="{00000000-0005-0000-0000-00009D590000}"/>
    <cellStyle name="Normal 68 9 2" xfId="16745" xr:uid="{00000000-0005-0000-0000-00009E590000}"/>
    <cellStyle name="Normal 69" xfId="16746" xr:uid="{00000000-0005-0000-0000-00009F590000}"/>
    <cellStyle name="Normal 69 10" xfId="16747" xr:uid="{00000000-0005-0000-0000-0000A0590000}"/>
    <cellStyle name="Normal 69 10 2" xfId="16748" xr:uid="{00000000-0005-0000-0000-0000A1590000}"/>
    <cellStyle name="Normal 69 11" xfId="16749" xr:uid="{00000000-0005-0000-0000-0000A2590000}"/>
    <cellStyle name="Normal 69 11 2" xfId="16750" xr:uid="{00000000-0005-0000-0000-0000A3590000}"/>
    <cellStyle name="Normal 69 12" xfId="16751" xr:uid="{00000000-0005-0000-0000-0000A4590000}"/>
    <cellStyle name="Normal 69 12 2" xfId="16752" xr:uid="{00000000-0005-0000-0000-0000A5590000}"/>
    <cellStyle name="Normal 69 13" xfId="16753" xr:uid="{00000000-0005-0000-0000-0000A6590000}"/>
    <cellStyle name="Normal 69 13 2" xfId="16754" xr:uid="{00000000-0005-0000-0000-0000A7590000}"/>
    <cellStyle name="Normal 69 14" xfId="16755" xr:uid="{00000000-0005-0000-0000-0000A8590000}"/>
    <cellStyle name="Normal 69 14 2" xfId="16756" xr:uid="{00000000-0005-0000-0000-0000A9590000}"/>
    <cellStyle name="Normal 69 15" xfId="16757" xr:uid="{00000000-0005-0000-0000-0000AA590000}"/>
    <cellStyle name="Normal 69 15 2" xfId="16758" xr:uid="{00000000-0005-0000-0000-0000AB590000}"/>
    <cellStyle name="Normal 69 16" xfId="16759" xr:uid="{00000000-0005-0000-0000-0000AC590000}"/>
    <cellStyle name="Normal 69 16 2" xfId="16760" xr:uid="{00000000-0005-0000-0000-0000AD590000}"/>
    <cellStyle name="Normal 69 17" xfId="16761" xr:uid="{00000000-0005-0000-0000-0000AE590000}"/>
    <cellStyle name="Normal 69 17 2" xfId="16762" xr:uid="{00000000-0005-0000-0000-0000AF590000}"/>
    <cellStyle name="Normal 69 18" xfId="16763" xr:uid="{00000000-0005-0000-0000-0000B0590000}"/>
    <cellStyle name="Normal 69 18 2" xfId="16764" xr:uid="{00000000-0005-0000-0000-0000B1590000}"/>
    <cellStyle name="Normal 69 19" xfId="16765" xr:uid="{00000000-0005-0000-0000-0000B2590000}"/>
    <cellStyle name="Normal 69 19 2" xfId="16766" xr:uid="{00000000-0005-0000-0000-0000B3590000}"/>
    <cellStyle name="Normal 69 2" xfId="16767" xr:uid="{00000000-0005-0000-0000-0000B4590000}"/>
    <cellStyle name="Normal 69 2 2" xfId="16768" xr:uid="{00000000-0005-0000-0000-0000B5590000}"/>
    <cellStyle name="Normal 69 20" xfId="16769" xr:uid="{00000000-0005-0000-0000-0000B6590000}"/>
    <cellStyle name="Normal 69 20 2" xfId="16770" xr:uid="{00000000-0005-0000-0000-0000B7590000}"/>
    <cellStyle name="Normal 69 21" xfId="16771" xr:uid="{00000000-0005-0000-0000-0000B8590000}"/>
    <cellStyle name="Normal 69 21 2" xfId="16772" xr:uid="{00000000-0005-0000-0000-0000B9590000}"/>
    <cellStyle name="Normal 69 22" xfId="16773" xr:uid="{00000000-0005-0000-0000-0000BA590000}"/>
    <cellStyle name="Normal 69 22 2" xfId="16774" xr:uid="{00000000-0005-0000-0000-0000BB590000}"/>
    <cellStyle name="Normal 69 23" xfId="16775" xr:uid="{00000000-0005-0000-0000-0000BC590000}"/>
    <cellStyle name="Normal 69 23 2" xfId="16776" xr:uid="{00000000-0005-0000-0000-0000BD590000}"/>
    <cellStyle name="Normal 69 24" xfId="16777" xr:uid="{00000000-0005-0000-0000-0000BE590000}"/>
    <cellStyle name="Normal 69 24 2" xfId="16778" xr:uid="{00000000-0005-0000-0000-0000BF590000}"/>
    <cellStyle name="Normal 69 25" xfId="16779" xr:uid="{00000000-0005-0000-0000-0000C0590000}"/>
    <cellStyle name="Normal 69 25 2" xfId="16780" xr:uid="{00000000-0005-0000-0000-0000C1590000}"/>
    <cellStyle name="Normal 69 26" xfId="16781" xr:uid="{00000000-0005-0000-0000-0000C2590000}"/>
    <cellStyle name="Normal 69 26 2" xfId="16782" xr:uid="{00000000-0005-0000-0000-0000C3590000}"/>
    <cellStyle name="Normal 69 27" xfId="16783" xr:uid="{00000000-0005-0000-0000-0000C4590000}"/>
    <cellStyle name="Normal 69 27 2" xfId="16784" xr:uid="{00000000-0005-0000-0000-0000C5590000}"/>
    <cellStyle name="Normal 69 28" xfId="16785" xr:uid="{00000000-0005-0000-0000-0000C6590000}"/>
    <cellStyle name="Normal 69 28 2" xfId="16786" xr:uid="{00000000-0005-0000-0000-0000C7590000}"/>
    <cellStyle name="Normal 69 29" xfId="16787" xr:uid="{00000000-0005-0000-0000-0000C8590000}"/>
    <cellStyle name="Normal 69 29 2" xfId="16788" xr:uid="{00000000-0005-0000-0000-0000C9590000}"/>
    <cellStyle name="Normal 69 3" xfId="16789" xr:uid="{00000000-0005-0000-0000-0000CA590000}"/>
    <cellStyle name="Normal 69 3 2" xfId="16790" xr:uid="{00000000-0005-0000-0000-0000CB590000}"/>
    <cellStyle name="Normal 69 30" xfId="16791" xr:uid="{00000000-0005-0000-0000-0000CC590000}"/>
    <cellStyle name="Normal 69 30 2" xfId="16792" xr:uid="{00000000-0005-0000-0000-0000CD590000}"/>
    <cellStyle name="Normal 69 31" xfId="16793" xr:uid="{00000000-0005-0000-0000-0000CE590000}"/>
    <cellStyle name="Normal 69 32" xfId="16794" xr:uid="{00000000-0005-0000-0000-0000CF590000}"/>
    <cellStyle name="Normal 69 33" xfId="30238" xr:uid="{00000000-0005-0000-0000-0000D0590000}"/>
    <cellStyle name="Normal 69 34" xfId="30239" xr:uid="{00000000-0005-0000-0000-0000D1590000}"/>
    <cellStyle name="Normal 69 4" xfId="16795" xr:uid="{00000000-0005-0000-0000-0000D2590000}"/>
    <cellStyle name="Normal 69 4 2" xfId="16796" xr:uid="{00000000-0005-0000-0000-0000D3590000}"/>
    <cellStyle name="Normal 69 5" xfId="16797" xr:uid="{00000000-0005-0000-0000-0000D4590000}"/>
    <cellStyle name="Normal 69 5 2" xfId="16798" xr:uid="{00000000-0005-0000-0000-0000D5590000}"/>
    <cellStyle name="Normal 69 6" xfId="16799" xr:uid="{00000000-0005-0000-0000-0000D6590000}"/>
    <cellStyle name="Normal 69 6 2" xfId="16800" xr:uid="{00000000-0005-0000-0000-0000D7590000}"/>
    <cellStyle name="Normal 69 7" xfId="16801" xr:uid="{00000000-0005-0000-0000-0000D8590000}"/>
    <cellStyle name="Normal 69 7 2" xfId="16802" xr:uid="{00000000-0005-0000-0000-0000D9590000}"/>
    <cellStyle name="Normal 69 8" xfId="16803" xr:uid="{00000000-0005-0000-0000-0000DA590000}"/>
    <cellStyle name="Normal 69 8 2" xfId="16804" xr:uid="{00000000-0005-0000-0000-0000DB590000}"/>
    <cellStyle name="Normal 69 9" xfId="16805" xr:uid="{00000000-0005-0000-0000-0000DC590000}"/>
    <cellStyle name="Normal 69 9 2" xfId="16806" xr:uid="{00000000-0005-0000-0000-0000DD590000}"/>
    <cellStyle name="Normal 7" xfId="16807" xr:uid="{00000000-0005-0000-0000-0000DE590000}"/>
    <cellStyle name="Normal 7 10" xfId="16808" xr:uid="{00000000-0005-0000-0000-0000DF590000}"/>
    <cellStyle name="Normal 7 2" xfId="16809" xr:uid="{00000000-0005-0000-0000-0000E0590000}"/>
    <cellStyle name="Normal 7 2 2" xfId="16810" xr:uid="{00000000-0005-0000-0000-0000E1590000}"/>
    <cellStyle name="Normal 7 2 2 2" xfId="16811" xr:uid="{00000000-0005-0000-0000-0000E2590000}"/>
    <cellStyle name="Normal 7 2 2 2 2" xfId="30240" xr:uid="{00000000-0005-0000-0000-0000E3590000}"/>
    <cellStyle name="Normal 7 2 2 3" xfId="16812" xr:uid="{00000000-0005-0000-0000-0000E4590000}"/>
    <cellStyle name="Normal 7 2 2 3 2" xfId="30241" xr:uid="{00000000-0005-0000-0000-0000E5590000}"/>
    <cellStyle name="Normal 7 2 2 4" xfId="16813" xr:uid="{00000000-0005-0000-0000-0000E6590000}"/>
    <cellStyle name="Normal 7 2 3" xfId="16814" xr:uid="{00000000-0005-0000-0000-0000E7590000}"/>
    <cellStyle name="Normal 7 2 3 2" xfId="16815" xr:uid="{00000000-0005-0000-0000-0000E8590000}"/>
    <cellStyle name="Normal 7 2 3 2 2" xfId="30242" xr:uid="{00000000-0005-0000-0000-0000E9590000}"/>
    <cellStyle name="Normal 7 2 3 3" xfId="16816" xr:uid="{00000000-0005-0000-0000-0000EA590000}"/>
    <cellStyle name="Normal 7 2 3 4" xfId="16817" xr:uid="{00000000-0005-0000-0000-0000EB590000}"/>
    <cellStyle name="Normal 7 2 4" xfId="16818" xr:uid="{00000000-0005-0000-0000-0000EC590000}"/>
    <cellStyle name="Normal 7 2 4 2" xfId="30243" xr:uid="{00000000-0005-0000-0000-0000ED590000}"/>
    <cellStyle name="Normal 7 2 5" xfId="30244" xr:uid="{00000000-0005-0000-0000-0000EE590000}"/>
    <cellStyle name="Normal 7 2 6" xfId="30245" xr:uid="{00000000-0005-0000-0000-0000EF590000}"/>
    <cellStyle name="Normal 7 2 7" xfId="30246" xr:uid="{00000000-0005-0000-0000-0000F0590000}"/>
    <cellStyle name="Normal 7 3" xfId="16819" xr:uid="{00000000-0005-0000-0000-0000F1590000}"/>
    <cellStyle name="Normal 7 3 2" xfId="16820" xr:uid="{00000000-0005-0000-0000-0000F2590000}"/>
    <cellStyle name="Normal 7 3 2 2" xfId="16821" xr:uid="{00000000-0005-0000-0000-0000F3590000}"/>
    <cellStyle name="Normal 7 3 2 3" xfId="16822" xr:uid="{00000000-0005-0000-0000-0000F4590000}"/>
    <cellStyle name="Normal 7 3 2 4" xfId="16823" xr:uid="{00000000-0005-0000-0000-0000F5590000}"/>
    <cellStyle name="Normal 7 3 3" xfId="16824" xr:uid="{00000000-0005-0000-0000-0000F6590000}"/>
    <cellStyle name="Normal 7 3 3 2" xfId="16825" xr:uid="{00000000-0005-0000-0000-0000F7590000}"/>
    <cellStyle name="Normal 7 3 3 2 2" xfId="16826" xr:uid="{00000000-0005-0000-0000-0000F8590000}"/>
    <cellStyle name="Normal 7 3 3 3" xfId="16827" xr:uid="{00000000-0005-0000-0000-0000F9590000}"/>
    <cellStyle name="Normal 7 3 3 3 2" xfId="16828" xr:uid="{00000000-0005-0000-0000-0000FA590000}"/>
    <cellStyle name="Normal 7 3 3 3 3" xfId="16829" xr:uid="{00000000-0005-0000-0000-0000FB590000}"/>
    <cellStyle name="Normal 7 3 3 4" xfId="16830" xr:uid="{00000000-0005-0000-0000-0000FC590000}"/>
    <cellStyle name="Normal 7 3 4" xfId="16831" xr:uid="{00000000-0005-0000-0000-0000FD590000}"/>
    <cellStyle name="Normal 7 3 5" xfId="30247" xr:uid="{00000000-0005-0000-0000-0000FE590000}"/>
    <cellStyle name="Normal 7 3 6" xfId="30248" xr:uid="{00000000-0005-0000-0000-0000FF590000}"/>
    <cellStyle name="Normal 7 4" xfId="16832" xr:uid="{00000000-0005-0000-0000-0000005A0000}"/>
    <cellStyle name="Normal 7 4 2" xfId="16833" xr:uid="{00000000-0005-0000-0000-0000015A0000}"/>
    <cellStyle name="Normal 7 4 2 2" xfId="30249" xr:uid="{00000000-0005-0000-0000-0000025A0000}"/>
    <cellStyle name="Normal 7 4 2 3" xfId="30250" xr:uid="{00000000-0005-0000-0000-0000035A0000}"/>
    <cellStyle name="Normal 7 4 3" xfId="16834" xr:uid="{00000000-0005-0000-0000-0000045A0000}"/>
    <cellStyle name="Normal 7 4 3 2" xfId="16835" xr:uid="{00000000-0005-0000-0000-0000055A0000}"/>
    <cellStyle name="Normal 7 4 3 3" xfId="16836" xr:uid="{00000000-0005-0000-0000-0000065A0000}"/>
    <cellStyle name="Normal 7 4 4" xfId="30251" xr:uid="{00000000-0005-0000-0000-0000075A0000}"/>
    <cellStyle name="Normal 7 4 5" xfId="30252" xr:uid="{00000000-0005-0000-0000-0000085A0000}"/>
    <cellStyle name="Normal 7 5" xfId="16837" xr:uid="{00000000-0005-0000-0000-0000095A0000}"/>
    <cellStyle name="Normal 7 5 2" xfId="16838" xr:uid="{00000000-0005-0000-0000-00000A5A0000}"/>
    <cellStyle name="Normal 7 5 2 2" xfId="30253" xr:uid="{00000000-0005-0000-0000-00000B5A0000}"/>
    <cellStyle name="Normal 7 5 2 3" xfId="30254" xr:uid="{00000000-0005-0000-0000-00000C5A0000}"/>
    <cellStyle name="Normal 7 5 3" xfId="16839" xr:uid="{00000000-0005-0000-0000-00000D5A0000}"/>
    <cellStyle name="Normal 7 5 3 2" xfId="16840" xr:uid="{00000000-0005-0000-0000-00000E5A0000}"/>
    <cellStyle name="Normal 7 5 3 3" xfId="16841" xr:uid="{00000000-0005-0000-0000-00000F5A0000}"/>
    <cellStyle name="Normal 7 5 4" xfId="30255" xr:uid="{00000000-0005-0000-0000-0000105A0000}"/>
    <cellStyle name="Normal 7 5 5" xfId="30256" xr:uid="{00000000-0005-0000-0000-0000115A0000}"/>
    <cellStyle name="Normal 7 6" xfId="16842" xr:uid="{00000000-0005-0000-0000-0000125A0000}"/>
    <cellStyle name="Normal 7 6 2" xfId="16843" xr:uid="{00000000-0005-0000-0000-0000135A0000}"/>
    <cellStyle name="Normal 7 6 2 2" xfId="30257" xr:uid="{00000000-0005-0000-0000-0000145A0000}"/>
    <cellStyle name="Normal 7 6 2 3" xfId="30258" xr:uid="{00000000-0005-0000-0000-0000155A0000}"/>
    <cellStyle name="Normal 7 6 3" xfId="16844" xr:uid="{00000000-0005-0000-0000-0000165A0000}"/>
    <cellStyle name="Normal 7 6 3 2" xfId="16845" xr:uid="{00000000-0005-0000-0000-0000175A0000}"/>
    <cellStyle name="Normal 7 6 3 3" xfId="16846" xr:uid="{00000000-0005-0000-0000-0000185A0000}"/>
    <cellStyle name="Normal 7 6 4" xfId="30259" xr:uid="{00000000-0005-0000-0000-0000195A0000}"/>
    <cellStyle name="Normal 7 6 5" xfId="30260" xr:uid="{00000000-0005-0000-0000-00001A5A0000}"/>
    <cellStyle name="Normal 7 7" xfId="16847" xr:uid="{00000000-0005-0000-0000-00001B5A0000}"/>
    <cellStyle name="Normal 7 7 2" xfId="16848" xr:uid="{00000000-0005-0000-0000-00001C5A0000}"/>
    <cellStyle name="Normal 7 7 2 2" xfId="16849" xr:uid="{00000000-0005-0000-0000-00001D5A0000}"/>
    <cellStyle name="Normal 7 7 3" xfId="16850" xr:uid="{00000000-0005-0000-0000-00001E5A0000}"/>
    <cellStyle name="Normal 7 7 3 2" xfId="16851" xr:uid="{00000000-0005-0000-0000-00001F5A0000}"/>
    <cellStyle name="Normal 7 7 3 3" xfId="16852" xr:uid="{00000000-0005-0000-0000-0000205A0000}"/>
    <cellStyle name="Normal 7 7 4" xfId="16853" xr:uid="{00000000-0005-0000-0000-0000215A0000}"/>
    <cellStyle name="Normal 7 8" xfId="16854" xr:uid="{00000000-0005-0000-0000-0000225A0000}"/>
    <cellStyle name="Normal 7 8 2" xfId="30261" xr:uid="{00000000-0005-0000-0000-0000235A0000}"/>
    <cellStyle name="Normal 7 8 2 2" xfId="30262" xr:uid="{00000000-0005-0000-0000-0000245A0000}"/>
    <cellStyle name="Normal 7 9" xfId="30263" xr:uid="{00000000-0005-0000-0000-0000255A0000}"/>
    <cellStyle name="Normal 7_2010-277A-EGY Falcon Indirect 5 Dec 2011 (Arabtec P &amp; G)" xfId="16855" xr:uid="{00000000-0005-0000-0000-0000265A0000}"/>
    <cellStyle name="Normal 70" xfId="16856" xr:uid="{00000000-0005-0000-0000-0000275A0000}"/>
    <cellStyle name="Normal 70 10" xfId="16857" xr:uid="{00000000-0005-0000-0000-0000285A0000}"/>
    <cellStyle name="Normal 70 10 2" xfId="16858" xr:uid="{00000000-0005-0000-0000-0000295A0000}"/>
    <cellStyle name="Normal 70 11" xfId="16859" xr:uid="{00000000-0005-0000-0000-00002A5A0000}"/>
    <cellStyle name="Normal 70 11 2" xfId="16860" xr:uid="{00000000-0005-0000-0000-00002B5A0000}"/>
    <cellStyle name="Normal 70 12" xfId="16861" xr:uid="{00000000-0005-0000-0000-00002C5A0000}"/>
    <cellStyle name="Normal 70 12 2" xfId="16862" xr:uid="{00000000-0005-0000-0000-00002D5A0000}"/>
    <cellStyle name="Normal 70 13" xfId="16863" xr:uid="{00000000-0005-0000-0000-00002E5A0000}"/>
    <cellStyle name="Normal 70 13 2" xfId="16864" xr:uid="{00000000-0005-0000-0000-00002F5A0000}"/>
    <cellStyle name="Normal 70 14" xfId="16865" xr:uid="{00000000-0005-0000-0000-0000305A0000}"/>
    <cellStyle name="Normal 70 14 2" xfId="16866" xr:uid="{00000000-0005-0000-0000-0000315A0000}"/>
    <cellStyle name="Normal 70 15" xfId="16867" xr:uid="{00000000-0005-0000-0000-0000325A0000}"/>
    <cellStyle name="Normal 70 15 2" xfId="16868" xr:uid="{00000000-0005-0000-0000-0000335A0000}"/>
    <cellStyle name="Normal 70 16" xfId="16869" xr:uid="{00000000-0005-0000-0000-0000345A0000}"/>
    <cellStyle name="Normal 70 16 2" xfId="16870" xr:uid="{00000000-0005-0000-0000-0000355A0000}"/>
    <cellStyle name="Normal 70 17" xfId="16871" xr:uid="{00000000-0005-0000-0000-0000365A0000}"/>
    <cellStyle name="Normal 70 17 2" xfId="16872" xr:uid="{00000000-0005-0000-0000-0000375A0000}"/>
    <cellStyle name="Normal 70 18" xfId="16873" xr:uid="{00000000-0005-0000-0000-0000385A0000}"/>
    <cellStyle name="Normal 70 18 2" xfId="16874" xr:uid="{00000000-0005-0000-0000-0000395A0000}"/>
    <cellStyle name="Normal 70 19" xfId="16875" xr:uid="{00000000-0005-0000-0000-00003A5A0000}"/>
    <cellStyle name="Normal 70 19 2" xfId="16876" xr:uid="{00000000-0005-0000-0000-00003B5A0000}"/>
    <cellStyle name="Normal 70 2" xfId="16877" xr:uid="{00000000-0005-0000-0000-00003C5A0000}"/>
    <cellStyle name="Normal 70 2 2" xfId="16878" xr:uid="{00000000-0005-0000-0000-00003D5A0000}"/>
    <cellStyle name="Normal 70 20" xfId="16879" xr:uid="{00000000-0005-0000-0000-00003E5A0000}"/>
    <cellStyle name="Normal 70 20 2" xfId="16880" xr:uid="{00000000-0005-0000-0000-00003F5A0000}"/>
    <cellStyle name="Normal 70 21" xfId="16881" xr:uid="{00000000-0005-0000-0000-0000405A0000}"/>
    <cellStyle name="Normal 70 21 2" xfId="16882" xr:uid="{00000000-0005-0000-0000-0000415A0000}"/>
    <cellStyle name="Normal 70 22" xfId="16883" xr:uid="{00000000-0005-0000-0000-0000425A0000}"/>
    <cellStyle name="Normal 70 22 2" xfId="16884" xr:uid="{00000000-0005-0000-0000-0000435A0000}"/>
    <cellStyle name="Normal 70 23" xfId="16885" xr:uid="{00000000-0005-0000-0000-0000445A0000}"/>
    <cellStyle name="Normal 70 23 2" xfId="16886" xr:uid="{00000000-0005-0000-0000-0000455A0000}"/>
    <cellStyle name="Normal 70 24" xfId="16887" xr:uid="{00000000-0005-0000-0000-0000465A0000}"/>
    <cellStyle name="Normal 70 24 2" xfId="16888" xr:uid="{00000000-0005-0000-0000-0000475A0000}"/>
    <cellStyle name="Normal 70 25" xfId="16889" xr:uid="{00000000-0005-0000-0000-0000485A0000}"/>
    <cellStyle name="Normal 70 25 2" xfId="16890" xr:uid="{00000000-0005-0000-0000-0000495A0000}"/>
    <cellStyle name="Normal 70 26" xfId="16891" xr:uid="{00000000-0005-0000-0000-00004A5A0000}"/>
    <cellStyle name="Normal 70 26 2" xfId="16892" xr:uid="{00000000-0005-0000-0000-00004B5A0000}"/>
    <cellStyle name="Normal 70 27" xfId="16893" xr:uid="{00000000-0005-0000-0000-00004C5A0000}"/>
    <cellStyle name="Normal 70 27 2" xfId="16894" xr:uid="{00000000-0005-0000-0000-00004D5A0000}"/>
    <cellStyle name="Normal 70 28" xfId="16895" xr:uid="{00000000-0005-0000-0000-00004E5A0000}"/>
    <cellStyle name="Normal 70 28 2" xfId="16896" xr:uid="{00000000-0005-0000-0000-00004F5A0000}"/>
    <cellStyle name="Normal 70 29" xfId="16897" xr:uid="{00000000-0005-0000-0000-0000505A0000}"/>
    <cellStyle name="Normal 70 29 2" xfId="16898" xr:uid="{00000000-0005-0000-0000-0000515A0000}"/>
    <cellStyle name="Normal 70 3" xfId="16899" xr:uid="{00000000-0005-0000-0000-0000525A0000}"/>
    <cellStyle name="Normal 70 3 2" xfId="16900" xr:uid="{00000000-0005-0000-0000-0000535A0000}"/>
    <cellStyle name="Normal 70 30" xfId="16901" xr:uid="{00000000-0005-0000-0000-0000545A0000}"/>
    <cellStyle name="Normal 70 30 2" xfId="16902" xr:uid="{00000000-0005-0000-0000-0000555A0000}"/>
    <cellStyle name="Normal 70 31" xfId="16903" xr:uid="{00000000-0005-0000-0000-0000565A0000}"/>
    <cellStyle name="Normal 70 32" xfId="16904" xr:uid="{00000000-0005-0000-0000-0000575A0000}"/>
    <cellStyle name="Normal 70 33" xfId="30264" xr:uid="{00000000-0005-0000-0000-0000585A0000}"/>
    <cellStyle name="Normal 70 4" xfId="16905" xr:uid="{00000000-0005-0000-0000-0000595A0000}"/>
    <cellStyle name="Normal 70 4 2" xfId="16906" xr:uid="{00000000-0005-0000-0000-00005A5A0000}"/>
    <cellStyle name="Normal 70 5" xfId="16907" xr:uid="{00000000-0005-0000-0000-00005B5A0000}"/>
    <cellStyle name="Normal 70 5 2" xfId="16908" xr:uid="{00000000-0005-0000-0000-00005C5A0000}"/>
    <cellStyle name="Normal 70 6" xfId="16909" xr:uid="{00000000-0005-0000-0000-00005D5A0000}"/>
    <cellStyle name="Normal 70 6 2" xfId="16910" xr:uid="{00000000-0005-0000-0000-00005E5A0000}"/>
    <cellStyle name="Normal 70 7" xfId="16911" xr:uid="{00000000-0005-0000-0000-00005F5A0000}"/>
    <cellStyle name="Normal 70 7 2" xfId="16912" xr:uid="{00000000-0005-0000-0000-0000605A0000}"/>
    <cellStyle name="Normal 70 8" xfId="16913" xr:uid="{00000000-0005-0000-0000-0000615A0000}"/>
    <cellStyle name="Normal 70 8 2" xfId="16914" xr:uid="{00000000-0005-0000-0000-0000625A0000}"/>
    <cellStyle name="Normal 70 9" xfId="16915" xr:uid="{00000000-0005-0000-0000-0000635A0000}"/>
    <cellStyle name="Normal 70 9 2" xfId="16916" xr:uid="{00000000-0005-0000-0000-0000645A0000}"/>
    <cellStyle name="Normal 71" xfId="16917" xr:uid="{00000000-0005-0000-0000-0000655A0000}"/>
    <cellStyle name="Normal 71 2" xfId="16918" xr:uid="{00000000-0005-0000-0000-0000665A0000}"/>
    <cellStyle name="Normal 71 3" xfId="16919" xr:uid="{00000000-0005-0000-0000-0000675A0000}"/>
    <cellStyle name="Normal 71 4" xfId="30265" xr:uid="{00000000-0005-0000-0000-0000685A0000}"/>
    <cellStyle name="Normal 72" xfId="16920" xr:uid="{00000000-0005-0000-0000-0000695A0000}"/>
    <cellStyle name="Normal 72 2" xfId="16921" xr:uid="{00000000-0005-0000-0000-00006A5A0000}"/>
    <cellStyle name="Normal 72 3" xfId="16922" xr:uid="{00000000-0005-0000-0000-00006B5A0000}"/>
    <cellStyle name="Normal 73" xfId="16923" xr:uid="{00000000-0005-0000-0000-00006C5A0000}"/>
    <cellStyle name="Normal 73 2" xfId="16924" xr:uid="{00000000-0005-0000-0000-00006D5A0000}"/>
    <cellStyle name="Normal 73 3" xfId="16925" xr:uid="{00000000-0005-0000-0000-00006E5A0000}"/>
    <cellStyle name="Normal 73 4" xfId="30266" xr:uid="{00000000-0005-0000-0000-00006F5A0000}"/>
    <cellStyle name="Normal 74" xfId="16926" xr:uid="{00000000-0005-0000-0000-0000705A0000}"/>
    <cellStyle name="Normal 74 2" xfId="16927" xr:uid="{00000000-0005-0000-0000-0000715A0000}"/>
    <cellStyle name="Normal 74 3" xfId="16928" xr:uid="{00000000-0005-0000-0000-0000725A0000}"/>
    <cellStyle name="Normal 74 4" xfId="30267" xr:uid="{00000000-0005-0000-0000-0000735A0000}"/>
    <cellStyle name="Normal 75" xfId="16929" xr:uid="{00000000-0005-0000-0000-0000745A0000}"/>
    <cellStyle name="Normal 75 2" xfId="16930" xr:uid="{00000000-0005-0000-0000-0000755A0000}"/>
    <cellStyle name="Normal 75 3" xfId="16931" xr:uid="{00000000-0005-0000-0000-0000765A0000}"/>
    <cellStyle name="Normal 75 4" xfId="30268" xr:uid="{00000000-0005-0000-0000-0000775A0000}"/>
    <cellStyle name="Normal 76" xfId="16932" xr:uid="{00000000-0005-0000-0000-0000785A0000}"/>
    <cellStyle name="Normal 76 2" xfId="16933" xr:uid="{00000000-0005-0000-0000-0000795A0000}"/>
    <cellStyle name="Normal 76 3" xfId="16934" xr:uid="{00000000-0005-0000-0000-00007A5A0000}"/>
    <cellStyle name="Normal 76 4" xfId="30269" xr:uid="{00000000-0005-0000-0000-00007B5A0000}"/>
    <cellStyle name="Normal 77" xfId="16935" xr:uid="{00000000-0005-0000-0000-00007C5A0000}"/>
    <cellStyle name="Normal 77 2" xfId="16936" xr:uid="{00000000-0005-0000-0000-00007D5A0000}"/>
    <cellStyle name="Normal 77 3" xfId="16937" xr:uid="{00000000-0005-0000-0000-00007E5A0000}"/>
    <cellStyle name="Normal 77 4" xfId="30270" xr:uid="{00000000-0005-0000-0000-00007F5A0000}"/>
    <cellStyle name="Normal 78" xfId="16938" xr:uid="{00000000-0005-0000-0000-0000805A0000}"/>
    <cellStyle name="Normal 78 2" xfId="16939" xr:uid="{00000000-0005-0000-0000-0000815A0000}"/>
    <cellStyle name="Normal 78 3" xfId="16940" xr:uid="{00000000-0005-0000-0000-0000825A0000}"/>
    <cellStyle name="Normal 78 4" xfId="30271" xr:uid="{00000000-0005-0000-0000-0000835A0000}"/>
    <cellStyle name="Normal 79" xfId="16941" xr:uid="{00000000-0005-0000-0000-0000845A0000}"/>
    <cellStyle name="Normal 79 2" xfId="16942" xr:uid="{00000000-0005-0000-0000-0000855A0000}"/>
    <cellStyle name="Normal 79 3" xfId="16943" xr:uid="{00000000-0005-0000-0000-0000865A0000}"/>
    <cellStyle name="Normal 79 4" xfId="30272" xr:uid="{00000000-0005-0000-0000-0000875A0000}"/>
    <cellStyle name="Normal 8" xfId="16944" xr:uid="{00000000-0005-0000-0000-0000885A0000}"/>
    <cellStyle name="Normal 8 2" xfId="16945" xr:uid="{00000000-0005-0000-0000-0000895A0000}"/>
    <cellStyle name="Normal 8 2 2" xfId="16946" xr:uid="{00000000-0005-0000-0000-00008A5A0000}"/>
    <cellStyle name="Normal 8 2 3" xfId="30273" xr:uid="{00000000-0005-0000-0000-00008B5A0000}"/>
    <cellStyle name="Normal 8 3" xfId="16947" xr:uid="{00000000-0005-0000-0000-00008C5A0000}"/>
    <cellStyle name="Normal 8 3 2" xfId="16948" xr:uid="{00000000-0005-0000-0000-00008D5A0000}"/>
    <cellStyle name="Normal 8 4" xfId="16949" xr:uid="{00000000-0005-0000-0000-00008E5A0000}"/>
    <cellStyle name="Normal 8 4 2" xfId="16950" xr:uid="{00000000-0005-0000-0000-00008F5A0000}"/>
    <cellStyle name="Normal 8 5" xfId="16951" xr:uid="{00000000-0005-0000-0000-0000905A0000}"/>
    <cellStyle name="Normal 8 5 2" xfId="16952" xr:uid="{00000000-0005-0000-0000-0000915A0000}"/>
    <cellStyle name="Normal 8 6" xfId="16953" xr:uid="{00000000-0005-0000-0000-0000925A0000}"/>
    <cellStyle name="Normal 8 7" xfId="16954" xr:uid="{00000000-0005-0000-0000-0000935A0000}"/>
    <cellStyle name="Normal 8 7 2" xfId="16955" xr:uid="{00000000-0005-0000-0000-0000945A0000}"/>
    <cellStyle name="Normal 8_Sub-Structur BD 246-PAYMENT-18 2" xfId="16956" xr:uid="{00000000-0005-0000-0000-0000955A0000}"/>
    <cellStyle name="Normal 80" xfId="16957" xr:uid="{00000000-0005-0000-0000-0000965A0000}"/>
    <cellStyle name="Normal 80 2" xfId="16958" xr:uid="{00000000-0005-0000-0000-0000975A0000}"/>
    <cellStyle name="Normal 80 3" xfId="16959" xr:uid="{00000000-0005-0000-0000-0000985A0000}"/>
    <cellStyle name="Normal 80 4" xfId="30274" xr:uid="{00000000-0005-0000-0000-0000995A0000}"/>
    <cellStyle name="Normal 81" xfId="16960" xr:uid="{00000000-0005-0000-0000-00009A5A0000}"/>
    <cellStyle name="Normal 81 2" xfId="16961" xr:uid="{00000000-0005-0000-0000-00009B5A0000}"/>
    <cellStyle name="Normal 81 3" xfId="16962" xr:uid="{00000000-0005-0000-0000-00009C5A0000}"/>
    <cellStyle name="Normal 81 4" xfId="30275" xr:uid="{00000000-0005-0000-0000-00009D5A0000}"/>
    <cellStyle name="Normal 82" xfId="16963" xr:uid="{00000000-0005-0000-0000-00009E5A0000}"/>
    <cellStyle name="Normal 82 2" xfId="16964" xr:uid="{00000000-0005-0000-0000-00009F5A0000}"/>
    <cellStyle name="Normal 82 3" xfId="16965" xr:uid="{00000000-0005-0000-0000-0000A05A0000}"/>
    <cellStyle name="Normal 82 4" xfId="30276" xr:uid="{00000000-0005-0000-0000-0000A15A0000}"/>
    <cellStyle name="Normal 83" xfId="16966" xr:uid="{00000000-0005-0000-0000-0000A25A0000}"/>
    <cellStyle name="Normal 83 2" xfId="16967" xr:uid="{00000000-0005-0000-0000-0000A35A0000}"/>
    <cellStyle name="Normal 83 3" xfId="16968" xr:uid="{00000000-0005-0000-0000-0000A45A0000}"/>
    <cellStyle name="Normal 83 4" xfId="30277" xr:uid="{00000000-0005-0000-0000-0000A55A0000}"/>
    <cellStyle name="Normal 84" xfId="16969" xr:uid="{00000000-0005-0000-0000-0000A65A0000}"/>
    <cellStyle name="Normal 84 2" xfId="16970" xr:uid="{00000000-0005-0000-0000-0000A75A0000}"/>
    <cellStyle name="Normal 84 3" xfId="16971" xr:uid="{00000000-0005-0000-0000-0000A85A0000}"/>
    <cellStyle name="Normal 84 4" xfId="30278" xr:uid="{00000000-0005-0000-0000-0000A95A0000}"/>
    <cellStyle name="Normal 85" xfId="16972" xr:uid="{00000000-0005-0000-0000-0000AA5A0000}"/>
    <cellStyle name="Normal 85 2" xfId="16973" xr:uid="{00000000-0005-0000-0000-0000AB5A0000}"/>
    <cellStyle name="Normal 85 3" xfId="16974" xr:uid="{00000000-0005-0000-0000-0000AC5A0000}"/>
    <cellStyle name="Normal 85 4" xfId="30279" xr:uid="{00000000-0005-0000-0000-0000AD5A0000}"/>
    <cellStyle name="Normal 86" xfId="16975" xr:uid="{00000000-0005-0000-0000-0000AE5A0000}"/>
    <cellStyle name="Normal 86 2" xfId="16976" xr:uid="{00000000-0005-0000-0000-0000AF5A0000}"/>
    <cellStyle name="Normal 86 3" xfId="16977" xr:uid="{00000000-0005-0000-0000-0000B05A0000}"/>
    <cellStyle name="Normal 86 4" xfId="30280" xr:uid="{00000000-0005-0000-0000-0000B15A0000}"/>
    <cellStyle name="Normal 87" xfId="16978" xr:uid="{00000000-0005-0000-0000-0000B25A0000}"/>
    <cellStyle name="Normal 87 2" xfId="16979" xr:uid="{00000000-0005-0000-0000-0000B35A0000}"/>
    <cellStyle name="Normal 87 3" xfId="16980" xr:uid="{00000000-0005-0000-0000-0000B45A0000}"/>
    <cellStyle name="Normal 87 4" xfId="30281" xr:uid="{00000000-0005-0000-0000-0000B55A0000}"/>
    <cellStyle name="Normal 88" xfId="16981" xr:uid="{00000000-0005-0000-0000-0000B65A0000}"/>
    <cellStyle name="Normal 88 2" xfId="16982" xr:uid="{00000000-0005-0000-0000-0000B75A0000}"/>
    <cellStyle name="Normal 88 3" xfId="16983" xr:uid="{00000000-0005-0000-0000-0000B85A0000}"/>
    <cellStyle name="Normal 88 4" xfId="30282" xr:uid="{00000000-0005-0000-0000-0000B95A0000}"/>
    <cellStyle name="Normal 89" xfId="16984" xr:uid="{00000000-0005-0000-0000-0000BA5A0000}"/>
    <cellStyle name="Normal 89 2" xfId="16985" xr:uid="{00000000-0005-0000-0000-0000BB5A0000}"/>
    <cellStyle name="Normal 89 3" xfId="16986" xr:uid="{00000000-0005-0000-0000-0000BC5A0000}"/>
    <cellStyle name="Normal 89 4" xfId="30283" xr:uid="{00000000-0005-0000-0000-0000BD5A0000}"/>
    <cellStyle name="Normal 9" xfId="16987" xr:uid="{00000000-0005-0000-0000-0000BE5A0000}"/>
    <cellStyle name="Normal 9 2" xfId="16988" xr:uid="{00000000-0005-0000-0000-0000BF5A0000}"/>
    <cellStyle name="Normal 9 2 2" xfId="16989" xr:uid="{00000000-0005-0000-0000-0000C05A0000}"/>
    <cellStyle name="Normal 9 2 3" xfId="16990" xr:uid="{00000000-0005-0000-0000-0000C15A0000}"/>
    <cellStyle name="Normal 9 3" xfId="16991" xr:uid="{00000000-0005-0000-0000-0000C25A0000}"/>
    <cellStyle name="Normal 9 3 2" xfId="16992" xr:uid="{00000000-0005-0000-0000-0000C35A0000}"/>
    <cellStyle name="Normal 9 3 2 2" xfId="30284" xr:uid="{00000000-0005-0000-0000-0000C45A0000}"/>
    <cellStyle name="Normal 9 3 3" xfId="16993" xr:uid="{00000000-0005-0000-0000-0000C55A0000}"/>
    <cellStyle name="Normal 9 3 3 2" xfId="16994" xr:uid="{00000000-0005-0000-0000-0000C65A0000}"/>
    <cellStyle name="Normal 9 3 3 3" xfId="16995" xr:uid="{00000000-0005-0000-0000-0000C75A0000}"/>
    <cellStyle name="Normal 9 3 3 3 2" xfId="16996" xr:uid="{00000000-0005-0000-0000-0000C85A0000}"/>
    <cellStyle name="Normal 9 3 3 3 3" xfId="16997" xr:uid="{00000000-0005-0000-0000-0000C95A0000}"/>
    <cellStyle name="Normal 9 3 3 4" xfId="16998" xr:uid="{00000000-0005-0000-0000-0000CA5A0000}"/>
    <cellStyle name="Normal 9 4" xfId="16999" xr:uid="{00000000-0005-0000-0000-0000CB5A0000}"/>
    <cellStyle name="Normal 9 4 2" xfId="17000" xr:uid="{00000000-0005-0000-0000-0000CC5A0000}"/>
    <cellStyle name="Normal 9 5" xfId="17001" xr:uid="{00000000-0005-0000-0000-0000CD5A0000}"/>
    <cellStyle name="Normal 9 5 2" xfId="17002" xr:uid="{00000000-0005-0000-0000-0000CE5A0000}"/>
    <cellStyle name="Normal 9 6" xfId="17003" xr:uid="{00000000-0005-0000-0000-0000CF5A0000}"/>
    <cellStyle name="Normal 9 7" xfId="17004" xr:uid="{00000000-0005-0000-0000-0000D05A0000}"/>
    <cellStyle name="Normal 9 7 2" xfId="17005" xr:uid="{00000000-0005-0000-0000-0000D15A0000}"/>
    <cellStyle name="Normal 9_2010-277A-EGY Falcon Indirect 5 Dec 2011 (Arabtec P &amp; G)" xfId="17006" xr:uid="{00000000-0005-0000-0000-0000D25A0000}"/>
    <cellStyle name="Normal 90" xfId="17007" xr:uid="{00000000-0005-0000-0000-0000D35A0000}"/>
    <cellStyle name="Normal 90 2" xfId="17008" xr:uid="{00000000-0005-0000-0000-0000D45A0000}"/>
    <cellStyle name="Normal 90 3" xfId="17009" xr:uid="{00000000-0005-0000-0000-0000D55A0000}"/>
    <cellStyle name="Normal 90 4" xfId="30285" xr:uid="{00000000-0005-0000-0000-0000D65A0000}"/>
    <cellStyle name="Normal 91" xfId="17010" xr:uid="{00000000-0005-0000-0000-0000D75A0000}"/>
    <cellStyle name="Normal 91 2" xfId="17011" xr:uid="{00000000-0005-0000-0000-0000D85A0000}"/>
    <cellStyle name="Normal 91 3" xfId="17012" xr:uid="{00000000-0005-0000-0000-0000D95A0000}"/>
    <cellStyle name="Normal 91 4" xfId="30286" xr:uid="{00000000-0005-0000-0000-0000DA5A0000}"/>
    <cellStyle name="Normal 92" xfId="17013" xr:uid="{00000000-0005-0000-0000-0000DB5A0000}"/>
    <cellStyle name="Normal 92 2" xfId="17014" xr:uid="{00000000-0005-0000-0000-0000DC5A0000}"/>
    <cellStyle name="Normal 92 3" xfId="17015" xr:uid="{00000000-0005-0000-0000-0000DD5A0000}"/>
    <cellStyle name="Normal 92 4" xfId="30287" xr:uid="{00000000-0005-0000-0000-0000DE5A0000}"/>
    <cellStyle name="Normal 93" xfId="17016" xr:uid="{00000000-0005-0000-0000-0000DF5A0000}"/>
    <cellStyle name="Normal 93 2" xfId="17017" xr:uid="{00000000-0005-0000-0000-0000E05A0000}"/>
    <cellStyle name="Normal 93 3" xfId="17018" xr:uid="{00000000-0005-0000-0000-0000E15A0000}"/>
    <cellStyle name="Normal 93 4" xfId="30288" xr:uid="{00000000-0005-0000-0000-0000E25A0000}"/>
    <cellStyle name="Normal 94" xfId="17019" xr:uid="{00000000-0005-0000-0000-0000E35A0000}"/>
    <cellStyle name="Normal 94 2" xfId="17020" xr:uid="{00000000-0005-0000-0000-0000E45A0000}"/>
    <cellStyle name="Normal 94 3" xfId="17021" xr:uid="{00000000-0005-0000-0000-0000E55A0000}"/>
    <cellStyle name="Normal 94 4" xfId="30289" xr:uid="{00000000-0005-0000-0000-0000E65A0000}"/>
    <cellStyle name="Normal 95" xfId="17022" xr:uid="{00000000-0005-0000-0000-0000E75A0000}"/>
    <cellStyle name="Normal 95 2" xfId="17023" xr:uid="{00000000-0005-0000-0000-0000E85A0000}"/>
    <cellStyle name="Normal 95 3" xfId="17024" xr:uid="{00000000-0005-0000-0000-0000E95A0000}"/>
    <cellStyle name="Normal 95 4" xfId="30290" xr:uid="{00000000-0005-0000-0000-0000EA5A0000}"/>
    <cellStyle name="Normal 96" xfId="17025" xr:uid="{00000000-0005-0000-0000-0000EB5A0000}"/>
    <cellStyle name="Normal 96 2" xfId="17026" xr:uid="{00000000-0005-0000-0000-0000EC5A0000}"/>
    <cellStyle name="Normal 96 3" xfId="17027" xr:uid="{00000000-0005-0000-0000-0000ED5A0000}"/>
    <cellStyle name="Normal 96 4" xfId="30291" xr:uid="{00000000-0005-0000-0000-0000EE5A0000}"/>
    <cellStyle name="Normal 97" xfId="17028" xr:uid="{00000000-0005-0000-0000-0000EF5A0000}"/>
    <cellStyle name="Normal 97 2" xfId="17029" xr:uid="{00000000-0005-0000-0000-0000F05A0000}"/>
    <cellStyle name="Normal 98" xfId="17030" xr:uid="{00000000-0005-0000-0000-0000F15A0000}"/>
    <cellStyle name="Normal 98 2" xfId="17031" xr:uid="{00000000-0005-0000-0000-0000F25A0000}"/>
    <cellStyle name="Normal 98 3" xfId="17032" xr:uid="{00000000-0005-0000-0000-0000F35A0000}"/>
    <cellStyle name="Normal 98 4" xfId="30292" xr:uid="{00000000-0005-0000-0000-0000F45A0000}"/>
    <cellStyle name="Normal 99" xfId="17033" xr:uid="{00000000-0005-0000-0000-0000F55A0000}"/>
    <cellStyle name="Normal 99 2" xfId="17034" xr:uid="{00000000-0005-0000-0000-0000F65A0000}"/>
    <cellStyle name="Normal 99 3" xfId="17035" xr:uid="{00000000-0005-0000-0000-0000F75A0000}"/>
    <cellStyle name="Normal1" xfId="17036" xr:uid="{00000000-0005-0000-0000-0000F85A0000}"/>
    <cellStyle name="NormalDES" xfId="17037" xr:uid="{00000000-0005-0000-0000-0000F95A0000}"/>
    <cellStyle name="Normale 2" xfId="17038" xr:uid="{00000000-0005-0000-0000-0000FA5A0000}"/>
    <cellStyle name="Normale 2 2" xfId="17039" xr:uid="{00000000-0005-0000-0000-0000FB5A0000}"/>
    <cellStyle name="Normale 2 5" xfId="17040" xr:uid="{00000000-0005-0000-0000-0000FC5A0000}"/>
    <cellStyle name="Normale 2 5 2" xfId="17041" xr:uid="{00000000-0005-0000-0000-0000FD5A0000}"/>
    <cellStyle name="Normale 2 6" xfId="17042" xr:uid="{00000000-0005-0000-0000-0000FE5A0000}"/>
    <cellStyle name="Normale 2 6 2" xfId="17043" xr:uid="{00000000-0005-0000-0000-0000FF5A0000}"/>
    <cellStyle name="Normale 2 7" xfId="17044" xr:uid="{00000000-0005-0000-0000-0000005B0000}"/>
    <cellStyle name="Normale 2 7 2" xfId="17045" xr:uid="{00000000-0005-0000-0000-0000015B0000}"/>
    <cellStyle name="Normale 3" xfId="17046" xr:uid="{00000000-0005-0000-0000-0000025B0000}"/>
    <cellStyle name="Normale 3 2" xfId="17047" xr:uid="{00000000-0005-0000-0000-0000035B0000}"/>
    <cellStyle name="Normale 3 3" xfId="17048" xr:uid="{00000000-0005-0000-0000-0000045B0000}"/>
    <cellStyle name="Normale 4" xfId="17049" xr:uid="{00000000-0005-0000-0000-0000055B0000}"/>
    <cellStyle name="Normale 4 2" xfId="17050" xr:uid="{00000000-0005-0000-0000-0000065B0000}"/>
    <cellStyle name="Normale 4 2 2" xfId="17051" xr:uid="{00000000-0005-0000-0000-0000075B0000}"/>
    <cellStyle name="Normale 4 3" xfId="17052" xr:uid="{00000000-0005-0000-0000-0000085B0000}"/>
    <cellStyle name="Normale 5" xfId="17053" xr:uid="{00000000-0005-0000-0000-0000095B0000}"/>
    <cellStyle name="Normale 5 2" xfId="30293" xr:uid="{00000000-0005-0000-0000-00000A5B0000}"/>
    <cellStyle name="Normale 6" xfId="17054" xr:uid="{00000000-0005-0000-0000-00000B5B0000}"/>
    <cellStyle name="Normale_Foglio1" xfId="17055" xr:uid="{00000000-0005-0000-0000-00000C5B0000}"/>
    <cellStyle name="Nota" xfId="30294" xr:uid="{00000000-0005-0000-0000-00000D5B0000}"/>
    <cellStyle name="Nota 2" xfId="17056" xr:uid="{00000000-0005-0000-0000-00000E5B0000}"/>
    <cellStyle name="Nota 2 10" xfId="17057" xr:uid="{00000000-0005-0000-0000-00000F5B0000}"/>
    <cellStyle name="Nota 2 2" xfId="17058" xr:uid="{00000000-0005-0000-0000-0000105B0000}"/>
    <cellStyle name="Nota 2 2 2" xfId="17059" xr:uid="{00000000-0005-0000-0000-0000115B0000}"/>
    <cellStyle name="Nota 2 2 2 2" xfId="17060" xr:uid="{00000000-0005-0000-0000-0000125B0000}"/>
    <cellStyle name="Nota 2 2 2 2 2" xfId="17061" xr:uid="{00000000-0005-0000-0000-0000135B0000}"/>
    <cellStyle name="Nota 2 2 2 2 2 2" xfId="17062" xr:uid="{00000000-0005-0000-0000-0000145B0000}"/>
    <cellStyle name="Nota 2 2 2 2 2 3" xfId="17063" xr:uid="{00000000-0005-0000-0000-0000155B0000}"/>
    <cellStyle name="Nota 2 2 2 2 3" xfId="17064" xr:uid="{00000000-0005-0000-0000-0000165B0000}"/>
    <cellStyle name="Nota 2 2 2 3" xfId="17065" xr:uid="{00000000-0005-0000-0000-0000175B0000}"/>
    <cellStyle name="Nota 2 2 2 3 2" xfId="17066" xr:uid="{00000000-0005-0000-0000-0000185B0000}"/>
    <cellStyle name="Nota 2 2 2 4" xfId="17067" xr:uid="{00000000-0005-0000-0000-0000195B0000}"/>
    <cellStyle name="Nota 2 2 2 4 2" xfId="17068" xr:uid="{00000000-0005-0000-0000-00001A5B0000}"/>
    <cellStyle name="Nota 2 2 3" xfId="17069" xr:uid="{00000000-0005-0000-0000-00001B5B0000}"/>
    <cellStyle name="Nota 2 2 3 2" xfId="17070" xr:uid="{00000000-0005-0000-0000-00001C5B0000}"/>
    <cellStyle name="Nota 2 2 3 2 2" xfId="17071" xr:uid="{00000000-0005-0000-0000-00001D5B0000}"/>
    <cellStyle name="Nota 2 2 3 2 3" xfId="17072" xr:uid="{00000000-0005-0000-0000-00001E5B0000}"/>
    <cellStyle name="Nota 2 2 3 3" xfId="17073" xr:uid="{00000000-0005-0000-0000-00001F5B0000}"/>
    <cellStyle name="Nota 2 2 4" xfId="17074" xr:uid="{00000000-0005-0000-0000-0000205B0000}"/>
    <cellStyle name="Nota 2 2 4 2" xfId="17075" xr:uid="{00000000-0005-0000-0000-0000215B0000}"/>
    <cellStyle name="Nota 2 2 4 2 2" xfId="17076" xr:uid="{00000000-0005-0000-0000-0000225B0000}"/>
    <cellStyle name="Nota 2 2 4 2 3" xfId="17077" xr:uid="{00000000-0005-0000-0000-0000235B0000}"/>
    <cellStyle name="Nota 2 2 4 3" xfId="17078" xr:uid="{00000000-0005-0000-0000-0000245B0000}"/>
    <cellStyle name="Nota 2 2 5" xfId="17079" xr:uid="{00000000-0005-0000-0000-0000255B0000}"/>
    <cellStyle name="Nota 2 2 5 2" xfId="17080" xr:uid="{00000000-0005-0000-0000-0000265B0000}"/>
    <cellStyle name="Nota 2 2 6" xfId="17081" xr:uid="{00000000-0005-0000-0000-0000275B0000}"/>
    <cellStyle name="Nota 2 2 6 2" xfId="17082" xr:uid="{00000000-0005-0000-0000-0000285B0000}"/>
    <cellStyle name="Nota 2 3" xfId="17083" xr:uid="{00000000-0005-0000-0000-0000295B0000}"/>
    <cellStyle name="Nota 2 3 2" xfId="17084" xr:uid="{00000000-0005-0000-0000-00002A5B0000}"/>
    <cellStyle name="Nota 2 3 2 2" xfId="17085" xr:uid="{00000000-0005-0000-0000-00002B5B0000}"/>
    <cellStyle name="Nota 2 3 2 2 2" xfId="17086" xr:uid="{00000000-0005-0000-0000-00002C5B0000}"/>
    <cellStyle name="Nota 2 3 2 3" xfId="17087" xr:uid="{00000000-0005-0000-0000-00002D5B0000}"/>
    <cellStyle name="Nota 2 3 2 3 2" xfId="17088" xr:uid="{00000000-0005-0000-0000-00002E5B0000}"/>
    <cellStyle name="Nota 2 3 3" xfId="17089" xr:uid="{00000000-0005-0000-0000-00002F5B0000}"/>
    <cellStyle name="Nota 2 3 3 2" xfId="17090" xr:uid="{00000000-0005-0000-0000-0000305B0000}"/>
    <cellStyle name="Nota 2 3 3 2 2" xfId="17091" xr:uid="{00000000-0005-0000-0000-0000315B0000}"/>
    <cellStyle name="Nota 2 3 3 2 3" xfId="17092" xr:uid="{00000000-0005-0000-0000-0000325B0000}"/>
    <cellStyle name="Nota 2 3 3 3" xfId="17093" xr:uid="{00000000-0005-0000-0000-0000335B0000}"/>
    <cellStyle name="Nota 2 3 4" xfId="17094" xr:uid="{00000000-0005-0000-0000-0000345B0000}"/>
    <cellStyle name="Nota 2 3 4 2" xfId="17095" xr:uid="{00000000-0005-0000-0000-0000355B0000}"/>
    <cellStyle name="Nota 2 3 5" xfId="17096" xr:uid="{00000000-0005-0000-0000-0000365B0000}"/>
    <cellStyle name="Nota 2 3 5 2" xfId="17097" xr:uid="{00000000-0005-0000-0000-0000375B0000}"/>
    <cellStyle name="Nota 2 4" xfId="17098" xr:uid="{00000000-0005-0000-0000-0000385B0000}"/>
    <cellStyle name="Nota 2 4 2" xfId="17099" xr:uid="{00000000-0005-0000-0000-0000395B0000}"/>
    <cellStyle name="Nota 2 4 2 2" xfId="17100" xr:uid="{00000000-0005-0000-0000-00003A5B0000}"/>
    <cellStyle name="Nota 2 4 2 2 2" xfId="17101" xr:uid="{00000000-0005-0000-0000-00003B5B0000}"/>
    <cellStyle name="Nota 2 4 2 3" xfId="17102" xr:uid="{00000000-0005-0000-0000-00003C5B0000}"/>
    <cellStyle name="Nota 2 4 2 3 2" xfId="17103" xr:uid="{00000000-0005-0000-0000-00003D5B0000}"/>
    <cellStyle name="Nota 2 4 3" xfId="17104" xr:uid="{00000000-0005-0000-0000-00003E5B0000}"/>
    <cellStyle name="Nota 2 4 3 2" xfId="17105" xr:uid="{00000000-0005-0000-0000-00003F5B0000}"/>
    <cellStyle name="Nota 2 4 3 2 2" xfId="17106" xr:uid="{00000000-0005-0000-0000-0000405B0000}"/>
    <cellStyle name="Nota 2 4 3 2 3" xfId="17107" xr:uid="{00000000-0005-0000-0000-0000415B0000}"/>
    <cellStyle name="Nota 2 4 3 3" xfId="17108" xr:uid="{00000000-0005-0000-0000-0000425B0000}"/>
    <cellStyle name="Nota 2 4 4" xfId="17109" xr:uid="{00000000-0005-0000-0000-0000435B0000}"/>
    <cellStyle name="Nota 2 4 4 2" xfId="17110" xr:uid="{00000000-0005-0000-0000-0000445B0000}"/>
    <cellStyle name="Nota 2 4 5" xfId="17111" xr:uid="{00000000-0005-0000-0000-0000455B0000}"/>
    <cellStyle name="Nota 2 4 5 2" xfId="17112" xr:uid="{00000000-0005-0000-0000-0000465B0000}"/>
    <cellStyle name="Nota 2 5" xfId="17113" xr:uid="{00000000-0005-0000-0000-0000475B0000}"/>
    <cellStyle name="Nota 2 5 2" xfId="17114" xr:uid="{00000000-0005-0000-0000-0000485B0000}"/>
    <cellStyle name="Nota 2 5 2 2" xfId="17115" xr:uid="{00000000-0005-0000-0000-0000495B0000}"/>
    <cellStyle name="Nota 2 5 2 2 2" xfId="17116" xr:uid="{00000000-0005-0000-0000-00004A5B0000}"/>
    <cellStyle name="Nota 2 5 2 3" xfId="17117" xr:uid="{00000000-0005-0000-0000-00004B5B0000}"/>
    <cellStyle name="Nota 2 5 2 3 2" xfId="17118" xr:uid="{00000000-0005-0000-0000-00004C5B0000}"/>
    <cellStyle name="Nota 2 5 3" xfId="17119" xr:uid="{00000000-0005-0000-0000-00004D5B0000}"/>
    <cellStyle name="Nota 2 5 3 2" xfId="17120" xr:uid="{00000000-0005-0000-0000-00004E5B0000}"/>
    <cellStyle name="Nota 2 5 3 2 2" xfId="17121" xr:uid="{00000000-0005-0000-0000-00004F5B0000}"/>
    <cellStyle name="Nota 2 5 3 2 3" xfId="17122" xr:uid="{00000000-0005-0000-0000-0000505B0000}"/>
    <cellStyle name="Nota 2 5 3 3" xfId="17123" xr:uid="{00000000-0005-0000-0000-0000515B0000}"/>
    <cellStyle name="Nota 2 5 4" xfId="17124" xr:uid="{00000000-0005-0000-0000-0000525B0000}"/>
    <cellStyle name="Nota 2 5 4 2" xfId="17125" xr:uid="{00000000-0005-0000-0000-0000535B0000}"/>
    <cellStyle name="Nota 2 5 5" xfId="17126" xr:uid="{00000000-0005-0000-0000-0000545B0000}"/>
    <cellStyle name="Nota 2 5 5 2" xfId="17127" xr:uid="{00000000-0005-0000-0000-0000555B0000}"/>
    <cellStyle name="Nota 2 6" xfId="17128" xr:uid="{00000000-0005-0000-0000-0000565B0000}"/>
    <cellStyle name="Nota 2 6 2" xfId="17129" xr:uid="{00000000-0005-0000-0000-0000575B0000}"/>
    <cellStyle name="Nota 2 6 2 2" xfId="17130" xr:uid="{00000000-0005-0000-0000-0000585B0000}"/>
    <cellStyle name="Nota 2 6 2 2 2" xfId="17131" xr:uid="{00000000-0005-0000-0000-0000595B0000}"/>
    <cellStyle name="Nota 2 6 2 3" xfId="17132" xr:uid="{00000000-0005-0000-0000-00005A5B0000}"/>
    <cellStyle name="Nota 2 6 2 3 2" xfId="17133" xr:uid="{00000000-0005-0000-0000-00005B5B0000}"/>
    <cellStyle name="Nota 2 6 3" xfId="17134" xr:uid="{00000000-0005-0000-0000-00005C5B0000}"/>
    <cellStyle name="Nota 2 6 3 2" xfId="17135" xr:uid="{00000000-0005-0000-0000-00005D5B0000}"/>
    <cellStyle name="Nota 2 6 3 2 2" xfId="17136" xr:uid="{00000000-0005-0000-0000-00005E5B0000}"/>
    <cellStyle name="Nota 2 6 3 2 3" xfId="17137" xr:uid="{00000000-0005-0000-0000-00005F5B0000}"/>
    <cellStyle name="Nota 2 6 3 3" xfId="17138" xr:uid="{00000000-0005-0000-0000-0000605B0000}"/>
    <cellStyle name="Nota 2 6 4" xfId="17139" xr:uid="{00000000-0005-0000-0000-0000615B0000}"/>
    <cellStyle name="Nota 2 6 4 2" xfId="17140" xr:uid="{00000000-0005-0000-0000-0000625B0000}"/>
    <cellStyle name="Nota 2 6 5" xfId="17141" xr:uid="{00000000-0005-0000-0000-0000635B0000}"/>
    <cellStyle name="Nota 2 6 5 2" xfId="17142" xr:uid="{00000000-0005-0000-0000-0000645B0000}"/>
    <cellStyle name="Nota 2 7" xfId="17143" xr:uid="{00000000-0005-0000-0000-0000655B0000}"/>
    <cellStyle name="Nota 2 7 2" xfId="17144" xr:uid="{00000000-0005-0000-0000-0000665B0000}"/>
    <cellStyle name="Nota 2 7 2 2" xfId="17145" xr:uid="{00000000-0005-0000-0000-0000675B0000}"/>
    <cellStyle name="Nota 2 7 2 2 2" xfId="17146" xr:uid="{00000000-0005-0000-0000-0000685B0000}"/>
    <cellStyle name="Nota 2 7 2 2 3" xfId="17147" xr:uid="{00000000-0005-0000-0000-0000695B0000}"/>
    <cellStyle name="Nota 2 7 2 3" xfId="17148" xr:uid="{00000000-0005-0000-0000-00006A5B0000}"/>
    <cellStyle name="Nota 2 7 3" xfId="17149" xr:uid="{00000000-0005-0000-0000-00006B5B0000}"/>
    <cellStyle name="Nota 2 7 3 2" xfId="17150" xr:uid="{00000000-0005-0000-0000-00006C5B0000}"/>
    <cellStyle name="Nota 2 7 3 2 2" xfId="17151" xr:uid="{00000000-0005-0000-0000-00006D5B0000}"/>
    <cellStyle name="Nota 2 7 3 2 3" xfId="17152" xr:uid="{00000000-0005-0000-0000-00006E5B0000}"/>
    <cellStyle name="Nota 2 7 3 3" xfId="17153" xr:uid="{00000000-0005-0000-0000-00006F5B0000}"/>
    <cellStyle name="Nota 2 7 4" xfId="17154" xr:uid="{00000000-0005-0000-0000-0000705B0000}"/>
    <cellStyle name="Nota 2 7 4 2" xfId="17155" xr:uid="{00000000-0005-0000-0000-0000715B0000}"/>
    <cellStyle name="Nota 2 7 5" xfId="17156" xr:uid="{00000000-0005-0000-0000-0000725B0000}"/>
    <cellStyle name="Nota 2 7 5 2" xfId="17157" xr:uid="{00000000-0005-0000-0000-0000735B0000}"/>
    <cellStyle name="Nota 2 8" xfId="17158" xr:uid="{00000000-0005-0000-0000-0000745B0000}"/>
    <cellStyle name="Nota 2 8 2" xfId="17159" xr:uid="{00000000-0005-0000-0000-0000755B0000}"/>
    <cellStyle name="Nota 2 8 2 2" xfId="17160" xr:uid="{00000000-0005-0000-0000-0000765B0000}"/>
    <cellStyle name="Nota 2 8 2 2 2" xfId="17161" xr:uid="{00000000-0005-0000-0000-0000775B0000}"/>
    <cellStyle name="Nota 2 8 2 2 3" xfId="17162" xr:uid="{00000000-0005-0000-0000-0000785B0000}"/>
    <cellStyle name="Nota 2 8 2 3" xfId="17163" xr:uid="{00000000-0005-0000-0000-0000795B0000}"/>
    <cellStyle name="Nota 2 8 3" xfId="17164" xr:uid="{00000000-0005-0000-0000-00007A5B0000}"/>
    <cellStyle name="Nota 2 8 3 2" xfId="17165" xr:uid="{00000000-0005-0000-0000-00007B5B0000}"/>
    <cellStyle name="Nota 2 8 3 3" xfId="17166" xr:uid="{00000000-0005-0000-0000-00007C5B0000}"/>
    <cellStyle name="Nota 2 8 4" xfId="17167" xr:uid="{00000000-0005-0000-0000-00007D5B0000}"/>
    <cellStyle name="Nota 2 9" xfId="17168" xr:uid="{00000000-0005-0000-0000-00007E5B0000}"/>
    <cellStyle name="Nota 3" xfId="17169" xr:uid="{00000000-0005-0000-0000-00007F5B0000}"/>
    <cellStyle name="Nota 3 10" xfId="17170" xr:uid="{00000000-0005-0000-0000-0000805B0000}"/>
    <cellStyle name="Nota 3 2" xfId="17171" xr:uid="{00000000-0005-0000-0000-0000815B0000}"/>
    <cellStyle name="Nota 3 2 2" xfId="17172" xr:uid="{00000000-0005-0000-0000-0000825B0000}"/>
    <cellStyle name="Nota 3 2 2 2" xfId="17173" xr:uid="{00000000-0005-0000-0000-0000835B0000}"/>
    <cellStyle name="Nota 3 2 2 2 2" xfId="17174" xr:uid="{00000000-0005-0000-0000-0000845B0000}"/>
    <cellStyle name="Nota 3 2 2 2 2 2" xfId="17175" xr:uid="{00000000-0005-0000-0000-0000855B0000}"/>
    <cellStyle name="Nota 3 2 2 2 2 3" xfId="17176" xr:uid="{00000000-0005-0000-0000-0000865B0000}"/>
    <cellStyle name="Nota 3 2 2 2 3" xfId="17177" xr:uid="{00000000-0005-0000-0000-0000875B0000}"/>
    <cellStyle name="Nota 3 2 2 3" xfId="17178" xr:uid="{00000000-0005-0000-0000-0000885B0000}"/>
    <cellStyle name="Nota 3 2 2 3 2" xfId="17179" xr:uid="{00000000-0005-0000-0000-0000895B0000}"/>
    <cellStyle name="Nota 3 2 2 4" xfId="17180" xr:uid="{00000000-0005-0000-0000-00008A5B0000}"/>
    <cellStyle name="Nota 3 2 2 4 2" xfId="17181" xr:uid="{00000000-0005-0000-0000-00008B5B0000}"/>
    <cellStyle name="Nota 3 2 3" xfId="17182" xr:uid="{00000000-0005-0000-0000-00008C5B0000}"/>
    <cellStyle name="Nota 3 2 3 2" xfId="17183" xr:uid="{00000000-0005-0000-0000-00008D5B0000}"/>
    <cellStyle name="Nota 3 2 3 2 2" xfId="17184" xr:uid="{00000000-0005-0000-0000-00008E5B0000}"/>
    <cellStyle name="Nota 3 2 3 2 3" xfId="17185" xr:uid="{00000000-0005-0000-0000-00008F5B0000}"/>
    <cellStyle name="Nota 3 2 3 3" xfId="17186" xr:uid="{00000000-0005-0000-0000-0000905B0000}"/>
    <cellStyle name="Nota 3 2 4" xfId="17187" xr:uid="{00000000-0005-0000-0000-0000915B0000}"/>
    <cellStyle name="Nota 3 2 4 2" xfId="17188" xr:uid="{00000000-0005-0000-0000-0000925B0000}"/>
    <cellStyle name="Nota 3 2 4 2 2" xfId="17189" xr:uid="{00000000-0005-0000-0000-0000935B0000}"/>
    <cellStyle name="Nota 3 2 4 2 3" xfId="17190" xr:uid="{00000000-0005-0000-0000-0000945B0000}"/>
    <cellStyle name="Nota 3 2 4 3" xfId="17191" xr:uid="{00000000-0005-0000-0000-0000955B0000}"/>
    <cellStyle name="Nota 3 2 5" xfId="17192" xr:uid="{00000000-0005-0000-0000-0000965B0000}"/>
    <cellStyle name="Nota 3 2 5 2" xfId="17193" xr:uid="{00000000-0005-0000-0000-0000975B0000}"/>
    <cellStyle name="Nota 3 2 6" xfId="17194" xr:uid="{00000000-0005-0000-0000-0000985B0000}"/>
    <cellStyle name="Nota 3 2 6 2" xfId="17195" xr:uid="{00000000-0005-0000-0000-0000995B0000}"/>
    <cellStyle name="Nota 3 3" xfId="17196" xr:uid="{00000000-0005-0000-0000-00009A5B0000}"/>
    <cellStyle name="Nota 3 3 2" xfId="17197" xr:uid="{00000000-0005-0000-0000-00009B5B0000}"/>
    <cellStyle name="Nota 3 3 2 2" xfId="17198" xr:uid="{00000000-0005-0000-0000-00009C5B0000}"/>
    <cellStyle name="Nota 3 3 2 2 2" xfId="17199" xr:uid="{00000000-0005-0000-0000-00009D5B0000}"/>
    <cellStyle name="Nota 3 3 2 3" xfId="17200" xr:uid="{00000000-0005-0000-0000-00009E5B0000}"/>
    <cellStyle name="Nota 3 3 2 3 2" xfId="17201" xr:uid="{00000000-0005-0000-0000-00009F5B0000}"/>
    <cellStyle name="Nota 3 3 3" xfId="17202" xr:uid="{00000000-0005-0000-0000-0000A05B0000}"/>
    <cellStyle name="Nota 3 3 3 2" xfId="17203" xr:uid="{00000000-0005-0000-0000-0000A15B0000}"/>
    <cellStyle name="Nota 3 3 3 2 2" xfId="17204" xr:uid="{00000000-0005-0000-0000-0000A25B0000}"/>
    <cellStyle name="Nota 3 3 3 2 3" xfId="17205" xr:uid="{00000000-0005-0000-0000-0000A35B0000}"/>
    <cellStyle name="Nota 3 3 3 3" xfId="17206" xr:uid="{00000000-0005-0000-0000-0000A45B0000}"/>
    <cellStyle name="Nota 3 3 4" xfId="17207" xr:uid="{00000000-0005-0000-0000-0000A55B0000}"/>
    <cellStyle name="Nota 3 3 4 2" xfId="17208" xr:uid="{00000000-0005-0000-0000-0000A65B0000}"/>
    <cellStyle name="Nota 3 3 5" xfId="17209" xr:uid="{00000000-0005-0000-0000-0000A75B0000}"/>
    <cellStyle name="Nota 3 3 5 2" xfId="17210" xr:uid="{00000000-0005-0000-0000-0000A85B0000}"/>
    <cellStyle name="Nota 3 4" xfId="17211" xr:uid="{00000000-0005-0000-0000-0000A95B0000}"/>
    <cellStyle name="Nota 3 4 2" xfId="17212" xr:uid="{00000000-0005-0000-0000-0000AA5B0000}"/>
    <cellStyle name="Nota 3 4 2 2" xfId="17213" xr:uid="{00000000-0005-0000-0000-0000AB5B0000}"/>
    <cellStyle name="Nota 3 4 2 2 2" xfId="17214" xr:uid="{00000000-0005-0000-0000-0000AC5B0000}"/>
    <cellStyle name="Nota 3 4 2 3" xfId="17215" xr:uid="{00000000-0005-0000-0000-0000AD5B0000}"/>
    <cellStyle name="Nota 3 4 2 3 2" xfId="17216" xr:uid="{00000000-0005-0000-0000-0000AE5B0000}"/>
    <cellStyle name="Nota 3 4 3" xfId="17217" xr:uid="{00000000-0005-0000-0000-0000AF5B0000}"/>
    <cellStyle name="Nota 3 4 3 2" xfId="17218" xr:uid="{00000000-0005-0000-0000-0000B05B0000}"/>
    <cellStyle name="Nota 3 4 3 2 2" xfId="17219" xr:uid="{00000000-0005-0000-0000-0000B15B0000}"/>
    <cellStyle name="Nota 3 4 3 2 3" xfId="17220" xr:uid="{00000000-0005-0000-0000-0000B25B0000}"/>
    <cellStyle name="Nota 3 4 3 3" xfId="17221" xr:uid="{00000000-0005-0000-0000-0000B35B0000}"/>
    <cellStyle name="Nota 3 4 4" xfId="17222" xr:uid="{00000000-0005-0000-0000-0000B45B0000}"/>
    <cellStyle name="Nota 3 4 4 2" xfId="17223" xr:uid="{00000000-0005-0000-0000-0000B55B0000}"/>
    <cellStyle name="Nota 3 4 5" xfId="17224" xr:uid="{00000000-0005-0000-0000-0000B65B0000}"/>
    <cellStyle name="Nota 3 4 5 2" xfId="17225" xr:uid="{00000000-0005-0000-0000-0000B75B0000}"/>
    <cellStyle name="Nota 3 5" xfId="17226" xr:uid="{00000000-0005-0000-0000-0000B85B0000}"/>
    <cellStyle name="Nota 3 5 2" xfId="17227" xr:uid="{00000000-0005-0000-0000-0000B95B0000}"/>
    <cellStyle name="Nota 3 5 2 2" xfId="17228" xr:uid="{00000000-0005-0000-0000-0000BA5B0000}"/>
    <cellStyle name="Nota 3 5 2 2 2" xfId="17229" xr:uid="{00000000-0005-0000-0000-0000BB5B0000}"/>
    <cellStyle name="Nota 3 5 2 3" xfId="17230" xr:uid="{00000000-0005-0000-0000-0000BC5B0000}"/>
    <cellStyle name="Nota 3 5 2 3 2" xfId="17231" xr:uid="{00000000-0005-0000-0000-0000BD5B0000}"/>
    <cellStyle name="Nota 3 5 3" xfId="17232" xr:uid="{00000000-0005-0000-0000-0000BE5B0000}"/>
    <cellStyle name="Nota 3 5 3 2" xfId="17233" xr:uid="{00000000-0005-0000-0000-0000BF5B0000}"/>
    <cellStyle name="Nota 3 5 3 2 2" xfId="17234" xr:uid="{00000000-0005-0000-0000-0000C05B0000}"/>
    <cellStyle name="Nota 3 5 3 2 3" xfId="17235" xr:uid="{00000000-0005-0000-0000-0000C15B0000}"/>
    <cellStyle name="Nota 3 5 3 3" xfId="17236" xr:uid="{00000000-0005-0000-0000-0000C25B0000}"/>
    <cellStyle name="Nota 3 5 4" xfId="17237" xr:uid="{00000000-0005-0000-0000-0000C35B0000}"/>
    <cellStyle name="Nota 3 5 4 2" xfId="17238" xr:uid="{00000000-0005-0000-0000-0000C45B0000}"/>
    <cellStyle name="Nota 3 5 5" xfId="17239" xr:uid="{00000000-0005-0000-0000-0000C55B0000}"/>
    <cellStyle name="Nota 3 5 5 2" xfId="17240" xr:uid="{00000000-0005-0000-0000-0000C65B0000}"/>
    <cellStyle name="Nota 3 6" xfId="17241" xr:uid="{00000000-0005-0000-0000-0000C75B0000}"/>
    <cellStyle name="Nota 3 6 2" xfId="17242" xr:uid="{00000000-0005-0000-0000-0000C85B0000}"/>
    <cellStyle name="Nota 3 6 2 2" xfId="17243" xr:uid="{00000000-0005-0000-0000-0000C95B0000}"/>
    <cellStyle name="Nota 3 6 2 2 2" xfId="17244" xr:uid="{00000000-0005-0000-0000-0000CA5B0000}"/>
    <cellStyle name="Nota 3 6 2 3" xfId="17245" xr:uid="{00000000-0005-0000-0000-0000CB5B0000}"/>
    <cellStyle name="Nota 3 6 2 3 2" xfId="17246" xr:uid="{00000000-0005-0000-0000-0000CC5B0000}"/>
    <cellStyle name="Nota 3 6 3" xfId="17247" xr:uid="{00000000-0005-0000-0000-0000CD5B0000}"/>
    <cellStyle name="Nota 3 6 3 2" xfId="17248" xr:uid="{00000000-0005-0000-0000-0000CE5B0000}"/>
    <cellStyle name="Nota 3 6 3 2 2" xfId="17249" xr:uid="{00000000-0005-0000-0000-0000CF5B0000}"/>
    <cellStyle name="Nota 3 6 3 2 3" xfId="17250" xr:uid="{00000000-0005-0000-0000-0000D05B0000}"/>
    <cellStyle name="Nota 3 6 3 3" xfId="17251" xr:uid="{00000000-0005-0000-0000-0000D15B0000}"/>
    <cellStyle name="Nota 3 6 4" xfId="17252" xr:uid="{00000000-0005-0000-0000-0000D25B0000}"/>
    <cellStyle name="Nota 3 6 4 2" xfId="17253" xr:uid="{00000000-0005-0000-0000-0000D35B0000}"/>
    <cellStyle name="Nota 3 6 5" xfId="17254" xr:uid="{00000000-0005-0000-0000-0000D45B0000}"/>
    <cellStyle name="Nota 3 6 5 2" xfId="17255" xr:uid="{00000000-0005-0000-0000-0000D55B0000}"/>
    <cellStyle name="Nota 3 7" xfId="17256" xr:uid="{00000000-0005-0000-0000-0000D65B0000}"/>
    <cellStyle name="Nota 3 7 2" xfId="17257" xr:uid="{00000000-0005-0000-0000-0000D75B0000}"/>
    <cellStyle name="Nota 3 7 2 2" xfId="17258" xr:uid="{00000000-0005-0000-0000-0000D85B0000}"/>
    <cellStyle name="Nota 3 7 2 2 2" xfId="17259" xr:uid="{00000000-0005-0000-0000-0000D95B0000}"/>
    <cellStyle name="Nota 3 7 2 2 3" xfId="17260" xr:uid="{00000000-0005-0000-0000-0000DA5B0000}"/>
    <cellStyle name="Nota 3 7 2 3" xfId="17261" xr:uid="{00000000-0005-0000-0000-0000DB5B0000}"/>
    <cellStyle name="Nota 3 7 3" xfId="17262" xr:uid="{00000000-0005-0000-0000-0000DC5B0000}"/>
    <cellStyle name="Nota 3 7 3 2" xfId="17263" xr:uid="{00000000-0005-0000-0000-0000DD5B0000}"/>
    <cellStyle name="Nota 3 7 3 2 2" xfId="17264" xr:uid="{00000000-0005-0000-0000-0000DE5B0000}"/>
    <cellStyle name="Nota 3 7 3 2 3" xfId="17265" xr:uid="{00000000-0005-0000-0000-0000DF5B0000}"/>
    <cellStyle name="Nota 3 7 3 3" xfId="17266" xr:uid="{00000000-0005-0000-0000-0000E05B0000}"/>
    <cellStyle name="Nota 3 7 4" xfId="17267" xr:uid="{00000000-0005-0000-0000-0000E15B0000}"/>
    <cellStyle name="Nota 3 7 4 2" xfId="17268" xr:uid="{00000000-0005-0000-0000-0000E25B0000}"/>
    <cellStyle name="Nota 3 7 5" xfId="17269" xr:uid="{00000000-0005-0000-0000-0000E35B0000}"/>
    <cellStyle name="Nota 3 7 5 2" xfId="17270" xr:uid="{00000000-0005-0000-0000-0000E45B0000}"/>
    <cellStyle name="Nota 3 8" xfId="17271" xr:uid="{00000000-0005-0000-0000-0000E55B0000}"/>
    <cellStyle name="Nota 3 8 2" xfId="17272" xr:uid="{00000000-0005-0000-0000-0000E65B0000}"/>
    <cellStyle name="Nota 3 8 2 2" xfId="17273" xr:uid="{00000000-0005-0000-0000-0000E75B0000}"/>
    <cellStyle name="Nota 3 8 2 2 2" xfId="17274" xr:uid="{00000000-0005-0000-0000-0000E85B0000}"/>
    <cellStyle name="Nota 3 8 2 2 3" xfId="17275" xr:uid="{00000000-0005-0000-0000-0000E95B0000}"/>
    <cellStyle name="Nota 3 8 2 3" xfId="17276" xr:uid="{00000000-0005-0000-0000-0000EA5B0000}"/>
    <cellStyle name="Nota 3 8 3" xfId="17277" xr:uid="{00000000-0005-0000-0000-0000EB5B0000}"/>
    <cellStyle name="Nota 3 8 3 2" xfId="17278" xr:uid="{00000000-0005-0000-0000-0000EC5B0000}"/>
    <cellStyle name="Nota 3 8 3 3" xfId="17279" xr:uid="{00000000-0005-0000-0000-0000ED5B0000}"/>
    <cellStyle name="Nota 3 8 4" xfId="17280" xr:uid="{00000000-0005-0000-0000-0000EE5B0000}"/>
    <cellStyle name="Nota 3 9" xfId="17281" xr:uid="{00000000-0005-0000-0000-0000EF5B0000}"/>
    <cellStyle name="Nota 4" xfId="30295" xr:uid="{00000000-0005-0000-0000-0000F05B0000}"/>
    <cellStyle name="Nota 4 2" xfId="30296" xr:uid="{00000000-0005-0000-0000-0000F15B0000}"/>
    <cellStyle name="Nota 4 2 2" xfId="30297" xr:uid="{00000000-0005-0000-0000-0000F25B0000}"/>
    <cellStyle name="Nota 4 3" xfId="30298" xr:uid="{00000000-0005-0000-0000-0000F35B0000}"/>
    <cellStyle name="Nota 5" xfId="30299" xr:uid="{00000000-0005-0000-0000-0000F45B0000}"/>
    <cellStyle name="Nota 5 2" xfId="30300" xr:uid="{00000000-0005-0000-0000-0000F55B0000}"/>
    <cellStyle name="Nota 6" xfId="30301" xr:uid="{00000000-0005-0000-0000-0000F65B0000}"/>
    <cellStyle name="Notas 2" xfId="17282" xr:uid="{00000000-0005-0000-0000-0000F75B0000}"/>
    <cellStyle name="Notas 2 10" xfId="17283" xr:uid="{00000000-0005-0000-0000-0000F85B0000}"/>
    <cellStyle name="Notas 2 10 2" xfId="17284" xr:uid="{00000000-0005-0000-0000-0000F95B0000}"/>
    <cellStyle name="Notas 2 10 2 2" xfId="17285" xr:uid="{00000000-0005-0000-0000-0000FA5B0000}"/>
    <cellStyle name="Notas 2 10 2 3" xfId="17286" xr:uid="{00000000-0005-0000-0000-0000FB5B0000}"/>
    <cellStyle name="Notas 2 10 3" xfId="17287" xr:uid="{00000000-0005-0000-0000-0000FC5B0000}"/>
    <cellStyle name="Notas 2 11" xfId="17288" xr:uid="{00000000-0005-0000-0000-0000FD5B0000}"/>
    <cellStyle name="Notas 2 11 2" xfId="17289" xr:uid="{00000000-0005-0000-0000-0000FE5B0000}"/>
    <cellStyle name="Notas 2 12" xfId="17290" xr:uid="{00000000-0005-0000-0000-0000FF5B0000}"/>
    <cellStyle name="Notas 2 12 2" xfId="17291" xr:uid="{00000000-0005-0000-0000-0000005C0000}"/>
    <cellStyle name="Notas 2 2" xfId="17292" xr:uid="{00000000-0005-0000-0000-0000015C0000}"/>
    <cellStyle name="Notas 2 2 10" xfId="17293" xr:uid="{00000000-0005-0000-0000-0000025C0000}"/>
    <cellStyle name="Notas 2 2 10 2" xfId="17294" xr:uid="{00000000-0005-0000-0000-0000035C0000}"/>
    <cellStyle name="Notas 2 2 11" xfId="17295" xr:uid="{00000000-0005-0000-0000-0000045C0000}"/>
    <cellStyle name="Notas 2 2 11 2" xfId="17296" xr:uid="{00000000-0005-0000-0000-0000055C0000}"/>
    <cellStyle name="Notas 2 2 2" xfId="17297" xr:uid="{00000000-0005-0000-0000-0000065C0000}"/>
    <cellStyle name="Notas 2 2 2 2" xfId="17298" xr:uid="{00000000-0005-0000-0000-0000075C0000}"/>
    <cellStyle name="Notas 2 2 2 2 2" xfId="17299" xr:uid="{00000000-0005-0000-0000-0000085C0000}"/>
    <cellStyle name="Notas 2 2 2 2 2 2" xfId="17300" xr:uid="{00000000-0005-0000-0000-0000095C0000}"/>
    <cellStyle name="Notas 2 2 2 2 2 2 2" xfId="17301" xr:uid="{00000000-0005-0000-0000-00000A5C0000}"/>
    <cellStyle name="Notas 2 2 2 2 2 2 3" xfId="17302" xr:uid="{00000000-0005-0000-0000-00000B5C0000}"/>
    <cellStyle name="Notas 2 2 2 2 2 3" xfId="17303" xr:uid="{00000000-0005-0000-0000-00000C5C0000}"/>
    <cellStyle name="Notas 2 2 2 2 3" xfId="17304" xr:uid="{00000000-0005-0000-0000-00000D5C0000}"/>
    <cellStyle name="Notas 2 2 2 2 3 2" xfId="17305" xr:uid="{00000000-0005-0000-0000-00000E5C0000}"/>
    <cellStyle name="Notas 2 2 2 2 4" xfId="17306" xr:uid="{00000000-0005-0000-0000-00000F5C0000}"/>
    <cellStyle name="Notas 2 2 2 2 4 2" xfId="17307" xr:uid="{00000000-0005-0000-0000-0000105C0000}"/>
    <cellStyle name="Notas 2 2 2 3" xfId="17308" xr:uid="{00000000-0005-0000-0000-0000115C0000}"/>
    <cellStyle name="Notas 2 2 2 3 2" xfId="17309" xr:uid="{00000000-0005-0000-0000-0000125C0000}"/>
    <cellStyle name="Notas 2 2 2 3 2 2" xfId="17310" xr:uid="{00000000-0005-0000-0000-0000135C0000}"/>
    <cellStyle name="Notas 2 2 2 3 2 3" xfId="17311" xr:uid="{00000000-0005-0000-0000-0000145C0000}"/>
    <cellStyle name="Notas 2 2 2 3 3" xfId="17312" xr:uid="{00000000-0005-0000-0000-0000155C0000}"/>
    <cellStyle name="Notas 2 2 2 4" xfId="17313" xr:uid="{00000000-0005-0000-0000-0000165C0000}"/>
    <cellStyle name="Notas 2 2 2 4 2" xfId="17314" xr:uid="{00000000-0005-0000-0000-0000175C0000}"/>
    <cellStyle name="Notas 2 2 2 4 2 2" xfId="17315" xr:uid="{00000000-0005-0000-0000-0000185C0000}"/>
    <cellStyle name="Notas 2 2 2 4 2 3" xfId="17316" xr:uid="{00000000-0005-0000-0000-0000195C0000}"/>
    <cellStyle name="Notas 2 2 2 4 3" xfId="17317" xr:uid="{00000000-0005-0000-0000-00001A5C0000}"/>
    <cellStyle name="Notas 2 2 2 5" xfId="17318" xr:uid="{00000000-0005-0000-0000-00001B5C0000}"/>
    <cellStyle name="Notas 2 2 2 5 2" xfId="17319" xr:uid="{00000000-0005-0000-0000-00001C5C0000}"/>
    <cellStyle name="Notas 2 2 2 6" xfId="17320" xr:uid="{00000000-0005-0000-0000-00001D5C0000}"/>
    <cellStyle name="Notas 2 2 2 6 2" xfId="17321" xr:uid="{00000000-0005-0000-0000-00001E5C0000}"/>
    <cellStyle name="Notas 2 2 3" xfId="17322" xr:uid="{00000000-0005-0000-0000-00001F5C0000}"/>
    <cellStyle name="Notas 2 2 3 2" xfId="17323" xr:uid="{00000000-0005-0000-0000-0000205C0000}"/>
    <cellStyle name="Notas 2 2 3 2 2" xfId="17324" xr:uid="{00000000-0005-0000-0000-0000215C0000}"/>
    <cellStyle name="Notas 2 2 3 2 2 2" xfId="17325" xr:uid="{00000000-0005-0000-0000-0000225C0000}"/>
    <cellStyle name="Notas 2 2 3 2 3" xfId="17326" xr:uid="{00000000-0005-0000-0000-0000235C0000}"/>
    <cellStyle name="Notas 2 2 3 2 3 2" xfId="17327" xr:uid="{00000000-0005-0000-0000-0000245C0000}"/>
    <cellStyle name="Notas 2 2 3 3" xfId="17328" xr:uid="{00000000-0005-0000-0000-0000255C0000}"/>
    <cellStyle name="Notas 2 2 3 3 2" xfId="17329" xr:uid="{00000000-0005-0000-0000-0000265C0000}"/>
    <cellStyle name="Notas 2 2 3 3 2 2" xfId="17330" xr:uid="{00000000-0005-0000-0000-0000275C0000}"/>
    <cellStyle name="Notas 2 2 3 3 2 3" xfId="17331" xr:uid="{00000000-0005-0000-0000-0000285C0000}"/>
    <cellStyle name="Notas 2 2 3 3 3" xfId="17332" xr:uid="{00000000-0005-0000-0000-0000295C0000}"/>
    <cellStyle name="Notas 2 2 3 4" xfId="17333" xr:uid="{00000000-0005-0000-0000-00002A5C0000}"/>
    <cellStyle name="Notas 2 2 3 4 2" xfId="17334" xr:uid="{00000000-0005-0000-0000-00002B5C0000}"/>
    <cellStyle name="Notas 2 2 3 5" xfId="17335" xr:uid="{00000000-0005-0000-0000-00002C5C0000}"/>
    <cellStyle name="Notas 2 2 3 5 2" xfId="17336" xr:uid="{00000000-0005-0000-0000-00002D5C0000}"/>
    <cellStyle name="Notas 2 2 4" xfId="17337" xr:uid="{00000000-0005-0000-0000-00002E5C0000}"/>
    <cellStyle name="Notas 2 2 4 2" xfId="17338" xr:uid="{00000000-0005-0000-0000-00002F5C0000}"/>
    <cellStyle name="Notas 2 2 4 2 2" xfId="17339" xr:uid="{00000000-0005-0000-0000-0000305C0000}"/>
    <cellStyle name="Notas 2 2 4 2 2 2" xfId="17340" xr:uid="{00000000-0005-0000-0000-0000315C0000}"/>
    <cellStyle name="Notas 2 2 4 2 3" xfId="17341" xr:uid="{00000000-0005-0000-0000-0000325C0000}"/>
    <cellStyle name="Notas 2 2 4 2 3 2" xfId="17342" xr:uid="{00000000-0005-0000-0000-0000335C0000}"/>
    <cellStyle name="Notas 2 2 4 3" xfId="17343" xr:uid="{00000000-0005-0000-0000-0000345C0000}"/>
    <cellStyle name="Notas 2 2 4 3 2" xfId="17344" xr:uid="{00000000-0005-0000-0000-0000355C0000}"/>
    <cellStyle name="Notas 2 2 4 3 2 2" xfId="17345" xr:uid="{00000000-0005-0000-0000-0000365C0000}"/>
    <cellStyle name="Notas 2 2 4 3 2 3" xfId="17346" xr:uid="{00000000-0005-0000-0000-0000375C0000}"/>
    <cellStyle name="Notas 2 2 4 3 3" xfId="17347" xr:uid="{00000000-0005-0000-0000-0000385C0000}"/>
    <cellStyle name="Notas 2 2 4 4" xfId="17348" xr:uid="{00000000-0005-0000-0000-0000395C0000}"/>
    <cellStyle name="Notas 2 2 4 4 2" xfId="17349" xr:uid="{00000000-0005-0000-0000-00003A5C0000}"/>
    <cellStyle name="Notas 2 2 4 5" xfId="17350" xr:uid="{00000000-0005-0000-0000-00003B5C0000}"/>
    <cellStyle name="Notas 2 2 4 5 2" xfId="17351" xr:uid="{00000000-0005-0000-0000-00003C5C0000}"/>
    <cellStyle name="Notas 2 2 5" xfId="17352" xr:uid="{00000000-0005-0000-0000-00003D5C0000}"/>
    <cellStyle name="Notas 2 2 5 2" xfId="17353" xr:uid="{00000000-0005-0000-0000-00003E5C0000}"/>
    <cellStyle name="Notas 2 2 5 2 2" xfId="17354" xr:uid="{00000000-0005-0000-0000-00003F5C0000}"/>
    <cellStyle name="Notas 2 2 5 2 2 2" xfId="17355" xr:uid="{00000000-0005-0000-0000-0000405C0000}"/>
    <cellStyle name="Notas 2 2 5 2 2 3" xfId="17356" xr:uid="{00000000-0005-0000-0000-0000415C0000}"/>
    <cellStyle name="Notas 2 2 5 2 3" xfId="17357" xr:uid="{00000000-0005-0000-0000-0000425C0000}"/>
    <cellStyle name="Notas 2 2 5 3" xfId="17358" xr:uid="{00000000-0005-0000-0000-0000435C0000}"/>
    <cellStyle name="Notas 2 2 5 3 2" xfId="17359" xr:uid="{00000000-0005-0000-0000-0000445C0000}"/>
    <cellStyle name="Notas 2 2 5 3 2 2" xfId="17360" xr:uid="{00000000-0005-0000-0000-0000455C0000}"/>
    <cellStyle name="Notas 2 2 5 3 2 3" xfId="17361" xr:uid="{00000000-0005-0000-0000-0000465C0000}"/>
    <cellStyle name="Notas 2 2 5 3 3" xfId="17362" xr:uid="{00000000-0005-0000-0000-0000475C0000}"/>
    <cellStyle name="Notas 2 2 5 4" xfId="17363" xr:uid="{00000000-0005-0000-0000-0000485C0000}"/>
    <cellStyle name="Notas 2 2 5 4 2" xfId="17364" xr:uid="{00000000-0005-0000-0000-0000495C0000}"/>
    <cellStyle name="Notas 2 2 5 5" xfId="17365" xr:uid="{00000000-0005-0000-0000-00004A5C0000}"/>
    <cellStyle name="Notas 2 2 5 5 2" xfId="17366" xr:uid="{00000000-0005-0000-0000-00004B5C0000}"/>
    <cellStyle name="Notas 2 2 6" xfId="17367" xr:uid="{00000000-0005-0000-0000-00004C5C0000}"/>
    <cellStyle name="Notas 2 2 6 2" xfId="17368" xr:uid="{00000000-0005-0000-0000-00004D5C0000}"/>
    <cellStyle name="Notas 2 2 6 2 2" xfId="17369" xr:uid="{00000000-0005-0000-0000-00004E5C0000}"/>
    <cellStyle name="Notas 2 2 6 2 2 2" xfId="17370" xr:uid="{00000000-0005-0000-0000-00004F5C0000}"/>
    <cellStyle name="Notas 2 2 6 2 2 3" xfId="17371" xr:uid="{00000000-0005-0000-0000-0000505C0000}"/>
    <cellStyle name="Notas 2 2 6 2 3" xfId="17372" xr:uid="{00000000-0005-0000-0000-0000515C0000}"/>
    <cellStyle name="Notas 2 2 6 3" xfId="17373" xr:uid="{00000000-0005-0000-0000-0000525C0000}"/>
    <cellStyle name="Notas 2 2 6 3 2" xfId="17374" xr:uid="{00000000-0005-0000-0000-0000535C0000}"/>
    <cellStyle name="Notas 2 2 6 3 2 2" xfId="17375" xr:uid="{00000000-0005-0000-0000-0000545C0000}"/>
    <cellStyle name="Notas 2 2 6 3 2 3" xfId="17376" xr:uid="{00000000-0005-0000-0000-0000555C0000}"/>
    <cellStyle name="Notas 2 2 6 3 3" xfId="17377" xr:uid="{00000000-0005-0000-0000-0000565C0000}"/>
    <cellStyle name="Notas 2 2 6 4" xfId="17378" xr:uid="{00000000-0005-0000-0000-0000575C0000}"/>
    <cellStyle name="Notas 2 2 6 4 2" xfId="17379" xr:uid="{00000000-0005-0000-0000-0000585C0000}"/>
    <cellStyle name="Notas 2 2 6 4 3" xfId="17380" xr:uid="{00000000-0005-0000-0000-0000595C0000}"/>
    <cellStyle name="Notas 2 2 6 5" xfId="17381" xr:uid="{00000000-0005-0000-0000-00005A5C0000}"/>
    <cellStyle name="Notas 2 2 7" xfId="17382" xr:uid="{00000000-0005-0000-0000-00005B5C0000}"/>
    <cellStyle name="Notas 2 2 7 2" xfId="17383" xr:uid="{00000000-0005-0000-0000-00005C5C0000}"/>
    <cellStyle name="Notas 2 2 7 2 2" xfId="17384" xr:uid="{00000000-0005-0000-0000-00005D5C0000}"/>
    <cellStyle name="Notas 2 2 7 2 2 2" xfId="17385" xr:uid="{00000000-0005-0000-0000-00005E5C0000}"/>
    <cellStyle name="Notas 2 2 7 2 2 3" xfId="17386" xr:uid="{00000000-0005-0000-0000-00005F5C0000}"/>
    <cellStyle name="Notas 2 2 7 2 3" xfId="17387" xr:uid="{00000000-0005-0000-0000-0000605C0000}"/>
    <cellStyle name="Notas 2 2 7 3" xfId="17388" xr:uid="{00000000-0005-0000-0000-0000615C0000}"/>
    <cellStyle name="Notas 2 2 7 3 2" xfId="17389" xr:uid="{00000000-0005-0000-0000-0000625C0000}"/>
    <cellStyle name="Notas 2 2 7 3 3" xfId="17390" xr:uid="{00000000-0005-0000-0000-0000635C0000}"/>
    <cellStyle name="Notas 2 2 7 4" xfId="17391" xr:uid="{00000000-0005-0000-0000-0000645C0000}"/>
    <cellStyle name="Notas 2 2 8" xfId="17392" xr:uid="{00000000-0005-0000-0000-0000655C0000}"/>
    <cellStyle name="Notas 2 2 8 2" xfId="17393" xr:uid="{00000000-0005-0000-0000-0000665C0000}"/>
    <cellStyle name="Notas 2 2 8 2 2" xfId="17394" xr:uid="{00000000-0005-0000-0000-0000675C0000}"/>
    <cellStyle name="Notas 2 2 8 2 2 2" xfId="17395" xr:uid="{00000000-0005-0000-0000-0000685C0000}"/>
    <cellStyle name="Notas 2 2 8 2 2 3" xfId="17396" xr:uid="{00000000-0005-0000-0000-0000695C0000}"/>
    <cellStyle name="Notas 2 2 8 2 3" xfId="17397" xr:uid="{00000000-0005-0000-0000-00006A5C0000}"/>
    <cellStyle name="Notas 2 2 8 3" xfId="17398" xr:uid="{00000000-0005-0000-0000-00006B5C0000}"/>
    <cellStyle name="Notas 2 2 8 3 2" xfId="17399" xr:uid="{00000000-0005-0000-0000-00006C5C0000}"/>
    <cellStyle name="Notas 2 2 8 3 3" xfId="17400" xr:uid="{00000000-0005-0000-0000-00006D5C0000}"/>
    <cellStyle name="Notas 2 2 8 4" xfId="17401" xr:uid="{00000000-0005-0000-0000-00006E5C0000}"/>
    <cellStyle name="Notas 2 2 9" xfId="17402" xr:uid="{00000000-0005-0000-0000-00006F5C0000}"/>
    <cellStyle name="Notas 2 2 9 2" xfId="17403" xr:uid="{00000000-0005-0000-0000-0000705C0000}"/>
    <cellStyle name="Notas 2 2 9 2 2" xfId="17404" xr:uid="{00000000-0005-0000-0000-0000715C0000}"/>
    <cellStyle name="Notas 2 2 9 2 3" xfId="17405" xr:uid="{00000000-0005-0000-0000-0000725C0000}"/>
    <cellStyle name="Notas 2 2 9 3" xfId="17406" xr:uid="{00000000-0005-0000-0000-0000735C0000}"/>
    <cellStyle name="Notas 2 3" xfId="17407" xr:uid="{00000000-0005-0000-0000-0000745C0000}"/>
    <cellStyle name="Notas 2 3 2" xfId="17408" xr:uid="{00000000-0005-0000-0000-0000755C0000}"/>
    <cellStyle name="Notas 2 3 2 2" xfId="17409" xr:uid="{00000000-0005-0000-0000-0000765C0000}"/>
    <cellStyle name="Notas 2 3 2 2 2" xfId="17410" xr:uid="{00000000-0005-0000-0000-0000775C0000}"/>
    <cellStyle name="Notas 2 3 2 2 2 2" xfId="17411" xr:uid="{00000000-0005-0000-0000-0000785C0000}"/>
    <cellStyle name="Notas 2 3 2 2 2 3" xfId="17412" xr:uid="{00000000-0005-0000-0000-0000795C0000}"/>
    <cellStyle name="Notas 2 3 2 2 3" xfId="17413" xr:uid="{00000000-0005-0000-0000-00007A5C0000}"/>
    <cellStyle name="Notas 2 3 2 3" xfId="17414" xr:uid="{00000000-0005-0000-0000-00007B5C0000}"/>
    <cellStyle name="Notas 2 3 2 3 2" xfId="17415" xr:uid="{00000000-0005-0000-0000-00007C5C0000}"/>
    <cellStyle name="Notas 2 3 2 4" xfId="17416" xr:uid="{00000000-0005-0000-0000-00007D5C0000}"/>
    <cellStyle name="Notas 2 3 2 4 2" xfId="17417" xr:uid="{00000000-0005-0000-0000-00007E5C0000}"/>
    <cellStyle name="Notas 2 3 3" xfId="17418" xr:uid="{00000000-0005-0000-0000-00007F5C0000}"/>
    <cellStyle name="Notas 2 3 3 2" xfId="17419" xr:uid="{00000000-0005-0000-0000-0000805C0000}"/>
    <cellStyle name="Notas 2 3 3 2 2" xfId="17420" xr:uid="{00000000-0005-0000-0000-0000815C0000}"/>
    <cellStyle name="Notas 2 3 3 2 3" xfId="17421" xr:uid="{00000000-0005-0000-0000-0000825C0000}"/>
    <cellStyle name="Notas 2 3 3 3" xfId="17422" xr:uid="{00000000-0005-0000-0000-0000835C0000}"/>
    <cellStyle name="Notas 2 3 4" xfId="17423" xr:uid="{00000000-0005-0000-0000-0000845C0000}"/>
    <cellStyle name="Notas 2 3 4 2" xfId="17424" xr:uid="{00000000-0005-0000-0000-0000855C0000}"/>
    <cellStyle name="Notas 2 3 4 2 2" xfId="17425" xr:uid="{00000000-0005-0000-0000-0000865C0000}"/>
    <cellStyle name="Notas 2 3 4 2 3" xfId="17426" xr:uid="{00000000-0005-0000-0000-0000875C0000}"/>
    <cellStyle name="Notas 2 3 4 3" xfId="17427" xr:uid="{00000000-0005-0000-0000-0000885C0000}"/>
    <cellStyle name="Notas 2 3 5" xfId="17428" xr:uid="{00000000-0005-0000-0000-0000895C0000}"/>
    <cellStyle name="Notas 2 3 5 2" xfId="17429" xr:uid="{00000000-0005-0000-0000-00008A5C0000}"/>
    <cellStyle name="Notas 2 3 6" xfId="17430" xr:uid="{00000000-0005-0000-0000-00008B5C0000}"/>
    <cellStyle name="Notas 2 3 6 2" xfId="17431" xr:uid="{00000000-0005-0000-0000-00008C5C0000}"/>
    <cellStyle name="Notas 2 4" xfId="17432" xr:uid="{00000000-0005-0000-0000-00008D5C0000}"/>
    <cellStyle name="Notas 2 4 2" xfId="17433" xr:uid="{00000000-0005-0000-0000-00008E5C0000}"/>
    <cellStyle name="Notas 2 4 2 2" xfId="17434" xr:uid="{00000000-0005-0000-0000-00008F5C0000}"/>
    <cellStyle name="Notas 2 4 2 2 2" xfId="17435" xr:uid="{00000000-0005-0000-0000-0000905C0000}"/>
    <cellStyle name="Notas 2 4 2 3" xfId="17436" xr:uid="{00000000-0005-0000-0000-0000915C0000}"/>
    <cellStyle name="Notas 2 4 2 3 2" xfId="17437" xr:uid="{00000000-0005-0000-0000-0000925C0000}"/>
    <cellStyle name="Notas 2 4 3" xfId="17438" xr:uid="{00000000-0005-0000-0000-0000935C0000}"/>
    <cellStyle name="Notas 2 4 3 2" xfId="17439" xr:uid="{00000000-0005-0000-0000-0000945C0000}"/>
    <cellStyle name="Notas 2 4 3 2 2" xfId="17440" xr:uid="{00000000-0005-0000-0000-0000955C0000}"/>
    <cellStyle name="Notas 2 4 3 2 3" xfId="17441" xr:uid="{00000000-0005-0000-0000-0000965C0000}"/>
    <cellStyle name="Notas 2 4 3 3" xfId="17442" xr:uid="{00000000-0005-0000-0000-0000975C0000}"/>
    <cellStyle name="Notas 2 4 4" xfId="17443" xr:uid="{00000000-0005-0000-0000-0000985C0000}"/>
    <cellStyle name="Notas 2 4 4 2" xfId="17444" xr:uid="{00000000-0005-0000-0000-0000995C0000}"/>
    <cellStyle name="Notas 2 4 5" xfId="17445" xr:uid="{00000000-0005-0000-0000-00009A5C0000}"/>
    <cellStyle name="Notas 2 4 5 2" xfId="17446" xr:uid="{00000000-0005-0000-0000-00009B5C0000}"/>
    <cellStyle name="Notas 2 5" xfId="17447" xr:uid="{00000000-0005-0000-0000-00009C5C0000}"/>
    <cellStyle name="Notas 2 5 2" xfId="17448" xr:uid="{00000000-0005-0000-0000-00009D5C0000}"/>
    <cellStyle name="Notas 2 5 2 2" xfId="17449" xr:uid="{00000000-0005-0000-0000-00009E5C0000}"/>
    <cellStyle name="Notas 2 5 2 2 2" xfId="17450" xr:uid="{00000000-0005-0000-0000-00009F5C0000}"/>
    <cellStyle name="Notas 2 5 2 3" xfId="17451" xr:uid="{00000000-0005-0000-0000-0000A05C0000}"/>
    <cellStyle name="Notas 2 5 2 3 2" xfId="17452" xr:uid="{00000000-0005-0000-0000-0000A15C0000}"/>
    <cellStyle name="Notas 2 5 3" xfId="17453" xr:uid="{00000000-0005-0000-0000-0000A25C0000}"/>
    <cellStyle name="Notas 2 5 3 2" xfId="17454" xr:uid="{00000000-0005-0000-0000-0000A35C0000}"/>
    <cellStyle name="Notas 2 5 3 2 2" xfId="17455" xr:uid="{00000000-0005-0000-0000-0000A45C0000}"/>
    <cellStyle name="Notas 2 5 3 2 3" xfId="17456" xr:uid="{00000000-0005-0000-0000-0000A55C0000}"/>
    <cellStyle name="Notas 2 5 3 3" xfId="17457" xr:uid="{00000000-0005-0000-0000-0000A65C0000}"/>
    <cellStyle name="Notas 2 5 4" xfId="17458" xr:uid="{00000000-0005-0000-0000-0000A75C0000}"/>
    <cellStyle name="Notas 2 5 4 2" xfId="17459" xr:uid="{00000000-0005-0000-0000-0000A85C0000}"/>
    <cellStyle name="Notas 2 5 5" xfId="17460" xr:uid="{00000000-0005-0000-0000-0000A95C0000}"/>
    <cellStyle name="Notas 2 5 5 2" xfId="17461" xr:uid="{00000000-0005-0000-0000-0000AA5C0000}"/>
    <cellStyle name="Notas 2 6" xfId="17462" xr:uid="{00000000-0005-0000-0000-0000AB5C0000}"/>
    <cellStyle name="Notas 2 6 2" xfId="17463" xr:uid="{00000000-0005-0000-0000-0000AC5C0000}"/>
    <cellStyle name="Notas 2 6 2 2" xfId="17464" xr:uid="{00000000-0005-0000-0000-0000AD5C0000}"/>
    <cellStyle name="Notas 2 6 2 2 2" xfId="17465" xr:uid="{00000000-0005-0000-0000-0000AE5C0000}"/>
    <cellStyle name="Notas 2 6 2 2 3" xfId="17466" xr:uid="{00000000-0005-0000-0000-0000AF5C0000}"/>
    <cellStyle name="Notas 2 6 2 3" xfId="17467" xr:uid="{00000000-0005-0000-0000-0000B05C0000}"/>
    <cellStyle name="Notas 2 6 3" xfId="17468" xr:uid="{00000000-0005-0000-0000-0000B15C0000}"/>
    <cellStyle name="Notas 2 6 3 2" xfId="17469" xr:uid="{00000000-0005-0000-0000-0000B25C0000}"/>
    <cellStyle name="Notas 2 6 3 2 2" xfId="17470" xr:uid="{00000000-0005-0000-0000-0000B35C0000}"/>
    <cellStyle name="Notas 2 6 3 2 3" xfId="17471" xr:uid="{00000000-0005-0000-0000-0000B45C0000}"/>
    <cellStyle name="Notas 2 6 3 3" xfId="17472" xr:uid="{00000000-0005-0000-0000-0000B55C0000}"/>
    <cellStyle name="Notas 2 6 4" xfId="17473" xr:uid="{00000000-0005-0000-0000-0000B65C0000}"/>
    <cellStyle name="Notas 2 6 4 2" xfId="17474" xr:uid="{00000000-0005-0000-0000-0000B75C0000}"/>
    <cellStyle name="Notas 2 6 5" xfId="17475" xr:uid="{00000000-0005-0000-0000-0000B85C0000}"/>
    <cellStyle name="Notas 2 6 5 2" xfId="17476" xr:uid="{00000000-0005-0000-0000-0000B95C0000}"/>
    <cellStyle name="Notas 2 7" xfId="17477" xr:uid="{00000000-0005-0000-0000-0000BA5C0000}"/>
    <cellStyle name="Notas 2 7 2" xfId="17478" xr:uid="{00000000-0005-0000-0000-0000BB5C0000}"/>
    <cellStyle name="Notas 2 7 2 2" xfId="17479" xr:uid="{00000000-0005-0000-0000-0000BC5C0000}"/>
    <cellStyle name="Notas 2 7 2 2 2" xfId="17480" xr:uid="{00000000-0005-0000-0000-0000BD5C0000}"/>
    <cellStyle name="Notas 2 7 2 2 3" xfId="17481" xr:uid="{00000000-0005-0000-0000-0000BE5C0000}"/>
    <cellStyle name="Notas 2 7 2 3" xfId="17482" xr:uid="{00000000-0005-0000-0000-0000BF5C0000}"/>
    <cellStyle name="Notas 2 7 3" xfId="17483" xr:uid="{00000000-0005-0000-0000-0000C05C0000}"/>
    <cellStyle name="Notas 2 7 3 2" xfId="17484" xr:uid="{00000000-0005-0000-0000-0000C15C0000}"/>
    <cellStyle name="Notas 2 7 3 2 2" xfId="17485" xr:uid="{00000000-0005-0000-0000-0000C25C0000}"/>
    <cellStyle name="Notas 2 7 3 2 3" xfId="17486" xr:uid="{00000000-0005-0000-0000-0000C35C0000}"/>
    <cellStyle name="Notas 2 7 3 3" xfId="17487" xr:uid="{00000000-0005-0000-0000-0000C45C0000}"/>
    <cellStyle name="Notas 2 7 4" xfId="17488" xr:uid="{00000000-0005-0000-0000-0000C55C0000}"/>
    <cellStyle name="Notas 2 7 4 2" xfId="17489" xr:uid="{00000000-0005-0000-0000-0000C65C0000}"/>
    <cellStyle name="Notas 2 7 4 3" xfId="17490" xr:uid="{00000000-0005-0000-0000-0000C75C0000}"/>
    <cellStyle name="Notas 2 7 5" xfId="17491" xr:uid="{00000000-0005-0000-0000-0000C85C0000}"/>
    <cellStyle name="Notas 2 8" xfId="17492" xr:uid="{00000000-0005-0000-0000-0000C95C0000}"/>
    <cellStyle name="Notas 2 8 2" xfId="17493" xr:uid="{00000000-0005-0000-0000-0000CA5C0000}"/>
    <cellStyle name="Notas 2 8 2 2" xfId="17494" xr:uid="{00000000-0005-0000-0000-0000CB5C0000}"/>
    <cellStyle name="Notas 2 8 2 2 2" xfId="17495" xr:uid="{00000000-0005-0000-0000-0000CC5C0000}"/>
    <cellStyle name="Notas 2 8 2 2 3" xfId="17496" xr:uid="{00000000-0005-0000-0000-0000CD5C0000}"/>
    <cellStyle name="Notas 2 8 2 3" xfId="17497" xr:uid="{00000000-0005-0000-0000-0000CE5C0000}"/>
    <cellStyle name="Notas 2 8 3" xfId="17498" xr:uid="{00000000-0005-0000-0000-0000CF5C0000}"/>
    <cellStyle name="Notas 2 8 3 2" xfId="17499" xr:uid="{00000000-0005-0000-0000-0000D05C0000}"/>
    <cellStyle name="Notas 2 8 3 3" xfId="17500" xr:uid="{00000000-0005-0000-0000-0000D15C0000}"/>
    <cellStyle name="Notas 2 8 4" xfId="17501" xr:uid="{00000000-0005-0000-0000-0000D25C0000}"/>
    <cellStyle name="Notas 2 9" xfId="17502" xr:uid="{00000000-0005-0000-0000-0000D35C0000}"/>
    <cellStyle name="Notas 2 9 2" xfId="17503" xr:uid="{00000000-0005-0000-0000-0000D45C0000}"/>
    <cellStyle name="Notas 2 9 2 2" xfId="17504" xr:uid="{00000000-0005-0000-0000-0000D55C0000}"/>
    <cellStyle name="Notas 2 9 2 2 2" xfId="17505" xr:uid="{00000000-0005-0000-0000-0000D65C0000}"/>
    <cellStyle name="Notas 2 9 2 2 3" xfId="17506" xr:uid="{00000000-0005-0000-0000-0000D75C0000}"/>
    <cellStyle name="Notas 2 9 2 3" xfId="17507" xr:uid="{00000000-0005-0000-0000-0000D85C0000}"/>
    <cellStyle name="Notas 2 9 3" xfId="17508" xr:uid="{00000000-0005-0000-0000-0000D95C0000}"/>
    <cellStyle name="Notas 2 9 3 2" xfId="17509" xr:uid="{00000000-0005-0000-0000-0000DA5C0000}"/>
    <cellStyle name="Notas 2 9 3 3" xfId="17510" xr:uid="{00000000-0005-0000-0000-0000DB5C0000}"/>
    <cellStyle name="Notas 2 9 4" xfId="17511" xr:uid="{00000000-0005-0000-0000-0000DC5C0000}"/>
    <cellStyle name="Notas 3" xfId="17512" xr:uid="{00000000-0005-0000-0000-0000DD5C0000}"/>
    <cellStyle name="Notas 3 10" xfId="17513" xr:uid="{00000000-0005-0000-0000-0000DE5C0000}"/>
    <cellStyle name="Notas 3 10 2" xfId="17514" xr:uid="{00000000-0005-0000-0000-0000DF5C0000}"/>
    <cellStyle name="Notas 3 11" xfId="17515" xr:uid="{00000000-0005-0000-0000-0000E05C0000}"/>
    <cellStyle name="Notas 3 11 2" xfId="17516" xr:uid="{00000000-0005-0000-0000-0000E15C0000}"/>
    <cellStyle name="Notas 3 2" xfId="17517" xr:uid="{00000000-0005-0000-0000-0000E25C0000}"/>
    <cellStyle name="Notas 3 2 2" xfId="17518" xr:uid="{00000000-0005-0000-0000-0000E35C0000}"/>
    <cellStyle name="Notas 3 2 2 2" xfId="17519" xr:uid="{00000000-0005-0000-0000-0000E45C0000}"/>
    <cellStyle name="Notas 3 2 2 2 2" xfId="17520" xr:uid="{00000000-0005-0000-0000-0000E55C0000}"/>
    <cellStyle name="Notas 3 2 2 2 2 2" xfId="17521" xr:uid="{00000000-0005-0000-0000-0000E65C0000}"/>
    <cellStyle name="Notas 3 2 2 2 2 3" xfId="17522" xr:uid="{00000000-0005-0000-0000-0000E75C0000}"/>
    <cellStyle name="Notas 3 2 2 2 3" xfId="17523" xr:uid="{00000000-0005-0000-0000-0000E85C0000}"/>
    <cellStyle name="Notas 3 2 2 3" xfId="17524" xr:uid="{00000000-0005-0000-0000-0000E95C0000}"/>
    <cellStyle name="Notas 3 2 2 3 2" xfId="17525" xr:uid="{00000000-0005-0000-0000-0000EA5C0000}"/>
    <cellStyle name="Notas 3 2 2 4" xfId="17526" xr:uid="{00000000-0005-0000-0000-0000EB5C0000}"/>
    <cellStyle name="Notas 3 2 2 4 2" xfId="17527" xr:uid="{00000000-0005-0000-0000-0000EC5C0000}"/>
    <cellStyle name="Notas 3 2 3" xfId="17528" xr:uid="{00000000-0005-0000-0000-0000ED5C0000}"/>
    <cellStyle name="Notas 3 2 3 2" xfId="17529" xr:uid="{00000000-0005-0000-0000-0000EE5C0000}"/>
    <cellStyle name="Notas 3 2 3 2 2" xfId="17530" xr:uid="{00000000-0005-0000-0000-0000EF5C0000}"/>
    <cellStyle name="Notas 3 2 3 2 3" xfId="17531" xr:uid="{00000000-0005-0000-0000-0000F05C0000}"/>
    <cellStyle name="Notas 3 2 3 3" xfId="17532" xr:uid="{00000000-0005-0000-0000-0000F15C0000}"/>
    <cellStyle name="Notas 3 2 4" xfId="17533" xr:uid="{00000000-0005-0000-0000-0000F25C0000}"/>
    <cellStyle name="Notas 3 2 4 2" xfId="17534" xr:uid="{00000000-0005-0000-0000-0000F35C0000}"/>
    <cellStyle name="Notas 3 2 4 2 2" xfId="17535" xr:uid="{00000000-0005-0000-0000-0000F45C0000}"/>
    <cellStyle name="Notas 3 2 4 2 3" xfId="17536" xr:uid="{00000000-0005-0000-0000-0000F55C0000}"/>
    <cellStyle name="Notas 3 2 4 3" xfId="17537" xr:uid="{00000000-0005-0000-0000-0000F65C0000}"/>
    <cellStyle name="Notas 3 2 5" xfId="17538" xr:uid="{00000000-0005-0000-0000-0000F75C0000}"/>
    <cellStyle name="Notas 3 2 5 2" xfId="17539" xr:uid="{00000000-0005-0000-0000-0000F85C0000}"/>
    <cellStyle name="Notas 3 2 6" xfId="17540" xr:uid="{00000000-0005-0000-0000-0000F95C0000}"/>
    <cellStyle name="Notas 3 2 6 2" xfId="17541" xr:uid="{00000000-0005-0000-0000-0000FA5C0000}"/>
    <cellStyle name="Notas 3 3" xfId="17542" xr:uid="{00000000-0005-0000-0000-0000FB5C0000}"/>
    <cellStyle name="Notas 3 3 2" xfId="17543" xr:uid="{00000000-0005-0000-0000-0000FC5C0000}"/>
    <cellStyle name="Notas 3 3 2 2" xfId="17544" xr:uid="{00000000-0005-0000-0000-0000FD5C0000}"/>
    <cellStyle name="Notas 3 3 2 2 2" xfId="17545" xr:uid="{00000000-0005-0000-0000-0000FE5C0000}"/>
    <cellStyle name="Notas 3 3 2 3" xfId="17546" xr:uid="{00000000-0005-0000-0000-0000FF5C0000}"/>
    <cellStyle name="Notas 3 3 2 3 2" xfId="17547" xr:uid="{00000000-0005-0000-0000-0000005D0000}"/>
    <cellStyle name="Notas 3 3 3" xfId="17548" xr:uid="{00000000-0005-0000-0000-0000015D0000}"/>
    <cellStyle name="Notas 3 3 3 2" xfId="17549" xr:uid="{00000000-0005-0000-0000-0000025D0000}"/>
    <cellStyle name="Notas 3 3 3 2 2" xfId="17550" xr:uid="{00000000-0005-0000-0000-0000035D0000}"/>
    <cellStyle name="Notas 3 3 3 2 3" xfId="17551" xr:uid="{00000000-0005-0000-0000-0000045D0000}"/>
    <cellStyle name="Notas 3 3 3 3" xfId="17552" xr:uid="{00000000-0005-0000-0000-0000055D0000}"/>
    <cellStyle name="Notas 3 3 4" xfId="17553" xr:uid="{00000000-0005-0000-0000-0000065D0000}"/>
    <cellStyle name="Notas 3 3 4 2" xfId="17554" xr:uid="{00000000-0005-0000-0000-0000075D0000}"/>
    <cellStyle name="Notas 3 3 5" xfId="17555" xr:uid="{00000000-0005-0000-0000-0000085D0000}"/>
    <cellStyle name="Notas 3 3 5 2" xfId="17556" xr:uid="{00000000-0005-0000-0000-0000095D0000}"/>
    <cellStyle name="Notas 3 4" xfId="17557" xr:uid="{00000000-0005-0000-0000-00000A5D0000}"/>
    <cellStyle name="Notas 3 4 2" xfId="17558" xr:uid="{00000000-0005-0000-0000-00000B5D0000}"/>
    <cellStyle name="Notas 3 4 2 2" xfId="17559" xr:uid="{00000000-0005-0000-0000-00000C5D0000}"/>
    <cellStyle name="Notas 3 4 2 2 2" xfId="17560" xr:uid="{00000000-0005-0000-0000-00000D5D0000}"/>
    <cellStyle name="Notas 3 4 2 3" xfId="17561" xr:uid="{00000000-0005-0000-0000-00000E5D0000}"/>
    <cellStyle name="Notas 3 4 2 3 2" xfId="17562" xr:uid="{00000000-0005-0000-0000-00000F5D0000}"/>
    <cellStyle name="Notas 3 4 3" xfId="17563" xr:uid="{00000000-0005-0000-0000-0000105D0000}"/>
    <cellStyle name="Notas 3 4 3 2" xfId="17564" xr:uid="{00000000-0005-0000-0000-0000115D0000}"/>
    <cellStyle name="Notas 3 4 3 2 2" xfId="17565" xr:uid="{00000000-0005-0000-0000-0000125D0000}"/>
    <cellStyle name="Notas 3 4 3 2 3" xfId="17566" xr:uid="{00000000-0005-0000-0000-0000135D0000}"/>
    <cellStyle name="Notas 3 4 3 3" xfId="17567" xr:uid="{00000000-0005-0000-0000-0000145D0000}"/>
    <cellStyle name="Notas 3 4 4" xfId="17568" xr:uid="{00000000-0005-0000-0000-0000155D0000}"/>
    <cellStyle name="Notas 3 4 4 2" xfId="17569" xr:uid="{00000000-0005-0000-0000-0000165D0000}"/>
    <cellStyle name="Notas 3 4 5" xfId="17570" xr:uid="{00000000-0005-0000-0000-0000175D0000}"/>
    <cellStyle name="Notas 3 4 5 2" xfId="17571" xr:uid="{00000000-0005-0000-0000-0000185D0000}"/>
    <cellStyle name="Notas 3 5" xfId="17572" xr:uid="{00000000-0005-0000-0000-0000195D0000}"/>
    <cellStyle name="Notas 3 5 2" xfId="17573" xr:uid="{00000000-0005-0000-0000-00001A5D0000}"/>
    <cellStyle name="Notas 3 5 2 2" xfId="17574" xr:uid="{00000000-0005-0000-0000-00001B5D0000}"/>
    <cellStyle name="Notas 3 5 2 2 2" xfId="17575" xr:uid="{00000000-0005-0000-0000-00001C5D0000}"/>
    <cellStyle name="Notas 3 5 2 2 3" xfId="17576" xr:uid="{00000000-0005-0000-0000-00001D5D0000}"/>
    <cellStyle name="Notas 3 5 2 3" xfId="17577" xr:uid="{00000000-0005-0000-0000-00001E5D0000}"/>
    <cellStyle name="Notas 3 5 3" xfId="17578" xr:uid="{00000000-0005-0000-0000-00001F5D0000}"/>
    <cellStyle name="Notas 3 5 3 2" xfId="17579" xr:uid="{00000000-0005-0000-0000-0000205D0000}"/>
    <cellStyle name="Notas 3 5 3 2 2" xfId="17580" xr:uid="{00000000-0005-0000-0000-0000215D0000}"/>
    <cellStyle name="Notas 3 5 3 2 3" xfId="17581" xr:uid="{00000000-0005-0000-0000-0000225D0000}"/>
    <cellStyle name="Notas 3 5 3 3" xfId="17582" xr:uid="{00000000-0005-0000-0000-0000235D0000}"/>
    <cellStyle name="Notas 3 5 4" xfId="17583" xr:uid="{00000000-0005-0000-0000-0000245D0000}"/>
    <cellStyle name="Notas 3 5 4 2" xfId="17584" xr:uid="{00000000-0005-0000-0000-0000255D0000}"/>
    <cellStyle name="Notas 3 5 5" xfId="17585" xr:uid="{00000000-0005-0000-0000-0000265D0000}"/>
    <cellStyle name="Notas 3 5 5 2" xfId="17586" xr:uid="{00000000-0005-0000-0000-0000275D0000}"/>
    <cellStyle name="Notas 3 6" xfId="17587" xr:uid="{00000000-0005-0000-0000-0000285D0000}"/>
    <cellStyle name="Notas 3 6 2" xfId="17588" xr:uid="{00000000-0005-0000-0000-0000295D0000}"/>
    <cellStyle name="Notas 3 6 2 2" xfId="17589" xr:uid="{00000000-0005-0000-0000-00002A5D0000}"/>
    <cellStyle name="Notas 3 6 2 2 2" xfId="17590" xr:uid="{00000000-0005-0000-0000-00002B5D0000}"/>
    <cellStyle name="Notas 3 6 2 2 3" xfId="17591" xr:uid="{00000000-0005-0000-0000-00002C5D0000}"/>
    <cellStyle name="Notas 3 6 2 3" xfId="17592" xr:uid="{00000000-0005-0000-0000-00002D5D0000}"/>
    <cellStyle name="Notas 3 6 3" xfId="17593" xr:uid="{00000000-0005-0000-0000-00002E5D0000}"/>
    <cellStyle name="Notas 3 6 3 2" xfId="17594" xr:uid="{00000000-0005-0000-0000-00002F5D0000}"/>
    <cellStyle name="Notas 3 6 3 2 2" xfId="17595" xr:uid="{00000000-0005-0000-0000-0000305D0000}"/>
    <cellStyle name="Notas 3 6 3 2 3" xfId="17596" xr:uid="{00000000-0005-0000-0000-0000315D0000}"/>
    <cellStyle name="Notas 3 6 3 3" xfId="17597" xr:uid="{00000000-0005-0000-0000-0000325D0000}"/>
    <cellStyle name="Notas 3 6 4" xfId="17598" xr:uid="{00000000-0005-0000-0000-0000335D0000}"/>
    <cellStyle name="Notas 3 6 4 2" xfId="17599" xr:uid="{00000000-0005-0000-0000-0000345D0000}"/>
    <cellStyle name="Notas 3 6 4 3" xfId="17600" xr:uid="{00000000-0005-0000-0000-0000355D0000}"/>
    <cellStyle name="Notas 3 6 5" xfId="17601" xr:uid="{00000000-0005-0000-0000-0000365D0000}"/>
    <cellStyle name="Notas 3 7" xfId="17602" xr:uid="{00000000-0005-0000-0000-0000375D0000}"/>
    <cellStyle name="Notas 3 7 2" xfId="17603" xr:uid="{00000000-0005-0000-0000-0000385D0000}"/>
    <cellStyle name="Notas 3 7 2 2" xfId="17604" xr:uid="{00000000-0005-0000-0000-0000395D0000}"/>
    <cellStyle name="Notas 3 7 2 2 2" xfId="17605" xr:uid="{00000000-0005-0000-0000-00003A5D0000}"/>
    <cellStyle name="Notas 3 7 2 2 3" xfId="17606" xr:uid="{00000000-0005-0000-0000-00003B5D0000}"/>
    <cellStyle name="Notas 3 7 2 3" xfId="17607" xr:uid="{00000000-0005-0000-0000-00003C5D0000}"/>
    <cellStyle name="Notas 3 7 3" xfId="17608" xr:uid="{00000000-0005-0000-0000-00003D5D0000}"/>
    <cellStyle name="Notas 3 7 3 2" xfId="17609" xr:uid="{00000000-0005-0000-0000-00003E5D0000}"/>
    <cellStyle name="Notas 3 7 3 3" xfId="17610" xr:uid="{00000000-0005-0000-0000-00003F5D0000}"/>
    <cellStyle name="Notas 3 7 4" xfId="17611" xr:uid="{00000000-0005-0000-0000-0000405D0000}"/>
    <cellStyle name="Notas 3 8" xfId="17612" xr:uid="{00000000-0005-0000-0000-0000415D0000}"/>
    <cellStyle name="Notas 3 8 2" xfId="17613" xr:uid="{00000000-0005-0000-0000-0000425D0000}"/>
    <cellStyle name="Notas 3 8 2 2" xfId="17614" xr:uid="{00000000-0005-0000-0000-0000435D0000}"/>
    <cellStyle name="Notas 3 8 2 2 2" xfId="17615" xr:uid="{00000000-0005-0000-0000-0000445D0000}"/>
    <cellStyle name="Notas 3 8 2 2 3" xfId="17616" xr:uid="{00000000-0005-0000-0000-0000455D0000}"/>
    <cellStyle name="Notas 3 8 2 3" xfId="17617" xr:uid="{00000000-0005-0000-0000-0000465D0000}"/>
    <cellStyle name="Notas 3 8 3" xfId="17618" xr:uid="{00000000-0005-0000-0000-0000475D0000}"/>
    <cellStyle name="Notas 3 8 3 2" xfId="17619" xr:uid="{00000000-0005-0000-0000-0000485D0000}"/>
    <cellStyle name="Notas 3 8 3 3" xfId="17620" xr:uid="{00000000-0005-0000-0000-0000495D0000}"/>
    <cellStyle name="Notas 3 8 4" xfId="17621" xr:uid="{00000000-0005-0000-0000-00004A5D0000}"/>
    <cellStyle name="Notas 3 9" xfId="17622" xr:uid="{00000000-0005-0000-0000-00004B5D0000}"/>
    <cellStyle name="Notas 3 9 2" xfId="17623" xr:uid="{00000000-0005-0000-0000-00004C5D0000}"/>
    <cellStyle name="Notas 3 9 2 2" xfId="17624" xr:uid="{00000000-0005-0000-0000-00004D5D0000}"/>
    <cellStyle name="Notas 3 9 2 3" xfId="17625" xr:uid="{00000000-0005-0000-0000-00004E5D0000}"/>
    <cellStyle name="Notas 3 9 3" xfId="17626" xr:uid="{00000000-0005-0000-0000-00004F5D0000}"/>
    <cellStyle name="Note 2" xfId="17627" xr:uid="{00000000-0005-0000-0000-0000505D0000}"/>
    <cellStyle name="Note 2 10" xfId="17628" xr:uid="{00000000-0005-0000-0000-0000515D0000}"/>
    <cellStyle name="Note 2 10 2" xfId="17629" xr:uid="{00000000-0005-0000-0000-0000525D0000}"/>
    <cellStyle name="Note 2 10 2 2" xfId="17630" xr:uid="{00000000-0005-0000-0000-0000535D0000}"/>
    <cellStyle name="Note 2 10 2 2 2" xfId="17631" xr:uid="{00000000-0005-0000-0000-0000545D0000}"/>
    <cellStyle name="Note 2 10 2 3" xfId="17632" xr:uid="{00000000-0005-0000-0000-0000555D0000}"/>
    <cellStyle name="Note 2 10 2 3 2" xfId="17633" xr:uid="{00000000-0005-0000-0000-0000565D0000}"/>
    <cellStyle name="Note 2 10 3" xfId="17634" xr:uid="{00000000-0005-0000-0000-0000575D0000}"/>
    <cellStyle name="Note 2 10 3 2" xfId="17635" xr:uid="{00000000-0005-0000-0000-0000585D0000}"/>
    <cellStyle name="Note 2 10 3 2 2" xfId="17636" xr:uid="{00000000-0005-0000-0000-0000595D0000}"/>
    <cellStyle name="Note 2 10 3 2 3" xfId="17637" xr:uid="{00000000-0005-0000-0000-00005A5D0000}"/>
    <cellStyle name="Note 2 10 3 3" xfId="17638" xr:uid="{00000000-0005-0000-0000-00005B5D0000}"/>
    <cellStyle name="Note 2 10 4" xfId="17639" xr:uid="{00000000-0005-0000-0000-00005C5D0000}"/>
    <cellStyle name="Note 2 10 4 2" xfId="17640" xr:uid="{00000000-0005-0000-0000-00005D5D0000}"/>
    <cellStyle name="Note 2 10 5" xfId="17641" xr:uid="{00000000-0005-0000-0000-00005E5D0000}"/>
    <cellStyle name="Note 2 10 5 2" xfId="17642" xr:uid="{00000000-0005-0000-0000-00005F5D0000}"/>
    <cellStyle name="Note 2 11" xfId="17643" xr:uid="{00000000-0005-0000-0000-0000605D0000}"/>
    <cellStyle name="Note 2 11 2" xfId="17644" xr:uid="{00000000-0005-0000-0000-0000615D0000}"/>
    <cellStyle name="Note 2 11 2 2" xfId="17645" xr:uid="{00000000-0005-0000-0000-0000625D0000}"/>
    <cellStyle name="Note 2 11 2 2 2" xfId="17646" xr:uid="{00000000-0005-0000-0000-0000635D0000}"/>
    <cellStyle name="Note 2 11 2 2 3" xfId="17647" xr:uid="{00000000-0005-0000-0000-0000645D0000}"/>
    <cellStyle name="Note 2 11 2 3" xfId="17648" xr:uid="{00000000-0005-0000-0000-0000655D0000}"/>
    <cellStyle name="Note 2 11 3" xfId="17649" xr:uid="{00000000-0005-0000-0000-0000665D0000}"/>
    <cellStyle name="Note 2 11 3 2" xfId="17650" xr:uid="{00000000-0005-0000-0000-0000675D0000}"/>
    <cellStyle name="Note 2 11 3 2 2" xfId="17651" xr:uid="{00000000-0005-0000-0000-0000685D0000}"/>
    <cellStyle name="Note 2 11 3 2 3" xfId="17652" xr:uid="{00000000-0005-0000-0000-0000695D0000}"/>
    <cellStyle name="Note 2 11 3 3" xfId="17653" xr:uid="{00000000-0005-0000-0000-00006A5D0000}"/>
    <cellStyle name="Note 2 11 4" xfId="17654" xr:uid="{00000000-0005-0000-0000-00006B5D0000}"/>
    <cellStyle name="Note 2 11 4 2" xfId="17655" xr:uid="{00000000-0005-0000-0000-00006C5D0000}"/>
    <cellStyle name="Note 2 11 5" xfId="17656" xr:uid="{00000000-0005-0000-0000-00006D5D0000}"/>
    <cellStyle name="Note 2 11 5 2" xfId="17657" xr:uid="{00000000-0005-0000-0000-00006E5D0000}"/>
    <cellStyle name="Note 2 12" xfId="17658" xr:uid="{00000000-0005-0000-0000-00006F5D0000}"/>
    <cellStyle name="Note 2 12 2" xfId="17659" xr:uid="{00000000-0005-0000-0000-0000705D0000}"/>
    <cellStyle name="Note 2 13" xfId="17660" xr:uid="{00000000-0005-0000-0000-0000715D0000}"/>
    <cellStyle name="Note 2 13 2" xfId="17661" xr:uid="{00000000-0005-0000-0000-0000725D0000}"/>
    <cellStyle name="Note 2 14" xfId="17662" xr:uid="{00000000-0005-0000-0000-0000735D0000}"/>
    <cellStyle name="Note 2 2" xfId="17663" xr:uid="{00000000-0005-0000-0000-0000745D0000}"/>
    <cellStyle name="Note 2 2 10" xfId="30302" xr:uid="{00000000-0005-0000-0000-0000755D0000}"/>
    <cellStyle name="Note 2 2 2" xfId="17664" xr:uid="{00000000-0005-0000-0000-0000765D0000}"/>
    <cellStyle name="Note 2 2 2 10" xfId="17665" xr:uid="{00000000-0005-0000-0000-0000775D0000}"/>
    <cellStyle name="Note 2 2 2 10 2" xfId="17666" xr:uid="{00000000-0005-0000-0000-0000785D0000}"/>
    <cellStyle name="Note 2 2 2 11" xfId="17667" xr:uid="{00000000-0005-0000-0000-0000795D0000}"/>
    <cellStyle name="Note 2 2 2 11 2" xfId="17668" xr:uid="{00000000-0005-0000-0000-00007A5D0000}"/>
    <cellStyle name="Note 2 2 2 12" xfId="17669" xr:uid="{00000000-0005-0000-0000-00007B5D0000}"/>
    <cellStyle name="Note 2 2 2 12 2" xfId="17670" xr:uid="{00000000-0005-0000-0000-00007C5D0000}"/>
    <cellStyle name="Note 2 2 2 13" xfId="17671" xr:uid="{00000000-0005-0000-0000-00007D5D0000}"/>
    <cellStyle name="Note 2 2 2 2" xfId="17672" xr:uid="{00000000-0005-0000-0000-00007E5D0000}"/>
    <cellStyle name="Note 2 2 2 2 2" xfId="17673" xr:uid="{00000000-0005-0000-0000-00007F5D0000}"/>
    <cellStyle name="Note 2 2 2 2 2 2" xfId="17674" xr:uid="{00000000-0005-0000-0000-0000805D0000}"/>
    <cellStyle name="Note 2 2 2 2 2 2 2" xfId="17675" xr:uid="{00000000-0005-0000-0000-0000815D0000}"/>
    <cellStyle name="Note 2 2 2 2 2 2 2 2" xfId="17676" xr:uid="{00000000-0005-0000-0000-0000825D0000}"/>
    <cellStyle name="Note 2 2 2 2 2 2 2 3" xfId="17677" xr:uid="{00000000-0005-0000-0000-0000835D0000}"/>
    <cellStyle name="Note 2 2 2 2 2 2 3" xfId="17678" xr:uid="{00000000-0005-0000-0000-0000845D0000}"/>
    <cellStyle name="Note 2 2 2 2 2 2 3 2" xfId="30303" xr:uid="{00000000-0005-0000-0000-0000855D0000}"/>
    <cellStyle name="Note 2 2 2 2 2 2 4" xfId="30304" xr:uid="{00000000-0005-0000-0000-0000865D0000}"/>
    <cellStyle name="Note 2 2 2 2 2 3" xfId="17679" xr:uid="{00000000-0005-0000-0000-0000875D0000}"/>
    <cellStyle name="Note 2 2 2 2 2 3 2" xfId="17680" xr:uid="{00000000-0005-0000-0000-0000885D0000}"/>
    <cellStyle name="Note 2 2 2 2 2 3 2 2" xfId="30305" xr:uid="{00000000-0005-0000-0000-0000895D0000}"/>
    <cellStyle name="Note 2 2 2 2 2 3 3" xfId="30306" xr:uid="{00000000-0005-0000-0000-00008A5D0000}"/>
    <cellStyle name="Note 2 2 2 2 2 4" xfId="17681" xr:uid="{00000000-0005-0000-0000-00008B5D0000}"/>
    <cellStyle name="Note 2 2 2 2 2 4 2" xfId="17682" xr:uid="{00000000-0005-0000-0000-00008C5D0000}"/>
    <cellStyle name="Note 2 2 2 2 2 5" xfId="30307" xr:uid="{00000000-0005-0000-0000-00008D5D0000}"/>
    <cellStyle name="Note 2 2 2 2 3" xfId="17683" xr:uid="{00000000-0005-0000-0000-00008E5D0000}"/>
    <cellStyle name="Note 2 2 2 2 3 2" xfId="17684" xr:uid="{00000000-0005-0000-0000-00008F5D0000}"/>
    <cellStyle name="Note 2 2 2 2 3 2 2" xfId="17685" xr:uid="{00000000-0005-0000-0000-0000905D0000}"/>
    <cellStyle name="Note 2 2 2 2 3 2 3" xfId="17686" xr:uid="{00000000-0005-0000-0000-0000915D0000}"/>
    <cellStyle name="Note 2 2 2 2 3 3" xfId="17687" xr:uid="{00000000-0005-0000-0000-0000925D0000}"/>
    <cellStyle name="Note 2 2 2 2 3 3 2" xfId="30308" xr:uid="{00000000-0005-0000-0000-0000935D0000}"/>
    <cellStyle name="Note 2 2 2 2 3 4" xfId="30309" xr:uid="{00000000-0005-0000-0000-0000945D0000}"/>
    <cellStyle name="Note 2 2 2 2 4" xfId="17688" xr:uid="{00000000-0005-0000-0000-0000955D0000}"/>
    <cellStyle name="Note 2 2 2 2 4 2" xfId="17689" xr:uid="{00000000-0005-0000-0000-0000965D0000}"/>
    <cellStyle name="Note 2 2 2 2 4 2 2" xfId="17690" xr:uid="{00000000-0005-0000-0000-0000975D0000}"/>
    <cellStyle name="Note 2 2 2 2 4 2 3" xfId="17691" xr:uid="{00000000-0005-0000-0000-0000985D0000}"/>
    <cellStyle name="Note 2 2 2 2 4 3" xfId="17692" xr:uid="{00000000-0005-0000-0000-0000995D0000}"/>
    <cellStyle name="Note 2 2 2 2 5" xfId="17693" xr:uid="{00000000-0005-0000-0000-00009A5D0000}"/>
    <cellStyle name="Note 2 2 2 2 5 2" xfId="17694" xr:uid="{00000000-0005-0000-0000-00009B5D0000}"/>
    <cellStyle name="Note 2 2 2 2 5 3" xfId="30310" xr:uid="{00000000-0005-0000-0000-00009C5D0000}"/>
    <cellStyle name="Note 2 2 2 2 6" xfId="17695" xr:uid="{00000000-0005-0000-0000-00009D5D0000}"/>
    <cellStyle name="Note 2 2 2 2 6 2" xfId="17696" xr:uid="{00000000-0005-0000-0000-00009E5D0000}"/>
    <cellStyle name="Note 2 2 2 2 7" xfId="30311" xr:uid="{00000000-0005-0000-0000-00009F5D0000}"/>
    <cellStyle name="Note 2 2 2 2 8" xfId="30312" xr:uid="{00000000-0005-0000-0000-0000A05D0000}"/>
    <cellStyle name="Note 2 2 2 3" xfId="17697" xr:uid="{00000000-0005-0000-0000-0000A15D0000}"/>
    <cellStyle name="Note 2 2 2 3 2" xfId="17698" xr:uid="{00000000-0005-0000-0000-0000A25D0000}"/>
    <cellStyle name="Note 2 2 2 3 2 2" xfId="17699" xr:uid="{00000000-0005-0000-0000-0000A35D0000}"/>
    <cellStyle name="Note 2 2 2 3 2 2 2" xfId="17700" xr:uid="{00000000-0005-0000-0000-0000A45D0000}"/>
    <cellStyle name="Note 2 2 2 3 2 2 2 2" xfId="30313" xr:uid="{00000000-0005-0000-0000-0000A55D0000}"/>
    <cellStyle name="Note 2 2 2 3 2 2 3" xfId="30314" xr:uid="{00000000-0005-0000-0000-0000A65D0000}"/>
    <cellStyle name="Note 2 2 2 3 2 2 3 2" xfId="30315" xr:uid="{00000000-0005-0000-0000-0000A75D0000}"/>
    <cellStyle name="Note 2 2 2 3 2 2 4" xfId="30316" xr:uid="{00000000-0005-0000-0000-0000A85D0000}"/>
    <cellStyle name="Note 2 2 2 3 2 3" xfId="17701" xr:uid="{00000000-0005-0000-0000-0000A95D0000}"/>
    <cellStyle name="Note 2 2 2 3 2 3 2" xfId="17702" xr:uid="{00000000-0005-0000-0000-0000AA5D0000}"/>
    <cellStyle name="Note 2 2 2 3 2 3 2 2" xfId="30317" xr:uid="{00000000-0005-0000-0000-0000AB5D0000}"/>
    <cellStyle name="Note 2 2 2 3 2 3 3" xfId="30318" xr:uid="{00000000-0005-0000-0000-0000AC5D0000}"/>
    <cellStyle name="Note 2 2 2 3 2 4" xfId="30319" xr:uid="{00000000-0005-0000-0000-0000AD5D0000}"/>
    <cellStyle name="Note 2 2 2 3 2 4 2" xfId="30320" xr:uid="{00000000-0005-0000-0000-0000AE5D0000}"/>
    <cellStyle name="Note 2 2 2 3 2 5" xfId="30321" xr:uid="{00000000-0005-0000-0000-0000AF5D0000}"/>
    <cellStyle name="Note 2 2 2 3 3" xfId="17703" xr:uid="{00000000-0005-0000-0000-0000B05D0000}"/>
    <cellStyle name="Note 2 2 2 3 3 2" xfId="17704" xr:uid="{00000000-0005-0000-0000-0000B15D0000}"/>
    <cellStyle name="Note 2 2 2 3 3 2 2" xfId="17705" xr:uid="{00000000-0005-0000-0000-0000B25D0000}"/>
    <cellStyle name="Note 2 2 2 3 3 2 3" xfId="17706" xr:uid="{00000000-0005-0000-0000-0000B35D0000}"/>
    <cellStyle name="Note 2 2 2 3 3 3" xfId="17707" xr:uid="{00000000-0005-0000-0000-0000B45D0000}"/>
    <cellStyle name="Note 2 2 2 3 3 3 2" xfId="30322" xr:uid="{00000000-0005-0000-0000-0000B55D0000}"/>
    <cellStyle name="Note 2 2 2 3 3 4" xfId="30323" xr:uid="{00000000-0005-0000-0000-0000B65D0000}"/>
    <cellStyle name="Note 2 2 2 3 4" xfId="17708" xr:uid="{00000000-0005-0000-0000-0000B75D0000}"/>
    <cellStyle name="Note 2 2 2 3 4 2" xfId="17709" xr:uid="{00000000-0005-0000-0000-0000B85D0000}"/>
    <cellStyle name="Note 2 2 2 3 4 2 2" xfId="30324" xr:uid="{00000000-0005-0000-0000-0000B95D0000}"/>
    <cellStyle name="Note 2 2 2 3 4 3" xfId="30325" xr:uid="{00000000-0005-0000-0000-0000BA5D0000}"/>
    <cellStyle name="Note 2 2 2 3 5" xfId="17710" xr:uid="{00000000-0005-0000-0000-0000BB5D0000}"/>
    <cellStyle name="Note 2 2 2 3 5 2" xfId="17711" xr:uid="{00000000-0005-0000-0000-0000BC5D0000}"/>
    <cellStyle name="Note 2 2 2 3 6" xfId="30326" xr:uid="{00000000-0005-0000-0000-0000BD5D0000}"/>
    <cellStyle name="Note 2 2 2 4" xfId="17712" xr:uid="{00000000-0005-0000-0000-0000BE5D0000}"/>
    <cellStyle name="Note 2 2 2 4 2" xfId="17713" xr:uid="{00000000-0005-0000-0000-0000BF5D0000}"/>
    <cellStyle name="Note 2 2 2 4 2 2" xfId="17714" xr:uid="{00000000-0005-0000-0000-0000C05D0000}"/>
    <cellStyle name="Note 2 2 2 4 2 2 2" xfId="17715" xr:uid="{00000000-0005-0000-0000-0000C15D0000}"/>
    <cellStyle name="Note 2 2 2 4 2 3" xfId="17716" xr:uid="{00000000-0005-0000-0000-0000C25D0000}"/>
    <cellStyle name="Note 2 2 2 4 2 3 2" xfId="17717" xr:uid="{00000000-0005-0000-0000-0000C35D0000}"/>
    <cellStyle name="Note 2 2 2 4 2 4" xfId="30327" xr:uid="{00000000-0005-0000-0000-0000C45D0000}"/>
    <cellStyle name="Note 2 2 2 4 3" xfId="17718" xr:uid="{00000000-0005-0000-0000-0000C55D0000}"/>
    <cellStyle name="Note 2 2 2 4 3 2" xfId="17719" xr:uid="{00000000-0005-0000-0000-0000C65D0000}"/>
    <cellStyle name="Note 2 2 2 4 3 2 2" xfId="17720" xr:uid="{00000000-0005-0000-0000-0000C75D0000}"/>
    <cellStyle name="Note 2 2 2 4 3 2 3" xfId="17721" xr:uid="{00000000-0005-0000-0000-0000C85D0000}"/>
    <cellStyle name="Note 2 2 2 4 3 3" xfId="17722" xr:uid="{00000000-0005-0000-0000-0000C95D0000}"/>
    <cellStyle name="Note 2 2 2 4 4" xfId="17723" xr:uid="{00000000-0005-0000-0000-0000CA5D0000}"/>
    <cellStyle name="Note 2 2 2 4 4 2" xfId="17724" xr:uid="{00000000-0005-0000-0000-0000CB5D0000}"/>
    <cellStyle name="Note 2 2 2 4 5" xfId="17725" xr:uid="{00000000-0005-0000-0000-0000CC5D0000}"/>
    <cellStyle name="Note 2 2 2 4 5 2" xfId="17726" xr:uid="{00000000-0005-0000-0000-0000CD5D0000}"/>
    <cellStyle name="Note 2 2 2 5" xfId="17727" xr:uid="{00000000-0005-0000-0000-0000CE5D0000}"/>
    <cellStyle name="Note 2 2 2 5 2" xfId="17728" xr:uid="{00000000-0005-0000-0000-0000CF5D0000}"/>
    <cellStyle name="Note 2 2 2 5 2 2" xfId="17729" xr:uid="{00000000-0005-0000-0000-0000D05D0000}"/>
    <cellStyle name="Note 2 2 2 5 2 2 2" xfId="17730" xr:uid="{00000000-0005-0000-0000-0000D15D0000}"/>
    <cellStyle name="Note 2 2 2 5 2 2 3" xfId="17731" xr:uid="{00000000-0005-0000-0000-0000D25D0000}"/>
    <cellStyle name="Note 2 2 2 5 2 3" xfId="17732" xr:uid="{00000000-0005-0000-0000-0000D35D0000}"/>
    <cellStyle name="Note 2 2 2 5 3" xfId="17733" xr:uid="{00000000-0005-0000-0000-0000D45D0000}"/>
    <cellStyle name="Note 2 2 2 5 3 2" xfId="17734" xr:uid="{00000000-0005-0000-0000-0000D55D0000}"/>
    <cellStyle name="Note 2 2 2 5 3 2 2" xfId="17735" xr:uid="{00000000-0005-0000-0000-0000D65D0000}"/>
    <cellStyle name="Note 2 2 2 5 3 2 3" xfId="17736" xr:uid="{00000000-0005-0000-0000-0000D75D0000}"/>
    <cellStyle name="Note 2 2 2 5 3 3" xfId="17737" xr:uid="{00000000-0005-0000-0000-0000D85D0000}"/>
    <cellStyle name="Note 2 2 2 5 4" xfId="17738" xr:uid="{00000000-0005-0000-0000-0000D95D0000}"/>
    <cellStyle name="Note 2 2 2 5 4 2" xfId="17739" xr:uid="{00000000-0005-0000-0000-0000DA5D0000}"/>
    <cellStyle name="Note 2 2 2 5 5" xfId="17740" xr:uid="{00000000-0005-0000-0000-0000DB5D0000}"/>
    <cellStyle name="Note 2 2 2 5 5 2" xfId="17741" xr:uid="{00000000-0005-0000-0000-0000DC5D0000}"/>
    <cellStyle name="Note 2 2 2 6" xfId="17742" xr:uid="{00000000-0005-0000-0000-0000DD5D0000}"/>
    <cellStyle name="Note 2 2 2 6 2" xfId="17743" xr:uid="{00000000-0005-0000-0000-0000DE5D0000}"/>
    <cellStyle name="Note 2 2 2 6 2 2" xfId="17744" xr:uid="{00000000-0005-0000-0000-0000DF5D0000}"/>
    <cellStyle name="Note 2 2 2 6 2 2 2" xfId="17745" xr:uid="{00000000-0005-0000-0000-0000E05D0000}"/>
    <cellStyle name="Note 2 2 2 6 2 2 3" xfId="17746" xr:uid="{00000000-0005-0000-0000-0000E15D0000}"/>
    <cellStyle name="Note 2 2 2 6 2 3" xfId="17747" xr:uid="{00000000-0005-0000-0000-0000E25D0000}"/>
    <cellStyle name="Note 2 2 2 6 3" xfId="17748" xr:uid="{00000000-0005-0000-0000-0000E35D0000}"/>
    <cellStyle name="Note 2 2 2 6 3 2" xfId="17749" xr:uid="{00000000-0005-0000-0000-0000E45D0000}"/>
    <cellStyle name="Note 2 2 2 6 3 2 2" xfId="17750" xr:uid="{00000000-0005-0000-0000-0000E55D0000}"/>
    <cellStyle name="Note 2 2 2 6 3 2 3" xfId="17751" xr:uid="{00000000-0005-0000-0000-0000E65D0000}"/>
    <cellStyle name="Note 2 2 2 6 3 3" xfId="17752" xr:uid="{00000000-0005-0000-0000-0000E75D0000}"/>
    <cellStyle name="Note 2 2 2 6 4" xfId="17753" xr:uid="{00000000-0005-0000-0000-0000E85D0000}"/>
    <cellStyle name="Note 2 2 2 6 4 2" xfId="17754" xr:uid="{00000000-0005-0000-0000-0000E95D0000}"/>
    <cellStyle name="Note 2 2 2 6 5" xfId="17755" xr:uid="{00000000-0005-0000-0000-0000EA5D0000}"/>
    <cellStyle name="Note 2 2 2 6 5 2" xfId="17756" xr:uid="{00000000-0005-0000-0000-0000EB5D0000}"/>
    <cellStyle name="Note 2 2 2 6 5 3" xfId="17757" xr:uid="{00000000-0005-0000-0000-0000EC5D0000}"/>
    <cellStyle name="Note 2 2 2 6 6" xfId="17758" xr:uid="{00000000-0005-0000-0000-0000ED5D0000}"/>
    <cellStyle name="Note 2 2 2 6 6 2" xfId="17759" xr:uid="{00000000-0005-0000-0000-0000EE5D0000}"/>
    <cellStyle name="Note 2 2 2 7" xfId="17760" xr:uid="{00000000-0005-0000-0000-0000EF5D0000}"/>
    <cellStyle name="Note 2 2 2 7 2" xfId="17761" xr:uid="{00000000-0005-0000-0000-0000F05D0000}"/>
    <cellStyle name="Note 2 2 2 7 2 2" xfId="17762" xr:uid="{00000000-0005-0000-0000-0000F15D0000}"/>
    <cellStyle name="Note 2 2 2 7 2 3" xfId="17763" xr:uid="{00000000-0005-0000-0000-0000F25D0000}"/>
    <cellStyle name="Note 2 2 2 7 3" xfId="17764" xr:uid="{00000000-0005-0000-0000-0000F35D0000}"/>
    <cellStyle name="Note 2 2 2 8" xfId="17765" xr:uid="{00000000-0005-0000-0000-0000F45D0000}"/>
    <cellStyle name="Note 2 2 2 8 2" xfId="17766" xr:uid="{00000000-0005-0000-0000-0000F55D0000}"/>
    <cellStyle name="Note 2 2 2 8 2 2" xfId="17767" xr:uid="{00000000-0005-0000-0000-0000F65D0000}"/>
    <cellStyle name="Note 2 2 2 8 2 3" xfId="17768" xr:uid="{00000000-0005-0000-0000-0000F75D0000}"/>
    <cellStyle name="Note 2 2 2 8 3" xfId="17769" xr:uid="{00000000-0005-0000-0000-0000F85D0000}"/>
    <cellStyle name="Note 2 2 2 9" xfId="17770" xr:uid="{00000000-0005-0000-0000-0000F95D0000}"/>
    <cellStyle name="Note 2 2 2 9 2" xfId="17771" xr:uid="{00000000-0005-0000-0000-0000FA5D0000}"/>
    <cellStyle name="Note 2 2 3" xfId="17772" xr:uid="{00000000-0005-0000-0000-0000FB5D0000}"/>
    <cellStyle name="Note 2 2 3 2" xfId="17773" xr:uid="{00000000-0005-0000-0000-0000FC5D0000}"/>
    <cellStyle name="Note 2 2 3 2 2" xfId="17774" xr:uid="{00000000-0005-0000-0000-0000FD5D0000}"/>
    <cellStyle name="Note 2 2 3 2 2 2" xfId="17775" xr:uid="{00000000-0005-0000-0000-0000FE5D0000}"/>
    <cellStyle name="Note 2 2 3 2 2 3" xfId="30328" xr:uid="{00000000-0005-0000-0000-0000FF5D0000}"/>
    <cellStyle name="Note 2 2 3 2 3" xfId="17776" xr:uid="{00000000-0005-0000-0000-0000005E0000}"/>
    <cellStyle name="Note 2 2 3 2 3 2" xfId="17777" xr:uid="{00000000-0005-0000-0000-0000015E0000}"/>
    <cellStyle name="Note 2 2 3 2 4" xfId="30329" xr:uid="{00000000-0005-0000-0000-0000025E0000}"/>
    <cellStyle name="Note 2 2 3 2 4 2" xfId="30330" xr:uid="{00000000-0005-0000-0000-0000035E0000}"/>
    <cellStyle name="Note 2 2 3 2 5" xfId="30331" xr:uid="{00000000-0005-0000-0000-0000045E0000}"/>
    <cellStyle name="Note 2 2 3 2 6" xfId="30332" xr:uid="{00000000-0005-0000-0000-0000055E0000}"/>
    <cellStyle name="Note 2 2 3 3" xfId="17778" xr:uid="{00000000-0005-0000-0000-0000065E0000}"/>
    <cellStyle name="Note 2 2 3 3 2" xfId="17779" xr:uid="{00000000-0005-0000-0000-0000075E0000}"/>
    <cellStyle name="Note 2 2 3 3 2 2" xfId="17780" xr:uid="{00000000-0005-0000-0000-0000085E0000}"/>
    <cellStyle name="Note 2 2 3 3 2 3" xfId="17781" xr:uid="{00000000-0005-0000-0000-0000095E0000}"/>
    <cellStyle name="Note 2 2 3 3 3" xfId="17782" xr:uid="{00000000-0005-0000-0000-00000A5E0000}"/>
    <cellStyle name="Note 2 2 3 4" xfId="17783" xr:uid="{00000000-0005-0000-0000-00000B5E0000}"/>
    <cellStyle name="Note 2 2 3 4 2" xfId="17784" xr:uid="{00000000-0005-0000-0000-00000C5E0000}"/>
    <cellStyle name="Note 2 2 3 4 3" xfId="30333" xr:uid="{00000000-0005-0000-0000-00000D5E0000}"/>
    <cellStyle name="Note 2 2 3 5" xfId="17785" xr:uid="{00000000-0005-0000-0000-00000E5E0000}"/>
    <cellStyle name="Note 2 2 3 5 2" xfId="17786" xr:uid="{00000000-0005-0000-0000-00000F5E0000}"/>
    <cellStyle name="Note 2 2 3 6" xfId="17787" xr:uid="{00000000-0005-0000-0000-0000105E0000}"/>
    <cellStyle name="Note 2 2 3 6 2" xfId="17788" xr:uid="{00000000-0005-0000-0000-0000115E0000}"/>
    <cellStyle name="Note 2 2 3 7" xfId="17789" xr:uid="{00000000-0005-0000-0000-0000125E0000}"/>
    <cellStyle name="Note 2 2 3 8" xfId="17790" xr:uid="{00000000-0005-0000-0000-0000135E0000}"/>
    <cellStyle name="Note 2 2 4" xfId="17791" xr:uid="{00000000-0005-0000-0000-0000145E0000}"/>
    <cellStyle name="Note 2 2 4 2" xfId="17792" xr:uid="{00000000-0005-0000-0000-0000155E0000}"/>
    <cellStyle name="Note 2 2 4 2 2" xfId="17793" xr:uid="{00000000-0005-0000-0000-0000165E0000}"/>
    <cellStyle name="Note 2 2 4 2 2 2" xfId="17794" xr:uid="{00000000-0005-0000-0000-0000175E0000}"/>
    <cellStyle name="Note 2 2 4 2 3" xfId="17795" xr:uid="{00000000-0005-0000-0000-0000185E0000}"/>
    <cellStyle name="Note 2 2 4 2 3 2" xfId="17796" xr:uid="{00000000-0005-0000-0000-0000195E0000}"/>
    <cellStyle name="Note 2 2 4 3" xfId="17797" xr:uid="{00000000-0005-0000-0000-00001A5E0000}"/>
    <cellStyle name="Note 2 2 4 3 2" xfId="17798" xr:uid="{00000000-0005-0000-0000-00001B5E0000}"/>
    <cellStyle name="Note 2 2 4 3 2 2" xfId="17799" xr:uid="{00000000-0005-0000-0000-00001C5E0000}"/>
    <cellStyle name="Note 2 2 4 3 2 3" xfId="17800" xr:uid="{00000000-0005-0000-0000-00001D5E0000}"/>
    <cellStyle name="Note 2 2 4 3 3" xfId="17801" xr:uid="{00000000-0005-0000-0000-00001E5E0000}"/>
    <cellStyle name="Note 2 2 4 4" xfId="17802" xr:uid="{00000000-0005-0000-0000-00001F5E0000}"/>
    <cellStyle name="Note 2 2 4 4 2" xfId="17803" xr:uid="{00000000-0005-0000-0000-0000205E0000}"/>
    <cellStyle name="Note 2 2 4 5" xfId="17804" xr:uid="{00000000-0005-0000-0000-0000215E0000}"/>
    <cellStyle name="Note 2 2 4 5 2" xfId="17805" xr:uid="{00000000-0005-0000-0000-0000225E0000}"/>
    <cellStyle name="Note 2 2 4 6" xfId="17806" xr:uid="{00000000-0005-0000-0000-0000235E0000}"/>
    <cellStyle name="Note 2 2 4 6 2" xfId="17807" xr:uid="{00000000-0005-0000-0000-0000245E0000}"/>
    <cellStyle name="Note 2 2 4 7" xfId="17808" xr:uid="{00000000-0005-0000-0000-0000255E0000}"/>
    <cellStyle name="Note 2 2 4 8" xfId="17809" xr:uid="{00000000-0005-0000-0000-0000265E0000}"/>
    <cellStyle name="Note 2 2 5" xfId="17810" xr:uid="{00000000-0005-0000-0000-0000275E0000}"/>
    <cellStyle name="Note 2 2 5 2" xfId="17811" xr:uid="{00000000-0005-0000-0000-0000285E0000}"/>
    <cellStyle name="Note 2 2 5 2 2" xfId="30334" xr:uid="{00000000-0005-0000-0000-0000295E0000}"/>
    <cellStyle name="Note 2 2 5 3" xfId="30335" xr:uid="{00000000-0005-0000-0000-00002A5E0000}"/>
    <cellStyle name="Note 2 2 6" xfId="17812" xr:uid="{00000000-0005-0000-0000-00002B5E0000}"/>
    <cellStyle name="Note 2 2 6 2" xfId="17813" xr:uid="{00000000-0005-0000-0000-00002C5E0000}"/>
    <cellStyle name="Note 2 2 6 3" xfId="30336" xr:uid="{00000000-0005-0000-0000-00002D5E0000}"/>
    <cellStyle name="Note 2 2 7" xfId="17814" xr:uid="{00000000-0005-0000-0000-00002E5E0000}"/>
    <cellStyle name="Note 2 2 7 2" xfId="30337" xr:uid="{00000000-0005-0000-0000-00002F5E0000}"/>
    <cellStyle name="Note 2 2 8" xfId="30338" xr:uid="{00000000-0005-0000-0000-0000305E0000}"/>
    <cellStyle name="Note 2 2 9" xfId="30339" xr:uid="{00000000-0005-0000-0000-0000315E0000}"/>
    <cellStyle name="Note 2 3" xfId="17815" xr:uid="{00000000-0005-0000-0000-0000325E0000}"/>
    <cellStyle name="Note 2 3 10" xfId="17816" xr:uid="{00000000-0005-0000-0000-0000335E0000}"/>
    <cellStyle name="Note 2 3 10 2" xfId="17817" xr:uid="{00000000-0005-0000-0000-0000345E0000}"/>
    <cellStyle name="Note 2 3 11" xfId="17818" xr:uid="{00000000-0005-0000-0000-0000355E0000}"/>
    <cellStyle name="Note 2 3 11 2" xfId="17819" xr:uid="{00000000-0005-0000-0000-0000365E0000}"/>
    <cellStyle name="Note 2 3 2" xfId="17820" xr:uid="{00000000-0005-0000-0000-0000375E0000}"/>
    <cellStyle name="Note 2 3 2 2" xfId="17821" xr:uid="{00000000-0005-0000-0000-0000385E0000}"/>
    <cellStyle name="Note 2 3 2 2 2" xfId="17822" xr:uid="{00000000-0005-0000-0000-0000395E0000}"/>
    <cellStyle name="Note 2 3 2 2 2 2" xfId="17823" xr:uid="{00000000-0005-0000-0000-00003A5E0000}"/>
    <cellStyle name="Note 2 3 2 2 2 2 2" xfId="17824" xr:uid="{00000000-0005-0000-0000-00003B5E0000}"/>
    <cellStyle name="Note 2 3 2 2 2 2 3" xfId="17825" xr:uid="{00000000-0005-0000-0000-00003C5E0000}"/>
    <cellStyle name="Note 2 3 2 2 2 3" xfId="17826" xr:uid="{00000000-0005-0000-0000-00003D5E0000}"/>
    <cellStyle name="Note 2 3 2 2 2 3 2" xfId="30340" xr:uid="{00000000-0005-0000-0000-00003E5E0000}"/>
    <cellStyle name="Note 2 3 2 2 2 4" xfId="30341" xr:uid="{00000000-0005-0000-0000-00003F5E0000}"/>
    <cellStyle name="Note 2 3 2 2 3" xfId="17827" xr:uid="{00000000-0005-0000-0000-0000405E0000}"/>
    <cellStyle name="Note 2 3 2 2 3 2" xfId="17828" xr:uid="{00000000-0005-0000-0000-0000415E0000}"/>
    <cellStyle name="Note 2 3 2 2 3 2 2" xfId="30342" xr:uid="{00000000-0005-0000-0000-0000425E0000}"/>
    <cellStyle name="Note 2 3 2 2 3 3" xfId="30343" xr:uid="{00000000-0005-0000-0000-0000435E0000}"/>
    <cellStyle name="Note 2 3 2 2 4" xfId="17829" xr:uid="{00000000-0005-0000-0000-0000445E0000}"/>
    <cellStyle name="Note 2 3 2 2 4 2" xfId="17830" xr:uid="{00000000-0005-0000-0000-0000455E0000}"/>
    <cellStyle name="Note 2 3 2 2 4 3" xfId="30344" xr:uid="{00000000-0005-0000-0000-0000465E0000}"/>
    <cellStyle name="Note 2 3 2 2 5" xfId="30345" xr:uid="{00000000-0005-0000-0000-0000475E0000}"/>
    <cellStyle name="Note 2 3 2 2 5 2" xfId="30346" xr:uid="{00000000-0005-0000-0000-0000485E0000}"/>
    <cellStyle name="Note 2 3 2 2 6" xfId="30347" xr:uid="{00000000-0005-0000-0000-0000495E0000}"/>
    <cellStyle name="Note 2 3 2 2 7" xfId="30348" xr:uid="{00000000-0005-0000-0000-00004A5E0000}"/>
    <cellStyle name="Note 2 3 2 3" xfId="17831" xr:uid="{00000000-0005-0000-0000-00004B5E0000}"/>
    <cellStyle name="Note 2 3 2 3 2" xfId="17832" xr:uid="{00000000-0005-0000-0000-00004C5E0000}"/>
    <cellStyle name="Note 2 3 2 3 2 2" xfId="17833" xr:uid="{00000000-0005-0000-0000-00004D5E0000}"/>
    <cellStyle name="Note 2 3 2 3 2 3" xfId="17834" xr:uid="{00000000-0005-0000-0000-00004E5E0000}"/>
    <cellStyle name="Note 2 3 2 3 3" xfId="17835" xr:uid="{00000000-0005-0000-0000-00004F5E0000}"/>
    <cellStyle name="Note 2 3 2 3 3 2" xfId="30349" xr:uid="{00000000-0005-0000-0000-0000505E0000}"/>
    <cellStyle name="Note 2 3 2 3 4" xfId="30350" xr:uid="{00000000-0005-0000-0000-0000515E0000}"/>
    <cellStyle name="Note 2 3 2 4" xfId="17836" xr:uid="{00000000-0005-0000-0000-0000525E0000}"/>
    <cellStyle name="Note 2 3 2 4 2" xfId="17837" xr:uid="{00000000-0005-0000-0000-0000535E0000}"/>
    <cellStyle name="Note 2 3 2 4 2 2" xfId="17838" xr:uid="{00000000-0005-0000-0000-0000545E0000}"/>
    <cellStyle name="Note 2 3 2 4 2 3" xfId="17839" xr:uid="{00000000-0005-0000-0000-0000555E0000}"/>
    <cellStyle name="Note 2 3 2 4 3" xfId="17840" xr:uid="{00000000-0005-0000-0000-0000565E0000}"/>
    <cellStyle name="Note 2 3 2 5" xfId="17841" xr:uid="{00000000-0005-0000-0000-0000575E0000}"/>
    <cellStyle name="Note 2 3 2 5 2" xfId="17842" xr:uid="{00000000-0005-0000-0000-0000585E0000}"/>
    <cellStyle name="Note 2 3 2 5 3" xfId="30351" xr:uid="{00000000-0005-0000-0000-0000595E0000}"/>
    <cellStyle name="Note 2 3 2 6" xfId="17843" xr:uid="{00000000-0005-0000-0000-00005A5E0000}"/>
    <cellStyle name="Note 2 3 2 6 2" xfId="17844" xr:uid="{00000000-0005-0000-0000-00005B5E0000}"/>
    <cellStyle name="Note 2 3 2 7" xfId="30352" xr:uid="{00000000-0005-0000-0000-00005C5E0000}"/>
    <cellStyle name="Note 2 3 2 8" xfId="30353" xr:uid="{00000000-0005-0000-0000-00005D5E0000}"/>
    <cellStyle name="Note 2 3 3" xfId="17845" xr:uid="{00000000-0005-0000-0000-00005E5E0000}"/>
    <cellStyle name="Note 2 3 3 2" xfId="17846" xr:uid="{00000000-0005-0000-0000-00005F5E0000}"/>
    <cellStyle name="Note 2 3 3 2 2" xfId="17847" xr:uid="{00000000-0005-0000-0000-0000605E0000}"/>
    <cellStyle name="Note 2 3 3 2 2 2" xfId="17848" xr:uid="{00000000-0005-0000-0000-0000615E0000}"/>
    <cellStyle name="Note 2 3 3 2 2 2 2" xfId="30354" xr:uid="{00000000-0005-0000-0000-0000625E0000}"/>
    <cellStyle name="Note 2 3 3 2 2 3" xfId="30355" xr:uid="{00000000-0005-0000-0000-0000635E0000}"/>
    <cellStyle name="Note 2 3 3 2 2 3 2" xfId="30356" xr:uid="{00000000-0005-0000-0000-0000645E0000}"/>
    <cellStyle name="Note 2 3 3 2 2 4" xfId="30357" xr:uid="{00000000-0005-0000-0000-0000655E0000}"/>
    <cellStyle name="Note 2 3 3 2 3" xfId="17849" xr:uid="{00000000-0005-0000-0000-0000665E0000}"/>
    <cellStyle name="Note 2 3 3 2 3 2" xfId="17850" xr:uid="{00000000-0005-0000-0000-0000675E0000}"/>
    <cellStyle name="Note 2 3 3 2 3 2 2" xfId="30358" xr:uid="{00000000-0005-0000-0000-0000685E0000}"/>
    <cellStyle name="Note 2 3 3 2 3 3" xfId="30359" xr:uid="{00000000-0005-0000-0000-0000695E0000}"/>
    <cellStyle name="Note 2 3 3 2 4" xfId="30360" xr:uid="{00000000-0005-0000-0000-00006A5E0000}"/>
    <cellStyle name="Note 2 3 3 2 4 2" xfId="30361" xr:uid="{00000000-0005-0000-0000-00006B5E0000}"/>
    <cellStyle name="Note 2 3 3 2 5" xfId="30362" xr:uid="{00000000-0005-0000-0000-00006C5E0000}"/>
    <cellStyle name="Note 2 3 3 3" xfId="17851" xr:uid="{00000000-0005-0000-0000-00006D5E0000}"/>
    <cellStyle name="Note 2 3 3 3 2" xfId="17852" xr:uid="{00000000-0005-0000-0000-00006E5E0000}"/>
    <cellStyle name="Note 2 3 3 3 2 2" xfId="17853" xr:uid="{00000000-0005-0000-0000-00006F5E0000}"/>
    <cellStyle name="Note 2 3 3 3 2 3" xfId="17854" xr:uid="{00000000-0005-0000-0000-0000705E0000}"/>
    <cellStyle name="Note 2 3 3 3 3" xfId="17855" xr:uid="{00000000-0005-0000-0000-0000715E0000}"/>
    <cellStyle name="Note 2 3 3 3 3 2" xfId="30363" xr:uid="{00000000-0005-0000-0000-0000725E0000}"/>
    <cellStyle name="Note 2 3 3 3 4" xfId="30364" xr:uid="{00000000-0005-0000-0000-0000735E0000}"/>
    <cellStyle name="Note 2 3 3 4" xfId="17856" xr:uid="{00000000-0005-0000-0000-0000745E0000}"/>
    <cellStyle name="Note 2 3 3 4 2" xfId="17857" xr:uid="{00000000-0005-0000-0000-0000755E0000}"/>
    <cellStyle name="Note 2 3 3 4 2 2" xfId="30365" xr:uid="{00000000-0005-0000-0000-0000765E0000}"/>
    <cellStyle name="Note 2 3 3 4 3" xfId="30366" xr:uid="{00000000-0005-0000-0000-0000775E0000}"/>
    <cellStyle name="Note 2 3 3 5" xfId="17858" xr:uid="{00000000-0005-0000-0000-0000785E0000}"/>
    <cellStyle name="Note 2 3 3 5 2" xfId="17859" xr:uid="{00000000-0005-0000-0000-0000795E0000}"/>
    <cellStyle name="Note 2 3 3 5 3" xfId="30367" xr:uid="{00000000-0005-0000-0000-00007A5E0000}"/>
    <cellStyle name="Note 2 3 3 6" xfId="30368" xr:uid="{00000000-0005-0000-0000-00007B5E0000}"/>
    <cellStyle name="Note 2 3 3 6 2" xfId="30369" xr:uid="{00000000-0005-0000-0000-00007C5E0000}"/>
    <cellStyle name="Note 2 3 3 7" xfId="30370" xr:uid="{00000000-0005-0000-0000-00007D5E0000}"/>
    <cellStyle name="Note 2 3 3 8" xfId="30371" xr:uid="{00000000-0005-0000-0000-00007E5E0000}"/>
    <cellStyle name="Note 2 3 4" xfId="17860" xr:uid="{00000000-0005-0000-0000-00007F5E0000}"/>
    <cellStyle name="Note 2 3 4 2" xfId="17861" xr:uid="{00000000-0005-0000-0000-0000805E0000}"/>
    <cellStyle name="Note 2 3 4 2 2" xfId="17862" xr:uid="{00000000-0005-0000-0000-0000815E0000}"/>
    <cellStyle name="Note 2 3 4 2 2 2" xfId="17863" xr:uid="{00000000-0005-0000-0000-0000825E0000}"/>
    <cellStyle name="Note 2 3 4 2 3" xfId="17864" xr:uid="{00000000-0005-0000-0000-0000835E0000}"/>
    <cellStyle name="Note 2 3 4 2 3 2" xfId="17865" xr:uid="{00000000-0005-0000-0000-0000845E0000}"/>
    <cellStyle name="Note 2 3 4 2 4" xfId="30372" xr:uid="{00000000-0005-0000-0000-0000855E0000}"/>
    <cellStyle name="Note 2 3 4 3" xfId="17866" xr:uid="{00000000-0005-0000-0000-0000865E0000}"/>
    <cellStyle name="Note 2 3 4 3 2" xfId="17867" xr:uid="{00000000-0005-0000-0000-0000875E0000}"/>
    <cellStyle name="Note 2 3 4 3 2 2" xfId="17868" xr:uid="{00000000-0005-0000-0000-0000885E0000}"/>
    <cellStyle name="Note 2 3 4 3 2 3" xfId="17869" xr:uid="{00000000-0005-0000-0000-0000895E0000}"/>
    <cellStyle name="Note 2 3 4 3 3" xfId="17870" xr:uid="{00000000-0005-0000-0000-00008A5E0000}"/>
    <cellStyle name="Note 2 3 4 4" xfId="17871" xr:uid="{00000000-0005-0000-0000-00008B5E0000}"/>
    <cellStyle name="Note 2 3 4 4 2" xfId="17872" xr:uid="{00000000-0005-0000-0000-00008C5E0000}"/>
    <cellStyle name="Note 2 3 4 5" xfId="17873" xr:uid="{00000000-0005-0000-0000-00008D5E0000}"/>
    <cellStyle name="Note 2 3 4 5 2" xfId="17874" xr:uid="{00000000-0005-0000-0000-00008E5E0000}"/>
    <cellStyle name="Note 2 3 5" xfId="17875" xr:uid="{00000000-0005-0000-0000-00008F5E0000}"/>
    <cellStyle name="Note 2 3 5 2" xfId="17876" xr:uid="{00000000-0005-0000-0000-0000905E0000}"/>
    <cellStyle name="Note 2 3 5 2 2" xfId="17877" xr:uid="{00000000-0005-0000-0000-0000915E0000}"/>
    <cellStyle name="Note 2 3 5 2 2 2" xfId="17878" xr:uid="{00000000-0005-0000-0000-0000925E0000}"/>
    <cellStyle name="Note 2 3 5 2 3" xfId="17879" xr:uid="{00000000-0005-0000-0000-0000935E0000}"/>
    <cellStyle name="Note 2 3 5 2 3 2" xfId="17880" xr:uid="{00000000-0005-0000-0000-0000945E0000}"/>
    <cellStyle name="Note 2 3 5 3" xfId="17881" xr:uid="{00000000-0005-0000-0000-0000955E0000}"/>
    <cellStyle name="Note 2 3 5 3 2" xfId="17882" xr:uid="{00000000-0005-0000-0000-0000965E0000}"/>
    <cellStyle name="Note 2 3 5 3 2 2" xfId="17883" xr:uid="{00000000-0005-0000-0000-0000975E0000}"/>
    <cellStyle name="Note 2 3 5 3 2 3" xfId="17884" xr:uid="{00000000-0005-0000-0000-0000985E0000}"/>
    <cellStyle name="Note 2 3 5 3 3" xfId="17885" xr:uid="{00000000-0005-0000-0000-0000995E0000}"/>
    <cellStyle name="Note 2 3 5 4" xfId="17886" xr:uid="{00000000-0005-0000-0000-00009A5E0000}"/>
    <cellStyle name="Note 2 3 5 4 2" xfId="17887" xr:uid="{00000000-0005-0000-0000-00009B5E0000}"/>
    <cellStyle name="Note 2 3 5 5" xfId="17888" xr:uid="{00000000-0005-0000-0000-00009C5E0000}"/>
    <cellStyle name="Note 2 3 5 5 2" xfId="17889" xr:uid="{00000000-0005-0000-0000-00009D5E0000}"/>
    <cellStyle name="Note 2 3 6" xfId="17890" xr:uid="{00000000-0005-0000-0000-00009E5E0000}"/>
    <cellStyle name="Note 2 3 6 2" xfId="17891" xr:uid="{00000000-0005-0000-0000-00009F5E0000}"/>
    <cellStyle name="Note 2 3 6 2 2" xfId="17892" xr:uid="{00000000-0005-0000-0000-0000A05E0000}"/>
    <cellStyle name="Note 2 3 6 2 2 2" xfId="17893" xr:uid="{00000000-0005-0000-0000-0000A15E0000}"/>
    <cellStyle name="Note 2 3 6 2 3" xfId="17894" xr:uid="{00000000-0005-0000-0000-0000A25E0000}"/>
    <cellStyle name="Note 2 3 6 2 3 2" xfId="17895" xr:uid="{00000000-0005-0000-0000-0000A35E0000}"/>
    <cellStyle name="Note 2 3 6 3" xfId="17896" xr:uid="{00000000-0005-0000-0000-0000A45E0000}"/>
    <cellStyle name="Note 2 3 6 3 2" xfId="17897" xr:uid="{00000000-0005-0000-0000-0000A55E0000}"/>
    <cellStyle name="Note 2 3 6 3 2 2" xfId="17898" xr:uid="{00000000-0005-0000-0000-0000A65E0000}"/>
    <cellStyle name="Note 2 3 6 3 2 3" xfId="17899" xr:uid="{00000000-0005-0000-0000-0000A75E0000}"/>
    <cellStyle name="Note 2 3 6 3 3" xfId="17900" xr:uid="{00000000-0005-0000-0000-0000A85E0000}"/>
    <cellStyle name="Note 2 3 6 4" xfId="17901" xr:uid="{00000000-0005-0000-0000-0000A95E0000}"/>
    <cellStyle name="Note 2 3 6 4 2" xfId="17902" xr:uid="{00000000-0005-0000-0000-0000AA5E0000}"/>
    <cellStyle name="Note 2 3 6 5" xfId="17903" xr:uid="{00000000-0005-0000-0000-0000AB5E0000}"/>
    <cellStyle name="Note 2 3 6 5 2" xfId="17904" xr:uid="{00000000-0005-0000-0000-0000AC5E0000}"/>
    <cellStyle name="Note 2 3 7" xfId="17905" xr:uid="{00000000-0005-0000-0000-0000AD5E0000}"/>
    <cellStyle name="Note 2 3 7 2" xfId="17906" xr:uid="{00000000-0005-0000-0000-0000AE5E0000}"/>
    <cellStyle name="Note 2 3 7 2 2" xfId="17907" xr:uid="{00000000-0005-0000-0000-0000AF5E0000}"/>
    <cellStyle name="Note 2 3 7 2 2 2" xfId="17908" xr:uid="{00000000-0005-0000-0000-0000B05E0000}"/>
    <cellStyle name="Note 2 3 7 2 2 3" xfId="17909" xr:uid="{00000000-0005-0000-0000-0000B15E0000}"/>
    <cellStyle name="Note 2 3 7 2 3" xfId="17910" xr:uid="{00000000-0005-0000-0000-0000B25E0000}"/>
    <cellStyle name="Note 2 3 7 3" xfId="17911" xr:uid="{00000000-0005-0000-0000-0000B35E0000}"/>
    <cellStyle name="Note 2 3 7 3 2" xfId="17912" xr:uid="{00000000-0005-0000-0000-0000B45E0000}"/>
    <cellStyle name="Note 2 3 7 3 2 2" xfId="17913" xr:uid="{00000000-0005-0000-0000-0000B55E0000}"/>
    <cellStyle name="Note 2 3 7 3 2 3" xfId="17914" xr:uid="{00000000-0005-0000-0000-0000B65E0000}"/>
    <cellStyle name="Note 2 3 7 3 3" xfId="17915" xr:uid="{00000000-0005-0000-0000-0000B75E0000}"/>
    <cellStyle name="Note 2 3 7 4" xfId="17916" xr:uid="{00000000-0005-0000-0000-0000B85E0000}"/>
    <cellStyle name="Note 2 3 7 4 2" xfId="17917" xr:uid="{00000000-0005-0000-0000-0000B95E0000}"/>
    <cellStyle name="Note 2 3 7 5" xfId="17918" xr:uid="{00000000-0005-0000-0000-0000BA5E0000}"/>
    <cellStyle name="Note 2 3 7 5 2" xfId="17919" xr:uid="{00000000-0005-0000-0000-0000BB5E0000}"/>
    <cellStyle name="Note 2 3 8" xfId="17920" xr:uid="{00000000-0005-0000-0000-0000BC5E0000}"/>
    <cellStyle name="Note 2 3 8 2" xfId="17921" xr:uid="{00000000-0005-0000-0000-0000BD5E0000}"/>
    <cellStyle name="Note 2 3 8 2 2" xfId="17922" xr:uid="{00000000-0005-0000-0000-0000BE5E0000}"/>
    <cellStyle name="Note 2 3 8 2 2 2" xfId="17923" xr:uid="{00000000-0005-0000-0000-0000BF5E0000}"/>
    <cellStyle name="Note 2 3 8 2 2 3" xfId="17924" xr:uid="{00000000-0005-0000-0000-0000C05E0000}"/>
    <cellStyle name="Note 2 3 8 2 3" xfId="17925" xr:uid="{00000000-0005-0000-0000-0000C15E0000}"/>
    <cellStyle name="Note 2 3 8 3" xfId="17926" xr:uid="{00000000-0005-0000-0000-0000C25E0000}"/>
    <cellStyle name="Note 2 3 8 3 2" xfId="17927" xr:uid="{00000000-0005-0000-0000-0000C35E0000}"/>
    <cellStyle name="Note 2 3 8 3 2 2" xfId="17928" xr:uid="{00000000-0005-0000-0000-0000C45E0000}"/>
    <cellStyle name="Note 2 3 8 3 2 3" xfId="17929" xr:uid="{00000000-0005-0000-0000-0000C55E0000}"/>
    <cellStyle name="Note 2 3 8 3 3" xfId="17930" xr:uid="{00000000-0005-0000-0000-0000C65E0000}"/>
    <cellStyle name="Note 2 3 8 4" xfId="17931" xr:uid="{00000000-0005-0000-0000-0000C75E0000}"/>
    <cellStyle name="Note 2 3 8 4 2" xfId="17932" xr:uid="{00000000-0005-0000-0000-0000C85E0000}"/>
    <cellStyle name="Note 2 3 8 5" xfId="17933" xr:uid="{00000000-0005-0000-0000-0000C95E0000}"/>
    <cellStyle name="Note 2 3 8 5 2" xfId="17934" xr:uid="{00000000-0005-0000-0000-0000CA5E0000}"/>
    <cellStyle name="Note 2 3 8 5 3" xfId="17935" xr:uid="{00000000-0005-0000-0000-0000CB5E0000}"/>
    <cellStyle name="Note 2 3 8 6" xfId="17936" xr:uid="{00000000-0005-0000-0000-0000CC5E0000}"/>
    <cellStyle name="Note 2 3 8 6 2" xfId="17937" xr:uid="{00000000-0005-0000-0000-0000CD5E0000}"/>
    <cellStyle name="Note 2 3 9" xfId="17938" xr:uid="{00000000-0005-0000-0000-0000CE5E0000}"/>
    <cellStyle name="Note 2 3 9 2" xfId="17939" xr:uid="{00000000-0005-0000-0000-0000CF5E0000}"/>
    <cellStyle name="Note 2 3 9 3" xfId="17940" xr:uid="{00000000-0005-0000-0000-0000D05E0000}"/>
    <cellStyle name="Note 2 4" xfId="17941" xr:uid="{00000000-0005-0000-0000-0000D15E0000}"/>
    <cellStyle name="Note 2 4 10" xfId="17942" xr:uid="{00000000-0005-0000-0000-0000D25E0000}"/>
    <cellStyle name="Note 2 4 10 2" xfId="17943" xr:uid="{00000000-0005-0000-0000-0000D35E0000}"/>
    <cellStyle name="Note 2 4 11" xfId="17944" xr:uid="{00000000-0005-0000-0000-0000D45E0000}"/>
    <cellStyle name="Note 2 4 2" xfId="17945" xr:uid="{00000000-0005-0000-0000-0000D55E0000}"/>
    <cellStyle name="Note 2 4 2 2" xfId="17946" xr:uid="{00000000-0005-0000-0000-0000D65E0000}"/>
    <cellStyle name="Note 2 4 2 2 2" xfId="17947" xr:uid="{00000000-0005-0000-0000-0000D75E0000}"/>
    <cellStyle name="Note 2 4 2 2 2 2" xfId="17948" xr:uid="{00000000-0005-0000-0000-0000D85E0000}"/>
    <cellStyle name="Note 2 4 2 2 2 2 2" xfId="17949" xr:uid="{00000000-0005-0000-0000-0000D95E0000}"/>
    <cellStyle name="Note 2 4 2 2 2 2 3" xfId="17950" xr:uid="{00000000-0005-0000-0000-0000DA5E0000}"/>
    <cellStyle name="Note 2 4 2 2 2 3" xfId="17951" xr:uid="{00000000-0005-0000-0000-0000DB5E0000}"/>
    <cellStyle name="Note 2 4 2 2 2 3 2" xfId="30373" xr:uid="{00000000-0005-0000-0000-0000DC5E0000}"/>
    <cellStyle name="Note 2 4 2 2 2 4" xfId="30374" xr:uid="{00000000-0005-0000-0000-0000DD5E0000}"/>
    <cellStyle name="Note 2 4 2 2 3" xfId="17952" xr:uid="{00000000-0005-0000-0000-0000DE5E0000}"/>
    <cellStyle name="Note 2 4 2 2 3 2" xfId="17953" xr:uid="{00000000-0005-0000-0000-0000DF5E0000}"/>
    <cellStyle name="Note 2 4 2 2 3 2 2" xfId="30375" xr:uid="{00000000-0005-0000-0000-0000E05E0000}"/>
    <cellStyle name="Note 2 4 2 2 3 3" xfId="30376" xr:uid="{00000000-0005-0000-0000-0000E15E0000}"/>
    <cellStyle name="Note 2 4 2 2 4" xfId="17954" xr:uid="{00000000-0005-0000-0000-0000E25E0000}"/>
    <cellStyle name="Note 2 4 2 2 4 2" xfId="17955" xr:uid="{00000000-0005-0000-0000-0000E35E0000}"/>
    <cellStyle name="Note 2 4 2 2 4 3" xfId="30377" xr:uid="{00000000-0005-0000-0000-0000E45E0000}"/>
    <cellStyle name="Note 2 4 2 2 5" xfId="30378" xr:uid="{00000000-0005-0000-0000-0000E55E0000}"/>
    <cellStyle name="Note 2 4 2 2 5 2" xfId="30379" xr:uid="{00000000-0005-0000-0000-0000E65E0000}"/>
    <cellStyle name="Note 2 4 2 2 6" xfId="30380" xr:uid="{00000000-0005-0000-0000-0000E75E0000}"/>
    <cellStyle name="Note 2 4 2 2 7" xfId="30381" xr:uid="{00000000-0005-0000-0000-0000E85E0000}"/>
    <cellStyle name="Note 2 4 2 3" xfId="17956" xr:uid="{00000000-0005-0000-0000-0000E95E0000}"/>
    <cellStyle name="Note 2 4 2 3 2" xfId="17957" xr:uid="{00000000-0005-0000-0000-0000EA5E0000}"/>
    <cellStyle name="Note 2 4 2 3 2 2" xfId="17958" xr:uid="{00000000-0005-0000-0000-0000EB5E0000}"/>
    <cellStyle name="Note 2 4 2 3 2 3" xfId="17959" xr:uid="{00000000-0005-0000-0000-0000EC5E0000}"/>
    <cellStyle name="Note 2 4 2 3 3" xfId="17960" xr:uid="{00000000-0005-0000-0000-0000ED5E0000}"/>
    <cellStyle name="Note 2 4 2 3 3 2" xfId="30382" xr:uid="{00000000-0005-0000-0000-0000EE5E0000}"/>
    <cellStyle name="Note 2 4 2 3 4" xfId="30383" xr:uid="{00000000-0005-0000-0000-0000EF5E0000}"/>
    <cellStyle name="Note 2 4 2 4" xfId="17961" xr:uid="{00000000-0005-0000-0000-0000F05E0000}"/>
    <cellStyle name="Note 2 4 2 4 2" xfId="17962" xr:uid="{00000000-0005-0000-0000-0000F15E0000}"/>
    <cellStyle name="Note 2 4 2 4 2 2" xfId="17963" xr:uid="{00000000-0005-0000-0000-0000F25E0000}"/>
    <cellStyle name="Note 2 4 2 4 2 3" xfId="17964" xr:uid="{00000000-0005-0000-0000-0000F35E0000}"/>
    <cellStyle name="Note 2 4 2 4 3" xfId="17965" xr:uid="{00000000-0005-0000-0000-0000F45E0000}"/>
    <cellStyle name="Note 2 4 2 5" xfId="17966" xr:uid="{00000000-0005-0000-0000-0000F55E0000}"/>
    <cellStyle name="Note 2 4 2 5 2" xfId="17967" xr:uid="{00000000-0005-0000-0000-0000F65E0000}"/>
    <cellStyle name="Note 2 4 2 5 3" xfId="30384" xr:uid="{00000000-0005-0000-0000-0000F75E0000}"/>
    <cellStyle name="Note 2 4 2 6" xfId="17968" xr:uid="{00000000-0005-0000-0000-0000F85E0000}"/>
    <cellStyle name="Note 2 4 2 6 2" xfId="17969" xr:uid="{00000000-0005-0000-0000-0000F95E0000}"/>
    <cellStyle name="Note 2 4 2 7" xfId="30385" xr:uid="{00000000-0005-0000-0000-0000FA5E0000}"/>
    <cellStyle name="Note 2 4 2 8" xfId="30386" xr:uid="{00000000-0005-0000-0000-0000FB5E0000}"/>
    <cellStyle name="Note 2 4 3" xfId="17970" xr:uid="{00000000-0005-0000-0000-0000FC5E0000}"/>
    <cellStyle name="Note 2 4 3 2" xfId="17971" xr:uid="{00000000-0005-0000-0000-0000FD5E0000}"/>
    <cellStyle name="Note 2 4 3 2 2" xfId="17972" xr:uid="{00000000-0005-0000-0000-0000FE5E0000}"/>
    <cellStyle name="Note 2 4 3 2 2 2" xfId="17973" xr:uid="{00000000-0005-0000-0000-0000FF5E0000}"/>
    <cellStyle name="Note 2 4 3 2 2 2 2" xfId="30387" xr:uid="{00000000-0005-0000-0000-0000005F0000}"/>
    <cellStyle name="Note 2 4 3 2 2 3" xfId="30388" xr:uid="{00000000-0005-0000-0000-0000015F0000}"/>
    <cellStyle name="Note 2 4 3 2 2 3 2" xfId="30389" xr:uid="{00000000-0005-0000-0000-0000025F0000}"/>
    <cellStyle name="Note 2 4 3 2 2 4" xfId="30390" xr:uid="{00000000-0005-0000-0000-0000035F0000}"/>
    <cellStyle name="Note 2 4 3 2 3" xfId="17974" xr:uid="{00000000-0005-0000-0000-0000045F0000}"/>
    <cellStyle name="Note 2 4 3 2 3 2" xfId="17975" xr:uid="{00000000-0005-0000-0000-0000055F0000}"/>
    <cellStyle name="Note 2 4 3 2 3 2 2" xfId="30391" xr:uid="{00000000-0005-0000-0000-0000065F0000}"/>
    <cellStyle name="Note 2 4 3 2 3 3" xfId="30392" xr:uid="{00000000-0005-0000-0000-0000075F0000}"/>
    <cellStyle name="Note 2 4 3 2 4" xfId="30393" xr:uid="{00000000-0005-0000-0000-0000085F0000}"/>
    <cellStyle name="Note 2 4 3 2 4 2" xfId="30394" xr:uid="{00000000-0005-0000-0000-0000095F0000}"/>
    <cellStyle name="Note 2 4 3 2 5" xfId="30395" xr:uid="{00000000-0005-0000-0000-00000A5F0000}"/>
    <cellStyle name="Note 2 4 3 3" xfId="17976" xr:uid="{00000000-0005-0000-0000-00000B5F0000}"/>
    <cellStyle name="Note 2 4 3 3 2" xfId="17977" xr:uid="{00000000-0005-0000-0000-00000C5F0000}"/>
    <cellStyle name="Note 2 4 3 3 2 2" xfId="17978" xr:uid="{00000000-0005-0000-0000-00000D5F0000}"/>
    <cellStyle name="Note 2 4 3 3 2 3" xfId="17979" xr:uid="{00000000-0005-0000-0000-00000E5F0000}"/>
    <cellStyle name="Note 2 4 3 3 3" xfId="17980" xr:uid="{00000000-0005-0000-0000-00000F5F0000}"/>
    <cellStyle name="Note 2 4 3 3 3 2" xfId="30396" xr:uid="{00000000-0005-0000-0000-0000105F0000}"/>
    <cellStyle name="Note 2 4 3 3 4" xfId="30397" xr:uid="{00000000-0005-0000-0000-0000115F0000}"/>
    <cellStyle name="Note 2 4 3 4" xfId="17981" xr:uid="{00000000-0005-0000-0000-0000125F0000}"/>
    <cellStyle name="Note 2 4 3 4 2" xfId="17982" xr:uid="{00000000-0005-0000-0000-0000135F0000}"/>
    <cellStyle name="Note 2 4 3 4 2 2" xfId="30398" xr:uid="{00000000-0005-0000-0000-0000145F0000}"/>
    <cellStyle name="Note 2 4 3 4 3" xfId="30399" xr:uid="{00000000-0005-0000-0000-0000155F0000}"/>
    <cellStyle name="Note 2 4 3 5" xfId="17983" xr:uid="{00000000-0005-0000-0000-0000165F0000}"/>
    <cellStyle name="Note 2 4 3 5 2" xfId="17984" xr:uid="{00000000-0005-0000-0000-0000175F0000}"/>
    <cellStyle name="Note 2 4 3 5 3" xfId="30400" xr:uid="{00000000-0005-0000-0000-0000185F0000}"/>
    <cellStyle name="Note 2 4 3 6" xfId="30401" xr:uid="{00000000-0005-0000-0000-0000195F0000}"/>
    <cellStyle name="Note 2 4 3 6 2" xfId="30402" xr:uid="{00000000-0005-0000-0000-00001A5F0000}"/>
    <cellStyle name="Note 2 4 3 7" xfId="30403" xr:uid="{00000000-0005-0000-0000-00001B5F0000}"/>
    <cellStyle name="Note 2 4 3 8" xfId="30404" xr:uid="{00000000-0005-0000-0000-00001C5F0000}"/>
    <cellStyle name="Note 2 4 4" xfId="17985" xr:uid="{00000000-0005-0000-0000-00001D5F0000}"/>
    <cellStyle name="Note 2 4 4 2" xfId="17986" xr:uid="{00000000-0005-0000-0000-00001E5F0000}"/>
    <cellStyle name="Note 2 4 4 2 2" xfId="17987" xr:uid="{00000000-0005-0000-0000-00001F5F0000}"/>
    <cellStyle name="Note 2 4 4 2 2 2" xfId="17988" xr:uid="{00000000-0005-0000-0000-0000205F0000}"/>
    <cellStyle name="Note 2 4 4 2 3" xfId="17989" xr:uid="{00000000-0005-0000-0000-0000215F0000}"/>
    <cellStyle name="Note 2 4 4 2 3 2" xfId="17990" xr:uid="{00000000-0005-0000-0000-0000225F0000}"/>
    <cellStyle name="Note 2 4 4 2 4" xfId="30405" xr:uid="{00000000-0005-0000-0000-0000235F0000}"/>
    <cellStyle name="Note 2 4 4 3" xfId="17991" xr:uid="{00000000-0005-0000-0000-0000245F0000}"/>
    <cellStyle name="Note 2 4 4 3 2" xfId="17992" xr:uid="{00000000-0005-0000-0000-0000255F0000}"/>
    <cellStyle name="Note 2 4 4 3 2 2" xfId="17993" xr:uid="{00000000-0005-0000-0000-0000265F0000}"/>
    <cellStyle name="Note 2 4 4 3 2 3" xfId="17994" xr:uid="{00000000-0005-0000-0000-0000275F0000}"/>
    <cellStyle name="Note 2 4 4 3 3" xfId="17995" xr:uid="{00000000-0005-0000-0000-0000285F0000}"/>
    <cellStyle name="Note 2 4 4 4" xfId="17996" xr:uid="{00000000-0005-0000-0000-0000295F0000}"/>
    <cellStyle name="Note 2 4 4 4 2" xfId="17997" xr:uid="{00000000-0005-0000-0000-00002A5F0000}"/>
    <cellStyle name="Note 2 4 4 5" xfId="17998" xr:uid="{00000000-0005-0000-0000-00002B5F0000}"/>
    <cellStyle name="Note 2 4 4 5 2" xfId="17999" xr:uid="{00000000-0005-0000-0000-00002C5F0000}"/>
    <cellStyle name="Note 2 4 5" xfId="18000" xr:uid="{00000000-0005-0000-0000-00002D5F0000}"/>
    <cellStyle name="Note 2 4 5 2" xfId="18001" xr:uid="{00000000-0005-0000-0000-00002E5F0000}"/>
    <cellStyle name="Note 2 4 5 2 2" xfId="18002" xr:uid="{00000000-0005-0000-0000-00002F5F0000}"/>
    <cellStyle name="Note 2 4 5 2 2 2" xfId="18003" xr:uid="{00000000-0005-0000-0000-0000305F0000}"/>
    <cellStyle name="Note 2 4 5 2 3" xfId="18004" xr:uid="{00000000-0005-0000-0000-0000315F0000}"/>
    <cellStyle name="Note 2 4 5 2 3 2" xfId="18005" xr:uid="{00000000-0005-0000-0000-0000325F0000}"/>
    <cellStyle name="Note 2 4 5 3" xfId="18006" xr:uid="{00000000-0005-0000-0000-0000335F0000}"/>
    <cellStyle name="Note 2 4 5 3 2" xfId="18007" xr:uid="{00000000-0005-0000-0000-0000345F0000}"/>
    <cellStyle name="Note 2 4 5 3 2 2" xfId="18008" xr:uid="{00000000-0005-0000-0000-0000355F0000}"/>
    <cellStyle name="Note 2 4 5 3 2 3" xfId="18009" xr:uid="{00000000-0005-0000-0000-0000365F0000}"/>
    <cellStyle name="Note 2 4 5 3 3" xfId="18010" xr:uid="{00000000-0005-0000-0000-0000375F0000}"/>
    <cellStyle name="Note 2 4 5 4" xfId="18011" xr:uid="{00000000-0005-0000-0000-0000385F0000}"/>
    <cellStyle name="Note 2 4 5 4 2" xfId="18012" xr:uid="{00000000-0005-0000-0000-0000395F0000}"/>
    <cellStyle name="Note 2 4 5 5" xfId="18013" xr:uid="{00000000-0005-0000-0000-00003A5F0000}"/>
    <cellStyle name="Note 2 4 5 5 2" xfId="18014" xr:uid="{00000000-0005-0000-0000-00003B5F0000}"/>
    <cellStyle name="Note 2 4 6" xfId="18015" xr:uid="{00000000-0005-0000-0000-00003C5F0000}"/>
    <cellStyle name="Note 2 4 6 2" xfId="18016" xr:uid="{00000000-0005-0000-0000-00003D5F0000}"/>
    <cellStyle name="Note 2 4 6 2 2" xfId="18017" xr:uid="{00000000-0005-0000-0000-00003E5F0000}"/>
    <cellStyle name="Note 2 4 6 2 2 2" xfId="18018" xr:uid="{00000000-0005-0000-0000-00003F5F0000}"/>
    <cellStyle name="Note 2 4 6 2 3" xfId="18019" xr:uid="{00000000-0005-0000-0000-0000405F0000}"/>
    <cellStyle name="Note 2 4 6 2 3 2" xfId="18020" xr:uid="{00000000-0005-0000-0000-0000415F0000}"/>
    <cellStyle name="Note 2 4 6 3" xfId="18021" xr:uid="{00000000-0005-0000-0000-0000425F0000}"/>
    <cellStyle name="Note 2 4 6 3 2" xfId="18022" xr:uid="{00000000-0005-0000-0000-0000435F0000}"/>
    <cellStyle name="Note 2 4 6 3 2 2" xfId="18023" xr:uid="{00000000-0005-0000-0000-0000445F0000}"/>
    <cellStyle name="Note 2 4 6 3 2 3" xfId="18024" xr:uid="{00000000-0005-0000-0000-0000455F0000}"/>
    <cellStyle name="Note 2 4 6 3 3" xfId="18025" xr:uid="{00000000-0005-0000-0000-0000465F0000}"/>
    <cellStyle name="Note 2 4 6 4" xfId="18026" xr:uid="{00000000-0005-0000-0000-0000475F0000}"/>
    <cellStyle name="Note 2 4 6 4 2" xfId="18027" xr:uid="{00000000-0005-0000-0000-0000485F0000}"/>
    <cellStyle name="Note 2 4 6 5" xfId="18028" xr:uid="{00000000-0005-0000-0000-0000495F0000}"/>
    <cellStyle name="Note 2 4 6 5 2" xfId="18029" xr:uid="{00000000-0005-0000-0000-00004A5F0000}"/>
    <cellStyle name="Note 2 4 7" xfId="18030" xr:uid="{00000000-0005-0000-0000-00004B5F0000}"/>
    <cellStyle name="Note 2 4 7 2" xfId="18031" xr:uid="{00000000-0005-0000-0000-00004C5F0000}"/>
    <cellStyle name="Note 2 4 7 2 2" xfId="18032" xr:uid="{00000000-0005-0000-0000-00004D5F0000}"/>
    <cellStyle name="Note 2 4 7 2 2 2" xfId="18033" xr:uid="{00000000-0005-0000-0000-00004E5F0000}"/>
    <cellStyle name="Note 2 4 7 2 2 3" xfId="18034" xr:uid="{00000000-0005-0000-0000-00004F5F0000}"/>
    <cellStyle name="Note 2 4 7 2 3" xfId="18035" xr:uid="{00000000-0005-0000-0000-0000505F0000}"/>
    <cellStyle name="Note 2 4 7 3" xfId="18036" xr:uid="{00000000-0005-0000-0000-0000515F0000}"/>
    <cellStyle name="Note 2 4 7 3 2" xfId="18037" xr:uid="{00000000-0005-0000-0000-0000525F0000}"/>
    <cellStyle name="Note 2 4 7 3 2 2" xfId="18038" xr:uid="{00000000-0005-0000-0000-0000535F0000}"/>
    <cellStyle name="Note 2 4 7 3 2 3" xfId="18039" xr:uid="{00000000-0005-0000-0000-0000545F0000}"/>
    <cellStyle name="Note 2 4 7 3 3" xfId="18040" xr:uid="{00000000-0005-0000-0000-0000555F0000}"/>
    <cellStyle name="Note 2 4 7 4" xfId="18041" xr:uid="{00000000-0005-0000-0000-0000565F0000}"/>
    <cellStyle name="Note 2 4 7 4 2" xfId="18042" xr:uid="{00000000-0005-0000-0000-0000575F0000}"/>
    <cellStyle name="Note 2 4 7 5" xfId="18043" xr:uid="{00000000-0005-0000-0000-0000585F0000}"/>
    <cellStyle name="Note 2 4 7 5 2" xfId="18044" xr:uid="{00000000-0005-0000-0000-0000595F0000}"/>
    <cellStyle name="Note 2 4 8" xfId="18045" xr:uid="{00000000-0005-0000-0000-00005A5F0000}"/>
    <cellStyle name="Note 2 4 8 2" xfId="18046" xr:uid="{00000000-0005-0000-0000-00005B5F0000}"/>
    <cellStyle name="Note 2 4 8 2 2" xfId="18047" xr:uid="{00000000-0005-0000-0000-00005C5F0000}"/>
    <cellStyle name="Note 2 4 8 2 2 2" xfId="18048" xr:uid="{00000000-0005-0000-0000-00005D5F0000}"/>
    <cellStyle name="Note 2 4 8 2 2 3" xfId="18049" xr:uid="{00000000-0005-0000-0000-00005E5F0000}"/>
    <cellStyle name="Note 2 4 8 2 3" xfId="18050" xr:uid="{00000000-0005-0000-0000-00005F5F0000}"/>
    <cellStyle name="Note 2 4 8 3" xfId="18051" xr:uid="{00000000-0005-0000-0000-0000605F0000}"/>
    <cellStyle name="Note 2 4 8 3 2" xfId="18052" xr:uid="{00000000-0005-0000-0000-0000615F0000}"/>
    <cellStyle name="Note 2 4 8 3 3" xfId="18053" xr:uid="{00000000-0005-0000-0000-0000625F0000}"/>
    <cellStyle name="Note 2 4 8 4" xfId="18054" xr:uid="{00000000-0005-0000-0000-0000635F0000}"/>
    <cellStyle name="Note 2 4 9" xfId="18055" xr:uid="{00000000-0005-0000-0000-0000645F0000}"/>
    <cellStyle name="Note 2 4 9 2" xfId="18056" xr:uid="{00000000-0005-0000-0000-0000655F0000}"/>
    <cellStyle name="Note 2 5" xfId="18057" xr:uid="{00000000-0005-0000-0000-0000665F0000}"/>
    <cellStyle name="Note 2 5 10" xfId="18058" xr:uid="{00000000-0005-0000-0000-0000675F0000}"/>
    <cellStyle name="Note 2 5 10 2" xfId="18059" xr:uid="{00000000-0005-0000-0000-0000685F0000}"/>
    <cellStyle name="Note 2 5 11" xfId="18060" xr:uid="{00000000-0005-0000-0000-0000695F0000}"/>
    <cellStyle name="Note 2 5 11 2" xfId="18061" xr:uid="{00000000-0005-0000-0000-00006A5F0000}"/>
    <cellStyle name="Note 2 5 2" xfId="18062" xr:uid="{00000000-0005-0000-0000-00006B5F0000}"/>
    <cellStyle name="Note 2 5 2 2" xfId="18063" xr:uid="{00000000-0005-0000-0000-00006C5F0000}"/>
    <cellStyle name="Note 2 5 2 2 2" xfId="18064" xr:uid="{00000000-0005-0000-0000-00006D5F0000}"/>
    <cellStyle name="Note 2 5 2 2 2 2" xfId="18065" xr:uid="{00000000-0005-0000-0000-00006E5F0000}"/>
    <cellStyle name="Note 2 5 2 2 2 2 2" xfId="18066" xr:uid="{00000000-0005-0000-0000-00006F5F0000}"/>
    <cellStyle name="Note 2 5 2 2 2 2 3" xfId="18067" xr:uid="{00000000-0005-0000-0000-0000705F0000}"/>
    <cellStyle name="Note 2 5 2 2 2 3" xfId="18068" xr:uid="{00000000-0005-0000-0000-0000715F0000}"/>
    <cellStyle name="Note 2 5 2 2 3" xfId="18069" xr:uid="{00000000-0005-0000-0000-0000725F0000}"/>
    <cellStyle name="Note 2 5 2 2 3 2" xfId="18070" xr:uid="{00000000-0005-0000-0000-0000735F0000}"/>
    <cellStyle name="Note 2 5 2 2 4" xfId="18071" xr:uid="{00000000-0005-0000-0000-0000745F0000}"/>
    <cellStyle name="Note 2 5 2 2 4 2" xfId="18072" xr:uid="{00000000-0005-0000-0000-0000755F0000}"/>
    <cellStyle name="Note 2 5 2 2 5" xfId="30406" xr:uid="{00000000-0005-0000-0000-0000765F0000}"/>
    <cellStyle name="Note 2 5 2 2 6" xfId="30407" xr:uid="{00000000-0005-0000-0000-0000775F0000}"/>
    <cellStyle name="Note 2 5 2 3" xfId="18073" xr:uid="{00000000-0005-0000-0000-0000785F0000}"/>
    <cellStyle name="Note 2 5 2 3 2" xfId="18074" xr:uid="{00000000-0005-0000-0000-0000795F0000}"/>
    <cellStyle name="Note 2 5 2 3 2 2" xfId="18075" xr:uid="{00000000-0005-0000-0000-00007A5F0000}"/>
    <cellStyle name="Note 2 5 2 3 2 3" xfId="18076" xr:uid="{00000000-0005-0000-0000-00007B5F0000}"/>
    <cellStyle name="Note 2 5 2 3 3" xfId="18077" xr:uid="{00000000-0005-0000-0000-00007C5F0000}"/>
    <cellStyle name="Note 2 5 2 4" xfId="18078" xr:uid="{00000000-0005-0000-0000-00007D5F0000}"/>
    <cellStyle name="Note 2 5 2 4 2" xfId="18079" xr:uid="{00000000-0005-0000-0000-00007E5F0000}"/>
    <cellStyle name="Note 2 5 2 4 2 2" xfId="18080" xr:uid="{00000000-0005-0000-0000-00007F5F0000}"/>
    <cellStyle name="Note 2 5 2 4 2 3" xfId="18081" xr:uid="{00000000-0005-0000-0000-0000805F0000}"/>
    <cellStyle name="Note 2 5 2 4 3" xfId="18082" xr:uid="{00000000-0005-0000-0000-0000815F0000}"/>
    <cellStyle name="Note 2 5 2 5" xfId="18083" xr:uid="{00000000-0005-0000-0000-0000825F0000}"/>
    <cellStyle name="Note 2 5 2 5 2" xfId="18084" xr:uid="{00000000-0005-0000-0000-0000835F0000}"/>
    <cellStyle name="Note 2 5 2 6" xfId="18085" xr:uid="{00000000-0005-0000-0000-0000845F0000}"/>
    <cellStyle name="Note 2 5 2 6 2" xfId="18086" xr:uid="{00000000-0005-0000-0000-0000855F0000}"/>
    <cellStyle name="Note 2 5 2 7" xfId="30408" xr:uid="{00000000-0005-0000-0000-0000865F0000}"/>
    <cellStyle name="Note 2 5 3" xfId="18087" xr:uid="{00000000-0005-0000-0000-0000875F0000}"/>
    <cellStyle name="Note 2 5 3 2" xfId="18088" xr:uid="{00000000-0005-0000-0000-0000885F0000}"/>
    <cellStyle name="Note 2 5 3 2 2" xfId="18089" xr:uid="{00000000-0005-0000-0000-0000895F0000}"/>
    <cellStyle name="Note 2 5 3 2 2 2" xfId="18090" xr:uid="{00000000-0005-0000-0000-00008A5F0000}"/>
    <cellStyle name="Note 2 5 3 2 3" xfId="18091" xr:uid="{00000000-0005-0000-0000-00008B5F0000}"/>
    <cellStyle name="Note 2 5 3 2 3 2" xfId="18092" xr:uid="{00000000-0005-0000-0000-00008C5F0000}"/>
    <cellStyle name="Note 2 5 3 3" xfId="18093" xr:uid="{00000000-0005-0000-0000-00008D5F0000}"/>
    <cellStyle name="Note 2 5 3 3 2" xfId="18094" xr:uid="{00000000-0005-0000-0000-00008E5F0000}"/>
    <cellStyle name="Note 2 5 3 3 2 2" xfId="18095" xr:uid="{00000000-0005-0000-0000-00008F5F0000}"/>
    <cellStyle name="Note 2 5 3 3 2 3" xfId="18096" xr:uid="{00000000-0005-0000-0000-0000905F0000}"/>
    <cellStyle name="Note 2 5 3 3 3" xfId="18097" xr:uid="{00000000-0005-0000-0000-0000915F0000}"/>
    <cellStyle name="Note 2 5 3 4" xfId="18098" xr:uid="{00000000-0005-0000-0000-0000925F0000}"/>
    <cellStyle name="Note 2 5 3 4 2" xfId="18099" xr:uid="{00000000-0005-0000-0000-0000935F0000}"/>
    <cellStyle name="Note 2 5 3 5" xfId="18100" xr:uid="{00000000-0005-0000-0000-0000945F0000}"/>
    <cellStyle name="Note 2 5 3 5 2" xfId="18101" xr:uid="{00000000-0005-0000-0000-0000955F0000}"/>
    <cellStyle name="Note 2 5 3 6" xfId="30409" xr:uid="{00000000-0005-0000-0000-0000965F0000}"/>
    <cellStyle name="Note 2 5 4" xfId="18102" xr:uid="{00000000-0005-0000-0000-0000975F0000}"/>
    <cellStyle name="Note 2 5 4 2" xfId="18103" xr:uid="{00000000-0005-0000-0000-0000985F0000}"/>
    <cellStyle name="Note 2 5 4 2 2" xfId="18104" xr:uid="{00000000-0005-0000-0000-0000995F0000}"/>
    <cellStyle name="Note 2 5 4 2 2 2" xfId="18105" xr:uid="{00000000-0005-0000-0000-00009A5F0000}"/>
    <cellStyle name="Note 2 5 4 2 3" xfId="18106" xr:uid="{00000000-0005-0000-0000-00009B5F0000}"/>
    <cellStyle name="Note 2 5 4 2 3 2" xfId="18107" xr:uid="{00000000-0005-0000-0000-00009C5F0000}"/>
    <cellStyle name="Note 2 5 4 3" xfId="18108" xr:uid="{00000000-0005-0000-0000-00009D5F0000}"/>
    <cellStyle name="Note 2 5 4 3 2" xfId="18109" xr:uid="{00000000-0005-0000-0000-00009E5F0000}"/>
    <cellStyle name="Note 2 5 4 3 2 2" xfId="18110" xr:uid="{00000000-0005-0000-0000-00009F5F0000}"/>
    <cellStyle name="Note 2 5 4 3 2 3" xfId="18111" xr:uid="{00000000-0005-0000-0000-0000A05F0000}"/>
    <cellStyle name="Note 2 5 4 3 3" xfId="18112" xr:uid="{00000000-0005-0000-0000-0000A15F0000}"/>
    <cellStyle name="Note 2 5 4 4" xfId="18113" xr:uid="{00000000-0005-0000-0000-0000A25F0000}"/>
    <cellStyle name="Note 2 5 4 4 2" xfId="18114" xr:uid="{00000000-0005-0000-0000-0000A35F0000}"/>
    <cellStyle name="Note 2 5 4 5" xfId="18115" xr:uid="{00000000-0005-0000-0000-0000A45F0000}"/>
    <cellStyle name="Note 2 5 4 5 2" xfId="18116" xr:uid="{00000000-0005-0000-0000-0000A55F0000}"/>
    <cellStyle name="Note 2 5 5" xfId="18117" xr:uid="{00000000-0005-0000-0000-0000A65F0000}"/>
    <cellStyle name="Note 2 5 5 2" xfId="18118" xr:uid="{00000000-0005-0000-0000-0000A75F0000}"/>
    <cellStyle name="Note 2 5 5 2 2" xfId="18119" xr:uid="{00000000-0005-0000-0000-0000A85F0000}"/>
    <cellStyle name="Note 2 5 5 2 2 2" xfId="18120" xr:uid="{00000000-0005-0000-0000-0000A95F0000}"/>
    <cellStyle name="Note 2 5 5 2 3" xfId="18121" xr:uid="{00000000-0005-0000-0000-0000AA5F0000}"/>
    <cellStyle name="Note 2 5 5 2 3 2" xfId="18122" xr:uid="{00000000-0005-0000-0000-0000AB5F0000}"/>
    <cellStyle name="Note 2 5 5 3" xfId="18123" xr:uid="{00000000-0005-0000-0000-0000AC5F0000}"/>
    <cellStyle name="Note 2 5 5 3 2" xfId="18124" xr:uid="{00000000-0005-0000-0000-0000AD5F0000}"/>
    <cellStyle name="Note 2 5 5 3 2 2" xfId="18125" xr:uid="{00000000-0005-0000-0000-0000AE5F0000}"/>
    <cellStyle name="Note 2 5 5 3 2 3" xfId="18126" xr:uid="{00000000-0005-0000-0000-0000AF5F0000}"/>
    <cellStyle name="Note 2 5 5 3 3" xfId="18127" xr:uid="{00000000-0005-0000-0000-0000B05F0000}"/>
    <cellStyle name="Note 2 5 5 4" xfId="18128" xr:uid="{00000000-0005-0000-0000-0000B15F0000}"/>
    <cellStyle name="Note 2 5 5 4 2" xfId="18129" xr:uid="{00000000-0005-0000-0000-0000B25F0000}"/>
    <cellStyle name="Note 2 5 5 5" xfId="18130" xr:uid="{00000000-0005-0000-0000-0000B35F0000}"/>
    <cellStyle name="Note 2 5 5 5 2" xfId="18131" xr:uid="{00000000-0005-0000-0000-0000B45F0000}"/>
    <cellStyle name="Note 2 5 6" xfId="18132" xr:uid="{00000000-0005-0000-0000-0000B55F0000}"/>
    <cellStyle name="Note 2 5 6 2" xfId="18133" xr:uid="{00000000-0005-0000-0000-0000B65F0000}"/>
    <cellStyle name="Note 2 5 6 2 2" xfId="18134" xr:uid="{00000000-0005-0000-0000-0000B75F0000}"/>
    <cellStyle name="Note 2 5 6 2 2 2" xfId="18135" xr:uid="{00000000-0005-0000-0000-0000B85F0000}"/>
    <cellStyle name="Note 2 5 6 2 3" xfId="18136" xr:uid="{00000000-0005-0000-0000-0000B95F0000}"/>
    <cellStyle name="Note 2 5 6 2 3 2" xfId="18137" xr:uid="{00000000-0005-0000-0000-0000BA5F0000}"/>
    <cellStyle name="Note 2 5 6 3" xfId="18138" xr:uid="{00000000-0005-0000-0000-0000BB5F0000}"/>
    <cellStyle name="Note 2 5 6 3 2" xfId="18139" xr:uid="{00000000-0005-0000-0000-0000BC5F0000}"/>
    <cellStyle name="Note 2 5 6 3 2 2" xfId="18140" xr:uid="{00000000-0005-0000-0000-0000BD5F0000}"/>
    <cellStyle name="Note 2 5 6 3 2 3" xfId="18141" xr:uid="{00000000-0005-0000-0000-0000BE5F0000}"/>
    <cellStyle name="Note 2 5 6 3 3" xfId="18142" xr:uid="{00000000-0005-0000-0000-0000BF5F0000}"/>
    <cellStyle name="Note 2 5 6 4" xfId="18143" xr:uid="{00000000-0005-0000-0000-0000C05F0000}"/>
    <cellStyle name="Note 2 5 6 4 2" xfId="18144" xr:uid="{00000000-0005-0000-0000-0000C15F0000}"/>
    <cellStyle name="Note 2 5 6 5" xfId="18145" xr:uid="{00000000-0005-0000-0000-0000C25F0000}"/>
    <cellStyle name="Note 2 5 6 5 2" xfId="18146" xr:uid="{00000000-0005-0000-0000-0000C35F0000}"/>
    <cellStyle name="Note 2 5 7" xfId="18147" xr:uid="{00000000-0005-0000-0000-0000C45F0000}"/>
    <cellStyle name="Note 2 5 7 2" xfId="18148" xr:uid="{00000000-0005-0000-0000-0000C55F0000}"/>
    <cellStyle name="Note 2 5 7 2 2" xfId="18149" xr:uid="{00000000-0005-0000-0000-0000C65F0000}"/>
    <cellStyle name="Note 2 5 7 2 2 2" xfId="18150" xr:uid="{00000000-0005-0000-0000-0000C75F0000}"/>
    <cellStyle name="Note 2 5 7 2 2 3" xfId="18151" xr:uid="{00000000-0005-0000-0000-0000C85F0000}"/>
    <cellStyle name="Note 2 5 7 2 3" xfId="18152" xr:uid="{00000000-0005-0000-0000-0000C95F0000}"/>
    <cellStyle name="Note 2 5 7 3" xfId="18153" xr:uid="{00000000-0005-0000-0000-0000CA5F0000}"/>
    <cellStyle name="Note 2 5 7 3 2" xfId="18154" xr:uid="{00000000-0005-0000-0000-0000CB5F0000}"/>
    <cellStyle name="Note 2 5 7 3 2 2" xfId="18155" xr:uid="{00000000-0005-0000-0000-0000CC5F0000}"/>
    <cellStyle name="Note 2 5 7 3 2 3" xfId="18156" xr:uid="{00000000-0005-0000-0000-0000CD5F0000}"/>
    <cellStyle name="Note 2 5 7 3 3" xfId="18157" xr:uid="{00000000-0005-0000-0000-0000CE5F0000}"/>
    <cellStyle name="Note 2 5 7 4" xfId="18158" xr:uid="{00000000-0005-0000-0000-0000CF5F0000}"/>
    <cellStyle name="Note 2 5 7 4 2" xfId="18159" xr:uid="{00000000-0005-0000-0000-0000D05F0000}"/>
    <cellStyle name="Note 2 5 7 5" xfId="18160" xr:uid="{00000000-0005-0000-0000-0000D15F0000}"/>
    <cellStyle name="Note 2 5 7 5 2" xfId="18161" xr:uid="{00000000-0005-0000-0000-0000D25F0000}"/>
    <cellStyle name="Note 2 5 8" xfId="18162" xr:uid="{00000000-0005-0000-0000-0000D35F0000}"/>
    <cellStyle name="Note 2 5 8 2" xfId="18163" xr:uid="{00000000-0005-0000-0000-0000D45F0000}"/>
    <cellStyle name="Note 2 5 8 2 2" xfId="18164" xr:uid="{00000000-0005-0000-0000-0000D55F0000}"/>
    <cellStyle name="Note 2 5 8 2 2 2" xfId="18165" xr:uid="{00000000-0005-0000-0000-0000D65F0000}"/>
    <cellStyle name="Note 2 5 8 2 2 3" xfId="18166" xr:uid="{00000000-0005-0000-0000-0000D75F0000}"/>
    <cellStyle name="Note 2 5 8 2 3" xfId="18167" xr:uid="{00000000-0005-0000-0000-0000D85F0000}"/>
    <cellStyle name="Note 2 5 8 3" xfId="18168" xr:uid="{00000000-0005-0000-0000-0000D95F0000}"/>
    <cellStyle name="Note 2 5 8 3 2" xfId="18169" xr:uid="{00000000-0005-0000-0000-0000DA5F0000}"/>
    <cellStyle name="Note 2 5 8 3 2 2" xfId="18170" xr:uid="{00000000-0005-0000-0000-0000DB5F0000}"/>
    <cellStyle name="Note 2 5 8 3 2 3" xfId="18171" xr:uid="{00000000-0005-0000-0000-0000DC5F0000}"/>
    <cellStyle name="Note 2 5 8 3 3" xfId="18172" xr:uid="{00000000-0005-0000-0000-0000DD5F0000}"/>
    <cellStyle name="Note 2 5 8 4" xfId="18173" xr:uid="{00000000-0005-0000-0000-0000DE5F0000}"/>
    <cellStyle name="Note 2 5 8 4 2" xfId="18174" xr:uid="{00000000-0005-0000-0000-0000DF5F0000}"/>
    <cellStyle name="Note 2 5 8 5" xfId="18175" xr:uid="{00000000-0005-0000-0000-0000E05F0000}"/>
    <cellStyle name="Note 2 5 8 5 2" xfId="18176" xr:uid="{00000000-0005-0000-0000-0000E15F0000}"/>
    <cellStyle name="Note 2 5 8 5 3" xfId="18177" xr:uid="{00000000-0005-0000-0000-0000E25F0000}"/>
    <cellStyle name="Note 2 5 8 6" xfId="18178" xr:uid="{00000000-0005-0000-0000-0000E35F0000}"/>
    <cellStyle name="Note 2 5 8 6 2" xfId="18179" xr:uid="{00000000-0005-0000-0000-0000E45F0000}"/>
    <cellStyle name="Note 2 5 9" xfId="18180" xr:uid="{00000000-0005-0000-0000-0000E55F0000}"/>
    <cellStyle name="Note 2 5 9 2" xfId="18181" xr:uid="{00000000-0005-0000-0000-0000E65F0000}"/>
    <cellStyle name="Note 2 5 9 3" xfId="18182" xr:uid="{00000000-0005-0000-0000-0000E75F0000}"/>
    <cellStyle name="Note 2 6" xfId="18183" xr:uid="{00000000-0005-0000-0000-0000E85F0000}"/>
    <cellStyle name="Note 2 6 2" xfId="18184" xr:uid="{00000000-0005-0000-0000-0000E95F0000}"/>
    <cellStyle name="Note 2 6 2 2" xfId="18185" xr:uid="{00000000-0005-0000-0000-0000EA5F0000}"/>
    <cellStyle name="Note 2 6 2 2 2" xfId="18186" xr:uid="{00000000-0005-0000-0000-0000EB5F0000}"/>
    <cellStyle name="Note 2 6 2 2 2 2" xfId="18187" xr:uid="{00000000-0005-0000-0000-0000EC5F0000}"/>
    <cellStyle name="Note 2 6 2 2 2 2 2" xfId="18188" xr:uid="{00000000-0005-0000-0000-0000ED5F0000}"/>
    <cellStyle name="Note 2 6 2 2 2 2 3" xfId="18189" xr:uid="{00000000-0005-0000-0000-0000EE5F0000}"/>
    <cellStyle name="Note 2 6 2 2 2 3" xfId="18190" xr:uid="{00000000-0005-0000-0000-0000EF5F0000}"/>
    <cellStyle name="Note 2 6 2 2 3" xfId="18191" xr:uid="{00000000-0005-0000-0000-0000F05F0000}"/>
    <cellStyle name="Note 2 6 2 2 3 2" xfId="18192" xr:uid="{00000000-0005-0000-0000-0000F15F0000}"/>
    <cellStyle name="Note 2 6 2 2 4" xfId="18193" xr:uid="{00000000-0005-0000-0000-0000F25F0000}"/>
    <cellStyle name="Note 2 6 2 2 4 2" xfId="18194" xr:uid="{00000000-0005-0000-0000-0000F35F0000}"/>
    <cellStyle name="Note 2 6 2 3" xfId="18195" xr:uid="{00000000-0005-0000-0000-0000F45F0000}"/>
    <cellStyle name="Note 2 6 2 3 2" xfId="18196" xr:uid="{00000000-0005-0000-0000-0000F55F0000}"/>
    <cellStyle name="Note 2 6 2 3 2 2" xfId="18197" xr:uid="{00000000-0005-0000-0000-0000F65F0000}"/>
    <cellStyle name="Note 2 6 2 3 2 3" xfId="18198" xr:uid="{00000000-0005-0000-0000-0000F75F0000}"/>
    <cellStyle name="Note 2 6 2 3 3" xfId="18199" xr:uid="{00000000-0005-0000-0000-0000F85F0000}"/>
    <cellStyle name="Note 2 6 2 4" xfId="18200" xr:uid="{00000000-0005-0000-0000-0000F95F0000}"/>
    <cellStyle name="Note 2 6 2 4 2" xfId="18201" xr:uid="{00000000-0005-0000-0000-0000FA5F0000}"/>
    <cellStyle name="Note 2 6 2 4 2 2" xfId="18202" xr:uid="{00000000-0005-0000-0000-0000FB5F0000}"/>
    <cellStyle name="Note 2 6 2 4 2 3" xfId="18203" xr:uid="{00000000-0005-0000-0000-0000FC5F0000}"/>
    <cellStyle name="Note 2 6 2 4 3" xfId="18204" xr:uid="{00000000-0005-0000-0000-0000FD5F0000}"/>
    <cellStyle name="Note 2 6 2 5" xfId="18205" xr:uid="{00000000-0005-0000-0000-0000FE5F0000}"/>
    <cellStyle name="Note 2 6 2 5 2" xfId="18206" xr:uid="{00000000-0005-0000-0000-0000FF5F0000}"/>
    <cellStyle name="Note 2 6 2 6" xfId="18207" xr:uid="{00000000-0005-0000-0000-000000600000}"/>
    <cellStyle name="Note 2 6 2 6 2" xfId="18208" xr:uid="{00000000-0005-0000-0000-000001600000}"/>
    <cellStyle name="Note 2 6 3" xfId="18209" xr:uid="{00000000-0005-0000-0000-000002600000}"/>
    <cellStyle name="Note 2 6 3 2" xfId="18210" xr:uid="{00000000-0005-0000-0000-000003600000}"/>
    <cellStyle name="Note 2 6 3 2 2" xfId="18211" xr:uid="{00000000-0005-0000-0000-000004600000}"/>
    <cellStyle name="Note 2 6 3 2 2 2" xfId="18212" xr:uid="{00000000-0005-0000-0000-000005600000}"/>
    <cellStyle name="Note 2 6 3 2 3" xfId="18213" xr:uid="{00000000-0005-0000-0000-000006600000}"/>
    <cellStyle name="Note 2 6 3 2 3 2" xfId="18214" xr:uid="{00000000-0005-0000-0000-000007600000}"/>
    <cellStyle name="Note 2 6 3 3" xfId="18215" xr:uid="{00000000-0005-0000-0000-000008600000}"/>
    <cellStyle name="Note 2 6 3 3 2" xfId="18216" xr:uid="{00000000-0005-0000-0000-000009600000}"/>
    <cellStyle name="Note 2 6 3 3 2 2" xfId="18217" xr:uid="{00000000-0005-0000-0000-00000A600000}"/>
    <cellStyle name="Note 2 6 3 3 2 3" xfId="18218" xr:uid="{00000000-0005-0000-0000-00000B600000}"/>
    <cellStyle name="Note 2 6 3 3 3" xfId="18219" xr:uid="{00000000-0005-0000-0000-00000C600000}"/>
    <cellStyle name="Note 2 6 3 4" xfId="18220" xr:uid="{00000000-0005-0000-0000-00000D600000}"/>
    <cellStyle name="Note 2 6 3 4 2" xfId="18221" xr:uid="{00000000-0005-0000-0000-00000E600000}"/>
    <cellStyle name="Note 2 6 3 5" xfId="18222" xr:uid="{00000000-0005-0000-0000-00000F600000}"/>
    <cellStyle name="Note 2 6 3 5 2" xfId="18223" xr:uid="{00000000-0005-0000-0000-000010600000}"/>
    <cellStyle name="Note 2 6 4" xfId="18224" xr:uid="{00000000-0005-0000-0000-000011600000}"/>
    <cellStyle name="Note 2 6 4 2" xfId="18225" xr:uid="{00000000-0005-0000-0000-000012600000}"/>
    <cellStyle name="Note 2 6 4 2 2" xfId="18226" xr:uid="{00000000-0005-0000-0000-000013600000}"/>
    <cellStyle name="Note 2 6 4 2 2 2" xfId="18227" xr:uid="{00000000-0005-0000-0000-000014600000}"/>
    <cellStyle name="Note 2 6 4 2 3" xfId="18228" xr:uid="{00000000-0005-0000-0000-000015600000}"/>
    <cellStyle name="Note 2 6 4 2 3 2" xfId="18229" xr:uid="{00000000-0005-0000-0000-000016600000}"/>
    <cellStyle name="Note 2 6 4 3" xfId="18230" xr:uid="{00000000-0005-0000-0000-000017600000}"/>
    <cellStyle name="Note 2 6 4 3 2" xfId="18231" xr:uid="{00000000-0005-0000-0000-000018600000}"/>
    <cellStyle name="Note 2 6 4 3 2 2" xfId="18232" xr:uid="{00000000-0005-0000-0000-000019600000}"/>
    <cellStyle name="Note 2 6 4 3 2 3" xfId="18233" xr:uid="{00000000-0005-0000-0000-00001A600000}"/>
    <cellStyle name="Note 2 6 4 3 3" xfId="18234" xr:uid="{00000000-0005-0000-0000-00001B600000}"/>
    <cellStyle name="Note 2 6 4 4" xfId="18235" xr:uid="{00000000-0005-0000-0000-00001C600000}"/>
    <cellStyle name="Note 2 6 4 4 2" xfId="18236" xr:uid="{00000000-0005-0000-0000-00001D600000}"/>
    <cellStyle name="Note 2 6 4 5" xfId="18237" xr:uid="{00000000-0005-0000-0000-00001E600000}"/>
    <cellStyle name="Note 2 6 4 5 2" xfId="18238" xr:uid="{00000000-0005-0000-0000-00001F600000}"/>
    <cellStyle name="Note 2 6 5" xfId="18239" xr:uid="{00000000-0005-0000-0000-000020600000}"/>
    <cellStyle name="Note 2 6 5 2" xfId="18240" xr:uid="{00000000-0005-0000-0000-000021600000}"/>
    <cellStyle name="Note 2 6 5 2 2" xfId="18241" xr:uid="{00000000-0005-0000-0000-000022600000}"/>
    <cellStyle name="Note 2 6 5 2 2 2" xfId="18242" xr:uid="{00000000-0005-0000-0000-000023600000}"/>
    <cellStyle name="Note 2 6 5 2 3" xfId="18243" xr:uid="{00000000-0005-0000-0000-000024600000}"/>
    <cellStyle name="Note 2 6 5 2 3 2" xfId="18244" xr:uid="{00000000-0005-0000-0000-000025600000}"/>
    <cellStyle name="Note 2 6 5 3" xfId="18245" xr:uid="{00000000-0005-0000-0000-000026600000}"/>
    <cellStyle name="Note 2 6 5 3 2" xfId="18246" xr:uid="{00000000-0005-0000-0000-000027600000}"/>
    <cellStyle name="Note 2 6 5 3 2 2" xfId="18247" xr:uid="{00000000-0005-0000-0000-000028600000}"/>
    <cellStyle name="Note 2 6 5 3 2 3" xfId="18248" xr:uid="{00000000-0005-0000-0000-000029600000}"/>
    <cellStyle name="Note 2 6 5 3 3" xfId="18249" xr:uid="{00000000-0005-0000-0000-00002A600000}"/>
    <cellStyle name="Note 2 6 5 4" xfId="18250" xr:uid="{00000000-0005-0000-0000-00002B600000}"/>
    <cellStyle name="Note 2 6 5 4 2" xfId="18251" xr:uid="{00000000-0005-0000-0000-00002C600000}"/>
    <cellStyle name="Note 2 6 5 5" xfId="18252" xr:uid="{00000000-0005-0000-0000-00002D600000}"/>
    <cellStyle name="Note 2 6 5 5 2" xfId="18253" xr:uid="{00000000-0005-0000-0000-00002E600000}"/>
    <cellStyle name="Note 2 6 6" xfId="18254" xr:uid="{00000000-0005-0000-0000-00002F600000}"/>
    <cellStyle name="Note 2 6 6 2" xfId="18255" xr:uid="{00000000-0005-0000-0000-000030600000}"/>
    <cellStyle name="Note 2 6 6 2 2" xfId="18256" xr:uid="{00000000-0005-0000-0000-000031600000}"/>
    <cellStyle name="Note 2 6 6 2 2 2" xfId="18257" xr:uid="{00000000-0005-0000-0000-000032600000}"/>
    <cellStyle name="Note 2 6 6 2 2 3" xfId="18258" xr:uid="{00000000-0005-0000-0000-000033600000}"/>
    <cellStyle name="Note 2 6 6 2 3" xfId="18259" xr:uid="{00000000-0005-0000-0000-000034600000}"/>
    <cellStyle name="Note 2 6 6 3" xfId="18260" xr:uid="{00000000-0005-0000-0000-000035600000}"/>
    <cellStyle name="Note 2 6 6 3 2" xfId="18261" xr:uid="{00000000-0005-0000-0000-000036600000}"/>
    <cellStyle name="Note 2 6 6 3 2 2" xfId="18262" xr:uid="{00000000-0005-0000-0000-000037600000}"/>
    <cellStyle name="Note 2 6 6 3 2 3" xfId="18263" xr:uid="{00000000-0005-0000-0000-000038600000}"/>
    <cellStyle name="Note 2 6 6 3 3" xfId="18264" xr:uid="{00000000-0005-0000-0000-000039600000}"/>
    <cellStyle name="Note 2 6 6 4" xfId="18265" xr:uid="{00000000-0005-0000-0000-00003A600000}"/>
    <cellStyle name="Note 2 6 6 4 2" xfId="18266" xr:uid="{00000000-0005-0000-0000-00003B600000}"/>
    <cellStyle name="Note 2 6 6 5" xfId="18267" xr:uid="{00000000-0005-0000-0000-00003C600000}"/>
    <cellStyle name="Note 2 6 6 5 2" xfId="18268" xr:uid="{00000000-0005-0000-0000-00003D600000}"/>
    <cellStyle name="Note 2 6 7" xfId="18269" xr:uid="{00000000-0005-0000-0000-00003E600000}"/>
    <cellStyle name="Note 2 6 7 2" xfId="18270" xr:uid="{00000000-0005-0000-0000-00003F600000}"/>
    <cellStyle name="Note 2 6 7 2 2" xfId="18271" xr:uid="{00000000-0005-0000-0000-000040600000}"/>
    <cellStyle name="Note 2 6 7 2 2 2" xfId="18272" xr:uid="{00000000-0005-0000-0000-000041600000}"/>
    <cellStyle name="Note 2 6 7 2 2 3" xfId="18273" xr:uid="{00000000-0005-0000-0000-000042600000}"/>
    <cellStyle name="Note 2 6 7 2 3" xfId="18274" xr:uid="{00000000-0005-0000-0000-000043600000}"/>
    <cellStyle name="Note 2 6 7 3" xfId="18275" xr:uid="{00000000-0005-0000-0000-000044600000}"/>
    <cellStyle name="Note 2 6 7 3 2" xfId="18276" xr:uid="{00000000-0005-0000-0000-000045600000}"/>
    <cellStyle name="Note 2 6 7 3 3" xfId="18277" xr:uid="{00000000-0005-0000-0000-000046600000}"/>
    <cellStyle name="Note 2 6 7 4" xfId="18278" xr:uid="{00000000-0005-0000-0000-000047600000}"/>
    <cellStyle name="Note 2 6 8" xfId="18279" xr:uid="{00000000-0005-0000-0000-000048600000}"/>
    <cellStyle name="Note 2 6 9" xfId="18280" xr:uid="{00000000-0005-0000-0000-000049600000}"/>
    <cellStyle name="Note 2 7" xfId="18281" xr:uid="{00000000-0005-0000-0000-00004A600000}"/>
    <cellStyle name="Note 2 7 10" xfId="18282" xr:uid="{00000000-0005-0000-0000-00004B600000}"/>
    <cellStyle name="Note 2 7 10 2" xfId="18283" xr:uid="{00000000-0005-0000-0000-00004C600000}"/>
    <cellStyle name="Note 2 7 11" xfId="18284" xr:uid="{00000000-0005-0000-0000-00004D600000}"/>
    <cellStyle name="Note 2 7 11 2" xfId="18285" xr:uid="{00000000-0005-0000-0000-00004E600000}"/>
    <cellStyle name="Note 2 7 2" xfId="18286" xr:uid="{00000000-0005-0000-0000-00004F600000}"/>
    <cellStyle name="Note 2 7 2 2" xfId="18287" xr:uid="{00000000-0005-0000-0000-000050600000}"/>
    <cellStyle name="Note 2 7 2 2 2" xfId="18288" xr:uid="{00000000-0005-0000-0000-000051600000}"/>
    <cellStyle name="Note 2 7 2 2 2 2" xfId="18289" xr:uid="{00000000-0005-0000-0000-000052600000}"/>
    <cellStyle name="Note 2 7 2 2 2 2 2" xfId="18290" xr:uid="{00000000-0005-0000-0000-000053600000}"/>
    <cellStyle name="Note 2 7 2 2 2 2 3" xfId="18291" xr:uid="{00000000-0005-0000-0000-000054600000}"/>
    <cellStyle name="Note 2 7 2 2 2 3" xfId="18292" xr:uid="{00000000-0005-0000-0000-000055600000}"/>
    <cellStyle name="Note 2 7 2 2 3" xfId="18293" xr:uid="{00000000-0005-0000-0000-000056600000}"/>
    <cellStyle name="Note 2 7 2 2 3 2" xfId="18294" xr:uid="{00000000-0005-0000-0000-000057600000}"/>
    <cellStyle name="Note 2 7 2 2 4" xfId="18295" xr:uid="{00000000-0005-0000-0000-000058600000}"/>
    <cellStyle name="Note 2 7 2 2 4 2" xfId="18296" xr:uid="{00000000-0005-0000-0000-000059600000}"/>
    <cellStyle name="Note 2 7 2 3" xfId="18297" xr:uid="{00000000-0005-0000-0000-00005A600000}"/>
    <cellStyle name="Note 2 7 2 3 2" xfId="18298" xr:uid="{00000000-0005-0000-0000-00005B600000}"/>
    <cellStyle name="Note 2 7 2 3 2 2" xfId="18299" xr:uid="{00000000-0005-0000-0000-00005C600000}"/>
    <cellStyle name="Note 2 7 2 3 2 3" xfId="18300" xr:uid="{00000000-0005-0000-0000-00005D600000}"/>
    <cellStyle name="Note 2 7 2 3 3" xfId="18301" xr:uid="{00000000-0005-0000-0000-00005E600000}"/>
    <cellStyle name="Note 2 7 2 4" xfId="18302" xr:uid="{00000000-0005-0000-0000-00005F600000}"/>
    <cellStyle name="Note 2 7 2 4 2" xfId="18303" xr:uid="{00000000-0005-0000-0000-000060600000}"/>
    <cellStyle name="Note 2 7 2 4 2 2" xfId="18304" xr:uid="{00000000-0005-0000-0000-000061600000}"/>
    <cellStyle name="Note 2 7 2 4 2 3" xfId="18305" xr:uid="{00000000-0005-0000-0000-000062600000}"/>
    <cellStyle name="Note 2 7 2 4 3" xfId="18306" xr:uid="{00000000-0005-0000-0000-000063600000}"/>
    <cellStyle name="Note 2 7 2 5" xfId="18307" xr:uid="{00000000-0005-0000-0000-000064600000}"/>
    <cellStyle name="Note 2 7 2 5 2" xfId="18308" xr:uid="{00000000-0005-0000-0000-000065600000}"/>
    <cellStyle name="Note 2 7 2 6" xfId="18309" xr:uid="{00000000-0005-0000-0000-000066600000}"/>
    <cellStyle name="Note 2 7 2 6 2" xfId="18310" xr:uid="{00000000-0005-0000-0000-000067600000}"/>
    <cellStyle name="Note 2 7 3" xfId="18311" xr:uid="{00000000-0005-0000-0000-000068600000}"/>
    <cellStyle name="Note 2 7 3 2" xfId="18312" xr:uid="{00000000-0005-0000-0000-000069600000}"/>
    <cellStyle name="Note 2 7 3 2 2" xfId="18313" xr:uid="{00000000-0005-0000-0000-00006A600000}"/>
    <cellStyle name="Note 2 7 3 2 2 2" xfId="18314" xr:uid="{00000000-0005-0000-0000-00006B600000}"/>
    <cellStyle name="Note 2 7 3 2 3" xfId="18315" xr:uid="{00000000-0005-0000-0000-00006C600000}"/>
    <cellStyle name="Note 2 7 3 2 3 2" xfId="18316" xr:uid="{00000000-0005-0000-0000-00006D600000}"/>
    <cellStyle name="Note 2 7 3 3" xfId="18317" xr:uid="{00000000-0005-0000-0000-00006E600000}"/>
    <cellStyle name="Note 2 7 3 3 2" xfId="18318" xr:uid="{00000000-0005-0000-0000-00006F600000}"/>
    <cellStyle name="Note 2 7 3 3 2 2" xfId="18319" xr:uid="{00000000-0005-0000-0000-000070600000}"/>
    <cellStyle name="Note 2 7 3 3 2 3" xfId="18320" xr:uid="{00000000-0005-0000-0000-000071600000}"/>
    <cellStyle name="Note 2 7 3 3 3" xfId="18321" xr:uid="{00000000-0005-0000-0000-000072600000}"/>
    <cellStyle name="Note 2 7 3 4" xfId="18322" xr:uid="{00000000-0005-0000-0000-000073600000}"/>
    <cellStyle name="Note 2 7 3 4 2" xfId="18323" xr:uid="{00000000-0005-0000-0000-000074600000}"/>
    <cellStyle name="Note 2 7 3 5" xfId="18324" xr:uid="{00000000-0005-0000-0000-000075600000}"/>
    <cellStyle name="Note 2 7 3 5 2" xfId="18325" xr:uid="{00000000-0005-0000-0000-000076600000}"/>
    <cellStyle name="Note 2 7 4" xfId="18326" xr:uid="{00000000-0005-0000-0000-000077600000}"/>
    <cellStyle name="Note 2 7 4 2" xfId="18327" xr:uid="{00000000-0005-0000-0000-000078600000}"/>
    <cellStyle name="Note 2 7 4 2 2" xfId="18328" xr:uid="{00000000-0005-0000-0000-000079600000}"/>
    <cellStyle name="Note 2 7 4 2 2 2" xfId="18329" xr:uid="{00000000-0005-0000-0000-00007A600000}"/>
    <cellStyle name="Note 2 7 4 2 3" xfId="18330" xr:uid="{00000000-0005-0000-0000-00007B600000}"/>
    <cellStyle name="Note 2 7 4 2 3 2" xfId="18331" xr:uid="{00000000-0005-0000-0000-00007C600000}"/>
    <cellStyle name="Note 2 7 4 3" xfId="18332" xr:uid="{00000000-0005-0000-0000-00007D600000}"/>
    <cellStyle name="Note 2 7 4 3 2" xfId="18333" xr:uid="{00000000-0005-0000-0000-00007E600000}"/>
    <cellStyle name="Note 2 7 4 3 2 2" xfId="18334" xr:uid="{00000000-0005-0000-0000-00007F600000}"/>
    <cellStyle name="Note 2 7 4 3 2 3" xfId="18335" xr:uid="{00000000-0005-0000-0000-000080600000}"/>
    <cellStyle name="Note 2 7 4 3 3" xfId="18336" xr:uid="{00000000-0005-0000-0000-000081600000}"/>
    <cellStyle name="Note 2 7 4 4" xfId="18337" xr:uid="{00000000-0005-0000-0000-000082600000}"/>
    <cellStyle name="Note 2 7 4 4 2" xfId="18338" xr:uid="{00000000-0005-0000-0000-000083600000}"/>
    <cellStyle name="Note 2 7 4 5" xfId="18339" xr:uid="{00000000-0005-0000-0000-000084600000}"/>
    <cellStyle name="Note 2 7 4 5 2" xfId="18340" xr:uid="{00000000-0005-0000-0000-000085600000}"/>
    <cellStyle name="Note 2 7 5" xfId="18341" xr:uid="{00000000-0005-0000-0000-000086600000}"/>
    <cellStyle name="Note 2 7 5 2" xfId="18342" xr:uid="{00000000-0005-0000-0000-000087600000}"/>
    <cellStyle name="Note 2 7 5 2 2" xfId="18343" xr:uid="{00000000-0005-0000-0000-000088600000}"/>
    <cellStyle name="Note 2 7 5 2 2 2" xfId="18344" xr:uid="{00000000-0005-0000-0000-000089600000}"/>
    <cellStyle name="Note 2 7 5 2 2 3" xfId="18345" xr:uid="{00000000-0005-0000-0000-00008A600000}"/>
    <cellStyle name="Note 2 7 5 2 3" xfId="18346" xr:uid="{00000000-0005-0000-0000-00008B600000}"/>
    <cellStyle name="Note 2 7 5 3" xfId="18347" xr:uid="{00000000-0005-0000-0000-00008C600000}"/>
    <cellStyle name="Note 2 7 5 3 2" xfId="18348" xr:uid="{00000000-0005-0000-0000-00008D600000}"/>
    <cellStyle name="Note 2 7 5 3 2 2" xfId="18349" xr:uid="{00000000-0005-0000-0000-00008E600000}"/>
    <cellStyle name="Note 2 7 5 3 2 3" xfId="18350" xr:uid="{00000000-0005-0000-0000-00008F600000}"/>
    <cellStyle name="Note 2 7 5 3 3" xfId="18351" xr:uid="{00000000-0005-0000-0000-000090600000}"/>
    <cellStyle name="Note 2 7 5 4" xfId="18352" xr:uid="{00000000-0005-0000-0000-000091600000}"/>
    <cellStyle name="Note 2 7 5 4 2" xfId="18353" xr:uid="{00000000-0005-0000-0000-000092600000}"/>
    <cellStyle name="Note 2 7 5 5" xfId="18354" xr:uid="{00000000-0005-0000-0000-000093600000}"/>
    <cellStyle name="Note 2 7 5 5 2" xfId="18355" xr:uid="{00000000-0005-0000-0000-000094600000}"/>
    <cellStyle name="Note 2 7 6" xfId="18356" xr:uid="{00000000-0005-0000-0000-000095600000}"/>
    <cellStyle name="Note 2 7 6 2" xfId="18357" xr:uid="{00000000-0005-0000-0000-000096600000}"/>
    <cellStyle name="Note 2 7 6 2 2" xfId="18358" xr:uid="{00000000-0005-0000-0000-000097600000}"/>
    <cellStyle name="Note 2 7 6 2 2 2" xfId="18359" xr:uid="{00000000-0005-0000-0000-000098600000}"/>
    <cellStyle name="Note 2 7 6 2 2 3" xfId="18360" xr:uid="{00000000-0005-0000-0000-000099600000}"/>
    <cellStyle name="Note 2 7 6 2 3" xfId="18361" xr:uid="{00000000-0005-0000-0000-00009A600000}"/>
    <cellStyle name="Note 2 7 6 3" xfId="18362" xr:uid="{00000000-0005-0000-0000-00009B600000}"/>
    <cellStyle name="Note 2 7 6 3 2" xfId="18363" xr:uid="{00000000-0005-0000-0000-00009C600000}"/>
    <cellStyle name="Note 2 7 6 3 2 2" xfId="18364" xr:uid="{00000000-0005-0000-0000-00009D600000}"/>
    <cellStyle name="Note 2 7 6 3 2 3" xfId="18365" xr:uid="{00000000-0005-0000-0000-00009E600000}"/>
    <cellStyle name="Note 2 7 6 3 3" xfId="18366" xr:uid="{00000000-0005-0000-0000-00009F600000}"/>
    <cellStyle name="Note 2 7 6 4" xfId="18367" xr:uid="{00000000-0005-0000-0000-0000A0600000}"/>
    <cellStyle name="Note 2 7 6 4 2" xfId="18368" xr:uid="{00000000-0005-0000-0000-0000A1600000}"/>
    <cellStyle name="Note 2 7 6 4 3" xfId="18369" xr:uid="{00000000-0005-0000-0000-0000A2600000}"/>
    <cellStyle name="Note 2 7 6 5" xfId="18370" xr:uid="{00000000-0005-0000-0000-0000A3600000}"/>
    <cellStyle name="Note 2 7 7" xfId="18371" xr:uid="{00000000-0005-0000-0000-0000A4600000}"/>
    <cellStyle name="Note 2 7 7 2" xfId="18372" xr:uid="{00000000-0005-0000-0000-0000A5600000}"/>
    <cellStyle name="Note 2 7 7 2 2" xfId="18373" xr:uid="{00000000-0005-0000-0000-0000A6600000}"/>
    <cellStyle name="Note 2 7 7 2 2 2" xfId="18374" xr:uid="{00000000-0005-0000-0000-0000A7600000}"/>
    <cellStyle name="Note 2 7 7 2 2 3" xfId="18375" xr:uid="{00000000-0005-0000-0000-0000A8600000}"/>
    <cellStyle name="Note 2 7 7 2 3" xfId="18376" xr:uid="{00000000-0005-0000-0000-0000A9600000}"/>
    <cellStyle name="Note 2 7 7 3" xfId="18377" xr:uid="{00000000-0005-0000-0000-0000AA600000}"/>
    <cellStyle name="Note 2 7 7 3 2" xfId="18378" xr:uid="{00000000-0005-0000-0000-0000AB600000}"/>
    <cellStyle name="Note 2 7 7 3 3" xfId="18379" xr:uid="{00000000-0005-0000-0000-0000AC600000}"/>
    <cellStyle name="Note 2 7 7 4" xfId="18380" xr:uid="{00000000-0005-0000-0000-0000AD600000}"/>
    <cellStyle name="Note 2 7 8" xfId="18381" xr:uid="{00000000-0005-0000-0000-0000AE600000}"/>
    <cellStyle name="Note 2 7 8 2" xfId="18382" xr:uid="{00000000-0005-0000-0000-0000AF600000}"/>
    <cellStyle name="Note 2 7 8 2 2" xfId="18383" xr:uid="{00000000-0005-0000-0000-0000B0600000}"/>
    <cellStyle name="Note 2 7 8 2 2 2" xfId="18384" xr:uid="{00000000-0005-0000-0000-0000B1600000}"/>
    <cellStyle name="Note 2 7 8 2 2 3" xfId="18385" xr:uid="{00000000-0005-0000-0000-0000B2600000}"/>
    <cellStyle name="Note 2 7 8 2 3" xfId="18386" xr:uid="{00000000-0005-0000-0000-0000B3600000}"/>
    <cellStyle name="Note 2 7 8 3" xfId="18387" xr:uid="{00000000-0005-0000-0000-0000B4600000}"/>
    <cellStyle name="Note 2 7 8 3 2" xfId="18388" xr:uid="{00000000-0005-0000-0000-0000B5600000}"/>
    <cellStyle name="Note 2 7 8 3 3" xfId="18389" xr:uid="{00000000-0005-0000-0000-0000B6600000}"/>
    <cellStyle name="Note 2 7 8 4" xfId="18390" xr:uid="{00000000-0005-0000-0000-0000B7600000}"/>
    <cellStyle name="Note 2 7 9" xfId="18391" xr:uid="{00000000-0005-0000-0000-0000B8600000}"/>
    <cellStyle name="Note 2 7 9 2" xfId="18392" xr:uid="{00000000-0005-0000-0000-0000B9600000}"/>
    <cellStyle name="Note 2 7 9 2 2" xfId="18393" xr:uid="{00000000-0005-0000-0000-0000BA600000}"/>
    <cellStyle name="Note 2 7 9 2 3" xfId="18394" xr:uid="{00000000-0005-0000-0000-0000BB600000}"/>
    <cellStyle name="Note 2 7 9 3" xfId="18395" xr:uid="{00000000-0005-0000-0000-0000BC600000}"/>
    <cellStyle name="Note 2 8" xfId="18396" xr:uid="{00000000-0005-0000-0000-0000BD600000}"/>
    <cellStyle name="Note 2 8 10" xfId="18397" xr:uid="{00000000-0005-0000-0000-0000BE600000}"/>
    <cellStyle name="Note 2 8 10 2" xfId="18398" xr:uid="{00000000-0005-0000-0000-0000BF600000}"/>
    <cellStyle name="Note 2 8 2" xfId="18399" xr:uid="{00000000-0005-0000-0000-0000C0600000}"/>
    <cellStyle name="Note 2 8 2 2" xfId="18400" xr:uid="{00000000-0005-0000-0000-0000C1600000}"/>
    <cellStyle name="Note 2 8 2 2 2" xfId="18401" xr:uid="{00000000-0005-0000-0000-0000C2600000}"/>
    <cellStyle name="Note 2 8 2 2 2 2" xfId="18402" xr:uid="{00000000-0005-0000-0000-0000C3600000}"/>
    <cellStyle name="Note 2 8 2 2 2 2 2" xfId="18403" xr:uid="{00000000-0005-0000-0000-0000C4600000}"/>
    <cellStyle name="Note 2 8 2 2 2 2 3" xfId="18404" xr:uid="{00000000-0005-0000-0000-0000C5600000}"/>
    <cellStyle name="Note 2 8 2 2 2 3" xfId="18405" xr:uid="{00000000-0005-0000-0000-0000C6600000}"/>
    <cellStyle name="Note 2 8 2 2 3" xfId="18406" xr:uid="{00000000-0005-0000-0000-0000C7600000}"/>
    <cellStyle name="Note 2 8 2 2 3 2" xfId="18407" xr:uid="{00000000-0005-0000-0000-0000C8600000}"/>
    <cellStyle name="Note 2 8 2 2 4" xfId="18408" xr:uid="{00000000-0005-0000-0000-0000C9600000}"/>
    <cellStyle name="Note 2 8 2 2 4 2" xfId="18409" xr:uid="{00000000-0005-0000-0000-0000CA600000}"/>
    <cellStyle name="Note 2 8 2 3" xfId="18410" xr:uid="{00000000-0005-0000-0000-0000CB600000}"/>
    <cellStyle name="Note 2 8 2 3 2" xfId="18411" xr:uid="{00000000-0005-0000-0000-0000CC600000}"/>
    <cellStyle name="Note 2 8 2 3 2 2" xfId="18412" xr:uid="{00000000-0005-0000-0000-0000CD600000}"/>
    <cellStyle name="Note 2 8 2 3 2 3" xfId="18413" xr:uid="{00000000-0005-0000-0000-0000CE600000}"/>
    <cellStyle name="Note 2 8 2 3 3" xfId="18414" xr:uid="{00000000-0005-0000-0000-0000CF600000}"/>
    <cellStyle name="Note 2 8 2 4" xfId="18415" xr:uid="{00000000-0005-0000-0000-0000D0600000}"/>
    <cellStyle name="Note 2 8 2 4 2" xfId="18416" xr:uid="{00000000-0005-0000-0000-0000D1600000}"/>
    <cellStyle name="Note 2 8 2 4 2 2" xfId="18417" xr:uid="{00000000-0005-0000-0000-0000D2600000}"/>
    <cellStyle name="Note 2 8 2 4 2 3" xfId="18418" xr:uid="{00000000-0005-0000-0000-0000D3600000}"/>
    <cellStyle name="Note 2 8 2 4 3" xfId="18419" xr:uid="{00000000-0005-0000-0000-0000D4600000}"/>
    <cellStyle name="Note 2 8 2 5" xfId="18420" xr:uid="{00000000-0005-0000-0000-0000D5600000}"/>
    <cellStyle name="Note 2 8 2 5 2" xfId="18421" xr:uid="{00000000-0005-0000-0000-0000D6600000}"/>
    <cellStyle name="Note 2 8 2 6" xfId="18422" xr:uid="{00000000-0005-0000-0000-0000D7600000}"/>
    <cellStyle name="Note 2 8 2 6 2" xfId="18423" xr:uid="{00000000-0005-0000-0000-0000D8600000}"/>
    <cellStyle name="Note 2 8 3" xfId="18424" xr:uid="{00000000-0005-0000-0000-0000D9600000}"/>
    <cellStyle name="Note 2 8 3 2" xfId="18425" xr:uid="{00000000-0005-0000-0000-0000DA600000}"/>
    <cellStyle name="Note 2 8 3 2 2" xfId="18426" xr:uid="{00000000-0005-0000-0000-0000DB600000}"/>
    <cellStyle name="Note 2 8 3 2 2 2" xfId="18427" xr:uid="{00000000-0005-0000-0000-0000DC600000}"/>
    <cellStyle name="Note 2 8 3 2 3" xfId="18428" xr:uid="{00000000-0005-0000-0000-0000DD600000}"/>
    <cellStyle name="Note 2 8 3 2 3 2" xfId="18429" xr:uid="{00000000-0005-0000-0000-0000DE600000}"/>
    <cellStyle name="Note 2 8 3 3" xfId="18430" xr:uid="{00000000-0005-0000-0000-0000DF600000}"/>
    <cellStyle name="Note 2 8 3 3 2" xfId="18431" xr:uid="{00000000-0005-0000-0000-0000E0600000}"/>
    <cellStyle name="Note 2 8 3 3 2 2" xfId="18432" xr:uid="{00000000-0005-0000-0000-0000E1600000}"/>
    <cellStyle name="Note 2 8 3 3 2 3" xfId="18433" xr:uid="{00000000-0005-0000-0000-0000E2600000}"/>
    <cellStyle name="Note 2 8 3 3 3" xfId="18434" xr:uid="{00000000-0005-0000-0000-0000E3600000}"/>
    <cellStyle name="Note 2 8 3 4" xfId="18435" xr:uid="{00000000-0005-0000-0000-0000E4600000}"/>
    <cellStyle name="Note 2 8 3 4 2" xfId="18436" xr:uid="{00000000-0005-0000-0000-0000E5600000}"/>
    <cellStyle name="Note 2 8 3 5" xfId="18437" xr:uid="{00000000-0005-0000-0000-0000E6600000}"/>
    <cellStyle name="Note 2 8 3 5 2" xfId="18438" xr:uid="{00000000-0005-0000-0000-0000E7600000}"/>
    <cellStyle name="Note 2 8 4" xfId="18439" xr:uid="{00000000-0005-0000-0000-0000E8600000}"/>
    <cellStyle name="Note 2 8 4 2" xfId="18440" xr:uid="{00000000-0005-0000-0000-0000E9600000}"/>
    <cellStyle name="Note 2 8 4 2 2" xfId="18441" xr:uid="{00000000-0005-0000-0000-0000EA600000}"/>
    <cellStyle name="Note 2 8 4 2 2 2" xfId="18442" xr:uid="{00000000-0005-0000-0000-0000EB600000}"/>
    <cellStyle name="Note 2 8 4 2 3" xfId="18443" xr:uid="{00000000-0005-0000-0000-0000EC600000}"/>
    <cellStyle name="Note 2 8 4 2 3 2" xfId="18444" xr:uid="{00000000-0005-0000-0000-0000ED600000}"/>
    <cellStyle name="Note 2 8 4 3" xfId="18445" xr:uid="{00000000-0005-0000-0000-0000EE600000}"/>
    <cellStyle name="Note 2 8 4 3 2" xfId="18446" xr:uid="{00000000-0005-0000-0000-0000EF600000}"/>
    <cellStyle name="Note 2 8 4 3 2 2" xfId="18447" xr:uid="{00000000-0005-0000-0000-0000F0600000}"/>
    <cellStyle name="Note 2 8 4 3 2 3" xfId="18448" xr:uid="{00000000-0005-0000-0000-0000F1600000}"/>
    <cellStyle name="Note 2 8 4 3 3" xfId="18449" xr:uid="{00000000-0005-0000-0000-0000F2600000}"/>
    <cellStyle name="Note 2 8 4 4" xfId="18450" xr:uid="{00000000-0005-0000-0000-0000F3600000}"/>
    <cellStyle name="Note 2 8 4 4 2" xfId="18451" xr:uid="{00000000-0005-0000-0000-0000F4600000}"/>
    <cellStyle name="Note 2 8 4 5" xfId="18452" xr:uid="{00000000-0005-0000-0000-0000F5600000}"/>
    <cellStyle name="Note 2 8 4 5 2" xfId="18453" xr:uid="{00000000-0005-0000-0000-0000F6600000}"/>
    <cellStyle name="Note 2 8 5" xfId="18454" xr:uid="{00000000-0005-0000-0000-0000F7600000}"/>
    <cellStyle name="Note 2 8 5 2" xfId="18455" xr:uid="{00000000-0005-0000-0000-0000F8600000}"/>
    <cellStyle name="Note 2 8 5 2 2" xfId="18456" xr:uid="{00000000-0005-0000-0000-0000F9600000}"/>
    <cellStyle name="Note 2 8 5 2 2 2" xfId="18457" xr:uid="{00000000-0005-0000-0000-0000FA600000}"/>
    <cellStyle name="Note 2 8 5 2 2 3" xfId="18458" xr:uid="{00000000-0005-0000-0000-0000FB600000}"/>
    <cellStyle name="Note 2 8 5 2 3" xfId="18459" xr:uid="{00000000-0005-0000-0000-0000FC600000}"/>
    <cellStyle name="Note 2 8 5 3" xfId="18460" xr:uid="{00000000-0005-0000-0000-0000FD600000}"/>
    <cellStyle name="Note 2 8 5 3 2" xfId="18461" xr:uid="{00000000-0005-0000-0000-0000FE600000}"/>
    <cellStyle name="Note 2 8 5 3 2 2" xfId="18462" xr:uid="{00000000-0005-0000-0000-0000FF600000}"/>
    <cellStyle name="Note 2 8 5 3 2 3" xfId="18463" xr:uid="{00000000-0005-0000-0000-000000610000}"/>
    <cellStyle name="Note 2 8 5 3 3" xfId="18464" xr:uid="{00000000-0005-0000-0000-000001610000}"/>
    <cellStyle name="Note 2 8 5 4" xfId="18465" xr:uid="{00000000-0005-0000-0000-000002610000}"/>
    <cellStyle name="Note 2 8 5 4 2" xfId="18466" xr:uid="{00000000-0005-0000-0000-000003610000}"/>
    <cellStyle name="Note 2 8 5 5" xfId="18467" xr:uid="{00000000-0005-0000-0000-000004610000}"/>
    <cellStyle name="Note 2 8 5 5 2" xfId="18468" xr:uid="{00000000-0005-0000-0000-000005610000}"/>
    <cellStyle name="Note 2 8 6" xfId="18469" xr:uid="{00000000-0005-0000-0000-000006610000}"/>
    <cellStyle name="Note 2 8 6 2" xfId="18470" xr:uid="{00000000-0005-0000-0000-000007610000}"/>
    <cellStyle name="Note 2 8 6 2 2" xfId="18471" xr:uid="{00000000-0005-0000-0000-000008610000}"/>
    <cellStyle name="Note 2 8 6 2 2 2" xfId="18472" xr:uid="{00000000-0005-0000-0000-000009610000}"/>
    <cellStyle name="Note 2 8 6 2 2 3" xfId="18473" xr:uid="{00000000-0005-0000-0000-00000A610000}"/>
    <cellStyle name="Note 2 8 6 2 3" xfId="18474" xr:uid="{00000000-0005-0000-0000-00000B610000}"/>
    <cellStyle name="Note 2 8 6 3" xfId="18475" xr:uid="{00000000-0005-0000-0000-00000C610000}"/>
    <cellStyle name="Note 2 8 6 3 2" xfId="18476" xr:uid="{00000000-0005-0000-0000-00000D610000}"/>
    <cellStyle name="Note 2 8 6 3 3" xfId="18477" xr:uid="{00000000-0005-0000-0000-00000E610000}"/>
    <cellStyle name="Note 2 8 6 4" xfId="18478" xr:uid="{00000000-0005-0000-0000-00000F610000}"/>
    <cellStyle name="Note 2 8 7" xfId="18479" xr:uid="{00000000-0005-0000-0000-000010610000}"/>
    <cellStyle name="Note 2 8 7 2" xfId="18480" xr:uid="{00000000-0005-0000-0000-000011610000}"/>
    <cellStyle name="Note 2 8 7 2 2" xfId="18481" xr:uid="{00000000-0005-0000-0000-000012610000}"/>
    <cellStyle name="Note 2 8 7 2 3" xfId="18482" xr:uid="{00000000-0005-0000-0000-000013610000}"/>
    <cellStyle name="Note 2 8 7 3" xfId="18483" xr:uid="{00000000-0005-0000-0000-000014610000}"/>
    <cellStyle name="Note 2 8 8" xfId="18484" xr:uid="{00000000-0005-0000-0000-000015610000}"/>
    <cellStyle name="Note 2 8 8 2" xfId="18485" xr:uid="{00000000-0005-0000-0000-000016610000}"/>
    <cellStyle name="Note 2 8 8 2 2" xfId="18486" xr:uid="{00000000-0005-0000-0000-000017610000}"/>
    <cellStyle name="Note 2 8 8 2 3" xfId="18487" xr:uid="{00000000-0005-0000-0000-000018610000}"/>
    <cellStyle name="Note 2 8 8 3" xfId="18488" xr:uid="{00000000-0005-0000-0000-000019610000}"/>
    <cellStyle name="Note 2 8 9" xfId="18489" xr:uid="{00000000-0005-0000-0000-00001A610000}"/>
    <cellStyle name="Note 2 8 9 2" xfId="18490" xr:uid="{00000000-0005-0000-0000-00001B610000}"/>
    <cellStyle name="Note 2 9" xfId="18491" xr:uid="{00000000-0005-0000-0000-00001C610000}"/>
    <cellStyle name="Note 2 9 2" xfId="18492" xr:uid="{00000000-0005-0000-0000-00001D610000}"/>
    <cellStyle name="Note 2 9 2 2" xfId="18493" xr:uid="{00000000-0005-0000-0000-00001E610000}"/>
    <cellStyle name="Note 2 9 2 2 2" xfId="18494" xr:uid="{00000000-0005-0000-0000-00001F610000}"/>
    <cellStyle name="Note 2 9 2 3" xfId="18495" xr:uid="{00000000-0005-0000-0000-000020610000}"/>
    <cellStyle name="Note 2 9 2 3 2" xfId="18496" xr:uid="{00000000-0005-0000-0000-000021610000}"/>
    <cellStyle name="Note 2 9 3" xfId="18497" xr:uid="{00000000-0005-0000-0000-000022610000}"/>
    <cellStyle name="Note 2 9 3 2" xfId="18498" xr:uid="{00000000-0005-0000-0000-000023610000}"/>
    <cellStyle name="Note 2 9 3 2 2" xfId="18499" xr:uid="{00000000-0005-0000-0000-000024610000}"/>
    <cellStyle name="Note 2 9 3 2 3" xfId="18500" xr:uid="{00000000-0005-0000-0000-000025610000}"/>
    <cellStyle name="Note 2 9 3 3" xfId="18501" xr:uid="{00000000-0005-0000-0000-000026610000}"/>
    <cellStyle name="Note 2 9 4" xfId="18502" xr:uid="{00000000-0005-0000-0000-000027610000}"/>
    <cellStyle name="Note 2 9 4 2" xfId="18503" xr:uid="{00000000-0005-0000-0000-000028610000}"/>
    <cellStyle name="Note 2 9 5" xfId="18504" xr:uid="{00000000-0005-0000-0000-000029610000}"/>
    <cellStyle name="Note 2 9 5 2" xfId="18505" xr:uid="{00000000-0005-0000-0000-00002A610000}"/>
    <cellStyle name="Note 3" xfId="18506" xr:uid="{00000000-0005-0000-0000-00002B610000}"/>
    <cellStyle name="Note 3 10" xfId="18507" xr:uid="{00000000-0005-0000-0000-00002C610000}"/>
    <cellStyle name="Note 3 10 2" xfId="18508" xr:uid="{00000000-0005-0000-0000-00002D610000}"/>
    <cellStyle name="Note 3 10 3" xfId="30410" xr:uid="{00000000-0005-0000-0000-00002E610000}"/>
    <cellStyle name="Note 3 11" xfId="18509" xr:uid="{00000000-0005-0000-0000-00002F610000}"/>
    <cellStyle name="Note 3 11 2" xfId="30411" xr:uid="{00000000-0005-0000-0000-000030610000}"/>
    <cellStyle name="Note 3 12" xfId="30412" xr:uid="{00000000-0005-0000-0000-000031610000}"/>
    <cellStyle name="Note 3 2" xfId="18510" xr:uid="{00000000-0005-0000-0000-000032610000}"/>
    <cellStyle name="Note 3 2 10" xfId="30413" xr:uid="{00000000-0005-0000-0000-000033610000}"/>
    <cellStyle name="Note 3 2 2" xfId="18511" xr:uid="{00000000-0005-0000-0000-000034610000}"/>
    <cellStyle name="Note 3 2 2 2" xfId="18512" xr:uid="{00000000-0005-0000-0000-000035610000}"/>
    <cellStyle name="Note 3 2 2 2 2" xfId="18513" xr:uid="{00000000-0005-0000-0000-000036610000}"/>
    <cellStyle name="Note 3 2 2 2 2 2" xfId="18514" xr:uid="{00000000-0005-0000-0000-000037610000}"/>
    <cellStyle name="Note 3 2 2 2 2 2 2" xfId="30414" xr:uid="{00000000-0005-0000-0000-000038610000}"/>
    <cellStyle name="Note 3 2 2 2 2 2 2 2" xfId="30415" xr:uid="{00000000-0005-0000-0000-000039610000}"/>
    <cellStyle name="Note 3 2 2 2 2 2 3" xfId="30416" xr:uid="{00000000-0005-0000-0000-00003A610000}"/>
    <cellStyle name="Note 3 2 2 2 2 2 3 2" xfId="30417" xr:uid="{00000000-0005-0000-0000-00003B610000}"/>
    <cellStyle name="Note 3 2 2 2 2 2 4" xfId="30418" xr:uid="{00000000-0005-0000-0000-00003C610000}"/>
    <cellStyle name="Note 3 2 2 2 2 3" xfId="18515" xr:uid="{00000000-0005-0000-0000-00003D610000}"/>
    <cellStyle name="Note 3 2 2 2 2 3 2" xfId="30419" xr:uid="{00000000-0005-0000-0000-00003E610000}"/>
    <cellStyle name="Note 3 2 2 2 2 3 2 2" xfId="30420" xr:uid="{00000000-0005-0000-0000-00003F610000}"/>
    <cellStyle name="Note 3 2 2 2 2 3 3" xfId="30421" xr:uid="{00000000-0005-0000-0000-000040610000}"/>
    <cellStyle name="Note 3 2 2 2 2 4" xfId="30422" xr:uid="{00000000-0005-0000-0000-000041610000}"/>
    <cellStyle name="Note 3 2 2 2 2 4 2" xfId="30423" xr:uid="{00000000-0005-0000-0000-000042610000}"/>
    <cellStyle name="Note 3 2 2 2 2 5" xfId="30424" xr:uid="{00000000-0005-0000-0000-000043610000}"/>
    <cellStyle name="Note 3 2 2 2 3" xfId="18516" xr:uid="{00000000-0005-0000-0000-000044610000}"/>
    <cellStyle name="Note 3 2 2 2 3 2" xfId="30425" xr:uid="{00000000-0005-0000-0000-000045610000}"/>
    <cellStyle name="Note 3 2 2 2 3 2 2" xfId="30426" xr:uid="{00000000-0005-0000-0000-000046610000}"/>
    <cellStyle name="Note 3 2 2 2 3 3" xfId="30427" xr:uid="{00000000-0005-0000-0000-000047610000}"/>
    <cellStyle name="Note 3 2 2 2 3 3 2" xfId="30428" xr:uid="{00000000-0005-0000-0000-000048610000}"/>
    <cellStyle name="Note 3 2 2 2 3 4" xfId="30429" xr:uid="{00000000-0005-0000-0000-000049610000}"/>
    <cellStyle name="Note 3 2 2 2 4" xfId="30430" xr:uid="{00000000-0005-0000-0000-00004A610000}"/>
    <cellStyle name="Note 3 2 2 2 4 2" xfId="30431" xr:uid="{00000000-0005-0000-0000-00004B610000}"/>
    <cellStyle name="Note 3 2 2 2 4 2 2" xfId="30432" xr:uid="{00000000-0005-0000-0000-00004C610000}"/>
    <cellStyle name="Note 3 2 2 2 4 3" xfId="30433" xr:uid="{00000000-0005-0000-0000-00004D610000}"/>
    <cellStyle name="Note 3 2 2 2 5" xfId="30434" xr:uid="{00000000-0005-0000-0000-00004E610000}"/>
    <cellStyle name="Note 3 2 2 2 5 2" xfId="30435" xr:uid="{00000000-0005-0000-0000-00004F610000}"/>
    <cellStyle name="Note 3 2 2 2 5 3" xfId="30436" xr:uid="{00000000-0005-0000-0000-000050610000}"/>
    <cellStyle name="Note 3 2 2 2 6" xfId="30437" xr:uid="{00000000-0005-0000-0000-000051610000}"/>
    <cellStyle name="Note 3 2 2 2 6 2" xfId="30438" xr:uid="{00000000-0005-0000-0000-000052610000}"/>
    <cellStyle name="Note 3 2 2 2 7" xfId="30439" xr:uid="{00000000-0005-0000-0000-000053610000}"/>
    <cellStyle name="Note 3 2 2 3" xfId="18517" xr:uid="{00000000-0005-0000-0000-000054610000}"/>
    <cellStyle name="Note 3 2 2 3 2" xfId="18518" xr:uid="{00000000-0005-0000-0000-000055610000}"/>
    <cellStyle name="Note 3 2 2 3 2 2" xfId="30440" xr:uid="{00000000-0005-0000-0000-000056610000}"/>
    <cellStyle name="Note 3 2 2 3 2 2 2" xfId="30441" xr:uid="{00000000-0005-0000-0000-000057610000}"/>
    <cellStyle name="Note 3 2 2 3 2 2 2 2" xfId="30442" xr:uid="{00000000-0005-0000-0000-000058610000}"/>
    <cellStyle name="Note 3 2 2 3 2 2 3" xfId="30443" xr:uid="{00000000-0005-0000-0000-000059610000}"/>
    <cellStyle name="Note 3 2 2 3 2 2 3 2" xfId="30444" xr:uid="{00000000-0005-0000-0000-00005A610000}"/>
    <cellStyle name="Note 3 2 2 3 2 2 4" xfId="30445" xr:uid="{00000000-0005-0000-0000-00005B610000}"/>
    <cellStyle name="Note 3 2 2 3 2 3" xfId="30446" xr:uid="{00000000-0005-0000-0000-00005C610000}"/>
    <cellStyle name="Note 3 2 2 3 2 3 2" xfId="30447" xr:uid="{00000000-0005-0000-0000-00005D610000}"/>
    <cellStyle name="Note 3 2 2 3 2 3 2 2" xfId="30448" xr:uid="{00000000-0005-0000-0000-00005E610000}"/>
    <cellStyle name="Note 3 2 2 3 2 3 3" xfId="30449" xr:uid="{00000000-0005-0000-0000-00005F610000}"/>
    <cellStyle name="Note 3 2 2 3 2 4" xfId="30450" xr:uid="{00000000-0005-0000-0000-000060610000}"/>
    <cellStyle name="Note 3 2 2 3 2 4 2" xfId="30451" xr:uid="{00000000-0005-0000-0000-000061610000}"/>
    <cellStyle name="Note 3 2 2 3 2 5" xfId="30452" xr:uid="{00000000-0005-0000-0000-000062610000}"/>
    <cellStyle name="Note 3 2 2 3 3" xfId="30453" xr:uid="{00000000-0005-0000-0000-000063610000}"/>
    <cellStyle name="Note 3 2 2 3 3 2" xfId="30454" xr:uid="{00000000-0005-0000-0000-000064610000}"/>
    <cellStyle name="Note 3 2 2 3 3 2 2" xfId="30455" xr:uid="{00000000-0005-0000-0000-000065610000}"/>
    <cellStyle name="Note 3 2 2 3 3 3" xfId="30456" xr:uid="{00000000-0005-0000-0000-000066610000}"/>
    <cellStyle name="Note 3 2 2 3 3 3 2" xfId="30457" xr:uid="{00000000-0005-0000-0000-000067610000}"/>
    <cellStyle name="Note 3 2 2 3 3 4" xfId="30458" xr:uid="{00000000-0005-0000-0000-000068610000}"/>
    <cellStyle name="Note 3 2 2 3 4" xfId="30459" xr:uid="{00000000-0005-0000-0000-000069610000}"/>
    <cellStyle name="Note 3 2 2 3 4 2" xfId="30460" xr:uid="{00000000-0005-0000-0000-00006A610000}"/>
    <cellStyle name="Note 3 2 2 3 4 2 2" xfId="30461" xr:uid="{00000000-0005-0000-0000-00006B610000}"/>
    <cellStyle name="Note 3 2 2 3 4 3" xfId="30462" xr:uid="{00000000-0005-0000-0000-00006C610000}"/>
    <cellStyle name="Note 3 2 2 3 5" xfId="30463" xr:uid="{00000000-0005-0000-0000-00006D610000}"/>
    <cellStyle name="Note 3 2 2 3 5 2" xfId="30464" xr:uid="{00000000-0005-0000-0000-00006E610000}"/>
    <cellStyle name="Note 3 2 2 3 6" xfId="30465" xr:uid="{00000000-0005-0000-0000-00006F610000}"/>
    <cellStyle name="Note 3 2 2 4" xfId="18519" xr:uid="{00000000-0005-0000-0000-000070610000}"/>
    <cellStyle name="Note 3 2 2 4 2" xfId="18520" xr:uid="{00000000-0005-0000-0000-000071610000}"/>
    <cellStyle name="Note 3 2 2 4 2 2" xfId="30466" xr:uid="{00000000-0005-0000-0000-000072610000}"/>
    <cellStyle name="Note 3 2 2 4 2 2 2" xfId="30467" xr:uid="{00000000-0005-0000-0000-000073610000}"/>
    <cellStyle name="Note 3 2 2 4 2 3" xfId="30468" xr:uid="{00000000-0005-0000-0000-000074610000}"/>
    <cellStyle name="Note 3 2 2 4 2 3 2" xfId="30469" xr:uid="{00000000-0005-0000-0000-000075610000}"/>
    <cellStyle name="Note 3 2 2 4 2 4" xfId="30470" xr:uid="{00000000-0005-0000-0000-000076610000}"/>
    <cellStyle name="Note 3 2 2 4 3" xfId="30471" xr:uid="{00000000-0005-0000-0000-000077610000}"/>
    <cellStyle name="Note 3 2 2 4 3 2" xfId="30472" xr:uid="{00000000-0005-0000-0000-000078610000}"/>
    <cellStyle name="Note 3 2 2 4 3 2 2" xfId="30473" xr:uid="{00000000-0005-0000-0000-000079610000}"/>
    <cellStyle name="Note 3 2 2 4 3 3" xfId="30474" xr:uid="{00000000-0005-0000-0000-00007A610000}"/>
    <cellStyle name="Note 3 2 2 4 4" xfId="30475" xr:uid="{00000000-0005-0000-0000-00007B610000}"/>
    <cellStyle name="Note 3 2 2 4 4 2" xfId="30476" xr:uid="{00000000-0005-0000-0000-00007C610000}"/>
    <cellStyle name="Note 3 2 2 4 5" xfId="30477" xr:uid="{00000000-0005-0000-0000-00007D610000}"/>
    <cellStyle name="Note 3 2 2 5" xfId="30478" xr:uid="{00000000-0005-0000-0000-00007E610000}"/>
    <cellStyle name="Note 3 2 2 5 2" xfId="30479" xr:uid="{00000000-0005-0000-0000-00007F610000}"/>
    <cellStyle name="Note 3 2 2 5 2 2" xfId="30480" xr:uid="{00000000-0005-0000-0000-000080610000}"/>
    <cellStyle name="Note 3 2 2 5 3" xfId="30481" xr:uid="{00000000-0005-0000-0000-000081610000}"/>
    <cellStyle name="Note 3 2 2 5 3 2" xfId="30482" xr:uid="{00000000-0005-0000-0000-000082610000}"/>
    <cellStyle name="Note 3 2 2 5 4" xfId="30483" xr:uid="{00000000-0005-0000-0000-000083610000}"/>
    <cellStyle name="Note 3 2 2 6" xfId="30484" xr:uid="{00000000-0005-0000-0000-000084610000}"/>
    <cellStyle name="Note 3 2 2 6 2" xfId="30485" xr:uid="{00000000-0005-0000-0000-000085610000}"/>
    <cellStyle name="Note 3 2 2 6 2 2" xfId="30486" xr:uid="{00000000-0005-0000-0000-000086610000}"/>
    <cellStyle name="Note 3 2 2 6 3" xfId="30487" xr:uid="{00000000-0005-0000-0000-000087610000}"/>
    <cellStyle name="Note 3 2 2 7" xfId="30488" xr:uid="{00000000-0005-0000-0000-000088610000}"/>
    <cellStyle name="Note 3 2 2 7 2" xfId="30489" xr:uid="{00000000-0005-0000-0000-000089610000}"/>
    <cellStyle name="Note 3 2 2 7 3" xfId="30490" xr:uid="{00000000-0005-0000-0000-00008A610000}"/>
    <cellStyle name="Note 3 2 2 8" xfId="30491" xr:uid="{00000000-0005-0000-0000-00008B610000}"/>
    <cellStyle name="Note 3 2 2 8 2" xfId="30492" xr:uid="{00000000-0005-0000-0000-00008C610000}"/>
    <cellStyle name="Note 3 2 2 9" xfId="30493" xr:uid="{00000000-0005-0000-0000-00008D610000}"/>
    <cellStyle name="Note 3 2 3" xfId="18521" xr:uid="{00000000-0005-0000-0000-00008E610000}"/>
    <cellStyle name="Note 3 2 3 2" xfId="18522" xr:uid="{00000000-0005-0000-0000-00008F610000}"/>
    <cellStyle name="Note 3 2 3 2 2" xfId="18523" xr:uid="{00000000-0005-0000-0000-000090610000}"/>
    <cellStyle name="Note 3 2 3 2 2 2" xfId="30494" xr:uid="{00000000-0005-0000-0000-000091610000}"/>
    <cellStyle name="Note 3 2 3 2 3" xfId="18524" xr:uid="{00000000-0005-0000-0000-000092610000}"/>
    <cellStyle name="Note 3 2 3 2 3 2" xfId="30495" xr:uid="{00000000-0005-0000-0000-000093610000}"/>
    <cellStyle name="Note 3 2 3 2 4" xfId="30496" xr:uid="{00000000-0005-0000-0000-000094610000}"/>
    <cellStyle name="Note 3 2 3 3" xfId="18525" xr:uid="{00000000-0005-0000-0000-000095610000}"/>
    <cellStyle name="Note 3 2 3 3 2" xfId="30497" xr:uid="{00000000-0005-0000-0000-000096610000}"/>
    <cellStyle name="Note 3 2 3 3 2 2" xfId="30498" xr:uid="{00000000-0005-0000-0000-000097610000}"/>
    <cellStyle name="Note 3 2 3 3 3" xfId="30499" xr:uid="{00000000-0005-0000-0000-000098610000}"/>
    <cellStyle name="Note 3 2 3 4" xfId="30500" xr:uid="{00000000-0005-0000-0000-000099610000}"/>
    <cellStyle name="Note 3 2 3 4 2" xfId="30501" xr:uid="{00000000-0005-0000-0000-00009A610000}"/>
    <cellStyle name="Note 3 2 3 4 3" xfId="30502" xr:uid="{00000000-0005-0000-0000-00009B610000}"/>
    <cellStyle name="Note 3 2 3 5" xfId="30503" xr:uid="{00000000-0005-0000-0000-00009C610000}"/>
    <cellStyle name="Note 3 2 3 5 2" xfId="30504" xr:uid="{00000000-0005-0000-0000-00009D610000}"/>
    <cellStyle name="Note 3 2 3 6" xfId="30505" xr:uid="{00000000-0005-0000-0000-00009E610000}"/>
    <cellStyle name="Note 3 2 3 7" xfId="30506" xr:uid="{00000000-0005-0000-0000-00009F610000}"/>
    <cellStyle name="Note 3 2 4" xfId="18526" xr:uid="{00000000-0005-0000-0000-0000A0610000}"/>
    <cellStyle name="Note 3 2 4 2" xfId="18527" xr:uid="{00000000-0005-0000-0000-0000A1610000}"/>
    <cellStyle name="Note 3 2 4 2 2" xfId="18528" xr:uid="{00000000-0005-0000-0000-0000A2610000}"/>
    <cellStyle name="Note 3 2 4 2 3" xfId="18529" xr:uid="{00000000-0005-0000-0000-0000A3610000}"/>
    <cellStyle name="Note 3 2 4 3" xfId="18530" xr:uid="{00000000-0005-0000-0000-0000A4610000}"/>
    <cellStyle name="Note 3 2 4 3 2" xfId="30507" xr:uid="{00000000-0005-0000-0000-0000A5610000}"/>
    <cellStyle name="Note 3 2 4 4" xfId="30508" xr:uid="{00000000-0005-0000-0000-0000A6610000}"/>
    <cellStyle name="Note 3 2 5" xfId="18531" xr:uid="{00000000-0005-0000-0000-0000A7610000}"/>
    <cellStyle name="Note 3 2 5 2" xfId="18532" xr:uid="{00000000-0005-0000-0000-0000A8610000}"/>
    <cellStyle name="Note 3 2 5 2 2" xfId="30509" xr:uid="{00000000-0005-0000-0000-0000A9610000}"/>
    <cellStyle name="Note 3 2 5 3" xfId="30510" xr:uid="{00000000-0005-0000-0000-0000AA610000}"/>
    <cellStyle name="Note 3 2 6" xfId="18533" xr:uid="{00000000-0005-0000-0000-0000AB610000}"/>
    <cellStyle name="Note 3 2 6 2" xfId="18534" xr:uid="{00000000-0005-0000-0000-0000AC610000}"/>
    <cellStyle name="Note 3 2 6 3" xfId="30511" xr:uid="{00000000-0005-0000-0000-0000AD610000}"/>
    <cellStyle name="Note 3 2 7" xfId="18535" xr:uid="{00000000-0005-0000-0000-0000AE610000}"/>
    <cellStyle name="Note 3 2 7 2" xfId="18536" xr:uid="{00000000-0005-0000-0000-0000AF610000}"/>
    <cellStyle name="Note 3 2 8" xfId="18537" xr:uid="{00000000-0005-0000-0000-0000B0610000}"/>
    <cellStyle name="Note 3 2 9" xfId="18538" xr:uid="{00000000-0005-0000-0000-0000B1610000}"/>
    <cellStyle name="Note 3 3" xfId="18539" xr:uid="{00000000-0005-0000-0000-0000B2610000}"/>
    <cellStyle name="Note 3 3 2" xfId="18540" xr:uid="{00000000-0005-0000-0000-0000B3610000}"/>
    <cellStyle name="Note 3 3 2 2" xfId="18541" xr:uid="{00000000-0005-0000-0000-0000B4610000}"/>
    <cellStyle name="Note 3 3 2 2 2" xfId="18542" xr:uid="{00000000-0005-0000-0000-0000B5610000}"/>
    <cellStyle name="Note 3 3 2 2 2 2" xfId="30512" xr:uid="{00000000-0005-0000-0000-0000B6610000}"/>
    <cellStyle name="Note 3 3 2 2 2 2 2" xfId="30513" xr:uid="{00000000-0005-0000-0000-0000B7610000}"/>
    <cellStyle name="Note 3 3 2 2 2 3" xfId="30514" xr:uid="{00000000-0005-0000-0000-0000B8610000}"/>
    <cellStyle name="Note 3 3 2 2 2 3 2" xfId="30515" xr:uid="{00000000-0005-0000-0000-0000B9610000}"/>
    <cellStyle name="Note 3 3 2 2 2 4" xfId="30516" xr:uid="{00000000-0005-0000-0000-0000BA610000}"/>
    <cellStyle name="Note 3 3 2 2 3" xfId="30517" xr:uid="{00000000-0005-0000-0000-0000BB610000}"/>
    <cellStyle name="Note 3 3 2 2 3 2" xfId="30518" xr:uid="{00000000-0005-0000-0000-0000BC610000}"/>
    <cellStyle name="Note 3 3 2 2 3 2 2" xfId="30519" xr:uid="{00000000-0005-0000-0000-0000BD610000}"/>
    <cellStyle name="Note 3 3 2 2 3 3" xfId="30520" xr:uid="{00000000-0005-0000-0000-0000BE610000}"/>
    <cellStyle name="Note 3 3 2 2 4" xfId="30521" xr:uid="{00000000-0005-0000-0000-0000BF610000}"/>
    <cellStyle name="Note 3 3 2 2 4 2" xfId="30522" xr:uid="{00000000-0005-0000-0000-0000C0610000}"/>
    <cellStyle name="Note 3 3 2 2 5" xfId="30523" xr:uid="{00000000-0005-0000-0000-0000C1610000}"/>
    <cellStyle name="Note 3 3 2 3" xfId="18543" xr:uid="{00000000-0005-0000-0000-0000C2610000}"/>
    <cellStyle name="Note 3 3 2 3 2" xfId="18544" xr:uid="{00000000-0005-0000-0000-0000C3610000}"/>
    <cellStyle name="Note 3 3 2 3 2 2" xfId="30524" xr:uid="{00000000-0005-0000-0000-0000C4610000}"/>
    <cellStyle name="Note 3 3 2 3 3" xfId="30525" xr:uid="{00000000-0005-0000-0000-0000C5610000}"/>
    <cellStyle name="Note 3 3 2 3 3 2" xfId="30526" xr:uid="{00000000-0005-0000-0000-0000C6610000}"/>
    <cellStyle name="Note 3 3 2 3 4" xfId="30527" xr:uid="{00000000-0005-0000-0000-0000C7610000}"/>
    <cellStyle name="Note 3 3 2 4" xfId="30528" xr:uid="{00000000-0005-0000-0000-0000C8610000}"/>
    <cellStyle name="Note 3 3 2 4 2" xfId="30529" xr:uid="{00000000-0005-0000-0000-0000C9610000}"/>
    <cellStyle name="Note 3 3 2 4 2 2" xfId="30530" xr:uid="{00000000-0005-0000-0000-0000CA610000}"/>
    <cellStyle name="Note 3 3 2 4 3" xfId="30531" xr:uid="{00000000-0005-0000-0000-0000CB610000}"/>
    <cellStyle name="Note 3 3 2 5" xfId="30532" xr:uid="{00000000-0005-0000-0000-0000CC610000}"/>
    <cellStyle name="Note 3 3 2 5 2" xfId="30533" xr:uid="{00000000-0005-0000-0000-0000CD610000}"/>
    <cellStyle name="Note 3 3 2 5 3" xfId="30534" xr:uid="{00000000-0005-0000-0000-0000CE610000}"/>
    <cellStyle name="Note 3 3 2 6" xfId="30535" xr:uid="{00000000-0005-0000-0000-0000CF610000}"/>
    <cellStyle name="Note 3 3 2 6 2" xfId="30536" xr:uid="{00000000-0005-0000-0000-0000D0610000}"/>
    <cellStyle name="Note 3 3 2 7" xfId="30537" xr:uid="{00000000-0005-0000-0000-0000D1610000}"/>
    <cellStyle name="Note 3 3 3" xfId="18545" xr:uid="{00000000-0005-0000-0000-0000D2610000}"/>
    <cellStyle name="Note 3 3 3 2" xfId="18546" xr:uid="{00000000-0005-0000-0000-0000D3610000}"/>
    <cellStyle name="Note 3 3 3 2 2" xfId="18547" xr:uid="{00000000-0005-0000-0000-0000D4610000}"/>
    <cellStyle name="Note 3 3 3 2 2 2" xfId="30538" xr:uid="{00000000-0005-0000-0000-0000D5610000}"/>
    <cellStyle name="Note 3 3 3 2 2 2 2" xfId="30539" xr:uid="{00000000-0005-0000-0000-0000D6610000}"/>
    <cellStyle name="Note 3 3 3 2 2 3" xfId="30540" xr:uid="{00000000-0005-0000-0000-0000D7610000}"/>
    <cellStyle name="Note 3 3 3 2 2 3 2" xfId="30541" xr:uid="{00000000-0005-0000-0000-0000D8610000}"/>
    <cellStyle name="Note 3 3 3 2 2 4" xfId="30542" xr:uid="{00000000-0005-0000-0000-0000D9610000}"/>
    <cellStyle name="Note 3 3 3 2 3" xfId="18548" xr:uid="{00000000-0005-0000-0000-0000DA610000}"/>
    <cellStyle name="Note 3 3 3 2 3 2" xfId="30543" xr:uid="{00000000-0005-0000-0000-0000DB610000}"/>
    <cellStyle name="Note 3 3 3 2 3 2 2" xfId="30544" xr:uid="{00000000-0005-0000-0000-0000DC610000}"/>
    <cellStyle name="Note 3 3 3 2 3 3" xfId="30545" xr:uid="{00000000-0005-0000-0000-0000DD610000}"/>
    <cellStyle name="Note 3 3 3 2 4" xfId="30546" xr:uid="{00000000-0005-0000-0000-0000DE610000}"/>
    <cellStyle name="Note 3 3 3 2 4 2" xfId="30547" xr:uid="{00000000-0005-0000-0000-0000DF610000}"/>
    <cellStyle name="Note 3 3 3 2 5" xfId="30548" xr:uid="{00000000-0005-0000-0000-0000E0610000}"/>
    <cellStyle name="Note 3 3 3 3" xfId="18549" xr:uid="{00000000-0005-0000-0000-0000E1610000}"/>
    <cellStyle name="Note 3 3 3 3 2" xfId="30549" xr:uid="{00000000-0005-0000-0000-0000E2610000}"/>
    <cellStyle name="Note 3 3 3 3 2 2" xfId="30550" xr:uid="{00000000-0005-0000-0000-0000E3610000}"/>
    <cellStyle name="Note 3 3 3 3 3" xfId="30551" xr:uid="{00000000-0005-0000-0000-0000E4610000}"/>
    <cellStyle name="Note 3 3 3 3 3 2" xfId="30552" xr:uid="{00000000-0005-0000-0000-0000E5610000}"/>
    <cellStyle name="Note 3 3 3 3 4" xfId="30553" xr:uid="{00000000-0005-0000-0000-0000E6610000}"/>
    <cellStyle name="Note 3 3 3 4" xfId="30554" xr:uid="{00000000-0005-0000-0000-0000E7610000}"/>
    <cellStyle name="Note 3 3 3 4 2" xfId="30555" xr:uid="{00000000-0005-0000-0000-0000E8610000}"/>
    <cellStyle name="Note 3 3 3 4 2 2" xfId="30556" xr:uid="{00000000-0005-0000-0000-0000E9610000}"/>
    <cellStyle name="Note 3 3 3 4 3" xfId="30557" xr:uid="{00000000-0005-0000-0000-0000EA610000}"/>
    <cellStyle name="Note 3 3 3 5" xfId="30558" xr:uid="{00000000-0005-0000-0000-0000EB610000}"/>
    <cellStyle name="Note 3 3 3 5 2" xfId="30559" xr:uid="{00000000-0005-0000-0000-0000EC610000}"/>
    <cellStyle name="Note 3 3 3 6" xfId="30560" xr:uid="{00000000-0005-0000-0000-0000ED610000}"/>
    <cellStyle name="Note 3 3 4" xfId="18550" xr:uid="{00000000-0005-0000-0000-0000EE610000}"/>
    <cellStyle name="Note 3 3 4 2" xfId="18551" xr:uid="{00000000-0005-0000-0000-0000EF610000}"/>
    <cellStyle name="Note 3 3 4 2 2" xfId="30561" xr:uid="{00000000-0005-0000-0000-0000F0610000}"/>
    <cellStyle name="Note 3 3 4 2 2 2" xfId="30562" xr:uid="{00000000-0005-0000-0000-0000F1610000}"/>
    <cellStyle name="Note 3 3 4 2 3" xfId="30563" xr:uid="{00000000-0005-0000-0000-0000F2610000}"/>
    <cellStyle name="Note 3 3 4 2 3 2" xfId="30564" xr:uid="{00000000-0005-0000-0000-0000F3610000}"/>
    <cellStyle name="Note 3 3 4 2 4" xfId="30565" xr:uid="{00000000-0005-0000-0000-0000F4610000}"/>
    <cellStyle name="Note 3 3 4 3" xfId="30566" xr:uid="{00000000-0005-0000-0000-0000F5610000}"/>
    <cellStyle name="Note 3 3 4 3 2" xfId="30567" xr:uid="{00000000-0005-0000-0000-0000F6610000}"/>
    <cellStyle name="Note 3 3 4 3 2 2" xfId="30568" xr:uid="{00000000-0005-0000-0000-0000F7610000}"/>
    <cellStyle name="Note 3 3 4 3 3" xfId="30569" xr:uid="{00000000-0005-0000-0000-0000F8610000}"/>
    <cellStyle name="Note 3 3 4 4" xfId="30570" xr:uid="{00000000-0005-0000-0000-0000F9610000}"/>
    <cellStyle name="Note 3 3 4 4 2" xfId="30571" xr:uid="{00000000-0005-0000-0000-0000FA610000}"/>
    <cellStyle name="Note 3 3 4 5" xfId="30572" xr:uid="{00000000-0005-0000-0000-0000FB610000}"/>
    <cellStyle name="Note 3 3 5" xfId="18552" xr:uid="{00000000-0005-0000-0000-0000FC610000}"/>
    <cellStyle name="Note 3 3 5 2" xfId="18553" xr:uid="{00000000-0005-0000-0000-0000FD610000}"/>
    <cellStyle name="Note 3 3 5 2 2" xfId="30573" xr:uid="{00000000-0005-0000-0000-0000FE610000}"/>
    <cellStyle name="Note 3 3 5 3" xfId="30574" xr:uid="{00000000-0005-0000-0000-0000FF610000}"/>
    <cellStyle name="Note 3 3 5 3 2" xfId="30575" xr:uid="{00000000-0005-0000-0000-000000620000}"/>
    <cellStyle name="Note 3 3 5 4" xfId="30576" xr:uid="{00000000-0005-0000-0000-000001620000}"/>
    <cellStyle name="Note 3 3 6" xfId="30577" xr:uid="{00000000-0005-0000-0000-000002620000}"/>
    <cellStyle name="Note 3 3 6 2" xfId="30578" xr:uid="{00000000-0005-0000-0000-000003620000}"/>
    <cellStyle name="Note 3 3 6 2 2" xfId="30579" xr:uid="{00000000-0005-0000-0000-000004620000}"/>
    <cellStyle name="Note 3 3 6 3" xfId="30580" xr:uid="{00000000-0005-0000-0000-000005620000}"/>
    <cellStyle name="Note 3 3 7" xfId="30581" xr:uid="{00000000-0005-0000-0000-000006620000}"/>
    <cellStyle name="Note 3 3 7 2" xfId="30582" xr:uid="{00000000-0005-0000-0000-000007620000}"/>
    <cellStyle name="Note 3 3 7 3" xfId="30583" xr:uid="{00000000-0005-0000-0000-000008620000}"/>
    <cellStyle name="Note 3 3 8" xfId="30584" xr:uid="{00000000-0005-0000-0000-000009620000}"/>
    <cellStyle name="Note 3 3 8 2" xfId="30585" xr:uid="{00000000-0005-0000-0000-00000A620000}"/>
    <cellStyle name="Note 3 3 9" xfId="30586" xr:uid="{00000000-0005-0000-0000-00000B620000}"/>
    <cellStyle name="Note 3 4" xfId="18554" xr:uid="{00000000-0005-0000-0000-00000C620000}"/>
    <cellStyle name="Note 3 4 2" xfId="18555" xr:uid="{00000000-0005-0000-0000-00000D620000}"/>
    <cellStyle name="Note 3 4 2 2" xfId="18556" xr:uid="{00000000-0005-0000-0000-00000E620000}"/>
    <cellStyle name="Note 3 4 2 2 2" xfId="18557" xr:uid="{00000000-0005-0000-0000-00000F620000}"/>
    <cellStyle name="Note 3 4 2 2 2 2" xfId="30587" xr:uid="{00000000-0005-0000-0000-000010620000}"/>
    <cellStyle name="Note 3 4 2 2 2 2 2" xfId="30588" xr:uid="{00000000-0005-0000-0000-000011620000}"/>
    <cellStyle name="Note 3 4 2 2 2 3" xfId="30589" xr:uid="{00000000-0005-0000-0000-000012620000}"/>
    <cellStyle name="Note 3 4 2 2 2 3 2" xfId="30590" xr:uid="{00000000-0005-0000-0000-000013620000}"/>
    <cellStyle name="Note 3 4 2 2 2 4" xfId="30591" xr:uid="{00000000-0005-0000-0000-000014620000}"/>
    <cellStyle name="Note 3 4 2 2 3" xfId="30592" xr:uid="{00000000-0005-0000-0000-000015620000}"/>
    <cellStyle name="Note 3 4 2 2 3 2" xfId="30593" xr:uid="{00000000-0005-0000-0000-000016620000}"/>
    <cellStyle name="Note 3 4 2 2 3 2 2" xfId="30594" xr:uid="{00000000-0005-0000-0000-000017620000}"/>
    <cellStyle name="Note 3 4 2 2 3 3" xfId="30595" xr:uid="{00000000-0005-0000-0000-000018620000}"/>
    <cellStyle name="Note 3 4 2 2 4" xfId="30596" xr:uid="{00000000-0005-0000-0000-000019620000}"/>
    <cellStyle name="Note 3 4 2 2 4 2" xfId="30597" xr:uid="{00000000-0005-0000-0000-00001A620000}"/>
    <cellStyle name="Note 3 4 2 2 5" xfId="30598" xr:uid="{00000000-0005-0000-0000-00001B620000}"/>
    <cellStyle name="Note 3 4 2 3" xfId="18558" xr:uid="{00000000-0005-0000-0000-00001C620000}"/>
    <cellStyle name="Note 3 4 2 3 2" xfId="18559" xr:uid="{00000000-0005-0000-0000-00001D620000}"/>
    <cellStyle name="Note 3 4 2 3 2 2" xfId="30599" xr:uid="{00000000-0005-0000-0000-00001E620000}"/>
    <cellStyle name="Note 3 4 2 3 3" xfId="30600" xr:uid="{00000000-0005-0000-0000-00001F620000}"/>
    <cellStyle name="Note 3 4 2 3 3 2" xfId="30601" xr:uid="{00000000-0005-0000-0000-000020620000}"/>
    <cellStyle name="Note 3 4 2 3 4" xfId="30602" xr:uid="{00000000-0005-0000-0000-000021620000}"/>
    <cellStyle name="Note 3 4 2 4" xfId="30603" xr:uid="{00000000-0005-0000-0000-000022620000}"/>
    <cellStyle name="Note 3 4 2 4 2" xfId="30604" xr:uid="{00000000-0005-0000-0000-000023620000}"/>
    <cellStyle name="Note 3 4 2 4 2 2" xfId="30605" xr:uid="{00000000-0005-0000-0000-000024620000}"/>
    <cellStyle name="Note 3 4 2 4 3" xfId="30606" xr:uid="{00000000-0005-0000-0000-000025620000}"/>
    <cellStyle name="Note 3 4 2 5" xfId="30607" xr:uid="{00000000-0005-0000-0000-000026620000}"/>
    <cellStyle name="Note 3 4 2 5 2" xfId="30608" xr:uid="{00000000-0005-0000-0000-000027620000}"/>
    <cellStyle name="Note 3 4 2 5 3" xfId="30609" xr:uid="{00000000-0005-0000-0000-000028620000}"/>
    <cellStyle name="Note 3 4 2 6" xfId="30610" xr:uid="{00000000-0005-0000-0000-000029620000}"/>
    <cellStyle name="Note 3 4 2 6 2" xfId="30611" xr:uid="{00000000-0005-0000-0000-00002A620000}"/>
    <cellStyle name="Note 3 4 2 7" xfId="30612" xr:uid="{00000000-0005-0000-0000-00002B620000}"/>
    <cellStyle name="Note 3 4 3" xfId="18560" xr:uid="{00000000-0005-0000-0000-00002C620000}"/>
    <cellStyle name="Note 3 4 3 2" xfId="18561" xr:uid="{00000000-0005-0000-0000-00002D620000}"/>
    <cellStyle name="Note 3 4 3 2 2" xfId="18562" xr:uid="{00000000-0005-0000-0000-00002E620000}"/>
    <cellStyle name="Note 3 4 3 2 2 2" xfId="30613" xr:uid="{00000000-0005-0000-0000-00002F620000}"/>
    <cellStyle name="Note 3 4 3 2 2 2 2" xfId="30614" xr:uid="{00000000-0005-0000-0000-000030620000}"/>
    <cellStyle name="Note 3 4 3 2 2 3" xfId="30615" xr:uid="{00000000-0005-0000-0000-000031620000}"/>
    <cellStyle name="Note 3 4 3 2 2 3 2" xfId="30616" xr:uid="{00000000-0005-0000-0000-000032620000}"/>
    <cellStyle name="Note 3 4 3 2 2 4" xfId="30617" xr:uid="{00000000-0005-0000-0000-000033620000}"/>
    <cellStyle name="Note 3 4 3 2 3" xfId="18563" xr:uid="{00000000-0005-0000-0000-000034620000}"/>
    <cellStyle name="Note 3 4 3 2 3 2" xfId="30618" xr:uid="{00000000-0005-0000-0000-000035620000}"/>
    <cellStyle name="Note 3 4 3 2 3 2 2" xfId="30619" xr:uid="{00000000-0005-0000-0000-000036620000}"/>
    <cellStyle name="Note 3 4 3 2 3 3" xfId="30620" xr:uid="{00000000-0005-0000-0000-000037620000}"/>
    <cellStyle name="Note 3 4 3 2 4" xfId="30621" xr:uid="{00000000-0005-0000-0000-000038620000}"/>
    <cellStyle name="Note 3 4 3 2 4 2" xfId="30622" xr:uid="{00000000-0005-0000-0000-000039620000}"/>
    <cellStyle name="Note 3 4 3 2 5" xfId="30623" xr:uid="{00000000-0005-0000-0000-00003A620000}"/>
    <cellStyle name="Note 3 4 3 3" xfId="18564" xr:uid="{00000000-0005-0000-0000-00003B620000}"/>
    <cellStyle name="Note 3 4 3 3 2" xfId="30624" xr:uid="{00000000-0005-0000-0000-00003C620000}"/>
    <cellStyle name="Note 3 4 3 3 2 2" xfId="30625" xr:uid="{00000000-0005-0000-0000-00003D620000}"/>
    <cellStyle name="Note 3 4 3 3 3" xfId="30626" xr:uid="{00000000-0005-0000-0000-00003E620000}"/>
    <cellStyle name="Note 3 4 3 3 3 2" xfId="30627" xr:uid="{00000000-0005-0000-0000-00003F620000}"/>
    <cellStyle name="Note 3 4 3 3 4" xfId="30628" xr:uid="{00000000-0005-0000-0000-000040620000}"/>
    <cellStyle name="Note 3 4 3 4" xfId="30629" xr:uid="{00000000-0005-0000-0000-000041620000}"/>
    <cellStyle name="Note 3 4 3 4 2" xfId="30630" xr:uid="{00000000-0005-0000-0000-000042620000}"/>
    <cellStyle name="Note 3 4 3 4 2 2" xfId="30631" xr:uid="{00000000-0005-0000-0000-000043620000}"/>
    <cellStyle name="Note 3 4 3 4 3" xfId="30632" xr:uid="{00000000-0005-0000-0000-000044620000}"/>
    <cellStyle name="Note 3 4 3 5" xfId="30633" xr:uid="{00000000-0005-0000-0000-000045620000}"/>
    <cellStyle name="Note 3 4 3 5 2" xfId="30634" xr:uid="{00000000-0005-0000-0000-000046620000}"/>
    <cellStyle name="Note 3 4 3 6" xfId="30635" xr:uid="{00000000-0005-0000-0000-000047620000}"/>
    <cellStyle name="Note 3 4 4" xfId="18565" xr:uid="{00000000-0005-0000-0000-000048620000}"/>
    <cellStyle name="Note 3 4 4 2" xfId="18566" xr:uid="{00000000-0005-0000-0000-000049620000}"/>
    <cellStyle name="Note 3 4 4 2 2" xfId="30636" xr:uid="{00000000-0005-0000-0000-00004A620000}"/>
    <cellStyle name="Note 3 4 4 2 2 2" xfId="30637" xr:uid="{00000000-0005-0000-0000-00004B620000}"/>
    <cellStyle name="Note 3 4 4 2 3" xfId="30638" xr:uid="{00000000-0005-0000-0000-00004C620000}"/>
    <cellStyle name="Note 3 4 4 2 3 2" xfId="30639" xr:uid="{00000000-0005-0000-0000-00004D620000}"/>
    <cellStyle name="Note 3 4 4 2 4" xfId="30640" xr:uid="{00000000-0005-0000-0000-00004E620000}"/>
    <cellStyle name="Note 3 4 4 3" xfId="30641" xr:uid="{00000000-0005-0000-0000-00004F620000}"/>
    <cellStyle name="Note 3 4 4 3 2" xfId="30642" xr:uid="{00000000-0005-0000-0000-000050620000}"/>
    <cellStyle name="Note 3 4 4 3 2 2" xfId="30643" xr:uid="{00000000-0005-0000-0000-000051620000}"/>
    <cellStyle name="Note 3 4 4 3 3" xfId="30644" xr:uid="{00000000-0005-0000-0000-000052620000}"/>
    <cellStyle name="Note 3 4 4 4" xfId="30645" xr:uid="{00000000-0005-0000-0000-000053620000}"/>
    <cellStyle name="Note 3 4 4 4 2" xfId="30646" xr:uid="{00000000-0005-0000-0000-000054620000}"/>
    <cellStyle name="Note 3 4 4 5" xfId="30647" xr:uid="{00000000-0005-0000-0000-000055620000}"/>
    <cellStyle name="Note 3 4 5" xfId="18567" xr:uid="{00000000-0005-0000-0000-000056620000}"/>
    <cellStyle name="Note 3 4 5 2" xfId="18568" xr:uid="{00000000-0005-0000-0000-000057620000}"/>
    <cellStyle name="Note 3 4 5 2 2" xfId="30648" xr:uid="{00000000-0005-0000-0000-000058620000}"/>
    <cellStyle name="Note 3 4 5 3" xfId="30649" xr:uid="{00000000-0005-0000-0000-000059620000}"/>
    <cellStyle name="Note 3 4 5 3 2" xfId="30650" xr:uid="{00000000-0005-0000-0000-00005A620000}"/>
    <cellStyle name="Note 3 4 5 4" xfId="30651" xr:uid="{00000000-0005-0000-0000-00005B620000}"/>
    <cellStyle name="Note 3 4 6" xfId="30652" xr:uid="{00000000-0005-0000-0000-00005C620000}"/>
    <cellStyle name="Note 3 4 6 2" xfId="30653" xr:uid="{00000000-0005-0000-0000-00005D620000}"/>
    <cellStyle name="Note 3 4 6 2 2" xfId="30654" xr:uid="{00000000-0005-0000-0000-00005E620000}"/>
    <cellStyle name="Note 3 4 6 3" xfId="30655" xr:uid="{00000000-0005-0000-0000-00005F620000}"/>
    <cellStyle name="Note 3 4 7" xfId="30656" xr:uid="{00000000-0005-0000-0000-000060620000}"/>
    <cellStyle name="Note 3 4 7 2" xfId="30657" xr:uid="{00000000-0005-0000-0000-000061620000}"/>
    <cellStyle name="Note 3 4 7 3" xfId="30658" xr:uid="{00000000-0005-0000-0000-000062620000}"/>
    <cellStyle name="Note 3 4 8" xfId="30659" xr:uid="{00000000-0005-0000-0000-000063620000}"/>
    <cellStyle name="Note 3 4 8 2" xfId="30660" xr:uid="{00000000-0005-0000-0000-000064620000}"/>
    <cellStyle name="Note 3 4 9" xfId="30661" xr:uid="{00000000-0005-0000-0000-000065620000}"/>
    <cellStyle name="Note 3 5" xfId="18569" xr:uid="{00000000-0005-0000-0000-000066620000}"/>
    <cellStyle name="Note 3 5 2" xfId="18570" xr:uid="{00000000-0005-0000-0000-000067620000}"/>
    <cellStyle name="Note 3 5 2 2" xfId="18571" xr:uid="{00000000-0005-0000-0000-000068620000}"/>
    <cellStyle name="Note 3 5 2 2 2" xfId="18572" xr:uid="{00000000-0005-0000-0000-000069620000}"/>
    <cellStyle name="Note 3 5 2 2 2 2" xfId="30662" xr:uid="{00000000-0005-0000-0000-00006A620000}"/>
    <cellStyle name="Note 3 5 2 2 3" xfId="30663" xr:uid="{00000000-0005-0000-0000-00006B620000}"/>
    <cellStyle name="Note 3 5 2 2 3 2" xfId="30664" xr:uid="{00000000-0005-0000-0000-00006C620000}"/>
    <cellStyle name="Note 3 5 2 2 4" xfId="30665" xr:uid="{00000000-0005-0000-0000-00006D620000}"/>
    <cellStyle name="Note 3 5 2 3" xfId="18573" xr:uid="{00000000-0005-0000-0000-00006E620000}"/>
    <cellStyle name="Note 3 5 2 3 2" xfId="18574" xr:uid="{00000000-0005-0000-0000-00006F620000}"/>
    <cellStyle name="Note 3 5 2 3 2 2" xfId="30666" xr:uid="{00000000-0005-0000-0000-000070620000}"/>
    <cellStyle name="Note 3 5 2 3 3" xfId="30667" xr:uid="{00000000-0005-0000-0000-000071620000}"/>
    <cellStyle name="Note 3 5 2 4" xfId="30668" xr:uid="{00000000-0005-0000-0000-000072620000}"/>
    <cellStyle name="Note 3 5 2 4 2" xfId="30669" xr:uid="{00000000-0005-0000-0000-000073620000}"/>
    <cellStyle name="Note 3 5 2 4 3" xfId="30670" xr:uid="{00000000-0005-0000-0000-000074620000}"/>
    <cellStyle name="Note 3 5 2 5" xfId="30671" xr:uid="{00000000-0005-0000-0000-000075620000}"/>
    <cellStyle name="Note 3 5 2 5 2" xfId="30672" xr:uid="{00000000-0005-0000-0000-000076620000}"/>
    <cellStyle name="Note 3 5 2 6" xfId="30673" xr:uid="{00000000-0005-0000-0000-000077620000}"/>
    <cellStyle name="Note 3 5 3" xfId="18575" xr:uid="{00000000-0005-0000-0000-000078620000}"/>
    <cellStyle name="Note 3 5 3 2" xfId="18576" xr:uid="{00000000-0005-0000-0000-000079620000}"/>
    <cellStyle name="Note 3 5 3 2 2" xfId="18577" xr:uid="{00000000-0005-0000-0000-00007A620000}"/>
    <cellStyle name="Note 3 5 3 2 3" xfId="18578" xr:uid="{00000000-0005-0000-0000-00007B620000}"/>
    <cellStyle name="Note 3 5 3 3" xfId="18579" xr:uid="{00000000-0005-0000-0000-00007C620000}"/>
    <cellStyle name="Note 3 5 3 3 2" xfId="30674" xr:uid="{00000000-0005-0000-0000-00007D620000}"/>
    <cellStyle name="Note 3 5 3 4" xfId="30675" xr:uid="{00000000-0005-0000-0000-00007E620000}"/>
    <cellStyle name="Note 3 5 4" xfId="18580" xr:uid="{00000000-0005-0000-0000-00007F620000}"/>
    <cellStyle name="Note 3 5 4 2" xfId="18581" xr:uid="{00000000-0005-0000-0000-000080620000}"/>
    <cellStyle name="Note 3 5 4 2 2" xfId="30676" xr:uid="{00000000-0005-0000-0000-000081620000}"/>
    <cellStyle name="Note 3 5 4 3" xfId="30677" xr:uid="{00000000-0005-0000-0000-000082620000}"/>
    <cellStyle name="Note 3 5 5" xfId="18582" xr:uid="{00000000-0005-0000-0000-000083620000}"/>
    <cellStyle name="Note 3 5 5 2" xfId="18583" xr:uid="{00000000-0005-0000-0000-000084620000}"/>
    <cellStyle name="Note 3 5 5 3" xfId="30678" xr:uid="{00000000-0005-0000-0000-000085620000}"/>
    <cellStyle name="Note 3 5 6" xfId="30679" xr:uid="{00000000-0005-0000-0000-000086620000}"/>
    <cellStyle name="Note 3 5 6 2" xfId="30680" xr:uid="{00000000-0005-0000-0000-000087620000}"/>
    <cellStyle name="Note 3 5 7" xfId="30681" xr:uid="{00000000-0005-0000-0000-000088620000}"/>
    <cellStyle name="Note 3 6" xfId="18584" xr:uid="{00000000-0005-0000-0000-000089620000}"/>
    <cellStyle name="Note 3 6 2" xfId="18585" xr:uid="{00000000-0005-0000-0000-00008A620000}"/>
    <cellStyle name="Note 3 6 2 2" xfId="18586" xr:uid="{00000000-0005-0000-0000-00008B620000}"/>
    <cellStyle name="Note 3 6 2 2 2" xfId="18587" xr:uid="{00000000-0005-0000-0000-00008C620000}"/>
    <cellStyle name="Note 3 6 2 2 2 2" xfId="30682" xr:uid="{00000000-0005-0000-0000-00008D620000}"/>
    <cellStyle name="Note 3 6 2 2 3" xfId="30683" xr:uid="{00000000-0005-0000-0000-00008E620000}"/>
    <cellStyle name="Note 3 6 2 2 3 2" xfId="30684" xr:uid="{00000000-0005-0000-0000-00008F620000}"/>
    <cellStyle name="Note 3 6 2 2 4" xfId="30685" xr:uid="{00000000-0005-0000-0000-000090620000}"/>
    <cellStyle name="Note 3 6 2 3" xfId="18588" xr:uid="{00000000-0005-0000-0000-000091620000}"/>
    <cellStyle name="Note 3 6 2 3 2" xfId="18589" xr:uid="{00000000-0005-0000-0000-000092620000}"/>
    <cellStyle name="Note 3 6 2 3 2 2" xfId="30686" xr:uid="{00000000-0005-0000-0000-000093620000}"/>
    <cellStyle name="Note 3 6 2 3 3" xfId="30687" xr:uid="{00000000-0005-0000-0000-000094620000}"/>
    <cellStyle name="Note 3 6 2 4" xfId="30688" xr:uid="{00000000-0005-0000-0000-000095620000}"/>
    <cellStyle name="Note 3 6 2 4 2" xfId="30689" xr:uid="{00000000-0005-0000-0000-000096620000}"/>
    <cellStyle name="Note 3 6 2 5" xfId="30690" xr:uid="{00000000-0005-0000-0000-000097620000}"/>
    <cellStyle name="Note 3 6 3" xfId="18590" xr:uid="{00000000-0005-0000-0000-000098620000}"/>
    <cellStyle name="Note 3 6 3 2" xfId="18591" xr:uid="{00000000-0005-0000-0000-000099620000}"/>
    <cellStyle name="Note 3 6 3 2 2" xfId="18592" xr:uid="{00000000-0005-0000-0000-00009A620000}"/>
    <cellStyle name="Note 3 6 3 2 3" xfId="18593" xr:uid="{00000000-0005-0000-0000-00009B620000}"/>
    <cellStyle name="Note 3 6 3 3" xfId="18594" xr:uid="{00000000-0005-0000-0000-00009C620000}"/>
    <cellStyle name="Note 3 6 3 3 2" xfId="30691" xr:uid="{00000000-0005-0000-0000-00009D620000}"/>
    <cellStyle name="Note 3 6 3 4" xfId="30692" xr:uid="{00000000-0005-0000-0000-00009E620000}"/>
    <cellStyle name="Note 3 6 4" xfId="18595" xr:uid="{00000000-0005-0000-0000-00009F620000}"/>
    <cellStyle name="Note 3 6 4 2" xfId="18596" xr:uid="{00000000-0005-0000-0000-0000A0620000}"/>
    <cellStyle name="Note 3 6 4 2 2" xfId="30693" xr:uid="{00000000-0005-0000-0000-0000A1620000}"/>
    <cellStyle name="Note 3 6 4 3" xfId="30694" xr:uid="{00000000-0005-0000-0000-0000A2620000}"/>
    <cellStyle name="Note 3 6 5" xfId="18597" xr:uid="{00000000-0005-0000-0000-0000A3620000}"/>
    <cellStyle name="Note 3 6 5 2" xfId="18598" xr:uid="{00000000-0005-0000-0000-0000A4620000}"/>
    <cellStyle name="Note 3 6 5 3" xfId="30695" xr:uid="{00000000-0005-0000-0000-0000A5620000}"/>
    <cellStyle name="Note 3 6 6" xfId="30696" xr:uid="{00000000-0005-0000-0000-0000A6620000}"/>
    <cellStyle name="Note 3 6 6 2" xfId="30697" xr:uid="{00000000-0005-0000-0000-0000A7620000}"/>
    <cellStyle name="Note 3 6 7" xfId="30698" xr:uid="{00000000-0005-0000-0000-0000A8620000}"/>
    <cellStyle name="Note 3 7" xfId="18599" xr:uid="{00000000-0005-0000-0000-0000A9620000}"/>
    <cellStyle name="Note 3 7 2" xfId="18600" xr:uid="{00000000-0005-0000-0000-0000AA620000}"/>
    <cellStyle name="Note 3 7 2 2" xfId="18601" xr:uid="{00000000-0005-0000-0000-0000AB620000}"/>
    <cellStyle name="Note 3 7 2 2 2" xfId="18602" xr:uid="{00000000-0005-0000-0000-0000AC620000}"/>
    <cellStyle name="Note 3 7 2 2 3" xfId="18603" xr:uid="{00000000-0005-0000-0000-0000AD620000}"/>
    <cellStyle name="Note 3 7 2 3" xfId="18604" xr:uid="{00000000-0005-0000-0000-0000AE620000}"/>
    <cellStyle name="Note 3 7 2 3 2" xfId="30699" xr:uid="{00000000-0005-0000-0000-0000AF620000}"/>
    <cellStyle name="Note 3 7 2 4" xfId="30700" xr:uid="{00000000-0005-0000-0000-0000B0620000}"/>
    <cellStyle name="Note 3 7 3" xfId="18605" xr:uid="{00000000-0005-0000-0000-0000B1620000}"/>
    <cellStyle name="Note 3 7 3 2" xfId="18606" xr:uid="{00000000-0005-0000-0000-0000B2620000}"/>
    <cellStyle name="Note 3 7 3 2 2" xfId="18607" xr:uid="{00000000-0005-0000-0000-0000B3620000}"/>
    <cellStyle name="Note 3 7 3 2 3" xfId="18608" xr:uid="{00000000-0005-0000-0000-0000B4620000}"/>
    <cellStyle name="Note 3 7 3 3" xfId="18609" xr:uid="{00000000-0005-0000-0000-0000B5620000}"/>
    <cellStyle name="Note 3 7 4" xfId="18610" xr:uid="{00000000-0005-0000-0000-0000B6620000}"/>
    <cellStyle name="Note 3 7 4 2" xfId="18611" xr:uid="{00000000-0005-0000-0000-0000B7620000}"/>
    <cellStyle name="Note 3 7 5" xfId="18612" xr:uid="{00000000-0005-0000-0000-0000B8620000}"/>
    <cellStyle name="Note 3 7 5 2" xfId="18613" xr:uid="{00000000-0005-0000-0000-0000B9620000}"/>
    <cellStyle name="Note 3 8" xfId="18614" xr:uid="{00000000-0005-0000-0000-0000BA620000}"/>
    <cellStyle name="Note 3 8 2" xfId="18615" xr:uid="{00000000-0005-0000-0000-0000BB620000}"/>
    <cellStyle name="Note 3 8 2 2" xfId="18616" xr:uid="{00000000-0005-0000-0000-0000BC620000}"/>
    <cellStyle name="Note 3 8 2 2 2" xfId="18617" xr:uid="{00000000-0005-0000-0000-0000BD620000}"/>
    <cellStyle name="Note 3 8 2 2 3" xfId="18618" xr:uid="{00000000-0005-0000-0000-0000BE620000}"/>
    <cellStyle name="Note 3 8 2 3" xfId="18619" xr:uid="{00000000-0005-0000-0000-0000BF620000}"/>
    <cellStyle name="Note 3 8 3" xfId="18620" xr:uid="{00000000-0005-0000-0000-0000C0620000}"/>
    <cellStyle name="Note 3 8 3 2" xfId="18621" xr:uid="{00000000-0005-0000-0000-0000C1620000}"/>
    <cellStyle name="Note 3 8 3 3" xfId="18622" xr:uid="{00000000-0005-0000-0000-0000C2620000}"/>
    <cellStyle name="Note 3 8 4" xfId="18623" xr:uid="{00000000-0005-0000-0000-0000C3620000}"/>
    <cellStyle name="Note 3 9" xfId="18624" xr:uid="{00000000-0005-0000-0000-0000C4620000}"/>
    <cellStyle name="Note 3 9 2" xfId="18625" xr:uid="{00000000-0005-0000-0000-0000C5620000}"/>
    <cellStyle name="Note 3 9 2 2" xfId="30701" xr:uid="{00000000-0005-0000-0000-0000C6620000}"/>
    <cellStyle name="Note 3 9 3" xfId="30702" xr:uid="{00000000-0005-0000-0000-0000C7620000}"/>
    <cellStyle name="Note 4" xfId="18626" xr:uid="{00000000-0005-0000-0000-0000C8620000}"/>
    <cellStyle name="Note 4 10" xfId="18627" xr:uid="{00000000-0005-0000-0000-0000C9620000}"/>
    <cellStyle name="Note 4 10 2" xfId="18628" xr:uid="{00000000-0005-0000-0000-0000CA620000}"/>
    <cellStyle name="Note 4 10 3" xfId="30703" xr:uid="{00000000-0005-0000-0000-0000CB620000}"/>
    <cellStyle name="Note 4 11" xfId="18629" xr:uid="{00000000-0005-0000-0000-0000CC620000}"/>
    <cellStyle name="Note 4 11 2" xfId="30704" xr:uid="{00000000-0005-0000-0000-0000CD620000}"/>
    <cellStyle name="Note 4 12" xfId="30705" xr:uid="{00000000-0005-0000-0000-0000CE620000}"/>
    <cellStyle name="Note 4 2" xfId="18630" xr:uid="{00000000-0005-0000-0000-0000CF620000}"/>
    <cellStyle name="Note 4 2 10" xfId="30706" xr:uid="{00000000-0005-0000-0000-0000D0620000}"/>
    <cellStyle name="Note 4 2 2" xfId="18631" xr:uid="{00000000-0005-0000-0000-0000D1620000}"/>
    <cellStyle name="Note 4 2 2 2" xfId="18632" xr:uid="{00000000-0005-0000-0000-0000D2620000}"/>
    <cellStyle name="Note 4 2 2 2 2" xfId="18633" xr:uid="{00000000-0005-0000-0000-0000D3620000}"/>
    <cellStyle name="Note 4 2 2 2 2 2" xfId="18634" xr:uid="{00000000-0005-0000-0000-0000D4620000}"/>
    <cellStyle name="Note 4 2 2 2 2 2 2" xfId="30707" xr:uid="{00000000-0005-0000-0000-0000D5620000}"/>
    <cellStyle name="Note 4 2 2 2 2 2 2 2" xfId="30708" xr:uid="{00000000-0005-0000-0000-0000D6620000}"/>
    <cellStyle name="Note 4 2 2 2 2 2 3" xfId="30709" xr:uid="{00000000-0005-0000-0000-0000D7620000}"/>
    <cellStyle name="Note 4 2 2 2 2 2 3 2" xfId="30710" xr:uid="{00000000-0005-0000-0000-0000D8620000}"/>
    <cellStyle name="Note 4 2 2 2 2 2 4" xfId="30711" xr:uid="{00000000-0005-0000-0000-0000D9620000}"/>
    <cellStyle name="Note 4 2 2 2 2 3" xfId="18635" xr:uid="{00000000-0005-0000-0000-0000DA620000}"/>
    <cellStyle name="Note 4 2 2 2 2 3 2" xfId="30712" xr:uid="{00000000-0005-0000-0000-0000DB620000}"/>
    <cellStyle name="Note 4 2 2 2 2 3 2 2" xfId="30713" xr:uid="{00000000-0005-0000-0000-0000DC620000}"/>
    <cellStyle name="Note 4 2 2 2 2 3 3" xfId="30714" xr:uid="{00000000-0005-0000-0000-0000DD620000}"/>
    <cellStyle name="Note 4 2 2 2 2 4" xfId="30715" xr:uid="{00000000-0005-0000-0000-0000DE620000}"/>
    <cellStyle name="Note 4 2 2 2 2 4 2" xfId="30716" xr:uid="{00000000-0005-0000-0000-0000DF620000}"/>
    <cellStyle name="Note 4 2 2 2 2 5" xfId="30717" xr:uid="{00000000-0005-0000-0000-0000E0620000}"/>
    <cellStyle name="Note 4 2 2 2 3" xfId="18636" xr:uid="{00000000-0005-0000-0000-0000E1620000}"/>
    <cellStyle name="Note 4 2 2 2 3 2" xfId="30718" xr:uid="{00000000-0005-0000-0000-0000E2620000}"/>
    <cellStyle name="Note 4 2 2 2 3 2 2" xfId="30719" xr:uid="{00000000-0005-0000-0000-0000E3620000}"/>
    <cellStyle name="Note 4 2 2 2 3 3" xfId="30720" xr:uid="{00000000-0005-0000-0000-0000E4620000}"/>
    <cellStyle name="Note 4 2 2 2 3 3 2" xfId="30721" xr:uid="{00000000-0005-0000-0000-0000E5620000}"/>
    <cellStyle name="Note 4 2 2 2 3 4" xfId="30722" xr:uid="{00000000-0005-0000-0000-0000E6620000}"/>
    <cellStyle name="Note 4 2 2 2 4" xfId="30723" xr:uid="{00000000-0005-0000-0000-0000E7620000}"/>
    <cellStyle name="Note 4 2 2 2 4 2" xfId="30724" xr:uid="{00000000-0005-0000-0000-0000E8620000}"/>
    <cellStyle name="Note 4 2 2 2 4 2 2" xfId="30725" xr:uid="{00000000-0005-0000-0000-0000E9620000}"/>
    <cellStyle name="Note 4 2 2 2 4 3" xfId="30726" xr:uid="{00000000-0005-0000-0000-0000EA620000}"/>
    <cellStyle name="Note 4 2 2 2 5" xfId="30727" xr:uid="{00000000-0005-0000-0000-0000EB620000}"/>
    <cellStyle name="Note 4 2 2 2 5 2" xfId="30728" xr:uid="{00000000-0005-0000-0000-0000EC620000}"/>
    <cellStyle name="Note 4 2 2 2 5 3" xfId="30729" xr:uid="{00000000-0005-0000-0000-0000ED620000}"/>
    <cellStyle name="Note 4 2 2 2 6" xfId="30730" xr:uid="{00000000-0005-0000-0000-0000EE620000}"/>
    <cellStyle name="Note 4 2 2 2 6 2" xfId="30731" xr:uid="{00000000-0005-0000-0000-0000EF620000}"/>
    <cellStyle name="Note 4 2 2 2 7" xfId="30732" xr:uid="{00000000-0005-0000-0000-0000F0620000}"/>
    <cellStyle name="Note 4 2 2 3" xfId="18637" xr:uid="{00000000-0005-0000-0000-0000F1620000}"/>
    <cellStyle name="Note 4 2 2 3 2" xfId="18638" xr:uid="{00000000-0005-0000-0000-0000F2620000}"/>
    <cellStyle name="Note 4 2 2 3 2 2" xfId="30733" xr:uid="{00000000-0005-0000-0000-0000F3620000}"/>
    <cellStyle name="Note 4 2 2 3 2 2 2" xfId="30734" xr:uid="{00000000-0005-0000-0000-0000F4620000}"/>
    <cellStyle name="Note 4 2 2 3 2 2 2 2" xfId="30735" xr:uid="{00000000-0005-0000-0000-0000F5620000}"/>
    <cellStyle name="Note 4 2 2 3 2 2 3" xfId="30736" xr:uid="{00000000-0005-0000-0000-0000F6620000}"/>
    <cellStyle name="Note 4 2 2 3 2 2 3 2" xfId="30737" xr:uid="{00000000-0005-0000-0000-0000F7620000}"/>
    <cellStyle name="Note 4 2 2 3 2 2 4" xfId="30738" xr:uid="{00000000-0005-0000-0000-0000F8620000}"/>
    <cellStyle name="Note 4 2 2 3 2 3" xfId="30739" xr:uid="{00000000-0005-0000-0000-0000F9620000}"/>
    <cellStyle name="Note 4 2 2 3 2 3 2" xfId="30740" xr:uid="{00000000-0005-0000-0000-0000FA620000}"/>
    <cellStyle name="Note 4 2 2 3 2 3 2 2" xfId="30741" xr:uid="{00000000-0005-0000-0000-0000FB620000}"/>
    <cellStyle name="Note 4 2 2 3 2 3 3" xfId="30742" xr:uid="{00000000-0005-0000-0000-0000FC620000}"/>
    <cellStyle name="Note 4 2 2 3 2 4" xfId="30743" xr:uid="{00000000-0005-0000-0000-0000FD620000}"/>
    <cellStyle name="Note 4 2 2 3 2 4 2" xfId="30744" xr:uid="{00000000-0005-0000-0000-0000FE620000}"/>
    <cellStyle name="Note 4 2 2 3 2 5" xfId="30745" xr:uid="{00000000-0005-0000-0000-0000FF620000}"/>
    <cellStyle name="Note 4 2 2 3 3" xfId="30746" xr:uid="{00000000-0005-0000-0000-000000630000}"/>
    <cellStyle name="Note 4 2 2 3 3 2" xfId="30747" xr:uid="{00000000-0005-0000-0000-000001630000}"/>
    <cellStyle name="Note 4 2 2 3 3 2 2" xfId="30748" xr:uid="{00000000-0005-0000-0000-000002630000}"/>
    <cellStyle name="Note 4 2 2 3 3 3" xfId="30749" xr:uid="{00000000-0005-0000-0000-000003630000}"/>
    <cellStyle name="Note 4 2 2 3 3 3 2" xfId="30750" xr:uid="{00000000-0005-0000-0000-000004630000}"/>
    <cellStyle name="Note 4 2 2 3 3 4" xfId="30751" xr:uid="{00000000-0005-0000-0000-000005630000}"/>
    <cellStyle name="Note 4 2 2 3 4" xfId="30752" xr:uid="{00000000-0005-0000-0000-000006630000}"/>
    <cellStyle name="Note 4 2 2 3 4 2" xfId="30753" xr:uid="{00000000-0005-0000-0000-000007630000}"/>
    <cellStyle name="Note 4 2 2 3 4 2 2" xfId="30754" xr:uid="{00000000-0005-0000-0000-000008630000}"/>
    <cellStyle name="Note 4 2 2 3 4 3" xfId="30755" xr:uid="{00000000-0005-0000-0000-000009630000}"/>
    <cellStyle name="Note 4 2 2 3 5" xfId="30756" xr:uid="{00000000-0005-0000-0000-00000A630000}"/>
    <cellStyle name="Note 4 2 2 3 5 2" xfId="30757" xr:uid="{00000000-0005-0000-0000-00000B630000}"/>
    <cellStyle name="Note 4 2 2 3 6" xfId="30758" xr:uid="{00000000-0005-0000-0000-00000C630000}"/>
    <cellStyle name="Note 4 2 2 4" xfId="18639" xr:uid="{00000000-0005-0000-0000-00000D630000}"/>
    <cellStyle name="Note 4 2 2 4 2" xfId="18640" xr:uid="{00000000-0005-0000-0000-00000E630000}"/>
    <cellStyle name="Note 4 2 2 4 2 2" xfId="30759" xr:uid="{00000000-0005-0000-0000-00000F630000}"/>
    <cellStyle name="Note 4 2 2 4 2 2 2" xfId="30760" xr:uid="{00000000-0005-0000-0000-000010630000}"/>
    <cellStyle name="Note 4 2 2 4 2 3" xfId="30761" xr:uid="{00000000-0005-0000-0000-000011630000}"/>
    <cellStyle name="Note 4 2 2 4 2 3 2" xfId="30762" xr:uid="{00000000-0005-0000-0000-000012630000}"/>
    <cellStyle name="Note 4 2 2 4 2 4" xfId="30763" xr:uid="{00000000-0005-0000-0000-000013630000}"/>
    <cellStyle name="Note 4 2 2 4 3" xfId="30764" xr:uid="{00000000-0005-0000-0000-000014630000}"/>
    <cellStyle name="Note 4 2 2 4 3 2" xfId="30765" xr:uid="{00000000-0005-0000-0000-000015630000}"/>
    <cellStyle name="Note 4 2 2 4 3 2 2" xfId="30766" xr:uid="{00000000-0005-0000-0000-000016630000}"/>
    <cellStyle name="Note 4 2 2 4 3 3" xfId="30767" xr:uid="{00000000-0005-0000-0000-000017630000}"/>
    <cellStyle name="Note 4 2 2 4 4" xfId="30768" xr:uid="{00000000-0005-0000-0000-000018630000}"/>
    <cellStyle name="Note 4 2 2 4 4 2" xfId="30769" xr:uid="{00000000-0005-0000-0000-000019630000}"/>
    <cellStyle name="Note 4 2 2 4 5" xfId="30770" xr:uid="{00000000-0005-0000-0000-00001A630000}"/>
    <cellStyle name="Note 4 2 2 5" xfId="30771" xr:uid="{00000000-0005-0000-0000-00001B630000}"/>
    <cellStyle name="Note 4 2 2 5 2" xfId="30772" xr:uid="{00000000-0005-0000-0000-00001C630000}"/>
    <cellStyle name="Note 4 2 2 5 2 2" xfId="30773" xr:uid="{00000000-0005-0000-0000-00001D630000}"/>
    <cellStyle name="Note 4 2 2 5 3" xfId="30774" xr:uid="{00000000-0005-0000-0000-00001E630000}"/>
    <cellStyle name="Note 4 2 2 5 3 2" xfId="30775" xr:uid="{00000000-0005-0000-0000-00001F630000}"/>
    <cellStyle name="Note 4 2 2 5 4" xfId="30776" xr:uid="{00000000-0005-0000-0000-000020630000}"/>
    <cellStyle name="Note 4 2 2 6" xfId="30777" xr:uid="{00000000-0005-0000-0000-000021630000}"/>
    <cellStyle name="Note 4 2 2 6 2" xfId="30778" xr:uid="{00000000-0005-0000-0000-000022630000}"/>
    <cellStyle name="Note 4 2 2 6 2 2" xfId="30779" xr:uid="{00000000-0005-0000-0000-000023630000}"/>
    <cellStyle name="Note 4 2 2 6 3" xfId="30780" xr:uid="{00000000-0005-0000-0000-000024630000}"/>
    <cellStyle name="Note 4 2 2 7" xfId="30781" xr:uid="{00000000-0005-0000-0000-000025630000}"/>
    <cellStyle name="Note 4 2 2 7 2" xfId="30782" xr:uid="{00000000-0005-0000-0000-000026630000}"/>
    <cellStyle name="Note 4 2 2 7 3" xfId="30783" xr:uid="{00000000-0005-0000-0000-000027630000}"/>
    <cellStyle name="Note 4 2 2 8" xfId="30784" xr:uid="{00000000-0005-0000-0000-000028630000}"/>
    <cellStyle name="Note 4 2 2 8 2" xfId="30785" xr:uid="{00000000-0005-0000-0000-000029630000}"/>
    <cellStyle name="Note 4 2 2 9" xfId="30786" xr:uid="{00000000-0005-0000-0000-00002A630000}"/>
    <cellStyle name="Note 4 2 3" xfId="18641" xr:uid="{00000000-0005-0000-0000-00002B630000}"/>
    <cellStyle name="Note 4 2 3 2" xfId="18642" xr:uid="{00000000-0005-0000-0000-00002C630000}"/>
    <cellStyle name="Note 4 2 3 2 2" xfId="18643" xr:uid="{00000000-0005-0000-0000-00002D630000}"/>
    <cellStyle name="Note 4 2 3 2 2 2" xfId="30787" xr:uid="{00000000-0005-0000-0000-00002E630000}"/>
    <cellStyle name="Note 4 2 3 2 3" xfId="18644" xr:uid="{00000000-0005-0000-0000-00002F630000}"/>
    <cellStyle name="Note 4 2 3 2 3 2" xfId="30788" xr:uid="{00000000-0005-0000-0000-000030630000}"/>
    <cellStyle name="Note 4 2 3 2 4" xfId="30789" xr:uid="{00000000-0005-0000-0000-000031630000}"/>
    <cellStyle name="Note 4 2 3 3" xfId="18645" xr:uid="{00000000-0005-0000-0000-000032630000}"/>
    <cellStyle name="Note 4 2 3 3 2" xfId="30790" xr:uid="{00000000-0005-0000-0000-000033630000}"/>
    <cellStyle name="Note 4 2 3 3 2 2" xfId="30791" xr:uid="{00000000-0005-0000-0000-000034630000}"/>
    <cellStyle name="Note 4 2 3 3 3" xfId="30792" xr:uid="{00000000-0005-0000-0000-000035630000}"/>
    <cellStyle name="Note 4 2 3 4" xfId="30793" xr:uid="{00000000-0005-0000-0000-000036630000}"/>
    <cellStyle name="Note 4 2 3 4 2" xfId="30794" xr:uid="{00000000-0005-0000-0000-000037630000}"/>
    <cellStyle name="Note 4 2 3 4 3" xfId="30795" xr:uid="{00000000-0005-0000-0000-000038630000}"/>
    <cellStyle name="Note 4 2 3 5" xfId="30796" xr:uid="{00000000-0005-0000-0000-000039630000}"/>
    <cellStyle name="Note 4 2 3 5 2" xfId="30797" xr:uid="{00000000-0005-0000-0000-00003A630000}"/>
    <cellStyle name="Note 4 2 3 6" xfId="30798" xr:uid="{00000000-0005-0000-0000-00003B630000}"/>
    <cellStyle name="Note 4 2 3 7" xfId="30799" xr:uid="{00000000-0005-0000-0000-00003C630000}"/>
    <cellStyle name="Note 4 2 4" xfId="18646" xr:uid="{00000000-0005-0000-0000-00003D630000}"/>
    <cellStyle name="Note 4 2 4 2" xfId="18647" xr:uid="{00000000-0005-0000-0000-00003E630000}"/>
    <cellStyle name="Note 4 2 4 2 2" xfId="18648" xr:uid="{00000000-0005-0000-0000-00003F630000}"/>
    <cellStyle name="Note 4 2 4 2 3" xfId="18649" xr:uid="{00000000-0005-0000-0000-000040630000}"/>
    <cellStyle name="Note 4 2 4 3" xfId="18650" xr:uid="{00000000-0005-0000-0000-000041630000}"/>
    <cellStyle name="Note 4 2 4 3 2" xfId="30800" xr:uid="{00000000-0005-0000-0000-000042630000}"/>
    <cellStyle name="Note 4 2 4 4" xfId="30801" xr:uid="{00000000-0005-0000-0000-000043630000}"/>
    <cellStyle name="Note 4 2 5" xfId="18651" xr:uid="{00000000-0005-0000-0000-000044630000}"/>
    <cellStyle name="Note 4 2 5 2" xfId="18652" xr:uid="{00000000-0005-0000-0000-000045630000}"/>
    <cellStyle name="Note 4 2 5 2 2" xfId="30802" xr:uid="{00000000-0005-0000-0000-000046630000}"/>
    <cellStyle name="Note 4 2 5 3" xfId="30803" xr:uid="{00000000-0005-0000-0000-000047630000}"/>
    <cellStyle name="Note 4 2 6" xfId="18653" xr:uid="{00000000-0005-0000-0000-000048630000}"/>
    <cellStyle name="Note 4 2 6 2" xfId="18654" xr:uid="{00000000-0005-0000-0000-000049630000}"/>
    <cellStyle name="Note 4 2 6 3" xfId="30804" xr:uid="{00000000-0005-0000-0000-00004A630000}"/>
    <cellStyle name="Note 4 2 7" xfId="18655" xr:uid="{00000000-0005-0000-0000-00004B630000}"/>
    <cellStyle name="Note 4 2 7 2" xfId="18656" xr:uid="{00000000-0005-0000-0000-00004C630000}"/>
    <cellStyle name="Note 4 2 8" xfId="18657" xr:uid="{00000000-0005-0000-0000-00004D630000}"/>
    <cellStyle name="Note 4 2 9" xfId="18658" xr:uid="{00000000-0005-0000-0000-00004E630000}"/>
    <cellStyle name="Note 4 3" xfId="18659" xr:uid="{00000000-0005-0000-0000-00004F630000}"/>
    <cellStyle name="Note 4 3 2" xfId="18660" xr:uid="{00000000-0005-0000-0000-000050630000}"/>
    <cellStyle name="Note 4 3 2 2" xfId="18661" xr:uid="{00000000-0005-0000-0000-000051630000}"/>
    <cellStyle name="Note 4 3 2 2 2" xfId="18662" xr:uid="{00000000-0005-0000-0000-000052630000}"/>
    <cellStyle name="Note 4 3 2 2 2 2" xfId="30805" xr:uid="{00000000-0005-0000-0000-000053630000}"/>
    <cellStyle name="Note 4 3 2 2 2 2 2" xfId="30806" xr:uid="{00000000-0005-0000-0000-000054630000}"/>
    <cellStyle name="Note 4 3 2 2 2 3" xfId="30807" xr:uid="{00000000-0005-0000-0000-000055630000}"/>
    <cellStyle name="Note 4 3 2 2 2 3 2" xfId="30808" xr:uid="{00000000-0005-0000-0000-000056630000}"/>
    <cellStyle name="Note 4 3 2 2 2 4" xfId="30809" xr:uid="{00000000-0005-0000-0000-000057630000}"/>
    <cellStyle name="Note 4 3 2 2 3" xfId="30810" xr:uid="{00000000-0005-0000-0000-000058630000}"/>
    <cellStyle name="Note 4 3 2 2 3 2" xfId="30811" xr:uid="{00000000-0005-0000-0000-000059630000}"/>
    <cellStyle name="Note 4 3 2 2 3 2 2" xfId="30812" xr:uid="{00000000-0005-0000-0000-00005A630000}"/>
    <cellStyle name="Note 4 3 2 2 3 3" xfId="30813" xr:uid="{00000000-0005-0000-0000-00005B630000}"/>
    <cellStyle name="Note 4 3 2 2 4" xfId="30814" xr:uid="{00000000-0005-0000-0000-00005C630000}"/>
    <cellStyle name="Note 4 3 2 2 4 2" xfId="30815" xr:uid="{00000000-0005-0000-0000-00005D630000}"/>
    <cellStyle name="Note 4 3 2 2 5" xfId="30816" xr:uid="{00000000-0005-0000-0000-00005E630000}"/>
    <cellStyle name="Note 4 3 2 3" xfId="18663" xr:uid="{00000000-0005-0000-0000-00005F630000}"/>
    <cellStyle name="Note 4 3 2 3 2" xfId="18664" xr:uid="{00000000-0005-0000-0000-000060630000}"/>
    <cellStyle name="Note 4 3 2 3 2 2" xfId="30817" xr:uid="{00000000-0005-0000-0000-000061630000}"/>
    <cellStyle name="Note 4 3 2 3 3" xfId="30818" xr:uid="{00000000-0005-0000-0000-000062630000}"/>
    <cellStyle name="Note 4 3 2 3 3 2" xfId="30819" xr:uid="{00000000-0005-0000-0000-000063630000}"/>
    <cellStyle name="Note 4 3 2 3 4" xfId="30820" xr:uid="{00000000-0005-0000-0000-000064630000}"/>
    <cellStyle name="Note 4 3 2 4" xfId="30821" xr:uid="{00000000-0005-0000-0000-000065630000}"/>
    <cellStyle name="Note 4 3 2 4 2" xfId="30822" xr:uid="{00000000-0005-0000-0000-000066630000}"/>
    <cellStyle name="Note 4 3 2 4 2 2" xfId="30823" xr:uid="{00000000-0005-0000-0000-000067630000}"/>
    <cellStyle name="Note 4 3 2 4 3" xfId="30824" xr:uid="{00000000-0005-0000-0000-000068630000}"/>
    <cellStyle name="Note 4 3 2 5" xfId="30825" xr:uid="{00000000-0005-0000-0000-000069630000}"/>
    <cellStyle name="Note 4 3 2 5 2" xfId="30826" xr:uid="{00000000-0005-0000-0000-00006A630000}"/>
    <cellStyle name="Note 4 3 2 5 3" xfId="30827" xr:uid="{00000000-0005-0000-0000-00006B630000}"/>
    <cellStyle name="Note 4 3 2 6" xfId="30828" xr:uid="{00000000-0005-0000-0000-00006C630000}"/>
    <cellStyle name="Note 4 3 2 6 2" xfId="30829" xr:uid="{00000000-0005-0000-0000-00006D630000}"/>
    <cellStyle name="Note 4 3 2 7" xfId="30830" xr:uid="{00000000-0005-0000-0000-00006E630000}"/>
    <cellStyle name="Note 4 3 3" xfId="18665" xr:uid="{00000000-0005-0000-0000-00006F630000}"/>
    <cellStyle name="Note 4 3 3 2" xfId="18666" xr:uid="{00000000-0005-0000-0000-000070630000}"/>
    <cellStyle name="Note 4 3 3 2 2" xfId="18667" xr:uid="{00000000-0005-0000-0000-000071630000}"/>
    <cellStyle name="Note 4 3 3 2 2 2" xfId="30831" xr:uid="{00000000-0005-0000-0000-000072630000}"/>
    <cellStyle name="Note 4 3 3 2 2 2 2" xfId="30832" xr:uid="{00000000-0005-0000-0000-000073630000}"/>
    <cellStyle name="Note 4 3 3 2 2 3" xfId="30833" xr:uid="{00000000-0005-0000-0000-000074630000}"/>
    <cellStyle name="Note 4 3 3 2 2 3 2" xfId="30834" xr:uid="{00000000-0005-0000-0000-000075630000}"/>
    <cellStyle name="Note 4 3 3 2 2 4" xfId="30835" xr:uid="{00000000-0005-0000-0000-000076630000}"/>
    <cellStyle name="Note 4 3 3 2 3" xfId="18668" xr:uid="{00000000-0005-0000-0000-000077630000}"/>
    <cellStyle name="Note 4 3 3 2 3 2" xfId="30836" xr:uid="{00000000-0005-0000-0000-000078630000}"/>
    <cellStyle name="Note 4 3 3 2 3 2 2" xfId="30837" xr:uid="{00000000-0005-0000-0000-000079630000}"/>
    <cellStyle name="Note 4 3 3 2 3 3" xfId="30838" xr:uid="{00000000-0005-0000-0000-00007A630000}"/>
    <cellStyle name="Note 4 3 3 2 4" xfId="30839" xr:uid="{00000000-0005-0000-0000-00007B630000}"/>
    <cellStyle name="Note 4 3 3 2 4 2" xfId="30840" xr:uid="{00000000-0005-0000-0000-00007C630000}"/>
    <cellStyle name="Note 4 3 3 2 5" xfId="30841" xr:uid="{00000000-0005-0000-0000-00007D630000}"/>
    <cellStyle name="Note 4 3 3 3" xfId="18669" xr:uid="{00000000-0005-0000-0000-00007E630000}"/>
    <cellStyle name="Note 4 3 3 3 2" xfId="30842" xr:uid="{00000000-0005-0000-0000-00007F630000}"/>
    <cellStyle name="Note 4 3 3 3 2 2" xfId="30843" xr:uid="{00000000-0005-0000-0000-000080630000}"/>
    <cellStyle name="Note 4 3 3 3 3" xfId="30844" xr:uid="{00000000-0005-0000-0000-000081630000}"/>
    <cellStyle name="Note 4 3 3 3 3 2" xfId="30845" xr:uid="{00000000-0005-0000-0000-000082630000}"/>
    <cellStyle name="Note 4 3 3 3 4" xfId="30846" xr:uid="{00000000-0005-0000-0000-000083630000}"/>
    <cellStyle name="Note 4 3 3 4" xfId="30847" xr:uid="{00000000-0005-0000-0000-000084630000}"/>
    <cellStyle name="Note 4 3 3 4 2" xfId="30848" xr:uid="{00000000-0005-0000-0000-000085630000}"/>
    <cellStyle name="Note 4 3 3 4 2 2" xfId="30849" xr:uid="{00000000-0005-0000-0000-000086630000}"/>
    <cellStyle name="Note 4 3 3 4 3" xfId="30850" xr:uid="{00000000-0005-0000-0000-000087630000}"/>
    <cellStyle name="Note 4 3 3 5" xfId="30851" xr:uid="{00000000-0005-0000-0000-000088630000}"/>
    <cellStyle name="Note 4 3 3 5 2" xfId="30852" xr:uid="{00000000-0005-0000-0000-000089630000}"/>
    <cellStyle name="Note 4 3 3 6" xfId="30853" xr:uid="{00000000-0005-0000-0000-00008A630000}"/>
    <cellStyle name="Note 4 3 4" xfId="18670" xr:uid="{00000000-0005-0000-0000-00008B630000}"/>
    <cellStyle name="Note 4 3 4 2" xfId="18671" xr:uid="{00000000-0005-0000-0000-00008C630000}"/>
    <cellStyle name="Note 4 3 4 2 2" xfId="30854" xr:uid="{00000000-0005-0000-0000-00008D630000}"/>
    <cellStyle name="Note 4 3 4 2 2 2" xfId="30855" xr:uid="{00000000-0005-0000-0000-00008E630000}"/>
    <cellStyle name="Note 4 3 4 2 3" xfId="30856" xr:uid="{00000000-0005-0000-0000-00008F630000}"/>
    <cellStyle name="Note 4 3 4 2 3 2" xfId="30857" xr:uid="{00000000-0005-0000-0000-000090630000}"/>
    <cellStyle name="Note 4 3 4 2 4" xfId="30858" xr:uid="{00000000-0005-0000-0000-000091630000}"/>
    <cellStyle name="Note 4 3 4 3" xfId="30859" xr:uid="{00000000-0005-0000-0000-000092630000}"/>
    <cellStyle name="Note 4 3 4 3 2" xfId="30860" xr:uid="{00000000-0005-0000-0000-000093630000}"/>
    <cellStyle name="Note 4 3 4 3 2 2" xfId="30861" xr:uid="{00000000-0005-0000-0000-000094630000}"/>
    <cellStyle name="Note 4 3 4 3 3" xfId="30862" xr:uid="{00000000-0005-0000-0000-000095630000}"/>
    <cellStyle name="Note 4 3 4 4" xfId="30863" xr:uid="{00000000-0005-0000-0000-000096630000}"/>
    <cellStyle name="Note 4 3 4 4 2" xfId="30864" xr:uid="{00000000-0005-0000-0000-000097630000}"/>
    <cellStyle name="Note 4 3 4 5" xfId="30865" xr:uid="{00000000-0005-0000-0000-000098630000}"/>
    <cellStyle name="Note 4 3 5" xfId="18672" xr:uid="{00000000-0005-0000-0000-000099630000}"/>
    <cellStyle name="Note 4 3 5 2" xfId="18673" xr:uid="{00000000-0005-0000-0000-00009A630000}"/>
    <cellStyle name="Note 4 3 5 2 2" xfId="30866" xr:uid="{00000000-0005-0000-0000-00009B630000}"/>
    <cellStyle name="Note 4 3 5 3" xfId="30867" xr:uid="{00000000-0005-0000-0000-00009C630000}"/>
    <cellStyle name="Note 4 3 5 3 2" xfId="30868" xr:uid="{00000000-0005-0000-0000-00009D630000}"/>
    <cellStyle name="Note 4 3 5 4" xfId="30869" xr:uid="{00000000-0005-0000-0000-00009E630000}"/>
    <cellStyle name="Note 4 3 6" xfId="30870" xr:uid="{00000000-0005-0000-0000-00009F630000}"/>
    <cellStyle name="Note 4 3 6 2" xfId="30871" xr:uid="{00000000-0005-0000-0000-0000A0630000}"/>
    <cellStyle name="Note 4 3 6 2 2" xfId="30872" xr:uid="{00000000-0005-0000-0000-0000A1630000}"/>
    <cellStyle name="Note 4 3 6 3" xfId="30873" xr:uid="{00000000-0005-0000-0000-0000A2630000}"/>
    <cellStyle name="Note 4 3 7" xfId="30874" xr:uid="{00000000-0005-0000-0000-0000A3630000}"/>
    <cellStyle name="Note 4 3 7 2" xfId="30875" xr:uid="{00000000-0005-0000-0000-0000A4630000}"/>
    <cellStyle name="Note 4 3 7 3" xfId="30876" xr:uid="{00000000-0005-0000-0000-0000A5630000}"/>
    <cellStyle name="Note 4 3 8" xfId="30877" xr:uid="{00000000-0005-0000-0000-0000A6630000}"/>
    <cellStyle name="Note 4 3 8 2" xfId="30878" xr:uid="{00000000-0005-0000-0000-0000A7630000}"/>
    <cellStyle name="Note 4 3 9" xfId="30879" xr:uid="{00000000-0005-0000-0000-0000A8630000}"/>
    <cellStyle name="Note 4 4" xfId="18674" xr:uid="{00000000-0005-0000-0000-0000A9630000}"/>
    <cellStyle name="Note 4 4 2" xfId="18675" xr:uid="{00000000-0005-0000-0000-0000AA630000}"/>
    <cellStyle name="Note 4 4 2 2" xfId="18676" xr:uid="{00000000-0005-0000-0000-0000AB630000}"/>
    <cellStyle name="Note 4 4 2 2 2" xfId="18677" xr:uid="{00000000-0005-0000-0000-0000AC630000}"/>
    <cellStyle name="Note 4 4 2 2 2 2" xfId="30880" xr:uid="{00000000-0005-0000-0000-0000AD630000}"/>
    <cellStyle name="Note 4 4 2 2 2 2 2" xfId="30881" xr:uid="{00000000-0005-0000-0000-0000AE630000}"/>
    <cellStyle name="Note 4 4 2 2 2 3" xfId="30882" xr:uid="{00000000-0005-0000-0000-0000AF630000}"/>
    <cellStyle name="Note 4 4 2 2 2 3 2" xfId="30883" xr:uid="{00000000-0005-0000-0000-0000B0630000}"/>
    <cellStyle name="Note 4 4 2 2 2 4" xfId="30884" xr:uid="{00000000-0005-0000-0000-0000B1630000}"/>
    <cellStyle name="Note 4 4 2 2 3" xfId="30885" xr:uid="{00000000-0005-0000-0000-0000B2630000}"/>
    <cellStyle name="Note 4 4 2 2 3 2" xfId="30886" xr:uid="{00000000-0005-0000-0000-0000B3630000}"/>
    <cellStyle name="Note 4 4 2 2 3 2 2" xfId="30887" xr:uid="{00000000-0005-0000-0000-0000B4630000}"/>
    <cellStyle name="Note 4 4 2 2 3 3" xfId="30888" xr:uid="{00000000-0005-0000-0000-0000B5630000}"/>
    <cellStyle name="Note 4 4 2 2 4" xfId="30889" xr:uid="{00000000-0005-0000-0000-0000B6630000}"/>
    <cellStyle name="Note 4 4 2 2 4 2" xfId="30890" xr:uid="{00000000-0005-0000-0000-0000B7630000}"/>
    <cellStyle name="Note 4 4 2 2 5" xfId="30891" xr:uid="{00000000-0005-0000-0000-0000B8630000}"/>
    <cellStyle name="Note 4 4 2 3" xfId="18678" xr:uid="{00000000-0005-0000-0000-0000B9630000}"/>
    <cellStyle name="Note 4 4 2 3 2" xfId="18679" xr:uid="{00000000-0005-0000-0000-0000BA630000}"/>
    <cellStyle name="Note 4 4 2 3 2 2" xfId="30892" xr:uid="{00000000-0005-0000-0000-0000BB630000}"/>
    <cellStyle name="Note 4 4 2 3 3" xfId="30893" xr:uid="{00000000-0005-0000-0000-0000BC630000}"/>
    <cellStyle name="Note 4 4 2 3 3 2" xfId="30894" xr:uid="{00000000-0005-0000-0000-0000BD630000}"/>
    <cellStyle name="Note 4 4 2 3 4" xfId="30895" xr:uid="{00000000-0005-0000-0000-0000BE630000}"/>
    <cellStyle name="Note 4 4 2 4" xfId="30896" xr:uid="{00000000-0005-0000-0000-0000BF630000}"/>
    <cellStyle name="Note 4 4 2 4 2" xfId="30897" xr:uid="{00000000-0005-0000-0000-0000C0630000}"/>
    <cellStyle name="Note 4 4 2 4 2 2" xfId="30898" xr:uid="{00000000-0005-0000-0000-0000C1630000}"/>
    <cellStyle name="Note 4 4 2 4 3" xfId="30899" xr:uid="{00000000-0005-0000-0000-0000C2630000}"/>
    <cellStyle name="Note 4 4 2 5" xfId="30900" xr:uid="{00000000-0005-0000-0000-0000C3630000}"/>
    <cellStyle name="Note 4 4 2 5 2" xfId="30901" xr:uid="{00000000-0005-0000-0000-0000C4630000}"/>
    <cellStyle name="Note 4 4 2 5 3" xfId="30902" xr:uid="{00000000-0005-0000-0000-0000C5630000}"/>
    <cellStyle name="Note 4 4 2 6" xfId="30903" xr:uid="{00000000-0005-0000-0000-0000C6630000}"/>
    <cellStyle name="Note 4 4 2 6 2" xfId="30904" xr:uid="{00000000-0005-0000-0000-0000C7630000}"/>
    <cellStyle name="Note 4 4 2 7" xfId="30905" xr:uid="{00000000-0005-0000-0000-0000C8630000}"/>
    <cellStyle name="Note 4 4 3" xfId="18680" xr:uid="{00000000-0005-0000-0000-0000C9630000}"/>
    <cellStyle name="Note 4 4 3 2" xfId="18681" xr:uid="{00000000-0005-0000-0000-0000CA630000}"/>
    <cellStyle name="Note 4 4 3 2 2" xfId="18682" xr:uid="{00000000-0005-0000-0000-0000CB630000}"/>
    <cellStyle name="Note 4 4 3 2 2 2" xfId="30906" xr:uid="{00000000-0005-0000-0000-0000CC630000}"/>
    <cellStyle name="Note 4 4 3 2 2 2 2" xfId="30907" xr:uid="{00000000-0005-0000-0000-0000CD630000}"/>
    <cellStyle name="Note 4 4 3 2 2 3" xfId="30908" xr:uid="{00000000-0005-0000-0000-0000CE630000}"/>
    <cellStyle name="Note 4 4 3 2 2 3 2" xfId="30909" xr:uid="{00000000-0005-0000-0000-0000CF630000}"/>
    <cellStyle name="Note 4 4 3 2 2 4" xfId="30910" xr:uid="{00000000-0005-0000-0000-0000D0630000}"/>
    <cellStyle name="Note 4 4 3 2 3" xfId="18683" xr:uid="{00000000-0005-0000-0000-0000D1630000}"/>
    <cellStyle name="Note 4 4 3 2 3 2" xfId="30911" xr:uid="{00000000-0005-0000-0000-0000D2630000}"/>
    <cellStyle name="Note 4 4 3 2 3 2 2" xfId="30912" xr:uid="{00000000-0005-0000-0000-0000D3630000}"/>
    <cellStyle name="Note 4 4 3 2 3 3" xfId="30913" xr:uid="{00000000-0005-0000-0000-0000D4630000}"/>
    <cellStyle name="Note 4 4 3 2 4" xfId="30914" xr:uid="{00000000-0005-0000-0000-0000D5630000}"/>
    <cellStyle name="Note 4 4 3 2 4 2" xfId="30915" xr:uid="{00000000-0005-0000-0000-0000D6630000}"/>
    <cellStyle name="Note 4 4 3 2 5" xfId="30916" xr:uid="{00000000-0005-0000-0000-0000D7630000}"/>
    <cellStyle name="Note 4 4 3 3" xfId="18684" xr:uid="{00000000-0005-0000-0000-0000D8630000}"/>
    <cellStyle name="Note 4 4 3 3 2" xfId="30917" xr:uid="{00000000-0005-0000-0000-0000D9630000}"/>
    <cellStyle name="Note 4 4 3 3 2 2" xfId="30918" xr:uid="{00000000-0005-0000-0000-0000DA630000}"/>
    <cellStyle name="Note 4 4 3 3 3" xfId="30919" xr:uid="{00000000-0005-0000-0000-0000DB630000}"/>
    <cellStyle name="Note 4 4 3 3 3 2" xfId="30920" xr:uid="{00000000-0005-0000-0000-0000DC630000}"/>
    <cellStyle name="Note 4 4 3 3 4" xfId="30921" xr:uid="{00000000-0005-0000-0000-0000DD630000}"/>
    <cellStyle name="Note 4 4 3 4" xfId="30922" xr:uid="{00000000-0005-0000-0000-0000DE630000}"/>
    <cellStyle name="Note 4 4 3 4 2" xfId="30923" xr:uid="{00000000-0005-0000-0000-0000DF630000}"/>
    <cellStyle name="Note 4 4 3 4 2 2" xfId="30924" xr:uid="{00000000-0005-0000-0000-0000E0630000}"/>
    <cellStyle name="Note 4 4 3 4 3" xfId="30925" xr:uid="{00000000-0005-0000-0000-0000E1630000}"/>
    <cellStyle name="Note 4 4 3 5" xfId="30926" xr:uid="{00000000-0005-0000-0000-0000E2630000}"/>
    <cellStyle name="Note 4 4 3 5 2" xfId="30927" xr:uid="{00000000-0005-0000-0000-0000E3630000}"/>
    <cellStyle name="Note 4 4 3 6" xfId="30928" xr:uid="{00000000-0005-0000-0000-0000E4630000}"/>
    <cellStyle name="Note 4 4 4" xfId="18685" xr:uid="{00000000-0005-0000-0000-0000E5630000}"/>
    <cellStyle name="Note 4 4 4 2" xfId="18686" xr:uid="{00000000-0005-0000-0000-0000E6630000}"/>
    <cellStyle name="Note 4 4 4 2 2" xfId="30929" xr:uid="{00000000-0005-0000-0000-0000E7630000}"/>
    <cellStyle name="Note 4 4 4 2 2 2" xfId="30930" xr:uid="{00000000-0005-0000-0000-0000E8630000}"/>
    <cellStyle name="Note 4 4 4 2 3" xfId="30931" xr:uid="{00000000-0005-0000-0000-0000E9630000}"/>
    <cellStyle name="Note 4 4 4 2 3 2" xfId="30932" xr:uid="{00000000-0005-0000-0000-0000EA630000}"/>
    <cellStyle name="Note 4 4 4 2 4" xfId="30933" xr:uid="{00000000-0005-0000-0000-0000EB630000}"/>
    <cellStyle name="Note 4 4 4 3" xfId="30934" xr:uid="{00000000-0005-0000-0000-0000EC630000}"/>
    <cellStyle name="Note 4 4 4 3 2" xfId="30935" xr:uid="{00000000-0005-0000-0000-0000ED630000}"/>
    <cellStyle name="Note 4 4 4 3 2 2" xfId="30936" xr:uid="{00000000-0005-0000-0000-0000EE630000}"/>
    <cellStyle name="Note 4 4 4 3 3" xfId="30937" xr:uid="{00000000-0005-0000-0000-0000EF630000}"/>
    <cellStyle name="Note 4 4 4 4" xfId="30938" xr:uid="{00000000-0005-0000-0000-0000F0630000}"/>
    <cellStyle name="Note 4 4 4 4 2" xfId="30939" xr:uid="{00000000-0005-0000-0000-0000F1630000}"/>
    <cellStyle name="Note 4 4 4 5" xfId="30940" xr:uid="{00000000-0005-0000-0000-0000F2630000}"/>
    <cellStyle name="Note 4 4 5" xfId="18687" xr:uid="{00000000-0005-0000-0000-0000F3630000}"/>
    <cellStyle name="Note 4 4 5 2" xfId="18688" xr:uid="{00000000-0005-0000-0000-0000F4630000}"/>
    <cellStyle name="Note 4 4 5 2 2" xfId="30941" xr:uid="{00000000-0005-0000-0000-0000F5630000}"/>
    <cellStyle name="Note 4 4 5 3" xfId="30942" xr:uid="{00000000-0005-0000-0000-0000F6630000}"/>
    <cellStyle name="Note 4 4 5 3 2" xfId="30943" xr:uid="{00000000-0005-0000-0000-0000F7630000}"/>
    <cellStyle name="Note 4 4 5 4" xfId="30944" xr:uid="{00000000-0005-0000-0000-0000F8630000}"/>
    <cellStyle name="Note 4 4 6" xfId="30945" xr:uid="{00000000-0005-0000-0000-0000F9630000}"/>
    <cellStyle name="Note 4 4 6 2" xfId="30946" xr:uid="{00000000-0005-0000-0000-0000FA630000}"/>
    <cellStyle name="Note 4 4 6 2 2" xfId="30947" xr:uid="{00000000-0005-0000-0000-0000FB630000}"/>
    <cellStyle name="Note 4 4 6 3" xfId="30948" xr:uid="{00000000-0005-0000-0000-0000FC630000}"/>
    <cellStyle name="Note 4 4 7" xfId="30949" xr:uid="{00000000-0005-0000-0000-0000FD630000}"/>
    <cellStyle name="Note 4 4 7 2" xfId="30950" xr:uid="{00000000-0005-0000-0000-0000FE630000}"/>
    <cellStyle name="Note 4 4 7 3" xfId="30951" xr:uid="{00000000-0005-0000-0000-0000FF630000}"/>
    <cellStyle name="Note 4 4 8" xfId="30952" xr:uid="{00000000-0005-0000-0000-000000640000}"/>
    <cellStyle name="Note 4 4 8 2" xfId="30953" xr:uid="{00000000-0005-0000-0000-000001640000}"/>
    <cellStyle name="Note 4 4 9" xfId="30954" xr:uid="{00000000-0005-0000-0000-000002640000}"/>
    <cellStyle name="Note 4 5" xfId="18689" xr:uid="{00000000-0005-0000-0000-000003640000}"/>
    <cellStyle name="Note 4 5 2" xfId="18690" xr:uid="{00000000-0005-0000-0000-000004640000}"/>
    <cellStyle name="Note 4 5 2 2" xfId="18691" xr:uid="{00000000-0005-0000-0000-000005640000}"/>
    <cellStyle name="Note 4 5 2 2 2" xfId="18692" xr:uid="{00000000-0005-0000-0000-000006640000}"/>
    <cellStyle name="Note 4 5 2 2 2 2" xfId="30955" xr:uid="{00000000-0005-0000-0000-000007640000}"/>
    <cellStyle name="Note 4 5 2 2 3" xfId="30956" xr:uid="{00000000-0005-0000-0000-000008640000}"/>
    <cellStyle name="Note 4 5 2 2 3 2" xfId="30957" xr:uid="{00000000-0005-0000-0000-000009640000}"/>
    <cellStyle name="Note 4 5 2 2 4" xfId="30958" xr:uid="{00000000-0005-0000-0000-00000A640000}"/>
    <cellStyle name="Note 4 5 2 3" xfId="18693" xr:uid="{00000000-0005-0000-0000-00000B640000}"/>
    <cellStyle name="Note 4 5 2 3 2" xfId="18694" xr:uid="{00000000-0005-0000-0000-00000C640000}"/>
    <cellStyle name="Note 4 5 2 3 2 2" xfId="30959" xr:uid="{00000000-0005-0000-0000-00000D640000}"/>
    <cellStyle name="Note 4 5 2 3 3" xfId="30960" xr:uid="{00000000-0005-0000-0000-00000E640000}"/>
    <cellStyle name="Note 4 5 2 4" xfId="30961" xr:uid="{00000000-0005-0000-0000-00000F640000}"/>
    <cellStyle name="Note 4 5 2 4 2" xfId="30962" xr:uid="{00000000-0005-0000-0000-000010640000}"/>
    <cellStyle name="Note 4 5 2 4 3" xfId="30963" xr:uid="{00000000-0005-0000-0000-000011640000}"/>
    <cellStyle name="Note 4 5 2 5" xfId="30964" xr:uid="{00000000-0005-0000-0000-000012640000}"/>
    <cellStyle name="Note 4 5 2 5 2" xfId="30965" xr:uid="{00000000-0005-0000-0000-000013640000}"/>
    <cellStyle name="Note 4 5 2 6" xfId="30966" xr:uid="{00000000-0005-0000-0000-000014640000}"/>
    <cellStyle name="Note 4 5 3" xfId="18695" xr:uid="{00000000-0005-0000-0000-000015640000}"/>
    <cellStyle name="Note 4 5 3 2" xfId="18696" xr:uid="{00000000-0005-0000-0000-000016640000}"/>
    <cellStyle name="Note 4 5 3 2 2" xfId="18697" xr:uid="{00000000-0005-0000-0000-000017640000}"/>
    <cellStyle name="Note 4 5 3 2 3" xfId="18698" xr:uid="{00000000-0005-0000-0000-000018640000}"/>
    <cellStyle name="Note 4 5 3 3" xfId="18699" xr:uid="{00000000-0005-0000-0000-000019640000}"/>
    <cellStyle name="Note 4 5 3 3 2" xfId="30967" xr:uid="{00000000-0005-0000-0000-00001A640000}"/>
    <cellStyle name="Note 4 5 3 4" xfId="30968" xr:uid="{00000000-0005-0000-0000-00001B640000}"/>
    <cellStyle name="Note 4 5 4" xfId="18700" xr:uid="{00000000-0005-0000-0000-00001C640000}"/>
    <cellStyle name="Note 4 5 4 2" xfId="18701" xr:uid="{00000000-0005-0000-0000-00001D640000}"/>
    <cellStyle name="Note 4 5 4 2 2" xfId="30969" xr:uid="{00000000-0005-0000-0000-00001E640000}"/>
    <cellStyle name="Note 4 5 4 3" xfId="30970" xr:uid="{00000000-0005-0000-0000-00001F640000}"/>
    <cellStyle name="Note 4 5 5" xfId="18702" xr:uid="{00000000-0005-0000-0000-000020640000}"/>
    <cellStyle name="Note 4 5 5 2" xfId="18703" xr:uid="{00000000-0005-0000-0000-000021640000}"/>
    <cellStyle name="Note 4 5 5 3" xfId="30971" xr:uid="{00000000-0005-0000-0000-000022640000}"/>
    <cellStyle name="Note 4 5 6" xfId="30972" xr:uid="{00000000-0005-0000-0000-000023640000}"/>
    <cellStyle name="Note 4 5 6 2" xfId="30973" xr:uid="{00000000-0005-0000-0000-000024640000}"/>
    <cellStyle name="Note 4 5 7" xfId="30974" xr:uid="{00000000-0005-0000-0000-000025640000}"/>
    <cellStyle name="Note 4 6" xfId="18704" xr:uid="{00000000-0005-0000-0000-000026640000}"/>
    <cellStyle name="Note 4 6 2" xfId="18705" xr:uid="{00000000-0005-0000-0000-000027640000}"/>
    <cellStyle name="Note 4 6 2 2" xfId="18706" xr:uid="{00000000-0005-0000-0000-000028640000}"/>
    <cellStyle name="Note 4 6 2 2 2" xfId="18707" xr:uid="{00000000-0005-0000-0000-000029640000}"/>
    <cellStyle name="Note 4 6 2 2 2 2" xfId="30975" xr:uid="{00000000-0005-0000-0000-00002A640000}"/>
    <cellStyle name="Note 4 6 2 2 3" xfId="30976" xr:uid="{00000000-0005-0000-0000-00002B640000}"/>
    <cellStyle name="Note 4 6 2 2 3 2" xfId="30977" xr:uid="{00000000-0005-0000-0000-00002C640000}"/>
    <cellStyle name="Note 4 6 2 2 4" xfId="30978" xr:uid="{00000000-0005-0000-0000-00002D640000}"/>
    <cellStyle name="Note 4 6 2 3" xfId="18708" xr:uid="{00000000-0005-0000-0000-00002E640000}"/>
    <cellStyle name="Note 4 6 2 3 2" xfId="18709" xr:uid="{00000000-0005-0000-0000-00002F640000}"/>
    <cellStyle name="Note 4 6 2 3 2 2" xfId="30979" xr:uid="{00000000-0005-0000-0000-000030640000}"/>
    <cellStyle name="Note 4 6 2 3 3" xfId="30980" xr:uid="{00000000-0005-0000-0000-000031640000}"/>
    <cellStyle name="Note 4 6 2 4" xfId="30981" xr:uid="{00000000-0005-0000-0000-000032640000}"/>
    <cellStyle name="Note 4 6 2 4 2" xfId="30982" xr:uid="{00000000-0005-0000-0000-000033640000}"/>
    <cellStyle name="Note 4 6 2 5" xfId="30983" xr:uid="{00000000-0005-0000-0000-000034640000}"/>
    <cellStyle name="Note 4 6 3" xfId="18710" xr:uid="{00000000-0005-0000-0000-000035640000}"/>
    <cellStyle name="Note 4 6 3 2" xfId="18711" xr:uid="{00000000-0005-0000-0000-000036640000}"/>
    <cellStyle name="Note 4 6 3 2 2" xfId="18712" xr:uid="{00000000-0005-0000-0000-000037640000}"/>
    <cellStyle name="Note 4 6 3 2 3" xfId="18713" xr:uid="{00000000-0005-0000-0000-000038640000}"/>
    <cellStyle name="Note 4 6 3 3" xfId="18714" xr:uid="{00000000-0005-0000-0000-000039640000}"/>
    <cellStyle name="Note 4 6 3 3 2" xfId="30984" xr:uid="{00000000-0005-0000-0000-00003A640000}"/>
    <cellStyle name="Note 4 6 3 4" xfId="30985" xr:uid="{00000000-0005-0000-0000-00003B640000}"/>
    <cellStyle name="Note 4 6 4" xfId="18715" xr:uid="{00000000-0005-0000-0000-00003C640000}"/>
    <cellStyle name="Note 4 6 4 2" xfId="18716" xr:uid="{00000000-0005-0000-0000-00003D640000}"/>
    <cellStyle name="Note 4 6 4 2 2" xfId="30986" xr:uid="{00000000-0005-0000-0000-00003E640000}"/>
    <cellStyle name="Note 4 6 4 3" xfId="30987" xr:uid="{00000000-0005-0000-0000-00003F640000}"/>
    <cellStyle name="Note 4 6 5" xfId="18717" xr:uid="{00000000-0005-0000-0000-000040640000}"/>
    <cellStyle name="Note 4 6 5 2" xfId="18718" xr:uid="{00000000-0005-0000-0000-000041640000}"/>
    <cellStyle name="Note 4 6 5 3" xfId="30988" xr:uid="{00000000-0005-0000-0000-000042640000}"/>
    <cellStyle name="Note 4 6 6" xfId="30989" xr:uid="{00000000-0005-0000-0000-000043640000}"/>
    <cellStyle name="Note 4 6 6 2" xfId="30990" xr:uid="{00000000-0005-0000-0000-000044640000}"/>
    <cellStyle name="Note 4 6 7" xfId="30991" xr:uid="{00000000-0005-0000-0000-000045640000}"/>
    <cellStyle name="Note 4 7" xfId="18719" xr:uid="{00000000-0005-0000-0000-000046640000}"/>
    <cellStyle name="Note 4 7 2" xfId="18720" xr:uid="{00000000-0005-0000-0000-000047640000}"/>
    <cellStyle name="Note 4 7 2 2" xfId="18721" xr:uid="{00000000-0005-0000-0000-000048640000}"/>
    <cellStyle name="Note 4 7 2 2 2" xfId="18722" xr:uid="{00000000-0005-0000-0000-000049640000}"/>
    <cellStyle name="Note 4 7 2 2 3" xfId="18723" xr:uid="{00000000-0005-0000-0000-00004A640000}"/>
    <cellStyle name="Note 4 7 2 3" xfId="18724" xr:uid="{00000000-0005-0000-0000-00004B640000}"/>
    <cellStyle name="Note 4 7 2 3 2" xfId="30992" xr:uid="{00000000-0005-0000-0000-00004C640000}"/>
    <cellStyle name="Note 4 7 2 4" xfId="30993" xr:uid="{00000000-0005-0000-0000-00004D640000}"/>
    <cellStyle name="Note 4 7 3" xfId="18725" xr:uid="{00000000-0005-0000-0000-00004E640000}"/>
    <cellStyle name="Note 4 7 3 2" xfId="18726" xr:uid="{00000000-0005-0000-0000-00004F640000}"/>
    <cellStyle name="Note 4 7 3 2 2" xfId="18727" xr:uid="{00000000-0005-0000-0000-000050640000}"/>
    <cellStyle name="Note 4 7 3 2 3" xfId="18728" xr:uid="{00000000-0005-0000-0000-000051640000}"/>
    <cellStyle name="Note 4 7 3 3" xfId="18729" xr:uid="{00000000-0005-0000-0000-000052640000}"/>
    <cellStyle name="Note 4 7 4" xfId="18730" xr:uid="{00000000-0005-0000-0000-000053640000}"/>
    <cellStyle name="Note 4 7 4 2" xfId="18731" xr:uid="{00000000-0005-0000-0000-000054640000}"/>
    <cellStyle name="Note 4 7 5" xfId="18732" xr:uid="{00000000-0005-0000-0000-000055640000}"/>
    <cellStyle name="Note 4 7 5 2" xfId="18733" xr:uid="{00000000-0005-0000-0000-000056640000}"/>
    <cellStyle name="Note 4 8" xfId="18734" xr:uid="{00000000-0005-0000-0000-000057640000}"/>
    <cellStyle name="Note 4 8 2" xfId="18735" xr:uid="{00000000-0005-0000-0000-000058640000}"/>
    <cellStyle name="Note 4 8 2 2" xfId="18736" xr:uid="{00000000-0005-0000-0000-000059640000}"/>
    <cellStyle name="Note 4 8 2 2 2" xfId="18737" xr:uid="{00000000-0005-0000-0000-00005A640000}"/>
    <cellStyle name="Note 4 8 2 2 3" xfId="18738" xr:uid="{00000000-0005-0000-0000-00005B640000}"/>
    <cellStyle name="Note 4 8 2 3" xfId="18739" xr:uid="{00000000-0005-0000-0000-00005C640000}"/>
    <cellStyle name="Note 4 8 3" xfId="18740" xr:uid="{00000000-0005-0000-0000-00005D640000}"/>
    <cellStyle name="Note 4 8 3 2" xfId="18741" xr:uid="{00000000-0005-0000-0000-00005E640000}"/>
    <cellStyle name="Note 4 8 3 3" xfId="18742" xr:uid="{00000000-0005-0000-0000-00005F640000}"/>
    <cellStyle name="Note 4 8 4" xfId="18743" xr:uid="{00000000-0005-0000-0000-000060640000}"/>
    <cellStyle name="Note 4 9" xfId="18744" xr:uid="{00000000-0005-0000-0000-000061640000}"/>
    <cellStyle name="Note 4 9 2" xfId="18745" xr:uid="{00000000-0005-0000-0000-000062640000}"/>
    <cellStyle name="Note 4 9 2 2" xfId="30994" xr:uid="{00000000-0005-0000-0000-000063640000}"/>
    <cellStyle name="Note 4 9 3" xfId="30995" xr:uid="{00000000-0005-0000-0000-000064640000}"/>
    <cellStyle name="Note 5" xfId="18746" xr:uid="{00000000-0005-0000-0000-000065640000}"/>
    <cellStyle name="Note 5 10" xfId="18747" xr:uid="{00000000-0005-0000-0000-000066640000}"/>
    <cellStyle name="Note 5 10 2" xfId="18748" xr:uid="{00000000-0005-0000-0000-000067640000}"/>
    <cellStyle name="Note 5 10 3" xfId="30996" xr:uid="{00000000-0005-0000-0000-000068640000}"/>
    <cellStyle name="Note 5 11" xfId="18749" xr:uid="{00000000-0005-0000-0000-000069640000}"/>
    <cellStyle name="Note 5 11 2" xfId="30997" xr:uid="{00000000-0005-0000-0000-00006A640000}"/>
    <cellStyle name="Note 5 12" xfId="30998" xr:uid="{00000000-0005-0000-0000-00006B640000}"/>
    <cellStyle name="Note 5 2" xfId="18750" xr:uid="{00000000-0005-0000-0000-00006C640000}"/>
    <cellStyle name="Note 5 2 10" xfId="30999" xr:uid="{00000000-0005-0000-0000-00006D640000}"/>
    <cellStyle name="Note 5 2 2" xfId="18751" xr:uid="{00000000-0005-0000-0000-00006E640000}"/>
    <cellStyle name="Note 5 2 2 2" xfId="18752" xr:uid="{00000000-0005-0000-0000-00006F640000}"/>
    <cellStyle name="Note 5 2 2 2 2" xfId="18753" xr:uid="{00000000-0005-0000-0000-000070640000}"/>
    <cellStyle name="Note 5 2 2 2 2 2" xfId="18754" xr:uid="{00000000-0005-0000-0000-000071640000}"/>
    <cellStyle name="Note 5 2 2 2 2 2 2" xfId="31000" xr:uid="{00000000-0005-0000-0000-000072640000}"/>
    <cellStyle name="Note 5 2 2 2 2 2 2 2" xfId="31001" xr:uid="{00000000-0005-0000-0000-000073640000}"/>
    <cellStyle name="Note 5 2 2 2 2 2 3" xfId="31002" xr:uid="{00000000-0005-0000-0000-000074640000}"/>
    <cellStyle name="Note 5 2 2 2 2 2 3 2" xfId="31003" xr:uid="{00000000-0005-0000-0000-000075640000}"/>
    <cellStyle name="Note 5 2 2 2 2 2 4" xfId="31004" xr:uid="{00000000-0005-0000-0000-000076640000}"/>
    <cellStyle name="Note 5 2 2 2 2 3" xfId="18755" xr:uid="{00000000-0005-0000-0000-000077640000}"/>
    <cellStyle name="Note 5 2 2 2 2 3 2" xfId="31005" xr:uid="{00000000-0005-0000-0000-000078640000}"/>
    <cellStyle name="Note 5 2 2 2 2 3 2 2" xfId="31006" xr:uid="{00000000-0005-0000-0000-000079640000}"/>
    <cellStyle name="Note 5 2 2 2 2 3 3" xfId="31007" xr:uid="{00000000-0005-0000-0000-00007A640000}"/>
    <cellStyle name="Note 5 2 2 2 2 4" xfId="31008" xr:uid="{00000000-0005-0000-0000-00007B640000}"/>
    <cellStyle name="Note 5 2 2 2 2 4 2" xfId="31009" xr:uid="{00000000-0005-0000-0000-00007C640000}"/>
    <cellStyle name="Note 5 2 2 2 2 5" xfId="31010" xr:uid="{00000000-0005-0000-0000-00007D640000}"/>
    <cellStyle name="Note 5 2 2 2 3" xfId="18756" xr:uid="{00000000-0005-0000-0000-00007E640000}"/>
    <cellStyle name="Note 5 2 2 2 3 2" xfId="31011" xr:uid="{00000000-0005-0000-0000-00007F640000}"/>
    <cellStyle name="Note 5 2 2 2 3 2 2" xfId="31012" xr:uid="{00000000-0005-0000-0000-000080640000}"/>
    <cellStyle name="Note 5 2 2 2 3 3" xfId="31013" xr:uid="{00000000-0005-0000-0000-000081640000}"/>
    <cellStyle name="Note 5 2 2 2 3 3 2" xfId="31014" xr:uid="{00000000-0005-0000-0000-000082640000}"/>
    <cellStyle name="Note 5 2 2 2 3 4" xfId="31015" xr:uid="{00000000-0005-0000-0000-000083640000}"/>
    <cellStyle name="Note 5 2 2 2 4" xfId="31016" xr:uid="{00000000-0005-0000-0000-000084640000}"/>
    <cellStyle name="Note 5 2 2 2 4 2" xfId="31017" xr:uid="{00000000-0005-0000-0000-000085640000}"/>
    <cellStyle name="Note 5 2 2 2 4 2 2" xfId="31018" xr:uid="{00000000-0005-0000-0000-000086640000}"/>
    <cellStyle name="Note 5 2 2 2 4 3" xfId="31019" xr:uid="{00000000-0005-0000-0000-000087640000}"/>
    <cellStyle name="Note 5 2 2 2 5" xfId="31020" xr:uid="{00000000-0005-0000-0000-000088640000}"/>
    <cellStyle name="Note 5 2 2 2 5 2" xfId="31021" xr:uid="{00000000-0005-0000-0000-000089640000}"/>
    <cellStyle name="Note 5 2 2 2 5 3" xfId="31022" xr:uid="{00000000-0005-0000-0000-00008A640000}"/>
    <cellStyle name="Note 5 2 2 2 6" xfId="31023" xr:uid="{00000000-0005-0000-0000-00008B640000}"/>
    <cellStyle name="Note 5 2 2 2 6 2" xfId="31024" xr:uid="{00000000-0005-0000-0000-00008C640000}"/>
    <cellStyle name="Note 5 2 2 2 7" xfId="31025" xr:uid="{00000000-0005-0000-0000-00008D640000}"/>
    <cellStyle name="Note 5 2 2 3" xfId="18757" xr:uid="{00000000-0005-0000-0000-00008E640000}"/>
    <cellStyle name="Note 5 2 2 3 2" xfId="18758" xr:uid="{00000000-0005-0000-0000-00008F640000}"/>
    <cellStyle name="Note 5 2 2 3 2 2" xfId="31026" xr:uid="{00000000-0005-0000-0000-000090640000}"/>
    <cellStyle name="Note 5 2 2 3 2 2 2" xfId="31027" xr:uid="{00000000-0005-0000-0000-000091640000}"/>
    <cellStyle name="Note 5 2 2 3 2 2 2 2" xfId="31028" xr:uid="{00000000-0005-0000-0000-000092640000}"/>
    <cellStyle name="Note 5 2 2 3 2 2 3" xfId="31029" xr:uid="{00000000-0005-0000-0000-000093640000}"/>
    <cellStyle name="Note 5 2 2 3 2 2 3 2" xfId="31030" xr:uid="{00000000-0005-0000-0000-000094640000}"/>
    <cellStyle name="Note 5 2 2 3 2 2 4" xfId="31031" xr:uid="{00000000-0005-0000-0000-000095640000}"/>
    <cellStyle name="Note 5 2 2 3 2 3" xfId="31032" xr:uid="{00000000-0005-0000-0000-000096640000}"/>
    <cellStyle name="Note 5 2 2 3 2 3 2" xfId="31033" xr:uid="{00000000-0005-0000-0000-000097640000}"/>
    <cellStyle name="Note 5 2 2 3 2 3 2 2" xfId="31034" xr:uid="{00000000-0005-0000-0000-000098640000}"/>
    <cellStyle name="Note 5 2 2 3 2 3 3" xfId="31035" xr:uid="{00000000-0005-0000-0000-000099640000}"/>
    <cellStyle name="Note 5 2 2 3 2 4" xfId="31036" xr:uid="{00000000-0005-0000-0000-00009A640000}"/>
    <cellStyle name="Note 5 2 2 3 2 4 2" xfId="31037" xr:uid="{00000000-0005-0000-0000-00009B640000}"/>
    <cellStyle name="Note 5 2 2 3 2 5" xfId="31038" xr:uid="{00000000-0005-0000-0000-00009C640000}"/>
    <cellStyle name="Note 5 2 2 3 3" xfId="31039" xr:uid="{00000000-0005-0000-0000-00009D640000}"/>
    <cellStyle name="Note 5 2 2 3 3 2" xfId="31040" xr:uid="{00000000-0005-0000-0000-00009E640000}"/>
    <cellStyle name="Note 5 2 2 3 3 2 2" xfId="31041" xr:uid="{00000000-0005-0000-0000-00009F640000}"/>
    <cellStyle name="Note 5 2 2 3 3 3" xfId="31042" xr:uid="{00000000-0005-0000-0000-0000A0640000}"/>
    <cellStyle name="Note 5 2 2 3 3 3 2" xfId="31043" xr:uid="{00000000-0005-0000-0000-0000A1640000}"/>
    <cellStyle name="Note 5 2 2 3 3 4" xfId="31044" xr:uid="{00000000-0005-0000-0000-0000A2640000}"/>
    <cellStyle name="Note 5 2 2 3 4" xfId="31045" xr:uid="{00000000-0005-0000-0000-0000A3640000}"/>
    <cellStyle name="Note 5 2 2 3 4 2" xfId="31046" xr:uid="{00000000-0005-0000-0000-0000A4640000}"/>
    <cellStyle name="Note 5 2 2 3 4 2 2" xfId="31047" xr:uid="{00000000-0005-0000-0000-0000A5640000}"/>
    <cellStyle name="Note 5 2 2 3 4 3" xfId="31048" xr:uid="{00000000-0005-0000-0000-0000A6640000}"/>
    <cellStyle name="Note 5 2 2 3 5" xfId="31049" xr:uid="{00000000-0005-0000-0000-0000A7640000}"/>
    <cellStyle name="Note 5 2 2 3 5 2" xfId="31050" xr:uid="{00000000-0005-0000-0000-0000A8640000}"/>
    <cellStyle name="Note 5 2 2 3 6" xfId="31051" xr:uid="{00000000-0005-0000-0000-0000A9640000}"/>
    <cellStyle name="Note 5 2 2 4" xfId="18759" xr:uid="{00000000-0005-0000-0000-0000AA640000}"/>
    <cellStyle name="Note 5 2 2 4 2" xfId="18760" xr:uid="{00000000-0005-0000-0000-0000AB640000}"/>
    <cellStyle name="Note 5 2 2 4 2 2" xfId="31052" xr:uid="{00000000-0005-0000-0000-0000AC640000}"/>
    <cellStyle name="Note 5 2 2 4 2 2 2" xfId="31053" xr:uid="{00000000-0005-0000-0000-0000AD640000}"/>
    <cellStyle name="Note 5 2 2 4 2 3" xfId="31054" xr:uid="{00000000-0005-0000-0000-0000AE640000}"/>
    <cellStyle name="Note 5 2 2 4 2 3 2" xfId="31055" xr:uid="{00000000-0005-0000-0000-0000AF640000}"/>
    <cellStyle name="Note 5 2 2 4 2 4" xfId="31056" xr:uid="{00000000-0005-0000-0000-0000B0640000}"/>
    <cellStyle name="Note 5 2 2 4 3" xfId="31057" xr:uid="{00000000-0005-0000-0000-0000B1640000}"/>
    <cellStyle name="Note 5 2 2 4 3 2" xfId="31058" xr:uid="{00000000-0005-0000-0000-0000B2640000}"/>
    <cellStyle name="Note 5 2 2 4 3 2 2" xfId="31059" xr:uid="{00000000-0005-0000-0000-0000B3640000}"/>
    <cellStyle name="Note 5 2 2 4 3 3" xfId="31060" xr:uid="{00000000-0005-0000-0000-0000B4640000}"/>
    <cellStyle name="Note 5 2 2 4 4" xfId="31061" xr:uid="{00000000-0005-0000-0000-0000B5640000}"/>
    <cellStyle name="Note 5 2 2 4 4 2" xfId="31062" xr:uid="{00000000-0005-0000-0000-0000B6640000}"/>
    <cellStyle name="Note 5 2 2 4 5" xfId="31063" xr:uid="{00000000-0005-0000-0000-0000B7640000}"/>
    <cellStyle name="Note 5 2 2 5" xfId="31064" xr:uid="{00000000-0005-0000-0000-0000B8640000}"/>
    <cellStyle name="Note 5 2 2 5 2" xfId="31065" xr:uid="{00000000-0005-0000-0000-0000B9640000}"/>
    <cellStyle name="Note 5 2 2 5 2 2" xfId="31066" xr:uid="{00000000-0005-0000-0000-0000BA640000}"/>
    <cellStyle name="Note 5 2 2 5 3" xfId="31067" xr:uid="{00000000-0005-0000-0000-0000BB640000}"/>
    <cellStyle name="Note 5 2 2 5 3 2" xfId="31068" xr:uid="{00000000-0005-0000-0000-0000BC640000}"/>
    <cellStyle name="Note 5 2 2 5 4" xfId="31069" xr:uid="{00000000-0005-0000-0000-0000BD640000}"/>
    <cellStyle name="Note 5 2 2 6" xfId="31070" xr:uid="{00000000-0005-0000-0000-0000BE640000}"/>
    <cellStyle name="Note 5 2 2 6 2" xfId="31071" xr:uid="{00000000-0005-0000-0000-0000BF640000}"/>
    <cellStyle name="Note 5 2 2 6 2 2" xfId="31072" xr:uid="{00000000-0005-0000-0000-0000C0640000}"/>
    <cellStyle name="Note 5 2 2 6 3" xfId="31073" xr:uid="{00000000-0005-0000-0000-0000C1640000}"/>
    <cellStyle name="Note 5 2 2 7" xfId="31074" xr:uid="{00000000-0005-0000-0000-0000C2640000}"/>
    <cellStyle name="Note 5 2 2 7 2" xfId="31075" xr:uid="{00000000-0005-0000-0000-0000C3640000}"/>
    <cellStyle name="Note 5 2 2 7 3" xfId="31076" xr:uid="{00000000-0005-0000-0000-0000C4640000}"/>
    <cellStyle name="Note 5 2 2 8" xfId="31077" xr:uid="{00000000-0005-0000-0000-0000C5640000}"/>
    <cellStyle name="Note 5 2 2 8 2" xfId="31078" xr:uid="{00000000-0005-0000-0000-0000C6640000}"/>
    <cellStyle name="Note 5 2 2 9" xfId="31079" xr:uid="{00000000-0005-0000-0000-0000C7640000}"/>
    <cellStyle name="Note 5 2 3" xfId="18761" xr:uid="{00000000-0005-0000-0000-0000C8640000}"/>
    <cellStyle name="Note 5 2 3 2" xfId="18762" xr:uid="{00000000-0005-0000-0000-0000C9640000}"/>
    <cellStyle name="Note 5 2 3 2 2" xfId="18763" xr:uid="{00000000-0005-0000-0000-0000CA640000}"/>
    <cellStyle name="Note 5 2 3 2 2 2" xfId="31080" xr:uid="{00000000-0005-0000-0000-0000CB640000}"/>
    <cellStyle name="Note 5 2 3 2 3" xfId="18764" xr:uid="{00000000-0005-0000-0000-0000CC640000}"/>
    <cellStyle name="Note 5 2 3 2 3 2" xfId="31081" xr:uid="{00000000-0005-0000-0000-0000CD640000}"/>
    <cellStyle name="Note 5 2 3 2 4" xfId="31082" xr:uid="{00000000-0005-0000-0000-0000CE640000}"/>
    <cellStyle name="Note 5 2 3 3" xfId="18765" xr:uid="{00000000-0005-0000-0000-0000CF640000}"/>
    <cellStyle name="Note 5 2 3 3 2" xfId="31083" xr:uid="{00000000-0005-0000-0000-0000D0640000}"/>
    <cellStyle name="Note 5 2 3 3 2 2" xfId="31084" xr:uid="{00000000-0005-0000-0000-0000D1640000}"/>
    <cellStyle name="Note 5 2 3 3 3" xfId="31085" xr:uid="{00000000-0005-0000-0000-0000D2640000}"/>
    <cellStyle name="Note 5 2 3 4" xfId="31086" xr:uid="{00000000-0005-0000-0000-0000D3640000}"/>
    <cellStyle name="Note 5 2 3 4 2" xfId="31087" xr:uid="{00000000-0005-0000-0000-0000D4640000}"/>
    <cellStyle name="Note 5 2 3 4 3" xfId="31088" xr:uid="{00000000-0005-0000-0000-0000D5640000}"/>
    <cellStyle name="Note 5 2 3 5" xfId="31089" xr:uid="{00000000-0005-0000-0000-0000D6640000}"/>
    <cellStyle name="Note 5 2 3 5 2" xfId="31090" xr:uid="{00000000-0005-0000-0000-0000D7640000}"/>
    <cellStyle name="Note 5 2 3 6" xfId="31091" xr:uid="{00000000-0005-0000-0000-0000D8640000}"/>
    <cellStyle name="Note 5 2 3 7" xfId="31092" xr:uid="{00000000-0005-0000-0000-0000D9640000}"/>
    <cellStyle name="Note 5 2 4" xfId="18766" xr:uid="{00000000-0005-0000-0000-0000DA640000}"/>
    <cellStyle name="Note 5 2 4 2" xfId="18767" xr:uid="{00000000-0005-0000-0000-0000DB640000}"/>
    <cellStyle name="Note 5 2 4 2 2" xfId="18768" xr:uid="{00000000-0005-0000-0000-0000DC640000}"/>
    <cellStyle name="Note 5 2 4 2 3" xfId="18769" xr:uid="{00000000-0005-0000-0000-0000DD640000}"/>
    <cellStyle name="Note 5 2 4 3" xfId="18770" xr:uid="{00000000-0005-0000-0000-0000DE640000}"/>
    <cellStyle name="Note 5 2 4 3 2" xfId="31093" xr:uid="{00000000-0005-0000-0000-0000DF640000}"/>
    <cellStyle name="Note 5 2 4 4" xfId="31094" xr:uid="{00000000-0005-0000-0000-0000E0640000}"/>
    <cellStyle name="Note 5 2 5" xfId="18771" xr:uid="{00000000-0005-0000-0000-0000E1640000}"/>
    <cellStyle name="Note 5 2 5 2" xfId="18772" xr:uid="{00000000-0005-0000-0000-0000E2640000}"/>
    <cellStyle name="Note 5 2 5 2 2" xfId="31095" xr:uid="{00000000-0005-0000-0000-0000E3640000}"/>
    <cellStyle name="Note 5 2 5 3" xfId="31096" xr:uid="{00000000-0005-0000-0000-0000E4640000}"/>
    <cellStyle name="Note 5 2 6" xfId="18773" xr:uid="{00000000-0005-0000-0000-0000E5640000}"/>
    <cellStyle name="Note 5 2 6 2" xfId="18774" xr:uid="{00000000-0005-0000-0000-0000E6640000}"/>
    <cellStyle name="Note 5 2 6 3" xfId="31097" xr:uid="{00000000-0005-0000-0000-0000E7640000}"/>
    <cellStyle name="Note 5 2 7" xfId="18775" xr:uid="{00000000-0005-0000-0000-0000E8640000}"/>
    <cellStyle name="Note 5 2 7 2" xfId="18776" xr:uid="{00000000-0005-0000-0000-0000E9640000}"/>
    <cellStyle name="Note 5 2 8" xfId="18777" xr:uid="{00000000-0005-0000-0000-0000EA640000}"/>
    <cellStyle name="Note 5 2 9" xfId="18778" xr:uid="{00000000-0005-0000-0000-0000EB640000}"/>
    <cellStyle name="Note 5 3" xfId="18779" xr:uid="{00000000-0005-0000-0000-0000EC640000}"/>
    <cellStyle name="Note 5 3 2" xfId="18780" xr:uid="{00000000-0005-0000-0000-0000ED640000}"/>
    <cellStyle name="Note 5 3 2 2" xfId="18781" xr:uid="{00000000-0005-0000-0000-0000EE640000}"/>
    <cellStyle name="Note 5 3 2 2 2" xfId="18782" xr:uid="{00000000-0005-0000-0000-0000EF640000}"/>
    <cellStyle name="Note 5 3 2 2 2 2" xfId="31098" xr:uid="{00000000-0005-0000-0000-0000F0640000}"/>
    <cellStyle name="Note 5 3 2 2 2 2 2" xfId="31099" xr:uid="{00000000-0005-0000-0000-0000F1640000}"/>
    <cellStyle name="Note 5 3 2 2 2 3" xfId="31100" xr:uid="{00000000-0005-0000-0000-0000F2640000}"/>
    <cellStyle name="Note 5 3 2 2 2 3 2" xfId="31101" xr:uid="{00000000-0005-0000-0000-0000F3640000}"/>
    <cellStyle name="Note 5 3 2 2 2 4" xfId="31102" xr:uid="{00000000-0005-0000-0000-0000F4640000}"/>
    <cellStyle name="Note 5 3 2 2 3" xfId="31103" xr:uid="{00000000-0005-0000-0000-0000F5640000}"/>
    <cellStyle name="Note 5 3 2 2 3 2" xfId="31104" xr:uid="{00000000-0005-0000-0000-0000F6640000}"/>
    <cellStyle name="Note 5 3 2 2 3 2 2" xfId="31105" xr:uid="{00000000-0005-0000-0000-0000F7640000}"/>
    <cellStyle name="Note 5 3 2 2 3 3" xfId="31106" xr:uid="{00000000-0005-0000-0000-0000F8640000}"/>
    <cellStyle name="Note 5 3 2 2 4" xfId="31107" xr:uid="{00000000-0005-0000-0000-0000F9640000}"/>
    <cellStyle name="Note 5 3 2 2 4 2" xfId="31108" xr:uid="{00000000-0005-0000-0000-0000FA640000}"/>
    <cellStyle name="Note 5 3 2 2 5" xfId="31109" xr:uid="{00000000-0005-0000-0000-0000FB640000}"/>
    <cellStyle name="Note 5 3 2 3" xfId="18783" xr:uid="{00000000-0005-0000-0000-0000FC640000}"/>
    <cellStyle name="Note 5 3 2 3 2" xfId="18784" xr:uid="{00000000-0005-0000-0000-0000FD640000}"/>
    <cellStyle name="Note 5 3 2 3 2 2" xfId="31110" xr:uid="{00000000-0005-0000-0000-0000FE640000}"/>
    <cellStyle name="Note 5 3 2 3 3" xfId="31111" xr:uid="{00000000-0005-0000-0000-0000FF640000}"/>
    <cellStyle name="Note 5 3 2 3 3 2" xfId="31112" xr:uid="{00000000-0005-0000-0000-000000650000}"/>
    <cellStyle name="Note 5 3 2 3 4" xfId="31113" xr:uid="{00000000-0005-0000-0000-000001650000}"/>
    <cellStyle name="Note 5 3 2 4" xfId="31114" xr:uid="{00000000-0005-0000-0000-000002650000}"/>
    <cellStyle name="Note 5 3 2 4 2" xfId="31115" xr:uid="{00000000-0005-0000-0000-000003650000}"/>
    <cellStyle name="Note 5 3 2 4 2 2" xfId="31116" xr:uid="{00000000-0005-0000-0000-000004650000}"/>
    <cellStyle name="Note 5 3 2 4 3" xfId="31117" xr:uid="{00000000-0005-0000-0000-000005650000}"/>
    <cellStyle name="Note 5 3 2 5" xfId="31118" xr:uid="{00000000-0005-0000-0000-000006650000}"/>
    <cellStyle name="Note 5 3 2 5 2" xfId="31119" xr:uid="{00000000-0005-0000-0000-000007650000}"/>
    <cellStyle name="Note 5 3 2 5 3" xfId="31120" xr:uid="{00000000-0005-0000-0000-000008650000}"/>
    <cellStyle name="Note 5 3 2 6" xfId="31121" xr:uid="{00000000-0005-0000-0000-000009650000}"/>
    <cellStyle name="Note 5 3 2 6 2" xfId="31122" xr:uid="{00000000-0005-0000-0000-00000A650000}"/>
    <cellStyle name="Note 5 3 2 7" xfId="31123" xr:uid="{00000000-0005-0000-0000-00000B650000}"/>
    <cellStyle name="Note 5 3 3" xfId="18785" xr:uid="{00000000-0005-0000-0000-00000C650000}"/>
    <cellStyle name="Note 5 3 3 2" xfId="18786" xr:uid="{00000000-0005-0000-0000-00000D650000}"/>
    <cellStyle name="Note 5 3 3 2 2" xfId="18787" xr:uid="{00000000-0005-0000-0000-00000E650000}"/>
    <cellStyle name="Note 5 3 3 2 2 2" xfId="31124" xr:uid="{00000000-0005-0000-0000-00000F650000}"/>
    <cellStyle name="Note 5 3 3 2 2 2 2" xfId="31125" xr:uid="{00000000-0005-0000-0000-000010650000}"/>
    <cellStyle name="Note 5 3 3 2 2 3" xfId="31126" xr:uid="{00000000-0005-0000-0000-000011650000}"/>
    <cellStyle name="Note 5 3 3 2 2 3 2" xfId="31127" xr:uid="{00000000-0005-0000-0000-000012650000}"/>
    <cellStyle name="Note 5 3 3 2 2 4" xfId="31128" xr:uid="{00000000-0005-0000-0000-000013650000}"/>
    <cellStyle name="Note 5 3 3 2 3" xfId="18788" xr:uid="{00000000-0005-0000-0000-000014650000}"/>
    <cellStyle name="Note 5 3 3 2 3 2" xfId="31129" xr:uid="{00000000-0005-0000-0000-000015650000}"/>
    <cellStyle name="Note 5 3 3 2 3 2 2" xfId="31130" xr:uid="{00000000-0005-0000-0000-000016650000}"/>
    <cellStyle name="Note 5 3 3 2 3 3" xfId="31131" xr:uid="{00000000-0005-0000-0000-000017650000}"/>
    <cellStyle name="Note 5 3 3 2 4" xfId="31132" xr:uid="{00000000-0005-0000-0000-000018650000}"/>
    <cellStyle name="Note 5 3 3 2 4 2" xfId="31133" xr:uid="{00000000-0005-0000-0000-000019650000}"/>
    <cellStyle name="Note 5 3 3 2 5" xfId="31134" xr:uid="{00000000-0005-0000-0000-00001A650000}"/>
    <cellStyle name="Note 5 3 3 3" xfId="18789" xr:uid="{00000000-0005-0000-0000-00001B650000}"/>
    <cellStyle name="Note 5 3 3 3 2" xfId="31135" xr:uid="{00000000-0005-0000-0000-00001C650000}"/>
    <cellStyle name="Note 5 3 3 3 2 2" xfId="31136" xr:uid="{00000000-0005-0000-0000-00001D650000}"/>
    <cellStyle name="Note 5 3 3 3 3" xfId="31137" xr:uid="{00000000-0005-0000-0000-00001E650000}"/>
    <cellStyle name="Note 5 3 3 3 3 2" xfId="31138" xr:uid="{00000000-0005-0000-0000-00001F650000}"/>
    <cellStyle name="Note 5 3 3 3 4" xfId="31139" xr:uid="{00000000-0005-0000-0000-000020650000}"/>
    <cellStyle name="Note 5 3 3 4" xfId="31140" xr:uid="{00000000-0005-0000-0000-000021650000}"/>
    <cellStyle name="Note 5 3 3 4 2" xfId="31141" xr:uid="{00000000-0005-0000-0000-000022650000}"/>
    <cellStyle name="Note 5 3 3 4 2 2" xfId="31142" xr:uid="{00000000-0005-0000-0000-000023650000}"/>
    <cellStyle name="Note 5 3 3 4 3" xfId="31143" xr:uid="{00000000-0005-0000-0000-000024650000}"/>
    <cellStyle name="Note 5 3 3 5" xfId="31144" xr:uid="{00000000-0005-0000-0000-000025650000}"/>
    <cellStyle name="Note 5 3 3 5 2" xfId="31145" xr:uid="{00000000-0005-0000-0000-000026650000}"/>
    <cellStyle name="Note 5 3 3 6" xfId="31146" xr:uid="{00000000-0005-0000-0000-000027650000}"/>
    <cellStyle name="Note 5 3 4" xfId="18790" xr:uid="{00000000-0005-0000-0000-000028650000}"/>
    <cellStyle name="Note 5 3 4 2" xfId="18791" xr:uid="{00000000-0005-0000-0000-000029650000}"/>
    <cellStyle name="Note 5 3 4 2 2" xfId="31147" xr:uid="{00000000-0005-0000-0000-00002A650000}"/>
    <cellStyle name="Note 5 3 4 2 2 2" xfId="31148" xr:uid="{00000000-0005-0000-0000-00002B650000}"/>
    <cellStyle name="Note 5 3 4 2 3" xfId="31149" xr:uid="{00000000-0005-0000-0000-00002C650000}"/>
    <cellStyle name="Note 5 3 4 2 3 2" xfId="31150" xr:uid="{00000000-0005-0000-0000-00002D650000}"/>
    <cellStyle name="Note 5 3 4 2 4" xfId="31151" xr:uid="{00000000-0005-0000-0000-00002E650000}"/>
    <cellStyle name="Note 5 3 4 3" xfId="31152" xr:uid="{00000000-0005-0000-0000-00002F650000}"/>
    <cellStyle name="Note 5 3 4 3 2" xfId="31153" xr:uid="{00000000-0005-0000-0000-000030650000}"/>
    <cellStyle name="Note 5 3 4 3 2 2" xfId="31154" xr:uid="{00000000-0005-0000-0000-000031650000}"/>
    <cellStyle name="Note 5 3 4 3 3" xfId="31155" xr:uid="{00000000-0005-0000-0000-000032650000}"/>
    <cellStyle name="Note 5 3 4 4" xfId="31156" xr:uid="{00000000-0005-0000-0000-000033650000}"/>
    <cellStyle name="Note 5 3 4 4 2" xfId="31157" xr:uid="{00000000-0005-0000-0000-000034650000}"/>
    <cellStyle name="Note 5 3 4 5" xfId="31158" xr:uid="{00000000-0005-0000-0000-000035650000}"/>
    <cellStyle name="Note 5 3 5" xfId="18792" xr:uid="{00000000-0005-0000-0000-000036650000}"/>
    <cellStyle name="Note 5 3 5 2" xfId="18793" xr:uid="{00000000-0005-0000-0000-000037650000}"/>
    <cellStyle name="Note 5 3 5 2 2" xfId="31159" xr:uid="{00000000-0005-0000-0000-000038650000}"/>
    <cellStyle name="Note 5 3 5 3" xfId="31160" xr:uid="{00000000-0005-0000-0000-000039650000}"/>
    <cellStyle name="Note 5 3 5 3 2" xfId="31161" xr:uid="{00000000-0005-0000-0000-00003A650000}"/>
    <cellStyle name="Note 5 3 5 4" xfId="31162" xr:uid="{00000000-0005-0000-0000-00003B650000}"/>
    <cellStyle name="Note 5 3 6" xfId="31163" xr:uid="{00000000-0005-0000-0000-00003C650000}"/>
    <cellStyle name="Note 5 3 6 2" xfId="31164" xr:uid="{00000000-0005-0000-0000-00003D650000}"/>
    <cellStyle name="Note 5 3 6 2 2" xfId="31165" xr:uid="{00000000-0005-0000-0000-00003E650000}"/>
    <cellStyle name="Note 5 3 6 3" xfId="31166" xr:uid="{00000000-0005-0000-0000-00003F650000}"/>
    <cellStyle name="Note 5 3 7" xfId="31167" xr:uid="{00000000-0005-0000-0000-000040650000}"/>
    <cellStyle name="Note 5 3 7 2" xfId="31168" xr:uid="{00000000-0005-0000-0000-000041650000}"/>
    <cellStyle name="Note 5 3 7 3" xfId="31169" xr:uid="{00000000-0005-0000-0000-000042650000}"/>
    <cellStyle name="Note 5 3 8" xfId="31170" xr:uid="{00000000-0005-0000-0000-000043650000}"/>
    <cellStyle name="Note 5 3 8 2" xfId="31171" xr:uid="{00000000-0005-0000-0000-000044650000}"/>
    <cellStyle name="Note 5 3 9" xfId="31172" xr:uid="{00000000-0005-0000-0000-000045650000}"/>
    <cellStyle name="Note 5 4" xfId="18794" xr:uid="{00000000-0005-0000-0000-000046650000}"/>
    <cellStyle name="Note 5 4 2" xfId="18795" xr:uid="{00000000-0005-0000-0000-000047650000}"/>
    <cellStyle name="Note 5 4 2 2" xfId="18796" xr:uid="{00000000-0005-0000-0000-000048650000}"/>
    <cellStyle name="Note 5 4 2 2 2" xfId="18797" xr:uid="{00000000-0005-0000-0000-000049650000}"/>
    <cellStyle name="Note 5 4 2 2 2 2" xfId="31173" xr:uid="{00000000-0005-0000-0000-00004A650000}"/>
    <cellStyle name="Note 5 4 2 2 2 2 2" xfId="31174" xr:uid="{00000000-0005-0000-0000-00004B650000}"/>
    <cellStyle name="Note 5 4 2 2 2 3" xfId="31175" xr:uid="{00000000-0005-0000-0000-00004C650000}"/>
    <cellStyle name="Note 5 4 2 2 2 3 2" xfId="31176" xr:uid="{00000000-0005-0000-0000-00004D650000}"/>
    <cellStyle name="Note 5 4 2 2 2 4" xfId="31177" xr:uid="{00000000-0005-0000-0000-00004E650000}"/>
    <cellStyle name="Note 5 4 2 2 3" xfId="31178" xr:uid="{00000000-0005-0000-0000-00004F650000}"/>
    <cellStyle name="Note 5 4 2 2 3 2" xfId="31179" xr:uid="{00000000-0005-0000-0000-000050650000}"/>
    <cellStyle name="Note 5 4 2 2 3 2 2" xfId="31180" xr:uid="{00000000-0005-0000-0000-000051650000}"/>
    <cellStyle name="Note 5 4 2 2 3 3" xfId="31181" xr:uid="{00000000-0005-0000-0000-000052650000}"/>
    <cellStyle name="Note 5 4 2 2 4" xfId="31182" xr:uid="{00000000-0005-0000-0000-000053650000}"/>
    <cellStyle name="Note 5 4 2 2 4 2" xfId="31183" xr:uid="{00000000-0005-0000-0000-000054650000}"/>
    <cellStyle name="Note 5 4 2 2 5" xfId="31184" xr:uid="{00000000-0005-0000-0000-000055650000}"/>
    <cellStyle name="Note 5 4 2 3" xfId="18798" xr:uid="{00000000-0005-0000-0000-000056650000}"/>
    <cellStyle name="Note 5 4 2 3 2" xfId="18799" xr:uid="{00000000-0005-0000-0000-000057650000}"/>
    <cellStyle name="Note 5 4 2 3 2 2" xfId="31185" xr:uid="{00000000-0005-0000-0000-000058650000}"/>
    <cellStyle name="Note 5 4 2 3 3" xfId="31186" xr:uid="{00000000-0005-0000-0000-000059650000}"/>
    <cellStyle name="Note 5 4 2 3 3 2" xfId="31187" xr:uid="{00000000-0005-0000-0000-00005A650000}"/>
    <cellStyle name="Note 5 4 2 3 4" xfId="31188" xr:uid="{00000000-0005-0000-0000-00005B650000}"/>
    <cellStyle name="Note 5 4 2 4" xfId="31189" xr:uid="{00000000-0005-0000-0000-00005C650000}"/>
    <cellStyle name="Note 5 4 2 4 2" xfId="31190" xr:uid="{00000000-0005-0000-0000-00005D650000}"/>
    <cellStyle name="Note 5 4 2 4 2 2" xfId="31191" xr:uid="{00000000-0005-0000-0000-00005E650000}"/>
    <cellStyle name="Note 5 4 2 4 3" xfId="31192" xr:uid="{00000000-0005-0000-0000-00005F650000}"/>
    <cellStyle name="Note 5 4 2 5" xfId="31193" xr:uid="{00000000-0005-0000-0000-000060650000}"/>
    <cellStyle name="Note 5 4 2 5 2" xfId="31194" xr:uid="{00000000-0005-0000-0000-000061650000}"/>
    <cellStyle name="Note 5 4 2 5 3" xfId="31195" xr:uid="{00000000-0005-0000-0000-000062650000}"/>
    <cellStyle name="Note 5 4 2 6" xfId="31196" xr:uid="{00000000-0005-0000-0000-000063650000}"/>
    <cellStyle name="Note 5 4 2 6 2" xfId="31197" xr:uid="{00000000-0005-0000-0000-000064650000}"/>
    <cellStyle name="Note 5 4 2 7" xfId="31198" xr:uid="{00000000-0005-0000-0000-000065650000}"/>
    <cellStyle name="Note 5 4 3" xfId="18800" xr:uid="{00000000-0005-0000-0000-000066650000}"/>
    <cellStyle name="Note 5 4 3 2" xfId="18801" xr:uid="{00000000-0005-0000-0000-000067650000}"/>
    <cellStyle name="Note 5 4 3 2 2" xfId="18802" xr:uid="{00000000-0005-0000-0000-000068650000}"/>
    <cellStyle name="Note 5 4 3 2 2 2" xfId="31199" xr:uid="{00000000-0005-0000-0000-000069650000}"/>
    <cellStyle name="Note 5 4 3 2 2 2 2" xfId="31200" xr:uid="{00000000-0005-0000-0000-00006A650000}"/>
    <cellStyle name="Note 5 4 3 2 2 3" xfId="31201" xr:uid="{00000000-0005-0000-0000-00006B650000}"/>
    <cellStyle name="Note 5 4 3 2 2 3 2" xfId="31202" xr:uid="{00000000-0005-0000-0000-00006C650000}"/>
    <cellStyle name="Note 5 4 3 2 2 4" xfId="31203" xr:uid="{00000000-0005-0000-0000-00006D650000}"/>
    <cellStyle name="Note 5 4 3 2 3" xfId="18803" xr:uid="{00000000-0005-0000-0000-00006E650000}"/>
    <cellStyle name="Note 5 4 3 2 3 2" xfId="31204" xr:uid="{00000000-0005-0000-0000-00006F650000}"/>
    <cellStyle name="Note 5 4 3 2 3 2 2" xfId="31205" xr:uid="{00000000-0005-0000-0000-000070650000}"/>
    <cellStyle name="Note 5 4 3 2 3 3" xfId="31206" xr:uid="{00000000-0005-0000-0000-000071650000}"/>
    <cellStyle name="Note 5 4 3 2 4" xfId="31207" xr:uid="{00000000-0005-0000-0000-000072650000}"/>
    <cellStyle name="Note 5 4 3 2 4 2" xfId="31208" xr:uid="{00000000-0005-0000-0000-000073650000}"/>
    <cellStyle name="Note 5 4 3 2 5" xfId="31209" xr:uid="{00000000-0005-0000-0000-000074650000}"/>
    <cellStyle name="Note 5 4 3 3" xfId="18804" xr:uid="{00000000-0005-0000-0000-000075650000}"/>
    <cellStyle name="Note 5 4 3 3 2" xfId="31210" xr:uid="{00000000-0005-0000-0000-000076650000}"/>
    <cellStyle name="Note 5 4 3 3 2 2" xfId="31211" xr:uid="{00000000-0005-0000-0000-000077650000}"/>
    <cellStyle name="Note 5 4 3 3 3" xfId="31212" xr:uid="{00000000-0005-0000-0000-000078650000}"/>
    <cellStyle name="Note 5 4 3 3 3 2" xfId="31213" xr:uid="{00000000-0005-0000-0000-000079650000}"/>
    <cellStyle name="Note 5 4 3 3 4" xfId="31214" xr:uid="{00000000-0005-0000-0000-00007A650000}"/>
    <cellStyle name="Note 5 4 3 4" xfId="31215" xr:uid="{00000000-0005-0000-0000-00007B650000}"/>
    <cellStyle name="Note 5 4 3 4 2" xfId="31216" xr:uid="{00000000-0005-0000-0000-00007C650000}"/>
    <cellStyle name="Note 5 4 3 4 2 2" xfId="31217" xr:uid="{00000000-0005-0000-0000-00007D650000}"/>
    <cellStyle name="Note 5 4 3 4 3" xfId="31218" xr:uid="{00000000-0005-0000-0000-00007E650000}"/>
    <cellStyle name="Note 5 4 3 5" xfId="31219" xr:uid="{00000000-0005-0000-0000-00007F650000}"/>
    <cellStyle name="Note 5 4 3 5 2" xfId="31220" xr:uid="{00000000-0005-0000-0000-000080650000}"/>
    <cellStyle name="Note 5 4 3 6" xfId="31221" xr:uid="{00000000-0005-0000-0000-000081650000}"/>
    <cellStyle name="Note 5 4 4" xfId="18805" xr:uid="{00000000-0005-0000-0000-000082650000}"/>
    <cellStyle name="Note 5 4 4 2" xfId="18806" xr:uid="{00000000-0005-0000-0000-000083650000}"/>
    <cellStyle name="Note 5 4 4 2 2" xfId="31222" xr:uid="{00000000-0005-0000-0000-000084650000}"/>
    <cellStyle name="Note 5 4 4 2 2 2" xfId="31223" xr:uid="{00000000-0005-0000-0000-000085650000}"/>
    <cellStyle name="Note 5 4 4 2 3" xfId="31224" xr:uid="{00000000-0005-0000-0000-000086650000}"/>
    <cellStyle name="Note 5 4 4 2 3 2" xfId="31225" xr:uid="{00000000-0005-0000-0000-000087650000}"/>
    <cellStyle name="Note 5 4 4 2 4" xfId="31226" xr:uid="{00000000-0005-0000-0000-000088650000}"/>
    <cellStyle name="Note 5 4 4 3" xfId="31227" xr:uid="{00000000-0005-0000-0000-000089650000}"/>
    <cellStyle name="Note 5 4 4 3 2" xfId="31228" xr:uid="{00000000-0005-0000-0000-00008A650000}"/>
    <cellStyle name="Note 5 4 4 3 2 2" xfId="31229" xr:uid="{00000000-0005-0000-0000-00008B650000}"/>
    <cellStyle name="Note 5 4 4 3 3" xfId="31230" xr:uid="{00000000-0005-0000-0000-00008C650000}"/>
    <cellStyle name="Note 5 4 4 4" xfId="31231" xr:uid="{00000000-0005-0000-0000-00008D650000}"/>
    <cellStyle name="Note 5 4 4 4 2" xfId="31232" xr:uid="{00000000-0005-0000-0000-00008E650000}"/>
    <cellStyle name="Note 5 4 4 5" xfId="31233" xr:uid="{00000000-0005-0000-0000-00008F650000}"/>
    <cellStyle name="Note 5 4 5" xfId="18807" xr:uid="{00000000-0005-0000-0000-000090650000}"/>
    <cellStyle name="Note 5 4 5 2" xfId="18808" xr:uid="{00000000-0005-0000-0000-000091650000}"/>
    <cellStyle name="Note 5 4 5 2 2" xfId="31234" xr:uid="{00000000-0005-0000-0000-000092650000}"/>
    <cellStyle name="Note 5 4 5 3" xfId="31235" xr:uid="{00000000-0005-0000-0000-000093650000}"/>
    <cellStyle name="Note 5 4 5 3 2" xfId="31236" xr:uid="{00000000-0005-0000-0000-000094650000}"/>
    <cellStyle name="Note 5 4 5 4" xfId="31237" xr:uid="{00000000-0005-0000-0000-000095650000}"/>
    <cellStyle name="Note 5 4 6" xfId="31238" xr:uid="{00000000-0005-0000-0000-000096650000}"/>
    <cellStyle name="Note 5 4 6 2" xfId="31239" xr:uid="{00000000-0005-0000-0000-000097650000}"/>
    <cellStyle name="Note 5 4 6 2 2" xfId="31240" xr:uid="{00000000-0005-0000-0000-000098650000}"/>
    <cellStyle name="Note 5 4 6 3" xfId="31241" xr:uid="{00000000-0005-0000-0000-000099650000}"/>
    <cellStyle name="Note 5 4 7" xfId="31242" xr:uid="{00000000-0005-0000-0000-00009A650000}"/>
    <cellStyle name="Note 5 4 7 2" xfId="31243" xr:uid="{00000000-0005-0000-0000-00009B650000}"/>
    <cellStyle name="Note 5 4 7 3" xfId="31244" xr:uid="{00000000-0005-0000-0000-00009C650000}"/>
    <cellStyle name="Note 5 4 8" xfId="31245" xr:uid="{00000000-0005-0000-0000-00009D650000}"/>
    <cellStyle name="Note 5 4 8 2" xfId="31246" xr:uid="{00000000-0005-0000-0000-00009E650000}"/>
    <cellStyle name="Note 5 4 9" xfId="31247" xr:uid="{00000000-0005-0000-0000-00009F650000}"/>
    <cellStyle name="Note 5 5" xfId="18809" xr:uid="{00000000-0005-0000-0000-0000A0650000}"/>
    <cellStyle name="Note 5 5 2" xfId="18810" xr:uid="{00000000-0005-0000-0000-0000A1650000}"/>
    <cellStyle name="Note 5 5 2 2" xfId="18811" xr:uid="{00000000-0005-0000-0000-0000A2650000}"/>
    <cellStyle name="Note 5 5 2 2 2" xfId="18812" xr:uid="{00000000-0005-0000-0000-0000A3650000}"/>
    <cellStyle name="Note 5 5 2 2 2 2" xfId="31248" xr:uid="{00000000-0005-0000-0000-0000A4650000}"/>
    <cellStyle name="Note 5 5 2 2 3" xfId="31249" xr:uid="{00000000-0005-0000-0000-0000A5650000}"/>
    <cellStyle name="Note 5 5 2 2 3 2" xfId="31250" xr:uid="{00000000-0005-0000-0000-0000A6650000}"/>
    <cellStyle name="Note 5 5 2 2 4" xfId="31251" xr:uid="{00000000-0005-0000-0000-0000A7650000}"/>
    <cellStyle name="Note 5 5 2 3" xfId="18813" xr:uid="{00000000-0005-0000-0000-0000A8650000}"/>
    <cellStyle name="Note 5 5 2 3 2" xfId="18814" xr:uid="{00000000-0005-0000-0000-0000A9650000}"/>
    <cellStyle name="Note 5 5 2 3 2 2" xfId="31252" xr:uid="{00000000-0005-0000-0000-0000AA650000}"/>
    <cellStyle name="Note 5 5 2 3 3" xfId="31253" xr:uid="{00000000-0005-0000-0000-0000AB650000}"/>
    <cellStyle name="Note 5 5 2 4" xfId="31254" xr:uid="{00000000-0005-0000-0000-0000AC650000}"/>
    <cellStyle name="Note 5 5 2 4 2" xfId="31255" xr:uid="{00000000-0005-0000-0000-0000AD650000}"/>
    <cellStyle name="Note 5 5 2 4 3" xfId="31256" xr:uid="{00000000-0005-0000-0000-0000AE650000}"/>
    <cellStyle name="Note 5 5 2 5" xfId="31257" xr:uid="{00000000-0005-0000-0000-0000AF650000}"/>
    <cellStyle name="Note 5 5 2 5 2" xfId="31258" xr:uid="{00000000-0005-0000-0000-0000B0650000}"/>
    <cellStyle name="Note 5 5 2 6" xfId="31259" xr:uid="{00000000-0005-0000-0000-0000B1650000}"/>
    <cellStyle name="Note 5 5 3" xfId="18815" xr:uid="{00000000-0005-0000-0000-0000B2650000}"/>
    <cellStyle name="Note 5 5 3 2" xfId="18816" xr:uid="{00000000-0005-0000-0000-0000B3650000}"/>
    <cellStyle name="Note 5 5 3 2 2" xfId="18817" xr:uid="{00000000-0005-0000-0000-0000B4650000}"/>
    <cellStyle name="Note 5 5 3 2 3" xfId="18818" xr:uid="{00000000-0005-0000-0000-0000B5650000}"/>
    <cellStyle name="Note 5 5 3 3" xfId="18819" xr:uid="{00000000-0005-0000-0000-0000B6650000}"/>
    <cellStyle name="Note 5 5 3 3 2" xfId="31260" xr:uid="{00000000-0005-0000-0000-0000B7650000}"/>
    <cellStyle name="Note 5 5 3 4" xfId="31261" xr:uid="{00000000-0005-0000-0000-0000B8650000}"/>
    <cellStyle name="Note 5 5 4" xfId="18820" xr:uid="{00000000-0005-0000-0000-0000B9650000}"/>
    <cellStyle name="Note 5 5 4 2" xfId="18821" xr:uid="{00000000-0005-0000-0000-0000BA650000}"/>
    <cellStyle name="Note 5 5 4 2 2" xfId="31262" xr:uid="{00000000-0005-0000-0000-0000BB650000}"/>
    <cellStyle name="Note 5 5 4 3" xfId="31263" xr:uid="{00000000-0005-0000-0000-0000BC650000}"/>
    <cellStyle name="Note 5 5 5" xfId="18822" xr:uid="{00000000-0005-0000-0000-0000BD650000}"/>
    <cellStyle name="Note 5 5 5 2" xfId="18823" xr:uid="{00000000-0005-0000-0000-0000BE650000}"/>
    <cellStyle name="Note 5 5 5 3" xfId="31264" xr:uid="{00000000-0005-0000-0000-0000BF650000}"/>
    <cellStyle name="Note 5 5 6" xfId="31265" xr:uid="{00000000-0005-0000-0000-0000C0650000}"/>
    <cellStyle name="Note 5 5 6 2" xfId="31266" xr:uid="{00000000-0005-0000-0000-0000C1650000}"/>
    <cellStyle name="Note 5 5 7" xfId="31267" xr:uid="{00000000-0005-0000-0000-0000C2650000}"/>
    <cellStyle name="Note 5 6" xfId="18824" xr:uid="{00000000-0005-0000-0000-0000C3650000}"/>
    <cellStyle name="Note 5 6 2" xfId="18825" xr:uid="{00000000-0005-0000-0000-0000C4650000}"/>
    <cellStyle name="Note 5 6 2 2" xfId="18826" xr:uid="{00000000-0005-0000-0000-0000C5650000}"/>
    <cellStyle name="Note 5 6 2 2 2" xfId="18827" xr:uid="{00000000-0005-0000-0000-0000C6650000}"/>
    <cellStyle name="Note 5 6 2 2 2 2" xfId="31268" xr:uid="{00000000-0005-0000-0000-0000C7650000}"/>
    <cellStyle name="Note 5 6 2 2 3" xfId="31269" xr:uid="{00000000-0005-0000-0000-0000C8650000}"/>
    <cellStyle name="Note 5 6 2 2 3 2" xfId="31270" xr:uid="{00000000-0005-0000-0000-0000C9650000}"/>
    <cellStyle name="Note 5 6 2 2 4" xfId="31271" xr:uid="{00000000-0005-0000-0000-0000CA650000}"/>
    <cellStyle name="Note 5 6 2 3" xfId="18828" xr:uid="{00000000-0005-0000-0000-0000CB650000}"/>
    <cellStyle name="Note 5 6 2 3 2" xfId="18829" xr:uid="{00000000-0005-0000-0000-0000CC650000}"/>
    <cellStyle name="Note 5 6 2 3 2 2" xfId="31272" xr:uid="{00000000-0005-0000-0000-0000CD650000}"/>
    <cellStyle name="Note 5 6 2 3 3" xfId="31273" xr:uid="{00000000-0005-0000-0000-0000CE650000}"/>
    <cellStyle name="Note 5 6 2 4" xfId="31274" xr:uid="{00000000-0005-0000-0000-0000CF650000}"/>
    <cellStyle name="Note 5 6 2 4 2" xfId="31275" xr:uid="{00000000-0005-0000-0000-0000D0650000}"/>
    <cellStyle name="Note 5 6 2 5" xfId="31276" xr:uid="{00000000-0005-0000-0000-0000D1650000}"/>
    <cellStyle name="Note 5 6 3" xfId="18830" xr:uid="{00000000-0005-0000-0000-0000D2650000}"/>
    <cellStyle name="Note 5 6 3 2" xfId="18831" xr:uid="{00000000-0005-0000-0000-0000D3650000}"/>
    <cellStyle name="Note 5 6 3 2 2" xfId="18832" xr:uid="{00000000-0005-0000-0000-0000D4650000}"/>
    <cellStyle name="Note 5 6 3 2 3" xfId="18833" xr:uid="{00000000-0005-0000-0000-0000D5650000}"/>
    <cellStyle name="Note 5 6 3 3" xfId="18834" xr:uid="{00000000-0005-0000-0000-0000D6650000}"/>
    <cellStyle name="Note 5 6 3 3 2" xfId="31277" xr:uid="{00000000-0005-0000-0000-0000D7650000}"/>
    <cellStyle name="Note 5 6 3 4" xfId="31278" xr:uid="{00000000-0005-0000-0000-0000D8650000}"/>
    <cellStyle name="Note 5 6 4" xfId="18835" xr:uid="{00000000-0005-0000-0000-0000D9650000}"/>
    <cellStyle name="Note 5 6 4 2" xfId="18836" xr:uid="{00000000-0005-0000-0000-0000DA650000}"/>
    <cellStyle name="Note 5 6 4 2 2" xfId="31279" xr:uid="{00000000-0005-0000-0000-0000DB650000}"/>
    <cellStyle name="Note 5 6 4 3" xfId="31280" xr:uid="{00000000-0005-0000-0000-0000DC650000}"/>
    <cellStyle name="Note 5 6 5" xfId="18837" xr:uid="{00000000-0005-0000-0000-0000DD650000}"/>
    <cellStyle name="Note 5 6 5 2" xfId="18838" xr:uid="{00000000-0005-0000-0000-0000DE650000}"/>
    <cellStyle name="Note 5 6 5 3" xfId="31281" xr:uid="{00000000-0005-0000-0000-0000DF650000}"/>
    <cellStyle name="Note 5 6 6" xfId="31282" xr:uid="{00000000-0005-0000-0000-0000E0650000}"/>
    <cellStyle name="Note 5 6 6 2" xfId="31283" xr:uid="{00000000-0005-0000-0000-0000E1650000}"/>
    <cellStyle name="Note 5 6 7" xfId="31284" xr:uid="{00000000-0005-0000-0000-0000E2650000}"/>
    <cellStyle name="Note 5 7" xfId="18839" xr:uid="{00000000-0005-0000-0000-0000E3650000}"/>
    <cellStyle name="Note 5 7 2" xfId="18840" xr:uid="{00000000-0005-0000-0000-0000E4650000}"/>
    <cellStyle name="Note 5 7 2 2" xfId="18841" xr:uid="{00000000-0005-0000-0000-0000E5650000}"/>
    <cellStyle name="Note 5 7 2 2 2" xfId="18842" xr:uid="{00000000-0005-0000-0000-0000E6650000}"/>
    <cellStyle name="Note 5 7 2 2 3" xfId="18843" xr:uid="{00000000-0005-0000-0000-0000E7650000}"/>
    <cellStyle name="Note 5 7 2 3" xfId="18844" xr:uid="{00000000-0005-0000-0000-0000E8650000}"/>
    <cellStyle name="Note 5 7 2 3 2" xfId="31285" xr:uid="{00000000-0005-0000-0000-0000E9650000}"/>
    <cellStyle name="Note 5 7 2 4" xfId="31286" xr:uid="{00000000-0005-0000-0000-0000EA650000}"/>
    <cellStyle name="Note 5 7 3" xfId="18845" xr:uid="{00000000-0005-0000-0000-0000EB650000}"/>
    <cellStyle name="Note 5 7 3 2" xfId="18846" xr:uid="{00000000-0005-0000-0000-0000EC650000}"/>
    <cellStyle name="Note 5 7 3 2 2" xfId="18847" xr:uid="{00000000-0005-0000-0000-0000ED650000}"/>
    <cellStyle name="Note 5 7 3 2 3" xfId="18848" xr:uid="{00000000-0005-0000-0000-0000EE650000}"/>
    <cellStyle name="Note 5 7 3 3" xfId="18849" xr:uid="{00000000-0005-0000-0000-0000EF650000}"/>
    <cellStyle name="Note 5 7 4" xfId="18850" xr:uid="{00000000-0005-0000-0000-0000F0650000}"/>
    <cellStyle name="Note 5 7 4 2" xfId="18851" xr:uid="{00000000-0005-0000-0000-0000F1650000}"/>
    <cellStyle name="Note 5 7 5" xfId="18852" xr:uid="{00000000-0005-0000-0000-0000F2650000}"/>
    <cellStyle name="Note 5 7 5 2" xfId="18853" xr:uid="{00000000-0005-0000-0000-0000F3650000}"/>
    <cellStyle name="Note 5 8" xfId="18854" xr:uid="{00000000-0005-0000-0000-0000F4650000}"/>
    <cellStyle name="Note 5 8 2" xfId="18855" xr:uid="{00000000-0005-0000-0000-0000F5650000}"/>
    <cellStyle name="Note 5 8 2 2" xfId="18856" xr:uid="{00000000-0005-0000-0000-0000F6650000}"/>
    <cellStyle name="Note 5 8 2 2 2" xfId="18857" xr:uid="{00000000-0005-0000-0000-0000F7650000}"/>
    <cellStyle name="Note 5 8 2 2 3" xfId="18858" xr:uid="{00000000-0005-0000-0000-0000F8650000}"/>
    <cellStyle name="Note 5 8 2 3" xfId="18859" xr:uid="{00000000-0005-0000-0000-0000F9650000}"/>
    <cellStyle name="Note 5 8 3" xfId="18860" xr:uid="{00000000-0005-0000-0000-0000FA650000}"/>
    <cellStyle name="Note 5 8 3 2" xfId="18861" xr:uid="{00000000-0005-0000-0000-0000FB650000}"/>
    <cellStyle name="Note 5 8 3 3" xfId="18862" xr:uid="{00000000-0005-0000-0000-0000FC650000}"/>
    <cellStyle name="Note 5 8 4" xfId="18863" xr:uid="{00000000-0005-0000-0000-0000FD650000}"/>
    <cellStyle name="Note 5 9" xfId="18864" xr:uid="{00000000-0005-0000-0000-0000FE650000}"/>
    <cellStyle name="Note 5 9 2" xfId="18865" xr:uid="{00000000-0005-0000-0000-0000FF650000}"/>
    <cellStyle name="Note 5 9 2 2" xfId="31287" xr:uid="{00000000-0005-0000-0000-000000660000}"/>
    <cellStyle name="Note 5 9 3" xfId="31288" xr:uid="{00000000-0005-0000-0000-000001660000}"/>
    <cellStyle name="Note 6" xfId="18866" xr:uid="{00000000-0005-0000-0000-000002660000}"/>
    <cellStyle name="Note 6 2" xfId="18867" xr:uid="{00000000-0005-0000-0000-000003660000}"/>
    <cellStyle name="Note 6 2 2" xfId="18868" xr:uid="{00000000-0005-0000-0000-000004660000}"/>
    <cellStyle name="Note 6 2 2 2" xfId="18869" xr:uid="{00000000-0005-0000-0000-000005660000}"/>
    <cellStyle name="Note 6 2 2 2 2" xfId="31289" xr:uid="{00000000-0005-0000-0000-000006660000}"/>
    <cellStyle name="Note 6 2 2 2 2 2" xfId="31290" xr:uid="{00000000-0005-0000-0000-000007660000}"/>
    <cellStyle name="Note 6 2 2 2 3" xfId="31291" xr:uid="{00000000-0005-0000-0000-000008660000}"/>
    <cellStyle name="Note 6 2 2 2 3 2" xfId="31292" xr:uid="{00000000-0005-0000-0000-000009660000}"/>
    <cellStyle name="Note 6 2 2 2 4" xfId="31293" xr:uid="{00000000-0005-0000-0000-00000A660000}"/>
    <cellStyle name="Note 6 2 2 3" xfId="31294" xr:uid="{00000000-0005-0000-0000-00000B660000}"/>
    <cellStyle name="Note 6 2 2 3 2" xfId="31295" xr:uid="{00000000-0005-0000-0000-00000C660000}"/>
    <cellStyle name="Note 6 2 2 3 2 2" xfId="31296" xr:uid="{00000000-0005-0000-0000-00000D660000}"/>
    <cellStyle name="Note 6 2 2 3 3" xfId="31297" xr:uid="{00000000-0005-0000-0000-00000E660000}"/>
    <cellStyle name="Note 6 2 2 4" xfId="31298" xr:uid="{00000000-0005-0000-0000-00000F660000}"/>
    <cellStyle name="Note 6 2 2 4 2" xfId="31299" xr:uid="{00000000-0005-0000-0000-000010660000}"/>
    <cellStyle name="Note 6 2 2 5" xfId="31300" xr:uid="{00000000-0005-0000-0000-000011660000}"/>
    <cellStyle name="Note 6 2 3" xfId="18870" xr:uid="{00000000-0005-0000-0000-000012660000}"/>
    <cellStyle name="Note 6 2 3 2" xfId="18871" xr:uid="{00000000-0005-0000-0000-000013660000}"/>
    <cellStyle name="Note 6 2 3 2 2" xfId="31301" xr:uid="{00000000-0005-0000-0000-000014660000}"/>
    <cellStyle name="Note 6 2 3 3" xfId="31302" xr:uid="{00000000-0005-0000-0000-000015660000}"/>
    <cellStyle name="Note 6 2 3 3 2" xfId="31303" xr:uid="{00000000-0005-0000-0000-000016660000}"/>
    <cellStyle name="Note 6 2 3 4" xfId="31304" xr:uid="{00000000-0005-0000-0000-000017660000}"/>
    <cellStyle name="Note 6 2 4" xfId="18872" xr:uid="{00000000-0005-0000-0000-000018660000}"/>
    <cellStyle name="Note 6 2 4 2" xfId="18873" xr:uid="{00000000-0005-0000-0000-000019660000}"/>
    <cellStyle name="Note 6 2 4 2 2" xfId="31305" xr:uid="{00000000-0005-0000-0000-00001A660000}"/>
    <cellStyle name="Note 6 2 4 3" xfId="31306" xr:uid="{00000000-0005-0000-0000-00001B660000}"/>
    <cellStyle name="Note 6 2 5" xfId="18874" xr:uid="{00000000-0005-0000-0000-00001C660000}"/>
    <cellStyle name="Note 6 2 5 2" xfId="31307" xr:uid="{00000000-0005-0000-0000-00001D660000}"/>
    <cellStyle name="Note 6 2 6" xfId="18875" xr:uid="{00000000-0005-0000-0000-00001E660000}"/>
    <cellStyle name="Note 6 2 7" xfId="31308" xr:uid="{00000000-0005-0000-0000-00001F660000}"/>
    <cellStyle name="Note 7" xfId="18876" xr:uid="{00000000-0005-0000-0000-000020660000}"/>
    <cellStyle name="Note 7 2" xfId="18877" xr:uid="{00000000-0005-0000-0000-000021660000}"/>
    <cellStyle name="Note 7 2 2" xfId="18878" xr:uid="{00000000-0005-0000-0000-000022660000}"/>
    <cellStyle name="Note 7 2 2 2" xfId="31309" xr:uid="{00000000-0005-0000-0000-000023660000}"/>
    <cellStyle name="Note 7 2 2 2 2" xfId="31310" xr:uid="{00000000-0005-0000-0000-000024660000}"/>
    <cellStyle name="Note 7 2 2 3" xfId="31311" xr:uid="{00000000-0005-0000-0000-000025660000}"/>
    <cellStyle name="Note 7 2 2 3 2" xfId="31312" xr:uid="{00000000-0005-0000-0000-000026660000}"/>
    <cellStyle name="Note 7 2 2 4" xfId="31313" xr:uid="{00000000-0005-0000-0000-000027660000}"/>
    <cellStyle name="Note 7 2 3" xfId="31314" xr:uid="{00000000-0005-0000-0000-000028660000}"/>
    <cellStyle name="Note 7 2 3 2" xfId="31315" xr:uid="{00000000-0005-0000-0000-000029660000}"/>
    <cellStyle name="Note 7 2 3 2 2" xfId="31316" xr:uid="{00000000-0005-0000-0000-00002A660000}"/>
    <cellStyle name="Note 7 2 3 3" xfId="31317" xr:uid="{00000000-0005-0000-0000-00002B660000}"/>
    <cellStyle name="Note 7 2 4" xfId="31318" xr:uid="{00000000-0005-0000-0000-00002C660000}"/>
    <cellStyle name="Note 7 2 4 2" xfId="31319" xr:uid="{00000000-0005-0000-0000-00002D660000}"/>
    <cellStyle name="Note 7 2 5" xfId="31320" xr:uid="{00000000-0005-0000-0000-00002E660000}"/>
    <cellStyle name="Note 7 3" xfId="18879" xr:uid="{00000000-0005-0000-0000-00002F660000}"/>
    <cellStyle name="Note 7 3 2" xfId="18880" xr:uid="{00000000-0005-0000-0000-000030660000}"/>
    <cellStyle name="Note 7 3 2 2" xfId="31321" xr:uid="{00000000-0005-0000-0000-000031660000}"/>
    <cellStyle name="Note 7 3 3" xfId="31322" xr:uid="{00000000-0005-0000-0000-000032660000}"/>
    <cellStyle name="Note 7 3 3 2" xfId="31323" xr:uid="{00000000-0005-0000-0000-000033660000}"/>
    <cellStyle name="Note 7 3 4" xfId="31324" xr:uid="{00000000-0005-0000-0000-000034660000}"/>
    <cellStyle name="Note 7 4" xfId="18881" xr:uid="{00000000-0005-0000-0000-000035660000}"/>
    <cellStyle name="Note 7 4 2" xfId="18882" xr:uid="{00000000-0005-0000-0000-000036660000}"/>
    <cellStyle name="Note 7 4 2 2" xfId="31325" xr:uid="{00000000-0005-0000-0000-000037660000}"/>
    <cellStyle name="Note 7 4 3" xfId="31326" xr:uid="{00000000-0005-0000-0000-000038660000}"/>
    <cellStyle name="Note 7 5" xfId="18883" xr:uid="{00000000-0005-0000-0000-000039660000}"/>
    <cellStyle name="Note 7 5 2" xfId="31327" xr:uid="{00000000-0005-0000-0000-00003A660000}"/>
    <cellStyle name="Note 7 6" xfId="18884" xr:uid="{00000000-0005-0000-0000-00003B660000}"/>
    <cellStyle name="Note 7 7" xfId="31328" xr:uid="{00000000-0005-0000-0000-00003C660000}"/>
    <cellStyle name="Note 8" xfId="31329" xr:uid="{00000000-0005-0000-0000-00003D660000}"/>
    <cellStyle name="Nr. documento" xfId="31330" xr:uid="{00000000-0005-0000-0000-00003E660000}"/>
    <cellStyle name="Nr. documento 2" xfId="31331" xr:uid="{00000000-0005-0000-0000-00003F660000}"/>
    <cellStyle name="Nr. documento 2 2" xfId="31332" xr:uid="{00000000-0005-0000-0000-000040660000}"/>
    <cellStyle name="Nr. documento 2 3" xfId="31333" xr:uid="{00000000-0005-0000-0000-000041660000}"/>
    <cellStyle name="Nr. documento 2 3 2" xfId="31334" xr:uid="{00000000-0005-0000-0000-000042660000}"/>
    <cellStyle name="Nr. documento 2 4" xfId="31335" xr:uid="{00000000-0005-0000-0000-000043660000}"/>
    <cellStyle name="Nr. documento 2 5" xfId="31336" xr:uid="{00000000-0005-0000-0000-000044660000}"/>
    <cellStyle name="Nr. documento 3" xfId="31337" xr:uid="{00000000-0005-0000-0000-000045660000}"/>
    <cellStyle name="Nr. documento 4" xfId="31338" xr:uid="{00000000-0005-0000-0000-000046660000}"/>
    <cellStyle name="Nr. documento 4 2" xfId="31339" xr:uid="{00000000-0005-0000-0000-000047660000}"/>
    <cellStyle name="Nr. documento 5" xfId="31340" xr:uid="{00000000-0005-0000-0000-000048660000}"/>
    <cellStyle name="Nr. documento 6" xfId="31341" xr:uid="{00000000-0005-0000-0000-000049660000}"/>
    <cellStyle name="Number" xfId="18885" xr:uid="{00000000-0005-0000-0000-00004A660000}"/>
    <cellStyle name="NUOVO" xfId="31342" xr:uid="{00000000-0005-0000-0000-00004B660000}"/>
    <cellStyle name="Œ…‹æØ‚è [0.00]_laroux" xfId="31343" xr:uid="{00000000-0005-0000-0000-00004C660000}"/>
    <cellStyle name="Œ…‹æØ‚è_laroux" xfId="31344" xr:uid="{00000000-0005-0000-0000-00004D660000}"/>
    <cellStyle name="offerta Euro con logo" xfId="18886" xr:uid="{00000000-0005-0000-0000-00004E660000}"/>
    <cellStyle name="OperisMoney" xfId="18887" xr:uid="{00000000-0005-0000-0000-00004F660000}"/>
    <cellStyle name="OPSKRIF" xfId="18888" xr:uid="{00000000-0005-0000-0000-000050660000}"/>
    <cellStyle name="OPSKRIF 2" xfId="18889" xr:uid="{00000000-0005-0000-0000-000051660000}"/>
    <cellStyle name="OPSKRIF 2 2" xfId="18890" xr:uid="{00000000-0005-0000-0000-000052660000}"/>
    <cellStyle name="OPSKRIF 3" xfId="18891" xr:uid="{00000000-0005-0000-0000-000053660000}"/>
    <cellStyle name="OPSKRIF 3 2" xfId="18892" xr:uid="{00000000-0005-0000-0000-000054660000}"/>
    <cellStyle name="OPSKRIF 4" xfId="18893" xr:uid="{00000000-0005-0000-0000-000055660000}"/>
    <cellStyle name="OPSKRIF 4 2" xfId="18894" xr:uid="{00000000-0005-0000-0000-000056660000}"/>
    <cellStyle name="OPSKRIF 5" xfId="18895" xr:uid="{00000000-0005-0000-0000-000057660000}"/>
    <cellStyle name="OPSKRIF 5 2" xfId="18896" xr:uid="{00000000-0005-0000-0000-000058660000}"/>
    <cellStyle name="OPSKRIF 6" xfId="18897" xr:uid="{00000000-0005-0000-0000-000059660000}"/>
    <cellStyle name="OPSKRIF 6 2" xfId="18898" xr:uid="{00000000-0005-0000-0000-00005A660000}"/>
    <cellStyle name="OPSKRIF 7" xfId="18899" xr:uid="{00000000-0005-0000-0000-00005B660000}"/>
    <cellStyle name="OPSKRIF 7 2" xfId="18900" xr:uid="{00000000-0005-0000-0000-00005C660000}"/>
    <cellStyle name="OPSKRIF 8" xfId="18901" xr:uid="{00000000-0005-0000-0000-00005D660000}"/>
    <cellStyle name="OPSKRIF 8 2" xfId="18902" xr:uid="{00000000-0005-0000-0000-00005E660000}"/>
    <cellStyle name="OPSKRIF 9" xfId="18903" xr:uid="{00000000-0005-0000-0000-00005F660000}"/>
    <cellStyle name="OPSKRIF 9 2" xfId="18904" xr:uid="{00000000-0005-0000-0000-000060660000}"/>
    <cellStyle name="or" xfId="18905" xr:uid="{00000000-0005-0000-0000-000061660000}"/>
    <cellStyle name="or 2" xfId="18906" xr:uid="{00000000-0005-0000-0000-000062660000}"/>
    <cellStyle name="or 2 2" xfId="18907" xr:uid="{00000000-0005-0000-0000-000063660000}"/>
    <cellStyle name="or 3" xfId="18908" xr:uid="{00000000-0005-0000-0000-000064660000}"/>
    <cellStyle name="or 3 2" xfId="18909" xr:uid="{00000000-0005-0000-0000-000065660000}"/>
    <cellStyle name="or 4" xfId="18910" xr:uid="{00000000-0005-0000-0000-000066660000}"/>
    <cellStyle name="or 4 2" xfId="18911" xr:uid="{00000000-0005-0000-0000-000067660000}"/>
    <cellStyle name="or 5" xfId="18912" xr:uid="{00000000-0005-0000-0000-000068660000}"/>
    <cellStyle name="or 5 2" xfId="18913" xr:uid="{00000000-0005-0000-0000-000069660000}"/>
    <cellStyle name="or 6" xfId="18914" xr:uid="{00000000-0005-0000-0000-00006A660000}"/>
    <cellStyle name="or 6 2" xfId="18915" xr:uid="{00000000-0005-0000-0000-00006B660000}"/>
    <cellStyle name="or 7" xfId="18916" xr:uid="{00000000-0005-0000-0000-00006C660000}"/>
    <cellStyle name="or 7 2" xfId="18917" xr:uid="{00000000-0005-0000-0000-00006D660000}"/>
    <cellStyle name="or 8" xfId="18918" xr:uid="{00000000-0005-0000-0000-00006E660000}"/>
    <cellStyle name="or 8 2" xfId="18919" xr:uid="{00000000-0005-0000-0000-00006F660000}"/>
    <cellStyle name="or 9" xfId="18920" xr:uid="{00000000-0005-0000-0000-000070660000}"/>
    <cellStyle name="or 9 2" xfId="18921" xr:uid="{00000000-0005-0000-0000-000071660000}"/>
    <cellStyle name="Output 2" xfId="18922" xr:uid="{00000000-0005-0000-0000-000072660000}"/>
    <cellStyle name="Output 2 10" xfId="18923" xr:uid="{00000000-0005-0000-0000-000073660000}"/>
    <cellStyle name="Output 2 10 2" xfId="18924" xr:uid="{00000000-0005-0000-0000-000074660000}"/>
    <cellStyle name="Output 2 10 2 2" xfId="18925" xr:uid="{00000000-0005-0000-0000-000075660000}"/>
    <cellStyle name="Output 2 10 2 2 2" xfId="18926" xr:uid="{00000000-0005-0000-0000-000076660000}"/>
    <cellStyle name="Output 2 10 2 2 3" xfId="18927" xr:uid="{00000000-0005-0000-0000-000077660000}"/>
    <cellStyle name="Output 2 10 2 3" xfId="18928" xr:uid="{00000000-0005-0000-0000-000078660000}"/>
    <cellStyle name="Output 2 10 3" xfId="18929" xr:uid="{00000000-0005-0000-0000-000079660000}"/>
    <cellStyle name="Output 2 10 3 2" xfId="18930" xr:uid="{00000000-0005-0000-0000-00007A660000}"/>
    <cellStyle name="Output 2 10 3 2 2" xfId="31345" xr:uid="{00000000-0005-0000-0000-00007B660000}"/>
    <cellStyle name="Output 2 10 3 3" xfId="18931" xr:uid="{00000000-0005-0000-0000-00007C660000}"/>
    <cellStyle name="Output 2 10 3 3 2" xfId="31346" xr:uid="{00000000-0005-0000-0000-00007D660000}"/>
    <cellStyle name="Output 2 10 3 4" xfId="31347" xr:uid="{00000000-0005-0000-0000-00007E660000}"/>
    <cellStyle name="Output 2 10 4" xfId="18932" xr:uid="{00000000-0005-0000-0000-00007F660000}"/>
    <cellStyle name="Output 2 10 4 2" xfId="31348" xr:uid="{00000000-0005-0000-0000-000080660000}"/>
    <cellStyle name="Output 2 10 5" xfId="31349" xr:uid="{00000000-0005-0000-0000-000081660000}"/>
    <cellStyle name="Output 2 11" xfId="18933" xr:uid="{00000000-0005-0000-0000-000082660000}"/>
    <cellStyle name="Output 2 11 2" xfId="18934" xr:uid="{00000000-0005-0000-0000-000083660000}"/>
    <cellStyle name="Output 2 11 2 2" xfId="31350" xr:uid="{00000000-0005-0000-0000-000084660000}"/>
    <cellStyle name="Output 2 11 3" xfId="31351" xr:uid="{00000000-0005-0000-0000-000085660000}"/>
    <cellStyle name="Output 2 12" xfId="18935" xr:uid="{00000000-0005-0000-0000-000086660000}"/>
    <cellStyle name="Output 2 12 2" xfId="18936" xr:uid="{00000000-0005-0000-0000-000087660000}"/>
    <cellStyle name="Output 2 12 2 2" xfId="31352" xr:uid="{00000000-0005-0000-0000-000088660000}"/>
    <cellStyle name="Output 2 12 3" xfId="31353" xr:uid="{00000000-0005-0000-0000-000089660000}"/>
    <cellStyle name="Output 2 12 3 2" xfId="31354" xr:uid="{00000000-0005-0000-0000-00008A660000}"/>
    <cellStyle name="Output 2 12 4" xfId="31355" xr:uid="{00000000-0005-0000-0000-00008B660000}"/>
    <cellStyle name="Output 2 13" xfId="18937" xr:uid="{00000000-0005-0000-0000-00008C660000}"/>
    <cellStyle name="Output 2 13 2" xfId="31356" xr:uid="{00000000-0005-0000-0000-00008D660000}"/>
    <cellStyle name="Output 2 13 3" xfId="31357" xr:uid="{00000000-0005-0000-0000-00008E660000}"/>
    <cellStyle name="Output 2 14" xfId="31358" xr:uid="{00000000-0005-0000-0000-00008F660000}"/>
    <cellStyle name="Output 2 14 2" xfId="31359" xr:uid="{00000000-0005-0000-0000-000090660000}"/>
    <cellStyle name="Output 2 15" xfId="31360" xr:uid="{00000000-0005-0000-0000-000091660000}"/>
    <cellStyle name="Output 2 2" xfId="18938" xr:uid="{00000000-0005-0000-0000-000092660000}"/>
    <cellStyle name="Output 2 2 10" xfId="31361" xr:uid="{00000000-0005-0000-0000-000093660000}"/>
    <cellStyle name="Output 2 2 10 2" xfId="31362" xr:uid="{00000000-0005-0000-0000-000094660000}"/>
    <cellStyle name="Output 2 2 11" xfId="31363" xr:uid="{00000000-0005-0000-0000-000095660000}"/>
    <cellStyle name="Output 2 2 12" xfId="31364" xr:uid="{00000000-0005-0000-0000-000096660000}"/>
    <cellStyle name="Output 2 2 13" xfId="31365" xr:uid="{00000000-0005-0000-0000-000097660000}"/>
    <cellStyle name="Output 2 2 2" xfId="18939" xr:uid="{00000000-0005-0000-0000-000098660000}"/>
    <cellStyle name="Output 2 2 2 2" xfId="18940" xr:uid="{00000000-0005-0000-0000-000099660000}"/>
    <cellStyle name="Output 2 2 2 2 2" xfId="18941" xr:uid="{00000000-0005-0000-0000-00009A660000}"/>
    <cellStyle name="Output 2 2 2 2 2 2" xfId="18942" xr:uid="{00000000-0005-0000-0000-00009B660000}"/>
    <cellStyle name="Output 2 2 2 2 2 2 2" xfId="18943" xr:uid="{00000000-0005-0000-0000-00009C660000}"/>
    <cellStyle name="Output 2 2 2 2 2 2 3" xfId="18944" xr:uid="{00000000-0005-0000-0000-00009D660000}"/>
    <cellStyle name="Output 2 2 2 2 2 3" xfId="18945" xr:uid="{00000000-0005-0000-0000-00009E660000}"/>
    <cellStyle name="Output 2 2 2 2 3" xfId="18946" xr:uid="{00000000-0005-0000-0000-00009F660000}"/>
    <cellStyle name="Output 2 2 2 2 3 2" xfId="18947" xr:uid="{00000000-0005-0000-0000-0000A0660000}"/>
    <cellStyle name="Output 2 2 2 2 3 2 2" xfId="31366" xr:uid="{00000000-0005-0000-0000-0000A1660000}"/>
    <cellStyle name="Output 2 2 2 2 3 3" xfId="31367" xr:uid="{00000000-0005-0000-0000-0000A2660000}"/>
    <cellStyle name="Output 2 2 2 2 3 3 2" xfId="31368" xr:uid="{00000000-0005-0000-0000-0000A3660000}"/>
    <cellStyle name="Output 2 2 2 2 3 4" xfId="31369" xr:uid="{00000000-0005-0000-0000-0000A4660000}"/>
    <cellStyle name="Output 2 2 2 2 4" xfId="18948" xr:uid="{00000000-0005-0000-0000-0000A5660000}"/>
    <cellStyle name="Output 2 2 2 2 4 2" xfId="18949" xr:uid="{00000000-0005-0000-0000-0000A6660000}"/>
    <cellStyle name="Output 2 2 2 2 4 3" xfId="31370" xr:uid="{00000000-0005-0000-0000-0000A7660000}"/>
    <cellStyle name="Output 2 2 2 2 5" xfId="31371" xr:uid="{00000000-0005-0000-0000-0000A8660000}"/>
    <cellStyle name="Output 2 2 2 2 5 2" xfId="31372" xr:uid="{00000000-0005-0000-0000-0000A9660000}"/>
    <cellStyle name="Output 2 2 2 2 6" xfId="31373" xr:uid="{00000000-0005-0000-0000-0000AA660000}"/>
    <cellStyle name="Output 2 2 2 3" xfId="18950" xr:uid="{00000000-0005-0000-0000-0000AB660000}"/>
    <cellStyle name="Output 2 2 2 3 2" xfId="18951" xr:uid="{00000000-0005-0000-0000-0000AC660000}"/>
    <cellStyle name="Output 2 2 2 3 2 2" xfId="18952" xr:uid="{00000000-0005-0000-0000-0000AD660000}"/>
    <cellStyle name="Output 2 2 2 3 2 2 2" xfId="31374" xr:uid="{00000000-0005-0000-0000-0000AE660000}"/>
    <cellStyle name="Output 2 2 2 3 2 3" xfId="18953" xr:uid="{00000000-0005-0000-0000-0000AF660000}"/>
    <cellStyle name="Output 2 2 2 3 3" xfId="18954" xr:uid="{00000000-0005-0000-0000-0000B0660000}"/>
    <cellStyle name="Output 2 2 2 3 3 2" xfId="31375" xr:uid="{00000000-0005-0000-0000-0000B1660000}"/>
    <cellStyle name="Output 2 2 2 3 3 2 2" xfId="31376" xr:uid="{00000000-0005-0000-0000-0000B2660000}"/>
    <cellStyle name="Output 2 2 2 3 3 3" xfId="31377" xr:uid="{00000000-0005-0000-0000-0000B3660000}"/>
    <cellStyle name="Output 2 2 2 3 3 3 2" xfId="31378" xr:uid="{00000000-0005-0000-0000-0000B4660000}"/>
    <cellStyle name="Output 2 2 2 3 3 4" xfId="31379" xr:uid="{00000000-0005-0000-0000-0000B5660000}"/>
    <cellStyle name="Output 2 2 2 3 4" xfId="31380" xr:uid="{00000000-0005-0000-0000-0000B6660000}"/>
    <cellStyle name="Output 2 2 2 3 4 2" xfId="31381" xr:uid="{00000000-0005-0000-0000-0000B7660000}"/>
    <cellStyle name="Output 2 2 2 3 5" xfId="31382" xr:uid="{00000000-0005-0000-0000-0000B8660000}"/>
    <cellStyle name="Output 2 2 2 4" xfId="18955" xr:uid="{00000000-0005-0000-0000-0000B9660000}"/>
    <cellStyle name="Output 2 2 2 4 2" xfId="18956" xr:uid="{00000000-0005-0000-0000-0000BA660000}"/>
    <cellStyle name="Output 2 2 2 4 2 2" xfId="18957" xr:uid="{00000000-0005-0000-0000-0000BB660000}"/>
    <cellStyle name="Output 2 2 2 4 2 3" xfId="18958" xr:uid="{00000000-0005-0000-0000-0000BC660000}"/>
    <cellStyle name="Output 2 2 2 4 3" xfId="18959" xr:uid="{00000000-0005-0000-0000-0000BD660000}"/>
    <cellStyle name="Output 2 2 2 5" xfId="18960" xr:uid="{00000000-0005-0000-0000-0000BE660000}"/>
    <cellStyle name="Output 2 2 2 5 2" xfId="18961" xr:uid="{00000000-0005-0000-0000-0000BF660000}"/>
    <cellStyle name="Output 2 2 2 5 2 2" xfId="31383" xr:uid="{00000000-0005-0000-0000-0000C0660000}"/>
    <cellStyle name="Output 2 2 2 5 3" xfId="31384" xr:uid="{00000000-0005-0000-0000-0000C1660000}"/>
    <cellStyle name="Output 2 2 2 5 3 2" xfId="31385" xr:uid="{00000000-0005-0000-0000-0000C2660000}"/>
    <cellStyle name="Output 2 2 2 5 4" xfId="31386" xr:uid="{00000000-0005-0000-0000-0000C3660000}"/>
    <cellStyle name="Output 2 2 2 6" xfId="18962" xr:uid="{00000000-0005-0000-0000-0000C4660000}"/>
    <cellStyle name="Output 2 2 2 6 2" xfId="18963" xr:uid="{00000000-0005-0000-0000-0000C5660000}"/>
    <cellStyle name="Output 2 2 2 6 3" xfId="31387" xr:uid="{00000000-0005-0000-0000-0000C6660000}"/>
    <cellStyle name="Output 2 2 2 7" xfId="31388" xr:uid="{00000000-0005-0000-0000-0000C7660000}"/>
    <cellStyle name="Output 2 2 2 7 2" xfId="31389" xr:uid="{00000000-0005-0000-0000-0000C8660000}"/>
    <cellStyle name="Output 2 2 2 8" xfId="31390" xr:uid="{00000000-0005-0000-0000-0000C9660000}"/>
    <cellStyle name="Output 2 2 3" xfId="18964" xr:uid="{00000000-0005-0000-0000-0000CA660000}"/>
    <cellStyle name="Output 2 2 3 2" xfId="18965" xr:uid="{00000000-0005-0000-0000-0000CB660000}"/>
    <cellStyle name="Output 2 2 3 2 2" xfId="18966" xr:uid="{00000000-0005-0000-0000-0000CC660000}"/>
    <cellStyle name="Output 2 2 3 2 2 2" xfId="18967" xr:uid="{00000000-0005-0000-0000-0000CD660000}"/>
    <cellStyle name="Output 2 2 3 2 2 2 2" xfId="31391" xr:uid="{00000000-0005-0000-0000-0000CE660000}"/>
    <cellStyle name="Output 2 2 3 2 2 3" xfId="31392" xr:uid="{00000000-0005-0000-0000-0000CF660000}"/>
    <cellStyle name="Output 2 2 3 2 3" xfId="18968" xr:uid="{00000000-0005-0000-0000-0000D0660000}"/>
    <cellStyle name="Output 2 2 3 2 3 2" xfId="18969" xr:uid="{00000000-0005-0000-0000-0000D1660000}"/>
    <cellStyle name="Output 2 2 3 2 3 2 2" xfId="31393" xr:uid="{00000000-0005-0000-0000-0000D2660000}"/>
    <cellStyle name="Output 2 2 3 2 3 3" xfId="31394" xr:uid="{00000000-0005-0000-0000-0000D3660000}"/>
    <cellStyle name="Output 2 2 3 2 3 3 2" xfId="31395" xr:uid="{00000000-0005-0000-0000-0000D4660000}"/>
    <cellStyle name="Output 2 2 3 2 3 4" xfId="31396" xr:uid="{00000000-0005-0000-0000-0000D5660000}"/>
    <cellStyle name="Output 2 2 3 2 4" xfId="31397" xr:uid="{00000000-0005-0000-0000-0000D6660000}"/>
    <cellStyle name="Output 2 2 3 2 4 2" xfId="31398" xr:uid="{00000000-0005-0000-0000-0000D7660000}"/>
    <cellStyle name="Output 2 2 3 2 4 3" xfId="31399" xr:uid="{00000000-0005-0000-0000-0000D8660000}"/>
    <cellStyle name="Output 2 2 3 2 5" xfId="31400" xr:uid="{00000000-0005-0000-0000-0000D9660000}"/>
    <cellStyle name="Output 2 2 3 2 5 2" xfId="31401" xr:uid="{00000000-0005-0000-0000-0000DA660000}"/>
    <cellStyle name="Output 2 2 3 2 6" xfId="31402" xr:uid="{00000000-0005-0000-0000-0000DB660000}"/>
    <cellStyle name="Output 2 2 3 3" xfId="18970" xr:uid="{00000000-0005-0000-0000-0000DC660000}"/>
    <cellStyle name="Output 2 2 3 3 2" xfId="18971" xr:uid="{00000000-0005-0000-0000-0000DD660000}"/>
    <cellStyle name="Output 2 2 3 3 2 2" xfId="18972" xr:uid="{00000000-0005-0000-0000-0000DE660000}"/>
    <cellStyle name="Output 2 2 3 3 2 2 2" xfId="31403" xr:uid="{00000000-0005-0000-0000-0000DF660000}"/>
    <cellStyle name="Output 2 2 3 3 2 3" xfId="18973" xr:uid="{00000000-0005-0000-0000-0000E0660000}"/>
    <cellStyle name="Output 2 2 3 3 3" xfId="18974" xr:uid="{00000000-0005-0000-0000-0000E1660000}"/>
    <cellStyle name="Output 2 2 3 3 3 2" xfId="31404" xr:uid="{00000000-0005-0000-0000-0000E2660000}"/>
    <cellStyle name="Output 2 2 3 3 3 2 2" xfId="31405" xr:uid="{00000000-0005-0000-0000-0000E3660000}"/>
    <cellStyle name="Output 2 2 3 3 3 3" xfId="31406" xr:uid="{00000000-0005-0000-0000-0000E4660000}"/>
    <cellStyle name="Output 2 2 3 3 3 3 2" xfId="31407" xr:uid="{00000000-0005-0000-0000-0000E5660000}"/>
    <cellStyle name="Output 2 2 3 3 3 4" xfId="31408" xr:uid="{00000000-0005-0000-0000-0000E6660000}"/>
    <cellStyle name="Output 2 2 3 3 4" xfId="31409" xr:uid="{00000000-0005-0000-0000-0000E7660000}"/>
    <cellStyle name="Output 2 2 3 3 4 2" xfId="31410" xr:uid="{00000000-0005-0000-0000-0000E8660000}"/>
    <cellStyle name="Output 2 2 3 3 5" xfId="31411" xr:uid="{00000000-0005-0000-0000-0000E9660000}"/>
    <cellStyle name="Output 2 2 3 4" xfId="18975" xr:uid="{00000000-0005-0000-0000-0000EA660000}"/>
    <cellStyle name="Output 2 2 3 4 2" xfId="18976" xr:uid="{00000000-0005-0000-0000-0000EB660000}"/>
    <cellStyle name="Output 2 2 3 4 2 2" xfId="31412" xr:uid="{00000000-0005-0000-0000-0000EC660000}"/>
    <cellStyle name="Output 2 2 3 4 3" xfId="31413" xr:uid="{00000000-0005-0000-0000-0000ED660000}"/>
    <cellStyle name="Output 2 2 3 5" xfId="18977" xr:uid="{00000000-0005-0000-0000-0000EE660000}"/>
    <cellStyle name="Output 2 2 3 5 2" xfId="18978" xr:uid="{00000000-0005-0000-0000-0000EF660000}"/>
    <cellStyle name="Output 2 2 3 5 2 2" xfId="31414" xr:uid="{00000000-0005-0000-0000-0000F0660000}"/>
    <cellStyle name="Output 2 2 3 5 3" xfId="31415" xr:uid="{00000000-0005-0000-0000-0000F1660000}"/>
    <cellStyle name="Output 2 2 3 5 3 2" xfId="31416" xr:uid="{00000000-0005-0000-0000-0000F2660000}"/>
    <cellStyle name="Output 2 2 3 5 4" xfId="31417" xr:uid="{00000000-0005-0000-0000-0000F3660000}"/>
    <cellStyle name="Output 2 2 3 6" xfId="31418" xr:uid="{00000000-0005-0000-0000-0000F4660000}"/>
    <cellStyle name="Output 2 2 3 6 2" xfId="31419" xr:uid="{00000000-0005-0000-0000-0000F5660000}"/>
    <cellStyle name="Output 2 2 3 6 3" xfId="31420" xr:uid="{00000000-0005-0000-0000-0000F6660000}"/>
    <cellStyle name="Output 2 2 3 7" xfId="31421" xr:uid="{00000000-0005-0000-0000-0000F7660000}"/>
    <cellStyle name="Output 2 2 3 7 2" xfId="31422" xr:uid="{00000000-0005-0000-0000-0000F8660000}"/>
    <cellStyle name="Output 2 2 3 8" xfId="31423" xr:uid="{00000000-0005-0000-0000-0000F9660000}"/>
    <cellStyle name="Output 2 2 4" xfId="18979" xr:uid="{00000000-0005-0000-0000-0000FA660000}"/>
    <cellStyle name="Output 2 2 4 2" xfId="18980" xr:uid="{00000000-0005-0000-0000-0000FB660000}"/>
    <cellStyle name="Output 2 2 4 2 2" xfId="18981" xr:uid="{00000000-0005-0000-0000-0000FC660000}"/>
    <cellStyle name="Output 2 2 4 2 2 2" xfId="18982" xr:uid="{00000000-0005-0000-0000-0000FD660000}"/>
    <cellStyle name="Output 2 2 4 2 2 2 2" xfId="31424" xr:uid="{00000000-0005-0000-0000-0000FE660000}"/>
    <cellStyle name="Output 2 2 4 2 2 3" xfId="31425" xr:uid="{00000000-0005-0000-0000-0000FF660000}"/>
    <cellStyle name="Output 2 2 4 2 3" xfId="18983" xr:uid="{00000000-0005-0000-0000-000000670000}"/>
    <cellStyle name="Output 2 2 4 2 3 2" xfId="18984" xr:uid="{00000000-0005-0000-0000-000001670000}"/>
    <cellStyle name="Output 2 2 4 2 3 2 2" xfId="31426" xr:uid="{00000000-0005-0000-0000-000002670000}"/>
    <cellStyle name="Output 2 2 4 2 3 3" xfId="31427" xr:uid="{00000000-0005-0000-0000-000003670000}"/>
    <cellStyle name="Output 2 2 4 2 3 3 2" xfId="31428" xr:uid="{00000000-0005-0000-0000-000004670000}"/>
    <cellStyle name="Output 2 2 4 2 3 4" xfId="31429" xr:uid="{00000000-0005-0000-0000-000005670000}"/>
    <cellStyle name="Output 2 2 4 2 4" xfId="31430" xr:uid="{00000000-0005-0000-0000-000006670000}"/>
    <cellStyle name="Output 2 2 4 2 4 2" xfId="31431" xr:uid="{00000000-0005-0000-0000-000007670000}"/>
    <cellStyle name="Output 2 2 4 2 5" xfId="31432" xr:uid="{00000000-0005-0000-0000-000008670000}"/>
    <cellStyle name="Output 2 2 4 3" xfId="18985" xr:uid="{00000000-0005-0000-0000-000009670000}"/>
    <cellStyle name="Output 2 2 4 3 2" xfId="18986" xr:uid="{00000000-0005-0000-0000-00000A670000}"/>
    <cellStyle name="Output 2 2 4 3 2 2" xfId="18987" xr:uid="{00000000-0005-0000-0000-00000B670000}"/>
    <cellStyle name="Output 2 2 4 3 2 2 2" xfId="31433" xr:uid="{00000000-0005-0000-0000-00000C670000}"/>
    <cellStyle name="Output 2 2 4 3 2 3" xfId="18988" xr:uid="{00000000-0005-0000-0000-00000D670000}"/>
    <cellStyle name="Output 2 2 4 3 3" xfId="18989" xr:uid="{00000000-0005-0000-0000-00000E670000}"/>
    <cellStyle name="Output 2 2 4 3 3 2" xfId="31434" xr:uid="{00000000-0005-0000-0000-00000F670000}"/>
    <cellStyle name="Output 2 2 4 3 3 2 2" xfId="31435" xr:uid="{00000000-0005-0000-0000-000010670000}"/>
    <cellStyle name="Output 2 2 4 3 3 3" xfId="31436" xr:uid="{00000000-0005-0000-0000-000011670000}"/>
    <cellStyle name="Output 2 2 4 3 3 3 2" xfId="31437" xr:uid="{00000000-0005-0000-0000-000012670000}"/>
    <cellStyle name="Output 2 2 4 3 3 4" xfId="31438" xr:uid="{00000000-0005-0000-0000-000013670000}"/>
    <cellStyle name="Output 2 2 4 3 4" xfId="31439" xr:uid="{00000000-0005-0000-0000-000014670000}"/>
    <cellStyle name="Output 2 2 4 3 4 2" xfId="31440" xr:uid="{00000000-0005-0000-0000-000015670000}"/>
    <cellStyle name="Output 2 2 4 3 5" xfId="31441" xr:uid="{00000000-0005-0000-0000-000016670000}"/>
    <cellStyle name="Output 2 2 4 4" xfId="18990" xr:uid="{00000000-0005-0000-0000-000017670000}"/>
    <cellStyle name="Output 2 2 4 4 2" xfId="18991" xr:uid="{00000000-0005-0000-0000-000018670000}"/>
    <cellStyle name="Output 2 2 4 4 2 2" xfId="31442" xr:uid="{00000000-0005-0000-0000-000019670000}"/>
    <cellStyle name="Output 2 2 4 4 3" xfId="31443" xr:uid="{00000000-0005-0000-0000-00001A670000}"/>
    <cellStyle name="Output 2 2 4 5" xfId="18992" xr:uid="{00000000-0005-0000-0000-00001B670000}"/>
    <cellStyle name="Output 2 2 4 5 2" xfId="18993" xr:uid="{00000000-0005-0000-0000-00001C670000}"/>
    <cellStyle name="Output 2 2 4 5 2 2" xfId="31444" xr:uid="{00000000-0005-0000-0000-00001D670000}"/>
    <cellStyle name="Output 2 2 4 5 3" xfId="31445" xr:uid="{00000000-0005-0000-0000-00001E670000}"/>
    <cellStyle name="Output 2 2 4 5 3 2" xfId="31446" xr:uid="{00000000-0005-0000-0000-00001F670000}"/>
    <cellStyle name="Output 2 2 4 5 4" xfId="31447" xr:uid="{00000000-0005-0000-0000-000020670000}"/>
    <cellStyle name="Output 2 2 4 6" xfId="31448" xr:uid="{00000000-0005-0000-0000-000021670000}"/>
    <cellStyle name="Output 2 2 4 6 2" xfId="31449" xr:uid="{00000000-0005-0000-0000-000022670000}"/>
    <cellStyle name="Output 2 2 4 6 3" xfId="31450" xr:uid="{00000000-0005-0000-0000-000023670000}"/>
    <cellStyle name="Output 2 2 4 7" xfId="31451" xr:uid="{00000000-0005-0000-0000-000024670000}"/>
    <cellStyle name="Output 2 2 4 7 2" xfId="31452" xr:uid="{00000000-0005-0000-0000-000025670000}"/>
    <cellStyle name="Output 2 2 4 8" xfId="31453" xr:uid="{00000000-0005-0000-0000-000026670000}"/>
    <cellStyle name="Output 2 2 4 9" xfId="31454" xr:uid="{00000000-0005-0000-0000-000027670000}"/>
    <cellStyle name="Output 2 2 5" xfId="18994" xr:uid="{00000000-0005-0000-0000-000028670000}"/>
    <cellStyle name="Output 2 2 5 2" xfId="18995" xr:uid="{00000000-0005-0000-0000-000029670000}"/>
    <cellStyle name="Output 2 2 5 2 2" xfId="18996" xr:uid="{00000000-0005-0000-0000-00002A670000}"/>
    <cellStyle name="Output 2 2 5 2 2 2" xfId="18997" xr:uid="{00000000-0005-0000-0000-00002B670000}"/>
    <cellStyle name="Output 2 2 5 2 2 3" xfId="18998" xr:uid="{00000000-0005-0000-0000-00002C670000}"/>
    <cellStyle name="Output 2 2 5 2 3" xfId="18999" xr:uid="{00000000-0005-0000-0000-00002D670000}"/>
    <cellStyle name="Output 2 2 5 3" xfId="19000" xr:uid="{00000000-0005-0000-0000-00002E670000}"/>
    <cellStyle name="Output 2 2 5 3 2" xfId="19001" xr:uid="{00000000-0005-0000-0000-00002F670000}"/>
    <cellStyle name="Output 2 2 5 3 2 2" xfId="19002" xr:uid="{00000000-0005-0000-0000-000030670000}"/>
    <cellStyle name="Output 2 2 5 3 2 3" xfId="19003" xr:uid="{00000000-0005-0000-0000-000031670000}"/>
    <cellStyle name="Output 2 2 5 3 3" xfId="19004" xr:uid="{00000000-0005-0000-0000-000032670000}"/>
    <cellStyle name="Output 2 2 5 3 3 2" xfId="31455" xr:uid="{00000000-0005-0000-0000-000033670000}"/>
    <cellStyle name="Output 2 2 5 3 4" xfId="31456" xr:uid="{00000000-0005-0000-0000-000034670000}"/>
    <cellStyle name="Output 2 2 5 4" xfId="19005" xr:uid="{00000000-0005-0000-0000-000035670000}"/>
    <cellStyle name="Output 2 2 5 4 2" xfId="19006" xr:uid="{00000000-0005-0000-0000-000036670000}"/>
    <cellStyle name="Output 2 2 5 5" xfId="19007" xr:uid="{00000000-0005-0000-0000-000037670000}"/>
    <cellStyle name="Output 2 2 5 5 2" xfId="19008" xr:uid="{00000000-0005-0000-0000-000038670000}"/>
    <cellStyle name="Output 2 2 6" xfId="19009" xr:uid="{00000000-0005-0000-0000-000039670000}"/>
    <cellStyle name="Output 2 2 6 2" xfId="19010" xr:uid="{00000000-0005-0000-0000-00003A670000}"/>
    <cellStyle name="Output 2 2 6 2 2" xfId="19011" xr:uid="{00000000-0005-0000-0000-00003B670000}"/>
    <cellStyle name="Output 2 2 6 2 2 2" xfId="19012" xr:uid="{00000000-0005-0000-0000-00003C670000}"/>
    <cellStyle name="Output 2 2 6 2 2 3" xfId="19013" xr:uid="{00000000-0005-0000-0000-00003D670000}"/>
    <cellStyle name="Output 2 2 6 2 3" xfId="19014" xr:uid="{00000000-0005-0000-0000-00003E670000}"/>
    <cellStyle name="Output 2 2 6 3" xfId="19015" xr:uid="{00000000-0005-0000-0000-00003F670000}"/>
    <cellStyle name="Output 2 2 6 3 2" xfId="19016" xr:uid="{00000000-0005-0000-0000-000040670000}"/>
    <cellStyle name="Output 2 2 6 3 2 2" xfId="19017" xr:uid="{00000000-0005-0000-0000-000041670000}"/>
    <cellStyle name="Output 2 2 6 3 2 3" xfId="19018" xr:uid="{00000000-0005-0000-0000-000042670000}"/>
    <cellStyle name="Output 2 2 6 3 3" xfId="19019" xr:uid="{00000000-0005-0000-0000-000043670000}"/>
    <cellStyle name="Output 2 2 6 3 3 2" xfId="31457" xr:uid="{00000000-0005-0000-0000-000044670000}"/>
    <cellStyle name="Output 2 2 6 3 4" xfId="31458" xr:uid="{00000000-0005-0000-0000-000045670000}"/>
    <cellStyle name="Output 2 2 6 4" xfId="19020" xr:uid="{00000000-0005-0000-0000-000046670000}"/>
    <cellStyle name="Output 2 2 6 4 2" xfId="19021" xr:uid="{00000000-0005-0000-0000-000047670000}"/>
    <cellStyle name="Output 2 2 6 5" xfId="19022" xr:uid="{00000000-0005-0000-0000-000048670000}"/>
    <cellStyle name="Output 2 2 6 5 2" xfId="19023" xr:uid="{00000000-0005-0000-0000-000049670000}"/>
    <cellStyle name="Output 2 2 6 5 3" xfId="19024" xr:uid="{00000000-0005-0000-0000-00004A670000}"/>
    <cellStyle name="Output 2 2 6 6" xfId="19025" xr:uid="{00000000-0005-0000-0000-00004B670000}"/>
    <cellStyle name="Output 2 2 6 6 2" xfId="19026" xr:uid="{00000000-0005-0000-0000-00004C670000}"/>
    <cellStyle name="Output 2 2 7" xfId="19027" xr:uid="{00000000-0005-0000-0000-00004D670000}"/>
    <cellStyle name="Output 2 2 7 2" xfId="19028" xr:uid="{00000000-0005-0000-0000-00004E670000}"/>
    <cellStyle name="Output 2 2 7 2 2" xfId="31459" xr:uid="{00000000-0005-0000-0000-00004F670000}"/>
    <cellStyle name="Output 2 2 7 3" xfId="19029" xr:uid="{00000000-0005-0000-0000-000050670000}"/>
    <cellStyle name="Output 2 2 8" xfId="19030" xr:uid="{00000000-0005-0000-0000-000051670000}"/>
    <cellStyle name="Output 2 2 8 2" xfId="19031" xr:uid="{00000000-0005-0000-0000-000052670000}"/>
    <cellStyle name="Output 2 2 8 2 2" xfId="31460" xr:uid="{00000000-0005-0000-0000-000053670000}"/>
    <cellStyle name="Output 2 2 8 3" xfId="31461" xr:uid="{00000000-0005-0000-0000-000054670000}"/>
    <cellStyle name="Output 2 2 8 3 2" xfId="31462" xr:uid="{00000000-0005-0000-0000-000055670000}"/>
    <cellStyle name="Output 2 2 8 4" xfId="31463" xr:uid="{00000000-0005-0000-0000-000056670000}"/>
    <cellStyle name="Output 2 2 9" xfId="19032" xr:uid="{00000000-0005-0000-0000-000057670000}"/>
    <cellStyle name="Output 2 2 9 2" xfId="19033" xr:uid="{00000000-0005-0000-0000-000058670000}"/>
    <cellStyle name="Output 2 2 9 3" xfId="31464" xr:uid="{00000000-0005-0000-0000-000059670000}"/>
    <cellStyle name="Output 2 3" xfId="19034" xr:uid="{00000000-0005-0000-0000-00005A670000}"/>
    <cellStyle name="Output 2 3 2" xfId="19035" xr:uid="{00000000-0005-0000-0000-00005B670000}"/>
    <cellStyle name="Output 2 3 2 2" xfId="19036" xr:uid="{00000000-0005-0000-0000-00005C670000}"/>
    <cellStyle name="Output 2 3 2 2 2" xfId="19037" xr:uid="{00000000-0005-0000-0000-00005D670000}"/>
    <cellStyle name="Output 2 3 2 2 2 2" xfId="19038" xr:uid="{00000000-0005-0000-0000-00005E670000}"/>
    <cellStyle name="Output 2 3 2 2 2 2 2" xfId="19039" xr:uid="{00000000-0005-0000-0000-00005F670000}"/>
    <cellStyle name="Output 2 3 2 2 2 2 3" xfId="19040" xr:uid="{00000000-0005-0000-0000-000060670000}"/>
    <cellStyle name="Output 2 3 2 2 2 3" xfId="19041" xr:uid="{00000000-0005-0000-0000-000061670000}"/>
    <cellStyle name="Output 2 3 2 2 3" xfId="19042" xr:uid="{00000000-0005-0000-0000-000062670000}"/>
    <cellStyle name="Output 2 3 2 2 3 2" xfId="19043" xr:uid="{00000000-0005-0000-0000-000063670000}"/>
    <cellStyle name="Output 2 3 2 2 4" xfId="19044" xr:uid="{00000000-0005-0000-0000-000064670000}"/>
    <cellStyle name="Output 2 3 2 2 4 2" xfId="19045" xr:uid="{00000000-0005-0000-0000-000065670000}"/>
    <cellStyle name="Output 2 3 2 3" xfId="19046" xr:uid="{00000000-0005-0000-0000-000066670000}"/>
    <cellStyle name="Output 2 3 2 3 2" xfId="19047" xr:uid="{00000000-0005-0000-0000-000067670000}"/>
    <cellStyle name="Output 2 3 2 3 2 2" xfId="19048" xr:uid="{00000000-0005-0000-0000-000068670000}"/>
    <cellStyle name="Output 2 3 2 3 2 3" xfId="19049" xr:uid="{00000000-0005-0000-0000-000069670000}"/>
    <cellStyle name="Output 2 3 2 3 3" xfId="19050" xr:uid="{00000000-0005-0000-0000-00006A670000}"/>
    <cellStyle name="Output 2 3 2 3 3 2" xfId="31465" xr:uid="{00000000-0005-0000-0000-00006B670000}"/>
    <cellStyle name="Output 2 3 2 3 4" xfId="31466" xr:uid="{00000000-0005-0000-0000-00006C670000}"/>
    <cellStyle name="Output 2 3 2 4" xfId="19051" xr:uid="{00000000-0005-0000-0000-00006D670000}"/>
    <cellStyle name="Output 2 3 2 4 2" xfId="19052" xr:uid="{00000000-0005-0000-0000-00006E670000}"/>
    <cellStyle name="Output 2 3 2 4 2 2" xfId="19053" xr:uid="{00000000-0005-0000-0000-00006F670000}"/>
    <cellStyle name="Output 2 3 2 4 2 3" xfId="19054" xr:uid="{00000000-0005-0000-0000-000070670000}"/>
    <cellStyle name="Output 2 3 2 4 3" xfId="19055" xr:uid="{00000000-0005-0000-0000-000071670000}"/>
    <cellStyle name="Output 2 3 2 5" xfId="19056" xr:uid="{00000000-0005-0000-0000-000072670000}"/>
    <cellStyle name="Output 2 3 2 5 2" xfId="19057" xr:uid="{00000000-0005-0000-0000-000073670000}"/>
    <cellStyle name="Output 2 3 2 6" xfId="19058" xr:uid="{00000000-0005-0000-0000-000074670000}"/>
    <cellStyle name="Output 2 3 2 6 2" xfId="19059" xr:uid="{00000000-0005-0000-0000-000075670000}"/>
    <cellStyle name="Output 2 3 3" xfId="19060" xr:uid="{00000000-0005-0000-0000-000076670000}"/>
    <cellStyle name="Output 2 3 3 2" xfId="19061" xr:uid="{00000000-0005-0000-0000-000077670000}"/>
    <cellStyle name="Output 2 3 3 2 2" xfId="19062" xr:uid="{00000000-0005-0000-0000-000078670000}"/>
    <cellStyle name="Output 2 3 3 2 2 2" xfId="19063" xr:uid="{00000000-0005-0000-0000-000079670000}"/>
    <cellStyle name="Output 2 3 3 2 3" xfId="19064" xr:uid="{00000000-0005-0000-0000-00007A670000}"/>
    <cellStyle name="Output 2 3 3 2 3 2" xfId="19065" xr:uid="{00000000-0005-0000-0000-00007B670000}"/>
    <cellStyle name="Output 2 3 3 3" xfId="19066" xr:uid="{00000000-0005-0000-0000-00007C670000}"/>
    <cellStyle name="Output 2 3 3 3 2" xfId="19067" xr:uid="{00000000-0005-0000-0000-00007D670000}"/>
    <cellStyle name="Output 2 3 3 3 2 2" xfId="19068" xr:uid="{00000000-0005-0000-0000-00007E670000}"/>
    <cellStyle name="Output 2 3 3 3 2 3" xfId="19069" xr:uid="{00000000-0005-0000-0000-00007F670000}"/>
    <cellStyle name="Output 2 3 3 3 3" xfId="19070" xr:uid="{00000000-0005-0000-0000-000080670000}"/>
    <cellStyle name="Output 2 3 3 3 3 2" xfId="31467" xr:uid="{00000000-0005-0000-0000-000081670000}"/>
    <cellStyle name="Output 2 3 3 3 4" xfId="31468" xr:uid="{00000000-0005-0000-0000-000082670000}"/>
    <cellStyle name="Output 2 3 3 4" xfId="19071" xr:uid="{00000000-0005-0000-0000-000083670000}"/>
    <cellStyle name="Output 2 3 3 4 2" xfId="19072" xr:uid="{00000000-0005-0000-0000-000084670000}"/>
    <cellStyle name="Output 2 3 3 4 3" xfId="31469" xr:uid="{00000000-0005-0000-0000-000085670000}"/>
    <cellStyle name="Output 2 3 3 5" xfId="19073" xr:uid="{00000000-0005-0000-0000-000086670000}"/>
    <cellStyle name="Output 2 3 3 5 2" xfId="19074" xr:uid="{00000000-0005-0000-0000-000087670000}"/>
    <cellStyle name="Output 2 3 3 6" xfId="31470" xr:uid="{00000000-0005-0000-0000-000088670000}"/>
    <cellStyle name="Output 2 3 4" xfId="19075" xr:uid="{00000000-0005-0000-0000-000089670000}"/>
    <cellStyle name="Output 2 3 4 2" xfId="19076" xr:uid="{00000000-0005-0000-0000-00008A670000}"/>
    <cellStyle name="Output 2 3 4 2 2" xfId="19077" xr:uid="{00000000-0005-0000-0000-00008B670000}"/>
    <cellStyle name="Output 2 3 4 2 2 2" xfId="19078" xr:uid="{00000000-0005-0000-0000-00008C670000}"/>
    <cellStyle name="Output 2 3 4 2 3" xfId="19079" xr:uid="{00000000-0005-0000-0000-00008D670000}"/>
    <cellStyle name="Output 2 3 4 2 3 2" xfId="19080" xr:uid="{00000000-0005-0000-0000-00008E670000}"/>
    <cellStyle name="Output 2 3 4 3" xfId="19081" xr:uid="{00000000-0005-0000-0000-00008F670000}"/>
    <cellStyle name="Output 2 3 4 3 2" xfId="19082" xr:uid="{00000000-0005-0000-0000-000090670000}"/>
    <cellStyle name="Output 2 3 4 3 2 2" xfId="19083" xr:uid="{00000000-0005-0000-0000-000091670000}"/>
    <cellStyle name="Output 2 3 4 3 2 3" xfId="19084" xr:uid="{00000000-0005-0000-0000-000092670000}"/>
    <cellStyle name="Output 2 3 4 3 3" xfId="19085" xr:uid="{00000000-0005-0000-0000-000093670000}"/>
    <cellStyle name="Output 2 3 4 4" xfId="19086" xr:uid="{00000000-0005-0000-0000-000094670000}"/>
    <cellStyle name="Output 2 3 4 4 2" xfId="19087" xr:uid="{00000000-0005-0000-0000-000095670000}"/>
    <cellStyle name="Output 2 3 4 5" xfId="19088" xr:uid="{00000000-0005-0000-0000-000096670000}"/>
    <cellStyle name="Output 2 3 4 5 2" xfId="19089" xr:uid="{00000000-0005-0000-0000-000097670000}"/>
    <cellStyle name="Output 2 3 5" xfId="19090" xr:uid="{00000000-0005-0000-0000-000098670000}"/>
    <cellStyle name="Output 2 3 5 2" xfId="19091" xr:uid="{00000000-0005-0000-0000-000099670000}"/>
    <cellStyle name="Output 2 3 5 2 2" xfId="19092" xr:uid="{00000000-0005-0000-0000-00009A670000}"/>
    <cellStyle name="Output 2 3 5 2 2 2" xfId="19093" xr:uid="{00000000-0005-0000-0000-00009B670000}"/>
    <cellStyle name="Output 2 3 5 2 2 3" xfId="19094" xr:uid="{00000000-0005-0000-0000-00009C670000}"/>
    <cellStyle name="Output 2 3 5 2 3" xfId="19095" xr:uid="{00000000-0005-0000-0000-00009D670000}"/>
    <cellStyle name="Output 2 3 5 3" xfId="19096" xr:uid="{00000000-0005-0000-0000-00009E670000}"/>
    <cellStyle name="Output 2 3 5 3 2" xfId="19097" xr:uid="{00000000-0005-0000-0000-00009F670000}"/>
    <cellStyle name="Output 2 3 5 3 2 2" xfId="19098" xr:uid="{00000000-0005-0000-0000-0000A0670000}"/>
    <cellStyle name="Output 2 3 5 3 2 3" xfId="19099" xr:uid="{00000000-0005-0000-0000-0000A1670000}"/>
    <cellStyle name="Output 2 3 5 3 3" xfId="19100" xr:uid="{00000000-0005-0000-0000-0000A2670000}"/>
    <cellStyle name="Output 2 3 5 4" xfId="19101" xr:uid="{00000000-0005-0000-0000-0000A3670000}"/>
    <cellStyle name="Output 2 3 5 4 2" xfId="19102" xr:uid="{00000000-0005-0000-0000-0000A4670000}"/>
    <cellStyle name="Output 2 3 5 5" xfId="19103" xr:uid="{00000000-0005-0000-0000-0000A5670000}"/>
    <cellStyle name="Output 2 3 5 5 2" xfId="19104" xr:uid="{00000000-0005-0000-0000-0000A6670000}"/>
    <cellStyle name="Output 2 3 6" xfId="19105" xr:uid="{00000000-0005-0000-0000-0000A7670000}"/>
    <cellStyle name="Output 2 3 6 2" xfId="19106" xr:uid="{00000000-0005-0000-0000-0000A8670000}"/>
    <cellStyle name="Output 2 3 6 2 2" xfId="19107" xr:uid="{00000000-0005-0000-0000-0000A9670000}"/>
    <cellStyle name="Output 2 3 6 2 2 2" xfId="19108" xr:uid="{00000000-0005-0000-0000-0000AA670000}"/>
    <cellStyle name="Output 2 3 6 2 2 3" xfId="19109" xr:uid="{00000000-0005-0000-0000-0000AB670000}"/>
    <cellStyle name="Output 2 3 6 2 3" xfId="19110" xr:uid="{00000000-0005-0000-0000-0000AC670000}"/>
    <cellStyle name="Output 2 3 6 3" xfId="19111" xr:uid="{00000000-0005-0000-0000-0000AD670000}"/>
    <cellStyle name="Output 2 3 6 3 2" xfId="19112" xr:uid="{00000000-0005-0000-0000-0000AE670000}"/>
    <cellStyle name="Output 2 3 6 3 3" xfId="19113" xr:uid="{00000000-0005-0000-0000-0000AF670000}"/>
    <cellStyle name="Output 2 3 6 4" xfId="19114" xr:uid="{00000000-0005-0000-0000-0000B0670000}"/>
    <cellStyle name="Output 2 3 7" xfId="19115" xr:uid="{00000000-0005-0000-0000-0000B1670000}"/>
    <cellStyle name="Output 2 3 7 2" xfId="31471" xr:uid="{00000000-0005-0000-0000-0000B2670000}"/>
    <cellStyle name="Output 2 3 8" xfId="19116" xr:uid="{00000000-0005-0000-0000-0000B3670000}"/>
    <cellStyle name="Output 2 4" xfId="19117" xr:uid="{00000000-0005-0000-0000-0000B4670000}"/>
    <cellStyle name="Output 2 4 2" xfId="19118" xr:uid="{00000000-0005-0000-0000-0000B5670000}"/>
    <cellStyle name="Output 2 4 2 2" xfId="19119" xr:uid="{00000000-0005-0000-0000-0000B6670000}"/>
    <cellStyle name="Output 2 4 2 2 2" xfId="19120" xr:uid="{00000000-0005-0000-0000-0000B7670000}"/>
    <cellStyle name="Output 2 4 2 2 2 2" xfId="19121" xr:uid="{00000000-0005-0000-0000-0000B8670000}"/>
    <cellStyle name="Output 2 4 2 2 2 2 2" xfId="19122" xr:uid="{00000000-0005-0000-0000-0000B9670000}"/>
    <cellStyle name="Output 2 4 2 2 2 2 3" xfId="19123" xr:uid="{00000000-0005-0000-0000-0000BA670000}"/>
    <cellStyle name="Output 2 4 2 2 2 3" xfId="19124" xr:uid="{00000000-0005-0000-0000-0000BB670000}"/>
    <cellStyle name="Output 2 4 2 2 3" xfId="19125" xr:uid="{00000000-0005-0000-0000-0000BC670000}"/>
    <cellStyle name="Output 2 4 2 2 3 2" xfId="19126" xr:uid="{00000000-0005-0000-0000-0000BD670000}"/>
    <cellStyle name="Output 2 4 2 2 4" xfId="19127" xr:uid="{00000000-0005-0000-0000-0000BE670000}"/>
    <cellStyle name="Output 2 4 2 2 4 2" xfId="19128" xr:uid="{00000000-0005-0000-0000-0000BF670000}"/>
    <cellStyle name="Output 2 4 2 3" xfId="19129" xr:uid="{00000000-0005-0000-0000-0000C0670000}"/>
    <cellStyle name="Output 2 4 2 3 2" xfId="19130" xr:uid="{00000000-0005-0000-0000-0000C1670000}"/>
    <cellStyle name="Output 2 4 2 3 2 2" xfId="19131" xr:uid="{00000000-0005-0000-0000-0000C2670000}"/>
    <cellStyle name="Output 2 4 2 3 2 3" xfId="19132" xr:uid="{00000000-0005-0000-0000-0000C3670000}"/>
    <cellStyle name="Output 2 4 2 3 3" xfId="19133" xr:uid="{00000000-0005-0000-0000-0000C4670000}"/>
    <cellStyle name="Output 2 4 2 3 3 2" xfId="31472" xr:uid="{00000000-0005-0000-0000-0000C5670000}"/>
    <cellStyle name="Output 2 4 2 3 4" xfId="31473" xr:uid="{00000000-0005-0000-0000-0000C6670000}"/>
    <cellStyle name="Output 2 4 2 4" xfId="19134" xr:uid="{00000000-0005-0000-0000-0000C7670000}"/>
    <cellStyle name="Output 2 4 2 4 2" xfId="19135" xr:uid="{00000000-0005-0000-0000-0000C8670000}"/>
    <cellStyle name="Output 2 4 2 4 2 2" xfId="19136" xr:uid="{00000000-0005-0000-0000-0000C9670000}"/>
    <cellStyle name="Output 2 4 2 4 2 3" xfId="19137" xr:uid="{00000000-0005-0000-0000-0000CA670000}"/>
    <cellStyle name="Output 2 4 2 4 3" xfId="19138" xr:uid="{00000000-0005-0000-0000-0000CB670000}"/>
    <cellStyle name="Output 2 4 2 5" xfId="19139" xr:uid="{00000000-0005-0000-0000-0000CC670000}"/>
    <cellStyle name="Output 2 4 2 5 2" xfId="19140" xr:uid="{00000000-0005-0000-0000-0000CD670000}"/>
    <cellStyle name="Output 2 4 2 6" xfId="19141" xr:uid="{00000000-0005-0000-0000-0000CE670000}"/>
    <cellStyle name="Output 2 4 2 6 2" xfId="19142" xr:uid="{00000000-0005-0000-0000-0000CF670000}"/>
    <cellStyle name="Output 2 4 3" xfId="19143" xr:uid="{00000000-0005-0000-0000-0000D0670000}"/>
    <cellStyle name="Output 2 4 3 2" xfId="19144" xr:uid="{00000000-0005-0000-0000-0000D1670000}"/>
    <cellStyle name="Output 2 4 3 2 2" xfId="19145" xr:uid="{00000000-0005-0000-0000-0000D2670000}"/>
    <cellStyle name="Output 2 4 3 2 2 2" xfId="19146" xr:uid="{00000000-0005-0000-0000-0000D3670000}"/>
    <cellStyle name="Output 2 4 3 2 3" xfId="19147" xr:uid="{00000000-0005-0000-0000-0000D4670000}"/>
    <cellStyle name="Output 2 4 3 2 3 2" xfId="19148" xr:uid="{00000000-0005-0000-0000-0000D5670000}"/>
    <cellStyle name="Output 2 4 3 3" xfId="19149" xr:uid="{00000000-0005-0000-0000-0000D6670000}"/>
    <cellStyle name="Output 2 4 3 3 2" xfId="19150" xr:uid="{00000000-0005-0000-0000-0000D7670000}"/>
    <cellStyle name="Output 2 4 3 3 2 2" xfId="19151" xr:uid="{00000000-0005-0000-0000-0000D8670000}"/>
    <cellStyle name="Output 2 4 3 3 2 3" xfId="19152" xr:uid="{00000000-0005-0000-0000-0000D9670000}"/>
    <cellStyle name="Output 2 4 3 3 3" xfId="19153" xr:uid="{00000000-0005-0000-0000-0000DA670000}"/>
    <cellStyle name="Output 2 4 3 3 3 2" xfId="31474" xr:uid="{00000000-0005-0000-0000-0000DB670000}"/>
    <cellStyle name="Output 2 4 3 3 4" xfId="31475" xr:uid="{00000000-0005-0000-0000-0000DC670000}"/>
    <cellStyle name="Output 2 4 3 4" xfId="19154" xr:uid="{00000000-0005-0000-0000-0000DD670000}"/>
    <cellStyle name="Output 2 4 3 4 2" xfId="19155" xr:uid="{00000000-0005-0000-0000-0000DE670000}"/>
    <cellStyle name="Output 2 4 3 4 3" xfId="31476" xr:uid="{00000000-0005-0000-0000-0000DF670000}"/>
    <cellStyle name="Output 2 4 3 5" xfId="19156" xr:uid="{00000000-0005-0000-0000-0000E0670000}"/>
    <cellStyle name="Output 2 4 3 5 2" xfId="19157" xr:uid="{00000000-0005-0000-0000-0000E1670000}"/>
    <cellStyle name="Output 2 4 3 6" xfId="31477" xr:uid="{00000000-0005-0000-0000-0000E2670000}"/>
    <cellStyle name="Output 2 4 4" xfId="19158" xr:uid="{00000000-0005-0000-0000-0000E3670000}"/>
    <cellStyle name="Output 2 4 4 2" xfId="19159" xr:uid="{00000000-0005-0000-0000-0000E4670000}"/>
    <cellStyle name="Output 2 4 4 2 2" xfId="19160" xr:uid="{00000000-0005-0000-0000-0000E5670000}"/>
    <cellStyle name="Output 2 4 4 2 2 2" xfId="19161" xr:uid="{00000000-0005-0000-0000-0000E6670000}"/>
    <cellStyle name="Output 2 4 4 2 3" xfId="19162" xr:uid="{00000000-0005-0000-0000-0000E7670000}"/>
    <cellStyle name="Output 2 4 4 2 3 2" xfId="19163" xr:uid="{00000000-0005-0000-0000-0000E8670000}"/>
    <cellStyle name="Output 2 4 4 3" xfId="19164" xr:uid="{00000000-0005-0000-0000-0000E9670000}"/>
    <cellStyle name="Output 2 4 4 3 2" xfId="19165" xr:uid="{00000000-0005-0000-0000-0000EA670000}"/>
    <cellStyle name="Output 2 4 4 3 2 2" xfId="19166" xr:uid="{00000000-0005-0000-0000-0000EB670000}"/>
    <cellStyle name="Output 2 4 4 3 2 3" xfId="19167" xr:uid="{00000000-0005-0000-0000-0000EC670000}"/>
    <cellStyle name="Output 2 4 4 3 3" xfId="19168" xr:uid="{00000000-0005-0000-0000-0000ED670000}"/>
    <cellStyle name="Output 2 4 4 4" xfId="19169" xr:uid="{00000000-0005-0000-0000-0000EE670000}"/>
    <cellStyle name="Output 2 4 4 4 2" xfId="19170" xr:uid="{00000000-0005-0000-0000-0000EF670000}"/>
    <cellStyle name="Output 2 4 4 5" xfId="19171" xr:uid="{00000000-0005-0000-0000-0000F0670000}"/>
    <cellStyle name="Output 2 4 4 5 2" xfId="19172" xr:uid="{00000000-0005-0000-0000-0000F1670000}"/>
    <cellStyle name="Output 2 4 5" xfId="19173" xr:uid="{00000000-0005-0000-0000-0000F2670000}"/>
    <cellStyle name="Output 2 4 5 2" xfId="19174" xr:uid="{00000000-0005-0000-0000-0000F3670000}"/>
    <cellStyle name="Output 2 4 5 2 2" xfId="19175" xr:uid="{00000000-0005-0000-0000-0000F4670000}"/>
    <cellStyle name="Output 2 4 5 2 2 2" xfId="19176" xr:uid="{00000000-0005-0000-0000-0000F5670000}"/>
    <cellStyle name="Output 2 4 5 2 2 3" xfId="19177" xr:uid="{00000000-0005-0000-0000-0000F6670000}"/>
    <cellStyle name="Output 2 4 5 2 3" xfId="19178" xr:uid="{00000000-0005-0000-0000-0000F7670000}"/>
    <cellStyle name="Output 2 4 5 3" xfId="19179" xr:uid="{00000000-0005-0000-0000-0000F8670000}"/>
    <cellStyle name="Output 2 4 5 3 2" xfId="19180" xr:uid="{00000000-0005-0000-0000-0000F9670000}"/>
    <cellStyle name="Output 2 4 5 3 2 2" xfId="19181" xr:uid="{00000000-0005-0000-0000-0000FA670000}"/>
    <cellStyle name="Output 2 4 5 3 2 3" xfId="19182" xr:uid="{00000000-0005-0000-0000-0000FB670000}"/>
    <cellStyle name="Output 2 4 5 3 3" xfId="19183" xr:uid="{00000000-0005-0000-0000-0000FC670000}"/>
    <cellStyle name="Output 2 4 5 4" xfId="19184" xr:uid="{00000000-0005-0000-0000-0000FD670000}"/>
    <cellStyle name="Output 2 4 5 4 2" xfId="19185" xr:uid="{00000000-0005-0000-0000-0000FE670000}"/>
    <cellStyle name="Output 2 4 5 5" xfId="19186" xr:uid="{00000000-0005-0000-0000-0000FF670000}"/>
    <cellStyle name="Output 2 4 5 5 2" xfId="19187" xr:uid="{00000000-0005-0000-0000-000000680000}"/>
    <cellStyle name="Output 2 4 6" xfId="19188" xr:uid="{00000000-0005-0000-0000-000001680000}"/>
    <cellStyle name="Output 2 4 6 2" xfId="19189" xr:uid="{00000000-0005-0000-0000-000002680000}"/>
    <cellStyle name="Output 2 4 6 2 2" xfId="19190" xr:uid="{00000000-0005-0000-0000-000003680000}"/>
    <cellStyle name="Output 2 4 6 2 2 2" xfId="19191" xr:uid="{00000000-0005-0000-0000-000004680000}"/>
    <cellStyle name="Output 2 4 6 2 2 3" xfId="19192" xr:uid="{00000000-0005-0000-0000-000005680000}"/>
    <cellStyle name="Output 2 4 6 2 3" xfId="19193" xr:uid="{00000000-0005-0000-0000-000006680000}"/>
    <cellStyle name="Output 2 4 6 3" xfId="19194" xr:uid="{00000000-0005-0000-0000-000007680000}"/>
    <cellStyle name="Output 2 4 6 3 2" xfId="19195" xr:uid="{00000000-0005-0000-0000-000008680000}"/>
    <cellStyle name="Output 2 4 6 3 3" xfId="19196" xr:uid="{00000000-0005-0000-0000-000009680000}"/>
    <cellStyle name="Output 2 4 6 4" xfId="19197" xr:uid="{00000000-0005-0000-0000-00000A680000}"/>
    <cellStyle name="Output 2 4 7" xfId="19198" xr:uid="{00000000-0005-0000-0000-00000B680000}"/>
    <cellStyle name="Output 2 4 7 2" xfId="31478" xr:uid="{00000000-0005-0000-0000-00000C680000}"/>
    <cellStyle name="Output 2 4 8" xfId="19199" xr:uid="{00000000-0005-0000-0000-00000D680000}"/>
    <cellStyle name="Output 2 5" xfId="19200" xr:uid="{00000000-0005-0000-0000-00000E680000}"/>
    <cellStyle name="Output 2 5 10" xfId="19201" xr:uid="{00000000-0005-0000-0000-00000F680000}"/>
    <cellStyle name="Output 2 5 10 2" xfId="19202" xr:uid="{00000000-0005-0000-0000-000010680000}"/>
    <cellStyle name="Output 2 5 11" xfId="19203" xr:uid="{00000000-0005-0000-0000-000011680000}"/>
    <cellStyle name="Output 2 5 11 2" xfId="19204" xr:uid="{00000000-0005-0000-0000-000012680000}"/>
    <cellStyle name="Output 2 5 2" xfId="19205" xr:uid="{00000000-0005-0000-0000-000013680000}"/>
    <cellStyle name="Output 2 5 2 2" xfId="19206" xr:uid="{00000000-0005-0000-0000-000014680000}"/>
    <cellStyle name="Output 2 5 2 2 2" xfId="19207" xr:uid="{00000000-0005-0000-0000-000015680000}"/>
    <cellStyle name="Output 2 5 2 2 2 2" xfId="19208" xr:uid="{00000000-0005-0000-0000-000016680000}"/>
    <cellStyle name="Output 2 5 2 2 2 2 2" xfId="19209" xr:uid="{00000000-0005-0000-0000-000017680000}"/>
    <cellStyle name="Output 2 5 2 2 2 2 3" xfId="19210" xr:uid="{00000000-0005-0000-0000-000018680000}"/>
    <cellStyle name="Output 2 5 2 2 2 3" xfId="19211" xr:uid="{00000000-0005-0000-0000-000019680000}"/>
    <cellStyle name="Output 2 5 2 2 3" xfId="19212" xr:uid="{00000000-0005-0000-0000-00001A680000}"/>
    <cellStyle name="Output 2 5 2 2 3 2" xfId="19213" xr:uid="{00000000-0005-0000-0000-00001B680000}"/>
    <cellStyle name="Output 2 5 2 2 4" xfId="19214" xr:uid="{00000000-0005-0000-0000-00001C680000}"/>
    <cellStyle name="Output 2 5 2 2 4 2" xfId="19215" xr:uid="{00000000-0005-0000-0000-00001D680000}"/>
    <cellStyle name="Output 2 5 2 3" xfId="19216" xr:uid="{00000000-0005-0000-0000-00001E680000}"/>
    <cellStyle name="Output 2 5 2 3 2" xfId="19217" xr:uid="{00000000-0005-0000-0000-00001F680000}"/>
    <cellStyle name="Output 2 5 2 3 2 2" xfId="19218" xr:uid="{00000000-0005-0000-0000-000020680000}"/>
    <cellStyle name="Output 2 5 2 3 2 3" xfId="19219" xr:uid="{00000000-0005-0000-0000-000021680000}"/>
    <cellStyle name="Output 2 5 2 3 3" xfId="19220" xr:uid="{00000000-0005-0000-0000-000022680000}"/>
    <cellStyle name="Output 2 5 2 3 3 2" xfId="31479" xr:uid="{00000000-0005-0000-0000-000023680000}"/>
    <cellStyle name="Output 2 5 2 3 4" xfId="31480" xr:uid="{00000000-0005-0000-0000-000024680000}"/>
    <cellStyle name="Output 2 5 2 4" xfId="19221" xr:uid="{00000000-0005-0000-0000-000025680000}"/>
    <cellStyle name="Output 2 5 2 4 2" xfId="19222" xr:uid="{00000000-0005-0000-0000-000026680000}"/>
    <cellStyle name="Output 2 5 2 4 2 2" xfId="19223" xr:uid="{00000000-0005-0000-0000-000027680000}"/>
    <cellStyle name="Output 2 5 2 4 2 3" xfId="19224" xr:uid="{00000000-0005-0000-0000-000028680000}"/>
    <cellStyle name="Output 2 5 2 4 3" xfId="19225" xr:uid="{00000000-0005-0000-0000-000029680000}"/>
    <cellStyle name="Output 2 5 2 5" xfId="19226" xr:uid="{00000000-0005-0000-0000-00002A680000}"/>
    <cellStyle name="Output 2 5 2 5 2" xfId="19227" xr:uid="{00000000-0005-0000-0000-00002B680000}"/>
    <cellStyle name="Output 2 5 2 6" xfId="19228" xr:uid="{00000000-0005-0000-0000-00002C680000}"/>
    <cellStyle name="Output 2 5 2 6 2" xfId="19229" xr:uid="{00000000-0005-0000-0000-00002D680000}"/>
    <cellStyle name="Output 2 5 3" xfId="19230" xr:uid="{00000000-0005-0000-0000-00002E680000}"/>
    <cellStyle name="Output 2 5 3 2" xfId="19231" xr:uid="{00000000-0005-0000-0000-00002F680000}"/>
    <cellStyle name="Output 2 5 3 2 2" xfId="19232" xr:uid="{00000000-0005-0000-0000-000030680000}"/>
    <cellStyle name="Output 2 5 3 2 2 2" xfId="19233" xr:uid="{00000000-0005-0000-0000-000031680000}"/>
    <cellStyle name="Output 2 5 3 2 3" xfId="19234" xr:uid="{00000000-0005-0000-0000-000032680000}"/>
    <cellStyle name="Output 2 5 3 2 3 2" xfId="19235" xr:uid="{00000000-0005-0000-0000-000033680000}"/>
    <cellStyle name="Output 2 5 3 3" xfId="19236" xr:uid="{00000000-0005-0000-0000-000034680000}"/>
    <cellStyle name="Output 2 5 3 3 2" xfId="19237" xr:uid="{00000000-0005-0000-0000-000035680000}"/>
    <cellStyle name="Output 2 5 3 3 2 2" xfId="19238" xr:uid="{00000000-0005-0000-0000-000036680000}"/>
    <cellStyle name="Output 2 5 3 3 2 3" xfId="19239" xr:uid="{00000000-0005-0000-0000-000037680000}"/>
    <cellStyle name="Output 2 5 3 3 3" xfId="19240" xr:uid="{00000000-0005-0000-0000-000038680000}"/>
    <cellStyle name="Output 2 5 3 3 3 2" xfId="31481" xr:uid="{00000000-0005-0000-0000-000039680000}"/>
    <cellStyle name="Output 2 5 3 3 4" xfId="31482" xr:uid="{00000000-0005-0000-0000-00003A680000}"/>
    <cellStyle name="Output 2 5 3 4" xfId="19241" xr:uid="{00000000-0005-0000-0000-00003B680000}"/>
    <cellStyle name="Output 2 5 3 4 2" xfId="19242" xr:uid="{00000000-0005-0000-0000-00003C680000}"/>
    <cellStyle name="Output 2 5 3 5" xfId="19243" xr:uid="{00000000-0005-0000-0000-00003D680000}"/>
    <cellStyle name="Output 2 5 3 5 2" xfId="19244" xr:uid="{00000000-0005-0000-0000-00003E680000}"/>
    <cellStyle name="Output 2 5 4" xfId="19245" xr:uid="{00000000-0005-0000-0000-00003F680000}"/>
    <cellStyle name="Output 2 5 4 2" xfId="19246" xr:uid="{00000000-0005-0000-0000-000040680000}"/>
    <cellStyle name="Output 2 5 4 2 2" xfId="19247" xr:uid="{00000000-0005-0000-0000-000041680000}"/>
    <cellStyle name="Output 2 5 4 2 2 2" xfId="19248" xr:uid="{00000000-0005-0000-0000-000042680000}"/>
    <cellStyle name="Output 2 5 4 2 3" xfId="19249" xr:uid="{00000000-0005-0000-0000-000043680000}"/>
    <cellStyle name="Output 2 5 4 2 3 2" xfId="19250" xr:uid="{00000000-0005-0000-0000-000044680000}"/>
    <cellStyle name="Output 2 5 4 3" xfId="19251" xr:uid="{00000000-0005-0000-0000-000045680000}"/>
    <cellStyle name="Output 2 5 4 3 2" xfId="19252" xr:uid="{00000000-0005-0000-0000-000046680000}"/>
    <cellStyle name="Output 2 5 4 3 2 2" xfId="19253" xr:uid="{00000000-0005-0000-0000-000047680000}"/>
    <cellStyle name="Output 2 5 4 3 2 3" xfId="19254" xr:uid="{00000000-0005-0000-0000-000048680000}"/>
    <cellStyle name="Output 2 5 4 3 3" xfId="19255" xr:uid="{00000000-0005-0000-0000-000049680000}"/>
    <cellStyle name="Output 2 5 4 4" xfId="19256" xr:uid="{00000000-0005-0000-0000-00004A680000}"/>
    <cellStyle name="Output 2 5 4 4 2" xfId="19257" xr:uid="{00000000-0005-0000-0000-00004B680000}"/>
    <cellStyle name="Output 2 5 4 5" xfId="19258" xr:uid="{00000000-0005-0000-0000-00004C680000}"/>
    <cellStyle name="Output 2 5 4 5 2" xfId="19259" xr:uid="{00000000-0005-0000-0000-00004D680000}"/>
    <cellStyle name="Output 2 5 5" xfId="19260" xr:uid="{00000000-0005-0000-0000-00004E680000}"/>
    <cellStyle name="Output 2 5 5 2" xfId="19261" xr:uid="{00000000-0005-0000-0000-00004F680000}"/>
    <cellStyle name="Output 2 5 5 2 2" xfId="19262" xr:uid="{00000000-0005-0000-0000-000050680000}"/>
    <cellStyle name="Output 2 5 5 2 2 2" xfId="19263" xr:uid="{00000000-0005-0000-0000-000051680000}"/>
    <cellStyle name="Output 2 5 5 2 2 3" xfId="19264" xr:uid="{00000000-0005-0000-0000-000052680000}"/>
    <cellStyle name="Output 2 5 5 2 3" xfId="19265" xr:uid="{00000000-0005-0000-0000-000053680000}"/>
    <cellStyle name="Output 2 5 5 3" xfId="19266" xr:uid="{00000000-0005-0000-0000-000054680000}"/>
    <cellStyle name="Output 2 5 5 3 2" xfId="19267" xr:uid="{00000000-0005-0000-0000-000055680000}"/>
    <cellStyle name="Output 2 5 5 3 2 2" xfId="19268" xr:uid="{00000000-0005-0000-0000-000056680000}"/>
    <cellStyle name="Output 2 5 5 3 2 3" xfId="19269" xr:uid="{00000000-0005-0000-0000-000057680000}"/>
    <cellStyle name="Output 2 5 5 3 3" xfId="19270" xr:uid="{00000000-0005-0000-0000-000058680000}"/>
    <cellStyle name="Output 2 5 5 4" xfId="19271" xr:uid="{00000000-0005-0000-0000-000059680000}"/>
    <cellStyle name="Output 2 5 5 4 2" xfId="19272" xr:uid="{00000000-0005-0000-0000-00005A680000}"/>
    <cellStyle name="Output 2 5 5 5" xfId="19273" xr:uid="{00000000-0005-0000-0000-00005B680000}"/>
    <cellStyle name="Output 2 5 5 5 2" xfId="19274" xr:uid="{00000000-0005-0000-0000-00005C680000}"/>
    <cellStyle name="Output 2 5 6" xfId="19275" xr:uid="{00000000-0005-0000-0000-00005D680000}"/>
    <cellStyle name="Output 2 5 6 2" xfId="19276" xr:uid="{00000000-0005-0000-0000-00005E680000}"/>
    <cellStyle name="Output 2 5 6 2 2" xfId="19277" xr:uid="{00000000-0005-0000-0000-00005F680000}"/>
    <cellStyle name="Output 2 5 6 2 2 2" xfId="19278" xr:uid="{00000000-0005-0000-0000-000060680000}"/>
    <cellStyle name="Output 2 5 6 2 2 3" xfId="19279" xr:uid="{00000000-0005-0000-0000-000061680000}"/>
    <cellStyle name="Output 2 5 6 2 3" xfId="19280" xr:uid="{00000000-0005-0000-0000-000062680000}"/>
    <cellStyle name="Output 2 5 6 3" xfId="19281" xr:uid="{00000000-0005-0000-0000-000063680000}"/>
    <cellStyle name="Output 2 5 6 3 2" xfId="19282" xr:uid="{00000000-0005-0000-0000-000064680000}"/>
    <cellStyle name="Output 2 5 6 3 2 2" xfId="19283" xr:uid="{00000000-0005-0000-0000-000065680000}"/>
    <cellStyle name="Output 2 5 6 3 2 3" xfId="19284" xr:uid="{00000000-0005-0000-0000-000066680000}"/>
    <cellStyle name="Output 2 5 6 3 3" xfId="19285" xr:uid="{00000000-0005-0000-0000-000067680000}"/>
    <cellStyle name="Output 2 5 6 4" xfId="19286" xr:uid="{00000000-0005-0000-0000-000068680000}"/>
    <cellStyle name="Output 2 5 6 4 2" xfId="19287" xr:uid="{00000000-0005-0000-0000-000069680000}"/>
    <cellStyle name="Output 2 5 6 4 3" xfId="19288" xr:uid="{00000000-0005-0000-0000-00006A680000}"/>
    <cellStyle name="Output 2 5 6 5" xfId="19289" xr:uid="{00000000-0005-0000-0000-00006B680000}"/>
    <cellStyle name="Output 2 5 7" xfId="19290" xr:uid="{00000000-0005-0000-0000-00006C680000}"/>
    <cellStyle name="Output 2 5 7 2" xfId="19291" xr:uid="{00000000-0005-0000-0000-00006D680000}"/>
    <cellStyle name="Output 2 5 7 2 2" xfId="19292" xr:uid="{00000000-0005-0000-0000-00006E680000}"/>
    <cellStyle name="Output 2 5 7 2 2 2" xfId="19293" xr:uid="{00000000-0005-0000-0000-00006F680000}"/>
    <cellStyle name="Output 2 5 7 2 2 3" xfId="19294" xr:uid="{00000000-0005-0000-0000-000070680000}"/>
    <cellStyle name="Output 2 5 7 2 3" xfId="19295" xr:uid="{00000000-0005-0000-0000-000071680000}"/>
    <cellStyle name="Output 2 5 7 3" xfId="19296" xr:uid="{00000000-0005-0000-0000-000072680000}"/>
    <cellStyle name="Output 2 5 7 3 2" xfId="19297" xr:uid="{00000000-0005-0000-0000-000073680000}"/>
    <cellStyle name="Output 2 5 7 3 3" xfId="19298" xr:uid="{00000000-0005-0000-0000-000074680000}"/>
    <cellStyle name="Output 2 5 7 4" xfId="19299" xr:uid="{00000000-0005-0000-0000-000075680000}"/>
    <cellStyle name="Output 2 5 8" xfId="19300" xr:uid="{00000000-0005-0000-0000-000076680000}"/>
    <cellStyle name="Output 2 5 8 2" xfId="19301" xr:uid="{00000000-0005-0000-0000-000077680000}"/>
    <cellStyle name="Output 2 5 8 2 2" xfId="19302" xr:uid="{00000000-0005-0000-0000-000078680000}"/>
    <cellStyle name="Output 2 5 8 2 2 2" xfId="19303" xr:uid="{00000000-0005-0000-0000-000079680000}"/>
    <cellStyle name="Output 2 5 8 2 2 3" xfId="19304" xr:uid="{00000000-0005-0000-0000-00007A680000}"/>
    <cellStyle name="Output 2 5 8 2 3" xfId="19305" xr:uid="{00000000-0005-0000-0000-00007B680000}"/>
    <cellStyle name="Output 2 5 8 3" xfId="19306" xr:uid="{00000000-0005-0000-0000-00007C680000}"/>
    <cellStyle name="Output 2 5 8 3 2" xfId="19307" xr:uid="{00000000-0005-0000-0000-00007D680000}"/>
    <cellStyle name="Output 2 5 8 3 3" xfId="19308" xr:uid="{00000000-0005-0000-0000-00007E680000}"/>
    <cellStyle name="Output 2 5 8 4" xfId="19309" xr:uid="{00000000-0005-0000-0000-00007F680000}"/>
    <cellStyle name="Output 2 5 9" xfId="19310" xr:uid="{00000000-0005-0000-0000-000080680000}"/>
    <cellStyle name="Output 2 5 9 2" xfId="19311" xr:uid="{00000000-0005-0000-0000-000081680000}"/>
    <cellStyle name="Output 2 5 9 2 2" xfId="19312" xr:uid="{00000000-0005-0000-0000-000082680000}"/>
    <cellStyle name="Output 2 5 9 2 3" xfId="19313" xr:uid="{00000000-0005-0000-0000-000083680000}"/>
    <cellStyle name="Output 2 5 9 3" xfId="19314" xr:uid="{00000000-0005-0000-0000-000084680000}"/>
    <cellStyle name="Output 2 6" xfId="19315" xr:uid="{00000000-0005-0000-0000-000085680000}"/>
    <cellStyle name="Output 2 6 2" xfId="19316" xr:uid="{00000000-0005-0000-0000-000086680000}"/>
    <cellStyle name="Output 2 6 2 2" xfId="19317" xr:uid="{00000000-0005-0000-0000-000087680000}"/>
    <cellStyle name="Output 2 6 2 2 2" xfId="19318" xr:uid="{00000000-0005-0000-0000-000088680000}"/>
    <cellStyle name="Output 2 6 2 2 2 2" xfId="19319" xr:uid="{00000000-0005-0000-0000-000089680000}"/>
    <cellStyle name="Output 2 6 2 2 2 3" xfId="19320" xr:uid="{00000000-0005-0000-0000-00008A680000}"/>
    <cellStyle name="Output 2 6 2 2 3" xfId="19321" xr:uid="{00000000-0005-0000-0000-00008B680000}"/>
    <cellStyle name="Output 2 6 2 3" xfId="19322" xr:uid="{00000000-0005-0000-0000-00008C680000}"/>
    <cellStyle name="Output 2 6 2 3 2" xfId="19323" xr:uid="{00000000-0005-0000-0000-00008D680000}"/>
    <cellStyle name="Output 2 6 2 3 2 2" xfId="31483" xr:uid="{00000000-0005-0000-0000-00008E680000}"/>
    <cellStyle name="Output 2 6 2 3 3" xfId="31484" xr:uid="{00000000-0005-0000-0000-00008F680000}"/>
    <cellStyle name="Output 2 6 2 3 3 2" xfId="31485" xr:uid="{00000000-0005-0000-0000-000090680000}"/>
    <cellStyle name="Output 2 6 2 3 4" xfId="31486" xr:uid="{00000000-0005-0000-0000-000091680000}"/>
    <cellStyle name="Output 2 6 2 4" xfId="19324" xr:uid="{00000000-0005-0000-0000-000092680000}"/>
    <cellStyle name="Output 2 6 2 4 2" xfId="19325" xr:uid="{00000000-0005-0000-0000-000093680000}"/>
    <cellStyle name="Output 2 6 2 4 3" xfId="31487" xr:uid="{00000000-0005-0000-0000-000094680000}"/>
    <cellStyle name="Output 2 6 2 5" xfId="31488" xr:uid="{00000000-0005-0000-0000-000095680000}"/>
    <cellStyle name="Output 2 6 2 5 2" xfId="31489" xr:uid="{00000000-0005-0000-0000-000096680000}"/>
    <cellStyle name="Output 2 6 2 6" xfId="31490" xr:uid="{00000000-0005-0000-0000-000097680000}"/>
    <cellStyle name="Output 2 6 3" xfId="19326" xr:uid="{00000000-0005-0000-0000-000098680000}"/>
    <cellStyle name="Output 2 6 3 2" xfId="19327" xr:uid="{00000000-0005-0000-0000-000099680000}"/>
    <cellStyle name="Output 2 6 3 2 2" xfId="19328" xr:uid="{00000000-0005-0000-0000-00009A680000}"/>
    <cellStyle name="Output 2 6 3 2 2 2" xfId="31491" xr:uid="{00000000-0005-0000-0000-00009B680000}"/>
    <cellStyle name="Output 2 6 3 2 3" xfId="19329" xr:uid="{00000000-0005-0000-0000-00009C680000}"/>
    <cellStyle name="Output 2 6 3 3" xfId="19330" xr:uid="{00000000-0005-0000-0000-00009D680000}"/>
    <cellStyle name="Output 2 6 3 3 2" xfId="31492" xr:uid="{00000000-0005-0000-0000-00009E680000}"/>
    <cellStyle name="Output 2 6 3 3 2 2" xfId="31493" xr:uid="{00000000-0005-0000-0000-00009F680000}"/>
    <cellStyle name="Output 2 6 3 3 3" xfId="31494" xr:uid="{00000000-0005-0000-0000-0000A0680000}"/>
    <cellStyle name="Output 2 6 3 3 3 2" xfId="31495" xr:uid="{00000000-0005-0000-0000-0000A1680000}"/>
    <cellStyle name="Output 2 6 3 3 4" xfId="31496" xr:uid="{00000000-0005-0000-0000-0000A2680000}"/>
    <cellStyle name="Output 2 6 3 4" xfId="31497" xr:uid="{00000000-0005-0000-0000-0000A3680000}"/>
    <cellStyle name="Output 2 6 3 4 2" xfId="31498" xr:uid="{00000000-0005-0000-0000-0000A4680000}"/>
    <cellStyle name="Output 2 6 3 5" xfId="31499" xr:uid="{00000000-0005-0000-0000-0000A5680000}"/>
    <cellStyle name="Output 2 6 4" xfId="19331" xr:uid="{00000000-0005-0000-0000-0000A6680000}"/>
    <cellStyle name="Output 2 6 4 2" xfId="19332" xr:uid="{00000000-0005-0000-0000-0000A7680000}"/>
    <cellStyle name="Output 2 6 4 2 2" xfId="19333" xr:uid="{00000000-0005-0000-0000-0000A8680000}"/>
    <cellStyle name="Output 2 6 4 2 3" xfId="19334" xr:uid="{00000000-0005-0000-0000-0000A9680000}"/>
    <cellStyle name="Output 2 6 4 3" xfId="19335" xr:uid="{00000000-0005-0000-0000-0000AA680000}"/>
    <cellStyle name="Output 2 6 5" xfId="19336" xr:uid="{00000000-0005-0000-0000-0000AB680000}"/>
    <cellStyle name="Output 2 6 5 2" xfId="19337" xr:uid="{00000000-0005-0000-0000-0000AC680000}"/>
    <cellStyle name="Output 2 6 5 2 2" xfId="31500" xr:uid="{00000000-0005-0000-0000-0000AD680000}"/>
    <cellStyle name="Output 2 6 5 3" xfId="31501" xr:uid="{00000000-0005-0000-0000-0000AE680000}"/>
    <cellStyle name="Output 2 6 5 3 2" xfId="31502" xr:uid="{00000000-0005-0000-0000-0000AF680000}"/>
    <cellStyle name="Output 2 6 5 4" xfId="31503" xr:uid="{00000000-0005-0000-0000-0000B0680000}"/>
    <cellStyle name="Output 2 6 6" xfId="19338" xr:uid="{00000000-0005-0000-0000-0000B1680000}"/>
    <cellStyle name="Output 2 6 6 2" xfId="19339" xr:uid="{00000000-0005-0000-0000-0000B2680000}"/>
    <cellStyle name="Output 2 6 6 3" xfId="31504" xr:uid="{00000000-0005-0000-0000-0000B3680000}"/>
    <cellStyle name="Output 2 6 7" xfId="31505" xr:uid="{00000000-0005-0000-0000-0000B4680000}"/>
    <cellStyle name="Output 2 6 7 2" xfId="31506" xr:uid="{00000000-0005-0000-0000-0000B5680000}"/>
    <cellStyle name="Output 2 6 8" xfId="31507" xr:uid="{00000000-0005-0000-0000-0000B6680000}"/>
    <cellStyle name="Output 2 7" xfId="19340" xr:uid="{00000000-0005-0000-0000-0000B7680000}"/>
    <cellStyle name="Output 2 7 2" xfId="19341" xr:uid="{00000000-0005-0000-0000-0000B8680000}"/>
    <cellStyle name="Output 2 7 2 2" xfId="19342" xr:uid="{00000000-0005-0000-0000-0000B9680000}"/>
    <cellStyle name="Output 2 7 2 2 2" xfId="19343" xr:uid="{00000000-0005-0000-0000-0000BA680000}"/>
    <cellStyle name="Output 2 7 2 2 2 2" xfId="31508" xr:uid="{00000000-0005-0000-0000-0000BB680000}"/>
    <cellStyle name="Output 2 7 2 2 3" xfId="31509" xr:uid="{00000000-0005-0000-0000-0000BC680000}"/>
    <cellStyle name="Output 2 7 2 3" xfId="19344" xr:uid="{00000000-0005-0000-0000-0000BD680000}"/>
    <cellStyle name="Output 2 7 2 3 2" xfId="19345" xr:uid="{00000000-0005-0000-0000-0000BE680000}"/>
    <cellStyle name="Output 2 7 2 3 2 2" xfId="31510" xr:uid="{00000000-0005-0000-0000-0000BF680000}"/>
    <cellStyle name="Output 2 7 2 3 3" xfId="31511" xr:uid="{00000000-0005-0000-0000-0000C0680000}"/>
    <cellStyle name="Output 2 7 2 3 3 2" xfId="31512" xr:uid="{00000000-0005-0000-0000-0000C1680000}"/>
    <cellStyle name="Output 2 7 2 3 4" xfId="31513" xr:uid="{00000000-0005-0000-0000-0000C2680000}"/>
    <cellStyle name="Output 2 7 2 4" xfId="31514" xr:uid="{00000000-0005-0000-0000-0000C3680000}"/>
    <cellStyle name="Output 2 7 2 4 2" xfId="31515" xr:uid="{00000000-0005-0000-0000-0000C4680000}"/>
    <cellStyle name="Output 2 7 2 5" xfId="31516" xr:uid="{00000000-0005-0000-0000-0000C5680000}"/>
    <cellStyle name="Output 2 7 3" xfId="19346" xr:uid="{00000000-0005-0000-0000-0000C6680000}"/>
    <cellStyle name="Output 2 7 3 2" xfId="19347" xr:uid="{00000000-0005-0000-0000-0000C7680000}"/>
    <cellStyle name="Output 2 7 3 2 2" xfId="19348" xr:uid="{00000000-0005-0000-0000-0000C8680000}"/>
    <cellStyle name="Output 2 7 3 2 2 2" xfId="31517" xr:uid="{00000000-0005-0000-0000-0000C9680000}"/>
    <cellStyle name="Output 2 7 3 2 3" xfId="19349" xr:uid="{00000000-0005-0000-0000-0000CA680000}"/>
    <cellStyle name="Output 2 7 3 3" xfId="19350" xr:uid="{00000000-0005-0000-0000-0000CB680000}"/>
    <cellStyle name="Output 2 7 3 3 2" xfId="31518" xr:uid="{00000000-0005-0000-0000-0000CC680000}"/>
    <cellStyle name="Output 2 7 3 3 2 2" xfId="31519" xr:uid="{00000000-0005-0000-0000-0000CD680000}"/>
    <cellStyle name="Output 2 7 3 3 3" xfId="31520" xr:uid="{00000000-0005-0000-0000-0000CE680000}"/>
    <cellStyle name="Output 2 7 3 3 3 2" xfId="31521" xr:uid="{00000000-0005-0000-0000-0000CF680000}"/>
    <cellStyle name="Output 2 7 3 3 4" xfId="31522" xr:uid="{00000000-0005-0000-0000-0000D0680000}"/>
    <cellStyle name="Output 2 7 3 4" xfId="31523" xr:uid="{00000000-0005-0000-0000-0000D1680000}"/>
    <cellStyle name="Output 2 7 3 4 2" xfId="31524" xr:uid="{00000000-0005-0000-0000-0000D2680000}"/>
    <cellStyle name="Output 2 7 3 5" xfId="31525" xr:uid="{00000000-0005-0000-0000-0000D3680000}"/>
    <cellStyle name="Output 2 7 4" xfId="19351" xr:uid="{00000000-0005-0000-0000-0000D4680000}"/>
    <cellStyle name="Output 2 7 4 2" xfId="19352" xr:uid="{00000000-0005-0000-0000-0000D5680000}"/>
    <cellStyle name="Output 2 7 4 2 2" xfId="31526" xr:uid="{00000000-0005-0000-0000-0000D6680000}"/>
    <cellStyle name="Output 2 7 4 3" xfId="31527" xr:uid="{00000000-0005-0000-0000-0000D7680000}"/>
    <cellStyle name="Output 2 7 5" xfId="19353" xr:uid="{00000000-0005-0000-0000-0000D8680000}"/>
    <cellStyle name="Output 2 7 5 2" xfId="19354" xr:uid="{00000000-0005-0000-0000-0000D9680000}"/>
    <cellStyle name="Output 2 7 5 2 2" xfId="31528" xr:uid="{00000000-0005-0000-0000-0000DA680000}"/>
    <cellStyle name="Output 2 7 5 3" xfId="31529" xr:uid="{00000000-0005-0000-0000-0000DB680000}"/>
    <cellStyle name="Output 2 7 5 3 2" xfId="31530" xr:uid="{00000000-0005-0000-0000-0000DC680000}"/>
    <cellStyle name="Output 2 7 5 4" xfId="31531" xr:uid="{00000000-0005-0000-0000-0000DD680000}"/>
    <cellStyle name="Output 2 7 6" xfId="31532" xr:uid="{00000000-0005-0000-0000-0000DE680000}"/>
    <cellStyle name="Output 2 7 6 2" xfId="31533" xr:uid="{00000000-0005-0000-0000-0000DF680000}"/>
    <cellStyle name="Output 2 7 6 3" xfId="31534" xr:uid="{00000000-0005-0000-0000-0000E0680000}"/>
    <cellStyle name="Output 2 7 7" xfId="31535" xr:uid="{00000000-0005-0000-0000-0000E1680000}"/>
    <cellStyle name="Output 2 7 7 2" xfId="31536" xr:uid="{00000000-0005-0000-0000-0000E2680000}"/>
    <cellStyle name="Output 2 7 8" xfId="31537" xr:uid="{00000000-0005-0000-0000-0000E3680000}"/>
    <cellStyle name="Output 2 8" xfId="19355" xr:uid="{00000000-0005-0000-0000-0000E4680000}"/>
    <cellStyle name="Output 2 8 2" xfId="19356" xr:uid="{00000000-0005-0000-0000-0000E5680000}"/>
    <cellStyle name="Output 2 8 2 2" xfId="19357" xr:uid="{00000000-0005-0000-0000-0000E6680000}"/>
    <cellStyle name="Output 2 8 2 2 2" xfId="19358" xr:uid="{00000000-0005-0000-0000-0000E7680000}"/>
    <cellStyle name="Output 2 8 2 2 2 2" xfId="31538" xr:uid="{00000000-0005-0000-0000-0000E8680000}"/>
    <cellStyle name="Output 2 8 2 2 3" xfId="31539" xr:uid="{00000000-0005-0000-0000-0000E9680000}"/>
    <cellStyle name="Output 2 8 2 3" xfId="19359" xr:uid="{00000000-0005-0000-0000-0000EA680000}"/>
    <cellStyle name="Output 2 8 2 3 2" xfId="19360" xr:uid="{00000000-0005-0000-0000-0000EB680000}"/>
    <cellStyle name="Output 2 8 2 3 2 2" xfId="31540" xr:uid="{00000000-0005-0000-0000-0000EC680000}"/>
    <cellStyle name="Output 2 8 2 3 3" xfId="31541" xr:uid="{00000000-0005-0000-0000-0000ED680000}"/>
    <cellStyle name="Output 2 8 2 3 3 2" xfId="31542" xr:uid="{00000000-0005-0000-0000-0000EE680000}"/>
    <cellStyle name="Output 2 8 2 3 4" xfId="31543" xr:uid="{00000000-0005-0000-0000-0000EF680000}"/>
    <cellStyle name="Output 2 8 2 4" xfId="31544" xr:uid="{00000000-0005-0000-0000-0000F0680000}"/>
    <cellStyle name="Output 2 8 2 4 2" xfId="31545" xr:uid="{00000000-0005-0000-0000-0000F1680000}"/>
    <cellStyle name="Output 2 8 2 5" xfId="31546" xr:uid="{00000000-0005-0000-0000-0000F2680000}"/>
    <cellStyle name="Output 2 8 3" xfId="19361" xr:uid="{00000000-0005-0000-0000-0000F3680000}"/>
    <cellStyle name="Output 2 8 3 2" xfId="19362" xr:uid="{00000000-0005-0000-0000-0000F4680000}"/>
    <cellStyle name="Output 2 8 3 2 2" xfId="19363" xr:uid="{00000000-0005-0000-0000-0000F5680000}"/>
    <cellStyle name="Output 2 8 3 2 2 2" xfId="31547" xr:uid="{00000000-0005-0000-0000-0000F6680000}"/>
    <cellStyle name="Output 2 8 3 2 3" xfId="19364" xr:uid="{00000000-0005-0000-0000-0000F7680000}"/>
    <cellStyle name="Output 2 8 3 3" xfId="19365" xr:uid="{00000000-0005-0000-0000-0000F8680000}"/>
    <cellStyle name="Output 2 8 3 3 2" xfId="31548" xr:uid="{00000000-0005-0000-0000-0000F9680000}"/>
    <cellStyle name="Output 2 8 3 3 2 2" xfId="31549" xr:uid="{00000000-0005-0000-0000-0000FA680000}"/>
    <cellStyle name="Output 2 8 3 3 3" xfId="31550" xr:uid="{00000000-0005-0000-0000-0000FB680000}"/>
    <cellStyle name="Output 2 8 3 3 3 2" xfId="31551" xr:uid="{00000000-0005-0000-0000-0000FC680000}"/>
    <cellStyle name="Output 2 8 3 3 4" xfId="31552" xr:uid="{00000000-0005-0000-0000-0000FD680000}"/>
    <cellStyle name="Output 2 8 3 4" xfId="31553" xr:uid="{00000000-0005-0000-0000-0000FE680000}"/>
    <cellStyle name="Output 2 8 3 4 2" xfId="31554" xr:uid="{00000000-0005-0000-0000-0000FF680000}"/>
    <cellStyle name="Output 2 8 3 5" xfId="31555" xr:uid="{00000000-0005-0000-0000-000000690000}"/>
    <cellStyle name="Output 2 8 4" xfId="19366" xr:uid="{00000000-0005-0000-0000-000001690000}"/>
    <cellStyle name="Output 2 8 4 2" xfId="19367" xr:uid="{00000000-0005-0000-0000-000002690000}"/>
    <cellStyle name="Output 2 8 4 2 2" xfId="31556" xr:uid="{00000000-0005-0000-0000-000003690000}"/>
    <cellStyle name="Output 2 8 4 3" xfId="31557" xr:uid="{00000000-0005-0000-0000-000004690000}"/>
    <cellStyle name="Output 2 8 5" xfId="19368" xr:uid="{00000000-0005-0000-0000-000005690000}"/>
    <cellStyle name="Output 2 8 5 2" xfId="19369" xr:uid="{00000000-0005-0000-0000-000006690000}"/>
    <cellStyle name="Output 2 8 5 2 2" xfId="31558" xr:uid="{00000000-0005-0000-0000-000007690000}"/>
    <cellStyle name="Output 2 8 5 3" xfId="31559" xr:uid="{00000000-0005-0000-0000-000008690000}"/>
    <cellStyle name="Output 2 8 5 3 2" xfId="31560" xr:uid="{00000000-0005-0000-0000-000009690000}"/>
    <cellStyle name="Output 2 8 5 4" xfId="31561" xr:uid="{00000000-0005-0000-0000-00000A690000}"/>
    <cellStyle name="Output 2 8 6" xfId="31562" xr:uid="{00000000-0005-0000-0000-00000B690000}"/>
    <cellStyle name="Output 2 8 6 2" xfId="31563" xr:uid="{00000000-0005-0000-0000-00000C690000}"/>
    <cellStyle name="Output 2 8 7" xfId="31564" xr:uid="{00000000-0005-0000-0000-00000D690000}"/>
    <cellStyle name="Output 2 9" xfId="19370" xr:uid="{00000000-0005-0000-0000-00000E690000}"/>
    <cellStyle name="Output 2 9 2" xfId="19371" xr:uid="{00000000-0005-0000-0000-00000F690000}"/>
    <cellStyle name="Output 2 9 2 2" xfId="19372" xr:uid="{00000000-0005-0000-0000-000010690000}"/>
    <cellStyle name="Output 2 9 2 2 2" xfId="19373" xr:uid="{00000000-0005-0000-0000-000011690000}"/>
    <cellStyle name="Output 2 9 2 2 3" xfId="19374" xr:uid="{00000000-0005-0000-0000-000012690000}"/>
    <cellStyle name="Output 2 9 2 3" xfId="19375" xr:uid="{00000000-0005-0000-0000-000013690000}"/>
    <cellStyle name="Output 2 9 3" xfId="19376" xr:uid="{00000000-0005-0000-0000-000014690000}"/>
    <cellStyle name="Output 2 9 3 2" xfId="19377" xr:uid="{00000000-0005-0000-0000-000015690000}"/>
    <cellStyle name="Output 2 9 3 2 2" xfId="19378" xr:uid="{00000000-0005-0000-0000-000016690000}"/>
    <cellStyle name="Output 2 9 3 2 3" xfId="19379" xr:uid="{00000000-0005-0000-0000-000017690000}"/>
    <cellStyle name="Output 2 9 3 3" xfId="19380" xr:uid="{00000000-0005-0000-0000-000018690000}"/>
    <cellStyle name="Output 2 9 3 3 2" xfId="31565" xr:uid="{00000000-0005-0000-0000-000019690000}"/>
    <cellStyle name="Output 2 9 3 4" xfId="31566" xr:uid="{00000000-0005-0000-0000-00001A690000}"/>
    <cellStyle name="Output 2 9 4" xfId="19381" xr:uid="{00000000-0005-0000-0000-00001B690000}"/>
    <cellStyle name="Output 2 9 4 2" xfId="19382" xr:uid="{00000000-0005-0000-0000-00001C690000}"/>
    <cellStyle name="Output 2 9 5" xfId="19383" xr:uid="{00000000-0005-0000-0000-00001D690000}"/>
    <cellStyle name="Output 2 9 5 2" xfId="19384" xr:uid="{00000000-0005-0000-0000-00001E690000}"/>
    <cellStyle name="Output 3" xfId="19385" xr:uid="{00000000-0005-0000-0000-00001F690000}"/>
    <cellStyle name="Output 3 10" xfId="31567" xr:uid="{00000000-0005-0000-0000-000020690000}"/>
    <cellStyle name="Output 3 10 2" xfId="31568" xr:uid="{00000000-0005-0000-0000-000021690000}"/>
    <cellStyle name="Output 3 10 2 2" xfId="31569" xr:uid="{00000000-0005-0000-0000-000022690000}"/>
    <cellStyle name="Output 3 10 2 2 2" xfId="31570" xr:uid="{00000000-0005-0000-0000-000023690000}"/>
    <cellStyle name="Output 3 10 2 3" xfId="31571" xr:uid="{00000000-0005-0000-0000-000024690000}"/>
    <cellStyle name="Output 3 10 3" xfId="31572" xr:uid="{00000000-0005-0000-0000-000025690000}"/>
    <cellStyle name="Output 3 10 3 2" xfId="31573" xr:uid="{00000000-0005-0000-0000-000026690000}"/>
    <cellStyle name="Output 3 10 3 2 2" xfId="31574" xr:uid="{00000000-0005-0000-0000-000027690000}"/>
    <cellStyle name="Output 3 10 3 3" xfId="31575" xr:uid="{00000000-0005-0000-0000-000028690000}"/>
    <cellStyle name="Output 3 10 3 3 2" xfId="31576" xr:uid="{00000000-0005-0000-0000-000029690000}"/>
    <cellStyle name="Output 3 10 3 4" xfId="31577" xr:uid="{00000000-0005-0000-0000-00002A690000}"/>
    <cellStyle name="Output 3 10 4" xfId="31578" xr:uid="{00000000-0005-0000-0000-00002B690000}"/>
    <cellStyle name="Output 3 10 4 2" xfId="31579" xr:uid="{00000000-0005-0000-0000-00002C690000}"/>
    <cellStyle name="Output 3 10 5" xfId="31580" xr:uid="{00000000-0005-0000-0000-00002D690000}"/>
    <cellStyle name="Output 3 11" xfId="31581" xr:uid="{00000000-0005-0000-0000-00002E690000}"/>
    <cellStyle name="Output 3 11 2" xfId="31582" xr:uid="{00000000-0005-0000-0000-00002F690000}"/>
    <cellStyle name="Output 3 11 2 2" xfId="31583" xr:uid="{00000000-0005-0000-0000-000030690000}"/>
    <cellStyle name="Output 3 11 3" xfId="31584" xr:uid="{00000000-0005-0000-0000-000031690000}"/>
    <cellStyle name="Output 3 12" xfId="31585" xr:uid="{00000000-0005-0000-0000-000032690000}"/>
    <cellStyle name="Output 3 12 2" xfId="31586" xr:uid="{00000000-0005-0000-0000-000033690000}"/>
    <cellStyle name="Output 3 12 2 2" xfId="31587" xr:uid="{00000000-0005-0000-0000-000034690000}"/>
    <cellStyle name="Output 3 12 3" xfId="31588" xr:uid="{00000000-0005-0000-0000-000035690000}"/>
    <cellStyle name="Output 3 12 3 2" xfId="31589" xr:uid="{00000000-0005-0000-0000-000036690000}"/>
    <cellStyle name="Output 3 12 4" xfId="31590" xr:uid="{00000000-0005-0000-0000-000037690000}"/>
    <cellStyle name="Output 3 13" xfId="31591" xr:uid="{00000000-0005-0000-0000-000038690000}"/>
    <cellStyle name="Output 3 13 2" xfId="31592" xr:uid="{00000000-0005-0000-0000-000039690000}"/>
    <cellStyle name="Output 3 13 3" xfId="31593" xr:uid="{00000000-0005-0000-0000-00003A690000}"/>
    <cellStyle name="Output 3 14" xfId="31594" xr:uid="{00000000-0005-0000-0000-00003B690000}"/>
    <cellStyle name="Output 3 14 2" xfId="31595" xr:uid="{00000000-0005-0000-0000-00003C690000}"/>
    <cellStyle name="Output 3 15" xfId="31596" xr:uid="{00000000-0005-0000-0000-00003D690000}"/>
    <cellStyle name="Output 3 2" xfId="19386" xr:uid="{00000000-0005-0000-0000-00003E690000}"/>
    <cellStyle name="Output 3 2 10" xfId="31597" xr:uid="{00000000-0005-0000-0000-00003F690000}"/>
    <cellStyle name="Output 3 2 10 2" xfId="31598" xr:uid="{00000000-0005-0000-0000-000040690000}"/>
    <cellStyle name="Output 3 2 11" xfId="31599" xr:uid="{00000000-0005-0000-0000-000041690000}"/>
    <cellStyle name="Output 3 2 12" xfId="31600" xr:uid="{00000000-0005-0000-0000-000042690000}"/>
    <cellStyle name="Output 3 2 2" xfId="19387" xr:uid="{00000000-0005-0000-0000-000043690000}"/>
    <cellStyle name="Output 3 2 2 2" xfId="19388" xr:uid="{00000000-0005-0000-0000-000044690000}"/>
    <cellStyle name="Output 3 2 2 2 2" xfId="19389" xr:uid="{00000000-0005-0000-0000-000045690000}"/>
    <cellStyle name="Output 3 2 2 2 2 2" xfId="19390" xr:uid="{00000000-0005-0000-0000-000046690000}"/>
    <cellStyle name="Output 3 2 2 2 2 2 2" xfId="31601" xr:uid="{00000000-0005-0000-0000-000047690000}"/>
    <cellStyle name="Output 3 2 2 2 2 3" xfId="19391" xr:uid="{00000000-0005-0000-0000-000048690000}"/>
    <cellStyle name="Output 3 2 2 2 3" xfId="19392" xr:uid="{00000000-0005-0000-0000-000049690000}"/>
    <cellStyle name="Output 3 2 2 2 3 2" xfId="31602" xr:uid="{00000000-0005-0000-0000-00004A690000}"/>
    <cellStyle name="Output 3 2 2 2 3 2 2" xfId="31603" xr:uid="{00000000-0005-0000-0000-00004B690000}"/>
    <cellStyle name="Output 3 2 2 2 3 3" xfId="31604" xr:uid="{00000000-0005-0000-0000-00004C690000}"/>
    <cellStyle name="Output 3 2 2 2 3 3 2" xfId="31605" xr:uid="{00000000-0005-0000-0000-00004D690000}"/>
    <cellStyle name="Output 3 2 2 2 3 4" xfId="31606" xr:uid="{00000000-0005-0000-0000-00004E690000}"/>
    <cellStyle name="Output 3 2 2 2 4" xfId="31607" xr:uid="{00000000-0005-0000-0000-00004F690000}"/>
    <cellStyle name="Output 3 2 2 2 4 2" xfId="31608" xr:uid="{00000000-0005-0000-0000-000050690000}"/>
    <cellStyle name="Output 3 2 2 2 4 3" xfId="31609" xr:uid="{00000000-0005-0000-0000-000051690000}"/>
    <cellStyle name="Output 3 2 2 2 5" xfId="31610" xr:uid="{00000000-0005-0000-0000-000052690000}"/>
    <cellStyle name="Output 3 2 2 2 5 2" xfId="31611" xr:uid="{00000000-0005-0000-0000-000053690000}"/>
    <cellStyle name="Output 3 2 2 2 6" xfId="31612" xr:uid="{00000000-0005-0000-0000-000054690000}"/>
    <cellStyle name="Output 3 2 2 3" xfId="19393" xr:uid="{00000000-0005-0000-0000-000055690000}"/>
    <cellStyle name="Output 3 2 2 3 2" xfId="19394" xr:uid="{00000000-0005-0000-0000-000056690000}"/>
    <cellStyle name="Output 3 2 2 3 2 2" xfId="31613" xr:uid="{00000000-0005-0000-0000-000057690000}"/>
    <cellStyle name="Output 3 2 2 3 2 2 2" xfId="31614" xr:uid="{00000000-0005-0000-0000-000058690000}"/>
    <cellStyle name="Output 3 2 2 3 2 3" xfId="31615" xr:uid="{00000000-0005-0000-0000-000059690000}"/>
    <cellStyle name="Output 3 2 2 3 3" xfId="31616" xr:uid="{00000000-0005-0000-0000-00005A690000}"/>
    <cellStyle name="Output 3 2 2 3 3 2" xfId="31617" xr:uid="{00000000-0005-0000-0000-00005B690000}"/>
    <cellStyle name="Output 3 2 2 3 3 2 2" xfId="31618" xr:uid="{00000000-0005-0000-0000-00005C690000}"/>
    <cellStyle name="Output 3 2 2 3 3 3" xfId="31619" xr:uid="{00000000-0005-0000-0000-00005D690000}"/>
    <cellStyle name="Output 3 2 2 3 3 3 2" xfId="31620" xr:uid="{00000000-0005-0000-0000-00005E690000}"/>
    <cellStyle name="Output 3 2 2 3 3 4" xfId="31621" xr:uid="{00000000-0005-0000-0000-00005F690000}"/>
    <cellStyle name="Output 3 2 2 3 4" xfId="31622" xr:uid="{00000000-0005-0000-0000-000060690000}"/>
    <cellStyle name="Output 3 2 2 3 4 2" xfId="31623" xr:uid="{00000000-0005-0000-0000-000061690000}"/>
    <cellStyle name="Output 3 2 2 3 5" xfId="31624" xr:uid="{00000000-0005-0000-0000-000062690000}"/>
    <cellStyle name="Output 3 2 2 4" xfId="19395" xr:uid="{00000000-0005-0000-0000-000063690000}"/>
    <cellStyle name="Output 3 2 2 4 2" xfId="19396" xr:uid="{00000000-0005-0000-0000-000064690000}"/>
    <cellStyle name="Output 3 2 2 4 2 2" xfId="31625" xr:uid="{00000000-0005-0000-0000-000065690000}"/>
    <cellStyle name="Output 3 2 2 4 3" xfId="31626" xr:uid="{00000000-0005-0000-0000-000066690000}"/>
    <cellStyle name="Output 3 2 2 5" xfId="31627" xr:uid="{00000000-0005-0000-0000-000067690000}"/>
    <cellStyle name="Output 3 2 2 5 2" xfId="31628" xr:uid="{00000000-0005-0000-0000-000068690000}"/>
    <cellStyle name="Output 3 2 2 5 2 2" xfId="31629" xr:uid="{00000000-0005-0000-0000-000069690000}"/>
    <cellStyle name="Output 3 2 2 5 3" xfId="31630" xr:uid="{00000000-0005-0000-0000-00006A690000}"/>
    <cellStyle name="Output 3 2 2 5 3 2" xfId="31631" xr:uid="{00000000-0005-0000-0000-00006B690000}"/>
    <cellStyle name="Output 3 2 2 5 4" xfId="31632" xr:uid="{00000000-0005-0000-0000-00006C690000}"/>
    <cellStyle name="Output 3 2 2 6" xfId="31633" xr:uid="{00000000-0005-0000-0000-00006D690000}"/>
    <cellStyle name="Output 3 2 2 6 2" xfId="31634" xr:uid="{00000000-0005-0000-0000-00006E690000}"/>
    <cellStyle name="Output 3 2 2 6 3" xfId="31635" xr:uid="{00000000-0005-0000-0000-00006F690000}"/>
    <cellStyle name="Output 3 2 2 7" xfId="31636" xr:uid="{00000000-0005-0000-0000-000070690000}"/>
    <cellStyle name="Output 3 2 2 7 2" xfId="31637" xr:uid="{00000000-0005-0000-0000-000071690000}"/>
    <cellStyle name="Output 3 2 2 8" xfId="31638" xr:uid="{00000000-0005-0000-0000-000072690000}"/>
    <cellStyle name="Output 3 2 3" xfId="19397" xr:uid="{00000000-0005-0000-0000-000073690000}"/>
    <cellStyle name="Output 3 2 3 2" xfId="19398" xr:uid="{00000000-0005-0000-0000-000074690000}"/>
    <cellStyle name="Output 3 2 3 2 2" xfId="19399" xr:uid="{00000000-0005-0000-0000-000075690000}"/>
    <cellStyle name="Output 3 2 3 2 2 2" xfId="31639" xr:uid="{00000000-0005-0000-0000-000076690000}"/>
    <cellStyle name="Output 3 2 3 2 2 2 2" xfId="31640" xr:uid="{00000000-0005-0000-0000-000077690000}"/>
    <cellStyle name="Output 3 2 3 2 2 3" xfId="31641" xr:uid="{00000000-0005-0000-0000-000078690000}"/>
    <cellStyle name="Output 3 2 3 2 3" xfId="19400" xr:uid="{00000000-0005-0000-0000-000079690000}"/>
    <cellStyle name="Output 3 2 3 2 3 2" xfId="31642" xr:uid="{00000000-0005-0000-0000-00007A690000}"/>
    <cellStyle name="Output 3 2 3 2 3 2 2" xfId="31643" xr:uid="{00000000-0005-0000-0000-00007B690000}"/>
    <cellStyle name="Output 3 2 3 2 3 3" xfId="31644" xr:uid="{00000000-0005-0000-0000-00007C690000}"/>
    <cellStyle name="Output 3 2 3 2 3 3 2" xfId="31645" xr:uid="{00000000-0005-0000-0000-00007D690000}"/>
    <cellStyle name="Output 3 2 3 2 3 4" xfId="31646" xr:uid="{00000000-0005-0000-0000-00007E690000}"/>
    <cellStyle name="Output 3 2 3 2 4" xfId="31647" xr:uid="{00000000-0005-0000-0000-00007F690000}"/>
    <cellStyle name="Output 3 2 3 2 4 2" xfId="31648" xr:uid="{00000000-0005-0000-0000-000080690000}"/>
    <cellStyle name="Output 3 2 3 2 5" xfId="31649" xr:uid="{00000000-0005-0000-0000-000081690000}"/>
    <cellStyle name="Output 3 2 3 3" xfId="19401" xr:uid="{00000000-0005-0000-0000-000082690000}"/>
    <cellStyle name="Output 3 2 3 3 2" xfId="31650" xr:uid="{00000000-0005-0000-0000-000083690000}"/>
    <cellStyle name="Output 3 2 3 3 2 2" xfId="31651" xr:uid="{00000000-0005-0000-0000-000084690000}"/>
    <cellStyle name="Output 3 2 3 3 2 2 2" xfId="31652" xr:uid="{00000000-0005-0000-0000-000085690000}"/>
    <cellStyle name="Output 3 2 3 3 2 3" xfId="31653" xr:uid="{00000000-0005-0000-0000-000086690000}"/>
    <cellStyle name="Output 3 2 3 3 3" xfId="31654" xr:uid="{00000000-0005-0000-0000-000087690000}"/>
    <cellStyle name="Output 3 2 3 3 3 2" xfId="31655" xr:uid="{00000000-0005-0000-0000-000088690000}"/>
    <cellStyle name="Output 3 2 3 3 3 2 2" xfId="31656" xr:uid="{00000000-0005-0000-0000-000089690000}"/>
    <cellStyle name="Output 3 2 3 3 3 3" xfId="31657" xr:uid="{00000000-0005-0000-0000-00008A690000}"/>
    <cellStyle name="Output 3 2 3 3 3 3 2" xfId="31658" xr:uid="{00000000-0005-0000-0000-00008B690000}"/>
    <cellStyle name="Output 3 2 3 3 3 4" xfId="31659" xr:uid="{00000000-0005-0000-0000-00008C690000}"/>
    <cellStyle name="Output 3 2 3 3 4" xfId="31660" xr:uid="{00000000-0005-0000-0000-00008D690000}"/>
    <cellStyle name="Output 3 2 3 3 4 2" xfId="31661" xr:uid="{00000000-0005-0000-0000-00008E690000}"/>
    <cellStyle name="Output 3 2 3 3 5" xfId="31662" xr:uid="{00000000-0005-0000-0000-00008F690000}"/>
    <cellStyle name="Output 3 2 3 4" xfId="31663" xr:uid="{00000000-0005-0000-0000-000090690000}"/>
    <cellStyle name="Output 3 2 3 4 2" xfId="31664" xr:uid="{00000000-0005-0000-0000-000091690000}"/>
    <cellStyle name="Output 3 2 3 4 2 2" xfId="31665" xr:uid="{00000000-0005-0000-0000-000092690000}"/>
    <cellStyle name="Output 3 2 3 4 3" xfId="31666" xr:uid="{00000000-0005-0000-0000-000093690000}"/>
    <cellStyle name="Output 3 2 3 5" xfId="31667" xr:uid="{00000000-0005-0000-0000-000094690000}"/>
    <cellStyle name="Output 3 2 3 5 2" xfId="31668" xr:uid="{00000000-0005-0000-0000-000095690000}"/>
    <cellStyle name="Output 3 2 3 5 2 2" xfId="31669" xr:uid="{00000000-0005-0000-0000-000096690000}"/>
    <cellStyle name="Output 3 2 3 5 3" xfId="31670" xr:uid="{00000000-0005-0000-0000-000097690000}"/>
    <cellStyle name="Output 3 2 3 5 3 2" xfId="31671" xr:uid="{00000000-0005-0000-0000-000098690000}"/>
    <cellStyle name="Output 3 2 3 5 4" xfId="31672" xr:uid="{00000000-0005-0000-0000-000099690000}"/>
    <cellStyle name="Output 3 2 3 6" xfId="31673" xr:uid="{00000000-0005-0000-0000-00009A690000}"/>
    <cellStyle name="Output 3 2 3 6 2" xfId="31674" xr:uid="{00000000-0005-0000-0000-00009B690000}"/>
    <cellStyle name="Output 3 2 3 6 3" xfId="31675" xr:uid="{00000000-0005-0000-0000-00009C690000}"/>
    <cellStyle name="Output 3 2 3 7" xfId="31676" xr:uid="{00000000-0005-0000-0000-00009D690000}"/>
    <cellStyle name="Output 3 2 3 7 2" xfId="31677" xr:uid="{00000000-0005-0000-0000-00009E690000}"/>
    <cellStyle name="Output 3 2 3 8" xfId="31678" xr:uid="{00000000-0005-0000-0000-00009F690000}"/>
    <cellStyle name="Output 3 2 3 9" xfId="31679" xr:uid="{00000000-0005-0000-0000-0000A0690000}"/>
    <cellStyle name="Output 3 2 4" xfId="19402" xr:uid="{00000000-0005-0000-0000-0000A1690000}"/>
    <cellStyle name="Output 3 2 4 2" xfId="19403" xr:uid="{00000000-0005-0000-0000-0000A2690000}"/>
    <cellStyle name="Output 3 2 4 2 2" xfId="19404" xr:uid="{00000000-0005-0000-0000-0000A3690000}"/>
    <cellStyle name="Output 3 2 4 2 2 2" xfId="31680" xr:uid="{00000000-0005-0000-0000-0000A4690000}"/>
    <cellStyle name="Output 3 2 4 2 2 2 2" xfId="31681" xr:uid="{00000000-0005-0000-0000-0000A5690000}"/>
    <cellStyle name="Output 3 2 4 2 2 3" xfId="31682" xr:uid="{00000000-0005-0000-0000-0000A6690000}"/>
    <cellStyle name="Output 3 2 4 2 3" xfId="19405" xr:uid="{00000000-0005-0000-0000-0000A7690000}"/>
    <cellStyle name="Output 3 2 4 2 3 2" xfId="31683" xr:uid="{00000000-0005-0000-0000-0000A8690000}"/>
    <cellStyle name="Output 3 2 4 2 3 2 2" xfId="31684" xr:uid="{00000000-0005-0000-0000-0000A9690000}"/>
    <cellStyle name="Output 3 2 4 2 3 3" xfId="31685" xr:uid="{00000000-0005-0000-0000-0000AA690000}"/>
    <cellStyle name="Output 3 2 4 2 3 3 2" xfId="31686" xr:uid="{00000000-0005-0000-0000-0000AB690000}"/>
    <cellStyle name="Output 3 2 4 2 3 4" xfId="31687" xr:uid="{00000000-0005-0000-0000-0000AC690000}"/>
    <cellStyle name="Output 3 2 4 2 4" xfId="31688" xr:uid="{00000000-0005-0000-0000-0000AD690000}"/>
    <cellStyle name="Output 3 2 4 2 4 2" xfId="31689" xr:uid="{00000000-0005-0000-0000-0000AE690000}"/>
    <cellStyle name="Output 3 2 4 2 5" xfId="31690" xr:uid="{00000000-0005-0000-0000-0000AF690000}"/>
    <cellStyle name="Output 3 2 4 3" xfId="19406" xr:uid="{00000000-0005-0000-0000-0000B0690000}"/>
    <cellStyle name="Output 3 2 4 3 2" xfId="31691" xr:uid="{00000000-0005-0000-0000-0000B1690000}"/>
    <cellStyle name="Output 3 2 4 3 2 2" xfId="31692" xr:uid="{00000000-0005-0000-0000-0000B2690000}"/>
    <cellStyle name="Output 3 2 4 3 2 2 2" xfId="31693" xr:uid="{00000000-0005-0000-0000-0000B3690000}"/>
    <cellStyle name="Output 3 2 4 3 2 3" xfId="31694" xr:uid="{00000000-0005-0000-0000-0000B4690000}"/>
    <cellStyle name="Output 3 2 4 3 3" xfId="31695" xr:uid="{00000000-0005-0000-0000-0000B5690000}"/>
    <cellStyle name="Output 3 2 4 3 3 2" xfId="31696" xr:uid="{00000000-0005-0000-0000-0000B6690000}"/>
    <cellStyle name="Output 3 2 4 3 3 2 2" xfId="31697" xr:uid="{00000000-0005-0000-0000-0000B7690000}"/>
    <cellStyle name="Output 3 2 4 3 3 3" xfId="31698" xr:uid="{00000000-0005-0000-0000-0000B8690000}"/>
    <cellStyle name="Output 3 2 4 3 3 3 2" xfId="31699" xr:uid="{00000000-0005-0000-0000-0000B9690000}"/>
    <cellStyle name="Output 3 2 4 3 3 4" xfId="31700" xr:uid="{00000000-0005-0000-0000-0000BA690000}"/>
    <cellStyle name="Output 3 2 4 3 4" xfId="31701" xr:uid="{00000000-0005-0000-0000-0000BB690000}"/>
    <cellStyle name="Output 3 2 4 3 4 2" xfId="31702" xr:uid="{00000000-0005-0000-0000-0000BC690000}"/>
    <cellStyle name="Output 3 2 4 3 5" xfId="31703" xr:uid="{00000000-0005-0000-0000-0000BD690000}"/>
    <cellStyle name="Output 3 2 4 4" xfId="31704" xr:uid="{00000000-0005-0000-0000-0000BE690000}"/>
    <cellStyle name="Output 3 2 4 4 2" xfId="31705" xr:uid="{00000000-0005-0000-0000-0000BF690000}"/>
    <cellStyle name="Output 3 2 4 4 2 2" xfId="31706" xr:uid="{00000000-0005-0000-0000-0000C0690000}"/>
    <cellStyle name="Output 3 2 4 4 3" xfId="31707" xr:uid="{00000000-0005-0000-0000-0000C1690000}"/>
    <cellStyle name="Output 3 2 4 5" xfId="31708" xr:uid="{00000000-0005-0000-0000-0000C2690000}"/>
    <cellStyle name="Output 3 2 4 5 2" xfId="31709" xr:uid="{00000000-0005-0000-0000-0000C3690000}"/>
    <cellStyle name="Output 3 2 4 5 2 2" xfId="31710" xr:uid="{00000000-0005-0000-0000-0000C4690000}"/>
    <cellStyle name="Output 3 2 4 5 3" xfId="31711" xr:uid="{00000000-0005-0000-0000-0000C5690000}"/>
    <cellStyle name="Output 3 2 4 5 3 2" xfId="31712" xr:uid="{00000000-0005-0000-0000-0000C6690000}"/>
    <cellStyle name="Output 3 2 4 5 4" xfId="31713" xr:uid="{00000000-0005-0000-0000-0000C7690000}"/>
    <cellStyle name="Output 3 2 4 6" xfId="31714" xr:uid="{00000000-0005-0000-0000-0000C8690000}"/>
    <cellStyle name="Output 3 2 4 6 2" xfId="31715" xr:uid="{00000000-0005-0000-0000-0000C9690000}"/>
    <cellStyle name="Output 3 2 4 7" xfId="31716" xr:uid="{00000000-0005-0000-0000-0000CA690000}"/>
    <cellStyle name="Output 3 2 5" xfId="19407" xr:uid="{00000000-0005-0000-0000-0000CB690000}"/>
    <cellStyle name="Output 3 2 5 2" xfId="19408" xr:uid="{00000000-0005-0000-0000-0000CC690000}"/>
    <cellStyle name="Output 3 2 5 2 2" xfId="31717" xr:uid="{00000000-0005-0000-0000-0000CD690000}"/>
    <cellStyle name="Output 3 2 5 2 2 2" xfId="31718" xr:uid="{00000000-0005-0000-0000-0000CE690000}"/>
    <cellStyle name="Output 3 2 5 2 3" xfId="31719" xr:uid="{00000000-0005-0000-0000-0000CF690000}"/>
    <cellStyle name="Output 3 2 5 3" xfId="31720" xr:uid="{00000000-0005-0000-0000-0000D0690000}"/>
    <cellStyle name="Output 3 2 5 3 2" xfId="31721" xr:uid="{00000000-0005-0000-0000-0000D1690000}"/>
    <cellStyle name="Output 3 2 5 3 2 2" xfId="31722" xr:uid="{00000000-0005-0000-0000-0000D2690000}"/>
    <cellStyle name="Output 3 2 5 3 3" xfId="31723" xr:uid="{00000000-0005-0000-0000-0000D3690000}"/>
    <cellStyle name="Output 3 2 5 3 3 2" xfId="31724" xr:uid="{00000000-0005-0000-0000-0000D4690000}"/>
    <cellStyle name="Output 3 2 5 3 4" xfId="31725" xr:uid="{00000000-0005-0000-0000-0000D5690000}"/>
    <cellStyle name="Output 3 2 5 4" xfId="31726" xr:uid="{00000000-0005-0000-0000-0000D6690000}"/>
    <cellStyle name="Output 3 2 5 4 2" xfId="31727" xr:uid="{00000000-0005-0000-0000-0000D7690000}"/>
    <cellStyle name="Output 3 2 5 5" xfId="31728" xr:uid="{00000000-0005-0000-0000-0000D8690000}"/>
    <cellStyle name="Output 3 2 6" xfId="19409" xr:uid="{00000000-0005-0000-0000-0000D9690000}"/>
    <cellStyle name="Output 3 2 6 2" xfId="19410" xr:uid="{00000000-0005-0000-0000-0000DA690000}"/>
    <cellStyle name="Output 3 2 6 2 2" xfId="31729" xr:uid="{00000000-0005-0000-0000-0000DB690000}"/>
    <cellStyle name="Output 3 2 6 2 2 2" xfId="31730" xr:uid="{00000000-0005-0000-0000-0000DC690000}"/>
    <cellStyle name="Output 3 2 6 2 3" xfId="31731" xr:uid="{00000000-0005-0000-0000-0000DD690000}"/>
    <cellStyle name="Output 3 2 6 3" xfId="31732" xr:uid="{00000000-0005-0000-0000-0000DE690000}"/>
    <cellStyle name="Output 3 2 6 3 2" xfId="31733" xr:uid="{00000000-0005-0000-0000-0000DF690000}"/>
    <cellStyle name="Output 3 2 6 3 2 2" xfId="31734" xr:uid="{00000000-0005-0000-0000-0000E0690000}"/>
    <cellStyle name="Output 3 2 6 3 3" xfId="31735" xr:uid="{00000000-0005-0000-0000-0000E1690000}"/>
    <cellStyle name="Output 3 2 6 3 3 2" xfId="31736" xr:uid="{00000000-0005-0000-0000-0000E2690000}"/>
    <cellStyle name="Output 3 2 6 3 4" xfId="31737" xr:uid="{00000000-0005-0000-0000-0000E3690000}"/>
    <cellStyle name="Output 3 2 6 4" xfId="31738" xr:uid="{00000000-0005-0000-0000-0000E4690000}"/>
    <cellStyle name="Output 3 2 6 4 2" xfId="31739" xr:uid="{00000000-0005-0000-0000-0000E5690000}"/>
    <cellStyle name="Output 3 2 6 5" xfId="31740" xr:uid="{00000000-0005-0000-0000-0000E6690000}"/>
    <cellStyle name="Output 3 2 7" xfId="31741" xr:uid="{00000000-0005-0000-0000-0000E7690000}"/>
    <cellStyle name="Output 3 2 7 2" xfId="31742" xr:uid="{00000000-0005-0000-0000-0000E8690000}"/>
    <cellStyle name="Output 3 2 7 2 2" xfId="31743" xr:uid="{00000000-0005-0000-0000-0000E9690000}"/>
    <cellStyle name="Output 3 2 7 3" xfId="31744" xr:uid="{00000000-0005-0000-0000-0000EA690000}"/>
    <cellStyle name="Output 3 2 8" xfId="31745" xr:uid="{00000000-0005-0000-0000-0000EB690000}"/>
    <cellStyle name="Output 3 2 8 2" xfId="31746" xr:uid="{00000000-0005-0000-0000-0000EC690000}"/>
    <cellStyle name="Output 3 2 8 2 2" xfId="31747" xr:uid="{00000000-0005-0000-0000-0000ED690000}"/>
    <cellStyle name="Output 3 2 8 3" xfId="31748" xr:uid="{00000000-0005-0000-0000-0000EE690000}"/>
    <cellStyle name="Output 3 2 8 3 2" xfId="31749" xr:uid="{00000000-0005-0000-0000-0000EF690000}"/>
    <cellStyle name="Output 3 2 8 4" xfId="31750" xr:uid="{00000000-0005-0000-0000-0000F0690000}"/>
    <cellStyle name="Output 3 2 9" xfId="31751" xr:uid="{00000000-0005-0000-0000-0000F1690000}"/>
    <cellStyle name="Output 3 2 9 2" xfId="31752" xr:uid="{00000000-0005-0000-0000-0000F2690000}"/>
    <cellStyle name="Output 3 2 9 3" xfId="31753" xr:uid="{00000000-0005-0000-0000-0000F3690000}"/>
    <cellStyle name="Output 3 3" xfId="19411" xr:uid="{00000000-0005-0000-0000-0000F4690000}"/>
    <cellStyle name="Output 3 3 2" xfId="19412" xr:uid="{00000000-0005-0000-0000-0000F5690000}"/>
    <cellStyle name="Output 3 3 2 2" xfId="19413" xr:uid="{00000000-0005-0000-0000-0000F6690000}"/>
    <cellStyle name="Output 3 3 2 2 2" xfId="19414" xr:uid="{00000000-0005-0000-0000-0000F7690000}"/>
    <cellStyle name="Output 3 3 2 2 2 2" xfId="31754" xr:uid="{00000000-0005-0000-0000-0000F8690000}"/>
    <cellStyle name="Output 3 3 2 2 3" xfId="31755" xr:uid="{00000000-0005-0000-0000-0000F9690000}"/>
    <cellStyle name="Output 3 3 2 3" xfId="19415" xr:uid="{00000000-0005-0000-0000-0000FA690000}"/>
    <cellStyle name="Output 3 3 2 3 2" xfId="19416" xr:uid="{00000000-0005-0000-0000-0000FB690000}"/>
    <cellStyle name="Output 3 3 2 3 2 2" xfId="31756" xr:uid="{00000000-0005-0000-0000-0000FC690000}"/>
    <cellStyle name="Output 3 3 2 3 3" xfId="31757" xr:uid="{00000000-0005-0000-0000-0000FD690000}"/>
    <cellStyle name="Output 3 3 2 3 3 2" xfId="31758" xr:uid="{00000000-0005-0000-0000-0000FE690000}"/>
    <cellStyle name="Output 3 3 2 3 4" xfId="31759" xr:uid="{00000000-0005-0000-0000-0000FF690000}"/>
    <cellStyle name="Output 3 3 2 4" xfId="31760" xr:uid="{00000000-0005-0000-0000-0000006A0000}"/>
    <cellStyle name="Output 3 3 2 4 2" xfId="31761" xr:uid="{00000000-0005-0000-0000-0000016A0000}"/>
    <cellStyle name="Output 3 3 2 4 3" xfId="31762" xr:uid="{00000000-0005-0000-0000-0000026A0000}"/>
    <cellStyle name="Output 3 3 2 5" xfId="31763" xr:uid="{00000000-0005-0000-0000-0000036A0000}"/>
    <cellStyle name="Output 3 3 2 5 2" xfId="31764" xr:uid="{00000000-0005-0000-0000-0000046A0000}"/>
    <cellStyle name="Output 3 3 2 6" xfId="31765" xr:uid="{00000000-0005-0000-0000-0000056A0000}"/>
    <cellStyle name="Output 3 3 3" xfId="19417" xr:uid="{00000000-0005-0000-0000-0000066A0000}"/>
    <cellStyle name="Output 3 3 3 2" xfId="19418" xr:uid="{00000000-0005-0000-0000-0000076A0000}"/>
    <cellStyle name="Output 3 3 3 2 2" xfId="19419" xr:uid="{00000000-0005-0000-0000-0000086A0000}"/>
    <cellStyle name="Output 3 3 3 2 2 2" xfId="31766" xr:uid="{00000000-0005-0000-0000-0000096A0000}"/>
    <cellStyle name="Output 3 3 3 2 3" xfId="19420" xr:uid="{00000000-0005-0000-0000-00000A6A0000}"/>
    <cellStyle name="Output 3 3 3 3" xfId="19421" xr:uid="{00000000-0005-0000-0000-00000B6A0000}"/>
    <cellStyle name="Output 3 3 3 3 2" xfId="31767" xr:uid="{00000000-0005-0000-0000-00000C6A0000}"/>
    <cellStyle name="Output 3 3 3 3 2 2" xfId="31768" xr:uid="{00000000-0005-0000-0000-00000D6A0000}"/>
    <cellStyle name="Output 3 3 3 3 3" xfId="31769" xr:uid="{00000000-0005-0000-0000-00000E6A0000}"/>
    <cellStyle name="Output 3 3 3 3 3 2" xfId="31770" xr:uid="{00000000-0005-0000-0000-00000F6A0000}"/>
    <cellStyle name="Output 3 3 3 3 4" xfId="31771" xr:uid="{00000000-0005-0000-0000-0000106A0000}"/>
    <cellStyle name="Output 3 3 3 4" xfId="31772" xr:uid="{00000000-0005-0000-0000-0000116A0000}"/>
    <cellStyle name="Output 3 3 3 4 2" xfId="31773" xr:uid="{00000000-0005-0000-0000-0000126A0000}"/>
    <cellStyle name="Output 3 3 3 5" xfId="31774" xr:uid="{00000000-0005-0000-0000-0000136A0000}"/>
    <cellStyle name="Output 3 3 4" xfId="19422" xr:uid="{00000000-0005-0000-0000-0000146A0000}"/>
    <cellStyle name="Output 3 3 4 2" xfId="19423" xr:uid="{00000000-0005-0000-0000-0000156A0000}"/>
    <cellStyle name="Output 3 3 4 2 2" xfId="31775" xr:uid="{00000000-0005-0000-0000-0000166A0000}"/>
    <cellStyle name="Output 3 3 4 3" xfId="31776" xr:uid="{00000000-0005-0000-0000-0000176A0000}"/>
    <cellStyle name="Output 3 3 5" xfId="19424" xr:uid="{00000000-0005-0000-0000-0000186A0000}"/>
    <cellStyle name="Output 3 3 5 2" xfId="19425" xr:uid="{00000000-0005-0000-0000-0000196A0000}"/>
    <cellStyle name="Output 3 3 5 2 2" xfId="31777" xr:uid="{00000000-0005-0000-0000-00001A6A0000}"/>
    <cellStyle name="Output 3 3 5 3" xfId="31778" xr:uid="{00000000-0005-0000-0000-00001B6A0000}"/>
    <cellStyle name="Output 3 3 5 3 2" xfId="31779" xr:uid="{00000000-0005-0000-0000-00001C6A0000}"/>
    <cellStyle name="Output 3 3 5 4" xfId="31780" xr:uid="{00000000-0005-0000-0000-00001D6A0000}"/>
    <cellStyle name="Output 3 3 6" xfId="31781" xr:uid="{00000000-0005-0000-0000-00001E6A0000}"/>
    <cellStyle name="Output 3 3 6 2" xfId="31782" xr:uid="{00000000-0005-0000-0000-00001F6A0000}"/>
    <cellStyle name="Output 3 3 6 3" xfId="31783" xr:uid="{00000000-0005-0000-0000-0000206A0000}"/>
    <cellStyle name="Output 3 3 7" xfId="31784" xr:uid="{00000000-0005-0000-0000-0000216A0000}"/>
    <cellStyle name="Output 3 3 7 2" xfId="31785" xr:uid="{00000000-0005-0000-0000-0000226A0000}"/>
    <cellStyle name="Output 3 3 8" xfId="31786" xr:uid="{00000000-0005-0000-0000-0000236A0000}"/>
    <cellStyle name="Output 3 4" xfId="19426" xr:uid="{00000000-0005-0000-0000-0000246A0000}"/>
    <cellStyle name="Output 3 4 2" xfId="19427" xr:uid="{00000000-0005-0000-0000-0000256A0000}"/>
    <cellStyle name="Output 3 4 2 2" xfId="19428" xr:uid="{00000000-0005-0000-0000-0000266A0000}"/>
    <cellStyle name="Output 3 4 2 2 2" xfId="19429" xr:uid="{00000000-0005-0000-0000-0000276A0000}"/>
    <cellStyle name="Output 3 4 2 2 2 2" xfId="31787" xr:uid="{00000000-0005-0000-0000-0000286A0000}"/>
    <cellStyle name="Output 3 4 2 2 3" xfId="31788" xr:uid="{00000000-0005-0000-0000-0000296A0000}"/>
    <cellStyle name="Output 3 4 2 3" xfId="19430" xr:uid="{00000000-0005-0000-0000-00002A6A0000}"/>
    <cellStyle name="Output 3 4 2 3 2" xfId="19431" xr:uid="{00000000-0005-0000-0000-00002B6A0000}"/>
    <cellStyle name="Output 3 4 2 3 2 2" xfId="31789" xr:uid="{00000000-0005-0000-0000-00002C6A0000}"/>
    <cellStyle name="Output 3 4 2 3 3" xfId="31790" xr:uid="{00000000-0005-0000-0000-00002D6A0000}"/>
    <cellStyle name="Output 3 4 2 3 3 2" xfId="31791" xr:uid="{00000000-0005-0000-0000-00002E6A0000}"/>
    <cellStyle name="Output 3 4 2 3 4" xfId="31792" xr:uid="{00000000-0005-0000-0000-00002F6A0000}"/>
    <cellStyle name="Output 3 4 2 4" xfId="31793" xr:uid="{00000000-0005-0000-0000-0000306A0000}"/>
    <cellStyle name="Output 3 4 2 4 2" xfId="31794" xr:uid="{00000000-0005-0000-0000-0000316A0000}"/>
    <cellStyle name="Output 3 4 2 4 3" xfId="31795" xr:uid="{00000000-0005-0000-0000-0000326A0000}"/>
    <cellStyle name="Output 3 4 2 5" xfId="31796" xr:uid="{00000000-0005-0000-0000-0000336A0000}"/>
    <cellStyle name="Output 3 4 2 5 2" xfId="31797" xr:uid="{00000000-0005-0000-0000-0000346A0000}"/>
    <cellStyle name="Output 3 4 2 6" xfId="31798" xr:uid="{00000000-0005-0000-0000-0000356A0000}"/>
    <cellStyle name="Output 3 4 3" xfId="19432" xr:uid="{00000000-0005-0000-0000-0000366A0000}"/>
    <cellStyle name="Output 3 4 3 2" xfId="19433" xr:uid="{00000000-0005-0000-0000-0000376A0000}"/>
    <cellStyle name="Output 3 4 3 2 2" xfId="19434" xr:uid="{00000000-0005-0000-0000-0000386A0000}"/>
    <cellStyle name="Output 3 4 3 2 2 2" xfId="31799" xr:uid="{00000000-0005-0000-0000-0000396A0000}"/>
    <cellStyle name="Output 3 4 3 2 3" xfId="19435" xr:uid="{00000000-0005-0000-0000-00003A6A0000}"/>
    <cellStyle name="Output 3 4 3 3" xfId="19436" xr:uid="{00000000-0005-0000-0000-00003B6A0000}"/>
    <cellStyle name="Output 3 4 3 3 2" xfId="31800" xr:uid="{00000000-0005-0000-0000-00003C6A0000}"/>
    <cellStyle name="Output 3 4 3 3 2 2" xfId="31801" xr:uid="{00000000-0005-0000-0000-00003D6A0000}"/>
    <cellStyle name="Output 3 4 3 3 3" xfId="31802" xr:uid="{00000000-0005-0000-0000-00003E6A0000}"/>
    <cellStyle name="Output 3 4 3 3 3 2" xfId="31803" xr:uid="{00000000-0005-0000-0000-00003F6A0000}"/>
    <cellStyle name="Output 3 4 3 3 4" xfId="31804" xr:uid="{00000000-0005-0000-0000-0000406A0000}"/>
    <cellStyle name="Output 3 4 3 4" xfId="31805" xr:uid="{00000000-0005-0000-0000-0000416A0000}"/>
    <cellStyle name="Output 3 4 3 4 2" xfId="31806" xr:uid="{00000000-0005-0000-0000-0000426A0000}"/>
    <cellStyle name="Output 3 4 3 5" xfId="31807" xr:uid="{00000000-0005-0000-0000-0000436A0000}"/>
    <cellStyle name="Output 3 4 4" xfId="19437" xr:uid="{00000000-0005-0000-0000-0000446A0000}"/>
    <cellStyle name="Output 3 4 4 2" xfId="19438" xr:uid="{00000000-0005-0000-0000-0000456A0000}"/>
    <cellStyle name="Output 3 4 4 2 2" xfId="31808" xr:uid="{00000000-0005-0000-0000-0000466A0000}"/>
    <cellStyle name="Output 3 4 4 3" xfId="31809" xr:uid="{00000000-0005-0000-0000-0000476A0000}"/>
    <cellStyle name="Output 3 4 5" xfId="19439" xr:uid="{00000000-0005-0000-0000-0000486A0000}"/>
    <cellStyle name="Output 3 4 5 2" xfId="19440" xr:uid="{00000000-0005-0000-0000-0000496A0000}"/>
    <cellStyle name="Output 3 4 5 2 2" xfId="31810" xr:uid="{00000000-0005-0000-0000-00004A6A0000}"/>
    <cellStyle name="Output 3 4 5 3" xfId="31811" xr:uid="{00000000-0005-0000-0000-00004B6A0000}"/>
    <cellStyle name="Output 3 4 5 3 2" xfId="31812" xr:uid="{00000000-0005-0000-0000-00004C6A0000}"/>
    <cellStyle name="Output 3 4 5 4" xfId="31813" xr:uid="{00000000-0005-0000-0000-00004D6A0000}"/>
    <cellStyle name="Output 3 4 6" xfId="31814" xr:uid="{00000000-0005-0000-0000-00004E6A0000}"/>
    <cellStyle name="Output 3 4 6 2" xfId="31815" xr:uid="{00000000-0005-0000-0000-00004F6A0000}"/>
    <cellStyle name="Output 3 4 6 3" xfId="31816" xr:uid="{00000000-0005-0000-0000-0000506A0000}"/>
    <cellStyle name="Output 3 4 7" xfId="31817" xr:uid="{00000000-0005-0000-0000-0000516A0000}"/>
    <cellStyle name="Output 3 4 7 2" xfId="31818" xr:uid="{00000000-0005-0000-0000-0000526A0000}"/>
    <cellStyle name="Output 3 4 8" xfId="31819" xr:uid="{00000000-0005-0000-0000-0000536A0000}"/>
    <cellStyle name="Output 3 5" xfId="19441" xr:uid="{00000000-0005-0000-0000-0000546A0000}"/>
    <cellStyle name="Output 3 5 2" xfId="19442" xr:uid="{00000000-0005-0000-0000-0000556A0000}"/>
    <cellStyle name="Output 3 5 2 2" xfId="19443" xr:uid="{00000000-0005-0000-0000-0000566A0000}"/>
    <cellStyle name="Output 3 5 2 2 2" xfId="19444" xr:uid="{00000000-0005-0000-0000-0000576A0000}"/>
    <cellStyle name="Output 3 5 2 2 2 2" xfId="31820" xr:uid="{00000000-0005-0000-0000-0000586A0000}"/>
    <cellStyle name="Output 3 5 2 2 3" xfId="19445" xr:uid="{00000000-0005-0000-0000-0000596A0000}"/>
    <cellStyle name="Output 3 5 2 3" xfId="19446" xr:uid="{00000000-0005-0000-0000-00005A6A0000}"/>
    <cellStyle name="Output 3 5 2 3 2" xfId="31821" xr:uid="{00000000-0005-0000-0000-00005B6A0000}"/>
    <cellStyle name="Output 3 5 2 3 2 2" xfId="31822" xr:uid="{00000000-0005-0000-0000-00005C6A0000}"/>
    <cellStyle name="Output 3 5 2 3 3" xfId="31823" xr:uid="{00000000-0005-0000-0000-00005D6A0000}"/>
    <cellStyle name="Output 3 5 2 3 3 2" xfId="31824" xr:uid="{00000000-0005-0000-0000-00005E6A0000}"/>
    <cellStyle name="Output 3 5 2 3 4" xfId="31825" xr:uid="{00000000-0005-0000-0000-00005F6A0000}"/>
    <cellStyle name="Output 3 5 2 4" xfId="31826" xr:uid="{00000000-0005-0000-0000-0000606A0000}"/>
    <cellStyle name="Output 3 5 2 4 2" xfId="31827" xr:uid="{00000000-0005-0000-0000-0000616A0000}"/>
    <cellStyle name="Output 3 5 2 4 3" xfId="31828" xr:uid="{00000000-0005-0000-0000-0000626A0000}"/>
    <cellStyle name="Output 3 5 2 5" xfId="31829" xr:uid="{00000000-0005-0000-0000-0000636A0000}"/>
    <cellStyle name="Output 3 5 2 5 2" xfId="31830" xr:uid="{00000000-0005-0000-0000-0000646A0000}"/>
    <cellStyle name="Output 3 5 2 6" xfId="31831" xr:uid="{00000000-0005-0000-0000-0000656A0000}"/>
    <cellStyle name="Output 3 5 3" xfId="19447" xr:uid="{00000000-0005-0000-0000-0000666A0000}"/>
    <cellStyle name="Output 3 5 3 2" xfId="19448" xr:uid="{00000000-0005-0000-0000-0000676A0000}"/>
    <cellStyle name="Output 3 5 3 2 2" xfId="19449" xr:uid="{00000000-0005-0000-0000-0000686A0000}"/>
    <cellStyle name="Output 3 5 3 2 2 2" xfId="31832" xr:uid="{00000000-0005-0000-0000-0000696A0000}"/>
    <cellStyle name="Output 3 5 3 2 3" xfId="19450" xr:uid="{00000000-0005-0000-0000-00006A6A0000}"/>
    <cellStyle name="Output 3 5 3 3" xfId="19451" xr:uid="{00000000-0005-0000-0000-00006B6A0000}"/>
    <cellStyle name="Output 3 5 3 3 2" xfId="31833" xr:uid="{00000000-0005-0000-0000-00006C6A0000}"/>
    <cellStyle name="Output 3 5 3 3 2 2" xfId="31834" xr:uid="{00000000-0005-0000-0000-00006D6A0000}"/>
    <cellStyle name="Output 3 5 3 3 3" xfId="31835" xr:uid="{00000000-0005-0000-0000-00006E6A0000}"/>
    <cellStyle name="Output 3 5 3 3 3 2" xfId="31836" xr:uid="{00000000-0005-0000-0000-00006F6A0000}"/>
    <cellStyle name="Output 3 5 3 3 4" xfId="31837" xr:uid="{00000000-0005-0000-0000-0000706A0000}"/>
    <cellStyle name="Output 3 5 3 4" xfId="31838" xr:uid="{00000000-0005-0000-0000-0000716A0000}"/>
    <cellStyle name="Output 3 5 3 4 2" xfId="31839" xr:uid="{00000000-0005-0000-0000-0000726A0000}"/>
    <cellStyle name="Output 3 5 3 5" xfId="31840" xr:uid="{00000000-0005-0000-0000-0000736A0000}"/>
    <cellStyle name="Output 3 5 4" xfId="19452" xr:uid="{00000000-0005-0000-0000-0000746A0000}"/>
    <cellStyle name="Output 3 5 4 2" xfId="19453" xr:uid="{00000000-0005-0000-0000-0000756A0000}"/>
    <cellStyle name="Output 3 5 4 2 2" xfId="31841" xr:uid="{00000000-0005-0000-0000-0000766A0000}"/>
    <cellStyle name="Output 3 5 4 3" xfId="31842" xr:uid="{00000000-0005-0000-0000-0000776A0000}"/>
    <cellStyle name="Output 3 5 5" xfId="19454" xr:uid="{00000000-0005-0000-0000-0000786A0000}"/>
    <cellStyle name="Output 3 5 5 2" xfId="19455" xr:uid="{00000000-0005-0000-0000-0000796A0000}"/>
    <cellStyle name="Output 3 5 5 2 2" xfId="31843" xr:uid="{00000000-0005-0000-0000-00007A6A0000}"/>
    <cellStyle name="Output 3 5 5 3" xfId="31844" xr:uid="{00000000-0005-0000-0000-00007B6A0000}"/>
    <cellStyle name="Output 3 5 5 3 2" xfId="31845" xr:uid="{00000000-0005-0000-0000-00007C6A0000}"/>
    <cellStyle name="Output 3 5 5 4" xfId="31846" xr:uid="{00000000-0005-0000-0000-00007D6A0000}"/>
    <cellStyle name="Output 3 5 6" xfId="31847" xr:uid="{00000000-0005-0000-0000-00007E6A0000}"/>
    <cellStyle name="Output 3 5 6 2" xfId="31848" xr:uid="{00000000-0005-0000-0000-00007F6A0000}"/>
    <cellStyle name="Output 3 5 6 3" xfId="31849" xr:uid="{00000000-0005-0000-0000-0000806A0000}"/>
    <cellStyle name="Output 3 5 7" xfId="31850" xr:uid="{00000000-0005-0000-0000-0000816A0000}"/>
    <cellStyle name="Output 3 5 7 2" xfId="31851" xr:uid="{00000000-0005-0000-0000-0000826A0000}"/>
    <cellStyle name="Output 3 5 8" xfId="31852" xr:uid="{00000000-0005-0000-0000-0000836A0000}"/>
    <cellStyle name="Output 3 6" xfId="19456" xr:uid="{00000000-0005-0000-0000-0000846A0000}"/>
    <cellStyle name="Output 3 6 2" xfId="19457" xr:uid="{00000000-0005-0000-0000-0000856A0000}"/>
    <cellStyle name="Output 3 6 2 2" xfId="19458" xr:uid="{00000000-0005-0000-0000-0000866A0000}"/>
    <cellStyle name="Output 3 6 2 2 2" xfId="19459" xr:uid="{00000000-0005-0000-0000-0000876A0000}"/>
    <cellStyle name="Output 3 6 2 2 2 2" xfId="31853" xr:uid="{00000000-0005-0000-0000-0000886A0000}"/>
    <cellStyle name="Output 3 6 2 2 3" xfId="19460" xr:uid="{00000000-0005-0000-0000-0000896A0000}"/>
    <cellStyle name="Output 3 6 2 3" xfId="19461" xr:uid="{00000000-0005-0000-0000-00008A6A0000}"/>
    <cellStyle name="Output 3 6 2 3 2" xfId="31854" xr:uid="{00000000-0005-0000-0000-00008B6A0000}"/>
    <cellStyle name="Output 3 6 2 3 2 2" xfId="31855" xr:uid="{00000000-0005-0000-0000-00008C6A0000}"/>
    <cellStyle name="Output 3 6 2 3 3" xfId="31856" xr:uid="{00000000-0005-0000-0000-00008D6A0000}"/>
    <cellStyle name="Output 3 6 2 3 3 2" xfId="31857" xr:uid="{00000000-0005-0000-0000-00008E6A0000}"/>
    <cellStyle name="Output 3 6 2 3 4" xfId="31858" xr:uid="{00000000-0005-0000-0000-00008F6A0000}"/>
    <cellStyle name="Output 3 6 2 4" xfId="31859" xr:uid="{00000000-0005-0000-0000-0000906A0000}"/>
    <cellStyle name="Output 3 6 2 4 2" xfId="31860" xr:uid="{00000000-0005-0000-0000-0000916A0000}"/>
    <cellStyle name="Output 3 6 2 5" xfId="31861" xr:uid="{00000000-0005-0000-0000-0000926A0000}"/>
    <cellStyle name="Output 3 6 3" xfId="19462" xr:uid="{00000000-0005-0000-0000-0000936A0000}"/>
    <cellStyle name="Output 3 6 3 2" xfId="19463" xr:uid="{00000000-0005-0000-0000-0000946A0000}"/>
    <cellStyle name="Output 3 6 3 2 2" xfId="31862" xr:uid="{00000000-0005-0000-0000-0000956A0000}"/>
    <cellStyle name="Output 3 6 3 2 2 2" xfId="31863" xr:uid="{00000000-0005-0000-0000-0000966A0000}"/>
    <cellStyle name="Output 3 6 3 2 3" xfId="31864" xr:uid="{00000000-0005-0000-0000-0000976A0000}"/>
    <cellStyle name="Output 3 6 3 3" xfId="19464" xr:uid="{00000000-0005-0000-0000-0000986A0000}"/>
    <cellStyle name="Output 3 6 3 3 2" xfId="31865" xr:uid="{00000000-0005-0000-0000-0000996A0000}"/>
    <cellStyle name="Output 3 6 3 3 2 2" xfId="31866" xr:uid="{00000000-0005-0000-0000-00009A6A0000}"/>
    <cellStyle name="Output 3 6 3 3 3" xfId="31867" xr:uid="{00000000-0005-0000-0000-00009B6A0000}"/>
    <cellStyle name="Output 3 6 3 3 3 2" xfId="31868" xr:uid="{00000000-0005-0000-0000-00009C6A0000}"/>
    <cellStyle name="Output 3 6 3 3 4" xfId="31869" xr:uid="{00000000-0005-0000-0000-00009D6A0000}"/>
    <cellStyle name="Output 3 6 3 4" xfId="31870" xr:uid="{00000000-0005-0000-0000-00009E6A0000}"/>
    <cellStyle name="Output 3 6 3 4 2" xfId="31871" xr:uid="{00000000-0005-0000-0000-00009F6A0000}"/>
    <cellStyle name="Output 3 6 3 5" xfId="31872" xr:uid="{00000000-0005-0000-0000-0000A06A0000}"/>
    <cellStyle name="Output 3 6 4" xfId="19465" xr:uid="{00000000-0005-0000-0000-0000A16A0000}"/>
    <cellStyle name="Output 3 6 4 2" xfId="31873" xr:uid="{00000000-0005-0000-0000-0000A26A0000}"/>
    <cellStyle name="Output 3 6 4 2 2" xfId="31874" xr:uid="{00000000-0005-0000-0000-0000A36A0000}"/>
    <cellStyle name="Output 3 6 4 3" xfId="31875" xr:uid="{00000000-0005-0000-0000-0000A46A0000}"/>
    <cellStyle name="Output 3 6 5" xfId="31876" xr:uid="{00000000-0005-0000-0000-0000A56A0000}"/>
    <cellStyle name="Output 3 6 5 2" xfId="31877" xr:uid="{00000000-0005-0000-0000-0000A66A0000}"/>
    <cellStyle name="Output 3 6 5 2 2" xfId="31878" xr:uid="{00000000-0005-0000-0000-0000A76A0000}"/>
    <cellStyle name="Output 3 6 5 3" xfId="31879" xr:uid="{00000000-0005-0000-0000-0000A86A0000}"/>
    <cellStyle name="Output 3 6 5 3 2" xfId="31880" xr:uid="{00000000-0005-0000-0000-0000A96A0000}"/>
    <cellStyle name="Output 3 6 5 4" xfId="31881" xr:uid="{00000000-0005-0000-0000-0000AA6A0000}"/>
    <cellStyle name="Output 3 6 6" xfId="31882" xr:uid="{00000000-0005-0000-0000-0000AB6A0000}"/>
    <cellStyle name="Output 3 6 6 2" xfId="31883" xr:uid="{00000000-0005-0000-0000-0000AC6A0000}"/>
    <cellStyle name="Output 3 6 6 3" xfId="31884" xr:uid="{00000000-0005-0000-0000-0000AD6A0000}"/>
    <cellStyle name="Output 3 6 7" xfId="31885" xr:uid="{00000000-0005-0000-0000-0000AE6A0000}"/>
    <cellStyle name="Output 3 6 7 2" xfId="31886" xr:uid="{00000000-0005-0000-0000-0000AF6A0000}"/>
    <cellStyle name="Output 3 6 8" xfId="31887" xr:uid="{00000000-0005-0000-0000-0000B06A0000}"/>
    <cellStyle name="Output 3 7" xfId="19466" xr:uid="{00000000-0005-0000-0000-0000B16A0000}"/>
    <cellStyle name="Output 3 7 2" xfId="19467" xr:uid="{00000000-0005-0000-0000-0000B26A0000}"/>
    <cellStyle name="Output 3 7 2 2" xfId="31888" xr:uid="{00000000-0005-0000-0000-0000B36A0000}"/>
    <cellStyle name="Output 3 7 2 2 2" xfId="31889" xr:uid="{00000000-0005-0000-0000-0000B46A0000}"/>
    <cellStyle name="Output 3 7 2 2 2 2" xfId="31890" xr:uid="{00000000-0005-0000-0000-0000B56A0000}"/>
    <cellStyle name="Output 3 7 2 2 3" xfId="31891" xr:uid="{00000000-0005-0000-0000-0000B66A0000}"/>
    <cellStyle name="Output 3 7 2 3" xfId="31892" xr:uid="{00000000-0005-0000-0000-0000B76A0000}"/>
    <cellStyle name="Output 3 7 2 3 2" xfId="31893" xr:uid="{00000000-0005-0000-0000-0000B86A0000}"/>
    <cellStyle name="Output 3 7 2 3 2 2" xfId="31894" xr:uid="{00000000-0005-0000-0000-0000B96A0000}"/>
    <cellStyle name="Output 3 7 2 3 3" xfId="31895" xr:uid="{00000000-0005-0000-0000-0000BA6A0000}"/>
    <cellStyle name="Output 3 7 2 3 3 2" xfId="31896" xr:uid="{00000000-0005-0000-0000-0000BB6A0000}"/>
    <cellStyle name="Output 3 7 2 3 4" xfId="31897" xr:uid="{00000000-0005-0000-0000-0000BC6A0000}"/>
    <cellStyle name="Output 3 7 2 4" xfId="31898" xr:uid="{00000000-0005-0000-0000-0000BD6A0000}"/>
    <cellStyle name="Output 3 7 2 4 2" xfId="31899" xr:uid="{00000000-0005-0000-0000-0000BE6A0000}"/>
    <cellStyle name="Output 3 7 2 5" xfId="31900" xr:uid="{00000000-0005-0000-0000-0000BF6A0000}"/>
    <cellStyle name="Output 3 7 3" xfId="31901" xr:uid="{00000000-0005-0000-0000-0000C06A0000}"/>
    <cellStyle name="Output 3 7 3 2" xfId="31902" xr:uid="{00000000-0005-0000-0000-0000C16A0000}"/>
    <cellStyle name="Output 3 7 3 2 2" xfId="31903" xr:uid="{00000000-0005-0000-0000-0000C26A0000}"/>
    <cellStyle name="Output 3 7 3 2 2 2" xfId="31904" xr:uid="{00000000-0005-0000-0000-0000C36A0000}"/>
    <cellStyle name="Output 3 7 3 2 3" xfId="31905" xr:uid="{00000000-0005-0000-0000-0000C46A0000}"/>
    <cellStyle name="Output 3 7 3 3" xfId="31906" xr:uid="{00000000-0005-0000-0000-0000C56A0000}"/>
    <cellStyle name="Output 3 7 3 3 2" xfId="31907" xr:uid="{00000000-0005-0000-0000-0000C66A0000}"/>
    <cellStyle name="Output 3 7 3 3 2 2" xfId="31908" xr:uid="{00000000-0005-0000-0000-0000C76A0000}"/>
    <cellStyle name="Output 3 7 3 3 3" xfId="31909" xr:uid="{00000000-0005-0000-0000-0000C86A0000}"/>
    <cellStyle name="Output 3 7 3 3 3 2" xfId="31910" xr:uid="{00000000-0005-0000-0000-0000C96A0000}"/>
    <cellStyle name="Output 3 7 3 3 4" xfId="31911" xr:uid="{00000000-0005-0000-0000-0000CA6A0000}"/>
    <cellStyle name="Output 3 7 3 4" xfId="31912" xr:uid="{00000000-0005-0000-0000-0000CB6A0000}"/>
    <cellStyle name="Output 3 7 3 4 2" xfId="31913" xr:uid="{00000000-0005-0000-0000-0000CC6A0000}"/>
    <cellStyle name="Output 3 7 3 5" xfId="31914" xr:uid="{00000000-0005-0000-0000-0000CD6A0000}"/>
    <cellStyle name="Output 3 7 4" xfId="31915" xr:uid="{00000000-0005-0000-0000-0000CE6A0000}"/>
    <cellStyle name="Output 3 7 4 2" xfId="31916" xr:uid="{00000000-0005-0000-0000-0000CF6A0000}"/>
    <cellStyle name="Output 3 7 4 2 2" xfId="31917" xr:uid="{00000000-0005-0000-0000-0000D06A0000}"/>
    <cellStyle name="Output 3 7 4 3" xfId="31918" xr:uid="{00000000-0005-0000-0000-0000D16A0000}"/>
    <cellStyle name="Output 3 7 5" xfId="31919" xr:uid="{00000000-0005-0000-0000-0000D26A0000}"/>
    <cellStyle name="Output 3 7 5 2" xfId="31920" xr:uid="{00000000-0005-0000-0000-0000D36A0000}"/>
    <cellStyle name="Output 3 7 5 2 2" xfId="31921" xr:uid="{00000000-0005-0000-0000-0000D46A0000}"/>
    <cellStyle name="Output 3 7 5 3" xfId="31922" xr:uid="{00000000-0005-0000-0000-0000D56A0000}"/>
    <cellStyle name="Output 3 7 5 3 2" xfId="31923" xr:uid="{00000000-0005-0000-0000-0000D66A0000}"/>
    <cellStyle name="Output 3 7 5 4" xfId="31924" xr:uid="{00000000-0005-0000-0000-0000D76A0000}"/>
    <cellStyle name="Output 3 7 6" xfId="31925" xr:uid="{00000000-0005-0000-0000-0000D86A0000}"/>
    <cellStyle name="Output 3 7 6 2" xfId="31926" xr:uid="{00000000-0005-0000-0000-0000D96A0000}"/>
    <cellStyle name="Output 3 7 7" xfId="31927" xr:uid="{00000000-0005-0000-0000-0000DA6A0000}"/>
    <cellStyle name="Output 3 8" xfId="19468" xr:uid="{00000000-0005-0000-0000-0000DB6A0000}"/>
    <cellStyle name="Output 3 8 2" xfId="19469" xr:uid="{00000000-0005-0000-0000-0000DC6A0000}"/>
    <cellStyle name="Output 3 8 2 2" xfId="31928" xr:uid="{00000000-0005-0000-0000-0000DD6A0000}"/>
    <cellStyle name="Output 3 8 2 2 2" xfId="31929" xr:uid="{00000000-0005-0000-0000-0000DE6A0000}"/>
    <cellStyle name="Output 3 8 2 2 2 2" xfId="31930" xr:uid="{00000000-0005-0000-0000-0000DF6A0000}"/>
    <cellStyle name="Output 3 8 2 2 3" xfId="31931" xr:uid="{00000000-0005-0000-0000-0000E06A0000}"/>
    <cellStyle name="Output 3 8 2 3" xfId="31932" xr:uid="{00000000-0005-0000-0000-0000E16A0000}"/>
    <cellStyle name="Output 3 8 2 3 2" xfId="31933" xr:uid="{00000000-0005-0000-0000-0000E26A0000}"/>
    <cellStyle name="Output 3 8 2 3 2 2" xfId="31934" xr:uid="{00000000-0005-0000-0000-0000E36A0000}"/>
    <cellStyle name="Output 3 8 2 3 3" xfId="31935" xr:uid="{00000000-0005-0000-0000-0000E46A0000}"/>
    <cellStyle name="Output 3 8 2 3 3 2" xfId="31936" xr:uid="{00000000-0005-0000-0000-0000E56A0000}"/>
    <cellStyle name="Output 3 8 2 3 4" xfId="31937" xr:uid="{00000000-0005-0000-0000-0000E66A0000}"/>
    <cellStyle name="Output 3 8 2 4" xfId="31938" xr:uid="{00000000-0005-0000-0000-0000E76A0000}"/>
    <cellStyle name="Output 3 8 2 4 2" xfId="31939" xr:uid="{00000000-0005-0000-0000-0000E86A0000}"/>
    <cellStyle name="Output 3 8 2 5" xfId="31940" xr:uid="{00000000-0005-0000-0000-0000E96A0000}"/>
    <cellStyle name="Output 3 8 3" xfId="31941" xr:uid="{00000000-0005-0000-0000-0000EA6A0000}"/>
    <cellStyle name="Output 3 8 3 2" xfId="31942" xr:uid="{00000000-0005-0000-0000-0000EB6A0000}"/>
    <cellStyle name="Output 3 8 3 2 2" xfId="31943" xr:uid="{00000000-0005-0000-0000-0000EC6A0000}"/>
    <cellStyle name="Output 3 8 3 2 2 2" xfId="31944" xr:uid="{00000000-0005-0000-0000-0000ED6A0000}"/>
    <cellStyle name="Output 3 8 3 2 3" xfId="31945" xr:uid="{00000000-0005-0000-0000-0000EE6A0000}"/>
    <cellStyle name="Output 3 8 3 3" xfId="31946" xr:uid="{00000000-0005-0000-0000-0000EF6A0000}"/>
    <cellStyle name="Output 3 8 3 3 2" xfId="31947" xr:uid="{00000000-0005-0000-0000-0000F06A0000}"/>
    <cellStyle name="Output 3 8 3 3 2 2" xfId="31948" xr:uid="{00000000-0005-0000-0000-0000F16A0000}"/>
    <cellStyle name="Output 3 8 3 3 3" xfId="31949" xr:uid="{00000000-0005-0000-0000-0000F26A0000}"/>
    <cellStyle name="Output 3 8 3 3 3 2" xfId="31950" xr:uid="{00000000-0005-0000-0000-0000F36A0000}"/>
    <cellStyle name="Output 3 8 3 3 4" xfId="31951" xr:uid="{00000000-0005-0000-0000-0000F46A0000}"/>
    <cellStyle name="Output 3 8 3 4" xfId="31952" xr:uid="{00000000-0005-0000-0000-0000F56A0000}"/>
    <cellStyle name="Output 3 8 3 4 2" xfId="31953" xr:uid="{00000000-0005-0000-0000-0000F66A0000}"/>
    <cellStyle name="Output 3 8 3 5" xfId="31954" xr:uid="{00000000-0005-0000-0000-0000F76A0000}"/>
    <cellStyle name="Output 3 8 4" xfId="31955" xr:uid="{00000000-0005-0000-0000-0000F86A0000}"/>
    <cellStyle name="Output 3 8 4 2" xfId="31956" xr:uid="{00000000-0005-0000-0000-0000F96A0000}"/>
    <cellStyle name="Output 3 8 4 2 2" xfId="31957" xr:uid="{00000000-0005-0000-0000-0000FA6A0000}"/>
    <cellStyle name="Output 3 8 4 3" xfId="31958" xr:uid="{00000000-0005-0000-0000-0000FB6A0000}"/>
    <cellStyle name="Output 3 8 5" xfId="31959" xr:uid="{00000000-0005-0000-0000-0000FC6A0000}"/>
    <cellStyle name="Output 3 8 5 2" xfId="31960" xr:uid="{00000000-0005-0000-0000-0000FD6A0000}"/>
    <cellStyle name="Output 3 8 5 2 2" xfId="31961" xr:uid="{00000000-0005-0000-0000-0000FE6A0000}"/>
    <cellStyle name="Output 3 8 5 3" xfId="31962" xr:uid="{00000000-0005-0000-0000-0000FF6A0000}"/>
    <cellStyle name="Output 3 8 5 3 2" xfId="31963" xr:uid="{00000000-0005-0000-0000-0000006B0000}"/>
    <cellStyle name="Output 3 8 5 4" xfId="31964" xr:uid="{00000000-0005-0000-0000-0000016B0000}"/>
    <cellStyle name="Output 3 8 6" xfId="31965" xr:uid="{00000000-0005-0000-0000-0000026B0000}"/>
    <cellStyle name="Output 3 8 6 2" xfId="31966" xr:uid="{00000000-0005-0000-0000-0000036B0000}"/>
    <cellStyle name="Output 3 8 7" xfId="31967" xr:uid="{00000000-0005-0000-0000-0000046B0000}"/>
    <cellStyle name="Output 3 9" xfId="19470" xr:uid="{00000000-0005-0000-0000-0000056B0000}"/>
    <cellStyle name="Output 3 9 2" xfId="31968" xr:uid="{00000000-0005-0000-0000-0000066B0000}"/>
    <cellStyle name="Output 3 9 2 2" xfId="31969" xr:uid="{00000000-0005-0000-0000-0000076B0000}"/>
    <cellStyle name="Output 3 9 2 2 2" xfId="31970" xr:uid="{00000000-0005-0000-0000-0000086B0000}"/>
    <cellStyle name="Output 3 9 2 3" xfId="31971" xr:uid="{00000000-0005-0000-0000-0000096B0000}"/>
    <cellStyle name="Output 3 9 3" xfId="31972" xr:uid="{00000000-0005-0000-0000-00000A6B0000}"/>
    <cellStyle name="Output 3 9 3 2" xfId="31973" xr:uid="{00000000-0005-0000-0000-00000B6B0000}"/>
    <cellStyle name="Output 3 9 3 2 2" xfId="31974" xr:uid="{00000000-0005-0000-0000-00000C6B0000}"/>
    <cellStyle name="Output 3 9 3 3" xfId="31975" xr:uid="{00000000-0005-0000-0000-00000D6B0000}"/>
    <cellStyle name="Output 3 9 3 3 2" xfId="31976" xr:uid="{00000000-0005-0000-0000-00000E6B0000}"/>
    <cellStyle name="Output 3 9 3 4" xfId="31977" xr:uid="{00000000-0005-0000-0000-00000F6B0000}"/>
    <cellStyle name="Output 3 9 4" xfId="31978" xr:uid="{00000000-0005-0000-0000-0000106B0000}"/>
    <cellStyle name="Output 3 9 4 2" xfId="31979" xr:uid="{00000000-0005-0000-0000-0000116B0000}"/>
    <cellStyle name="Output 3 9 5" xfId="31980" xr:uid="{00000000-0005-0000-0000-0000126B0000}"/>
    <cellStyle name="Output 4" xfId="19471" xr:uid="{00000000-0005-0000-0000-0000136B0000}"/>
    <cellStyle name="Output 4 10" xfId="31981" xr:uid="{00000000-0005-0000-0000-0000146B0000}"/>
    <cellStyle name="Output 4 10 2" xfId="31982" xr:uid="{00000000-0005-0000-0000-0000156B0000}"/>
    <cellStyle name="Output 4 10 2 2" xfId="31983" xr:uid="{00000000-0005-0000-0000-0000166B0000}"/>
    <cellStyle name="Output 4 10 2 2 2" xfId="31984" xr:uid="{00000000-0005-0000-0000-0000176B0000}"/>
    <cellStyle name="Output 4 10 2 3" xfId="31985" xr:uid="{00000000-0005-0000-0000-0000186B0000}"/>
    <cellStyle name="Output 4 10 3" xfId="31986" xr:uid="{00000000-0005-0000-0000-0000196B0000}"/>
    <cellStyle name="Output 4 10 3 2" xfId="31987" xr:uid="{00000000-0005-0000-0000-00001A6B0000}"/>
    <cellStyle name="Output 4 10 3 2 2" xfId="31988" xr:uid="{00000000-0005-0000-0000-00001B6B0000}"/>
    <cellStyle name="Output 4 10 3 3" xfId="31989" xr:uid="{00000000-0005-0000-0000-00001C6B0000}"/>
    <cellStyle name="Output 4 10 3 3 2" xfId="31990" xr:uid="{00000000-0005-0000-0000-00001D6B0000}"/>
    <cellStyle name="Output 4 10 3 4" xfId="31991" xr:uid="{00000000-0005-0000-0000-00001E6B0000}"/>
    <cellStyle name="Output 4 10 4" xfId="31992" xr:uid="{00000000-0005-0000-0000-00001F6B0000}"/>
    <cellStyle name="Output 4 10 4 2" xfId="31993" xr:uid="{00000000-0005-0000-0000-0000206B0000}"/>
    <cellStyle name="Output 4 10 5" xfId="31994" xr:uid="{00000000-0005-0000-0000-0000216B0000}"/>
    <cellStyle name="Output 4 11" xfId="31995" xr:uid="{00000000-0005-0000-0000-0000226B0000}"/>
    <cellStyle name="Output 4 11 2" xfId="31996" xr:uid="{00000000-0005-0000-0000-0000236B0000}"/>
    <cellStyle name="Output 4 11 2 2" xfId="31997" xr:uid="{00000000-0005-0000-0000-0000246B0000}"/>
    <cellStyle name="Output 4 11 3" xfId="31998" xr:uid="{00000000-0005-0000-0000-0000256B0000}"/>
    <cellStyle name="Output 4 12" xfId="31999" xr:uid="{00000000-0005-0000-0000-0000266B0000}"/>
    <cellStyle name="Output 4 12 2" xfId="32000" xr:uid="{00000000-0005-0000-0000-0000276B0000}"/>
    <cellStyle name="Output 4 12 2 2" xfId="32001" xr:uid="{00000000-0005-0000-0000-0000286B0000}"/>
    <cellStyle name="Output 4 12 3" xfId="32002" xr:uid="{00000000-0005-0000-0000-0000296B0000}"/>
    <cellStyle name="Output 4 12 3 2" xfId="32003" xr:uid="{00000000-0005-0000-0000-00002A6B0000}"/>
    <cellStyle name="Output 4 12 4" xfId="32004" xr:uid="{00000000-0005-0000-0000-00002B6B0000}"/>
    <cellStyle name="Output 4 13" xfId="32005" xr:uid="{00000000-0005-0000-0000-00002C6B0000}"/>
    <cellStyle name="Output 4 13 2" xfId="32006" xr:uid="{00000000-0005-0000-0000-00002D6B0000}"/>
    <cellStyle name="Output 4 13 3" xfId="32007" xr:uid="{00000000-0005-0000-0000-00002E6B0000}"/>
    <cellStyle name="Output 4 14" xfId="32008" xr:uid="{00000000-0005-0000-0000-00002F6B0000}"/>
    <cellStyle name="Output 4 14 2" xfId="32009" xr:uid="{00000000-0005-0000-0000-0000306B0000}"/>
    <cellStyle name="Output 4 15" xfId="32010" xr:uid="{00000000-0005-0000-0000-0000316B0000}"/>
    <cellStyle name="Output 4 2" xfId="19472" xr:uid="{00000000-0005-0000-0000-0000326B0000}"/>
    <cellStyle name="Output 4 2 10" xfId="32011" xr:uid="{00000000-0005-0000-0000-0000336B0000}"/>
    <cellStyle name="Output 4 2 10 2" xfId="32012" xr:uid="{00000000-0005-0000-0000-0000346B0000}"/>
    <cellStyle name="Output 4 2 11" xfId="32013" xr:uid="{00000000-0005-0000-0000-0000356B0000}"/>
    <cellStyle name="Output 4 2 12" xfId="32014" xr:uid="{00000000-0005-0000-0000-0000366B0000}"/>
    <cellStyle name="Output 4 2 2" xfId="19473" xr:uid="{00000000-0005-0000-0000-0000376B0000}"/>
    <cellStyle name="Output 4 2 2 2" xfId="19474" xr:uid="{00000000-0005-0000-0000-0000386B0000}"/>
    <cellStyle name="Output 4 2 2 2 2" xfId="19475" xr:uid="{00000000-0005-0000-0000-0000396B0000}"/>
    <cellStyle name="Output 4 2 2 2 2 2" xfId="19476" xr:uid="{00000000-0005-0000-0000-00003A6B0000}"/>
    <cellStyle name="Output 4 2 2 2 2 2 2" xfId="32015" xr:uid="{00000000-0005-0000-0000-00003B6B0000}"/>
    <cellStyle name="Output 4 2 2 2 2 3" xfId="19477" xr:uid="{00000000-0005-0000-0000-00003C6B0000}"/>
    <cellStyle name="Output 4 2 2 2 3" xfId="19478" xr:uid="{00000000-0005-0000-0000-00003D6B0000}"/>
    <cellStyle name="Output 4 2 2 2 3 2" xfId="32016" xr:uid="{00000000-0005-0000-0000-00003E6B0000}"/>
    <cellStyle name="Output 4 2 2 2 3 2 2" xfId="32017" xr:uid="{00000000-0005-0000-0000-00003F6B0000}"/>
    <cellStyle name="Output 4 2 2 2 3 3" xfId="32018" xr:uid="{00000000-0005-0000-0000-0000406B0000}"/>
    <cellStyle name="Output 4 2 2 2 3 3 2" xfId="32019" xr:uid="{00000000-0005-0000-0000-0000416B0000}"/>
    <cellStyle name="Output 4 2 2 2 3 4" xfId="32020" xr:uid="{00000000-0005-0000-0000-0000426B0000}"/>
    <cellStyle name="Output 4 2 2 2 4" xfId="32021" xr:uid="{00000000-0005-0000-0000-0000436B0000}"/>
    <cellStyle name="Output 4 2 2 2 4 2" xfId="32022" xr:uid="{00000000-0005-0000-0000-0000446B0000}"/>
    <cellStyle name="Output 4 2 2 2 4 3" xfId="32023" xr:uid="{00000000-0005-0000-0000-0000456B0000}"/>
    <cellStyle name="Output 4 2 2 2 5" xfId="32024" xr:uid="{00000000-0005-0000-0000-0000466B0000}"/>
    <cellStyle name="Output 4 2 2 2 5 2" xfId="32025" xr:uid="{00000000-0005-0000-0000-0000476B0000}"/>
    <cellStyle name="Output 4 2 2 2 6" xfId="32026" xr:uid="{00000000-0005-0000-0000-0000486B0000}"/>
    <cellStyle name="Output 4 2 2 3" xfId="19479" xr:uid="{00000000-0005-0000-0000-0000496B0000}"/>
    <cellStyle name="Output 4 2 2 3 2" xfId="19480" xr:uid="{00000000-0005-0000-0000-00004A6B0000}"/>
    <cellStyle name="Output 4 2 2 3 2 2" xfId="32027" xr:uid="{00000000-0005-0000-0000-00004B6B0000}"/>
    <cellStyle name="Output 4 2 2 3 2 2 2" xfId="32028" xr:uid="{00000000-0005-0000-0000-00004C6B0000}"/>
    <cellStyle name="Output 4 2 2 3 2 3" xfId="32029" xr:uid="{00000000-0005-0000-0000-00004D6B0000}"/>
    <cellStyle name="Output 4 2 2 3 3" xfId="32030" xr:uid="{00000000-0005-0000-0000-00004E6B0000}"/>
    <cellStyle name="Output 4 2 2 3 3 2" xfId="32031" xr:uid="{00000000-0005-0000-0000-00004F6B0000}"/>
    <cellStyle name="Output 4 2 2 3 3 2 2" xfId="32032" xr:uid="{00000000-0005-0000-0000-0000506B0000}"/>
    <cellStyle name="Output 4 2 2 3 3 3" xfId="32033" xr:uid="{00000000-0005-0000-0000-0000516B0000}"/>
    <cellStyle name="Output 4 2 2 3 3 3 2" xfId="32034" xr:uid="{00000000-0005-0000-0000-0000526B0000}"/>
    <cellStyle name="Output 4 2 2 3 3 4" xfId="32035" xr:uid="{00000000-0005-0000-0000-0000536B0000}"/>
    <cellStyle name="Output 4 2 2 3 4" xfId="32036" xr:uid="{00000000-0005-0000-0000-0000546B0000}"/>
    <cellStyle name="Output 4 2 2 3 4 2" xfId="32037" xr:uid="{00000000-0005-0000-0000-0000556B0000}"/>
    <cellStyle name="Output 4 2 2 3 5" xfId="32038" xr:uid="{00000000-0005-0000-0000-0000566B0000}"/>
    <cellStyle name="Output 4 2 2 4" xfId="19481" xr:uid="{00000000-0005-0000-0000-0000576B0000}"/>
    <cellStyle name="Output 4 2 2 4 2" xfId="19482" xr:uid="{00000000-0005-0000-0000-0000586B0000}"/>
    <cellStyle name="Output 4 2 2 4 2 2" xfId="32039" xr:uid="{00000000-0005-0000-0000-0000596B0000}"/>
    <cellStyle name="Output 4 2 2 4 3" xfId="32040" xr:uid="{00000000-0005-0000-0000-00005A6B0000}"/>
    <cellStyle name="Output 4 2 2 5" xfId="32041" xr:uid="{00000000-0005-0000-0000-00005B6B0000}"/>
    <cellStyle name="Output 4 2 2 5 2" xfId="32042" xr:uid="{00000000-0005-0000-0000-00005C6B0000}"/>
    <cellStyle name="Output 4 2 2 5 2 2" xfId="32043" xr:uid="{00000000-0005-0000-0000-00005D6B0000}"/>
    <cellStyle name="Output 4 2 2 5 3" xfId="32044" xr:uid="{00000000-0005-0000-0000-00005E6B0000}"/>
    <cellStyle name="Output 4 2 2 5 3 2" xfId="32045" xr:uid="{00000000-0005-0000-0000-00005F6B0000}"/>
    <cellStyle name="Output 4 2 2 5 4" xfId="32046" xr:uid="{00000000-0005-0000-0000-0000606B0000}"/>
    <cellStyle name="Output 4 2 2 6" xfId="32047" xr:uid="{00000000-0005-0000-0000-0000616B0000}"/>
    <cellStyle name="Output 4 2 2 6 2" xfId="32048" xr:uid="{00000000-0005-0000-0000-0000626B0000}"/>
    <cellStyle name="Output 4 2 2 6 3" xfId="32049" xr:uid="{00000000-0005-0000-0000-0000636B0000}"/>
    <cellStyle name="Output 4 2 2 7" xfId="32050" xr:uid="{00000000-0005-0000-0000-0000646B0000}"/>
    <cellStyle name="Output 4 2 2 7 2" xfId="32051" xr:uid="{00000000-0005-0000-0000-0000656B0000}"/>
    <cellStyle name="Output 4 2 2 8" xfId="32052" xr:uid="{00000000-0005-0000-0000-0000666B0000}"/>
    <cellStyle name="Output 4 2 3" xfId="19483" xr:uid="{00000000-0005-0000-0000-0000676B0000}"/>
    <cellStyle name="Output 4 2 3 2" xfId="19484" xr:uid="{00000000-0005-0000-0000-0000686B0000}"/>
    <cellStyle name="Output 4 2 3 2 2" xfId="19485" xr:uid="{00000000-0005-0000-0000-0000696B0000}"/>
    <cellStyle name="Output 4 2 3 2 2 2" xfId="32053" xr:uid="{00000000-0005-0000-0000-00006A6B0000}"/>
    <cellStyle name="Output 4 2 3 2 2 2 2" xfId="32054" xr:uid="{00000000-0005-0000-0000-00006B6B0000}"/>
    <cellStyle name="Output 4 2 3 2 2 3" xfId="32055" xr:uid="{00000000-0005-0000-0000-00006C6B0000}"/>
    <cellStyle name="Output 4 2 3 2 3" xfId="19486" xr:uid="{00000000-0005-0000-0000-00006D6B0000}"/>
    <cellStyle name="Output 4 2 3 2 3 2" xfId="32056" xr:uid="{00000000-0005-0000-0000-00006E6B0000}"/>
    <cellStyle name="Output 4 2 3 2 3 2 2" xfId="32057" xr:uid="{00000000-0005-0000-0000-00006F6B0000}"/>
    <cellStyle name="Output 4 2 3 2 3 3" xfId="32058" xr:uid="{00000000-0005-0000-0000-0000706B0000}"/>
    <cellStyle name="Output 4 2 3 2 3 3 2" xfId="32059" xr:uid="{00000000-0005-0000-0000-0000716B0000}"/>
    <cellStyle name="Output 4 2 3 2 3 4" xfId="32060" xr:uid="{00000000-0005-0000-0000-0000726B0000}"/>
    <cellStyle name="Output 4 2 3 2 4" xfId="32061" xr:uid="{00000000-0005-0000-0000-0000736B0000}"/>
    <cellStyle name="Output 4 2 3 2 4 2" xfId="32062" xr:uid="{00000000-0005-0000-0000-0000746B0000}"/>
    <cellStyle name="Output 4 2 3 2 5" xfId="32063" xr:uid="{00000000-0005-0000-0000-0000756B0000}"/>
    <cellStyle name="Output 4 2 3 3" xfId="19487" xr:uid="{00000000-0005-0000-0000-0000766B0000}"/>
    <cellStyle name="Output 4 2 3 3 2" xfId="32064" xr:uid="{00000000-0005-0000-0000-0000776B0000}"/>
    <cellStyle name="Output 4 2 3 3 2 2" xfId="32065" xr:uid="{00000000-0005-0000-0000-0000786B0000}"/>
    <cellStyle name="Output 4 2 3 3 2 2 2" xfId="32066" xr:uid="{00000000-0005-0000-0000-0000796B0000}"/>
    <cellStyle name="Output 4 2 3 3 2 3" xfId="32067" xr:uid="{00000000-0005-0000-0000-00007A6B0000}"/>
    <cellStyle name="Output 4 2 3 3 3" xfId="32068" xr:uid="{00000000-0005-0000-0000-00007B6B0000}"/>
    <cellStyle name="Output 4 2 3 3 3 2" xfId="32069" xr:uid="{00000000-0005-0000-0000-00007C6B0000}"/>
    <cellStyle name="Output 4 2 3 3 3 2 2" xfId="32070" xr:uid="{00000000-0005-0000-0000-00007D6B0000}"/>
    <cellStyle name="Output 4 2 3 3 3 3" xfId="32071" xr:uid="{00000000-0005-0000-0000-00007E6B0000}"/>
    <cellStyle name="Output 4 2 3 3 3 3 2" xfId="32072" xr:uid="{00000000-0005-0000-0000-00007F6B0000}"/>
    <cellStyle name="Output 4 2 3 3 3 4" xfId="32073" xr:uid="{00000000-0005-0000-0000-0000806B0000}"/>
    <cellStyle name="Output 4 2 3 3 4" xfId="32074" xr:uid="{00000000-0005-0000-0000-0000816B0000}"/>
    <cellStyle name="Output 4 2 3 3 4 2" xfId="32075" xr:uid="{00000000-0005-0000-0000-0000826B0000}"/>
    <cellStyle name="Output 4 2 3 3 5" xfId="32076" xr:uid="{00000000-0005-0000-0000-0000836B0000}"/>
    <cellStyle name="Output 4 2 3 4" xfId="32077" xr:uid="{00000000-0005-0000-0000-0000846B0000}"/>
    <cellStyle name="Output 4 2 3 4 2" xfId="32078" xr:uid="{00000000-0005-0000-0000-0000856B0000}"/>
    <cellStyle name="Output 4 2 3 4 2 2" xfId="32079" xr:uid="{00000000-0005-0000-0000-0000866B0000}"/>
    <cellStyle name="Output 4 2 3 4 3" xfId="32080" xr:uid="{00000000-0005-0000-0000-0000876B0000}"/>
    <cellStyle name="Output 4 2 3 5" xfId="32081" xr:uid="{00000000-0005-0000-0000-0000886B0000}"/>
    <cellStyle name="Output 4 2 3 5 2" xfId="32082" xr:uid="{00000000-0005-0000-0000-0000896B0000}"/>
    <cellStyle name="Output 4 2 3 5 2 2" xfId="32083" xr:uid="{00000000-0005-0000-0000-00008A6B0000}"/>
    <cellStyle name="Output 4 2 3 5 3" xfId="32084" xr:uid="{00000000-0005-0000-0000-00008B6B0000}"/>
    <cellStyle name="Output 4 2 3 5 3 2" xfId="32085" xr:uid="{00000000-0005-0000-0000-00008C6B0000}"/>
    <cellStyle name="Output 4 2 3 5 4" xfId="32086" xr:uid="{00000000-0005-0000-0000-00008D6B0000}"/>
    <cellStyle name="Output 4 2 3 6" xfId="32087" xr:uid="{00000000-0005-0000-0000-00008E6B0000}"/>
    <cellStyle name="Output 4 2 3 6 2" xfId="32088" xr:uid="{00000000-0005-0000-0000-00008F6B0000}"/>
    <cellStyle name="Output 4 2 3 6 3" xfId="32089" xr:uid="{00000000-0005-0000-0000-0000906B0000}"/>
    <cellStyle name="Output 4 2 3 7" xfId="32090" xr:uid="{00000000-0005-0000-0000-0000916B0000}"/>
    <cellStyle name="Output 4 2 3 7 2" xfId="32091" xr:uid="{00000000-0005-0000-0000-0000926B0000}"/>
    <cellStyle name="Output 4 2 3 8" xfId="32092" xr:uid="{00000000-0005-0000-0000-0000936B0000}"/>
    <cellStyle name="Output 4 2 3 9" xfId="32093" xr:uid="{00000000-0005-0000-0000-0000946B0000}"/>
    <cellStyle name="Output 4 2 4" xfId="19488" xr:uid="{00000000-0005-0000-0000-0000956B0000}"/>
    <cellStyle name="Output 4 2 4 2" xfId="19489" xr:uid="{00000000-0005-0000-0000-0000966B0000}"/>
    <cellStyle name="Output 4 2 4 2 2" xfId="19490" xr:uid="{00000000-0005-0000-0000-0000976B0000}"/>
    <cellStyle name="Output 4 2 4 2 2 2" xfId="32094" xr:uid="{00000000-0005-0000-0000-0000986B0000}"/>
    <cellStyle name="Output 4 2 4 2 2 2 2" xfId="32095" xr:uid="{00000000-0005-0000-0000-0000996B0000}"/>
    <cellStyle name="Output 4 2 4 2 2 3" xfId="32096" xr:uid="{00000000-0005-0000-0000-00009A6B0000}"/>
    <cellStyle name="Output 4 2 4 2 3" xfId="19491" xr:uid="{00000000-0005-0000-0000-00009B6B0000}"/>
    <cellStyle name="Output 4 2 4 2 3 2" xfId="32097" xr:uid="{00000000-0005-0000-0000-00009C6B0000}"/>
    <cellStyle name="Output 4 2 4 2 3 2 2" xfId="32098" xr:uid="{00000000-0005-0000-0000-00009D6B0000}"/>
    <cellStyle name="Output 4 2 4 2 3 3" xfId="32099" xr:uid="{00000000-0005-0000-0000-00009E6B0000}"/>
    <cellStyle name="Output 4 2 4 2 3 3 2" xfId="32100" xr:uid="{00000000-0005-0000-0000-00009F6B0000}"/>
    <cellStyle name="Output 4 2 4 2 3 4" xfId="32101" xr:uid="{00000000-0005-0000-0000-0000A06B0000}"/>
    <cellStyle name="Output 4 2 4 2 4" xfId="32102" xr:uid="{00000000-0005-0000-0000-0000A16B0000}"/>
    <cellStyle name="Output 4 2 4 2 4 2" xfId="32103" xr:uid="{00000000-0005-0000-0000-0000A26B0000}"/>
    <cellStyle name="Output 4 2 4 2 5" xfId="32104" xr:uid="{00000000-0005-0000-0000-0000A36B0000}"/>
    <cellStyle name="Output 4 2 4 3" xfId="19492" xr:uid="{00000000-0005-0000-0000-0000A46B0000}"/>
    <cellStyle name="Output 4 2 4 3 2" xfId="32105" xr:uid="{00000000-0005-0000-0000-0000A56B0000}"/>
    <cellStyle name="Output 4 2 4 3 2 2" xfId="32106" xr:uid="{00000000-0005-0000-0000-0000A66B0000}"/>
    <cellStyle name="Output 4 2 4 3 2 2 2" xfId="32107" xr:uid="{00000000-0005-0000-0000-0000A76B0000}"/>
    <cellStyle name="Output 4 2 4 3 2 3" xfId="32108" xr:uid="{00000000-0005-0000-0000-0000A86B0000}"/>
    <cellStyle name="Output 4 2 4 3 3" xfId="32109" xr:uid="{00000000-0005-0000-0000-0000A96B0000}"/>
    <cellStyle name="Output 4 2 4 3 3 2" xfId="32110" xr:uid="{00000000-0005-0000-0000-0000AA6B0000}"/>
    <cellStyle name="Output 4 2 4 3 3 2 2" xfId="32111" xr:uid="{00000000-0005-0000-0000-0000AB6B0000}"/>
    <cellStyle name="Output 4 2 4 3 3 3" xfId="32112" xr:uid="{00000000-0005-0000-0000-0000AC6B0000}"/>
    <cellStyle name="Output 4 2 4 3 3 3 2" xfId="32113" xr:uid="{00000000-0005-0000-0000-0000AD6B0000}"/>
    <cellStyle name="Output 4 2 4 3 3 4" xfId="32114" xr:uid="{00000000-0005-0000-0000-0000AE6B0000}"/>
    <cellStyle name="Output 4 2 4 3 4" xfId="32115" xr:uid="{00000000-0005-0000-0000-0000AF6B0000}"/>
    <cellStyle name="Output 4 2 4 3 4 2" xfId="32116" xr:uid="{00000000-0005-0000-0000-0000B06B0000}"/>
    <cellStyle name="Output 4 2 4 3 5" xfId="32117" xr:uid="{00000000-0005-0000-0000-0000B16B0000}"/>
    <cellStyle name="Output 4 2 4 4" xfId="32118" xr:uid="{00000000-0005-0000-0000-0000B26B0000}"/>
    <cellStyle name="Output 4 2 4 4 2" xfId="32119" xr:uid="{00000000-0005-0000-0000-0000B36B0000}"/>
    <cellStyle name="Output 4 2 4 4 2 2" xfId="32120" xr:uid="{00000000-0005-0000-0000-0000B46B0000}"/>
    <cellStyle name="Output 4 2 4 4 3" xfId="32121" xr:uid="{00000000-0005-0000-0000-0000B56B0000}"/>
    <cellStyle name="Output 4 2 4 5" xfId="32122" xr:uid="{00000000-0005-0000-0000-0000B66B0000}"/>
    <cellStyle name="Output 4 2 4 5 2" xfId="32123" xr:uid="{00000000-0005-0000-0000-0000B76B0000}"/>
    <cellStyle name="Output 4 2 4 5 2 2" xfId="32124" xr:uid="{00000000-0005-0000-0000-0000B86B0000}"/>
    <cellStyle name="Output 4 2 4 5 3" xfId="32125" xr:uid="{00000000-0005-0000-0000-0000B96B0000}"/>
    <cellStyle name="Output 4 2 4 5 3 2" xfId="32126" xr:uid="{00000000-0005-0000-0000-0000BA6B0000}"/>
    <cellStyle name="Output 4 2 4 5 4" xfId="32127" xr:uid="{00000000-0005-0000-0000-0000BB6B0000}"/>
    <cellStyle name="Output 4 2 4 6" xfId="32128" xr:uid="{00000000-0005-0000-0000-0000BC6B0000}"/>
    <cellStyle name="Output 4 2 4 6 2" xfId="32129" xr:uid="{00000000-0005-0000-0000-0000BD6B0000}"/>
    <cellStyle name="Output 4 2 4 7" xfId="32130" xr:uid="{00000000-0005-0000-0000-0000BE6B0000}"/>
    <cellStyle name="Output 4 2 5" xfId="19493" xr:uid="{00000000-0005-0000-0000-0000BF6B0000}"/>
    <cellStyle name="Output 4 2 5 2" xfId="19494" xr:uid="{00000000-0005-0000-0000-0000C06B0000}"/>
    <cellStyle name="Output 4 2 5 2 2" xfId="32131" xr:uid="{00000000-0005-0000-0000-0000C16B0000}"/>
    <cellStyle name="Output 4 2 5 2 2 2" xfId="32132" xr:uid="{00000000-0005-0000-0000-0000C26B0000}"/>
    <cellStyle name="Output 4 2 5 2 3" xfId="32133" xr:uid="{00000000-0005-0000-0000-0000C36B0000}"/>
    <cellStyle name="Output 4 2 5 3" xfId="32134" xr:uid="{00000000-0005-0000-0000-0000C46B0000}"/>
    <cellStyle name="Output 4 2 5 3 2" xfId="32135" xr:uid="{00000000-0005-0000-0000-0000C56B0000}"/>
    <cellStyle name="Output 4 2 5 3 2 2" xfId="32136" xr:uid="{00000000-0005-0000-0000-0000C66B0000}"/>
    <cellStyle name="Output 4 2 5 3 3" xfId="32137" xr:uid="{00000000-0005-0000-0000-0000C76B0000}"/>
    <cellStyle name="Output 4 2 5 3 3 2" xfId="32138" xr:uid="{00000000-0005-0000-0000-0000C86B0000}"/>
    <cellStyle name="Output 4 2 5 3 4" xfId="32139" xr:uid="{00000000-0005-0000-0000-0000C96B0000}"/>
    <cellStyle name="Output 4 2 5 4" xfId="32140" xr:uid="{00000000-0005-0000-0000-0000CA6B0000}"/>
    <cellStyle name="Output 4 2 5 4 2" xfId="32141" xr:uid="{00000000-0005-0000-0000-0000CB6B0000}"/>
    <cellStyle name="Output 4 2 5 5" xfId="32142" xr:uid="{00000000-0005-0000-0000-0000CC6B0000}"/>
    <cellStyle name="Output 4 2 6" xfId="19495" xr:uid="{00000000-0005-0000-0000-0000CD6B0000}"/>
    <cellStyle name="Output 4 2 6 2" xfId="19496" xr:uid="{00000000-0005-0000-0000-0000CE6B0000}"/>
    <cellStyle name="Output 4 2 6 2 2" xfId="32143" xr:uid="{00000000-0005-0000-0000-0000CF6B0000}"/>
    <cellStyle name="Output 4 2 6 2 2 2" xfId="32144" xr:uid="{00000000-0005-0000-0000-0000D06B0000}"/>
    <cellStyle name="Output 4 2 6 2 3" xfId="32145" xr:uid="{00000000-0005-0000-0000-0000D16B0000}"/>
    <cellStyle name="Output 4 2 6 3" xfId="32146" xr:uid="{00000000-0005-0000-0000-0000D26B0000}"/>
    <cellStyle name="Output 4 2 6 3 2" xfId="32147" xr:uid="{00000000-0005-0000-0000-0000D36B0000}"/>
    <cellStyle name="Output 4 2 6 3 2 2" xfId="32148" xr:uid="{00000000-0005-0000-0000-0000D46B0000}"/>
    <cellStyle name="Output 4 2 6 3 3" xfId="32149" xr:uid="{00000000-0005-0000-0000-0000D56B0000}"/>
    <cellStyle name="Output 4 2 6 3 3 2" xfId="32150" xr:uid="{00000000-0005-0000-0000-0000D66B0000}"/>
    <cellStyle name="Output 4 2 6 3 4" xfId="32151" xr:uid="{00000000-0005-0000-0000-0000D76B0000}"/>
    <cellStyle name="Output 4 2 6 4" xfId="32152" xr:uid="{00000000-0005-0000-0000-0000D86B0000}"/>
    <cellStyle name="Output 4 2 6 4 2" xfId="32153" xr:uid="{00000000-0005-0000-0000-0000D96B0000}"/>
    <cellStyle name="Output 4 2 6 5" xfId="32154" xr:uid="{00000000-0005-0000-0000-0000DA6B0000}"/>
    <cellStyle name="Output 4 2 7" xfId="32155" xr:uid="{00000000-0005-0000-0000-0000DB6B0000}"/>
    <cellStyle name="Output 4 2 7 2" xfId="32156" xr:uid="{00000000-0005-0000-0000-0000DC6B0000}"/>
    <cellStyle name="Output 4 2 7 2 2" xfId="32157" xr:uid="{00000000-0005-0000-0000-0000DD6B0000}"/>
    <cellStyle name="Output 4 2 7 3" xfId="32158" xr:uid="{00000000-0005-0000-0000-0000DE6B0000}"/>
    <cellStyle name="Output 4 2 8" xfId="32159" xr:uid="{00000000-0005-0000-0000-0000DF6B0000}"/>
    <cellStyle name="Output 4 2 8 2" xfId="32160" xr:uid="{00000000-0005-0000-0000-0000E06B0000}"/>
    <cellStyle name="Output 4 2 8 2 2" xfId="32161" xr:uid="{00000000-0005-0000-0000-0000E16B0000}"/>
    <cellStyle name="Output 4 2 8 3" xfId="32162" xr:uid="{00000000-0005-0000-0000-0000E26B0000}"/>
    <cellStyle name="Output 4 2 8 3 2" xfId="32163" xr:uid="{00000000-0005-0000-0000-0000E36B0000}"/>
    <cellStyle name="Output 4 2 8 4" xfId="32164" xr:uid="{00000000-0005-0000-0000-0000E46B0000}"/>
    <cellStyle name="Output 4 2 9" xfId="32165" xr:uid="{00000000-0005-0000-0000-0000E56B0000}"/>
    <cellStyle name="Output 4 2 9 2" xfId="32166" xr:uid="{00000000-0005-0000-0000-0000E66B0000}"/>
    <cellStyle name="Output 4 2 9 3" xfId="32167" xr:uid="{00000000-0005-0000-0000-0000E76B0000}"/>
    <cellStyle name="Output 4 3" xfId="19497" xr:uid="{00000000-0005-0000-0000-0000E86B0000}"/>
    <cellStyle name="Output 4 3 2" xfId="19498" xr:uid="{00000000-0005-0000-0000-0000E96B0000}"/>
    <cellStyle name="Output 4 3 2 2" xfId="19499" xr:uid="{00000000-0005-0000-0000-0000EA6B0000}"/>
    <cellStyle name="Output 4 3 2 2 2" xfId="19500" xr:uid="{00000000-0005-0000-0000-0000EB6B0000}"/>
    <cellStyle name="Output 4 3 2 2 2 2" xfId="32168" xr:uid="{00000000-0005-0000-0000-0000EC6B0000}"/>
    <cellStyle name="Output 4 3 2 2 3" xfId="32169" xr:uid="{00000000-0005-0000-0000-0000ED6B0000}"/>
    <cellStyle name="Output 4 3 2 3" xfId="19501" xr:uid="{00000000-0005-0000-0000-0000EE6B0000}"/>
    <cellStyle name="Output 4 3 2 3 2" xfId="19502" xr:uid="{00000000-0005-0000-0000-0000EF6B0000}"/>
    <cellStyle name="Output 4 3 2 3 2 2" xfId="32170" xr:uid="{00000000-0005-0000-0000-0000F06B0000}"/>
    <cellStyle name="Output 4 3 2 3 3" xfId="32171" xr:uid="{00000000-0005-0000-0000-0000F16B0000}"/>
    <cellStyle name="Output 4 3 2 3 3 2" xfId="32172" xr:uid="{00000000-0005-0000-0000-0000F26B0000}"/>
    <cellStyle name="Output 4 3 2 3 4" xfId="32173" xr:uid="{00000000-0005-0000-0000-0000F36B0000}"/>
    <cellStyle name="Output 4 3 2 4" xfId="32174" xr:uid="{00000000-0005-0000-0000-0000F46B0000}"/>
    <cellStyle name="Output 4 3 2 4 2" xfId="32175" xr:uid="{00000000-0005-0000-0000-0000F56B0000}"/>
    <cellStyle name="Output 4 3 2 4 3" xfId="32176" xr:uid="{00000000-0005-0000-0000-0000F66B0000}"/>
    <cellStyle name="Output 4 3 2 5" xfId="32177" xr:uid="{00000000-0005-0000-0000-0000F76B0000}"/>
    <cellStyle name="Output 4 3 2 5 2" xfId="32178" xr:uid="{00000000-0005-0000-0000-0000F86B0000}"/>
    <cellStyle name="Output 4 3 2 6" xfId="32179" xr:uid="{00000000-0005-0000-0000-0000F96B0000}"/>
    <cellStyle name="Output 4 3 3" xfId="19503" xr:uid="{00000000-0005-0000-0000-0000FA6B0000}"/>
    <cellStyle name="Output 4 3 3 2" xfId="19504" xr:uid="{00000000-0005-0000-0000-0000FB6B0000}"/>
    <cellStyle name="Output 4 3 3 2 2" xfId="19505" xr:uid="{00000000-0005-0000-0000-0000FC6B0000}"/>
    <cellStyle name="Output 4 3 3 2 2 2" xfId="32180" xr:uid="{00000000-0005-0000-0000-0000FD6B0000}"/>
    <cellStyle name="Output 4 3 3 2 3" xfId="19506" xr:uid="{00000000-0005-0000-0000-0000FE6B0000}"/>
    <cellStyle name="Output 4 3 3 3" xfId="19507" xr:uid="{00000000-0005-0000-0000-0000FF6B0000}"/>
    <cellStyle name="Output 4 3 3 3 2" xfId="32181" xr:uid="{00000000-0005-0000-0000-0000006C0000}"/>
    <cellStyle name="Output 4 3 3 3 2 2" xfId="32182" xr:uid="{00000000-0005-0000-0000-0000016C0000}"/>
    <cellStyle name="Output 4 3 3 3 3" xfId="32183" xr:uid="{00000000-0005-0000-0000-0000026C0000}"/>
    <cellStyle name="Output 4 3 3 3 3 2" xfId="32184" xr:uid="{00000000-0005-0000-0000-0000036C0000}"/>
    <cellStyle name="Output 4 3 3 3 4" xfId="32185" xr:uid="{00000000-0005-0000-0000-0000046C0000}"/>
    <cellStyle name="Output 4 3 3 4" xfId="32186" xr:uid="{00000000-0005-0000-0000-0000056C0000}"/>
    <cellStyle name="Output 4 3 3 4 2" xfId="32187" xr:uid="{00000000-0005-0000-0000-0000066C0000}"/>
    <cellStyle name="Output 4 3 3 5" xfId="32188" xr:uid="{00000000-0005-0000-0000-0000076C0000}"/>
    <cellStyle name="Output 4 3 4" xfId="19508" xr:uid="{00000000-0005-0000-0000-0000086C0000}"/>
    <cellStyle name="Output 4 3 4 2" xfId="19509" xr:uid="{00000000-0005-0000-0000-0000096C0000}"/>
    <cellStyle name="Output 4 3 4 2 2" xfId="32189" xr:uid="{00000000-0005-0000-0000-00000A6C0000}"/>
    <cellStyle name="Output 4 3 4 3" xfId="32190" xr:uid="{00000000-0005-0000-0000-00000B6C0000}"/>
    <cellStyle name="Output 4 3 5" xfId="19510" xr:uid="{00000000-0005-0000-0000-00000C6C0000}"/>
    <cellStyle name="Output 4 3 5 2" xfId="19511" xr:uid="{00000000-0005-0000-0000-00000D6C0000}"/>
    <cellStyle name="Output 4 3 5 2 2" xfId="32191" xr:uid="{00000000-0005-0000-0000-00000E6C0000}"/>
    <cellStyle name="Output 4 3 5 3" xfId="32192" xr:uid="{00000000-0005-0000-0000-00000F6C0000}"/>
    <cellStyle name="Output 4 3 5 3 2" xfId="32193" xr:uid="{00000000-0005-0000-0000-0000106C0000}"/>
    <cellStyle name="Output 4 3 5 4" xfId="32194" xr:uid="{00000000-0005-0000-0000-0000116C0000}"/>
    <cellStyle name="Output 4 3 6" xfId="32195" xr:uid="{00000000-0005-0000-0000-0000126C0000}"/>
    <cellStyle name="Output 4 3 6 2" xfId="32196" xr:uid="{00000000-0005-0000-0000-0000136C0000}"/>
    <cellStyle name="Output 4 3 6 3" xfId="32197" xr:uid="{00000000-0005-0000-0000-0000146C0000}"/>
    <cellStyle name="Output 4 3 7" xfId="32198" xr:uid="{00000000-0005-0000-0000-0000156C0000}"/>
    <cellStyle name="Output 4 3 7 2" xfId="32199" xr:uid="{00000000-0005-0000-0000-0000166C0000}"/>
    <cellStyle name="Output 4 3 8" xfId="32200" xr:uid="{00000000-0005-0000-0000-0000176C0000}"/>
    <cellStyle name="Output 4 4" xfId="19512" xr:uid="{00000000-0005-0000-0000-0000186C0000}"/>
    <cellStyle name="Output 4 4 2" xfId="19513" xr:uid="{00000000-0005-0000-0000-0000196C0000}"/>
    <cellStyle name="Output 4 4 2 2" xfId="19514" xr:uid="{00000000-0005-0000-0000-00001A6C0000}"/>
    <cellStyle name="Output 4 4 2 2 2" xfId="19515" xr:uid="{00000000-0005-0000-0000-00001B6C0000}"/>
    <cellStyle name="Output 4 4 2 2 2 2" xfId="32201" xr:uid="{00000000-0005-0000-0000-00001C6C0000}"/>
    <cellStyle name="Output 4 4 2 2 3" xfId="32202" xr:uid="{00000000-0005-0000-0000-00001D6C0000}"/>
    <cellStyle name="Output 4 4 2 3" xfId="19516" xr:uid="{00000000-0005-0000-0000-00001E6C0000}"/>
    <cellStyle name="Output 4 4 2 3 2" xfId="19517" xr:uid="{00000000-0005-0000-0000-00001F6C0000}"/>
    <cellStyle name="Output 4 4 2 3 2 2" xfId="32203" xr:uid="{00000000-0005-0000-0000-0000206C0000}"/>
    <cellStyle name="Output 4 4 2 3 3" xfId="32204" xr:uid="{00000000-0005-0000-0000-0000216C0000}"/>
    <cellStyle name="Output 4 4 2 3 3 2" xfId="32205" xr:uid="{00000000-0005-0000-0000-0000226C0000}"/>
    <cellStyle name="Output 4 4 2 3 4" xfId="32206" xr:uid="{00000000-0005-0000-0000-0000236C0000}"/>
    <cellStyle name="Output 4 4 2 4" xfId="32207" xr:uid="{00000000-0005-0000-0000-0000246C0000}"/>
    <cellStyle name="Output 4 4 2 4 2" xfId="32208" xr:uid="{00000000-0005-0000-0000-0000256C0000}"/>
    <cellStyle name="Output 4 4 2 4 3" xfId="32209" xr:uid="{00000000-0005-0000-0000-0000266C0000}"/>
    <cellStyle name="Output 4 4 2 5" xfId="32210" xr:uid="{00000000-0005-0000-0000-0000276C0000}"/>
    <cellStyle name="Output 4 4 2 5 2" xfId="32211" xr:uid="{00000000-0005-0000-0000-0000286C0000}"/>
    <cellStyle name="Output 4 4 2 6" xfId="32212" xr:uid="{00000000-0005-0000-0000-0000296C0000}"/>
    <cellStyle name="Output 4 4 3" xfId="19518" xr:uid="{00000000-0005-0000-0000-00002A6C0000}"/>
    <cellStyle name="Output 4 4 3 2" xfId="19519" xr:uid="{00000000-0005-0000-0000-00002B6C0000}"/>
    <cellStyle name="Output 4 4 3 2 2" xfId="19520" xr:uid="{00000000-0005-0000-0000-00002C6C0000}"/>
    <cellStyle name="Output 4 4 3 2 2 2" xfId="32213" xr:uid="{00000000-0005-0000-0000-00002D6C0000}"/>
    <cellStyle name="Output 4 4 3 2 3" xfId="19521" xr:uid="{00000000-0005-0000-0000-00002E6C0000}"/>
    <cellStyle name="Output 4 4 3 3" xfId="19522" xr:uid="{00000000-0005-0000-0000-00002F6C0000}"/>
    <cellStyle name="Output 4 4 3 3 2" xfId="32214" xr:uid="{00000000-0005-0000-0000-0000306C0000}"/>
    <cellStyle name="Output 4 4 3 3 2 2" xfId="32215" xr:uid="{00000000-0005-0000-0000-0000316C0000}"/>
    <cellStyle name="Output 4 4 3 3 3" xfId="32216" xr:uid="{00000000-0005-0000-0000-0000326C0000}"/>
    <cellStyle name="Output 4 4 3 3 3 2" xfId="32217" xr:uid="{00000000-0005-0000-0000-0000336C0000}"/>
    <cellStyle name="Output 4 4 3 3 4" xfId="32218" xr:uid="{00000000-0005-0000-0000-0000346C0000}"/>
    <cellStyle name="Output 4 4 3 4" xfId="32219" xr:uid="{00000000-0005-0000-0000-0000356C0000}"/>
    <cellStyle name="Output 4 4 3 4 2" xfId="32220" xr:uid="{00000000-0005-0000-0000-0000366C0000}"/>
    <cellStyle name="Output 4 4 3 5" xfId="32221" xr:uid="{00000000-0005-0000-0000-0000376C0000}"/>
    <cellStyle name="Output 4 4 4" xfId="19523" xr:uid="{00000000-0005-0000-0000-0000386C0000}"/>
    <cellStyle name="Output 4 4 4 2" xfId="19524" xr:uid="{00000000-0005-0000-0000-0000396C0000}"/>
    <cellStyle name="Output 4 4 4 2 2" xfId="32222" xr:uid="{00000000-0005-0000-0000-00003A6C0000}"/>
    <cellStyle name="Output 4 4 4 3" xfId="32223" xr:uid="{00000000-0005-0000-0000-00003B6C0000}"/>
    <cellStyle name="Output 4 4 5" xfId="19525" xr:uid="{00000000-0005-0000-0000-00003C6C0000}"/>
    <cellStyle name="Output 4 4 5 2" xfId="19526" xr:uid="{00000000-0005-0000-0000-00003D6C0000}"/>
    <cellStyle name="Output 4 4 5 2 2" xfId="32224" xr:uid="{00000000-0005-0000-0000-00003E6C0000}"/>
    <cellStyle name="Output 4 4 5 3" xfId="32225" xr:uid="{00000000-0005-0000-0000-00003F6C0000}"/>
    <cellStyle name="Output 4 4 5 3 2" xfId="32226" xr:uid="{00000000-0005-0000-0000-0000406C0000}"/>
    <cellStyle name="Output 4 4 5 4" xfId="32227" xr:uid="{00000000-0005-0000-0000-0000416C0000}"/>
    <cellStyle name="Output 4 4 6" xfId="32228" xr:uid="{00000000-0005-0000-0000-0000426C0000}"/>
    <cellStyle name="Output 4 4 6 2" xfId="32229" xr:uid="{00000000-0005-0000-0000-0000436C0000}"/>
    <cellStyle name="Output 4 4 6 3" xfId="32230" xr:uid="{00000000-0005-0000-0000-0000446C0000}"/>
    <cellStyle name="Output 4 4 7" xfId="32231" xr:uid="{00000000-0005-0000-0000-0000456C0000}"/>
    <cellStyle name="Output 4 4 7 2" xfId="32232" xr:uid="{00000000-0005-0000-0000-0000466C0000}"/>
    <cellStyle name="Output 4 4 8" xfId="32233" xr:uid="{00000000-0005-0000-0000-0000476C0000}"/>
    <cellStyle name="Output 4 5" xfId="19527" xr:uid="{00000000-0005-0000-0000-0000486C0000}"/>
    <cellStyle name="Output 4 5 2" xfId="19528" xr:uid="{00000000-0005-0000-0000-0000496C0000}"/>
    <cellStyle name="Output 4 5 2 2" xfId="19529" xr:uid="{00000000-0005-0000-0000-00004A6C0000}"/>
    <cellStyle name="Output 4 5 2 2 2" xfId="19530" xr:uid="{00000000-0005-0000-0000-00004B6C0000}"/>
    <cellStyle name="Output 4 5 2 2 2 2" xfId="32234" xr:uid="{00000000-0005-0000-0000-00004C6C0000}"/>
    <cellStyle name="Output 4 5 2 2 3" xfId="19531" xr:uid="{00000000-0005-0000-0000-00004D6C0000}"/>
    <cellStyle name="Output 4 5 2 3" xfId="19532" xr:uid="{00000000-0005-0000-0000-00004E6C0000}"/>
    <cellStyle name="Output 4 5 2 3 2" xfId="32235" xr:uid="{00000000-0005-0000-0000-00004F6C0000}"/>
    <cellStyle name="Output 4 5 2 3 2 2" xfId="32236" xr:uid="{00000000-0005-0000-0000-0000506C0000}"/>
    <cellStyle name="Output 4 5 2 3 3" xfId="32237" xr:uid="{00000000-0005-0000-0000-0000516C0000}"/>
    <cellStyle name="Output 4 5 2 3 3 2" xfId="32238" xr:uid="{00000000-0005-0000-0000-0000526C0000}"/>
    <cellStyle name="Output 4 5 2 3 4" xfId="32239" xr:uid="{00000000-0005-0000-0000-0000536C0000}"/>
    <cellStyle name="Output 4 5 2 4" xfId="32240" xr:uid="{00000000-0005-0000-0000-0000546C0000}"/>
    <cellStyle name="Output 4 5 2 4 2" xfId="32241" xr:uid="{00000000-0005-0000-0000-0000556C0000}"/>
    <cellStyle name="Output 4 5 2 4 3" xfId="32242" xr:uid="{00000000-0005-0000-0000-0000566C0000}"/>
    <cellStyle name="Output 4 5 2 5" xfId="32243" xr:uid="{00000000-0005-0000-0000-0000576C0000}"/>
    <cellStyle name="Output 4 5 2 5 2" xfId="32244" xr:uid="{00000000-0005-0000-0000-0000586C0000}"/>
    <cellStyle name="Output 4 5 2 6" xfId="32245" xr:uid="{00000000-0005-0000-0000-0000596C0000}"/>
    <cellStyle name="Output 4 5 3" xfId="19533" xr:uid="{00000000-0005-0000-0000-00005A6C0000}"/>
    <cellStyle name="Output 4 5 3 2" xfId="19534" xr:uid="{00000000-0005-0000-0000-00005B6C0000}"/>
    <cellStyle name="Output 4 5 3 2 2" xfId="19535" xr:uid="{00000000-0005-0000-0000-00005C6C0000}"/>
    <cellStyle name="Output 4 5 3 2 2 2" xfId="32246" xr:uid="{00000000-0005-0000-0000-00005D6C0000}"/>
    <cellStyle name="Output 4 5 3 2 3" xfId="19536" xr:uid="{00000000-0005-0000-0000-00005E6C0000}"/>
    <cellStyle name="Output 4 5 3 3" xfId="19537" xr:uid="{00000000-0005-0000-0000-00005F6C0000}"/>
    <cellStyle name="Output 4 5 3 3 2" xfId="32247" xr:uid="{00000000-0005-0000-0000-0000606C0000}"/>
    <cellStyle name="Output 4 5 3 3 2 2" xfId="32248" xr:uid="{00000000-0005-0000-0000-0000616C0000}"/>
    <cellStyle name="Output 4 5 3 3 3" xfId="32249" xr:uid="{00000000-0005-0000-0000-0000626C0000}"/>
    <cellStyle name="Output 4 5 3 3 3 2" xfId="32250" xr:uid="{00000000-0005-0000-0000-0000636C0000}"/>
    <cellStyle name="Output 4 5 3 3 4" xfId="32251" xr:uid="{00000000-0005-0000-0000-0000646C0000}"/>
    <cellStyle name="Output 4 5 3 4" xfId="32252" xr:uid="{00000000-0005-0000-0000-0000656C0000}"/>
    <cellStyle name="Output 4 5 3 4 2" xfId="32253" xr:uid="{00000000-0005-0000-0000-0000666C0000}"/>
    <cellStyle name="Output 4 5 3 5" xfId="32254" xr:uid="{00000000-0005-0000-0000-0000676C0000}"/>
    <cellStyle name="Output 4 5 4" xfId="19538" xr:uid="{00000000-0005-0000-0000-0000686C0000}"/>
    <cellStyle name="Output 4 5 4 2" xfId="19539" xr:uid="{00000000-0005-0000-0000-0000696C0000}"/>
    <cellStyle name="Output 4 5 4 2 2" xfId="32255" xr:uid="{00000000-0005-0000-0000-00006A6C0000}"/>
    <cellStyle name="Output 4 5 4 3" xfId="32256" xr:uid="{00000000-0005-0000-0000-00006B6C0000}"/>
    <cellStyle name="Output 4 5 5" xfId="19540" xr:uid="{00000000-0005-0000-0000-00006C6C0000}"/>
    <cellStyle name="Output 4 5 5 2" xfId="19541" xr:uid="{00000000-0005-0000-0000-00006D6C0000}"/>
    <cellStyle name="Output 4 5 5 2 2" xfId="32257" xr:uid="{00000000-0005-0000-0000-00006E6C0000}"/>
    <cellStyle name="Output 4 5 5 3" xfId="32258" xr:uid="{00000000-0005-0000-0000-00006F6C0000}"/>
    <cellStyle name="Output 4 5 5 3 2" xfId="32259" xr:uid="{00000000-0005-0000-0000-0000706C0000}"/>
    <cellStyle name="Output 4 5 5 4" xfId="32260" xr:uid="{00000000-0005-0000-0000-0000716C0000}"/>
    <cellStyle name="Output 4 5 6" xfId="32261" xr:uid="{00000000-0005-0000-0000-0000726C0000}"/>
    <cellStyle name="Output 4 5 6 2" xfId="32262" xr:uid="{00000000-0005-0000-0000-0000736C0000}"/>
    <cellStyle name="Output 4 5 6 3" xfId="32263" xr:uid="{00000000-0005-0000-0000-0000746C0000}"/>
    <cellStyle name="Output 4 5 7" xfId="32264" xr:uid="{00000000-0005-0000-0000-0000756C0000}"/>
    <cellStyle name="Output 4 5 7 2" xfId="32265" xr:uid="{00000000-0005-0000-0000-0000766C0000}"/>
    <cellStyle name="Output 4 5 8" xfId="32266" xr:uid="{00000000-0005-0000-0000-0000776C0000}"/>
    <cellStyle name="Output 4 6" xfId="19542" xr:uid="{00000000-0005-0000-0000-0000786C0000}"/>
    <cellStyle name="Output 4 6 2" xfId="19543" xr:uid="{00000000-0005-0000-0000-0000796C0000}"/>
    <cellStyle name="Output 4 6 2 2" xfId="19544" xr:uid="{00000000-0005-0000-0000-00007A6C0000}"/>
    <cellStyle name="Output 4 6 2 2 2" xfId="19545" xr:uid="{00000000-0005-0000-0000-00007B6C0000}"/>
    <cellStyle name="Output 4 6 2 2 2 2" xfId="32267" xr:uid="{00000000-0005-0000-0000-00007C6C0000}"/>
    <cellStyle name="Output 4 6 2 2 3" xfId="19546" xr:uid="{00000000-0005-0000-0000-00007D6C0000}"/>
    <cellStyle name="Output 4 6 2 3" xfId="19547" xr:uid="{00000000-0005-0000-0000-00007E6C0000}"/>
    <cellStyle name="Output 4 6 2 3 2" xfId="32268" xr:uid="{00000000-0005-0000-0000-00007F6C0000}"/>
    <cellStyle name="Output 4 6 2 3 2 2" xfId="32269" xr:uid="{00000000-0005-0000-0000-0000806C0000}"/>
    <cellStyle name="Output 4 6 2 3 3" xfId="32270" xr:uid="{00000000-0005-0000-0000-0000816C0000}"/>
    <cellStyle name="Output 4 6 2 3 3 2" xfId="32271" xr:uid="{00000000-0005-0000-0000-0000826C0000}"/>
    <cellStyle name="Output 4 6 2 3 4" xfId="32272" xr:uid="{00000000-0005-0000-0000-0000836C0000}"/>
    <cellStyle name="Output 4 6 2 4" xfId="32273" xr:uid="{00000000-0005-0000-0000-0000846C0000}"/>
    <cellStyle name="Output 4 6 2 4 2" xfId="32274" xr:uid="{00000000-0005-0000-0000-0000856C0000}"/>
    <cellStyle name="Output 4 6 2 5" xfId="32275" xr:uid="{00000000-0005-0000-0000-0000866C0000}"/>
    <cellStyle name="Output 4 6 3" xfId="19548" xr:uid="{00000000-0005-0000-0000-0000876C0000}"/>
    <cellStyle name="Output 4 6 3 2" xfId="19549" xr:uid="{00000000-0005-0000-0000-0000886C0000}"/>
    <cellStyle name="Output 4 6 3 2 2" xfId="32276" xr:uid="{00000000-0005-0000-0000-0000896C0000}"/>
    <cellStyle name="Output 4 6 3 2 2 2" xfId="32277" xr:uid="{00000000-0005-0000-0000-00008A6C0000}"/>
    <cellStyle name="Output 4 6 3 2 3" xfId="32278" xr:uid="{00000000-0005-0000-0000-00008B6C0000}"/>
    <cellStyle name="Output 4 6 3 3" xfId="19550" xr:uid="{00000000-0005-0000-0000-00008C6C0000}"/>
    <cellStyle name="Output 4 6 3 3 2" xfId="32279" xr:uid="{00000000-0005-0000-0000-00008D6C0000}"/>
    <cellStyle name="Output 4 6 3 3 2 2" xfId="32280" xr:uid="{00000000-0005-0000-0000-00008E6C0000}"/>
    <cellStyle name="Output 4 6 3 3 3" xfId="32281" xr:uid="{00000000-0005-0000-0000-00008F6C0000}"/>
    <cellStyle name="Output 4 6 3 3 3 2" xfId="32282" xr:uid="{00000000-0005-0000-0000-0000906C0000}"/>
    <cellStyle name="Output 4 6 3 3 4" xfId="32283" xr:uid="{00000000-0005-0000-0000-0000916C0000}"/>
    <cellStyle name="Output 4 6 3 4" xfId="32284" xr:uid="{00000000-0005-0000-0000-0000926C0000}"/>
    <cellStyle name="Output 4 6 3 4 2" xfId="32285" xr:uid="{00000000-0005-0000-0000-0000936C0000}"/>
    <cellStyle name="Output 4 6 3 5" xfId="32286" xr:uid="{00000000-0005-0000-0000-0000946C0000}"/>
    <cellStyle name="Output 4 6 4" xfId="19551" xr:uid="{00000000-0005-0000-0000-0000956C0000}"/>
    <cellStyle name="Output 4 6 4 2" xfId="32287" xr:uid="{00000000-0005-0000-0000-0000966C0000}"/>
    <cellStyle name="Output 4 6 4 2 2" xfId="32288" xr:uid="{00000000-0005-0000-0000-0000976C0000}"/>
    <cellStyle name="Output 4 6 4 3" xfId="32289" xr:uid="{00000000-0005-0000-0000-0000986C0000}"/>
    <cellStyle name="Output 4 6 5" xfId="32290" xr:uid="{00000000-0005-0000-0000-0000996C0000}"/>
    <cellStyle name="Output 4 6 5 2" xfId="32291" xr:uid="{00000000-0005-0000-0000-00009A6C0000}"/>
    <cellStyle name="Output 4 6 5 2 2" xfId="32292" xr:uid="{00000000-0005-0000-0000-00009B6C0000}"/>
    <cellStyle name="Output 4 6 5 3" xfId="32293" xr:uid="{00000000-0005-0000-0000-00009C6C0000}"/>
    <cellStyle name="Output 4 6 5 3 2" xfId="32294" xr:uid="{00000000-0005-0000-0000-00009D6C0000}"/>
    <cellStyle name="Output 4 6 5 4" xfId="32295" xr:uid="{00000000-0005-0000-0000-00009E6C0000}"/>
    <cellStyle name="Output 4 6 6" xfId="32296" xr:uid="{00000000-0005-0000-0000-00009F6C0000}"/>
    <cellStyle name="Output 4 6 6 2" xfId="32297" xr:uid="{00000000-0005-0000-0000-0000A06C0000}"/>
    <cellStyle name="Output 4 6 6 3" xfId="32298" xr:uid="{00000000-0005-0000-0000-0000A16C0000}"/>
    <cellStyle name="Output 4 6 7" xfId="32299" xr:uid="{00000000-0005-0000-0000-0000A26C0000}"/>
    <cellStyle name="Output 4 6 7 2" xfId="32300" xr:uid="{00000000-0005-0000-0000-0000A36C0000}"/>
    <cellStyle name="Output 4 6 8" xfId="32301" xr:uid="{00000000-0005-0000-0000-0000A46C0000}"/>
    <cellStyle name="Output 4 7" xfId="19552" xr:uid="{00000000-0005-0000-0000-0000A56C0000}"/>
    <cellStyle name="Output 4 7 2" xfId="19553" xr:uid="{00000000-0005-0000-0000-0000A66C0000}"/>
    <cellStyle name="Output 4 7 2 2" xfId="32302" xr:uid="{00000000-0005-0000-0000-0000A76C0000}"/>
    <cellStyle name="Output 4 7 2 2 2" xfId="32303" xr:uid="{00000000-0005-0000-0000-0000A86C0000}"/>
    <cellStyle name="Output 4 7 2 2 2 2" xfId="32304" xr:uid="{00000000-0005-0000-0000-0000A96C0000}"/>
    <cellStyle name="Output 4 7 2 2 3" xfId="32305" xr:uid="{00000000-0005-0000-0000-0000AA6C0000}"/>
    <cellStyle name="Output 4 7 2 3" xfId="32306" xr:uid="{00000000-0005-0000-0000-0000AB6C0000}"/>
    <cellStyle name="Output 4 7 2 3 2" xfId="32307" xr:uid="{00000000-0005-0000-0000-0000AC6C0000}"/>
    <cellStyle name="Output 4 7 2 3 2 2" xfId="32308" xr:uid="{00000000-0005-0000-0000-0000AD6C0000}"/>
    <cellStyle name="Output 4 7 2 3 3" xfId="32309" xr:uid="{00000000-0005-0000-0000-0000AE6C0000}"/>
    <cellStyle name="Output 4 7 2 3 3 2" xfId="32310" xr:uid="{00000000-0005-0000-0000-0000AF6C0000}"/>
    <cellStyle name="Output 4 7 2 3 4" xfId="32311" xr:uid="{00000000-0005-0000-0000-0000B06C0000}"/>
    <cellStyle name="Output 4 7 2 4" xfId="32312" xr:uid="{00000000-0005-0000-0000-0000B16C0000}"/>
    <cellStyle name="Output 4 7 2 4 2" xfId="32313" xr:uid="{00000000-0005-0000-0000-0000B26C0000}"/>
    <cellStyle name="Output 4 7 2 5" xfId="32314" xr:uid="{00000000-0005-0000-0000-0000B36C0000}"/>
    <cellStyle name="Output 4 7 3" xfId="32315" xr:uid="{00000000-0005-0000-0000-0000B46C0000}"/>
    <cellStyle name="Output 4 7 3 2" xfId="32316" xr:uid="{00000000-0005-0000-0000-0000B56C0000}"/>
    <cellStyle name="Output 4 7 3 2 2" xfId="32317" xr:uid="{00000000-0005-0000-0000-0000B66C0000}"/>
    <cellStyle name="Output 4 7 3 2 2 2" xfId="32318" xr:uid="{00000000-0005-0000-0000-0000B76C0000}"/>
    <cellStyle name="Output 4 7 3 2 3" xfId="32319" xr:uid="{00000000-0005-0000-0000-0000B86C0000}"/>
    <cellStyle name="Output 4 7 3 3" xfId="32320" xr:uid="{00000000-0005-0000-0000-0000B96C0000}"/>
    <cellStyle name="Output 4 7 3 3 2" xfId="32321" xr:uid="{00000000-0005-0000-0000-0000BA6C0000}"/>
    <cellStyle name="Output 4 7 3 3 2 2" xfId="32322" xr:uid="{00000000-0005-0000-0000-0000BB6C0000}"/>
    <cellStyle name="Output 4 7 3 3 3" xfId="32323" xr:uid="{00000000-0005-0000-0000-0000BC6C0000}"/>
    <cellStyle name="Output 4 7 3 3 3 2" xfId="32324" xr:uid="{00000000-0005-0000-0000-0000BD6C0000}"/>
    <cellStyle name="Output 4 7 3 3 4" xfId="32325" xr:uid="{00000000-0005-0000-0000-0000BE6C0000}"/>
    <cellStyle name="Output 4 7 3 4" xfId="32326" xr:uid="{00000000-0005-0000-0000-0000BF6C0000}"/>
    <cellStyle name="Output 4 7 3 4 2" xfId="32327" xr:uid="{00000000-0005-0000-0000-0000C06C0000}"/>
    <cellStyle name="Output 4 7 3 5" xfId="32328" xr:uid="{00000000-0005-0000-0000-0000C16C0000}"/>
    <cellStyle name="Output 4 7 4" xfId="32329" xr:uid="{00000000-0005-0000-0000-0000C26C0000}"/>
    <cellStyle name="Output 4 7 4 2" xfId="32330" xr:uid="{00000000-0005-0000-0000-0000C36C0000}"/>
    <cellStyle name="Output 4 7 4 2 2" xfId="32331" xr:uid="{00000000-0005-0000-0000-0000C46C0000}"/>
    <cellStyle name="Output 4 7 4 3" xfId="32332" xr:uid="{00000000-0005-0000-0000-0000C56C0000}"/>
    <cellStyle name="Output 4 7 5" xfId="32333" xr:uid="{00000000-0005-0000-0000-0000C66C0000}"/>
    <cellStyle name="Output 4 7 5 2" xfId="32334" xr:uid="{00000000-0005-0000-0000-0000C76C0000}"/>
    <cellStyle name="Output 4 7 5 2 2" xfId="32335" xr:uid="{00000000-0005-0000-0000-0000C86C0000}"/>
    <cellStyle name="Output 4 7 5 3" xfId="32336" xr:uid="{00000000-0005-0000-0000-0000C96C0000}"/>
    <cellStyle name="Output 4 7 5 3 2" xfId="32337" xr:uid="{00000000-0005-0000-0000-0000CA6C0000}"/>
    <cellStyle name="Output 4 7 5 4" xfId="32338" xr:uid="{00000000-0005-0000-0000-0000CB6C0000}"/>
    <cellStyle name="Output 4 7 6" xfId="32339" xr:uid="{00000000-0005-0000-0000-0000CC6C0000}"/>
    <cellStyle name="Output 4 7 6 2" xfId="32340" xr:uid="{00000000-0005-0000-0000-0000CD6C0000}"/>
    <cellStyle name="Output 4 7 7" xfId="32341" xr:uid="{00000000-0005-0000-0000-0000CE6C0000}"/>
    <cellStyle name="Output 4 8" xfId="19554" xr:uid="{00000000-0005-0000-0000-0000CF6C0000}"/>
    <cellStyle name="Output 4 8 2" xfId="19555" xr:uid="{00000000-0005-0000-0000-0000D06C0000}"/>
    <cellStyle name="Output 4 8 2 2" xfId="32342" xr:uid="{00000000-0005-0000-0000-0000D16C0000}"/>
    <cellStyle name="Output 4 8 2 2 2" xfId="32343" xr:uid="{00000000-0005-0000-0000-0000D26C0000}"/>
    <cellStyle name="Output 4 8 2 2 2 2" xfId="32344" xr:uid="{00000000-0005-0000-0000-0000D36C0000}"/>
    <cellStyle name="Output 4 8 2 2 3" xfId="32345" xr:uid="{00000000-0005-0000-0000-0000D46C0000}"/>
    <cellStyle name="Output 4 8 2 3" xfId="32346" xr:uid="{00000000-0005-0000-0000-0000D56C0000}"/>
    <cellStyle name="Output 4 8 2 3 2" xfId="32347" xr:uid="{00000000-0005-0000-0000-0000D66C0000}"/>
    <cellStyle name="Output 4 8 2 3 2 2" xfId="32348" xr:uid="{00000000-0005-0000-0000-0000D76C0000}"/>
    <cellStyle name="Output 4 8 2 3 3" xfId="32349" xr:uid="{00000000-0005-0000-0000-0000D86C0000}"/>
    <cellStyle name="Output 4 8 2 3 3 2" xfId="32350" xr:uid="{00000000-0005-0000-0000-0000D96C0000}"/>
    <cellStyle name="Output 4 8 2 3 4" xfId="32351" xr:uid="{00000000-0005-0000-0000-0000DA6C0000}"/>
    <cellStyle name="Output 4 8 2 4" xfId="32352" xr:uid="{00000000-0005-0000-0000-0000DB6C0000}"/>
    <cellStyle name="Output 4 8 2 4 2" xfId="32353" xr:uid="{00000000-0005-0000-0000-0000DC6C0000}"/>
    <cellStyle name="Output 4 8 2 5" xfId="32354" xr:uid="{00000000-0005-0000-0000-0000DD6C0000}"/>
    <cellStyle name="Output 4 8 3" xfId="32355" xr:uid="{00000000-0005-0000-0000-0000DE6C0000}"/>
    <cellStyle name="Output 4 8 3 2" xfId="32356" xr:uid="{00000000-0005-0000-0000-0000DF6C0000}"/>
    <cellStyle name="Output 4 8 3 2 2" xfId="32357" xr:uid="{00000000-0005-0000-0000-0000E06C0000}"/>
    <cellStyle name="Output 4 8 3 2 2 2" xfId="32358" xr:uid="{00000000-0005-0000-0000-0000E16C0000}"/>
    <cellStyle name="Output 4 8 3 2 3" xfId="32359" xr:uid="{00000000-0005-0000-0000-0000E26C0000}"/>
    <cellStyle name="Output 4 8 3 3" xfId="32360" xr:uid="{00000000-0005-0000-0000-0000E36C0000}"/>
    <cellStyle name="Output 4 8 3 3 2" xfId="32361" xr:uid="{00000000-0005-0000-0000-0000E46C0000}"/>
    <cellStyle name="Output 4 8 3 3 2 2" xfId="32362" xr:uid="{00000000-0005-0000-0000-0000E56C0000}"/>
    <cellStyle name="Output 4 8 3 3 3" xfId="32363" xr:uid="{00000000-0005-0000-0000-0000E66C0000}"/>
    <cellStyle name="Output 4 8 3 3 3 2" xfId="32364" xr:uid="{00000000-0005-0000-0000-0000E76C0000}"/>
    <cellStyle name="Output 4 8 3 3 4" xfId="32365" xr:uid="{00000000-0005-0000-0000-0000E86C0000}"/>
    <cellStyle name="Output 4 8 3 4" xfId="32366" xr:uid="{00000000-0005-0000-0000-0000E96C0000}"/>
    <cellStyle name="Output 4 8 3 4 2" xfId="32367" xr:uid="{00000000-0005-0000-0000-0000EA6C0000}"/>
    <cellStyle name="Output 4 8 3 5" xfId="32368" xr:uid="{00000000-0005-0000-0000-0000EB6C0000}"/>
    <cellStyle name="Output 4 8 4" xfId="32369" xr:uid="{00000000-0005-0000-0000-0000EC6C0000}"/>
    <cellStyle name="Output 4 8 4 2" xfId="32370" xr:uid="{00000000-0005-0000-0000-0000ED6C0000}"/>
    <cellStyle name="Output 4 8 4 2 2" xfId="32371" xr:uid="{00000000-0005-0000-0000-0000EE6C0000}"/>
    <cellStyle name="Output 4 8 4 3" xfId="32372" xr:uid="{00000000-0005-0000-0000-0000EF6C0000}"/>
    <cellStyle name="Output 4 8 5" xfId="32373" xr:uid="{00000000-0005-0000-0000-0000F06C0000}"/>
    <cellStyle name="Output 4 8 5 2" xfId="32374" xr:uid="{00000000-0005-0000-0000-0000F16C0000}"/>
    <cellStyle name="Output 4 8 5 2 2" xfId="32375" xr:uid="{00000000-0005-0000-0000-0000F26C0000}"/>
    <cellStyle name="Output 4 8 5 3" xfId="32376" xr:uid="{00000000-0005-0000-0000-0000F36C0000}"/>
    <cellStyle name="Output 4 8 5 3 2" xfId="32377" xr:uid="{00000000-0005-0000-0000-0000F46C0000}"/>
    <cellStyle name="Output 4 8 5 4" xfId="32378" xr:uid="{00000000-0005-0000-0000-0000F56C0000}"/>
    <cellStyle name="Output 4 8 6" xfId="32379" xr:uid="{00000000-0005-0000-0000-0000F66C0000}"/>
    <cellStyle name="Output 4 8 6 2" xfId="32380" xr:uid="{00000000-0005-0000-0000-0000F76C0000}"/>
    <cellStyle name="Output 4 8 7" xfId="32381" xr:uid="{00000000-0005-0000-0000-0000F86C0000}"/>
    <cellStyle name="Output 4 9" xfId="19556" xr:uid="{00000000-0005-0000-0000-0000F96C0000}"/>
    <cellStyle name="Output 4 9 2" xfId="32382" xr:uid="{00000000-0005-0000-0000-0000FA6C0000}"/>
    <cellStyle name="Output 4 9 2 2" xfId="32383" xr:uid="{00000000-0005-0000-0000-0000FB6C0000}"/>
    <cellStyle name="Output 4 9 2 2 2" xfId="32384" xr:uid="{00000000-0005-0000-0000-0000FC6C0000}"/>
    <cellStyle name="Output 4 9 2 3" xfId="32385" xr:uid="{00000000-0005-0000-0000-0000FD6C0000}"/>
    <cellStyle name="Output 4 9 3" xfId="32386" xr:uid="{00000000-0005-0000-0000-0000FE6C0000}"/>
    <cellStyle name="Output 4 9 3 2" xfId="32387" xr:uid="{00000000-0005-0000-0000-0000FF6C0000}"/>
    <cellStyle name="Output 4 9 3 2 2" xfId="32388" xr:uid="{00000000-0005-0000-0000-0000006D0000}"/>
    <cellStyle name="Output 4 9 3 3" xfId="32389" xr:uid="{00000000-0005-0000-0000-0000016D0000}"/>
    <cellStyle name="Output 4 9 3 3 2" xfId="32390" xr:uid="{00000000-0005-0000-0000-0000026D0000}"/>
    <cellStyle name="Output 4 9 3 4" xfId="32391" xr:uid="{00000000-0005-0000-0000-0000036D0000}"/>
    <cellStyle name="Output 4 9 4" xfId="32392" xr:uid="{00000000-0005-0000-0000-0000046D0000}"/>
    <cellStyle name="Output 4 9 4 2" xfId="32393" xr:uid="{00000000-0005-0000-0000-0000056D0000}"/>
    <cellStyle name="Output 4 9 5" xfId="32394" xr:uid="{00000000-0005-0000-0000-0000066D0000}"/>
    <cellStyle name="Output 5" xfId="19557" xr:uid="{00000000-0005-0000-0000-0000076D0000}"/>
    <cellStyle name="Output 5 10" xfId="32395" xr:uid="{00000000-0005-0000-0000-0000086D0000}"/>
    <cellStyle name="Output 5 10 2" xfId="32396" xr:uid="{00000000-0005-0000-0000-0000096D0000}"/>
    <cellStyle name="Output 5 10 2 2" xfId="32397" xr:uid="{00000000-0005-0000-0000-00000A6D0000}"/>
    <cellStyle name="Output 5 10 2 2 2" xfId="32398" xr:uid="{00000000-0005-0000-0000-00000B6D0000}"/>
    <cellStyle name="Output 5 10 2 3" xfId="32399" xr:uid="{00000000-0005-0000-0000-00000C6D0000}"/>
    <cellStyle name="Output 5 10 3" xfId="32400" xr:uid="{00000000-0005-0000-0000-00000D6D0000}"/>
    <cellStyle name="Output 5 10 3 2" xfId="32401" xr:uid="{00000000-0005-0000-0000-00000E6D0000}"/>
    <cellStyle name="Output 5 10 3 2 2" xfId="32402" xr:uid="{00000000-0005-0000-0000-00000F6D0000}"/>
    <cellStyle name="Output 5 10 3 3" xfId="32403" xr:uid="{00000000-0005-0000-0000-0000106D0000}"/>
    <cellStyle name="Output 5 10 3 3 2" xfId="32404" xr:uid="{00000000-0005-0000-0000-0000116D0000}"/>
    <cellStyle name="Output 5 10 3 4" xfId="32405" xr:uid="{00000000-0005-0000-0000-0000126D0000}"/>
    <cellStyle name="Output 5 10 4" xfId="32406" xr:uid="{00000000-0005-0000-0000-0000136D0000}"/>
    <cellStyle name="Output 5 10 4 2" xfId="32407" xr:uid="{00000000-0005-0000-0000-0000146D0000}"/>
    <cellStyle name="Output 5 10 5" xfId="32408" xr:uid="{00000000-0005-0000-0000-0000156D0000}"/>
    <cellStyle name="Output 5 11" xfId="32409" xr:uid="{00000000-0005-0000-0000-0000166D0000}"/>
    <cellStyle name="Output 5 11 2" xfId="32410" xr:uid="{00000000-0005-0000-0000-0000176D0000}"/>
    <cellStyle name="Output 5 11 2 2" xfId="32411" xr:uid="{00000000-0005-0000-0000-0000186D0000}"/>
    <cellStyle name="Output 5 11 3" xfId="32412" xr:uid="{00000000-0005-0000-0000-0000196D0000}"/>
    <cellStyle name="Output 5 12" xfId="32413" xr:uid="{00000000-0005-0000-0000-00001A6D0000}"/>
    <cellStyle name="Output 5 12 2" xfId="32414" xr:uid="{00000000-0005-0000-0000-00001B6D0000}"/>
    <cellStyle name="Output 5 12 2 2" xfId="32415" xr:uid="{00000000-0005-0000-0000-00001C6D0000}"/>
    <cellStyle name="Output 5 12 3" xfId="32416" xr:uid="{00000000-0005-0000-0000-00001D6D0000}"/>
    <cellStyle name="Output 5 12 3 2" xfId="32417" xr:uid="{00000000-0005-0000-0000-00001E6D0000}"/>
    <cellStyle name="Output 5 12 4" xfId="32418" xr:uid="{00000000-0005-0000-0000-00001F6D0000}"/>
    <cellStyle name="Output 5 13" xfId="32419" xr:uid="{00000000-0005-0000-0000-0000206D0000}"/>
    <cellStyle name="Output 5 13 2" xfId="32420" xr:uid="{00000000-0005-0000-0000-0000216D0000}"/>
    <cellStyle name="Output 5 13 3" xfId="32421" xr:uid="{00000000-0005-0000-0000-0000226D0000}"/>
    <cellStyle name="Output 5 14" xfId="32422" xr:uid="{00000000-0005-0000-0000-0000236D0000}"/>
    <cellStyle name="Output 5 14 2" xfId="32423" xr:uid="{00000000-0005-0000-0000-0000246D0000}"/>
    <cellStyle name="Output 5 15" xfId="32424" xr:uid="{00000000-0005-0000-0000-0000256D0000}"/>
    <cellStyle name="Output 5 2" xfId="19558" xr:uid="{00000000-0005-0000-0000-0000266D0000}"/>
    <cellStyle name="Output 5 2 10" xfId="32425" xr:uid="{00000000-0005-0000-0000-0000276D0000}"/>
    <cellStyle name="Output 5 2 10 2" xfId="32426" xr:uid="{00000000-0005-0000-0000-0000286D0000}"/>
    <cellStyle name="Output 5 2 11" xfId="32427" xr:uid="{00000000-0005-0000-0000-0000296D0000}"/>
    <cellStyle name="Output 5 2 12" xfId="32428" xr:uid="{00000000-0005-0000-0000-00002A6D0000}"/>
    <cellStyle name="Output 5 2 2" xfId="19559" xr:uid="{00000000-0005-0000-0000-00002B6D0000}"/>
    <cellStyle name="Output 5 2 2 2" xfId="19560" xr:uid="{00000000-0005-0000-0000-00002C6D0000}"/>
    <cellStyle name="Output 5 2 2 2 2" xfId="19561" xr:uid="{00000000-0005-0000-0000-00002D6D0000}"/>
    <cellStyle name="Output 5 2 2 2 2 2" xfId="19562" xr:uid="{00000000-0005-0000-0000-00002E6D0000}"/>
    <cellStyle name="Output 5 2 2 2 2 2 2" xfId="32429" xr:uid="{00000000-0005-0000-0000-00002F6D0000}"/>
    <cellStyle name="Output 5 2 2 2 2 3" xfId="19563" xr:uid="{00000000-0005-0000-0000-0000306D0000}"/>
    <cellStyle name="Output 5 2 2 2 3" xfId="19564" xr:uid="{00000000-0005-0000-0000-0000316D0000}"/>
    <cellStyle name="Output 5 2 2 2 3 2" xfId="32430" xr:uid="{00000000-0005-0000-0000-0000326D0000}"/>
    <cellStyle name="Output 5 2 2 2 3 2 2" xfId="32431" xr:uid="{00000000-0005-0000-0000-0000336D0000}"/>
    <cellStyle name="Output 5 2 2 2 3 3" xfId="32432" xr:uid="{00000000-0005-0000-0000-0000346D0000}"/>
    <cellStyle name="Output 5 2 2 2 3 3 2" xfId="32433" xr:uid="{00000000-0005-0000-0000-0000356D0000}"/>
    <cellStyle name="Output 5 2 2 2 3 4" xfId="32434" xr:uid="{00000000-0005-0000-0000-0000366D0000}"/>
    <cellStyle name="Output 5 2 2 2 4" xfId="32435" xr:uid="{00000000-0005-0000-0000-0000376D0000}"/>
    <cellStyle name="Output 5 2 2 2 4 2" xfId="32436" xr:uid="{00000000-0005-0000-0000-0000386D0000}"/>
    <cellStyle name="Output 5 2 2 2 4 3" xfId="32437" xr:uid="{00000000-0005-0000-0000-0000396D0000}"/>
    <cellStyle name="Output 5 2 2 2 5" xfId="32438" xr:uid="{00000000-0005-0000-0000-00003A6D0000}"/>
    <cellStyle name="Output 5 2 2 2 5 2" xfId="32439" xr:uid="{00000000-0005-0000-0000-00003B6D0000}"/>
    <cellStyle name="Output 5 2 2 2 6" xfId="32440" xr:uid="{00000000-0005-0000-0000-00003C6D0000}"/>
    <cellStyle name="Output 5 2 2 3" xfId="19565" xr:uid="{00000000-0005-0000-0000-00003D6D0000}"/>
    <cellStyle name="Output 5 2 2 3 2" xfId="19566" xr:uid="{00000000-0005-0000-0000-00003E6D0000}"/>
    <cellStyle name="Output 5 2 2 3 2 2" xfId="32441" xr:uid="{00000000-0005-0000-0000-00003F6D0000}"/>
    <cellStyle name="Output 5 2 2 3 2 2 2" xfId="32442" xr:uid="{00000000-0005-0000-0000-0000406D0000}"/>
    <cellStyle name="Output 5 2 2 3 2 3" xfId="32443" xr:uid="{00000000-0005-0000-0000-0000416D0000}"/>
    <cellStyle name="Output 5 2 2 3 3" xfId="32444" xr:uid="{00000000-0005-0000-0000-0000426D0000}"/>
    <cellStyle name="Output 5 2 2 3 3 2" xfId="32445" xr:uid="{00000000-0005-0000-0000-0000436D0000}"/>
    <cellStyle name="Output 5 2 2 3 3 2 2" xfId="32446" xr:uid="{00000000-0005-0000-0000-0000446D0000}"/>
    <cellStyle name="Output 5 2 2 3 3 3" xfId="32447" xr:uid="{00000000-0005-0000-0000-0000456D0000}"/>
    <cellStyle name="Output 5 2 2 3 3 3 2" xfId="32448" xr:uid="{00000000-0005-0000-0000-0000466D0000}"/>
    <cellStyle name="Output 5 2 2 3 3 4" xfId="32449" xr:uid="{00000000-0005-0000-0000-0000476D0000}"/>
    <cellStyle name="Output 5 2 2 3 4" xfId="32450" xr:uid="{00000000-0005-0000-0000-0000486D0000}"/>
    <cellStyle name="Output 5 2 2 3 4 2" xfId="32451" xr:uid="{00000000-0005-0000-0000-0000496D0000}"/>
    <cellStyle name="Output 5 2 2 3 5" xfId="32452" xr:uid="{00000000-0005-0000-0000-00004A6D0000}"/>
    <cellStyle name="Output 5 2 2 4" xfId="19567" xr:uid="{00000000-0005-0000-0000-00004B6D0000}"/>
    <cellStyle name="Output 5 2 2 4 2" xfId="19568" xr:uid="{00000000-0005-0000-0000-00004C6D0000}"/>
    <cellStyle name="Output 5 2 2 4 2 2" xfId="32453" xr:uid="{00000000-0005-0000-0000-00004D6D0000}"/>
    <cellStyle name="Output 5 2 2 4 3" xfId="32454" xr:uid="{00000000-0005-0000-0000-00004E6D0000}"/>
    <cellStyle name="Output 5 2 2 5" xfId="32455" xr:uid="{00000000-0005-0000-0000-00004F6D0000}"/>
    <cellStyle name="Output 5 2 2 5 2" xfId="32456" xr:uid="{00000000-0005-0000-0000-0000506D0000}"/>
    <cellStyle name="Output 5 2 2 5 2 2" xfId="32457" xr:uid="{00000000-0005-0000-0000-0000516D0000}"/>
    <cellStyle name="Output 5 2 2 5 3" xfId="32458" xr:uid="{00000000-0005-0000-0000-0000526D0000}"/>
    <cellStyle name="Output 5 2 2 5 3 2" xfId="32459" xr:uid="{00000000-0005-0000-0000-0000536D0000}"/>
    <cellStyle name="Output 5 2 2 5 4" xfId="32460" xr:uid="{00000000-0005-0000-0000-0000546D0000}"/>
    <cellStyle name="Output 5 2 2 6" xfId="32461" xr:uid="{00000000-0005-0000-0000-0000556D0000}"/>
    <cellStyle name="Output 5 2 2 6 2" xfId="32462" xr:uid="{00000000-0005-0000-0000-0000566D0000}"/>
    <cellStyle name="Output 5 2 2 6 3" xfId="32463" xr:uid="{00000000-0005-0000-0000-0000576D0000}"/>
    <cellStyle name="Output 5 2 2 7" xfId="32464" xr:uid="{00000000-0005-0000-0000-0000586D0000}"/>
    <cellStyle name="Output 5 2 2 7 2" xfId="32465" xr:uid="{00000000-0005-0000-0000-0000596D0000}"/>
    <cellStyle name="Output 5 2 2 8" xfId="32466" xr:uid="{00000000-0005-0000-0000-00005A6D0000}"/>
    <cellStyle name="Output 5 2 3" xfId="19569" xr:uid="{00000000-0005-0000-0000-00005B6D0000}"/>
    <cellStyle name="Output 5 2 3 2" xfId="19570" xr:uid="{00000000-0005-0000-0000-00005C6D0000}"/>
    <cellStyle name="Output 5 2 3 2 2" xfId="19571" xr:uid="{00000000-0005-0000-0000-00005D6D0000}"/>
    <cellStyle name="Output 5 2 3 2 2 2" xfId="32467" xr:uid="{00000000-0005-0000-0000-00005E6D0000}"/>
    <cellStyle name="Output 5 2 3 2 2 2 2" xfId="32468" xr:uid="{00000000-0005-0000-0000-00005F6D0000}"/>
    <cellStyle name="Output 5 2 3 2 2 3" xfId="32469" xr:uid="{00000000-0005-0000-0000-0000606D0000}"/>
    <cellStyle name="Output 5 2 3 2 3" xfId="19572" xr:uid="{00000000-0005-0000-0000-0000616D0000}"/>
    <cellStyle name="Output 5 2 3 2 3 2" xfId="32470" xr:uid="{00000000-0005-0000-0000-0000626D0000}"/>
    <cellStyle name="Output 5 2 3 2 3 2 2" xfId="32471" xr:uid="{00000000-0005-0000-0000-0000636D0000}"/>
    <cellStyle name="Output 5 2 3 2 3 3" xfId="32472" xr:uid="{00000000-0005-0000-0000-0000646D0000}"/>
    <cellStyle name="Output 5 2 3 2 3 3 2" xfId="32473" xr:uid="{00000000-0005-0000-0000-0000656D0000}"/>
    <cellStyle name="Output 5 2 3 2 3 4" xfId="32474" xr:uid="{00000000-0005-0000-0000-0000666D0000}"/>
    <cellStyle name="Output 5 2 3 2 4" xfId="32475" xr:uid="{00000000-0005-0000-0000-0000676D0000}"/>
    <cellStyle name="Output 5 2 3 2 4 2" xfId="32476" xr:uid="{00000000-0005-0000-0000-0000686D0000}"/>
    <cellStyle name="Output 5 2 3 2 5" xfId="32477" xr:uid="{00000000-0005-0000-0000-0000696D0000}"/>
    <cellStyle name="Output 5 2 3 3" xfId="19573" xr:uid="{00000000-0005-0000-0000-00006A6D0000}"/>
    <cellStyle name="Output 5 2 3 3 2" xfId="32478" xr:uid="{00000000-0005-0000-0000-00006B6D0000}"/>
    <cellStyle name="Output 5 2 3 3 2 2" xfId="32479" xr:uid="{00000000-0005-0000-0000-00006C6D0000}"/>
    <cellStyle name="Output 5 2 3 3 2 2 2" xfId="32480" xr:uid="{00000000-0005-0000-0000-00006D6D0000}"/>
    <cellStyle name="Output 5 2 3 3 2 3" xfId="32481" xr:uid="{00000000-0005-0000-0000-00006E6D0000}"/>
    <cellStyle name="Output 5 2 3 3 3" xfId="32482" xr:uid="{00000000-0005-0000-0000-00006F6D0000}"/>
    <cellStyle name="Output 5 2 3 3 3 2" xfId="32483" xr:uid="{00000000-0005-0000-0000-0000706D0000}"/>
    <cellStyle name="Output 5 2 3 3 3 2 2" xfId="32484" xr:uid="{00000000-0005-0000-0000-0000716D0000}"/>
    <cellStyle name="Output 5 2 3 3 3 3" xfId="32485" xr:uid="{00000000-0005-0000-0000-0000726D0000}"/>
    <cellStyle name="Output 5 2 3 3 3 3 2" xfId="32486" xr:uid="{00000000-0005-0000-0000-0000736D0000}"/>
    <cellStyle name="Output 5 2 3 3 3 4" xfId="32487" xr:uid="{00000000-0005-0000-0000-0000746D0000}"/>
    <cellStyle name="Output 5 2 3 3 4" xfId="32488" xr:uid="{00000000-0005-0000-0000-0000756D0000}"/>
    <cellStyle name="Output 5 2 3 3 4 2" xfId="32489" xr:uid="{00000000-0005-0000-0000-0000766D0000}"/>
    <cellStyle name="Output 5 2 3 3 5" xfId="32490" xr:uid="{00000000-0005-0000-0000-0000776D0000}"/>
    <cellStyle name="Output 5 2 3 4" xfId="32491" xr:uid="{00000000-0005-0000-0000-0000786D0000}"/>
    <cellStyle name="Output 5 2 3 4 2" xfId="32492" xr:uid="{00000000-0005-0000-0000-0000796D0000}"/>
    <cellStyle name="Output 5 2 3 4 2 2" xfId="32493" xr:uid="{00000000-0005-0000-0000-00007A6D0000}"/>
    <cellStyle name="Output 5 2 3 4 3" xfId="32494" xr:uid="{00000000-0005-0000-0000-00007B6D0000}"/>
    <cellStyle name="Output 5 2 3 5" xfId="32495" xr:uid="{00000000-0005-0000-0000-00007C6D0000}"/>
    <cellStyle name="Output 5 2 3 5 2" xfId="32496" xr:uid="{00000000-0005-0000-0000-00007D6D0000}"/>
    <cellStyle name="Output 5 2 3 5 2 2" xfId="32497" xr:uid="{00000000-0005-0000-0000-00007E6D0000}"/>
    <cellStyle name="Output 5 2 3 5 3" xfId="32498" xr:uid="{00000000-0005-0000-0000-00007F6D0000}"/>
    <cellStyle name="Output 5 2 3 5 3 2" xfId="32499" xr:uid="{00000000-0005-0000-0000-0000806D0000}"/>
    <cellStyle name="Output 5 2 3 5 4" xfId="32500" xr:uid="{00000000-0005-0000-0000-0000816D0000}"/>
    <cellStyle name="Output 5 2 3 6" xfId="32501" xr:uid="{00000000-0005-0000-0000-0000826D0000}"/>
    <cellStyle name="Output 5 2 3 6 2" xfId="32502" xr:uid="{00000000-0005-0000-0000-0000836D0000}"/>
    <cellStyle name="Output 5 2 3 6 3" xfId="32503" xr:uid="{00000000-0005-0000-0000-0000846D0000}"/>
    <cellStyle name="Output 5 2 3 7" xfId="32504" xr:uid="{00000000-0005-0000-0000-0000856D0000}"/>
    <cellStyle name="Output 5 2 3 7 2" xfId="32505" xr:uid="{00000000-0005-0000-0000-0000866D0000}"/>
    <cellStyle name="Output 5 2 3 8" xfId="32506" xr:uid="{00000000-0005-0000-0000-0000876D0000}"/>
    <cellStyle name="Output 5 2 3 9" xfId="32507" xr:uid="{00000000-0005-0000-0000-0000886D0000}"/>
    <cellStyle name="Output 5 2 4" xfId="19574" xr:uid="{00000000-0005-0000-0000-0000896D0000}"/>
    <cellStyle name="Output 5 2 4 2" xfId="19575" xr:uid="{00000000-0005-0000-0000-00008A6D0000}"/>
    <cellStyle name="Output 5 2 4 2 2" xfId="19576" xr:uid="{00000000-0005-0000-0000-00008B6D0000}"/>
    <cellStyle name="Output 5 2 4 2 2 2" xfId="32508" xr:uid="{00000000-0005-0000-0000-00008C6D0000}"/>
    <cellStyle name="Output 5 2 4 2 2 2 2" xfId="32509" xr:uid="{00000000-0005-0000-0000-00008D6D0000}"/>
    <cellStyle name="Output 5 2 4 2 2 3" xfId="32510" xr:uid="{00000000-0005-0000-0000-00008E6D0000}"/>
    <cellStyle name="Output 5 2 4 2 3" xfId="19577" xr:uid="{00000000-0005-0000-0000-00008F6D0000}"/>
    <cellStyle name="Output 5 2 4 2 3 2" xfId="32511" xr:uid="{00000000-0005-0000-0000-0000906D0000}"/>
    <cellStyle name="Output 5 2 4 2 3 2 2" xfId="32512" xr:uid="{00000000-0005-0000-0000-0000916D0000}"/>
    <cellStyle name="Output 5 2 4 2 3 3" xfId="32513" xr:uid="{00000000-0005-0000-0000-0000926D0000}"/>
    <cellStyle name="Output 5 2 4 2 3 3 2" xfId="32514" xr:uid="{00000000-0005-0000-0000-0000936D0000}"/>
    <cellStyle name="Output 5 2 4 2 3 4" xfId="32515" xr:uid="{00000000-0005-0000-0000-0000946D0000}"/>
    <cellStyle name="Output 5 2 4 2 4" xfId="32516" xr:uid="{00000000-0005-0000-0000-0000956D0000}"/>
    <cellStyle name="Output 5 2 4 2 4 2" xfId="32517" xr:uid="{00000000-0005-0000-0000-0000966D0000}"/>
    <cellStyle name="Output 5 2 4 2 5" xfId="32518" xr:uid="{00000000-0005-0000-0000-0000976D0000}"/>
    <cellStyle name="Output 5 2 4 3" xfId="19578" xr:uid="{00000000-0005-0000-0000-0000986D0000}"/>
    <cellStyle name="Output 5 2 4 3 2" xfId="32519" xr:uid="{00000000-0005-0000-0000-0000996D0000}"/>
    <cellStyle name="Output 5 2 4 3 2 2" xfId="32520" xr:uid="{00000000-0005-0000-0000-00009A6D0000}"/>
    <cellStyle name="Output 5 2 4 3 2 2 2" xfId="32521" xr:uid="{00000000-0005-0000-0000-00009B6D0000}"/>
    <cellStyle name="Output 5 2 4 3 2 3" xfId="32522" xr:uid="{00000000-0005-0000-0000-00009C6D0000}"/>
    <cellStyle name="Output 5 2 4 3 3" xfId="32523" xr:uid="{00000000-0005-0000-0000-00009D6D0000}"/>
    <cellStyle name="Output 5 2 4 3 3 2" xfId="32524" xr:uid="{00000000-0005-0000-0000-00009E6D0000}"/>
    <cellStyle name="Output 5 2 4 3 3 2 2" xfId="32525" xr:uid="{00000000-0005-0000-0000-00009F6D0000}"/>
    <cellStyle name="Output 5 2 4 3 3 3" xfId="32526" xr:uid="{00000000-0005-0000-0000-0000A06D0000}"/>
    <cellStyle name="Output 5 2 4 3 3 3 2" xfId="32527" xr:uid="{00000000-0005-0000-0000-0000A16D0000}"/>
    <cellStyle name="Output 5 2 4 3 3 4" xfId="32528" xr:uid="{00000000-0005-0000-0000-0000A26D0000}"/>
    <cellStyle name="Output 5 2 4 3 4" xfId="32529" xr:uid="{00000000-0005-0000-0000-0000A36D0000}"/>
    <cellStyle name="Output 5 2 4 3 4 2" xfId="32530" xr:uid="{00000000-0005-0000-0000-0000A46D0000}"/>
    <cellStyle name="Output 5 2 4 3 5" xfId="32531" xr:uid="{00000000-0005-0000-0000-0000A56D0000}"/>
    <cellStyle name="Output 5 2 4 4" xfId="32532" xr:uid="{00000000-0005-0000-0000-0000A66D0000}"/>
    <cellStyle name="Output 5 2 4 4 2" xfId="32533" xr:uid="{00000000-0005-0000-0000-0000A76D0000}"/>
    <cellStyle name="Output 5 2 4 4 2 2" xfId="32534" xr:uid="{00000000-0005-0000-0000-0000A86D0000}"/>
    <cellStyle name="Output 5 2 4 4 3" xfId="32535" xr:uid="{00000000-0005-0000-0000-0000A96D0000}"/>
    <cellStyle name="Output 5 2 4 5" xfId="32536" xr:uid="{00000000-0005-0000-0000-0000AA6D0000}"/>
    <cellStyle name="Output 5 2 4 5 2" xfId="32537" xr:uid="{00000000-0005-0000-0000-0000AB6D0000}"/>
    <cellStyle name="Output 5 2 4 5 2 2" xfId="32538" xr:uid="{00000000-0005-0000-0000-0000AC6D0000}"/>
    <cellStyle name="Output 5 2 4 5 3" xfId="32539" xr:uid="{00000000-0005-0000-0000-0000AD6D0000}"/>
    <cellStyle name="Output 5 2 4 5 3 2" xfId="32540" xr:uid="{00000000-0005-0000-0000-0000AE6D0000}"/>
    <cellStyle name="Output 5 2 4 5 4" xfId="32541" xr:uid="{00000000-0005-0000-0000-0000AF6D0000}"/>
    <cellStyle name="Output 5 2 4 6" xfId="32542" xr:uid="{00000000-0005-0000-0000-0000B06D0000}"/>
    <cellStyle name="Output 5 2 4 6 2" xfId="32543" xr:uid="{00000000-0005-0000-0000-0000B16D0000}"/>
    <cellStyle name="Output 5 2 4 7" xfId="32544" xr:uid="{00000000-0005-0000-0000-0000B26D0000}"/>
    <cellStyle name="Output 5 2 5" xfId="19579" xr:uid="{00000000-0005-0000-0000-0000B36D0000}"/>
    <cellStyle name="Output 5 2 5 2" xfId="19580" xr:uid="{00000000-0005-0000-0000-0000B46D0000}"/>
    <cellStyle name="Output 5 2 5 2 2" xfId="32545" xr:uid="{00000000-0005-0000-0000-0000B56D0000}"/>
    <cellStyle name="Output 5 2 5 2 2 2" xfId="32546" xr:uid="{00000000-0005-0000-0000-0000B66D0000}"/>
    <cellStyle name="Output 5 2 5 2 3" xfId="32547" xr:uid="{00000000-0005-0000-0000-0000B76D0000}"/>
    <cellStyle name="Output 5 2 5 3" xfId="32548" xr:uid="{00000000-0005-0000-0000-0000B86D0000}"/>
    <cellStyle name="Output 5 2 5 3 2" xfId="32549" xr:uid="{00000000-0005-0000-0000-0000B96D0000}"/>
    <cellStyle name="Output 5 2 5 3 2 2" xfId="32550" xr:uid="{00000000-0005-0000-0000-0000BA6D0000}"/>
    <cellStyle name="Output 5 2 5 3 3" xfId="32551" xr:uid="{00000000-0005-0000-0000-0000BB6D0000}"/>
    <cellStyle name="Output 5 2 5 3 3 2" xfId="32552" xr:uid="{00000000-0005-0000-0000-0000BC6D0000}"/>
    <cellStyle name="Output 5 2 5 3 4" xfId="32553" xr:uid="{00000000-0005-0000-0000-0000BD6D0000}"/>
    <cellStyle name="Output 5 2 5 4" xfId="32554" xr:uid="{00000000-0005-0000-0000-0000BE6D0000}"/>
    <cellStyle name="Output 5 2 5 4 2" xfId="32555" xr:uid="{00000000-0005-0000-0000-0000BF6D0000}"/>
    <cellStyle name="Output 5 2 5 5" xfId="32556" xr:uid="{00000000-0005-0000-0000-0000C06D0000}"/>
    <cellStyle name="Output 5 2 6" xfId="19581" xr:uid="{00000000-0005-0000-0000-0000C16D0000}"/>
    <cellStyle name="Output 5 2 6 2" xfId="19582" xr:uid="{00000000-0005-0000-0000-0000C26D0000}"/>
    <cellStyle name="Output 5 2 6 2 2" xfId="32557" xr:uid="{00000000-0005-0000-0000-0000C36D0000}"/>
    <cellStyle name="Output 5 2 6 2 2 2" xfId="32558" xr:uid="{00000000-0005-0000-0000-0000C46D0000}"/>
    <cellStyle name="Output 5 2 6 2 3" xfId="32559" xr:uid="{00000000-0005-0000-0000-0000C56D0000}"/>
    <cellStyle name="Output 5 2 6 3" xfId="32560" xr:uid="{00000000-0005-0000-0000-0000C66D0000}"/>
    <cellStyle name="Output 5 2 6 3 2" xfId="32561" xr:uid="{00000000-0005-0000-0000-0000C76D0000}"/>
    <cellStyle name="Output 5 2 6 3 2 2" xfId="32562" xr:uid="{00000000-0005-0000-0000-0000C86D0000}"/>
    <cellStyle name="Output 5 2 6 3 3" xfId="32563" xr:uid="{00000000-0005-0000-0000-0000C96D0000}"/>
    <cellStyle name="Output 5 2 6 3 3 2" xfId="32564" xr:uid="{00000000-0005-0000-0000-0000CA6D0000}"/>
    <cellStyle name="Output 5 2 6 3 4" xfId="32565" xr:uid="{00000000-0005-0000-0000-0000CB6D0000}"/>
    <cellStyle name="Output 5 2 6 4" xfId="32566" xr:uid="{00000000-0005-0000-0000-0000CC6D0000}"/>
    <cellStyle name="Output 5 2 6 4 2" xfId="32567" xr:uid="{00000000-0005-0000-0000-0000CD6D0000}"/>
    <cellStyle name="Output 5 2 6 5" xfId="32568" xr:uid="{00000000-0005-0000-0000-0000CE6D0000}"/>
    <cellStyle name="Output 5 2 7" xfId="32569" xr:uid="{00000000-0005-0000-0000-0000CF6D0000}"/>
    <cellStyle name="Output 5 2 7 2" xfId="32570" xr:uid="{00000000-0005-0000-0000-0000D06D0000}"/>
    <cellStyle name="Output 5 2 7 2 2" xfId="32571" xr:uid="{00000000-0005-0000-0000-0000D16D0000}"/>
    <cellStyle name="Output 5 2 7 3" xfId="32572" xr:uid="{00000000-0005-0000-0000-0000D26D0000}"/>
    <cellStyle name="Output 5 2 8" xfId="32573" xr:uid="{00000000-0005-0000-0000-0000D36D0000}"/>
    <cellStyle name="Output 5 2 8 2" xfId="32574" xr:uid="{00000000-0005-0000-0000-0000D46D0000}"/>
    <cellStyle name="Output 5 2 8 2 2" xfId="32575" xr:uid="{00000000-0005-0000-0000-0000D56D0000}"/>
    <cellStyle name="Output 5 2 8 3" xfId="32576" xr:uid="{00000000-0005-0000-0000-0000D66D0000}"/>
    <cellStyle name="Output 5 2 8 3 2" xfId="32577" xr:uid="{00000000-0005-0000-0000-0000D76D0000}"/>
    <cellStyle name="Output 5 2 8 4" xfId="32578" xr:uid="{00000000-0005-0000-0000-0000D86D0000}"/>
    <cellStyle name="Output 5 2 9" xfId="32579" xr:uid="{00000000-0005-0000-0000-0000D96D0000}"/>
    <cellStyle name="Output 5 2 9 2" xfId="32580" xr:uid="{00000000-0005-0000-0000-0000DA6D0000}"/>
    <cellStyle name="Output 5 2 9 3" xfId="32581" xr:uid="{00000000-0005-0000-0000-0000DB6D0000}"/>
    <cellStyle name="Output 5 3" xfId="19583" xr:uid="{00000000-0005-0000-0000-0000DC6D0000}"/>
    <cellStyle name="Output 5 3 2" xfId="19584" xr:uid="{00000000-0005-0000-0000-0000DD6D0000}"/>
    <cellStyle name="Output 5 3 2 2" xfId="19585" xr:uid="{00000000-0005-0000-0000-0000DE6D0000}"/>
    <cellStyle name="Output 5 3 2 2 2" xfId="19586" xr:uid="{00000000-0005-0000-0000-0000DF6D0000}"/>
    <cellStyle name="Output 5 3 2 2 2 2" xfId="32582" xr:uid="{00000000-0005-0000-0000-0000E06D0000}"/>
    <cellStyle name="Output 5 3 2 2 3" xfId="32583" xr:uid="{00000000-0005-0000-0000-0000E16D0000}"/>
    <cellStyle name="Output 5 3 2 3" xfId="19587" xr:uid="{00000000-0005-0000-0000-0000E26D0000}"/>
    <cellStyle name="Output 5 3 2 3 2" xfId="19588" xr:uid="{00000000-0005-0000-0000-0000E36D0000}"/>
    <cellStyle name="Output 5 3 2 3 2 2" xfId="32584" xr:uid="{00000000-0005-0000-0000-0000E46D0000}"/>
    <cellStyle name="Output 5 3 2 3 3" xfId="32585" xr:uid="{00000000-0005-0000-0000-0000E56D0000}"/>
    <cellStyle name="Output 5 3 2 3 3 2" xfId="32586" xr:uid="{00000000-0005-0000-0000-0000E66D0000}"/>
    <cellStyle name="Output 5 3 2 3 4" xfId="32587" xr:uid="{00000000-0005-0000-0000-0000E76D0000}"/>
    <cellStyle name="Output 5 3 2 4" xfId="32588" xr:uid="{00000000-0005-0000-0000-0000E86D0000}"/>
    <cellStyle name="Output 5 3 2 4 2" xfId="32589" xr:uid="{00000000-0005-0000-0000-0000E96D0000}"/>
    <cellStyle name="Output 5 3 2 4 3" xfId="32590" xr:uid="{00000000-0005-0000-0000-0000EA6D0000}"/>
    <cellStyle name="Output 5 3 2 5" xfId="32591" xr:uid="{00000000-0005-0000-0000-0000EB6D0000}"/>
    <cellStyle name="Output 5 3 2 5 2" xfId="32592" xr:uid="{00000000-0005-0000-0000-0000EC6D0000}"/>
    <cellStyle name="Output 5 3 2 6" xfId="32593" xr:uid="{00000000-0005-0000-0000-0000ED6D0000}"/>
    <cellStyle name="Output 5 3 3" xfId="19589" xr:uid="{00000000-0005-0000-0000-0000EE6D0000}"/>
    <cellStyle name="Output 5 3 3 2" xfId="19590" xr:uid="{00000000-0005-0000-0000-0000EF6D0000}"/>
    <cellStyle name="Output 5 3 3 2 2" xfId="19591" xr:uid="{00000000-0005-0000-0000-0000F06D0000}"/>
    <cellStyle name="Output 5 3 3 2 2 2" xfId="32594" xr:uid="{00000000-0005-0000-0000-0000F16D0000}"/>
    <cellStyle name="Output 5 3 3 2 3" xfId="19592" xr:uid="{00000000-0005-0000-0000-0000F26D0000}"/>
    <cellStyle name="Output 5 3 3 3" xfId="19593" xr:uid="{00000000-0005-0000-0000-0000F36D0000}"/>
    <cellStyle name="Output 5 3 3 3 2" xfId="32595" xr:uid="{00000000-0005-0000-0000-0000F46D0000}"/>
    <cellStyle name="Output 5 3 3 3 2 2" xfId="32596" xr:uid="{00000000-0005-0000-0000-0000F56D0000}"/>
    <cellStyle name="Output 5 3 3 3 3" xfId="32597" xr:uid="{00000000-0005-0000-0000-0000F66D0000}"/>
    <cellStyle name="Output 5 3 3 3 3 2" xfId="32598" xr:uid="{00000000-0005-0000-0000-0000F76D0000}"/>
    <cellStyle name="Output 5 3 3 3 4" xfId="32599" xr:uid="{00000000-0005-0000-0000-0000F86D0000}"/>
    <cellStyle name="Output 5 3 3 4" xfId="32600" xr:uid="{00000000-0005-0000-0000-0000F96D0000}"/>
    <cellStyle name="Output 5 3 3 4 2" xfId="32601" xr:uid="{00000000-0005-0000-0000-0000FA6D0000}"/>
    <cellStyle name="Output 5 3 3 5" xfId="32602" xr:uid="{00000000-0005-0000-0000-0000FB6D0000}"/>
    <cellStyle name="Output 5 3 4" xfId="19594" xr:uid="{00000000-0005-0000-0000-0000FC6D0000}"/>
    <cellStyle name="Output 5 3 4 2" xfId="19595" xr:uid="{00000000-0005-0000-0000-0000FD6D0000}"/>
    <cellStyle name="Output 5 3 4 2 2" xfId="32603" xr:uid="{00000000-0005-0000-0000-0000FE6D0000}"/>
    <cellStyle name="Output 5 3 4 3" xfId="32604" xr:uid="{00000000-0005-0000-0000-0000FF6D0000}"/>
    <cellStyle name="Output 5 3 5" xfId="19596" xr:uid="{00000000-0005-0000-0000-0000006E0000}"/>
    <cellStyle name="Output 5 3 5 2" xfId="19597" xr:uid="{00000000-0005-0000-0000-0000016E0000}"/>
    <cellStyle name="Output 5 3 5 2 2" xfId="32605" xr:uid="{00000000-0005-0000-0000-0000026E0000}"/>
    <cellStyle name="Output 5 3 5 3" xfId="32606" xr:uid="{00000000-0005-0000-0000-0000036E0000}"/>
    <cellStyle name="Output 5 3 5 3 2" xfId="32607" xr:uid="{00000000-0005-0000-0000-0000046E0000}"/>
    <cellStyle name="Output 5 3 5 4" xfId="32608" xr:uid="{00000000-0005-0000-0000-0000056E0000}"/>
    <cellStyle name="Output 5 3 6" xfId="32609" xr:uid="{00000000-0005-0000-0000-0000066E0000}"/>
    <cellStyle name="Output 5 3 6 2" xfId="32610" xr:uid="{00000000-0005-0000-0000-0000076E0000}"/>
    <cellStyle name="Output 5 3 6 3" xfId="32611" xr:uid="{00000000-0005-0000-0000-0000086E0000}"/>
    <cellStyle name="Output 5 3 7" xfId="32612" xr:uid="{00000000-0005-0000-0000-0000096E0000}"/>
    <cellStyle name="Output 5 3 7 2" xfId="32613" xr:uid="{00000000-0005-0000-0000-00000A6E0000}"/>
    <cellStyle name="Output 5 3 8" xfId="32614" xr:uid="{00000000-0005-0000-0000-00000B6E0000}"/>
    <cellStyle name="Output 5 4" xfId="19598" xr:uid="{00000000-0005-0000-0000-00000C6E0000}"/>
    <cellStyle name="Output 5 4 2" xfId="19599" xr:uid="{00000000-0005-0000-0000-00000D6E0000}"/>
    <cellStyle name="Output 5 4 2 2" xfId="19600" xr:uid="{00000000-0005-0000-0000-00000E6E0000}"/>
    <cellStyle name="Output 5 4 2 2 2" xfId="19601" xr:uid="{00000000-0005-0000-0000-00000F6E0000}"/>
    <cellStyle name="Output 5 4 2 2 2 2" xfId="32615" xr:uid="{00000000-0005-0000-0000-0000106E0000}"/>
    <cellStyle name="Output 5 4 2 2 3" xfId="32616" xr:uid="{00000000-0005-0000-0000-0000116E0000}"/>
    <cellStyle name="Output 5 4 2 3" xfId="19602" xr:uid="{00000000-0005-0000-0000-0000126E0000}"/>
    <cellStyle name="Output 5 4 2 3 2" xfId="19603" xr:uid="{00000000-0005-0000-0000-0000136E0000}"/>
    <cellStyle name="Output 5 4 2 3 2 2" xfId="32617" xr:uid="{00000000-0005-0000-0000-0000146E0000}"/>
    <cellStyle name="Output 5 4 2 3 3" xfId="32618" xr:uid="{00000000-0005-0000-0000-0000156E0000}"/>
    <cellStyle name="Output 5 4 2 3 3 2" xfId="32619" xr:uid="{00000000-0005-0000-0000-0000166E0000}"/>
    <cellStyle name="Output 5 4 2 3 4" xfId="32620" xr:uid="{00000000-0005-0000-0000-0000176E0000}"/>
    <cellStyle name="Output 5 4 2 4" xfId="32621" xr:uid="{00000000-0005-0000-0000-0000186E0000}"/>
    <cellStyle name="Output 5 4 2 4 2" xfId="32622" xr:uid="{00000000-0005-0000-0000-0000196E0000}"/>
    <cellStyle name="Output 5 4 2 4 3" xfId="32623" xr:uid="{00000000-0005-0000-0000-00001A6E0000}"/>
    <cellStyle name="Output 5 4 2 5" xfId="32624" xr:uid="{00000000-0005-0000-0000-00001B6E0000}"/>
    <cellStyle name="Output 5 4 2 5 2" xfId="32625" xr:uid="{00000000-0005-0000-0000-00001C6E0000}"/>
    <cellStyle name="Output 5 4 2 6" xfId="32626" xr:uid="{00000000-0005-0000-0000-00001D6E0000}"/>
    <cellStyle name="Output 5 4 3" xfId="19604" xr:uid="{00000000-0005-0000-0000-00001E6E0000}"/>
    <cellStyle name="Output 5 4 3 2" xfId="19605" xr:uid="{00000000-0005-0000-0000-00001F6E0000}"/>
    <cellStyle name="Output 5 4 3 2 2" xfId="19606" xr:uid="{00000000-0005-0000-0000-0000206E0000}"/>
    <cellStyle name="Output 5 4 3 2 2 2" xfId="32627" xr:uid="{00000000-0005-0000-0000-0000216E0000}"/>
    <cellStyle name="Output 5 4 3 2 3" xfId="19607" xr:uid="{00000000-0005-0000-0000-0000226E0000}"/>
    <cellStyle name="Output 5 4 3 3" xfId="19608" xr:uid="{00000000-0005-0000-0000-0000236E0000}"/>
    <cellStyle name="Output 5 4 3 3 2" xfId="32628" xr:uid="{00000000-0005-0000-0000-0000246E0000}"/>
    <cellStyle name="Output 5 4 3 3 2 2" xfId="32629" xr:uid="{00000000-0005-0000-0000-0000256E0000}"/>
    <cellStyle name="Output 5 4 3 3 3" xfId="32630" xr:uid="{00000000-0005-0000-0000-0000266E0000}"/>
    <cellStyle name="Output 5 4 3 3 3 2" xfId="32631" xr:uid="{00000000-0005-0000-0000-0000276E0000}"/>
    <cellStyle name="Output 5 4 3 3 4" xfId="32632" xr:uid="{00000000-0005-0000-0000-0000286E0000}"/>
    <cellStyle name="Output 5 4 3 4" xfId="32633" xr:uid="{00000000-0005-0000-0000-0000296E0000}"/>
    <cellStyle name="Output 5 4 3 4 2" xfId="32634" xr:uid="{00000000-0005-0000-0000-00002A6E0000}"/>
    <cellStyle name="Output 5 4 3 5" xfId="32635" xr:uid="{00000000-0005-0000-0000-00002B6E0000}"/>
    <cellStyle name="Output 5 4 4" xfId="19609" xr:uid="{00000000-0005-0000-0000-00002C6E0000}"/>
    <cellStyle name="Output 5 4 4 2" xfId="19610" xr:uid="{00000000-0005-0000-0000-00002D6E0000}"/>
    <cellStyle name="Output 5 4 4 2 2" xfId="32636" xr:uid="{00000000-0005-0000-0000-00002E6E0000}"/>
    <cellStyle name="Output 5 4 4 3" xfId="32637" xr:uid="{00000000-0005-0000-0000-00002F6E0000}"/>
    <cellStyle name="Output 5 4 5" xfId="19611" xr:uid="{00000000-0005-0000-0000-0000306E0000}"/>
    <cellStyle name="Output 5 4 5 2" xfId="19612" xr:uid="{00000000-0005-0000-0000-0000316E0000}"/>
    <cellStyle name="Output 5 4 5 2 2" xfId="32638" xr:uid="{00000000-0005-0000-0000-0000326E0000}"/>
    <cellStyle name="Output 5 4 5 3" xfId="32639" xr:uid="{00000000-0005-0000-0000-0000336E0000}"/>
    <cellStyle name="Output 5 4 5 3 2" xfId="32640" xr:uid="{00000000-0005-0000-0000-0000346E0000}"/>
    <cellStyle name="Output 5 4 5 4" xfId="32641" xr:uid="{00000000-0005-0000-0000-0000356E0000}"/>
    <cellStyle name="Output 5 4 6" xfId="32642" xr:uid="{00000000-0005-0000-0000-0000366E0000}"/>
    <cellStyle name="Output 5 4 6 2" xfId="32643" xr:uid="{00000000-0005-0000-0000-0000376E0000}"/>
    <cellStyle name="Output 5 4 6 3" xfId="32644" xr:uid="{00000000-0005-0000-0000-0000386E0000}"/>
    <cellStyle name="Output 5 4 7" xfId="32645" xr:uid="{00000000-0005-0000-0000-0000396E0000}"/>
    <cellStyle name="Output 5 4 7 2" xfId="32646" xr:uid="{00000000-0005-0000-0000-00003A6E0000}"/>
    <cellStyle name="Output 5 4 8" xfId="32647" xr:uid="{00000000-0005-0000-0000-00003B6E0000}"/>
    <cellStyle name="Output 5 5" xfId="19613" xr:uid="{00000000-0005-0000-0000-00003C6E0000}"/>
    <cellStyle name="Output 5 5 2" xfId="19614" xr:uid="{00000000-0005-0000-0000-00003D6E0000}"/>
    <cellStyle name="Output 5 5 2 2" xfId="19615" xr:uid="{00000000-0005-0000-0000-00003E6E0000}"/>
    <cellStyle name="Output 5 5 2 2 2" xfId="19616" xr:uid="{00000000-0005-0000-0000-00003F6E0000}"/>
    <cellStyle name="Output 5 5 2 2 2 2" xfId="32648" xr:uid="{00000000-0005-0000-0000-0000406E0000}"/>
    <cellStyle name="Output 5 5 2 2 3" xfId="19617" xr:uid="{00000000-0005-0000-0000-0000416E0000}"/>
    <cellStyle name="Output 5 5 2 3" xfId="19618" xr:uid="{00000000-0005-0000-0000-0000426E0000}"/>
    <cellStyle name="Output 5 5 2 3 2" xfId="32649" xr:uid="{00000000-0005-0000-0000-0000436E0000}"/>
    <cellStyle name="Output 5 5 2 3 2 2" xfId="32650" xr:uid="{00000000-0005-0000-0000-0000446E0000}"/>
    <cellStyle name="Output 5 5 2 3 3" xfId="32651" xr:uid="{00000000-0005-0000-0000-0000456E0000}"/>
    <cellStyle name="Output 5 5 2 3 3 2" xfId="32652" xr:uid="{00000000-0005-0000-0000-0000466E0000}"/>
    <cellStyle name="Output 5 5 2 3 4" xfId="32653" xr:uid="{00000000-0005-0000-0000-0000476E0000}"/>
    <cellStyle name="Output 5 5 2 4" xfId="32654" xr:uid="{00000000-0005-0000-0000-0000486E0000}"/>
    <cellStyle name="Output 5 5 2 4 2" xfId="32655" xr:uid="{00000000-0005-0000-0000-0000496E0000}"/>
    <cellStyle name="Output 5 5 2 4 3" xfId="32656" xr:uid="{00000000-0005-0000-0000-00004A6E0000}"/>
    <cellStyle name="Output 5 5 2 5" xfId="32657" xr:uid="{00000000-0005-0000-0000-00004B6E0000}"/>
    <cellStyle name="Output 5 5 2 5 2" xfId="32658" xr:uid="{00000000-0005-0000-0000-00004C6E0000}"/>
    <cellStyle name="Output 5 5 2 6" xfId="32659" xr:uid="{00000000-0005-0000-0000-00004D6E0000}"/>
    <cellStyle name="Output 5 5 3" xfId="19619" xr:uid="{00000000-0005-0000-0000-00004E6E0000}"/>
    <cellStyle name="Output 5 5 3 2" xfId="19620" xr:uid="{00000000-0005-0000-0000-00004F6E0000}"/>
    <cellStyle name="Output 5 5 3 2 2" xfId="19621" xr:uid="{00000000-0005-0000-0000-0000506E0000}"/>
    <cellStyle name="Output 5 5 3 2 2 2" xfId="32660" xr:uid="{00000000-0005-0000-0000-0000516E0000}"/>
    <cellStyle name="Output 5 5 3 2 3" xfId="19622" xr:uid="{00000000-0005-0000-0000-0000526E0000}"/>
    <cellStyle name="Output 5 5 3 3" xfId="19623" xr:uid="{00000000-0005-0000-0000-0000536E0000}"/>
    <cellStyle name="Output 5 5 3 3 2" xfId="32661" xr:uid="{00000000-0005-0000-0000-0000546E0000}"/>
    <cellStyle name="Output 5 5 3 3 2 2" xfId="32662" xr:uid="{00000000-0005-0000-0000-0000556E0000}"/>
    <cellStyle name="Output 5 5 3 3 3" xfId="32663" xr:uid="{00000000-0005-0000-0000-0000566E0000}"/>
    <cellStyle name="Output 5 5 3 3 3 2" xfId="32664" xr:uid="{00000000-0005-0000-0000-0000576E0000}"/>
    <cellStyle name="Output 5 5 3 3 4" xfId="32665" xr:uid="{00000000-0005-0000-0000-0000586E0000}"/>
    <cellStyle name="Output 5 5 3 4" xfId="32666" xr:uid="{00000000-0005-0000-0000-0000596E0000}"/>
    <cellStyle name="Output 5 5 3 4 2" xfId="32667" xr:uid="{00000000-0005-0000-0000-00005A6E0000}"/>
    <cellStyle name="Output 5 5 3 5" xfId="32668" xr:uid="{00000000-0005-0000-0000-00005B6E0000}"/>
    <cellStyle name="Output 5 5 4" xfId="19624" xr:uid="{00000000-0005-0000-0000-00005C6E0000}"/>
    <cellStyle name="Output 5 5 4 2" xfId="19625" xr:uid="{00000000-0005-0000-0000-00005D6E0000}"/>
    <cellStyle name="Output 5 5 4 2 2" xfId="32669" xr:uid="{00000000-0005-0000-0000-00005E6E0000}"/>
    <cellStyle name="Output 5 5 4 3" xfId="32670" xr:uid="{00000000-0005-0000-0000-00005F6E0000}"/>
    <cellStyle name="Output 5 5 5" xfId="19626" xr:uid="{00000000-0005-0000-0000-0000606E0000}"/>
    <cellStyle name="Output 5 5 5 2" xfId="19627" xr:uid="{00000000-0005-0000-0000-0000616E0000}"/>
    <cellStyle name="Output 5 5 5 2 2" xfId="32671" xr:uid="{00000000-0005-0000-0000-0000626E0000}"/>
    <cellStyle name="Output 5 5 5 3" xfId="32672" xr:uid="{00000000-0005-0000-0000-0000636E0000}"/>
    <cellStyle name="Output 5 5 5 3 2" xfId="32673" xr:uid="{00000000-0005-0000-0000-0000646E0000}"/>
    <cellStyle name="Output 5 5 5 4" xfId="32674" xr:uid="{00000000-0005-0000-0000-0000656E0000}"/>
    <cellStyle name="Output 5 5 6" xfId="32675" xr:uid="{00000000-0005-0000-0000-0000666E0000}"/>
    <cellStyle name="Output 5 5 6 2" xfId="32676" xr:uid="{00000000-0005-0000-0000-0000676E0000}"/>
    <cellStyle name="Output 5 5 6 3" xfId="32677" xr:uid="{00000000-0005-0000-0000-0000686E0000}"/>
    <cellStyle name="Output 5 5 7" xfId="32678" xr:uid="{00000000-0005-0000-0000-0000696E0000}"/>
    <cellStyle name="Output 5 5 7 2" xfId="32679" xr:uid="{00000000-0005-0000-0000-00006A6E0000}"/>
    <cellStyle name="Output 5 5 8" xfId="32680" xr:uid="{00000000-0005-0000-0000-00006B6E0000}"/>
    <cellStyle name="Output 5 6" xfId="19628" xr:uid="{00000000-0005-0000-0000-00006C6E0000}"/>
    <cellStyle name="Output 5 6 2" xfId="19629" xr:uid="{00000000-0005-0000-0000-00006D6E0000}"/>
    <cellStyle name="Output 5 6 2 2" xfId="19630" xr:uid="{00000000-0005-0000-0000-00006E6E0000}"/>
    <cellStyle name="Output 5 6 2 2 2" xfId="19631" xr:uid="{00000000-0005-0000-0000-00006F6E0000}"/>
    <cellStyle name="Output 5 6 2 2 2 2" xfId="32681" xr:uid="{00000000-0005-0000-0000-0000706E0000}"/>
    <cellStyle name="Output 5 6 2 2 3" xfId="19632" xr:uid="{00000000-0005-0000-0000-0000716E0000}"/>
    <cellStyle name="Output 5 6 2 3" xfId="19633" xr:uid="{00000000-0005-0000-0000-0000726E0000}"/>
    <cellStyle name="Output 5 6 2 3 2" xfId="32682" xr:uid="{00000000-0005-0000-0000-0000736E0000}"/>
    <cellStyle name="Output 5 6 2 3 2 2" xfId="32683" xr:uid="{00000000-0005-0000-0000-0000746E0000}"/>
    <cellStyle name="Output 5 6 2 3 3" xfId="32684" xr:uid="{00000000-0005-0000-0000-0000756E0000}"/>
    <cellStyle name="Output 5 6 2 3 3 2" xfId="32685" xr:uid="{00000000-0005-0000-0000-0000766E0000}"/>
    <cellStyle name="Output 5 6 2 3 4" xfId="32686" xr:uid="{00000000-0005-0000-0000-0000776E0000}"/>
    <cellStyle name="Output 5 6 2 4" xfId="32687" xr:uid="{00000000-0005-0000-0000-0000786E0000}"/>
    <cellStyle name="Output 5 6 2 4 2" xfId="32688" xr:uid="{00000000-0005-0000-0000-0000796E0000}"/>
    <cellStyle name="Output 5 6 2 5" xfId="32689" xr:uid="{00000000-0005-0000-0000-00007A6E0000}"/>
    <cellStyle name="Output 5 6 3" xfId="19634" xr:uid="{00000000-0005-0000-0000-00007B6E0000}"/>
    <cellStyle name="Output 5 6 3 2" xfId="19635" xr:uid="{00000000-0005-0000-0000-00007C6E0000}"/>
    <cellStyle name="Output 5 6 3 2 2" xfId="32690" xr:uid="{00000000-0005-0000-0000-00007D6E0000}"/>
    <cellStyle name="Output 5 6 3 2 2 2" xfId="32691" xr:uid="{00000000-0005-0000-0000-00007E6E0000}"/>
    <cellStyle name="Output 5 6 3 2 3" xfId="32692" xr:uid="{00000000-0005-0000-0000-00007F6E0000}"/>
    <cellStyle name="Output 5 6 3 3" xfId="19636" xr:uid="{00000000-0005-0000-0000-0000806E0000}"/>
    <cellStyle name="Output 5 6 3 3 2" xfId="32693" xr:uid="{00000000-0005-0000-0000-0000816E0000}"/>
    <cellStyle name="Output 5 6 3 3 2 2" xfId="32694" xr:uid="{00000000-0005-0000-0000-0000826E0000}"/>
    <cellStyle name="Output 5 6 3 3 3" xfId="32695" xr:uid="{00000000-0005-0000-0000-0000836E0000}"/>
    <cellStyle name="Output 5 6 3 3 3 2" xfId="32696" xr:uid="{00000000-0005-0000-0000-0000846E0000}"/>
    <cellStyle name="Output 5 6 3 3 4" xfId="32697" xr:uid="{00000000-0005-0000-0000-0000856E0000}"/>
    <cellStyle name="Output 5 6 3 4" xfId="32698" xr:uid="{00000000-0005-0000-0000-0000866E0000}"/>
    <cellStyle name="Output 5 6 3 4 2" xfId="32699" xr:uid="{00000000-0005-0000-0000-0000876E0000}"/>
    <cellStyle name="Output 5 6 3 5" xfId="32700" xr:uid="{00000000-0005-0000-0000-0000886E0000}"/>
    <cellStyle name="Output 5 6 4" xfId="19637" xr:uid="{00000000-0005-0000-0000-0000896E0000}"/>
    <cellStyle name="Output 5 6 4 2" xfId="32701" xr:uid="{00000000-0005-0000-0000-00008A6E0000}"/>
    <cellStyle name="Output 5 6 4 2 2" xfId="32702" xr:uid="{00000000-0005-0000-0000-00008B6E0000}"/>
    <cellStyle name="Output 5 6 4 3" xfId="32703" xr:uid="{00000000-0005-0000-0000-00008C6E0000}"/>
    <cellStyle name="Output 5 6 5" xfId="32704" xr:uid="{00000000-0005-0000-0000-00008D6E0000}"/>
    <cellStyle name="Output 5 6 5 2" xfId="32705" xr:uid="{00000000-0005-0000-0000-00008E6E0000}"/>
    <cellStyle name="Output 5 6 5 2 2" xfId="32706" xr:uid="{00000000-0005-0000-0000-00008F6E0000}"/>
    <cellStyle name="Output 5 6 5 3" xfId="32707" xr:uid="{00000000-0005-0000-0000-0000906E0000}"/>
    <cellStyle name="Output 5 6 5 3 2" xfId="32708" xr:uid="{00000000-0005-0000-0000-0000916E0000}"/>
    <cellStyle name="Output 5 6 5 4" xfId="32709" xr:uid="{00000000-0005-0000-0000-0000926E0000}"/>
    <cellStyle name="Output 5 6 6" xfId="32710" xr:uid="{00000000-0005-0000-0000-0000936E0000}"/>
    <cellStyle name="Output 5 6 6 2" xfId="32711" xr:uid="{00000000-0005-0000-0000-0000946E0000}"/>
    <cellStyle name="Output 5 6 6 3" xfId="32712" xr:uid="{00000000-0005-0000-0000-0000956E0000}"/>
    <cellStyle name="Output 5 6 7" xfId="32713" xr:uid="{00000000-0005-0000-0000-0000966E0000}"/>
    <cellStyle name="Output 5 6 7 2" xfId="32714" xr:uid="{00000000-0005-0000-0000-0000976E0000}"/>
    <cellStyle name="Output 5 6 8" xfId="32715" xr:uid="{00000000-0005-0000-0000-0000986E0000}"/>
    <cellStyle name="Output 5 7" xfId="19638" xr:uid="{00000000-0005-0000-0000-0000996E0000}"/>
    <cellStyle name="Output 5 7 2" xfId="19639" xr:uid="{00000000-0005-0000-0000-00009A6E0000}"/>
    <cellStyle name="Output 5 7 2 2" xfId="32716" xr:uid="{00000000-0005-0000-0000-00009B6E0000}"/>
    <cellStyle name="Output 5 7 2 2 2" xfId="32717" xr:uid="{00000000-0005-0000-0000-00009C6E0000}"/>
    <cellStyle name="Output 5 7 2 2 2 2" xfId="32718" xr:uid="{00000000-0005-0000-0000-00009D6E0000}"/>
    <cellStyle name="Output 5 7 2 2 3" xfId="32719" xr:uid="{00000000-0005-0000-0000-00009E6E0000}"/>
    <cellStyle name="Output 5 7 2 3" xfId="32720" xr:uid="{00000000-0005-0000-0000-00009F6E0000}"/>
    <cellStyle name="Output 5 7 2 3 2" xfId="32721" xr:uid="{00000000-0005-0000-0000-0000A06E0000}"/>
    <cellStyle name="Output 5 7 2 3 2 2" xfId="32722" xr:uid="{00000000-0005-0000-0000-0000A16E0000}"/>
    <cellStyle name="Output 5 7 2 3 3" xfId="32723" xr:uid="{00000000-0005-0000-0000-0000A26E0000}"/>
    <cellStyle name="Output 5 7 2 3 3 2" xfId="32724" xr:uid="{00000000-0005-0000-0000-0000A36E0000}"/>
    <cellStyle name="Output 5 7 2 3 4" xfId="32725" xr:uid="{00000000-0005-0000-0000-0000A46E0000}"/>
    <cellStyle name="Output 5 7 2 4" xfId="32726" xr:uid="{00000000-0005-0000-0000-0000A56E0000}"/>
    <cellStyle name="Output 5 7 2 4 2" xfId="32727" xr:uid="{00000000-0005-0000-0000-0000A66E0000}"/>
    <cellStyle name="Output 5 7 2 5" xfId="32728" xr:uid="{00000000-0005-0000-0000-0000A76E0000}"/>
    <cellStyle name="Output 5 7 3" xfId="32729" xr:uid="{00000000-0005-0000-0000-0000A86E0000}"/>
    <cellStyle name="Output 5 7 3 2" xfId="32730" xr:uid="{00000000-0005-0000-0000-0000A96E0000}"/>
    <cellStyle name="Output 5 7 3 2 2" xfId="32731" xr:uid="{00000000-0005-0000-0000-0000AA6E0000}"/>
    <cellStyle name="Output 5 7 3 2 2 2" xfId="32732" xr:uid="{00000000-0005-0000-0000-0000AB6E0000}"/>
    <cellStyle name="Output 5 7 3 2 3" xfId="32733" xr:uid="{00000000-0005-0000-0000-0000AC6E0000}"/>
    <cellStyle name="Output 5 7 3 3" xfId="32734" xr:uid="{00000000-0005-0000-0000-0000AD6E0000}"/>
    <cellStyle name="Output 5 7 3 3 2" xfId="32735" xr:uid="{00000000-0005-0000-0000-0000AE6E0000}"/>
    <cellStyle name="Output 5 7 3 3 2 2" xfId="32736" xr:uid="{00000000-0005-0000-0000-0000AF6E0000}"/>
    <cellStyle name="Output 5 7 3 3 3" xfId="32737" xr:uid="{00000000-0005-0000-0000-0000B06E0000}"/>
    <cellStyle name="Output 5 7 3 3 3 2" xfId="32738" xr:uid="{00000000-0005-0000-0000-0000B16E0000}"/>
    <cellStyle name="Output 5 7 3 3 4" xfId="32739" xr:uid="{00000000-0005-0000-0000-0000B26E0000}"/>
    <cellStyle name="Output 5 7 3 4" xfId="32740" xr:uid="{00000000-0005-0000-0000-0000B36E0000}"/>
    <cellStyle name="Output 5 7 3 4 2" xfId="32741" xr:uid="{00000000-0005-0000-0000-0000B46E0000}"/>
    <cellStyle name="Output 5 7 3 5" xfId="32742" xr:uid="{00000000-0005-0000-0000-0000B56E0000}"/>
    <cellStyle name="Output 5 7 4" xfId="32743" xr:uid="{00000000-0005-0000-0000-0000B66E0000}"/>
    <cellStyle name="Output 5 7 4 2" xfId="32744" xr:uid="{00000000-0005-0000-0000-0000B76E0000}"/>
    <cellStyle name="Output 5 7 4 2 2" xfId="32745" xr:uid="{00000000-0005-0000-0000-0000B86E0000}"/>
    <cellStyle name="Output 5 7 4 3" xfId="32746" xr:uid="{00000000-0005-0000-0000-0000B96E0000}"/>
    <cellStyle name="Output 5 7 5" xfId="32747" xr:uid="{00000000-0005-0000-0000-0000BA6E0000}"/>
    <cellStyle name="Output 5 7 5 2" xfId="32748" xr:uid="{00000000-0005-0000-0000-0000BB6E0000}"/>
    <cellStyle name="Output 5 7 5 2 2" xfId="32749" xr:uid="{00000000-0005-0000-0000-0000BC6E0000}"/>
    <cellStyle name="Output 5 7 5 3" xfId="32750" xr:uid="{00000000-0005-0000-0000-0000BD6E0000}"/>
    <cellStyle name="Output 5 7 5 3 2" xfId="32751" xr:uid="{00000000-0005-0000-0000-0000BE6E0000}"/>
    <cellStyle name="Output 5 7 5 4" xfId="32752" xr:uid="{00000000-0005-0000-0000-0000BF6E0000}"/>
    <cellStyle name="Output 5 7 6" xfId="32753" xr:uid="{00000000-0005-0000-0000-0000C06E0000}"/>
    <cellStyle name="Output 5 7 6 2" xfId="32754" xr:uid="{00000000-0005-0000-0000-0000C16E0000}"/>
    <cellStyle name="Output 5 7 7" xfId="32755" xr:uid="{00000000-0005-0000-0000-0000C26E0000}"/>
    <cellStyle name="Output 5 8" xfId="19640" xr:uid="{00000000-0005-0000-0000-0000C36E0000}"/>
    <cellStyle name="Output 5 8 2" xfId="19641" xr:uid="{00000000-0005-0000-0000-0000C46E0000}"/>
    <cellStyle name="Output 5 8 2 2" xfId="32756" xr:uid="{00000000-0005-0000-0000-0000C56E0000}"/>
    <cellStyle name="Output 5 8 2 2 2" xfId="32757" xr:uid="{00000000-0005-0000-0000-0000C66E0000}"/>
    <cellStyle name="Output 5 8 2 2 2 2" xfId="32758" xr:uid="{00000000-0005-0000-0000-0000C76E0000}"/>
    <cellStyle name="Output 5 8 2 2 3" xfId="32759" xr:uid="{00000000-0005-0000-0000-0000C86E0000}"/>
    <cellStyle name="Output 5 8 2 3" xfId="32760" xr:uid="{00000000-0005-0000-0000-0000C96E0000}"/>
    <cellStyle name="Output 5 8 2 3 2" xfId="32761" xr:uid="{00000000-0005-0000-0000-0000CA6E0000}"/>
    <cellStyle name="Output 5 8 2 3 2 2" xfId="32762" xr:uid="{00000000-0005-0000-0000-0000CB6E0000}"/>
    <cellStyle name="Output 5 8 2 3 3" xfId="32763" xr:uid="{00000000-0005-0000-0000-0000CC6E0000}"/>
    <cellStyle name="Output 5 8 2 3 3 2" xfId="32764" xr:uid="{00000000-0005-0000-0000-0000CD6E0000}"/>
    <cellStyle name="Output 5 8 2 3 4" xfId="32765" xr:uid="{00000000-0005-0000-0000-0000CE6E0000}"/>
    <cellStyle name="Output 5 8 2 4" xfId="32766" xr:uid="{00000000-0005-0000-0000-0000CF6E0000}"/>
    <cellStyle name="Output 5 8 2 4 2" xfId="32767" xr:uid="{00000000-0005-0000-0000-0000D06E0000}"/>
    <cellStyle name="Output 5 8 2 5" xfId="32768" xr:uid="{00000000-0005-0000-0000-0000D16E0000}"/>
    <cellStyle name="Output 5 8 3" xfId="32769" xr:uid="{00000000-0005-0000-0000-0000D26E0000}"/>
    <cellStyle name="Output 5 8 3 2" xfId="32770" xr:uid="{00000000-0005-0000-0000-0000D36E0000}"/>
    <cellStyle name="Output 5 8 3 2 2" xfId="32771" xr:uid="{00000000-0005-0000-0000-0000D46E0000}"/>
    <cellStyle name="Output 5 8 3 2 2 2" xfId="32772" xr:uid="{00000000-0005-0000-0000-0000D56E0000}"/>
    <cellStyle name="Output 5 8 3 2 3" xfId="32773" xr:uid="{00000000-0005-0000-0000-0000D66E0000}"/>
    <cellStyle name="Output 5 8 3 3" xfId="32774" xr:uid="{00000000-0005-0000-0000-0000D76E0000}"/>
    <cellStyle name="Output 5 8 3 3 2" xfId="32775" xr:uid="{00000000-0005-0000-0000-0000D86E0000}"/>
    <cellStyle name="Output 5 8 3 3 2 2" xfId="32776" xr:uid="{00000000-0005-0000-0000-0000D96E0000}"/>
    <cellStyle name="Output 5 8 3 3 3" xfId="32777" xr:uid="{00000000-0005-0000-0000-0000DA6E0000}"/>
    <cellStyle name="Output 5 8 3 3 3 2" xfId="32778" xr:uid="{00000000-0005-0000-0000-0000DB6E0000}"/>
    <cellStyle name="Output 5 8 3 3 4" xfId="32779" xr:uid="{00000000-0005-0000-0000-0000DC6E0000}"/>
    <cellStyle name="Output 5 8 3 4" xfId="32780" xr:uid="{00000000-0005-0000-0000-0000DD6E0000}"/>
    <cellStyle name="Output 5 8 3 4 2" xfId="32781" xr:uid="{00000000-0005-0000-0000-0000DE6E0000}"/>
    <cellStyle name="Output 5 8 3 5" xfId="32782" xr:uid="{00000000-0005-0000-0000-0000DF6E0000}"/>
    <cellStyle name="Output 5 8 4" xfId="32783" xr:uid="{00000000-0005-0000-0000-0000E06E0000}"/>
    <cellStyle name="Output 5 8 4 2" xfId="32784" xr:uid="{00000000-0005-0000-0000-0000E16E0000}"/>
    <cellStyle name="Output 5 8 4 2 2" xfId="32785" xr:uid="{00000000-0005-0000-0000-0000E26E0000}"/>
    <cellStyle name="Output 5 8 4 3" xfId="32786" xr:uid="{00000000-0005-0000-0000-0000E36E0000}"/>
    <cellStyle name="Output 5 8 5" xfId="32787" xr:uid="{00000000-0005-0000-0000-0000E46E0000}"/>
    <cellStyle name="Output 5 8 5 2" xfId="32788" xr:uid="{00000000-0005-0000-0000-0000E56E0000}"/>
    <cellStyle name="Output 5 8 5 2 2" xfId="32789" xr:uid="{00000000-0005-0000-0000-0000E66E0000}"/>
    <cellStyle name="Output 5 8 5 3" xfId="32790" xr:uid="{00000000-0005-0000-0000-0000E76E0000}"/>
    <cellStyle name="Output 5 8 5 3 2" xfId="32791" xr:uid="{00000000-0005-0000-0000-0000E86E0000}"/>
    <cellStyle name="Output 5 8 5 4" xfId="32792" xr:uid="{00000000-0005-0000-0000-0000E96E0000}"/>
    <cellStyle name="Output 5 8 6" xfId="32793" xr:uid="{00000000-0005-0000-0000-0000EA6E0000}"/>
    <cellStyle name="Output 5 8 6 2" xfId="32794" xr:uid="{00000000-0005-0000-0000-0000EB6E0000}"/>
    <cellStyle name="Output 5 8 7" xfId="32795" xr:uid="{00000000-0005-0000-0000-0000EC6E0000}"/>
    <cellStyle name="Output 5 9" xfId="19642" xr:uid="{00000000-0005-0000-0000-0000ED6E0000}"/>
    <cellStyle name="Output 5 9 2" xfId="32796" xr:uid="{00000000-0005-0000-0000-0000EE6E0000}"/>
    <cellStyle name="Output 5 9 2 2" xfId="32797" xr:uid="{00000000-0005-0000-0000-0000EF6E0000}"/>
    <cellStyle name="Output 5 9 2 2 2" xfId="32798" xr:uid="{00000000-0005-0000-0000-0000F06E0000}"/>
    <cellStyle name="Output 5 9 2 3" xfId="32799" xr:uid="{00000000-0005-0000-0000-0000F16E0000}"/>
    <cellStyle name="Output 5 9 3" xfId="32800" xr:uid="{00000000-0005-0000-0000-0000F26E0000}"/>
    <cellStyle name="Output 5 9 3 2" xfId="32801" xr:uid="{00000000-0005-0000-0000-0000F36E0000}"/>
    <cellStyle name="Output 5 9 3 2 2" xfId="32802" xr:uid="{00000000-0005-0000-0000-0000F46E0000}"/>
    <cellStyle name="Output 5 9 3 3" xfId="32803" xr:uid="{00000000-0005-0000-0000-0000F56E0000}"/>
    <cellStyle name="Output 5 9 3 3 2" xfId="32804" xr:uid="{00000000-0005-0000-0000-0000F66E0000}"/>
    <cellStyle name="Output 5 9 3 4" xfId="32805" xr:uid="{00000000-0005-0000-0000-0000F76E0000}"/>
    <cellStyle name="Output 5 9 4" xfId="32806" xr:uid="{00000000-0005-0000-0000-0000F86E0000}"/>
    <cellStyle name="Output 5 9 4 2" xfId="32807" xr:uid="{00000000-0005-0000-0000-0000F96E0000}"/>
    <cellStyle name="Output 5 9 5" xfId="32808" xr:uid="{00000000-0005-0000-0000-0000FA6E0000}"/>
    <cellStyle name="Output 6" xfId="19643" xr:uid="{00000000-0005-0000-0000-0000FB6E0000}"/>
    <cellStyle name="ParaBirimi [0]_organizasyon" xfId="19644" xr:uid="{00000000-0005-0000-0000-0000FC6E0000}"/>
    <cellStyle name="ParaBirimi_organizasyon" xfId="19645" xr:uid="{00000000-0005-0000-0000-0000FD6E0000}"/>
    <cellStyle name="per.style" xfId="19646" xr:uid="{00000000-0005-0000-0000-0000FE6E0000}"/>
    <cellStyle name="per.style 10" xfId="19647" xr:uid="{00000000-0005-0000-0000-0000FF6E0000}"/>
    <cellStyle name="per.style 10 2" xfId="19648" xr:uid="{00000000-0005-0000-0000-0000006F0000}"/>
    <cellStyle name="per.style 2" xfId="19649" xr:uid="{00000000-0005-0000-0000-0000016F0000}"/>
    <cellStyle name="per.style 2 2" xfId="19650" xr:uid="{00000000-0005-0000-0000-0000026F0000}"/>
    <cellStyle name="per.style 3" xfId="19651" xr:uid="{00000000-0005-0000-0000-0000036F0000}"/>
    <cellStyle name="per.style 3 2" xfId="19652" xr:uid="{00000000-0005-0000-0000-0000046F0000}"/>
    <cellStyle name="per.style 4" xfId="19653" xr:uid="{00000000-0005-0000-0000-0000056F0000}"/>
    <cellStyle name="per.style 4 2" xfId="19654" xr:uid="{00000000-0005-0000-0000-0000066F0000}"/>
    <cellStyle name="per.style 5" xfId="19655" xr:uid="{00000000-0005-0000-0000-0000076F0000}"/>
    <cellStyle name="per.style 5 2" xfId="19656" xr:uid="{00000000-0005-0000-0000-0000086F0000}"/>
    <cellStyle name="per.style 6" xfId="19657" xr:uid="{00000000-0005-0000-0000-0000096F0000}"/>
    <cellStyle name="per.style 6 2" xfId="19658" xr:uid="{00000000-0005-0000-0000-00000A6F0000}"/>
    <cellStyle name="per.style 7" xfId="19659" xr:uid="{00000000-0005-0000-0000-00000B6F0000}"/>
    <cellStyle name="per.style 7 2" xfId="19660" xr:uid="{00000000-0005-0000-0000-00000C6F0000}"/>
    <cellStyle name="per.style 8" xfId="19661" xr:uid="{00000000-0005-0000-0000-00000D6F0000}"/>
    <cellStyle name="per.style 8 2" xfId="19662" xr:uid="{00000000-0005-0000-0000-00000E6F0000}"/>
    <cellStyle name="per.style 9" xfId="19663" xr:uid="{00000000-0005-0000-0000-00000F6F0000}"/>
    <cellStyle name="per.style 9 2" xfId="19664" xr:uid="{00000000-0005-0000-0000-0000106F0000}"/>
    <cellStyle name="Percent" xfId="1" builtinId="5"/>
    <cellStyle name="Percent (0)" xfId="19665" xr:uid="{00000000-0005-0000-0000-0000126F0000}"/>
    <cellStyle name="Percent [0]" xfId="19666" xr:uid="{00000000-0005-0000-0000-0000136F0000}"/>
    <cellStyle name="Percent [00]" xfId="19667" xr:uid="{00000000-0005-0000-0000-0000146F0000}"/>
    <cellStyle name="Percent [2]" xfId="19668" xr:uid="{00000000-0005-0000-0000-0000156F0000}"/>
    <cellStyle name="Percent [2] 2" xfId="32809" xr:uid="{00000000-0005-0000-0000-0000166F0000}"/>
    <cellStyle name="Percent 10" xfId="19669" xr:uid="{00000000-0005-0000-0000-0000176F0000}"/>
    <cellStyle name="Percent 10 2" xfId="19670" xr:uid="{00000000-0005-0000-0000-0000186F0000}"/>
    <cellStyle name="Percent 10 2 2" xfId="32810" xr:uid="{00000000-0005-0000-0000-0000196F0000}"/>
    <cellStyle name="Percent 10 2 3" xfId="32811" xr:uid="{00000000-0005-0000-0000-00001A6F0000}"/>
    <cellStyle name="Percent 10 3" xfId="19671" xr:uid="{00000000-0005-0000-0000-00001B6F0000}"/>
    <cellStyle name="Percent 10 3 2" xfId="32812" xr:uid="{00000000-0005-0000-0000-00001C6F0000}"/>
    <cellStyle name="Percent 10 4" xfId="19672" xr:uid="{00000000-0005-0000-0000-00001D6F0000}"/>
    <cellStyle name="Percent 10 4 2" xfId="32813" xr:uid="{00000000-0005-0000-0000-00001E6F0000}"/>
    <cellStyle name="Percent 10 4 3" xfId="32814" xr:uid="{00000000-0005-0000-0000-00001F6F0000}"/>
    <cellStyle name="Percent 10 5" xfId="19673" xr:uid="{00000000-0005-0000-0000-0000206F0000}"/>
    <cellStyle name="Percent 11" xfId="19674" xr:uid="{00000000-0005-0000-0000-0000216F0000}"/>
    <cellStyle name="Percent 11 2" xfId="19675" xr:uid="{00000000-0005-0000-0000-0000226F0000}"/>
    <cellStyle name="Percent 11 2 2" xfId="32815" xr:uid="{00000000-0005-0000-0000-0000236F0000}"/>
    <cellStyle name="Percent 11 3" xfId="19676" xr:uid="{00000000-0005-0000-0000-0000246F0000}"/>
    <cellStyle name="Percent 11 4" xfId="19677" xr:uid="{00000000-0005-0000-0000-0000256F0000}"/>
    <cellStyle name="Percent 12" xfId="19678" xr:uid="{00000000-0005-0000-0000-0000266F0000}"/>
    <cellStyle name="Percent 12 2" xfId="32816" xr:uid="{00000000-0005-0000-0000-0000276F0000}"/>
    <cellStyle name="Percent 12 2 2" xfId="32817" xr:uid="{00000000-0005-0000-0000-0000286F0000}"/>
    <cellStyle name="Percent 12 3" xfId="32818" xr:uid="{00000000-0005-0000-0000-0000296F0000}"/>
    <cellStyle name="Percent 13" xfId="19679" xr:uid="{00000000-0005-0000-0000-00002A6F0000}"/>
    <cellStyle name="Percent 13 2" xfId="32819" xr:uid="{00000000-0005-0000-0000-00002B6F0000}"/>
    <cellStyle name="Percent 13 2 2" xfId="32820" xr:uid="{00000000-0005-0000-0000-00002C6F0000}"/>
    <cellStyle name="Percent 13 3" xfId="32821" xr:uid="{00000000-0005-0000-0000-00002D6F0000}"/>
    <cellStyle name="Percent 14" xfId="19680" xr:uid="{00000000-0005-0000-0000-00002E6F0000}"/>
    <cellStyle name="Percent 14 2" xfId="19681" xr:uid="{00000000-0005-0000-0000-00002F6F0000}"/>
    <cellStyle name="Percent 14 2 2" xfId="32822" xr:uid="{00000000-0005-0000-0000-0000306F0000}"/>
    <cellStyle name="Percent 14 3" xfId="32823" xr:uid="{00000000-0005-0000-0000-0000316F0000}"/>
    <cellStyle name="Percent 15" xfId="19682" xr:uid="{00000000-0005-0000-0000-0000326F0000}"/>
    <cellStyle name="Percent 15 2" xfId="32824" xr:uid="{00000000-0005-0000-0000-0000336F0000}"/>
    <cellStyle name="Percent 15 2 2" xfId="32825" xr:uid="{00000000-0005-0000-0000-0000346F0000}"/>
    <cellStyle name="Percent 15 3" xfId="32826" xr:uid="{00000000-0005-0000-0000-0000356F0000}"/>
    <cellStyle name="Percent 15 4" xfId="32827" xr:uid="{00000000-0005-0000-0000-0000366F0000}"/>
    <cellStyle name="Percent 16" xfId="19683" xr:uid="{00000000-0005-0000-0000-0000376F0000}"/>
    <cellStyle name="Percent 16 2" xfId="32828" xr:uid="{00000000-0005-0000-0000-0000386F0000}"/>
    <cellStyle name="Percent 16 3" xfId="32829" xr:uid="{00000000-0005-0000-0000-0000396F0000}"/>
    <cellStyle name="Percent 17" xfId="19684" xr:uid="{00000000-0005-0000-0000-00003A6F0000}"/>
    <cellStyle name="Percent 17 2" xfId="32830" xr:uid="{00000000-0005-0000-0000-00003B6F0000}"/>
    <cellStyle name="Percent 17 2 2" xfId="32831" xr:uid="{00000000-0005-0000-0000-00003C6F0000}"/>
    <cellStyle name="Percent 18" xfId="19685" xr:uid="{00000000-0005-0000-0000-00003D6F0000}"/>
    <cellStyle name="Percent 18 2" xfId="19686" xr:uid="{00000000-0005-0000-0000-00003E6F0000}"/>
    <cellStyle name="Percent 18 2 2" xfId="32832" xr:uid="{00000000-0005-0000-0000-00003F6F0000}"/>
    <cellStyle name="Percent 18 3" xfId="32833" xr:uid="{00000000-0005-0000-0000-0000406F0000}"/>
    <cellStyle name="Percent 19" xfId="19687" xr:uid="{00000000-0005-0000-0000-0000416F0000}"/>
    <cellStyle name="Percent 19 2" xfId="19688" xr:uid="{00000000-0005-0000-0000-0000426F0000}"/>
    <cellStyle name="Percent 19 2 2" xfId="19689" xr:uid="{00000000-0005-0000-0000-0000436F0000}"/>
    <cellStyle name="Percent 19 3" xfId="19690" xr:uid="{00000000-0005-0000-0000-0000446F0000}"/>
    <cellStyle name="Percent 19 3 2" xfId="32834" xr:uid="{00000000-0005-0000-0000-0000456F0000}"/>
    <cellStyle name="Percent 19 4" xfId="19691" xr:uid="{00000000-0005-0000-0000-0000466F0000}"/>
    <cellStyle name="Percent 19 5" xfId="32835" xr:uid="{00000000-0005-0000-0000-0000476F0000}"/>
    <cellStyle name="Percent 2" xfId="19692" xr:uid="{00000000-0005-0000-0000-0000486F0000}"/>
    <cellStyle name="Percent 2 10" xfId="19693" xr:uid="{00000000-0005-0000-0000-0000496F0000}"/>
    <cellStyle name="Percent 2 10 2" xfId="32836" xr:uid="{00000000-0005-0000-0000-00004A6F0000}"/>
    <cellStyle name="Percent 2 10 2 2" xfId="32837" xr:uid="{00000000-0005-0000-0000-00004B6F0000}"/>
    <cellStyle name="Percent 2 10 3" xfId="32838" xr:uid="{00000000-0005-0000-0000-00004C6F0000}"/>
    <cellStyle name="Percent 2 10 4" xfId="32839" xr:uid="{00000000-0005-0000-0000-00004D6F0000}"/>
    <cellStyle name="Percent 2 10 5" xfId="32840" xr:uid="{00000000-0005-0000-0000-00004E6F0000}"/>
    <cellStyle name="Percent 2 11" xfId="19694" xr:uid="{00000000-0005-0000-0000-00004F6F0000}"/>
    <cellStyle name="Percent 2 11 2" xfId="32841" xr:uid="{00000000-0005-0000-0000-0000506F0000}"/>
    <cellStyle name="Percent 2 12" xfId="32842" xr:uid="{00000000-0005-0000-0000-0000516F0000}"/>
    <cellStyle name="Percent 2 12 2" xfId="32843" xr:uid="{00000000-0005-0000-0000-0000526F0000}"/>
    <cellStyle name="Percent 2 2" xfId="19695" xr:uid="{00000000-0005-0000-0000-0000536F0000}"/>
    <cellStyle name="Percent 2 2 2" xfId="19696" xr:uid="{00000000-0005-0000-0000-0000546F0000}"/>
    <cellStyle name="Percent 2 2 2 2" xfId="19697" xr:uid="{00000000-0005-0000-0000-0000556F0000}"/>
    <cellStyle name="Percent 2 2 2 2 2" xfId="19698" xr:uid="{00000000-0005-0000-0000-0000566F0000}"/>
    <cellStyle name="Percent 2 2 2 3" xfId="19699" xr:uid="{00000000-0005-0000-0000-0000576F0000}"/>
    <cellStyle name="Percent 2 2 2 3 2" xfId="19700" xr:uid="{00000000-0005-0000-0000-0000586F0000}"/>
    <cellStyle name="Percent 2 2 2 3 3" xfId="19701" xr:uid="{00000000-0005-0000-0000-0000596F0000}"/>
    <cellStyle name="Percent 2 2 2 4" xfId="19702" xr:uid="{00000000-0005-0000-0000-00005A6F0000}"/>
    <cellStyle name="Percent 2 2 3" xfId="32844" xr:uid="{00000000-0005-0000-0000-00005B6F0000}"/>
    <cellStyle name="Percent 2 2 3 2" xfId="32845" xr:uid="{00000000-0005-0000-0000-00005C6F0000}"/>
    <cellStyle name="Percent 2 2 4" xfId="32846" xr:uid="{00000000-0005-0000-0000-00005D6F0000}"/>
    <cellStyle name="Percent 2 3" xfId="19703" xr:uid="{00000000-0005-0000-0000-00005E6F0000}"/>
    <cellStyle name="Percent 2 3 2" xfId="19704" xr:uid="{00000000-0005-0000-0000-00005F6F0000}"/>
    <cellStyle name="Percent 2 3 2 2" xfId="19705" xr:uid="{00000000-0005-0000-0000-0000606F0000}"/>
    <cellStyle name="Percent 2 3 3" xfId="19706" xr:uid="{00000000-0005-0000-0000-0000616F0000}"/>
    <cellStyle name="Percent 2 3 3 2" xfId="19707" xr:uid="{00000000-0005-0000-0000-0000626F0000}"/>
    <cellStyle name="Percent 2 3 3 3" xfId="19708" xr:uid="{00000000-0005-0000-0000-0000636F0000}"/>
    <cellStyle name="Percent 2 3 3 4" xfId="19709" xr:uid="{00000000-0005-0000-0000-0000646F0000}"/>
    <cellStyle name="Percent 2 3 3 5" xfId="19710" xr:uid="{00000000-0005-0000-0000-0000656F0000}"/>
    <cellStyle name="Percent 2 3 3 6" xfId="19711" xr:uid="{00000000-0005-0000-0000-0000666F0000}"/>
    <cellStyle name="Percent 2 3 4" xfId="32847" xr:uid="{00000000-0005-0000-0000-0000676F0000}"/>
    <cellStyle name="Percent 2 3 5" xfId="32848" xr:uid="{00000000-0005-0000-0000-0000686F0000}"/>
    <cellStyle name="Percent 2 4" xfId="19712" xr:uid="{00000000-0005-0000-0000-0000696F0000}"/>
    <cellStyle name="Percent 2 4 2" xfId="19713" xr:uid="{00000000-0005-0000-0000-00006A6F0000}"/>
    <cellStyle name="Percent 2 4 2 2" xfId="32849" xr:uid="{00000000-0005-0000-0000-00006B6F0000}"/>
    <cellStyle name="Percent 2 4 3" xfId="19714" xr:uid="{00000000-0005-0000-0000-00006C6F0000}"/>
    <cellStyle name="Percent 2 5" xfId="19715" xr:uid="{00000000-0005-0000-0000-00006D6F0000}"/>
    <cellStyle name="Percent 2 5 2" xfId="19716" xr:uid="{00000000-0005-0000-0000-00006E6F0000}"/>
    <cellStyle name="Percent 2 5 2 2" xfId="32850" xr:uid="{00000000-0005-0000-0000-00006F6F0000}"/>
    <cellStyle name="Percent 2 5 3" xfId="32851" xr:uid="{00000000-0005-0000-0000-0000706F0000}"/>
    <cellStyle name="Percent 2 6" xfId="19717" xr:uid="{00000000-0005-0000-0000-0000716F0000}"/>
    <cellStyle name="Percent 2 6 2" xfId="19718" xr:uid="{00000000-0005-0000-0000-0000726F0000}"/>
    <cellStyle name="Percent 2 6 2 2" xfId="32852" xr:uid="{00000000-0005-0000-0000-0000736F0000}"/>
    <cellStyle name="Percent 2 6 3" xfId="32853" xr:uid="{00000000-0005-0000-0000-0000746F0000}"/>
    <cellStyle name="Percent 2 7" xfId="19719" xr:uid="{00000000-0005-0000-0000-0000756F0000}"/>
    <cellStyle name="Percent 2 7 2" xfId="19720" xr:uid="{00000000-0005-0000-0000-0000766F0000}"/>
    <cellStyle name="Percent 2 7 2 2" xfId="32854" xr:uid="{00000000-0005-0000-0000-0000776F0000}"/>
    <cellStyle name="Percent 2 7 3" xfId="32855" xr:uid="{00000000-0005-0000-0000-0000786F0000}"/>
    <cellStyle name="Percent 2 8" xfId="19721" xr:uid="{00000000-0005-0000-0000-0000796F0000}"/>
    <cellStyle name="Percent 2 8 2" xfId="32856" xr:uid="{00000000-0005-0000-0000-00007A6F0000}"/>
    <cellStyle name="Percent 2 9" xfId="19722" xr:uid="{00000000-0005-0000-0000-00007B6F0000}"/>
    <cellStyle name="Percent 2 9 2" xfId="19723" xr:uid="{00000000-0005-0000-0000-00007C6F0000}"/>
    <cellStyle name="Percent 20" xfId="19724" xr:uid="{00000000-0005-0000-0000-00007D6F0000}"/>
    <cellStyle name="Percent 20 2" xfId="19725" xr:uid="{00000000-0005-0000-0000-00007E6F0000}"/>
    <cellStyle name="Percent 20 2 2" xfId="32857" xr:uid="{00000000-0005-0000-0000-00007F6F0000}"/>
    <cellStyle name="Percent 20 3" xfId="19726" xr:uid="{00000000-0005-0000-0000-0000806F0000}"/>
    <cellStyle name="Percent 20 4" xfId="32858" xr:uid="{00000000-0005-0000-0000-0000816F0000}"/>
    <cellStyle name="Percent 20 5" xfId="32859" xr:uid="{00000000-0005-0000-0000-0000826F0000}"/>
    <cellStyle name="Percent 21" xfId="19727" xr:uid="{00000000-0005-0000-0000-0000836F0000}"/>
    <cellStyle name="Percent 21 2" xfId="19728" xr:uid="{00000000-0005-0000-0000-0000846F0000}"/>
    <cellStyle name="Percent 21 3" xfId="19729" xr:uid="{00000000-0005-0000-0000-0000856F0000}"/>
    <cellStyle name="Percent 21 3 2" xfId="19730" xr:uid="{00000000-0005-0000-0000-0000866F0000}"/>
    <cellStyle name="Percent 21 3 3" xfId="19731" xr:uid="{00000000-0005-0000-0000-0000876F0000}"/>
    <cellStyle name="Percent 21 4" xfId="19732" xr:uid="{00000000-0005-0000-0000-0000886F0000}"/>
    <cellStyle name="Percent 22" xfId="19733" xr:uid="{00000000-0005-0000-0000-0000896F0000}"/>
    <cellStyle name="Percent 22 2" xfId="19734" xr:uid="{00000000-0005-0000-0000-00008A6F0000}"/>
    <cellStyle name="Percent 22 3" xfId="32860" xr:uid="{00000000-0005-0000-0000-00008B6F0000}"/>
    <cellStyle name="Percent 22 4" xfId="32861" xr:uid="{00000000-0005-0000-0000-00008C6F0000}"/>
    <cellStyle name="Percent 23" xfId="19735" xr:uid="{00000000-0005-0000-0000-00008D6F0000}"/>
    <cellStyle name="Percent 23 2" xfId="19736" xr:uid="{00000000-0005-0000-0000-00008E6F0000}"/>
    <cellStyle name="Percent 23 3" xfId="32862" xr:uid="{00000000-0005-0000-0000-00008F6F0000}"/>
    <cellStyle name="Percent 23 4" xfId="32863" xr:uid="{00000000-0005-0000-0000-0000906F0000}"/>
    <cellStyle name="Percent 24" xfId="19737" xr:uid="{00000000-0005-0000-0000-0000916F0000}"/>
    <cellStyle name="Percent 24 2" xfId="19738" xr:uid="{00000000-0005-0000-0000-0000926F0000}"/>
    <cellStyle name="Percent 24 2 2" xfId="32864" xr:uid="{00000000-0005-0000-0000-0000936F0000}"/>
    <cellStyle name="Percent 24 2 3" xfId="32865" xr:uid="{00000000-0005-0000-0000-0000946F0000}"/>
    <cellStyle name="Percent 24 3" xfId="19739" xr:uid="{00000000-0005-0000-0000-0000956F0000}"/>
    <cellStyle name="Percent 25" xfId="19740" xr:uid="{00000000-0005-0000-0000-0000966F0000}"/>
    <cellStyle name="Percent 25 2" xfId="32866" xr:uid="{00000000-0005-0000-0000-0000976F0000}"/>
    <cellStyle name="Percent 25 3" xfId="32867" xr:uid="{00000000-0005-0000-0000-0000986F0000}"/>
    <cellStyle name="Percent 26" xfId="19741" xr:uid="{00000000-0005-0000-0000-0000996F0000}"/>
    <cellStyle name="Percent 26 2" xfId="32868" xr:uid="{00000000-0005-0000-0000-00009A6F0000}"/>
    <cellStyle name="Percent 27" xfId="19742" xr:uid="{00000000-0005-0000-0000-00009B6F0000}"/>
    <cellStyle name="Percent 27 2" xfId="19743" xr:uid="{00000000-0005-0000-0000-00009C6F0000}"/>
    <cellStyle name="Percent 27 3" xfId="32869" xr:uid="{00000000-0005-0000-0000-00009D6F0000}"/>
    <cellStyle name="Percent 28" xfId="19744" xr:uid="{00000000-0005-0000-0000-00009E6F0000}"/>
    <cellStyle name="Percent 28 2" xfId="19745" xr:uid="{00000000-0005-0000-0000-00009F6F0000}"/>
    <cellStyle name="Percent 28 3" xfId="32870" xr:uid="{00000000-0005-0000-0000-0000A06F0000}"/>
    <cellStyle name="Percent 29" xfId="19746" xr:uid="{00000000-0005-0000-0000-0000A16F0000}"/>
    <cellStyle name="Percent 29 2" xfId="19747" xr:uid="{00000000-0005-0000-0000-0000A26F0000}"/>
    <cellStyle name="Percent 29 3" xfId="32871" xr:uid="{00000000-0005-0000-0000-0000A36F0000}"/>
    <cellStyle name="Percent 3" xfId="19748" xr:uid="{00000000-0005-0000-0000-0000A46F0000}"/>
    <cellStyle name="Percent 3 10" xfId="19749" xr:uid="{00000000-0005-0000-0000-0000A56F0000}"/>
    <cellStyle name="Percent 3 10 2" xfId="32872" xr:uid="{00000000-0005-0000-0000-0000A66F0000}"/>
    <cellStyle name="Percent 3 11" xfId="19750" xr:uid="{00000000-0005-0000-0000-0000A76F0000}"/>
    <cellStyle name="Percent 3 11 2" xfId="19751" xr:uid="{00000000-0005-0000-0000-0000A86F0000}"/>
    <cellStyle name="Percent 3 2" xfId="19752" xr:uid="{00000000-0005-0000-0000-0000A96F0000}"/>
    <cellStyle name="Percent 3 2 2" xfId="32873" xr:uid="{00000000-0005-0000-0000-0000AA6F0000}"/>
    <cellStyle name="Percent 3 2 2 2" xfId="32874" xr:uid="{00000000-0005-0000-0000-0000AB6F0000}"/>
    <cellStyle name="Percent 3 2 3" xfId="32875" xr:uid="{00000000-0005-0000-0000-0000AC6F0000}"/>
    <cellStyle name="Percent 3 3" xfId="19753" xr:uid="{00000000-0005-0000-0000-0000AD6F0000}"/>
    <cellStyle name="Percent 3 3 2" xfId="32876" xr:uid="{00000000-0005-0000-0000-0000AE6F0000}"/>
    <cellStyle name="Percent 3 3 2 2" xfId="32877" xr:uid="{00000000-0005-0000-0000-0000AF6F0000}"/>
    <cellStyle name="Percent 3 3 3" xfId="32878" xr:uid="{00000000-0005-0000-0000-0000B06F0000}"/>
    <cellStyle name="Percent 3 4" xfId="19754" xr:uid="{00000000-0005-0000-0000-0000B16F0000}"/>
    <cellStyle name="Percent 3 4 2" xfId="19755" xr:uid="{00000000-0005-0000-0000-0000B26F0000}"/>
    <cellStyle name="Percent 3 4 2 2" xfId="32879" xr:uid="{00000000-0005-0000-0000-0000B36F0000}"/>
    <cellStyle name="Percent 3 4 3" xfId="32880" xr:uid="{00000000-0005-0000-0000-0000B46F0000}"/>
    <cellStyle name="Percent 3 5" xfId="19756" xr:uid="{00000000-0005-0000-0000-0000B56F0000}"/>
    <cellStyle name="Percent 3 5 2" xfId="19757" xr:uid="{00000000-0005-0000-0000-0000B66F0000}"/>
    <cellStyle name="Percent 3 5 2 2" xfId="32881" xr:uid="{00000000-0005-0000-0000-0000B76F0000}"/>
    <cellStyle name="Percent 3 5 3" xfId="32882" xr:uid="{00000000-0005-0000-0000-0000B86F0000}"/>
    <cellStyle name="Percent 3 6" xfId="19758" xr:uid="{00000000-0005-0000-0000-0000B96F0000}"/>
    <cellStyle name="Percent 3 6 2" xfId="19759" xr:uid="{00000000-0005-0000-0000-0000BA6F0000}"/>
    <cellStyle name="Percent 3 6 2 2" xfId="32883" xr:uid="{00000000-0005-0000-0000-0000BB6F0000}"/>
    <cellStyle name="Percent 3 6 3" xfId="32884" xr:uid="{00000000-0005-0000-0000-0000BC6F0000}"/>
    <cellStyle name="Percent 3 7" xfId="19760" xr:uid="{00000000-0005-0000-0000-0000BD6F0000}"/>
    <cellStyle name="Percent 3 7 2" xfId="19761" xr:uid="{00000000-0005-0000-0000-0000BE6F0000}"/>
    <cellStyle name="Percent 3 7 2 2" xfId="32885" xr:uid="{00000000-0005-0000-0000-0000BF6F0000}"/>
    <cellStyle name="Percent 3 7 3" xfId="32886" xr:uid="{00000000-0005-0000-0000-0000C06F0000}"/>
    <cellStyle name="Percent 3 8" xfId="19762" xr:uid="{00000000-0005-0000-0000-0000C16F0000}"/>
    <cellStyle name="Percent 3 8 2" xfId="19763" xr:uid="{00000000-0005-0000-0000-0000C26F0000}"/>
    <cellStyle name="Percent 3 8 2 2" xfId="32887" xr:uid="{00000000-0005-0000-0000-0000C36F0000}"/>
    <cellStyle name="Percent 3 8 3" xfId="32888" xr:uid="{00000000-0005-0000-0000-0000C46F0000}"/>
    <cellStyle name="Percent 3 9" xfId="19764" xr:uid="{00000000-0005-0000-0000-0000C56F0000}"/>
    <cellStyle name="Percent 3 9 2" xfId="32889" xr:uid="{00000000-0005-0000-0000-0000C66F0000}"/>
    <cellStyle name="Percent 30" xfId="19765" xr:uid="{00000000-0005-0000-0000-0000C76F0000}"/>
    <cellStyle name="Percent 30 2" xfId="19766" xr:uid="{00000000-0005-0000-0000-0000C86F0000}"/>
    <cellStyle name="Percent 30 3" xfId="32890" xr:uid="{00000000-0005-0000-0000-0000C96F0000}"/>
    <cellStyle name="Percent 31" xfId="19767" xr:uid="{00000000-0005-0000-0000-0000CA6F0000}"/>
    <cellStyle name="Percent 31 2" xfId="19768" xr:uid="{00000000-0005-0000-0000-0000CB6F0000}"/>
    <cellStyle name="Percent 31 3" xfId="32891" xr:uid="{00000000-0005-0000-0000-0000CC6F0000}"/>
    <cellStyle name="Percent 32" xfId="19769" xr:uid="{00000000-0005-0000-0000-0000CD6F0000}"/>
    <cellStyle name="Percent 32 2" xfId="19770" xr:uid="{00000000-0005-0000-0000-0000CE6F0000}"/>
    <cellStyle name="Percent 32 3" xfId="32892" xr:uid="{00000000-0005-0000-0000-0000CF6F0000}"/>
    <cellStyle name="Percent 33" xfId="19771" xr:uid="{00000000-0005-0000-0000-0000D06F0000}"/>
    <cellStyle name="Percent 33 2" xfId="19772" xr:uid="{00000000-0005-0000-0000-0000D16F0000}"/>
    <cellStyle name="Percent 33 3" xfId="32893" xr:uid="{00000000-0005-0000-0000-0000D26F0000}"/>
    <cellStyle name="Percent 34" xfId="19773" xr:uid="{00000000-0005-0000-0000-0000D36F0000}"/>
    <cellStyle name="Percent 34 2" xfId="19774" xr:uid="{00000000-0005-0000-0000-0000D46F0000}"/>
    <cellStyle name="Percent 34 3" xfId="32894" xr:uid="{00000000-0005-0000-0000-0000D56F0000}"/>
    <cellStyle name="Percent 35" xfId="19775" xr:uid="{00000000-0005-0000-0000-0000D66F0000}"/>
    <cellStyle name="Percent 35 2" xfId="19776" xr:uid="{00000000-0005-0000-0000-0000D76F0000}"/>
    <cellStyle name="Percent 35 3" xfId="32895" xr:uid="{00000000-0005-0000-0000-0000D86F0000}"/>
    <cellStyle name="Percent 36" xfId="19777" xr:uid="{00000000-0005-0000-0000-0000D96F0000}"/>
    <cellStyle name="Percent 36 2" xfId="19778" xr:uid="{00000000-0005-0000-0000-0000DA6F0000}"/>
    <cellStyle name="Percent 36 3" xfId="32896" xr:uid="{00000000-0005-0000-0000-0000DB6F0000}"/>
    <cellStyle name="Percent 37" xfId="19779" xr:uid="{00000000-0005-0000-0000-0000DC6F0000}"/>
    <cellStyle name="Percent 37 2" xfId="19780" xr:uid="{00000000-0005-0000-0000-0000DD6F0000}"/>
    <cellStyle name="Percent 37 3" xfId="32897" xr:uid="{00000000-0005-0000-0000-0000DE6F0000}"/>
    <cellStyle name="Percent 38" xfId="19781" xr:uid="{00000000-0005-0000-0000-0000DF6F0000}"/>
    <cellStyle name="Percent 38 2" xfId="19782" xr:uid="{00000000-0005-0000-0000-0000E06F0000}"/>
    <cellStyle name="Percent 38 3" xfId="32898" xr:uid="{00000000-0005-0000-0000-0000E16F0000}"/>
    <cellStyle name="Percent 39" xfId="19783" xr:uid="{00000000-0005-0000-0000-0000E26F0000}"/>
    <cellStyle name="Percent 39 2" xfId="19784" xr:uid="{00000000-0005-0000-0000-0000E36F0000}"/>
    <cellStyle name="Percent 39 3" xfId="32899" xr:uid="{00000000-0005-0000-0000-0000E46F0000}"/>
    <cellStyle name="Percent 4" xfId="19785" xr:uid="{00000000-0005-0000-0000-0000E56F0000}"/>
    <cellStyle name="Percent 4 2" xfId="19786" xr:uid="{00000000-0005-0000-0000-0000E66F0000}"/>
    <cellStyle name="Percent 4 2 2" xfId="32900" xr:uid="{00000000-0005-0000-0000-0000E76F0000}"/>
    <cellStyle name="Percent 4 2 2 2" xfId="32901" xr:uid="{00000000-0005-0000-0000-0000E86F0000}"/>
    <cellStyle name="Percent 4 2 3" xfId="32902" xr:uid="{00000000-0005-0000-0000-0000E96F0000}"/>
    <cellStyle name="Percent 4 3" xfId="19787" xr:uid="{00000000-0005-0000-0000-0000EA6F0000}"/>
    <cellStyle name="Percent 4 3 2" xfId="32903" xr:uid="{00000000-0005-0000-0000-0000EB6F0000}"/>
    <cellStyle name="Percent 4 3 3" xfId="32904" xr:uid="{00000000-0005-0000-0000-0000EC6F0000}"/>
    <cellStyle name="Percent 4 4" xfId="19788" xr:uid="{00000000-0005-0000-0000-0000ED6F0000}"/>
    <cellStyle name="Percent 4 4 2" xfId="32905" xr:uid="{00000000-0005-0000-0000-0000EE6F0000}"/>
    <cellStyle name="Percent 40" xfId="19789" xr:uid="{00000000-0005-0000-0000-0000EF6F0000}"/>
    <cellStyle name="Percent 40 2" xfId="19790" xr:uid="{00000000-0005-0000-0000-0000F06F0000}"/>
    <cellStyle name="Percent 40 3" xfId="32906" xr:uid="{00000000-0005-0000-0000-0000F16F0000}"/>
    <cellStyle name="Percent 41" xfId="19791" xr:uid="{00000000-0005-0000-0000-0000F26F0000}"/>
    <cellStyle name="Percent 41 2" xfId="19792" xr:uid="{00000000-0005-0000-0000-0000F36F0000}"/>
    <cellStyle name="Percent 41 3" xfId="32907" xr:uid="{00000000-0005-0000-0000-0000F46F0000}"/>
    <cellStyle name="Percent 42" xfId="19793" xr:uid="{00000000-0005-0000-0000-0000F56F0000}"/>
    <cellStyle name="Percent 42 2" xfId="19794" xr:uid="{00000000-0005-0000-0000-0000F66F0000}"/>
    <cellStyle name="Percent 42 3" xfId="32908" xr:uid="{00000000-0005-0000-0000-0000F76F0000}"/>
    <cellStyle name="Percent 43" xfId="19795" xr:uid="{00000000-0005-0000-0000-0000F86F0000}"/>
    <cellStyle name="Percent 43 2" xfId="19796" xr:uid="{00000000-0005-0000-0000-0000F96F0000}"/>
    <cellStyle name="Percent 43 3" xfId="32909" xr:uid="{00000000-0005-0000-0000-0000FA6F0000}"/>
    <cellStyle name="Percent 44" xfId="19797" xr:uid="{00000000-0005-0000-0000-0000FB6F0000}"/>
    <cellStyle name="Percent 44 2" xfId="32910" xr:uid="{00000000-0005-0000-0000-0000FC6F0000}"/>
    <cellStyle name="Percent 44 3" xfId="34664" xr:uid="{00000000-0005-0000-0000-0000FD6F0000}"/>
    <cellStyle name="Percent 45" xfId="19798" xr:uid="{00000000-0005-0000-0000-0000FE6F0000}"/>
    <cellStyle name="Percent 46" xfId="19799" xr:uid="{00000000-0005-0000-0000-0000FF6F0000}"/>
    <cellStyle name="Percent 47" xfId="32911" xr:uid="{00000000-0005-0000-0000-000000700000}"/>
    <cellStyle name="Percent 48" xfId="32912" xr:uid="{00000000-0005-0000-0000-000001700000}"/>
    <cellStyle name="Percent 49" xfId="32913" xr:uid="{00000000-0005-0000-0000-000002700000}"/>
    <cellStyle name="Percent 5" xfId="19800" xr:uid="{00000000-0005-0000-0000-000003700000}"/>
    <cellStyle name="Percent 5 2" xfId="19801" xr:uid="{00000000-0005-0000-0000-000004700000}"/>
    <cellStyle name="Percent 5 2 2" xfId="32914" xr:uid="{00000000-0005-0000-0000-000005700000}"/>
    <cellStyle name="Percent 5 3" xfId="19802" xr:uid="{00000000-0005-0000-0000-000006700000}"/>
    <cellStyle name="Percent 5 3 2" xfId="32915" xr:uid="{00000000-0005-0000-0000-000007700000}"/>
    <cellStyle name="Percent 5 4" xfId="19803" xr:uid="{00000000-0005-0000-0000-000008700000}"/>
    <cellStyle name="Percent 50" xfId="32916" xr:uid="{00000000-0005-0000-0000-000009700000}"/>
    <cellStyle name="Percent 51" xfId="32917" xr:uid="{00000000-0005-0000-0000-00000A700000}"/>
    <cellStyle name="Percent 52" xfId="32918" xr:uid="{00000000-0005-0000-0000-00000B700000}"/>
    <cellStyle name="Percent 53" xfId="34658" xr:uid="{00000000-0005-0000-0000-00000C700000}"/>
    <cellStyle name="Percent 54" xfId="34650" xr:uid="{00000000-0005-0000-0000-00000D700000}"/>
    <cellStyle name="Percent 6" xfId="19804" xr:uid="{00000000-0005-0000-0000-00000E700000}"/>
    <cellStyle name="Percent 6 2" xfId="19805" xr:uid="{00000000-0005-0000-0000-00000F700000}"/>
    <cellStyle name="Percent 6 2 2" xfId="19806" xr:uid="{00000000-0005-0000-0000-000010700000}"/>
    <cellStyle name="Percent 6 2 2 2" xfId="32919" xr:uid="{00000000-0005-0000-0000-000011700000}"/>
    <cellStyle name="Percent 6 2 3" xfId="19807" xr:uid="{00000000-0005-0000-0000-000012700000}"/>
    <cellStyle name="Percent 6 3" xfId="32920" xr:uid="{00000000-0005-0000-0000-000013700000}"/>
    <cellStyle name="Percent 7" xfId="19808" xr:uid="{00000000-0005-0000-0000-000014700000}"/>
    <cellStyle name="Percent 7 2" xfId="19809" xr:uid="{00000000-0005-0000-0000-000015700000}"/>
    <cellStyle name="Percent 7 2 2" xfId="32921" xr:uid="{00000000-0005-0000-0000-000016700000}"/>
    <cellStyle name="Percent 7 3" xfId="32922" xr:uid="{00000000-0005-0000-0000-000017700000}"/>
    <cellStyle name="Percent 8" xfId="19810" xr:uid="{00000000-0005-0000-0000-000018700000}"/>
    <cellStyle name="Percent 8 2" xfId="19811" xr:uid="{00000000-0005-0000-0000-000019700000}"/>
    <cellStyle name="Percent 8 2 2" xfId="19812" xr:uid="{00000000-0005-0000-0000-00001A700000}"/>
    <cellStyle name="Percent 8 2 2 2" xfId="32923" xr:uid="{00000000-0005-0000-0000-00001B700000}"/>
    <cellStyle name="Percent 8 2 2 2 2" xfId="32924" xr:uid="{00000000-0005-0000-0000-00001C700000}"/>
    <cellStyle name="Percent 8 2 2 3" xfId="32925" xr:uid="{00000000-0005-0000-0000-00001D700000}"/>
    <cellStyle name="Percent 8 2 3" xfId="32926" xr:uid="{00000000-0005-0000-0000-00001E700000}"/>
    <cellStyle name="Percent 8 2 3 2" xfId="32927" xr:uid="{00000000-0005-0000-0000-00001F700000}"/>
    <cellStyle name="Percent 8 2 4" xfId="32928" xr:uid="{00000000-0005-0000-0000-000020700000}"/>
    <cellStyle name="Percent 8 3" xfId="32929" xr:uid="{00000000-0005-0000-0000-000021700000}"/>
    <cellStyle name="Percent 8 3 2" xfId="32930" xr:uid="{00000000-0005-0000-0000-000022700000}"/>
    <cellStyle name="Percent 8 4" xfId="32931" xr:uid="{00000000-0005-0000-0000-000023700000}"/>
    <cellStyle name="Percent 9" xfId="19813" xr:uid="{00000000-0005-0000-0000-000024700000}"/>
    <cellStyle name="Percent 9 2" xfId="19814" xr:uid="{00000000-0005-0000-0000-000025700000}"/>
    <cellStyle name="Percent 9 2 2" xfId="32932" xr:uid="{00000000-0005-0000-0000-000026700000}"/>
    <cellStyle name="Percent 9 2 2 2" xfId="32933" xr:uid="{00000000-0005-0000-0000-000027700000}"/>
    <cellStyle name="Percent 9 2 3" xfId="32934" xr:uid="{00000000-0005-0000-0000-000028700000}"/>
    <cellStyle name="Percent 9 3" xfId="32935" xr:uid="{00000000-0005-0000-0000-000029700000}"/>
    <cellStyle name="Percent 9 3 2" xfId="32936" xr:uid="{00000000-0005-0000-0000-00002A700000}"/>
    <cellStyle name="Percent 9 4" xfId="32937" xr:uid="{00000000-0005-0000-0000-00002B700000}"/>
    <cellStyle name="Percent[0]" xfId="19815" xr:uid="{00000000-0005-0000-0000-00002C700000}"/>
    <cellStyle name="Percentuale 2" xfId="19816" xr:uid="{00000000-0005-0000-0000-00002D700000}"/>
    <cellStyle name="Porcentual 2" xfId="19817" xr:uid="{00000000-0005-0000-0000-00002E700000}"/>
    <cellStyle name="Porcentual 2 2" xfId="19818" xr:uid="{00000000-0005-0000-0000-00002F700000}"/>
    <cellStyle name="PrePop Currency (0)" xfId="19819" xr:uid="{00000000-0005-0000-0000-000030700000}"/>
    <cellStyle name="PrePop Currency (2)" xfId="19820" xr:uid="{00000000-0005-0000-0000-000031700000}"/>
    <cellStyle name="PrePop Units (0)" xfId="19821" xr:uid="{00000000-0005-0000-0000-000032700000}"/>
    <cellStyle name="PrePop Units (1)" xfId="19822" xr:uid="{00000000-0005-0000-0000-000033700000}"/>
    <cellStyle name="PrePop Units (2)" xfId="19823" xr:uid="{00000000-0005-0000-0000-000034700000}"/>
    <cellStyle name="Price Schedule" xfId="19824" xr:uid="{00000000-0005-0000-0000-000035700000}"/>
    <cellStyle name="pricing" xfId="19825" xr:uid="{00000000-0005-0000-0000-000036700000}"/>
    <cellStyle name="print_titles" xfId="19826" xr:uid="{00000000-0005-0000-0000-000037700000}"/>
    <cellStyle name="PSChar" xfId="19827" xr:uid="{00000000-0005-0000-0000-000038700000}"/>
    <cellStyle name="PSChar 2" xfId="19828" xr:uid="{00000000-0005-0000-0000-000039700000}"/>
    <cellStyle name="PSDate" xfId="19829" xr:uid="{00000000-0005-0000-0000-00003A700000}"/>
    <cellStyle name="PSDec" xfId="19830" xr:uid="{00000000-0005-0000-0000-00003B700000}"/>
    <cellStyle name="PSHeading" xfId="19831" xr:uid="{00000000-0005-0000-0000-00003C700000}"/>
    <cellStyle name="PSHeading 2" xfId="19832" xr:uid="{00000000-0005-0000-0000-00003D700000}"/>
    <cellStyle name="PSInt" xfId="19833" xr:uid="{00000000-0005-0000-0000-00003E700000}"/>
    <cellStyle name="PSSpacer" xfId="19834" xr:uid="{00000000-0005-0000-0000-00003F700000}"/>
    <cellStyle name="Punto0" xfId="32938" xr:uid="{00000000-0005-0000-0000-000040700000}"/>
    <cellStyle name="QTY" xfId="19835" xr:uid="{00000000-0005-0000-0000-000041700000}"/>
    <cellStyle name="Quantità" xfId="19836" xr:uid="{00000000-0005-0000-0000-000042700000}"/>
    <cellStyle name="RATE" xfId="19837" xr:uid="{00000000-0005-0000-0000-000043700000}"/>
    <cellStyle name="Reports-0" xfId="19838" xr:uid="{00000000-0005-0000-0000-000044700000}"/>
    <cellStyle name="Reports-2" xfId="19839" xr:uid="{00000000-0005-0000-0000-000045700000}"/>
    <cellStyle name="Reports-2 2" xfId="19840" xr:uid="{00000000-0005-0000-0000-000046700000}"/>
    <cellStyle name="Reports-2 2 2" xfId="19841" xr:uid="{00000000-0005-0000-0000-000047700000}"/>
    <cellStyle name="Reports-2 2 3" xfId="19842" xr:uid="{00000000-0005-0000-0000-000048700000}"/>
    <cellStyle name="Reports-2 3" xfId="19843" xr:uid="{00000000-0005-0000-0000-000049700000}"/>
    <cellStyle name="Reset range style to defaults" xfId="19844" xr:uid="{00000000-0005-0000-0000-00004A700000}"/>
    <cellStyle name="RevList" xfId="19845" xr:uid="{00000000-0005-0000-0000-00004B700000}"/>
    <cellStyle name="RevList 2" xfId="19846" xr:uid="{00000000-0005-0000-0000-00004C700000}"/>
    <cellStyle name="Rev-Pag" xfId="32939" xr:uid="{00000000-0005-0000-0000-00004D700000}"/>
    <cellStyle name="Rev-Pag 2" xfId="32940" xr:uid="{00000000-0005-0000-0000-00004E700000}"/>
    <cellStyle name="Rev-Pag 2 2" xfId="32941" xr:uid="{00000000-0005-0000-0000-00004F700000}"/>
    <cellStyle name="Rev-Pag 3" xfId="32942" xr:uid="{00000000-0005-0000-0000-000050700000}"/>
    <cellStyle name="Rev-Pag 3 2" xfId="32943" xr:uid="{00000000-0005-0000-0000-000051700000}"/>
    <cellStyle name="Rev-Pag 4" xfId="32944" xr:uid="{00000000-0005-0000-0000-000052700000}"/>
    <cellStyle name="Rev-Pag 4 2" xfId="32945" xr:uid="{00000000-0005-0000-0000-000053700000}"/>
    <cellStyle name="Rev-Pag 4 2 2" xfId="32946" xr:uid="{00000000-0005-0000-0000-000054700000}"/>
    <cellStyle name="Rev-Pag 4 3" xfId="32947" xr:uid="{00000000-0005-0000-0000-000055700000}"/>
    <cellStyle name="Rev-Pag 5" xfId="32948" xr:uid="{00000000-0005-0000-0000-000056700000}"/>
    <cellStyle name="Salida 2" xfId="19847" xr:uid="{00000000-0005-0000-0000-000057700000}"/>
    <cellStyle name="Salida 2 10" xfId="19848" xr:uid="{00000000-0005-0000-0000-000058700000}"/>
    <cellStyle name="Salida 2 10 2" xfId="19849" xr:uid="{00000000-0005-0000-0000-000059700000}"/>
    <cellStyle name="Salida 2 11" xfId="19850" xr:uid="{00000000-0005-0000-0000-00005A700000}"/>
    <cellStyle name="Salida 2 11 2" xfId="19851" xr:uid="{00000000-0005-0000-0000-00005B700000}"/>
    <cellStyle name="Salida 2 2" xfId="19852" xr:uid="{00000000-0005-0000-0000-00005C700000}"/>
    <cellStyle name="Salida 2 2 2" xfId="19853" xr:uid="{00000000-0005-0000-0000-00005D700000}"/>
    <cellStyle name="Salida 2 2 2 2" xfId="19854" xr:uid="{00000000-0005-0000-0000-00005E700000}"/>
    <cellStyle name="Salida 2 2 2 2 2" xfId="19855" xr:uid="{00000000-0005-0000-0000-00005F700000}"/>
    <cellStyle name="Salida 2 2 2 2 2 2" xfId="19856" xr:uid="{00000000-0005-0000-0000-000060700000}"/>
    <cellStyle name="Salida 2 2 2 2 2 3" xfId="19857" xr:uid="{00000000-0005-0000-0000-000061700000}"/>
    <cellStyle name="Salida 2 2 2 2 3" xfId="19858" xr:uid="{00000000-0005-0000-0000-000062700000}"/>
    <cellStyle name="Salida 2 2 2 3" xfId="19859" xr:uid="{00000000-0005-0000-0000-000063700000}"/>
    <cellStyle name="Salida 2 2 2 3 2" xfId="19860" xr:uid="{00000000-0005-0000-0000-000064700000}"/>
    <cellStyle name="Salida 2 2 2 4" xfId="19861" xr:uid="{00000000-0005-0000-0000-000065700000}"/>
    <cellStyle name="Salida 2 2 2 4 2" xfId="19862" xr:uid="{00000000-0005-0000-0000-000066700000}"/>
    <cellStyle name="Salida 2 2 3" xfId="19863" xr:uid="{00000000-0005-0000-0000-000067700000}"/>
    <cellStyle name="Salida 2 2 3 2" xfId="19864" xr:uid="{00000000-0005-0000-0000-000068700000}"/>
    <cellStyle name="Salida 2 2 3 2 2" xfId="19865" xr:uid="{00000000-0005-0000-0000-000069700000}"/>
    <cellStyle name="Salida 2 2 3 2 3" xfId="19866" xr:uid="{00000000-0005-0000-0000-00006A700000}"/>
    <cellStyle name="Salida 2 2 3 3" xfId="19867" xr:uid="{00000000-0005-0000-0000-00006B700000}"/>
    <cellStyle name="Salida 2 2 4" xfId="19868" xr:uid="{00000000-0005-0000-0000-00006C700000}"/>
    <cellStyle name="Salida 2 2 4 2" xfId="19869" xr:uid="{00000000-0005-0000-0000-00006D700000}"/>
    <cellStyle name="Salida 2 2 4 2 2" xfId="19870" xr:uid="{00000000-0005-0000-0000-00006E700000}"/>
    <cellStyle name="Salida 2 2 4 2 3" xfId="19871" xr:uid="{00000000-0005-0000-0000-00006F700000}"/>
    <cellStyle name="Salida 2 2 4 3" xfId="19872" xr:uid="{00000000-0005-0000-0000-000070700000}"/>
    <cellStyle name="Salida 2 2 5" xfId="19873" xr:uid="{00000000-0005-0000-0000-000071700000}"/>
    <cellStyle name="Salida 2 2 5 2" xfId="19874" xr:uid="{00000000-0005-0000-0000-000072700000}"/>
    <cellStyle name="Salida 2 2 6" xfId="19875" xr:uid="{00000000-0005-0000-0000-000073700000}"/>
    <cellStyle name="Salida 2 2 6 2" xfId="19876" xr:uid="{00000000-0005-0000-0000-000074700000}"/>
    <cellStyle name="Salida 2 3" xfId="19877" xr:uid="{00000000-0005-0000-0000-000075700000}"/>
    <cellStyle name="Salida 2 3 2" xfId="19878" xr:uid="{00000000-0005-0000-0000-000076700000}"/>
    <cellStyle name="Salida 2 3 2 2" xfId="19879" xr:uid="{00000000-0005-0000-0000-000077700000}"/>
    <cellStyle name="Salida 2 3 2 2 2" xfId="19880" xr:uid="{00000000-0005-0000-0000-000078700000}"/>
    <cellStyle name="Salida 2 3 2 3" xfId="19881" xr:uid="{00000000-0005-0000-0000-000079700000}"/>
    <cellStyle name="Salida 2 3 2 3 2" xfId="19882" xr:uid="{00000000-0005-0000-0000-00007A700000}"/>
    <cellStyle name="Salida 2 3 3" xfId="19883" xr:uid="{00000000-0005-0000-0000-00007B700000}"/>
    <cellStyle name="Salida 2 3 3 2" xfId="19884" xr:uid="{00000000-0005-0000-0000-00007C700000}"/>
    <cellStyle name="Salida 2 3 3 2 2" xfId="19885" xr:uid="{00000000-0005-0000-0000-00007D700000}"/>
    <cellStyle name="Salida 2 3 3 2 3" xfId="19886" xr:uid="{00000000-0005-0000-0000-00007E700000}"/>
    <cellStyle name="Salida 2 3 3 3" xfId="19887" xr:uid="{00000000-0005-0000-0000-00007F700000}"/>
    <cellStyle name="Salida 2 3 4" xfId="19888" xr:uid="{00000000-0005-0000-0000-000080700000}"/>
    <cellStyle name="Salida 2 3 4 2" xfId="19889" xr:uid="{00000000-0005-0000-0000-000081700000}"/>
    <cellStyle name="Salida 2 3 5" xfId="19890" xr:uid="{00000000-0005-0000-0000-000082700000}"/>
    <cellStyle name="Salida 2 3 5 2" xfId="19891" xr:uid="{00000000-0005-0000-0000-000083700000}"/>
    <cellStyle name="Salida 2 4" xfId="19892" xr:uid="{00000000-0005-0000-0000-000084700000}"/>
    <cellStyle name="Salida 2 4 2" xfId="19893" xr:uid="{00000000-0005-0000-0000-000085700000}"/>
    <cellStyle name="Salida 2 4 2 2" xfId="19894" xr:uid="{00000000-0005-0000-0000-000086700000}"/>
    <cellStyle name="Salida 2 4 2 2 2" xfId="19895" xr:uid="{00000000-0005-0000-0000-000087700000}"/>
    <cellStyle name="Salida 2 4 2 3" xfId="19896" xr:uid="{00000000-0005-0000-0000-000088700000}"/>
    <cellStyle name="Salida 2 4 2 3 2" xfId="19897" xr:uid="{00000000-0005-0000-0000-000089700000}"/>
    <cellStyle name="Salida 2 4 3" xfId="19898" xr:uid="{00000000-0005-0000-0000-00008A700000}"/>
    <cellStyle name="Salida 2 4 3 2" xfId="19899" xr:uid="{00000000-0005-0000-0000-00008B700000}"/>
    <cellStyle name="Salida 2 4 3 2 2" xfId="19900" xr:uid="{00000000-0005-0000-0000-00008C700000}"/>
    <cellStyle name="Salida 2 4 3 2 3" xfId="19901" xr:uid="{00000000-0005-0000-0000-00008D700000}"/>
    <cellStyle name="Salida 2 4 3 3" xfId="19902" xr:uid="{00000000-0005-0000-0000-00008E700000}"/>
    <cellStyle name="Salida 2 4 4" xfId="19903" xr:uid="{00000000-0005-0000-0000-00008F700000}"/>
    <cellStyle name="Salida 2 4 4 2" xfId="19904" xr:uid="{00000000-0005-0000-0000-000090700000}"/>
    <cellStyle name="Salida 2 4 5" xfId="19905" xr:uid="{00000000-0005-0000-0000-000091700000}"/>
    <cellStyle name="Salida 2 4 5 2" xfId="19906" xr:uid="{00000000-0005-0000-0000-000092700000}"/>
    <cellStyle name="Salida 2 5" xfId="19907" xr:uid="{00000000-0005-0000-0000-000093700000}"/>
    <cellStyle name="Salida 2 5 2" xfId="19908" xr:uid="{00000000-0005-0000-0000-000094700000}"/>
    <cellStyle name="Salida 2 5 2 2" xfId="19909" xr:uid="{00000000-0005-0000-0000-000095700000}"/>
    <cellStyle name="Salida 2 5 2 2 2" xfId="19910" xr:uid="{00000000-0005-0000-0000-000096700000}"/>
    <cellStyle name="Salida 2 5 2 2 3" xfId="19911" xr:uid="{00000000-0005-0000-0000-000097700000}"/>
    <cellStyle name="Salida 2 5 2 3" xfId="19912" xr:uid="{00000000-0005-0000-0000-000098700000}"/>
    <cellStyle name="Salida 2 5 3" xfId="19913" xr:uid="{00000000-0005-0000-0000-000099700000}"/>
    <cellStyle name="Salida 2 5 3 2" xfId="19914" xr:uid="{00000000-0005-0000-0000-00009A700000}"/>
    <cellStyle name="Salida 2 5 3 2 2" xfId="19915" xr:uid="{00000000-0005-0000-0000-00009B700000}"/>
    <cellStyle name="Salida 2 5 3 2 3" xfId="19916" xr:uid="{00000000-0005-0000-0000-00009C700000}"/>
    <cellStyle name="Salida 2 5 3 3" xfId="19917" xr:uid="{00000000-0005-0000-0000-00009D700000}"/>
    <cellStyle name="Salida 2 5 4" xfId="19918" xr:uid="{00000000-0005-0000-0000-00009E700000}"/>
    <cellStyle name="Salida 2 5 4 2" xfId="19919" xr:uid="{00000000-0005-0000-0000-00009F700000}"/>
    <cellStyle name="Salida 2 5 5" xfId="19920" xr:uid="{00000000-0005-0000-0000-0000A0700000}"/>
    <cellStyle name="Salida 2 5 5 2" xfId="19921" xr:uid="{00000000-0005-0000-0000-0000A1700000}"/>
    <cellStyle name="Salida 2 6" xfId="19922" xr:uid="{00000000-0005-0000-0000-0000A2700000}"/>
    <cellStyle name="Salida 2 6 2" xfId="19923" xr:uid="{00000000-0005-0000-0000-0000A3700000}"/>
    <cellStyle name="Salida 2 6 2 2" xfId="19924" xr:uid="{00000000-0005-0000-0000-0000A4700000}"/>
    <cellStyle name="Salida 2 6 2 2 2" xfId="19925" xr:uid="{00000000-0005-0000-0000-0000A5700000}"/>
    <cellStyle name="Salida 2 6 2 2 3" xfId="19926" xr:uid="{00000000-0005-0000-0000-0000A6700000}"/>
    <cellStyle name="Salida 2 6 2 3" xfId="19927" xr:uid="{00000000-0005-0000-0000-0000A7700000}"/>
    <cellStyle name="Salida 2 6 3" xfId="19928" xr:uid="{00000000-0005-0000-0000-0000A8700000}"/>
    <cellStyle name="Salida 2 6 3 2" xfId="19929" xr:uid="{00000000-0005-0000-0000-0000A9700000}"/>
    <cellStyle name="Salida 2 6 3 2 2" xfId="19930" xr:uid="{00000000-0005-0000-0000-0000AA700000}"/>
    <cellStyle name="Salida 2 6 3 2 3" xfId="19931" xr:uid="{00000000-0005-0000-0000-0000AB700000}"/>
    <cellStyle name="Salida 2 6 3 3" xfId="19932" xr:uid="{00000000-0005-0000-0000-0000AC700000}"/>
    <cellStyle name="Salida 2 6 4" xfId="19933" xr:uid="{00000000-0005-0000-0000-0000AD700000}"/>
    <cellStyle name="Salida 2 6 4 2" xfId="19934" xr:uid="{00000000-0005-0000-0000-0000AE700000}"/>
    <cellStyle name="Salida 2 6 4 3" xfId="19935" xr:uid="{00000000-0005-0000-0000-0000AF700000}"/>
    <cellStyle name="Salida 2 6 5" xfId="19936" xr:uid="{00000000-0005-0000-0000-0000B0700000}"/>
    <cellStyle name="Salida 2 7" xfId="19937" xr:uid="{00000000-0005-0000-0000-0000B1700000}"/>
    <cellStyle name="Salida 2 7 2" xfId="19938" xr:uid="{00000000-0005-0000-0000-0000B2700000}"/>
    <cellStyle name="Salida 2 7 2 2" xfId="19939" xr:uid="{00000000-0005-0000-0000-0000B3700000}"/>
    <cellStyle name="Salida 2 7 2 2 2" xfId="19940" xr:uid="{00000000-0005-0000-0000-0000B4700000}"/>
    <cellStyle name="Salida 2 7 2 2 3" xfId="19941" xr:uid="{00000000-0005-0000-0000-0000B5700000}"/>
    <cellStyle name="Salida 2 7 2 3" xfId="19942" xr:uid="{00000000-0005-0000-0000-0000B6700000}"/>
    <cellStyle name="Salida 2 7 3" xfId="19943" xr:uid="{00000000-0005-0000-0000-0000B7700000}"/>
    <cellStyle name="Salida 2 7 3 2" xfId="19944" xr:uid="{00000000-0005-0000-0000-0000B8700000}"/>
    <cellStyle name="Salida 2 7 3 3" xfId="19945" xr:uid="{00000000-0005-0000-0000-0000B9700000}"/>
    <cellStyle name="Salida 2 7 4" xfId="19946" xr:uid="{00000000-0005-0000-0000-0000BA700000}"/>
    <cellStyle name="Salida 2 8" xfId="19947" xr:uid="{00000000-0005-0000-0000-0000BB700000}"/>
    <cellStyle name="Salida 2 8 2" xfId="19948" xr:uid="{00000000-0005-0000-0000-0000BC700000}"/>
    <cellStyle name="Salida 2 8 2 2" xfId="19949" xr:uid="{00000000-0005-0000-0000-0000BD700000}"/>
    <cellStyle name="Salida 2 8 2 2 2" xfId="19950" xr:uid="{00000000-0005-0000-0000-0000BE700000}"/>
    <cellStyle name="Salida 2 8 2 2 3" xfId="19951" xr:uid="{00000000-0005-0000-0000-0000BF700000}"/>
    <cellStyle name="Salida 2 8 2 3" xfId="19952" xr:uid="{00000000-0005-0000-0000-0000C0700000}"/>
    <cellStyle name="Salida 2 8 3" xfId="19953" xr:uid="{00000000-0005-0000-0000-0000C1700000}"/>
    <cellStyle name="Salida 2 8 3 2" xfId="19954" xr:uid="{00000000-0005-0000-0000-0000C2700000}"/>
    <cellStyle name="Salida 2 8 3 3" xfId="19955" xr:uid="{00000000-0005-0000-0000-0000C3700000}"/>
    <cellStyle name="Salida 2 8 4" xfId="19956" xr:uid="{00000000-0005-0000-0000-0000C4700000}"/>
    <cellStyle name="Salida 2 9" xfId="19957" xr:uid="{00000000-0005-0000-0000-0000C5700000}"/>
    <cellStyle name="Salida 2 9 2" xfId="19958" xr:uid="{00000000-0005-0000-0000-0000C6700000}"/>
    <cellStyle name="Salida 2 9 2 2" xfId="19959" xr:uid="{00000000-0005-0000-0000-0000C7700000}"/>
    <cellStyle name="Salida 2 9 2 3" xfId="19960" xr:uid="{00000000-0005-0000-0000-0000C8700000}"/>
    <cellStyle name="Salida 2 9 3" xfId="19961" xr:uid="{00000000-0005-0000-0000-0000C9700000}"/>
    <cellStyle name="Satisfaisant" xfId="19962" xr:uid="{00000000-0005-0000-0000-0000CA700000}"/>
    <cellStyle name="Sheet Title" xfId="19963" xr:uid="{00000000-0005-0000-0000-0000CB700000}"/>
    <cellStyle name="Sheet Title 2" xfId="19964" xr:uid="{00000000-0005-0000-0000-0000CC700000}"/>
    <cellStyle name="Sheet Title 2 2" xfId="32949" xr:uid="{00000000-0005-0000-0000-0000CD700000}"/>
    <cellStyle name="Sheet Title 2 3" xfId="32950" xr:uid="{00000000-0005-0000-0000-0000CE700000}"/>
    <cellStyle name="Sortie" xfId="19965" xr:uid="{00000000-0005-0000-0000-0000CF700000}"/>
    <cellStyle name="Sortie 2" xfId="19966" xr:uid="{00000000-0005-0000-0000-0000D0700000}"/>
    <cellStyle name="Sortie 2 2" xfId="19967" xr:uid="{00000000-0005-0000-0000-0000D1700000}"/>
    <cellStyle name="Sortie 2 2 2" xfId="19968" xr:uid="{00000000-0005-0000-0000-0000D2700000}"/>
    <cellStyle name="Sortie 2 2 2 2" xfId="19969" xr:uid="{00000000-0005-0000-0000-0000D3700000}"/>
    <cellStyle name="Sortie 2 2 2 2 2" xfId="19970" xr:uid="{00000000-0005-0000-0000-0000D4700000}"/>
    <cellStyle name="Sortie 2 2 2 2 2 2" xfId="19971" xr:uid="{00000000-0005-0000-0000-0000D5700000}"/>
    <cellStyle name="Sortie 2 2 2 2 2 3" xfId="19972" xr:uid="{00000000-0005-0000-0000-0000D6700000}"/>
    <cellStyle name="Sortie 2 2 2 2 3" xfId="19973" xr:uid="{00000000-0005-0000-0000-0000D7700000}"/>
    <cellStyle name="Sortie 2 2 2 3" xfId="19974" xr:uid="{00000000-0005-0000-0000-0000D8700000}"/>
    <cellStyle name="Sortie 2 2 2 3 2" xfId="19975" xr:uid="{00000000-0005-0000-0000-0000D9700000}"/>
    <cellStyle name="Sortie 2 2 2 4" xfId="19976" xr:uid="{00000000-0005-0000-0000-0000DA700000}"/>
    <cellStyle name="Sortie 2 2 2 4 2" xfId="19977" xr:uid="{00000000-0005-0000-0000-0000DB700000}"/>
    <cellStyle name="Sortie 2 2 3" xfId="19978" xr:uid="{00000000-0005-0000-0000-0000DC700000}"/>
    <cellStyle name="Sortie 2 2 3 2" xfId="19979" xr:uid="{00000000-0005-0000-0000-0000DD700000}"/>
    <cellStyle name="Sortie 2 2 3 2 2" xfId="19980" xr:uid="{00000000-0005-0000-0000-0000DE700000}"/>
    <cellStyle name="Sortie 2 2 3 2 3" xfId="19981" xr:uid="{00000000-0005-0000-0000-0000DF700000}"/>
    <cellStyle name="Sortie 2 2 3 3" xfId="19982" xr:uid="{00000000-0005-0000-0000-0000E0700000}"/>
    <cellStyle name="Sortie 2 2 4" xfId="19983" xr:uid="{00000000-0005-0000-0000-0000E1700000}"/>
    <cellStyle name="Sortie 2 2 4 2" xfId="19984" xr:uid="{00000000-0005-0000-0000-0000E2700000}"/>
    <cellStyle name="Sortie 2 2 4 2 2" xfId="19985" xr:uid="{00000000-0005-0000-0000-0000E3700000}"/>
    <cellStyle name="Sortie 2 2 4 2 3" xfId="19986" xr:uid="{00000000-0005-0000-0000-0000E4700000}"/>
    <cellStyle name="Sortie 2 2 4 3" xfId="19987" xr:uid="{00000000-0005-0000-0000-0000E5700000}"/>
    <cellStyle name="Sortie 2 2 5" xfId="19988" xr:uid="{00000000-0005-0000-0000-0000E6700000}"/>
    <cellStyle name="Sortie 2 2 5 2" xfId="19989" xr:uid="{00000000-0005-0000-0000-0000E7700000}"/>
    <cellStyle name="Sortie 2 2 6" xfId="19990" xr:uid="{00000000-0005-0000-0000-0000E8700000}"/>
    <cellStyle name="Sortie 2 2 6 2" xfId="19991" xr:uid="{00000000-0005-0000-0000-0000E9700000}"/>
    <cellStyle name="Sortie 2 3" xfId="19992" xr:uid="{00000000-0005-0000-0000-0000EA700000}"/>
    <cellStyle name="Sortie 2 3 2" xfId="19993" xr:uid="{00000000-0005-0000-0000-0000EB700000}"/>
    <cellStyle name="Sortie 2 3 2 2" xfId="19994" xr:uid="{00000000-0005-0000-0000-0000EC700000}"/>
    <cellStyle name="Sortie 2 3 2 2 2" xfId="19995" xr:uid="{00000000-0005-0000-0000-0000ED700000}"/>
    <cellStyle name="Sortie 2 3 2 3" xfId="19996" xr:uid="{00000000-0005-0000-0000-0000EE700000}"/>
    <cellStyle name="Sortie 2 3 2 3 2" xfId="19997" xr:uid="{00000000-0005-0000-0000-0000EF700000}"/>
    <cellStyle name="Sortie 2 3 3" xfId="19998" xr:uid="{00000000-0005-0000-0000-0000F0700000}"/>
    <cellStyle name="Sortie 2 3 3 2" xfId="19999" xr:uid="{00000000-0005-0000-0000-0000F1700000}"/>
    <cellStyle name="Sortie 2 3 3 2 2" xfId="20000" xr:uid="{00000000-0005-0000-0000-0000F2700000}"/>
    <cellStyle name="Sortie 2 3 3 2 3" xfId="20001" xr:uid="{00000000-0005-0000-0000-0000F3700000}"/>
    <cellStyle name="Sortie 2 3 3 3" xfId="20002" xr:uid="{00000000-0005-0000-0000-0000F4700000}"/>
    <cellStyle name="Sortie 2 3 4" xfId="20003" xr:uid="{00000000-0005-0000-0000-0000F5700000}"/>
    <cellStyle name="Sortie 2 3 4 2" xfId="20004" xr:uid="{00000000-0005-0000-0000-0000F6700000}"/>
    <cellStyle name="Sortie 2 3 5" xfId="20005" xr:uid="{00000000-0005-0000-0000-0000F7700000}"/>
    <cellStyle name="Sortie 2 3 5 2" xfId="20006" xr:uid="{00000000-0005-0000-0000-0000F8700000}"/>
    <cellStyle name="Sortie 2 4" xfId="20007" xr:uid="{00000000-0005-0000-0000-0000F9700000}"/>
    <cellStyle name="Sortie 2 4 2" xfId="20008" xr:uid="{00000000-0005-0000-0000-0000FA700000}"/>
    <cellStyle name="Sortie 2 4 2 2" xfId="20009" xr:uid="{00000000-0005-0000-0000-0000FB700000}"/>
    <cellStyle name="Sortie 2 4 2 2 2" xfId="20010" xr:uid="{00000000-0005-0000-0000-0000FC700000}"/>
    <cellStyle name="Sortie 2 4 2 3" xfId="20011" xr:uid="{00000000-0005-0000-0000-0000FD700000}"/>
    <cellStyle name="Sortie 2 4 2 3 2" xfId="20012" xr:uid="{00000000-0005-0000-0000-0000FE700000}"/>
    <cellStyle name="Sortie 2 4 3" xfId="20013" xr:uid="{00000000-0005-0000-0000-0000FF700000}"/>
    <cellStyle name="Sortie 2 4 3 2" xfId="20014" xr:uid="{00000000-0005-0000-0000-000000710000}"/>
    <cellStyle name="Sortie 2 4 3 2 2" xfId="20015" xr:uid="{00000000-0005-0000-0000-000001710000}"/>
    <cellStyle name="Sortie 2 4 3 2 3" xfId="20016" xr:uid="{00000000-0005-0000-0000-000002710000}"/>
    <cellStyle name="Sortie 2 4 3 3" xfId="20017" xr:uid="{00000000-0005-0000-0000-000003710000}"/>
    <cellStyle name="Sortie 2 4 4" xfId="20018" xr:uid="{00000000-0005-0000-0000-000004710000}"/>
    <cellStyle name="Sortie 2 4 4 2" xfId="20019" xr:uid="{00000000-0005-0000-0000-000005710000}"/>
    <cellStyle name="Sortie 2 4 5" xfId="20020" xr:uid="{00000000-0005-0000-0000-000006710000}"/>
    <cellStyle name="Sortie 2 4 5 2" xfId="20021" xr:uid="{00000000-0005-0000-0000-000007710000}"/>
    <cellStyle name="Sortie 2 5" xfId="20022" xr:uid="{00000000-0005-0000-0000-000008710000}"/>
    <cellStyle name="Sortie 2 5 2" xfId="20023" xr:uid="{00000000-0005-0000-0000-000009710000}"/>
    <cellStyle name="Sortie 2 5 2 2" xfId="20024" xr:uid="{00000000-0005-0000-0000-00000A710000}"/>
    <cellStyle name="Sortie 2 5 2 2 2" xfId="20025" xr:uid="{00000000-0005-0000-0000-00000B710000}"/>
    <cellStyle name="Sortie 2 5 2 2 3" xfId="20026" xr:uid="{00000000-0005-0000-0000-00000C710000}"/>
    <cellStyle name="Sortie 2 5 2 3" xfId="20027" xr:uid="{00000000-0005-0000-0000-00000D710000}"/>
    <cellStyle name="Sortie 2 5 3" xfId="20028" xr:uid="{00000000-0005-0000-0000-00000E710000}"/>
    <cellStyle name="Sortie 2 5 3 2" xfId="20029" xr:uid="{00000000-0005-0000-0000-00000F710000}"/>
    <cellStyle name="Sortie 2 5 3 2 2" xfId="20030" xr:uid="{00000000-0005-0000-0000-000010710000}"/>
    <cellStyle name="Sortie 2 5 3 2 3" xfId="20031" xr:uid="{00000000-0005-0000-0000-000011710000}"/>
    <cellStyle name="Sortie 2 5 3 3" xfId="20032" xr:uid="{00000000-0005-0000-0000-000012710000}"/>
    <cellStyle name="Sortie 2 5 4" xfId="20033" xr:uid="{00000000-0005-0000-0000-000013710000}"/>
    <cellStyle name="Sortie 2 5 4 2" xfId="20034" xr:uid="{00000000-0005-0000-0000-000014710000}"/>
    <cellStyle name="Sortie 2 5 5" xfId="20035" xr:uid="{00000000-0005-0000-0000-000015710000}"/>
    <cellStyle name="Sortie 2 5 5 2" xfId="20036" xr:uid="{00000000-0005-0000-0000-000016710000}"/>
    <cellStyle name="Sortie 2 6" xfId="20037" xr:uid="{00000000-0005-0000-0000-000017710000}"/>
    <cellStyle name="Sortie 2 6 2" xfId="20038" xr:uid="{00000000-0005-0000-0000-000018710000}"/>
    <cellStyle name="Sortie 2 6 2 2" xfId="20039" xr:uid="{00000000-0005-0000-0000-000019710000}"/>
    <cellStyle name="Sortie 2 6 2 2 2" xfId="20040" xr:uid="{00000000-0005-0000-0000-00001A710000}"/>
    <cellStyle name="Sortie 2 6 2 2 3" xfId="20041" xr:uid="{00000000-0005-0000-0000-00001B710000}"/>
    <cellStyle name="Sortie 2 6 2 3" xfId="20042" xr:uid="{00000000-0005-0000-0000-00001C710000}"/>
    <cellStyle name="Sortie 2 6 3" xfId="20043" xr:uid="{00000000-0005-0000-0000-00001D710000}"/>
    <cellStyle name="Sortie 2 6 3 2" xfId="20044" xr:uid="{00000000-0005-0000-0000-00001E710000}"/>
    <cellStyle name="Sortie 2 6 3 3" xfId="20045" xr:uid="{00000000-0005-0000-0000-00001F710000}"/>
    <cellStyle name="Sortie 2 6 4" xfId="20046" xr:uid="{00000000-0005-0000-0000-000020710000}"/>
    <cellStyle name="Sortie 2 7" xfId="20047" xr:uid="{00000000-0005-0000-0000-000021710000}"/>
    <cellStyle name="Sortie 2 8" xfId="20048" xr:uid="{00000000-0005-0000-0000-000022710000}"/>
    <cellStyle name="Sortie 3" xfId="20049" xr:uid="{00000000-0005-0000-0000-000023710000}"/>
    <cellStyle name="Sortie 3 2" xfId="20050" xr:uid="{00000000-0005-0000-0000-000024710000}"/>
    <cellStyle name="Sortie 3 2 2" xfId="20051" xr:uid="{00000000-0005-0000-0000-000025710000}"/>
    <cellStyle name="Sortie 3 2 2 2" xfId="20052" xr:uid="{00000000-0005-0000-0000-000026710000}"/>
    <cellStyle name="Sortie 3 2 2 2 2" xfId="20053" xr:uid="{00000000-0005-0000-0000-000027710000}"/>
    <cellStyle name="Sortie 3 2 2 2 3" xfId="20054" xr:uid="{00000000-0005-0000-0000-000028710000}"/>
    <cellStyle name="Sortie 3 2 2 3" xfId="20055" xr:uid="{00000000-0005-0000-0000-000029710000}"/>
    <cellStyle name="Sortie 3 2 3" xfId="20056" xr:uid="{00000000-0005-0000-0000-00002A710000}"/>
    <cellStyle name="Sortie 3 2 3 2" xfId="20057" xr:uid="{00000000-0005-0000-0000-00002B710000}"/>
    <cellStyle name="Sortie 3 2 4" xfId="20058" xr:uid="{00000000-0005-0000-0000-00002C710000}"/>
    <cellStyle name="Sortie 3 2 4 2" xfId="20059" xr:uid="{00000000-0005-0000-0000-00002D710000}"/>
    <cellStyle name="Sortie 3 3" xfId="20060" xr:uid="{00000000-0005-0000-0000-00002E710000}"/>
    <cellStyle name="Sortie 3 3 2" xfId="20061" xr:uid="{00000000-0005-0000-0000-00002F710000}"/>
    <cellStyle name="Sortie 3 3 2 2" xfId="20062" xr:uid="{00000000-0005-0000-0000-000030710000}"/>
    <cellStyle name="Sortie 3 3 2 3" xfId="20063" xr:uid="{00000000-0005-0000-0000-000031710000}"/>
    <cellStyle name="Sortie 3 3 3" xfId="20064" xr:uid="{00000000-0005-0000-0000-000032710000}"/>
    <cellStyle name="Sortie 3 4" xfId="20065" xr:uid="{00000000-0005-0000-0000-000033710000}"/>
    <cellStyle name="Sortie 3 4 2" xfId="20066" xr:uid="{00000000-0005-0000-0000-000034710000}"/>
    <cellStyle name="Sortie 3 4 2 2" xfId="20067" xr:uid="{00000000-0005-0000-0000-000035710000}"/>
    <cellStyle name="Sortie 3 4 2 3" xfId="20068" xr:uid="{00000000-0005-0000-0000-000036710000}"/>
    <cellStyle name="Sortie 3 4 3" xfId="20069" xr:uid="{00000000-0005-0000-0000-000037710000}"/>
    <cellStyle name="Sortie 3 5" xfId="20070" xr:uid="{00000000-0005-0000-0000-000038710000}"/>
    <cellStyle name="Sortie 3 5 2" xfId="20071" xr:uid="{00000000-0005-0000-0000-000039710000}"/>
    <cellStyle name="Sortie 3 6" xfId="20072" xr:uid="{00000000-0005-0000-0000-00003A710000}"/>
    <cellStyle name="Sortie 3 6 2" xfId="20073" xr:uid="{00000000-0005-0000-0000-00003B710000}"/>
    <cellStyle name="Sortie 4" xfId="20074" xr:uid="{00000000-0005-0000-0000-00003C710000}"/>
    <cellStyle name="Sortie 4 2" xfId="20075" xr:uid="{00000000-0005-0000-0000-00003D710000}"/>
    <cellStyle name="Sortie 4 2 2" xfId="20076" xr:uid="{00000000-0005-0000-0000-00003E710000}"/>
    <cellStyle name="Sortie 4 2 2 2" xfId="20077" xr:uid="{00000000-0005-0000-0000-00003F710000}"/>
    <cellStyle name="Sortie 4 2 3" xfId="20078" xr:uid="{00000000-0005-0000-0000-000040710000}"/>
    <cellStyle name="Sortie 4 2 3 2" xfId="20079" xr:uid="{00000000-0005-0000-0000-000041710000}"/>
    <cellStyle name="Sortie 4 3" xfId="20080" xr:uid="{00000000-0005-0000-0000-000042710000}"/>
    <cellStyle name="Sortie 4 3 2" xfId="20081" xr:uid="{00000000-0005-0000-0000-000043710000}"/>
    <cellStyle name="Sortie 4 3 2 2" xfId="20082" xr:uid="{00000000-0005-0000-0000-000044710000}"/>
    <cellStyle name="Sortie 4 3 2 3" xfId="20083" xr:uid="{00000000-0005-0000-0000-000045710000}"/>
    <cellStyle name="Sortie 4 3 3" xfId="20084" xr:uid="{00000000-0005-0000-0000-000046710000}"/>
    <cellStyle name="Sortie 4 4" xfId="20085" xr:uid="{00000000-0005-0000-0000-000047710000}"/>
    <cellStyle name="Sortie 4 4 2" xfId="20086" xr:uid="{00000000-0005-0000-0000-000048710000}"/>
    <cellStyle name="Sortie 4 5" xfId="20087" xr:uid="{00000000-0005-0000-0000-000049710000}"/>
    <cellStyle name="Sortie 4 5 2" xfId="20088" xr:uid="{00000000-0005-0000-0000-00004A710000}"/>
    <cellStyle name="Sortie 5" xfId="20089" xr:uid="{00000000-0005-0000-0000-00004B710000}"/>
    <cellStyle name="Sortie 5 2" xfId="20090" xr:uid="{00000000-0005-0000-0000-00004C710000}"/>
    <cellStyle name="Sortie 5 2 2" xfId="20091" xr:uid="{00000000-0005-0000-0000-00004D710000}"/>
    <cellStyle name="Sortie 5 2 2 2" xfId="20092" xr:uid="{00000000-0005-0000-0000-00004E710000}"/>
    <cellStyle name="Sortie 5 2 3" xfId="20093" xr:uid="{00000000-0005-0000-0000-00004F710000}"/>
    <cellStyle name="Sortie 5 2 3 2" xfId="20094" xr:uid="{00000000-0005-0000-0000-000050710000}"/>
    <cellStyle name="Sortie 5 3" xfId="20095" xr:uid="{00000000-0005-0000-0000-000051710000}"/>
    <cellStyle name="Sortie 5 3 2" xfId="20096" xr:uid="{00000000-0005-0000-0000-000052710000}"/>
    <cellStyle name="Sortie 5 3 2 2" xfId="20097" xr:uid="{00000000-0005-0000-0000-000053710000}"/>
    <cellStyle name="Sortie 5 3 2 3" xfId="20098" xr:uid="{00000000-0005-0000-0000-000054710000}"/>
    <cellStyle name="Sortie 5 3 3" xfId="20099" xr:uid="{00000000-0005-0000-0000-000055710000}"/>
    <cellStyle name="Sortie 5 4" xfId="20100" xr:uid="{00000000-0005-0000-0000-000056710000}"/>
    <cellStyle name="Sortie 5 4 2" xfId="20101" xr:uid="{00000000-0005-0000-0000-000057710000}"/>
    <cellStyle name="Sortie 5 5" xfId="20102" xr:uid="{00000000-0005-0000-0000-000058710000}"/>
    <cellStyle name="Sortie 5 5 2" xfId="20103" xr:uid="{00000000-0005-0000-0000-000059710000}"/>
    <cellStyle name="Sortie 6" xfId="20104" xr:uid="{00000000-0005-0000-0000-00005A710000}"/>
    <cellStyle name="Sortie 6 2" xfId="20105" xr:uid="{00000000-0005-0000-0000-00005B710000}"/>
    <cellStyle name="Sortie 6 2 2" xfId="20106" xr:uid="{00000000-0005-0000-0000-00005C710000}"/>
    <cellStyle name="Sortie 6 2 2 2" xfId="20107" xr:uid="{00000000-0005-0000-0000-00005D710000}"/>
    <cellStyle name="Sortie 6 2 2 3" xfId="20108" xr:uid="{00000000-0005-0000-0000-00005E710000}"/>
    <cellStyle name="Sortie 6 2 3" xfId="20109" xr:uid="{00000000-0005-0000-0000-00005F710000}"/>
    <cellStyle name="Sortie 6 3" xfId="20110" xr:uid="{00000000-0005-0000-0000-000060710000}"/>
    <cellStyle name="Sortie 6 3 2" xfId="20111" xr:uid="{00000000-0005-0000-0000-000061710000}"/>
    <cellStyle name="Sortie 6 3 2 2" xfId="20112" xr:uid="{00000000-0005-0000-0000-000062710000}"/>
    <cellStyle name="Sortie 6 3 2 3" xfId="20113" xr:uid="{00000000-0005-0000-0000-000063710000}"/>
    <cellStyle name="Sortie 6 3 3" xfId="20114" xr:uid="{00000000-0005-0000-0000-000064710000}"/>
    <cellStyle name="Sortie 6 4" xfId="20115" xr:uid="{00000000-0005-0000-0000-000065710000}"/>
    <cellStyle name="Sortie 6 4 2" xfId="20116" xr:uid="{00000000-0005-0000-0000-000066710000}"/>
    <cellStyle name="Sortie 6 5" xfId="20117" xr:uid="{00000000-0005-0000-0000-000067710000}"/>
    <cellStyle name="Sortie 6 5 2" xfId="20118" xr:uid="{00000000-0005-0000-0000-000068710000}"/>
    <cellStyle name="Sortie 7" xfId="20119" xr:uid="{00000000-0005-0000-0000-000069710000}"/>
    <cellStyle name="Sortie 7 2" xfId="20120" xr:uid="{00000000-0005-0000-0000-00006A710000}"/>
    <cellStyle name="Sortie 7 2 2" xfId="20121" xr:uid="{00000000-0005-0000-0000-00006B710000}"/>
    <cellStyle name="Sortie 7 2 2 2" xfId="20122" xr:uid="{00000000-0005-0000-0000-00006C710000}"/>
    <cellStyle name="Sortie 7 2 2 3" xfId="20123" xr:uid="{00000000-0005-0000-0000-00006D710000}"/>
    <cellStyle name="Sortie 7 2 3" xfId="20124" xr:uid="{00000000-0005-0000-0000-00006E710000}"/>
    <cellStyle name="Sortie 7 3" xfId="20125" xr:uid="{00000000-0005-0000-0000-00006F710000}"/>
    <cellStyle name="Sortie 7 3 2" xfId="20126" xr:uid="{00000000-0005-0000-0000-000070710000}"/>
    <cellStyle name="Sortie 7 3 3" xfId="20127" xr:uid="{00000000-0005-0000-0000-000071710000}"/>
    <cellStyle name="Sortie 7 4" xfId="20128" xr:uid="{00000000-0005-0000-0000-000072710000}"/>
    <cellStyle name="Sortie 8" xfId="20129" xr:uid="{00000000-0005-0000-0000-000073710000}"/>
    <cellStyle name="Sortie 9" xfId="20130" xr:uid="{00000000-0005-0000-0000-000074710000}"/>
    <cellStyle name="Spelling 1033,0" xfId="20131" xr:uid="{00000000-0005-0000-0000-000075710000}"/>
    <cellStyle name="Spelling 1033,0 2" xfId="20132" xr:uid="{00000000-0005-0000-0000-000076710000}"/>
    <cellStyle name="Spelling 1033,0 2 2" xfId="20133" xr:uid="{00000000-0005-0000-0000-000077710000}"/>
    <cellStyle name="Spelling 1033,0 2 2 2" xfId="20134" xr:uid="{00000000-0005-0000-0000-000078710000}"/>
    <cellStyle name="Spelling 1033,0 2 2 3" xfId="20135" xr:uid="{00000000-0005-0000-0000-000079710000}"/>
    <cellStyle name="Spelling 1033,0 2 3" xfId="20136" xr:uid="{00000000-0005-0000-0000-00007A710000}"/>
    <cellStyle name="Spelling 1033,0 2 4" xfId="20137" xr:uid="{00000000-0005-0000-0000-00007B710000}"/>
    <cellStyle name="Spelling 1033,0 3" xfId="20138" xr:uid="{00000000-0005-0000-0000-00007C710000}"/>
    <cellStyle name="Spelling 1033,0 4" xfId="20139" xr:uid="{00000000-0005-0000-0000-00007D710000}"/>
    <cellStyle name="Standard_Anpassen der Amortisation" xfId="20140" xr:uid="{00000000-0005-0000-0000-00007E710000}"/>
    <cellStyle name="Style 1" xfId="20141" xr:uid="{00000000-0005-0000-0000-00007F710000}"/>
    <cellStyle name="Style 1 2" xfId="20142" xr:uid="{00000000-0005-0000-0000-000080710000}"/>
    <cellStyle name="Style 1 2 2" xfId="20143" xr:uid="{00000000-0005-0000-0000-000081710000}"/>
    <cellStyle name="Style 1 2 3" xfId="20144" xr:uid="{00000000-0005-0000-0000-000082710000}"/>
    <cellStyle name="Style 1 3" xfId="20145" xr:uid="{00000000-0005-0000-0000-000083710000}"/>
    <cellStyle name="Style 1 4" xfId="20146" xr:uid="{00000000-0005-0000-0000-000084710000}"/>
    <cellStyle name="Style 1 5" xfId="20147" xr:uid="{00000000-0005-0000-0000-000085710000}"/>
    <cellStyle name="Style 1 5 2" xfId="20148" xr:uid="{00000000-0005-0000-0000-000086710000}"/>
    <cellStyle name="Style 1 5 3" xfId="20149" xr:uid="{00000000-0005-0000-0000-000087710000}"/>
    <cellStyle name="Style 1 5 4" xfId="20150" xr:uid="{00000000-0005-0000-0000-000088710000}"/>
    <cellStyle name="Style 10" xfId="20151" xr:uid="{00000000-0005-0000-0000-000089710000}"/>
    <cellStyle name="Style 10 2" xfId="20152" xr:uid="{00000000-0005-0000-0000-00008A710000}"/>
    <cellStyle name="Style 10 3" xfId="20153" xr:uid="{00000000-0005-0000-0000-00008B710000}"/>
    <cellStyle name="Style 10 4" xfId="20154" xr:uid="{00000000-0005-0000-0000-00008C710000}"/>
    <cellStyle name="Style 10 5" xfId="20155" xr:uid="{00000000-0005-0000-0000-00008D710000}"/>
    <cellStyle name="Style 10 6" xfId="20156" xr:uid="{00000000-0005-0000-0000-00008E710000}"/>
    <cellStyle name="Style 10_B-136 - B-137 Study" xfId="20157" xr:uid="{00000000-0005-0000-0000-00008F710000}"/>
    <cellStyle name="Style 11" xfId="20158" xr:uid="{00000000-0005-0000-0000-000090710000}"/>
    <cellStyle name="Style 12" xfId="20159" xr:uid="{00000000-0005-0000-0000-000091710000}"/>
    <cellStyle name="Style 13" xfId="20160" xr:uid="{00000000-0005-0000-0000-000092710000}"/>
    <cellStyle name="Style 13 2" xfId="20161" xr:uid="{00000000-0005-0000-0000-000093710000}"/>
    <cellStyle name="Style 13 3" xfId="20162" xr:uid="{00000000-0005-0000-0000-000094710000}"/>
    <cellStyle name="Style 13 4" xfId="20163" xr:uid="{00000000-0005-0000-0000-000095710000}"/>
    <cellStyle name="Style 14" xfId="20164" xr:uid="{00000000-0005-0000-0000-000096710000}"/>
    <cellStyle name="Style 14 2" xfId="20165" xr:uid="{00000000-0005-0000-0000-000097710000}"/>
    <cellStyle name="Style 14 3" xfId="20166" xr:uid="{00000000-0005-0000-0000-000098710000}"/>
    <cellStyle name="Style 14 4" xfId="20167" xr:uid="{00000000-0005-0000-0000-000099710000}"/>
    <cellStyle name="Style 14 5" xfId="20168" xr:uid="{00000000-0005-0000-0000-00009A710000}"/>
    <cellStyle name="Style 14 6" xfId="20169" xr:uid="{00000000-0005-0000-0000-00009B710000}"/>
    <cellStyle name="Style 14 7" xfId="20170" xr:uid="{00000000-0005-0000-0000-00009C710000}"/>
    <cellStyle name="Style 14_B-136 - B-137 Study" xfId="20171" xr:uid="{00000000-0005-0000-0000-00009D710000}"/>
    <cellStyle name="Style 15" xfId="20172" xr:uid="{00000000-0005-0000-0000-00009E710000}"/>
    <cellStyle name="Style 15 2" xfId="20173" xr:uid="{00000000-0005-0000-0000-00009F710000}"/>
    <cellStyle name="Style 15 3" xfId="20174" xr:uid="{00000000-0005-0000-0000-0000A0710000}"/>
    <cellStyle name="Style 15 4" xfId="20175" xr:uid="{00000000-0005-0000-0000-0000A1710000}"/>
    <cellStyle name="Style 15 5" xfId="20176" xr:uid="{00000000-0005-0000-0000-0000A2710000}"/>
    <cellStyle name="Style 15 6" xfId="20177" xr:uid="{00000000-0005-0000-0000-0000A3710000}"/>
    <cellStyle name="Style 15_B-136 - B-137 Study" xfId="20178" xr:uid="{00000000-0005-0000-0000-0000A4710000}"/>
    <cellStyle name="Style 2" xfId="20179" xr:uid="{00000000-0005-0000-0000-0000A5710000}"/>
    <cellStyle name="Style 2 2" xfId="20180" xr:uid="{00000000-0005-0000-0000-0000A6710000}"/>
    <cellStyle name="Style 2 3" xfId="20181" xr:uid="{00000000-0005-0000-0000-0000A7710000}"/>
    <cellStyle name="Style 2 4" xfId="20182" xr:uid="{00000000-0005-0000-0000-0000A8710000}"/>
    <cellStyle name="Style 2 5" xfId="20183" xr:uid="{00000000-0005-0000-0000-0000A9710000}"/>
    <cellStyle name="Style 2 6" xfId="20184" xr:uid="{00000000-0005-0000-0000-0000AA710000}"/>
    <cellStyle name="Style 2 7" xfId="20185" xr:uid="{00000000-0005-0000-0000-0000AB710000}"/>
    <cellStyle name="Style 2_DAMAC BOQ 21-2-09" xfId="20186" xr:uid="{00000000-0005-0000-0000-0000AC710000}"/>
    <cellStyle name="Style 3" xfId="20187" xr:uid="{00000000-0005-0000-0000-0000AD710000}"/>
    <cellStyle name="Style 3 2" xfId="20188" xr:uid="{00000000-0005-0000-0000-0000AE710000}"/>
    <cellStyle name="Style 3 2 2" xfId="20189" xr:uid="{00000000-0005-0000-0000-0000AF710000}"/>
    <cellStyle name="Style 3 3" xfId="20190" xr:uid="{00000000-0005-0000-0000-0000B0710000}"/>
    <cellStyle name="Style 3 4" xfId="20191" xr:uid="{00000000-0005-0000-0000-0000B1710000}"/>
    <cellStyle name="Style 4" xfId="20192" xr:uid="{00000000-0005-0000-0000-0000B2710000}"/>
    <cellStyle name="Style 4 2" xfId="20193" xr:uid="{00000000-0005-0000-0000-0000B3710000}"/>
    <cellStyle name="Style 4 3" xfId="20194" xr:uid="{00000000-0005-0000-0000-0000B4710000}"/>
    <cellStyle name="Style 4 4" xfId="20195" xr:uid="{00000000-0005-0000-0000-0000B5710000}"/>
    <cellStyle name="Style 4 5" xfId="20196" xr:uid="{00000000-0005-0000-0000-0000B6710000}"/>
    <cellStyle name="Style 4 6" xfId="20197" xr:uid="{00000000-0005-0000-0000-0000B7710000}"/>
    <cellStyle name="Style 4_B-136 - B-137 Study" xfId="20198" xr:uid="{00000000-0005-0000-0000-0000B8710000}"/>
    <cellStyle name="Style 5" xfId="20199" xr:uid="{00000000-0005-0000-0000-0000B9710000}"/>
    <cellStyle name="Style 5 2" xfId="20200" xr:uid="{00000000-0005-0000-0000-0000BA710000}"/>
    <cellStyle name="Style 5 3" xfId="20201" xr:uid="{00000000-0005-0000-0000-0000BB710000}"/>
    <cellStyle name="Style 5 4" xfId="20202" xr:uid="{00000000-0005-0000-0000-0000BC710000}"/>
    <cellStyle name="Style 5 5" xfId="20203" xr:uid="{00000000-0005-0000-0000-0000BD710000}"/>
    <cellStyle name="Style 5 6" xfId="20204" xr:uid="{00000000-0005-0000-0000-0000BE710000}"/>
    <cellStyle name="Style 5 7" xfId="20205" xr:uid="{00000000-0005-0000-0000-0000BF710000}"/>
    <cellStyle name="Style 5_B-136 - B-137 Study" xfId="20206" xr:uid="{00000000-0005-0000-0000-0000C0710000}"/>
    <cellStyle name="Style 6" xfId="20207" xr:uid="{00000000-0005-0000-0000-0000C1710000}"/>
    <cellStyle name="Style 6 2" xfId="20208" xr:uid="{00000000-0005-0000-0000-0000C2710000}"/>
    <cellStyle name="Style 6 3" xfId="20209" xr:uid="{00000000-0005-0000-0000-0000C3710000}"/>
    <cellStyle name="Style 6 4" xfId="20210" xr:uid="{00000000-0005-0000-0000-0000C4710000}"/>
    <cellStyle name="Style 6 5" xfId="20211" xr:uid="{00000000-0005-0000-0000-0000C5710000}"/>
    <cellStyle name="Style 6 6" xfId="20212" xr:uid="{00000000-0005-0000-0000-0000C6710000}"/>
    <cellStyle name="Style 6 7" xfId="20213" xr:uid="{00000000-0005-0000-0000-0000C7710000}"/>
    <cellStyle name="Style 6_B-136 - B-137 Study" xfId="20214" xr:uid="{00000000-0005-0000-0000-0000C8710000}"/>
    <cellStyle name="Style 7" xfId="20215" xr:uid="{00000000-0005-0000-0000-0000C9710000}"/>
    <cellStyle name="Style 8" xfId="20216" xr:uid="{00000000-0005-0000-0000-0000CA710000}"/>
    <cellStyle name="Style 9" xfId="20217" xr:uid="{00000000-0005-0000-0000-0000CB710000}"/>
    <cellStyle name="Style 9 2" xfId="20218" xr:uid="{00000000-0005-0000-0000-0000CC710000}"/>
    <cellStyle name="Style 9 2 2" xfId="20219" xr:uid="{00000000-0005-0000-0000-0000CD710000}"/>
    <cellStyle name="Style 9 3" xfId="20220" xr:uid="{00000000-0005-0000-0000-0000CE710000}"/>
    <cellStyle name="Style 9 4" xfId="20221" xr:uid="{00000000-0005-0000-0000-0000CF710000}"/>
    <cellStyle name="subhead" xfId="20222" xr:uid="{00000000-0005-0000-0000-0000D0710000}"/>
    <cellStyle name="Subtotal" xfId="20223" xr:uid="{00000000-0005-0000-0000-0000D1710000}"/>
    <cellStyle name="Subtotal 2" xfId="20224" xr:uid="{00000000-0005-0000-0000-0000D2710000}"/>
    <cellStyle name="Summe" xfId="20225" xr:uid="{00000000-0005-0000-0000-0000D3710000}"/>
    <cellStyle name="SWT-Number" xfId="20226" xr:uid="{00000000-0005-0000-0000-0000D4710000}"/>
    <cellStyle name="T" xfId="20227" xr:uid="{00000000-0005-0000-0000-0000D5710000}"/>
    <cellStyle name="T 2" xfId="20228" xr:uid="{00000000-0005-0000-0000-0000D6710000}"/>
    <cellStyle name="T 2 2" xfId="32951" xr:uid="{00000000-0005-0000-0000-0000D7710000}"/>
    <cellStyle name="T_1-Collected Bill of Quantities" xfId="20229" xr:uid="{00000000-0005-0000-0000-0000D8710000}"/>
    <cellStyle name="T_1-Collected Bill of Quantities_Book1" xfId="20230" xr:uid="{00000000-0005-0000-0000-0000D9710000}"/>
    <cellStyle name="T_1-Collected Bill of Quantities_DAMAC BOQ 16-2-09" xfId="20231" xr:uid="{00000000-0005-0000-0000-0000DA710000}"/>
    <cellStyle name="T_1-Collected Bill of Quantities_DAMAC BOQ 21-2-09" xfId="20232" xr:uid="{00000000-0005-0000-0000-0000DB710000}"/>
    <cellStyle name="T_1-Collected Bill of Quantities_Falcon Hotel Study." xfId="20233" xr:uid="{00000000-0005-0000-0000-0000DC710000}"/>
    <cellStyle name="T_6-Allegria Villas P&amp;G July 2008" xfId="20234" xr:uid="{00000000-0005-0000-0000-0000DD710000}"/>
    <cellStyle name="T_6-Allegria Villas P&amp;G May 2008" xfId="20235" xr:uid="{00000000-0005-0000-0000-0000DE710000}"/>
    <cellStyle name="T_Americana BOQ-Stage 1-MM" xfId="20236" xr:uid="{00000000-0005-0000-0000-0000DF710000}"/>
    <cellStyle name="T_Americana BOQ-Stage 1-MM_Falcon Hotel Study." xfId="20237" xr:uid="{00000000-0005-0000-0000-0000E0710000}"/>
    <cellStyle name="T_Bill of Quantities-Arab Bank- 5-04-08" xfId="20238" xr:uid="{00000000-0005-0000-0000-0000E1710000}"/>
    <cellStyle name="T_Bill of Quantities-Arab Bank- 5-04-08_Book1" xfId="20239" xr:uid="{00000000-0005-0000-0000-0000E2710000}"/>
    <cellStyle name="T_Bill of Quantities-Arab Bank- 5-04-08_Falcon Hotel Study." xfId="20240" xr:uid="{00000000-0005-0000-0000-0000E3710000}"/>
    <cellStyle name="T_Bill of Quantities-Arab Bank- 5-04-08_General Requirements" xfId="20241" xr:uid="{00000000-0005-0000-0000-0000E4710000}"/>
    <cellStyle name="T_Bill of Quantities-Arab Bank- 5-04-08_PERLIMENARIES _ GENERALS" xfId="20242" xr:uid="{00000000-0005-0000-0000-0000E5710000}"/>
    <cellStyle name="T_Bill of Quantities-Arab Bank- 5-04-08_preliminari comparison rev-siac adjustments" xfId="20243" xr:uid="{00000000-0005-0000-0000-0000E6710000}"/>
    <cellStyle name="T_BOQ ( insulation r )" xfId="20244" xr:uid="{00000000-0005-0000-0000-0000E7710000}"/>
    <cellStyle name="T_BOQ-NPC-B-105" xfId="20245" xr:uid="{00000000-0005-0000-0000-0000E8710000}"/>
    <cellStyle name="T_BOQ-NPC-B-105_Falcon Hotel Study." xfId="20246" xr:uid="{00000000-0005-0000-0000-0000E9710000}"/>
    <cellStyle name="T_BOQ-NPC-B-105_General Requirements" xfId="20247" xr:uid="{00000000-0005-0000-0000-0000EA710000}"/>
    <cellStyle name="T_BOQ-NPC-B-105_PERLIMENARIES _ GENERALS" xfId="20248" xr:uid="{00000000-0005-0000-0000-0000EB710000}"/>
    <cellStyle name="T_BOQ-NPC-B-105_preliminari comparison rev-siac adjustments" xfId="20249" xr:uid="{00000000-0005-0000-0000-0000EC710000}"/>
    <cellStyle name="T_BOQ-NPC-B-105-Update-PRINTING EXERCISE" xfId="20250" xr:uid="{00000000-0005-0000-0000-0000ED710000}"/>
    <cellStyle name="T_BOQ-NPC-B-105-Update-PRINTING EXERCISE_Falcon Hotel Study." xfId="20251" xr:uid="{00000000-0005-0000-0000-0000EE710000}"/>
    <cellStyle name="T_Civil - Comparison" xfId="20252" xr:uid="{00000000-0005-0000-0000-0000EF710000}"/>
    <cellStyle name="T_Copy of salaries" xfId="20253" xr:uid="{00000000-0005-0000-0000-0000F0710000}"/>
    <cellStyle name="T_DAMAC BOQ 16-2-09" xfId="20254" xr:uid="{00000000-0005-0000-0000-0000F1710000}"/>
    <cellStyle name="T_Falcon Hotel Study." xfId="20255" xr:uid="{00000000-0005-0000-0000-0000F2710000}"/>
    <cellStyle name="T_Fence &amp; Gates BOQ" xfId="20256" xr:uid="{00000000-0005-0000-0000-0000F3710000}"/>
    <cellStyle name="T_Fence &amp; Gates BOQ_Book1" xfId="20257" xr:uid="{00000000-0005-0000-0000-0000F4710000}"/>
    <cellStyle name="T_Fence &amp; Gates BOQ_Falcon Hotel Study." xfId="20258" xr:uid="{00000000-0005-0000-0000-0000F5710000}"/>
    <cellStyle name="T_General Requirements" xfId="20259" xr:uid="{00000000-0005-0000-0000-0000F6710000}"/>
    <cellStyle name="T_Marassi,Greek Village,Collected BOQ" xfId="20260" xr:uid="{00000000-0005-0000-0000-0000F7710000}"/>
    <cellStyle name="T_Marassi,Greek Village,Collected BOQ_Book1" xfId="20261" xr:uid="{00000000-0005-0000-0000-0000F8710000}"/>
    <cellStyle name="T_Marassi,Greek Village,Collected BOQ_Falcon Hotel Study." xfId="20262" xr:uid="{00000000-0005-0000-0000-0000F9710000}"/>
    <cellStyle name="T_P &amp; G Fence Study" xfId="20263" xr:uid="{00000000-0005-0000-0000-0000FA710000}"/>
    <cellStyle name="T_P &amp; G Fence Study_Falcon Hotel Study." xfId="20264" xr:uid="{00000000-0005-0000-0000-0000FB710000}"/>
    <cellStyle name="T_P &amp; G Fence Study_General Requirements" xfId="20265" xr:uid="{00000000-0005-0000-0000-0000FC710000}"/>
    <cellStyle name="T_P &amp; G Fence Study_PERLIMENARIES _ GENERALS" xfId="20266" xr:uid="{00000000-0005-0000-0000-0000FD710000}"/>
    <cellStyle name="T_P &amp; G Fence Study_preliminari comparison rev-siac adjustments" xfId="20267" xr:uid="{00000000-0005-0000-0000-0000FE710000}"/>
    <cellStyle name="T_PERLIMENARIES _ GENERALS" xfId="20268" xr:uid="{00000000-0005-0000-0000-0000FF710000}"/>
    <cellStyle name="T_preliminari comparison rev-siac adjustments" xfId="20269" xr:uid="{00000000-0005-0000-0000-000000720000}"/>
    <cellStyle name="T_Sewage water Treatment - Ezz Danielle" xfId="20270" xr:uid="{00000000-0005-0000-0000-000001720000}"/>
    <cellStyle name="T_Sewage water Treatment - Ezz Danielle_Book1" xfId="20271" xr:uid="{00000000-0005-0000-0000-000002720000}"/>
    <cellStyle name="T_Sewage water Treatment - Ezz Danielle_Falcon Hotel Study." xfId="20272" xr:uid="{00000000-0005-0000-0000-000003720000}"/>
    <cellStyle name="T_tanks12" xfId="20273" xr:uid="{00000000-0005-0000-0000-000004720000}"/>
    <cellStyle name="T_tanks12_Book1" xfId="20274" xr:uid="{00000000-0005-0000-0000-000005720000}"/>
    <cellStyle name="T_tanks12_Falcon Hotel Study." xfId="20275" xr:uid="{00000000-0005-0000-0000-000006720000}"/>
    <cellStyle name="Testo avviso" xfId="32952" xr:uid="{00000000-0005-0000-0000-000007720000}"/>
    <cellStyle name="Testo avviso 2" xfId="20276" xr:uid="{00000000-0005-0000-0000-000008720000}"/>
    <cellStyle name="Testo descrittivo" xfId="32953" xr:uid="{00000000-0005-0000-0000-000009720000}"/>
    <cellStyle name="Testo descrittivo 2" xfId="20277" xr:uid="{00000000-0005-0000-0000-00000A720000}"/>
    <cellStyle name="Text Indent A" xfId="20278" xr:uid="{00000000-0005-0000-0000-00000B720000}"/>
    <cellStyle name="Text Indent B" xfId="20279" xr:uid="{00000000-0005-0000-0000-00000C720000}"/>
    <cellStyle name="Text Indent C" xfId="20280" xr:uid="{00000000-0005-0000-0000-00000D720000}"/>
    <cellStyle name="Texte explicatif" xfId="20281" xr:uid="{00000000-0005-0000-0000-00000E720000}"/>
    <cellStyle name="Texto de advertencia 2" xfId="20282" xr:uid="{00000000-0005-0000-0000-00000F720000}"/>
    <cellStyle name="Texto explicativo 2" xfId="20283" xr:uid="{00000000-0005-0000-0000-000010720000}"/>
    <cellStyle name="Title 2" xfId="20284" xr:uid="{00000000-0005-0000-0000-000011720000}"/>
    <cellStyle name="Title 2 2" xfId="20285" xr:uid="{00000000-0005-0000-0000-000012720000}"/>
    <cellStyle name="Title 2 2 2" xfId="32954" xr:uid="{00000000-0005-0000-0000-000013720000}"/>
    <cellStyle name="Title 2 2 3" xfId="32955" xr:uid="{00000000-0005-0000-0000-000014720000}"/>
    <cellStyle name="Title 2 3" xfId="20286" xr:uid="{00000000-0005-0000-0000-000015720000}"/>
    <cellStyle name="Title 2 3 2" xfId="20287" xr:uid="{00000000-0005-0000-0000-000016720000}"/>
    <cellStyle name="Title 2 3 2 2" xfId="20288" xr:uid="{00000000-0005-0000-0000-000017720000}"/>
    <cellStyle name="Title 2 3 2 2 2" xfId="20289" xr:uid="{00000000-0005-0000-0000-000018720000}"/>
    <cellStyle name="Title 2 3 2 2 2 2" xfId="20290" xr:uid="{00000000-0005-0000-0000-000019720000}"/>
    <cellStyle name="Title 2 3 2 2 2 3" xfId="20291" xr:uid="{00000000-0005-0000-0000-00001A720000}"/>
    <cellStyle name="Title 2 3 2 2 3" xfId="20292" xr:uid="{00000000-0005-0000-0000-00001B720000}"/>
    <cellStyle name="Title 2 3 2 3" xfId="20293" xr:uid="{00000000-0005-0000-0000-00001C720000}"/>
    <cellStyle name="Title 2 3 2 3 2" xfId="20294" xr:uid="{00000000-0005-0000-0000-00001D720000}"/>
    <cellStyle name="Title 2 3 2 4" xfId="20295" xr:uid="{00000000-0005-0000-0000-00001E720000}"/>
    <cellStyle name="Title 2 3 3" xfId="20296" xr:uid="{00000000-0005-0000-0000-00001F720000}"/>
    <cellStyle name="Title 2 3 3 2" xfId="20297" xr:uid="{00000000-0005-0000-0000-000020720000}"/>
    <cellStyle name="Title 2 3 3 2 2" xfId="20298" xr:uid="{00000000-0005-0000-0000-000021720000}"/>
    <cellStyle name="Title 2 3 3 2 3" xfId="20299" xr:uid="{00000000-0005-0000-0000-000022720000}"/>
    <cellStyle name="Title 2 3 3 3" xfId="20300" xr:uid="{00000000-0005-0000-0000-000023720000}"/>
    <cellStyle name="Title 2 3 4" xfId="20301" xr:uid="{00000000-0005-0000-0000-000024720000}"/>
    <cellStyle name="Title 2 3 4 2" xfId="20302" xr:uid="{00000000-0005-0000-0000-000025720000}"/>
    <cellStyle name="Title 2 3 4 2 2" xfId="20303" xr:uid="{00000000-0005-0000-0000-000026720000}"/>
    <cellStyle name="Title 2 3 4 2 3" xfId="20304" xr:uid="{00000000-0005-0000-0000-000027720000}"/>
    <cellStyle name="Title 2 3 4 3" xfId="20305" xr:uid="{00000000-0005-0000-0000-000028720000}"/>
    <cellStyle name="Title 2 3 5" xfId="20306" xr:uid="{00000000-0005-0000-0000-000029720000}"/>
    <cellStyle name="Title 2 3 5 2" xfId="20307" xr:uid="{00000000-0005-0000-0000-00002A720000}"/>
    <cellStyle name="Title 2 3 6" xfId="20308" xr:uid="{00000000-0005-0000-0000-00002B720000}"/>
    <cellStyle name="Title 2 4" xfId="20309" xr:uid="{00000000-0005-0000-0000-00002C720000}"/>
    <cellStyle name="Title 2 4 2" xfId="20310" xr:uid="{00000000-0005-0000-0000-00002D720000}"/>
    <cellStyle name="Title 2 4 2 2" xfId="20311" xr:uid="{00000000-0005-0000-0000-00002E720000}"/>
    <cellStyle name="Title 2 4 2 2 2" xfId="20312" xr:uid="{00000000-0005-0000-0000-00002F720000}"/>
    <cellStyle name="Title 2 4 2 3" xfId="20313" xr:uid="{00000000-0005-0000-0000-000030720000}"/>
    <cellStyle name="Title 2 4 3" xfId="20314" xr:uid="{00000000-0005-0000-0000-000031720000}"/>
    <cellStyle name="Title 2 4 3 2" xfId="20315" xr:uid="{00000000-0005-0000-0000-000032720000}"/>
    <cellStyle name="Title 2 4 3 2 2" xfId="20316" xr:uid="{00000000-0005-0000-0000-000033720000}"/>
    <cellStyle name="Title 2 4 3 2 3" xfId="20317" xr:uid="{00000000-0005-0000-0000-000034720000}"/>
    <cellStyle name="Title 2 4 3 3" xfId="20318" xr:uid="{00000000-0005-0000-0000-000035720000}"/>
    <cellStyle name="Title 2 4 4" xfId="20319" xr:uid="{00000000-0005-0000-0000-000036720000}"/>
    <cellStyle name="Title 2 4 4 2" xfId="20320" xr:uid="{00000000-0005-0000-0000-000037720000}"/>
    <cellStyle name="Title 2 4 5" xfId="20321" xr:uid="{00000000-0005-0000-0000-000038720000}"/>
    <cellStyle name="Title 2 5" xfId="20322" xr:uid="{00000000-0005-0000-0000-000039720000}"/>
    <cellStyle name="Title 2 5 2" xfId="20323" xr:uid="{00000000-0005-0000-0000-00003A720000}"/>
    <cellStyle name="Title 2 5 2 2" xfId="20324" xr:uid="{00000000-0005-0000-0000-00003B720000}"/>
    <cellStyle name="Title 2 5 2 2 2" xfId="20325" xr:uid="{00000000-0005-0000-0000-00003C720000}"/>
    <cellStyle name="Title 2 5 2 3" xfId="20326" xr:uid="{00000000-0005-0000-0000-00003D720000}"/>
    <cellStyle name="Title 2 5 3" xfId="20327" xr:uid="{00000000-0005-0000-0000-00003E720000}"/>
    <cellStyle name="Title 2 5 3 2" xfId="20328" xr:uid="{00000000-0005-0000-0000-00003F720000}"/>
    <cellStyle name="Title 2 5 3 2 2" xfId="20329" xr:uid="{00000000-0005-0000-0000-000040720000}"/>
    <cellStyle name="Title 2 5 3 2 3" xfId="20330" xr:uid="{00000000-0005-0000-0000-000041720000}"/>
    <cellStyle name="Title 2 5 3 3" xfId="20331" xr:uid="{00000000-0005-0000-0000-000042720000}"/>
    <cellStyle name="Title 2 5 4" xfId="20332" xr:uid="{00000000-0005-0000-0000-000043720000}"/>
    <cellStyle name="Title 2 5 4 2" xfId="20333" xr:uid="{00000000-0005-0000-0000-000044720000}"/>
    <cellStyle name="Title 2 5 5" xfId="20334" xr:uid="{00000000-0005-0000-0000-000045720000}"/>
    <cellStyle name="Title 2 6" xfId="20335" xr:uid="{00000000-0005-0000-0000-000046720000}"/>
    <cellStyle name="Title 2 6 2" xfId="20336" xr:uid="{00000000-0005-0000-0000-000047720000}"/>
    <cellStyle name="Title 2 6 2 2" xfId="20337" xr:uid="{00000000-0005-0000-0000-000048720000}"/>
    <cellStyle name="Title 2 6 2 2 2" xfId="20338" xr:uid="{00000000-0005-0000-0000-000049720000}"/>
    <cellStyle name="Title 2 6 2 2 3" xfId="20339" xr:uid="{00000000-0005-0000-0000-00004A720000}"/>
    <cellStyle name="Title 2 6 2 3" xfId="20340" xr:uid="{00000000-0005-0000-0000-00004B720000}"/>
    <cellStyle name="Title 2 6 3" xfId="20341" xr:uid="{00000000-0005-0000-0000-00004C720000}"/>
    <cellStyle name="Title 2 6 3 2" xfId="20342" xr:uid="{00000000-0005-0000-0000-00004D720000}"/>
    <cellStyle name="Title 2 6 3 2 2" xfId="20343" xr:uid="{00000000-0005-0000-0000-00004E720000}"/>
    <cellStyle name="Title 2 6 3 2 3" xfId="20344" xr:uid="{00000000-0005-0000-0000-00004F720000}"/>
    <cellStyle name="Title 2 6 3 3" xfId="20345" xr:uid="{00000000-0005-0000-0000-000050720000}"/>
    <cellStyle name="Title 2 6 4" xfId="20346" xr:uid="{00000000-0005-0000-0000-000051720000}"/>
    <cellStyle name="Title 2 6 4 2" xfId="20347" xr:uid="{00000000-0005-0000-0000-000052720000}"/>
    <cellStyle name="Title 2 6 5" xfId="20348" xr:uid="{00000000-0005-0000-0000-000053720000}"/>
    <cellStyle name="Title 2 6 5 2" xfId="20349" xr:uid="{00000000-0005-0000-0000-000054720000}"/>
    <cellStyle name="Title 2 6 5 3" xfId="20350" xr:uid="{00000000-0005-0000-0000-000055720000}"/>
    <cellStyle name="Title 2 6 6" xfId="20351" xr:uid="{00000000-0005-0000-0000-000056720000}"/>
    <cellStyle name="Title 2 7" xfId="20352" xr:uid="{00000000-0005-0000-0000-000057720000}"/>
    <cellStyle name="Title 2 7 2" xfId="20353" xr:uid="{00000000-0005-0000-0000-000058720000}"/>
    <cellStyle name="Title 2 7 2 2" xfId="20354" xr:uid="{00000000-0005-0000-0000-000059720000}"/>
    <cellStyle name="Title 2 7 2 2 2" xfId="20355" xr:uid="{00000000-0005-0000-0000-00005A720000}"/>
    <cellStyle name="Title 2 7 2 2 3" xfId="20356" xr:uid="{00000000-0005-0000-0000-00005B720000}"/>
    <cellStyle name="Title 2 7 2 3" xfId="20357" xr:uid="{00000000-0005-0000-0000-00005C720000}"/>
    <cellStyle name="Title 2 7 3" xfId="20358" xr:uid="{00000000-0005-0000-0000-00005D720000}"/>
    <cellStyle name="Title 2 7 4" xfId="20359" xr:uid="{00000000-0005-0000-0000-00005E720000}"/>
    <cellStyle name="Title 2 7 4 2" xfId="20360" xr:uid="{00000000-0005-0000-0000-00005F720000}"/>
    <cellStyle name="Title 2 8" xfId="20361" xr:uid="{00000000-0005-0000-0000-000060720000}"/>
    <cellStyle name="Title 3" xfId="20362" xr:uid="{00000000-0005-0000-0000-000061720000}"/>
    <cellStyle name="Titoletto" xfId="32956" xr:uid="{00000000-0005-0000-0000-000062720000}"/>
    <cellStyle name="Titoletto 2" xfId="32957" xr:uid="{00000000-0005-0000-0000-000063720000}"/>
    <cellStyle name="Titoletto 2 2" xfId="32958" xr:uid="{00000000-0005-0000-0000-000064720000}"/>
    <cellStyle name="Titoletto 2 2 2" xfId="32959" xr:uid="{00000000-0005-0000-0000-000065720000}"/>
    <cellStyle name="Titoletto 2 2 2 2" xfId="32960" xr:uid="{00000000-0005-0000-0000-000066720000}"/>
    <cellStyle name="Titoletto 2 2 2 2 2" xfId="32961" xr:uid="{00000000-0005-0000-0000-000067720000}"/>
    <cellStyle name="Titoletto 2 2 2 3" xfId="32962" xr:uid="{00000000-0005-0000-0000-000068720000}"/>
    <cellStyle name="Titoletto 2 2 3" xfId="32963" xr:uid="{00000000-0005-0000-0000-000069720000}"/>
    <cellStyle name="Titoletto 2 2 3 2" xfId="32964" xr:uid="{00000000-0005-0000-0000-00006A720000}"/>
    <cellStyle name="Titoletto 2 3" xfId="32965" xr:uid="{00000000-0005-0000-0000-00006B720000}"/>
    <cellStyle name="Titoletto 2 3 2" xfId="32966" xr:uid="{00000000-0005-0000-0000-00006C720000}"/>
    <cellStyle name="Titoletto 2 3 2 2" xfId="32967" xr:uid="{00000000-0005-0000-0000-00006D720000}"/>
    <cellStyle name="Titoletto 2 3 2 2 2" xfId="32968" xr:uid="{00000000-0005-0000-0000-00006E720000}"/>
    <cellStyle name="Titoletto 2 3 2 3" xfId="32969" xr:uid="{00000000-0005-0000-0000-00006F720000}"/>
    <cellStyle name="Titoletto 2 3 2 3 2" xfId="32970" xr:uid="{00000000-0005-0000-0000-000070720000}"/>
    <cellStyle name="Titoletto 2 3 2 4" xfId="32971" xr:uid="{00000000-0005-0000-0000-000071720000}"/>
    <cellStyle name="Titoletto 2 3 3" xfId="32972" xr:uid="{00000000-0005-0000-0000-000072720000}"/>
    <cellStyle name="Titoletto 2 3 3 2" xfId="32973" xr:uid="{00000000-0005-0000-0000-000073720000}"/>
    <cellStyle name="Titoletto 2 4" xfId="32974" xr:uid="{00000000-0005-0000-0000-000074720000}"/>
    <cellStyle name="Titoletto 2 4 2" xfId="32975" xr:uid="{00000000-0005-0000-0000-000075720000}"/>
    <cellStyle name="Titoletto 2 4 2 2" xfId="32976" xr:uid="{00000000-0005-0000-0000-000076720000}"/>
    <cellStyle name="Titoletto 2 4 3" xfId="32977" xr:uid="{00000000-0005-0000-0000-000077720000}"/>
    <cellStyle name="Titoletto 2 4 3 2" xfId="32978" xr:uid="{00000000-0005-0000-0000-000078720000}"/>
    <cellStyle name="Titoletto 2 4 4" xfId="32979" xr:uid="{00000000-0005-0000-0000-000079720000}"/>
    <cellStyle name="Titoletto 2 5" xfId="32980" xr:uid="{00000000-0005-0000-0000-00007A720000}"/>
    <cellStyle name="Titoletto 3" xfId="32981" xr:uid="{00000000-0005-0000-0000-00007B720000}"/>
    <cellStyle name="Titoletto 3 2" xfId="32982" xr:uid="{00000000-0005-0000-0000-00007C720000}"/>
    <cellStyle name="Titoletto 3 2 2" xfId="32983" xr:uid="{00000000-0005-0000-0000-00007D720000}"/>
    <cellStyle name="Titoletto 3 2 2 2" xfId="32984" xr:uid="{00000000-0005-0000-0000-00007E720000}"/>
    <cellStyle name="Titoletto 3 2 2 2 2" xfId="32985" xr:uid="{00000000-0005-0000-0000-00007F720000}"/>
    <cellStyle name="Titoletto 3 2 2 3" xfId="32986" xr:uid="{00000000-0005-0000-0000-000080720000}"/>
    <cellStyle name="Titoletto 3 2 3" xfId="32987" xr:uid="{00000000-0005-0000-0000-000081720000}"/>
    <cellStyle name="Titoletto 3 2 3 2" xfId="32988" xr:uid="{00000000-0005-0000-0000-000082720000}"/>
    <cellStyle name="Titoletto 3 3" xfId="32989" xr:uid="{00000000-0005-0000-0000-000083720000}"/>
    <cellStyle name="Titoletto 3 3 2" xfId="32990" xr:uid="{00000000-0005-0000-0000-000084720000}"/>
    <cellStyle name="Titoletto 3 3 2 2" xfId="32991" xr:uid="{00000000-0005-0000-0000-000085720000}"/>
    <cellStyle name="Titoletto 3 3 2 2 2" xfId="32992" xr:uid="{00000000-0005-0000-0000-000086720000}"/>
    <cellStyle name="Titoletto 3 3 2 3" xfId="32993" xr:uid="{00000000-0005-0000-0000-000087720000}"/>
    <cellStyle name="Titoletto 3 3 2 3 2" xfId="32994" xr:uid="{00000000-0005-0000-0000-000088720000}"/>
    <cellStyle name="Titoletto 3 3 2 4" xfId="32995" xr:uid="{00000000-0005-0000-0000-000089720000}"/>
    <cellStyle name="Titoletto 3 3 3" xfId="32996" xr:uid="{00000000-0005-0000-0000-00008A720000}"/>
    <cellStyle name="Titoletto 3 3 3 2" xfId="32997" xr:uid="{00000000-0005-0000-0000-00008B720000}"/>
    <cellStyle name="Titoletto 3 4" xfId="32998" xr:uid="{00000000-0005-0000-0000-00008C720000}"/>
    <cellStyle name="Titoletto 3 4 2" xfId="32999" xr:uid="{00000000-0005-0000-0000-00008D720000}"/>
    <cellStyle name="Titoletto 3 4 2 2" xfId="33000" xr:uid="{00000000-0005-0000-0000-00008E720000}"/>
    <cellStyle name="Titoletto 3 4 3" xfId="33001" xr:uid="{00000000-0005-0000-0000-00008F720000}"/>
    <cellStyle name="Titoletto 3 4 3 2" xfId="33002" xr:uid="{00000000-0005-0000-0000-000090720000}"/>
    <cellStyle name="Titoletto 3 4 4" xfId="33003" xr:uid="{00000000-0005-0000-0000-000091720000}"/>
    <cellStyle name="Titoletto 3 5" xfId="33004" xr:uid="{00000000-0005-0000-0000-000092720000}"/>
    <cellStyle name="Titoletto 4" xfId="33005" xr:uid="{00000000-0005-0000-0000-000093720000}"/>
    <cellStyle name="Titoletto 4 2" xfId="33006" xr:uid="{00000000-0005-0000-0000-000094720000}"/>
    <cellStyle name="Titoletto 4 2 2" xfId="33007" xr:uid="{00000000-0005-0000-0000-000095720000}"/>
    <cellStyle name="Titoletto 4 2 2 2" xfId="33008" xr:uid="{00000000-0005-0000-0000-000096720000}"/>
    <cellStyle name="Titoletto 4 2 3" xfId="33009" xr:uid="{00000000-0005-0000-0000-000097720000}"/>
    <cellStyle name="Titoletto 4 3" xfId="33010" xr:uid="{00000000-0005-0000-0000-000098720000}"/>
    <cellStyle name="Titoletto 4 3 2" xfId="33011" xr:uid="{00000000-0005-0000-0000-000099720000}"/>
    <cellStyle name="Titoletto 5" xfId="33012" xr:uid="{00000000-0005-0000-0000-00009A720000}"/>
    <cellStyle name="Titoletto 5 2" xfId="33013" xr:uid="{00000000-0005-0000-0000-00009B720000}"/>
    <cellStyle name="Titoletto 5 2 2" xfId="33014" xr:uid="{00000000-0005-0000-0000-00009C720000}"/>
    <cellStyle name="Titoletto 5 2 2 2" xfId="33015" xr:uid="{00000000-0005-0000-0000-00009D720000}"/>
    <cellStyle name="Titoletto 5 2 3" xfId="33016" xr:uid="{00000000-0005-0000-0000-00009E720000}"/>
    <cellStyle name="Titoletto 5 2 3 2" xfId="33017" xr:uid="{00000000-0005-0000-0000-00009F720000}"/>
    <cellStyle name="Titoletto 5 2 4" xfId="33018" xr:uid="{00000000-0005-0000-0000-0000A0720000}"/>
    <cellStyle name="Titoletto 5 3" xfId="33019" xr:uid="{00000000-0005-0000-0000-0000A1720000}"/>
    <cellStyle name="Titoletto 5 3 2" xfId="33020" xr:uid="{00000000-0005-0000-0000-0000A2720000}"/>
    <cellStyle name="Titoletto 6" xfId="33021" xr:uid="{00000000-0005-0000-0000-0000A3720000}"/>
    <cellStyle name="Titoletto 6 2" xfId="33022" xr:uid="{00000000-0005-0000-0000-0000A4720000}"/>
    <cellStyle name="Titoletto 6 2 2" xfId="33023" xr:uid="{00000000-0005-0000-0000-0000A5720000}"/>
    <cellStyle name="Titoletto 6 3" xfId="33024" xr:uid="{00000000-0005-0000-0000-0000A6720000}"/>
    <cellStyle name="Titoletto 6 3 2" xfId="33025" xr:uid="{00000000-0005-0000-0000-0000A7720000}"/>
    <cellStyle name="Titoletto 6 4" xfId="33026" xr:uid="{00000000-0005-0000-0000-0000A8720000}"/>
    <cellStyle name="Titoletto 7" xfId="33027" xr:uid="{00000000-0005-0000-0000-0000A9720000}"/>
    <cellStyle name="Titolo" xfId="33028" xr:uid="{00000000-0005-0000-0000-0000AA720000}"/>
    <cellStyle name="Titolo 1" xfId="33029" xr:uid="{00000000-0005-0000-0000-0000AB720000}"/>
    <cellStyle name="Titolo 1 2" xfId="20363" xr:uid="{00000000-0005-0000-0000-0000AC720000}"/>
    <cellStyle name="Titolo 2" xfId="33030" xr:uid="{00000000-0005-0000-0000-0000AD720000}"/>
    <cellStyle name="Titolo 2 2" xfId="20364" xr:uid="{00000000-0005-0000-0000-0000AE720000}"/>
    <cellStyle name="Titolo 3" xfId="33031" xr:uid="{00000000-0005-0000-0000-0000AF720000}"/>
    <cellStyle name="Titolo 3 2" xfId="20365" xr:uid="{00000000-0005-0000-0000-0000B0720000}"/>
    <cellStyle name="Titolo 3 2 2" xfId="33032" xr:uid="{00000000-0005-0000-0000-0000B1720000}"/>
    <cellStyle name="Titolo 4" xfId="33033" xr:uid="{00000000-0005-0000-0000-0000B2720000}"/>
    <cellStyle name="Titolo 4 2" xfId="20366" xr:uid="{00000000-0005-0000-0000-0000B3720000}"/>
    <cellStyle name="Titolo 5" xfId="20367" xr:uid="{00000000-0005-0000-0000-0000B4720000}"/>
    <cellStyle name="Titolo 5 2" xfId="20368" xr:uid="{00000000-0005-0000-0000-0000B5720000}"/>
    <cellStyle name="Titolo 5 2 2" xfId="20369" xr:uid="{00000000-0005-0000-0000-0000B6720000}"/>
    <cellStyle name="Titolo 5 2 2 2" xfId="20370" xr:uid="{00000000-0005-0000-0000-0000B7720000}"/>
    <cellStyle name="Titolo 5 2 2 2 2" xfId="20371" xr:uid="{00000000-0005-0000-0000-0000B8720000}"/>
    <cellStyle name="Titolo 5 2 2 2 2 2" xfId="20372" xr:uid="{00000000-0005-0000-0000-0000B9720000}"/>
    <cellStyle name="Titolo 5 2 2 2 2 3" xfId="20373" xr:uid="{00000000-0005-0000-0000-0000BA720000}"/>
    <cellStyle name="Titolo 5 2 2 2 3" xfId="20374" xr:uid="{00000000-0005-0000-0000-0000BB720000}"/>
    <cellStyle name="Titolo 5 2 2 3" xfId="20375" xr:uid="{00000000-0005-0000-0000-0000BC720000}"/>
    <cellStyle name="Titolo 5 2 2 3 2" xfId="20376" xr:uid="{00000000-0005-0000-0000-0000BD720000}"/>
    <cellStyle name="Titolo 5 2 2 4" xfId="20377" xr:uid="{00000000-0005-0000-0000-0000BE720000}"/>
    <cellStyle name="Titolo 5 2 3" xfId="20378" xr:uid="{00000000-0005-0000-0000-0000BF720000}"/>
    <cellStyle name="Titolo 5 2 3 2" xfId="20379" xr:uid="{00000000-0005-0000-0000-0000C0720000}"/>
    <cellStyle name="Titolo 5 2 3 2 2" xfId="20380" xr:uid="{00000000-0005-0000-0000-0000C1720000}"/>
    <cellStyle name="Titolo 5 2 3 2 3" xfId="20381" xr:uid="{00000000-0005-0000-0000-0000C2720000}"/>
    <cellStyle name="Titolo 5 2 3 3" xfId="20382" xr:uid="{00000000-0005-0000-0000-0000C3720000}"/>
    <cellStyle name="Titolo 5 2 4" xfId="20383" xr:uid="{00000000-0005-0000-0000-0000C4720000}"/>
    <cellStyle name="Titolo 5 2 4 2" xfId="20384" xr:uid="{00000000-0005-0000-0000-0000C5720000}"/>
    <cellStyle name="Titolo 5 2 4 2 2" xfId="20385" xr:uid="{00000000-0005-0000-0000-0000C6720000}"/>
    <cellStyle name="Titolo 5 2 4 2 3" xfId="20386" xr:uid="{00000000-0005-0000-0000-0000C7720000}"/>
    <cellStyle name="Titolo 5 2 4 3" xfId="20387" xr:uid="{00000000-0005-0000-0000-0000C8720000}"/>
    <cellStyle name="Titolo 5 2 5" xfId="20388" xr:uid="{00000000-0005-0000-0000-0000C9720000}"/>
    <cellStyle name="Titolo 5 2 5 2" xfId="20389" xr:uid="{00000000-0005-0000-0000-0000CA720000}"/>
    <cellStyle name="Titolo 5 2 6" xfId="20390" xr:uid="{00000000-0005-0000-0000-0000CB720000}"/>
    <cellStyle name="Titolo 5 3" xfId="20391" xr:uid="{00000000-0005-0000-0000-0000CC720000}"/>
    <cellStyle name="Titolo 5 3 2" xfId="20392" xr:uid="{00000000-0005-0000-0000-0000CD720000}"/>
    <cellStyle name="Titolo 5 3 2 2" xfId="20393" xr:uid="{00000000-0005-0000-0000-0000CE720000}"/>
    <cellStyle name="Titolo 5 3 2 2 2" xfId="20394" xr:uid="{00000000-0005-0000-0000-0000CF720000}"/>
    <cellStyle name="Titolo 5 3 2 3" xfId="20395" xr:uid="{00000000-0005-0000-0000-0000D0720000}"/>
    <cellStyle name="Titolo 5 3 3" xfId="20396" xr:uid="{00000000-0005-0000-0000-0000D1720000}"/>
    <cellStyle name="Titolo 5 3 3 2" xfId="20397" xr:uid="{00000000-0005-0000-0000-0000D2720000}"/>
    <cellStyle name="Titolo 5 3 3 2 2" xfId="20398" xr:uid="{00000000-0005-0000-0000-0000D3720000}"/>
    <cellStyle name="Titolo 5 3 3 2 3" xfId="20399" xr:uid="{00000000-0005-0000-0000-0000D4720000}"/>
    <cellStyle name="Titolo 5 3 3 3" xfId="20400" xr:uid="{00000000-0005-0000-0000-0000D5720000}"/>
    <cellStyle name="Titolo 5 3 4" xfId="20401" xr:uid="{00000000-0005-0000-0000-0000D6720000}"/>
    <cellStyle name="Titolo 5 3 4 2" xfId="20402" xr:uid="{00000000-0005-0000-0000-0000D7720000}"/>
    <cellStyle name="Titolo 5 3 5" xfId="20403" xr:uid="{00000000-0005-0000-0000-0000D8720000}"/>
    <cellStyle name="Titolo 5 4" xfId="20404" xr:uid="{00000000-0005-0000-0000-0000D9720000}"/>
    <cellStyle name="Titolo 5 4 2" xfId="20405" xr:uid="{00000000-0005-0000-0000-0000DA720000}"/>
    <cellStyle name="Titolo 5 4 2 2" xfId="20406" xr:uid="{00000000-0005-0000-0000-0000DB720000}"/>
    <cellStyle name="Titolo 5 4 2 2 2" xfId="20407" xr:uid="{00000000-0005-0000-0000-0000DC720000}"/>
    <cellStyle name="Titolo 5 4 2 3" xfId="20408" xr:uid="{00000000-0005-0000-0000-0000DD720000}"/>
    <cellStyle name="Titolo 5 4 3" xfId="20409" xr:uid="{00000000-0005-0000-0000-0000DE720000}"/>
    <cellStyle name="Titolo 5 4 3 2" xfId="20410" xr:uid="{00000000-0005-0000-0000-0000DF720000}"/>
    <cellStyle name="Titolo 5 4 3 2 2" xfId="20411" xr:uid="{00000000-0005-0000-0000-0000E0720000}"/>
    <cellStyle name="Titolo 5 4 3 2 3" xfId="20412" xr:uid="{00000000-0005-0000-0000-0000E1720000}"/>
    <cellStyle name="Titolo 5 4 3 3" xfId="20413" xr:uid="{00000000-0005-0000-0000-0000E2720000}"/>
    <cellStyle name="Titolo 5 4 4" xfId="20414" xr:uid="{00000000-0005-0000-0000-0000E3720000}"/>
    <cellStyle name="Titolo 5 4 4 2" xfId="20415" xr:uid="{00000000-0005-0000-0000-0000E4720000}"/>
    <cellStyle name="Titolo 5 4 5" xfId="20416" xr:uid="{00000000-0005-0000-0000-0000E5720000}"/>
    <cellStyle name="Titolo 5 5" xfId="20417" xr:uid="{00000000-0005-0000-0000-0000E6720000}"/>
    <cellStyle name="Titolo 5 5 2" xfId="20418" xr:uid="{00000000-0005-0000-0000-0000E7720000}"/>
    <cellStyle name="Titolo 5 5 2 2" xfId="20419" xr:uid="{00000000-0005-0000-0000-0000E8720000}"/>
    <cellStyle name="Titolo 5 5 2 2 2" xfId="20420" xr:uid="{00000000-0005-0000-0000-0000E9720000}"/>
    <cellStyle name="Titolo 5 5 2 2 3" xfId="20421" xr:uid="{00000000-0005-0000-0000-0000EA720000}"/>
    <cellStyle name="Titolo 5 5 2 3" xfId="20422" xr:uid="{00000000-0005-0000-0000-0000EB720000}"/>
    <cellStyle name="Titolo 5 5 3" xfId="20423" xr:uid="{00000000-0005-0000-0000-0000EC720000}"/>
    <cellStyle name="Titolo 5 5 3 2" xfId="20424" xr:uid="{00000000-0005-0000-0000-0000ED720000}"/>
    <cellStyle name="Titolo 5 5 3 2 2" xfId="20425" xr:uid="{00000000-0005-0000-0000-0000EE720000}"/>
    <cellStyle name="Titolo 5 5 3 2 3" xfId="20426" xr:uid="{00000000-0005-0000-0000-0000EF720000}"/>
    <cellStyle name="Titolo 5 5 3 3" xfId="20427" xr:uid="{00000000-0005-0000-0000-0000F0720000}"/>
    <cellStyle name="Titolo 5 5 4" xfId="20428" xr:uid="{00000000-0005-0000-0000-0000F1720000}"/>
    <cellStyle name="Titolo 5 5 4 2" xfId="20429" xr:uid="{00000000-0005-0000-0000-0000F2720000}"/>
    <cellStyle name="Titolo 5 5 5" xfId="20430" xr:uid="{00000000-0005-0000-0000-0000F3720000}"/>
    <cellStyle name="Titolo 5 5 5 2" xfId="20431" xr:uid="{00000000-0005-0000-0000-0000F4720000}"/>
    <cellStyle name="Titolo 5 5 5 3" xfId="20432" xr:uid="{00000000-0005-0000-0000-0000F5720000}"/>
    <cellStyle name="Titolo 5 5 6" xfId="20433" xr:uid="{00000000-0005-0000-0000-0000F6720000}"/>
    <cellStyle name="Titolo 5 6" xfId="20434" xr:uid="{00000000-0005-0000-0000-0000F7720000}"/>
    <cellStyle name="Titolo 5 6 2" xfId="20435" xr:uid="{00000000-0005-0000-0000-0000F8720000}"/>
    <cellStyle name="Titolo 5 6 2 2" xfId="20436" xr:uid="{00000000-0005-0000-0000-0000F9720000}"/>
    <cellStyle name="Titolo 5 6 2 2 2" xfId="20437" xr:uid="{00000000-0005-0000-0000-0000FA720000}"/>
    <cellStyle name="Titolo 5 6 2 2 3" xfId="20438" xr:uid="{00000000-0005-0000-0000-0000FB720000}"/>
    <cellStyle name="Titolo 5 6 2 3" xfId="20439" xr:uid="{00000000-0005-0000-0000-0000FC720000}"/>
    <cellStyle name="Titolo 5 6 3" xfId="20440" xr:uid="{00000000-0005-0000-0000-0000FD720000}"/>
    <cellStyle name="Titolo 5 6 3 2" xfId="20441" xr:uid="{00000000-0005-0000-0000-0000FE720000}"/>
    <cellStyle name="Titolo 5 6 3 3" xfId="20442" xr:uid="{00000000-0005-0000-0000-0000FF720000}"/>
    <cellStyle name="Titolo 5 6 4" xfId="20443" xr:uid="{00000000-0005-0000-0000-000000730000}"/>
    <cellStyle name="Titolo 5 7" xfId="20444" xr:uid="{00000000-0005-0000-0000-000001730000}"/>
    <cellStyle name="Titolo 6" xfId="20445" xr:uid="{00000000-0005-0000-0000-000002730000}"/>
    <cellStyle name="Titolo1" xfId="33034" xr:uid="{00000000-0005-0000-0000-000003730000}"/>
    <cellStyle name="Titolo2" xfId="33035" xr:uid="{00000000-0005-0000-0000-000004730000}"/>
    <cellStyle name="Titolo3" xfId="33036" xr:uid="{00000000-0005-0000-0000-000005730000}"/>
    <cellStyle name="Titolo4" xfId="33037" xr:uid="{00000000-0005-0000-0000-000006730000}"/>
    <cellStyle name="TitoloPiùColonne" xfId="33038" xr:uid="{00000000-0005-0000-0000-000007730000}"/>
    <cellStyle name="TitoloPiùColonne 2" xfId="33039" xr:uid="{00000000-0005-0000-0000-000008730000}"/>
    <cellStyle name="TitoloPiùColonne 2 2" xfId="33040" xr:uid="{00000000-0005-0000-0000-000009730000}"/>
    <cellStyle name="TitoloPiùColonne 2 2 2" xfId="33041" xr:uid="{00000000-0005-0000-0000-00000A730000}"/>
    <cellStyle name="TitoloPiùColonne 2 2 2 2" xfId="33042" xr:uid="{00000000-0005-0000-0000-00000B730000}"/>
    <cellStyle name="TitoloPiùColonne 2 2 2 2 2" xfId="33043" xr:uid="{00000000-0005-0000-0000-00000C730000}"/>
    <cellStyle name="TitoloPiùColonne 2 2 2 3" xfId="33044" xr:uid="{00000000-0005-0000-0000-00000D730000}"/>
    <cellStyle name="TitoloPiùColonne 2 2 3" xfId="33045" xr:uid="{00000000-0005-0000-0000-00000E730000}"/>
    <cellStyle name="TitoloPiùColonne 2 2 3 2" xfId="33046" xr:uid="{00000000-0005-0000-0000-00000F730000}"/>
    <cellStyle name="TitoloPiùColonne 2 3" xfId="33047" xr:uid="{00000000-0005-0000-0000-000010730000}"/>
    <cellStyle name="TitoloPiùColonne 2 3 2" xfId="33048" xr:uid="{00000000-0005-0000-0000-000011730000}"/>
    <cellStyle name="TitoloPiùColonne 2 3 2 2" xfId="33049" xr:uid="{00000000-0005-0000-0000-000012730000}"/>
    <cellStyle name="TitoloPiùColonne 2 3 2 2 2" xfId="33050" xr:uid="{00000000-0005-0000-0000-000013730000}"/>
    <cellStyle name="TitoloPiùColonne 2 3 2 3" xfId="33051" xr:uid="{00000000-0005-0000-0000-000014730000}"/>
    <cellStyle name="TitoloPiùColonne 2 3 2 3 2" xfId="33052" xr:uid="{00000000-0005-0000-0000-000015730000}"/>
    <cellStyle name="TitoloPiùColonne 2 3 2 4" xfId="33053" xr:uid="{00000000-0005-0000-0000-000016730000}"/>
    <cellStyle name="TitoloPiùColonne 2 3 3" xfId="33054" xr:uid="{00000000-0005-0000-0000-000017730000}"/>
    <cellStyle name="TitoloPiùColonne 2 3 3 2" xfId="33055" xr:uid="{00000000-0005-0000-0000-000018730000}"/>
    <cellStyle name="TitoloPiùColonne 2 4" xfId="33056" xr:uid="{00000000-0005-0000-0000-000019730000}"/>
    <cellStyle name="TitoloPiùColonne 2 4 2" xfId="33057" xr:uid="{00000000-0005-0000-0000-00001A730000}"/>
    <cellStyle name="TitoloPiùColonne 2 4 2 2" xfId="33058" xr:uid="{00000000-0005-0000-0000-00001B730000}"/>
    <cellStyle name="TitoloPiùColonne 2 4 3" xfId="33059" xr:uid="{00000000-0005-0000-0000-00001C730000}"/>
    <cellStyle name="TitoloPiùColonne 2 4 3 2" xfId="33060" xr:uid="{00000000-0005-0000-0000-00001D730000}"/>
    <cellStyle name="TitoloPiùColonne 2 4 4" xfId="33061" xr:uid="{00000000-0005-0000-0000-00001E730000}"/>
    <cellStyle name="TitoloPiùColonne 2 5" xfId="33062" xr:uid="{00000000-0005-0000-0000-00001F730000}"/>
    <cellStyle name="TitoloPiùColonne 3" xfId="33063" xr:uid="{00000000-0005-0000-0000-000020730000}"/>
    <cellStyle name="TitoloPiùColonne 3 2" xfId="33064" xr:uid="{00000000-0005-0000-0000-000021730000}"/>
    <cellStyle name="TitoloPiùColonne 3 2 2" xfId="33065" xr:uid="{00000000-0005-0000-0000-000022730000}"/>
    <cellStyle name="TitoloPiùColonne 3 2 2 2" xfId="33066" xr:uid="{00000000-0005-0000-0000-000023730000}"/>
    <cellStyle name="TitoloPiùColonne 3 2 2 2 2" xfId="33067" xr:uid="{00000000-0005-0000-0000-000024730000}"/>
    <cellStyle name="TitoloPiùColonne 3 2 2 3" xfId="33068" xr:uid="{00000000-0005-0000-0000-000025730000}"/>
    <cellStyle name="TitoloPiùColonne 3 2 3" xfId="33069" xr:uid="{00000000-0005-0000-0000-000026730000}"/>
    <cellStyle name="TitoloPiùColonne 3 2 3 2" xfId="33070" xr:uid="{00000000-0005-0000-0000-000027730000}"/>
    <cellStyle name="TitoloPiùColonne 3 3" xfId="33071" xr:uid="{00000000-0005-0000-0000-000028730000}"/>
    <cellStyle name="TitoloPiùColonne 3 3 2" xfId="33072" xr:uid="{00000000-0005-0000-0000-000029730000}"/>
    <cellStyle name="TitoloPiùColonne 3 3 2 2" xfId="33073" xr:uid="{00000000-0005-0000-0000-00002A730000}"/>
    <cellStyle name="TitoloPiùColonne 3 3 2 2 2" xfId="33074" xr:uid="{00000000-0005-0000-0000-00002B730000}"/>
    <cellStyle name="TitoloPiùColonne 3 3 2 3" xfId="33075" xr:uid="{00000000-0005-0000-0000-00002C730000}"/>
    <cellStyle name="TitoloPiùColonne 3 3 2 3 2" xfId="33076" xr:uid="{00000000-0005-0000-0000-00002D730000}"/>
    <cellStyle name="TitoloPiùColonne 3 3 2 4" xfId="33077" xr:uid="{00000000-0005-0000-0000-00002E730000}"/>
    <cellStyle name="TitoloPiùColonne 3 3 3" xfId="33078" xr:uid="{00000000-0005-0000-0000-00002F730000}"/>
    <cellStyle name="TitoloPiùColonne 3 3 3 2" xfId="33079" xr:uid="{00000000-0005-0000-0000-000030730000}"/>
    <cellStyle name="TitoloPiùColonne 3 4" xfId="33080" xr:uid="{00000000-0005-0000-0000-000031730000}"/>
    <cellStyle name="TitoloPiùColonne 3 4 2" xfId="33081" xr:uid="{00000000-0005-0000-0000-000032730000}"/>
    <cellStyle name="TitoloPiùColonne 3 4 2 2" xfId="33082" xr:uid="{00000000-0005-0000-0000-000033730000}"/>
    <cellStyle name="TitoloPiùColonne 3 4 3" xfId="33083" xr:uid="{00000000-0005-0000-0000-000034730000}"/>
    <cellStyle name="TitoloPiùColonne 3 4 3 2" xfId="33084" xr:uid="{00000000-0005-0000-0000-000035730000}"/>
    <cellStyle name="TitoloPiùColonne 3 4 4" xfId="33085" xr:uid="{00000000-0005-0000-0000-000036730000}"/>
    <cellStyle name="TitoloPiùColonne 3 5" xfId="33086" xr:uid="{00000000-0005-0000-0000-000037730000}"/>
    <cellStyle name="TitoloPiùColonne 4" xfId="33087" xr:uid="{00000000-0005-0000-0000-000038730000}"/>
    <cellStyle name="TitoloPiùColonne 4 2" xfId="33088" xr:uid="{00000000-0005-0000-0000-000039730000}"/>
    <cellStyle name="TitoloPiùColonne 4 2 2" xfId="33089" xr:uid="{00000000-0005-0000-0000-00003A730000}"/>
    <cellStyle name="TitoloPiùColonne 4 2 2 2" xfId="33090" xr:uid="{00000000-0005-0000-0000-00003B730000}"/>
    <cellStyle name="TitoloPiùColonne 4 2 3" xfId="33091" xr:uid="{00000000-0005-0000-0000-00003C730000}"/>
    <cellStyle name="TitoloPiùColonne 4 3" xfId="33092" xr:uid="{00000000-0005-0000-0000-00003D730000}"/>
    <cellStyle name="TitoloPiùColonne 4 3 2" xfId="33093" xr:uid="{00000000-0005-0000-0000-00003E730000}"/>
    <cellStyle name="TitoloPiùColonne 5" xfId="33094" xr:uid="{00000000-0005-0000-0000-00003F730000}"/>
    <cellStyle name="TitoloPiùColonne 5 2" xfId="33095" xr:uid="{00000000-0005-0000-0000-000040730000}"/>
    <cellStyle name="TitoloPiùColonne 5 2 2" xfId="33096" xr:uid="{00000000-0005-0000-0000-000041730000}"/>
    <cellStyle name="TitoloPiùColonne 5 2 2 2" xfId="33097" xr:uid="{00000000-0005-0000-0000-000042730000}"/>
    <cellStyle name="TitoloPiùColonne 5 2 3" xfId="33098" xr:uid="{00000000-0005-0000-0000-000043730000}"/>
    <cellStyle name="TitoloPiùColonne 5 2 3 2" xfId="33099" xr:uid="{00000000-0005-0000-0000-000044730000}"/>
    <cellStyle name="TitoloPiùColonne 5 2 4" xfId="33100" xr:uid="{00000000-0005-0000-0000-000045730000}"/>
    <cellStyle name="TitoloPiùColonne 5 3" xfId="33101" xr:uid="{00000000-0005-0000-0000-000046730000}"/>
    <cellStyle name="TitoloPiùColonne 5 3 2" xfId="33102" xr:uid="{00000000-0005-0000-0000-000047730000}"/>
    <cellStyle name="TitoloPiùColonne 6" xfId="33103" xr:uid="{00000000-0005-0000-0000-000048730000}"/>
    <cellStyle name="TitoloPiùColonne 6 2" xfId="33104" xr:uid="{00000000-0005-0000-0000-000049730000}"/>
    <cellStyle name="TitoloPiùColonne 6 2 2" xfId="33105" xr:uid="{00000000-0005-0000-0000-00004A730000}"/>
    <cellStyle name="TitoloPiùColonne 6 3" xfId="33106" xr:uid="{00000000-0005-0000-0000-00004B730000}"/>
    <cellStyle name="TitoloPiùColonne 6 3 2" xfId="33107" xr:uid="{00000000-0005-0000-0000-00004C730000}"/>
    <cellStyle name="TitoloPiùColonne 6 4" xfId="33108" xr:uid="{00000000-0005-0000-0000-00004D730000}"/>
    <cellStyle name="TitoloPiùColonne 7" xfId="33109" xr:uid="{00000000-0005-0000-0000-00004E730000}"/>
    <cellStyle name="TitoloTab90°" xfId="33110" xr:uid="{00000000-0005-0000-0000-00004F730000}"/>
    <cellStyle name="TitoloTab90° 2" xfId="33111" xr:uid="{00000000-0005-0000-0000-000050730000}"/>
    <cellStyle name="TitoloTab90° 2 2" xfId="33112" xr:uid="{00000000-0005-0000-0000-000051730000}"/>
    <cellStyle name="TitoloTab90° 2 2 2" xfId="33113" xr:uid="{00000000-0005-0000-0000-000052730000}"/>
    <cellStyle name="TitoloTab90° 2 2 2 2" xfId="33114" xr:uid="{00000000-0005-0000-0000-000053730000}"/>
    <cellStyle name="TitoloTab90° 2 2 2 2 2" xfId="33115" xr:uid="{00000000-0005-0000-0000-000054730000}"/>
    <cellStyle name="TitoloTab90° 2 2 2 3" xfId="33116" xr:uid="{00000000-0005-0000-0000-000055730000}"/>
    <cellStyle name="TitoloTab90° 2 2 3" xfId="33117" xr:uid="{00000000-0005-0000-0000-000056730000}"/>
    <cellStyle name="TitoloTab90° 2 2 3 2" xfId="33118" xr:uid="{00000000-0005-0000-0000-000057730000}"/>
    <cellStyle name="TitoloTab90° 2 3" xfId="33119" xr:uid="{00000000-0005-0000-0000-000058730000}"/>
    <cellStyle name="TitoloTab90° 2 3 2" xfId="33120" xr:uid="{00000000-0005-0000-0000-000059730000}"/>
    <cellStyle name="TitoloTab90° 2 3 2 2" xfId="33121" xr:uid="{00000000-0005-0000-0000-00005A730000}"/>
    <cellStyle name="TitoloTab90° 2 3 2 2 2" xfId="33122" xr:uid="{00000000-0005-0000-0000-00005B730000}"/>
    <cellStyle name="TitoloTab90° 2 3 2 3" xfId="33123" xr:uid="{00000000-0005-0000-0000-00005C730000}"/>
    <cellStyle name="TitoloTab90° 2 3 2 3 2" xfId="33124" xr:uid="{00000000-0005-0000-0000-00005D730000}"/>
    <cellStyle name="TitoloTab90° 2 3 2 4" xfId="33125" xr:uid="{00000000-0005-0000-0000-00005E730000}"/>
    <cellStyle name="TitoloTab90° 2 3 3" xfId="33126" xr:uid="{00000000-0005-0000-0000-00005F730000}"/>
    <cellStyle name="TitoloTab90° 2 3 3 2" xfId="33127" xr:uid="{00000000-0005-0000-0000-000060730000}"/>
    <cellStyle name="TitoloTab90° 2 4" xfId="33128" xr:uid="{00000000-0005-0000-0000-000061730000}"/>
    <cellStyle name="TitoloTab90° 2 4 2" xfId="33129" xr:uid="{00000000-0005-0000-0000-000062730000}"/>
    <cellStyle name="TitoloTab90° 2 4 2 2" xfId="33130" xr:uid="{00000000-0005-0000-0000-000063730000}"/>
    <cellStyle name="TitoloTab90° 2 4 3" xfId="33131" xr:uid="{00000000-0005-0000-0000-000064730000}"/>
    <cellStyle name="TitoloTab90° 2 4 3 2" xfId="33132" xr:uid="{00000000-0005-0000-0000-000065730000}"/>
    <cellStyle name="TitoloTab90° 2 4 4" xfId="33133" xr:uid="{00000000-0005-0000-0000-000066730000}"/>
    <cellStyle name="TitoloTab90° 2 5" xfId="33134" xr:uid="{00000000-0005-0000-0000-000067730000}"/>
    <cellStyle name="TitoloTab90° 3" xfId="33135" xr:uid="{00000000-0005-0000-0000-000068730000}"/>
    <cellStyle name="TitoloTab90° 3 2" xfId="33136" xr:uid="{00000000-0005-0000-0000-000069730000}"/>
    <cellStyle name="TitoloTab90° 3 2 2" xfId="33137" xr:uid="{00000000-0005-0000-0000-00006A730000}"/>
    <cellStyle name="TitoloTab90° 3 2 2 2" xfId="33138" xr:uid="{00000000-0005-0000-0000-00006B730000}"/>
    <cellStyle name="TitoloTab90° 3 2 2 2 2" xfId="33139" xr:uid="{00000000-0005-0000-0000-00006C730000}"/>
    <cellStyle name="TitoloTab90° 3 2 2 3" xfId="33140" xr:uid="{00000000-0005-0000-0000-00006D730000}"/>
    <cellStyle name="TitoloTab90° 3 2 3" xfId="33141" xr:uid="{00000000-0005-0000-0000-00006E730000}"/>
    <cellStyle name="TitoloTab90° 3 2 3 2" xfId="33142" xr:uid="{00000000-0005-0000-0000-00006F730000}"/>
    <cellStyle name="TitoloTab90° 3 3" xfId="33143" xr:uid="{00000000-0005-0000-0000-000070730000}"/>
    <cellStyle name="TitoloTab90° 3 3 2" xfId="33144" xr:uid="{00000000-0005-0000-0000-000071730000}"/>
    <cellStyle name="TitoloTab90° 3 3 2 2" xfId="33145" xr:uid="{00000000-0005-0000-0000-000072730000}"/>
    <cellStyle name="TitoloTab90° 3 3 2 2 2" xfId="33146" xr:uid="{00000000-0005-0000-0000-000073730000}"/>
    <cellStyle name="TitoloTab90° 3 3 2 3" xfId="33147" xr:uid="{00000000-0005-0000-0000-000074730000}"/>
    <cellStyle name="TitoloTab90° 3 3 2 3 2" xfId="33148" xr:uid="{00000000-0005-0000-0000-000075730000}"/>
    <cellStyle name="TitoloTab90° 3 3 2 4" xfId="33149" xr:uid="{00000000-0005-0000-0000-000076730000}"/>
    <cellStyle name="TitoloTab90° 3 3 3" xfId="33150" xr:uid="{00000000-0005-0000-0000-000077730000}"/>
    <cellStyle name="TitoloTab90° 3 3 3 2" xfId="33151" xr:uid="{00000000-0005-0000-0000-000078730000}"/>
    <cellStyle name="TitoloTab90° 3 4" xfId="33152" xr:uid="{00000000-0005-0000-0000-000079730000}"/>
    <cellStyle name="TitoloTab90° 3 4 2" xfId="33153" xr:uid="{00000000-0005-0000-0000-00007A730000}"/>
    <cellStyle name="TitoloTab90° 3 4 2 2" xfId="33154" xr:uid="{00000000-0005-0000-0000-00007B730000}"/>
    <cellStyle name="TitoloTab90° 3 4 3" xfId="33155" xr:uid="{00000000-0005-0000-0000-00007C730000}"/>
    <cellStyle name="TitoloTab90° 3 4 3 2" xfId="33156" xr:uid="{00000000-0005-0000-0000-00007D730000}"/>
    <cellStyle name="TitoloTab90° 3 4 4" xfId="33157" xr:uid="{00000000-0005-0000-0000-00007E730000}"/>
    <cellStyle name="TitoloTab90° 3 5" xfId="33158" xr:uid="{00000000-0005-0000-0000-00007F730000}"/>
    <cellStyle name="TitoloTab90° 4" xfId="33159" xr:uid="{00000000-0005-0000-0000-000080730000}"/>
    <cellStyle name="TitoloTab90° 4 2" xfId="33160" xr:uid="{00000000-0005-0000-0000-000081730000}"/>
    <cellStyle name="TitoloTab90° 4 2 2" xfId="33161" xr:uid="{00000000-0005-0000-0000-000082730000}"/>
    <cellStyle name="TitoloTab90° 4 2 2 2" xfId="33162" xr:uid="{00000000-0005-0000-0000-000083730000}"/>
    <cellStyle name="TitoloTab90° 4 2 3" xfId="33163" xr:uid="{00000000-0005-0000-0000-000084730000}"/>
    <cellStyle name="TitoloTab90° 4 3" xfId="33164" xr:uid="{00000000-0005-0000-0000-000085730000}"/>
    <cellStyle name="TitoloTab90° 4 3 2" xfId="33165" xr:uid="{00000000-0005-0000-0000-000086730000}"/>
    <cellStyle name="TitoloTab90° 5" xfId="33166" xr:uid="{00000000-0005-0000-0000-000087730000}"/>
    <cellStyle name="TitoloTab90° 5 2" xfId="33167" xr:uid="{00000000-0005-0000-0000-000088730000}"/>
    <cellStyle name="TitoloTab90° 5 2 2" xfId="33168" xr:uid="{00000000-0005-0000-0000-000089730000}"/>
    <cellStyle name="TitoloTab90° 5 2 2 2" xfId="33169" xr:uid="{00000000-0005-0000-0000-00008A730000}"/>
    <cellStyle name="TitoloTab90° 5 2 3" xfId="33170" xr:uid="{00000000-0005-0000-0000-00008B730000}"/>
    <cellStyle name="TitoloTab90° 5 2 3 2" xfId="33171" xr:uid="{00000000-0005-0000-0000-00008C730000}"/>
    <cellStyle name="TitoloTab90° 5 2 4" xfId="33172" xr:uid="{00000000-0005-0000-0000-00008D730000}"/>
    <cellStyle name="TitoloTab90° 5 3" xfId="33173" xr:uid="{00000000-0005-0000-0000-00008E730000}"/>
    <cellStyle name="TitoloTab90° 5 3 2" xfId="33174" xr:uid="{00000000-0005-0000-0000-00008F730000}"/>
    <cellStyle name="TitoloTab90° 6" xfId="33175" xr:uid="{00000000-0005-0000-0000-000090730000}"/>
    <cellStyle name="TitoloTab90° 6 2" xfId="33176" xr:uid="{00000000-0005-0000-0000-000091730000}"/>
    <cellStyle name="TitoloTab90° 6 2 2" xfId="33177" xr:uid="{00000000-0005-0000-0000-000092730000}"/>
    <cellStyle name="TitoloTab90° 6 3" xfId="33178" xr:uid="{00000000-0005-0000-0000-000093730000}"/>
    <cellStyle name="TitoloTab90° 6 3 2" xfId="33179" xr:uid="{00000000-0005-0000-0000-000094730000}"/>
    <cellStyle name="TitoloTab90° 6 4" xfId="33180" xr:uid="{00000000-0005-0000-0000-000095730000}"/>
    <cellStyle name="TitoloTab90° 7" xfId="33181" xr:uid="{00000000-0005-0000-0000-000096730000}"/>
    <cellStyle name="TitoloTab90°C" xfId="33182" xr:uid="{00000000-0005-0000-0000-000097730000}"/>
    <cellStyle name="TitoloTab90°C 2" xfId="33183" xr:uid="{00000000-0005-0000-0000-000098730000}"/>
    <cellStyle name="TitoloTab90°C 2 2" xfId="33184" xr:uid="{00000000-0005-0000-0000-000099730000}"/>
    <cellStyle name="TitoloTab90°C 2 2 2" xfId="33185" xr:uid="{00000000-0005-0000-0000-00009A730000}"/>
    <cellStyle name="TitoloTab90°C 2 2 2 2" xfId="33186" xr:uid="{00000000-0005-0000-0000-00009B730000}"/>
    <cellStyle name="TitoloTab90°C 2 2 2 2 2" xfId="33187" xr:uid="{00000000-0005-0000-0000-00009C730000}"/>
    <cellStyle name="TitoloTab90°C 2 2 2 3" xfId="33188" xr:uid="{00000000-0005-0000-0000-00009D730000}"/>
    <cellStyle name="TitoloTab90°C 2 2 3" xfId="33189" xr:uid="{00000000-0005-0000-0000-00009E730000}"/>
    <cellStyle name="TitoloTab90°C 2 2 3 2" xfId="33190" xr:uid="{00000000-0005-0000-0000-00009F730000}"/>
    <cellStyle name="TitoloTab90°C 2 3" xfId="33191" xr:uid="{00000000-0005-0000-0000-0000A0730000}"/>
    <cellStyle name="TitoloTab90°C 2 3 2" xfId="33192" xr:uid="{00000000-0005-0000-0000-0000A1730000}"/>
    <cellStyle name="TitoloTab90°C 2 3 2 2" xfId="33193" xr:uid="{00000000-0005-0000-0000-0000A2730000}"/>
    <cellStyle name="TitoloTab90°C 2 3 2 2 2" xfId="33194" xr:uid="{00000000-0005-0000-0000-0000A3730000}"/>
    <cellStyle name="TitoloTab90°C 2 3 2 3" xfId="33195" xr:uid="{00000000-0005-0000-0000-0000A4730000}"/>
    <cellStyle name="TitoloTab90°C 2 3 2 3 2" xfId="33196" xr:uid="{00000000-0005-0000-0000-0000A5730000}"/>
    <cellStyle name="TitoloTab90°C 2 3 2 4" xfId="33197" xr:uid="{00000000-0005-0000-0000-0000A6730000}"/>
    <cellStyle name="TitoloTab90°C 2 3 3" xfId="33198" xr:uid="{00000000-0005-0000-0000-0000A7730000}"/>
    <cellStyle name="TitoloTab90°C 2 3 3 2" xfId="33199" xr:uid="{00000000-0005-0000-0000-0000A8730000}"/>
    <cellStyle name="TitoloTab90°C 2 4" xfId="33200" xr:uid="{00000000-0005-0000-0000-0000A9730000}"/>
    <cellStyle name="TitoloTab90°C 2 4 2" xfId="33201" xr:uid="{00000000-0005-0000-0000-0000AA730000}"/>
    <cellStyle name="TitoloTab90°C 2 4 2 2" xfId="33202" xr:uid="{00000000-0005-0000-0000-0000AB730000}"/>
    <cellStyle name="TitoloTab90°C 2 4 3" xfId="33203" xr:uid="{00000000-0005-0000-0000-0000AC730000}"/>
    <cellStyle name="TitoloTab90°C 2 4 3 2" xfId="33204" xr:uid="{00000000-0005-0000-0000-0000AD730000}"/>
    <cellStyle name="TitoloTab90°C 2 4 4" xfId="33205" xr:uid="{00000000-0005-0000-0000-0000AE730000}"/>
    <cellStyle name="TitoloTab90°C 2 5" xfId="33206" xr:uid="{00000000-0005-0000-0000-0000AF730000}"/>
    <cellStyle name="TitoloTab90°C 3" xfId="33207" xr:uid="{00000000-0005-0000-0000-0000B0730000}"/>
    <cellStyle name="TitoloTab90°C 3 2" xfId="33208" xr:uid="{00000000-0005-0000-0000-0000B1730000}"/>
    <cellStyle name="TitoloTab90°C 3 2 2" xfId="33209" xr:uid="{00000000-0005-0000-0000-0000B2730000}"/>
    <cellStyle name="TitoloTab90°C 3 2 2 2" xfId="33210" xr:uid="{00000000-0005-0000-0000-0000B3730000}"/>
    <cellStyle name="TitoloTab90°C 3 2 2 2 2" xfId="33211" xr:uid="{00000000-0005-0000-0000-0000B4730000}"/>
    <cellStyle name="TitoloTab90°C 3 2 2 3" xfId="33212" xr:uid="{00000000-0005-0000-0000-0000B5730000}"/>
    <cellStyle name="TitoloTab90°C 3 2 3" xfId="33213" xr:uid="{00000000-0005-0000-0000-0000B6730000}"/>
    <cellStyle name="TitoloTab90°C 3 2 3 2" xfId="33214" xr:uid="{00000000-0005-0000-0000-0000B7730000}"/>
    <cellStyle name="TitoloTab90°C 3 3" xfId="33215" xr:uid="{00000000-0005-0000-0000-0000B8730000}"/>
    <cellStyle name="TitoloTab90°C 3 3 2" xfId="33216" xr:uid="{00000000-0005-0000-0000-0000B9730000}"/>
    <cellStyle name="TitoloTab90°C 3 3 2 2" xfId="33217" xr:uid="{00000000-0005-0000-0000-0000BA730000}"/>
    <cellStyle name="TitoloTab90°C 3 3 2 2 2" xfId="33218" xr:uid="{00000000-0005-0000-0000-0000BB730000}"/>
    <cellStyle name="TitoloTab90°C 3 3 2 3" xfId="33219" xr:uid="{00000000-0005-0000-0000-0000BC730000}"/>
    <cellStyle name="TitoloTab90°C 3 3 2 3 2" xfId="33220" xr:uid="{00000000-0005-0000-0000-0000BD730000}"/>
    <cellStyle name="TitoloTab90°C 3 3 2 4" xfId="33221" xr:uid="{00000000-0005-0000-0000-0000BE730000}"/>
    <cellStyle name="TitoloTab90°C 3 3 3" xfId="33222" xr:uid="{00000000-0005-0000-0000-0000BF730000}"/>
    <cellStyle name="TitoloTab90°C 3 3 3 2" xfId="33223" xr:uid="{00000000-0005-0000-0000-0000C0730000}"/>
    <cellStyle name="TitoloTab90°C 3 4" xfId="33224" xr:uid="{00000000-0005-0000-0000-0000C1730000}"/>
    <cellStyle name="TitoloTab90°C 3 4 2" xfId="33225" xr:uid="{00000000-0005-0000-0000-0000C2730000}"/>
    <cellStyle name="TitoloTab90°C 3 4 2 2" xfId="33226" xr:uid="{00000000-0005-0000-0000-0000C3730000}"/>
    <cellStyle name="TitoloTab90°C 3 4 3" xfId="33227" xr:uid="{00000000-0005-0000-0000-0000C4730000}"/>
    <cellStyle name="TitoloTab90°C 3 4 3 2" xfId="33228" xr:uid="{00000000-0005-0000-0000-0000C5730000}"/>
    <cellStyle name="TitoloTab90°C 3 4 4" xfId="33229" xr:uid="{00000000-0005-0000-0000-0000C6730000}"/>
    <cellStyle name="TitoloTab90°C 3 5" xfId="33230" xr:uid="{00000000-0005-0000-0000-0000C7730000}"/>
    <cellStyle name="TitoloTab90°C 4" xfId="33231" xr:uid="{00000000-0005-0000-0000-0000C8730000}"/>
    <cellStyle name="TitoloTab90°C 4 2" xfId="33232" xr:uid="{00000000-0005-0000-0000-0000C9730000}"/>
    <cellStyle name="TitoloTab90°C 4 2 2" xfId="33233" xr:uid="{00000000-0005-0000-0000-0000CA730000}"/>
    <cellStyle name="TitoloTab90°C 4 2 2 2" xfId="33234" xr:uid="{00000000-0005-0000-0000-0000CB730000}"/>
    <cellStyle name="TitoloTab90°C 4 2 3" xfId="33235" xr:uid="{00000000-0005-0000-0000-0000CC730000}"/>
    <cellStyle name="TitoloTab90°C 4 3" xfId="33236" xr:uid="{00000000-0005-0000-0000-0000CD730000}"/>
    <cellStyle name="TitoloTab90°C 4 3 2" xfId="33237" xr:uid="{00000000-0005-0000-0000-0000CE730000}"/>
    <cellStyle name="TitoloTab90°C 5" xfId="33238" xr:uid="{00000000-0005-0000-0000-0000CF730000}"/>
    <cellStyle name="TitoloTab90°C 5 2" xfId="33239" xr:uid="{00000000-0005-0000-0000-0000D0730000}"/>
    <cellStyle name="TitoloTab90°C 5 2 2" xfId="33240" xr:uid="{00000000-0005-0000-0000-0000D1730000}"/>
    <cellStyle name="TitoloTab90°C 5 2 2 2" xfId="33241" xr:uid="{00000000-0005-0000-0000-0000D2730000}"/>
    <cellStyle name="TitoloTab90°C 5 2 3" xfId="33242" xr:uid="{00000000-0005-0000-0000-0000D3730000}"/>
    <cellStyle name="TitoloTab90°C 5 2 3 2" xfId="33243" xr:uid="{00000000-0005-0000-0000-0000D4730000}"/>
    <cellStyle name="TitoloTab90°C 5 2 4" xfId="33244" xr:uid="{00000000-0005-0000-0000-0000D5730000}"/>
    <cellStyle name="TitoloTab90°C 5 3" xfId="33245" xr:uid="{00000000-0005-0000-0000-0000D6730000}"/>
    <cellStyle name="TitoloTab90°C 5 3 2" xfId="33246" xr:uid="{00000000-0005-0000-0000-0000D7730000}"/>
    <cellStyle name="TitoloTab90°C 6" xfId="33247" xr:uid="{00000000-0005-0000-0000-0000D8730000}"/>
    <cellStyle name="TitoloTab90°C 6 2" xfId="33248" xr:uid="{00000000-0005-0000-0000-0000D9730000}"/>
    <cellStyle name="TitoloTab90°C 6 2 2" xfId="33249" xr:uid="{00000000-0005-0000-0000-0000DA730000}"/>
    <cellStyle name="TitoloTab90°C 6 3" xfId="33250" xr:uid="{00000000-0005-0000-0000-0000DB730000}"/>
    <cellStyle name="TitoloTab90°C 6 3 2" xfId="33251" xr:uid="{00000000-0005-0000-0000-0000DC730000}"/>
    <cellStyle name="TitoloTab90°C 6 4" xfId="33252" xr:uid="{00000000-0005-0000-0000-0000DD730000}"/>
    <cellStyle name="TitoloTab90°C 7" xfId="33253" xr:uid="{00000000-0005-0000-0000-0000DE730000}"/>
    <cellStyle name="TitoloTabella1" xfId="33254" xr:uid="{00000000-0005-0000-0000-0000DF730000}"/>
    <cellStyle name="TitoloTabella1 2" xfId="33255" xr:uid="{00000000-0005-0000-0000-0000E0730000}"/>
    <cellStyle name="TitoloTabella1 2 2" xfId="33256" xr:uid="{00000000-0005-0000-0000-0000E1730000}"/>
    <cellStyle name="TitoloTabella1 2 2 2" xfId="33257" xr:uid="{00000000-0005-0000-0000-0000E2730000}"/>
    <cellStyle name="TitoloTabella1 2 2 2 2" xfId="33258" xr:uid="{00000000-0005-0000-0000-0000E3730000}"/>
    <cellStyle name="TitoloTabella1 2 2 2 2 2" xfId="33259" xr:uid="{00000000-0005-0000-0000-0000E4730000}"/>
    <cellStyle name="TitoloTabella1 2 2 2 3" xfId="33260" xr:uid="{00000000-0005-0000-0000-0000E5730000}"/>
    <cellStyle name="TitoloTabella1 2 2 3" xfId="33261" xr:uid="{00000000-0005-0000-0000-0000E6730000}"/>
    <cellStyle name="TitoloTabella1 2 2 3 2" xfId="33262" xr:uid="{00000000-0005-0000-0000-0000E7730000}"/>
    <cellStyle name="TitoloTabella1 2 3" xfId="33263" xr:uid="{00000000-0005-0000-0000-0000E8730000}"/>
    <cellStyle name="TitoloTabella1 2 3 2" xfId="33264" xr:uid="{00000000-0005-0000-0000-0000E9730000}"/>
    <cellStyle name="TitoloTabella1 2 3 2 2" xfId="33265" xr:uid="{00000000-0005-0000-0000-0000EA730000}"/>
    <cellStyle name="TitoloTabella1 2 3 2 2 2" xfId="33266" xr:uid="{00000000-0005-0000-0000-0000EB730000}"/>
    <cellStyle name="TitoloTabella1 2 3 2 3" xfId="33267" xr:uid="{00000000-0005-0000-0000-0000EC730000}"/>
    <cellStyle name="TitoloTabella1 2 3 2 3 2" xfId="33268" xr:uid="{00000000-0005-0000-0000-0000ED730000}"/>
    <cellStyle name="TitoloTabella1 2 3 2 4" xfId="33269" xr:uid="{00000000-0005-0000-0000-0000EE730000}"/>
    <cellStyle name="TitoloTabella1 2 3 3" xfId="33270" xr:uid="{00000000-0005-0000-0000-0000EF730000}"/>
    <cellStyle name="TitoloTabella1 2 3 3 2" xfId="33271" xr:uid="{00000000-0005-0000-0000-0000F0730000}"/>
    <cellStyle name="TitoloTabella1 2 4" xfId="33272" xr:uid="{00000000-0005-0000-0000-0000F1730000}"/>
    <cellStyle name="TitoloTabella1 2 4 2" xfId="33273" xr:uid="{00000000-0005-0000-0000-0000F2730000}"/>
    <cellStyle name="TitoloTabella1 2 4 2 2" xfId="33274" xr:uid="{00000000-0005-0000-0000-0000F3730000}"/>
    <cellStyle name="TitoloTabella1 2 4 3" xfId="33275" xr:uid="{00000000-0005-0000-0000-0000F4730000}"/>
    <cellStyle name="TitoloTabella1 2 4 3 2" xfId="33276" xr:uid="{00000000-0005-0000-0000-0000F5730000}"/>
    <cellStyle name="TitoloTabella1 2 4 4" xfId="33277" xr:uid="{00000000-0005-0000-0000-0000F6730000}"/>
    <cellStyle name="TitoloTabella1 2 5" xfId="33278" xr:uid="{00000000-0005-0000-0000-0000F7730000}"/>
    <cellStyle name="TitoloTabella1 3" xfId="33279" xr:uid="{00000000-0005-0000-0000-0000F8730000}"/>
    <cellStyle name="TitoloTabella1 3 2" xfId="33280" xr:uid="{00000000-0005-0000-0000-0000F9730000}"/>
    <cellStyle name="TitoloTabella1 3 2 2" xfId="33281" xr:uid="{00000000-0005-0000-0000-0000FA730000}"/>
    <cellStyle name="TitoloTabella1 3 2 2 2" xfId="33282" xr:uid="{00000000-0005-0000-0000-0000FB730000}"/>
    <cellStyle name="TitoloTabella1 3 2 2 2 2" xfId="33283" xr:uid="{00000000-0005-0000-0000-0000FC730000}"/>
    <cellStyle name="TitoloTabella1 3 2 2 3" xfId="33284" xr:uid="{00000000-0005-0000-0000-0000FD730000}"/>
    <cellStyle name="TitoloTabella1 3 2 3" xfId="33285" xr:uid="{00000000-0005-0000-0000-0000FE730000}"/>
    <cellStyle name="TitoloTabella1 3 2 3 2" xfId="33286" xr:uid="{00000000-0005-0000-0000-0000FF730000}"/>
    <cellStyle name="TitoloTabella1 3 3" xfId="33287" xr:uid="{00000000-0005-0000-0000-000000740000}"/>
    <cellStyle name="TitoloTabella1 3 3 2" xfId="33288" xr:uid="{00000000-0005-0000-0000-000001740000}"/>
    <cellStyle name="TitoloTabella1 3 3 2 2" xfId="33289" xr:uid="{00000000-0005-0000-0000-000002740000}"/>
    <cellStyle name="TitoloTabella1 3 3 2 2 2" xfId="33290" xr:uid="{00000000-0005-0000-0000-000003740000}"/>
    <cellStyle name="TitoloTabella1 3 3 2 3" xfId="33291" xr:uid="{00000000-0005-0000-0000-000004740000}"/>
    <cellStyle name="TitoloTabella1 3 3 2 3 2" xfId="33292" xr:uid="{00000000-0005-0000-0000-000005740000}"/>
    <cellStyle name="TitoloTabella1 3 3 2 4" xfId="33293" xr:uid="{00000000-0005-0000-0000-000006740000}"/>
    <cellStyle name="TitoloTabella1 3 3 3" xfId="33294" xr:uid="{00000000-0005-0000-0000-000007740000}"/>
    <cellStyle name="TitoloTabella1 3 3 3 2" xfId="33295" xr:uid="{00000000-0005-0000-0000-000008740000}"/>
    <cellStyle name="TitoloTabella1 3 4" xfId="33296" xr:uid="{00000000-0005-0000-0000-000009740000}"/>
    <cellStyle name="TitoloTabella1 3 4 2" xfId="33297" xr:uid="{00000000-0005-0000-0000-00000A740000}"/>
    <cellStyle name="TitoloTabella1 3 4 2 2" xfId="33298" xr:uid="{00000000-0005-0000-0000-00000B740000}"/>
    <cellStyle name="TitoloTabella1 3 4 3" xfId="33299" xr:uid="{00000000-0005-0000-0000-00000C740000}"/>
    <cellStyle name="TitoloTabella1 3 4 3 2" xfId="33300" xr:uid="{00000000-0005-0000-0000-00000D740000}"/>
    <cellStyle name="TitoloTabella1 3 4 4" xfId="33301" xr:uid="{00000000-0005-0000-0000-00000E740000}"/>
    <cellStyle name="TitoloTabella1 3 5" xfId="33302" xr:uid="{00000000-0005-0000-0000-00000F740000}"/>
    <cellStyle name="TitoloTabella1 4" xfId="33303" xr:uid="{00000000-0005-0000-0000-000010740000}"/>
    <cellStyle name="TitoloTabella1 4 2" xfId="33304" xr:uid="{00000000-0005-0000-0000-000011740000}"/>
    <cellStyle name="TitoloTabella1 4 2 2" xfId="33305" xr:uid="{00000000-0005-0000-0000-000012740000}"/>
    <cellStyle name="TitoloTabella1 4 2 2 2" xfId="33306" xr:uid="{00000000-0005-0000-0000-000013740000}"/>
    <cellStyle name="TitoloTabella1 4 2 3" xfId="33307" xr:uid="{00000000-0005-0000-0000-000014740000}"/>
    <cellStyle name="TitoloTabella1 4 3" xfId="33308" xr:uid="{00000000-0005-0000-0000-000015740000}"/>
    <cellStyle name="TitoloTabella1 4 3 2" xfId="33309" xr:uid="{00000000-0005-0000-0000-000016740000}"/>
    <cellStyle name="TitoloTabella1 5" xfId="33310" xr:uid="{00000000-0005-0000-0000-000017740000}"/>
    <cellStyle name="TitoloTabella1 5 2" xfId="33311" xr:uid="{00000000-0005-0000-0000-000018740000}"/>
    <cellStyle name="TitoloTabella1 5 2 2" xfId="33312" xr:uid="{00000000-0005-0000-0000-000019740000}"/>
    <cellStyle name="TitoloTabella1 5 2 2 2" xfId="33313" xr:uid="{00000000-0005-0000-0000-00001A740000}"/>
    <cellStyle name="TitoloTabella1 5 2 3" xfId="33314" xr:uid="{00000000-0005-0000-0000-00001B740000}"/>
    <cellStyle name="TitoloTabella1 5 2 3 2" xfId="33315" xr:uid="{00000000-0005-0000-0000-00001C740000}"/>
    <cellStyle name="TitoloTabella1 5 2 4" xfId="33316" xr:uid="{00000000-0005-0000-0000-00001D740000}"/>
    <cellStyle name="TitoloTabella1 5 3" xfId="33317" xr:uid="{00000000-0005-0000-0000-00001E740000}"/>
    <cellStyle name="TitoloTabella1 5 3 2" xfId="33318" xr:uid="{00000000-0005-0000-0000-00001F740000}"/>
    <cellStyle name="TitoloTabella1 6" xfId="33319" xr:uid="{00000000-0005-0000-0000-000020740000}"/>
    <cellStyle name="TitoloTabella1 6 2" xfId="33320" xr:uid="{00000000-0005-0000-0000-000021740000}"/>
    <cellStyle name="TitoloTabella1 6 2 2" xfId="33321" xr:uid="{00000000-0005-0000-0000-000022740000}"/>
    <cellStyle name="TitoloTabella1 6 3" xfId="33322" xr:uid="{00000000-0005-0000-0000-000023740000}"/>
    <cellStyle name="TitoloTabella1 6 3 2" xfId="33323" xr:uid="{00000000-0005-0000-0000-000024740000}"/>
    <cellStyle name="TitoloTabella1 6 4" xfId="33324" xr:uid="{00000000-0005-0000-0000-000025740000}"/>
    <cellStyle name="TitoloTabella1 7" xfId="33325" xr:uid="{00000000-0005-0000-0000-000026740000}"/>
    <cellStyle name="TitoloTabella2" xfId="33326" xr:uid="{00000000-0005-0000-0000-000027740000}"/>
    <cellStyle name="TitoloTabella2 2" xfId="33327" xr:uid="{00000000-0005-0000-0000-000028740000}"/>
    <cellStyle name="TitoloTabella2 2 2" xfId="33328" xr:uid="{00000000-0005-0000-0000-000029740000}"/>
    <cellStyle name="TitoloTabella2 2 2 2" xfId="33329" xr:uid="{00000000-0005-0000-0000-00002A740000}"/>
    <cellStyle name="TitoloTabella2 2 2 2 2" xfId="33330" xr:uid="{00000000-0005-0000-0000-00002B740000}"/>
    <cellStyle name="TitoloTabella2 2 2 2 2 2" xfId="33331" xr:uid="{00000000-0005-0000-0000-00002C740000}"/>
    <cellStyle name="TitoloTabella2 2 2 2 3" xfId="33332" xr:uid="{00000000-0005-0000-0000-00002D740000}"/>
    <cellStyle name="TitoloTabella2 2 2 3" xfId="33333" xr:uid="{00000000-0005-0000-0000-00002E740000}"/>
    <cellStyle name="TitoloTabella2 2 2 3 2" xfId="33334" xr:uid="{00000000-0005-0000-0000-00002F740000}"/>
    <cellStyle name="TitoloTabella2 2 3" xfId="33335" xr:uid="{00000000-0005-0000-0000-000030740000}"/>
    <cellStyle name="TitoloTabella2 2 3 2" xfId="33336" xr:uid="{00000000-0005-0000-0000-000031740000}"/>
    <cellStyle name="TitoloTabella2 2 3 2 2" xfId="33337" xr:uid="{00000000-0005-0000-0000-000032740000}"/>
    <cellStyle name="TitoloTabella2 2 3 2 2 2" xfId="33338" xr:uid="{00000000-0005-0000-0000-000033740000}"/>
    <cellStyle name="TitoloTabella2 2 3 2 3" xfId="33339" xr:uid="{00000000-0005-0000-0000-000034740000}"/>
    <cellStyle name="TitoloTabella2 2 3 2 3 2" xfId="33340" xr:uid="{00000000-0005-0000-0000-000035740000}"/>
    <cellStyle name="TitoloTabella2 2 3 2 4" xfId="33341" xr:uid="{00000000-0005-0000-0000-000036740000}"/>
    <cellStyle name="TitoloTabella2 2 3 3" xfId="33342" xr:uid="{00000000-0005-0000-0000-000037740000}"/>
    <cellStyle name="TitoloTabella2 2 3 3 2" xfId="33343" xr:uid="{00000000-0005-0000-0000-000038740000}"/>
    <cellStyle name="TitoloTabella2 2 4" xfId="33344" xr:uid="{00000000-0005-0000-0000-000039740000}"/>
    <cellStyle name="TitoloTabella2 2 4 2" xfId="33345" xr:uid="{00000000-0005-0000-0000-00003A740000}"/>
    <cellStyle name="TitoloTabella2 2 4 2 2" xfId="33346" xr:uid="{00000000-0005-0000-0000-00003B740000}"/>
    <cellStyle name="TitoloTabella2 2 4 3" xfId="33347" xr:uid="{00000000-0005-0000-0000-00003C740000}"/>
    <cellStyle name="TitoloTabella2 2 4 3 2" xfId="33348" xr:uid="{00000000-0005-0000-0000-00003D740000}"/>
    <cellStyle name="TitoloTabella2 2 4 4" xfId="33349" xr:uid="{00000000-0005-0000-0000-00003E740000}"/>
    <cellStyle name="TitoloTabella2 2 5" xfId="33350" xr:uid="{00000000-0005-0000-0000-00003F740000}"/>
    <cellStyle name="TitoloTabella2 3" xfId="33351" xr:uid="{00000000-0005-0000-0000-000040740000}"/>
    <cellStyle name="TitoloTabella2 3 2" xfId="33352" xr:uid="{00000000-0005-0000-0000-000041740000}"/>
    <cellStyle name="TitoloTabella2 3 2 2" xfId="33353" xr:uid="{00000000-0005-0000-0000-000042740000}"/>
    <cellStyle name="TitoloTabella2 3 2 2 2" xfId="33354" xr:uid="{00000000-0005-0000-0000-000043740000}"/>
    <cellStyle name="TitoloTabella2 3 2 2 2 2" xfId="33355" xr:uid="{00000000-0005-0000-0000-000044740000}"/>
    <cellStyle name="TitoloTabella2 3 2 2 3" xfId="33356" xr:uid="{00000000-0005-0000-0000-000045740000}"/>
    <cellStyle name="TitoloTabella2 3 2 3" xfId="33357" xr:uid="{00000000-0005-0000-0000-000046740000}"/>
    <cellStyle name="TitoloTabella2 3 2 3 2" xfId="33358" xr:uid="{00000000-0005-0000-0000-000047740000}"/>
    <cellStyle name="TitoloTabella2 3 3" xfId="33359" xr:uid="{00000000-0005-0000-0000-000048740000}"/>
    <cellStyle name="TitoloTabella2 3 3 2" xfId="33360" xr:uid="{00000000-0005-0000-0000-000049740000}"/>
    <cellStyle name="TitoloTabella2 3 3 2 2" xfId="33361" xr:uid="{00000000-0005-0000-0000-00004A740000}"/>
    <cellStyle name="TitoloTabella2 3 3 2 2 2" xfId="33362" xr:uid="{00000000-0005-0000-0000-00004B740000}"/>
    <cellStyle name="TitoloTabella2 3 3 2 3" xfId="33363" xr:uid="{00000000-0005-0000-0000-00004C740000}"/>
    <cellStyle name="TitoloTabella2 3 3 2 3 2" xfId="33364" xr:uid="{00000000-0005-0000-0000-00004D740000}"/>
    <cellStyle name="TitoloTabella2 3 3 2 4" xfId="33365" xr:uid="{00000000-0005-0000-0000-00004E740000}"/>
    <cellStyle name="TitoloTabella2 3 3 3" xfId="33366" xr:uid="{00000000-0005-0000-0000-00004F740000}"/>
    <cellStyle name="TitoloTabella2 3 3 3 2" xfId="33367" xr:uid="{00000000-0005-0000-0000-000050740000}"/>
    <cellStyle name="TitoloTabella2 3 4" xfId="33368" xr:uid="{00000000-0005-0000-0000-000051740000}"/>
    <cellStyle name="TitoloTabella2 3 4 2" xfId="33369" xr:uid="{00000000-0005-0000-0000-000052740000}"/>
    <cellStyle name="TitoloTabella2 3 4 2 2" xfId="33370" xr:uid="{00000000-0005-0000-0000-000053740000}"/>
    <cellStyle name="TitoloTabella2 3 4 3" xfId="33371" xr:uid="{00000000-0005-0000-0000-000054740000}"/>
    <cellStyle name="TitoloTabella2 3 4 3 2" xfId="33372" xr:uid="{00000000-0005-0000-0000-000055740000}"/>
    <cellStyle name="TitoloTabella2 3 4 4" xfId="33373" xr:uid="{00000000-0005-0000-0000-000056740000}"/>
    <cellStyle name="TitoloTabella2 3 5" xfId="33374" xr:uid="{00000000-0005-0000-0000-000057740000}"/>
    <cellStyle name="TitoloTabella2 4" xfId="33375" xr:uid="{00000000-0005-0000-0000-000058740000}"/>
    <cellStyle name="TitoloTabella2 4 2" xfId="33376" xr:uid="{00000000-0005-0000-0000-000059740000}"/>
    <cellStyle name="TitoloTabella2 4 2 2" xfId="33377" xr:uid="{00000000-0005-0000-0000-00005A740000}"/>
    <cellStyle name="TitoloTabella2 4 2 2 2" xfId="33378" xr:uid="{00000000-0005-0000-0000-00005B740000}"/>
    <cellStyle name="TitoloTabella2 4 2 3" xfId="33379" xr:uid="{00000000-0005-0000-0000-00005C740000}"/>
    <cellStyle name="TitoloTabella2 4 3" xfId="33380" xr:uid="{00000000-0005-0000-0000-00005D740000}"/>
    <cellStyle name="TitoloTabella2 4 3 2" xfId="33381" xr:uid="{00000000-0005-0000-0000-00005E740000}"/>
    <cellStyle name="TitoloTabella2 5" xfId="33382" xr:uid="{00000000-0005-0000-0000-00005F740000}"/>
    <cellStyle name="TitoloTabella2 5 2" xfId="33383" xr:uid="{00000000-0005-0000-0000-000060740000}"/>
    <cellStyle name="TitoloTabella2 5 2 2" xfId="33384" xr:uid="{00000000-0005-0000-0000-000061740000}"/>
    <cellStyle name="TitoloTabella2 5 2 2 2" xfId="33385" xr:uid="{00000000-0005-0000-0000-000062740000}"/>
    <cellStyle name="TitoloTabella2 5 2 3" xfId="33386" xr:uid="{00000000-0005-0000-0000-000063740000}"/>
    <cellStyle name="TitoloTabella2 5 2 3 2" xfId="33387" xr:uid="{00000000-0005-0000-0000-000064740000}"/>
    <cellStyle name="TitoloTabella2 5 2 4" xfId="33388" xr:uid="{00000000-0005-0000-0000-000065740000}"/>
    <cellStyle name="TitoloTabella2 5 3" xfId="33389" xr:uid="{00000000-0005-0000-0000-000066740000}"/>
    <cellStyle name="TitoloTabella2 5 3 2" xfId="33390" xr:uid="{00000000-0005-0000-0000-000067740000}"/>
    <cellStyle name="TitoloTabella2 6" xfId="33391" xr:uid="{00000000-0005-0000-0000-000068740000}"/>
    <cellStyle name="TitoloTabella2 6 2" xfId="33392" xr:uid="{00000000-0005-0000-0000-000069740000}"/>
    <cellStyle name="TitoloTabella2 6 2 2" xfId="33393" xr:uid="{00000000-0005-0000-0000-00006A740000}"/>
    <cellStyle name="TitoloTabella2 6 3" xfId="33394" xr:uid="{00000000-0005-0000-0000-00006B740000}"/>
    <cellStyle name="TitoloTabella2 6 3 2" xfId="33395" xr:uid="{00000000-0005-0000-0000-00006C740000}"/>
    <cellStyle name="TitoloTabella2 6 4" xfId="33396" xr:uid="{00000000-0005-0000-0000-00006D740000}"/>
    <cellStyle name="TitoloTabella2 7" xfId="33397" xr:uid="{00000000-0005-0000-0000-00006E740000}"/>
    <cellStyle name="Titre" xfId="20446" xr:uid="{00000000-0005-0000-0000-00006F740000}"/>
    <cellStyle name="Titre 1" xfId="20447" xr:uid="{00000000-0005-0000-0000-000070740000}"/>
    <cellStyle name="Titre 2" xfId="20448" xr:uid="{00000000-0005-0000-0000-000071740000}"/>
    <cellStyle name="Titre 3" xfId="20449" xr:uid="{00000000-0005-0000-0000-000072740000}"/>
    <cellStyle name="Titre 4" xfId="20450" xr:uid="{00000000-0005-0000-0000-000073740000}"/>
    <cellStyle name="Título 1 2" xfId="20451" xr:uid="{00000000-0005-0000-0000-000074740000}"/>
    <cellStyle name="Título 2 2" xfId="20452" xr:uid="{00000000-0005-0000-0000-000075740000}"/>
    <cellStyle name="Título 3 2" xfId="20453" xr:uid="{00000000-0005-0000-0000-000076740000}"/>
    <cellStyle name="Título 4" xfId="20454" xr:uid="{00000000-0005-0000-0000-000077740000}"/>
    <cellStyle name="Total 2" xfId="20455" xr:uid="{00000000-0005-0000-0000-000078740000}"/>
    <cellStyle name="Total 2 10" xfId="20456" xr:uid="{00000000-0005-0000-0000-000079740000}"/>
    <cellStyle name="Total 2 10 2" xfId="20457" xr:uid="{00000000-0005-0000-0000-00007A740000}"/>
    <cellStyle name="Total 2 10 2 2" xfId="20458" xr:uid="{00000000-0005-0000-0000-00007B740000}"/>
    <cellStyle name="Total 2 10 2 2 2" xfId="20459" xr:uid="{00000000-0005-0000-0000-00007C740000}"/>
    <cellStyle name="Total 2 10 2 2 3" xfId="20460" xr:uid="{00000000-0005-0000-0000-00007D740000}"/>
    <cellStyle name="Total 2 10 2 3" xfId="20461" xr:uid="{00000000-0005-0000-0000-00007E740000}"/>
    <cellStyle name="Total 2 10 3" xfId="20462" xr:uid="{00000000-0005-0000-0000-00007F740000}"/>
    <cellStyle name="Total 2 10 3 2" xfId="20463" xr:uid="{00000000-0005-0000-0000-000080740000}"/>
    <cellStyle name="Total 2 10 3 2 2" xfId="20464" xr:uid="{00000000-0005-0000-0000-000081740000}"/>
    <cellStyle name="Total 2 10 3 2 3" xfId="20465" xr:uid="{00000000-0005-0000-0000-000082740000}"/>
    <cellStyle name="Total 2 10 3 3" xfId="20466" xr:uid="{00000000-0005-0000-0000-000083740000}"/>
    <cellStyle name="Total 2 10 4" xfId="20467" xr:uid="{00000000-0005-0000-0000-000084740000}"/>
    <cellStyle name="Total 2 10 4 2" xfId="20468" xr:uid="{00000000-0005-0000-0000-000085740000}"/>
    <cellStyle name="Total 2 10 4 3" xfId="20469" xr:uid="{00000000-0005-0000-0000-000086740000}"/>
    <cellStyle name="Total 2 10 5" xfId="20470" xr:uid="{00000000-0005-0000-0000-000087740000}"/>
    <cellStyle name="Total 2 11" xfId="20471" xr:uid="{00000000-0005-0000-0000-000088740000}"/>
    <cellStyle name="Total 2 11 2" xfId="20472" xr:uid="{00000000-0005-0000-0000-000089740000}"/>
    <cellStyle name="Total 2 12" xfId="20473" xr:uid="{00000000-0005-0000-0000-00008A740000}"/>
    <cellStyle name="Total 2 12 2" xfId="20474" xr:uid="{00000000-0005-0000-0000-00008B740000}"/>
    <cellStyle name="Total 2 13" xfId="20475" xr:uid="{00000000-0005-0000-0000-00008C740000}"/>
    <cellStyle name="Total 2 2" xfId="20476" xr:uid="{00000000-0005-0000-0000-00008D740000}"/>
    <cellStyle name="Total 2 2 10" xfId="33398" xr:uid="{00000000-0005-0000-0000-00008E740000}"/>
    <cellStyle name="Total 2 2 2" xfId="20477" xr:uid="{00000000-0005-0000-0000-00008F740000}"/>
    <cellStyle name="Total 2 2 2 2" xfId="20478" xr:uid="{00000000-0005-0000-0000-000090740000}"/>
    <cellStyle name="Total 2 2 2 2 2" xfId="20479" xr:uid="{00000000-0005-0000-0000-000091740000}"/>
    <cellStyle name="Total 2 2 2 2 2 2" xfId="20480" xr:uid="{00000000-0005-0000-0000-000092740000}"/>
    <cellStyle name="Total 2 2 2 2 2 2 2" xfId="20481" xr:uid="{00000000-0005-0000-0000-000093740000}"/>
    <cellStyle name="Total 2 2 2 2 2 2 2 2" xfId="33399" xr:uid="{00000000-0005-0000-0000-000094740000}"/>
    <cellStyle name="Total 2 2 2 2 2 2 3" xfId="20482" xr:uid="{00000000-0005-0000-0000-000095740000}"/>
    <cellStyle name="Total 2 2 2 2 2 2 3 2" xfId="33400" xr:uid="{00000000-0005-0000-0000-000096740000}"/>
    <cellStyle name="Total 2 2 2 2 2 2 4" xfId="33401" xr:uid="{00000000-0005-0000-0000-000097740000}"/>
    <cellStyle name="Total 2 2 2 2 2 3" xfId="20483" xr:uid="{00000000-0005-0000-0000-000098740000}"/>
    <cellStyle name="Total 2 2 2 2 2 3 2" xfId="33402" xr:uid="{00000000-0005-0000-0000-000099740000}"/>
    <cellStyle name="Total 2 2 2 2 2 3 2 2" xfId="33403" xr:uid="{00000000-0005-0000-0000-00009A740000}"/>
    <cellStyle name="Total 2 2 2 2 2 3 3" xfId="33404" xr:uid="{00000000-0005-0000-0000-00009B740000}"/>
    <cellStyle name="Total 2 2 2 2 2 4" xfId="33405" xr:uid="{00000000-0005-0000-0000-00009C740000}"/>
    <cellStyle name="Total 2 2 2 2 2 4 2" xfId="33406" xr:uid="{00000000-0005-0000-0000-00009D740000}"/>
    <cellStyle name="Total 2 2 2 2 2 5" xfId="33407" xr:uid="{00000000-0005-0000-0000-00009E740000}"/>
    <cellStyle name="Total 2 2 2 2 3" xfId="20484" xr:uid="{00000000-0005-0000-0000-00009F740000}"/>
    <cellStyle name="Total 2 2 2 2 3 2" xfId="20485" xr:uid="{00000000-0005-0000-0000-0000A0740000}"/>
    <cellStyle name="Total 2 2 2 2 3 2 2" xfId="33408" xr:uid="{00000000-0005-0000-0000-0000A1740000}"/>
    <cellStyle name="Total 2 2 2 2 3 3" xfId="33409" xr:uid="{00000000-0005-0000-0000-0000A2740000}"/>
    <cellStyle name="Total 2 2 2 2 3 3 2" xfId="33410" xr:uid="{00000000-0005-0000-0000-0000A3740000}"/>
    <cellStyle name="Total 2 2 2 2 3 4" xfId="33411" xr:uid="{00000000-0005-0000-0000-0000A4740000}"/>
    <cellStyle name="Total 2 2 2 2 4" xfId="20486" xr:uid="{00000000-0005-0000-0000-0000A5740000}"/>
    <cellStyle name="Total 2 2 2 2 4 2" xfId="20487" xr:uid="{00000000-0005-0000-0000-0000A6740000}"/>
    <cellStyle name="Total 2 2 2 2 4 2 2" xfId="33412" xr:uid="{00000000-0005-0000-0000-0000A7740000}"/>
    <cellStyle name="Total 2 2 2 2 4 3" xfId="33413" xr:uid="{00000000-0005-0000-0000-0000A8740000}"/>
    <cellStyle name="Total 2 2 2 2 5" xfId="33414" xr:uid="{00000000-0005-0000-0000-0000A9740000}"/>
    <cellStyle name="Total 2 2 2 2 5 2" xfId="33415" xr:uid="{00000000-0005-0000-0000-0000AA740000}"/>
    <cellStyle name="Total 2 2 2 2 5 3" xfId="33416" xr:uid="{00000000-0005-0000-0000-0000AB740000}"/>
    <cellStyle name="Total 2 2 2 2 6" xfId="33417" xr:uid="{00000000-0005-0000-0000-0000AC740000}"/>
    <cellStyle name="Total 2 2 2 2 6 2" xfId="33418" xr:uid="{00000000-0005-0000-0000-0000AD740000}"/>
    <cellStyle name="Total 2 2 2 2 7" xfId="33419" xr:uid="{00000000-0005-0000-0000-0000AE740000}"/>
    <cellStyle name="Total 2 2 2 3" xfId="20488" xr:uid="{00000000-0005-0000-0000-0000AF740000}"/>
    <cellStyle name="Total 2 2 2 3 2" xfId="20489" xr:uid="{00000000-0005-0000-0000-0000B0740000}"/>
    <cellStyle name="Total 2 2 2 3 2 2" xfId="20490" xr:uid="{00000000-0005-0000-0000-0000B1740000}"/>
    <cellStyle name="Total 2 2 2 3 2 2 2" xfId="33420" xr:uid="{00000000-0005-0000-0000-0000B2740000}"/>
    <cellStyle name="Total 2 2 2 3 2 2 2 2" xfId="33421" xr:uid="{00000000-0005-0000-0000-0000B3740000}"/>
    <cellStyle name="Total 2 2 2 3 2 2 3" xfId="33422" xr:uid="{00000000-0005-0000-0000-0000B4740000}"/>
    <cellStyle name="Total 2 2 2 3 2 2 3 2" xfId="33423" xr:uid="{00000000-0005-0000-0000-0000B5740000}"/>
    <cellStyle name="Total 2 2 2 3 2 2 4" xfId="33424" xr:uid="{00000000-0005-0000-0000-0000B6740000}"/>
    <cellStyle name="Total 2 2 2 3 2 3" xfId="20491" xr:uid="{00000000-0005-0000-0000-0000B7740000}"/>
    <cellStyle name="Total 2 2 2 3 2 3 2" xfId="33425" xr:uid="{00000000-0005-0000-0000-0000B8740000}"/>
    <cellStyle name="Total 2 2 2 3 2 3 2 2" xfId="33426" xr:uid="{00000000-0005-0000-0000-0000B9740000}"/>
    <cellStyle name="Total 2 2 2 3 2 3 3" xfId="33427" xr:uid="{00000000-0005-0000-0000-0000BA740000}"/>
    <cellStyle name="Total 2 2 2 3 2 4" xfId="33428" xr:uid="{00000000-0005-0000-0000-0000BB740000}"/>
    <cellStyle name="Total 2 2 2 3 2 4 2" xfId="33429" xr:uid="{00000000-0005-0000-0000-0000BC740000}"/>
    <cellStyle name="Total 2 2 2 3 2 5" xfId="33430" xr:uid="{00000000-0005-0000-0000-0000BD740000}"/>
    <cellStyle name="Total 2 2 2 3 3" xfId="20492" xr:uid="{00000000-0005-0000-0000-0000BE740000}"/>
    <cellStyle name="Total 2 2 2 3 3 2" xfId="33431" xr:uid="{00000000-0005-0000-0000-0000BF740000}"/>
    <cellStyle name="Total 2 2 2 3 3 2 2" xfId="33432" xr:uid="{00000000-0005-0000-0000-0000C0740000}"/>
    <cellStyle name="Total 2 2 2 3 3 3" xfId="33433" xr:uid="{00000000-0005-0000-0000-0000C1740000}"/>
    <cellStyle name="Total 2 2 2 3 3 3 2" xfId="33434" xr:uid="{00000000-0005-0000-0000-0000C2740000}"/>
    <cellStyle name="Total 2 2 2 3 3 4" xfId="33435" xr:uid="{00000000-0005-0000-0000-0000C3740000}"/>
    <cellStyle name="Total 2 2 2 3 4" xfId="33436" xr:uid="{00000000-0005-0000-0000-0000C4740000}"/>
    <cellStyle name="Total 2 2 2 3 4 2" xfId="33437" xr:uid="{00000000-0005-0000-0000-0000C5740000}"/>
    <cellStyle name="Total 2 2 2 3 4 2 2" xfId="33438" xr:uid="{00000000-0005-0000-0000-0000C6740000}"/>
    <cellStyle name="Total 2 2 2 3 4 3" xfId="33439" xr:uid="{00000000-0005-0000-0000-0000C7740000}"/>
    <cellStyle name="Total 2 2 2 3 5" xfId="33440" xr:uid="{00000000-0005-0000-0000-0000C8740000}"/>
    <cellStyle name="Total 2 2 2 3 5 2" xfId="33441" xr:uid="{00000000-0005-0000-0000-0000C9740000}"/>
    <cellStyle name="Total 2 2 2 3 6" xfId="33442" xr:uid="{00000000-0005-0000-0000-0000CA740000}"/>
    <cellStyle name="Total 2 2 2 4" xfId="20493" xr:uid="{00000000-0005-0000-0000-0000CB740000}"/>
    <cellStyle name="Total 2 2 2 4 2" xfId="20494" xr:uid="{00000000-0005-0000-0000-0000CC740000}"/>
    <cellStyle name="Total 2 2 2 4 2 2" xfId="20495" xr:uid="{00000000-0005-0000-0000-0000CD740000}"/>
    <cellStyle name="Total 2 2 2 4 2 2 2" xfId="33443" xr:uid="{00000000-0005-0000-0000-0000CE740000}"/>
    <cellStyle name="Total 2 2 2 4 2 3" xfId="20496" xr:uid="{00000000-0005-0000-0000-0000CF740000}"/>
    <cellStyle name="Total 2 2 2 4 2 3 2" xfId="33444" xr:uid="{00000000-0005-0000-0000-0000D0740000}"/>
    <cellStyle name="Total 2 2 2 4 2 4" xfId="33445" xr:uid="{00000000-0005-0000-0000-0000D1740000}"/>
    <cellStyle name="Total 2 2 2 4 3" xfId="20497" xr:uid="{00000000-0005-0000-0000-0000D2740000}"/>
    <cellStyle name="Total 2 2 2 4 3 2" xfId="33446" xr:uid="{00000000-0005-0000-0000-0000D3740000}"/>
    <cellStyle name="Total 2 2 2 4 3 2 2" xfId="33447" xr:uid="{00000000-0005-0000-0000-0000D4740000}"/>
    <cellStyle name="Total 2 2 2 4 3 3" xfId="33448" xr:uid="{00000000-0005-0000-0000-0000D5740000}"/>
    <cellStyle name="Total 2 2 2 4 4" xfId="33449" xr:uid="{00000000-0005-0000-0000-0000D6740000}"/>
    <cellStyle name="Total 2 2 2 4 4 2" xfId="33450" xr:uid="{00000000-0005-0000-0000-0000D7740000}"/>
    <cellStyle name="Total 2 2 2 4 5" xfId="33451" xr:uid="{00000000-0005-0000-0000-0000D8740000}"/>
    <cellStyle name="Total 2 2 2 5" xfId="20498" xr:uid="{00000000-0005-0000-0000-0000D9740000}"/>
    <cellStyle name="Total 2 2 2 5 2" xfId="20499" xr:uid="{00000000-0005-0000-0000-0000DA740000}"/>
    <cellStyle name="Total 2 2 2 5 2 2" xfId="33452" xr:uid="{00000000-0005-0000-0000-0000DB740000}"/>
    <cellStyle name="Total 2 2 2 5 3" xfId="33453" xr:uid="{00000000-0005-0000-0000-0000DC740000}"/>
    <cellStyle name="Total 2 2 2 5 3 2" xfId="33454" xr:uid="{00000000-0005-0000-0000-0000DD740000}"/>
    <cellStyle name="Total 2 2 2 5 4" xfId="33455" xr:uid="{00000000-0005-0000-0000-0000DE740000}"/>
    <cellStyle name="Total 2 2 2 6" xfId="20500" xr:uid="{00000000-0005-0000-0000-0000DF740000}"/>
    <cellStyle name="Total 2 2 2 6 2" xfId="20501" xr:uid="{00000000-0005-0000-0000-0000E0740000}"/>
    <cellStyle name="Total 2 2 2 6 2 2" xfId="33456" xr:uid="{00000000-0005-0000-0000-0000E1740000}"/>
    <cellStyle name="Total 2 2 2 6 3" xfId="33457" xr:uid="{00000000-0005-0000-0000-0000E2740000}"/>
    <cellStyle name="Total 2 2 2 7" xfId="33458" xr:uid="{00000000-0005-0000-0000-0000E3740000}"/>
    <cellStyle name="Total 2 2 2 7 2" xfId="33459" xr:uid="{00000000-0005-0000-0000-0000E4740000}"/>
    <cellStyle name="Total 2 2 2 7 3" xfId="33460" xr:uid="{00000000-0005-0000-0000-0000E5740000}"/>
    <cellStyle name="Total 2 2 2 8" xfId="33461" xr:uid="{00000000-0005-0000-0000-0000E6740000}"/>
    <cellStyle name="Total 2 2 2 8 2" xfId="33462" xr:uid="{00000000-0005-0000-0000-0000E7740000}"/>
    <cellStyle name="Total 2 2 2 9" xfId="33463" xr:uid="{00000000-0005-0000-0000-0000E8740000}"/>
    <cellStyle name="Total 2 2 3" xfId="20502" xr:uid="{00000000-0005-0000-0000-0000E9740000}"/>
    <cellStyle name="Total 2 2 3 2" xfId="20503" xr:uid="{00000000-0005-0000-0000-0000EA740000}"/>
    <cellStyle name="Total 2 2 3 2 2" xfId="20504" xr:uid="{00000000-0005-0000-0000-0000EB740000}"/>
    <cellStyle name="Total 2 2 3 2 2 2" xfId="20505" xr:uid="{00000000-0005-0000-0000-0000EC740000}"/>
    <cellStyle name="Total 2 2 3 2 2 3" xfId="33464" xr:uid="{00000000-0005-0000-0000-0000ED740000}"/>
    <cellStyle name="Total 2 2 3 2 3" xfId="20506" xr:uid="{00000000-0005-0000-0000-0000EE740000}"/>
    <cellStyle name="Total 2 2 3 2 3 2" xfId="20507" xr:uid="{00000000-0005-0000-0000-0000EF740000}"/>
    <cellStyle name="Total 2 2 3 2 4" xfId="33465" xr:uid="{00000000-0005-0000-0000-0000F0740000}"/>
    <cellStyle name="Total 2 2 3 2 4 2" xfId="33466" xr:uid="{00000000-0005-0000-0000-0000F1740000}"/>
    <cellStyle name="Total 2 2 3 2 5" xfId="33467" xr:uid="{00000000-0005-0000-0000-0000F2740000}"/>
    <cellStyle name="Total 2 2 3 3" xfId="20508" xr:uid="{00000000-0005-0000-0000-0000F3740000}"/>
    <cellStyle name="Total 2 2 3 3 2" xfId="20509" xr:uid="{00000000-0005-0000-0000-0000F4740000}"/>
    <cellStyle name="Total 2 2 3 3 2 2" xfId="20510" xr:uid="{00000000-0005-0000-0000-0000F5740000}"/>
    <cellStyle name="Total 2 2 3 3 2 3" xfId="20511" xr:uid="{00000000-0005-0000-0000-0000F6740000}"/>
    <cellStyle name="Total 2 2 3 3 3" xfId="20512" xr:uid="{00000000-0005-0000-0000-0000F7740000}"/>
    <cellStyle name="Total 2 2 3 4" xfId="20513" xr:uid="{00000000-0005-0000-0000-0000F8740000}"/>
    <cellStyle name="Total 2 2 3 4 2" xfId="20514" xr:uid="{00000000-0005-0000-0000-0000F9740000}"/>
    <cellStyle name="Total 2 2 3 4 3" xfId="33468" xr:uid="{00000000-0005-0000-0000-0000FA740000}"/>
    <cellStyle name="Total 2 2 3 5" xfId="20515" xr:uid="{00000000-0005-0000-0000-0000FB740000}"/>
    <cellStyle name="Total 2 2 3 5 2" xfId="20516" xr:uid="{00000000-0005-0000-0000-0000FC740000}"/>
    <cellStyle name="Total 2 2 3 6" xfId="33469" xr:uid="{00000000-0005-0000-0000-0000FD740000}"/>
    <cellStyle name="Total 2 2 4" xfId="20517" xr:uid="{00000000-0005-0000-0000-0000FE740000}"/>
    <cellStyle name="Total 2 2 4 2" xfId="20518" xr:uid="{00000000-0005-0000-0000-0000FF740000}"/>
    <cellStyle name="Total 2 2 4 2 2" xfId="20519" xr:uid="{00000000-0005-0000-0000-000000750000}"/>
    <cellStyle name="Total 2 2 4 2 2 2" xfId="20520" xr:uid="{00000000-0005-0000-0000-000001750000}"/>
    <cellStyle name="Total 2 2 4 2 3" xfId="20521" xr:uid="{00000000-0005-0000-0000-000002750000}"/>
    <cellStyle name="Total 2 2 4 2 3 2" xfId="20522" xr:uid="{00000000-0005-0000-0000-000003750000}"/>
    <cellStyle name="Total 2 2 4 3" xfId="20523" xr:uid="{00000000-0005-0000-0000-000004750000}"/>
    <cellStyle name="Total 2 2 4 3 2" xfId="20524" xr:uid="{00000000-0005-0000-0000-000005750000}"/>
    <cellStyle name="Total 2 2 4 3 2 2" xfId="20525" xr:uid="{00000000-0005-0000-0000-000006750000}"/>
    <cellStyle name="Total 2 2 4 3 2 3" xfId="20526" xr:uid="{00000000-0005-0000-0000-000007750000}"/>
    <cellStyle name="Total 2 2 4 3 3" xfId="20527" xr:uid="{00000000-0005-0000-0000-000008750000}"/>
    <cellStyle name="Total 2 2 4 4" xfId="20528" xr:uid="{00000000-0005-0000-0000-000009750000}"/>
    <cellStyle name="Total 2 2 4 4 2" xfId="20529" xr:uid="{00000000-0005-0000-0000-00000A750000}"/>
    <cellStyle name="Total 2 2 4 5" xfId="20530" xr:uid="{00000000-0005-0000-0000-00000B750000}"/>
    <cellStyle name="Total 2 2 4 5 2" xfId="20531" xr:uid="{00000000-0005-0000-0000-00000C750000}"/>
    <cellStyle name="Total 2 2 4 6" xfId="33470" xr:uid="{00000000-0005-0000-0000-00000D750000}"/>
    <cellStyle name="Total 2 2 5" xfId="20532" xr:uid="{00000000-0005-0000-0000-00000E750000}"/>
    <cellStyle name="Total 2 2 5 2" xfId="20533" xr:uid="{00000000-0005-0000-0000-00000F750000}"/>
    <cellStyle name="Total 2 2 5 2 2" xfId="20534" xr:uid="{00000000-0005-0000-0000-000010750000}"/>
    <cellStyle name="Total 2 2 5 2 2 2" xfId="20535" xr:uid="{00000000-0005-0000-0000-000011750000}"/>
    <cellStyle name="Total 2 2 5 2 2 3" xfId="20536" xr:uid="{00000000-0005-0000-0000-000012750000}"/>
    <cellStyle name="Total 2 2 5 2 3" xfId="20537" xr:uid="{00000000-0005-0000-0000-000013750000}"/>
    <cellStyle name="Total 2 2 5 3" xfId="20538" xr:uid="{00000000-0005-0000-0000-000014750000}"/>
    <cellStyle name="Total 2 2 5 3 2" xfId="20539" xr:uid="{00000000-0005-0000-0000-000015750000}"/>
    <cellStyle name="Total 2 2 5 3 2 2" xfId="20540" xr:uid="{00000000-0005-0000-0000-000016750000}"/>
    <cellStyle name="Total 2 2 5 3 2 3" xfId="20541" xr:uid="{00000000-0005-0000-0000-000017750000}"/>
    <cellStyle name="Total 2 2 5 3 3" xfId="20542" xr:uid="{00000000-0005-0000-0000-000018750000}"/>
    <cellStyle name="Total 2 2 5 4" xfId="20543" xr:uid="{00000000-0005-0000-0000-000019750000}"/>
    <cellStyle name="Total 2 2 5 4 2" xfId="20544" xr:uid="{00000000-0005-0000-0000-00001A750000}"/>
    <cellStyle name="Total 2 2 5 5" xfId="20545" xr:uid="{00000000-0005-0000-0000-00001B750000}"/>
    <cellStyle name="Total 2 2 5 5 2" xfId="20546" xr:uid="{00000000-0005-0000-0000-00001C750000}"/>
    <cellStyle name="Total 2 2 6" xfId="20547" xr:uid="{00000000-0005-0000-0000-00001D750000}"/>
    <cellStyle name="Total 2 2 6 2" xfId="20548" xr:uid="{00000000-0005-0000-0000-00001E750000}"/>
    <cellStyle name="Total 2 2 6 2 2" xfId="20549" xr:uid="{00000000-0005-0000-0000-00001F750000}"/>
    <cellStyle name="Total 2 2 6 2 2 2" xfId="20550" xr:uid="{00000000-0005-0000-0000-000020750000}"/>
    <cellStyle name="Total 2 2 6 2 2 3" xfId="20551" xr:uid="{00000000-0005-0000-0000-000021750000}"/>
    <cellStyle name="Total 2 2 6 2 3" xfId="20552" xr:uid="{00000000-0005-0000-0000-000022750000}"/>
    <cellStyle name="Total 2 2 6 3" xfId="20553" xr:uid="{00000000-0005-0000-0000-000023750000}"/>
    <cellStyle name="Total 2 2 6 3 2" xfId="20554" xr:uid="{00000000-0005-0000-0000-000024750000}"/>
    <cellStyle name="Total 2 2 6 3 2 2" xfId="20555" xr:uid="{00000000-0005-0000-0000-000025750000}"/>
    <cellStyle name="Total 2 2 6 3 2 3" xfId="20556" xr:uid="{00000000-0005-0000-0000-000026750000}"/>
    <cellStyle name="Total 2 2 6 3 3" xfId="20557" xr:uid="{00000000-0005-0000-0000-000027750000}"/>
    <cellStyle name="Total 2 2 6 4" xfId="20558" xr:uid="{00000000-0005-0000-0000-000028750000}"/>
    <cellStyle name="Total 2 2 6 4 2" xfId="20559" xr:uid="{00000000-0005-0000-0000-000029750000}"/>
    <cellStyle name="Total 2 2 6 5" xfId="20560" xr:uid="{00000000-0005-0000-0000-00002A750000}"/>
    <cellStyle name="Total 2 2 6 5 2" xfId="20561" xr:uid="{00000000-0005-0000-0000-00002B750000}"/>
    <cellStyle name="Total 2 2 7" xfId="20562" xr:uid="{00000000-0005-0000-0000-00002C750000}"/>
    <cellStyle name="Total 2 2 7 2" xfId="33471" xr:uid="{00000000-0005-0000-0000-00002D750000}"/>
    <cellStyle name="Total 2 2 8" xfId="20563" xr:uid="{00000000-0005-0000-0000-00002E750000}"/>
    <cellStyle name="Total 2 2 9" xfId="20564" xr:uid="{00000000-0005-0000-0000-00002F750000}"/>
    <cellStyle name="Total 2 3" xfId="20565" xr:uid="{00000000-0005-0000-0000-000030750000}"/>
    <cellStyle name="Total 2 3 2" xfId="20566" xr:uid="{00000000-0005-0000-0000-000031750000}"/>
    <cellStyle name="Total 2 3 2 2" xfId="20567" xr:uid="{00000000-0005-0000-0000-000032750000}"/>
    <cellStyle name="Total 2 3 2 2 2" xfId="20568" xr:uid="{00000000-0005-0000-0000-000033750000}"/>
    <cellStyle name="Total 2 3 2 2 2 2" xfId="20569" xr:uid="{00000000-0005-0000-0000-000034750000}"/>
    <cellStyle name="Total 2 3 2 2 2 2 2" xfId="20570" xr:uid="{00000000-0005-0000-0000-000035750000}"/>
    <cellStyle name="Total 2 3 2 2 2 2 3" xfId="20571" xr:uid="{00000000-0005-0000-0000-000036750000}"/>
    <cellStyle name="Total 2 3 2 2 2 3" xfId="20572" xr:uid="{00000000-0005-0000-0000-000037750000}"/>
    <cellStyle name="Total 2 3 2 2 2 3 2" xfId="33472" xr:uid="{00000000-0005-0000-0000-000038750000}"/>
    <cellStyle name="Total 2 3 2 2 2 4" xfId="33473" xr:uid="{00000000-0005-0000-0000-000039750000}"/>
    <cellStyle name="Total 2 3 2 2 3" xfId="20573" xr:uid="{00000000-0005-0000-0000-00003A750000}"/>
    <cellStyle name="Total 2 3 2 2 3 2" xfId="20574" xr:uid="{00000000-0005-0000-0000-00003B750000}"/>
    <cellStyle name="Total 2 3 2 2 3 2 2" xfId="33474" xr:uid="{00000000-0005-0000-0000-00003C750000}"/>
    <cellStyle name="Total 2 3 2 2 3 3" xfId="33475" xr:uid="{00000000-0005-0000-0000-00003D750000}"/>
    <cellStyle name="Total 2 3 2 2 4" xfId="20575" xr:uid="{00000000-0005-0000-0000-00003E750000}"/>
    <cellStyle name="Total 2 3 2 2 4 2" xfId="20576" xr:uid="{00000000-0005-0000-0000-00003F750000}"/>
    <cellStyle name="Total 2 3 2 2 4 3" xfId="33476" xr:uid="{00000000-0005-0000-0000-000040750000}"/>
    <cellStyle name="Total 2 3 2 2 5" xfId="33477" xr:uid="{00000000-0005-0000-0000-000041750000}"/>
    <cellStyle name="Total 2 3 2 2 5 2" xfId="33478" xr:uid="{00000000-0005-0000-0000-000042750000}"/>
    <cellStyle name="Total 2 3 2 2 6" xfId="33479" xr:uid="{00000000-0005-0000-0000-000043750000}"/>
    <cellStyle name="Total 2 3 2 3" xfId="20577" xr:uid="{00000000-0005-0000-0000-000044750000}"/>
    <cellStyle name="Total 2 3 2 3 2" xfId="20578" xr:uid="{00000000-0005-0000-0000-000045750000}"/>
    <cellStyle name="Total 2 3 2 3 2 2" xfId="20579" xr:uid="{00000000-0005-0000-0000-000046750000}"/>
    <cellStyle name="Total 2 3 2 3 2 3" xfId="20580" xr:uid="{00000000-0005-0000-0000-000047750000}"/>
    <cellStyle name="Total 2 3 2 3 3" xfId="20581" xr:uid="{00000000-0005-0000-0000-000048750000}"/>
    <cellStyle name="Total 2 3 2 3 3 2" xfId="33480" xr:uid="{00000000-0005-0000-0000-000049750000}"/>
    <cellStyle name="Total 2 3 2 3 4" xfId="33481" xr:uid="{00000000-0005-0000-0000-00004A750000}"/>
    <cellStyle name="Total 2 3 2 4" xfId="20582" xr:uid="{00000000-0005-0000-0000-00004B750000}"/>
    <cellStyle name="Total 2 3 2 4 2" xfId="20583" xr:uid="{00000000-0005-0000-0000-00004C750000}"/>
    <cellStyle name="Total 2 3 2 4 2 2" xfId="20584" xr:uid="{00000000-0005-0000-0000-00004D750000}"/>
    <cellStyle name="Total 2 3 2 4 2 3" xfId="20585" xr:uid="{00000000-0005-0000-0000-00004E750000}"/>
    <cellStyle name="Total 2 3 2 4 3" xfId="20586" xr:uid="{00000000-0005-0000-0000-00004F750000}"/>
    <cellStyle name="Total 2 3 2 5" xfId="20587" xr:uid="{00000000-0005-0000-0000-000050750000}"/>
    <cellStyle name="Total 2 3 2 5 2" xfId="20588" xr:uid="{00000000-0005-0000-0000-000051750000}"/>
    <cellStyle name="Total 2 3 2 5 3" xfId="33482" xr:uid="{00000000-0005-0000-0000-000052750000}"/>
    <cellStyle name="Total 2 3 2 6" xfId="20589" xr:uid="{00000000-0005-0000-0000-000053750000}"/>
    <cellStyle name="Total 2 3 2 6 2" xfId="20590" xr:uid="{00000000-0005-0000-0000-000054750000}"/>
    <cellStyle name="Total 2 3 2 7" xfId="33483" xr:uid="{00000000-0005-0000-0000-000055750000}"/>
    <cellStyle name="Total 2 3 3" xfId="20591" xr:uid="{00000000-0005-0000-0000-000056750000}"/>
    <cellStyle name="Total 2 3 3 2" xfId="20592" xr:uid="{00000000-0005-0000-0000-000057750000}"/>
    <cellStyle name="Total 2 3 3 2 2" xfId="20593" xr:uid="{00000000-0005-0000-0000-000058750000}"/>
    <cellStyle name="Total 2 3 3 2 2 2" xfId="20594" xr:uid="{00000000-0005-0000-0000-000059750000}"/>
    <cellStyle name="Total 2 3 3 2 2 2 2" xfId="33484" xr:uid="{00000000-0005-0000-0000-00005A750000}"/>
    <cellStyle name="Total 2 3 3 2 2 3" xfId="33485" xr:uid="{00000000-0005-0000-0000-00005B750000}"/>
    <cellStyle name="Total 2 3 3 2 2 3 2" xfId="33486" xr:uid="{00000000-0005-0000-0000-00005C750000}"/>
    <cellStyle name="Total 2 3 3 2 2 4" xfId="33487" xr:uid="{00000000-0005-0000-0000-00005D750000}"/>
    <cellStyle name="Total 2 3 3 2 3" xfId="20595" xr:uid="{00000000-0005-0000-0000-00005E750000}"/>
    <cellStyle name="Total 2 3 3 2 3 2" xfId="20596" xr:uid="{00000000-0005-0000-0000-00005F750000}"/>
    <cellStyle name="Total 2 3 3 2 3 2 2" xfId="33488" xr:uid="{00000000-0005-0000-0000-000060750000}"/>
    <cellStyle name="Total 2 3 3 2 3 3" xfId="33489" xr:uid="{00000000-0005-0000-0000-000061750000}"/>
    <cellStyle name="Total 2 3 3 2 4" xfId="33490" xr:uid="{00000000-0005-0000-0000-000062750000}"/>
    <cellStyle name="Total 2 3 3 2 4 2" xfId="33491" xr:uid="{00000000-0005-0000-0000-000063750000}"/>
    <cellStyle name="Total 2 3 3 2 5" xfId="33492" xr:uid="{00000000-0005-0000-0000-000064750000}"/>
    <cellStyle name="Total 2 3 3 3" xfId="20597" xr:uid="{00000000-0005-0000-0000-000065750000}"/>
    <cellStyle name="Total 2 3 3 3 2" xfId="20598" xr:uid="{00000000-0005-0000-0000-000066750000}"/>
    <cellStyle name="Total 2 3 3 3 2 2" xfId="20599" xr:uid="{00000000-0005-0000-0000-000067750000}"/>
    <cellStyle name="Total 2 3 3 3 2 3" xfId="20600" xr:uid="{00000000-0005-0000-0000-000068750000}"/>
    <cellStyle name="Total 2 3 3 3 3" xfId="20601" xr:uid="{00000000-0005-0000-0000-000069750000}"/>
    <cellStyle name="Total 2 3 3 3 3 2" xfId="33493" xr:uid="{00000000-0005-0000-0000-00006A750000}"/>
    <cellStyle name="Total 2 3 3 3 4" xfId="33494" xr:uid="{00000000-0005-0000-0000-00006B750000}"/>
    <cellStyle name="Total 2 3 3 4" xfId="20602" xr:uid="{00000000-0005-0000-0000-00006C750000}"/>
    <cellStyle name="Total 2 3 3 4 2" xfId="20603" xr:uid="{00000000-0005-0000-0000-00006D750000}"/>
    <cellStyle name="Total 2 3 3 4 2 2" xfId="33495" xr:uid="{00000000-0005-0000-0000-00006E750000}"/>
    <cellStyle name="Total 2 3 3 4 3" xfId="33496" xr:uid="{00000000-0005-0000-0000-00006F750000}"/>
    <cellStyle name="Total 2 3 3 5" xfId="20604" xr:uid="{00000000-0005-0000-0000-000070750000}"/>
    <cellStyle name="Total 2 3 3 5 2" xfId="20605" xr:uid="{00000000-0005-0000-0000-000071750000}"/>
    <cellStyle name="Total 2 3 3 5 3" xfId="33497" xr:uid="{00000000-0005-0000-0000-000072750000}"/>
    <cellStyle name="Total 2 3 3 6" xfId="33498" xr:uid="{00000000-0005-0000-0000-000073750000}"/>
    <cellStyle name="Total 2 3 3 6 2" xfId="33499" xr:uid="{00000000-0005-0000-0000-000074750000}"/>
    <cellStyle name="Total 2 3 3 7" xfId="33500" xr:uid="{00000000-0005-0000-0000-000075750000}"/>
    <cellStyle name="Total 2 3 4" xfId="20606" xr:uid="{00000000-0005-0000-0000-000076750000}"/>
    <cellStyle name="Total 2 3 4 2" xfId="20607" xr:uid="{00000000-0005-0000-0000-000077750000}"/>
    <cellStyle name="Total 2 3 4 2 2" xfId="20608" xr:uid="{00000000-0005-0000-0000-000078750000}"/>
    <cellStyle name="Total 2 3 4 2 2 2" xfId="20609" xr:uid="{00000000-0005-0000-0000-000079750000}"/>
    <cellStyle name="Total 2 3 4 2 3" xfId="20610" xr:uid="{00000000-0005-0000-0000-00007A750000}"/>
    <cellStyle name="Total 2 3 4 2 3 2" xfId="20611" xr:uid="{00000000-0005-0000-0000-00007B750000}"/>
    <cellStyle name="Total 2 3 4 2 4" xfId="33501" xr:uid="{00000000-0005-0000-0000-00007C750000}"/>
    <cellStyle name="Total 2 3 4 3" xfId="20612" xr:uid="{00000000-0005-0000-0000-00007D750000}"/>
    <cellStyle name="Total 2 3 4 3 2" xfId="20613" xr:uid="{00000000-0005-0000-0000-00007E750000}"/>
    <cellStyle name="Total 2 3 4 3 2 2" xfId="20614" xr:uid="{00000000-0005-0000-0000-00007F750000}"/>
    <cellStyle name="Total 2 3 4 3 2 3" xfId="20615" xr:uid="{00000000-0005-0000-0000-000080750000}"/>
    <cellStyle name="Total 2 3 4 3 3" xfId="20616" xr:uid="{00000000-0005-0000-0000-000081750000}"/>
    <cellStyle name="Total 2 3 4 4" xfId="20617" xr:uid="{00000000-0005-0000-0000-000082750000}"/>
    <cellStyle name="Total 2 3 4 4 2" xfId="20618" xr:uid="{00000000-0005-0000-0000-000083750000}"/>
    <cellStyle name="Total 2 3 4 5" xfId="20619" xr:uid="{00000000-0005-0000-0000-000084750000}"/>
    <cellStyle name="Total 2 3 4 5 2" xfId="20620" xr:uid="{00000000-0005-0000-0000-000085750000}"/>
    <cellStyle name="Total 2 3 5" xfId="20621" xr:uid="{00000000-0005-0000-0000-000086750000}"/>
    <cellStyle name="Total 2 3 5 2" xfId="20622" xr:uid="{00000000-0005-0000-0000-000087750000}"/>
    <cellStyle name="Total 2 3 5 2 2" xfId="20623" xr:uid="{00000000-0005-0000-0000-000088750000}"/>
    <cellStyle name="Total 2 3 5 2 2 2" xfId="20624" xr:uid="{00000000-0005-0000-0000-000089750000}"/>
    <cellStyle name="Total 2 3 5 2 2 3" xfId="20625" xr:uid="{00000000-0005-0000-0000-00008A750000}"/>
    <cellStyle name="Total 2 3 5 2 3" xfId="20626" xr:uid="{00000000-0005-0000-0000-00008B750000}"/>
    <cellStyle name="Total 2 3 5 3" xfId="20627" xr:uid="{00000000-0005-0000-0000-00008C750000}"/>
    <cellStyle name="Total 2 3 5 3 2" xfId="20628" xr:uid="{00000000-0005-0000-0000-00008D750000}"/>
    <cellStyle name="Total 2 3 5 3 2 2" xfId="20629" xr:uid="{00000000-0005-0000-0000-00008E750000}"/>
    <cellStyle name="Total 2 3 5 3 2 3" xfId="20630" xr:uid="{00000000-0005-0000-0000-00008F750000}"/>
    <cellStyle name="Total 2 3 5 3 3" xfId="20631" xr:uid="{00000000-0005-0000-0000-000090750000}"/>
    <cellStyle name="Total 2 3 5 4" xfId="20632" xr:uid="{00000000-0005-0000-0000-000091750000}"/>
    <cellStyle name="Total 2 3 5 4 2" xfId="20633" xr:uid="{00000000-0005-0000-0000-000092750000}"/>
    <cellStyle name="Total 2 3 5 5" xfId="20634" xr:uid="{00000000-0005-0000-0000-000093750000}"/>
    <cellStyle name="Total 2 3 5 5 2" xfId="20635" xr:uid="{00000000-0005-0000-0000-000094750000}"/>
    <cellStyle name="Total 2 3 6" xfId="20636" xr:uid="{00000000-0005-0000-0000-000095750000}"/>
    <cellStyle name="Total 2 3 6 2" xfId="20637" xr:uid="{00000000-0005-0000-0000-000096750000}"/>
    <cellStyle name="Total 2 3 6 2 2" xfId="20638" xr:uid="{00000000-0005-0000-0000-000097750000}"/>
    <cellStyle name="Total 2 3 6 2 2 2" xfId="20639" xr:uid="{00000000-0005-0000-0000-000098750000}"/>
    <cellStyle name="Total 2 3 6 2 2 3" xfId="20640" xr:uid="{00000000-0005-0000-0000-000099750000}"/>
    <cellStyle name="Total 2 3 6 2 3" xfId="20641" xr:uid="{00000000-0005-0000-0000-00009A750000}"/>
    <cellStyle name="Total 2 3 6 3" xfId="20642" xr:uid="{00000000-0005-0000-0000-00009B750000}"/>
    <cellStyle name="Total 2 3 6 3 2" xfId="20643" xr:uid="{00000000-0005-0000-0000-00009C750000}"/>
    <cellStyle name="Total 2 3 6 3 2 2" xfId="20644" xr:uid="{00000000-0005-0000-0000-00009D750000}"/>
    <cellStyle name="Total 2 3 6 3 2 3" xfId="20645" xr:uid="{00000000-0005-0000-0000-00009E750000}"/>
    <cellStyle name="Total 2 3 6 3 3" xfId="20646" xr:uid="{00000000-0005-0000-0000-00009F750000}"/>
    <cellStyle name="Total 2 3 6 4" xfId="20647" xr:uid="{00000000-0005-0000-0000-0000A0750000}"/>
    <cellStyle name="Total 2 3 6 4 2" xfId="20648" xr:uid="{00000000-0005-0000-0000-0000A1750000}"/>
    <cellStyle name="Total 2 3 6 4 3" xfId="20649" xr:uid="{00000000-0005-0000-0000-0000A2750000}"/>
    <cellStyle name="Total 2 3 6 5" xfId="20650" xr:uid="{00000000-0005-0000-0000-0000A3750000}"/>
    <cellStyle name="Total 2 3 7" xfId="20651" xr:uid="{00000000-0005-0000-0000-0000A4750000}"/>
    <cellStyle name="Total 2 3 7 2" xfId="33502" xr:uid="{00000000-0005-0000-0000-0000A5750000}"/>
    <cellStyle name="Total 2 3 7 3" xfId="33503" xr:uid="{00000000-0005-0000-0000-0000A6750000}"/>
    <cellStyle name="Total 2 3 8" xfId="20652" xr:uid="{00000000-0005-0000-0000-0000A7750000}"/>
    <cellStyle name="Total 2 3 8 2" xfId="33504" xr:uid="{00000000-0005-0000-0000-0000A8750000}"/>
    <cellStyle name="Total 2 3 9" xfId="33505" xr:uid="{00000000-0005-0000-0000-0000A9750000}"/>
    <cellStyle name="Total 2 4" xfId="20653" xr:uid="{00000000-0005-0000-0000-0000AA750000}"/>
    <cellStyle name="Total 2 4 2" xfId="20654" xr:uid="{00000000-0005-0000-0000-0000AB750000}"/>
    <cellStyle name="Total 2 4 2 2" xfId="20655" xr:uid="{00000000-0005-0000-0000-0000AC750000}"/>
    <cellStyle name="Total 2 4 2 2 2" xfId="20656" xr:uid="{00000000-0005-0000-0000-0000AD750000}"/>
    <cellStyle name="Total 2 4 2 2 2 2" xfId="20657" xr:uid="{00000000-0005-0000-0000-0000AE750000}"/>
    <cellStyle name="Total 2 4 2 2 2 2 2" xfId="20658" xr:uid="{00000000-0005-0000-0000-0000AF750000}"/>
    <cellStyle name="Total 2 4 2 2 2 2 3" xfId="20659" xr:uid="{00000000-0005-0000-0000-0000B0750000}"/>
    <cellStyle name="Total 2 4 2 2 2 3" xfId="20660" xr:uid="{00000000-0005-0000-0000-0000B1750000}"/>
    <cellStyle name="Total 2 4 2 2 2 3 2" xfId="33506" xr:uid="{00000000-0005-0000-0000-0000B2750000}"/>
    <cellStyle name="Total 2 4 2 2 2 4" xfId="33507" xr:uid="{00000000-0005-0000-0000-0000B3750000}"/>
    <cellStyle name="Total 2 4 2 2 3" xfId="20661" xr:uid="{00000000-0005-0000-0000-0000B4750000}"/>
    <cellStyle name="Total 2 4 2 2 3 2" xfId="20662" xr:uid="{00000000-0005-0000-0000-0000B5750000}"/>
    <cellStyle name="Total 2 4 2 2 3 2 2" xfId="33508" xr:uid="{00000000-0005-0000-0000-0000B6750000}"/>
    <cellStyle name="Total 2 4 2 2 3 3" xfId="33509" xr:uid="{00000000-0005-0000-0000-0000B7750000}"/>
    <cellStyle name="Total 2 4 2 2 4" xfId="20663" xr:uid="{00000000-0005-0000-0000-0000B8750000}"/>
    <cellStyle name="Total 2 4 2 2 4 2" xfId="20664" xr:uid="{00000000-0005-0000-0000-0000B9750000}"/>
    <cellStyle name="Total 2 4 2 2 4 3" xfId="33510" xr:uid="{00000000-0005-0000-0000-0000BA750000}"/>
    <cellStyle name="Total 2 4 2 2 5" xfId="33511" xr:uid="{00000000-0005-0000-0000-0000BB750000}"/>
    <cellStyle name="Total 2 4 2 2 5 2" xfId="33512" xr:uid="{00000000-0005-0000-0000-0000BC750000}"/>
    <cellStyle name="Total 2 4 2 2 6" xfId="33513" xr:uid="{00000000-0005-0000-0000-0000BD750000}"/>
    <cellStyle name="Total 2 4 2 3" xfId="20665" xr:uid="{00000000-0005-0000-0000-0000BE750000}"/>
    <cellStyle name="Total 2 4 2 3 2" xfId="20666" xr:uid="{00000000-0005-0000-0000-0000BF750000}"/>
    <cellStyle name="Total 2 4 2 3 2 2" xfId="20667" xr:uid="{00000000-0005-0000-0000-0000C0750000}"/>
    <cellStyle name="Total 2 4 2 3 2 3" xfId="20668" xr:uid="{00000000-0005-0000-0000-0000C1750000}"/>
    <cellStyle name="Total 2 4 2 3 3" xfId="20669" xr:uid="{00000000-0005-0000-0000-0000C2750000}"/>
    <cellStyle name="Total 2 4 2 3 3 2" xfId="33514" xr:uid="{00000000-0005-0000-0000-0000C3750000}"/>
    <cellStyle name="Total 2 4 2 3 4" xfId="33515" xr:uid="{00000000-0005-0000-0000-0000C4750000}"/>
    <cellStyle name="Total 2 4 2 4" xfId="20670" xr:uid="{00000000-0005-0000-0000-0000C5750000}"/>
    <cellStyle name="Total 2 4 2 4 2" xfId="20671" xr:uid="{00000000-0005-0000-0000-0000C6750000}"/>
    <cellStyle name="Total 2 4 2 4 2 2" xfId="20672" xr:uid="{00000000-0005-0000-0000-0000C7750000}"/>
    <cellStyle name="Total 2 4 2 4 2 3" xfId="20673" xr:uid="{00000000-0005-0000-0000-0000C8750000}"/>
    <cellStyle name="Total 2 4 2 4 3" xfId="20674" xr:uid="{00000000-0005-0000-0000-0000C9750000}"/>
    <cellStyle name="Total 2 4 2 5" xfId="20675" xr:uid="{00000000-0005-0000-0000-0000CA750000}"/>
    <cellStyle name="Total 2 4 2 5 2" xfId="20676" xr:uid="{00000000-0005-0000-0000-0000CB750000}"/>
    <cellStyle name="Total 2 4 2 5 3" xfId="33516" xr:uid="{00000000-0005-0000-0000-0000CC750000}"/>
    <cellStyle name="Total 2 4 2 6" xfId="20677" xr:uid="{00000000-0005-0000-0000-0000CD750000}"/>
    <cellStyle name="Total 2 4 2 6 2" xfId="20678" xr:uid="{00000000-0005-0000-0000-0000CE750000}"/>
    <cellStyle name="Total 2 4 2 7" xfId="33517" xr:uid="{00000000-0005-0000-0000-0000CF750000}"/>
    <cellStyle name="Total 2 4 3" xfId="20679" xr:uid="{00000000-0005-0000-0000-0000D0750000}"/>
    <cellStyle name="Total 2 4 3 2" xfId="20680" xr:uid="{00000000-0005-0000-0000-0000D1750000}"/>
    <cellStyle name="Total 2 4 3 2 2" xfId="20681" xr:uid="{00000000-0005-0000-0000-0000D2750000}"/>
    <cellStyle name="Total 2 4 3 2 2 2" xfId="20682" xr:uid="{00000000-0005-0000-0000-0000D3750000}"/>
    <cellStyle name="Total 2 4 3 2 2 2 2" xfId="33518" xr:uid="{00000000-0005-0000-0000-0000D4750000}"/>
    <cellStyle name="Total 2 4 3 2 2 3" xfId="33519" xr:uid="{00000000-0005-0000-0000-0000D5750000}"/>
    <cellStyle name="Total 2 4 3 2 2 3 2" xfId="33520" xr:uid="{00000000-0005-0000-0000-0000D6750000}"/>
    <cellStyle name="Total 2 4 3 2 2 4" xfId="33521" xr:uid="{00000000-0005-0000-0000-0000D7750000}"/>
    <cellStyle name="Total 2 4 3 2 3" xfId="20683" xr:uid="{00000000-0005-0000-0000-0000D8750000}"/>
    <cellStyle name="Total 2 4 3 2 3 2" xfId="20684" xr:uid="{00000000-0005-0000-0000-0000D9750000}"/>
    <cellStyle name="Total 2 4 3 2 3 2 2" xfId="33522" xr:uid="{00000000-0005-0000-0000-0000DA750000}"/>
    <cellStyle name="Total 2 4 3 2 3 3" xfId="33523" xr:uid="{00000000-0005-0000-0000-0000DB750000}"/>
    <cellStyle name="Total 2 4 3 2 4" xfId="33524" xr:uid="{00000000-0005-0000-0000-0000DC750000}"/>
    <cellStyle name="Total 2 4 3 2 4 2" xfId="33525" xr:uid="{00000000-0005-0000-0000-0000DD750000}"/>
    <cellStyle name="Total 2 4 3 2 5" xfId="33526" xr:uid="{00000000-0005-0000-0000-0000DE750000}"/>
    <cellStyle name="Total 2 4 3 3" xfId="20685" xr:uid="{00000000-0005-0000-0000-0000DF750000}"/>
    <cellStyle name="Total 2 4 3 3 2" xfId="20686" xr:uid="{00000000-0005-0000-0000-0000E0750000}"/>
    <cellStyle name="Total 2 4 3 3 2 2" xfId="20687" xr:uid="{00000000-0005-0000-0000-0000E1750000}"/>
    <cellStyle name="Total 2 4 3 3 2 3" xfId="20688" xr:uid="{00000000-0005-0000-0000-0000E2750000}"/>
    <cellStyle name="Total 2 4 3 3 3" xfId="20689" xr:uid="{00000000-0005-0000-0000-0000E3750000}"/>
    <cellStyle name="Total 2 4 3 3 3 2" xfId="33527" xr:uid="{00000000-0005-0000-0000-0000E4750000}"/>
    <cellStyle name="Total 2 4 3 3 4" xfId="33528" xr:uid="{00000000-0005-0000-0000-0000E5750000}"/>
    <cellStyle name="Total 2 4 3 4" xfId="20690" xr:uid="{00000000-0005-0000-0000-0000E6750000}"/>
    <cellStyle name="Total 2 4 3 4 2" xfId="20691" xr:uid="{00000000-0005-0000-0000-0000E7750000}"/>
    <cellStyle name="Total 2 4 3 4 2 2" xfId="33529" xr:uid="{00000000-0005-0000-0000-0000E8750000}"/>
    <cellStyle name="Total 2 4 3 4 3" xfId="33530" xr:uid="{00000000-0005-0000-0000-0000E9750000}"/>
    <cellStyle name="Total 2 4 3 5" xfId="20692" xr:uid="{00000000-0005-0000-0000-0000EA750000}"/>
    <cellStyle name="Total 2 4 3 5 2" xfId="20693" xr:uid="{00000000-0005-0000-0000-0000EB750000}"/>
    <cellStyle name="Total 2 4 3 5 3" xfId="33531" xr:uid="{00000000-0005-0000-0000-0000EC750000}"/>
    <cellStyle name="Total 2 4 3 6" xfId="33532" xr:uid="{00000000-0005-0000-0000-0000ED750000}"/>
    <cellStyle name="Total 2 4 3 6 2" xfId="33533" xr:uid="{00000000-0005-0000-0000-0000EE750000}"/>
    <cellStyle name="Total 2 4 3 7" xfId="33534" xr:uid="{00000000-0005-0000-0000-0000EF750000}"/>
    <cellStyle name="Total 2 4 4" xfId="20694" xr:uid="{00000000-0005-0000-0000-0000F0750000}"/>
    <cellStyle name="Total 2 4 4 2" xfId="20695" xr:uid="{00000000-0005-0000-0000-0000F1750000}"/>
    <cellStyle name="Total 2 4 4 2 2" xfId="20696" xr:uid="{00000000-0005-0000-0000-0000F2750000}"/>
    <cellStyle name="Total 2 4 4 2 2 2" xfId="20697" xr:uid="{00000000-0005-0000-0000-0000F3750000}"/>
    <cellStyle name="Total 2 4 4 2 3" xfId="20698" xr:uid="{00000000-0005-0000-0000-0000F4750000}"/>
    <cellStyle name="Total 2 4 4 2 3 2" xfId="20699" xr:uid="{00000000-0005-0000-0000-0000F5750000}"/>
    <cellStyle name="Total 2 4 4 2 4" xfId="33535" xr:uid="{00000000-0005-0000-0000-0000F6750000}"/>
    <cellStyle name="Total 2 4 4 3" xfId="20700" xr:uid="{00000000-0005-0000-0000-0000F7750000}"/>
    <cellStyle name="Total 2 4 4 3 2" xfId="20701" xr:uid="{00000000-0005-0000-0000-0000F8750000}"/>
    <cellStyle name="Total 2 4 4 3 2 2" xfId="20702" xr:uid="{00000000-0005-0000-0000-0000F9750000}"/>
    <cellStyle name="Total 2 4 4 3 2 3" xfId="20703" xr:uid="{00000000-0005-0000-0000-0000FA750000}"/>
    <cellStyle name="Total 2 4 4 3 3" xfId="20704" xr:uid="{00000000-0005-0000-0000-0000FB750000}"/>
    <cellStyle name="Total 2 4 4 4" xfId="20705" xr:uid="{00000000-0005-0000-0000-0000FC750000}"/>
    <cellStyle name="Total 2 4 4 4 2" xfId="20706" xr:uid="{00000000-0005-0000-0000-0000FD750000}"/>
    <cellStyle name="Total 2 4 4 5" xfId="20707" xr:uid="{00000000-0005-0000-0000-0000FE750000}"/>
    <cellStyle name="Total 2 4 4 5 2" xfId="20708" xr:uid="{00000000-0005-0000-0000-0000FF750000}"/>
    <cellStyle name="Total 2 4 5" xfId="20709" xr:uid="{00000000-0005-0000-0000-000000760000}"/>
    <cellStyle name="Total 2 4 5 2" xfId="20710" xr:uid="{00000000-0005-0000-0000-000001760000}"/>
    <cellStyle name="Total 2 4 5 2 2" xfId="20711" xr:uid="{00000000-0005-0000-0000-000002760000}"/>
    <cellStyle name="Total 2 4 5 2 2 2" xfId="20712" xr:uid="{00000000-0005-0000-0000-000003760000}"/>
    <cellStyle name="Total 2 4 5 2 2 3" xfId="20713" xr:uid="{00000000-0005-0000-0000-000004760000}"/>
    <cellStyle name="Total 2 4 5 2 3" xfId="20714" xr:uid="{00000000-0005-0000-0000-000005760000}"/>
    <cellStyle name="Total 2 4 5 3" xfId="20715" xr:uid="{00000000-0005-0000-0000-000006760000}"/>
    <cellStyle name="Total 2 4 5 3 2" xfId="20716" xr:uid="{00000000-0005-0000-0000-000007760000}"/>
    <cellStyle name="Total 2 4 5 3 2 2" xfId="20717" xr:uid="{00000000-0005-0000-0000-000008760000}"/>
    <cellStyle name="Total 2 4 5 3 2 3" xfId="20718" xr:uid="{00000000-0005-0000-0000-000009760000}"/>
    <cellStyle name="Total 2 4 5 3 3" xfId="20719" xr:uid="{00000000-0005-0000-0000-00000A760000}"/>
    <cellStyle name="Total 2 4 5 4" xfId="20720" xr:uid="{00000000-0005-0000-0000-00000B760000}"/>
    <cellStyle name="Total 2 4 5 4 2" xfId="20721" xr:uid="{00000000-0005-0000-0000-00000C760000}"/>
    <cellStyle name="Total 2 4 5 5" xfId="20722" xr:uid="{00000000-0005-0000-0000-00000D760000}"/>
    <cellStyle name="Total 2 4 5 5 2" xfId="20723" xr:uid="{00000000-0005-0000-0000-00000E760000}"/>
    <cellStyle name="Total 2 4 6" xfId="20724" xr:uid="{00000000-0005-0000-0000-00000F760000}"/>
    <cellStyle name="Total 2 4 6 2" xfId="20725" xr:uid="{00000000-0005-0000-0000-000010760000}"/>
    <cellStyle name="Total 2 4 6 2 2" xfId="20726" xr:uid="{00000000-0005-0000-0000-000011760000}"/>
    <cellStyle name="Total 2 4 6 2 2 2" xfId="20727" xr:uid="{00000000-0005-0000-0000-000012760000}"/>
    <cellStyle name="Total 2 4 6 2 2 3" xfId="20728" xr:uid="{00000000-0005-0000-0000-000013760000}"/>
    <cellStyle name="Total 2 4 6 2 3" xfId="20729" xr:uid="{00000000-0005-0000-0000-000014760000}"/>
    <cellStyle name="Total 2 4 6 3" xfId="20730" xr:uid="{00000000-0005-0000-0000-000015760000}"/>
    <cellStyle name="Total 2 4 6 3 2" xfId="20731" xr:uid="{00000000-0005-0000-0000-000016760000}"/>
    <cellStyle name="Total 2 4 6 3 2 2" xfId="20732" xr:uid="{00000000-0005-0000-0000-000017760000}"/>
    <cellStyle name="Total 2 4 6 3 2 3" xfId="20733" xr:uid="{00000000-0005-0000-0000-000018760000}"/>
    <cellStyle name="Total 2 4 6 3 3" xfId="20734" xr:uid="{00000000-0005-0000-0000-000019760000}"/>
    <cellStyle name="Total 2 4 6 4" xfId="20735" xr:uid="{00000000-0005-0000-0000-00001A760000}"/>
    <cellStyle name="Total 2 4 6 4 2" xfId="20736" xr:uid="{00000000-0005-0000-0000-00001B760000}"/>
    <cellStyle name="Total 2 4 6 4 3" xfId="20737" xr:uid="{00000000-0005-0000-0000-00001C760000}"/>
    <cellStyle name="Total 2 4 6 5" xfId="20738" xr:uid="{00000000-0005-0000-0000-00001D760000}"/>
    <cellStyle name="Total 2 4 7" xfId="20739" xr:uid="{00000000-0005-0000-0000-00001E760000}"/>
    <cellStyle name="Total 2 4 7 2" xfId="33536" xr:uid="{00000000-0005-0000-0000-00001F760000}"/>
    <cellStyle name="Total 2 4 7 3" xfId="33537" xr:uid="{00000000-0005-0000-0000-000020760000}"/>
    <cellStyle name="Total 2 4 8" xfId="20740" xr:uid="{00000000-0005-0000-0000-000021760000}"/>
    <cellStyle name="Total 2 4 8 2" xfId="33538" xr:uid="{00000000-0005-0000-0000-000022760000}"/>
    <cellStyle name="Total 2 4 9" xfId="33539" xr:uid="{00000000-0005-0000-0000-000023760000}"/>
    <cellStyle name="Total 2 5" xfId="20741" xr:uid="{00000000-0005-0000-0000-000024760000}"/>
    <cellStyle name="Total 2 5 10" xfId="20742" xr:uid="{00000000-0005-0000-0000-000025760000}"/>
    <cellStyle name="Total 2 5 10 2" xfId="20743" xr:uid="{00000000-0005-0000-0000-000026760000}"/>
    <cellStyle name="Total 2 5 11" xfId="20744" xr:uid="{00000000-0005-0000-0000-000027760000}"/>
    <cellStyle name="Total 2 5 11 2" xfId="20745" xr:uid="{00000000-0005-0000-0000-000028760000}"/>
    <cellStyle name="Total 2 5 2" xfId="20746" xr:uid="{00000000-0005-0000-0000-000029760000}"/>
    <cellStyle name="Total 2 5 2 2" xfId="20747" xr:uid="{00000000-0005-0000-0000-00002A760000}"/>
    <cellStyle name="Total 2 5 2 2 2" xfId="20748" xr:uid="{00000000-0005-0000-0000-00002B760000}"/>
    <cellStyle name="Total 2 5 2 2 2 2" xfId="20749" xr:uid="{00000000-0005-0000-0000-00002C760000}"/>
    <cellStyle name="Total 2 5 2 2 2 2 2" xfId="20750" xr:uid="{00000000-0005-0000-0000-00002D760000}"/>
    <cellStyle name="Total 2 5 2 2 2 2 3" xfId="20751" xr:uid="{00000000-0005-0000-0000-00002E760000}"/>
    <cellStyle name="Total 2 5 2 2 2 3" xfId="20752" xr:uid="{00000000-0005-0000-0000-00002F760000}"/>
    <cellStyle name="Total 2 5 2 2 3" xfId="20753" xr:uid="{00000000-0005-0000-0000-000030760000}"/>
    <cellStyle name="Total 2 5 2 2 3 2" xfId="20754" xr:uid="{00000000-0005-0000-0000-000031760000}"/>
    <cellStyle name="Total 2 5 2 2 4" xfId="20755" xr:uid="{00000000-0005-0000-0000-000032760000}"/>
    <cellStyle name="Total 2 5 2 2 4 2" xfId="20756" xr:uid="{00000000-0005-0000-0000-000033760000}"/>
    <cellStyle name="Total 2 5 2 3" xfId="20757" xr:uid="{00000000-0005-0000-0000-000034760000}"/>
    <cellStyle name="Total 2 5 2 3 2" xfId="20758" xr:uid="{00000000-0005-0000-0000-000035760000}"/>
    <cellStyle name="Total 2 5 2 3 2 2" xfId="20759" xr:uid="{00000000-0005-0000-0000-000036760000}"/>
    <cellStyle name="Total 2 5 2 3 2 3" xfId="20760" xr:uid="{00000000-0005-0000-0000-000037760000}"/>
    <cellStyle name="Total 2 5 2 3 3" xfId="20761" xr:uid="{00000000-0005-0000-0000-000038760000}"/>
    <cellStyle name="Total 2 5 2 4" xfId="20762" xr:uid="{00000000-0005-0000-0000-000039760000}"/>
    <cellStyle name="Total 2 5 2 4 2" xfId="20763" xr:uid="{00000000-0005-0000-0000-00003A760000}"/>
    <cellStyle name="Total 2 5 2 4 2 2" xfId="20764" xr:uid="{00000000-0005-0000-0000-00003B760000}"/>
    <cellStyle name="Total 2 5 2 4 2 3" xfId="20765" xr:uid="{00000000-0005-0000-0000-00003C760000}"/>
    <cellStyle name="Total 2 5 2 4 3" xfId="20766" xr:uid="{00000000-0005-0000-0000-00003D760000}"/>
    <cellStyle name="Total 2 5 2 5" xfId="20767" xr:uid="{00000000-0005-0000-0000-00003E760000}"/>
    <cellStyle name="Total 2 5 2 5 2" xfId="20768" xr:uid="{00000000-0005-0000-0000-00003F760000}"/>
    <cellStyle name="Total 2 5 2 6" xfId="20769" xr:uid="{00000000-0005-0000-0000-000040760000}"/>
    <cellStyle name="Total 2 5 2 6 2" xfId="20770" xr:uid="{00000000-0005-0000-0000-000041760000}"/>
    <cellStyle name="Total 2 5 3" xfId="20771" xr:uid="{00000000-0005-0000-0000-000042760000}"/>
    <cellStyle name="Total 2 5 3 2" xfId="20772" xr:uid="{00000000-0005-0000-0000-000043760000}"/>
    <cellStyle name="Total 2 5 3 2 2" xfId="20773" xr:uid="{00000000-0005-0000-0000-000044760000}"/>
    <cellStyle name="Total 2 5 3 2 2 2" xfId="20774" xr:uid="{00000000-0005-0000-0000-000045760000}"/>
    <cellStyle name="Total 2 5 3 2 3" xfId="20775" xr:uid="{00000000-0005-0000-0000-000046760000}"/>
    <cellStyle name="Total 2 5 3 2 3 2" xfId="20776" xr:uid="{00000000-0005-0000-0000-000047760000}"/>
    <cellStyle name="Total 2 5 3 3" xfId="20777" xr:uid="{00000000-0005-0000-0000-000048760000}"/>
    <cellStyle name="Total 2 5 3 3 2" xfId="20778" xr:uid="{00000000-0005-0000-0000-000049760000}"/>
    <cellStyle name="Total 2 5 3 3 2 2" xfId="20779" xr:uid="{00000000-0005-0000-0000-00004A760000}"/>
    <cellStyle name="Total 2 5 3 3 2 3" xfId="20780" xr:uid="{00000000-0005-0000-0000-00004B760000}"/>
    <cellStyle name="Total 2 5 3 3 3" xfId="20781" xr:uid="{00000000-0005-0000-0000-00004C760000}"/>
    <cellStyle name="Total 2 5 3 4" xfId="20782" xr:uid="{00000000-0005-0000-0000-00004D760000}"/>
    <cellStyle name="Total 2 5 3 4 2" xfId="20783" xr:uid="{00000000-0005-0000-0000-00004E760000}"/>
    <cellStyle name="Total 2 5 3 5" xfId="20784" xr:uid="{00000000-0005-0000-0000-00004F760000}"/>
    <cellStyle name="Total 2 5 3 5 2" xfId="20785" xr:uid="{00000000-0005-0000-0000-000050760000}"/>
    <cellStyle name="Total 2 5 4" xfId="20786" xr:uid="{00000000-0005-0000-0000-000051760000}"/>
    <cellStyle name="Total 2 5 4 2" xfId="20787" xr:uid="{00000000-0005-0000-0000-000052760000}"/>
    <cellStyle name="Total 2 5 4 2 2" xfId="20788" xr:uid="{00000000-0005-0000-0000-000053760000}"/>
    <cellStyle name="Total 2 5 4 2 2 2" xfId="20789" xr:uid="{00000000-0005-0000-0000-000054760000}"/>
    <cellStyle name="Total 2 5 4 2 3" xfId="20790" xr:uid="{00000000-0005-0000-0000-000055760000}"/>
    <cellStyle name="Total 2 5 4 2 3 2" xfId="20791" xr:uid="{00000000-0005-0000-0000-000056760000}"/>
    <cellStyle name="Total 2 5 4 3" xfId="20792" xr:uid="{00000000-0005-0000-0000-000057760000}"/>
    <cellStyle name="Total 2 5 4 3 2" xfId="20793" xr:uid="{00000000-0005-0000-0000-000058760000}"/>
    <cellStyle name="Total 2 5 4 3 2 2" xfId="20794" xr:uid="{00000000-0005-0000-0000-000059760000}"/>
    <cellStyle name="Total 2 5 4 3 2 3" xfId="20795" xr:uid="{00000000-0005-0000-0000-00005A760000}"/>
    <cellStyle name="Total 2 5 4 3 3" xfId="20796" xr:uid="{00000000-0005-0000-0000-00005B760000}"/>
    <cellStyle name="Total 2 5 4 4" xfId="20797" xr:uid="{00000000-0005-0000-0000-00005C760000}"/>
    <cellStyle name="Total 2 5 4 4 2" xfId="20798" xr:uid="{00000000-0005-0000-0000-00005D760000}"/>
    <cellStyle name="Total 2 5 4 5" xfId="20799" xr:uid="{00000000-0005-0000-0000-00005E760000}"/>
    <cellStyle name="Total 2 5 4 5 2" xfId="20800" xr:uid="{00000000-0005-0000-0000-00005F760000}"/>
    <cellStyle name="Total 2 5 5" xfId="20801" xr:uid="{00000000-0005-0000-0000-000060760000}"/>
    <cellStyle name="Total 2 5 5 2" xfId="20802" xr:uid="{00000000-0005-0000-0000-000061760000}"/>
    <cellStyle name="Total 2 5 5 2 2" xfId="20803" xr:uid="{00000000-0005-0000-0000-000062760000}"/>
    <cellStyle name="Total 2 5 5 2 2 2" xfId="20804" xr:uid="{00000000-0005-0000-0000-000063760000}"/>
    <cellStyle name="Total 2 5 5 2 2 3" xfId="20805" xr:uid="{00000000-0005-0000-0000-000064760000}"/>
    <cellStyle name="Total 2 5 5 2 3" xfId="20806" xr:uid="{00000000-0005-0000-0000-000065760000}"/>
    <cellStyle name="Total 2 5 5 3" xfId="20807" xr:uid="{00000000-0005-0000-0000-000066760000}"/>
    <cellStyle name="Total 2 5 5 3 2" xfId="20808" xr:uid="{00000000-0005-0000-0000-000067760000}"/>
    <cellStyle name="Total 2 5 5 3 2 2" xfId="20809" xr:uid="{00000000-0005-0000-0000-000068760000}"/>
    <cellStyle name="Total 2 5 5 3 2 3" xfId="20810" xr:uid="{00000000-0005-0000-0000-000069760000}"/>
    <cellStyle name="Total 2 5 5 3 3" xfId="20811" xr:uid="{00000000-0005-0000-0000-00006A760000}"/>
    <cellStyle name="Total 2 5 5 4" xfId="20812" xr:uid="{00000000-0005-0000-0000-00006B760000}"/>
    <cellStyle name="Total 2 5 5 4 2" xfId="20813" xr:uid="{00000000-0005-0000-0000-00006C760000}"/>
    <cellStyle name="Total 2 5 5 5" xfId="20814" xr:uid="{00000000-0005-0000-0000-00006D760000}"/>
    <cellStyle name="Total 2 5 5 5 2" xfId="20815" xr:uid="{00000000-0005-0000-0000-00006E760000}"/>
    <cellStyle name="Total 2 5 6" xfId="20816" xr:uid="{00000000-0005-0000-0000-00006F760000}"/>
    <cellStyle name="Total 2 5 6 2" xfId="20817" xr:uid="{00000000-0005-0000-0000-000070760000}"/>
    <cellStyle name="Total 2 5 6 2 2" xfId="20818" xr:uid="{00000000-0005-0000-0000-000071760000}"/>
    <cellStyle name="Total 2 5 6 2 2 2" xfId="20819" xr:uid="{00000000-0005-0000-0000-000072760000}"/>
    <cellStyle name="Total 2 5 6 2 2 3" xfId="20820" xr:uid="{00000000-0005-0000-0000-000073760000}"/>
    <cellStyle name="Total 2 5 6 2 3" xfId="20821" xr:uid="{00000000-0005-0000-0000-000074760000}"/>
    <cellStyle name="Total 2 5 6 3" xfId="20822" xr:uid="{00000000-0005-0000-0000-000075760000}"/>
    <cellStyle name="Total 2 5 6 3 2" xfId="20823" xr:uid="{00000000-0005-0000-0000-000076760000}"/>
    <cellStyle name="Total 2 5 6 3 2 2" xfId="20824" xr:uid="{00000000-0005-0000-0000-000077760000}"/>
    <cellStyle name="Total 2 5 6 3 2 3" xfId="20825" xr:uid="{00000000-0005-0000-0000-000078760000}"/>
    <cellStyle name="Total 2 5 6 3 3" xfId="20826" xr:uid="{00000000-0005-0000-0000-000079760000}"/>
    <cellStyle name="Total 2 5 6 4" xfId="20827" xr:uid="{00000000-0005-0000-0000-00007A760000}"/>
    <cellStyle name="Total 2 5 6 4 2" xfId="20828" xr:uid="{00000000-0005-0000-0000-00007B760000}"/>
    <cellStyle name="Total 2 5 6 4 3" xfId="20829" xr:uid="{00000000-0005-0000-0000-00007C760000}"/>
    <cellStyle name="Total 2 5 6 5" xfId="20830" xr:uid="{00000000-0005-0000-0000-00007D760000}"/>
    <cellStyle name="Total 2 5 7" xfId="20831" xr:uid="{00000000-0005-0000-0000-00007E760000}"/>
    <cellStyle name="Total 2 5 7 2" xfId="20832" xr:uid="{00000000-0005-0000-0000-00007F760000}"/>
    <cellStyle name="Total 2 5 7 2 2" xfId="20833" xr:uid="{00000000-0005-0000-0000-000080760000}"/>
    <cellStyle name="Total 2 5 7 2 2 2" xfId="20834" xr:uid="{00000000-0005-0000-0000-000081760000}"/>
    <cellStyle name="Total 2 5 7 2 2 3" xfId="20835" xr:uid="{00000000-0005-0000-0000-000082760000}"/>
    <cellStyle name="Total 2 5 7 2 3" xfId="20836" xr:uid="{00000000-0005-0000-0000-000083760000}"/>
    <cellStyle name="Total 2 5 7 3" xfId="20837" xr:uid="{00000000-0005-0000-0000-000084760000}"/>
    <cellStyle name="Total 2 5 7 3 2" xfId="20838" xr:uid="{00000000-0005-0000-0000-000085760000}"/>
    <cellStyle name="Total 2 5 7 3 3" xfId="20839" xr:uid="{00000000-0005-0000-0000-000086760000}"/>
    <cellStyle name="Total 2 5 7 4" xfId="20840" xr:uid="{00000000-0005-0000-0000-000087760000}"/>
    <cellStyle name="Total 2 5 8" xfId="20841" xr:uid="{00000000-0005-0000-0000-000088760000}"/>
    <cellStyle name="Total 2 5 8 2" xfId="20842" xr:uid="{00000000-0005-0000-0000-000089760000}"/>
    <cellStyle name="Total 2 5 8 2 2" xfId="20843" xr:uid="{00000000-0005-0000-0000-00008A760000}"/>
    <cellStyle name="Total 2 5 8 2 2 2" xfId="20844" xr:uid="{00000000-0005-0000-0000-00008B760000}"/>
    <cellStyle name="Total 2 5 8 2 2 3" xfId="20845" xr:uid="{00000000-0005-0000-0000-00008C760000}"/>
    <cellStyle name="Total 2 5 8 2 3" xfId="20846" xr:uid="{00000000-0005-0000-0000-00008D760000}"/>
    <cellStyle name="Total 2 5 8 3" xfId="20847" xr:uid="{00000000-0005-0000-0000-00008E760000}"/>
    <cellStyle name="Total 2 5 8 3 2" xfId="20848" xr:uid="{00000000-0005-0000-0000-00008F760000}"/>
    <cellStyle name="Total 2 5 8 3 3" xfId="20849" xr:uid="{00000000-0005-0000-0000-000090760000}"/>
    <cellStyle name="Total 2 5 8 4" xfId="20850" xr:uid="{00000000-0005-0000-0000-000091760000}"/>
    <cellStyle name="Total 2 5 9" xfId="20851" xr:uid="{00000000-0005-0000-0000-000092760000}"/>
    <cellStyle name="Total 2 5 9 2" xfId="20852" xr:uid="{00000000-0005-0000-0000-000093760000}"/>
    <cellStyle name="Total 2 5 9 2 2" xfId="20853" xr:uid="{00000000-0005-0000-0000-000094760000}"/>
    <cellStyle name="Total 2 5 9 2 3" xfId="20854" xr:uid="{00000000-0005-0000-0000-000095760000}"/>
    <cellStyle name="Total 2 5 9 3" xfId="20855" xr:uid="{00000000-0005-0000-0000-000096760000}"/>
    <cellStyle name="Total 2 6" xfId="20856" xr:uid="{00000000-0005-0000-0000-000097760000}"/>
    <cellStyle name="Total 2 6 2" xfId="20857" xr:uid="{00000000-0005-0000-0000-000098760000}"/>
    <cellStyle name="Total 2 6 2 2" xfId="20858" xr:uid="{00000000-0005-0000-0000-000099760000}"/>
    <cellStyle name="Total 2 6 2 2 2" xfId="20859" xr:uid="{00000000-0005-0000-0000-00009A760000}"/>
    <cellStyle name="Total 2 6 2 2 2 2" xfId="20860" xr:uid="{00000000-0005-0000-0000-00009B760000}"/>
    <cellStyle name="Total 2 6 2 2 2 3" xfId="20861" xr:uid="{00000000-0005-0000-0000-00009C760000}"/>
    <cellStyle name="Total 2 6 2 2 3" xfId="20862" xr:uid="{00000000-0005-0000-0000-00009D760000}"/>
    <cellStyle name="Total 2 6 2 2 3 2" xfId="33540" xr:uid="{00000000-0005-0000-0000-00009E760000}"/>
    <cellStyle name="Total 2 6 2 2 4" xfId="33541" xr:uid="{00000000-0005-0000-0000-00009F760000}"/>
    <cellStyle name="Total 2 6 2 3" xfId="20863" xr:uid="{00000000-0005-0000-0000-0000A0760000}"/>
    <cellStyle name="Total 2 6 2 3 2" xfId="20864" xr:uid="{00000000-0005-0000-0000-0000A1760000}"/>
    <cellStyle name="Total 2 6 2 3 2 2" xfId="33542" xr:uid="{00000000-0005-0000-0000-0000A2760000}"/>
    <cellStyle name="Total 2 6 2 3 3" xfId="33543" xr:uid="{00000000-0005-0000-0000-0000A3760000}"/>
    <cellStyle name="Total 2 6 2 4" xfId="20865" xr:uid="{00000000-0005-0000-0000-0000A4760000}"/>
    <cellStyle name="Total 2 6 2 4 2" xfId="20866" xr:uid="{00000000-0005-0000-0000-0000A5760000}"/>
    <cellStyle name="Total 2 6 2 4 3" xfId="33544" xr:uid="{00000000-0005-0000-0000-0000A6760000}"/>
    <cellStyle name="Total 2 6 2 5" xfId="33545" xr:uid="{00000000-0005-0000-0000-0000A7760000}"/>
    <cellStyle name="Total 2 6 2 5 2" xfId="33546" xr:uid="{00000000-0005-0000-0000-0000A8760000}"/>
    <cellStyle name="Total 2 6 2 6" xfId="33547" xr:uid="{00000000-0005-0000-0000-0000A9760000}"/>
    <cellStyle name="Total 2 6 3" xfId="20867" xr:uid="{00000000-0005-0000-0000-0000AA760000}"/>
    <cellStyle name="Total 2 6 3 2" xfId="20868" xr:uid="{00000000-0005-0000-0000-0000AB760000}"/>
    <cellStyle name="Total 2 6 3 2 2" xfId="20869" xr:uid="{00000000-0005-0000-0000-0000AC760000}"/>
    <cellStyle name="Total 2 6 3 2 3" xfId="20870" xr:uid="{00000000-0005-0000-0000-0000AD760000}"/>
    <cellStyle name="Total 2 6 3 3" xfId="20871" xr:uid="{00000000-0005-0000-0000-0000AE760000}"/>
    <cellStyle name="Total 2 6 3 3 2" xfId="33548" xr:uid="{00000000-0005-0000-0000-0000AF760000}"/>
    <cellStyle name="Total 2 6 3 4" xfId="33549" xr:uid="{00000000-0005-0000-0000-0000B0760000}"/>
    <cellStyle name="Total 2 6 4" xfId="20872" xr:uid="{00000000-0005-0000-0000-0000B1760000}"/>
    <cellStyle name="Total 2 6 4 2" xfId="20873" xr:uid="{00000000-0005-0000-0000-0000B2760000}"/>
    <cellStyle name="Total 2 6 4 2 2" xfId="20874" xr:uid="{00000000-0005-0000-0000-0000B3760000}"/>
    <cellStyle name="Total 2 6 4 2 3" xfId="20875" xr:uid="{00000000-0005-0000-0000-0000B4760000}"/>
    <cellStyle name="Total 2 6 4 3" xfId="20876" xr:uid="{00000000-0005-0000-0000-0000B5760000}"/>
    <cellStyle name="Total 2 6 5" xfId="20877" xr:uid="{00000000-0005-0000-0000-0000B6760000}"/>
    <cellStyle name="Total 2 6 5 2" xfId="20878" xr:uid="{00000000-0005-0000-0000-0000B7760000}"/>
    <cellStyle name="Total 2 6 5 3" xfId="33550" xr:uid="{00000000-0005-0000-0000-0000B8760000}"/>
    <cellStyle name="Total 2 6 6" xfId="20879" xr:uid="{00000000-0005-0000-0000-0000B9760000}"/>
    <cellStyle name="Total 2 6 6 2" xfId="20880" xr:uid="{00000000-0005-0000-0000-0000BA760000}"/>
    <cellStyle name="Total 2 6 7" xfId="33551" xr:uid="{00000000-0005-0000-0000-0000BB760000}"/>
    <cellStyle name="Total 2 7" xfId="20881" xr:uid="{00000000-0005-0000-0000-0000BC760000}"/>
    <cellStyle name="Total 2 7 2" xfId="20882" xr:uid="{00000000-0005-0000-0000-0000BD760000}"/>
    <cellStyle name="Total 2 7 2 2" xfId="20883" xr:uid="{00000000-0005-0000-0000-0000BE760000}"/>
    <cellStyle name="Total 2 7 2 2 2" xfId="20884" xr:uid="{00000000-0005-0000-0000-0000BF760000}"/>
    <cellStyle name="Total 2 7 2 3" xfId="20885" xr:uid="{00000000-0005-0000-0000-0000C0760000}"/>
    <cellStyle name="Total 2 7 2 3 2" xfId="20886" xr:uid="{00000000-0005-0000-0000-0000C1760000}"/>
    <cellStyle name="Total 2 7 2 4" xfId="33552" xr:uid="{00000000-0005-0000-0000-0000C2760000}"/>
    <cellStyle name="Total 2 7 3" xfId="20887" xr:uid="{00000000-0005-0000-0000-0000C3760000}"/>
    <cellStyle name="Total 2 7 3 2" xfId="20888" xr:uid="{00000000-0005-0000-0000-0000C4760000}"/>
    <cellStyle name="Total 2 7 3 2 2" xfId="20889" xr:uid="{00000000-0005-0000-0000-0000C5760000}"/>
    <cellStyle name="Total 2 7 3 2 3" xfId="20890" xr:uid="{00000000-0005-0000-0000-0000C6760000}"/>
    <cellStyle name="Total 2 7 3 3" xfId="20891" xr:uid="{00000000-0005-0000-0000-0000C7760000}"/>
    <cellStyle name="Total 2 7 4" xfId="20892" xr:uid="{00000000-0005-0000-0000-0000C8760000}"/>
    <cellStyle name="Total 2 7 4 2" xfId="20893" xr:uid="{00000000-0005-0000-0000-0000C9760000}"/>
    <cellStyle name="Total 2 7 4 3" xfId="33553" xr:uid="{00000000-0005-0000-0000-0000CA760000}"/>
    <cellStyle name="Total 2 7 5" xfId="20894" xr:uid="{00000000-0005-0000-0000-0000CB760000}"/>
    <cellStyle name="Total 2 7 5 2" xfId="20895" xr:uid="{00000000-0005-0000-0000-0000CC760000}"/>
    <cellStyle name="Total 2 7 6" xfId="33554" xr:uid="{00000000-0005-0000-0000-0000CD760000}"/>
    <cellStyle name="Total 2 8" xfId="20896" xr:uid="{00000000-0005-0000-0000-0000CE760000}"/>
    <cellStyle name="Total 2 8 2" xfId="20897" xr:uid="{00000000-0005-0000-0000-0000CF760000}"/>
    <cellStyle name="Total 2 8 2 2" xfId="20898" xr:uid="{00000000-0005-0000-0000-0000D0760000}"/>
    <cellStyle name="Total 2 8 2 2 2" xfId="20899" xr:uid="{00000000-0005-0000-0000-0000D1760000}"/>
    <cellStyle name="Total 2 8 2 3" xfId="20900" xr:uid="{00000000-0005-0000-0000-0000D2760000}"/>
    <cellStyle name="Total 2 8 2 3 2" xfId="20901" xr:uid="{00000000-0005-0000-0000-0000D3760000}"/>
    <cellStyle name="Total 2 8 3" xfId="20902" xr:uid="{00000000-0005-0000-0000-0000D4760000}"/>
    <cellStyle name="Total 2 8 3 2" xfId="20903" xr:uid="{00000000-0005-0000-0000-0000D5760000}"/>
    <cellStyle name="Total 2 8 3 2 2" xfId="20904" xr:uid="{00000000-0005-0000-0000-0000D6760000}"/>
    <cellStyle name="Total 2 8 3 2 3" xfId="20905" xr:uid="{00000000-0005-0000-0000-0000D7760000}"/>
    <cellStyle name="Total 2 8 3 3" xfId="20906" xr:uid="{00000000-0005-0000-0000-0000D8760000}"/>
    <cellStyle name="Total 2 8 4" xfId="20907" xr:uid="{00000000-0005-0000-0000-0000D9760000}"/>
    <cellStyle name="Total 2 8 4 2" xfId="20908" xr:uid="{00000000-0005-0000-0000-0000DA760000}"/>
    <cellStyle name="Total 2 8 5" xfId="20909" xr:uid="{00000000-0005-0000-0000-0000DB760000}"/>
    <cellStyle name="Total 2 8 5 2" xfId="20910" xr:uid="{00000000-0005-0000-0000-0000DC760000}"/>
    <cellStyle name="Total 2 9" xfId="20911" xr:uid="{00000000-0005-0000-0000-0000DD760000}"/>
    <cellStyle name="Total 2 9 2" xfId="20912" xr:uid="{00000000-0005-0000-0000-0000DE760000}"/>
    <cellStyle name="Total 2 9 2 2" xfId="20913" xr:uid="{00000000-0005-0000-0000-0000DF760000}"/>
    <cellStyle name="Total 2 9 2 2 2" xfId="20914" xr:uid="{00000000-0005-0000-0000-0000E0760000}"/>
    <cellStyle name="Total 2 9 2 2 3" xfId="20915" xr:uid="{00000000-0005-0000-0000-0000E1760000}"/>
    <cellStyle name="Total 2 9 2 3" xfId="20916" xr:uid="{00000000-0005-0000-0000-0000E2760000}"/>
    <cellStyle name="Total 2 9 3" xfId="20917" xr:uid="{00000000-0005-0000-0000-0000E3760000}"/>
    <cellStyle name="Total 2 9 3 2" xfId="20918" xr:uid="{00000000-0005-0000-0000-0000E4760000}"/>
    <cellStyle name="Total 2 9 3 2 2" xfId="20919" xr:uid="{00000000-0005-0000-0000-0000E5760000}"/>
    <cellStyle name="Total 2 9 3 2 3" xfId="20920" xr:uid="{00000000-0005-0000-0000-0000E6760000}"/>
    <cellStyle name="Total 2 9 3 3" xfId="20921" xr:uid="{00000000-0005-0000-0000-0000E7760000}"/>
    <cellStyle name="Total 2 9 4" xfId="20922" xr:uid="{00000000-0005-0000-0000-0000E8760000}"/>
    <cellStyle name="Total 2 9 4 2" xfId="20923" xr:uid="{00000000-0005-0000-0000-0000E9760000}"/>
    <cellStyle name="Total 2 9 5" xfId="20924" xr:uid="{00000000-0005-0000-0000-0000EA760000}"/>
    <cellStyle name="Total 2 9 5 2" xfId="20925" xr:uid="{00000000-0005-0000-0000-0000EB760000}"/>
    <cellStyle name="Total 3" xfId="20926" xr:uid="{00000000-0005-0000-0000-0000EC760000}"/>
    <cellStyle name="Total 3 10" xfId="20927" xr:uid="{00000000-0005-0000-0000-0000ED760000}"/>
    <cellStyle name="Total 3 10 2" xfId="33555" xr:uid="{00000000-0005-0000-0000-0000EE760000}"/>
    <cellStyle name="Total 3 10 3" xfId="33556" xr:uid="{00000000-0005-0000-0000-0000EF760000}"/>
    <cellStyle name="Total 3 11" xfId="33557" xr:uid="{00000000-0005-0000-0000-0000F0760000}"/>
    <cellStyle name="Total 3 11 2" xfId="33558" xr:uid="{00000000-0005-0000-0000-0000F1760000}"/>
    <cellStyle name="Total 3 12" xfId="33559" xr:uid="{00000000-0005-0000-0000-0000F2760000}"/>
    <cellStyle name="Total 3 2" xfId="20928" xr:uid="{00000000-0005-0000-0000-0000F3760000}"/>
    <cellStyle name="Total 3 2 10" xfId="20929" xr:uid="{00000000-0005-0000-0000-0000F4760000}"/>
    <cellStyle name="Total 3 2 10 2" xfId="20930" xr:uid="{00000000-0005-0000-0000-0000F5760000}"/>
    <cellStyle name="Total 3 2 11" xfId="20931" xr:uid="{00000000-0005-0000-0000-0000F6760000}"/>
    <cellStyle name="Total 3 2 11 2" xfId="20932" xr:uid="{00000000-0005-0000-0000-0000F7760000}"/>
    <cellStyle name="Total 3 2 2" xfId="20933" xr:uid="{00000000-0005-0000-0000-0000F8760000}"/>
    <cellStyle name="Total 3 2 2 2" xfId="20934" xr:uid="{00000000-0005-0000-0000-0000F9760000}"/>
    <cellStyle name="Total 3 2 2 2 2" xfId="20935" xr:uid="{00000000-0005-0000-0000-0000FA760000}"/>
    <cellStyle name="Total 3 2 2 2 2 2" xfId="20936" xr:uid="{00000000-0005-0000-0000-0000FB760000}"/>
    <cellStyle name="Total 3 2 2 2 2 2 2" xfId="20937" xr:uid="{00000000-0005-0000-0000-0000FC760000}"/>
    <cellStyle name="Total 3 2 2 2 2 2 2 2" xfId="33560" xr:uid="{00000000-0005-0000-0000-0000FD760000}"/>
    <cellStyle name="Total 3 2 2 2 2 2 3" xfId="20938" xr:uid="{00000000-0005-0000-0000-0000FE760000}"/>
    <cellStyle name="Total 3 2 2 2 2 2 3 2" xfId="33561" xr:uid="{00000000-0005-0000-0000-0000FF760000}"/>
    <cellStyle name="Total 3 2 2 2 2 2 4" xfId="33562" xr:uid="{00000000-0005-0000-0000-000000770000}"/>
    <cellStyle name="Total 3 2 2 2 2 3" xfId="20939" xr:uid="{00000000-0005-0000-0000-000001770000}"/>
    <cellStyle name="Total 3 2 2 2 2 3 2" xfId="33563" xr:uid="{00000000-0005-0000-0000-000002770000}"/>
    <cellStyle name="Total 3 2 2 2 2 3 2 2" xfId="33564" xr:uid="{00000000-0005-0000-0000-000003770000}"/>
    <cellStyle name="Total 3 2 2 2 2 3 3" xfId="33565" xr:uid="{00000000-0005-0000-0000-000004770000}"/>
    <cellStyle name="Total 3 2 2 2 2 4" xfId="33566" xr:uid="{00000000-0005-0000-0000-000005770000}"/>
    <cellStyle name="Total 3 2 2 2 2 4 2" xfId="33567" xr:uid="{00000000-0005-0000-0000-000006770000}"/>
    <cellStyle name="Total 3 2 2 2 2 5" xfId="33568" xr:uid="{00000000-0005-0000-0000-000007770000}"/>
    <cellStyle name="Total 3 2 2 2 3" xfId="20940" xr:uid="{00000000-0005-0000-0000-000008770000}"/>
    <cellStyle name="Total 3 2 2 2 3 2" xfId="20941" xr:uid="{00000000-0005-0000-0000-000009770000}"/>
    <cellStyle name="Total 3 2 2 2 3 2 2" xfId="33569" xr:uid="{00000000-0005-0000-0000-00000A770000}"/>
    <cellStyle name="Total 3 2 2 2 3 3" xfId="33570" xr:uid="{00000000-0005-0000-0000-00000B770000}"/>
    <cellStyle name="Total 3 2 2 2 3 3 2" xfId="33571" xr:uid="{00000000-0005-0000-0000-00000C770000}"/>
    <cellStyle name="Total 3 2 2 2 3 4" xfId="33572" xr:uid="{00000000-0005-0000-0000-00000D770000}"/>
    <cellStyle name="Total 3 2 2 2 4" xfId="20942" xr:uid="{00000000-0005-0000-0000-00000E770000}"/>
    <cellStyle name="Total 3 2 2 2 4 2" xfId="20943" xr:uid="{00000000-0005-0000-0000-00000F770000}"/>
    <cellStyle name="Total 3 2 2 2 4 2 2" xfId="33573" xr:uid="{00000000-0005-0000-0000-000010770000}"/>
    <cellStyle name="Total 3 2 2 2 4 3" xfId="33574" xr:uid="{00000000-0005-0000-0000-000011770000}"/>
    <cellStyle name="Total 3 2 2 2 5" xfId="33575" xr:uid="{00000000-0005-0000-0000-000012770000}"/>
    <cellStyle name="Total 3 2 2 2 5 2" xfId="33576" xr:uid="{00000000-0005-0000-0000-000013770000}"/>
    <cellStyle name="Total 3 2 2 2 5 3" xfId="33577" xr:uid="{00000000-0005-0000-0000-000014770000}"/>
    <cellStyle name="Total 3 2 2 2 6" xfId="33578" xr:uid="{00000000-0005-0000-0000-000015770000}"/>
    <cellStyle name="Total 3 2 2 2 6 2" xfId="33579" xr:uid="{00000000-0005-0000-0000-000016770000}"/>
    <cellStyle name="Total 3 2 2 2 7" xfId="33580" xr:uid="{00000000-0005-0000-0000-000017770000}"/>
    <cellStyle name="Total 3 2 2 3" xfId="20944" xr:uid="{00000000-0005-0000-0000-000018770000}"/>
    <cellStyle name="Total 3 2 2 3 2" xfId="20945" xr:uid="{00000000-0005-0000-0000-000019770000}"/>
    <cellStyle name="Total 3 2 2 3 2 2" xfId="20946" xr:uid="{00000000-0005-0000-0000-00001A770000}"/>
    <cellStyle name="Total 3 2 2 3 2 2 2" xfId="33581" xr:uid="{00000000-0005-0000-0000-00001B770000}"/>
    <cellStyle name="Total 3 2 2 3 2 2 2 2" xfId="33582" xr:uid="{00000000-0005-0000-0000-00001C770000}"/>
    <cellStyle name="Total 3 2 2 3 2 2 3" xfId="33583" xr:uid="{00000000-0005-0000-0000-00001D770000}"/>
    <cellStyle name="Total 3 2 2 3 2 2 3 2" xfId="33584" xr:uid="{00000000-0005-0000-0000-00001E770000}"/>
    <cellStyle name="Total 3 2 2 3 2 2 4" xfId="33585" xr:uid="{00000000-0005-0000-0000-00001F770000}"/>
    <cellStyle name="Total 3 2 2 3 2 3" xfId="20947" xr:uid="{00000000-0005-0000-0000-000020770000}"/>
    <cellStyle name="Total 3 2 2 3 2 3 2" xfId="33586" xr:uid="{00000000-0005-0000-0000-000021770000}"/>
    <cellStyle name="Total 3 2 2 3 2 3 2 2" xfId="33587" xr:uid="{00000000-0005-0000-0000-000022770000}"/>
    <cellStyle name="Total 3 2 2 3 2 3 3" xfId="33588" xr:uid="{00000000-0005-0000-0000-000023770000}"/>
    <cellStyle name="Total 3 2 2 3 2 4" xfId="33589" xr:uid="{00000000-0005-0000-0000-000024770000}"/>
    <cellStyle name="Total 3 2 2 3 2 4 2" xfId="33590" xr:uid="{00000000-0005-0000-0000-000025770000}"/>
    <cellStyle name="Total 3 2 2 3 2 5" xfId="33591" xr:uid="{00000000-0005-0000-0000-000026770000}"/>
    <cellStyle name="Total 3 2 2 3 3" xfId="20948" xr:uid="{00000000-0005-0000-0000-000027770000}"/>
    <cellStyle name="Total 3 2 2 3 3 2" xfId="33592" xr:uid="{00000000-0005-0000-0000-000028770000}"/>
    <cellStyle name="Total 3 2 2 3 3 2 2" xfId="33593" xr:uid="{00000000-0005-0000-0000-000029770000}"/>
    <cellStyle name="Total 3 2 2 3 3 3" xfId="33594" xr:uid="{00000000-0005-0000-0000-00002A770000}"/>
    <cellStyle name="Total 3 2 2 3 3 3 2" xfId="33595" xr:uid="{00000000-0005-0000-0000-00002B770000}"/>
    <cellStyle name="Total 3 2 2 3 3 4" xfId="33596" xr:uid="{00000000-0005-0000-0000-00002C770000}"/>
    <cellStyle name="Total 3 2 2 3 4" xfId="33597" xr:uid="{00000000-0005-0000-0000-00002D770000}"/>
    <cellStyle name="Total 3 2 2 3 4 2" xfId="33598" xr:uid="{00000000-0005-0000-0000-00002E770000}"/>
    <cellStyle name="Total 3 2 2 3 4 2 2" xfId="33599" xr:uid="{00000000-0005-0000-0000-00002F770000}"/>
    <cellStyle name="Total 3 2 2 3 4 3" xfId="33600" xr:uid="{00000000-0005-0000-0000-000030770000}"/>
    <cellStyle name="Total 3 2 2 3 5" xfId="33601" xr:uid="{00000000-0005-0000-0000-000031770000}"/>
    <cellStyle name="Total 3 2 2 3 5 2" xfId="33602" xr:uid="{00000000-0005-0000-0000-000032770000}"/>
    <cellStyle name="Total 3 2 2 3 6" xfId="33603" xr:uid="{00000000-0005-0000-0000-000033770000}"/>
    <cellStyle name="Total 3 2 2 4" xfId="20949" xr:uid="{00000000-0005-0000-0000-000034770000}"/>
    <cellStyle name="Total 3 2 2 4 2" xfId="20950" xr:uid="{00000000-0005-0000-0000-000035770000}"/>
    <cellStyle name="Total 3 2 2 4 2 2" xfId="20951" xr:uid="{00000000-0005-0000-0000-000036770000}"/>
    <cellStyle name="Total 3 2 2 4 2 2 2" xfId="33604" xr:uid="{00000000-0005-0000-0000-000037770000}"/>
    <cellStyle name="Total 3 2 2 4 2 3" xfId="20952" xr:uid="{00000000-0005-0000-0000-000038770000}"/>
    <cellStyle name="Total 3 2 2 4 2 3 2" xfId="33605" xr:uid="{00000000-0005-0000-0000-000039770000}"/>
    <cellStyle name="Total 3 2 2 4 2 4" xfId="33606" xr:uid="{00000000-0005-0000-0000-00003A770000}"/>
    <cellStyle name="Total 3 2 2 4 3" xfId="20953" xr:uid="{00000000-0005-0000-0000-00003B770000}"/>
    <cellStyle name="Total 3 2 2 4 3 2" xfId="33607" xr:uid="{00000000-0005-0000-0000-00003C770000}"/>
    <cellStyle name="Total 3 2 2 4 3 2 2" xfId="33608" xr:uid="{00000000-0005-0000-0000-00003D770000}"/>
    <cellStyle name="Total 3 2 2 4 3 3" xfId="33609" xr:uid="{00000000-0005-0000-0000-00003E770000}"/>
    <cellStyle name="Total 3 2 2 4 4" xfId="33610" xr:uid="{00000000-0005-0000-0000-00003F770000}"/>
    <cellStyle name="Total 3 2 2 4 4 2" xfId="33611" xr:uid="{00000000-0005-0000-0000-000040770000}"/>
    <cellStyle name="Total 3 2 2 4 5" xfId="33612" xr:uid="{00000000-0005-0000-0000-000041770000}"/>
    <cellStyle name="Total 3 2 2 5" xfId="20954" xr:uid="{00000000-0005-0000-0000-000042770000}"/>
    <cellStyle name="Total 3 2 2 5 2" xfId="20955" xr:uid="{00000000-0005-0000-0000-000043770000}"/>
    <cellStyle name="Total 3 2 2 5 2 2" xfId="33613" xr:uid="{00000000-0005-0000-0000-000044770000}"/>
    <cellStyle name="Total 3 2 2 5 3" xfId="33614" xr:uid="{00000000-0005-0000-0000-000045770000}"/>
    <cellStyle name="Total 3 2 2 5 3 2" xfId="33615" xr:uid="{00000000-0005-0000-0000-000046770000}"/>
    <cellStyle name="Total 3 2 2 5 4" xfId="33616" xr:uid="{00000000-0005-0000-0000-000047770000}"/>
    <cellStyle name="Total 3 2 2 6" xfId="20956" xr:uid="{00000000-0005-0000-0000-000048770000}"/>
    <cellStyle name="Total 3 2 2 6 2" xfId="20957" xr:uid="{00000000-0005-0000-0000-000049770000}"/>
    <cellStyle name="Total 3 2 2 6 2 2" xfId="33617" xr:uid="{00000000-0005-0000-0000-00004A770000}"/>
    <cellStyle name="Total 3 2 2 6 3" xfId="33618" xr:uid="{00000000-0005-0000-0000-00004B770000}"/>
    <cellStyle name="Total 3 2 2 7" xfId="33619" xr:uid="{00000000-0005-0000-0000-00004C770000}"/>
    <cellStyle name="Total 3 2 2 7 2" xfId="33620" xr:uid="{00000000-0005-0000-0000-00004D770000}"/>
    <cellStyle name="Total 3 2 2 7 3" xfId="33621" xr:uid="{00000000-0005-0000-0000-00004E770000}"/>
    <cellStyle name="Total 3 2 2 8" xfId="33622" xr:uid="{00000000-0005-0000-0000-00004F770000}"/>
    <cellStyle name="Total 3 2 2 8 2" xfId="33623" xr:uid="{00000000-0005-0000-0000-000050770000}"/>
    <cellStyle name="Total 3 2 2 9" xfId="33624" xr:uid="{00000000-0005-0000-0000-000051770000}"/>
    <cellStyle name="Total 3 2 3" xfId="20958" xr:uid="{00000000-0005-0000-0000-000052770000}"/>
    <cellStyle name="Total 3 2 3 2" xfId="20959" xr:uid="{00000000-0005-0000-0000-000053770000}"/>
    <cellStyle name="Total 3 2 3 2 2" xfId="20960" xr:uid="{00000000-0005-0000-0000-000054770000}"/>
    <cellStyle name="Total 3 2 3 2 2 2" xfId="20961" xr:uid="{00000000-0005-0000-0000-000055770000}"/>
    <cellStyle name="Total 3 2 3 2 3" xfId="20962" xr:uid="{00000000-0005-0000-0000-000056770000}"/>
    <cellStyle name="Total 3 2 3 2 3 2" xfId="20963" xr:uid="{00000000-0005-0000-0000-000057770000}"/>
    <cellStyle name="Total 3 2 3 2 4" xfId="33625" xr:uid="{00000000-0005-0000-0000-000058770000}"/>
    <cellStyle name="Total 3 2 3 3" xfId="20964" xr:uid="{00000000-0005-0000-0000-000059770000}"/>
    <cellStyle name="Total 3 2 3 3 2" xfId="20965" xr:uid="{00000000-0005-0000-0000-00005A770000}"/>
    <cellStyle name="Total 3 2 3 3 2 2" xfId="20966" xr:uid="{00000000-0005-0000-0000-00005B770000}"/>
    <cellStyle name="Total 3 2 3 3 2 3" xfId="20967" xr:uid="{00000000-0005-0000-0000-00005C770000}"/>
    <cellStyle name="Total 3 2 3 3 3" xfId="20968" xr:uid="{00000000-0005-0000-0000-00005D770000}"/>
    <cellStyle name="Total 3 2 3 4" xfId="20969" xr:uid="{00000000-0005-0000-0000-00005E770000}"/>
    <cellStyle name="Total 3 2 3 4 2" xfId="20970" xr:uid="{00000000-0005-0000-0000-00005F770000}"/>
    <cellStyle name="Total 3 2 3 4 3" xfId="33626" xr:uid="{00000000-0005-0000-0000-000060770000}"/>
    <cellStyle name="Total 3 2 3 5" xfId="20971" xr:uid="{00000000-0005-0000-0000-000061770000}"/>
    <cellStyle name="Total 3 2 3 5 2" xfId="20972" xr:uid="{00000000-0005-0000-0000-000062770000}"/>
    <cellStyle name="Total 3 2 3 6" xfId="33627" xr:uid="{00000000-0005-0000-0000-000063770000}"/>
    <cellStyle name="Total 3 2 3 7" xfId="33628" xr:uid="{00000000-0005-0000-0000-000064770000}"/>
    <cellStyle name="Total 3 2 4" xfId="20973" xr:uid="{00000000-0005-0000-0000-000065770000}"/>
    <cellStyle name="Total 3 2 4 2" xfId="20974" xr:uid="{00000000-0005-0000-0000-000066770000}"/>
    <cellStyle name="Total 3 2 4 2 2" xfId="20975" xr:uid="{00000000-0005-0000-0000-000067770000}"/>
    <cellStyle name="Total 3 2 4 2 2 2" xfId="20976" xr:uid="{00000000-0005-0000-0000-000068770000}"/>
    <cellStyle name="Total 3 2 4 2 3" xfId="20977" xr:uid="{00000000-0005-0000-0000-000069770000}"/>
    <cellStyle name="Total 3 2 4 2 3 2" xfId="20978" xr:uid="{00000000-0005-0000-0000-00006A770000}"/>
    <cellStyle name="Total 3 2 4 3" xfId="20979" xr:uid="{00000000-0005-0000-0000-00006B770000}"/>
    <cellStyle name="Total 3 2 4 3 2" xfId="20980" xr:uid="{00000000-0005-0000-0000-00006C770000}"/>
    <cellStyle name="Total 3 2 4 3 2 2" xfId="20981" xr:uid="{00000000-0005-0000-0000-00006D770000}"/>
    <cellStyle name="Total 3 2 4 3 2 3" xfId="20982" xr:uid="{00000000-0005-0000-0000-00006E770000}"/>
    <cellStyle name="Total 3 2 4 3 3" xfId="20983" xr:uid="{00000000-0005-0000-0000-00006F770000}"/>
    <cellStyle name="Total 3 2 4 4" xfId="20984" xr:uid="{00000000-0005-0000-0000-000070770000}"/>
    <cellStyle name="Total 3 2 4 4 2" xfId="20985" xr:uid="{00000000-0005-0000-0000-000071770000}"/>
    <cellStyle name="Total 3 2 4 5" xfId="20986" xr:uid="{00000000-0005-0000-0000-000072770000}"/>
    <cellStyle name="Total 3 2 4 5 2" xfId="20987" xr:uid="{00000000-0005-0000-0000-000073770000}"/>
    <cellStyle name="Total 3 2 5" xfId="20988" xr:uid="{00000000-0005-0000-0000-000074770000}"/>
    <cellStyle name="Total 3 2 5 2" xfId="20989" xr:uid="{00000000-0005-0000-0000-000075770000}"/>
    <cellStyle name="Total 3 2 5 2 2" xfId="20990" xr:uid="{00000000-0005-0000-0000-000076770000}"/>
    <cellStyle name="Total 3 2 5 2 2 2" xfId="20991" xr:uid="{00000000-0005-0000-0000-000077770000}"/>
    <cellStyle name="Total 3 2 5 2 2 3" xfId="20992" xr:uid="{00000000-0005-0000-0000-000078770000}"/>
    <cellStyle name="Total 3 2 5 2 3" xfId="20993" xr:uid="{00000000-0005-0000-0000-000079770000}"/>
    <cellStyle name="Total 3 2 5 3" xfId="20994" xr:uid="{00000000-0005-0000-0000-00007A770000}"/>
    <cellStyle name="Total 3 2 5 3 2" xfId="20995" xr:uid="{00000000-0005-0000-0000-00007B770000}"/>
    <cellStyle name="Total 3 2 5 3 2 2" xfId="20996" xr:uid="{00000000-0005-0000-0000-00007C770000}"/>
    <cellStyle name="Total 3 2 5 3 2 3" xfId="20997" xr:uid="{00000000-0005-0000-0000-00007D770000}"/>
    <cellStyle name="Total 3 2 5 3 3" xfId="20998" xr:uid="{00000000-0005-0000-0000-00007E770000}"/>
    <cellStyle name="Total 3 2 5 4" xfId="20999" xr:uid="{00000000-0005-0000-0000-00007F770000}"/>
    <cellStyle name="Total 3 2 5 4 2" xfId="21000" xr:uid="{00000000-0005-0000-0000-000080770000}"/>
    <cellStyle name="Total 3 2 5 5" xfId="21001" xr:uid="{00000000-0005-0000-0000-000081770000}"/>
    <cellStyle name="Total 3 2 5 5 2" xfId="21002" xr:uid="{00000000-0005-0000-0000-000082770000}"/>
    <cellStyle name="Total 3 2 6" xfId="21003" xr:uid="{00000000-0005-0000-0000-000083770000}"/>
    <cellStyle name="Total 3 2 6 2" xfId="21004" xr:uid="{00000000-0005-0000-0000-000084770000}"/>
    <cellStyle name="Total 3 2 6 2 2" xfId="21005" xr:uid="{00000000-0005-0000-0000-000085770000}"/>
    <cellStyle name="Total 3 2 6 2 2 2" xfId="21006" xr:uid="{00000000-0005-0000-0000-000086770000}"/>
    <cellStyle name="Total 3 2 6 2 2 3" xfId="21007" xr:uid="{00000000-0005-0000-0000-000087770000}"/>
    <cellStyle name="Total 3 2 6 2 3" xfId="21008" xr:uid="{00000000-0005-0000-0000-000088770000}"/>
    <cellStyle name="Total 3 2 6 3" xfId="21009" xr:uid="{00000000-0005-0000-0000-000089770000}"/>
    <cellStyle name="Total 3 2 6 3 2" xfId="21010" xr:uid="{00000000-0005-0000-0000-00008A770000}"/>
    <cellStyle name="Total 3 2 6 3 2 2" xfId="21011" xr:uid="{00000000-0005-0000-0000-00008B770000}"/>
    <cellStyle name="Total 3 2 6 3 2 3" xfId="21012" xr:uid="{00000000-0005-0000-0000-00008C770000}"/>
    <cellStyle name="Total 3 2 6 3 3" xfId="21013" xr:uid="{00000000-0005-0000-0000-00008D770000}"/>
    <cellStyle name="Total 3 2 6 4" xfId="21014" xr:uid="{00000000-0005-0000-0000-00008E770000}"/>
    <cellStyle name="Total 3 2 6 4 2" xfId="21015" xr:uid="{00000000-0005-0000-0000-00008F770000}"/>
    <cellStyle name="Total 3 2 6 4 3" xfId="21016" xr:uid="{00000000-0005-0000-0000-000090770000}"/>
    <cellStyle name="Total 3 2 6 5" xfId="21017" xr:uid="{00000000-0005-0000-0000-000091770000}"/>
    <cellStyle name="Total 3 2 7" xfId="21018" xr:uid="{00000000-0005-0000-0000-000092770000}"/>
    <cellStyle name="Total 3 2 7 2" xfId="21019" xr:uid="{00000000-0005-0000-0000-000093770000}"/>
    <cellStyle name="Total 3 2 7 2 2" xfId="21020" xr:uid="{00000000-0005-0000-0000-000094770000}"/>
    <cellStyle name="Total 3 2 7 2 2 2" xfId="21021" xr:uid="{00000000-0005-0000-0000-000095770000}"/>
    <cellStyle name="Total 3 2 7 2 2 3" xfId="21022" xr:uid="{00000000-0005-0000-0000-000096770000}"/>
    <cellStyle name="Total 3 2 7 2 3" xfId="21023" xr:uid="{00000000-0005-0000-0000-000097770000}"/>
    <cellStyle name="Total 3 2 7 3" xfId="21024" xr:uid="{00000000-0005-0000-0000-000098770000}"/>
    <cellStyle name="Total 3 2 7 3 2" xfId="21025" xr:uid="{00000000-0005-0000-0000-000099770000}"/>
    <cellStyle name="Total 3 2 7 3 3" xfId="21026" xr:uid="{00000000-0005-0000-0000-00009A770000}"/>
    <cellStyle name="Total 3 2 7 4" xfId="21027" xr:uid="{00000000-0005-0000-0000-00009B770000}"/>
    <cellStyle name="Total 3 2 8" xfId="21028" xr:uid="{00000000-0005-0000-0000-00009C770000}"/>
    <cellStyle name="Total 3 2 8 2" xfId="21029" xr:uid="{00000000-0005-0000-0000-00009D770000}"/>
    <cellStyle name="Total 3 2 8 2 2" xfId="21030" xr:uid="{00000000-0005-0000-0000-00009E770000}"/>
    <cellStyle name="Total 3 2 8 2 2 2" xfId="21031" xr:uid="{00000000-0005-0000-0000-00009F770000}"/>
    <cellStyle name="Total 3 2 8 2 2 3" xfId="21032" xr:uid="{00000000-0005-0000-0000-0000A0770000}"/>
    <cellStyle name="Total 3 2 8 2 3" xfId="21033" xr:uid="{00000000-0005-0000-0000-0000A1770000}"/>
    <cellStyle name="Total 3 2 8 3" xfId="21034" xr:uid="{00000000-0005-0000-0000-0000A2770000}"/>
    <cellStyle name="Total 3 2 8 3 2" xfId="21035" xr:uid="{00000000-0005-0000-0000-0000A3770000}"/>
    <cellStyle name="Total 3 2 8 3 3" xfId="21036" xr:uid="{00000000-0005-0000-0000-0000A4770000}"/>
    <cellStyle name="Total 3 2 8 4" xfId="21037" xr:uid="{00000000-0005-0000-0000-0000A5770000}"/>
    <cellStyle name="Total 3 2 9" xfId="21038" xr:uid="{00000000-0005-0000-0000-0000A6770000}"/>
    <cellStyle name="Total 3 2 9 2" xfId="21039" xr:uid="{00000000-0005-0000-0000-0000A7770000}"/>
    <cellStyle name="Total 3 2 9 2 2" xfId="21040" xr:uid="{00000000-0005-0000-0000-0000A8770000}"/>
    <cellStyle name="Total 3 2 9 2 3" xfId="21041" xr:uid="{00000000-0005-0000-0000-0000A9770000}"/>
    <cellStyle name="Total 3 2 9 3" xfId="21042" xr:uid="{00000000-0005-0000-0000-0000AA770000}"/>
    <cellStyle name="Total 3 3" xfId="21043" xr:uid="{00000000-0005-0000-0000-0000AB770000}"/>
    <cellStyle name="Total 3 3 2" xfId="21044" xr:uid="{00000000-0005-0000-0000-0000AC770000}"/>
    <cellStyle name="Total 3 3 2 2" xfId="21045" xr:uid="{00000000-0005-0000-0000-0000AD770000}"/>
    <cellStyle name="Total 3 3 2 2 2" xfId="21046" xr:uid="{00000000-0005-0000-0000-0000AE770000}"/>
    <cellStyle name="Total 3 3 2 2 2 2" xfId="21047" xr:uid="{00000000-0005-0000-0000-0000AF770000}"/>
    <cellStyle name="Total 3 3 2 2 2 2 2" xfId="33629" xr:uid="{00000000-0005-0000-0000-0000B0770000}"/>
    <cellStyle name="Total 3 3 2 2 2 3" xfId="21048" xr:uid="{00000000-0005-0000-0000-0000B1770000}"/>
    <cellStyle name="Total 3 3 2 2 2 3 2" xfId="33630" xr:uid="{00000000-0005-0000-0000-0000B2770000}"/>
    <cellStyle name="Total 3 3 2 2 2 4" xfId="33631" xr:uid="{00000000-0005-0000-0000-0000B3770000}"/>
    <cellStyle name="Total 3 3 2 2 3" xfId="21049" xr:uid="{00000000-0005-0000-0000-0000B4770000}"/>
    <cellStyle name="Total 3 3 2 2 3 2" xfId="33632" xr:uid="{00000000-0005-0000-0000-0000B5770000}"/>
    <cellStyle name="Total 3 3 2 2 3 2 2" xfId="33633" xr:uid="{00000000-0005-0000-0000-0000B6770000}"/>
    <cellStyle name="Total 3 3 2 2 3 3" xfId="33634" xr:uid="{00000000-0005-0000-0000-0000B7770000}"/>
    <cellStyle name="Total 3 3 2 2 4" xfId="33635" xr:uid="{00000000-0005-0000-0000-0000B8770000}"/>
    <cellStyle name="Total 3 3 2 2 4 2" xfId="33636" xr:uid="{00000000-0005-0000-0000-0000B9770000}"/>
    <cellStyle name="Total 3 3 2 2 5" xfId="33637" xr:uid="{00000000-0005-0000-0000-0000BA770000}"/>
    <cellStyle name="Total 3 3 2 3" xfId="21050" xr:uid="{00000000-0005-0000-0000-0000BB770000}"/>
    <cellStyle name="Total 3 3 2 3 2" xfId="21051" xr:uid="{00000000-0005-0000-0000-0000BC770000}"/>
    <cellStyle name="Total 3 3 2 3 2 2" xfId="33638" xr:uid="{00000000-0005-0000-0000-0000BD770000}"/>
    <cellStyle name="Total 3 3 2 3 3" xfId="33639" xr:uid="{00000000-0005-0000-0000-0000BE770000}"/>
    <cellStyle name="Total 3 3 2 3 3 2" xfId="33640" xr:uid="{00000000-0005-0000-0000-0000BF770000}"/>
    <cellStyle name="Total 3 3 2 3 4" xfId="33641" xr:uid="{00000000-0005-0000-0000-0000C0770000}"/>
    <cellStyle name="Total 3 3 2 4" xfId="21052" xr:uid="{00000000-0005-0000-0000-0000C1770000}"/>
    <cellStyle name="Total 3 3 2 4 2" xfId="21053" xr:uid="{00000000-0005-0000-0000-0000C2770000}"/>
    <cellStyle name="Total 3 3 2 4 2 2" xfId="33642" xr:uid="{00000000-0005-0000-0000-0000C3770000}"/>
    <cellStyle name="Total 3 3 2 4 3" xfId="33643" xr:uid="{00000000-0005-0000-0000-0000C4770000}"/>
    <cellStyle name="Total 3 3 2 5" xfId="33644" xr:uid="{00000000-0005-0000-0000-0000C5770000}"/>
    <cellStyle name="Total 3 3 2 5 2" xfId="33645" xr:uid="{00000000-0005-0000-0000-0000C6770000}"/>
    <cellStyle name="Total 3 3 2 5 3" xfId="33646" xr:uid="{00000000-0005-0000-0000-0000C7770000}"/>
    <cellStyle name="Total 3 3 2 6" xfId="33647" xr:uid="{00000000-0005-0000-0000-0000C8770000}"/>
    <cellStyle name="Total 3 3 2 6 2" xfId="33648" xr:uid="{00000000-0005-0000-0000-0000C9770000}"/>
    <cellStyle name="Total 3 3 2 7" xfId="33649" xr:uid="{00000000-0005-0000-0000-0000CA770000}"/>
    <cellStyle name="Total 3 3 3" xfId="21054" xr:uid="{00000000-0005-0000-0000-0000CB770000}"/>
    <cellStyle name="Total 3 3 3 2" xfId="21055" xr:uid="{00000000-0005-0000-0000-0000CC770000}"/>
    <cellStyle name="Total 3 3 3 2 2" xfId="21056" xr:uid="{00000000-0005-0000-0000-0000CD770000}"/>
    <cellStyle name="Total 3 3 3 2 2 2" xfId="33650" xr:uid="{00000000-0005-0000-0000-0000CE770000}"/>
    <cellStyle name="Total 3 3 3 2 2 2 2" xfId="33651" xr:uid="{00000000-0005-0000-0000-0000CF770000}"/>
    <cellStyle name="Total 3 3 3 2 2 3" xfId="33652" xr:uid="{00000000-0005-0000-0000-0000D0770000}"/>
    <cellStyle name="Total 3 3 3 2 2 3 2" xfId="33653" xr:uid="{00000000-0005-0000-0000-0000D1770000}"/>
    <cellStyle name="Total 3 3 3 2 2 4" xfId="33654" xr:uid="{00000000-0005-0000-0000-0000D2770000}"/>
    <cellStyle name="Total 3 3 3 2 3" xfId="21057" xr:uid="{00000000-0005-0000-0000-0000D3770000}"/>
    <cellStyle name="Total 3 3 3 2 3 2" xfId="33655" xr:uid="{00000000-0005-0000-0000-0000D4770000}"/>
    <cellStyle name="Total 3 3 3 2 3 2 2" xfId="33656" xr:uid="{00000000-0005-0000-0000-0000D5770000}"/>
    <cellStyle name="Total 3 3 3 2 3 3" xfId="33657" xr:uid="{00000000-0005-0000-0000-0000D6770000}"/>
    <cellStyle name="Total 3 3 3 2 4" xfId="33658" xr:uid="{00000000-0005-0000-0000-0000D7770000}"/>
    <cellStyle name="Total 3 3 3 2 4 2" xfId="33659" xr:uid="{00000000-0005-0000-0000-0000D8770000}"/>
    <cellStyle name="Total 3 3 3 2 5" xfId="33660" xr:uid="{00000000-0005-0000-0000-0000D9770000}"/>
    <cellStyle name="Total 3 3 3 3" xfId="21058" xr:uid="{00000000-0005-0000-0000-0000DA770000}"/>
    <cellStyle name="Total 3 3 3 3 2" xfId="33661" xr:uid="{00000000-0005-0000-0000-0000DB770000}"/>
    <cellStyle name="Total 3 3 3 3 2 2" xfId="33662" xr:uid="{00000000-0005-0000-0000-0000DC770000}"/>
    <cellStyle name="Total 3 3 3 3 3" xfId="33663" xr:uid="{00000000-0005-0000-0000-0000DD770000}"/>
    <cellStyle name="Total 3 3 3 3 3 2" xfId="33664" xr:uid="{00000000-0005-0000-0000-0000DE770000}"/>
    <cellStyle name="Total 3 3 3 3 4" xfId="33665" xr:uid="{00000000-0005-0000-0000-0000DF770000}"/>
    <cellStyle name="Total 3 3 3 4" xfId="33666" xr:uid="{00000000-0005-0000-0000-0000E0770000}"/>
    <cellStyle name="Total 3 3 3 4 2" xfId="33667" xr:uid="{00000000-0005-0000-0000-0000E1770000}"/>
    <cellStyle name="Total 3 3 3 4 2 2" xfId="33668" xr:uid="{00000000-0005-0000-0000-0000E2770000}"/>
    <cellStyle name="Total 3 3 3 4 3" xfId="33669" xr:uid="{00000000-0005-0000-0000-0000E3770000}"/>
    <cellStyle name="Total 3 3 3 5" xfId="33670" xr:uid="{00000000-0005-0000-0000-0000E4770000}"/>
    <cellStyle name="Total 3 3 3 5 2" xfId="33671" xr:uid="{00000000-0005-0000-0000-0000E5770000}"/>
    <cellStyle name="Total 3 3 3 6" xfId="33672" xr:uid="{00000000-0005-0000-0000-0000E6770000}"/>
    <cellStyle name="Total 3 3 4" xfId="21059" xr:uid="{00000000-0005-0000-0000-0000E7770000}"/>
    <cellStyle name="Total 3 3 4 2" xfId="21060" xr:uid="{00000000-0005-0000-0000-0000E8770000}"/>
    <cellStyle name="Total 3 3 4 2 2" xfId="21061" xr:uid="{00000000-0005-0000-0000-0000E9770000}"/>
    <cellStyle name="Total 3 3 4 2 2 2" xfId="33673" xr:uid="{00000000-0005-0000-0000-0000EA770000}"/>
    <cellStyle name="Total 3 3 4 2 3" xfId="21062" xr:uid="{00000000-0005-0000-0000-0000EB770000}"/>
    <cellStyle name="Total 3 3 4 2 3 2" xfId="33674" xr:uid="{00000000-0005-0000-0000-0000EC770000}"/>
    <cellStyle name="Total 3 3 4 2 4" xfId="33675" xr:uid="{00000000-0005-0000-0000-0000ED770000}"/>
    <cellStyle name="Total 3 3 4 3" xfId="21063" xr:uid="{00000000-0005-0000-0000-0000EE770000}"/>
    <cellStyle name="Total 3 3 4 3 2" xfId="33676" xr:uid="{00000000-0005-0000-0000-0000EF770000}"/>
    <cellStyle name="Total 3 3 4 3 2 2" xfId="33677" xr:uid="{00000000-0005-0000-0000-0000F0770000}"/>
    <cellStyle name="Total 3 3 4 3 3" xfId="33678" xr:uid="{00000000-0005-0000-0000-0000F1770000}"/>
    <cellStyle name="Total 3 3 4 4" xfId="33679" xr:uid="{00000000-0005-0000-0000-0000F2770000}"/>
    <cellStyle name="Total 3 3 4 4 2" xfId="33680" xr:uid="{00000000-0005-0000-0000-0000F3770000}"/>
    <cellStyle name="Total 3 3 4 5" xfId="33681" xr:uid="{00000000-0005-0000-0000-0000F4770000}"/>
    <cellStyle name="Total 3 3 5" xfId="21064" xr:uid="{00000000-0005-0000-0000-0000F5770000}"/>
    <cellStyle name="Total 3 3 5 2" xfId="21065" xr:uid="{00000000-0005-0000-0000-0000F6770000}"/>
    <cellStyle name="Total 3 3 5 2 2" xfId="33682" xr:uid="{00000000-0005-0000-0000-0000F7770000}"/>
    <cellStyle name="Total 3 3 5 3" xfId="33683" xr:uid="{00000000-0005-0000-0000-0000F8770000}"/>
    <cellStyle name="Total 3 3 5 3 2" xfId="33684" xr:uid="{00000000-0005-0000-0000-0000F9770000}"/>
    <cellStyle name="Total 3 3 5 4" xfId="33685" xr:uid="{00000000-0005-0000-0000-0000FA770000}"/>
    <cellStyle name="Total 3 3 6" xfId="21066" xr:uid="{00000000-0005-0000-0000-0000FB770000}"/>
    <cellStyle name="Total 3 3 6 2" xfId="21067" xr:uid="{00000000-0005-0000-0000-0000FC770000}"/>
    <cellStyle name="Total 3 3 6 2 2" xfId="33686" xr:uid="{00000000-0005-0000-0000-0000FD770000}"/>
    <cellStyle name="Total 3 3 6 3" xfId="33687" xr:uid="{00000000-0005-0000-0000-0000FE770000}"/>
    <cellStyle name="Total 3 3 7" xfId="33688" xr:uid="{00000000-0005-0000-0000-0000FF770000}"/>
    <cellStyle name="Total 3 3 7 2" xfId="33689" xr:uid="{00000000-0005-0000-0000-000000780000}"/>
    <cellStyle name="Total 3 3 7 3" xfId="33690" xr:uid="{00000000-0005-0000-0000-000001780000}"/>
    <cellStyle name="Total 3 3 8" xfId="33691" xr:uid="{00000000-0005-0000-0000-000002780000}"/>
    <cellStyle name="Total 3 3 8 2" xfId="33692" xr:uid="{00000000-0005-0000-0000-000003780000}"/>
    <cellStyle name="Total 3 3 9" xfId="33693" xr:uid="{00000000-0005-0000-0000-000004780000}"/>
    <cellStyle name="Total 3 4" xfId="21068" xr:uid="{00000000-0005-0000-0000-000005780000}"/>
    <cellStyle name="Total 3 4 2" xfId="21069" xr:uid="{00000000-0005-0000-0000-000006780000}"/>
    <cellStyle name="Total 3 4 2 2" xfId="21070" xr:uid="{00000000-0005-0000-0000-000007780000}"/>
    <cellStyle name="Total 3 4 2 2 2" xfId="21071" xr:uid="{00000000-0005-0000-0000-000008780000}"/>
    <cellStyle name="Total 3 4 2 2 2 2" xfId="33694" xr:uid="{00000000-0005-0000-0000-000009780000}"/>
    <cellStyle name="Total 3 4 2 2 2 2 2" xfId="33695" xr:uid="{00000000-0005-0000-0000-00000A780000}"/>
    <cellStyle name="Total 3 4 2 2 2 3" xfId="33696" xr:uid="{00000000-0005-0000-0000-00000B780000}"/>
    <cellStyle name="Total 3 4 2 2 2 3 2" xfId="33697" xr:uid="{00000000-0005-0000-0000-00000C780000}"/>
    <cellStyle name="Total 3 4 2 2 2 4" xfId="33698" xr:uid="{00000000-0005-0000-0000-00000D780000}"/>
    <cellStyle name="Total 3 4 2 2 3" xfId="33699" xr:uid="{00000000-0005-0000-0000-00000E780000}"/>
    <cellStyle name="Total 3 4 2 2 3 2" xfId="33700" xr:uid="{00000000-0005-0000-0000-00000F780000}"/>
    <cellStyle name="Total 3 4 2 2 3 2 2" xfId="33701" xr:uid="{00000000-0005-0000-0000-000010780000}"/>
    <cellStyle name="Total 3 4 2 2 3 3" xfId="33702" xr:uid="{00000000-0005-0000-0000-000011780000}"/>
    <cellStyle name="Total 3 4 2 2 4" xfId="33703" xr:uid="{00000000-0005-0000-0000-000012780000}"/>
    <cellStyle name="Total 3 4 2 2 4 2" xfId="33704" xr:uid="{00000000-0005-0000-0000-000013780000}"/>
    <cellStyle name="Total 3 4 2 2 5" xfId="33705" xr:uid="{00000000-0005-0000-0000-000014780000}"/>
    <cellStyle name="Total 3 4 2 3" xfId="21072" xr:uid="{00000000-0005-0000-0000-000015780000}"/>
    <cellStyle name="Total 3 4 2 3 2" xfId="21073" xr:uid="{00000000-0005-0000-0000-000016780000}"/>
    <cellStyle name="Total 3 4 2 3 2 2" xfId="33706" xr:uid="{00000000-0005-0000-0000-000017780000}"/>
    <cellStyle name="Total 3 4 2 3 3" xfId="33707" xr:uid="{00000000-0005-0000-0000-000018780000}"/>
    <cellStyle name="Total 3 4 2 3 3 2" xfId="33708" xr:uid="{00000000-0005-0000-0000-000019780000}"/>
    <cellStyle name="Total 3 4 2 3 4" xfId="33709" xr:uid="{00000000-0005-0000-0000-00001A780000}"/>
    <cellStyle name="Total 3 4 2 4" xfId="33710" xr:uid="{00000000-0005-0000-0000-00001B780000}"/>
    <cellStyle name="Total 3 4 2 4 2" xfId="33711" xr:uid="{00000000-0005-0000-0000-00001C780000}"/>
    <cellStyle name="Total 3 4 2 4 2 2" xfId="33712" xr:uid="{00000000-0005-0000-0000-00001D780000}"/>
    <cellStyle name="Total 3 4 2 4 3" xfId="33713" xr:uid="{00000000-0005-0000-0000-00001E780000}"/>
    <cellStyle name="Total 3 4 2 5" xfId="33714" xr:uid="{00000000-0005-0000-0000-00001F780000}"/>
    <cellStyle name="Total 3 4 2 5 2" xfId="33715" xr:uid="{00000000-0005-0000-0000-000020780000}"/>
    <cellStyle name="Total 3 4 2 5 3" xfId="33716" xr:uid="{00000000-0005-0000-0000-000021780000}"/>
    <cellStyle name="Total 3 4 2 6" xfId="33717" xr:uid="{00000000-0005-0000-0000-000022780000}"/>
    <cellStyle name="Total 3 4 2 6 2" xfId="33718" xr:uid="{00000000-0005-0000-0000-000023780000}"/>
    <cellStyle name="Total 3 4 2 7" xfId="33719" xr:uid="{00000000-0005-0000-0000-000024780000}"/>
    <cellStyle name="Total 3 4 3" xfId="21074" xr:uid="{00000000-0005-0000-0000-000025780000}"/>
    <cellStyle name="Total 3 4 3 2" xfId="21075" xr:uid="{00000000-0005-0000-0000-000026780000}"/>
    <cellStyle name="Total 3 4 3 2 2" xfId="21076" xr:uid="{00000000-0005-0000-0000-000027780000}"/>
    <cellStyle name="Total 3 4 3 2 2 2" xfId="33720" xr:uid="{00000000-0005-0000-0000-000028780000}"/>
    <cellStyle name="Total 3 4 3 2 2 2 2" xfId="33721" xr:uid="{00000000-0005-0000-0000-000029780000}"/>
    <cellStyle name="Total 3 4 3 2 2 3" xfId="33722" xr:uid="{00000000-0005-0000-0000-00002A780000}"/>
    <cellStyle name="Total 3 4 3 2 2 3 2" xfId="33723" xr:uid="{00000000-0005-0000-0000-00002B780000}"/>
    <cellStyle name="Total 3 4 3 2 2 4" xfId="33724" xr:uid="{00000000-0005-0000-0000-00002C780000}"/>
    <cellStyle name="Total 3 4 3 2 3" xfId="21077" xr:uid="{00000000-0005-0000-0000-00002D780000}"/>
    <cellStyle name="Total 3 4 3 2 3 2" xfId="33725" xr:uid="{00000000-0005-0000-0000-00002E780000}"/>
    <cellStyle name="Total 3 4 3 2 3 2 2" xfId="33726" xr:uid="{00000000-0005-0000-0000-00002F780000}"/>
    <cellStyle name="Total 3 4 3 2 3 3" xfId="33727" xr:uid="{00000000-0005-0000-0000-000030780000}"/>
    <cellStyle name="Total 3 4 3 2 4" xfId="33728" xr:uid="{00000000-0005-0000-0000-000031780000}"/>
    <cellStyle name="Total 3 4 3 2 4 2" xfId="33729" xr:uid="{00000000-0005-0000-0000-000032780000}"/>
    <cellStyle name="Total 3 4 3 2 5" xfId="33730" xr:uid="{00000000-0005-0000-0000-000033780000}"/>
    <cellStyle name="Total 3 4 3 3" xfId="21078" xr:uid="{00000000-0005-0000-0000-000034780000}"/>
    <cellStyle name="Total 3 4 3 3 2" xfId="33731" xr:uid="{00000000-0005-0000-0000-000035780000}"/>
    <cellStyle name="Total 3 4 3 3 2 2" xfId="33732" xr:uid="{00000000-0005-0000-0000-000036780000}"/>
    <cellStyle name="Total 3 4 3 3 3" xfId="33733" xr:uid="{00000000-0005-0000-0000-000037780000}"/>
    <cellStyle name="Total 3 4 3 3 3 2" xfId="33734" xr:uid="{00000000-0005-0000-0000-000038780000}"/>
    <cellStyle name="Total 3 4 3 3 4" xfId="33735" xr:uid="{00000000-0005-0000-0000-000039780000}"/>
    <cellStyle name="Total 3 4 3 4" xfId="33736" xr:uid="{00000000-0005-0000-0000-00003A780000}"/>
    <cellStyle name="Total 3 4 3 4 2" xfId="33737" xr:uid="{00000000-0005-0000-0000-00003B780000}"/>
    <cellStyle name="Total 3 4 3 4 2 2" xfId="33738" xr:uid="{00000000-0005-0000-0000-00003C780000}"/>
    <cellStyle name="Total 3 4 3 4 3" xfId="33739" xr:uid="{00000000-0005-0000-0000-00003D780000}"/>
    <cellStyle name="Total 3 4 3 5" xfId="33740" xr:uid="{00000000-0005-0000-0000-00003E780000}"/>
    <cellStyle name="Total 3 4 3 5 2" xfId="33741" xr:uid="{00000000-0005-0000-0000-00003F780000}"/>
    <cellStyle name="Total 3 4 3 6" xfId="33742" xr:uid="{00000000-0005-0000-0000-000040780000}"/>
    <cellStyle name="Total 3 4 4" xfId="21079" xr:uid="{00000000-0005-0000-0000-000041780000}"/>
    <cellStyle name="Total 3 4 4 2" xfId="21080" xr:uid="{00000000-0005-0000-0000-000042780000}"/>
    <cellStyle name="Total 3 4 4 2 2" xfId="33743" xr:uid="{00000000-0005-0000-0000-000043780000}"/>
    <cellStyle name="Total 3 4 4 2 2 2" xfId="33744" xr:uid="{00000000-0005-0000-0000-000044780000}"/>
    <cellStyle name="Total 3 4 4 2 3" xfId="33745" xr:uid="{00000000-0005-0000-0000-000045780000}"/>
    <cellStyle name="Total 3 4 4 2 3 2" xfId="33746" xr:uid="{00000000-0005-0000-0000-000046780000}"/>
    <cellStyle name="Total 3 4 4 2 4" xfId="33747" xr:uid="{00000000-0005-0000-0000-000047780000}"/>
    <cellStyle name="Total 3 4 4 3" xfId="33748" xr:uid="{00000000-0005-0000-0000-000048780000}"/>
    <cellStyle name="Total 3 4 4 3 2" xfId="33749" xr:uid="{00000000-0005-0000-0000-000049780000}"/>
    <cellStyle name="Total 3 4 4 3 2 2" xfId="33750" xr:uid="{00000000-0005-0000-0000-00004A780000}"/>
    <cellStyle name="Total 3 4 4 3 3" xfId="33751" xr:uid="{00000000-0005-0000-0000-00004B780000}"/>
    <cellStyle name="Total 3 4 4 4" xfId="33752" xr:uid="{00000000-0005-0000-0000-00004C780000}"/>
    <cellStyle name="Total 3 4 4 4 2" xfId="33753" xr:uid="{00000000-0005-0000-0000-00004D780000}"/>
    <cellStyle name="Total 3 4 4 5" xfId="33754" xr:uid="{00000000-0005-0000-0000-00004E780000}"/>
    <cellStyle name="Total 3 4 5" xfId="21081" xr:uid="{00000000-0005-0000-0000-00004F780000}"/>
    <cellStyle name="Total 3 4 5 2" xfId="21082" xr:uid="{00000000-0005-0000-0000-000050780000}"/>
    <cellStyle name="Total 3 4 5 2 2" xfId="33755" xr:uid="{00000000-0005-0000-0000-000051780000}"/>
    <cellStyle name="Total 3 4 5 3" xfId="33756" xr:uid="{00000000-0005-0000-0000-000052780000}"/>
    <cellStyle name="Total 3 4 5 3 2" xfId="33757" xr:uid="{00000000-0005-0000-0000-000053780000}"/>
    <cellStyle name="Total 3 4 5 4" xfId="33758" xr:uid="{00000000-0005-0000-0000-000054780000}"/>
    <cellStyle name="Total 3 4 6" xfId="33759" xr:uid="{00000000-0005-0000-0000-000055780000}"/>
    <cellStyle name="Total 3 4 6 2" xfId="33760" xr:uid="{00000000-0005-0000-0000-000056780000}"/>
    <cellStyle name="Total 3 4 6 2 2" xfId="33761" xr:uid="{00000000-0005-0000-0000-000057780000}"/>
    <cellStyle name="Total 3 4 6 3" xfId="33762" xr:uid="{00000000-0005-0000-0000-000058780000}"/>
    <cellStyle name="Total 3 4 7" xfId="33763" xr:uid="{00000000-0005-0000-0000-000059780000}"/>
    <cellStyle name="Total 3 4 7 2" xfId="33764" xr:uid="{00000000-0005-0000-0000-00005A780000}"/>
    <cellStyle name="Total 3 4 7 3" xfId="33765" xr:uid="{00000000-0005-0000-0000-00005B780000}"/>
    <cellStyle name="Total 3 4 8" xfId="33766" xr:uid="{00000000-0005-0000-0000-00005C780000}"/>
    <cellStyle name="Total 3 4 8 2" xfId="33767" xr:uid="{00000000-0005-0000-0000-00005D780000}"/>
    <cellStyle name="Total 3 4 9" xfId="33768" xr:uid="{00000000-0005-0000-0000-00005E780000}"/>
    <cellStyle name="Total 3 5" xfId="21083" xr:uid="{00000000-0005-0000-0000-00005F780000}"/>
    <cellStyle name="Total 3 5 2" xfId="21084" xr:uid="{00000000-0005-0000-0000-000060780000}"/>
    <cellStyle name="Total 3 5 2 2" xfId="21085" xr:uid="{00000000-0005-0000-0000-000061780000}"/>
    <cellStyle name="Total 3 5 2 2 2" xfId="21086" xr:uid="{00000000-0005-0000-0000-000062780000}"/>
    <cellStyle name="Total 3 5 2 2 2 2" xfId="33769" xr:uid="{00000000-0005-0000-0000-000063780000}"/>
    <cellStyle name="Total 3 5 2 2 3" xfId="33770" xr:uid="{00000000-0005-0000-0000-000064780000}"/>
    <cellStyle name="Total 3 5 2 2 3 2" xfId="33771" xr:uid="{00000000-0005-0000-0000-000065780000}"/>
    <cellStyle name="Total 3 5 2 2 4" xfId="33772" xr:uid="{00000000-0005-0000-0000-000066780000}"/>
    <cellStyle name="Total 3 5 2 3" xfId="21087" xr:uid="{00000000-0005-0000-0000-000067780000}"/>
    <cellStyle name="Total 3 5 2 3 2" xfId="21088" xr:uid="{00000000-0005-0000-0000-000068780000}"/>
    <cellStyle name="Total 3 5 2 3 2 2" xfId="33773" xr:uid="{00000000-0005-0000-0000-000069780000}"/>
    <cellStyle name="Total 3 5 2 3 3" xfId="33774" xr:uid="{00000000-0005-0000-0000-00006A780000}"/>
    <cellStyle name="Total 3 5 2 4" xfId="33775" xr:uid="{00000000-0005-0000-0000-00006B780000}"/>
    <cellStyle name="Total 3 5 2 4 2" xfId="33776" xr:uid="{00000000-0005-0000-0000-00006C780000}"/>
    <cellStyle name="Total 3 5 2 4 3" xfId="33777" xr:uid="{00000000-0005-0000-0000-00006D780000}"/>
    <cellStyle name="Total 3 5 2 5" xfId="33778" xr:uid="{00000000-0005-0000-0000-00006E780000}"/>
    <cellStyle name="Total 3 5 2 5 2" xfId="33779" xr:uid="{00000000-0005-0000-0000-00006F780000}"/>
    <cellStyle name="Total 3 5 2 6" xfId="33780" xr:uid="{00000000-0005-0000-0000-000070780000}"/>
    <cellStyle name="Total 3 5 3" xfId="21089" xr:uid="{00000000-0005-0000-0000-000071780000}"/>
    <cellStyle name="Total 3 5 3 2" xfId="21090" xr:uid="{00000000-0005-0000-0000-000072780000}"/>
    <cellStyle name="Total 3 5 3 2 2" xfId="21091" xr:uid="{00000000-0005-0000-0000-000073780000}"/>
    <cellStyle name="Total 3 5 3 2 3" xfId="21092" xr:uid="{00000000-0005-0000-0000-000074780000}"/>
    <cellStyle name="Total 3 5 3 3" xfId="21093" xr:uid="{00000000-0005-0000-0000-000075780000}"/>
    <cellStyle name="Total 3 5 3 3 2" xfId="33781" xr:uid="{00000000-0005-0000-0000-000076780000}"/>
    <cellStyle name="Total 3 5 3 4" xfId="33782" xr:uid="{00000000-0005-0000-0000-000077780000}"/>
    <cellStyle name="Total 3 5 4" xfId="21094" xr:uid="{00000000-0005-0000-0000-000078780000}"/>
    <cellStyle name="Total 3 5 4 2" xfId="21095" xr:uid="{00000000-0005-0000-0000-000079780000}"/>
    <cellStyle name="Total 3 5 4 2 2" xfId="33783" xr:uid="{00000000-0005-0000-0000-00007A780000}"/>
    <cellStyle name="Total 3 5 4 3" xfId="33784" xr:uid="{00000000-0005-0000-0000-00007B780000}"/>
    <cellStyle name="Total 3 5 5" xfId="21096" xr:uid="{00000000-0005-0000-0000-00007C780000}"/>
    <cellStyle name="Total 3 5 5 2" xfId="21097" xr:uid="{00000000-0005-0000-0000-00007D780000}"/>
    <cellStyle name="Total 3 5 5 3" xfId="33785" xr:uid="{00000000-0005-0000-0000-00007E780000}"/>
    <cellStyle name="Total 3 5 6" xfId="33786" xr:uid="{00000000-0005-0000-0000-00007F780000}"/>
    <cellStyle name="Total 3 5 6 2" xfId="33787" xr:uid="{00000000-0005-0000-0000-000080780000}"/>
    <cellStyle name="Total 3 5 7" xfId="33788" xr:uid="{00000000-0005-0000-0000-000081780000}"/>
    <cellStyle name="Total 3 6" xfId="21098" xr:uid="{00000000-0005-0000-0000-000082780000}"/>
    <cellStyle name="Total 3 6 2" xfId="21099" xr:uid="{00000000-0005-0000-0000-000083780000}"/>
    <cellStyle name="Total 3 6 2 2" xfId="21100" xr:uid="{00000000-0005-0000-0000-000084780000}"/>
    <cellStyle name="Total 3 6 2 2 2" xfId="21101" xr:uid="{00000000-0005-0000-0000-000085780000}"/>
    <cellStyle name="Total 3 6 2 2 2 2" xfId="33789" xr:uid="{00000000-0005-0000-0000-000086780000}"/>
    <cellStyle name="Total 3 6 2 2 3" xfId="21102" xr:uid="{00000000-0005-0000-0000-000087780000}"/>
    <cellStyle name="Total 3 6 2 2 3 2" xfId="33790" xr:uid="{00000000-0005-0000-0000-000088780000}"/>
    <cellStyle name="Total 3 6 2 2 4" xfId="33791" xr:uid="{00000000-0005-0000-0000-000089780000}"/>
    <cellStyle name="Total 3 6 2 3" xfId="21103" xr:uid="{00000000-0005-0000-0000-00008A780000}"/>
    <cellStyle name="Total 3 6 2 3 2" xfId="33792" xr:uid="{00000000-0005-0000-0000-00008B780000}"/>
    <cellStyle name="Total 3 6 2 3 2 2" xfId="33793" xr:uid="{00000000-0005-0000-0000-00008C780000}"/>
    <cellStyle name="Total 3 6 2 3 3" xfId="33794" xr:uid="{00000000-0005-0000-0000-00008D780000}"/>
    <cellStyle name="Total 3 6 2 4" xfId="33795" xr:uid="{00000000-0005-0000-0000-00008E780000}"/>
    <cellStyle name="Total 3 6 2 4 2" xfId="33796" xr:uid="{00000000-0005-0000-0000-00008F780000}"/>
    <cellStyle name="Total 3 6 2 5" xfId="33797" xr:uid="{00000000-0005-0000-0000-000090780000}"/>
    <cellStyle name="Total 3 6 3" xfId="21104" xr:uid="{00000000-0005-0000-0000-000091780000}"/>
    <cellStyle name="Total 3 6 3 2" xfId="21105" xr:uid="{00000000-0005-0000-0000-000092780000}"/>
    <cellStyle name="Total 3 6 3 2 2" xfId="21106" xr:uid="{00000000-0005-0000-0000-000093780000}"/>
    <cellStyle name="Total 3 6 3 2 3" xfId="21107" xr:uid="{00000000-0005-0000-0000-000094780000}"/>
    <cellStyle name="Total 3 6 3 3" xfId="21108" xr:uid="{00000000-0005-0000-0000-000095780000}"/>
    <cellStyle name="Total 3 6 3 3 2" xfId="33798" xr:uid="{00000000-0005-0000-0000-000096780000}"/>
    <cellStyle name="Total 3 6 3 4" xfId="33799" xr:uid="{00000000-0005-0000-0000-000097780000}"/>
    <cellStyle name="Total 3 6 4" xfId="21109" xr:uid="{00000000-0005-0000-0000-000098780000}"/>
    <cellStyle name="Total 3 6 4 2" xfId="21110" xr:uid="{00000000-0005-0000-0000-000099780000}"/>
    <cellStyle name="Total 3 6 4 2 2" xfId="33800" xr:uid="{00000000-0005-0000-0000-00009A780000}"/>
    <cellStyle name="Total 3 6 4 3" xfId="33801" xr:uid="{00000000-0005-0000-0000-00009B780000}"/>
    <cellStyle name="Total 3 6 5" xfId="21111" xr:uid="{00000000-0005-0000-0000-00009C780000}"/>
    <cellStyle name="Total 3 6 5 2" xfId="21112" xr:uid="{00000000-0005-0000-0000-00009D780000}"/>
    <cellStyle name="Total 3 6 5 3" xfId="33802" xr:uid="{00000000-0005-0000-0000-00009E780000}"/>
    <cellStyle name="Total 3 6 6" xfId="33803" xr:uid="{00000000-0005-0000-0000-00009F780000}"/>
    <cellStyle name="Total 3 6 6 2" xfId="33804" xr:uid="{00000000-0005-0000-0000-0000A0780000}"/>
    <cellStyle name="Total 3 6 7" xfId="33805" xr:uid="{00000000-0005-0000-0000-0000A1780000}"/>
    <cellStyle name="Total 3 7" xfId="21113" xr:uid="{00000000-0005-0000-0000-0000A2780000}"/>
    <cellStyle name="Total 3 7 2" xfId="21114" xr:uid="{00000000-0005-0000-0000-0000A3780000}"/>
    <cellStyle name="Total 3 7 2 2" xfId="21115" xr:uid="{00000000-0005-0000-0000-0000A4780000}"/>
    <cellStyle name="Total 3 7 2 2 2" xfId="21116" xr:uid="{00000000-0005-0000-0000-0000A5780000}"/>
    <cellStyle name="Total 3 7 2 2 3" xfId="21117" xr:uid="{00000000-0005-0000-0000-0000A6780000}"/>
    <cellStyle name="Total 3 7 2 3" xfId="21118" xr:uid="{00000000-0005-0000-0000-0000A7780000}"/>
    <cellStyle name="Total 3 7 2 3 2" xfId="33806" xr:uid="{00000000-0005-0000-0000-0000A8780000}"/>
    <cellStyle name="Total 3 7 2 4" xfId="33807" xr:uid="{00000000-0005-0000-0000-0000A9780000}"/>
    <cellStyle name="Total 3 7 3" xfId="21119" xr:uid="{00000000-0005-0000-0000-0000AA780000}"/>
    <cellStyle name="Total 3 7 3 2" xfId="21120" xr:uid="{00000000-0005-0000-0000-0000AB780000}"/>
    <cellStyle name="Total 3 7 3 2 2" xfId="21121" xr:uid="{00000000-0005-0000-0000-0000AC780000}"/>
    <cellStyle name="Total 3 7 3 2 3" xfId="21122" xr:uid="{00000000-0005-0000-0000-0000AD780000}"/>
    <cellStyle name="Total 3 7 3 3" xfId="21123" xr:uid="{00000000-0005-0000-0000-0000AE780000}"/>
    <cellStyle name="Total 3 7 4" xfId="21124" xr:uid="{00000000-0005-0000-0000-0000AF780000}"/>
    <cellStyle name="Total 3 7 4 2" xfId="21125" xr:uid="{00000000-0005-0000-0000-0000B0780000}"/>
    <cellStyle name="Total 3 7 4 3" xfId="21126" xr:uid="{00000000-0005-0000-0000-0000B1780000}"/>
    <cellStyle name="Total 3 7 5" xfId="21127" xr:uid="{00000000-0005-0000-0000-0000B2780000}"/>
    <cellStyle name="Total 3 8" xfId="21128" xr:uid="{00000000-0005-0000-0000-0000B3780000}"/>
    <cellStyle name="Total 3 8 2" xfId="21129" xr:uid="{00000000-0005-0000-0000-0000B4780000}"/>
    <cellStyle name="Total 3 8 2 2" xfId="33808" xr:uid="{00000000-0005-0000-0000-0000B5780000}"/>
    <cellStyle name="Total 3 8 3" xfId="33809" xr:uid="{00000000-0005-0000-0000-0000B6780000}"/>
    <cellStyle name="Total 3 8 3 2" xfId="33810" xr:uid="{00000000-0005-0000-0000-0000B7780000}"/>
    <cellStyle name="Total 3 8 4" xfId="33811" xr:uid="{00000000-0005-0000-0000-0000B8780000}"/>
    <cellStyle name="Total 3 9" xfId="21130" xr:uid="{00000000-0005-0000-0000-0000B9780000}"/>
    <cellStyle name="Total 3 9 2" xfId="21131" xr:uid="{00000000-0005-0000-0000-0000BA780000}"/>
    <cellStyle name="Total 3 9 2 2" xfId="33812" xr:uid="{00000000-0005-0000-0000-0000BB780000}"/>
    <cellStyle name="Total 3 9 3" xfId="33813" xr:uid="{00000000-0005-0000-0000-0000BC780000}"/>
    <cellStyle name="Total 4" xfId="21132" xr:uid="{00000000-0005-0000-0000-0000BD780000}"/>
    <cellStyle name="Total 4 10" xfId="33814" xr:uid="{00000000-0005-0000-0000-0000BE780000}"/>
    <cellStyle name="Total 4 10 2" xfId="33815" xr:uid="{00000000-0005-0000-0000-0000BF780000}"/>
    <cellStyle name="Total 4 10 3" xfId="33816" xr:uid="{00000000-0005-0000-0000-0000C0780000}"/>
    <cellStyle name="Total 4 11" xfId="33817" xr:uid="{00000000-0005-0000-0000-0000C1780000}"/>
    <cellStyle name="Total 4 11 2" xfId="33818" xr:uid="{00000000-0005-0000-0000-0000C2780000}"/>
    <cellStyle name="Total 4 12" xfId="33819" xr:uid="{00000000-0005-0000-0000-0000C3780000}"/>
    <cellStyle name="Total 4 2" xfId="21133" xr:uid="{00000000-0005-0000-0000-0000C4780000}"/>
    <cellStyle name="Total 4 2 2" xfId="21134" xr:uid="{00000000-0005-0000-0000-0000C5780000}"/>
    <cellStyle name="Total 4 2 2 2" xfId="21135" xr:uid="{00000000-0005-0000-0000-0000C6780000}"/>
    <cellStyle name="Total 4 2 2 2 2" xfId="21136" xr:uid="{00000000-0005-0000-0000-0000C7780000}"/>
    <cellStyle name="Total 4 2 2 2 2 2" xfId="21137" xr:uid="{00000000-0005-0000-0000-0000C8780000}"/>
    <cellStyle name="Total 4 2 2 2 2 2 2" xfId="33820" xr:uid="{00000000-0005-0000-0000-0000C9780000}"/>
    <cellStyle name="Total 4 2 2 2 2 2 2 2" xfId="33821" xr:uid="{00000000-0005-0000-0000-0000CA780000}"/>
    <cellStyle name="Total 4 2 2 2 2 2 3" xfId="33822" xr:uid="{00000000-0005-0000-0000-0000CB780000}"/>
    <cellStyle name="Total 4 2 2 2 2 2 3 2" xfId="33823" xr:uid="{00000000-0005-0000-0000-0000CC780000}"/>
    <cellStyle name="Total 4 2 2 2 2 2 4" xfId="33824" xr:uid="{00000000-0005-0000-0000-0000CD780000}"/>
    <cellStyle name="Total 4 2 2 2 2 3" xfId="21138" xr:uid="{00000000-0005-0000-0000-0000CE780000}"/>
    <cellStyle name="Total 4 2 2 2 2 3 2" xfId="33825" xr:uid="{00000000-0005-0000-0000-0000CF780000}"/>
    <cellStyle name="Total 4 2 2 2 2 3 2 2" xfId="33826" xr:uid="{00000000-0005-0000-0000-0000D0780000}"/>
    <cellStyle name="Total 4 2 2 2 2 3 3" xfId="33827" xr:uid="{00000000-0005-0000-0000-0000D1780000}"/>
    <cellStyle name="Total 4 2 2 2 2 4" xfId="33828" xr:uid="{00000000-0005-0000-0000-0000D2780000}"/>
    <cellStyle name="Total 4 2 2 2 2 4 2" xfId="33829" xr:uid="{00000000-0005-0000-0000-0000D3780000}"/>
    <cellStyle name="Total 4 2 2 2 2 5" xfId="33830" xr:uid="{00000000-0005-0000-0000-0000D4780000}"/>
    <cellStyle name="Total 4 2 2 2 3" xfId="21139" xr:uid="{00000000-0005-0000-0000-0000D5780000}"/>
    <cellStyle name="Total 4 2 2 2 3 2" xfId="33831" xr:uid="{00000000-0005-0000-0000-0000D6780000}"/>
    <cellStyle name="Total 4 2 2 2 3 2 2" xfId="33832" xr:uid="{00000000-0005-0000-0000-0000D7780000}"/>
    <cellStyle name="Total 4 2 2 2 3 3" xfId="33833" xr:uid="{00000000-0005-0000-0000-0000D8780000}"/>
    <cellStyle name="Total 4 2 2 2 3 3 2" xfId="33834" xr:uid="{00000000-0005-0000-0000-0000D9780000}"/>
    <cellStyle name="Total 4 2 2 2 3 4" xfId="33835" xr:uid="{00000000-0005-0000-0000-0000DA780000}"/>
    <cellStyle name="Total 4 2 2 2 4" xfId="33836" xr:uid="{00000000-0005-0000-0000-0000DB780000}"/>
    <cellStyle name="Total 4 2 2 2 4 2" xfId="33837" xr:uid="{00000000-0005-0000-0000-0000DC780000}"/>
    <cellStyle name="Total 4 2 2 2 4 2 2" xfId="33838" xr:uid="{00000000-0005-0000-0000-0000DD780000}"/>
    <cellStyle name="Total 4 2 2 2 4 3" xfId="33839" xr:uid="{00000000-0005-0000-0000-0000DE780000}"/>
    <cellStyle name="Total 4 2 2 2 5" xfId="33840" xr:uid="{00000000-0005-0000-0000-0000DF780000}"/>
    <cellStyle name="Total 4 2 2 2 5 2" xfId="33841" xr:uid="{00000000-0005-0000-0000-0000E0780000}"/>
    <cellStyle name="Total 4 2 2 2 5 3" xfId="33842" xr:uid="{00000000-0005-0000-0000-0000E1780000}"/>
    <cellStyle name="Total 4 2 2 2 6" xfId="33843" xr:uid="{00000000-0005-0000-0000-0000E2780000}"/>
    <cellStyle name="Total 4 2 2 2 6 2" xfId="33844" xr:uid="{00000000-0005-0000-0000-0000E3780000}"/>
    <cellStyle name="Total 4 2 2 2 7" xfId="33845" xr:uid="{00000000-0005-0000-0000-0000E4780000}"/>
    <cellStyle name="Total 4 2 2 3" xfId="21140" xr:uid="{00000000-0005-0000-0000-0000E5780000}"/>
    <cellStyle name="Total 4 2 2 3 2" xfId="21141" xr:uid="{00000000-0005-0000-0000-0000E6780000}"/>
    <cellStyle name="Total 4 2 2 3 2 2" xfId="33846" xr:uid="{00000000-0005-0000-0000-0000E7780000}"/>
    <cellStyle name="Total 4 2 2 3 2 2 2" xfId="33847" xr:uid="{00000000-0005-0000-0000-0000E8780000}"/>
    <cellStyle name="Total 4 2 2 3 2 2 2 2" xfId="33848" xr:uid="{00000000-0005-0000-0000-0000E9780000}"/>
    <cellStyle name="Total 4 2 2 3 2 2 3" xfId="33849" xr:uid="{00000000-0005-0000-0000-0000EA780000}"/>
    <cellStyle name="Total 4 2 2 3 2 2 3 2" xfId="33850" xr:uid="{00000000-0005-0000-0000-0000EB780000}"/>
    <cellStyle name="Total 4 2 2 3 2 2 4" xfId="33851" xr:uid="{00000000-0005-0000-0000-0000EC780000}"/>
    <cellStyle name="Total 4 2 2 3 2 3" xfId="33852" xr:uid="{00000000-0005-0000-0000-0000ED780000}"/>
    <cellStyle name="Total 4 2 2 3 2 3 2" xfId="33853" xr:uid="{00000000-0005-0000-0000-0000EE780000}"/>
    <cellStyle name="Total 4 2 2 3 2 3 2 2" xfId="33854" xr:uid="{00000000-0005-0000-0000-0000EF780000}"/>
    <cellStyle name="Total 4 2 2 3 2 3 3" xfId="33855" xr:uid="{00000000-0005-0000-0000-0000F0780000}"/>
    <cellStyle name="Total 4 2 2 3 2 4" xfId="33856" xr:uid="{00000000-0005-0000-0000-0000F1780000}"/>
    <cellStyle name="Total 4 2 2 3 2 4 2" xfId="33857" xr:uid="{00000000-0005-0000-0000-0000F2780000}"/>
    <cellStyle name="Total 4 2 2 3 2 5" xfId="33858" xr:uid="{00000000-0005-0000-0000-0000F3780000}"/>
    <cellStyle name="Total 4 2 2 3 3" xfId="33859" xr:uid="{00000000-0005-0000-0000-0000F4780000}"/>
    <cellStyle name="Total 4 2 2 3 3 2" xfId="33860" xr:uid="{00000000-0005-0000-0000-0000F5780000}"/>
    <cellStyle name="Total 4 2 2 3 3 2 2" xfId="33861" xr:uid="{00000000-0005-0000-0000-0000F6780000}"/>
    <cellStyle name="Total 4 2 2 3 3 3" xfId="33862" xr:uid="{00000000-0005-0000-0000-0000F7780000}"/>
    <cellStyle name="Total 4 2 2 3 3 3 2" xfId="33863" xr:uid="{00000000-0005-0000-0000-0000F8780000}"/>
    <cellStyle name="Total 4 2 2 3 3 4" xfId="33864" xr:uid="{00000000-0005-0000-0000-0000F9780000}"/>
    <cellStyle name="Total 4 2 2 3 4" xfId="33865" xr:uid="{00000000-0005-0000-0000-0000FA780000}"/>
    <cellStyle name="Total 4 2 2 3 4 2" xfId="33866" xr:uid="{00000000-0005-0000-0000-0000FB780000}"/>
    <cellStyle name="Total 4 2 2 3 4 2 2" xfId="33867" xr:uid="{00000000-0005-0000-0000-0000FC780000}"/>
    <cellStyle name="Total 4 2 2 3 4 3" xfId="33868" xr:uid="{00000000-0005-0000-0000-0000FD780000}"/>
    <cellStyle name="Total 4 2 2 3 5" xfId="33869" xr:uid="{00000000-0005-0000-0000-0000FE780000}"/>
    <cellStyle name="Total 4 2 2 3 5 2" xfId="33870" xr:uid="{00000000-0005-0000-0000-0000FF780000}"/>
    <cellStyle name="Total 4 2 2 3 6" xfId="33871" xr:uid="{00000000-0005-0000-0000-000000790000}"/>
    <cellStyle name="Total 4 2 2 4" xfId="21142" xr:uid="{00000000-0005-0000-0000-000001790000}"/>
    <cellStyle name="Total 4 2 2 4 2" xfId="21143" xr:uid="{00000000-0005-0000-0000-000002790000}"/>
    <cellStyle name="Total 4 2 2 4 2 2" xfId="33872" xr:uid="{00000000-0005-0000-0000-000003790000}"/>
    <cellStyle name="Total 4 2 2 4 2 2 2" xfId="33873" xr:uid="{00000000-0005-0000-0000-000004790000}"/>
    <cellStyle name="Total 4 2 2 4 2 3" xfId="33874" xr:uid="{00000000-0005-0000-0000-000005790000}"/>
    <cellStyle name="Total 4 2 2 4 2 3 2" xfId="33875" xr:uid="{00000000-0005-0000-0000-000006790000}"/>
    <cellStyle name="Total 4 2 2 4 2 4" xfId="33876" xr:uid="{00000000-0005-0000-0000-000007790000}"/>
    <cellStyle name="Total 4 2 2 4 3" xfId="33877" xr:uid="{00000000-0005-0000-0000-000008790000}"/>
    <cellStyle name="Total 4 2 2 4 3 2" xfId="33878" xr:uid="{00000000-0005-0000-0000-000009790000}"/>
    <cellStyle name="Total 4 2 2 4 3 2 2" xfId="33879" xr:uid="{00000000-0005-0000-0000-00000A790000}"/>
    <cellStyle name="Total 4 2 2 4 3 3" xfId="33880" xr:uid="{00000000-0005-0000-0000-00000B790000}"/>
    <cellStyle name="Total 4 2 2 4 4" xfId="33881" xr:uid="{00000000-0005-0000-0000-00000C790000}"/>
    <cellStyle name="Total 4 2 2 4 4 2" xfId="33882" xr:uid="{00000000-0005-0000-0000-00000D790000}"/>
    <cellStyle name="Total 4 2 2 4 5" xfId="33883" xr:uid="{00000000-0005-0000-0000-00000E790000}"/>
    <cellStyle name="Total 4 2 2 5" xfId="33884" xr:uid="{00000000-0005-0000-0000-00000F790000}"/>
    <cellStyle name="Total 4 2 2 5 2" xfId="33885" xr:uid="{00000000-0005-0000-0000-000010790000}"/>
    <cellStyle name="Total 4 2 2 5 2 2" xfId="33886" xr:uid="{00000000-0005-0000-0000-000011790000}"/>
    <cellStyle name="Total 4 2 2 5 3" xfId="33887" xr:uid="{00000000-0005-0000-0000-000012790000}"/>
    <cellStyle name="Total 4 2 2 5 3 2" xfId="33888" xr:uid="{00000000-0005-0000-0000-000013790000}"/>
    <cellStyle name="Total 4 2 2 5 4" xfId="33889" xr:uid="{00000000-0005-0000-0000-000014790000}"/>
    <cellStyle name="Total 4 2 2 6" xfId="33890" xr:uid="{00000000-0005-0000-0000-000015790000}"/>
    <cellStyle name="Total 4 2 2 6 2" xfId="33891" xr:uid="{00000000-0005-0000-0000-000016790000}"/>
    <cellStyle name="Total 4 2 2 6 2 2" xfId="33892" xr:uid="{00000000-0005-0000-0000-000017790000}"/>
    <cellStyle name="Total 4 2 2 6 3" xfId="33893" xr:uid="{00000000-0005-0000-0000-000018790000}"/>
    <cellStyle name="Total 4 2 2 7" xfId="33894" xr:uid="{00000000-0005-0000-0000-000019790000}"/>
    <cellStyle name="Total 4 2 2 7 2" xfId="33895" xr:uid="{00000000-0005-0000-0000-00001A790000}"/>
    <cellStyle name="Total 4 2 2 7 3" xfId="33896" xr:uid="{00000000-0005-0000-0000-00001B790000}"/>
    <cellStyle name="Total 4 2 2 8" xfId="33897" xr:uid="{00000000-0005-0000-0000-00001C790000}"/>
    <cellStyle name="Total 4 2 2 8 2" xfId="33898" xr:uid="{00000000-0005-0000-0000-00001D790000}"/>
    <cellStyle name="Total 4 2 2 9" xfId="33899" xr:uid="{00000000-0005-0000-0000-00001E790000}"/>
    <cellStyle name="Total 4 2 3" xfId="21144" xr:uid="{00000000-0005-0000-0000-00001F790000}"/>
    <cellStyle name="Total 4 2 3 2" xfId="21145" xr:uid="{00000000-0005-0000-0000-000020790000}"/>
    <cellStyle name="Total 4 2 3 2 2" xfId="21146" xr:uid="{00000000-0005-0000-0000-000021790000}"/>
    <cellStyle name="Total 4 2 3 2 2 2" xfId="33900" xr:uid="{00000000-0005-0000-0000-000022790000}"/>
    <cellStyle name="Total 4 2 3 2 3" xfId="21147" xr:uid="{00000000-0005-0000-0000-000023790000}"/>
    <cellStyle name="Total 4 2 3 2 3 2" xfId="33901" xr:uid="{00000000-0005-0000-0000-000024790000}"/>
    <cellStyle name="Total 4 2 3 2 4" xfId="33902" xr:uid="{00000000-0005-0000-0000-000025790000}"/>
    <cellStyle name="Total 4 2 3 3" xfId="21148" xr:uid="{00000000-0005-0000-0000-000026790000}"/>
    <cellStyle name="Total 4 2 3 3 2" xfId="33903" xr:uid="{00000000-0005-0000-0000-000027790000}"/>
    <cellStyle name="Total 4 2 3 3 2 2" xfId="33904" xr:uid="{00000000-0005-0000-0000-000028790000}"/>
    <cellStyle name="Total 4 2 3 3 3" xfId="33905" xr:uid="{00000000-0005-0000-0000-000029790000}"/>
    <cellStyle name="Total 4 2 3 4" xfId="33906" xr:uid="{00000000-0005-0000-0000-00002A790000}"/>
    <cellStyle name="Total 4 2 3 4 2" xfId="33907" xr:uid="{00000000-0005-0000-0000-00002B790000}"/>
    <cellStyle name="Total 4 2 3 4 3" xfId="33908" xr:uid="{00000000-0005-0000-0000-00002C790000}"/>
    <cellStyle name="Total 4 2 3 5" xfId="33909" xr:uid="{00000000-0005-0000-0000-00002D790000}"/>
    <cellStyle name="Total 4 2 3 5 2" xfId="33910" xr:uid="{00000000-0005-0000-0000-00002E790000}"/>
    <cellStyle name="Total 4 2 3 6" xfId="33911" xr:uid="{00000000-0005-0000-0000-00002F790000}"/>
    <cellStyle name="Total 4 2 3 7" xfId="33912" xr:uid="{00000000-0005-0000-0000-000030790000}"/>
    <cellStyle name="Total 4 2 4" xfId="21149" xr:uid="{00000000-0005-0000-0000-000031790000}"/>
    <cellStyle name="Total 4 2 4 2" xfId="21150" xr:uid="{00000000-0005-0000-0000-000032790000}"/>
    <cellStyle name="Total 4 2 4 2 2" xfId="21151" xr:uid="{00000000-0005-0000-0000-000033790000}"/>
    <cellStyle name="Total 4 2 4 2 3" xfId="21152" xr:uid="{00000000-0005-0000-0000-000034790000}"/>
    <cellStyle name="Total 4 2 4 3" xfId="21153" xr:uid="{00000000-0005-0000-0000-000035790000}"/>
    <cellStyle name="Total 4 2 4 3 2" xfId="33913" xr:uid="{00000000-0005-0000-0000-000036790000}"/>
    <cellStyle name="Total 4 2 4 4" xfId="33914" xr:uid="{00000000-0005-0000-0000-000037790000}"/>
    <cellStyle name="Total 4 2 5" xfId="21154" xr:uid="{00000000-0005-0000-0000-000038790000}"/>
    <cellStyle name="Total 4 2 5 2" xfId="21155" xr:uid="{00000000-0005-0000-0000-000039790000}"/>
    <cellStyle name="Total 4 2 5 2 2" xfId="33915" xr:uid="{00000000-0005-0000-0000-00003A790000}"/>
    <cellStyle name="Total 4 2 5 3" xfId="33916" xr:uid="{00000000-0005-0000-0000-00003B790000}"/>
    <cellStyle name="Total 4 2 6" xfId="21156" xr:uid="{00000000-0005-0000-0000-00003C790000}"/>
    <cellStyle name="Total 4 2 6 2" xfId="21157" xr:uid="{00000000-0005-0000-0000-00003D790000}"/>
    <cellStyle name="Total 4 2 6 3" xfId="33917" xr:uid="{00000000-0005-0000-0000-00003E790000}"/>
    <cellStyle name="Total 4 2 7" xfId="33918" xr:uid="{00000000-0005-0000-0000-00003F790000}"/>
    <cellStyle name="Total 4 2 7 2" xfId="33919" xr:uid="{00000000-0005-0000-0000-000040790000}"/>
    <cellStyle name="Total 4 2 8" xfId="33920" xr:uid="{00000000-0005-0000-0000-000041790000}"/>
    <cellStyle name="Total 4 2 9" xfId="33921" xr:uid="{00000000-0005-0000-0000-000042790000}"/>
    <cellStyle name="Total 4 3" xfId="21158" xr:uid="{00000000-0005-0000-0000-000043790000}"/>
    <cellStyle name="Total 4 3 2" xfId="21159" xr:uid="{00000000-0005-0000-0000-000044790000}"/>
    <cellStyle name="Total 4 3 2 2" xfId="21160" xr:uid="{00000000-0005-0000-0000-000045790000}"/>
    <cellStyle name="Total 4 3 2 2 2" xfId="21161" xr:uid="{00000000-0005-0000-0000-000046790000}"/>
    <cellStyle name="Total 4 3 2 2 2 2" xfId="33922" xr:uid="{00000000-0005-0000-0000-000047790000}"/>
    <cellStyle name="Total 4 3 2 2 2 2 2" xfId="33923" xr:uid="{00000000-0005-0000-0000-000048790000}"/>
    <cellStyle name="Total 4 3 2 2 2 3" xfId="33924" xr:uid="{00000000-0005-0000-0000-000049790000}"/>
    <cellStyle name="Total 4 3 2 2 2 3 2" xfId="33925" xr:uid="{00000000-0005-0000-0000-00004A790000}"/>
    <cellStyle name="Total 4 3 2 2 2 4" xfId="33926" xr:uid="{00000000-0005-0000-0000-00004B790000}"/>
    <cellStyle name="Total 4 3 2 2 3" xfId="33927" xr:uid="{00000000-0005-0000-0000-00004C790000}"/>
    <cellStyle name="Total 4 3 2 2 3 2" xfId="33928" xr:uid="{00000000-0005-0000-0000-00004D790000}"/>
    <cellStyle name="Total 4 3 2 2 3 2 2" xfId="33929" xr:uid="{00000000-0005-0000-0000-00004E790000}"/>
    <cellStyle name="Total 4 3 2 2 3 3" xfId="33930" xr:uid="{00000000-0005-0000-0000-00004F790000}"/>
    <cellStyle name="Total 4 3 2 2 4" xfId="33931" xr:uid="{00000000-0005-0000-0000-000050790000}"/>
    <cellStyle name="Total 4 3 2 2 4 2" xfId="33932" xr:uid="{00000000-0005-0000-0000-000051790000}"/>
    <cellStyle name="Total 4 3 2 2 5" xfId="33933" xr:uid="{00000000-0005-0000-0000-000052790000}"/>
    <cellStyle name="Total 4 3 2 3" xfId="21162" xr:uid="{00000000-0005-0000-0000-000053790000}"/>
    <cellStyle name="Total 4 3 2 3 2" xfId="21163" xr:uid="{00000000-0005-0000-0000-000054790000}"/>
    <cellStyle name="Total 4 3 2 3 2 2" xfId="33934" xr:uid="{00000000-0005-0000-0000-000055790000}"/>
    <cellStyle name="Total 4 3 2 3 3" xfId="33935" xr:uid="{00000000-0005-0000-0000-000056790000}"/>
    <cellStyle name="Total 4 3 2 3 3 2" xfId="33936" xr:uid="{00000000-0005-0000-0000-000057790000}"/>
    <cellStyle name="Total 4 3 2 3 4" xfId="33937" xr:uid="{00000000-0005-0000-0000-000058790000}"/>
    <cellStyle name="Total 4 3 2 4" xfId="33938" xr:uid="{00000000-0005-0000-0000-000059790000}"/>
    <cellStyle name="Total 4 3 2 4 2" xfId="33939" xr:uid="{00000000-0005-0000-0000-00005A790000}"/>
    <cellStyle name="Total 4 3 2 4 2 2" xfId="33940" xr:uid="{00000000-0005-0000-0000-00005B790000}"/>
    <cellStyle name="Total 4 3 2 4 3" xfId="33941" xr:uid="{00000000-0005-0000-0000-00005C790000}"/>
    <cellStyle name="Total 4 3 2 5" xfId="33942" xr:uid="{00000000-0005-0000-0000-00005D790000}"/>
    <cellStyle name="Total 4 3 2 5 2" xfId="33943" xr:uid="{00000000-0005-0000-0000-00005E790000}"/>
    <cellStyle name="Total 4 3 2 5 3" xfId="33944" xr:uid="{00000000-0005-0000-0000-00005F790000}"/>
    <cellStyle name="Total 4 3 2 6" xfId="33945" xr:uid="{00000000-0005-0000-0000-000060790000}"/>
    <cellStyle name="Total 4 3 2 6 2" xfId="33946" xr:uid="{00000000-0005-0000-0000-000061790000}"/>
    <cellStyle name="Total 4 3 2 7" xfId="33947" xr:uid="{00000000-0005-0000-0000-000062790000}"/>
    <cellStyle name="Total 4 3 3" xfId="21164" xr:uid="{00000000-0005-0000-0000-000063790000}"/>
    <cellStyle name="Total 4 3 3 2" xfId="21165" xr:uid="{00000000-0005-0000-0000-000064790000}"/>
    <cellStyle name="Total 4 3 3 2 2" xfId="21166" xr:uid="{00000000-0005-0000-0000-000065790000}"/>
    <cellStyle name="Total 4 3 3 2 2 2" xfId="33948" xr:uid="{00000000-0005-0000-0000-000066790000}"/>
    <cellStyle name="Total 4 3 3 2 2 2 2" xfId="33949" xr:uid="{00000000-0005-0000-0000-000067790000}"/>
    <cellStyle name="Total 4 3 3 2 2 3" xfId="33950" xr:uid="{00000000-0005-0000-0000-000068790000}"/>
    <cellStyle name="Total 4 3 3 2 2 3 2" xfId="33951" xr:uid="{00000000-0005-0000-0000-000069790000}"/>
    <cellStyle name="Total 4 3 3 2 2 4" xfId="33952" xr:uid="{00000000-0005-0000-0000-00006A790000}"/>
    <cellStyle name="Total 4 3 3 2 3" xfId="21167" xr:uid="{00000000-0005-0000-0000-00006B790000}"/>
    <cellStyle name="Total 4 3 3 2 3 2" xfId="33953" xr:uid="{00000000-0005-0000-0000-00006C790000}"/>
    <cellStyle name="Total 4 3 3 2 3 2 2" xfId="33954" xr:uid="{00000000-0005-0000-0000-00006D790000}"/>
    <cellStyle name="Total 4 3 3 2 3 3" xfId="33955" xr:uid="{00000000-0005-0000-0000-00006E790000}"/>
    <cellStyle name="Total 4 3 3 2 4" xfId="33956" xr:uid="{00000000-0005-0000-0000-00006F790000}"/>
    <cellStyle name="Total 4 3 3 2 4 2" xfId="33957" xr:uid="{00000000-0005-0000-0000-000070790000}"/>
    <cellStyle name="Total 4 3 3 2 5" xfId="33958" xr:uid="{00000000-0005-0000-0000-000071790000}"/>
    <cellStyle name="Total 4 3 3 3" xfId="21168" xr:uid="{00000000-0005-0000-0000-000072790000}"/>
    <cellStyle name="Total 4 3 3 3 2" xfId="33959" xr:uid="{00000000-0005-0000-0000-000073790000}"/>
    <cellStyle name="Total 4 3 3 3 2 2" xfId="33960" xr:uid="{00000000-0005-0000-0000-000074790000}"/>
    <cellStyle name="Total 4 3 3 3 3" xfId="33961" xr:uid="{00000000-0005-0000-0000-000075790000}"/>
    <cellStyle name="Total 4 3 3 3 3 2" xfId="33962" xr:uid="{00000000-0005-0000-0000-000076790000}"/>
    <cellStyle name="Total 4 3 3 3 4" xfId="33963" xr:uid="{00000000-0005-0000-0000-000077790000}"/>
    <cellStyle name="Total 4 3 3 4" xfId="33964" xr:uid="{00000000-0005-0000-0000-000078790000}"/>
    <cellStyle name="Total 4 3 3 4 2" xfId="33965" xr:uid="{00000000-0005-0000-0000-000079790000}"/>
    <cellStyle name="Total 4 3 3 4 2 2" xfId="33966" xr:uid="{00000000-0005-0000-0000-00007A790000}"/>
    <cellStyle name="Total 4 3 3 4 3" xfId="33967" xr:uid="{00000000-0005-0000-0000-00007B790000}"/>
    <cellStyle name="Total 4 3 3 5" xfId="33968" xr:uid="{00000000-0005-0000-0000-00007C790000}"/>
    <cellStyle name="Total 4 3 3 5 2" xfId="33969" xr:uid="{00000000-0005-0000-0000-00007D790000}"/>
    <cellStyle name="Total 4 3 3 6" xfId="33970" xr:uid="{00000000-0005-0000-0000-00007E790000}"/>
    <cellStyle name="Total 4 3 4" xfId="21169" xr:uid="{00000000-0005-0000-0000-00007F790000}"/>
    <cellStyle name="Total 4 3 4 2" xfId="21170" xr:uid="{00000000-0005-0000-0000-000080790000}"/>
    <cellStyle name="Total 4 3 4 2 2" xfId="33971" xr:uid="{00000000-0005-0000-0000-000081790000}"/>
    <cellStyle name="Total 4 3 4 2 2 2" xfId="33972" xr:uid="{00000000-0005-0000-0000-000082790000}"/>
    <cellStyle name="Total 4 3 4 2 3" xfId="33973" xr:uid="{00000000-0005-0000-0000-000083790000}"/>
    <cellStyle name="Total 4 3 4 2 3 2" xfId="33974" xr:uid="{00000000-0005-0000-0000-000084790000}"/>
    <cellStyle name="Total 4 3 4 2 4" xfId="33975" xr:uid="{00000000-0005-0000-0000-000085790000}"/>
    <cellStyle name="Total 4 3 4 3" xfId="33976" xr:uid="{00000000-0005-0000-0000-000086790000}"/>
    <cellStyle name="Total 4 3 4 3 2" xfId="33977" xr:uid="{00000000-0005-0000-0000-000087790000}"/>
    <cellStyle name="Total 4 3 4 3 2 2" xfId="33978" xr:uid="{00000000-0005-0000-0000-000088790000}"/>
    <cellStyle name="Total 4 3 4 3 3" xfId="33979" xr:uid="{00000000-0005-0000-0000-000089790000}"/>
    <cellStyle name="Total 4 3 4 4" xfId="33980" xr:uid="{00000000-0005-0000-0000-00008A790000}"/>
    <cellStyle name="Total 4 3 4 4 2" xfId="33981" xr:uid="{00000000-0005-0000-0000-00008B790000}"/>
    <cellStyle name="Total 4 3 4 5" xfId="33982" xr:uid="{00000000-0005-0000-0000-00008C790000}"/>
    <cellStyle name="Total 4 3 5" xfId="21171" xr:uid="{00000000-0005-0000-0000-00008D790000}"/>
    <cellStyle name="Total 4 3 5 2" xfId="21172" xr:uid="{00000000-0005-0000-0000-00008E790000}"/>
    <cellStyle name="Total 4 3 5 2 2" xfId="33983" xr:uid="{00000000-0005-0000-0000-00008F790000}"/>
    <cellStyle name="Total 4 3 5 3" xfId="33984" xr:uid="{00000000-0005-0000-0000-000090790000}"/>
    <cellStyle name="Total 4 3 5 3 2" xfId="33985" xr:uid="{00000000-0005-0000-0000-000091790000}"/>
    <cellStyle name="Total 4 3 5 4" xfId="33986" xr:uid="{00000000-0005-0000-0000-000092790000}"/>
    <cellStyle name="Total 4 3 6" xfId="33987" xr:uid="{00000000-0005-0000-0000-000093790000}"/>
    <cellStyle name="Total 4 3 6 2" xfId="33988" xr:uid="{00000000-0005-0000-0000-000094790000}"/>
    <cellStyle name="Total 4 3 6 2 2" xfId="33989" xr:uid="{00000000-0005-0000-0000-000095790000}"/>
    <cellStyle name="Total 4 3 6 3" xfId="33990" xr:uid="{00000000-0005-0000-0000-000096790000}"/>
    <cellStyle name="Total 4 3 7" xfId="33991" xr:uid="{00000000-0005-0000-0000-000097790000}"/>
    <cellStyle name="Total 4 3 7 2" xfId="33992" xr:uid="{00000000-0005-0000-0000-000098790000}"/>
    <cellStyle name="Total 4 3 7 3" xfId="33993" xr:uid="{00000000-0005-0000-0000-000099790000}"/>
    <cellStyle name="Total 4 3 8" xfId="33994" xr:uid="{00000000-0005-0000-0000-00009A790000}"/>
    <cellStyle name="Total 4 3 8 2" xfId="33995" xr:uid="{00000000-0005-0000-0000-00009B790000}"/>
    <cellStyle name="Total 4 3 9" xfId="33996" xr:uid="{00000000-0005-0000-0000-00009C790000}"/>
    <cellStyle name="Total 4 4" xfId="21173" xr:uid="{00000000-0005-0000-0000-00009D790000}"/>
    <cellStyle name="Total 4 4 2" xfId="21174" xr:uid="{00000000-0005-0000-0000-00009E790000}"/>
    <cellStyle name="Total 4 4 2 2" xfId="21175" xr:uid="{00000000-0005-0000-0000-00009F790000}"/>
    <cellStyle name="Total 4 4 2 2 2" xfId="21176" xr:uid="{00000000-0005-0000-0000-0000A0790000}"/>
    <cellStyle name="Total 4 4 2 2 2 2" xfId="33997" xr:uid="{00000000-0005-0000-0000-0000A1790000}"/>
    <cellStyle name="Total 4 4 2 2 2 2 2" xfId="33998" xr:uid="{00000000-0005-0000-0000-0000A2790000}"/>
    <cellStyle name="Total 4 4 2 2 2 3" xfId="33999" xr:uid="{00000000-0005-0000-0000-0000A3790000}"/>
    <cellStyle name="Total 4 4 2 2 2 3 2" xfId="34000" xr:uid="{00000000-0005-0000-0000-0000A4790000}"/>
    <cellStyle name="Total 4 4 2 2 2 4" xfId="34001" xr:uid="{00000000-0005-0000-0000-0000A5790000}"/>
    <cellStyle name="Total 4 4 2 2 3" xfId="34002" xr:uid="{00000000-0005-0000-0000-0000A6790000}"/>
    <cellStyle name="Total 4 4 2 2 3 2" xfId="34003" xr:uid="{00000000-0005-0000-0000-0000A7790000}"/>
    <cellStyle name="Total 4 4 2 2 3 2 2" xfId="34004" xr:uid="{00000000-0005-0000-0000-0000A8790000}"/>
    <cellStyle name="Total 4 4 2 2 3 3" xfId="34005" xr:uid="{00000000-0005-0000-0000-0000A9790000}"/>
    <cellStyle name="Total 4 4 2 2 4" xfId="34006" xr:uid="{00000000-0005-0000-0000-0000AA790000}"/>
    <cellStyle name="Total 4 4 2 2 4 2" xfId="34007" xr:uid="{00000000-0005-0000-0000-0000AB790000}"/>
    <cellStyle name="Total 4 4 2 2 5" xfId="34008" xr:uid="{00000000-0005-0000-0000-0000AC790000}"/>
    <cellStyle name="Total 4 4 2 3" xfId="21177" xr:uid="{00000000-0005-0000-0000-0000AD790000}"/>
    <cellStyle name="Total 4 4 2 3 2" xfId="21178" xr:uid="{00000000-0005-0000-0000-0000AE790000}"/>
    <cellStyle name="Total 4 4 2 3 2 2" xfId="34009" xr:uid="{00000000-0005-0000-0000-0000AF790000}"/>
    <cellStyle name="Total 4 4 2 3 3" xfId="34010" xr:uid="{00000000-0005-0000-0000-0000B0790000}"/>
    <cellStyle name="Total 4 4 2 3 3 2" xfId="34011" xr:uid="{00000000-0005-0000-0000-0000B1790000}"/>
    <cellStyle name="Total 4 4 2 3 4" xfId="34012" xr:uid="{00000000-0005-0000-0000-0000B2790000}"/>
    <cellStyle name="Total 4 4 2 4" xfId="34013" xr:uid="{00000000-0005-0000-0000-0000B3790000}"/>
    <cellStyle name="Total 4 4 2 4 2" xfId="34014" xr:uid="{00000000-0005-0000-0000-0000B4790000}"/>
    <cellStyle name="Total 4 4 2 4 2 2" xfId="34015" xr:uid="{00000000-0005-0000-0000-0000B5790000}"/>
    <cellStyle name="Total 4 4 2 4 3" xfId="34016" xr:uid="{00000000-0005-0000-0000-0000B6790000}"/>
    <cellStyle name="Total 4 4 2 5" xfId="34017" xr:uid="{00000000-0005-0000-0000-0000B7790000}"/>
    <cellStyle name="Total 4 4 2 5 2" xfId="34018" xr:uid="{00000000-0005-0000-0000-0000B8790000}"/>
    <cellStyle name="Total 4 4 2 5 3" xfId="34019" xr:uid="{00000000-0005-0000-0000-0000B9790000}"/>
    <cellStyle name="Total 4 4 2 6" xfId="34020" xr:uid="{00000000-0005-0000-0000-0000BA790000}"/>
    <cellStyle name="Total 4 4 2 6 2" xfId="34021" xr:uid="{00000000-0005-0000-0000-0000BB790000}"/>
    <cellStyle name="Total 4 4 2 7" xfId="34022" xr:uid="{00000000-0005-0000-0000-0000BC790000}"/>
    <cellStyle name="Total 4 4 3" xfId="21179" xr:uid="{00000000-0005-0000-0000-0000BD790000}"/>
    <cellStyle name="Total 4 4 3 2" xfId="21180" xr:uid="{00000000-0005-0000-0000-0000BE790000}"/>
    <cellStyle name="Total 4 4 3 2 2" xfId="21181" xr:uid="{00000000-0005-0000-0000-0000BF790000}"/>
    <cellStyle name="Total 4 4 3 2 2 2" xfId="34023" xr:uid="{00000000-0005-0000-0000-0000C0790000}"/>
    <cellStyle name="Total 4 4 3 2 2 2 2" xfId="34024" xr:uid="{00000000-0005-0000-0000-0000C1790000}"/>
    <cellStyle name="Total 4 4 3 2 2 3" xfId="34025" xr:uid="{00000000-0005-0000-0000-0000C2790000}"/>
    <cellStyle name="Total 4 4 3 2 2 3 2" xfId="34026" xr:uid="{00000000-0005-0000-0000-0000C3790000}"/>
    <cellStyle name="Total 4 4 3 2 2 4" xfId="34027" xr:uid="{00000000-0005-0000-0000-0000C4790000}"/>
    <cellStyle name="Total 4 4 3 2 3" xfId="21182" xr:uid="{00000000-0005-0000-0000-0000C5790000}"/>
    <cellStyle name="Total 4 4 3 2 3 2" xfId="34028" xr:uid="{00000000-0005-0000-0000-0000C6790000}"/>
    <cellStyle name="Total 4 4 3 2 3 2 2" xfId="34029" xr:uid="{00000000-0005-0000-0000-0000C7790000}"/>
    <cellStyle name="Total 4 4 3 2 3 3" xfId="34030" xr:uid="{00000000-0005-0000-0000-0000C8790000}"/>
    <cellStyle name="Total 4 4 3 2 4" xfId="34031" xr:uid="{00000000-0005-0000-0000-0000C9790000}"/>
    <cellStyle name="Total 4 4 3 2 4 2" xfId="34032" xr:uid="{00000000-0005-0000-0000-0000CA790000}"/>
    <cellStyle name="Total 4 4 3 2 5" xfId="34033" xr:uid="{00000000-0005-0000-0000-0000CB790000}"/>
    <cellStyle name="Total 4 4 3 3" xfId="21183" xr:uid="{00000000-0005-0000-0000-0000CC790000}"/>
    <cellStyle name="Total 4 4 3 3 2" xfId="34034" xr:uid="{00000000-0005-0000-0000-0000CD790000}"/>
    <cellStyle name="Total 4 4 3 3 2 2" xfId="34035" xr:uid="{00000000-0005-0000-0000-0000CE790000}"/>
    <cellStyle name="Total 4 4 3 3 3" xfId="34036" xr:uid="{00000000-0005-0000-0000-0000CF790000}"/>
    <cellStyle name="Total 4 4 3 3 3 2" xfId="34037" xr:uid="{00000000-0005-0000-0000-0000D0790000}"/>
    <cellStyle name="Total 4 4 3 3 4" xfId="34038" xr:uid="{00000000-0005-0000-0000-0000D1790000}"/>
    <cellStyle name="Total 4 4 3 4" xfId="34039" xr:uid="{00000000-0005-0000-0000-0000D2790000}"/>
    <cellStyle name="Total 4 4 3 4 2" xfId="34040" xr:uid="{00000000-0005-0000-0000-0000D3790000}"/>
    <cellStyle name="Total 4 4 3 4 2 2" xfId="34041" xr:uid="{00000000-0005-0000-0000-0000D4790000}"/>
    <cellStyle name="Total 4 4 3 4 3" xfId="34042" xr:uid="{00000000-0005-0000-0000-0000D5790000}"/>
    <cellStyle name="Total 4 4 3 5" xfId="34043" xr:uid="{00000000-0005-0000-0000-0000D6790000}"/>
    <cellStyle name="Total 4 4 3 5 2" xfId="34044" xr:uid="{00000000-0005-0000-0000-0000D7790000}"/>
    <cellStyle name="Total 4 4 3 6" xfId="34045" xr:uid="{00000000-0005-0000-0000-0000D8790000}"/>
    <cellStyle name="Total 4 4 4" xfId="21184" xr:uid="{00000000-0005-0000-0000-0000D9790000}"/>
    <cellStyle name="Total 4 4 4 2" xfId="21185" xr:uid="{00000000-0005-0000-0000-0000DA790000}"/>
    <cellStyle name="Total 4 4 4 2 2" xfId="34046" xr:uid="{00000000-0005-0000-0000-0000DB790000}"/>
    <cellStyle name="Total 4 4 4 2 2 2" xfId="34047" xr:uid="{00000000-0005-0000-0000-0000DC790000}"/>
    <cellStyle name="Total 4 4 4 2 3" xfId="34048" xr:uid="{00000000-0005-0000-0000-0000DD790000}"/>
    <cellStyle name="Total 4 4 4 2 3 2" xfId="34049" xr:uid="{00000000-0005-0000-0000-0000DE790000}"/>
    <cellStyle name="Total 4 4 4 2 4" xfId="34050" xr:uid="{00000000-0005-0000-0000-0000DF790000}"/>
    <cellStyle name="Total 4 4 4 3" xfId="34051" xr:uid="{00000000-0005-0000-0000-0000E0790000}"/>
    <cellStyle name="Total 4 4 4 3 2" xfId="34052" xr:uid="{00000000-0005-0000-0000-0000E1790000}"/>
    <cellStyle name="Total 4 4 4 3 2 2" xfId="34053" xr:uid="{00000000-0005-0000-0000-0000E2790000}"/>
    <cellStyle name="Total 4 4 4 3 3" xfId="34054" xr:uid="{00000000-0005-0000-0000-0000E3790000}"/>
    <cellStyle name="Total 4 4 4 4" xfId="34055" xr:uid="{00000000-0005-0000-0000-0000E4790000}"/>
    <cellStyle name="Total 4 4 4 4 2" xfId="34056" xr:uid="{00000000-0005-0000-0000-0000E5790000}"/>
    <cellStyle name="Total 4 4 4 5" xfId="34057" xr:uid="{00000000-0005-0000-0000-0000E6790000}"/>
    <cellStyle name="Total 4 4 5" xfId="21186" xr:uid="{00000000-0005-0000-0000-0000E7790000}"/>
    <cellStyle name="Total 4 4 5 2" xfId="21187" xr:uid="{00000000-0005-0000-0000-0000E8790000}"/>
    <cellStyle name="Total 4 4 5 2 2" xfId="34058" xr:uid="{00000000-0005-0000-0000-0000E9790000}"/>
    <cellStyle name="Total 4 4 5 3" xfId="34059" xr:uid="{00000000-0005-0000-0000-0000EA790000}"/>
    <cellStyle name="Total 4 4 5 3 2" xfId="34060" xr:uid="{00000000-0005-0000-0000-0000EB790000}"/>
    <cellStyle name="Total 4 4 5 4" xfId="34061" xr:uid="{00000000-0005-0000-0000-0000EC790000}"/>
    <cellStyle name="Total 4 4 6" xfId="34062" xr:uid="{00000000-0005-0000-0000-0000ED790000}"/>
    <cellStyle name="Total 4 4 6 2" xfId="34063" xr:uid="{00000000-0005-0000-0000-0000EE790000}"/>
    <cellStyle name="Total 4 4 6 2 2" xfId="34064" xr:uid="{00000000-0005-0000-0000-0000EF790000}"/>
    <cellStyle name="Total 4 4 6 3" xfId="34065" xr:uid="{00000000-0005-0000-0000-0000F0790000}"/>
    <cellStyle name="Total 4 4 7" xfId="34066" xr:uid="{00000000-0005-0000-0000-0000F1790000}"/>
    <cellStyle name="Total 4 4 7 2" xfId="34067" xr:uid="{00000000-0005-0000-0000-0000F2790000}"/>
    <cellStyle name="Total 4 4 7 3" xfId="34068" xr:uid="{00000000-0005-0000-0000-0000F3790000}"/>
    <cellStyle name="Total 4 4 8" xfId="34069" xr:uid="{00000000-0005-0000-0000-0000F4790000}"/>
    <cellStyle name="Total 4 4 8 2" xfId="34070" xr:uid="{00000000-0005-0000-0000-0000F5790000}"/>
    <cellStyle name="Total 4 4 9" xfId="34071" xr:uid="{00000000-0005-0000-0000-0000F6790000}"/>
    <cellStyle name="Total 4 5" xfId="21188" xr:uid="{00000000-0005-0000-0000-0000F7790000}"/>
    <cellStyle name="Total 4 5 2" xfId="21189" xr:uid="{00000000-0005-0000-0000-0000F8790000}"/>
    <cellStyle name="Total 4 5 2 2" xfId="21190" xr:uid="{00000000-0005-0000-0000-0000F9790000}"/>
    <cellStyle name="Total 4 5 2 2 2" xfId="21191" xr:uid="{00000000-0005-0000-0000-0000FA790000}"/>
    <cellStyle name="Total 4 5 2 2 2 2" xfId="34072" xr:uid="{00000000-0005-0000-0000-0000FB790000}"/>
    <cellStyle name="Total 4 5 2 2 3" xfId="21192" xr:uid="{00000000-0005-0000-0000-0000FC790000}"/>
    <cellStyle name="Total 4 5 2 2 3 2" xfId="34073" xr:uid="{00000000-0005-0000-0000-0000FD790000}"/>
    <cellStyle name="Total 4 5 2 2 4" xfId="34074" xr:uid="{00000000-0005-0000-0000-0000FE790000}"/>
    <cellStyle name="Total 4 5 2 3" xfId="21193" xr:uid="{00000000-0005-0000-0000-0000FF790000}"/>
    <cellStyle name="Total 4 5 2 3 2" xfId="34075" xr:uid="{00000000-0005-0000-0000-0000007A0000}"/>
    <cellStyle name="Total 4 5 2 3 2 2" xfId="34076" xr:uid="{00000000-0005-0000-0000-0000017A0000}"/>
    <cellStyle name="Total 4 5 2 3 3" xfId="34077" xr:uid="{00000000-0005-0000-0000-0000027A0000}"/>
    <cellStyle name="Total 4 5 2 4" xfId="34078" xr:uid="{00000000-0005-0000-0000-0000037A0000}"/>
    <cellStyle name="Total 4 5 2 4 2" xfId="34079" xr:uid="{00000000-0005-0000-0000-0000047A0000}"/>
    <cellStyle name="Total 4 5 2 4 3" xfId="34080" xr:uid="{00000000-0005-0000-0000-0000057A0000}"/>
    <cellStyle name="Total 4 5 2 5" xfId="34081" xr:uid="{00000000-0005-0000-0000-0000067A0000}"/>
    <cellStyle name="Total 4 5 2 5 2" xfId="34082" xr:uid="{00000000-0005-0000-0000-0000077A0000}"/>
    <cellStyle name="Total 4 5 2 6" xfId="34083" xr:uid="{00000000-0005-0000-0000-0000087A0000}"/>
    <cellStyle name="Total 4 5 3" xfId="21194" xr:uid="{00000000-0005-0000-0000-0000097A0000}"/>
    <cellStyle name="Total 4 5 3 2" xfId="21195" xr:uid="{00000000-0005-0000-0000-00000A7A0000}"/>
    <cellStyle name="Total 4 5 3 2 2" xfId="21196" xr:uid="{00000000-0005-0000-0000-00000B7A0000}"/>
    <cellStyle name="Total 4 5 3 2 3" xfId="21197" xr:uid="{00000000-0005-0000-0000-00000C7A0000}"/>
    <cellStyle name="Total 4 5 3 3" xfId="21198" xr:uid="{00000000-0005-0000-0000-00000D7A0000}"/>
    <cellStyle name="Total 4 5 3 3 2" xfId="34084" xr:uid="{00000000-0005-0000-0000-00000E7A0000}"/>
    <cellStyle name="Total 4 5 3 4" xfId="34085" xr:uid="{00000000-0005-0000-0000-00000F7A0000}"/>
    <cellStyle name="Total 4 5 4" xfId="21199" xr:uid="{00000000-0005-0000-0000-0000107A0000}"/>
    <cellStyle name="Total 4 5 4 2" xfId="21200" xr:uid="{00000000-0005-0000-0000-0000117A0000}"/>
    <cellStyle name="Total 4 5 4 2 2" xfId="34086" xr:uid="{00000000-0005-0000-0000-0000127A0000}"/>
    <cellStyle name="Total 4 5 4 3" xfId="34087" xr:uid="{00000000-0005-0000-0000-0000137A0000}"/>
    <cellStyle name="Total 4 5 5" xfId="21201" xr:uid="{00000000-0005-0000-0000-0000147A0000}"/>
    <cellStyle name="Total 4 5 5 2" xfId="21202" xr:uid="{00000000-0005-0000-0000-0000157A0000}"/>
    <cellStyle name="Total 4 5 5 3" xfId="34088" xr:uid="{00000000-0005-0000-0000-0000167A0000}"/>
    <cellStyle name="Total 4 5 6" xfId="34089" xr:uid="{00000000-0005-0000-0000-0000177A0000}"/>
    <cellStyle name="Total 4 5 6 2" xfId="34090" xr:uid="{00000000-0005-0000-0000-0000187A0000}"/>
    <cellStyle name="Total 4 5 7" xfId="34091" xr:uid="{00000000-0005-0000-0000-0000197A0000}"/>
    <cellStyle name="Total 4 6" xfId="21203" xr:uid="{00000000-0005-0000-0000-00001A7A0000}"/>
    <cellStyle name="Total 4 6 2" xfId="21204" xr:uid="{00000000-0005-0000-0000-00001B7A0000}"/>
    <cellStyle name="Total 4 6 2 2" xfId="21205" xr:uid="{00000000-0005-0000-0000-00001C7A0000}"/>
    <cellStyle name="Total 4 6 2 2 2" xfId="21206" xr:uid="{00000000-0005-0000-0000-00001D7A0000}"/>
    <cellStyle name="Total 4 6 2 2 2 2" xfId="34092" xr:uid="{00000000-0005-0000-0000-00001E7A0000}"/>
    <cellStyle name="Total 4 6 2 2 3" xfId="21207" xr:uid="{00000000-0005-0000-0000-00001F7A0000}"/>
    <cellStyle name="Total 4 6 2 2 3 2" xfId="34093" xr:uid="{00000000-0005-0000-0000-0000207A0000}"/>
    <cellStyle name="Total 4 6 2 2 4" xfId="34094" xr:uid="{00000000-0005-0000-0000-0000217A0000}"/>
    <cellStyle name="Total 4 6 2 3" xfId="21208" xr:uid="{00000000-0005-0000-0000-0000227A0000}"/>
    <cellStyle name="Total 4 6 2 3 2" xfId="34095" xr:uid="{00000000-0005-0000-0000-0000237A0000}"/>
    <cellStyle name="Total 4 6 2 3 2 2" xfId="34096" xr:uid="{00000000-0005-0000-0000-0000247A0000}"/>
    <cellStyle name="Total 4 6 2 3 3" xfId="34097" xr:uid="{00000000-0005-0000-0000-0000257A0000}"/>
    <cellStyle name="Total 4 6 2 4" xfId="34098" xr:uid="{00000000-0005-0000-0000-0000267A0000}"/>
    <cellStyle name="Total 4 6 2 4 2" xfId="34099" xr:uid="{00000000-0005-0000-0000-0000277A0000}"/>
    <cellStyle name="Total 4 6 2 5" xfId="34100" xr:uid="{00000000-0005-0000-0000-0000287A0000}"/>
    <cellStyle name="Total 4 6 3" xfId="21209" xr:uid="{00000000-0005-0000-0000-0000297A0000}"/>
    <cellStyle name="Total 4 6 3 2" xfId="21210" xr:uid="{00000000-0005-0000-0000-00002A7A0000}"/>
    <cellStyle name="Total 4 6 3 2 2" xfId="21211" xr:uid="{00000000-0005-0000-0000-00002B7A0000}"/>
    <cellStyle name="Total 4 6 3 2 3" xfId="21212" xr:uid="{00000000-0005-0000-0000-00002C7A0000}"/>
    <cellStyle name="Total 4 6 3 3" xfId="21213" xr:uid="{00000000-0005-0000-0000-00002D7A0000}"/>
    <cellStyle name="Total 4 6 3 3 2" xfId="34101" xr:uid="{00000000-0005-0000-0000-00002E7A0000}"/>
    <cellStyle name="Total 4 6 3 4" xfId="34102" xr:uid="{00000000-0005-0000-0000-00002F7A0000}"/>
    <cellStyle name="Total 4 6 4" xfId="21214" xr:uid="{00000000-0005-0000-0000-0000307A0000}"/>
    <cellStyle name="Total 4 6 4 2" xfId="21215" xr:uid="{00000000-0005-0000-0000-0000317A0000}"/>
    <cellStyle name="Total 4 6 4 2 2" xfId="34103" xr:uid="{00000000-0005-0000-0000-0000327A0000}"/>
    <cellStyle name="Total 4 6 4 3" xfId="21216" xr:uid="{00000000-0005-0000-0000-0000337A0000}"/>
    <cellStyle name="Total 4 6 5" xfId="21217" xr:uid="{00000000-0005-0000-0000-0000347A0000}"/>
    <cellStyle name="Total 4 6 5 2" xfId="34104" xr:uid="{00000000-0005-0000-0000-0000357A0000}"/>
    <cellStyle name="Total 4 6 5 3" xfId="34105" xr:uid="{00000000-0005-0000-0000-0000367A0000}"/>
    <cellStyle name="Total 4 6 6" xfId="34106" xr:uid="{00000000-0005-0000-0000-0000377A0000}"/>
    <cellStyle name="Total 4 6 6 2" xfId="34107" xr:uid="{00000000-0005-0000-0000-0000387A0000}"/>
    <cellStyle name="Total 4 6 7" xfId="34108" xr:uid="{00000000-0005-0000-0000-0000397A0000}"/>
    <cellStyle name="Total 4 7" xfId="21218" xr:uid="{00000000-0005-0000-0000-00003A7A0000}"/>
    <cellStyle name="Total 4 7 2" xfId="21219" xr:uid="{00000000-0005-0000-0000-00003B7A0000}"/>
    <cellStyle name="Total 4 7 2 2" xfId="34109" xr:uid="{00000000-0005-0000-0000-00003C7A0000}"/>
    <cellStyle name="Total 4 7 2 2 2" xfId="34110" xr:uid="{00000000-0005-0000-0000-00003D7A0000}"/>
    <cellStyle name="Total 4 7 2 3" xfId="34111" xr:uid="{00000000-0005-0000-0000-00003E7A0000}"/>
    <cellStyle name="Total 4 7 2 3 2" xfId="34112" xr:uid="{00000000-0005-0000-0000-00003F7A0000}"/>
    <cellStyle name="Total 4 7 2 4" xfId="34113" xr:uid="{00000000-0005-0000-0000-0000407A0000}"/>
    <cellStyle name="Total 4 7 3" xfId="34114" xr:uid="{00000000-0005-0000-0000-0000417A0000}"/>
    <cellStyle name="Total 4 7 3 2" xfId="34115" xr:uid="{00000000-0005-0000-0000-0000427A0000}"/>
    <cellStyle name="Total 4 7 3 2 2" xfId="34116" xr:uid="{00000000-0005-0000-0000-0000437A0000}"/>
    <cellStyle name="Total 4 7 3 3" xfId="34117" xr:uid="{00000000-0005-0000-0000-0000447A0000}"/>
    <cellStyle name="Total 4 7 4" xfId="34118" xr:uid="{00000000-0005-0000-0000-0000457A0000}"/>
    <cellStyle name="Total 4 7 4 2" xfId="34119" xr:uid="{00000000-0005-0000-0000-0000467A0000}"/>
    <cellStyle name="Total 4 7 5" xfId="34120" xr:uid="{00000000-0005-0000-0000-0000477A0000}"/>
    <cellStyle name="Total 4 8" xfId="21220" xr:uid="{00000000-0005-0000-0000-0000487A0000}"/>
    <cellStyle name="Total 4 8 2" xfId="21221" xr:uid="{00000000-0005-0000-0000-0000497A0000}"/>
    <cellStyle name="Total 4 8 2 2" xfId="34121" xr:uid="{00000000-0005-0000-0000-00004A7A0000}"/>
    <cellStyle name="Total 4 8 3" xfId="34122" xr:uid="{00000000-0005-0000-0000-00004B7A0000}"/>
    <cellStyle name="Total 4 8 3 2" xfId="34123" xr:uid="{00000000-0005-0000-0000-00004C7A0000}"/>
    <cellStyle name="Total 4 8 4" xfId="34124" xr:uid="{00000000-0005-0000-0000-00004D7A0000}"/>
    <cellStyle name="Total 4 9" xfId="21222" xr:uid="{00000000-0005-0000-0000-00004E7A0000}"/>
    <cellStyle name="Total 4 9 2" xfId="34125" xr:uid="{00000000-0005-0000-0000-00004F7A0000}"/>
    <cellStyle name="Total 4 9 2 2" xfId="34126" xr:uid="{00000000-0005-0000-0000-0000507A0000}"/>
    <cellStyle name="Total 4 9 3" xfId="34127" xr:uid="{00000000-0005-0000-0000-0000517A0000}"/>
    <cellStyle name="Total 5" xfId="21223" xr:uid="{00000000-0005-0000-0000-0000527A0000}"/>
    <cellStyle name="Total 5 10" xfId="34128" xr:uid="{00000000-0005-0000-0000-0000537A0000}"/>
    <cellStyle name="Total 5 10 2" xfId="34129" xr:uid="{00000000-0005-0000-0000-0000547A0000}"/>
    <cellStyle name="Total 5 10 3" xfId="34130" xr:uid="{00000000-0005-0000-0000-0000557A0000}"/>
    <cellStyle name="Total 5 11" xfId="34131" xr:uid="{00000000-0005-0000-0000-0000567A0000}"/>
    <cellStyle name="Total 5 11 2" xfId="34132" xr:uid="{00000000-0005-0000-0000-0000577A0000}"/>
    <cellStyle name="Total 5 12" xfId="34133" xr:uid="{00000000-0005-0000-0000-0000587A0000}"/>
    <cellStyle name="Total 5 2" xfId="21224" xr:uid="{00000000-0005-0000-0000-0000597A0000}"/>
    <cellStyle name="Total 5 2 2" xfId="21225" xr:uid="{00000000-0005-0000-0000-00005A7A0000}"/>
    <cellStyle name="Total 5 2 2 2" xfId="21226" xr:uid="{00000000-0005-0000-0000-00005B7A0000}"/>
    <cellStyle name="Total 5 2 2 2 2" xfId="21227" xr:uid="{00000000-0005-0000-0000-00005C7A0000}"/>
    <cellStyle name="Total 5 2 2 2 2 2" xfId="21228" xr:uid="{00000000-0005-0000-0000-00005D7A0000}"/>
    <cellStyle name="Total 5 2 2 2 2 2 2" xfId="34134" xr:uid="{00000000-0005-0000-0000-00005E7A0000}"/>
    <cellStyle name="Total 5 2 2 2 2 2 2 2" xfId="34135" xr:uid="{00000000-0005-0000-0000-00005F7A0000}"/>
    <cellStyle name="Total 5 2 2 2 2 2 3" xfId="34136" xr:uid="{00000000-0005-0000-0000-0000607A0000}"/>
    <cellStyle name="Total 5 2 2 2 2 2 3 2" xfId="34137" xr:uid="{00000000-0005-0000-0000-0000617A0000}"/>
    <cellStyle name="Total 5 2 2 2 2 2 4" xfId="34138" xr:uid="{00000000-0005-0000-0000-0000627A0000}"/>
    <cellStyle name="Total 5 2 2 2 2 3" xfId="21229" xr:uid="{00000000-0005-0000-0000-0000637A0000}"/>
    <cellStyle name="Total 5 2 2 2 2 3 2" xfId="34139" xr:uid="{00000000-0005-0000-0000-0000647A0000}"/>
    <cellStyle name="Total 5 2 2 2 2 3 2 2" xfId="34140" xr:uid="{00000000-0005-0000-0000-0000657A0000}"/>
    <cellStyle name="Total 5 2 2 2 2 3 3" xfId="34141" xr:uid="{00000000-0005-0000-0000-0000667A0000}"/>
    <cellStyle name="Total 5 2 2 2 2 4" xfId="34142" xr:uid="{00000000-0005-0000-0000-0000677A0000}"/>
    <cellStyle name="Total 5 2 2 2 2 4 2" xfId="34143" xr:uid="{00000000-0005-0000-0000-0000687A0000}"/>
    <cellStyle name="Total 5 2 2 2 2 5" xfId="34144" xr:uid="{00000000-0005-0000-0000-0000697A0000}"/>
    <cellStyle name="Total 5 2 2 2 3" xfId="21230" xr:uid="{00000000-0005-0000-0000-00006A7A0000}"/>
    <cellStyle name="Total 5 2 2 2 3 2" xfId="34145" xr:uid="{00000000-0005-0000-0000-00006B7A0000}"/>
    <cellStyle name="Total 5 2 2 2 3 2 2" xfId="34146" xr:uid="{00000000-0005-0000-0000-00006C7A0000}"/>
    <cellStyle name="Total 5 2 2 2 3 3" xfId="34147" xr:uid="{00000000-0005-0000-0000-00006D7A0000}"/>
    <cellStyle name="Total 5 2 2 2 3 3 2" xfId="34148" xr:uid="{00000000-0005-0000-0000-00006E7A0000}"/>
    <cellStyle name="Total 5 2 2 2 3 4" xfId="34149" xr:uid="{00000000-0005-0000-0000-00006F7A0000}"/>
    <cellStyle name="Total 5 2 2 2 4" xfId="34150" xr:uid="{00000000-0005-0000-0000-0000707A0000}"/>
    <cellStyle name="Total 5 2 2 2 4 2" xfId="34151" xr:uid="{00000000-0005-0000-0000-0000717A0000}"/>
    <cellStyle name="Total 5 2 2 2 4 2 2" xfId="34152" xr:uid="{00000000-0005-0000-0000-0000727A0000}"/>
    <cellStyle name="Total 5 2 2 2 4 3" xfId="34153" xr:uid="{00000000-0005-0000-0000-0000737A0000}"/>
    <cellStyle name="Total 5 2 2 2 5" xfId="34154" xr:uid="{00000000-0005-0000-0000-0000747A0000}"/>
    <cellStyle name="Total 5 2 2 2 5 2" xfId="34155" xr:uid="{00000000-0005-0000-0000-0000757A0000}"/>
    <cellStyle name="Total 5 2 2 2 5 3" xfId="34156" xr:uid="{00000000-0005-0000-0000-0000767A0000}"/>
    <cellStyle name="Total 5 2 2 2 6" xfId="34157" xr:uid="{00000000-0005-0000-0000-0000777A0000}"/>
    <cellStyle name="Total 5 2 2 2 6 2" xfId="34158" xr:uid="{00000000-0005-0000-0000-0000787A0000}"/>
    <cellStyle name="Total 5 2 2 2 7" xfId="34159" xr:uid="{00000000-0005-0000-0000-0000797A0000}"/>
    <cellStyle name="Total 5 2 2 3" xfId="21231" xr:uid="{00000000-0005-0000-0000-00007A7A0000}"/>
    <cellStyle name="Total 5 2 2 3 2" xfId="21232" xr:uid="{00000000-0005-0000-0000-00007B7A0000}"/>
    <cellStyle name="Total 5 2 2 3 2 2" xfId="34160" xr:uid="{00000000-0005-0000-0000-00007C7A0000}"/>
    <cellStyle name="Total 5 2 2 3 2 2 2" xfId="34161" xr:uid="{00000000-0005-0000-0000-00007D7A0000}"/>
    <cellStyle name="Total 5 2 2 3 2 2 2 2" xfId="34162" xr:uid="{00000000-0005-0000-0000-00007E7A0000}"/>
    <cellStyle name="Total 5 2 2 3 2 2 3" xfId="34163" xr:uid="{00000000-0005-0000-0000-00007F7A0000}"/>
    <cellStyle name="Total 5 2 2 3 2 2 3 2" xfId="34164" xr:uid="{00000000-0005-0000-0000-0000807A0000}"/>
    <cellStyle name="Total 5 2 2 3 2 2 4" xfId="34165" xr:uid="{00000000-0005-0000-0000-0000817A0000}"/>
    <cellStyle name="Total 5 2 2 3 2 3" xfId="34166" xr:uid="{00000000-0005-0000-0000-0000827A0000}"/>
    <cellStyle name="Total 5 2 2 3 2 3 2" xfId="34167" xr:uid="{00000000-0005-0000-0000-0000837A0000}"/>
    <cellStyle name="Total 5 2 2 3 2 3 2 2" xfId="34168" xr:uid="{00000000-0005-0000-0000-0000847A0000}"/>
    <cellStyle name="Total 5 2 2 3 2 3 3" xfId="34169" xr:uid="{00000000-0005-0000-0000-0000857A0000}"/>
    <cellStyle name="Total 5 2 2 3 2 4" xfId="34170" xr:uid="{00000000-0005-0000-0000-0000867A0000}"/>
    <cellStyle name="Total 5 2 2 3 2 4 2" xfId="34171" xr:uid="{00000000-0005-0000-0000-0000877A0000}"/>
    <cellStyle name="Total 5 2 2 3 2 5" xfId="34172" xr:uid="{00000000-0005-0000-0000-0000887A0000}"/>
    <cellStyle name="Total 5 2 2 3 3" xfId="34173" xr:uid="{00000000-0005-0000-0000-0000897A0000}"/>
    <cellStyle name="Total 5 2 2 3 3 2" xfId="34174" xr:uid="{00000000-0005-0000-0000-00008A7A0000}"/>
    <cellStyle name="Total 5 2 2 3 3 2 2" xfId="34175" xr:uid="{00000000-0005-0000-0000-00008B7A0000}"/>
    <cellStyle name="Total 5 2 2 3 3 3" xfId="34176" xr:uid="{00000000-0005-0000-0000-00008C7A0000}"/>
    <cellStyle name="Total 5 2 2 3 3 3 2" xfId="34177" xr:uid="{00000000-0005-0000-0000-00008D7A0000}"/>
    <cellStyle name="Total 5 2 2 3 3 4" xfId="34178" xr:uid="{00000000-0005-0000-0000-00008E7A0000}"/>
    <cellStyle name="Total 5 2 2 3 4" xfId="34179" xr:uid="{00000000-0005-0000-0000-00008F7A0000}"/>
    <cellStyle name="Total 5 2 2 3 4 2" xfId="34180" xr:uid="{00000000-0005-0000-0000-0000907A0000}"/>
    <cellStyle name="Total 5 2 2 3 4 2 2" xfId="34181" xr:uid="{00000000-0005-0000-0000-0000917A0000}"/>
    <cellStyle name="Total 5 2 2 3 4 3" xfId="34182" xr:uid="{00000000-0005-0000-0000-0000927A0000}"/>
    <cellStyle name="Total 5 2 2 3 5" xfId="34183" xr:uid="{00000000-0005-0000-0000-0000937A0000}"/>
    <cellStyle name="Total 5 2 2 3 5 2" xfId="34184" xr:uid="{00000000-0005-0000-0000-0000947A0000}"/>
    <cellStyle name="Total 5 2 2 3 6" xfId="34185" xr:uid="{00000000-0005-0000-0000-0000957A0000}"/>
    <cellStyle name="Total 5 2 2 4" xfId="21233" xr:uid="{00000000-0005-0000-0000-0000967A0000}"/>
    <cellStyle name="Total 5 2 2 4 2" xfId="21234" xr:uid="{00000000-0005-0000-0000-0000977A0000}"/>
    <cellStyle name="Total 5 2 2 4 2 2" xfId="34186" xr:uid="{00000000-0005-0000-0000-0000987A0000}"/>
    <cellStyle name="Total 5 2 2 4 2 2 2" xfId="34187" xr:uid="{00000000-0005-0000-0000-0000997A0000}"/>
    <cellStyle name="Total 5 2 2 4 2 3" xfId="34188" xr:uid="{00000000-0005-0000-0000-00009A7A0000}"/>
    <cellStyle name="Total 5 2 2 4 2 3 2" xfId="34189" xr:uid="{00000000-0005-0000-0000-00009B7A0000}"/>
    <cellStyle name="Total 5 2 2 4 2 4" xfId="34190" xr:uid="{00000000-0005-0000-0000-00009C7A0000}"/>
    <cellStyle name="Total 5 2 2 4 3" xfId="34191" xr:uid="{00000000-0005-0000-0000-00009D7A0000}"/>
    <cellStyle name="Total 5 2 2 4 3 2" xfId="34192" xr:uid="{00000000-0005-0000-0000-00009E7A0000}"/>
    <cellStyle name="Total 5 2 2 4 3 2 2" xfId="34193" xr:uid="{00000000-0005-0000-0000-00009F7A0000}"/>
    <cellStyle name="Total 5 2 2 4 3 3" xfId="34194" xr:uid="{00000000-0005-0000-0000-0000A07A0000}"/>
    <cellStyle name="Total 5 2 2 4 4" xfId="34195" xr:uid="{00000000-0005-0000-0000-0000A17A0000}"/>
    <cellStyle name="Total 5 2 2 4 4 2" xfId="34196" xr:uid="{00000000-0005-0000-0000-0000A27A0000}"/>
    <cellStyle name="Total 5 2 2 4 5" xfId="34197" xr:uid="{00000000-0005-0000-0000-0000A37A0000}"/>
    <cellStyle name="Total 5 2 2 5" xfId="34198" xr:uid="{00000000-0005-0000-0000-0000A47A0000}"/>
    <cellStyle name="Total 5 2 2 5 2" xfId="34199" xr:uid="{00000000-0005-0000-0000-0000A57A0000}"/>
    <cellStyle name="Total 5 2 2 5 2 2" xfId="34200" xr:uid="{00000000-0005-0000-0000-0000A67A0000}"/>
    <cellStyle name="Total 5 2 2 5 3" xfId="34201" xr:uid="{00000000-0005-0000-0000-0000A77A0000}"/>
    <cellStyle name="Total 5 2 2 5 3 2" xfId="34202" xr:uid="{00000000-0005-0000-0000-0000A87A0000}"/>
    <cellStyle name="Total 5 2 2 5 4" xfId="34203" xr:uid="{00000000-0005-0000-0000-0000A97A0000}"/>
    <cellStyle name="Total 5 2 2 6" xfId="34204" xr:uid="{00000000-0005-0000-0000-0000AA7A0000}"/>
    <cellStyle name="Total 5 2 2 6 2" xfId="34205" xr:uid="{00000000-0005-0000-0000-0000AB7A0000}"/>
    <cellStyle name="Total 5 2 2 6 2 2" xfId="34206" xr:uid="{00000000-0005-0000-0000-0000AC7A0000}"/>
    <cellStyle name="Total 5 2 2 6 3" xfId="34207" xr:uid="{00000000-0005-0000-0000-0000AD7A0000}"/>
    <cellStyle name="Total 5 2 2 7" xfId="34208" xr:uid="{00000000-0005-0000-0000-0000AE7A0000}"/>
    <cellStyle name="Total 5 2 2 7 2" xfId="34209" xr:uid="{00000000-0005-0000-0000-0000AF7A0000}"/>
    <cellStyle name="Total 5 2 2 7 3" xfId="34210" xr:uid="{00000000-0005-0000-0000-0000B07A0000}"/>
    <cellStyle name="Total 5 2 2 8" xfId="34211" xr:uid="{00000000-0005-0000-0000-0000B17A0000}"/>
    <cellStyle name="Total 5 2 2 8 2" xfId="34212" xr:uid="{00000000-0005-0000-0000-0000B27A0000}"/>
    <cellStyle name="Total 5 2 2 9" xfId="34213" xr:uid="{00000000-0005-0000-0000-0000B37A0000}"/>
    <cellStyle name="Total 5 2 3" xfId="21235" xr:uid="{00000000-0005-0000-0000-0000B47A0000}"/>
    <cellStyle name="Total 5 2 3 2" xfId="21236" xr:uid="{00000000-0005-0000-0000-0000B57A0000}"/>
    <cellStyle name="Total 5 2 3 2 2" xfId="21237" xr:uid="{00000000-0005-0000-0000-0000B67A0000}"/>
    <cellStyle name="Total 5 2 3 2 2 2" xfId="34214" xr:uid="{00000000-0005-0000-0000-0000B77A0000}"/>
    <cellStyle name="Total 5 2 3 2 3" xfId="21238" xr:uid="{00000000-0005-0000-0000-0000B87A0000}"/>
    <cellStyle name="Total 5 2 3 2 3 2" xfId="34215" xr:uid="{00000000-0005-0000-0000-0000B97A0000}"/>
    <cellStyle name="Total 5 2 3 2 4" xfId="34216" xr:uid="{00000000-0005-0000-0000-0000BA7A0000}"/>
    <cellStyle name="Total 5 2 3 3" xfId="21239" xr:uid="{00000000-0005-0000-0000-0000BB7A0000}"/>
    <cellStyle name="Total 5 2 3 3 2" xfId="34217" xr:uid="{00000000-0005-0000-0000-0000BC7A0000}"/>
    <cellStyle name="Total 5 2 3 3 2 2" xfId="34218" xr:uid="{00000000-0005-0000-0000-0000BD7A0000}"/>
    <cellStyle name="Total 5 2 3 3 3" xfId="34219" xr:uid="{00000000-0005-0000-0000-0000BE7A0000}"/>
    <cellStyle name="Total 5 2 3 4" xfId="34220" xr:uid="{00000000-0005-0000-0000-0000BF7A0000}"/>
    <cellStyle name="Total 5 2 3 4 2" xfId="34221" xr:uid="{00000000-0005-0000-0000-0000C07A0000}"/>
    <cellStyle name="Total 5 2 3 4 3" xfId="34222" xr:uid="{00000000-0005-0000-0000-0000C17A0000}"/>
    <cellStyle name="Total 5 2 3 5" xfId="34223" xr:uid="{00000000-0005-0000-0000-0000C27A0000}"/>
    <cellStyle name="Total 5 2 3 5 2" xfId="34224" xr:uid="{00000000-0005-0000-0000-0000C37A0000}"/>
    <cellStyle name="Total 5 2 3 6" xfId="34225" xr:uid="{00000000-0005-0000-0000-0000C47A0000}"/>
    <cellStyle name="Total 5 2 3 7" xfId="34226" xr:uid="{00000000-0005-0000-0000-0000C57A0000}"/>
    <cellStyle name="Total 5 2 4" xfId="21240" xr:uid="{00000000-0005-0000-0000-0000C67A0000}"/>
    <cellStyle name="Total 5 2 4 2" xfId="21241" xr:uid="{00000000-0005-0000-0000-0000C77A0000}"/>
    <cellStyle name="Total 5 2 4 2 2" xfId="21242" xr:uid="{00000000-0005-0000-0000-0000C87A0000}"/>
    <cellStyle name="Total 5 2 4 2 3" xfId="21243" xr:uid="{00000000-0005-0000-0000-0000C97A0000}"/>
    <cellStyle name="Total 5 2 4 3" xfId="21244" xr:uid="{00000000-0005-0000-0000-0000CA7A0000}"/>
    <cellStyle name="Total 5 2 4 3 2" xfId="34227" xr:uid="{00000000-0005-0000-0000-0000CB7A0000}"/>
    <cellStyle name="Total 5 2 4 4" xfId="34228" xr:uid="{00000000-0005-0000-0000-0000CC7A0000}"/>
    <cellStyle name="Total 5 2 5" xfId="21245" xr:uid="{00000000-0005-0000-0000-0000CD7A0000}"/>
    <cellStyle name="Total 5 2 5 2" xfId="21246" xr:uid="{00000000-0005-0000-0000-0000CE7A0000}"/>
    <cellStyle name="Total 5 2 5 2 2" xfId="34229" xr:uid="{00000000-0005-0000-0000-0000CF7A0000}"/>
    <cellStyle name="Total 5 2 5 3" xfId="34230" xr:uid="{00000000-0005-0000-0000-0000D07A0000}"/>
    <cellStyle name="Total 5 2 6" xfId="21247" xr:uid="{00000000-0005-0000-0000-0000D17A0000}"/>
    <cellStyle name="Total 5 2 6 2" xfId="21248" xr:uid="{00000000-0005-0000-0000-0000D27A0000}"/>
    <cellStyle name="Total 5 2 6 3" xfId="34231" xr:uid="{00000000-0005-0000-0000-0000D37A0000}"/>
    <cellStyle name="Total 5 2 7" xfId="34232" xr:uid="{00000000-0005-0000-0000-0000D47A0000}"/>
    <cellStyle name="Total 5 2 7 2" xfId="34233" xr:uid="{00000000-0005-0000-0000-0000D57A0000}"/>
    <cellStyle name="Total 5 2 8" xfId="34234" xr:uid="{00000000-0005-0000-0000-0000D67A0000}"/>
    <cellStyle name="Total 5 2 9" xfId="34235" xr:uid="{00000000-0005-0000-0000-0000D77A0000}"/>
    <cellStyle name="Total 5 3" xfId="21249" xr:uid="{00000000-0005-0000-0000-0000D87A0000}"/>
    <cellStyle name="Total 5 3 2" xfId="21250" xr:uid="{00000000-0005-0000-0000-0000D97A0000}"/>
    <cellStyle name="Total 5 3 2 2" xfId="21251" xr:uid="{00000000-0005-0000-0000-0000DA7A0000}"/>
    <cellStyle name="Total 5 3 2 2 2" xfId="21252" xr:uid="{00000000-0005-0000-0000-0000DB7A0000}"/>
    <cellStyle name="Total 5 3 2 2 2 2" xfId="34236" xr:uid="{00000000-0005-0000-0000-0000DC7A0000}"/>
    <cellStyle name="Total 5 3 2 2 2 2 2" xfId="34237" xr:uid="{00000000-0005-0000-0000-0000DD7A0000}"/>
    <cellStyle name="Total 5 3 2 2 2 3" xfId="34238" xr:uid="{00000000-0005-0000-0000-0000DE7A0000}"/>
    <cellStyle name="Total 5 3 2 2 2 3 2" xfId="34239" xr:uid="{00000000-0005-0000-0000-0000DF7A0000}"/>
    <cellStyle name="Total 5 3 2 2 2 4" xfId="34240" xr:uid="{00000000-0005-0000-0000-0000E07A0000}"/>
    <cellStyle name="Total 5 3 2 2 3" xfId="34241" xr:uid="{00000000-0005-0000-0000-0000E17A0000}"/>
    <cellStyle name="Total 5 3 2 2 3 2" xfId="34242" xr:uid="{00000000-0005-0000-0000-0000E27A0000}"/>
    <cellStyle name="Total 5 3 2 2 3 2 2" xfId="34243" xr:uid="{00000000-0005-0000-0000-0000E37A0000}"/>
    <cellStyle name="Total 5 3 2 2 3 3" xfId="34244" xr:uid="{00000000-0005-0000-0000-0000E47A0000}"/>
    <cellStyle name="Total 5 3 2 2 4" xfId="34245" xr:uid="{00000000-0005-0000-0000-0000E57A0000}"/>
    <cellStyle name="Total 5 3 2 2 4 2" xfId="34246" xr:uid="{00000000-0005-0000-0000-0000E67A0000}"/>
    <cellStyle name="Total 5 3 2 2 5" xfId="34247" xr:uid="{00000000-0005-0000-0000-0000E77A0000}"/>
    <cellStyle name="Total 5 3 2 3" xfId="21253" xr:uid="{00000000-0005-0000-0000-0000E87A0000}"/>
    <cellStyle name="Total 5 3 2 3 2" xfId="21254" xr:uid="{00000000-0005-0000-0000-0000E97A0000}"/>
    <cellStyle name="Total 5 3 2 3 2 2" xfId="34248" xr:uid="{00000000-0005-0000-0000-0000EA7A0000}"/>
    <cellStyle name="Total 5 3 2 3 3" xfId="34249" xr:uid="{00000000-0005-0000-0000-0000EB7A0000}"/>
    <cellStyle name="Total 5 3 2 3 3 2" xfId="34250" xr:uid="{00000000-0005-0000-0000-0000EC7A0000}"/>
    <cellStyle name="Total 5 3 2 3 4" xfId="34251" xr:uid="{00000000-0005-0000-0000-0000ED7A0000}"/>
    <cellStyle name="Total 5 3 2 4" xfId="34252" xr:uid="{00000000-0005-0000-0000-0000EE7A0000}"/>
    <cellStyle name="Total 5 3 2 4 2" xfId="34253" xr:uid="{00000000-0005-0000-0000-0000EF7A0000}"/>
    <cellStyle name="Total 5 3 2 4 2 2" xfId="34254" xr:uid="{00000000-0005-0000-0000-0000F07A0000}"/>
    <cellStyle name="Total 5 3 2 4 3" xfId="34255" xr:uid="{00000000-0005-0000-0000-0000F17A0000}"/>
    <cellStyle name="Total 5 3 2 5" xfId="34256" xr:uid="{00000000-0005-0000-0000-0000F27A0000}"/>
    <cellStyle name="Total 5 3 2 5 2" xfId="34257" xr:uid="{00000000-0005-0000-0000-0000F37A0000}"/>
    <cellStyle name="Total 5 3 2 5 3" xfId="34258" xr:uid="{00000000-0005-0000-0000-0000F47A0000}"/>
    <cellStyle name="Total 5 3 2 6" xfId="34259" xr:uid="{00000000-0005-0000-0000-0000F57A0000}"/>
    <cellStyle name="Total 5 3 2 6 2" xfId="34260" xr:uid="{00000000-0005-0000-0000-0000F67A0000}"/>
    <cellStyle name="Total 5 3 2 7" xfId="34261" xr:uid="{00000000-0005-0000-0000-0000F77A0000}"/>
    <cellStyle name="Total 5 3 3" xfId="21255" xr:uid="{00000000-0005-0000-0000-0000F87A0000}"/>
    <cellStyle name="Total 5 3 3 2" xfId="21256" xr:uid="{00000000-0005-0000-0000-0000F97A0000}"/>
    <cellStyle name="Total 5 3 3 2 2" xfId="21257" xr:uid="{00000000-0005-0000-0000-0000FA7A0000}"/>
    <cellStyle name="Total 5 3 3 2 2 2" xfId="34262" xr:uid="{00000000-0005-0000-0000-0000FB7A0000}"/>
    <cellStyle name="Total 5 3 3 2 2 2 2" xfId="34263" xr:uid="{00000000-0005-0000-0000-0000FC7A0000}"/>
    <cellStyle name="Total 5 3 3 2 2 3" xfId="34264" xr:uid="{00000000-0005-0000-0000-0000FD7A0000}"/>
    <cellStyle name="Total 5 3 3 2 2 3 2" xfId="34265" xr:uid="{00000000-0005-0000-0000-0000FE7A0000}"/>
    <cellStyle name="Total 5 3 3 2 2 4" xfId="34266" xr:uid="{00000000-0005-0000-0000-0000FF7A0000}"/>
    <cellStyle name="Total 5 3 3 2 3" xfId="21258" xr:uid="{00000000-0005-0000-0000-0000007B0000}"/>
    <cellStyle name="Total 5 3 3 2 3 2" xfId="34267" xr:uid="{00000000-0005-0000-0000-0000017B0000}"/>
    <cellStyle name="Total 5 3 3 2 3 2 2" xfId="34268" xr:uid="{00000000-0005-0000-0000-0000027B0000}"/>
    <cellStyle name="Total 5 3 3 2 3 3" xfId="34269" xr:uid="{00000000-0005-0000-0000-0000037B0000}"/>
    <cellStyle name="Total 5 3 3 2 4" xfId="34270" xr:uid="{00000000-0005-0000-0000-0000047B0000}"/>
    <cellStyle name="Total 5 3 3 2 4 2" xfId="34271" xr:uid="{00000000-0005-0000-0000-0000057B0000}"/>
    <cellStyle name="Total 5 3 3 2 5" xfId="34272" xr:uid="{00000000-0005-0000-0000-0000067B0000}"/>
    <cellStyle name="Total 5 3 3 3" xfId="21259" xr:uid="{00000000-0005-0000-0000-0000077B0000}"/>
    <cellStyle name="Total 5 3 3 3 2" xfId="34273" xr:uid="{00000000-0005-0000-0000-0000087B0000}"/>
    <cellStyle name="Total 5 3 3 3 2 2" xfId="34274" xr:uid="{00000000-0005-0000-0000-0000097B0000}"/>
    <cellStyle name="Total 5 3 3 3 3" xfId="34275" xr:uid="{00000000-0005-0000-0000-00000A7B0000}"/>
    <cellStyle name="Total 5 3 3 3 3 2" xfId="34276" xr:uid="{00000000-0005-0000-0000-00000B7B0000}"/>
    <cellStyle name="Total 5 3 3 3 4" xfId="34277" xr:uid="{00000000-0005-0000-0000-00000C7B0000}"/>
    <cellStyle name="Total 5 3 3 4" xfId="34278" xr:uid="{00000000-0005-0000-0000-00000D7B0000}"/>
    <cellStyle name="Total 5 3 3 4 2" xfId="34279" xr:uid="{00000000-0005-0000-0000-00000E7B0000}"/>
    <cellStyle name="Total 5 3 3 4 2 2" xfId="34280" xr:uid="{00000000-0005-0000-0000-00000F7B0000}"/>
    <cellStyle name="Total 5 3 3 4 3" xfId="34281" xr:uid="{00000000-0005-0000-0000-0000107B0000}"/>
    <cellStyle name="Total 5 3 3 5" xfId="34282" xr:uid="{00000000-0005-0000-0000-0000117B0000}"/>
    <cellStyle name="Total 5 3 3 5 2" xfId="34283" xr:uid="{00000000-0005-0000-0000-0000127B0000}"/>
    <cellStyle name="Total 5 3 3 6" xfId="34284" xr:uid="{00000000-0005-0000-0000-0000137B0000}"/>
    <cellStyle name="Total 5 3 4" xfId="21260" xr:uid="{00000000-0005-0000-0000-0000147B0000}"/>
    <cellStyle name="Total 5 3 4 2" xfId="21261" xr:uid="{00000000-0005-0000-0000-0000157B0000}"/>
    <cellStyle name="Total 5 3 4 2 2" xfId="34285" xr:uid="{00000000-0005-0000-0000-0000167B0000}"/>
    <cellStyle name="Total 5 3 4 2 2 2" xfId="34286" xr:uid="{00000000-0005-0000-0000-0000177B0000}"/>
    <cellStyle name="Total 5 3 4 2 3" xfId="34287" xr:uid="{00000000-0005-0000-0000-0000187B0000}"/>
    <cellStyle name="Total 5 3 4 2 3 2" xfId="34288" xr:uid="{00000000-0005-0000-0000-0000197B0000}"/>
    <cellStyle name="Total 5 3 4 2 4" xfId="34289" xr:uid="{00000000-0005-0000-0000-00001A7B0000}"/>
    <cellStyle name="Total 5 3 4 3" xfId="34290" xr:uid="{00000000-0005-0000-0000-00001B7B0000}"/>
    <cellStyle name="Total 5 3 4 3 2" xfId="34291" xr:uid="{00000000-0005-0000-0000-00001C7B0000}"/>
    <cellStyle name="Total 5 3 4 3 2 2" xfId="34292" xr:uid="{00000000-0005-0000-0000-00001D7B0000}"/>
    <cellStyle name="Total 5 3 4 3 3" xfId="34293" xr:uid="{00000000-0005-0000-0000-00001E7B0000}"/>
    <cellStyle name="Total 5 3 4 4" xfId="34294" xr:uid="{00000000-0005-0000-0000-00001F7B0000}"/>
    <cellStyle name="Total 5 3 4 4 2" xfId="34295" xr:uid="{00000000-0005-0000-0000-0000207B0000}"/>
    <cellStyle name="Total 5 3 4 5" xfId="34296" xr:uid="{00000000-0005-0000-0000-0000217B0000}"/>
    <cellStyle name="Total 5 3 5" xfId="21262" xr:uid="{00000000-0005-0000-0000-0000227B0000}"/>
    <cellStyle name="Total 5 3 5 2" xfId="21263" xr:uid="{00000000-0005-0000-0000-0000237B0000}"/>
    <cellStyle name="Total 5 3 5 2 2" xfId="34297" xr:uid="{00000000-0005-0000-0000-0000247B0000}"/>
    <cellStyle name="Total 5 3 5 3" xfId="34298" xr:uid="{00000000-0005-0000-0000-0000257B0000}"/>
    <cellStyle name="Total 5 3 5 3 2" xfId="34299" xr:uid="{00000000-0005-0000-0000-0000267B0000}"/>
    <cellStyle name="Total 5 3 5 4" xfId="34300" xr:uid="{00000000-0005-0000-0000-0000277B0000}"/>
    <cellStyle name="Total 5 3 6" xfId="34301" xr:uid="{00000000-0005-0000-0000-0000287B0000}"/>
    <cellStyle name="Total 5 3 6 2" xfId="34302" xr:uid="{00000000-0005-0000-0000-0000297B0000}"/>
    <cellStyle name="Total 5 3 6 2 2" xfId="34303" xr:uid="{00000000-0005-0000-0000-00002A7B0000}"/>
    <cellStyle name="Total 5 3 6 3" xfId="34304" xr:uid="{00000000-0005-0000-0000-00002B7B0000}"/>
    <cellStyle name="Total 5 3 7" xfId="34305" xr:uid="{00000000-0005-0000-0000-00002C7B0000}"/>
    <cellStyle name="Total 5 3 7 2" xfId="34306" xr:uid="{00000000-0005-0000-0000-00002D7B0000}"/>
    <cellStyle name="Total 5 3 7 3" xfId="34307" xr:uid="{00000000-0005-0000-0000-00002E7B0000}"/>
    <cellStyle name="Total 5 3 8" xfId="34308" xr:uid="{00000000-0005-0000-0000-00002F7B0000}"/>
    <cellStyle name="Total 5 3 8 2" xfId="34309" xr:uid="{00000000-0005-0000-0000-0000307B0000}"/>
    <cellStyle name="Total 5 3 9" xfId="34310" xr:uid="{00000000-0005-0000-0000-0000317B0000}"/>
    <cellStyle name="Total 5 4" xfId="21264" xr:uid="{00000000-0005-0000-0000-0000327B0000}"/>
    <cellStyle name="Total 5 4 2" xfId="21265" xr:uid="{00000000-0005-0000-0000-0000337B0000}"/>
    <cellStyle name="Total 5 4 2 2" xfId="21266" xr:uid="{00000000-0005-0000-0000-0000347B0000}"/>
    <cellStyle name="Total 5 4 2 2 2" xfId="21267" xr:uid="{00000000-0005-0000-0000-0000357B0000}"/>
    <cellStyle name="Total 5 4 2 2 2 2" xfId="34311" xr:uid="{00000000-0005-0000-0000-0000367B0000}"/>
    <cellStyle name="Total 5 4 2 2 2 2 2" xfId="34312" xr:uid="{00000000-0005-0000-0000-0000377B0000}"/>
    <cellStyle name="Total 5 4 2 2 2 3" xfId="34313" xr:uid="{00000000-0005-0000-0000-0000387B0000}"/>
    <cellStyle name="Total 5 4 2 2 2 3 2" xfId="34314" xr:uid="{00000000-0005-0000-0000-0000397B0000}"/>
    <cellStyle name="Total 5 4 2 2 2 4" xfId="34315" xr:uid="{00000000-0005-0000-0000-00003A7B0000}"/>
    <cellStyle name="Total 5 4 2 2 3" xfId="34316" xr:uid="{00000000-0005-0000-0000-00003B7B0000}"/>
    <cellStyle name="Total 5 4 2 2 3 2" xfId="34317" xr:uid="{00000000-0005-0000-0000-00003C7B0000}"/>
    <cellStyle name="Total 5 4 2 2 3 2 2" xfId="34318" xr:uid="{00000000-0005-0000-0000-00003D7B0000}"/>
    <cellStyle name="Total 5 4 2 2 3 3" xfId="34319" xr:uid="{00000000-0005-0000-0000-00003E7B0000}"/>
    <cellStyle name="Total 5 4 2 2 4" xfId="34320" xr:uid="{00000000-0005-0000-0000-00003F7B0000}"/>
    <cellStyle name="Total 5 4 2 2 4 2" xfId="34321" xr:uid="{00000000-0005-0000-0000-0000407B0000}"/>
    <cellStyle name="Total 5 4 2 2 5" xfId="34322" xr:uid="{00000000-0005-0000-0000-0000417B0000}"/>
    <cellStyle name="Total 5 4 2 3" xfId="21268" xr:uid="{00000000-0005-0000-0000-0000427B0000}"/>
    <cellStyle name="Total 5 4 2 3 2" xfId="21269" xr:uid="{00000000-0005-0000-0000-0000437B0000}"/>
    <cellStyle name="Total 5 4 2 3 2 2" xfId="34323" xr:uid="{00000000-0005-0000-0000-0000447B0000}"/>
    <cellStyle name="Total 5 4 2 3 3" xfId="34324" xr:uid="{00000000-0005-0000-0000-0000457B0000}"/>
    <cellStyle name="Total 5 4 2 3 3 2" xfId="34325" xr:uid="{00000000-0005-0000-0000-0000467B0000}"/>
    <cellStyle name="Total 5 4 2 3 4" xfId="34326" xr:uid="{00000000-0005-0000-0000-0000477B0000}"/>
    <cellStyle name="Total 5 4 2 4" xfId="34327" xr:uid="{00000000-0005-0000-0000-0000487B0000}"/>
    <cellStyle name="Total 5 4 2 4 2" xfId="34328" xr:uid="{00000000-0005-0000-0000-0000497B0000}"/>
    <cellStyle name="Total 5 4 2 4 2 2" xfId="34329" xr:uid="{00000000-0005-0000-0000-00004A7B0000}"/>
    <cellStyle name="Total 5 4 2 4 3" xfId="34330" xr:uid="{00000000-0005-0000-0000-00004B7B0000}"/>
    <cellStyle name="Total 5 4 2 5" xfId="34331" xr:uid="{00000000-0005-0000-0000-00004C7B0000}"/>
    <cellStyle name="Total 5 4 2 5 2" xfId="34332" xr:uid="{00000000-0005-0000-0000-00004D7B0000}"/>
    <cellStyle name="Total 5 4 2 5 3" xfId="34333" xr:uid="{00000000-0005-0000-0000-00004E7B0000}"/>
    <cellStyle name="Total 5 4 2 6" xfId="34334" xr:uid="{00000000-0005-0000-0000-00004F7B0000}"/>
    <cellStyle name="Total 5 4 2 6 2" xfId="34335" xr:uid="{00000000-0005-0000-0000-0000507B0000}"/>
    <cellStyle name="Total 5 4 2 7" xfId="34336" xr:uid="{00000000-0005-0000-0000-0000517B0000}"/>
    <cellStyle name="Total 5 4 3" xfId="21270" xr:uid="{00000000-0005-0000-0000-0000527B0000}"/>
    <cellStyle name="Total 5 4 3 2" xfId="21271" xr:uid="{00000000-0005-0000-0000-0000537B0000}"/>
    <cellStyle name="Total 5 4 3 2 2" xfId="21272" xr:uid="{00000000-0005-0000-0000-0000547B0000}"/>
    <cellStyle name="Total 5 4 3 2 2 2" xfId="34337" xr:uid="{00000000-0005-0000-0000-0000557B0000}"/>
    <cellStyle name="Total 5 4 3 2 2 2 2" xfId="34338" xr:uid="{00000000-0005-0000-0000-0000567B0000}"/>
    <cellStyle name="Total 5 4 3 2 2 3" xfId="34339" xr:uid="{00000000-0005-0000-0000-0000577B0000}"/>
    <cellStyle name="Total 5 4 3 2 2 3 2" xfId="34340" xr:uid="{00000000-0005-0000-0000-0000587B0000}"/>
    <cellStyle name="Total 5 4 3 2 2 4" xfId="34341" xr:uid="{00000000-0005-0000-0000-0000597B0000}"/>
    <cellStyle name="Total 5 4 3 2 3" xfId="21273" xr:uid="{00000000-0005-0000-0000-00005A7B0000}"/>
    <cellStyle name="Total 5 4 3 2 3 2" xfId="34342" xr:uid="{00000000-0005-0000-0000-00005B7B0000}"/>
    <cellStyle name="Total 5 4 3 2 3 2 2" xfId="34343" xr:uid="{00000000-0005-0000-0000-00005C7B0000}"/>
    <cellStyle name="Total 5 4 3 2 3 3" xfId="34344" xr:uid="{00000000-0005-0000-0000-00005D7B0000}"/>
    <cellStyle name="Total 5 4 3 2 4" xfId="34345" xr:uid="{00000000-0005-0000-0000-00005E7B0000}"/>
    <cellStyle name="Total 5 4 3 2 4 2" xfId="34346" xr:uid="{00000000-0005-0000-0000-00005F7B0000}"/>
    <cellStyle name="Total 5 4 3 2 5" xfId="34347" xr:uid="{00000000-0005-0000-0000-0000607B0000}"/>
    <cellStyle name="Total 5 4 3 3" xfId="21274" xr:uid="{00000000-0005-0000-0000-0000617B0000}"/>
    <cellStyle name="Total 5 4 3 3 2" xfId="34348" xr:uid="{00000000-0005-0000-0000-0000627B0000}"/>
    <cellStyle name="Total 5 4 3 3 2 2" xfId="34349" xr:uid="{00000000-0005-0000-0000-0000637B0000}"/>
    <cellStyle name="Total 5 4 3 3 3" xfId="34350" xr:uid="{00000000-0005-0000-0000-0000647B0000}"/>
    <cellStyle name="Total 5 4 3 3 3 2" xfId="34351" xr:uid="{00000000-0005-0000-0000-0000657B0000}"/>
    <cellStyle name="Total 5 4 3 3 4" xfId="34352" xr:uid="{00000000-0005-0000-0000-0000667B0000}"/>
    <cellStyle name="Total 5 4 3 4" xfId="34353" xr:uid="{00000000-0005-0000-0000-0000677B0000}"/>
    <cellStyle name="Total 5 4 3 4 2" xfId="34354" xr:uid="{00000000-0005-0000-0000-0000687B0000}"/>
    <cellStyle name="Total 5 4 3 4 2 2" xfId="34355" xr:uid="{00000000-0005-0000-0000-0000697B0000}"/>
    <cellStyle name="Total 5 4 3 4 3" xfId="34356" xr:uid="{00000000-0005-0000-0000-00006A7B0000}"/>
    <cellStyle name="Total 5 4 3 5" xfId="34357" xr:uid="{00000000-0005-0000-0000-00006B7B0000}"/>
    <cellStyle name="Total 5 4 3 5 2" xfId="34358" xr:uid="{00000000-0005-0000-0000-00006C7B0000}"/>
    <cellStyle name="Total 5 4 3 6" xfId="34359" xr:uid="{00000000-0005-0000-0000-00006D7B0000}"/>
    <cellStyle name="Total 5 4 4" xfId="21275" xr:uid="{00000000-0005-0000-0000-00006E7B0000}"/>
    <cellStyle name="Total 5 4 4 2" xfId="21276" xr:uid="{00000000-0005-0000-0000-00006F7B0000}"/>
    <cellStyle name="Total 5 4 4 2 2" xfId="34360" xr:uid="{00000000-0005-0000-0000-0000707B0000}"/>
    <cellStyle name="Total 5 4 4 2 2 2" xfId="34361" xr:uid="{00000000-0005-0000-0000-0000717B0000}"/>
    <cellStyle name="Total 5 4 4 2 3" xfId="34362" xr:uid="{00000000-0005-0000-0000-0000727B0000}"/>
    <cellStyle name="Total 5 4 4 2 3 2" xfId="34363" xr:uid="{00000000-0005-0000-0000-0000737B0000}"/>
    <cellStyle name="Total 5 4 4 2 4" xfId="34364" xr:uid="{00000000-0005-0000-0000-0000747B0000}"/>
    <cellStyle name="Total 5 4 4 3" xfId="34365" xr:uid="{00000000-0005-0000-0000-0000757B0000}"/>
    <cellStyle name="Total 5 4 4 3 2" xfId="34366" xr:uid="{00000000-0005-0000-0000-0000767B0000}"/>
    <cellStyle name="Total 5 4 4 3 2 2" xfId="34367" xr:uid="{00000000-0005-0000-0000-0000777B0000}"/>
    <cellStyle name="Total 5 4 4 3 3" xfId="34368" xr:uid="{00000000-0005-0000-0000-0000787B0000}"/>
    <cellStyle name="Total 5 4 4 4" xfId="34369" xr:uid="{00000000-0005-0000-0000-0000797B0000}"/>
    <cellStyle name="Total 5 4 4 4 2" xfId="34370" xr:uid="{00000000-0005-0000-0000-00007A7B0000}"/>
    <cellStyle name="Total 5 4 4 5" xfId="34371" xr:uid="{00000000-0005-0000-0000-00007B7B0000}"/>
    <cellStyle name="Total 5 4 5" xfId="21277" xr:uid="{00000000-0005-0000-0000-00007C7B0000}"/>
    <cellStyle name="Total 5 4 5 2" xfId="21278" xr:uid="{00000000-0005-0000-0000-00007D7B0000}"/>
    <cellStyle name="Total 5 4 5 2 2" xfId="34372" xr:uid="{00000000-0005-0000-0000-00007E7B0000}"/>
    <cellStyle name="Total 5 4 5 3" xfId="34373" xr:uid="{00000000-0005-0000-0000-00007F7B0000}"/>
    <cellStyle name="Total 5 4 5 3 2" xfId="34374" xr:uid="{00000000-0005-0000-0000-0000807B0000}"/>
    <cellStyle name="Total 5 4 5 4" xfId="34375" xr:uid="{00000000-0005-0000-0000-0000817B0000}"/>
    <cellStyle name="Total 5 4 6" xfId="34376" xr:uid="{00000000-0005-0000-0000-0000827B0000}"/>
    <cellStyle name="Total 5 4 6 2" xfId="34377" xr:uid="{00000000-0005-0000-0000-0000837B0000}"/>
    <cellStyle name="Total 5 4 6 2 2" xfId="34378" xr:uid="{00000000-0005-0000-0000-0000847B0000}"/>
    <cellStyle name="Total 5 4 6 3" xfId="34379" xr:uid="{00000000-0005-0000-0000-0000857B0000}"/>
    <cellStyle name="Total 5 4 7" xfId="34380" xr:uid="{00000000-0005-0000-0000-0000867B0000}"/>
    <cellStyle name="Total 5 4 7 2" xfId="34381" xr:uid="{00000000-0005-0000-0000-0000877B0000}"/>
    <cellStyle name="Total 5 4 7 3" xfId="34382" xr:uid="{00000000-0005-0000-0000-0000887B0000}"/>
    <cellStyle name="Total 5 4 8" xfId="34383" xr:uid="{00000000-0005-0000-0000-0000897B0000}"/>
    <cellStyle name="Total 5 4 8 2" xfId="34384" xr:uid="{00000000-0005-0000-0000-00008A7B0000}"/>
    <cellStyle name="Total 5 4 9" xfId="34385" xr:uid="{00000000-0005-0000-0000-00008B7B0000}"/>
    <cellStyle name="Total 5 5" xfId="21279" xr:uid="{00000000-0005-0000-0000-00008C7B0000}"/>
    <cellStyle name="Total 5 5 2" xfId="21280" xr:uid="{00000000-0005-0000-0000-00008D7B0000}"/>
    <cellStyle name="Total 5 5 2 2" xfId="21281" xr:uid="{00000000-0005-0000-0000-00008E7B0000}"/>
    <cellStyle name="Total 5 5 2 2 2" xfId="21282" xr:uid="{00000000-0005-0000-0000-00008F7B0000}"/>
    <cellStyle name="Total 5 5 2 2 2 2" xfId="34386" xr:uid="{00000000-0005-0000-0000-0000907B0000}"/>
    <cellStyle name="Total 5 5 2 2 3" xfId="21283" xr:uid="{00000000-0005-0000-0000-0000917B0000}"/>
    <cellStyle name="Total 5 5 2 2 3 2" xfId="34387" xr:uid="{00000000-0005-0000-0000-0000927B0000}"/>
    <cellStyle name="Total 5 5 2 2 4" xfId="34388" xr:uid="{00000000-0005-0000-0000-0000937B0000}"/>
    <cellStyle name="Total 5 5 2 3" xfId="21284" xr:uid="{00000000-0005-0000-0000-0000947B0000}"/>
    <cellStyle name="Total 5 5 2 3 2" xfId="34389" xr:uid="{00000000-0005-0000-0000-0000957B0000}"/>
    <cellStyle name="Total 5 5 2 3 2 2" xfId="34390" xr:uid="{00000000-0005-0000-0000-0000967B0000}"/>
    <cellStyle name="Total 5 5 2 3 3" xfId="34391" xr:uid="{00000000-0005-0000-0000-0000977B0000}"/>
    <cellStyle name="Total 5 5 2 4" xfId="34392" xr:uid="{00000000-0005-0000-0000-0000987B0000}"/>
    <cellStyle name="Total 5 5 2 4 2" xfId="34393" xr:uid="{00000000-0005-0000-0000-0000997B0000}"/>
    <cellStyle name="Total 5 5 2 4 3" xfId="34394" xr:uid="{00000000-0005-0000-0000-00009A7B0000}"/>
    <cellStyle name="Total 5 5 2 5" xfId="34395" xr:uid="{00000000-0005-0000-0000-00009B7B0000}"/>
    <cellStyle name="Total 5 5 2 5 2" xfId="34396" xr:uid="{00000000-0005-0000-0000-00009C7B0000}"/>
    <cellStyle name="Total 5 5 2 6" xfId="34397" xr:uid="{00000000-0005-0000-0000-00009D7B0000}"/>
    <cellStyle name="Total 5 5 3" xfId="21285" xr:uid="{00000000-0005-0000-0000-00009E7B0000}"/>
    <cellStyle name="Total 5 5 3 2" xfId="21286" xr:uid="{00000000-0005-0000-0000-00009F7B0000}"/>
    <cellStyle name="Total 5 5 3 2 2" xfId="21287" xr:uid="{00000000-0005-0000-0000-0000A07B0000}"/>
    <cellStyle name="Total 5 5 3 2 3" xfId="21288" xr:uid="{00000000-0005-0000-0000-0000A17B0000}"/>
    <cellStyle name="Total 5 5 3 3" xfId="21289" xr:uid="{00000000-0005-0000-0000-0000A27B0000}"/>
    <cellStyle name="Total 5 5 3 3 2" xfId="34398" xr:uid="{00000000-0005-0000-0000-0000A37B0000}"/>
    <cellStyle name="Total 5 5 3 4" xfId="34399" xr:uid="{00000000-0005-0000-0000-0000A47B0000}"/>
    <cellStyle name="Total 5 5 4" xfId="21290" xr:uid="{00000000-0005-0000-0000-0000A57B0000}"/>
    <cellStyle name="Total 5 5 4 2" xfId="21291" xr:uid="{00000000-0005-0000-0000-0000A67B0000}"/>
    <cellStyle name="Total 5 5 4 2 2" xfId="34400" xr:uid="{00000000-0005-0000-0000-0000A77B0000}"/>
    <cellStyle name="Total 5 5 4 3" xfId="34401" xr:uid="{00000000-0005-0000-0000-0000A87B0000}"/>
    <cellStyle name="Total 5 5 5" xfId="21292" xr:uid="{00000000-0005-0000-0000-0000A97B0000}"/>
    <cellStyle name="Total 5 5 5 2" xfId="21293" xr:uid="{00000000-0005-0000-0000-0000AA7B0000}"/>
    <cellStyle name="Total 5 5 5 3" xfId="34402" xr:uid="{00000000-0005-0000-0000-0000AB7B0000}"/>
    <cellStyle name="Total 5 5 6" xfId="34403" xr:uid="{00000000-0005-0000-0000-0000AC7B0000}"/>
    <cellStyle name="Total 5 5 6 2" xfId="34404" xr:uid="{00000000-0005-0000-0000-0000AD7B0000}"/>
    <cellStyle name="Total 5 5 7" xfId="34405" xr:uid="{00000000-0005-0000-0000-0000AE7B0000}"/>
    <cellStyle name="Total 5 6" xfId="21294" xr:uid="{00000000-0005-0000-0000-0000AF7B0000}"/>
    <cellStyle name="Total 5 6 2" xfId="21295" xr:uid="{00000000-0005-0000-0000-0000B07B0000}"/>
    <cellStyle name="Total 5 6 2 2" xfId="21296" xr:uid="{00000000-0005-0000-0000-0000B17B0000}"/>
    <cellStyle name="Total 5 6 2 2 2" xfId="21297" xr:uid="{00000000-0005-0000-0000-0000B27B0000}"/>
    <cellStyle name="Total 5 6 2 2 2 2" xfId="34406" xr:uid="{00000000-0005-0000-0000-0000B37B0000}"/>
    <cellStyle name="Total 5 6 2 2 3" xfId="21298" xr:uid="{00000000-0005-0000-0000-0000B47B0000}"/>
    <cellStyle name="Total 5 6 2 2 3 2" xfId="34407" xr:uid="{00000000-0005-0000-0000-0000B57B0000}"/>
    <cellStyle name="Total 5 6 2 2 4" xfId="34408" xr:uid="{00000000-0005-0000-0000-0000B67B0000}"/>
    <cellStyle name="Total 5 6 2 3" xfId="21299" xr:uid="{00000000-0005-0000-0000-0000B77B0000}"/>
    <cellStyle name="Total 5 6 2 3 2" xfId="34409" xr:uid="{00000000-0005-0000-0000-0000B87B0000}"/>
    <cellStyle name="Total 5 6 2 3 2 2" xfId="34410" xr:uid="{00000000-0005-0000-0000-0000B97B0000}"/>
    <cellStyle name="Total 5 6 2 3 3" xfId="34411" xr:uid="{00000000-0005-0000-0000-0000BA7B0000}"/>
    <cellStyle name="Total 5 6 2 4" xfId="34412" xr:uid="{00000000-0005-0000-0000-0000BB7B0000}"/>
    <cellStyle name="Total 5 6 2 4 2" xfId="34413" xr:uid="{00000000-0005-0000-0000-0000BC7B0000}"/>
    <cellStyle name="Total 5 6 2 5" xfId="34414" xr:uid="{00000000-0005-0000-0000-0000BD7B0000}"/>
    <cellStyle name="Total 5 6 3" xfId="21300" xr:uid="{00000000-0005-0000-0000-0000BE7B0000}"/>
    <cellStyle name="Total 5 6 3 2" xfId="21301" xr:uid="{00000000-0005-0000-0000-0000BF7B0000}"/>
    <cellStyle name="Total 5 6 3 2 2" xfId="21302" xr:uid="{00000000-0005-0000-0000-0000C07B0000}"/>
    <cellStyle name="Total 5 6 3 2 3" xfId="21303" xr:uid="{00000000-0005-0000-0000-0000C17B0000}"/>
    <cellStyle name="Total 5 6 3 3" xfId="21304" xr:uid="{00000000-0005-0000-0000-0000C27B0000}"/>
    <cellStyle name="Total 5 6 3 3 2" xfId="34415" xr:uid="{00000000-0005-0000-0000-0000C37B0000}"/>
    <cellStyle name="Total 5 6 3 4" xfId="34416" xr:uid="{00000000-0005-0000-0000-0000C47B0000}"/>
    <cellStyle name="Total 5 6 4" xfId="21305" xr:uid="{00000000-0005-0000-0000-0000C57B0000}"/>
    <cellStyle name="Total 5 6 4 2" xfId="21306" xr:uid="{00000000-0005-0000-0000-0000C67B0000}"/>
    <cellStyle name="Total 5 6 4 2 2" xfId="34417" xr:uid="{00000000-0005-0000-0000-0000C77B0000}"/>
    <cellStyle name="Total 5 6 4 3" xfId="21307" xr:uid="{00000000-0005-0000-0000-0000C87B0000}"/>
    <cellStyle name="Total 5 6 5" xfId="21308" xr:uid="{00000000-0005-0000-0000-0000C97B0000}"/>
    <cellStyle name="Total 5 6 5 2" xfId="34418" xr:uid="{00000000-0005-0000-0000-0000CA7B0000}"/>
    <cellStyle name="Total 5 6 5 3" xfId="34419" xr:uid="{00000000-0005-0000-0000-0000CB7B0000}"/>
    <cellStyle name="Total 5 6 6" xfId="34420" xr:uid="{00000000-0005-0000-0000-0000CC7B0000}"/>
    <cellStyle name="Total 5 6 6 2" xfId="34421" xr:uid="{00000000-0005-0000-0000-0000CD7B0000}"/>
    <cellStyle name="Total 5 6 7" xfId="34422" xr:uid="{00000000-0005-0000-0000-0000CE7B0000}"/>
    <cellStyle name="Total 5 7" xfId="21309" xr:uid="{00000000-0005-0000-0000-0000CF7B0000}"/>
    <cellStyle name="Total 5 7 2" xfId="21310" xr:uid="{00000000-0005-0000-0000-0000D07B0000}"/>
    <cellStyle name="Total 5 7 2 2" xfId="34423" xr:uid="{00000000-0005-0000-0000-0000D17B0000}"/>
    <cellStyle name="Total 5 7 2 2 2" xfId="34424" xr:uid="{00000000-0005-0000-0000-0000D27B0000}"/>
    <cellStyle name="Total 5 7 2 3" xfId="34425" xr:uid="{00000000-0005-0000-0000-0000D37B0000}"/>
    <cellStyle name="Total 5 7 2 3 2" xfId="34426" xr:uid="{00000000-0005-0000-0000-0000D47B0000}"/>
    <cellStyle name="Total 5 7 2 4" xfId="34427" xr:uid="{00000000-0005-0000-0000-0000D57B0000}"/>
    <cellStyle name="Total 5 7 3" xfId="34428" xr:uid="{00000000-0005-0000-0000-0000D67B0000}"/>
    <cellStyle name="Total 5 7 3 2" xfId="34429" xr:uid="{00000000-0005-0000-0000-0000D77B0000}"/>
    <cellStyle name="Total 5 7 3 2 2" xfId="34430" xr:uid="{00000000-0005-0000-0000-0000D87B0000}"/>
    <cellStyle name="Total 5 7 3 3" xfId="34431" xr:uid="{00000000-0005-0000-0000-0000D97B0000}"/>
    <cellStyle name="Total 5 7 4" xfId="34432" xr:uid="{00000000-0005-0000-0000-0000DA7B0000}"/>
    <cellStyle name="Total 5 7 4 2" xfId="34433" xr:uid="{00000000-0005-0000-0000-0000DB7B0000}"/>
    <cellStyle name="Total 5 7 5" xfId="34434" xr:uid="{00000000-0005-0000-0000-0000DC7B0000}"/>
    <cellStyle name="Total 5 8" xfId="21311" xr:uid="{00000000-0005-0000-0000-0000DD7B0000}"/>
    <cellStyle name="Total 5 8 2" xfId="21312" xr:uid="{00000000-0005-0000-0000-0000DE7B0000}"/>
    <cellStyle name="Total 5 8 2 2" xfId="34435" xr:uid="{00000000-0005-0000-0000-0000DF7B0000}"/>
    <cellStyle name="Total 5 8 3" xfId="34436" xr:uid="{00000000-0005-0000-0000-0000E07B0000}"/>
    <cellStyle name="Total 5 8 3 2" xfId="34437" xr:uid="{00000000-0005-0000-0000-0000E17B0000}"/>
    <cellStyle name="Total 5 8 4" xfId="34438" xr:uid="{00000000-0005-0000-0000-0000E27B0000}"/>
    <cellStyle name="Total 5 9" xfId="21313" xr:uid="{00000000-0005-0000-0000-0000E37B0000}"/>
    <cellStyle name="Total 5 9 2" xfId="34439" xr:uid="{00000000-0005-0000-0000-0000E47B0000}"/>
    <cellStyle name="Total 5 9 2 2" xfId="34440" xr:uid="{00000000-0005-0000-0000-0000E57B0000}"/>
    <cellStyle name="Total 5 9 3" xfId="34441" xr:uid="{00000000-0005-0000-0000-0000E67B0000}"/>
    <cellStyle name="Total 6" xfId="21314" xr:uid="{00000000-0005-0000-0000-0000E77B0000}"/>
    <cellStyle name="Totale" xfId="34442" xr:uid="{00000000-0005-0000-0000-0000E87B0000}"/>
    <cellStyle name="Totale 2" xfId="21315" xr:uid="{00000000-0005-0000-0000-0000E97B0000}"/>
    <cellStyle name="Totale 2 2" xfId="21316" xr:uid="{00000000-0005-0000-0000-0000EA7B0000}"/>
    <cellStyle name="Totale 2 2 2" xfId="21317" xr:uid="{00000000-0005-0000-0000-0000EB7B0000}"/>
    <cellStyle name="Totale 2 2 2 2" xfId="21318" xr:uid="{00000000-0005-0000-0000-0000EC7B0000}"/>
    <cellStyle name="Totale 2 2 2 2 2" xfId="21319" xr:uid="{00000000-0005-0000-0000-0000ED7B0000}"/>
    <cellStyle name="Totale 2 2 2 2 2 2" xfId="21320" xr:uid="{00000000-0005-0000-0000-0000EE7B0000}"/>
    <cellStyle name="Totale 2 2 2 2 2 3" xfId="21321" xr:uid="{00000000-0005-0000-0000-0000EF7B0000}"/>
    <cellStyle name="Totale 2 2 2 2 3" xfId="21322" xr:uid="{00000000-0005-0000-0000-0000F07B0000}"/>
    <cellStyle name="Totale 2 2 2 3" xfId="21323" xr:uid="{00000000-0005-0000-0000-0000F17B0000}"/>
    <cellStyle name="Totale 2 2 2 3 2" xfId="21324" xr:uid="{00000000-0005-0000-0000-0000F27B0000}"/>
    <cellStyle name="Totale 2 2 2 4" xfId="21325" xr:uid="{00000000-0005-0000-0000-0000F37B0000}"/>
    <cellStyle name="Totale 2 2 2 4 2" xfId="21326" xr:uid="{00000000-0005-0000-0000-0000F47B0000}"/>
    <cellStyle name="Totale 2 2 3" xfId="21327" xr:uid="{00000000-0005-0000-0000-0000F57B0000}"/>
    <cellStyle name="Totale 2 2 3 2" xfId="21328" xr:uid="{00000000-0005-0000-0000-0000F67B0000}"/>
    <cellStyle name="Totale 2 2 3 2 2" xfId="21329" xr:uid="{00000000-0005-0000-0000-0000F77B0000}"/>
    <cellStyle name="Totale 2 2 3 2 3" xfId="21330" xr:uid="{00000000-0005-0000-0000-0000F87B0000}"/>
    <cellStyle name="Totale 2 2 3 3" xfId="21331" xr:uid="{00000000-0005-0000-0000-0000F97B0000}"/>
    <cellStyle name="Totale 2 2 4" xfId="21332" xr:uid="{00000000-0005-0000-0000-0000FA7B0000}"/>
    <cellStyle name="Totale 2 2 4 2" xfId="21333" xr:uid="{00000000-0005-0000-0000-0000FB7B0000}"/>
    <cellStyle name="Totale 2 2 4 2 2" xfId="21334" xr:uid="{00000000-0005-0000-0000-0000FC7B0000}"/>
    <cellStyle name="Totale 2 2 4 2 3" xfId="21335" xr:uid="{00000000-0005-0000-0000-0000FD7B0000}"/>
    <cellStyle name="Totale 2 2 4 3" xfId="21336" xr:uid="{00000000-0005-0000-0000-0000FE7B0000}"/>
    <cellStyle name="Totale 2 2 5" xfId="21337" xr:uid="{00000000-0005-0000-0000-0000FF7B0000}"/>
    <cellStyle name="Totale 2 2 5 2" xfId="21338" xr:uid="{00000000-0005-0000-0000-0000007C0000}"/>
    <cellStyle name="Totale 2 2 6" xfId="21339" xr:uid="{00000000-0005-0000-0000-0000017C0000}"/>
    <cellStyle name="Totale 2 2 6 2" xfId="21340" xr:uid="{00000000-0005-0000-0000-0000027C0000}"/>
    <cellStyle name="Totale 2 3" xfId="21341" xr:uid="{00000000-0005-0000-0000-0000037C0000}"/>
    <cellStyle name="Totale 2 3 2" xfId="21342" xr:uid="{00000000-0005-0000-0000-0000047C0000}"/>
    <cellStyle name="Totale 2 3 2 2" xfId="21343" xr:uid="{00000000-0005-0000-0000-0000057C0000}"/>
    <cellStyle name="Totale 2 3 2 2 2" xfId="21344" xr:uid="{00000000-0005-0000-0000-0000067C0000}"/>
    <cellStyle name="Totale 2 3 2 3" xfId="21345" xr:uid="{00000000-0005-0000-0000-0000077C0000}"/>
    <cellStyle name="Totale 2 3 2 3 2" xfId="21346" xr:uid="{00000000-0005-0000-0000-0000087C0000}"/>
    <cellStyle name="Totale 2 3 3" xfId="21347" xr:uid="{00000000-0005-0000-0000-0000097C0000}"/>
    <cellStyle name="Totale 2 3 3 2" xfId="21348" xr:uid="{00000000-0005-0000-0000-00000A7C0000}"/>
    <cellStyle name="Totale 2 3 3 2 2" xfId="21349" xr:uid="{00000000-0005-0000-0000-00000B7C0000}"/>
    <cellStyle name="Totale 2 3 3 2 3" xfId="21350" xr:uid="{00000000-0005-0000-0000-00000C7C0000}"/>
    <cellStyle name="Totale 2 3 3 3" xfId="21351" xr:uid="{00000000-0005-0000-0000-00000D7C0000}"/>
    <cellStyle name="Totale 2 3 4" xfId="21352" xr:uid="{00000000-0005-0000-0000-00000E7C0000}"/>
    <cellStyle name="Totale 2 3 4 2" xfId="21353" xr:uid="{00000000-0005-0000-0000-00000F7C0000}"/>
    <cellStyle name="Totale 2 3 5" xfId="21354" xr:uid="{00000000-0005-0000-0000-0000107C0000}"/>
    <cellStyle name="Totale 2 3 5 2" xfId="21355" xr:uid="{00000000-0005-0000-0000-0000117C0000}"/>
    <cellStyle name="Totale 2 4" xfId="21356" xr:uid="{00000000-0005-0000-0000-0000127C0000}"/>
    <cellStyle name="Totale 2 4 2" xfId="21357" xr:uid="{00000000-0005-0000-0000-0000137C0000}"/>
    <cellStyle name="Totale 2 4 2 2" xfId="21358" xr:uid="{00000000-0005-0000-0000-0000147C0000}"/>
    <cellStyle name="Totale 2 4 2 2 2" xfId="21359" xr:uid="{00000000-0005-0000-0000-0000157C0000}"/>
    <cellStyle name="Totale 2 4 2 2 3" xfId="21360" xr:uid="{00000000-0005-0000-0000-0000167C0000}"/>
    <cellStyle name="Totale 2 4 2 3" xfId="21361" xr:uid="{00000000-0005-0000-0000-0000177C0000}"/>
    <cellStyle name="Totale 2 4 3" xfId="21362" xr:uid="{00000000-0005-0000-0000-0000187C0000}"/>
    <cellStyle name="Totale 2 4 3 2" xfId="21363" xr:uid="{00000000-0005-0000-0000-0000197C0000}"/>
    <cellStyle name="Totale 2 4 3 2 2" xfId="21364" xr:uid="{00000000-0005-0000-0000-00001A7C0000}"/>
    <cellStyle name="Totale 2 4 3 2 3" xfId="21365" xr:uid="{00000000-0005-0000-0000-00001B7C0000}"/>
    <cellStyle name="Totale 2 4 3 3" xfId="21366" xr:uid="{00000000-0005-0000-0000-00001C7C0000}"/>
    <cellStyle name="Totale 2 4 4" xfId="21367" xr:uid="{00000000-0005-0000-0000-00001D7C0000}"/>
    <cellStyle name="Totale 2 4 4 2" xfId="21368" xr:uid="{00000000-0005-0000-0000-00001E7C0000}"/>
    <cellStyle name="Totale 2 4 5" xfId="21369" xr:uid="{00000000-0005-0000-0000-00001F7C0000}"/>
    <cellStyle name="Totale 2 4 5 2" xfId="21370" xr:uid="{00000000-0005-0000-0000-0000207C0000}"/>
    <cellStyle name="Totale 2 5" xfId="21371" xr:uid="{00000000-0005-0000-0000-0000217C0000}"/>
    <cellStyle name="Totale 2 5 2" xfId="21372" xr:uid="{00000000-0005-0000-0000-0000227C0000}"/>
    <cellStyle name="Totale 2 5 2 2" xfId="21373" xr:uid="{00000000-0005-0000-0000-0000237C0000}"/>
    <cellStyle name="Totale 2 5 2 2 2" xfId="21374" xr:uid="{00000000-0005-0000-0000-0000247C0000}"/>
    <cellStyle name="Totale 2 5 2 2 3" xfId="21375" xr:uid="{00000000-0005-0000-0000-0000257C0000}"/>
    <cellStyle name="Totale 2 5 2 3" xfId="21376" xr:uid="{00000000-0005-0000-0000-0000267C0000}"/>
    <cellStyle name="Totale 2 5 3" xfId="21377" xr:uid="{00000000-0005-0000-0000-0000277C0000}"/>
    <cellStyle name="Totale 2 5 3 2" xfId="21378" xr:uid="{00000000-0005-0000-0000-0000287C0000}"/>
    <cellStyle name="Totale 2 5 3 2 2" xfId="21379" xr:uid="{00000000-0005-0000-0000-0000297C0000}"/>
    <cellStyle name="Totale 2 5 3 2 3" xfId="21380" xr:uid="{00000000-0005-0000-0000-00002A7C0000}"/>
    <cellStyle name="Totale 2 5 3 3" xfId="21381" xr:uid="{00000000-0005-0000-0000-00002B7C0000}"/>
    <cellStyle name="Totale 2 5 4" xfId="21382" xr:uid="{00000000-0005-0000-0000-00002C7C0000}"/>
    <cellStyle name="Totale 2 5 4 2" xfId="21383" xr:uid="{00000000-0005-0000-0000-00002D7C0000}"/>
    <cellStyle name="Totale 2 5 4 3" xfId="21384" xr:uid="{00000000-0005-0000-0000-00002E7C0000}"/>
    <cellStyle name="Totale 2 5 5" xfId="21385" xr:uid="{00000000-0005-0000-0000-00002F7C0000}"/>
    <cellStyle name="Totale 2 6" xfId="21386" xr:uid="{00000000-0005-0000-0000-0000307C0000}"/>
    <cellStyle name="Totale 2 7" xfId="21387" xr:uid="{00000000-0005-0000-0000-0000317C0000}"/>
    <cellStyle name="Totale 3" xfId="34443" xr:uid="{00000000-0005-0000-0000-0000327C0000}"/>
    <cellStyle name="Totale 3 2" xfId="34444" xr:uid="{00000000-0005-0000-0000-0000337C0000}"/>
    <cellStyle name="Totale 3 2 2" xfId="34445" xr:uid="{00000000-0005-0000-0000-0000347C0000}"/>
    <cellStyle name="Totale 3 3" xfId="34446" xr:uid="{00000000-0005-0000-0000-0000357C0000}"/>
    <cellStyle name="Totale 3 3 2" xfId="34447" xr:uid="{00000000-0005-0000-0000-0000367C0000}"/>
    <cellStyle name="Totale 3 4" xfId="34448" xr:uid="{00000000-0005-0000-0000-0000377C0000}"/>
    <cellStyle name="Totale 4" xfId="34449" xr:uid="{00000000-0005-0000-0000-0000387C0000}"/>
    <cellStyle name="Totale 4 2" xfId="34450" xr:uid="{00000000-0005-0000-0000-0000397C0000}"/>
    <cellStyle name="Totale 4 2 2" xfId="34451" xr:uid="{00000000-0005-0000-0000-00003A7C0000}"/>
    <cellStyle name="Totale 4 3" xfId="34452" xr:uid="{00000000-0005-0000-0000-00003B7C0000}"/>
    <cellStyle name="Totale 5" xfId="34453" xr:uid="{00000000-0005-0000-0000-00003C7C0000}"/>
    <cellStyle name="Totale 5 2" xfId="34454" xr:uid="{00000000-0005-0000-0000-00003D7C0000}"/>
    <cellStyle name="Totale 6" xfId="34455" xr:uid="{00000000-0005-0000-0000-00003E7C0000}"/>
    <cellStyle name="U.M." xfId="21388" xr:uid="{00000000-0005-0000-0000-00003F7C0000}"/>
    <cellStyle name="Undefiniert" xfId="21389" xr:uid="{00000000-0005-0000-0000-0000407C0000}"/>
    <cellStyle name="UNIT" xfId="21390" xr:uid="{00000000-0005-0000-0000-0000417C0000}"/>
    <cellStyle name="unitrate" xfId="21391" xr:uid="{00000000-0005-0000-0000-0000427C0000}"/>
    <cellStyle name="unitrate 2" xfId="21392" xr:uid="{00000000-0005-0000-0000-0000437C0000}"/>
    <cellStyle name="Update" xfId="21393" xr:uid="{00000000-0005-0000-0000-0000447C0000}"/>
    <cellStyle name="_x0002_urrency [0]_ " xfId="21394" xr:uid="{00000000-0005-0000-0000-0000457C0000}"/>
    <cellStyle name="Valore non valido" xfId="34456" xr:uid="{00000000-0005-0000-0000-0000467C0000}"/>
    <cellStyle name="Valore non valido 2" xfId="21395" xr:uid="{00000000-0005-0000-0000-0000477C0000}"/>
    <cellStyle name="Valore valido" xfId="34457" xr:uid="{00000000-0005-0000-0000-0000487C0000}"/>
    <cellStyle name="Valore valido 2" xfId="21396" xr:uid="{00000000-0005-0000-0000-0000497C0000}"/>
    <cellStyle name="Valuta (0)_0001_01A" xfId="34458" xr:uid="{00000000-0005-0000-0000-00004A7C0000}"/>
    <cellStyle name="Vérification" xfId="21397" xr:uid="{00000000-0005-0000-0000-00004B7C0000}"/>
    <cellStyle name="Vérification 2" xfId="21398" xr:uid="{00000000-0005-0000-0000-00004C7C0000}"/>
    <cellStyle name="Virgül [0]_organizasyon" xfId="21399" xr:uid="{00000000-0005-0000-0000-00004D7C0000}"/>
    <cellStyle name="Virgül 2" xfId="21400" xr:uid="{00000000-0005-0000-0000-00004E7C0000}"/>
    <cellStyle name="Virgül 2 2" xfId="21401" xr:uid="{00000000-0005-0000-0000-00004F7C0000}"/>
    <cellStyle name="Virgül 2 3" xfId="21402" xr:uid="{00000000-0005-0000-0000-0000507C0000}"/>
    <cellStyle name="Virgül 3" xfId="21403" xr:uid="{00000000-0005-0000-0000-0000517C0000}"/>
    <cellStyle name="Virgül 3 2" xfId="21404" xr:uid="{00000000-0005-0000-0000-0000527C0000}"/>
    <cellStyle name="Virgül 3 3" xfId="21405" xr:uid="{00000000-0005-0000-0000-0000537C0000}"/>
    <cellStyle name="Virgül 4" xfId="21406" xr:uid="{00000000-0005-0000-0000-0000547C0000}"/>
    <cellStyle name="Virgül 4 2" xfId="21407" xr:uid="{00000000-0005-0000-0000-0000557C0000}"/>
    <cellStyle name="Virgül 4 2 2" xfId="21408" xr:uid="{00000000-0005-0000-0000-0000567C0000}"/>
    <cellStyle name="Virgül 4 2 3" xfId="21409" xr:uid="{00000000-0005-0000-0000-0000577C0000}"/>
    <cellStyle name="Virgül 4 3" xfId="21410" xr:uid="{00000000-0005-0000-0000-0000587C0000}"/>
    <cellStyle name="Virgül 4 4" xfId="21411" xr:uid="{00000000-0005-0000-0000-0000597C0000}"/>
    <cellStyle name="Virgül_organizasyon" xfId="21412" xr:uid="{00000000-0005-0000-0000-00005A7C0000}"/>
    <cellStyle name="W„hrung" xfId="21413" xr:uid="{00000000-0005-0000-0000-00005B7C0000}"/>
    <cellStyle name="Währung [0]_C-III-A, Start-Up Spares_S&amp;F" xfId="34459" xr:uid="{00000000-0005-0000-0000-00005C7C0000}"/>
    <cellStyle name="Währung_C-III-A, Start-Up Spares_S&amp;F" xfId="34460" xr:uid="{00000000-0005-0000-0000-00005D7C0000}"/>
    <cellStyle name="Warning Text 2" xfId="21414" xr:uid="{00000000-0005-0000-0000-00005E7C0000}"/>
    <cellStyle name="Warning Text 2 2" xfId="21415" xr:uid="{00000000-0005-0000-0000-00005F7C0000}"/>
    <cellStyle name="Warning Text 2 2 2" xfId="21416" xr:uid="{00000000-0005-0000-0000-0000607C0000}"/>
    <cellStyle name="Warning Text 2 2 3" xfId="34461" xr:uid="{00000000-0005-0000-0000-0000617C0000}"/>
    <cellStyle name="Warning Text 2 2 4" xfId="34462" xr:uid="{00000000-0005-0000-0000-0000627C0000}"/>
    <cellStyle name="Warning Text 2 3" xfId="21417" xr:uid="{00000000-0005-0000-0000-0000637C0000}"/>
    <cellStyle name="Warning Text 3" xfId="21418" xr:uid="{00000000-0005-0000-0000-0000647C0000}"/>
    <cellStyle name="Warning Text 3 2" xfId="34463" xr:uid="{00000000-0005-0000-0000-0000657C0000}"/>
    <cellStyle name="Warning Text 4" xfId="21419" xr:uid="{00000000-0005-0000-0000-0000667C0000}"/>
    <cellStyle name="Warning Text 4 2" xfId="34464" xr:uid="{00000000-0005-0000-0000-0000677C0000}"/>
    <cellStyle name="Warning Text 5" xfId="21420" xr:uid="{00000000-0005-0000-0000-0000687C0000}"/>
    <cellStyle name="Warning Text 5 2" xfId="34465" xr:uid="{00000000-0005-0000-0000-0000697C0000}"/>
    <cellStyle name="Warning Text 6" xfId="21421" xr:uid="{00000000-0005-0000-0000-00006A7C0000}"/>
    <cellStyle name="Обычный_Счет-фактура Экспертизе" xfId="34466" xr:uid="{00000000-0005-0000-0000-00006B7C0000}"/>
    <cellStyle name="ハイパーリンク" xfId="21422" xr:uid="{00000000-0005-0000-0000-00006C7C0000}"/>
    <cellStyle name="ハイパーリンク 2" xfId="21423" xr:uid="{00000000-0005-0000-0000-00006D7C0000}"/>
    <cellStyle name="إخراج" xfId="21424" xr:uid="{00000000-0005-0000-0000-00006E7C0000}"/>
    <cellStyle name="إخراج 10" xfId="21425" xr:uid="{00000000-0005-0000-0000-00006F7C0000}"/>
    <cellStyle name="إخراج 10 2" xfId="21426" xr:uid="{00000000-0005-0000-0000-0000707C0000}"/>
    <cellStyle name="إخراج 11" xfId="21427" xr:uid="{00000000-0005-0000-0000-0000717C0000}"/>
    <cellStyle name="إخراج 11 2" xfId="21428" xr:uid="{00000000-0005-0000-0000-0000727C0000}"/>
    <cellStyle name="إخراج 2" xfId="21429" xr:uid="{00000000-0005-0000-0000-0000737C0000}"/>
    <cellStyle name="إخراج 2 2" xfId="21430" xr:uid="{00000000-0005-0000-0000-0000747C0000}"/>
    <cellStyle name="إخراج 2 2 2" xfId="21431" xr:uid="{00000000-0005-0000-0000-0000757C0000}"/>
    <cellStyle name="إخراج 2 2 2 2" xfId="21432" xr:uid="{00000000-0005-0000-0000-0000767C0000}"/>
    <cellStyle name="إخراج 2 2 2 2 2" xfId="21433" xr:uid="{00000000-0005-0000-0000-0000777C0000}"/>
    <cellStyle name="إخراج 2 2 2 2 2 2" xfId="21434" xr:uid="{00000000-0005-0000-0000-0000787C0000}"/>
    <cellStyle name="إخراج 2 2 2 2 2 3" xfId="21435" xr:uid="{00000000-0005-0000-0000-0000797C0000}"/>
    <cellStyle name="إخراج 2 2 2 2 3" xfId="21436" xr:uid="{00000000-0005-0000-0000-00007A7C0000}"/>
    <cellStyle name="إخراج 2 2 2 3" xfId="21437" xr:uid="{00000000-0005-0000-0000-00007B7C0000}"/>
    <cellStyle name="إخراج 2 2 2 3 2" xfId="21438" xr:uid="{00000000-0005-0000-0000-00007C7C0000}"/>
    <cellStyle name="إخراج 2 2 2 4" xfId="21439" xr:uid="{00000000-0005-0000-0000-00007D7C0000}"/>
    <cellStyle name="إخراج 2 2 2 4 2" xfId="21440" xr:uid="{00000000-0005-0000-0000-00007E7C0000}"/>
    <cellStyle name="إخراج 2 2 3" xfId="21441" xr:uid="{00000000-0005-0000-0000-00007F7C0000}"/>
    <cellStyle name="إخراج 2 2 3 2" xfId="21442" xr:uid="{00000000-0005-0000-0000-0000807C0000}"/>
    <cellStyle name="إخراج 2 2 3 2 2" xfId="21443" xr:uid="{00000000-0005-0000-0000-0000817C0000}"/>
    <cellStyle name="إخراج 2 2 3 2 3" xfId="21444" xr:uid="{00000000-0005-0000-0000-0000827C0000}"/>
    <cellStyle name="إخراج 2 2 3 3" xfId="21445" xr:uid="{00000000-0005-0000-0000-0000837C0000}"/>
    <cellStyle name="إخراج 2 2 4" xfId="21446" xr:uid="{00000000-0005-0000-0000-0000847C0000}"/>
    <cellStyle name="إخراج 2 2 4 2" xfId="21447" xr:uid="{00000000-0005-0000-0000-0000857C0000}"/>
    <cellStyle name="إخراج 2 2 4 2 2" xfId="21448" xr:uid="{00000000-0005-0000-0000-0000867C0000}"/>
    <cellStyle name="إخراج 2 2 4 2 3" xfId="21449" xr:uid="{00000000-0005-0000-0000-0000877C0000}"/>
    <cellStyle name="إخراج 2 2 4 3" xfId="21450" xr:uid="{00000000-0005-0000-0000-0000887C0000}"/>
    <cellStyle name="إخراج 2 2 5" xfId="21451" xr:uid="{00000000-0005-0000-0000-0000897C0000}"/>
    <cellStyle name="إخراج 2 2 5 2" xfId="21452" xr:uid="{00000000-0005-0000-0000-00008A7C0000}"/>
    <cellStyle name="إخراج 2 2 6" xfId="21453" xr:uid="{00000000-0005-0000-0000-00008B7C0000}"/>
    <cellStyle name="إخراج 2 2 6 2" xfId="21454" xr:uid="{00000000-0005-0000-0000-00008C7C0000}"/>
    <cellStyle name="إخراج 2 3" xfId="21455" xr:uid="{00000000-0005-0000-0000-00008D7C0000}"/>
    <cellStyle name="إخراج 2 3 2" xfId="21456" xr:uid="{00000000-0005-0000-0000-00008E7C0000}"/>
    <cellStyle name="إخراج 2 3 2 2" xfId="21457" xr:uid="{00000000-0005-0000-0000-00008F7C0000}"/>
    <cellStyle name="إخراج 2 3 2 2 2" xfId="21458" xr:uid="{00000000-0005-0000-0000-0000907C0000}"/>
    <cellStyle name="إخراج 2 3 2 3" xfId="21459" xr:uid="{00000000-0005-0000-0000-0000917C0000}"/>
    <cellStyle name="إخراج 2 3 2 3 2" xfId="21460" xr:uid="{00000000-0005-0000-0000-0000927C0000}"/>
    <cellStyle name="إخراج 2 3 3" xfId="21461" xr:uid="{00000000-0005-0000-0000-0000937C0000}"/>
    <cellStyle name="إخراج 2 3 3 2" xfId="21462" xr:uid="{00000000-0005-0000-0000-0000947C0000}"/>
    <cellStyle name="إخراج 2 3 3 2 2" xfId="21463" xr:uid="{00000000-0005-0000-0000-0000957C0000}"/>
    <cellStyle name="إخراج 2 3 3 2 3" xfId="21464" xr:uid="{00000000-0005-0000-0000-0000967C0000}"/>
    <cellStyle name="إخراج 2 3 3 3" xfId="21465" xr:uid="{00000000-0005-0000-0000-0000977C0000}"/>
    <cellStyle name="إخراج 2 3 4" xfId="21466" xr:uid="{00000000-0005-0000-0000-0000987C0000}"/>
    <cellStyle name="إخراج 2 3 4 2" xfId="21467" xr:uid="{00000000-0005-0000-0000-0000997C0000}"/>
    <cellStyle name="إخراج 2 3 5" xfId="21468" xr:uid="{00000000-0005-0000-0000-00009A7C0000}"/>
    <cellStyle name="إخراج 2 3 5 2" xfId="21469" xr:uid="{00000000-0005-0000-0000-00009B7C0000}"/>
    <cellStyle name="إخراج 2 3 6" xfId="34467" xr:uid="{00000000-0005-0000-0000-00009C7C0000}"/>
    <cellStyle name="إخراج 2 4" xfId="21470" xr:uid="{00000000-0005-0000-0000-00009D7C0000}"/>
    <cellStyle name="إخراج 2 4 2" xfId="21471" xr:uid="{00000000-0005-0000-0000-00009E7C0000}"/>
    <cellStyle name="إخراج 2 4 2 2" xfId="21472" xr:uid="{00000000-0005-0000-0000-00009F7C0000}"/>
    <cellStyle name="إخراج 2 4 2 2 2" xfId="21473" xr:uid="{00000000-0005-0000-0000-0000A07C0000}"/>
    <cellStyle name="إخراج 2 4 2 3" xfId="21474" xr:uid="{00000000-0005-0000-0000-0000A17C0000}"/>
    <cellStyle name="إخراج 2 4 2 3 2" xfId="21475" xr:uid="{00000000-0005-0000-0000-0000A27C0000}"/>
    <cellStyle name="إخراج 2 4 3" xfId="21476" xr:uid="{00000000-0005-0000-0000-0000A37C0000}"/>
    <cellStyle name="إخراج 2 4 3 2" xfId="21477" xr:uid="{00000000-0005-0000-0000-0000A47C0000}"/>
    <cellStyle name="إخراج 2 4 3 2 2" xfId="21478" xr:uid="{00000000-0005-0000-0000-0000A57C0000}"/>
    <cellStyle name="إخراج 2 4 3 2 3" xfId="21479" xr:uid="{00000000-0005-0000-0000-0000A67C0000}"/>
    <cellStyle name="إخراج 2 4 3 3" xfId="21480" xr:uid="{00000000-0005-0000-0000-0000A77C0000}"/>
    <cellStyle name="إخراج 2 4 4" xfId="21481" xr:uid="{00000000-0005-0000-0000-0000A87C0000}"/>
    <cellStyle name="إخراج 2 4 4 2" xfId="21482" xr:uid="{00000000-0005-0000-0000-0000A97C0000}"/>
    <cellStyle name="إخراج 2 4 5" xfId="21483" xr:uid="{00000000-0005-0000-0000-0000AA7C0000}"/>
    <cellStyle name="إخراج 2 4 5 2" xfId="21484" xr:uid="{00000000-0005-0000-0000-0000AB7C0000}"/>
    <cellStyle name="إخراج 2 5" xfId="21485" xr:uid="{00000000-0005-0000-0000-0000AC7C0000}"/>
    <cellStyle name="إخراج 2 5 2" xfId="21486" xr:uid="{00000000-0005-0000-0000-0000AD7C0000}"/>
    <cellStyle name="إخراج 2 5 2 2" xfId="21487" xr:uid="{00000000-0005-0000-0000-0000AE7C0000}"/>
    <cellStyle name="إخراج 2 5 2 2 2" xfId="21488" xr:uid="{00000000-0005-0000-0000-0000AF7C0000}"/>
    <cellStyle name="إخراج 2 5 2 2 3" xfId="21489" xr:uid="{00000000-0005-0000-0000-0000B07C0000}"/>
    <cellStyle name="إخراج 2 5 2 3" xfId="21490" xr:uid="{00000000-0005-0000-0000-0000B17C0000}"/>
    <cellStyle name="إخراج 2 5 3" xfId="21491" xr:uid="{00000000-0005-0000-0000-0000B27C0000}"/>
    <cellStyle name="إخراج 2 5 3 2" xfId="21492" xr:uid="{00000000-0005-0000-0000-0000B37C0000}"/>
    <cellStyle name="إخراج 2 5 3 2 2" xfId="21493" xr:uid="{00000000-0005-0000-0000-0000B47C0000}"/>
    <cellStyle name="إخراج 2 5 3 2 3" xfId="21494" xr:uid="{00000000-0005-0000-0000-0000B57C0000}"/>
    <cellStyle name="إخراج 2 5 3 3" xfId="21495" xr:uid="{00000000-0005-0000-0000-0000B67C0000}"/>
    <cellStyle name="إخراج 2 5 4" xfId="21496" xr:uid="{00000000-0005-0000-0000-0000B77C0000}"/>
    <cellStyle name="إخراج 2 5 4 2" xfId="21497" xr:uid="{00000000-0005-0000-0000-0000B87C0000}"/>
    <cellStyle name="إخراج 2 5 5" xfId="21498" xr:uid="{00000000-0005-0000-0000-0000B97C0000}"/>
    <cellStyle name="إخراج 2 5 5 2" xfId="21499" xr:uid="{00000000-0005-0000-0000-0000BA7C0000}"/>
    <cellStyle name="إخراج 2 6" xfId="21500" xr:uid="{00000000-0005-0000-0000-0000BB7C0000}"/>
    <cellStyle name="إخراج 2 6 2" xfId="21501" xr:uid="{00000000-0005-0000-0000-0000BC7C0000}"/>
    <cellStyle name="إخراج 2 6 2 2" xfId="21502" xr:uid="{00000000-0005-0000-0000-0000BD7C0000}"/>
    <cellStyle name="إخراج 2 6 2 2 2" xfId="21503" xr:uid="{00000000-0005-0000-0000-0000BE7C0000}"/>
    <cellStyle name="إخراج 2 6 2 2 3" xfId="21504" xr:uid="{00000000-0005-0000-0000-0000BF7C0000}"/>
    <cellStyle name="إخراج 2 6 2 3" xfId="21505" xr:uid="{00000000-0005-0000-0000-0000C07C0000}"/>
    <cellStyle name="إخراج 2 6 3" xfId="21506" xr:uid="{00000000-0005-0000-0000-0000C17C0000}"/>
    <cellStyle name="إخراج 2 6 3 2" xfId="21507" xr:uid="{00000000-0005-0000-0000-0000C27C0000}"/>
    <cellStyle name="إخراج 2 6 3 3" xfId="21508" xr:uid="{00000000-0005-0000-0000-0000C37C0000}"/>
    <cellStyle name="إخراج 2 6 4" xfId="21509" xr:uid="{00000000-0005-0000-0000-0000C47C0000}"/>
    <cellStyle name="إخراج 2 7" xfId="21510" xr:uid="{00000000-0005-0000-0000-0000C57C0000}"/>
    <cellStyle name="إخراج 2 8" xfId="21511" xr:uid="{00000000-0005-0000-0000-0000C67C0000}"/>
    <cellStyle name="إخراج 3" xfId="21512" xr:uid="{00000000-0005-0000-0000-0000C77C0000}"/>
    <cellStyle name="إخراج 3 2" xfId="21513" xr:uid="{00000000-0005-0000-0000-0000C87C0000}"/>
    <cellStyle name="إخراج 3 2 2" xfId="21514" xr:uid="{00000000-0005-0000-0000-0000C97C0000}"/>
    <cellStyle name="إخراج 3 2 2 2" xfId="21515" xr:uid="{00000000-0005-0000-0000-0000CA7C0000}"/>
    <cellStyle name="إخراج 3 2 2 2 2" xfId="21516" xr:uid="{00000000-0005-0000-0000-0000CB7C0000}"/>
    <cellStyle name="إخراج 3 2 2 2 2 2" xfId="21517" xr:uid="{00000000-0005-0000-0000-0000CC7C0000}"/>
    <cellStyle name="إخراج 3 2 2 2 2 3" xfId="21518" xr:uid="{00000000-0005-0000-0000-0000CD7C0000}"/>
    <cellStyle name="إخراج 3 2 2 2 3" xfId="21519" xr:uid="{00000000-0005-0000-0000-0000CE7C0000}"/>
    <cellStyle name="إخراج 3 2 2 3" xfId="21520" xr:uid="{00000000-0005-0000-0000-0000CF7C0000}"/>
    <cellStyle name="إخراج 3 2 2 3 2" xfId="21521" xr:uid="{00000000-0005-0000-0000-0000D07C0000}"/>
    <cellStyle name="إخراج 3 2 2 4" xfId="21522" xr:uid="{00000000-0005-0000-0000-0000D17C0000}"/>
    <cellStyle name="إخراج 3 2 2 4 2" xfId="21523" xr:uid="{00000000-0005-0000-0000-0000D27C0000}"/>
    <cellStyle name="إخراج 3 2 3" xfId="21524" xr:uid="{00000000-0005-0000-0000-0000D37C0000}"/>
    <cellStyle name="إخراج 3 2 3 2" xfId="21525" xr:uid="{00000000-0005-0000-0000-0000D47C0000}"/>
    <cellStyle name="إخراج 3 2 3 2 2" xfId="21526" xr:uid="{00000000-0005-0000-0000-0000D57C0000}"/>
    <cellStyle name="إخراج 3 2 3 2 3" xfId="21527" xr:uid="{00000000-0005-0000-0000-0000D67C0000}"/>
    <cellStyle name="إخراج 3 2 3 3" xfId="21528" xr:uid="{00000000-0005-0000-0000-0000D77C0000}"/>
    <cellStyle name="إخراج 3 2 4" xfId="21529" xr:uid="{00000000-0005-0000-0000-0000D87C0000}"/>
    <cellStyle name="إخراج 3 2 4 2" xfId="21530" xr:uid="{00000000-0005-0000-0000-0000D97C0000}"/>
    <cellStyle name="إخراج 3 2 4 2 2" xfId="21531" xr:uid="{00000000-0005-0000-0000-0000DA7C0000}"/>
    <cellStyle name="إخراج 3 2 4 2 3" xfId="21532" xr:uid="{00000000-0005-0000-0000-0000DB7C0000}"/>
    <cellStyle name="إخراج 3 2 4 3" xfId="21533" xr:uid="{00000000-0005-0000-0000-0000DC7C0000}"/>
    <cellStyle name="إخراج 3 2 5" xfId="21534" xr:uid="{00000000-0005-0000-0000-0000DD7C0000}"/>
    <cellStyle name="إخراج 3 2 5 2" xfId="21535" xr:uid="{00000000-0005-0000-0000-0000DE7C0000}"/>
    <cellStyle name="إخراج 3 2 6" xfId="21536" xr:uid="{00000000-0005-0000-0000-0000DF7C0000}"/>
    <cellStyle name="إخراج 3 2 6 2" xfId="21537" xr:uid="{00000000-0005-0000-0000-0000E07C0000}"/>
    <cellStyle name="إخراج 3 3" xfId="21538" xr:uid="{00000000-0005-0000-0000-0000E17C0000}"/>
    <cellStyle name="إخراج 3 3 2" xfId="21539" xr:uid="{00000000-0005-0000-0000-0000E27C0000}"/>
    <cellStyle name="إخراج 3 3 2 2" xfId="21540" xr:uid="{00000000-0005-0000-0000-0000E37C0000}"/>
    <cellStyle name="إخراج 3 3 2 2 2" xfId="21541" xr:uid="{00000000-0005-0000-0000-0000E47C0000}"/>
    <cellStyle name="إخراج 3 3 2 3" xfId="21542" xr:uid="{00000000-0005-0000-0000-0000E57C0000}"/>
    <cellStyle name="إخراج 3 3 2 3 2" xfId="21543" xr:uid="{00000000-0005-0000-0000-0000E67C0000}"/>
    <cellStyle name="إخراج 3 3 3" xfId="21544" xr:uid="{00000000-0005-0000-0000-0000E77C0000}"/>
    <cellStyle name="إخراج 3 3 3 2" xfId="21545" xr:uid="{00000000-0005-0000-0000-0000E87C0000}"/>
    <cellStyle name="إخراج 3 3 3 2 2" xfId="21546" xr:uid="{00000000-0005-0000-0000-0000E97C0000}"/>
    <cellStyle name="إخراج 3 3 3 2 3" xfId="21547" xr:uid="{00000000-0005-0000-0000-0000EA7C0000}"/>
    <cellStyle name="إخراج 3 3 3 3" xfId="21548" xr:uid="{00000000-0005-0000-0000-0000EB7C0000}"/>
    <cellStyle name="إخراج 3 3 4" xfId="21549" xr:uid="{00000000-0005-0000-0000-0000EC7C0000}"/>
    <cellStyle name="إخراج 3 3 4 2" xfId="21550" xr:uid="{00000000-0005-0000-0000-0000ED7C0000}"/>
    <cellStyle name="إخراج 3 3 5" xfId="21551" xr:uid="{00000000-0005-0000-0000-0000EE7C0000}"/>
    <cellStyle name="إخراج 3 3 5 2" xfId="21552" xr:uid="{00000000-0005-0000-0000-0000EF7C0000}"/>
    <cellStyle name="إخراج 3 4" xfId="21553" xr:uid="{00000000-0005-0000-0000-0000F07C0000}"/>
    <cellStyle name="إخراج 3 4 2" xfId="21554" xr:uid="{00000000-0005-0000-0000-0000F17C0000}"/>
    <cellStyle name="إخراج 3 4 2 2" xfId="21555" xr:uid="{00000000-0005-0000-0000-0000F27C0000}"/>
    <cellStyle name="إخراج 3 4 2 2 2" xfId="21556" xr:uid="{00000000-0005-0000-0000-0000F37C0000}"/>
    <cellStyle name="إخراج 3 4 2 3" xfId="21557" xr:uid="{00000000-0005-0000-0000-0000F47C0000}"/>
    <cellStyle name="إخراج 3 4 2 3 2" xfId="21558" xr:uid="{00000000-0005-0000-0000-0000F57C0000}"/>
    <cellStyle name="إخراج 3 4 3" xfId="21559" xr:uid="{00000000-0005-0000-0000-0000F67C0000}"/>
    <cellStyle name="إخراج 3 4 3 2" xfId="21560" xr:uid="{00000000-0005-0000-0000-0000F77C0000}"/>
    <cellStyle name="إخراج 3 4 3 2 2" xfId="21561" xr:uid="{00000000-0005-0000-0000-0000F87C0000}"/>
    <cellStyle name="إخراج 3 4 3 2 3" xfId="21562" xr:uid="{00000000-0005-0000-0000-0000F97C0000}"/>
    <cellStyle name="إخراج 3 4 3 3" xfId="21563" xr:uid="{00000000-0005-0000-0000-0000FA7C0000}"/>
    <cellStyle name="إخراج 3 4 4" xfId="21564" xr:uid="{00000000-0005-0000-0000-0000FB7C0000}"/>
    <cellStyle name="إخراج 3 4 4 2" xfId="21565" xr:uid="{00000000-0005-0000-0000-0000FC7C0000}"/>
    <cellStyle name="إخراج 3 4 5" xfId="21566" xr:uid="{00000000-0005-0000-0000-0000FD7C0000}"/>
    <cellStyle name="إخراج 3 4 5 2" xfId="21567" xr:uid="{00000000-0005-0000-0000-0000FE7C0000}"/>
    <cellStyle name="إخراج 3 5" xfId="21568" xr:uid="{00000000-0005-0000-0000-0000FF7C0000}"/>
    <cellStyle name="إخراج 3 5 2" xfId="21569" xr:uid="{00000000-0005-0000-0000-0000007D0000}"/>
    <cellStyle name="إخراج 3 5 2 2" xfId="21570" xr:uid="{00000000-0005-0000-0000-0000017D0000}"/>
    <cellStyle name="إخراج 3 5 2 2 2" xfId="21571" xr:uid="{00000000-0005-0000-0000-0000027D0000}"/>
    <cellStyle name="إخراج 3 5 2 2 3" xfId="21572" xr:uid="{00000000-0005-0000-0000-0000037D0000}"/>
    <cellStyle name="إخراج 3 5 2 3" xfId="21573" xr:uid="{00000000-0005-0000-0000-0000047D0000}"/>
    <cellStyle name="إخراج 3 5 3" xfId="21574" xr:uid="{00000000-0005-0000-0000-0000057D0000}"/>
    <cellStyle name="إخراج 3 5 3 2" xfId="21575" xr:uid="{00000000-0005-0000-0000-0000067D0000}"/>
    <cellStyle name="إخراج 3 5 3 2 2" xfId="21576" xr:uid="{00000000-0005-0000-0000-0000077D0000}"/>
    <cellStyle name="إخراج 3 5 3 2 3" xfId="21577" xr:uid="{00000000-0005-0000-0000-0000087D0000}"/>
    <cellStyle name="إخراج 3 5 3 3" xfId="21578" xr:uid="{00000000-0005-0000-0000-0000097D0000}"/>
    <cellStyle name="إخراج 3 5 4" xfId="21579" xr:uid="{00000000-0005-0000-0000-00000A7D0000}"/>
    <cellStyle name="إخراج 3 5 4 2" xfId="21580" xr:uid="{00000000-0005-0000-0000-00000B7D0000}"/>
    <cellStyle name="إخراج 3 5 5" xfId="21581" xr:uid="{00000000-0005-0000-0000-00000C7D0000}"/>
    <cellStyle name="إخراج 3 5 5 2" xfId="21582" xr:uid="{00000000-0005-0000-0000-00000D7D0000}"/>
    <cellStyle name="إخراج 3 6" xfId="21583" xr:uid="{00000000-0005-0000-0000-00000E7D0000}"/>
    <cellStyle name="إخراج 3 6 2" xfId="21584" xr:uid="{00000000-0005-0000-0000-00000F7D0000}"/>
    <cellStyle name="إخراج 3 6 2 2" xfId="21585" xr:uid="{00000000-0005-0000-0000-0000107D0000}"/>
    <cellStyle name="إخراج 3 6 2 2 2" xfId="21586" xr:uid="{00000000-0005-0000-0000-0000117D0000}"/>
    <cellStyle name="إخراج 3 6 2 2 3" xfId="21587" xr:uid="{00000000-0005-0000-0000-0000127D0000}"/>
    <cellStyle name="إخراج 3 6 2 3" xfId="21588" xr:uid="{00000000-0005-0000-0000-0000137D0000}"/>
    <cellStyle name="إخراج 3 6 3" xfId="21589" xr:uid="{00000000-0005-0000-0000-0000147D0000}"/>
    <cellStyle name="إخراج 3 6 3 2" xfId="21590" xr:uid="{00000000-0005-0000-0000-0000157D0000}"/>
    <cellStyle name="إخراج 3 6 3 3" xfId="21591" xr:uid="{00000000-0005-0000-0000-0000167D0000}"/>
    <cellStyle name="إخراج 3 6 4" xfId="21592" xr:uid="{00000000-0005-0000-0000-0000177D0000}"/>
    <cellStyle name="إخراج 3 7" xfId="21593" xr:uid="{00000000-0005-0000-0000-0000187D0000}"/>
    <cellStyle name="إخراج 3 8" xfId="21594" xr:uid="{00000000-0005-0000-0000-0000197D0000}"/>
    <cellStyle name="إخراج 4" xfId="21595" xr:uid="{00000000-0005-0000-0000-00001A7D0000}"/>
    <cellStyle name="إخراج 4 2" xfId="21596" xr:uid="{00000000-0005-0000-0000-00001B7D0000}"/>
    <cellStyle name="إخراج 4 2 2" xfId="21597" xr:uid="{00000000-0005-0000-0000-00001C7D0000}"/>
    <cellStyle name="إخراج 4 2 2 2" xfId="21598" xr:uid="{00000000-0005-0000-0000-00001D7D0000}"/>
    <cellStyle name="إخراج 4 2 2 2 2" xfId="21599" xr:uid="{00000000-0005-0000-0000-00001E7D0000}"/>
    <cellStyle name="إخراج 4 2 2 2 3" xfId="21600" xr:uid="{00000000-0005-0000-0000-00001F7D0000}"/>
    <cellStyle name="إخراج 4 2 2 3" xfId="21601" xr:uid="{00000000-0005-0000-0000-0000207D0000}"/>
    <cellStyle name="إخراج 4 2 3" xfId="21602" xr:uid="{00000000-0005-0000-0000-0000217D0000}"/>
    <cellStyle name="إخراج 4 2 3 2" xfId="21603" xr:uid="{00000000-0005-0000-0000-0000227D0000}"/>
    <cellStyle name="إخراج 4 2 4" xfId="21604" xr:uid="{00000000-0005-0000-0000-0000237D0000}"/>
    <cellStyle name="إخراج 4 2 4 2" xfId="21605" xr:uid="{00000000-0005-0000-0000-0000247D0000}"/>
    <cellStyle name="إخراج 4 3" xfId="21606" xr:uid="{00000000-0005-0000-0000-0000257D0000}"/>
    <cellStyle name="إخراج 4 3 2" xfId="21607" xr:uid="{00000000-0005-0000-0000-0000267D0000}"/>
    <cellStyle name="إخراج 4 3 2 2" xfId="21608" xr:uid="{00000000-0005-0000-0000-0000277D0000}"/>
    <cellStyle name="إخراج 4 3 2 3" xfId="21609" xr:uid="{00000000-0005-0000-0000-0000287D0000}"/>
    <cellStyle name="إخراج 4 3 3" xfId="21610" xr:uid="{00000000-0005-0000-0000-0000297D0000}"/>
    <cellStyle name="إخراج 4 4" xfId="21611" xr:uid="{00000000-0005-0000-0000-00002A7D0000}"/>
    <cellStyle name="إخراج 4 4 2" xfId="21612" xr:uid="{00000000-0005-0000-0000-00002B7D0000}"/>
    <cellStyle name="إخراج 4 4 2 2" xfId="21613" xr:uid="{00000000-0005-0000-0000-00002C7D0000}"/>
    <cellStyle name="إخراج 4 4 2 3" xfId="21614" xr:uid="{00000000-0005-0000-0000-00002D7D0000}"/>
    <cellStyle name="إخراج 4 4 3" xfId="21615" xr:uid="{00000000-0005-0000-0000-00002E7D0000}"/>
    <cellStyle name="إخراج 4 5" xfId="21616" xr:uid="{00000000-0005-0000-0000-00002F7D0000}"/>
    <cellStyle name="إخراج 4 5 2" xfId="21617" xr:uid="{00000000-0005-0000-0000-0000307D0000}"/>
    <cellStyle name="إخراج 4 6" xfId="21618" xr:uid="{00000000-0005-0000-0000-0000317D0000}"/>
    <cellStyle name="إخراج 4 6 2" xfId="21619" xr:uid="{00000000-0005-0000-0000-0000327D0000}"/>
    <cellStyle name="إخراج 4 7" xfId="34468" xr:uid="{00000000-0005-0000-0000-0000337D0000}"/>
    <cellStyle name="إخراج 5" xfId="21620" xr:uid="{00000000-0005-0000-0000-0000347D0000}"/>
    <cellStyle name="إخراج 5 2" xfId="21621" xr:uid="{00000000-0005-0000-0000-0000357D0000}"/>
    <cellStyle name="إخراج 5 2 2" xfId="21622" xr:uid="{00000000-0005-0000-0000-0000367D0000}"/>
    <cellStyle name="إخراج 5 2 2 2" xfId="21623" xr:uid="{00000000-0005-0000-0000-0000377D0000}"/>
    <cellStyle name="إخراج 5 2 3" xfId="21624" xr:uid="{00000000-0005-0000-0000-0000387D0000}"/>
    <cellStyle name="إخراج 5 2 3 2" xfId="21625" xr:uid="{00000000-0005-0000-0000-0000397D0000}"/>
    <cellStyle name="إخراج 5 3" xfId="21626" xr:uid="{00000000-0005-0000-0000-00003A7D0000}"/>
    <cellStyle name="إخراج 5 3 2" xfId="21627" xr:uid="{00000000-0005-0000-0000-00003B7D0000}"/>
    <cellStyle name="إخراج 5 3 2 2" xfId="21628" xr:uid="{00000000-0005-0000-0000-00003C7D0000}"/>
    <cellStyle name="إخراج 5 3 2 3" xfId="21629" xr:uid="{00000000-0005-0000-0000-00003D7D0000}"/>
    <cellStyle name="إخراج 5 3 3" xfId="21630" xr:uid="{00000000-0005-0000-0000-00003E7D0000}"/>
    <cellStyle name="إخراج 5 4" xfId="21631" xr:uid="{00000000-0005-0000-0000-00003F7D0000}"/>
    <cellStyle name="إخراج 5 4 2" xfId="21632" xr:uid="{00000000-0005-0000-0000-0000407D0000}"/>
    <cellStyle name="إخراج 5 5" xfId="21633" xr:uid="{00000000-0005-0000-0000-0000417D0000}"/>
    <cellStyle name="إخراج 5 5 2" xfId="21634" xr:uid="{00000000-0005-0000-0000-0000427D0000}"/>
    <cellStyle name="إخراج 6" xfId="21635" xr:uid="{00000000-0005-0000-0000-0000437D0000}"/>
    <cellStyle name="إخراج 6 2" xfId="21636" xr:uid="{00000000-0005-0000-0000-0000447D0000}"/>
    <cellStyle name="إخراج 6 2 2" xfId="21637" xr:uid="{00000000-0005-0000-0000-0000457D0000}"/>
    <cellStyle name="إخراج 6 2 2 2" xfId="21638" xr:uid="{00000000-0005-0000-0000-0000467D0000}"/>
    <cellStyle name="إخراج 6 2 3" xfId="21639" xr:uid="{00000000-0005-0000-0000-0000477D0000}"/>
    <cellStyle name="إخراج 6 2 3 2" xfId="21640" xr:uid="{00000000-0005-0000-0000-0000487D0000}"/>
    <cellStyle name="إخراج 6 3" xfId="21641" xr:uid="{00000000-0005-0000-0000-0000497D0000}"/>
    <cellStyle name="إخراج 6 3 2" xfId="21642" xr:uid="{00000000-0005-0000-0000-00004A7D0000}"/>
    <cellStyle name="إخراج 6 3 2 2" xfId="21643" xr:uid="{00000000-0005-0000-0000-00004B7D0000}"/>
    <cellStyle name="إخراج 6 3 2 3" xfId="21644" xr:uid="{00000000-0005-0000-0000-00004C7D0000}"/>
    <cellStyle name="إخراج 6 3 3" xfId="21645" xr:uid="{00000000-0005-0000-0000-00004D7D0000}"/>
    <cellStyle name="إخراج 6 4" xfId="21646" xr:uid="{00000000-0005-0000-0000-00004E7D0000}"/>
    <cellStyle name="إخراج 6 4 2" xfId="21647" xr:uid="{00000000-0005-0000-0000-00004F7D0000}"/>
    <cellStyle name="إخراج 6 5" xfId="21648" xr:uid="{00000000-0005-0000-0000-0000507D0000}"/>
    <cellStyle name="إخراج 6 5 2" xfId="21649" xr:uid="{00000000-0005-0000-0000-0000517D0000}"/>
    <cellStyle name="إخراج 7" xfId="21650" xr:uid="{00000000-0005-0000-0000-0000527D0000}"/>
    <cellStyle name="إخراج 7 2" xfId="21651" xr:uid="{00000000-0005-0000-0000-0000537D0000}"/>
    <cellStyle name="إخراج 7 2 2" xfId="21652" xr:uid="{00000000-0005-0000-0000-0000547D0000}"/>
    <cellStyle name="إخراج 7 2 2 2" xfId="21653" xr:uid="{00000000-0005-0000-0000-0000557D0000}"/>
    <cellStyle name="إخراج 7 2 2 3" xfId="21654" xr:uid="{00000000-0005-0000-0000-0000567D0000}"/>
    <cellStyle name="إخراج 7 2 3" xfId="21655" xr:uid="{00000000-0005-0000-0000-0000577D0000}"/>
    <cellStyle name="إخراج 7 3" xfId="21656" xr:uid="{00000000-0005-0000-0000-0000587D0000}"/>
    <cellStyle name="إخراج 7 3 2" xfId="21657" xr:uid="{00000000-0005-0000-0000-0000597D0000}"/>
    <cellStyle name="إخراج 7 3 2 2" xfId="21658" xr:uid="{00000000-0005-0000-0000-00005A7D0000}"/>
    <cellStyle name="إخراج 7 3 2 3" xfId="21659" xr:uid="{00000000-0005-0000-0000-00005B7D0000}"/>
    <cellStyle name="إخراج 7 3 3" xfId="21660" xr:uid="{00000000-0005-0000-0000-00005C7D0000}"/>
    <cellStyle name="إخراج 7 4" xfId="21661" xr:uid="{00000000-0005-0000-0000-00005D7D0000}"/>
    <cellStyle name="إخراج 7 4 2" xfId="21662" xr:uid="{00000000-0005-0000-0000-00005E7D0000}"/>
    <cellStyle name="إخراج 7 5" xfId="21663" xr:uid="{00000000-0005-0000-0000-00005F7D0000}"/>
    <cellStyle name="إخراج 7 5 2" xfId="21664" xr:uid="{00000000-0005-0000-0000-0000607D0000}"/>
    <cellStyle name="إخراج 8" xfId="21665" xr:uid="{00000000-0005-0000-0000-0000617D0000}"/>
    <cellStyle name="إخراج 8 2" xfId="21666" xr:uid="{00000000-0005-0000-0000-0000627D0000}"/>
    <cellStyle name="إخراج 8 2 2" xfId="21667" xr:uid="{00000000-0005-0000-0000-0000637D0000}"/>
    <cellStyle name="إخراج 8 2 2 2" xfId="21668" xr:uid="{00000000-0005-0000-0000-0000647D0000}"/>
    <cellStyle name="إخراج 8 2 2 3" xfId="21669" xr:uid="{00000000-0005-0000-0000-0000657D0000}"/>
    <cellStyle name="إخراج 8 2 3" xfId="21670" xr:uid="{00000000-0005-0000-0000-0000667D0000}"/>
    <cellStyle name="إخراج 8 3" xfId="21671" xr:uid="{00000000-0005-0000-0000-0000677D0000}"/>
    <cellStyle name="إخراج 8 3 2" xfId="21672" xr:uid="{00000000-0005-0000-0000-0000687D0000}"/>
    <cellStyle name="إخراج 8 3 2 2" xfId="21673" xr:uid="{00000000-0005-0000-0000-0000697D0000}"/>
    <cellStyle name="إخراج 8 3 2 3" xfId="21674" xr:uid="{00000000-0005-0000-0000-00006A7D0000}"/>
    <cellStyle name="إخراج 8 3 3" xfId="21675" xr:uid="{00000000-0005-0000-0000-00006B7D0000}"/>
    <cellStyle name="إخراج 8 4" xfId="21676" xr:uid="{00000000-0005-0000-0000-00006C7D0000}"/>
    <cellStyle name="إخراج 8 4 2" xfId="21677" xr:uid="{00000000-0005-0000-0000-00006D7D0000}"/>
    <cellStyle name="إخراج 8 5" xfId="21678" xr:uid="{00000000-0005-0000-0000-00006E7D0000}"/>
    <cellStyle name="إخراج 8 5 2" xfId="21679" xr:uid="{00000000-0005-0000-0000-00006F7D0000}"/>
    <cellStyle name="إخراج 8 5 3" xfId="21680" xr:uid="{00000000-0005-0000-0000-0000707D0000}"/>
    <cellStyle name="إخراج 8 6" xfId="21681" xr:uid="{00000000-0005-0000-0000-0000717D0000}"/>
    <cellStyle name="إخراج 8 6 2" xfId="21682" xr:uid="{00000000-0005-0000-0000-0000727D0000}"/>
    <cellStyle name="إخراج 9" xfId="21683" xr:uid="{00000000-0005-0000-0000-0000737D0000}"/>
    <cellStyle name="إخراج 9 2" xfId="21684" xr:uid="{00000000-0005-0000-0000-0000747D0000}"/>
    <cellStyle name="إخراج 9 3" xfId="21685" xr:uid="{00000000-0005-0000-0000-0000757D0000}"/>
    <cellStyle name="إدخال" xfId="21686" xr:uid="{00000000-0005-0000-0000-0000767D0000}"/>
    <cellStyle name="إدخال 10" xfId="21687" xr:uid="{00000000-0005-0000-0000-0000777D0000}"/>
    <cellStyle name="إدخال 10 2" xfId="21688" xr:uid="{00000000-0005-0000-0000-0000787D0000}"/>
    <cellStyle name="إدخال 10 2 2" xfId="21689" xr:uid="{00000000-0005-0000-0000-0000797D0000}"/>
    <cellStyle name="إدخال 10 2 2 2" xfId="21690" xr:uid="{00000000-0005-0000-0000-00007A7D0000}"/>
    <cellStyle name="إدخال 10 2 2 3" xfId="21691" xr:uid="{00000000-0005-0000-0000-00007B7D0000}"/>
    <cellStyle name="إدخال 10 2 3" xfId="21692" xr:uid="{00000000-0005-0000-0000-00007C7D0000}"/>
    <cellStyle name="إدخال 10 3" xfId="21693" xr:uid="{00000000-0005-0000-0000-00007D7D0000}"/>
    <cellStyle name="إدخال 10 3 2" xfId="21694" xr:uid="{00000000-0005-0000-0000-00007E7D0000}"/>
    <cellStyle name="إدخال 10 3 2 2" xfId="21695" xr:uid="{00000000-0005-0000-0000-00007F7D0000}"/>
    <cellStyle name="إدخال 10 3 2 3" xfId="21696" xr:uid="{00000000-0005-0000-0000-0000807D0000}"/>
    <cellStyle name="إدخال 10 3 3" xfId="21697" xr:uid="{00000000-0005-0000-0000-0000817D0000}"/>
    <cellStyle name="إدخال 10 4" xfId="21698" xr:uid="{00000000-0005-0000-0000-0000827D0000}"/>
    <cellStyle name="إدخال 10 4 2" xfId="21699" xr:uid="{00000000-0005-0000-0000-0000837D0000}"/>
    <cellStyle name="إدخال 10 5" xfId="21700" xr:uid="{00000000-0005-0000-0000-0000847D0000}"/>
    <cellStyle name="إدخال 10 5 2" xfId="21701" xr:uid="{00000000-0005-0000-0000-0000857D0000}"/>
    <cellStyle name="إدخال 10 5 3" xfId="21702" xr:uid="{00000000-0005-0000-0000-0000867D0000}"/>
    <cellStyle name="إدخال 10 6" xfId="21703" xr:uid="{00000000-0005-0000-0000-0000877D0000}"/>
    <cellStyle name="إدخال 10 6 2" xfId="21704" xr:uid="{00000000-0005-0000-0000-0000887D0000}"/>
    <cellStyle name="إدخال 11" xfId="21705" xr:uid="{00000000-0005-0000-0000-0000897D0000}"/>
    <cellStyle name="إدخال 11 2" xfId="21706" xr:uid="{00000000-0005-0000-0000-00008A7D0000}"/>
    <cellStyle name="إدخال 11 3" xfId="21707" xr:uid="{00000000-0005-0000-0000-00008B7D0000}"/>
    <cellStyle name="إدخال 12" xfId="21708" xr:uid="{00000000-0005-0000-0000-00008C7D0000}"/>
    <cellStyle name="إدخال 12 2" xfId="21709" xr:uid="{00000000-0005-0000-0000-00008D7D0000}"/>
    <cellStyle name="إدخال 13" xfId="21710" xr:uid="{00000000-0005-0000-0000-00008E7D0000}"/>
    <cellStyle name="إدخال 13 2" xfId="21711" xr:uid="{00000000-0005-0000-0000-00008F7D0000}"/>
    <cellStyle name="إدخال 2" xfId="21712" xr:uid="{00000000-0005-0000-0000-0000907D0000}"/>
    <cellStyle name="إدخال 2 10" xfId="21713" xr:uid="{00000000-0005-0000-0000-0000917D0000}"/>
    <cellStyle name="إدخال 2 2" xfId="21714" xr:uid="{00000000-0005-0000-0000-0000927D0000}"/>
    <cellStyle name="إدخال 2 2 2" xfId="21715" xr:uid="{00000000-0005-0000-0000-0000937D0000}"/>
    <cellStyle name="إدخال 2 2 2 2" xfId="21716" xr:uid="{00000000-0005-0000-0000-0000947D0000}"/>
    <cellStyle name="إدخال 2 2 2 2 2" xfId="21717" xr:uid="{00000000-0005-0000-0000-0000957D0000}"/>
    <cellStyle name="إدخال 2 2 2 2 2 2" xfId="21718" xr:uid="{00000000-0005-0000-0000-0000967D0000}"/>
    <cellStyle name="إدخال 2 2 2 2 2 3" xfId="21719" xr:uid="{00000000-0005-0000-0000-0000977D0000}"/>
    <cellStyle name="إدخال 2 2 2 2 3" xfId="21720" xr:uid="{00000000-0005-0000-0000-0000987D0000}"/>
    <cellStyle name="إدخال 2 2 2 3" xfId="21721" xr:uid="{00000000-0005-0000-0000-0000997D0000}"/>
    <cellStyle name="إدخال 2 2 2 3 2" xfId="21722" xr:uid="{00000000-0005-0000-0000-00009A7D0000}"/>
    <cellStyle name="إدخال 2 2 2 4" xfId="21723" xr:uid="{00000000-0005-0000-0000-00009B7D0000}"/>
    <cellStyle name="إدخال 2 2 2 4 2" xfId="21724" xr:uid="{00000000-0005-0000-0000-00009C7D0000}"/>
    <cellStyle name="إدخال 2 2 3" xfId="21725" xr:uid="{00000000-0005-0000-0000-00009D7D0000}"/>
    <cellStyle name="إدخال 2 2 3 2" xfId="21726" xr:uid="{00000000-0005-0000-0000-00009E7D0000}"/>
    <cellStyle name="إدخال 2 2 3 2 2" xfId="21727" xr:uid="{00000000-0005-0000-0000-00009F7D0000}"/>
    <cellStyle name="إدخال 2 2 3 2 3" xfId="21728" xr:uid="{00000000-0005-0000-0000-0000A07D0000}"/>
    <cellStyle name="إدخال 2 2 3 3" xfId="21729" xr:uid="{00000000-0005-0000-0000-0000A17D0000}"/>
    <cellStyle name="إدخال 2 2 4" xfId="21730" xr:uid="{00000000-0005-0000-0000-0000A27D0000}"/>
    <cellStyle name="إدخال 2 2 4 2" xfId="21731" xr:uid="{00000000-0005-0000-0000-0000A37D0000}"/>
    <cellStyle name="إدخال 2 2 4 2 2" xfId="21732" xr:uid="{00000000-0005-0000-0000-0000A47D0000}"/>
    <cellStyle name="إدخال 2 2 4 2 3" xfId="21733" xr:uid="{00000000-0005-0000-0000-0000A57D0000}"/>
    <cellStyle name="إدخال 2 2 4 3" xfId="21734" xr:uid="{00000000-0005-0000-0000-0000A67D0000}"/>
    <cellStyle name="إدخال 2 2 5" xfId="21735" xr:uid="{00000000-0005-0000-0000-0000A77D0000}"/>
    <cellStyle name="إدخال 2 2 5 2" xfId="21736" xr:uid="{00000000-0005-0000-0000-0000A87D0000}"/>
    <cellStyle name="إدخال 2 2 6" xfId="21737" xr:uid="{00000000-0005-0000-0000-0000A97D0000}"/>
    <cellStyle name="إدخال 2 2 6 2" xfId="21738" xr:uid="{00000000-0005-0000-0000-0000AA7D0000}"/>
    <cellStyle name="إدخال 2 2 7" xfId="34469" xr:uid="{00000000-0005-0000-0000-0000AB7D0000}"/>
    <cellStyle name="إدخال 2 3" xfId="21739" xr:uid="{00000000-0005-0000-0000-0000AC7D0000}"/>
    <cellStyle name="إدخال 2 3 2" xfId="21740" xr:uid="{00000000-0005-0000-0000-0000AD7D0000}"/>
    <cellStyle name="إدخال 2 3 2 2" xfId="21741" xr:uid="{00000000-0005-0000-0000-0000AE7D0000}"/>
    <cellStyle name="إدخال 2 3 2 2 2" xfId="21742" xr:uid="{00000000-0005-0000-0000-0000AF7D0000}"/>
    <cellStyle name="إدخال 2 3 2 3" xfId="21743" xr:uid="{00000000-0005-0000-0000-0000B07D0000}"/>
    <cellStyle name="إدخال 2 3 2 3 2" xfId="21744" xr:uid="{00000000-0005-0000-0000-0000B17D0000}"/>
    <cellStyle name="إدخال 2 3 3" xfId="21745" xr:uid="{00000000-0005-0000-0000-0000B27D0000}"/>
    <cellStyle name="إدخال 2 3 3 2" xfId="21746" xr:uid="{00000000-0005-0000-0000-0000B37D0000}"/>
    <cellStyle name="إدخال 2 3 3 2 2" xfId="21747" xr:uid="{00000000-0005-0000-0000-0000B47D0000}"/>
    <cellStyle name="إدخال 2 3 3 2 3" xfId="21748" xr:uid="{00000000-0005-0000-0000-0000B57D0000}"/>
    <cellStyle name="إدخال 2 3 3 3" xfId="21749" xr:uid="{00000000-0005-0000-0000-0000B67D0000}"/>
    <cellStyle name="إدخال 2 3 4" xfId="21750" xr:uid="{00000000-0005-0000-0000-0000B77D0000}"/>
    <cellStyle name="إدخال 2 3 4 2" xfId="21751" xr:uid="{00000000-0005-0000-0000-0000B87D0000}"/>
    <cellStyle name="إدخال 2 3 5" xfId="21752" xr:uid="{00000000-0005-0000-0000-0000B97D0000}"/>
    <cellStyle name="إدخال 2 3 5 2" xfId="21753" xr:uid="{00000000-0005-0000-0000-0000BA7D0000}"/>
    <cellStyle name="إدخال 2 4" xfId="21754" xr:uid="{00000000-0005-0000-0000-0000BB7D0000}"/>
    <cellStyle name="إدخال 2 4 2" xfId="21755" xr:uid="{00000000-0005-0000-0000-0000BC7D0000}"/>
    <cellStyle name="إدخال 2 4 2 2" xfId="21756" xr:uid="{00000000-0005-0000-0000-0000BD7D0000}"/>
    <cellStyle name="إدخال 2 4 2 2 2" xfId="21757" xr:uid="{00000000-0005-0000-0000-0000BE7D0000}"/>
    <cellStyle name="إدخال 2 4 2 3" xfId="21758" xr:uid="{00000000-0005-0000-0000-0000BF7D0000}"/>
    <cellStyle name="إدخال 2 4 2 3 2" xfId="21759" xr:uid="{00000000-0005-0000-0000-0000C07D0000}"/>
    <cellStyle name="إدخال 2 4 3" xfId="21760" xr:uid="{00000000-0005-0000-0000-0000C17D0000}"/>
    <cellStyle name="إدخال 2 4 3 2" xfId="21761" xr:uid="{00000000-0005-0000-0000-0000C27D0000}"/>
    <cellStyle name="إدخال 2 4 3 2 2" xfId="21762" xr:uid="{00000000-0005-0000-0000-0000C37D0000}"/>
    <cellStyle name="إدخال 2 4 3 2 3" xfId="21763" xr:uid="{00000000-0005-0000-0000-0000C47D0000}"/>
    <cellStyle name="إدخال 2 4 3 3" xfId="21764" xr:uid="{00000000-0005-0000-0000-0000C57D0000}"/>
    <cellStyle name="إدخال 2 4 4" xfId="21765" xr:uid="{00000000-0005-0000-0000-0000C67D0000}"/>
    <cellStyle name="إدخال 2 4 4 2" xfId="21766" xr:uid="{00000000-0005-0000-0000-0000C77D0000}"/>
    <cellStyle name="إدخال 2 4 5" xfId="21767" xr:uid="{00000000-0005-0000-0000-0000C87D0000}"/>
    <cellStyle name="إدخال 2 4 5 2" xfId="21768" xr:uid="{00000000-0005-0000-0000-0000C97D0000}"/>
    <cellStyle name="إدخال 2 5" xfId="21769" xr:uid="{00000000-0005-0000-0000-0000CA7D0000}"/>
    <cellStyle name="إدخال 2 5 2" xfId="21770" xr:uid="{00000000-0005-0000-0000-0000CB7D0000}"/>
    <cellStyle name="إدخال 2 5 2 2" xfId="21771" xr:uid="{00000000-0005-0000-0000-0000CC7D0000}"/>
    <cellStyle name="إدخال 2 5 2 2 2" xfId="21772" xr:uid="{00000000-0005-0000-0000-0000CD7D0000}"/>
    <cellStyle name="إدخال 2 5 2 3" xfId="21773" xr:uid="{00000000-0005-0000-0000-0000CE7D0000}"/>
    <cellStyle name="إدخال 2 5 2 3 2" xfId="21774" xr:uid="{00000000-0005-0000-0000-0000CF7D0000}"/>
    <cellStyle name="إدخال 2 5 3" xfId="21775" xr:uid="{00000000-0005-0000-0000-0000D07D0000}"/>
    <cellStyle name="إدخال 2 5 3 2" xfId="21776" xr:uid="{00000000-0005-0000-0000-0000D17D0000}"/>
    <cellStyle name="إدخال 2 5 3 2 2" xfId="21777" xr:uid="{00000000-0005-0000-0000-0000D27D0000}"/>
    <cellStyle name="إدخال 2 5 3 2 3" xfId="21778" xr:uid="{00000000-0005-0000-0000-0000D37D0000}"/>
    <cellStyle name="إدخال 2 5 3 3" xfId="21779" xr:uid="{00000000-0005-0000-0000-0000D47D0000}"/>
    <cellStyle name="إدخال 2 5 4" xfId="21780" xr:uid="{00000000-0005-0000-0000-0000D57D0000}"/>
    <cellStyle name="إدخال 2 5 4 2" xfId="21781" xr:uid="{00000000-0005-0000-0000-0000D67D0000}"/>
    <cellStyle name="إدخال 2 5 5" xfId="21782" xr:uid="{00000000-0005-0000-0000-0000D77D0000}"/>
    <cellStyle name="إدخال 2 5 5 2" xfId="21783" xr:uid="{00000000-0005-0000-0000-0000D87D0000}"/>
    <cellStyle name="إدخال 2 6" xfId="21784" xr:uid="{00000000-0005-0000-0000-0000D97D0000}"/>
    <cellStyle name="إدخال 2 6 2" xfId="21785" xr:uid="{00000000-0005-0000-0000-0000DA7D0000}"/>
    <cellStyle name="إدخال 2 6 2 2" xfId="21786" xr:uid="{00000000-0005-0000-0000-0000DB7D0000}"/>
    <cellStyle name="إدخال 2 6 2 2 2" xfId="21787" xr:uid="{00000000-0005-0000-0000-0000DC7D0000}"/>
    <cellStyle name="إدخال 2 6 2 3" xfId="21788" xr:uid="{00000000-0005-0000-0000-0000DD7D0000}"/>
    <cellStyle name="إدخال 2 6 2 3 2" xfId="21789" xr:uid="{00000000-0005-0000-0000-0000DE7D0000}"/>
    <cellStyle name="إدخال 2 6 3" xfId="21790" xr:uid="{00000000-0005-0000-0000-0000DF7D0000}"/>
    <cellStyle name="إدخال 2 6 3 2" xfId="21791" xr:uid="{00000000-0005-0000-0000-0000E07D0000}"/>
    <cellStyle name="إدخال 2 6 3 2 2" xfId="21792" xr:uid="{00000000-0005-0000-0000-0000E17D0000}"/>
    <cellStyle name="إدخال 2 6 3 2 3" xfId="21793" xr:uid="{00000000-0005-0000-0000-0000E27D0000}"/>
    <cellStyle name="إدخال 2 6 3 3" xfId="21794" xr:uid="{00000000-0005-0000-0000-0000E37D0000}"/>
    <cellStyle name="إدخال 2 6 4" xfId="21795" xr:uid="{00000000-0005-0000-0000-0000E47D0000}"/>
    <cellStyle name="إدخال 2 6 4 2" xfId="21796" xr:uid="{00000000-0005-0000-0000-0000E57D0000}"/>
    <cellStyle name="إدخال 2 6 5" xfId="21797" xr:uid="{00000000-0005-0000-0000-0000E67D0000}"/>
    <cellStyle name="إدخال 2 6 5 2" xfId="21798" xr:uid="{00000000-0005-0000-0000-0000E77D0000}"/>
    <cellStyle name="إدخال 2 7" xfId="21799" xr:uid="{00000000-0005-0000-0000-0000E87D0000}"/>
    <cellStyle name="إدخال 2 7 2" xfId="21800" xr:uid="{00000000-0005-0000-0000-0000E97D0000}"/>
    <cellStyle name="إدخال 2 7 2 2" xfId="21801" xr:uid="{00000000-0005-0000-0000-0000EA7D0000}"/>
    <cellStyle name="إدخال 2 7 2 2 2" xfId="21802" xr:uid="{00000000-0005-0000-0000-0000EB7D0000}"/>
    <cellStyle name="إدخال 2 7 2 2 3" xfId="21803" xr:uid="{00000000-0005-0000-0000-0000EC7D0000}"/>
    <cellStyle name="إدخال 2 7 2 3" xfId="21804" xr:uid="{00000000-0005-0000-0000-0000ED7D0000}"/>
    <cellStyle name="إدخال 2 7 3" xfId="21805" xr:uid="{00000000-0005-0000-0000-0000EE7D0000}"/>
    <cellStyle name="إدخال 2 7 3 2" xfId="21806" xr:uid="{00000000-0005-0000-0000-0000EF7D0000}"/>
    <cellStyle name="إدخال 2 7 3 2 2" xfId="21807" xr:uid="{00000000-0005-0000-0000-0000F07D0000}"/>
    <cellStyle name="إدخال 2 7 3 2 3" xfId="21808" xr:uid="{00000000-0005-0000-0000-0000F17D0000}"/>
    <cellStyle name="إدخال 2 7 3 3" xfId="21809" xr:uid="{00000000-0005-0000-0000-0000F27D0000}"/>
    <cellStyle name="إدخال 2 7 4" xfId="21810" xr:uid="{00000000-0005-0000-0000-0000F37D0000}"/>
    <cellStyle name="إدخال 2 7 4 2" xfId="21811" xr:uid="{00000000-0005-0000-0000-0000F47D0000}"/>
    <cellStyle name="إدخال 2 7 5" xfId="21812" xr:uid="{00000000-0005-0000-0000-0000F57D0000}"/>
    <cellStyle name="إدخال 2 7 5 2" xfId="21813" xr:uid="{00000000-0005-0000-0000-0000F67D0000}"/>
    <cellStyle name="إدخال 2 8" xfId="21814" xr:uid="{00000000-0005-0000-0000-0000F77D0000}"/>
    <cellStyle name="إدخال 2 8 2" xfId="21815" xr:uid="{00000000-0005-0000-0000-0000F87D0000}"/>
    <cellStyle name="إدخال 2 8 2 2" xfId="21816" xr:uid="{00000000-0005-0000-0000-0000F97D0000}"/>
    <cellStyle name="إدخال 2 8 2 2 2" xfId="21817" xr:uid="{00000000-0005-0000-0000-0000FA7D0000}"/>
    <cellStyle name="إدخال 2 8 2 2 3" xfId="21818" xr:uid="{00000000-0005-0000-0000-0000FB7D0000}"/>
    <cellStyle name="إدخال 2 8 2 3" xfId="21819" xr:uid="{00000000-0005-0000-0000-0000FC7D0000}"/>
    <cellStyle name="إدخال 2 8 3" xfId="21820" xr:uid="{00000000-0005-0000-0000-0000FD7D0000}"/>
    <cellStyle name="إدخال 2 8 3 2" xfId="21821" xr:uid="{00000000-0005-0000-0000-0000FE7D0000}"/>
    <cellStyle name="إدخال 2 8 3 3" xfId="21822" xr:uid="{00000000-0005-0000-0000-0000FF7D0000}"/>
    <cellStyle name="إدخال 2 8 4" xfId="21823" xr:uid="{00000000-0005-0000-0000-0000007E0000}"/>
    <cellStyle name="إدخال 2 9" xfId="21824" xr:uid="{00000000-0005-0000-0000-0000017E0000}"/>
    <cellStyle name="إدخال 3" xfId="21825" xr:uid="{00000000-0005-0000-0000-0000027E0000}"/>
    <cellStyle name="إدخال 3 10" xfId="21826" xr:uid="{00000000-0005-0000-0000-0000037E0000}"/>
    <cellStyle name="إدخال 3 2" xfId="21827" xr:uid="{00000000-0005-0000-0000-0000047E0000}"/>
    <cellStyle name="إدخال 3 2 2" xfId="21828" xr:uid="{00000000-0005-0000-0000-0000057E0000}"/>
    <cellStyle name="إدخال 3 2 2 2" xfId="21829" xr:uid="{00000000-0005-0000-0000-0000067E0000}"/>
    <cellStyle name="إدخال 3 2 2 2 2" xfId="21830" xr:uid="{00000000-0005-0000-0000-0000077E0000}"/>
    <cellStyle name="إدخال 3 2 2 2 2 2" xfId="21831" xr:uid="{00000000-0005-0000-0000-0000087E0000}"/>
    <cellStyle name="إدخال 3 2 2 2 2 3" xfId="21832" xr:uid="{00000000-0005-0000-0000-0000097E0000}"/>
    <cellStyle name="إدخال 3 2 2 2 3" xfId="21833" xr:uid="{00000000-0005-0000-0000-00000A7E0000}"/>
    <cellStyle name="إدخال 3 2 2 3" xfId="21834" xr:uid="{00000000-0005-0000-0000-00000B7E0000}"/>
    <cellStyle name="إدخال 3 2 2 3 2" xfId="21835" xr:uid="{00000000-0005-0000-0000-00000C7E0000}"/>
    <cellStyle name="إدخال 3 2 2 4" xfId="21836" xr:uid="{00000000-0005-0000-0000-00000D7E0000}"/>
    <cellStyle name="إدخال 3 2 2 4 2" xfId="21837" xr:uid="{00000000-0005-0000-0000-00000E7E0000}"/>
    <cellStyle name="إدخال 3 2 3" xfId="21838" xr:uid="{00000000-0005-0000-0000-00000F7E0000}"/>
    <cellStyle name="إدخال 3 2 3 2" xfId="21839" xr:uid="{00000000-0005-0000-0000-0000107E0000}"/>
    <cellStyle name="إدخال 3 2 3 2 2" xfId="21840" xr:uid="{00000000-0005-0000-0000-0000117E0000}"/>
    <cellStyle name="إدخال 3 2 3 2 3" xfId="21841" xr:uid="{00000000-0005-0000-0000-0000127E0000}"/>
    <cellStyle name="إدخال 3 2 3 3" xfId="21842" xr:uid="{00000000-0005-0000-0000-0000137E0000}"/>
    <cellStyle name="إدخال 3 2 4" xfId="21843" xr:uid="{00000000-0005-0000-0000-0000147E0000}"/>
    <cellStyle name="إدخال 3 2 4 2" xfId="21844" xr:uid="{00000000-0005-0000-0000-0000157E0000}"/>
    <cellStyle name="إدخال 3 2 4 2 2" xfId="21845" xr:uid="{00000000-0005-0000-0000-0000167E0000}"/>
    <cellStyle name="إدخال 3 2 4 2 3" xfId="21846" xr:uid="{00000000-0005-0000-0000-0000177E0000}"/>
    <cellStyle name="إدخال 3 2 4 3" xfId="21847" xr:uid="{00000000-0005-0000-0000-0000187E0000}"/>
    <cellStyle name="إدخال 3 2 5" xfId="21848" xr:uid="{00000000-0005-0000-0000-0000197E0000}"/>
    <cellStyle name="إدخال 3 2 5 2" xfId="21849" xr:uid="{00000000-0005-0000-0000-00001A7E0000}"/>
    <cellStyle name="إدخال 3 2 6" xfId="21850" xr:uid="{00000000-0005-0000-0000-00001B7E0000}"/>
    <cellStyle name="إدخال 3 2 6 2" xfId="21851" xr:uid="{00000000-0005-0000-0000-00001C7E0000}"/>
    <cellStyle name="إدخال 3 3" xfId="21852" xr:uid="{00000000-0005-0000-0000-00001D7E0000}"/>
    <cellStyle name="إدخال 3 3 2" xfId="21853" xr:uid="{00000000-0005-0000-0000-00001E7E0000}"/>
    <cellStyle name="إدخال 3 3 2 2" xfId="21854" xr:uid="{00000000-0005-0000-0000-00001F7E0000}"/>
    <cellStyle name="إدخال 3 3 2 2 2" xfId="21855" xr:uid="{00000000-0005-0000-0000-0000207E0000}"/>
    <cellStyle name="إدخال 3 3 2 3" xfId="21856" xr:uid="{00000000-0005-0000-0000-0000217E0000}"/>
    <cellStyle name="إدخال 3 3 2 3 2" xfId="21857" xr:uid="{00000000-0005-0000-0000-0000227E0000}"/>
    <cellStyle name="إدخال 3 3 3" xfId="21858" xr:uid="{00000000-0005-0000-0000-0000237E0000}"/>
    <cellStyle name="إدخال 3 3 3 2" xfId="21859" xr:uid="{00000000-0005-0000-0000-0000247E0000}"/>
    <cellStyle name="إدخال 3 3 3 2 2" xfId="21860" xr:uid="{00000000-0005-0000-0000-0000257E0000}"/>
    <cellStyle name="إدخال 3 3 3 2 3" xfId="21861" xr:uid="{00000000-0005-0000-0000-0000267E0000}"/>
    <cellStyle name="إدخال 3 3 3 3" xfId="21862" xr:uid="{00000000-0005-0000-0000-0000277E0000}"/>
    <cellStyle name="إدخال 3 3 4" xfId="21863" xr:uid="{00000000-0005-0000-0000-0000287E0000}"/>
    <cellStyle name="إدخال 3 3 4 2" xfId="21864" xr:uid="{00000000-0005-0000-0000-0000297E0000}"/>
    <cellStyle name="إدخال 3 3 5" xfId="21865" xr:uid="{00000000-0005-0000-0000-00002A7E0000}"/>
    <cellStyle name="إدخال 3 3 5 2" xfId="21866" xr:uid="{00000000-0005-0000-0000-00002B7E0000}"/>
    <cellStyle name="إدخال 3 4" xfId="21867" xr:uid="{00000000-0005-0000-0000-00002C7E0000}"/>
    <cellStyle name="إدخال 3 4 2" xfId="21868" xr:uid="{00000000-0005-0000-0000-00002D7E0000}"/>
    <cellStyle name="إدخال 3 4 2 2" xfId="21869" xr:uid="{00000000-0005-0000-0000-00002E7E0000}"/>
    <cellStyle name="إدخال 3 4 2 2 2" xfId="21870" xr:uid="{00000000-0005-0000-0000-00002F7E0000}"/>
    <cellStyle name="إدخال 3 4 2 3" xfId="21871" xr:uid="{00000000-0005-0000-0000-0000307E0000}"/>
    <cellStyle name="إدخال 3 4 2 3 2" xfId="21872" xr:uid="{00000000-0005-0000-0000-0000317E0000}"/>
    <cellStyle name="إدخال 3 4 3" xfId="21873" xr:uid="{00000000-0005-0000-0000-0000327E0000}"/>
    <cellStyle name="إدخال 3 4 3 2" xfId="21874" xr:uid="{00000000-0005-0000-0000-0000337E0000}"/>
    <cellStyle name="إدخال 3 4 3 2 2" xfId="21875" xr:uid="{00000000-0005-0000-0000-0000347E0000}"/>
    <cellStyle name="إدخال 3 4 3 2 3" xfId="21876" xr:uid="{00000000-0005-0000-0000-0000357E0000}"/>
    <cellStyle name="إدخال 3 4 3 3" xfId="21877" xr:uid="{00000000-0005-0000-0000-0000367E0000}"/>
    <cellStyle name="إدخال 3 4 4" xfId="21878" xr:uid="{00000000-0005-0000-0000-0000377E0000}"/>
    <cellStyle name="إدخال 3 4 4 2" xfId="21879" xr:uid="{00000000-0005-0000-0000-0000387E0000}"/>
    <cellStyle name="إدخال 3 4 5" xfId="21880" xr:uid="{00000000-0005-0000-0000-0000397E0000}"/>
    <cellStyle name="إدخال 3 4 5 2" xfId="21881" xr:uid="{00000000-0005-0000-0000-00003A7E0000}"/>
    <cellStyle name="إدخال 3 5" xfId="21882" xr:uid="{00000000-0005-0000-0000-00003B7E0000}"/>
    <cellStyle name="إدخال 3 5 2" xfId="21883" xr:uid="{00000000-0005-0000-0000-00003C7E0000}"/>
    <cellStyle name="إدخال 3 5 2 2" xfId="21884" xr:uid="{00000000-0005-0000-0000-00003D7E0000}"/>
    <cellStyle name="إدخال 3 5 2 2 2" xfId="21885" xr:uid="{00000000-0005-0000-0000-00003E7E0000}"/>
    <cellStyle name="إدخال 3 5 2 3" xfId="21886" xr:uid="{00000000-0005-0000-0000-00003F7E0000}"/>
    <cellStyle name="إدخال 3 5 2 3 2" xfId="21887" xr:uid="{00000000-0005-0000-0000-0000407E0000}"/>
    <cellStyle name="إدخال 3 5 3" xfId="21888" xr:uid="{00000000-0005-0000-0000-0000417E0000}"/>
    <cellStyle name="إدخال 3 5 3 2" xfId="21889" xr:uid="{00000000-0005-0000-0000-0000427E0000}"/>
    <cellStyle name="إدخال 3 5 3 2 2" xfId="21890" xr:uid="{00000000-0005-0000-0000-0000437E0000}"/>
    <cellStyle name="إدخال 3 5 3 2 3" xfId="21891" xr:uid="{00000000-0005-0000-0000-0000447E0000}"/>
    <cellStyle name="إدخال 3 5 3 3" xfId="21892" xr:uid="{00000000-0005-0000-0000-0000457E0000}"/>
    <cellStyle name="إدخال 3 5 4" xfId="21893" xr:uid="{00000000-0005-0000-0000-0000467E0000}"/>
    <cellStyle name="إدخال 3 5 4 2" xfId="21894" xr:uid="{00000000-0005-0000-0000-0000477E0000}"/>
    <cellStyle name="إدخال 3 5 5" xfId="21895" xr:uid="{00000000-0005-0000-0000-0000487E0000}"/>
    <cellStyle name="إدخال 3 5 5 2" xfId="21896" xr:uid="{00000000-0005-0000-0000-0000497E0000}"/>
    <cellStyle name="إدخال 3 6" xfId="21897" xr:uid="{00000000-0005-0000-0000-00004A7E0000}"/>
    <cellStyle name="إدخال 3 6 2" xfId="21898" xr:uid="{00000000-0005-0000-0000-00004B7E0000}"/>
    <cellStyle name="إدخال 3 6 2 2" xfId="21899" xr:uid="{00000000-0005-0000-0000-00004C7E0000}"/>
    <cellStyle name="إدخال 3 6 2 2 2" xfId="21900" xr:uid="{00000000-0005-0000-0000-00004D7E0000}"/>
    <cellStyle name="إدخال 3 6 2 3" xfId="21901" xr:uid="{00000000-0005-0000-0000-00004E7E0000}"/>
    <cellStyle name="إدخال 3 6 2 3 2" xfId="21902" xr:uid="{00000000-0005-0000-0000-00004F7E0000}"/>
    <cellStyle name="إدخال 3 6 3" xfId="21903" xr:uid="{00000000-0005-0000-0000-0000507E0000}"/>
    <cellStyle name="إدخال 3 6 3 2" xfId="21904" xr:uid="{00000000-0005-0000-0000-0000517E0000}"/>
    <cellStyle name="إدخال 3 6 3 2 2" xfId="21905" xr:uid="{00000000-0005-0000-0000-0000527E0000}"/>
    <cellStyle name="إدخال 3 6 3 2 3" xfId="21906" xr:uid="{00000000-0005-0000-0000-0000537E0000}"/>
    <cellStyle name="إدخال 3 6 3 3" xfId="21907" xr:uid="{00000000-0005-0000-0000-0000547E0000}"/>
    <cellStyle name="إدخال 3 6 4" xfId="21908" xr:uid="{00000000-0005-0000-0000-0000557E0000}"/>
    <cellStyle name="إدخال 3 6 4 2" xfId="21909" xr:uid="{00000000-0005-0000-0000-0000567E0000}"/>
    <cellStyle name="إدخال 3 6 5" xfId="21910" xr:uid="{00000000-0005-0000-0000-0000577E0000}"/>
    <cellStyle name="إدخال 3 6 5 2" xfId="21911" xr:uid="{00000000-0005-0000-0000-0000587E0000}"/>
    <cellStyle name="إدخال 3 7" xfId="21912" xr:uid="{00000000-0005-0000-0000-0000597E0000}"/>
    <cellStyle name="إدخال 3 7 2" xfId="21913" xr:uid="{00000000-0005-0000-0000-00005A7E0000}"/>
    <cellStyle name="إدخال 3 7 2 2" xfId="21914" xr:uid="{00000000-0005-0000-0000-00005B7E0000}"/>
    <cellStyle name="إدخال 3 7 2 2 2" xfId="21915" xr:uid="{00000000-0005-0000-0000-00005C7E0000}"/>
    <cellStyle name="إدخال 3 7 2 2 3" xfId="21916" xr:uid="{00000000-0005-0000-0000-00005D7E0000}"/>
    <cellStyle name="إدخال 3 7 2 3" xfId="21917" xr:uid="{00000000-0005-0000-0000-00005E7E0000}"/>
    <cellStyle name="إدخال 3 7 3" xfId="21918" xr:uid="{00000000-0005-0000-0000-00005F7E0000}"/>
    <cellStyle name="إدخال 3 7 3 2" xfId="21919" xr:uid="{00000000-0005-0000-0000-0000607E0000}"/>
    <cellStyle name="إدخال 3 7 3 2 2" xfId="21920" xr:uid="{00000000-0005-0000-0000-0000617E0000}"/>
    <cellStyle name="إدخال 3 7 3 2 3" xfId="21921" xr:uid="{00000000-0005-0000-0000-0000627E0000}"/>
    <cellStyle name="إدخال 3 7 3 3" xfId="21922" xr:uid="{00000000-0005-0000-0000-0000637E0000}"/>
    <cellStyle name="إدخال 3 7 4" xfId="21923" xr:uid="{00000000-0005-0000-0000-0000647E0000}"/>
    <cellStyle name="إدخال 3 7 4 2" xfId="21924" xr:uid="{00000000-0005-0000-0000-0000657E0000}"/>
    <cellStyle name="إدخال 3 7 5" xfId="21925" xr:uid="{00000000-0005-0000-0000-0000667E0000}"/>
    <cellStyle name="إدخال 3 7 5 2" xfId="21926" xr:uid="{00000000-0005-0000-0000-0000677E0000}"/>
    <cellStyle name="إدخال 3 8" xfId="21927" xr:uid="{00000000-0005-0000-0000-0000687E0000}"/>
    <cellStyle name="إدخال 3 8 2" xfId="21928" xr:uid="{00000000-0005-0000-0000-0000697E0000}"/>
    <cellStyle name="إدخال 3 8 2 2" xfId="21929" xr:uid="{00000000-0005-0000-0000-00006A7E0000}"/>
    <cellStyle name="إدخال 3 8 2 2 2" xfId="21930" xr:uid="{00000000-0005-0000-0000-00006B7E0000}"/>
    <cellStyle name="إدخال 3 8 2 2 3" xfId="21931" xr:uid="{00000000-0005-0000-0000-00006C7E0000}"/>
    <cellStyle name="إدخال 3 8 2 3" xfId="21932" xr:uid="{00000000-0005-0000-0000-00006D7E0000}"/>
    <cellStyle name="إدخال 3 8 3" xfId="21933" xr:uid="{00000000-0005-0000-0000-00006E7E0000}"/>
    <cellStyle name="إدخال 3 8 3 2" xfId="21934" xr:uid="{00000000-0005-0000-0000-00006F7E0000}"/>
    <cellStyle name="إدخال 3 8 3 3" xfId="21935" xr:uid="{00000000-0005-0000-0000-0000707E0000}"/>
    <cellStyle name="إدخال 3 8 4" xfId="21936" xr:uid="{00000000-0005-0000-0000-0000717E0000}"/>
    <cellStyle name="إدخال 3 9" xfId="21937" xr:uid="{00000000-0005-0000-0000-0000727E0000}"/>
    <cellStyle name="إدخال 4" xfId="21938" xr:uid="{00000000-0005-0000-0000-0000737E0000}"/>
    <cellStyle name="إدخال 4 2" xfId="21939" xr:uid="{00000000-0005-0000-0000-0000747E0000}"/>
    <cellStyle name="إدخال 4 2 2" xfId="21940" xr:uid="{00000000-0005-0000-0000-0000757E0000}"/>
    <cellStyle name="إدخال 4 2 2 2" xfId="21941" xr:uid="{00000000-0005-0000-0000-0000767E0000}"/>
    <cellStyle name="إدخال 4 2 2 2 2" xfId="21942" xr:uid="{00000000-0005-0000-0000-0000777E0000}"/>
    <cellStyle name="إدخال 4 2 2 2 3" xfId="21943" xr:uid="{00000000-0005-0000-0000-0000787E0000}"/>
    <cellStyle name="إدخال 4 2 2 3" xfId="21944" xr:uid="{00000000-0005-0000-0000-0000797E0000}"/>
    <cellStyle name="إدخال 4 2 3" xfId="21945" xr:uid="{00000000-0005-0000-0000-00007A7E0000}"/>
    <cellStyle name="إدخال 4 2 3 2" xfId="21946" xr:uid="{00000000-0005-0000-0000-00007B7E0000}"/>
    <cellStyle name="إدخال 4 2 4" xfId="21947" xr:uid="{00000000-0005-0000-0000-00007C7E0000}"/>
    <cellStyle name="إدخال 4 2 4 2" xfId="21948" xr:uid="{00000000-0005-0000-0000-00007D7E0000}"/>
    <cellStyle name="إدخال 4 3" xfId="21949" xr:uid="{00000000-0005-0000-0000-00007E7E0000}"/>
    <cellStyle name="إدخال 4 3 2" xfId="21950" xr:uid="{00000000-0005-0000-0000-00007F7E0000}"/>
    <cellStyle name="إدخال 4 3 2 2" xfId="21951" xr:uid="{00000000-0005-0000-0000-0000807E0000}"/>
    <cellStyle name="إدخال 4 3 2 3" xfId="21952" xr:uid="{00000000-0005-0000-0000-0000817E0000}"/>
    <cellStyle name="إدخال 4 3 3" xfId="21953" xr:uid="{00000000-0005-0000-0000-0000827E0000}"/>
    <cellStyle name="إدخال 4 4" xfId="21954" xr:uid="{00000000-0005-0000-0000-0000837E0000}"/>
    <cellStyle name="إدخال 4 4 2" xfId="21955" xr:uid="{00000000-0005-0000-0000-0000847E0000}"/>
    <cellStyle name="إدخال 4 4 2 2" xfId="21956" xr:uid="{00000000-0005-0000-0000-0000857E0000}"/>
    <cellStyle name="إدخال 4 4 2 3" xfId="21957" xr:uid="{00000000-0005-0000-0000-0000867E0000}"/>
    <cellStyle name="إدخال 4 4 3" xfId="21958" xr:uid="{00000000-0005-0000-0000-0000877E0000}"/>
    <cellStyle name="إدخال 4 5" xfId="21959" xr:uid="{00000000-0005-0000-0000-0000887E0000}"/>
    <cellStyle name="إدخال 4 5 2" xfId="21960" xr:uid="{00000000-0005-0000-0000-0000897E0000}"/>
    <cellStyle name="إدخال 4 6" xfId="21961" xr:uid="{00000000-0005-0000-0000-00008A7E0000}"/>
    <cellStyle name="إدخال 4 6 2" xfId="21962" xr:uid="{00000000-0005-0000-0000-00008B7E0000}"/>
    <cellStyle name="إدخال 5" xfId="21963" xr:uid="{00000000-0005-0000-0000-00008C7E0000}"/>
    <cellStyle name="إدخال 5 2" xfId="21964" xr:uid="{00000000-0005-0000-0000-00008D7E0000}"/>
    <cellStyle name="إدخال 5 2 2" xfId="21965" xr:uid="{00000000-0005-0000-0000-00008E7E0000}"/>
    <cellStyle name="إدخال 5 2 2 2" xfId="21966" xr:uid="{00000000-0005-0000-0000-00008F7E0000}"/>
    <cellStyle name="إدخال 5 2 3" xfId="21967" xr:uid="{00000000-0005-0000-0000-0000907E0000}"/>
    <cellStyle name="إدخال 5 2 3 2" xfId="21968" xr:uid="{00000000-0005-0000-0000-0000917E0000}"/>
    <cellStyle name="إدخال 5 3" xfId="21969" xr:uid="{00000000-0005-0000-0000-0000927E0000}"/>
    <cellStyle name="إدخال 5 3 2" xfId="21970" xr:uid="{00000000-0005-0000-0000-0000937E0000}"/>
    <cellStyle name="إدخال 5 3 2 2" xfId="21971" xr:uid="{00000000-0005-0000-0000-0000947E0000}"/>
    <cellStyle name="إدخال 5 3 2 3" xfId="21972" xr:uid="{00000000-0005-0000-0000-0000957E0000}"/>
    <cellStyle name="إدخال 5 3 3" xfId="21973" xr:uid="{00000000-0005-0000-0000-0000967E0000}"/>
    <cellStyle name="إدخال 5 4" xfId="21974" xr:uid="{00000000-0005-0000-0000-0000977E0000}"/>
    <cellStyle name="إدخال 5 4 2" xfId="21975" xr:uid="{00000000-0005-0000-0000-0000987E0000}"/>
    <cellStyle name="إدخال 5 5" xfId="21976" xr:uid="{00000000-0005-0000-0000-0000997E0000}"/>
    <cellStyle name="إدخال 5 5 2" xfId="21977" xr:uid="{00000000-0005-0000-0000-00009A7E0000}"/>
    <cellStyle name="إدخال 6" xfId="21978" xr:uid="{00000000-0005-0000-0000-00009B7E0000}"/>
    <cellStyle name="إدخال 6 2" xfId="21979" xr:uid="{00000000-0005-0000-0000-00009C7E0000}"/>
    <cellStyle name="إدخال 6 2 2" xfId="21980" xr:uid="{00000000-0005-0000-0000-00009D7E0000}"/>
    <cellStyle name="إدخال 6 2 2 2" xfId="21981" xr:uid="{00000000-0005-0000-0000-00009E7E0000}"/>
    <cellStyle name="إدخال 6 2 3" xfId="21982" xr:uid="{00000000-0005-0000-0000-00009F7E0000}"/>
    <cellStyle name="إدخال 6 2 3 2" xfId="21983" xr:uid="{00000000-0005-0000-0000-0000A07E0000}"/>
    <cellStyle name="إدخال 6 3" xfId="21984" xr:uid="{00000000-0005-0000-0000-0000A17E0000}"/>
    <cellStyle name="إدخال 6 3 2" xfId="21985" xr:uid="{00000000-0005-0000-0000-0000A27E0000}"/>
    <cellStyle name="إدخال 6 3 2 2" xfId="21986" xr:uid="{00000000-0005-0000-0000-0000A37E0000}"/>
    <cellStyle name="إدخال 6 3 2 3" xfId="21987" xr:uid="{00000000-0005-0000-0000-0000A47E0000}"/>
    <cellStyle name="إدخال 6 3 3" xfId="21988" xr:uid="{00000000-0005-0000-0000-0000A57E0000}"/>
    <cellStyle name="إدخال 6 4" xfId="21989" xr:uid="{00000000-0005-0000-0000-0000A67E0000}"/>
    <cellStyle name="إدخال 6 4 2" xfId="21990" xr:uid="{00000000-0005-0000-0000-0000A77E0000}"/>
    <cellStyle name="إدخال 6 5" xfId="21991" xr:uid="{00000000-0005-0000-0000-0000A87E0000}"/>
    <cellStyle name="إدخال 6 5 2" xfId="21992" xr:uid="{00000000-0005-0000-0000-0000A97E0000}"/>
    <cellStyle name="إدخال 7" xfId="21993" xr:uid="{00000000-0005-0000-0000-0000AA7E0000}"/>
    <cellStyle name="إدخال 7 2" xfId="21994" xr:uid="{00000000-0005-0000-0000-0000AB7E0000}"/>
    <cellStyle name="إدخال 7 2 2" xfId="21995" xr:uid="{00000000-0005-0000-0000-0000AC7E0000}"/>
    <cellStyle name="إدخال 7 2 2 2" xfId="21996" xr:uid="{00000000-0005-0000-0000-0000AD7E0000}"/>
    <cellStyle name="إدخال 7 2 3" xfId="21997" xr:uid="{00000000-0005-0000-0000-0000AE7E0000}"/>
    <cellStyle name="إدخال 7 2 3 2" xfId="21998" xr:uid="{00000000-0005-0000-0000-0000AF7E0000}"/>
    <cellStyle name="إدخال 7 3" xfId="21999" xr:uid="{00000000-0005-0000-0000-0000B07E0000}"/>
    <cellStyle name="إدخال 7 3 2" xfId="22000" xr:uid="{00000000-0005-0000-0000-0000B17E0000}"/>
    <cellStyle name="إدخال 7 3 2 2" xfId="22001" xr:uid="{00000000-0005-0000-0000-0000B27E0000}"/>
    <cellStyle name="إدخال 7 3 2 3" xfId="22002" xr:uid="{00000000-0005-0000-0000-0000B37E0000}"/>
    <cellStyle name="إدخال 7 3 3" xfId="22003" xr:uid="{00000000-0005-0000-0000-0000B47E0000}"/>
    <cellStyle name="إدخال 7 4" xfId="22004" xr:uid="{00000000-0005-0000-0000-0000B57E0000}"/>
    <cellStyle name="إدخال 7 4 2" xfId="22005" xr:uid="{00000000-0005-0000-0000-0000B67E0000}"/>
    <cellStyle name="إدخال 7 5" xfId="22006" xr:uid="{00000000-0005-0000-0000-0000B77E0000}"/>
    <cellStyle name="إدخال 7 5 2" xfId="22007" xr:uid="{00000000-0005-0000-0000-0000B87E0000}"/>
    <cellStyle name="إدخال 8" xfId="22008" xr:uid="{00000000-0005-0000-0000-0000B97E0000}"/>
    <cellStyle name="إدخال 8 2" xfId="22009" xr:uid="{00000000-0005-0000-0000-0000BA7E0000}"/>
    <cellStyle name="إدخال 8 2 2" xfId="22010" xr:uid="{00000000-0005-0000-0000-0000BB7E0000}"/>
    <cellStyle name="إدخال 8 2 2 2" xfId="22011" xr:uid="{00000000-0005-0000-0000-0000BC7E0000}"/>
    <cellStyle name="إدخال 8 2 3" xfId="22012" xr:uid="{00000000-0005-0000-0000-0000BD7E0000}"/>
    <cellStyle name="إدخال 8 2 3 2" xfId="22013" xr:uid="{00000000-0005-0000-0000-0000BE7E0000}"/>
    <cellStyle name="إدخال 8 3" xfId="22014" xr:uid="{00000000-0005-0000-0000-0000BF7E0000}"/>
    <cellStyle name="إدخال 8 3 2" xfId="22015" xr:uid="{00000000-0005-0000-0000-0000C07E0000}"/>
    <cellStyle name="إدخال 8 3 2 2" xfId="22016" xr:uid="{00000000-0005-0000-0000-0000C17E0000}"/>
    <cellStyle name="إدخال 8 3 2 3" xfId="22017" xr:uid="{00000000-0005-0000-0000-0000C27E0000}"/>
    <cellStyle name="إدخال 8 3 3" xfId="22018" xr:uid="{00000000-0005-0000-0000-0000C37E0000}"/>
    <cellStyle name="إدخال 8 4" xfId="22019" xr:uid="{00000000-0005-0000-0000-0000C47E0000}"/>
    <cellStyle name="إدخال 8 4 2" xfId="22020" xr:uid="{00000000-0005-0000-0000-0000C57E0000}"/>
    <cellStyle name="إدخال 8 5" xfId="22021" xr:uid="{00000000-0005-0000-0000-0000C67E0000}"/>
    <cellStyle name="إدخال 8 5 2" xfId="22022" xr:uid="{00000000-0005-0000-0000-0000C77E0000}"/>
    <cellStyle name="إدخال 9" xfId="22023" xr:uid="{00000000-0005-0000-0000-0000C87E0000}"/>
    <cellStyle name="إدخال 9 2" xfId="22024" xr:uid="{00000000-0005-0000-0000-0000C97E0000}"/>
    <cellStyle name="إدخال 9 2 2" xfId="22025" xr:uid="{00000000-0005-0000-0000-0000CA7E0000}"/>
    <cellStyle name="إدخال 9 2 2 2" xfId="22026" xr:uid="{00000000-0005-0000-0000-0000CB7E0000}"/>
    <cellStyle name="إدخال 9 2 2 3" xfId="22027" xr:uid="{00000000-0005-0000-0000-0000CC7E0000}"/>
    <cellStyle name="إدخال 9 2 3" xfId="22028" xr:uid="{00000000-0005-0000-0000-0000CD7E0000}"/>
    <cellStyle name="إدخال 9 3" xfId="22029" xr:uid="{00000000-0005-0000-0000-0000CE7E0000}"/>
    <cellStyle name="إدخال 9 3 2" xfId="22030" xr:uid="{00000000-0005-0000-0000-0000CF7E0000}"/>
    <cellStyle name="إدخال 9 3 2 2" xfId="22031" xr:uid="{00000000-0005-0000-0000-0000D07E0000}"/>
    <cellStyle name="إدخال 9 3 2 3" xfId="22032" xr:uid="{00000000-0005-0000-0000-0000D17E0000}"/>
    <cellStyle name="إدخال 9 3 3" xfId="22033" xr:uid="{00000000-0005-0000-0000-0000D27E0000}"/>
    <cellStyle name="إدخال 9 4" xfId="22034" xr:uid="{00000000-0005-0000-0000-0000D37E0000}"/>
    <cellStyle name="إدخال 9 4 2" xfId="22035" xr:uid="{00000000-0005-0000-0000-0000D47E0000}"/>
    <cellStyle name="إدخال 9 5" xfId="22036" xr:uid="{00000000-0005-0000-0000-0000D57E0000}"/>
    <cellStyle name="إدخال 9 5 2" xfId="22037" xr:uid="{00000000-0005-0000-0000-0000D67E0000}"/>
    <cellStyle name="الإجمالي" xfId="22038" xr:uid="{00000000-0005-0000-0000-0000D77E0000}"/>
    <cellStyle name="الإجمالي 10" xfId="22039" xr:uid="{00000000-0005-0000-0000-0000D87E0000}"/>
    <cellStyle name="الإجمالي 10 2" xfId="22040" xr:uid="{00000000-0005-0000-0000-0000D97E0000}"/>
    <cellStyle name="الإجمالي 11" xfId="22041" xr:uid="{00000000-0005-0000-0000-0000DA7E0000}"/>
    <cellStyle name="الإجمالي 11 2" xfId="22042" xr:uid="{00000000-0005-0000-0000-0000DB7E0000}"/>
    <cellStyle name="الإجمالي 2" xfId="22043" xr:uid="{00000000-0005-0000-0000-0000DC7E0000}"/>
    <cellStyle name="الإجمالي 2 2" xfId="22044" xr:uid="{00000000-0005-0000-0000-0000DD7E0000}"/>
    <cellStyle name="الإجمالي 2 2 2" xfId="22045" xr:uid="{00000000-0005-0000-0000-0000DE7E0000}"/>
    <cellStyle name="الإجمالي 2 2 2 2" xfId="22046" xr:uid="{00000000-0005-0000-0000-0000DF7E0000}"/>
    <cellStyle name="الإجمالي 2 2 2 2 2" xfId="22047" xr:uid="{00000000-0005-0000-0000-0000E07E0000}"/>
    <cellStyle name="الإجمالي 2 2 2 2 2 2" xfId="22048" xr:uid="{00000000-0005-0000-0000-0000E17E0000}"/>
    <cellStyle name="الإجمالي 2 2 2 2 2 3" xfId="22049" xr:uid="{00000000-0005-0000-0000-0000E27E0000}"/>
    <cellStyle name="الإجمالي 2 2 2 2 3" xfId="22050" xr:uid="{00000000-0005-0000-0000-0000E37E0000}"/>
    <cellStyle name="الإجمالي 2 2 2 3" xfId="22051" xr:uid="{00000000-0005-0000-0000-0000E47E0000}"/>
    <cellStyle name="الإجمالي 2 2 2 3 2" xfId="22052" xr:uid="{00000000-0005-0000-0000-0000E57E0000}"/>
    <cellStyle name="الإجمالي 2 2 2 4" xfId="22053" xr:uid="{00000000-0005-0000-0000-0000E67E0000}"/>
    <cellStyle name="الإجمالي 2 2 2 4 2" xfId="22054" xr:uid="{00000000-0005-0000-0000-0000E77E0000}"/>
    <cellStyle name="الإجمالي 2 2 3" xfId="22055" xr:uid="{00000000-0005-0000-0000-0000E87E0000}"/>
    <cellStyle name="الإجمالي 2 2 3 2" xfId="22056" xr:uid="{00000000-0005-0000-0000-0000E97E0000}"/>
    <cellStyle name="الإجمالي 2 2 3 2 2" xfId="22057" xr:uid="{00000000-0005-0000-0000-0000EA7E0000}"/>
    <cellStyle name="الإجمالي 2 2 3 2 3" xfId="22058" xr:uid="{00000000-0005-0000-0000-0000EB7E0000}"/>
    <cellStyle name="الإجمالي 2 2 3 3" xfId="22059" xr:uid="{00000000-0005-0000-0000-0000EC7E0000}"/>
    <cellStyle name="الإجمالي 2 2 4" xfId="22060" xr:uid="{00000000-0005-0000-0000-0000ED7E0000}"/>
    <cellStyle name="الإجمالي 2 2 4 2" xfId="22061" xr:uid="{00000000-0005-0000-0000-0000EE7E0000}"/>
    <cellStyle name="الإجمالي 2 2 4 2 2" xfId="22062" xr:uid="{00000000-0005-0000-0000-0000EF7E0000}"/>
    <cellStyle name="الإجمالي 2 2 4 2 3" xfId="22063" xr:uid="{00000000-0005-0000-0000-0000F07E0000}"/>
    <cellStyle name="الإجمالي 2 2 4 3" xfId="22064" xr:uid="{00000000-0005-0000-0000-0000F17E0000}"/>
    <cellStyle name="الإجمالي 2 2 5" xfId="22065" xr:uid="{00000000-0005-0000-0000-0000F27E0000}"/>
    <cellStyle name="الإجمالي 2 2 5 2" xfId="22066" xr:uid="{00000000-0005-0000-0000-0000F37E0000}"/>
    <cellStyle name="الإجمالي 2 2 6" xfId="22067" xr:uid="{00000000-0005-0000-0000-0000F47E0000}"/>
    <cellStyle name="الإجمالي 2 2 6 2" xfId="22068" xr:uid="{00000000-0005-0000-0000-0000F57E0000}"/>
    <cellStyle name="الإجمالي 2 2 7" xfId="34470" xr:uid="{00000000-0005-0000-0000-0000F67E0000}"/>
    <cellStyle name="الإجمالي 2 3" xfId="22069" xr:uid="{00000000-0005-0000-0000-0000F77E0000}"/>
    <cellStyle name="الإجمالي 2 3 2" xfId="22070" xr:uid="{00000000-0005-0000-0000-0000F87E0000}"/>
    <cellStyle name="الإجمالي 2 3 2 2" xfId="22071" xr:uid="{00000000-0005-0000-0000-0000F97E0000}"/>
    <cellStyle name="الإجمالي 2 3 2 2 2" xfId="22072" xr:uid="{00000000-0005-0000-0000-0000FA7E0000}"/>
    <cellStyle name="الإجمالي 2 3 2 3" xfId="22073" xr:uid="{00000000-0005-0000-0000-0000FB7E0000}"/>
    <cellStyle name="الإجمالي 2 3 2 3 2" xfId="22074" xr:uid="{00000000-0005-0000-0000-0000FC7E0000}"/>
    <cellStyle name="الإجمالي 2 3 3" xfId="22075" xr:uid="{00000000-0005-0000-0000-0000FD7E0000}"/>
    <cellStyle name="الإجمالي 2 3 3 2" xfId="22076" xr:uid="{00000000-0005-0000-0000-0000FE7E0000}"/>
    <cellStyle name="الإجمالي 2 3 3 2 2" xfId="22077" xr:uid="{00000000-0005-0000-0000-0000FF7E0000}"/>
    <cellStyle name="الإجمالي 2 3 3 2 3" xfId="22078" xr:uid="{00000000-0005-0000-0000-0000007F0000}"/>
    <cellStyle name="الإجمالي 2 3 3 3" xfId="22079" xr:uid="{00000000-0005-0000-0000-0000017F0000}"/>
    <cellStyle name="الإجمالي 2 3 4" xfId="22080" xr:uid="{00000000-0005-0000-0000-0000027F0000}"/>
    <cellStyle name="الإجمالي 2 3 4 2" xfId="22081" xr:uid="{00000000-0005-0000-0000-0000037F0000}"/>
    <cellStyle name="الإجمالي 2 3 5" xfId="22082" xr:uid="{00000000-0005-0000-0000-0000047F0000}"/>
    <cellStyle name="الإجمالي 2 3 5 2" xfId="22083" xr:uid="{00000000-0005-0000-0000-0000057F0000}"/>
    <cellStyle name="الإجمالي 2 4" xfId="22084" xr:uid="{00000000-0005-0000-0000-0000067F0000}"/>
    <cellStyle name="الإجمالي 2 4 2" xfId="22085" xr:uid="{00000000-0005-0000-0000-0000077F0000}"/>
    <cellStyle name="الإجمالي 2 4 2 2" xfId="22086" xr:uid="{00000000-0005-0000-0000-0000087F0000}"/>
    <cellStyle name="الإجمالي 2 4 2 2 2" xfId="22087" xr:uid="{00000000-0005-0000-0000-0000097F0000}"/>
    <cellStyle name="الإجمالي 2 4 2 2 3" xfId="22088" xr:uid="{00000000-0005-0000-0000-00000A7F0000}"/>
    <cellStyle name="الإجمالي 2 4 2 3" xfId="22089" xr:uid="{00000000-0005-0000-0000-00000B7F0000}"/>
    <cellStyle name="الإجمالي 2 4 3" xfId="22090" xr:uid="{00000000-0005-0000-0000-00000C7F0000}"/>
    <cellStyle name="الإجمالي 2 4 3 2" xfId="22091" xr:uid="{00000000-0005-0000-0000-00000D7F0000}"/>
    <cellStyle name="الإجمالي 2 4 3 2 2" xfId="22092" xr:uid="{00000000-0005-0000-0000-00000E7F0000}"/>
    <cellStyle name="الإجمالي 2 4 3 2 3" xfId="22093" xr:uid="{00000000-0005-0000-0000-00000F7F0000}"/>
    <cellStyle name="الإجمالي 2 4 3 3" xfId="22094" xr:uid="{00000000-0005-0000-0000-0000107F0000}"/>
    <cellStyle name="الإجمالي 2 4 4" xfId="22095" xr:uid="{00000000-0005-0000-0000-0000117F0000}"/>
    <cellStyle name="الإجمالي 2 4 4 2" xfId="22096" xr:uid="{00000000-0005-0000-0000-0000127F0000}"/>
    <cellStyle name="الإجمالي 2 4 5" xfId="22097" xr:uid="{00000000-0005-0000-0000-0000137F0000}"/>
    <cellStyle name="الإجمالي 2 4 5 2" xfId="22098" xr:uid="{00000000-0005-0000-0000-0000147F0000}"/>
    <cellStyle name="الإجمالي 2 5" xfId="22099" xr:uid="{00000000-0005-0000-0000-0000157F0000}"/>
    <cellStyle name="الإجمالي 2 5 2" xfId="22100" xr:uid="{00000000-0005-0000-0000-0000167F0000}"/>
    <cellStyle name="الإجمالي 2 5 2 2" xfId="22101" xr:uid="{00000000-0005-0000-0000-0000177F0000}"/>
    <cellStyle name="الإجمالي 2 5 2 2 2" xfId="22102" xr:uid="{00000000-0005-0000-0000-0000187F0000}"/>
    <cellStyle name="الإجمالي 2 5 2 2 3" xfId="22103" xr:uid="{00000000-0005-0000-0000-0000197F0000}"/>
    <cellStyle name="الإجمالي 2 5 2 3" xfId="22104" xr:uid="{00000000-0005-0000-0000-00001A7F0000}"/>
    <cellStyle name="الإجمالي 2 5 3" xfId="22105" xr:uid="{00000000-0005-0000-0000-00001B7F0000}"/>
    <cellStyle name="الإجمالي 2 5 3 2" xfId="22106" xr:uid="{00000000-0005-0000-0000-00001C7F0000}"/>
    <cellStyle name="الإجمالي 2 5 3 2 2" xfId="22107" xr:uid="{00000000-0005-0000-0000-00001D7F0000}"/>
    <cellStyle name="الإجمالي 2 5 3 2 3" xfId="22108" xr:uid="{00000000-0005-0000-0000-00001E7F0000}"/>
    <cellStyle name="الإجمالي 2 5 3 3" xfId="22109" xr:uid="{00000000-0005-0000-0000-00001F7F0000}"/>
    <cellStyle name="الإجمالي 2 5 4" xfId="22110" xr:uid="{00000000-0005-0000-0000-0000207F0000}"/>
    <cellStyle name="الإجمالي 2 5 4 2" xfId="22111" xr:uid="{00000000-0005-0000-0000-0000217F0000}"/>
    <cellStyle name="الإجمالي 2 5 4 3" xfId="22112" xr:uid="{00000000-0005-0000-0000-0000227F0000}"/>
    <cellStyle name="الإجمالي 2 5 5" xfId="22113" xr:uid="{00000000-0005-0000-0000-0000237F0000}"/>
    <cellStyle name="الإجمالي 2 6" xfId="22114" xr:uid="{00000000-0005-0000-0000-0000247F0000}"/>
    <cellStyle name="الإجمالي 2 7" xfId="22115" xr:uid="{00000000-0005-0000-0000-0000257F0000}"/>
    <cellStyle name="الإجمالي 3" xfId="22116" xr:uid="{00000000-0005-0000-0000-0000267F0000}"/>
    <cellStyle name="الإجمالي 3 2" xfId="22117" xr:uid="{00000000-0005-0000-0000-0000277F0000}"/>
    <cellStyle name="الإجمالي 3 2 2" xfId="22118" xr:uid="{00000000-0005-0000-0000-0000287F0000}"/>
    <cellStyle name="الإجمالي 3 2 2 2" xfId="22119" xr:uid="{00000000-0005-0000-0000-0000297F0000}"/>
    <cellStyle name="الإجمالي 3 2 2 2 2" xfId="22120" xr:uid="{00000000-0005-0000-0000-00002A7F0000}"/>
    <cellStyle name="الإجمالي 3 2 2 2 2 2" xfId="22121" xr:uid="{00000000-0005-0000-0000-00002B7F0000}"/>
    <cellStyle name="الإجمالي 3 2 2 2 2 3" xfId="22122" xr:uid="{00000000-0005-0000-0000-00002C7F0000}"/>
    <cellStyle name="الإجمالي 3 2 2 2 3" xfId="22123" xr:uid="{00000000-0005-0000-0000-00002D7F0000}"/>
    <cellStyle name="الإجمالي 3 2 2 3" xfId="22124" xr:uid="{00000000-0005-0000-0000-00002E7F0000}"/>
    <cellStyle name="الإجمالي 3 2 2 3 2" xfId="22125" xr:uid="{00000000-0005-0000-0000-00002F7F0000}"/>
    <cellStyle name="الإجمالي 3 2 2 4" xfId="22126" xr:uid="{00000000-0005-0000-0000-0000307F0000}"/>
    <cellStyle name="الإجمالي 3 2 2 4 2" xfId="22127" xr:uid="{00000000-0005-0000-0000-0000317F0000}"/>
    <cellStyle name="الإجمالي 3 2 3" xfId="22128" xr:uid="{00000000-0005-0000-0000-0000327F0000}"/>
    <cellStyle name="الإجمالي 3 2 3 2" xfId="22129" xr:uid="{00000000-0005-0000-0000-0000337F0000}"/>
    <cellStyle name="الإجمالي 3 2 3 2 2" xfId="22130" xr:uid="{00000000-0005-0000-0000-0000347F0000}"/>
    <cellStyle name="الإجمالي 3 2 3 2 3" xfId="22131" xr:uid="{00000000-0005-0000-0000-0000357F0000}"/>
    <cellStyle name="الإجمالي 3 2 3 3" xfId="22132" xr:uid="{00000000-0005-0000-0000-0000367F0000}"/>
    <cellStyle name="الإجمالي 3 2 4" xfId="22133" xr:uid="{00000000-0005-0000-0000-0000377F0000}"/>
    <cellStyle name="الإجمالي 3 2 4 2" xfId="22134" xr:uid="{00000000-0005-0000-0000-0000387F0000}"/>
    <cellStyle name="الإجمالي 3 2 4 2 2" xfId="22135" xr:uid="{00000000-0005-0000-0000-0000397F0000}"/>
    <cellStyle name="الإجمالي 3 2 4 2 3" xfId="22136" xr:uid="{00000000-0005-0000-0000-00003A7F0000}"/>
    <cellStyle name="الإجمالي 3 2 4 3" xfId="22137" xr:uid="{00000000-0005-0000-0000-00003B7F0000}"/>
    <cellStyle name="الإجمالي 3 2 5" xfId="22138" xr:uid="{00000000-0005-0000-0000-00003C7F0000}"/>
    <cellStyle name="الإجمالي 3 2 5 2" xfId="22139" xr:uid="{00000000-0005-0000-0000-00003D7F0000}"/>
    <cellStyle name="الإجمالي 3 2 6" xfId="22140" xr:uid="{00000000-0005-0000-0000-00003E7F0000}"/>
    <cellStyle name="الإجمالي 3 2 6 2" xfId="22141" xr:uid="{00000000-0005-0000-0000-00003F7F0000}"/>
    <cellStyle name="الإجمالي 3 3" xfId="22142" xr:uid="{00000000-0005-0000-0000-0000407F0000}"/>
    <cellStyle name="الإجمالي 3 3 2" xfId="22143" xr:uid="{00000000-0005-0000-0000-0000417F0000}"/>
    <cellStyle name="الإجمالي 3 3 2 2" xfId="22144" xr:uid="{00000000-0005-0000-0000-0000427F0000}"/>
    <cellStyle name="الإجمالي 3 3 2 2 2" xfId="22145" xr:uid="{00000000-0005-0000-0000-0000437F0000}"/>
    <cellStyle name="الإجمالي 3 3 2 3" xfId="22146" xr:uid="{00000000-0005-0000-0000-0000447F0000}"/>
    <cellStyle name="الإجمالي 3 3 2 3 2" xfId="22147" xr:uid="{00000000-0005-0000-0000-0000457F0000}"/>
    <cellStyle name="الإجمالي 3 3 3" xfId="22148" xr:uid="{00000000-0005-0000-0000-0000467F0000}"/>
    <cellStyle name="الإجمالي 3 3 3 2" xfId="22149" xr:uid="{00000000-0005-0000-0000-0000477F0000}"/>
    <cellStyle name="الإجمالي 3 3 3 2 2" xfId="22150" xr:uid="{00000000-0005-0000-0000-0000487F0000}"/>
    <cellStyle name="الإجمالي 3 3 3 2 3" xfId="22151" xr:uid="{00000000-0005-0000-0000-0000497F0000}"/>
    <cellStyle name="الإجمالي 3 3 3 3" xfId="22152" xr:uid="{00000000-0005-0000-0000-00004A7F0000}"/>
    <cellStyle name="الإجمالي 3 3 4" xfId="22153" xr:uid="{00000000-0005-0000-0000-00004B7F0000}"/>
    <cellStyle name="الإجمالي 3 3 4 2" xfId="22154" xr:uid="{00000000-0005-0000-0000-00004C7F0000}"/>
    <cellStyle name="الإجمالي 3 3 5" xfId="22155" xr:uid="{00000000-0005-0000-0000-00004D7F0000}"/>
    <cellStyle name="الإجمالي 3 3 5 2" xfId="22156" xr:uid="{00000000-0005-0000-0000-00004E7F0000}"/>
    <cellStyle name="الإجمالي 3 4" xfId="22157" xr:uid="{00000000-0005-0000-0000-00004F7F0000}"/>
    <cellStyle name="الإجمالي 3 4 2" xfId="22158" xr:uid="{00000000-0005-0000-0000-0000507F0000}"/>
    <cellStyle name="الإجمالي 3 4 2 2" xfId="22159" xr:uid="{00000000-0005-0000-0000-0000517F0000}"/>
    <cellStyle name="الإجمالي 3 4 2 2 2" xfId="22160" xr:uid="{00000000-0005-0000-0000-0000527F0000}"/>
    <cellStyle name="الإجمالي 3 4 2 2 3" xfId="22161" xr:uid="{00000000-0005-0000-0000-0000537F0000}"/>
    <cellStyle name="الإجمالي 3 4 2 3" xfId="22162" xr:uid="{00000000-0005-0000-0000-0000547F0000}"/>
    <cellStyle name="الإجمالي 3 4 3" xfId="22163" xr:uid="{00000000-0005-0000-0000-0000557F0000}"/>
    <cellStyle name="الإجمالي 3 4 3 2" xfId="22164" xr:uid="{00000000-0005-0000-0000-0000567F0000}"/>
    <cellStyle name="الإجمالي 3 4 3 2 2" xfId="22165" xr:uid="{00000000-0005-0000-0000-0000577F0000}"/>
    <cellStyle name="الإجمالي 3 4 3 2 3" xfId="22166" xr:uid="{00000000-0005-0000-0000-0000587F0000}"/>
    <cellStyle name="الإجمالي 3 4 3 3" xfId="22167" xr:uid="{00000000-0005-0000-0000-0000597F0000}"/>
    <cellStyle name="الإجمالي 3 4 4" xfId="22168" xr:uid="{00000000-0005-0000-0000-00005A7F0000}"/>
    <cellStyle name="الإجمالي 3 4 4 2" xfId="22169" xr:uid="{00000000-0005-0000-0000-00005B7F0000}"/>
    <cellStyle name="الإجمالي 3 4 5" xfId="22170" xr:uid="{00000000-0005-0000-0000-00005C7F0000}"/>
    <cellStyle name="الإجمالي 3 4 5 2" xfId="22171" xr:uid="{00000000-0005-0000-0000-00005D7F0000}"/>
    <cellStyle name="الإجمالي 3 5" xfId="22172" xr:uid="{00000000-0005-0000-0000-00005E7F0000}"/>
    <cellStyle name="الإجمالي 3 5 2" xfId="22173" xr:uid="{00000000-0005-0000-0000-00005F7F0000}"/>
    <cellStyle name="الإجمالي 3 5 2 2" xfId="22174" xr:uid="{00000000-0005-0000-0000-0000607F0000}"/>
    <cellStyle name="الإجمالي 3 5 2 2 2" xfId="22175" xr:uid="{00000000-0005-0000-0000-0000617F0000}"/>
    <cellStyle name="الإجمالي 3 5 2 2 3" xfId="22176" xr:uid="{00000000-0005-0000-0000-0000627F0000}"/>
    <cellStyle name="الإجمالي 3 5 2 3" xfId="22177" xr:uid="{00000000-0005-0000-0000-0000637F0000}"/>
    <cellStyle name="الإجمالي 3 5 3" xfId="22178" xr:uid="{00000000-0005-0000-0000-0000647F0000}"/>
    <cellStyle name="الإجمالي 3 5 3 2" xfId="22179" xr:uid="{00000000-0005-0000-0000-0000657F0000}"/>
    <cellStyle name="الإجمالي 3 5 3 2 2" xfId="22180" xr:uid="{00000000-0005-0000-0000-0000667F0000}"/>
    <cellStyle name="الإجمالي 3 5 3 2 3" xfId="22181" xr:uid="{00000000-0005-0000-0000-0000677F0000}"/>
    <cellStyle name="الإجمالي 3 5 3 3" xfId="22182" xr:uid="{00000000-0005-0000-0000-0000687F0000}"/>
    <cellStyle name="الإجمالي 3 5 4" xfId="22183" xr:uid="{00000000-0005-0000-0000-0000697F0000}"/>
    <cellStyle name="الإجمالي 3 5 4 2" xfId="22184" xr:uid="{00000000-0005-0000-0000-00006A7F0000}"/>
    <cellStyle name="الإجمالي 3 5 4 3" xfId="22185" xr:uid="{00000000-0005-0000-0000-00006B7F0000}"/>
    <cellStyle name="الإجمالي 3 5 5" xfId="22186" xr:uid="{00000000-0005-0000-0000-00006C7F0000}"/>
    <cellStyle name="الإجمالي 3 6" xfId="22187" xr:uid="{00000000-0005-0000-0000-00006D7F0000}"/>
    <cellStyle name="الإجمالي 3 6 2" xfId="34471" xr:uid="{00000000-0005-0000-0000-00006E7F0000}"/>
    <cellStyle name="الإجمالي 3 7" xfId="22188" xr:uid="{00000000-0005-0000-0000-00006F7F0000}"/>
    <cellStyle name="الإجمالي 3 8" xfId="34472" xr:uid="{00000000-0005-0000-0000-0000707F0000}"/>
    <cellStyle name="الإجمالي 4" xfId="22189" xr:uid="{00000000-0005-0000-0000-0000717F0000}"/>
    <cellStyle name="الإجمالي 4 2" xfId="22190" xr:uid="{00000000-0005-0000-0000-0000727F0000}"/>
    <cellStyle name="الإجمالي 4 2 2" xfId="22191" xr:uid="{00000000-0005-0000-0000-0000737F0000}"/>
    <cellStyle name="الإجمالي 4 2 2 2" xfId="22192" xr:uid="{00000000-0005-0000-0000-0000747F0000}"/>
    <cellStyle name="الإجمالي 4 2 2 2 2" xfId="22193" xr:uid="{00000000-0005-0000-0000-0000757F0000}"/>
    <cellStyle name="الإجمالي 4 2 2 2 3" xfId="22194" xr:uid="{00000000-0005-0000-0000-0000767F0000}"/>
    <cellStyle name="الإجمالي 4 2 2 3" xfId="22195" xr:uid="{00000000-0005-0000-0000-0000777F0000}"/>
    <cellStyle name="الإجمالي 4 2 3" xfId="22196" xr:uid="{00000000-0005-0000-0000-0000787F0000}"/>
    <cellStyle name="الإجمالي 4 2 3 2" xfId="22197" xr:uid="{00000000-0005-0000-0000-0000797F0000}"/>
    <cellStyle name="الإجمالي 4 2 4" xfId="22198" xr:uid="{00000000-0005-0000-0000-00007A7F0000}"/>
    <cellStyle name="الإجمالي 4 2 4 2" xfId="22199" xr:uid="{00000000-0005-0000-0000-00007B7F0000}"/>
    <cellStyle name="الإجمالي 4 3" xfId="22200" xr:uid="{00000000-0005-0000-0000-00007C7F0000}"/>
    <cellStyle name="الإجمالي 4 3 2" xfId="22201" xr:uid="{00000000-0005-0000-0000-00007D7F0000}"/>
    <cellStyle name="الإجمالي 4 3 2 2" xfId="22202" xr:uid="{00000000-0005-0000-0000-00007E7F0000}"/>
    <cellStyle name="الإجمالي 4 3 2 3" xfId="22203" xr:uid="{00000000-0005-0000-0000-00007F7F0000}"/>
    <cellStyle name="الإجمالي 4 3 3" xfId="22204" xr:uid="{00000000-0005-0000-0000-0000807F0000}"/>
    <cellStyle name="الإجمالي 4 4" xfId="22205" xr:uid="{00000000-0005-0000-0000-0000817F0000}"/>
    <cellStyle name="الإجمالي 4 4 2" xfId="22206" xr:uid="{00000000-0005-0000-0000-0000827F0000}"/>
    <cellStyle name="الإجمالي 4 4 2 2" xfId="22207" xr:uid="{00000000-0005-0000-0000-0000837F0000}"/>
    <cellStyle name="الإجمالي 4 4 2 3" xfId="22208" xr:uid="{00000000-0005-0000-0000-0000847F0000}"/>
    <cellStyle name="الإجمالي 4 4 3" xfId="22209" xr:uid="{00000000-0005-0000-0000-0000857F0000}"/>
    <cellStyle name="الإجمالي 4 5" xfId="22210" xr:uid="{00000000-0005-0000-0000-0000867F0000}"/>
    <cellStyle name="الإجمالي 4 5 2" xfId="22211" xr:uid="{00000000-0005-0000-0000-0000877F0000}"/>
    <cellStyle name="الإجمالي 4 6" xfId="22212" xr:uid="{00000000-0005-0000-0000-0000887F0000}"/>
    <cellStyle name="الإجمالي 4 6 2" xfId="22213" xr:uid="{00000000-0005-0000-0000-0000897F0000}"/>
    <cellStyle name="الإجمالي 5" xfId="22214" xr:uid="{00000000-0005-0000-0000-00008A7F0000}"/>
    <cellStyle name="الإجمالي 5 2" xfId="22215" xr:uid="{00000000-0005-0000-0000-00008B7F0000}"/>
    <cellStyle name="الإجمالي 5 2 2" xfId="22216" xr:uid="{00000000-0005-0000-0000-00008C7F0000}"/>
    <cellStyle name="الإجمالي 5 2 2 2" xfId="22217" xr:uid="{00000000-0005-0000-0000-00008D7F0000}"/>
    <cellStyle name="الإجمالي 5 2 3" xfId="22218" xr:uid="{00000000-0005-0000-0000-00008E7F0000}"/>
    <cellStyle name="الإجمالي 5 2 3 2" xfId="22219" xr:uid="{00000000-0005-0000-0000-00008F7F0000}"/>
    <cellStyle name="الإجمالي 5 3" xfId="22220" xr:uid="{00000000-0005-0000-0000-0000907F0000}"/>
    <cellStyle name="الإجمالي 5 3 2" xfId="22221" xr:uid="{00000000-0005-0000-0000-0000917F0000}"/>
    <cellStyle name="الإجمالي 5 3 2 2" xfId="22222" xr:uid="{00000000-0005-0000-0000-0000927F0000}"/>
    <cellStyle name="الإجمالي 5 3 2 3" xfId="22223" xr:uid="{00000000-0005-0000-0000-0000937F0000}"/>
    <cellStyle name="الإجمالي 5 3 3" xfId="22224" xr:uid="{00000000-0005-0000-0000-0000947F0000}"/>
    <cellStyle name="الإجمالي 5 4" xfId="22225" xr:uid="{00000000-0005-0000-0000-0000957F0000}"/>
    <cellStyle name="الإجمالي 5 4 2" xfId="22226" xr:uid="{00000000-0005-0000-0000-0000967F0000}"/>
    <cellStyle name="الإجمالي 5 5" xfId="22227" xr:uid="{00000000-0005-0000-0000-0000977F0000}"/>
    <cellStyle name="الإجمالي 5 5 2" xfId="22228" xr:uid="{00000000-0005-0000-0000-0000987F0000}"/>
    <cellStyle name="الإجمالي 6" xfId="22229" xr:uid="{00000000-0005-0000-0000-0000997F0000}"/>
    <cellStyle name="الإجمالي 6 2" xfId="22230" xr:uid="{00000000-0005-0000-0000-00009A7F0000}"/>
    <cellStyle name="الإجمالي 6 2 2" xfId="22231" xr:uid="{00000000-0005-0000-0000-00009B7F0000}"/>
    <cellStyle name="الإجمالي 6 2 2 2" xfId="22232" xr:uid="{00000000-0005-0000-0000-00009C7F0000}"/>
    <cellStyle name="الإجمالي 6 2 2 3" xfId="22233" xr:uid="{00000000-0005-0000-0000-00009D7F0000}"/>
    <cellStyle name="الإجمالي 6 2 3" xfId="22234" xr:uid="{00000000-0005-0000-0000-00009E7F0000}"/>
    <cellStyle name="الإجمالي 6 3" xfId="22235" xr:uid="{00000000-0005-0000-0000-00009F7F0000}"/>
    <cellStyle name="الإجمالي 6 3 2" xfId="22236" xr:uid="{00000000-0005-0000-0000-0000A07F0000}"/>
    <cellStyle name="الإجمالي 6 3 2 2" xfId="22237" xr:uid="{00000000-0005-0000-0000-0000A17F0000}"/>
    <cellStyle name="الإجمالي 6 3 2 3" xfId="22238" xr:uid="{00000000-0005-0000-0000-0000A27F0000}"/>
    <cellStyle name="الإجمالي 6 3 3" xfId="22239" xr:uid="{00000000-0005-0000-0000-0000A37F0000}"/>
    <cellStyle name="الإجمالي 6 4" xfId="22240" xr:uid="{00000000-0005-0000-0000-0000A47F0000}"/>
    <cellStyle name="الإجمالي 6 4 2" xfId="22241" xr:uid="{00000000-0005-0000-0000-0000A57F0000}"/>
    <cellStyle name="الإجمالي 6 5" xfId="22242" xr:uid="{00000000-0005-0000-0000-0000A67F0000}"/>
    <cellStyle name="الإجمالي 6 5 2" xfId="22243" xr:uid="{00000000-0005-0000-0000-0000A77F0000}"/>
    <cellStyle name="الإجمالي 7" xfId="22244" xr:uid="{00000000-0005-0000-0000-0000A87F0000}"/>
    <cellStyle name="الإجمالي 7 2" xfId="22245" xr:uid="{00000000-0005-0000-0000-0000A97F0000}"/>
    <cellStyle name="الإجمالي 7 2 2" xfId="22246" xr:uid="{00000000-0005-0000-0000-0000AA7F0000}"/>
    <cellStyle name="الإجمالي 7 2 2 2" xfId="22247" xr:uid="{00000000-0005-0000-0000-0000AB7F0000}"/>
    <cellStyle name="الإجمالي 7 2 2 3" xfId="22248" xr:uid="{00000000-0005-0000-0000-0000AC7F0000}"/>
    <cellStyle name="الإجمالي 7 2 3" xfId="22249" xr:uid="{00000000-0005-0000-0000-0000AD7F0000}"/>
    <cellStyle name="الإجمالي 7 3" xfId="22250" xr:uid="{00000000-0005-0000-0000-0000AE7F0000}"/>
    <cellStyle name="الإجمالي 7 3 2" xfId="22251" xr:uid="{00000000-0005-0000-0000-0000AF7F0000}"/>
    <cellStyle name="الإجمالي 7 3 2 2" xfId="22252" xr:uid="{00000000-0005-0000-0000-0000B07F0000}"/>
    <cellStyle name="الإجمالي 7 3 2 3" xfId="22253" xr:uid="{00000000-0005-0000-0000-0000B17F0000}"/>
    <cellStyle name="الإجمالي 7 3 3" xfId="22254" xr:uid="{00000000-0005-0000-0000-0000B27F0000}"/>
    <cellStyle name="الإجمالي 7 4" xfId="22255" xr:uid="{00000000-0005-0000-0000-0000B37F0000}"/>
    <cellStyle name="الإجمالي 7 4 2" xfId="22256" xr:uid="{00000000-0005-0000-0000-0000B47F0000}"/>
    <cellStyle name="الإجمالي 7 5" xfId="22257" xr:uid="{00000000-0005-0000-0000-0000B57F0000}"/>
    <cellStyle name="الإجمالي 7 5 2" xfId="22258" xr:uid="{00000000-0005-0000-0000-0000B67F0000}"/>
    <cellStyle name="الإجمالي 8" xfId="22259" xr:uid="{00000000-0005-0000-0000-0000B77F0000}"/>
    <cellStyle name="الإجمالي 8 2" xfId="22260" xr:uid="{00000000-0005-0000-0000-0000B87F0000}"/>
    <cellStyle name="الإجمالي 8 2 2" xfId="22261" xr:uid="{00000000-0005-0000-0000-0000B97F0000}"/>
    <cellStyle name="الإجمالي 8 2 3" xfId="22262" xr:uid="{00000000-0005-0000-0000-0000BA7F0000}"/>
    <cellStyle name="الإجمالي 8 3" xfId="22263" xr:uid="{00000000-0005-0000-0000-0000BB7F0000}"/>
    <cellStyle name="الإجمالي 9" xfId="22264" xr:uid="{00000000-0005-0000-0000-0000BC7F0000}"/>
    <cellStyle name="الإجمالي 9 2" xfId="22265" xr:uid="{00000000-0005-0000-0000-0000BD7F0000}"/>
    <cellStyle name="الإجمالي 9 3" xfId="22266" xr:uid="{00000000-0005-0000-0000-0000BE7F0000}"/>
    <cellStyle name="ترقيم" xfId="22267" xr:uid="{00000000-0005-0000-0000-0000BF7F0000}"/>
    <cellStyle name="تمييز1" xfId="22268" xr:uid="{00000000-0005-0000-0000-0000C07F0000}"/>
    <cellStyle name="تمييز1 2" xfId="22269" xr:uid="{00000000-0005-0000-0000-0000C17F0000}"/>
    <cellStyle name="تمييز1 3" xfId="34473" xr:uid="{00000000-0005-0000-0000-0000C27F0000}"/>
    <cellStyle name="تمييز2" xfId="22270" xr:uid="{00000000-0005-0000-0000-0000C37F0000}"/>
    <cellStyle name="تمييز2 2" xfId="22271" xr:uid="{00000000-0005-0000-0000-0000C47F0000}"/>
    <cellStyle name="تمييز2 3" xfId="34474" xr:uid="{00000000-0005-0000-0000-0000C57F0000}"/>
    <cellStyle name="تمييز3" xfId="22272" xr:uid="{00000000-0005-0000-0000-0000C67F0000}"/>
    <cellStyle name="تمييز3 2" xfId="22273" xr:uid="{00000000-0005-0000-0000-0000C77F0000}"/>
    <cellStyle name="تمييز3 3" xfId="34475" xr:uid="{00000000-0005-0000-0000-0000C87F0000}"/>
    <cellStyle name="تمييز4" xfId="22274" xr:uid="{00000000-0005-0000-0000-0000C97F0000}"/>
    <cellStyle name="تمييز4 2" xfId="22275" xr:uid="{00000000-0005-0000-0000-0000CA7F0000}"/>
    <cellStyle name="تمييز4 3" xfId="34476" xr:uid="{00000000-0005-0000-0000-0000CB7F0000}"/>
    <cellStyle name="تمييز5" xfId="22276" xr:uid="{00000000-0005-0000-0000-0000CC7F0000}"/>
    <cellStyle name="تمييز5 2" xfId="22277" xr:uid="{00000000-0005-0000-0000-0000CD7F0000}"/>
    <cellStyle name="تمييز5 3" xfId="34477" xr:uid="{00000000-0005-0000-0000-0000CE7F0000}"/>
    <cellStyle name="تمييز6" xfId="22278" xr:uid="{00000000-0005-0000-0000-0000CF7F0000}"/>
    <cellStyle name="تمييز6 2" xfId="22279" xr:uid="{00000000-0005-0000-0000-0000D07F0000}"/>
    <cellStyle name="تمييز6 3" xfId="34478" xr:uid="{00000000-0005-0000-0000-0000D17F0000}"/>
    <cellStyle name="جيد" xfId="22280" xr:uid="{00000000-0005-0000-0000-0000D27F0000}"/>
    <cellStyle name="جيد 2" xfId="22281" xr:uid="{00000000-0005-0000-0000-0000D37F0000}"/>
    <cellStyle name="جيد 3" xfId="34479" xr:uid="{00000000-0005-0000-0000-0000D47F0000}"/>
    <cellStyle name="حساب" xfId="22282" xr:uid="{00000000-0005-0000-0000-0000D57F0000}"/>
    <cellStyle name="حساب 10" xfId="22283" xr:uid="{00000000-0005-0000-0000-0000D67F0000}"/>
    <cellStyle name="حساب 10 2" xfId="22284" xr:uid="{00000000-0005-0000-0000-0000D77F0000}"/>
    <cellStyle name="حساب 10 2 2" xfId="22285" xr:uid="{00000000-0005-0000-0000-0000D87F0000}"/>
    <cellStyle name="حساب 10 2 2 2" xfId="22286" xr:uid="{00000000-0005-0000-0000-0000D97F0000}"/>
    <cellStyle name="حساب 10 2 2 3" xfId="22287" xr:uid="{00000000-0005-0000-0000-0000DA7F0000}"/>
    <cellStyle name="حساب 10 2 3" xfId="22288" xr:uid="{00000000-0005-0000-0000-0000DB7F0000}"/>
    <cellStyle name="حساب 10 3" xfId="22289" xr:uid="{00000000-0005-0000-0000-0000DC7F0000}"/>
    <cellStyle name="حساب 10 3 2" xfId="22290" xr:uid="{00000000-0005-0000-0000-0000DD7F0000}"/>
    <cellStyle name="حساب 10 3 2 2" xfId="22291" xr:uid="{00000000-0005-0000-0000-0000DE7F0000}"/>
    <cellStyle name="حساب 10 3 2 3" xfId="22292" xr:uid="{00000000-0005-0000-0000-0000DF7F0000}"/>
    <cellStyle name="حساب 10 3 3" xfId="22293" xr:uid="{00000000-0005-0000-0000-0000E07F0000}"/>
    <cellStyle name="حساب 10 4" xfId="22294" xr:uid="{00000000-0005-0000-0000-0000E17F0000}"/>
    <cellStyle name="حساب 10 4 2" xfId="22295" xr:uid="{00000000-0005-0000-0000-0000E27F0000}"/>
    <cellStyle name="حساب 10 5" xfId="22296" xr:uid="{00000000-0005-0000-0000-0000E37F0000}"/>
    <cellStyle name="حساب 10 5 2" xfId="22297" xr:uid="{00000000-0005-0000-0000-0000E47F0000}"/>
    <cellStyle name="حساب 10 5 3" xfId="22298" xr:uid="{00000000-0005-0000-0000-0000E57F0000}"/>
    <cellStyle name="حساب 10 6" xfId="22299" xr:uid="{00000000-0005-0000-0000-0000E67F0000}"/>
    <cellStyle name="حساب 10 6 2" xfId="22300" xr:uid="{00000000-0005-0000-0000-0000E77F0000}"/>
    <cellStyle name="حساب 11" xfId="22301" xr:uid="{00000000-0005-0000-0000-0000E87F0000}"/>
    <cellStyle name="حساب 11 2" xfId="22302" xr:uid="{00000000-0005-0000-0000-0000E97F0000}"/>
    <cellStyle name="حساب 11 3" xfId="22303" xr:uid="{00000000-0005-0000-0000-0000EA7F0000}"/>
    <cellStyle name="حساب 12" xfId="22304" xr:uid="{00000000-0005-0000-0000-0000EB7F0000}"/>
    <cellStyle name="حساب 12 2" xfId="22305" xr:uid="{00000000-0005-0000-0000-0000EC7F0000}"/>
    <cellStyle name="حساب 13" xfId="22306" xr:uid="{00000000-0005-0000-0000-0000ED7F0000}"/>
    <cellStyle name="حساب 13 2" xfId="22307" xr:uid="{00000000-0005-0000-0000-0000EE7F0000}"/>
    <cellStyle name="حساب 2" xfId="22308" xr:uid="{00000000-0005-0000-0000-0000EF7F0000}"/>
    <cellStyle name="حساب 2 10" xfId="22309" xr:uid="{00000000-0005-0000-0000-0000F07F0000}"/>
    <cellStyle name="حساب 2 2" xfId="22310" xr:uid="{00000000-0005-0000-0000-0000F17F0000}"/>
    <cellStyle name="حساب 2 2 2" xfId="22311" xr:uid="{00000000-0005-0000-0000-0000F27F0000}"/>
    <cellStyle name="حساب 2 2 2 2" xfId="22312" xr:uid="{00000000-0005-0000-0000-0000F37F0000}"/>
    <cellStyle name="حساب 2 2 2 2 2" xfId="22313" xr:uid="{00000000-0005-0000-0000-0000F47F0000}"/>
    <cellStyle name="حساب 2 2 2 2 2 2" xfId="22314" xr:uid="{00000000-0005-0000-0000-0000F57F0000}"/>
    <cellStyle name="حساب 2 2 2 2 2 3" xfId="22315" xr:uid="{00000000-0005-0000-0000-0000F67F0000}"/>
    <cellStyle name="حساب 2 2 2 2 3" xfId="22316" xr:uid="{00000000-0005-0000-0000-0000F77F0000}"/>
    <cellStyle name="حساب 2 2 2 3" xfId="22317" xr:uid="{00000000-0005-0000-0000-0000F87F0000}"/>
    <cellStyle name="حساب 2 2 2 3 2" xfId="22318" xr:uid="{00000000-0005-0000-0000-0000F97F0000}"/>
    <cellStyle name="حساب 2 2 2 4" xfId="22319" xr:uid="{00000000-0005-0000-0000-0000FA7F0000}"/>
    <cellStyle name="حساب 2 2 2 4 2" xfId="22320" xr:uid="{00000000-0005-0000-0000-0000FB7F0000}"/>
    <cellStyle name="حساب 2 2 3" xfId="22321" xr:uid="{00000000-0005-0000-0000-0000FC7F0000}"/>
    <cellStyle name="حساب 2 2 3 2" xfId="22322" xr:uid="{00000000-0005-0000-0000-0000FD7F0000}"/>
    <cellStyle name="حساب 2 2 3 2 2" xfId="22323" xr:uid="{00000000-0005-0000-0000-0000FE7F0000}"/>
    <cellStyle name="حساب 2 2 3 2 3" xfId="22324" xr:uid="{00000000-0005-0000-0000-0000FF7F0000}"/>
    <cellStyle name="حساب 2 2 3 3" xfId="22325" xr:uid="{00000000-0005-0000-0000-000000800000}"/>
    <cellStyle name="حساب 2 2 4" xfId="22326" xr:uid="{00000000-0005-0000-0000-000001800000}"/>
    <cellStyle name="حساب 2 2 4 2" xfId="22327" xr:uid="{00000000-0005-0000-0000-000002800000}"/>
    <cellStyle name="حساب 2 2 4 2 2" xfId="22328" xr:uid="{00000000-0005-0000-0000-000003800000}"/>
    <cellStyle name="حساب 2 2 4 2 3" xfId="22329" xr:uid="{00000000-0005-0000-0000-000004800000}"/>
    <cellStyle name="حساب 2 2 4 3" xfId="22330" xr:uid="{00000000-0005-0000-0000-000005800000}"/>
    <cellStyle name="حساب 2 2 5" xfId="22331" xr:uid="{00000000-0005-0000-0000-000006800000}"/>
    <cellStyle name="حساب 2 2 5 2" xfId="22332" xr:uid="{00000000-0005-0000-0000-000007800000}"/>
    <cellStyle name="حساب 2 2 6" xfId="22333" xr:uid="{00000000-0005-0000-0000-000008800000}"/>
    <cellStyle name="حساب 2 2 6 2" xfId="22334" xr:uid="{00000000-0005-0000-0000-000009800000}"/>
    <cellStyle name="حساب 2 2 7" xfId="34480" xr:uid="{00000000-0005-0000-0000-00000A800000}"/>
    <cellStyle name="حساب 2 3" xfId="22335" xr:uid="{00000000-0005-0000-0000-00000B800000}"/>
    <cellStyle name="حساب 2 3 2" xfId="22336" xr:uid="{00000000-0005-0000-0000-00000C800000}"/>
    <cellStyle name="حساب 2 3 2 2" xfId="22337" xr:uid="{00000000-0005-0000-0000-00000D800000}"/>
    <cellStyle name="حساب 2 3 2 2 2" xfId="22338" xr:uid="{00000000-0005-0000-0000-00000E800000}"/>
    <cellStyle name="حساب 2 3 2 3" xfId="22339" xr:uid="{00000000-0005-0000-0000-00000F800000}"/>
    <cellStyle name="حساب 2 3 2 3 2" xfId="22340" xr:uid="{00000000-0005-0000-0000-000010800000}"/>
    <cellStyle name="حساب 2 3 3" xfId="22341" xr:uid="{00000000-0005-0000-0000-000011800000}"/>
    <cellStyle name="حساب 2 3 3 2" xfId="22342" xr:uid="{00000000-0005-0000-0000-000012800000}"/>
    <cellStyle name="حساب 2 3 3 2 2" xfId="22343" xr:uid="{00000000-0005-0000-0000-000013800000}"/>
    <cellStyle name="حساب 2 3 3 2 3" xfId="22344" xr:uid="{00000000-0005-0000-0000-000014800000}"/>
    <cellStyle name="حساب 2 3 3 3" xfId="22345" xr:uid="{00000000-0005-0000-0000-000015800000}"/>
    <cellStyle name="حساب 2 3 4" xfId="22346" xr:uid="{00000000-0005-0000-0000-000016800000}"/>
    <cellStyle name="حساب 2 3 4 2" xfId="22347" xr:uid="{00000000-0005-0000-0000-000017800000}"/>
    <cellStyle name="حساب 2 3 5" xfId="22348" xr:uid="{00000000-0005-0000-0000-000018800000}"/>
    <cellStyle name="حساب 2 3 5 2" xfId="22349" xr:uid="{00000000-0005-0000-0000-000019800000}"/>
    <cellStyle name="حساب 2 4" xfId="22350" xr:uid="{00000000-0005-0000-0000-00001A800000}"/>
    <cellStyle name="حساب 2 4 2" xfId="22351" xr:uid="{00000000-0005-0000-0000-00001B800000}"/>
    <cellStyle name="حساب 2 4 2 2" xfId="22352" xr:uid="{00000000-0005-0000-0000-00001C800000}"/>
    <cellStyle name="حساب 2 4 2 2 2" xfId="22353" xr:uid="{00000000-0005-0000-0000-00001D800000}"/>
    <cellStyle name="حساب 2 4 2 3" xfId="22354" xr:uid="{00000000-0005-0000-0000-00001E800000}"/>
    <cellStyle name="حساب 2 4 2 3 2" xfId="22355" xr:uid="{00000000-0005-0000-0000-00001F800000}"/>
    <cellStyle name="حساب 2 4 3" xfId="22356" xr:uid="{00000000-0005-0000-0000-000020800000}"/>
    <cellStyle name="حساب 2 4 3 2" xfId="22357" xr:uid="{00000000-0005-0000-0000-000021800000}"/>
    <cellStyle name="حساب 2 4 3 2 2" xfId="22358" xr:uid="{00000000-0005-0000-0000-000022800000}"/>
    <cellStyle name="حساب 2 4 3 2 3" xfId="22359" xr:uid="{00000000-0005-0000-0000-000023800000}"/>
    <cellStyle name="حساب 2 4 3 3" xfId="22360" xr:uid="{00000000-0005-0000-0000-000024800000}"/>
    <cellStyle name="حساب 2 4 4" xfId="22361" xr:uid="{00000000-0005-0000-0000-000025800000}"/>
    <cellStyle name="حساب 2 4 4 2" xfId="22362" xr:uid="{00000000-0005-0000-0000-000026800000}"/>
    <cellStyle name="حساب 2 4 5" xfId="22363" xr:uid="{00000000-0005-0000-0000-000027800000}"/>
    <cellStyle name="حساب 2 4 5 2" xfId="22364" xr:uid="{00000000-0005-0000-0000-000028800000}"/>
    <cellStyle name="حساب 2 5" xfId="22365" xr:uid="{00000000-0005-0000-0000-000029800000}"/>
    <cellStyle name="حساب 2 5 2" xfId="22366" xr:uid="{00000000-0005-0000-0000-00002A800000}"/>
    <cellStyle name="حساب 2 5 2 2" xfId="22367" xr:uid="{00000000-0005-0000-0000-00002B800000}"/>
    <cellStyle name="حساب 2 5 2 2 2" xfId="22368" xr:uid="{00000000-0005-0000-0000-00002C800000}"/>
    <cellStyle name="حساب 2 5 2 3" xfId="22369" xr:uid="{00000000-0005-0000-0000-00002D800000}"/>
    <cellStyle name="حساب 2 5 2 3 2" xfId="22370" xr:uid="{00000000-0005-0000-0000-00002E800000}"/>
    <cellStyle name="حساب 2 5 3" xfId="22371" xr:uid="{00000000-0005-0000-0000-00002F800000}"/>
    <cellStyle name="حساب 2 5 3 2" xfId="22372" xr:uid="{00000000-0005-0000-0000-000030800000}"/>
    <cellStyle name="حساب 2 5 3 2 2" xfId="22373" xr:uid="{00000000-0005-0000-0000-000031800000}"/>
    <cellStyle name="حساب 2 5 3 2 3" xfId="22374" xr:uid="{00000000-0005-0000-0000-000032800000}"/>
    <cellStyle name="حساب 2 5 3 3" xfId="22375" xr:uid="{00000000-0005-0000-0000-000033800000}"/>
    <cellStyle name="حساب 2 5 4" xfId="22376" xr:uid="{00000000-0005-0000-0000-000034800000}"/>
    <cellStyle name="حساب 2 5 4 2" xfId="22377" xr:uid="{00000000-0005-0000-0000-000035800000}"/>
    <cellStyle name="حساب 2 5 5" xfId="22378" xr:uid="{00000000-0005-0000-0000-000036800000}"/>
    <cellStyle name="حساب 2 5 5 2" xfId="22379" xr:uid="{00000000-0005-0000-0000-000037800000}"/>
    <cellStyle name="حساب 2 6" xfId="22380" xr:uid="{00000000-0005-0000-0000-000038800000}"/>
    <cellStyle name="حساب 2 6 2" xfId="22381" xr:uid="{00000000-0005-0000-0000-000039800000}"/>
    <cellStyle name="حساب 2 6 2 2" xfId="22382" xr:uid="{00000000-0005-0000-0000-00003A800000}"/>
    <cellStyle name="حساب 2 6 2 2 2" xfId="22383" xr:uid="{00000000-0005-0000-0000-00003B800000}"/>
    <cellStyle name="حساب 2 6 2 3" xfId="22384" xr:uid="{00000000-0005-0000-0000-00003C800000}"/>
    <cellStyle name="حساب 2 6 2 3 2" xfId="22385" xr:uid="{00000000-0005-0000-0000-00003D800000}"/>
    <cellStyle name="حساب 2 6 3" xfId="22386" xr:uid="{00000000-0005-0000-0000-00003E800000}"/>
    <cellStyle name="حساب 2 6 3 2" xfId="22387" xr:uid="{00000000-0005-0000-0000-00003F800000}"/>
    <cellStyle name="حساب 2 6 3 2 2" xfId="22388" xr:uid="{00000000-0005-0000-0000-000040800000}"/>
    <cellStyle name="حساب 2 6 3 2 3" xfId="22389" xr:uid="{00000000-0005-0000-0000-000041800000}"/>
    <cellStyle name="حساب 2 6 3 3" xfId="22390" xr:uid="{00000000-0005-0000-0000-000042800000}"/>
    <cellStyle name="حساب 2 6 4" xfId="22391" xr:uid="{00000000-0005-0000-0000-000043800000}"/>
    <cellStyle name="حساب 2 6 4 2" xfId="22392" xr:uid="{00000000-0005-0000-0000-000044800000}"/>
    <cellStyle name="حساب 2 6 5" xfId="22393" xr:uid="{00000000-0005-0000-0000-000045800000}"/>
    <cellStyle name="حساب 2 6 5 2" xfId="22394" xr:uid="{00000000-0005-0000-0000-000046800000}"/>
    <cellStyle name="حساب 2 7" xfId="22395" xr:uid="{00000000-0005-0000-0000-000047800000}"/>
    <cellStyle name="حساب 2 7 2" xfId="22396" xr:uid="{00000000-0005-0000-0000-000048800000}"/>
    <cellStyle name="حساب 2 7 2 2" xfId="22397" xr:uid="{00000000-0005-0000-0000-000049800000}"/>
    <cellStyle name="حساب 2 7 2 2 2" xfId="22398" xr:uid="{00000000-0005-0000-0000-00004A800000}"/>
    <cellStyle name="حساب 2 7 2 2 3" xfId="22399" xr:uid="{00000000-0005-0000-0000-00004B800000}"/>
    <cellStyle name="حساب 2 7 2 3" xfId="22400" xr:uid="{00000000-0005-0000-0000-00004C800000}"/>
    <cellStyle name="حساب 2 7 3" xfId="22401" xr:uid="{00000000-0005-0000-0000-00004D800000}"/>
    <cellStyle name="حساب 2 7 3 2" xfId="22402" xr:uid="{00000000-0005-0000-0000-00004E800000}"/>
    <cellStyle name="حساب 2 7 3 2 2" xfId="22403" xr:uid="{00000000-0005-0000-0000-00004F800000}"/>
    <cellStyle name="حساب 2 7 3 2 3" xfId="22404" xr:uid="{00000000-0005-0000-0000-000050800000}"/>
    <cellStyle name="حساب 2 7 3 3" xfId="22405" xr:uid="{00000000-0005-0000-0000-000051800000}"/>
    <cellStyle name="حساب 2 7 4" xfId="22406" xr:uid="{00000000-0005-0000-0000-000052800000}"/>
    <cellStyle name="حساب 2 7 4 2" xfId="22407" xr:uid="{00000000-0005-0000-0000-000053800000}"/>
    <cellStyle name="حساب 2 7 5" xfId="22408" xr:uid="{00000000-0005-0000-0000-000054800000}"/>
    <cellStyle name="حساب 2 7 5 2" xfId="22409" xr:uid="{00000000-0005-0000-0000-000055800000}"/>
    <cellStyle name="حساب 2 8" xfId="22410" xr:uid="{00000000-0005-0000-0000-000056800000}"/>
    <cellStyle name="حساب 2 8 2" xfId="22411" xr:uid="{00000000-0005-0000-0000-000057800000}"/>
    <cellStyle name="حساب 2 8 2 2" xfId="22412" xr:uid="{00000000-0005-0000-0000-000058800000}"/>
    <cellStyle name="حساب 2 8 2 2 2" xfId="22413" xr:uid="{00000000-0005-0000-0000-000059800000}"/>
    <cellStyle name="حساب 2 8 2 2 3" xfId="22414" xr:uid="{00000000-0005-0000-0000-00005A800000}"/>
    <cellStyle name="حساب 2 8 2 3" xfId="22415" xr:uid="{00000000-0005-0000-0000-00005B800000}"/>
    <cellStyle name="حساب 2 8 3" xfId="22416" xr:uid="{00000000-0005-0000-0000-00005C800000}"/>
    <cellStyle name="حساب 2 8 3 2" xfId="22417" xr:uid="{00000000-0005-0000-0000-00005D800000}"/>
    <cellStyle name="حساب 2 8 3 3" xfId="22418" xr:uid="{00000000-0005-0000-0000-00005E800000}"/>
    <cellStyle name="حساب 2 8 4" xfId="22419" xr:uid="{00000000-0005-0000-0000-00005F800000}"/>
    <cellStyle name="حساب 2 9" xfId="22420" xr:uid="{00000000-0005-0000-0000-000060800000}"/>
    <cellStyle name="حساب 3" xfId="22421" xr:uid="{00000000-0005-0000-0000-000061800000}"/>
    <cellStyle name="حساب 3 10" xfId="22422" xr:uid="{00000000-0005-0000-0000-000062800000}"/>
    <cellStyle name="حساب 3 2" xfId="22423" xr:uid="{00000000-0005-0000-0000-000063800000}"/>
    <cellStyle name="حساب 3 2 2" xfId="22424" xr:uid="{00000000-0005-0000-0000-000064800000}"/>
    <cellStyle name="حساب 3 2 2 2" xfId="22425" xr:uid="{00000000-0005-0000-0000-000065800000}"/>
    <cellStyle name="حساب 3 2 2 2 2" xfId="22426" xr:uid="{00000000-0005-0000-0000-000066800000}"/>
    <cellStyle name="حساب 3 2 2 2 2 2" xfId="22427" xr:uid="{00000000-0005-0000-0000-000067800000}"/>
    <cellStyle name="حساب 3 2 2 2 2 3" xfId="22428" xr:uid="{00000000-0005-0000-0000-000068800000}"/>
    <cellStyle name="حساب 3 2 2 2 3" xfId="22429" xr:uid="{00000000-0005-0000-0000-000069800000}"/>
    <cellStyle name="حساب 3 2 2 3" xfId="22430" xr:uid="{00000000-0005-0000-0000-00006A800000}"/>
    <cellStyle name="حساب 3 2 2 3 2" xfId="22431" xr:uid="{00000000-0005-0000-0000-00006B800000}"/>
    <cellStyle name="حساب 3 2 2 4" xfId="22432" xr:uid="{00000000-0005-0000-0000-00006C800000}"/>
    <cellStyle name="حساب 3 2 2 4 2" xfId="22433" xr:uid="{00000000-0005-0000-0000-00006D800000}"/>
    <cellStyle name="حساب 3 2 3" xfId="22434" xr:uid="{00000000-0005-0000-0000-00006E800000}"/>
    <cellStyle name="حساب 3 2 3 2" xfId="22435" xr:uid="{00000000-0005-0000-0000-00006F800000}"/>
    <cellStyle name="حساب 3 2 3 2 2" xfId="22436" xr:uid="{00000000-0005-0000-0000-000070800000}"/>
    <cellStyle name="حساب 3 2 3 2 3" xfId="22437" xr:uid="{00000000-0005-0000-0000-000071800000}"/>
    <cellStyle name="حساب 3 2 3 3" xfId="22438" xr:uid="{00000000-0005-0000-0000-000072800000}"/>
    <cellStyle name="حساب 3 2 4" xfId="22439" xr:uid="{00000000-0005-0000-0000-000073800000}"/>
    <cellStyle name="حساب 3 2 4 2" xfId="22440" xr:uid="{00000000-0005-0000-0000-000074800000}"/>
    <cellStyle name="حساب 3 2 4 2 2" xfId="22441" xr:uid="{00000000-0005-0000-0000-000075800000}"/>
    <cellStyle name="حساب 3 2 4 2 3" xfId="22442" xr:uid="{00000000-0005-0000-0000-000076800000}"/>
    <cellStyle name="حساب 3 2 4 3" xfId="22443" xr:uid="{00000000-0005-0000-0000-000077800000}"/>
    <cellStyle name="حساب 3 2 5" xfId="22444" xr:uid="{00000000-0005-0000-0000-000078800000}"/>
    <cellStyle name="حساب 3 2 5 2" xfId="22445" xr:uid="{00000000-0005-0000-0000-000079800000}"/>
    <cellStyle name="حساب 3 2 6" xfId="22446" xr:uid="{00000000-0005-0000-0000-00007A800000}"/>
    <cellStyle name="حساب 3 2 6 2" xfId="22447" xr:uid="{00000000-0005-0000-0000-00007B800000}"/>
    <cellStyle name="حساب 3 3" xfId="22448" xr:uid="{00000000-0005-0000-0000-00007C800000}"/>
    <cellStyle name="حساب 3 3 2" xfId="22449" xr:uid="{00000000-0005-0000-0000-00007D800000}"/>
    <cellStyle name="حساب 3 3 2 2" xfId="22450" xr:uid="{00000000-0005-0000-0000-00007E800000}"/>
    <cellStyle name="حساب 3 3 2 2 2" xfId="22451" xr:uid="{00000000-0005-0000-0000-00007F800000}"/>
    <cellStyle name="حساب 3 3 2 3" xfId="22452" xr:uid="{00000000-0005-0000-0000-000080800000}"/>
    <cellStyle name="حساب 3 3 2 3 2" xfId="22453" xr:uid="{00000000-0005-0000-0000-000081800000}"/>
    <cellStyle name="حساب 3 3 3" xfId="22454" xr:uid="{00000000-0005-0000-0000-000082800000}"/>
    <cellStyle name="حساب 3 3 3 2" xfId="22455" xr:uid="{00000000-0005-0000-0000-000083800000}"/>
    <cellStyle name="حساب 3 3 3 2 2" xfId="22456" xr:uid="{00000000-0005-0000-0000-000084800000}"/>
    <cellStyle name="حساب 3 3 3 2 3" xfId="22457" xr:uid="{00000000-0005-0000-0000-000085800000}"/>
    <cellStyle name="حساب 3 3 3 3" xfId="22458" xr:uid="{00000000-0005-0000-0000-000086800000}"/>
    <cellStyle name="حساب 3 3 4" xfId="22459" xr:uid="{00000000-0005-0000-0000-000087800000}"/>
    <cellStyle name="حساب 3 3 4 2" xfId="22460" xr:uid="{00000000-0005-0000-0000-000088800000}"/>
    <cellStyle name="حساب 3 3 5" xfId="22461" xr:uid="{00000000-0005-0000-0000-000089800000}"/>
    <cellStyle name="حساب 3 3 5 2" xfId="22462" xr:uid="{00000000-0005-0000-0000-00008A800000}"/>
    <cellStyle name="حساب 3 4" xfId="22463" xr:uid="{00000000-0005-0000-0000-00008B800000}"/>
    <cellStyle name="حساب 3 4 2" xfId="22464" xr:uid="{00000000-0005-0000-0000-00008C800000}"/>
    <cellStyle name="حساب 3 4 2 2" xfId="22465" xr:uid="{00000000-0005-0000-0000-00008D800000}"/>
    <cellStyle name="حساب 3 4 2 2 2" xfId="22466" xr:uid="{00000000-0005-0000-0000-00008E800000}"/>
    <cellStyle name="حساب 3 4 2 3" xfId="22467" xr:uid="{00000000-0005-0000-0000-00008F800000}"/>
    <cellStyle name="حساب 3 4 2 3 2" xfId="22468" xr:uid="{00000000-0005-0000-0000-000090800000}"/>
    <cellStyle name="حساب 3 4 3" xfId="22469" xr:uid="{00000000-0005-0000-0000-000091800000}"/>
    <cellStyle name="حساب 3 4 3 2" xfId="22470" xr:uid="{00000000-0005-0000-0000-000092800000}"/>
    <cellStyle name="حساب 3 4 3 2 2" xfId="22471" xr:uid="{00000000-0005-0000-0000-000093800000}"/>
    <cellStyle name="حساب 3 4 3 2 3" xfId="22472" xr:uid="{00000000-0005-0000-0000-000094800000}"/>
    <cellStyle name="حساب 3 4 3 3" xfId="22473" xr:uid="{00000000-0005-0000-0000-000095800000}"/>
    <cellStyle name="حساب 3 4 4" xfId="22474" xr:uid="{00000000-0005-0000-0000-000096800000}"/>
    <cellStyle name="حساب 3 4 4 2" xfId="22475" xr:uid="{00000000-0005-0000-0000-000097800000}"/>
    <cellStyle name="حساب 3 4 5" xfId="22476" xr:uid="{00000000-0005-0000-0000-000098800000}"/>
    <cellStyle name="حساب 3 4 5 2" xfId="22477" xr:uid="{00000000-0005-0000-0000-000099800000}"/>
    <cellStyle name="حساب 3 5" xfId="22478" xr:uid="{00000000-0005-0000-0000-00009A800000}"/>
    <cellStyle name="حساب 3 5 2" xfId="22479" xr:uid="{00000000-0005-0000-0000-00009B800000}"/>
    <cellStyle name="حساب 3 5 2 2" xfId="22480" xr:uid="{00000000-0005-0000-0000-00009C800000}"/>
    <cellStyle name="حساب 3 5 2 2 2" xfId="22481" xr:uid="{00000000-0005-0000-0000-00009D800000}"/>
    <cellStyle name="حساب 3 5 2 3" xfId="22482" xr:uid="{00000000-0005-0000-0000-00009E800000}"/>
    <cellStyle name="حساب 3 5 2 3 2" xfId="22483" xr:uid="{00000000-0005-0000-0000-00009F800000}"/>
    <cellStyle name="حساب 3 5 3" xfId="22484" xr:uid="{00000000-0005-0000-0000-0000A0800000}"/>
    <cellStyle name="حساب 3 5 3 2" xfId="22485" xr:uid="{00000000-0005-0000-0000-0000A1800000}"/>
    <cellStyle name="حساب 3 5 3 2 2" xfId="22486" xr:uid="{00000000-0005-0000-0000-0000A2800000}"/>
    <cellStyle name="حساب 3 5 3 2 3" xfId="22487" xr:uid="{00000000-0005-0000-0000-0000A3800000}"/>
    <cellStyle name="حساب 3 5 3 3" xfId="22488" xr:uid="{00000000-0005-0000-0000-0000A4800000}"/>
    <cellStyle name="حساب 3 5 4" xfId="22489" xr:uid="{00000000-0005-0000-0000-0000A5800000}"/>
    <cellStyle name="حساب 3 5 4 2" xfId="22490" xr:uid="{00000000-0005-0000-0000-0000A6800000}"/>
    <cellStyle name="حساب 3 5 5" xfId="22491" xr:uid="{00000000-0005-0000-0000-0000A7800000}"/>
    <cellStyle name="حساب 3 5 5 2" xfId="22492" xr:uid="{00000000-0005-0000-0000-0000A8800000}"/>
    <cellStyle name="حساب 3 6" xfId="22493" xr:uid="{00000000-0005-0000-0000-0000A9800000}"/>
    <cellStyle name="حساب 3 6 2" xfId="22494" xr:uid="{00000000-0005-0000-0000-0000AA800000}"/>
    <cellStyle name="حساب 3 6 2 2" xfId="22495" xr:uid="{00000000-0005-0000-0000-0000AB800000}"/>
    <cellStyle name="حساب 3 6 2 2 2" xfId="22496" xr:uid="{00000000-0005-0000-0000-0000AC800000}"/>
    <cellStyle name="حساب 3 6 2 3" xfId="22497" xr:uid="{00000000-0005-0000-0000-0000AD800000}"/>
    <cellStyle name="حساب 3 6 2 3 2" xfId="22498" xr:uid="{00000000-0005-0000-0000-0000AE800000}"/>
    <cellStyle name="حساب 3 6 3" xfId="22499" xr:uid="{00000000-0005-0000-0000-0000AF800000}"/>
    <cellStyle name="حساب 3 6 3 2" xfId="22500" xr:uid="{00000000-0005-0000-0000-0000B0800000}"/>
    <cellStyle name="حساب 3 6 3 2 2" xfId="22501" xr:uid="{00000000-0005-0000-0000-0000B1800000}"/>
    <cellStyle name="حساب 3 6 3 2 3" xfId="22502" xr:uid="{00000000-0005-0000-0000-0000B2800000}"/>
    <cellStyle name="حساب 3 6 3 3" xfId="22503" xr:uid="{00000000-0005-0000-0000-0000B3800000}"/>
    <cellStyle name="حساب 3 6 4" xfId="22504" xr:uid="{00000000-0005-0000-0000-0000B4800000}"/>
    <cellStyle name="حساب 3 6 4 2" xfId="22505" xr:uid="{00000000-0005-0000-0000-0000B5800000}"/>
    <cellStyle name="حساب 3 6 5" xfId="22506" xr:uid="{00000000-0005-0000-0000-0000B6800000}"/>
    <cellStyle name="حساب 3 6 5 2" xfId="22507" xr:uid="{00000000-0005-0000-0000-0000B7800000}"/>
    <cellStyle name="حساب 3 7" xfId="22508" xr:uid="{00000000-0005-0000-0000-0000B8800000}"/>
    <cellStyle name="حساب 3 7 2" xfId="22509" xr:uid="{00000000-0005-0000-0000-0000B9800000}"/>
    <cellStyle name="حساب 3 7 2 2" xfId="22510" xr:uid="{00000000-0005-0000-0000-0000BA800000}"/>
    <cellStyle name="حساب 3 7 2 2 2" xfId="22511" xr:uid="{00000000-0005-0000-0000-0000BB800000}"/>
    <cellStyle name="حساب 3 7 2 2 3" xfId="22512" xr:uid="{00000000-0005-0000-0000-0000BC800000}"/>
    <cellStyle name="حساب 3 7 2 3" xfId="22513" xr:uid="{00000000-0005-0000-0000-0000BD800000}"/>
    <cellStyle name="حساب 3 7 3" xfId="22514" xr:uid="{00000000-0005-0000-0000-0000BE800000}"/>
    <cellStyle name="حساب 3 7 3 2" xfId="22515" xr:uid="{00000000-0005-0000-0000-0000BF800000}"/>
    <cellStyle name="حساب 3 7 3 2 2" xfId="22516" xr:uid="{00000000-0005-0000-0000-0000C0800000}"/>
    <cellStyle name="حساب 3 7 3 2 3" xfId="22517" xr:uid="{00000000-0005-0000-0000-0000C1800000}"/>
    <cellStyle name="حساب 3 7 3 3" xfId="22518" xr:uid="{00000000-0005-0000-0000-0000C2800000}"/>
    <cellStyle name="حساب 3 7 4" xfId="22519" xr:uid="{00000000-0005-0000-0000-0000C3800000}"/>
    <cellStyle name="حساب 3 7 4 2" xfId="22520" xr:uid="{00000000-0005-0000-0000-0000C4800000}"/>
    <cellStyle name="حساب 3 7 5" xfId="22521" xr:uid="{00000000-0005-0000-0000-0000C5800000}"/>
    <cellStyle name="حساب 3 7 5 2" xfId="22522" xr:uid="{00000000-0005-0000-0000-0000C6800000}"/>
    <cellStyle name="حساب 3 8" xfId="22523" xr:uid="{00000000-0005-0000-0000-0000C7800000}"/>
    <cellStyle name="حساب 3 8 2" xfId="22524" xr:uid="{00000000-0005-0000-0000-0000C8800000}"/>
    <cellStyle name="حساب 3 8 2 2" xfId="22525" xr:uid="{00000000-0005-0000-0000-0000C9800000}"/>
    <cellStyle name="حساب 3 8 2 2 2" xfId="22526" xr:uid="{00000000-0005-0000-0000-0000CA800000}"/>
    <cellStyle name="حساب 3 8 2 2 3" xfId="22527" xr:uid="{00000000-0005-0000-0000-0000CB800000}"/>
    <cellStyle name="حساب 3 8 2 3" xfId="22528" xr:uid="{00000000-0005-0000-0000-0000CC800000}"/>
    <cellStyle name="حساب 3 8 3" xfId="22529" xr:uid="{00000000-0005-0000-0000-0000CD800000}"/>
    <cellStyle name="حساب 3 8 3 2" xfId="22530" xr:uid="{00000000-0005-0000-0000-0000CE800000}"/>
    <cellStyle name="حساب 3 8 3 3" xfId="22531" xr:uid="{00000000-0005-0000-0000-0000CF800000}"/>
    <cellStyle name="حساب 3 8 4" xfId="22532" xr:uid="{00000000-0005-0000-0000-0000D0800000}"/>
    <cellStyle name="حساب 3 9" xfId="22533" xr:uid="{00000000-0005-0000-0000-0000D1800000}"/>
    <cellStyle name="حساب 4" xfId="22534" xr:uid="{00000000-0005-0000-0000-0000D2800000}"/>
    <cellStyle name="حساب 4 2" xfId="22535" xr:uid="{00000000-0005-0000-0000-0000D3800000}"/>
    <cellStyle name="حساب 4 2 2" xfId="22536" xr:uid="{00000000-0005-0000-0000-0000D4800000}"/>
    <cellStyle name="حساب 4 2 2 2" xfId="22537" xr:uid="{00000000-0005-0000-0000-0000D5800000}"/>
    <cellStyle name="حساب 4 2 2 2 2" xfId="22538" xr:uid="{00000000-0005-0000-0000-0000D6800000}"/>
    <cellStyle name="حساب 4 2 2 2 3" xfId="22539" xr:uid="{00000000-0005-0000-0000-0000D7800000}"/>
    <cellStyle name="حساب 4 2 2 3" xfId="22540" xr:uid="{00000000-0005-0000-0000-0000D8800000}"/>
    <cellStyle name="حساب 4 2 3" xfId="22541" xr:uid="{00000000-0005-0000-0000-0000D9800000}"/>
    <cellStyle name="حساب 4 2 3 2" xfId="22542" xr:uid="{00000000-0005-0000-0000-0000DA800000}"/>
    <cellStyle name="حساب 4 2 4" xfId="22543" xr:uid="{00000000-0005-0000-0000-0000DB800000}"/>
    <cellStyle name="حساب 4 2 4 2" xfId="22544" xr:uid="{00000000-0005-0000-0000-0000DC800000}"/>
    <cellStyle name="حساب 4 3" xfId="22545" xr:uid="{00000000-0005-0000-0000-0000DD800000}"/>
    <cellStyle name="حساب 4 3 2" xfId="22546" xr:uid="{00000000-0005-0000-0000-0000DE800000}"/>
    <cellStyle name="حساب 4 3 2 2" xfId="22547" xr:uid="{00000000-0005-0000-0000-0000DF800000}"/>
    <cellStyle name="حساب 4 3 2 3" xfId="22548" xr:uid="{00000000-0005-0000-0000-0000E0800000}"/>
    <cellStyle name="حساب 4 3 3" xfId="22549" xr:uid="{00000000-0005-0000-0000-0000E1800000}"/>
    <cellStyle name="حساب 4 4" xfId="22550" xr:uid="{00000000-0005-0000-0000-0000E2800000}"/>
    <cellStyle name="حساب 4 4 2" xfId="22551" xr:uid="{00000000-0005-0000-0000-0000E3800000}"/>
    <cellStyle name="حساب 4 4 2 2" xfId="22552" xr:uid="{00000000-0005-0000-0000-0000E4800000}"/>
    <cellStyle name="حساب 4 4 2 3" xfId="22553" xr:uid="{00000000-0005-0000-0000-0000E5800000}"/>
    <cellStyle name="حساب 4 4 3" xfId="22554" xr:uid="{00000000-0005-0000-0000-0000E6800000}"/>
    <cellStyle name="حساب 4 5" xfId="22555" xr:uid="{00000000-0005-0000-0000-0000E7800000}"/>
    <cellStyle name="حساب 4 5 2" xfId="22556" xr:uid="{00000000-0005-0000-0000-0000E8800000}"/>
    <cellStyle name="حساب 4 6" xfId="22557" xr:uid="{00000000-0005-0000-0000-0000E9800000}"/>
    <cellStyle name="حساب 4 6 2" xfId="22558" xr:uid="{00000000-0005-0000-0000-0000EA800000}"/>
    <cellStyle name="حساب 5" xfId="22559" xr:uid="{00000000-0005-0000-0000-0000EB800000}"/>
    <cellStyle name="حساب 5 2" xfId="22560" xr:uid="{00000000-0005-0000-0000-0000EC800000}"/>
    <cellStyle name="حساب 5 2 2" xfId="22561" xr:uid="{00000000-0005-0000-0000-0000ED800000}"/>
    <cellStyle name="حساب 5 2 2 2" xfId="22562" xr:uid="{00000000-0005-0000-0000-0000EE800000}"/>
    <cellStyle name="حساب 5 2 3" xfId="22563" xr:uid="{00000000-0005-0000-0000-0000EF800000}"/>
    <cellStyle name="حساب 5 2 3 2" xfId="22564" xr:uid="{00000000-0005-0000-0000-0000F0800000}"/>
    <cellStyle name="حساب 5 3" xfId="22565" xr:uid="{00000000-0005-0000-0000-0000F1800000}"/>
    <cellStyle name="حساب 5 3 2" xfId="22566" xr:uid="{00000000-0005-0000-0000-0000F2800000}"/>
    <cellStyle name="حساب 5 3 2 2" xfId="22567" xr:uid="{00000000-0005-0000-0000-0000F3800000}"/>
    <cellStyle name="حساب 5 3 2 3" xfId="22568" xr:uid="{00000000-0005-0000-0000-0000F4800000}"/>
    <cellStyle name="حساب 5 3 3" xfId="22569" xr:uid="{00000000-0005-0000-0000-0000F5800000}"/>
    <cellStyle name="حساب 5 4" xfId="22570" xr:uid="{00000000-0005-0000-0000-0000F6800000}"/>
    <cellStyle name="حساب 5 4 2" xfId="22571" xr:uid="{00000000-0005-0000-0000-0000F7800000}"/>
    <cellStyle name="حساب 5 5" xfId="22572" xr:uid="{00000000-0005-0000-0000-0000F8800000}"/>
    <cellStyle name="حساب 5 5 2" xfId="22573" xr:uid="{00000000-0005-0000-0000-0000F9800000}"/>
    <cellStyle name="حساب 6" xfId="22574" xr:uid="{00000000-0005-0000-0000-0000FA800000}"/>
    <cellStyle name="حساب 6 2" xfId="22575" xr:uid="{00000000-0005-0000-0000-0000FB800000}"/>
    <cellStyle name="حساب 6 2 2" xfId="22576" xr:uid="{00000000-0005-0000-0000-0000FC800000}"/>
    <cellStyle name="حساب 6 2 2 2" xfId="22577" xr:uid="{00000000-0005-0000-0000-0000FD800000}"/>
    <cellStyle name="حساب 6 2 3" xfId="22578" xr:uid="{00000000-0005-0000-0000-0000FE800000}"/>
    <cellStyle name="حساب 6 2 3 2" xfId="22579" xr:uid="{00000000-0005-0000-0000-0000FF800000}"/>
    <cellStyle name="حساب 6 3" xfId="22580" xr:uid="{00000000-0005-0000-0000-000000810000}"/>
    <cellStyle name="حساب 6 3 2" xfId="22581" xr:uid="{00000000-0005-0000-0000-000001810000}"/>
    <cellStyle name="حساب 6 3 2 2" xfId="22582" xr:uid="{00000000-0005-0000-0000-000002810000}"/>
    <cellStyle name="حساب 6 3 2 3" xfId="22583" xr:uid="{00000000-0005-0000-0000-000003810000}"/>
    <cellStyle name="حساب 6 3 3" xfId="22584" xr:uid="{00000000-0005-0000-0000-000004810000}"/>
    <cellStyle name="حساب 6 4" xfId="22585" xr:uid="{00000000-0005-0000-0000-000005810000}"/>
    <cellStyle name="حساب 6 4 2" xfId="22586" xr:uid="{00000000-0005-0000-0000-000006810000}"/>
    <cellStyle name="حساب 6 5" xfId="22587" xr:uid="{00000000-0005-0000-0000-000007810000}"/>
    <cellStyle name="حساب 6 5 2" xfId="22588" xr:uid="{00000000-0005-0000-0000-000008810000}"/>
    <cellStyle name="حساب 7" xfId="22589" xr:uid="{00000000-0005-0000-0000-000009810000}"/>
    <cellStyle name="حساب 7 2" xfId="22590" xr:uid="{00000000-0005-0000-0000-00000A810000}"/>
    <cellStyle name="حساب 7 2 2" xfId="22591" xr:uid="{00000000-0005-0000-0000-00000B810000}"/>
    <cellStyle name="حساب 7 2 2 2" xfId="22592" xr:uid="{00000000-0005-0000-0000-00000C810000}"/>
    <cellStyle name="حساب 7 2 3" xfId="22593" xr:uid="{00000000-0005-0000-0000-00000D810000}"/>
    <cellStyle name="حساب 7 2 3 2" xfId="22594" xr:uid="{00000000-0005-0000-0000-00000E810000}"/>
    <cellStyle name="حساب 7 3" xfId="22595" xr:uid="{00000000-0005-0000-0000-00000F810000}"/>
    <cellStyle name="حساب 7 3 2" xfId="22596" xr:uid="{00000000-0005-0000-0000-000010810000}"/>
    <cellStyle name="حساب 7 3 2 2" xfId="22597" xr:uid="{00000000-0005-0000-0000-000011810000}"/>
    <cellStyle name="حساب 7 3 2 3" xfId="22598" xr:uid="{00000000-0005-0000-0000-000012810000}"/>
    <cellStyle name="حساب 7 3 3" xfId="22599" xr:uid="{00000000-0005-0000-0000-000013810000}"/>
    <cellStyle name="حساب 7 4" xfId="22600" xr:uid="{00000000-0005-0000-0000-000014810000}"/>
    <cellStyle name="حساب 7 4 2" xfId="22601" xr:uid="{00000000-0005-0000-0000-000015810000}"/>
    <cellStyle name="حساب 7 5" xfId="22602" xr:uid="{00000000-0005-0000-0000-000016810000}"/>
    <cellStyle name="حساب 7 5 2" xfId="22603" xr:uid="{00000000-0005-0000-0000-000017810000}"/>
    <cellStyle name="حساب 8" xfId="22604" xr:uid="{00000000-0005-0000-0000-000018810000}"/>
    <cellStyle name="حساب 8 2" xfId="22605" xr:uid="{00000000-0005-0000-0000-000019810000}"/>
    <cellStyle name="حساب 8 2 2" xfId="22606" xr:uid="{00000000-0005-0000-0000-00001A810000}"/>
    <cellStyle name="حساب 8 2 2 2" xfId="22607" xr:uid="{00000000-0005-0000-0000-00001B810000}"/>
    <cellStyle name="حساب 8 2 3" xfId="22608" xr:uid="{00000000-0005-0000-0000-00001C810000}"/>
    <cellStyle name="حساب 8 2 3 2" xfId="22609" xr:uid="{00000000-0005-0000-0000-00001D810000}"/>
    <cellStyle name="حساب 8 3" xfId="22610" xr:uid="{00000000-0005-0000-0000-00001E810000}"/>
    <cellStyle name="حساب 8 3 2" xfId="22611" xr:uid="{00000000-0005-0000-0000-00001F810000}"/>
    <cellStyle name="حساب 8 3 2 2" xfId="22612" xr:uid="{00000000-0005-0000-0000-000020810000}"/>
    <cellStyle name="حساب 8 3 2 3" xfId="22613" xr:uid="{00000000-0005-0000-0000-000021810000}"/>
    <cellStyle name="حساب 8 3 3" xfId="22614" xr:uid="{00000000-0005-0000-0000-000022810000}"/>
    <cellStyle name="حساب 8 4" xfId="22615" xr:uid="{00000000-0005-0000-0000-000023810000}"/>
    <cellStyle name="حساب 8 4 2" xfId="22616" xr:uid="{00000000-0005-0000-0000-000024810000}"/>
    <cellStyle name="حساب 8 5" xfId="22617" xr:uid="{00000000-0005-0000-0000-000025810000}"/>
    <cellStyle name="حساب 8 5 2" xfId="22618" xr:uid="{00000000-0005-0000-0000-000026810000}"/>
    <cellStyle name="حساب 9" xfId="22619" xr:uid="{00000000-0005-0000-0000-000027810000}"/>
    <cellStyle name="حساب 9 2" xfId="22620" xr:uid="{00000000-0005-0000-0000-000028810000}"/>
    <cellStyle name="حساب 9 2 2" xfId="22621" xr:uid="{00000000-0005-0000-0000-000029810000}"/>
    <cellStyle name="حساب 9 2 2 2" xfId="22622" xr:uid="{00000000-0005-0000-0000-00002A810000}"/>
    <cellStyle name="حساب 9 2 2 3" xfId="22623" xr:uid="{00000000-0005-0000-0000-00002B810000}"/>
    <cellStyle name="حساب 9 2 3" xfId="22624" xr:uid="{00000000-0005-0000-0000-00002C810000}"/>
    <cellStyle name="حساب 9 3" xfId="22625" xr:uid="{00000000-0005-0000-0000-00002D810000}"/>
    <cellStyle name="حساب 9 3 2" xfId="22626" xr:uid="{00000000-0005-0000-0000-00002E810000}"/>
    <cellStyle name="حساب 9 3 2 2" xfId="22627" xr:uid="{00000000-0005-0000-0000-00002F810000}"/>
    <cellStyle name="حساب 9 3 2 3" xfId="22628" xr:uid="{00000000-0005-0000-0000-000030810000}"/>
    <cellStyle name="حساب 9 3 3" xfId="22629" xr:uid="{00000000-0005-0000-0000-000031810000}"/>
    <cellStyle name="حساب 9 4" xfId="22630" xr:uid="{00000000-0005-0000-0000-000032810000}"/>
    <cellStyle name="حساب 9 4 2" xfId="22631" xr:uid="{00000000-0005-0000-0000-000033810000}"/>
    <cellStyle name="حساب 9 5" xfId="22632" xr:uid="{00000000-0005-0000-0000-000034810000}"/>
    <cellStyle name="حساب 9 5 2" xfId="22633" xr:uid="{00000000-0005-0000-0000-000035810000}"/>
    <cellStyle name="خلية تدقيق" xfId="22634" xr:uid="{00000000-0005-0000-0000-000036810000}"/>
    <cellStyle name="خلية تدقيق 2" xfId="22635" xr:uid="{00000000-0005-0000-0000-000037810000}"/>
    <cellStyle name="خلية تدقيق 3" xfId="22636" xr:uid="{00000000-0005-0000-0000-000038810000}"/>
    <cellStyle name="خلية مرتبطة" xfId="22637" xr:uid="{00000000-0005-0000-0000-000039810000}"/>
    <cellStyle name="خلية مرتبطة 2" xfId="22638" xr:uid="{00000000-0005-0000-0000-00003A810000}"/>
    <cellStyle name="خلية مرتبطة 3" xfId="34481" xr:uid="{00000000-0005-0000-0000-00003B810000}"/>
    <cellStyle name="سيئ" xfId="22639" xr:uid="{00000000-0005-0000-0000-00003C810000}"/>
    <cellStyle name="سيئ 2" xfId="22640" xr:uid="{00000000-0005-0000-0000-00003D810000}"/>
    <cellStyle name="سيئ 3" xfId="34482" xr:uid="{00000000-0005-0000-0000-00003E810000}"/>
    <cellStyle name="عادي_Book2" xfId="22641" xr:uid="{00000000-0005-0000-0000-00003F810000}"/>
    <cellStyle name="عملة [0＀_xffff_＀_xffff_＀_xffff_＀_xffff_＀_xffff_＀_xffff_＀_xffff_＀" xfId="22642" xr:uid="{00000000-0005-0000-0000-000040810000}"/>
    <cellStyle name="عملة [0＀_xffff_＀_xffff_＀_xffff_＀_xffff_＀_xffff_＀_xffff_＀_xffff_＀ 2" xfId="34483" xr:uid="{00000000-0005-0000-0000-000041810000}"/>
    <cellStyle name="عملة [0]_BEVERLY HILLS" xfId="22643" xr:uid="{00000000-0005-0000-0000-000042810000}"/>
    <cellStyle name="عملة_BEVERLY HILLS" xfId="22644" xr:uid="{00000000-0005-0000-0000-000043810000}"/>
    <cellStyle name="عنوان" xfId="22645" xr:uid="{00000000-0005-0000-0000-000044810000}"/>
    <cellStyle name="عنوان 1" xfId="22646" xr:uid="{00000000-0005-0000-0000-000045810000}"/>
    <cellStyle name="عنوان 1 2" xfId="22647" xr:uid="{00000000-0005-0000-0000-000046810000}"/>
    <cellStyle name="عنوان 1 3" xfId="34484" xr:uid="{00000000-0005-0000-0000-000047810000}"/>
    <cellStyle name="عنوان 2" xfId="22648" xr:uid="{00000000-0005-0000-0000-000048810000}"/>
    <cellStyle name="عنوان 2 2" xfId="22649" xr:uid="{00000000-0005-0000-0000-000049810000}"/>
    <cellStyle name="عنوان 2 3" xfId="34485" xr:uid="{00000000-0005-0000-0000-00004A810000}"/>
    <cellStyle name="عنوان 3" xfId="22650" xr:uid="{00000000-0005-0000-0000-00004B810000}"/>
    <cellStyle name="عنوان 3 2" xfId="22651" xr:uid="{00000000-0005-0000-0000-00004C810000}"/>
    <cellStyle name="عنوان 3 3" xfId="34486" xr:uid="{00000000-0005-0000-0000-00004D810000}"/>
    <cellStyle name="عنوان 3 4" xfId="34487" xr:uid="{00000000-0005-0000-0000-00004E810000}"/>
    <cellStyle name="عنوان 4" xfId="22652" xr:uid="{00000000-0005-0000-0000-00004F810000}"/>
    <cellStyle name="عنوان 4 2" xfId="22653" xr:uid="{00000000-0005-0000-0000-000050810000}"/>
    <cellStyle name="عنوان 4 3" xfId="34488" xr:uid="{00000000-0005-0000-0000-000051810000}"/>
    <cellStyle name="عنوان 5" xfId="22654" xr:uid="{00000000-0005-0000-0000-000052810000}"/>
    <cellStyle name="عنوان 6" xfId="34489" xr:uid="{00000000-0005-0000-0000-000053810000}"/>
    <cellStyle name="فاصلة [0]_BEVERLY HILLS" xfId="22655" xr:uid="{00000000-0005-0000-0000-000054810000}"/>
    <cellStyle name="فاصلة_BEVERLY HILLS" xfId="22656" xr:uid="{00000000-0005-0000-0000-000055810000}"/>
    <cellStyle name="محايد" xfId="22657" xr:uid="{00000000-0005-0000-0000-000056810000}"/>
    <cellStyle name="محايد 2" xfId="22658" xr:uid="{00000000-0005-0000-0000-000057810000}"/>
    <cellStyle name="محايد 3" xfId="34490" xr:uid="{00000000-0005-0000-0000-000058810000}"/>
    <cellStyle name="ملاحظة" xfId="22659" xr:uid="{00000000-0005-0000-0000-000059810000}"/>
    <cellStyle name="ملاحظة 10" xfId="22660" xr:uid="{00000000-0005-0000-0000-00005A810000}"/>
    <cellStyle name="ملاحظة 10 2" xfId="22661" xr:uid="{00000000-0005-0000-0000-00005B810000}"/>
    <cellStyle name="ملاحظة 10 2 2" xfId="22662" xr:uid="{00000000-0005-0000-0000-00005C810000}"/>
    <cellStyle name="ملاحظة 10 2 2 2" xfId="22663" xr:uid="{00000000-0005-0000-0000-00005D810000}"/>
    <cellStyle name="ملاحظة 10 2 2 3" xfId="22664" xr:uid="{00000000-0005-0000-0000-00005E810000}"/>
    <cellStyle name="ملاحظة 10 2 3" xfId="22665" xr:uid="{00000000-0005-0000-0000-00005F810000}"/>
    <cellStyle name="ملاحظة 10 3" xfId="22666" xr:uid="{00000000-0005-0000-0000-000060810000}"/>
    <cellStyle name="ملاحظة 10 3 2" xfId="22667" xr:uid="{00000000-0005-0000-0000-000061810000}"/>
    <cellStyle name="ملاحظة 10 3 2 2" xfId="22668" xr:uid="{00000000-0005-0000-0000-000062810000}"/>
    <cellStyle name="ملاحظة 10 3 2 3" xfId="22669" xr:uid="{00000000-0005-0000-0000-000063810000}"/>
    <cellStyle name="ملاحظة 10 3 3" xfId="22670" xr:uid="{00000000-0005-0000-0000-000064810000}"/>
    <cellStyle name="ملاحظة 10 4" xfId="22671" xr:uid="{00000000-0005-0000-0000-000065810000}"/>
    <cellStyle name="ملاحظة 10 4 2" xfId="22672" xr:uid="{00000000-0005-0000-0000-000066810000}"/>
    <cellStyle name="ملاحظة 10 5" xfId="22673" xr:uid="{00000000-0005-0000-0000-000067810000}"/>
    <cellStyle name="ملاحظة 10 5 2" xfId="22674" xr:uid="{00000000-0005-0000-0000-000068810000}"/>
    <cellStyle name="ملاحظة 10 5 3" xfId="22675" xr:uid="{00000000-0005-0000-0000-000069810000}"/>
    <cellStyle name="ملاحظة 10 6" xfId="22676" xr:uid="{00000000-0005-0000-0000-00006A810000}"/>
    <cellStyle name="ملاحظة 10 6 2" xfId="22677" xr:uid="{00000000-0005-0000-0000-00006B810000}"/>
    <cellStyle name="ملاحظة 11" xfId="22678" xr:uid="{00000000-0005-0000-0000-00006C810000}"/>
    <cellStyle name="ملاحظة 11 2" xfId="22679" xr:uid="{00000000-0005-0000-0000-00006D810000}"/>
    <cellStyle name="ملاحظة 11 3" xfId="22680" xr:uid="{00000000-0005-0000-0000-00006E810000}"/>
    <cellStyle name="ملاحظة 12" xfId="22681" xr:uid="{00000000-0005-0000-0000-00006F810000}"/>
    <cellStyle name="ملاحظة 12 2" xfId="22682" xr:uid="{00000000-0005-0000-0000-000070810000}"/>
    <cellStyle name="ملاحظة 13" xfId="22683" xr:uid="{00000000-0005-0000-0000-000071810000}"/>
    <cellStyle name="ملاحظة 13 2" xfId="22684" xr:uid="{00000000-0005-0000-0000-000072810000}"/>
    <cellStyle name="ملاحظة 2" xfId="22685" xr:uid="{00000000-0005-0000-0000-000073810000}"/>
    <cellStyle name="ملاحظة 2 10" xfId="22686" xr:uid="{00000000-0005-0000-0000-000074810000}"/>
    <cellStyle name="ملاحظة 2 2" xfId="22687" xr:uid="{00000000-0005-0000-0000-000075810000}"/>
    <cellStyle name="ملاحظة 2 2 2" xfId="22688" xr:uid="{00000000-0005-0000-0000-000076810000}"/>
    <cellStyle name="ملاحظة 2 2 2 2" xfId="22689" xr:uid="{00000000-0005-0000-0000-000077810000}"/>
    <cellStyle name="ملاحظة 2 2 2 2 2" xfId="22690" xr:uid="{00000000-0005-0000-0000-000078810000}"/>
    <cellStyle name="ملاحظة 2 2 2 2 2 2" xfId="22691" xr:uid="{00000000-0005-0000-0000-000079810000}"/>
    <cellStyle name="ملاحظة 2 2 2 2 2 3" xfId="22692" xr:uid="{00000000-0005-0000-0000-00007A810000}"/>
    <cellStyle name="ملاحظة 2 2 2 2 3" xfId="22693" xr:uid="{00000000-0005-0000-0000-00007B810000}"/>
    <cellStyle name="ملاحظة 2 2 2 3" xfId="22694" xr:uid="{00000000-0005-0000-0000-00007C810000}"/>
    <cellStyle name="ملاحظة 2 2 2 3 2" xfId="22695" xr:uid="{00000000-0005-0000-0000-00007D810000}"/>
    <cellStyle name="ملاحظة 2 2 2 4" xfId="22696" xr:uid="{00000000-0005-0000-0000-00007E810000}"/>
    <cellStyle name="ملاحظة 2 2 2 4 2" xfId="22697" xr:uid="{00000000-0005-0000-0000-00007F810000}"/>
    <cellStyle name="ملاحظة 2 2 3" xfId="22698" xr:uid="{00000000-0005-0000-0000-000080810000}"/>
    <cellStyle name="ملاحظة 2 2 3 2" xfId="22699" xr:uid="{00000000-0005-0000-0000-000081810000}"/>
    <cellStyle name="ملاحظة 2 2 3 2 2" xfId="22700" xr:uid="{00000000-0005-0000-0000-000082810000}"/>
    <cellStyle name="ملاحظة 2 2 3 2 3" xfId="22701" xr:uid="{00000000-0005-0000-0000-000083810000}"/>
    <cellStyle name="ملاحظة 2 2 3 3" xfId="22702" xr:uid="{00000000-0005-0000-0000-000084810000}"/>
    <cellStyle name="ملاحظة 2 2 4" xfId="22703" xr:uid="{00000000-0005-0000-0000-000085810000}"/>
    <cellStyle name="ملاحظة 2 2 4 2" xfId="22704" xr:uid="{00000000-0005-0000-0000-000086810000}"/>
    <cellStyle name="ملاحظة 2 2 4 2 2" xfId="22705" xr:uid="{00000000-0005-0000-0000-000087810000}"/>
    <cellStyle name="ملاحظة 2 2 4 2 3" xfId="22706" xr:uid="{00000000-0005-0000-0000-000088810000}"/>
    <cellStyle name="ملاحظة 2 2 4 3" xfId="22707" xr:uid="{00000000-0005-0000-0000-000089810000}"/>
    <cellStyle name="ملاحظة 2 2 5" xfId="22708" xr:uid="{00000000-0005-0000-0000-00008A810000}"/>
    <cellStyle name="ملاحظة 2 2 5 2" xfId="22709" xr:uid="{00000000-0005-0000-0000-00008B810000}"/>
    <cellStyle name="ملاحظة 2 2 6" xfId="22710" xr:uid="{00000000-0005-0000-0000-00008C810000}"/>
    <cellStyle name="ملاحظة 2 2 6 2" xfId="22711" xr:uid="{00000000-0005-0000-0000-00008D810000}"/>
    <cellStyle name="ملاحظة 2 3" xfId="22712" xr:uid="{00000000-0005-0000-0000-00008E810000}"/>
    <cellStyle name="ملاحظة 2 3 2" xfId="22713" xr:uid="{00000000-0005-0000-0000-00008F810000}"/>
    <cellStyle name="ملاحظة 2 3 2 2" xfId="22714" xr:uid="{00000000-0005-0000-0000-000090810000}"/>
    <cellStyle name="ملاحظة 2 3 2 2 2" xfId="22715" xr:uid="{00000000-0005-0000-0000-000091810000}"/>
    <cellStyle name="ملاحظة 2 3 2 3" xfId="22716" xr:uid="{00000000-0005-0000-0000-000092810000}"/>
    <cellStyle name="ملاحظة 2 3 2 3 2" xfId="22717" xr:uid="{00000000-0005-0000-0000-000093810000}"/>
    <cellStyle name="ملاحظة 2 3 3" xfId="22718" xr:uid="{00000000-0005-0000-0000-000094810000}"/>
    <cellStyle name="ملاحظة 2 3 3 2" xfId="22719" xr:uid="{00000000-0005-0000-0000-000095810000}"/>
    <cellStyle name="ملاحظة 2 3 3 2 2" xfId="22720" xr:uid="{00000000-0005-0000-0000-000096810000}"/>
    <cellStyle name="ملاحظة 2 3 3 2 3" xfId="22721" xr:uid="{00000000-0005-0000-0000-000097810000}"/>
    <cellStyle name="ملاحظة 2 3 3 3" xfId="22722" xr:uid="{00000000-0005-0000-0000-000098810000}"/>
    <cellStyle name="ملاحظة 2 3 4" xfId="22723" xr:uid="{00000000-0005-0000-0000-000099810000}"/>
    <cellStyle name="ملاحظة 2 3 4 2" xfId="22724" xr:uid="{00000000-0005-0000-0000-00009A810000}"/>
    <cellStyle name="ملاحظة 2 3 5" xfId="22725" xr:uid="{00000000-0005-0000-0000-00009B810000}"/>
    <cellStyle name="ملاحظة 2 3 5 2" xfId="22726" xr:uid="{00000000-0005-0000-0000-00009C810000}"/>
    <cellStyle name="ملاحظة 2 4" xfId="22727" xr:uid="{00000000-0005-0000-0000-00009D810000}"/>
    <cellStyle name="ملاحظة 2 4 2" xfId="22728" xr:uid="{00000000-0005-0000-0000-00009E810000}"/>
    <cellStyle name="ملاحظة 2 4 2 2" xfId="22729" xr:uid="{00000000-0005-0000-0000-00009F810000}"/>
    <cellStyle name="ملاحظة 2 4 2 2 2" xfId="22730" xr:uid="{00000000-0005-0000-0000-0000A0810000}"/>
    <cellStyle name="ملاحظة 2 4 2 3" xfId="22731" xr:uid="{00000000-0005-0000-0000-0000A1810000}"/>
    <cellStyle name="ملاحظة 2 4 2 3 2" xfId="22732" xr:uid="{00000000-0005-0000-0000-0000A2810000}"/>
    <cellStyle name="ملاحظة 2 4 3" xfId="22733" xr:uid="{00000000-0005-0000-0000-0000A3810000}"/>
    <cellStyle name="ملاحظة 2 4 3 2" xfId="22734" xr:uid="{00000000-0005-0000-0000-0000A4810000}"/>
    <cellStyle name="ملاحظة 2 4 3 2 2" xfId="22735" xr:uid="{00000000-0005-0000-0000-0000A5810000}"/>
    <cellStyle name="ملاحظة 2 4 3 2 3" xfId="22736" xr:uid="{00000000-0005-0000-0000-0000A6810000}"/>
    <cellStyle name="ملاحظة 2 4 3 3" xfId="22737" xr:uid="{00000000-0005-0000-0000-0000A7810000}"/>
    <cellStyle name="ملاحظة 2 4 4" xfId="22738" xr:uid="{00000000-0005-0000-0000-0000A8810000}"/>
    <cellStyle name="ملاحظة 2 4 4 2" xfId="22739" xr:uid="{00000000-0005-0000-0000-0000A9810000}"/>
    <cellStyle name="ملاحظة 2 4 5" xfId="22740" xr:uid="{00000000-0005-0000-0000-0000AA810000}"/>
    <cellStyle name="ملاحظة 2 4 5 2" xfId="22741" xr:uid="{00000000-0005-0000-0000-0000AB810000}"/>
    <cellStyle name="ملاحظة 2 5" xfId="22742" xr:uid="{00000000-0005-0000-0000-0000AC810000}"/>
    <cellStyle name="ملاحظة 2 5 2" xfId="22743" xr:uid="{00000000-0005-0000-0000-0000AD810000}"/>
    <cellStyle name="ملاحظة 2 5 2 2" xfId="22744" xr:uid="{00000000-0005-0000-0000-0000AE810000}"/>
    <cellStyle name="ملاحظة 2 5 2 2 2" xfId="22745" xr:uid="{00000000-0005-0000-0000-0000AF810000}"/>
    <cellStyle name="ملاحظة 2 5 2 3" xfId="22746" xr:uid="{00000000-0005-0000-0000-0000B0810000}"/>
    <cellStyle name="ملاحظة 2 5 2 3 2" xfId="22747" xr:uid="{00000000-0005-0000-0000-0000B1810000}"/>
    <cellStyle name="ملاحظة 2 5 3" xfId="22748" xr:uid="{00000000-0005-0000-0000-0000B2810000}"/>
    <cellStyle name="ملاحظة 2 5 3 2" xfId="22749" xr:uid="{00000000-0005-0000-0000-0000B3810000}"/>
    <cellStyle name="ملاحظة 2 5 3 2 2" xfId="22750" xr:uid="{00000000-0005-0000-0000-0000B4810000}"/>
    <cellStyle name="ملاحظة 2 5 3 2 3" xfId="22751" xr:uid="{00000000-0005-0000-0000-0000B5810000}"/>
    <cellStyle name="ملاحظة 2 5 3 3" xfId="22752" xr:uid="{00000000-0005-0000-0000-0000B6810000}"/>
    <cellStyle name="ملاحظة 2 5 4" xfId="22753" xr:uid="{00000000-0005-0000-0000-0000B7810000}"/>
    <cellStyle name="ملاحظة 2 5 4 2" xfId="22754" xr:uid="{00000000-0005-0000-0000-0000B8810000}"/>
    <cellStyle name="ملاحظة 2 5 5" xfId="22755" xr:uid="{00000000-0005-0000-0000-0000B9810000}"/>
    <cellStyle name="ملاحظة 2 5 5 2" xfId="22756" xr:uid="{00000000-0005-0000-0000-0000BA810000}"/>
    <cellStyle name="ملاحظة 2 6" xfId="22757" xr:uid="{00000000-0005-0000-0000-0000BB810000}"/>
    <cellStyle name="ملاحظة 2 6 2" xfId="22758" xr:uid="{00000000-0005-0000-0000-0000BC810000}"/>
    <cellStyle name="ملاحظة 2 6 2 2" xfId="22759" xr:uid="{00000000-0005-0000-0000-0000BD810000}"/>
    <cellStyle name="ملاحظة 2 6 2 2 2" xfId="22760" xr:uid="{00000000-0005-0000-0000-0000BE810000}"/>
    <cellStyle name="ملاحظة 2 6 2 3" xfId="22761" xr:uid="{00000000-0005-0000-0000-0000BF810000}"/>
    <cellStyle name="ملاحظة 2 6 2 3 2" xfId="22762" xr:uid="{00000000-0005-0000-0000-0000C0810000}"/>
    <cellStyle name="ملاحظة 2 6 3" xfId="22763" xr:uid="{00000000-0005-0000-0000-0000C1810000}"/>
    <cellStyle name="ملاحظة 2 6 3 2" xfId="22764" xr:uid="{00000000-0005-0000-0000-0000C2810000}"/>
    <cellStyle name="ملاحظة 2 6 3 2 2" xfId="22765" xr:uid="{00000000-0005-0000-0000-0000C3810000}"/>
    <cellStyle name="ملاحظة 2 6 3 2 3" xfId="22766" xr:uid="{00000000-0005-0000-0000-0000C4810000}"/>
    <cellStyle name="ملاحظة 2 6 3 3" xfId="22767" xr:uid="{00000000-0005-0000-0000-0000C5810000}"/>
    <cellStyle name="ملاحظة 2 6 4" xfId="22768" xr:uid="{00000000-0005-0000-0000-0000C6810000}"/>
    <cellStyle name="ملاحظة 2 6 4 2" xfId="22769" xr:uid="{00000000-0005-0000-0000-0000C7810000}"/>
    <cellStyle name="ملاحظة 2 6 5" xfId="22770" xr:uid="{00000000-0005-0000-0000-0000C8810000}"/>
    <cellStyle name="ملاحظة 2 6 5 2" xfId="22771" xr:uid="{00000000-0005-0000-0000-0000C9810000}"/>
    <cellStyle name="ملاحظة 2 7" xfId="22772" xr:uid="{00000000-0005-0000-0000-0000CA810000}"/>
    <cellStyle name="ملاحظة 2 7 2" xfId="22773" xr:uid="{00000000-0005-0000-0000-0000CB810000}"/>
    <cellStyle name="ملاحظة 2 7 2 2" xfId="22774" xr:uid="{00000000-0005-0000-0000-0000CC810000}"/>
    <cellStyle name="ملاحظة 2 7 2 2 2" xfId="22775" xr:uid="{00000000-0005-0000-0000-0000CD810000}"/>
    <cellStyle name="ملاحظة 2 7 2 2 3" xfId="22776" xr:uid="{00000000-0005-0000-0000-0000CE810000}"/>
    <cellStyle name="ملاحظة 2 7 2 3" xfId="22777" xr:uid="{00000000-0005-0000-0000-0000CF810000}"/>
    <cellStyle name="ملاحظة 2 7 3" xfId="22778" xr:uid="{00000000-0005-0000-0000-0000D0810000}"/>
    <cellStyle name="ملاحظة 2 7 3 2" xfId="22779" xr:uid="{00000000-0005-0000-0000-0000D1810000}"/>
    <cellStyle name="ملاحظة 2 7 3 2 2" xfId="22780" xr:uid="{00000000-0005-0000-0000-0000D2810000}"/>
    <cellStyle name="ملاحظة 2 7 3 2 3" xfId="22781" xr:uid="{00000000-0005-0000-0000-0000D3810000}"/>
    <cellStyle name="ملاحظة 2 7 3 3" xfId="22782" xr:uid="{00000000-0005-0000-0000-0000D4810000}"/>
    <cellStyle name="ملاحظة 2 7 4" xfId="22783" xr:uid="{00000000-0005-0000-0000-0000D5810000}"/>
    <cellStyle name="ملاحظة 2 7 4 2" xfId="22784" xr:uid="{00000000-0005-0000-0000-0000D6810000}"/>
    <cellStyle name="ملاحظة 2 7 5" xfId="22785" xr:uid="{00000000-0005-0000-0000-0000D7810000}"/>
    <cellStyle name="ملاحظة 2 7 5 2" xfId="22786" xr:uid="{00000000-0005-0000-0000-0000D8810000}"/>
    <cellStyle name="ملاحظة 2 8" xfId="22787" xr:uid="{00000000-0005-0000-0000-0000D9810000}"/>
    <cellStyle name="ملاحظة 2 8 2" xfId="22788" xr:uid="{00000000-0005-0000-0000-0000DA810000}"/>
    <cellStyle name="ملاحظة 2 8 2 2" xfId="22789" xr:uid="{00000000-0005-0000-0000-0000DB810000}"/>
    <cellStyle name="ملاحظة 2 8 2 2 2" xfId="22790" xr:uid="{00000000-0005-0000-0000-0000DC810000}"/>
    <cellStyle name="ملاحظة 2 8 2 2 3" xfId="22791" xr:uid="{00000000-0005-0000-0000-0000DD810000}"/>
    <cellStyle name="ملاحظة 2 8 2 3" xfId="22792" xr:uid="{00000000-0005-0000-0000-0000DE810000}"/>
    <cellStyle name="ملاحظة 2 8 3" xfId="22793" xr:uid="{00000000-0005-0000-0000-0000DF810000}"/>
    <cellStyle name="ملاحظة 2 8 3 2" xfId="22794" xr:uid="{00000000-0005-0000-0000-0000E0810000}"/>
    <cellStyle name="ملاحظة 2 8 3 3" xfId="22795" xr:uid="{00000000-0005-0000-0000-0000E1810000}"/>
    <cellStyle name="ملاحظة 2 8 4" xfId="22796" xr:uid="{00000000-0005-0000-0000-0000E2810000}"/>
    <cellStyle name="ملاحظة 2 9" xfId="22797" xr:uid="{00000000-0005-0000-0000-0000E3810000}"/>
    <cellStyle name="ملاحظة 3" xfId="22798" xr:uid="{00000000-0005-0000-0000-0000E4810000}"/>
    <cellStyle name="ملاحظة 3 10" xfId="22799" xr:uid="{00000000-0005-0000-0000-0000E5810000}"/>
    <cellStyle name="ملاحظة 3 2" xfId="22800" xr:uid="{00000000-0005-0000-0000-0000E6810000}"/>
    <cellStyle name="ملاحظة 3 2 2" xfId="22801" xr:uid="{00000000-0005-0000-0000-0000E7810000}"/>
    <cellStyle name="ملاحظة 3 2 2 2" xfId="22802" xr:uid="{00000000-0005-0000-0000-0000E8810000}"/>
    <cellStyle name="ملاحظة 3 2 2 2 2" xfId="22803" xr:uid="{00000000-0005-0000-0000-0000E9810000}"/>
    <cellStyle name="ملاحظة 3 2 2 2 2 2" xfId="22804" xr:uid="{00000000-0005-0000-0000-0000EA810000}"/>
    <cellStyle name="ملاحظة 3 2 2 2 2 3" xfId="22805" xr:uid="{00000000-0005-0000-0000-0000EB810000}"/>
    <cellStyle name="ملاحظة 3 2 2 2 3" xfId="22806" xr:uid="{00000000-0005-0000-0000-0000EC810000}"/>
    <cellStyle name="ملاحظة 3 2 2 3" xfId="22807" xr:uid="{00000000-0005-0000-0000-0000ED810000}"/>
    <cellStyle name="ملاحظة 3 2 2 3 2" xfId="22808" xr:uid="{00000000-0005-0000-0000-0000EE810000}"/>
    <cellStyle name="ملاحظة 3 2 2 4" xfId="22809" xr:uid="{00000000-0005-0000-0000-0000EF810000}"/>
    <cellStyle name="ملاحظة 3 2 2 4 2" xfId="22810" xr:uid="{00000000-0005-0000-0000-0000F0810000}"/>
    <cellStyle name="ملاحظة 3 2 3" xfId="22811" xr:uid="{00000000-0005-0000-0000-0000F1810000}"/>
    <cellStyle name="ملاحظة 3 2 3 2" xfId="22812" xr:uid="{00000000-0005-0000-0000-0000F2810000}"/>
    <cellStyle name="ملاحظة 3 2 3 2 2" xfId="22813" xr:uid="{00000000-0005-0000-0000-0000F3810000}"/>
    <cellStyle name="ملاحظة 3 2 3 2 3" xfId="22814" xr:uid="{00000000-0005-0000-0000-0000F4810000}"/>
    <cellStyle name="ملاحظة 3 2 3 3" xfId="22815" xr:uid="{00000000-0005-0000-0000-0000F5810000}"/>
    <cellStyle name="ملاحظة 3 2 4" xfId="22816" xr:uid="{00000000-0005-0000-0000-0000F6810000}"/>
    <cellStyle name="ملاحظة 3 2 4 2" xfId="22817" xr:uid="{00000000-0005-0000-0000-0000F7810000}"/>
    <cellStyle name="ملاحظة 3 2 4 2 2" xfId="22818" xr:uid="{00000000-0005-0000-0000-0000F8810000}"/>
    <cellStyle name="ملاحظة 3 2 4 2 3" xfId="22819" xr:uid="{00000000-0005-0000-0000-0000F9810000}"/>
    <cellStyle name="ملاحظة 3 2 4 3" xfId="22820" xr:uid="{00000000-0005-0000-0000-0000FA810000}"/>
    <cellStyle name="ملاحظة 3 2 5" xfId="22821" xr:uid="{00000000-0005-0000-0000-0000FB810000}"/>
    <cellStyle name="ملاحظة 3 2 5 2" xfId="22822" xr:uid="{00000000-0005-0000-0000-0000FC810000}"/>
    <cellStyle name="ملاحظة 3 2 6" xfId="22823" xr:uid="{00000000-0005-0000-0000-0000FD810000}"/>
    <cellStyle name="ملاحظة 3 2 6 2" xfId="22824" xr:uid="{00000000-0005-0000-0000-0000FE810000}"/>
    <cellStyle name="ملاحظة 3 3" xfId="22825" xr:uid="{00000000-0005-0000-0000-0000FF810000}"/>
    <cellStyle name="ملاحظة 3 3 2" xfId="22826" xr:uid="{00000000-0005-0000-0000-000000820000}"/>
    <cellStyle name="ملاحظة 3 3 2 2" xfId="22827" xr:uid="{00000000-0005-0000-0000-000001820000}"/>
    <cellStyle name="ملاحظة 3 3 2 2 2" xfId="22828" xr:uid="{00000000-0005-0000-0000-000002820000}"/>
    <cellStyle name="ملاحظة 3 3 2 3" xfId="22829" xr:uid="{00000000-0005-0000-0000-000003820000}"/>
    <cellStyle name="ملاحظة 3 3 2 3 2" xfId="22830" xr:uid="{00000000-0005-0000-0000-000004820000}"/>
    <cellStyle name="ملاحظة 3 3 3" xfId="22831" xr:uid="{00000000-0005-0000-0000-000005820000}"/>
    <cellStyle name="ملاحظة 3 3 3 2" xfId="22832" xr:uid="{00000000-0005-0000-0000-000006820000}"/>
    <cellStyle name="ملاحظة 3 3 3 2 2" xfId="22833" xr:uid="{00000000-0005-0000-0000-000007820000}"/>
    <cellStyle name="ملاحظة 3 3 3 2 3" xfId="22834" xr:uid="{00000000-0005-0000-0000-000008820000}"/>
    <cellStyle name="ملاحظة 3 3 3 3" xfId="22835" xr:uid="{00000000-0005-0000-0000-000009820000}"/>
    <cellStyle name="ملاحظة 3 3 4" xfId="22836" xr:uid="{00000000-0005-0000-0000-00000A820000}"/>
    <cellStyle name="ملاحظة 3 3 4 2" xfId="22837" xr:uid="{00000000-0005-0000-0000-00000B820000}"/>
    <cellStyle name="ملاحظة 3 3 5" xfId="22838" xr:uid="{00000000-0005-0000-0000-00000C820000}"/>
    <cellStyle name="ملاحظة 3 3 5 2" xfId="22839" xr:uid="{00000000-0005-0000-0000-00000D820000}"/>
    <cellStyle name="ملاحظة 3 4" xfId="22840" xr:uid="{00000000-0005-0000-0000-00000E820000}"/>
    <cellStyle name="ملاحظة 3 4 2" xfId="22841" xr:uid="{00000000-0005-0000-0000-00000F820000}"/>
    <cellStyle name="ملاحظة 3 4 2 2" xfId="22842" xr:uid="{00000000-0005-0000-0000-000010820000}"/>
    <cellStyle name="ملاحظة 3 4 2 2 2" xfId="22843" xr:uid="{00000000-0005-0000-0000-000011820000}"/>
    <cellStyle name="ملاحظة 3 4 2 3" xfId="22844" xr:uid="{00000000-0005-0000-0000-000012820000}"/>
    <cellStyle name="ملاحظة 3 4 2 3 2" xfId="22845" xr:uid="{00000000-0005-0000-0000-000013820000}"/>
    <cellStyle name="ملاحظة 3 4 3" xfId="22846" xr:uid="{00000000-0005-0000-0000-000014820000}"/>
    <cellStyle name="ملاحظة 3 4 3 2" xfId="22847" xr:uid="{00000000-0005-0000-0000-000015820000}"/>
    <cellStyle name="ملاحظة 3 4 3 2 2" xfId="22848" xr:uid="{00000000-0005-0000-0000-000016820000}"/>
    <cellStyle name="ملاحظة 3 4 3 2 3" xfId="22849" xr:uid="{00000000-0005-0000-0000-000017820000}"/>
    <cellStyle name="ملاحظة 3 4 3 3" xfId="22850" xr:uid="{00000000-0005-0000-0000-000018820000}"/>
    <cellStyle name="ملاحظة 3 4 4" xfId="22851" xr:uid="{00000000-0005-0000-0000-000019820000}"/>
    <cellStyle name="ملاحظة 3 4 4 2" xfId="22852" xr:uid="{00000000-0005-0000-0000-00001A820000}"/>
    <cellStyle name="ملاحظة 3 4 5" xfId="22853" xr:uid="{00000000-0005-0000-0000-00001B820000}"/>
    <cellStyle name="ملاحظة 3 4 5 2" xfId="22854" xr:uid="{00000000-0005-0000-0000-00001C820000}"/>
    <cellStyle name="ملاحظة 3 5" xfId="22855" xr:uid="{00000000-0005-0000-0000-00001D820000}"/>
    <cellStyle name="ملاحظة 3 5 2" xfId="22856" xr:uid="{00000000-0005-0000-0000-00001E820000}"/>
    <cellStyle name="ملاحظة 3 5 2 2" xfId="22857" xr:uid="{00000000-0005-0000-0000-00001F820000}"/>
    <cellStyle name="ملاحظة 3 5 2 2 2" xfId="22858" xr:uid="{00000000-0005-0000-0000-000020820000}"/>
    <cellStyle name="ملاحظة 3 5 2 3" xfId="22859" xr:uid="{00000000-0005-0000-0000-000021820000}"/>
    <cellStyle name="ملاحظة 3 5 2 3 2" xfId="22860" xr:uid="{00000000-0005-0000-0000-000022820000}"/>
    <cellStyle name="ملاحظة 3 5 3" xfId="22861" xr:uid="{00000000-0005-0000-0000-000023820000}"/>
    <cellStyle name="ملاحظة 3 5 3 2" xfId="22862" xr:uid="{00000000-0005-0000-0000-000024820000}"/>
    <cellStyle name="ملاحظة 3 5 3 2 2" xfId="22863" xr:uid="{00000000-0005-0000-0000-000025820000}"/>
    <cellStyle name="ملاحظة 3 5 3 2 3" xfId="22864" xr:uid="{00000000-0005-0000-0000-000026820000}"/>
    <cellStyle name="ملاحظة 3 5 3 3" xfId="22865" xr:uid="{00000000-0005-0000-0000-000027820000}"/>
    <cellStyle name="ملاحظة 3 5 4" xfId="22866" xr:uid="{00000000-0005-0000-0000-000028820000}"/>
    <cellStyle name="ملاحظة 3 5 4 2" xfId="22867" xr:uid="{00000000-0005-0000-0000-000029820000}"/>
    <cellStyle name="ملاحظة 3 5 5" xfId="22868" xr:uid="{00000000-0005-0000-0000-00002A820000}"/>
    <cellStyle name="ملاحظة 3 5 5 2" xfId="22869" xr:uid="{00000000-0005-0000-0000-00002B820000}"/>
    <cellStyle name="ملاحظة 3 6" xfId="22870" xr:uid="{00000000-0005-0000-0000-00002C820000}"/>
    <cellStyle name="ملاحظة 3 6 2" xfId="22871" xr:uid="{00000000-0005-0000-0000-00002D820000}"/>
    <cellStyle name="ملاحظة 3 6 2 2" xfId="22872" xr:uid="{00000000-0005-0000-0000-00002E820000}"/>
    <cellStyle name="ملاحظة 3 6 2 2 2" xfId="22873" xr:uid="{00000000-0005-0000-0000-00002F820000}"/>
    <cellStyle name="ملاحظة 3 6 2 3" xfId="22874" xr:uid="{00000000-0005-0000-0000-000030820000}"/>
    <cellStyle name="ملاحظة 3 6 2 3 2" xfId="22875" xr:uid="{00000000-0005-0000-0000-000031820000}"/>
    <cellStyle name="ملاحظة 3 6 3" xfId="22876" xr:uid="{00000000-0005-0000-0000-000032820000}"/>
    <cellStyle name="ملاحظة 3 6 3 2" xfId="22877" xr:uid="{00000000-0005-0000-0000-000033820000}"/>
    <cellStyle name="ملاحظة 3 6 3 2 2" xfId="22878" xr:uid="{00000000-0005-0000-0000-000034820000}"/>
    <cellStyle name="ملاحظة 3 6 3 2 3" xfId="22879" xr:uid="{00000000-0005-0000-0000-000035820000}"/>
    <cellStyle name="ملاحظة 3 6 3 3" xfId="22880" xr:uid="{00000000-0005-0000-0000-000036820000}"/>
    <cellStyle name="ملاحظة 3 6 4" xfId="22881" xr:uid="{00000000-0005-0000-0000-000037820000}"/>
    <cellStyle name="ملاحظة 3 6 4 2" xfId="22882" xr:uid="{00000000-0005-0000-0000-000038820000}"/>
    <cellStyle name="ملاحظة 3 6 5" xfId="22883" xr:uid="{00000000-0005-0000-0000-000039820000}"/>
    <cellStyle name="ملاحظة 3 6 5 2" xfId="22884" xr:uid="{00000000-0005-0000-0000-00003A820000}"/>
    <cellStyle name="ملاحظة 3 7" xfId="22885" xr:uid="{00000000-0005-0000-0000-00003B820000}"/>
    <cellStyle name="ملاحظة 3 7 2" xfId="22886" xr:uid="{00000000-0005-0000-0000-00003C820000}"/>
    <cellStyle name="ملاحظة 3 7 2 2" xfId="22887" xr:uid="{00000000-0005-0000-0000-00003D820000}"/>
    <cellStyle name="ملاحظة 3 7 2 2 2" xfId="22888" xr:uid="{00000000-0005-0000-0000-00003E820000}"/>
    <cellStyle name="ملاحظة 3 7 2 2 3" xfId="22889" xr:uid="{00000000-0005-0000-0000-00003F820000}"/>
    <cellStyle name="ملاحظة 3 7 2 3" xfId="22890" xr:uid="{00000000-0005-0000-0000-000040820000}"/>
    <cellStyle name="ملاحظة 3 7 3" xfId="22891" xr:uid="{00000000-0005-0000-0000-000041820000}"/>
    <cellStyle name="ملاحظة 3 7 3 2" xfId="22892" xr:uid="{00000000-0005-0000-0000-000042820000}"/>
    <cellStyle name="ملاحظة 3 7 3 2 2" xfId="22893" xr:uid="{00000000-0005-0000-0000-000043820000}"/>
    <cellStyle name="ملاحظة 3 7 3 2 3" xfId="22894" xr:uid="{00000000-0005-0000-0000-000044820000}"/>
    <cellStyle name="ملاحظة 3 7 3 3" xfId="22895" xr:uid="{00000000-0005-0000-0000-000045820000}"/>
    <cellStyle name="ملاحظة 3 7 4" xfId="22896" xr:uid="{00000000-0005-0000-0000-000046820000}"/>
    <cellStyle name="ملاحظة 3 7 4 2" xfId="22897" xr:uid="{00000000-0005-0000-0000-000047820000}"/>
    <cellStyle name="ملاحظة 3 7 5" xfId="22898" xr:uid="{00000000-0005-0000-0000-000048820000}"/>
    <cellStyle name="ملاحظة 3 7 5 2" xfId="22899" xr:uid="{00000000-0005-0000-0000-000049820000}"/>
    <cellStyle name="ملاحظة 3 8" xfId="22900" xr:uid="{00000000-0005-0000-0000-00004A820000}"/>
    <cellStyle name="ملاحظة 3 8 2" xfId="22901" xr:uid="{00000000-0005-0000-0000-00004B820000}"/>
    <cellStyle name="ملاحظة 3 8 2 2" xfId="22902" xr:uid="{00000000-0005-0000-0000-00004C820000}"/>
    <cellStyle name="ملاحظة 3 8 2 2 2" xfId="22903" xr:uid="{00000000-0005-0000-0000-00004D820000}"/>
    <cellStyle name="ملاحظة 3 8 2 2 3" xfId="22904" xr:uid="{00000000-0005-0000-0000-00004E820000}"/>
    <cellStyle name="ملاحظة 3 8 2 3" xfId="22905" xr:uid="{00000000-0005-0000-0000-00004F820000}"/>
    <cellStyle name="ملاحظة 3 8 3" xfId="22906" xr:uid="{00000000-0005-0000-0000-000050820000}"/>
    <cellStyle name="ملاحظة 3 8 3 2" xfId="22907" xr:uid="{00000000-0005-0000-0000-000051820000}"/>
    <cellStyle name="ملاحظة 3 8 3 3" xfId="22908" xr:uid="{00000000-0005-0000-0000-000052820000}"/>
    <cellStyle name="ملاحظة 3 8 4" xfId="22909" xr:uid="{00000000-0005-0000-0000-000053820000}"/>
    <cellStyle name="ملاحظة 3 9" xfId="22910" xr:uid="{00000000-0005-0000-0000-000054820000}"/>
    <cellStyle name="ملاحظة 4" xfId="22911" xr:uid="{00000000-0005-0000-0000-000055820000}"/>
    <cellStyle name="ملاحظة 4 2" xfId="22912" xr:uid="{00000000-0005-0000-0000-000056820000}"/>
    <cellStyle name="ملاحظة 4 2 2" xfId="22913" xr:uid="{00000000-0005-0000-0000-000057820000}"/>
    <cellStyle name="ملاحظة 4 2 2 2" xfId="22914" xr:uid="{00000000-0005-0000-0000-000058820000}"/>
    <cellStyle name="ملاحظة 4 2 2 2 2" xfId="22915" xr:uid="{00000000-0005-0000-0000-000059820000}"/>
    <cellStyle name="ملاحظة 4 2 2 2 3" xfId="22916" xr:uid="{00000000-0005-0000-0000-00005A820000}"/>
    <cellStyle name="ملاحظة 4 2 2 3" xfId="22917" xr:uid="{00000000-0005-0000-0000-00005B820000}"/>
    <cellStyle name="ملاحظة 4 2 3" xfId="22918" xr:uid="{00000000-0005-0000-0000-00005C820000}"/>
    <cellStyle name="ملاحظة 4 2 3 2" xfId="22919" xr:uid="{00000000-0005-0000-0000-00005D820000}"/>
    <cellStyle name="ملاحظة 4 2 4" xfId="22920" xr:uid="{00000000-0005-0000-0000-00005E820000}"/>
    <cellStyle name="ملاحظة 4 2 4 2" xfId="22921" xr:uid="{00000000-0005-0000-0000-00005F820000}"/>
    <cellStyle name="ملاحظة 4 3" xfId="22922" xr:uid="{00000000-0005-0000-0000-000060820000}"/>
    <cellStyle name="ملاحظة 4 3 2" xfId="22923" xr:uid="{00000000-0005-0000-0000-000061820000}"/>
    <cellStyle name="ملاحظة 4 3 2 2" xfId="22924" xr:uid="{00000000-0005-0000-0000-000062820000}"/>
    <cellStyle name="ملاحظة 4 3 2 3" xfId="22925" xr:uid="{00000000-0005-0000-0000-000063820000}"/>
    <cellStyle name="ملاحظة 4 3 3" xfId="22926" xr:uid="{00000000-0005-0000-0000-000064820000}"/>
    <cellStyle name="ملاحظة 4 4" xfId="22927" xr:uid="{00000000-0005-0000-0000-000065820000}"/>
    <cellStyle name="ملاحظة 4 4 2" xfId="22928" xr:uid="{00000000-0005-0000-0000-000066820000}"/>
    <cellStyle name="ملاحظة 4 4 2 2" xfId="22929" xr:uid="{00000000-0005-0000-0000-000067820000}"/>
    <cellStyle name="ملاحظة 4 4 2 3" xfId="22930" xr:uid="{00000000-0005-0000-0000-000068820000}"/>
    <cellStyle name="ملاحظة 4 4 3" xfId="22931" xr:uid="{00000000-0005-0000-0000-000069820000}"/>
    <cellStyle name="ملاحظة 4 5" xfId="22932" xr:uid="{00000000-0005-0000-0000-00006A820000}"/>
    <cellStyle name="ملاحظة 4 5 2" xfId="22933" xr:uid="{00000000-0005-0000-0000-00006B820000}"/>
    <cellStyle name="ملاحظة 4 6" xfId="22934" xr:uid="{00000000-0005-0000-0000-00006C820000}"/>
    <cellStyle name="ملاحظة 4 6 2" xfId="22935" xr:uid="{00000000-0005-0000-0000-00006D820000}"/>
    <cellStyle name="ملاحظة 5" xfId="22936" xr:uid="{00000000-0005-0000-0000-00006E820000}"/>
    <cellStyle name="ملاحظة 5 2" xfId="22937" xr:uid="{00000000-0005-0000-0000-00006F820000}"/>
    <cellStyle name="ملاحظة 5 2 2" xfId="22938" xr:uid="{00000000-0005-0000-0000-000070820000}"/>
    <cellStyle name="ملاحظة 5 2 2 2" xfId="22939" xr:uid="{00000000-0005-0000-0000-000071820000}"/>
    <cellStyle name="ملاحظة 5 2 3" xfId="22940" xr:uid="{00000000-0005-0000-0000-000072820000}"/>
    <cellStyle name="ملاحظة 5 2 3 2" xfId="22941" xr:uid="{00000000-0005-0000-0000-000073820000}"/>
    <cellStyle name="ملاحظة 5 3" xfId="22942" xr:uid="{00000000-0005-0000-0000-000074820000}"/>
    <cellStyle name="ملاحظة 5 3 2" xfId="22943" xr:uid="{00000000-0005-0000-0000-000075820000}"/>
    <cellStyle name="ملاحظة 5 3 2 2" xfId="22944" xr:uid="{00000000-0005-0000-0000-000076820000}"/>
    <cellStyle name="ملاحظة 5 3 2 3" xfId="22945" xr:uid="{00000000-0005-0000-0000-000077820000}"/>
    <cellStyle name="ملاحظة 5 3 3" xfId="22946" xr:uid="{00000000-0005-0000-0000-000078820000}"/>
    <cellStyle name="ملاحظة 5 4" xfId="22947" xr:uid="{00000000-0005-0000-0000-000079820000}"/>
    <cellStyle name="ملاحظة 5 4 2" xfId="22948" xr:uid="{00000000-0005-0000-0000-00007A820000}"/>
    <cellStyle name="ملاحظة 5 5" xfId="22949" xr:uid="{00000000-0005-0000-0000-00007B820000}"/>
    <cellStyle name="ملاحظة 5 5 2" xfId="22950" xr:uid="{00000000-0005-0000-0000-00007C820000}"/>
    <cellStyle name="ملاحظة 6" xfId="22951" xr:uid="{00000000-0005-0000-0000-00007D820000}"/>
    <cellStyle name="ملاحظة 6 2" xfId="22952" xr:uid="{00000000-0005-0000-0000-00007E820000}"/>
    <cellStyle name="ملاحظة 6 2 2" xfId="22953" xr:uid="{00000000-0005-0000-0000-00007F820000}"/>
    <cellStyle name="ملاحظة 6 2 2 2" xfId="22954" xr:uid="{00000000-0005-0000-0000-000080820000}"/>
    <cellStyle name="ملاحظة 6 2 3" xfId="22955" xr:uid="{00000000-0005-0000-0000-000081820000}"/>
    <cellStyle name="ملاحظة 6 2 3 2" xfId="22956" xr:uid="{00000000-0005-0000-0000-000082820000}"/>
    <cellStyle name="ملاحظة 6 3" xfId="22957" xr:uid="{00000000-0005-0000-0000-000083820000}"/>
    <cellStyle name="ملاحظة 6 3 2" xfId="22958" xr:uid="{00000000-0005-0000-0000-000084820000}"/>
    <cellStyle name="ملاحظة 6 3 2 2" xfId="22959" xr:uid="{00000000-0005-0000-0000-000085820000}"/>
    <cellStyle name="ملاحظة 6 3 2 3" xfId="22960" xr:uid="{00000000-0005-0000-0000-000086820000}"/>
    <cellStyle name="ملاحظة 6 3 3" xfId="22961" xr:uid="{00000000-0005-0000-0000-000087820000}"/>
    <cellStyle name="ملاحظة 6 4" xfId="22962" xr:uid="{00000000-0005-0000-0000-000088820000}"/>
    <cellStyle name="ملاحظة 6 4 2" xfId="22963" xr:uid="{00000000-0005-0000-0000-000089820000}"/>
    <cellStyle name="ملاحظة 6 5" xfId="22964" xr:uid="{00000000-0005-0000-0000-00008A820000}"/>
    <cellStyle name="ملاحظة 6 5 2" xfId="22965" xr:uid="{00000000-0005-0000-0000-00008B820000}"/>
    <cellStyle name="ملاحظة 7" xfId="22966" xr:uid="{00000000-0005-0000-0000-00008C820000}"/>
    <cellStyle name="ملاحظة 7 2" xfId="22967" xr:uid="{00000000-0005-0000-0000-00008D820000}"/>
    <cellStyle name="ملاحظة 7 2 2" xfId="22968" xr:uid="{00000000-0005-0000-0000-00008E820000}"/>
    <cellStyle name="ملاحظة 7 2 2 2" xfId="22969" xr:uid="{00000000-0005-0000-0000-00008F820000}"/>
    <cellStyle name="ملاحظة 7 2 3" xfId="22970" xr:uid="{00000000-0005-0000-0000-000090820000}"/>
    <cellStyle name="ملاحظة 7 2 3 2" xfId="22971" xr:uid="{00000000-0005-0000-0000-000091820000}"/>
    <cellStyle name="ملاحظة 7 3" xfId="22972" xr:uid="{00000000-0005-0000-0000-000092820000}"/>
    <cellStyle name="ملاحظة 7 3 2" xfId="22973" xr:uid="{00000000-0005-0000-0000-000093820000}"/>
    <cellStyle name="ملاحظة 7 3 2 2" xfId="22974" xr:uid="{00000000-0005-0000-0000-000094820000}"/>
    <cellStyle name="ملاحظة 7 3 2 3" xfId="22975" xr:uid="{00000000-0005-0000-0000-000095820000}"/>
    <cellStyle name="ملاحظة 7 3 3" xfId="22976" xr:uid="{00000000-0005-0000-0000-000096820000}"/>
    <cellStyle name="ملاحظة 7 4" xfId="22977" xr:uid="{00000000-0005-0000-0000-000097820000}"/>
    <cellStyle name="ملاحظة 7 4 2" xfId="22978" xr:uid="{00000000-0005-0000-0000-000098820000}"/>
    <cellStyle name="ملاحظة 7 5" xfId="22979" xr:uid="{00000000-0005-0000-0000-000099820000}"/>
    <cellStyle name="ملاحظة 7 5 2" xfId="22980" xr:uid="{00000000-0005-0000-0000-00009A820000}"/>
    <cellStyle name="ملاحظة 8" xfId="22981" xr:uid="{00000000-0005-0000-0000-00009B820000}"/>
    <cellStyle name="ملاحظة 8 2" xfId="22982" xr:uid="{00000000-0005-0000-0000-00009C820000}"/>
    <cellStyle name="ملاحظة 8 2 2" xfId="22983" xr:uid="{00000000-0005-0000-0000-00009D820000}"/>
    <cellStyle name="ملاحظة 8 2 2 2" xfId="22984" xr:uid="{00000000-0005-0000-0000-00009E820000}"/>
    <cellStyle name="ملاحظة 8 2 3" xfId="22985" xr:uid="{00000000-0005-0000-0000-00009F820000}"/>
    <cellStyle name="ملاحظة 8 2 3 2" xfId="22986" xr:uid="{00000000-0005-0000-0000-0000A0820000}"/>
    <cellStyle name="ملاحظة 8 3" xfId="22987" xr:uid="{00000000-0005-0000-0000-0000A1820000}"/>
    <cellStyle name="ملاحظة 8 3 2" xfId="22988" xr:uid="{00000000-0005-0000-0000-0000A2820000}"/>
    <cellStyle name="ملاحظة 8 3 2 2" xfId="22989" xr:uid="{00000000-0005-0000-0000-0000A3820000}"/>
    <cellStyle name="ملاحظة 8 3 2 3" xfId="22990" xr:uid="{00000000-0005-0000-0000-0000A4820000}"/>
    <cellStyle name="ملاحظة 8 3 3" xfId="22991" xr:uid="{00000000-0005-0000-0000-0000A5820000}"/>
    <cellStyle name="ملاحظة 8 4" xfId="22992" xr:uid="{00000000-0005-0000-0000-0000A6820000}"/>
    <cellStyle name="ملاحظة 8 4 2" xfId="22993" xr:uid="{00000000-0005-0000-0000-0000A7820000}"/>
    <cellStyle name="ملاحظة 8 5" xfId="22994" xr:uid="{00000000-0005-0000-0000-0000A8820000}"/>
    <cellStyle name="ملاحظة 8 5 2" xfId="22995" xr:uid="{00000000-0005-0000-0000-0000A9820000}"/>
    <cellStyle name="ملاحظة 9" xfId="22996" xr:uid="{00000000-0005-0000-0000-0000AA820000}"/>
    <cellStyle name="ملاحظة 9 2" xfId="22997" xr:uid="{00000000-0005-0000-0000-0000AB820000}"/>
    <cellStyle name="ملاحظة 9 2 2" xfId="22998" xr:uid="{00000000-0005-0000-0000-0000AC820000}"/>
    <cellStyle name="ملاحظة 9 2 2 2" xfId="22999" xr:uid="{00000000-0005-0000-0000-0000AD820000}"/>
    <cellStyle name="ملاحظة 9 2 2 3" xfId="23000" xr:uid="{00000000-0005-0000-0000-0000AE820000}"/>
    <cellStyle name="ملاحظة 9 2 3" xfId="23001" xr:uid="{00000000-0005-0000-0000-0000AF820000}"/>
    <cellStyle name="ملاحظة 9 3" xfId="23002" xr:uid="{00000000-0005-0000-0000-0000B0820000}"/>
    <cellStyle name="ملاحظة 9 3 2" xfId="23003" xr:uid="{00000000-0005-0000-0000-0000B1820000}"/>
    <cellStyle name="ملاحظة 9 3 2 2" xfId="23004" xr:uid="{00000000-0005-0000-0000-0000B2820000}"/>
    <cellStyle name="ملاحظة 9 3 2 3" xfId="23005" xr:uid="{00000000-0005-0000-0000-0000B3820000}"/>
    <cellStyle name="ملاحظة 9 3 3" xfId="23006" xr:uid="{00000000-0005-0000-0000-0000B4820000}"/>
    <cellStyle name="ملاحظة 9 4" xfId="23007" xr:uid="{00000000-0005-0000-0000-0000B5820000}"/>
    <cellStyle name="ملاحظة 9 4 2" xfId="23008" xr:uid="{00000000-0005-0000-0000-0000B6820000}"/>
    <cellStyle name="ملاحظة 9 5" xfId="23009" xr:uid="{00000000-0005-0000-0000-0000B7820000}"/>
    <cellStyle name="ملاحظة 9 5 2" xfId="23010" xr:uid="{00000000-0005-0000-0000-0000B8820000}"/>
    <cellStyle name="نص تحذير" xfId="23011" xr:uid="{00000000-0005-0000-0000-0000B9820000}"/>
    <cellStyle name="نص تحذير 2" xfId="23012" xr:uid="{00000000-0005-0000-0000-0000BA820000}"/>
    <cellStyle name="نص تحذير 3" xfId="34491" xr:uid="{00000000-0005-0000-0000-0000BB820000}"/>
    <cellStyle name="نص توضيحي" xfId="23013" xr:uid="{00000000-0005-0000-0000-0000BC820000}"/>
    <cellStyle name="نص توضيحي 2" xfId="23014" xr:uid="{00000000-0005-0000-0000-0000BD820000}"/>
    <cellStyle name="نص توضيحي 3" xfId="34492" xr:uid="{00000000-0005-0000-0000-0000BE820000}"/>
    <cellStyle name="نمط 1" xfId="23015" xr:uid="{00000000-0005-0000-0000-0000BF820000}"/>
    <cellStyle name="뒤에 오는 하이퍼링크_간접비0318" xfId="23016" xr:uid="{00000000-0005-0000-0000-0000C0820000}"/>
    <cellStyle name="똿뗦먛귟_PRODUCT DETAIL Q1" xfId="23017" xr:uid="{00000000-0005-0000-0000-0000C1820000}"/>
    <cellStyle name="믅됞 [0.00]_PRODUCT DETAIL Q1" xfId="23018" xr:uid="{00000000-0005-0000-0000-0000C2820000}"/>
    <cellStyle name="믅됞_PRODUCT DETAIL Q3 (2)" xfId="23019" xr:uid="{00000000-0005-0000-0000-0000C3820000}"/>
    <cellStyle name="뷭?_BOOKSHIP_Sheet1" xfId="23020" xr:uid="{00000000-0005-0000-0000-0000C4820000}"/>
    <cellStyle name="쉼표 [0] 8" xfId="34493" xr:uid="{00000000-0005-0000-0000-0000C5820000}"/>
    <cellStyle name="콤마 [0]_0f83zlkyXsZvDZOSbMwizTl2F" xfId="23021" xr:uid="{00000000-0005-0000-0000-0000C6820000}"/>
    <cellStyle name="콤마_0f83zlkyXsZvDZOSbMwizTl2F" xfId="23022" xr:uid="{00000000-0005-0000-0000-0000C7820000}"/>
    <cellStyle name="통화 [0]_10월2주 " xfId="23023" xr:uid="{00000000-0005-0000-0000-0000C8820000}"/>
    <cellStyle name="통화_10월2주 " xfId="23024" xr:uid="{00000000-0005-0000-0000-0000C9820000}"/>
    <cellStyle name="표준 6" xfId="34494" xr:uid="{00000000-0005-0000-0000-0000CA820000}"/>
    <cellStyle name="표준_2기현관비" xfId="23025" xr:uid="{00000000-0005-0000-0000-0000CB820000}"/>
    <cellStyle name="价格" xfId="23026" xr:uid="{00000000-0005-0000-0000-0000CC820000}"/>
    <cellStyle name="价格(0)" xfId="23027" xr:uid="{00000000-0005-0000-0000-0000CD820000}"/>
    <cellStyle name="价格_Sheet1" xfId="23028" xr:uid="{00000000-0005-0000-0000-0000CE820000}"/>
    <cellStyle name="分级显示行_1_05 (2)" xfId="23029" xr:uid="{00000000-0005-0000-0000-0000CF820000}"/>
    <cellStyle name="千位[0]_02E" xfId="23030" xr:uid="{00000000-0005-0000-0000-0000D0820000}"/>
    <cellStyle name="千位_02E" xfId="23031" xr:uid="{00000000-0005-0000-0000-0000D1820000}"/>
    <cellStyle name="千分位[0]_02" xfId="23032" xr:uid="{00000000-0005-0000-0000-0000D2820000}"/>
    <cellStyle name="千分位_02" xfId="23033" xr:uid="{00000000-0005-0000-0000-0000D3820000}"/>
    <cellStyle name="单位" xfId="23034" xr:uid="{00000000-0005-0000-0000-0000D4820000}"/>
    <cellStyle name="名称" xfId="23035" xr:uid="{00000000-0005-0000-0000-0000D5820000}"/>
    <cellStyle name="好" xfId="23036" xr:uid="{00000000-0005-0000-0000-0000D6820000}"/>
    <cellStyle name="好_main commercial terms clarification for Contract negotiation " xfId="23037" xr:uid="{00000000-0005-0000-0000-0000D7820000}"/>
    <cellStyle name="定额号" xfId="23038" xr:uid="{00000000-0005-0000-0000-0000D8820000}"/>
    <cellStyle name="差" xfId="23039" xr:uid="{00000000-0005-0000-0000-0000D9820000}"/>
    <cellStyle name="差_main commercial terms clarification for Contract negotiation " xfId="23040" xr:uid="{00000000-0005-0000-0000-0000DA820000}"/>
    <cellStyle name="常规_Schedule H" xfId="34495" xr:uid="{00000000-0005-0000-0000-0000DB820000}"/>
    <cellStyle name="序号" xfId="23041" xr:uid="{00000000-0005-0000-0000-0000DC820000}"/>
    <cellStyle name="强调文字颜色 1" xfId="23042" xr:uid="{00000000-0005-0000-0000-0000DD820000}"/>
    <cellStyle name="强调文字颜色 2" xfId="23043" xr:uid="{00000000-0005-0000-0000-0000DE820000}"/>
    <cellStyle name="强调文字颜色 3" xfId="23044" xr:uid="{00000000-0005-0000-0000-0000DF820000}"/>
    <cellStyle name="强调文字颜色 4" xfId="23045" xr:uid="{00000000-0005-0000-0000-0000E0820000}"/>
    <cellStyle name="强调文字颜色 5" xfId="23046" xr:uid="{00000000-0005-0000-0000-0000E1820000}"/>
    <cellStyle name="强调文字颜色 6" xfId="23047" xr:uid="{00000000-0005-0000-0000-0000E2820000}"/>
    <cellStyle name="数量" xfId="23048" xr:uid="{00000000-0005-0000-0000-0000E3820000}"/>
    <cellStyle name="普通_ 保温" xfId="23049" xr:uid="{00000000-0005-0000-0000-0000E4820000}"/>
    <cellStyle name="未定義" xfId="23050" xr:uid="{00000000-0005-0000-0000-0000E5820000}"/>
    <cellStyle name="未定義 2" xfId="23051" xr:uid="{00000000-0005-0000-0000-0000E6820000}"/>
    <cellStyle name="未定義 3" xfId="23052" xr:uid="{00000000-0005-0000-0000-0000E7820000}"/>
    <cellStyle name="标题" xfId="23053" xr:uid="{00000000-0005-0000-0000-0000E8820000}"/>
    <cellStyle name="标题 1" xfId="23054" xr:uid="{00000000-0005-0000-0000-0000E9820000}"/>
    <cellStyle name="标题 2" xfId="23055" xr:uid="{00000000-0005-0000-0000-0000EA820000}"/>
    <cellStyle name="标题 3" xfId="23056" xr:uid="{00000000-0005-0000-0000-0000EB820000}"/>
    <cellStyle name="标题 3 2" xfId="34496" xr:uid="{00000000-0005-0000-0000-0000EC820000}"/>
    <cellStyle name="标题 4" xfId="23057" xr:uid="{00000000-0005-0000-0000-0000ED820000}"/>
    <cellStyle name="标题_main commercial terms clarification for Contract negotiation " xfId="23058" xr:uid="{00000000-0005-0000-0000-0000EE820000}"/>
    <cellStyle name="桁区切り [0.00]_A7_ERQ1" xfId="23059" xr:uid="{00000000-0005-0000-0000-0000EF820000}"/>
    <cellStyle name="桁区切り_A7_ERQ1" xfId="23060" xr:uid="{00000000-0005-0000-0000-0000F0820000}"/>
    <cellStyle name="检查单元格" xfId="23061" xr:uid="{00000000-0005-0000-0000-0000F1820000}"/>
    <cellStyle name="检查单元格 2" xfId="23062" xr:uid="{00000000-0005-0000-0000-0000F2820000}"/>
    <cellStyle name="標準_ Att. 1- Cover" xfId="23063" xr:uid="{00000000-0005-0000-0000-0000F3820000}"/>
    <cellStyle name="汇总" xfId="23064" xr:uid="{00000000-0005-0000-0000-0000F4820000}"/>
    <cellStyle name="汇总 2" xfId="23065" xr:uid="{00000000-0005-0000-0000-0000F5820000}"/>
    <cellStyle name="汇总 2 2" xfId="23066" xr:uid="{00000000-0005-0000-0000-0000F6820000}"/>
    <cellStyle name="汇总 2 2 2" xfId="23067" xr:uid="{00000000-0005-0000-0000-0000F7820000}"/>
    <cellStyle name="汇总 2 2 2 2" xfId="23068" xr:uid="{00000000-0005-0000-0000-0000F8820000}"/>
    <cellStyle name="汇总 2 2 2 2 2" xfId="23069" xr:uid="{00000000-0005-0000-0000-0000F9820000}"/>
    <cellStyle name="汇总 2 2 2 2 2 2" xfId="23070" xr:uid="{00000000-0005-0000-0000-0000FA820000}"/>
    <cellStyle name="汇总 2 2 2 2 2 3" xfId="23071" xr:uid="{00000000-0005-0000-0000-0000FB820000}"/>
    <cellStyle name="汇总 2 2 2 2 3" xfId="23072" xr:uid="{00000000-0005-0000-0000-0000FC820000}"/>
    <cellStyle name="汇总 2 2 2 3" xfId="23073" xr:uid="{00000000-0005-0000-0000-0000FD820000}"/>
    <cellStyle name="汇总 2 2 2 3 2" xfId="23074" xr:uid="{00000000-0005-0000-0000-0000FE820000}"/>
    <cellStyle name="汇总 2 2 2 4" xfId="23075" xr:uid="{00000000-0005-0000-0000-0000FF820000}"/>
    <cellStyle name="汇总 2 2 2 4 2" xfId="23076" xr:uid="{00000000-0005-0000-0000-000000830000}"/>
    <cellStyle name="汇总 2 2 3" xfId="23077" xr:uid="{00000000-0005-0000-0000-000001830000}"/>
    <cellStyle name="汇总 2 2 3 2" xfId="23078" xr:uid="{00000000-0005-0000-0000-000002830000}"/>
    <cellStyle name="汇总 2 2 3 2 2" xfId="23079" xr:uid="{00000000-0005-0000-0000-000003830000}"/>
    <cellStyle name="汇总 2 2 3 2 3" xfId="23080" xr:uid="{00000000-0005-0000-0000-000004830000}"/>
    <cellStyle name="汇总 2 2 3 3" xfId="23081" xr:uid="{00000000-0005-0000-0000-000005830000}"/>
    <cellStyle name="汇总 2 2 4" xfId="23082" xr:uid="{00000000-0005-0000-0000-000006830000}"/>
    <cellStyle name="汇总 2 2 4 2" xfId="23083" xr:uid="{00000000-0005-0000-0000-000007830000}"/>
    <cellStyle name="汇总 2 2 4 2 2" xfId="23084" xr:uid="{00000000-0005-0000-0000-000008830000}"/>
    <cellStyle name="汇总 2 2 4 2 3" xfId="23085" xr:uid="{00000000-0005-0000-0000-000009830000}"/>
    <cellStyle name="汇总 2 2 4 3" xfId="23086" xr:uid="{00000000-0005-0000-0000-00000A830000}"/>
    <cellStyle name="汇总 2 2 5" xfId="23087" xr:uid="{00000000-0005-0000-0000-00000B830000}"/>
    <cellStyle name="汇总 2 2 5 2" xfId="23088" xr:uid="{00000000-0005-0000-0000-00000C830000}"/>
    <cellStyle name="汇总 2 2 6" xfId="23089" xr:uid="{00000000-0005-0000-0000-00000D830000}"/>
    <cellStyle name="汇总 2 2 6 2" xfId="23090" xr:uid="{00000000-0005-0000-0000-00000E830000}"/>
    <cellStyle name="汇总 2 3" xfId="23091" xr:uid="{00000000-0005-0000-0000-00000F830000}"/>
    <cellStyle name="汇总 2 3 2" xfId="23092" xr:uid="{00000000-0005-0000-0000-000010830000}"/>
    <cellStyle name="汇总 2 3 2 2" xfId="23093" xr:uid="{00000000-0005-0000-0000-000011830000}"/>
    <cellStyle name="汇总 2 3 2 2 2" xfId="23094" xr:uid="{00000000-0005-0000-0000-000012830000}"/>
    <cellStyle name="汇总 2 3 2 3" xfId="23095" xr:uid="{00000000-0005-0000-0000-000013830000}"/>
    <cellStyle name="汇总 2 3 2 3 2" xfId="23096" xr:uid="{00000000-0005-0000-0000-000014830000}"/>
    <cellStyle name="汇总 2 3 3" xfId="23097" xr:uid="{00000000-0005-0000-0000-000015830000}"/>
    <cellStyle name="汇总 2 3 3 2" xfId="23098" xr:uid="{00000000-0005-0000-0000-000016830000}"/>
    <cellStyle name="汇总 2 3 3 2 2" xfId="23099" xr:uid="{00000000-0005-0000-0000-000017830000}"/>
    <cellStyle name="汇总 2 3 3 2 3" xfId="23100" xr:uid="{00000000-0005-0000-0000-000018830000}"/>
    <cellStyle name="汇总 2 3 3 3" xfId="23101" xr:uid="{00000000-0005-0000-0000-000019830000}"/>
    <cellStyle name="汇总 2 3 4" xfId="23102" xr:uid="{00000000-0005-0000-0000-00001A830000}"/>
    <cellStyle name="汇总 2 3 4 2" xfId="23103" xr:uid="{00000000-0005-0000-0000-00001B830000}"/>
    <cellStyle name="汇总 2 3 5" xfId="23104" xr:uid="{00000000-0005-0000-0000-00001C830000}"/>
    <cellStyle name="汇总 2 3 5 2" xfId="23105" xr:uid="{00000000-0005-0000-0000-00001D830000}"/>
    <cellStyle name="汇总 2 4" xfId="23106" xr:uid="{00000000-0005-0000-0000-00001E830000}"/>
    <cellStyle name="汇总 2 4 2" xfId="23107" xr:uid="{00000000-0005-0000-0000-00001F830000}"/>
    <cellStyle name="汇总 2 4 2 2" xfId="23108" xr:uid="{00000000-0005-0000-0000-000020830000}"/>
    <cellStyle name="汇总 2 4 2 2 2" xfId="23109" xr:uid="{00000000-0005-0000-0000-000021830000}"/>
    <cellStyle name="汇总 2 4 2 2 3" xfId="23110" xr:uid="{00000000-0005-0000-0000-000022830000}"/>
    <cellStyle name="汇总 2 4 2 3" xfId="23111" xr:uid="{00000000-0005-0000-0000-000023830000}"/>
    <cellStyle name="汇总 2 4 3" xfId="23112" xr:uid="{00000000-0005-0000-0000-000024830000}"/>
    <cellStyle name="汇总 2 4 3 2" xfId="23113" xr:uid="{00000000-0005-0000-0000-000025830000}"/>
    <cellStyle name="汇总 2 4 3 2 2" xfId="23114" xr:uid="{00000000-0005-0000-0000-000026830000}"/>
    <cellStyle name="汇总 2 4 3 2 3" xfId="23115" xr:uid="{00000000-0005-0000-0000-000027830000}"/>
    <cellStyle name="汇总 2 4 3 3" xfId="23116" xr:uid="{00000000-0005-0000-0000-000028830000}"/>
    <cellStyle name="汇总 2 4 4" xfId="23117" xr:uid="{00000000-0005-0000-0000-000029830000}"/>
    <cellStyle name="汇总 2 4 4 2" xfId="23118" xr:uid="{00000000-0005-0000-0000-00002A830000}"/>
    <cellStyle name="汇总 2 4 5" xfId="23119" xr:uid="{00000000-0005-0000-0000-00002B830000}"/>
    <cellStyle name="汇总 2 4 5 2" xfId="23120" xr:uid="{00000000-0005-0000-0000-00002C830000}"/>
    <cellStyle name="汇总 2 5" xfId="23121" xr:uid="{00000000-0005-0000-0000-00002D830000}"/>
    <cellStyle name="汇总 2 5 2" xfId="23122" xr:uid="{00000000-0005-0000-0000-00002E830000}"/>
    <cellStyle name="汇总 2 5 2 2" xfId="23123" xr:uid="{00000000-0005-0000-0000-00002F830000}"/>
    <cellStyle name="汇总 2 5 2 2 2" xfId="23124" xr:uid="{00000000-0005-0000-0000-000030830000}"/>
    <cellStyle name="汇总 2 5 2 2 3" xfId="23125" xr:uid="{00000000-0005-0000-0000-000031830000}"/>
    <cellStyle name="汇总 2 5 2 3" xfId="23126" xr:uid="{00000000-0005-0000-0000-000032830000}"/>
    <cellStyle name="汇总 2 5 3" xfId="23127" xr:uid="{00000000-0005-0000-0000-000033830000}"/>
    <cellStyle name="汇总 2 5 3 2" xfId="23128" xr:uid="{00000000-0005-0000-0000-000034830000}"/>
    <cellStyle name="汇总 2 5 3 2 2" xfId="23129" xr:uid="{00000000-0005-0000-0000-000035830000}"/>
    <cellStyle name="汇总 2 5 3 2 3" xfId="23130" xr:uid="{00000000-0005-0000-0000-000036830000}"/>
    <cellStyle name="汇总 2 5 3 3" xfId="23131" xr:uid="{00000000-0005-0000-0000-000037830000}"/>
    <cellStyle name="汇总 2 5 4" xfId="23132" xr:uid="{00000000-0005-0000-0000-000038830000}"/>
    <cellStyle name="汇总 2 5 4 2" xfId="23133" xr:uid="{00000000-0005-0000-0000-000039830000}"/>
    <cellStyle name="汇总 2 5 4 3" xfId="23134" xr:uid="{00000000-0005-0000-0000-00003A830000}"/>
    <cellStyle name="汇总 2 5 5" xfId="23135" xr:uid="{00000000-0005-0000-0000-00003B830000}"/>
    <cellStyle name="汇总 2 6" xfId="23136" xr:uid="{00000000-0005-0000-0000-00003C830000}"/>
    <cellStyle name="汇总 2 7" xfId="23137" xr:uid="{00000000-0005-0000-0000-00003D830000}"/>
    <cellStyle name="汇总 3" xfId="23138" xr:uid="{00000000-0005-0000-0000-00003E830000}"/>
    <cellStyle name="汇总 3 2" xfId="23139" xr:uid="{00000000-0005-0000-0000-00003F830000}"/>
    <cellStyle name="汇总 3 2 2" xfId="23140" xr:uid="{00000000-0005-0000-0000-000040830000}"/>
    <cellStyle name="汇总 3 2 2 2" xfId="23141" xr:uid="{00000000-0005-0000-0000-000041830000}"/>
    <cellStyle name="汇总 3 2 2 2 2" xfId="23142" xr:uid="{00000000-0005-0000-0000-000042830000}"/>
    <cellStyle name="汇总 3 2 2 2 3" xfId="23143" xr:uid="{00000000-0005-0000-0000-000043830000}"/>
    <cellStyle name="汇总 3 2 2 3" xfId="23144" xr:uid="{00000000-0005-0000-0000-000044830000}"/>
    <cellStyle name="汇总 3 2 3" xfId="23145" xr:uid="{00000000-0005-0000-0000-000045830000}"/>
    <cellStyle name="汇总 3 2 3 2" xfId="23146" xr:uid="{00000000-0005-0000-0000-000046830000}"/>
    <cellStyle name="汇总 3 2 4" xfId="23147" xr:uid="{00000000-0005-0000-0000-000047830000}"/>
    <cellStyle name="汇总 3 2 4 2" xfId="23148" xr:uid="{00000000-0005-0000-0000-000048830000}"/>
    <cellStyle name="汇总 3 3" xfId="23149" xr:uid="{00000000-0005-0000-0000-000049830000}"/>
    <cellStyle name="汇总 3 3 2" xfId="23150" xr:uid="{00000000-0005-0000-0000-00004A830000}"/>
    <cellStyle name="汇总 3 3 2 2" xfId="23151" xr:uid="{00000000-0005-0000-0000-00004B830000}"/>
    <cellStyle name="汇总 3 3 2 3" xfId="23152" xr:uid="{00000000-0005-0000-0000-00004C830000}"/>
    <cellStyle name="汇总 3 3 3" xfId="23153" xr:uid="{00000000-0005-0000-0000-00004D830000}"/>
    <cellStyle name="汇总 3 4" xfId="23154" xr:uid="{00000000-0005-0000-0000-00004E830000}"/>
    <cellStyle name="汇总 3 4 2" xfId="23155" xr:uid="{00000000-0005-0000-0000-00004F830000}"/>
    <cellStyle name="汇总 3 4 2 2" xfId="23156" xr:uid="{00000000-0005-0000-0000-000050830000}"/>
    <cellStyle name="汇总 3 4 2 3" xfId="23157" xr:uid="{00000000-0005-0000-0000-000051830000}"/>
    <cellStyle name="汇总 3 4 3" xfId="23158" xr:uid="{00000000-0005-0000-0000-000052830000}"/>
    <cellStyle name="汇总 3 5" xfId="23159" xr:uid="{00000000-0005-0000-0000-000053830000}"/>
    <cellStyle name="汇总 3 5 2" xfId="23160" xr:uid="{00000000-0005-0000-0000-000054830000}"/>
    <cellStyle name="汇总 3 6" xfId="23161" xr:uid="{00000000-0005-0000-0000-000055830000}"/>
    <cellStyle name="汇总 3 6 2" xfId="23162" xr:uid="{00000000-0005-0000-0000-000056830000}"/>
    <cellStyle name="汇总 4" xfId="23163" xr:uid="{00000000-0005-0000-0000-000057830000}"/>
    <cellStyle name="汇总 4 2" xfId="23164" xr:uid="{00000000-0005-0000-0000-000058830000}"/>
    <cellStyle name="汇总 4 2 2" xfId="23165" xr:uid="{00000000-0005-0000-0000-000059830000}"/>
    <cellStyle name="汇总 4 2 2 2" xfId="23166" xr:uid="{00000000-0005-0000-0000-00005A830000}"/>
    <cellStyle name="汇总 4 2 3" xfId="23167" xr:uid="{00000000-0005-0000-0000-00005B830000}"/>
    <cellStyle name="汇总 4 2 3 2" xfId="23168" xr:uid="{00000000-0005-0000-0000-00005C830000}"/>
    <cellStyle name="汇总 4 3" xfId="23169" xr:uid="{00000000-0005-0000-0000-00005D830000}"/>
    <cellStyle name="汇总 4 3 2" xfId="23170" xr:uid="{00000000-0005-0000-0000-00005E830000}"/>
    <cellStyle name="汇总 4 3 2 2" xfId="23171" xr:uid="{00000000-0005-0000-0000-00005F830000}"/>
    <cellStyle name="汇总 4 3 2 3" xfId="23172" xr:uid="{00000000-0005-0000-0000-000060830000}"/>
    <cellStyle name="汇总 4 3 3" xfId="23173" xr:uid="{00000000-0005-0000-0000-000061830000}"/>
    <cellStyle name="汇总 4 4" xfId="23174" xr:uid="{00000000-0005-0000-0000-000062830000}"/>
    <cellStyle name="汇总 4 4 2" xfId="23175" xr:uid="{00000000-0005-0000-0000-000063830000}"/>
    <cellStyle name="汇总 4 5" xfId="23176" xr:uid="{00000000-0005-0000-0000-000064830000}"/>
    <cellStyle name="汇总 4 5 2" xfId="23177" xr:uid="{00000000-0005-0000-0000-000065830000}"/>
    <cellStyle name="汇总 5" xfId="23178" xr:uid="{00000000-0005-0000-0000-000066830000}"/>
    <cellStyle name="汇总 5 2" xfId="23179" xr:uid="{00000000-0005-0000-0000-000067830000}"/>
    <cellStyle name="汇总 5 2 2" xfId="23180" xr:uid="{00000000-0005-0000-0000-000068830000}"/>
    <cellStyle name="汇总 5 2 2 2" xfId="23181" xr:uid="{00000000-0005-0000-0000-000069830000}"/>
    <cellStyle name="汇总 5 2 2 3" xfId="23182" xr:uid="{00000000-0005-0000-0000-00006A830000}"/>
    <cellStyle name="汇总 5 2 3" xfId="23183" xr:uid="{00000000-0005-0000-0000-00006B830000}"/>
    <cellStyle name="汇总 5 3" xfId="23184" xr:uid="{00000000-0005-0000-0000-00006C830000}"/>
    <cellStyle name="汇总 5 3 2" xfId="23185" xr:uid="{00000000-0005-0000-0000-00006D830000}"/>
    <cellStyle name="汇总 5 3 2 2" xfId="23186" xr:uid="{00000000-0005-0000-0000-00006E830000}"/>
    <cellStyle name="汇总 5 3 2 3" xfId="23187" xr:uid="{00000000-0005-0000-0000-00006F830000}"/>
    <cellStyle name="汇总 5 3 3" xfId="23188" xr:uid="{00000000-0005-0000-0000-000070830000}"/>
    <cellStyle name="汇总 5 4" xfId="23189" xr:uid="{00000000-0005-0000-0000-000071830000}"/>
    <cellStyle name="汇总 5 4 2" xfId="23190" xr:uid="{00000000-0005-0000-0000-000072830000}"/>
    <cellStyle name="汇总 5 5" xfId="23191" xr:uid="{00000000-0005-0000-0000-000073830000}"/>
    <cellStyle name="汇总 5 5 2" xfId="23192" xr:uid="{00000000-0005-0000-0000-000074830000}"/>
    <cellStyle name="汇总 6" xfId="23193" xr:uid="{00000000-0005-0000-0000-000075830000}"/>
    <cellStyle name="汇总 6 2" xfId="23194" xr:uid="{00000000-0005-0000-0000-000076830000}"/>
    <cellStyle name="汇总 6 2 2" xfId="23195" xr:uid="{00000000-0005-0000-0000-000077830000}"/>
    <cellStyle name="汇总 6 2 2 2" xfId="23196" xr:uid="{00000000-0005-0000-0000-000078830000}"/>
    <cellStyle name="汇总 6 2 2 3" xfId="23197" xr:uid="{00000000-0005-0000-0000-000079830000}"/>
    <cellStyle name="汇总 6 2 3" xfId="23198" xr:uid="{00000000-0005-0000-0000-00007A830000}"/>
    <cellStyle name="汇总 6 3" xfId="23199" xr:uid="{00000000-0005-0000-0000-00007B830000}"/>
    <cellStyle name="汇总 6 3 2" xfId="23200" xr:uid="{00000000-0005-0000-0000-00007C830000}"/>
    <cellStyle name="汇总 6 3 2 2" xfId="23201" xr:uid="{00000000-0005-0000-0000-00007D830000}"/>
    <cellStyle name="汇总 6 3 2 3" xfId="23202" xr:uid="{00000000-0005-0000-0000-00007E830000}"/>
    <cellStyle name="汇总 6 3 3" xfId="23203" xr:uid="{00000000-0005-0000-0000-00007F830000}"/>
    <cellStyle name="汇总 6 4" xfId="23204" xr:uid="{00000000-0005-0000-0000-000080830000}"/>
    <cellStyle name="汇总 6 4 2" xfId="23205" xr:uid="{00000000-0005-0000-0000-000081830000}"/>
    <cellStyle name="汇总 6 4 3" xfId="23206" xr:uid="{00000000-0005-0000-0000-000082830000}"/>
    <cellStyle name="汇总 6 5" xfId="23207" xr:uid="{00000000-0005-0000-0000-000083830000}"/>
    <cellStyle name="汇总 7" xfId="23208" xr:uid="{00000000-0005-0000-0000-000084830000}"/>
    <cellStyle name="汇总 8" xfId="23209" xr:uid="{00000000-0005-0000-0000-000085830000}"/>
    <cellStyle name="注释" xfId="23210" xr:uid="{00000000-0005-0000-0000-000086830000}"/>
    <cellStyle name="注释 10" xfId="23211" xr:uid="{00000000-0005-0000-0000-000087830000}"/>
    <cellStyle name="注释 11" xfId="23212" xr:uid="{00000000-0005-0000-0000-000088830000}"/>
    <cellStyle name="注释 2" xfId="23213" xr:uid="{00000000-0005-0000-0000-000089830000}"/>
    <cellStyle name="注释 2 10" xfId="23214" xr:uid="{00000000-0005-0000-0000-00008A830000}"/>
    <cellStyle name="注释 2 2" xfId="23215" xr:uid="{00000000-0005-0000-0000-00008B830000}"/>
    <cellStyle name="注释 2 2 2" xfId="23216" xr:uid="{00000000-0005-0000-0000-00008C830000}"/>
    <cellStyle name="注释 2 2 2 2" xfId="23217" xr:uid="{00000000-0005-0000-0000-00008D830000}"/>
    <cellStyle name="注释 2 2 2 2 2" xfId="23218" xr:uid="{00000000-0005-0000-0000-00008E830000}"/>
    <cellStyle name="注释 2 2 2 2 2 2" xfId="23219" xr:uid="{00000000-0005-0000-0000-00008F830000}"/>
    <cellStyle name="注释 2 2 2 2 2 3" xfId="23220" xr:uid="{00000000-0005-0000-0000-000090830000}"/>
    <cellStyle name="注释 2 2 2 2 3" xfId="23221" xr:uid="{00000000-0005-0000-0000-000091830000}"/>
    <cellStyle name="注释 2 2 2 3" xfId="23222" xr:uid="{00000000-0005-0000-0000-000092830000}"/>
    <cellStyle name="注释 2 2 2 3 2" xfId="23223" xr:uid="{00000000-0005-0000-0000-000093830000}"/>
    <cellStyle name="注释 2 2 2 4" xfId="23224" xr:uid="{00000000-0005-0000-0000-000094830000}"/>
    <cellStyle name="注释 2 2 2 4 2" xfId="23225" xr:uid="{00000000-0005-0000-0000-000095830000}"/>
    <cellStyle name="注释 2 2 3" xfId="23226" xr:uid="{00000000-0005-0000-0000-000096830000}"/>
    <cellStyle name="注释 2 2 3 2" xfId="23227" xr:uid="{00000000-0005-0000-0000-000097830000}"/>
    <cellStyle name="注释 2 2 3 2 2" xfId="23228" xr:uid="{00000000-0005-0000-0000-000098830000}"/>
    <cellStyle name="注释 2 2 3 2 3" xfId="23229" xr:uid="{00000000-0005-0000-0000-000099830000}"/>
    <cellStyle name="注释 2 2 3 3" xfId="23230" xr:uid="{00000000-0005-0000-0000-00009A830000}"/>
    <cellStyle name="注释 2 2 4" xfId="23231" xr:uid="{00000000-0005-0000-0000-00009B830000}"/>
    <cellStyle name="注释 2 2 4 2" xfId="23232" xr:uid="{00000000-0005-0000-0000-00009C830000}"/>
    <cellStyle name="注释 2 2 4 2 2" xfId="23233" xr:uid="{00000000-0005-0000-0000-00009D830000}"/>
    <cellStyle name="注释 2 2 4 2 3" xfId="23234" xr:uid="{00000000-0005-0000-0000-00009E830000}"/>
    <cellStyle name="注释 2 2 4 3" xfId="23235" xr:uid="{00000000-0005-0000-0000-00009F830000}"/>
    <cellStyle name="注释 2 2 5" xfId="23236" xr:uid="{00000000-0005-0000-0000-0000A0830000}"/>
    <cellStyle name="注释 2 2 5 2" xfId="23237" xr:uid="{00000000-0005-0000-0000-0000A1830000}"/>
    <cellStyle name="注释 2 2 6" xfId="23238" xr:uid="{00000000-0005-0000-0000-0000A2830000}"/>
    <cellStyle name="注释 2 2 6 2" xfId="23239" xr:uid="{00000000-0005-0000-0000-0000A3830000}"/>
    <cellStyle name="注释 2 3" xfId="23240" xr:uid="{00000000-0005-0000-0000-0000A4830000}"/>
    <cellStyle name="注释 2 3 2" xfId="23241" xr:uid="{00000000-0005-0000-0000-0000A5830000}"/>
    <cellStyle name="注释 2 3 2 2" xfId="23242" xr:uid="{00000000-0005-0000-0000-0000A6830000}"/>
    <cellStyle name="注释 2 3 2 2 2" xfId="23243" xr:uid="{00000000-0005-0000-0000-0000A7830000}"/>
    <cellStyle name="注释 2 3 2 3" xfId="23244" xr:uid="{00000000-0005-0000-0000-0000A8830000}"/>
    <cellStyle name="注释 2 3 2 3 2" xfId="23245" xr:uid="{00000000-0005-0000-0000-0000A9830000}"/>
    <cellStyle name="注释 2 3 3" xfId="23246" xr:uid="{00000000-0005-0000-0000-0000AA830000}"/>
    <cellStyle name="注释 2 3 3 2" xfId="23247" xr:uid="{00000000-0005-0000-0000-0000AB830000}"/>
    <cellStyle name="注释 2 3 3 2 2" xfId="23248" xr:uid="{00000000-0005-0000-0000-0000AC830000}"/>
    <cellStyle name="注释 2 3 3 2 3" xfId="23249" xr:uid="{00000000-0005-0000-0000-0000AD830000}"/>
    <cellStyle name="注释 2 3 3 3" xfId="23250" xr:uid="{00000000-0005-0000-0000-0000AE830000}"/>
    <cellStyle name="注释 2 3 4" xfId="23251" xr:uid="{00000000-0005-0000-0000-0000AF830000}"/>
    <cellStyle name="注释 2 3 4 2" xfId="23252" xr:uid="{00000000-0005-0000-0000-0000B0830000}"/>
    <cellStyle name="注释 2 3 5" xfId="23253" xr:uid="{00000000-0005-0000-0000-0000B1830000}"/>
    <cellStyle name="注释 2 3 5 2" xfId="23254" xr:uid="{00000000-0005-0000-0000-0000B2830000}"/>
    <cellStyle name="注释 2 4" xfId="23255" xr:uid="{00000000-0005-0000-0000-0000B3830000}"/>
    <cellStyle name="注释 2 4 2" xfId="23256" xr:uid="{00000000-0005-0000-0000-0000B4830000}"/>
    <cellStyle name="注释 2 4 2 2" xfId="23257" xr:uid="{00000000-0005-0000-0000-0000B5830000}"/>
    <cellStyle name="注释 2 4 2 2 2" xfId="23258" xr:uid="{00000000-0005-0000-0000-0000B6830000}"/>
    <cellStyle name="注释 2 4 2 3" xfId="23259" xr:uid="{00000000-0005-0000-0000-0000B7830000}"/>
    <cellStyle name="注释 2 4 2 3 2" xfId="23260" xr:uid="{00000000-0005-0000-0000-0000B8830000}"/>
    <cellStyle name="注释 2 4 3" xfId="23261" xr:uid="{00000000-0005-0000-0000-0000B9830000}"/>
    <cellStyle name="注释 2 4 3 2" xfId="23262" xr:uid="{00000000-0005-0000-0000-0000BA830000}"/>
    <cellStyle name="注释 2 4 3 2 2" xfId="23263" xr:uid="{00000000-0005-0000-0000-0000BB830000}"/>
    <cellStyle name="注释 2 4 3 2 3" xfId="23264" xr:uid="{00000000-0005-0000-0000-0000BC830000}"/>
    <cellStyle name="注释 2 4 3 3" xfId="23265" xr:uid="{00000000-0005-0000-0000-0000BD830000}"/>
    <cellStyle name="注释 2 4 4" xfId="23266" xr:uid="{00000000-0005-0000-0000-0000BE830000}"/>
    <cellStyle name="注释 2 4 4 2" xfId="23267" xr:uid="{00000000-0005-0000-0000-0000BF830000}"/>
    <cellStyle name="注释 2 4 5" xfId="23268" xr:uid="{00000000-0005-0000-0000-0000C0830000}"/>
    <cellStyle name="注释 2 4 5 2" xfId="23269" xr:uid="{00000000-0005-0000-0000-0000C1830000}"/>
    <cellStyle name="注释 2 5" xfId="23270" xr:uid="{00000000-0005-0000-0000-0000C2830000}"/>
    <cellStyle name="注释 2 5 2" xfId="23271" xr:uid="{00000000-0005-0000-0000-0000C3830000}"/>
    <cellStyle name="注释 2 5 2 2" xfId="23272" xr:uid="{00000000-0005-0000-0000-0000C4830000}"/>
    <cellStyle name="注释 2 5 2 2 2" xfId="23273" xr:uid="{00000000-0005-0000-0000-0000C5830000}"/>
    <cellStyle name="注释 2 5 2 3" xfId="23274" xr:uid="{00000000-0005-0000-0000-0000C6830000}"/>
    <cellStyle name="注释 2 5 2 3 2" xfId="23275" xr:uid="{00000000-0005-0000-0000-0000C7830000}"/>
    <cellStyle name="注释 2 5 3" xfId="23276" xr:uid="{00000000-0005-0000-0000-0000C8830000}"/>
    <cellStyle name="注释 2 5 3 2" xfId="23277" xr:uid="{00000000-0005-0000-0000-0000C9830000}"/>
    <cellStyle name="注释 2 5 3 2 2" xfId="23278" xr:uid="{00000000-0005-0000-0000-0000CA830000}"/>
    <cellStyle name="注释 2 5 3 2 3" xfId="23279" xr:uid="{00000000-0005-0000-0000-0000CB830000}"/>
    <cellStyle name="注释 2 5 3 3" xfId="23280" xr:uid="{00000000-0005-0000-0000-0000CC830000}"/>
    <cellStyle name="注释 2 5 4" xfId="23281" xr:uid="{00000000-0005-0000-0000-0000CD830000}"/>
    <cellStyle name="注释 2 5 4 2" xfId="23282" xr:uid="{00000000-0005-0000-0000-0000CE830000}"/>
    <cellStyle name="注释 2 5 5" xfId="23283" xr:uid="{00000000-0005-0000-0000-0000CF830000}"/>
    <cellStyle name="注释 2 5 5 2" xfId="23284" xr:uid="{00000000-0005-0000-0000-0000D0830000}"/>
    <cellStyle name="注释 2 6" xfId="23285" xr:uid="{00000000-0005-0000-0000-0000D1830000}"/>
    <cellStyle name="注释 2 6 2" xfId="23286" xr:uid="{00000000-0005-0000-0000-0000D2830000}"/>
    <cellStyle name="注释 2 6 2 2" xfId="23287" xr:uid="{00000000-0005-0000-0000-0000D3830000}"/>
    <cellStyle name="注释 2 6 2 2 2" xfId="23288" xr:uid="{00000000-0005-0000-0000-0000D4830000}"/>
    <cellStyle name="注释 2 6 2 3" xfId="23289" xr:uid="{00000000-0005-0000-0000-0000D5830000}"/>
    <cellStyle name="注释 2 6 2 3 2" xfId="23290" xr:uid="{00000000-0005-0000-0000-0000D6830000}"/>
    <cellStyle name="注释 2 6 3" xfId="23291" xr:uid="{00000000-0005-0000-0000-0000D7830000}"/>
    <cellStyle name="注释 2 6 3 2" xfId="23292" xr:uid="{00000000-0005-0000-0000-0000D8830000}"/>
    <cellStyle name="注释 2 6 3 2 2" xfId="23293" xr:uid="{00000000-0005-0000-0000-0000D9830000}"/>
    <cellStyle name="注释 2 6 3 2 3" xfId="23294" xr:uid="{00000000-0005-0000-0000-0000DA830000}"/>
    <cellStyle name="注释 2 6 3 3" xfId="23295" xr:uid="{00000000-0005-0000-0000-0000DB830000}"/>
    <cellStyle name="注释 2 6 4" xfId="23296" xr:uid="{00000000-0005-0000-0000-0000DC830000}"/>
    <cellStyle name="注释 2 6 4 2" xfId="23297" xr:uid="{00000000-0005-0000-0000-0000DD830000}"/>
    <cellStyle name="注释 2 6 5" xfId="23298" xr:uid="{00000000-0005-0000-0000-0000DE830000}"/>
    <cellStyle name="注释 2 6 5 2" xfId="23299" xr:uid="{00000000-0005-0000-0000-0000DF830000}"/>
    <cellStyle name="注释 2 7" xfId="23300" xr:uid="{00000000-0005-0000-0000-0000E0830000}"/>
    <cellStyle name="注释 2 7 2" xfId="23301" xr:uid="{00000000-0005-0000-0000-0000E1830000}"/>
    <cellStyle name="注释 2 7 2 2" xfId="23302" xr:uid="{00000000-0005-0000-0000-0000E2830000}"/>
    <cellStyle name="注释 2 7 2 2 2" xfId="23303" xr:uid="{00000000-0005-0000-0000-0000E3830000}"/>
    <cellStyle name="注释 2 7 2 2 3" xfId="23304" xr:uid="{00000000-0005-0000-0000-0000E4830000}"/>
    <cellStyle name="注释 2 7 2 3" xfId="23305" xr:uid="{00000000-0005-0000-0000-0000E5830000}"/>
    <cellStyle name="注释 2 7 3" xfId="23306" xr:uid="{00000000-0005-0000-0000-0000E6830000}"/>
    <cellStyle name="注释 2 7 3 2" xfId="23307" xr:uid="{00000000-0005-0000-0000-0000E7830000}"/>
    <cellStyle name="注释 2 7 3 2 2" xfId="23308" xr:uid="{00000000-0005-0000-0000-0000E8830000}"/>
    <cellStyle name="注释 2 7 3 2 3" xfId="23309" xr:uid="{00000000-0005-0000-0000-0000E9830000}"/>
    <cellStyle name="注释 2 7 3 3" xfId="23310" xr:uid="{00000000-0005-0000-0000-0000EA830000}"/>
    <cellStyle name="注释 2 7 4" xfId="23311" xr:uid="{00000000-0005-0000-0000-0000EB830000}"/>
    <cellStyle name="注释 2 7 4 2" xfId="23312" xr:uid="{00000000-0005-0000-0000-0000EC830000}"/>
    <cellStyle name="注释 2 7 5" xfId="23313" xr:uid="{00000000-0005-0000-0000-0000ED830000}"/>
    <cellStyle name="注释 2 7 5 2" xfId="23314" xr:uid="{00000000-0005-0000-0000-0000EE830000}"/>
    <cellStyle name="注释 2 8" xfId="23315" xr:uid="{00000000-0005-0000-0000-0000EF830000}"/>
    <cellStyle name="注释 2 8 2" xfId="23316" xr:uid="{00000000-0005-0000-0000-0000F0830000}"/>
    <cellStyle name="注释 2 8 2 2" xfId="23317" xr:uid="{00000000-0005-0000-0000-0000F1830000}"/>
    <cellStyle name="注释 2 8 2 2 2" xfId="23318" xr:uid="{00000000-0005-0000-0000-0000F2830000}"/>
    <cellStyle name="注释 2 8 2 2 3" xfId="23319" xr:uid="{00000000-0005-0000-0000-0000F3830000}"/>
    <cellStyle name="注释 2 8 2 3" xfId="23320" xr:uid="{00000000-0005-0000-0000-0000F4830000}"/>
    <cellStyle name="注释 2 8 3" xfId="23321" xr:uid="{00000000-0005-0000-0000-0000F5830000}"/>
    <cellStyle name="注释 2 8 3 2" xfId="23322" xr:uid="{00000000-0005-0000-0000-0000F6830000}"/>
    <cellStyle name="注释 2 8 3 3" xfId="23323" xr:uid="{00000000-0005-0000-0000-0000F7830000}"/>
    <cellStyle name="注释 2 8 4" xfId="23324" xr:uid="{00000000-0005-0000-0000-0000F8830000}"/>
    <cellStyle name="注释 2 9" xfId="23325" xr:uid="{00000000-0005-0000-0000-0000F9830000}"/>
    <cellStyle name="注释 3" xfId="23326" xr:uid="{00000000-0005-0000-0000-0000FA830000}"/>
    <cellStyle name="注释 3 2" xfId="23327" xr:uid="{00000000-0005-0000-0000-0000FB830000}"/>
    <cellStyle name="注释 3 2 2" xfId="23328" xr:uid="{00000000-0005-0000-0000-0000FC830000}"/>
    <cellStyle name="注释 3 2 2 2" xfId="23329" xr:uid="{00000000-0005-0000-0000-0000FD830000}"/>
    <cellStyle name="注释 3 2 2 2 2" xfId="23330" xr:uid="{00000000-0005-0000-0000-0000FE830000}"/>
    <cellStyle name="注释 3 2 2 2 3" xfId="23331" xr:uid="{00000000-0005-0000-0000-0000FF830000}"/>
    <cellStyle name="注释 3 2 2 3" xfId="23332" xr:uid="{00000000-0005-0000-0000-000000840000}"/>
    <cellStyle name="注释 3 2 3" xfId="23333" xr:uid="{00000000-0005-0000-0000-000001840000}"/>
    <cellStyle name="注释 3 2 3 2" xfId="23334" xr:uid="{00000000-0005-0000-0000-000002840000}"/>
    <cellStyle name="注释 3 2 4" xfId="23335" xr:uid="{00000000-0005-0000-0000-000003840000}"/>
    <cellStyle name="注释 3 2 4 2" xfId="23336" xr:uid="{00000000-0005-0000-0000-000004840000}"/>
    <cellStyle name="注释 3 3" xfId="23337" xr:uid="{00000000-0005-0000-0000-000005840000}"/>
    <cellStyle name="注释 3 3 2" xfId="23338" xr:uid="{00000000-0005-0000-0000-000006840000}"/>
    <cellStyle name="注释 3 3 2 2" xfId="23339" xr:uid="{00000000-0005-0000-0000-000007840000}"/>
    <cellStyle name="注释 3 3 2 3" xfId="23340" xr:uid="{00000000-0005-0000-0000-000008840000}"/>
    <cellStyle name="注释 3 3 3" xfId="23341" xr:uid="{00000000-0005-0000-0000-000009840000}"/>
    <cellStyle name="注释 3 4" xfId="23342" xr:uid="{00000000-0005-0000-0000-00000A840000}"/>
    <cellStyle name="注释 3 4 2" xfId="23343" xr:uid="{00000000-0005-0000-0000-00000B840000}"/>
    <cellStyle name="注释 3 4 2 2" xfId="23344" xr:uid="{00000000-0005-0000-0000-00000C840000}"/>
    <cellStyle name="注释 3 4 2 3" xfId="23345" xr:uid="{00000000-0005-0000-0000-00000D840000}"/>
    <cellStyle name="注释 3 4 3" xfId="23346" xr:uid="{00000000-0005-0000-0000-00000E840000}"/>
    <cellStyle name="注释 3 5" xfId="23347" xr:uid="{00000000-0005-0000-0000-00000F840000}"/>
    <cellStyle name="注释 3 5 2" xfId="23348" xr:uid="{00000000-0005-0000-0000-000010840000}"/>
    <cellStyle name="注释 3 6" xfId="23349" xr:uid="{00000000-0005-0000-0000-000011840000}"/>
    <cellStyle name="注释 3 6 2" xfId="23350" xr:uid="{00000000-0005-0000-0000-000012840000}"/>
    <cellStyle name="注释 4" xfId="23351" xr:uid="{00000000-0005-0000-0000-000013840000}"/>
    <cellStyle name="注释 4 2" xfId="23352" xr:uid="{00000000-0005-0000-0000-000014840000}"/>
    <cellStyle name="注释 4 2 2" xfId="23353" xr:uid="{00000000-0005-0000-0000-000015840000}"/>
    <cellStyle name="注释 4 2 2 2" xfId="23354" xr:uid="{00000000-0005-0000-0000-000016840000}"/>
    <cellStyle name="注释 4 2 3" xfId="23355" xr:uid="{00000000-0005-0000-0000-000017840000}"/>
    <cellStyle name="注释 4 2 3 2" xfId="23356" xr:uid="{00000000-0005-0000-0000-000018840000}"/>
    <cellStyle name="注释 4 3" xfId="23357" xr:uid="{00000000-0005-0000-0000-000019840000}"/>
    <cellStyle name="注释 4 3 2" xfId="23358" xr:uid="{00000000-0005-0000-0000-00001A840000}"/>
    <cellStyle name="注释 4 3 2 2" xfId="23359" xr:uid="{00000000-0005-0000-0000-00001B840000}"/>
    <cellStyle name="注释 4 3 2 3" xfId="23360" xr:uid="{00000000-0005-0000-0000-00001C840000}"/>
    <cellStyle name="注释 4 3 3" xfId="23361" xr:uid="{00000000-0005-0000-0000-00001D840000}"/>
    <cellStyle name="注释 4 4" xfId="23362" xr:uid="{00000000-0005-0000-0000-00001E840000}"/>
    <cellStyle name="注释 4 4 2" xfId="23363" xr:uid="{00000000-0005-0000-0000-00001F840000}"/>
    <cellStyle name="注释 4 5" xfId="23364" xr:uid="{00000000-0005-0000-0000-000020840000}"/>
    <cellStyle name="注释 4 5 2" xfId="23365" xr:uid="{00000000-0005-0000-0000-000021840000}"/>
    <cellStyle name="注释 5" xfId="23366" xr:uid="{00000000-0005-0000-0000-000022840000}"/>
    <cellStyle name="注释 5 2" xfId="23367" xr:uid="{00000000-0005-0000-0000-000023840000}"/>
    <cellStyle name="注释 5 2 2" xfId="23368" xr:uid="{00000000-0005-0000-0000-000024840000}"/>
    <cellStyle name="注释 5 2 2 2" xfId="23369" xr:uid="{00000000-0005-0000-0000-000025840000}"/>
    <cellStyle name="注释 5 2 3" xfId="23370" xr:uid="{00000000-0005-0000-0000-000026840000}"/>
    <cellStyle name="注释 5 2 3 2" xfId="23371" xr:uid="{00000000-0005-0000-0000-000027840000}"/>
    <cellStyle name="注释 5 3" xfId="23372" xr:uid="{00000000-0005-0000-0000-000028840000}"/>
    <cellStyle name="注释 5 3 2" xfId="23373" xr:uid="{00000000-0005-0000-0000-000029840000}"/>
    <cellStyle name="注释 5 3 2 2" xfId="23374" xr:uid="{00000000-0005-0000-0000-00002A840000}"/>
    <cellStyle name="注释 5 3 2 3" xfId="23375" xr:uid="{00000000-0005-0000-0000-00002B840000}"/>
    <cellStyle name="注释 5 3 3" xfId="23376" xr:uid="{00000000-0005-0000-0000-00002C840000}"/>
    <cellStyle name="注释 5 4" xfId="23377" xr:uid="{00000000-0005-0000-0000-00002D840000}"/>
    <cellStyle name="注释 5 4 2" xfId="23378" xr:uid="{00000000-0005-0000-0000-00002E840000}"/>
    <cellStyle name="注释 5 5" xfId="23379" xr:uid="{00000000-0005-0000-0000-00002F840000}"/>
    <cellStyle name="注释 5 5 2" xfId="23380" xr:uid="{00000000-0005-0000-0000-000030840000}"/>
    <cellStyle name="注释 6" xfId="23381" xr:uid="{00000000-0005-0000-0000-000031840000}"/>
    <cellStyle name="注释 6 2" xfId="23382" xr:uid="{00000000-0005-0000-0000-000032840000}"/>
    <cellStyle name="注释 6 2 2" xfId="23383" xr:uid="{00000000-0005-0000-0000-000033840000}"/>
    <cellStyle name="注释 6 2 2 2" xfId="23384" xr:uid="{00000000-0005-0000-0000-000034840000}"/>
    <cellStyle name="注释 6 2 3" xfId="23385" xr:uid="{00000000-0005-0000-0000-000035840000}"/>
    <cellStyle name="注释 6 2 3 2" xfId="23386" xr:uid="{00000000-0005-0000-0000-000036840000}"/>
    <cellStyle name="注释 6 3" xfId="23387" xr:uid="{00000000-0005-0000-0000-000037840000}"/>
    <cellStyle name="注释 6 3 2" xfId="23388" xr:uid="{00000000-0005-0000-0000-000038840000}"/>
    <cellStyle name="注释 6 3 2 2" xfId="23389" xr:uid="{00000000-0005-0000-0000-000039840000}"/>
    <cellStyle name="注释 6 3 2 3" xfId="23390" xr:uid="{00000000-0005-0000-0000-00003A840000}"/>
    <cellStyle name="注释 6 3 3" xfId="23391" xr:uid="{00000000-0005-0000-0000-00003B840000}"/>
    <cellStyle name="注释 6 4" xfId="23392" xr:uid="{00000000-0005-0000-0000-00003C840000}"/>
    <cellStyle name="注释 6 4 2" xfId="23393" xr:uid="{00000000-0005-0000-0000-00003D840000}"/>
    <cellStyle name="注释 6 5" xfId="23394" xr:uid="{00000000-0005-0000-0000-00003E840000}"/>
    <cellStyle name="注释 6 5 2" xfId="23395" xr:uid="{00000000-0005-0000-0000-00003F840000}"/>
    <cellStyle name="注释 7" xfId="23396" xr:uid="{00000000-0005-0000-0000-000040840000}"/>
    <cellStyle name="注释 7 2" xfId="23397" xr:uid="{00000000-0005-0000-0000-000041840000}"/>
    <cellStyle name="注释 7 2 2" xfId="23398" xr:uid="{00000000-0005-0000-0000-000042840000}"/>
    <cellStyle name="注释 7 2 2 2" xfId="23399" xr:uid="{00000000-0005-0000-0000-000043840000}"/>
    <cellStyle name="注释 7 2 3" xfId="23400" xr:uid="{00000000-0005-0000-0000-000044840000}"/>
    <cellStyle name="注释 7 2 3 2" xfId="23401" xr:uid="{00000000-0005-0000-0000-000045840000}"/>
    <cellStyle name="注释 7 3" xfId="23402" xr:uid="{00000000-0005-0000-0000-000046840000}"/>
    <cellStyle name="注释 7 3 2" xfId="23403" xr:uid="{00000000-0005-0000-0000-000047840000}"/>
    <cellStyle name="注释 7 3 2 2" xfId="23404" xr:uid="{00000000-0005-0000-0000-000048840000}"/>
    <cellStyle name="注释 7 3 2 3" xfId="23405" xr:uid="{00000000-0005-0000-0000-000049840000}"/>
    <cellStyle name="注释 7 3 3" xfId="23406" xr:uid="{00000000-0005-0000-0000-00004A840000}"/>
    <cellStyle name="注释 7 4" xfId="23407" xr:uid="{00000000-0005-0000-0000-00004B840000}"/>
    <cellStyle name="注释 7 4 2" xfId="23408" xr:uid="{00000000-0005-0000-0000-00004C840000}"/>
    <cellStyle name="注释 7 5" xfId="23409" xr:uid="{00000000-0005-0000-0000-00004D840000}"/>
    <cellStyle name="注释 7 5 2" xfId="23410" xr:uid="{00000000-0005-0000-0000-00004E840000}"/>
    <cellStyle name="注释 8" xfId="23411" xr:uid="{00000000-0005-0000-0000-00004F840000}"/>
    <cellStyle name="注释 8 2" xfId="23412" xr:uid="{00000000-0005-0000-0000-000050840000}"/>
    <cellStyle name="注释 8 2 2" xfId="23413" xr:uid="{00000000-0005-0000-0000-000051840000}"/>
    <cellStyle name="注释 8 2 2 2" xfId="23414" xr:uid="{00000000-0005-0000-0000-000052840000}"/>
    <cellStyle name="注释 8 2 2 3" xfId="23415" xr:uid="{00000000-0005-0000-0000-000053840000}"/>
    <cellStyle name="注释 8 2 3" xfId="23416" xr:uid="{00000000-0005-0000-0000-000054840000}"/>
    <cellStyle name="注释 8 3" xfId="23417" xr:uid="{00000000-0005-0000-0000-000055840000}"/>
    <cellStyle name="注释 8 3 2" xfId="23418" xr:uid="{00000000-0005-0000-0000-000056840000}"/>
    <cellStyle name="注释 8 3 2 2" xfId="23419" xr:uid="{00000000-0005-0000-0000-000057840000}"/>
    <cellStyle name="注释 8 3 2 3" xfId="23420" xr:uid="{00000000-0005-0000-0000-000058840000}"/>
    <cellStyle name="注释 8 3 3" xfId="23421" xr:uid="{00000000-0005-0000-0000-000059840000}"/>
    <cellStyle name="注释 8 4" xfId="23422" xr:uid="{00000000-0005-0000-0000-00005A840000}"/>
    <cellStyle name="注释 8 4 2" xfId="23423" xr:uid="{00000000-0005-0000-0000-00005B840000}"/>
    <cellStyle name="注释 8 5" xfId="23424" xr:uid="{00000000-0005-0000-0000-00005C840000}"/>
    <cellStyle name="注释 8 5 2" xfId="23425" xr:uid="{00000000-0005-0000-0000-00005D840000}"/>
    <cellStyle name="注释 9" xfId="23426" xr:uid="{00000000-0005-0000-0000-00005E840000}"/>
    <cellStyle name="注释 9 2" xfId="23427" xr:uid="{00000000-0005-0000-0000-00005F840000}"/>
    <cellStyle name="注释 9 2 2" xfId="23428" xr:uid="{00000000-0005-0000-0000-000060840000}"/>
    <cellStyle name="注释 9 2 2 2" xfId="23429" xr:uid="{00000000-0005-0000-0000-000061840000}"/>
    <cellStyle name="注释 9 2 2 3" xfId="23430" xr:uid="{00000000-0005-0000-0000-000062840000}"/>
    <cellStyle name="注释 9 2 3" xfId="23431" xr:uid="{00000000-0005-0000-0000-000063840000}"/>
    <cellStyle name="注释 9 3" xfId="23432" xr:uid="{00000000-0005-0000-0000-000064840000}"/>
    <cellStyle name="注释 9 3 2" xfId="23433" xr:uid="{00000000-0005-0000-0000-000065840000}"/>
    <cellStyle name="注释 9 3 3" xfId="23434" xr:uid="{00000000-0005-0000-0000-000066840000}"/>
    <cellStyle name="注释 9 4" xfId="23435" xr:uid="{00000000-0005-0000-0000-000067840000}"/>
    <cellStyle name="百分比(2)" xfId="23436" xr:uid="{00000000-0005-0000-0000-000068840000}"/>
    <cellStyle name="百分比(2) 2" xfId="23437" xr:uid="{00000000-0005-0000-0000-000069840000}"/>
    <cellStyle name="百分比(2) 2 2" xfId="23438" xr:uid="{00000000-0005-0000-0000-00006A840000}"/>
    <cellStyle name="百分比(2) 2 2 2" xfId="34497" xr:uid="{00000000-0005-0000-0000-00006B840000}"/>
    <cellStyle name="百分比(2) 2 2 2 2" xfId="34498" xr:uid="{00000000-0005-0000-0000-00006C840000}"/>
    <cellStyle name="百分比(2) 2 2 2 2 2" xfId="34499" xr:uid="{00000000-0005-0000-0000-00006D840000}"/>
    <cellStyle name="百分比(2) 2 2 2 3" xfId="34500" xr:uid="{00000000-0005-0000-0000-00006E840000}"/>
    <cellStyle name="百分比(2) 2 2 3" xfId="34501" xr:uid="{00000000-0005-0000-0000-00006F840000}"/>
    <cellStyle name="百分比(2) 2 2 3 2" xfId="34502" xr:uid="{00000000-0005-0000-0000-000070840000}"/>
    <cellStyle name="百分比(2) 2 2 4" xfId="34503" xr:uid="{00000000-0005-0000-0000-000071840000}"/>
    <cellStyle name="百分比(2) 2 3" xfId="34504" xr:uid="{00000000-0005-0000-0000-000072840000}"/>
    <cellStyle name="百分比(2) 2 3 2" xfId="34505" xr:uid="{00000000-0005-0000-0000-000073840000}"/>
    <cellStyle name="百分比(2) 2 3 2 2" xfId="34506" xr:uid="{00000000-0005-0000-0000-000074840000}"/>
    <cellStyle name="百分比(2) 2 3 2 2 2" xfId="34507" xr:uid="{00000000-0005-0000-0000-000075840000}"/>
    <cellStyle name="百分比(2) 2 3 2 3" xfId="34508" xr:uid="{00000000-0005-0000-0000-000076840000}"/>
    <cellStyle name="百分比(2) 2 3 2 3 2" xfId="34509" xr:uid="{00000000-0005-0000-0000-000077840000}"/>
    <cellStyle name="百分比(2) 2 3 2 4" xfId="34510" xr:uid="{00000000-0005-0000-0000-000078840000}"/>
    <cellStyle name="百分比(2) 2 3 3" xfId="34511" xr:uid="{00000000-0005-0000-0000-000079840000}"/>
    <cellStyle name="百分比(2) 2 3 3 2" xfId="34512" xr:uid="{00000000-0005-0000-0000-00007A840000}"/>
    <cellStyle name="百分比(2) 2 4" xfId="34513" xr:uid="{00000000-0005-0000-0000-00007B840000}"/>
    <cellStyle name="百分比(2) 2 4 2" xfId="34514" xr:uid="{00000000-0005-0000-0000-00007C840000}"/>
    <cellStyle name="百分比(2) 2 4 2 2" xfId="34515" xr:uid="{00000000-0005-0000-0000-00007D840000}"/>
    <cellStyle name="百分比(2) 2 4 3" xfId="34516" xr:uid="{00000000-0005-0000-0000-00007E840000}"/>
    <cellStyle name="百分比(2) 2 4 3 2" xfId="34517" xr:uid="{00000000-0005-0000-0000-00007F840000}"/>
    <cellStyle name="百分比(2) 2 4 4" xfId="34518" xr:uid="{00000000-0005-0000-0000-000080840000}"/>
    <cellStyle name="百分比(2) 2 5" xfId="34519" xr:uid="{00000000-0005-0000-0000-000081840000}"/>
    <cellStyle name="百分比(2) 2 5 2" xfId="34520" xr:uid="{00000000-0005-0000-0000-000082840000}"/>
    <cellStyle name="百分比(2) 2 5 2 2" xfId="34521" xr:uid="{00000000-0005-0000-0000-000083840000}"/>
    <cellStyle name="百分比(2) 2 5 2 2 2" xfId="34522" xr:uid="{00000000-0005-0000-0000-000084840000}"/>
    <cellStyle name="百分比(2) 2 5 2 3" xfId="34523" xr:uid="{00000000-0005-0000-0000-000085840000}"/>
    <cellStyle name="百分比(2) 2 5 3" xfId="34524" xr:uid="{00000000-0005-0000-0000-000086840000}"/>
    <cellStyle name="百分比(2) 2 5 3 2" xfId="34525" xr:uid="{00000000-0005-0000-0000-000087840000}"/>
    <cellStyle name="百分比(2) 2 5 4" xfId="34526" xr:uid="{00000000-0005-0000-0000-000088840000}"/>
    <cellStyle name="百分比(2) 2 6" xfId="34527" xr:uid="{00000000-0005-0000-0000-000089840000}"/>
    <cellStyle name="百分比(2) 2 6 2" xfId="34528" xr:uid="{00000000-0005-0000-0000-00008A840000}"/>
    <cellStyle name="百分比(2) 2 7" xfId="34529" xr:uid="{00000000-0005-0000-0000-00008B840000}"/>
    <cellStyle name="百分比(2) 3" xfId="23439" xr:uid="{00000000-0005-0000-0000-00008C840000}"/>
    <cellStyle name="百分比(2) 3 2" xfId="34530" xr:uid="{00000000-0005-0000-0000-00008D840000}"/>
    <cellStyle name="百分比(2) 3 2 2" xfId="34531" xr:uid="{00000000-0005-0000-0000-00008E840000}"/>
    <cellStyle name="百分比(2) 3 2 2 2" xfId="34532" xr:uid="{00000000-0005-0000-0000-00008F840000}"/>
    <cellStyle name="百分比(2) 3 2 2 2 2" xfId="34533" xr:uid="{00000000-0005-0000-0000-000090840000}"/>
    <cellStyle name="百分比(2) 3 2 2 3" xfId="34534" xr:uid="{00000000-0005-0000-0000-000091840000}"/>
    <cellStyle name="百分比(2) 3 2 3" xfId="34535" xr:uid="{00000000-0005-0000-0000-000092840000}"/>
    <cellStyle name="百分比(2) 3 2 3 2" xfId="34536" xr:uid="{00000000-0005-0000-0000-000093840000}"/>
    <cellStyle name="百分比(2) 3 3" xfId="34537" xr:uid="{00000000-0005-0000-0000-000094840000}"/>
    <cellStyle name="百分比(2) 3 3 2" xfId="34538" xr:uid="{00000000-0005-0000-0000-000095840000}"/>
    <cellStyle name="百分比(2) 3 3 2 2" xfId="34539" xr:uid="{00000000-0005-0000-0000-000096840000}"/>
    <cellStyle name="百分比(2) 3 3 2 2 2" xfId="34540" xr:uid="{00000000-0005-0000-0000-000097840000}"/>
    <cellStyle name="百分比(2) 3 3 2 3" xfId="34541" xr:uid="{00000000-0005-0000-0000-000098840000}"/>
    <cellStyle name="百分比(2) 3 3 2 3 2" xfId="34542" xr:uid="{00000000-0005-0000-0000-000099840000}"/>
    <cellStyle name="百分比(2) 3 3 2 4" xfId="34543" xr:uid="{00000000-0005-0000-0000-00009A840000}"/>
    <cellStyle name="百分比(2) 3 3 3" xfId="34544" xr:uid="{00000000-0005-0000-0000-00009B840000}"/>
    <cellStyle name="百分比(2) 3 3 3 2" xfId="34545" xr:uid="{00000000-0005-0000-0000-00009C840000}"/>
    <cellStyle name="百分比(2) 3 4" xfId="34546" xr:uid="{00000000-0005-0000-0000-00009D840000}"/>
    <cellStyle name="百分比(2) 3 4 2" xfId="34547" xr:uid="{00000000-0005-0000-0000-00009E840000}"/>
    <cellStyle name="百分比(2) 3 4 2 2" xfId="34548" xr:uid="{00000000-0005-0000-0000-00009F840000}"/>
    <cellStyle name="百分比(2) 3 4 3" xfId="34549" xr:uid="{00000000-0005-0000-0000-0000A0840000}"/>
    <cellStyle name="百分比(2) 3 4 3 2" xfId="34550" xr:uid="{00000000-0005-0000-0000-0000A1840000}"/>
    <cellStyle name="百分比(2) 3 4 4" xfId="34551" xr:uid="{00000000-0005-0000-0000-0000A2840000}"/>
    <cellStyle name="百分比(2) 3 5" xfId="34552" xr:uid="{00000000-0005-0000-0000-0000A3840000}"/>
    <cellStyle name="百分比(2) 3 5 2" xfId="34553" xr:uid="{00000000-0005-0000-0000-0000A4840000}"/>
    <cellStyle name="百分比(2) 3 5 2 2" xfId="34554" xr:uid="{00000000-0005-0000-0000-0000A5840000}"/>
    <cellStyle name="百分比(2) 3 5 2 2 2" xfId="34555" xr:uid="{00000000-0005-0000-0000-0000A6840000}"/>
    <cellStyle name="百分比(2) 3 5 2 3" xfId="34556" xr:uid="{00000000-0005-0000-0000-0000A7840000}"/>
    <cellStyle name="百分比(2) 3 5 3" xfId="34557" xr:uid="{00000000-0005-0000-0000-0000A8840000}"/>
    <cellStyle name="百分比(2) 3 5 3 2" xfId="34558" xr:uid="{00000000-0005-0000-0000-0000A9840000}"/>
    <cellStyle name="百分比(2) 3 5 4" xfId="34559" xr:uid="{00000000-0005-0000-0000-0000AA840000}"/>
    <cellStyle name="百分比(2) 3 6" xfId="34560" xr:uid="{00000000-0005-0000-0000-0000AB840000}"/>
    <cellStyle name="百分比(2) 3 6 2" xfId="34561" xr:uid="{00000000-0005-0000-0000-0000AC840000}"/>
    <cellStyle name="百分比(2) 3 7" xfId="34562" xr:uid="{00000000-0005-0000-0000-0000AD840000}"/>
    <cellStyle name="百分比(2) 4" xfId="34563" xr:uid="{00000000-0005-0000-0000-0000AE840000}"/>
    <cellStyle name="百分比(2) 4 2" xfId="34564" xr:uid="{00000000-0005-0000-0000-0000AF840000}"/>
    <cellStyle name="百分比(2) 4 2 2" xfId="34565" xr:uid="{00000000-0005-0000-0000-0000B0840000}"/>
    <cellStyle name="百分比(2) 4 2 2 2" xfId="34566" xr:uid="{00000000-0005-0000-0000-0000B1840000}"/>
    <cellStyle name="百分比(2) 4 2 3" xfId="34567" xr:uid="{00000000-0005-0000-0000-0000B2840000}"/>
    <cellStyle name="百分比(2) 4 3" xfId="34568" xr:uid="{00000000-0005-0000-0000-0000B3840000}"/>
    <cellStyle name="百分比(2) 4 3 2" xfId="34569" xr:uid="{00000000-0005-0000-0000-0000B4840000}"/>
    <cellStyle name="百分比(2) 5" xfId="34570" xr:uid="{00000000-0005-0000-0000-0000B5840000}"/>
    <cellStyle name="编号" xfId="23440" xr:uid="{00000000-0005-0000-0000-0000B6840000}"/>
    <cellStyle name="编号 2" xfId="23441" xr:uid="{00000000-0005-0000-0000-0000B7840000}"/>
    <cellStyle name="编号 2 2" xfId="23442" xr:uid="{00000000-0005-0000-0000-0000B8840000}"/>
    <cellStyle name="编号 2 2 2" xfId="34571" xr:uid="{00000000-0005-0000-0000-0000B9840000}"/>
    <cellStyle name="编号 2 2 2 2" xfId="34572" xr:uid="{00000000-0005-0000-0000-0000BA840000}"/>
    <cellStyle name="编号 2 2 2 2 2" xfId="34573" xr:uid="{00000000-0005-0000-0000-0000BB840000}"/>
    <cellStyle name="编号 2 2 2 3" xfId="34574" xr:uid="{00000000-0005-0000-0000-0000BC840000}"/>
    <cellStyle name="编号 2 2 3" xfId="34575" xr:uid="{00000000-0005-0000-0000-0000BD840000}"/>
    <cellStyle name="编号 2 2 3 2" xfId="34576" xr:uid="{00000000-0005-0000-0000-0000BE840000}"/>
    <cellStyle name="编号 2 2 4" xfId="34577" xr:uid="{00000000-0005-0000-0000-0000BF840000}"/>
    <cellStyle name="编号 2 3" xfId="34578" xr:uid="{00000000-0005-0000-0000-0000C0840000}"/>
    <cellStyle name="编号 2 3 2" xfId="34579" xr:uid="{00000000-0005-0000-0000-0000C1840000}"/>
    <cellStyle name="编号 2 3 2 2" xfId="34580" xr:uid="{00000000-0005-0000-0000-0000C2840000}"/>
    <cellStyle name="编号 2 3 2 2 2" xfId="34581" xr:uid="{00000000-0005-0000-0000-0000C3840000}"/>
    <cellStyle name="编号 2 3 2 3" xfId="34582" xr:uid="{00000000-0005-0000-0000-0000C4840000}"/>
    <cellStyle name="编号 2 3 2 3 2" xfId="34583" xr:uid="{00000000-0005-0000-0000-0000C5840000}"/>
    <cellStyle name="编号 2 3 2 4" xfId="34584" xr:uid="{00000000-0005-0000-0000-0000C6840000}"/>
    <cellStyle name="编号 2 3 3" xfId="34585" xr:uid="{00000000-0005-0000-0000-0000C7840000}"/>
    <cellStyle name="编号 2 3 3 2" xfId="34586" xr:uid="{00000000-0005-0000-0000-0000C8840000}"/>
    <cellStyle name="编号 2 4" xfId="34587" xr:uid="{00000000-0005-0000-0000-0000C9840000}"/>
    <cellStyle name="编号 2 4 2" xfId="34588" xr:uid="{00000000-0005-0000-0000-0000CA840000}"/>
    <cellStyle name="编号 2 4 2 2" xfId="34589" xr:uid="{00000000-0005-0000-0000-0000CB840000}"/>
    <cellStyle name="编号 2 4 3" xfId="34590" xr:uid="{00000000-0005-0000-0000-0000CC840000}"/>
    <cellStyle name="编号 2 4 3 2" xfId="34591" xr:uid="{00000000-0005-0000-0000-0000CD840000}"/>
    <cellStyle name="编号 2 4 4" xfId="34592" xr:uid="{00000000-0005-0000-0000-0000CE840000}"/>
    <cellStyle name="编号 2 5" xfId="34593" xr:uid="{00000000-0005-0000-0000-0000CF840000}"/>
    <cellStyle name="编号 2 5 2" xfId="34594" xr:uid="{00000000-0005-0000-0000-0000D0840000}"/>
    <cellStyle name="编号 2 5 2 2" xfId="34595" xr:uid="{00000000-0005-0000-0000-0000D1840000}"/>
    <cellStyle name="编号 2 5 2 2 2" xfId="34596" xr:uid="{00000000-0005-0000-0000-0000D2840000}"/>
    <cellStyle name="编号 2 5 2 3" xfId="34597" xr:uid="{00000000-0005-0000-0000-0000D3840000}"/>
    <cellStyle name="编号 2 5 3" xfId="34598" xr:uid="{00000000-0005-0000-0000-0000D4840000}"/>
    <cellStyle name="编号 2 5 3 2" xfId="34599" xr:uid="{00000000-0005-0000-0000-0000D5840000}"/>
    <cellStyle name="编号 2 5 4" xfId="34600" xr:uid="{00000000-0005-0000-0000-0000D6840000}"/>
    <cellStyle name="编号 2 6" xfId="34601" xr:uid="{00000000-0005-0000-0000-0000D7840000}"/>
    <cellStyle name="编号 2 6 2" xfId="34602" xr:uid="{00000000-0005-0000-0000-0000D8840000}"/>
    <cellStyle name="编号 2 7" xfId="34603" xr:uid="{00000000-0005-0000-0000-0000D9840000}"/>
    <cellStyle name="编号 3" xfId="23443" xr:uid="{00000000-0005-0000-0000-0000DA840000}"/>
    <cellStyle name="编号 3 2" xfId="34604" xr:uid="{00000000-0005-0000-0000-0000DB840000}"/>
    <cellStyle name="编号 3 2 2" xfId="34605" xr:uid="{00000000-0005-0000-0000-0000DC840000}"/>
    <cellStyle name="编号 3 2 2 2" xfId="34606" xr:uid="{00000000-0005-0000-0000-0000DD840000}"/>
    <cellStyle name="编号 3 2 2 2 2" xfId="34607" xr:uid="{00000000-0005-0000-0000-0000DE840000}"/>
    <cellStyle name="编号 3 2 2 3" xfId="34608" xr:uid="{00000000-0005-0000-0000-0000DF840000}"/>
    <cellStyle name="编号 3 2 3" xfId="34609" xr:uid="{00000000-0005-0000-0000-0000E0840000}"/>
    <cellStyle name="编号 3 2 3 2" xfId="34610" xr:uid="{00000000-0005-0000-0000-0000E1840000}"/>
    <cellStyle name="编号 3 3" xfId="34611" xr:uid="{00000000-0005-0000-0000-0000E2840000}"/>
    <cellStyle name="编号 3 3 2" xfId="34612" xr:uid="{00000000-0005-0000-0000-0000E3840000}"/>
    <cellStyle name="编号 3 3 2 2" xfId="34613" xr:uid="{00000000-0005-0000-0000-0000E4840000}"/>
    <cellStyle name="编号 3 3 2 2 2" xfId="34614" xr:uid="{00000000-0005-0000-0000-0000E5840000}"/>
    <cellStyle name="编号 3 3 2 3" xfId="34615" xr:uid="{00000000-0005-0000-0000-0000E6840000}"/>
    <cellStyle name="编号 3 3 2 3 2" xfId="34616" xr:uid="{00000000-0005-0000-0000-0000E7840000}"/>
    <cellStyle name="编号 3 3 2 4" xfId="34617" xr:uid="{00000000-0005-0000-0000-0000E8840000}"/>
    <cellStyle name="编号 3 3 3" xfId="34618" xr:uid="{00000000-0005-0000-0000-0000E9840000}"/>
    <cellStyle name="编号 3 3 3 2" xfId="34619" xr:uid="{00000000-0005-0000-0000-0000EA840000}"/>
    <cellStyle name="编号 3 4" xfId="34620" xr:uid="{00000000-0005-0000-0000-0000EB840000}"/>
    <cellStyle name="编号 3 4 2" xfId="34621" xr:uid="{00000000-0005-0000-0000-0000EC840000}"/>
    <cellStyle name="编号 3 4 2 2" xfId="34622" xr:uid="{00000000-0005-0000-0000-0000ED840000}"/>
    <cellStyle name="编号 3 4 3" xfId="34623" xr:uid="{00000000-0005-0000-0000-0000EE840000}"/>
    <cellStyle name="编号 3 4 3 2" xfId="34624" xr:uid="{00000000-0005-0000-0000-0000EF840000}"/>
    <cellStyle name="编号 3 4 4" xfId="34625" xr:uid="{00000000-0005-0000-0000-0000F0840000}"/>
    <cellStyle name="编号 3 5" xfId="34626" xr:uid="{00000000-0005-0000-0000-0000F1840000}"/>
    <cellStyle name="编号 3 5 2" xfId="34627" xr:uid="{00000000-0005-0000-0000-0000F2840000}"/>
    <cellStyle name="编号 3 5 2 2" xfId="34628" xr:uid="{00000000-0005-0000-0000-0000F3840000}"/>
    <cellStyle name="编号 3 5 2 2 2" xfId="34629" xr:uid="{00000000-0005-0000-0000-0000F4840000}"/>
    <cellStyle name="编号 3 5 2 3" xfId="34630" xr:uid="{00000000-0005-0000-0000-0000F5840000}"/>
    <cellStyle name="编号 3 5 3" xfId="34631" xr:uid="{00000000-0005-0000-0000-0000F6840000}"/>
    <cellStyle name="编号 3 5 3 2" xfId="34632" xr:uid="{00000000-0005-0000-0000-0000F7840000}"/>
    <cellStyle name="编号 3 5 4" xfId="34633" xr:uid="{00000000-0005-0000-0000-0000F8840000}"/>
    <cellStyle name="编号 3 6" xfId="34634" xr:uid="{00000000-0005-0000-0000-0000F9840000}"/>
    <cellStyle name="编号 3 6 2" xfId="34635" xr:uid="{00000000-0005-0000-0000-0000FA840000}"/>
    <cellStyle name="编号 3 7" xfId="34636" xr:uid="{00000000-0005-0000-0000-0000FB840000}"/>
    <cellStyle name="编号 4" xfId="34637" xr:uid="{00000000-0005-0000-0000-0000FC840000}"/>
    <cellStyle name="编号 4 2" xfId="34638" xr:uid="{00000000-0005-0000-0000-0000FD840000}"/>
    <cellStyle name="编号 4 2 2" xfId="34639" xr:uid="{00000000-0005-0000-0000-0000FE840000}"/>
    <cellStyle name="编号 4 2 2 2" xfId="34640" xr:uid="{00000000-0005-0000-0000-0000FF840000}"/>
    <cellStyle name="编号 4 2 3" xfId="34641" xr:uid="{00000000-0005-0000-0000-000000850000}"/>
    <cellStyle name="编号 4 3" xfId="34642" xr:uid="{00000000-0005-0000-0000-000001850000}"/>
    <cellStyle name="编号 4 3 2" xfId="34643" xr:uid="{00000000-0005-0000-0000-000002850000}"/>
    <cellStyle name="编号 5" xfId="34644" xr:uid="{00000000-0005-0000-0000-000003850000}"/>
    <cellStyle name="表示済みのハイパーリンク" xfId="23444" xr:uid="{00000000-0005-0000-0000-000004850000}"/>
    <cellStyle name="表示済みのハイパーリンク 2" xfId="23445" xr:uid="{00000000-0005-0000-0000-000005850000}"/>
    <cellStyle name="解释性文本" xfId="23446" xr:uid="{00000000-0005-0000-0000-000006850000}"/>
    <cellStyle name="警告文本" xfId="23447" xr:uid="{00000000-0005-0000-0000-000007850000}"/>
    <cellStyle name="计算" xfId="23448" xr:uid="{00000000-0005-0000-0000-000008850000}"/>
    <cellStyle name="计算 10" xfId="23449" xr:uid="{00000000-0005-0000-0000-000009850000}"/>
    <cellStyle name="计算 11" xfId="23450" xr:uid="{00000000-0005-0000-0000-00000A850000}"/>
    <cellStyle name="计算 2" xfId="23451" xr:uid="{00000000-0005-0000-0000-00000B850000}"/>
    <cellStyle name="计算 2 10" xfId="23452" xr:uid="{00000000-0005-0000-0000-00000C850000}"/>
    <cellStyle name="计算 2 2" xfId="23453" xr:uid="{00000000-0005-0000-0000-00000D850000}"/>
    <cellStyle name="计算 2 2 2" xfId="23454" xr:uid="{00000000-0005-0000-0000-00000E850000}"/>
    <cellStyle name="计算 2 2 2 2" xfId="23455" xr:uid="{00000000-0005-0000-0000-00000F850000}"/>
    <cellStyle name="计算 2 2 2 2 2" xfId="23456" xr:uid="{00000000-0005-0000-0000-000010850000}"/>
    <cellStyle name="计算 2 2 2 2 2 2" xfId="23457" xr:uid="{00000000-0005-0000-0000-000011850000}"/>
    <cellStyle name="计算 2 2 2 2 2 3" xfId="23458" xr:uid="{00000000-0005-0000-0000-000012850000}"/>
    <cellStyle name="计算 2 2 2 2 3" xfId="23459" xr:uid="{00000000-0005-0000-0000-000013850000}"/>
    <cellStyle name="计算 2 2 2 3" xfId="23460" xr:uid="{00000000-0005-0000-0000-000014850000}"/>
    <cellStyle name="计算 2 2 2 3 2" xfId="23461" xr:uid="{00000000-0005-0000-0000-000015850000}"/>
    <cellStyle name="计算 2 2 2 4" xfId="23462" xr:uid="{00000000-0005-0000-0000-000016850000}"/>
    <cellStyle name="计算 2 2 2 4 2" xfId="23463" xr:uid="{00000000-0005-0000-0000-000017850000}"/>
    <cellStyle name="计算 2 2 3" xfId="23464" xr:uid="{00000000-0005-0000-0000-000018850000}"/>
    <cellStyle name="计算 2 2 3 2" xfId="23465" xr:uid="{00000000-0005-0000-0000-000019850000}"/>
    <cellStyle name="计算 2 2 3 2 2" xfId="23466" xr:uid="{00000000-0005-0000-0000-00001A850000}"/>
    <cellStyle name="计算 2 2 3 2 3" xfId="23467" xr:uid="{00000000-0005-0000-0000-00001B850000}"/>
    <cellStyle name="计算 2 2 3 3" xfId="23468" xr:uid="{00000000-0005-0000-0000-00001C850000}"/>
    <cellStyle name="计算 2 2 4" xfId="23469" xr:uid="{00000000-0005-0000-0000-00001D850000}"/>
    <cellStyle name="计算 2 2 4 2" xfId="23470" xr:uid="{00000000-0005-0000-0000-00001E850000}"/>
    <cellStyle name="计算 2 2 4 2 2" xfId="23471" xr:uid="{00000000-0005-0000-0000-00001F850000}"/>
    <cellStyle name="计算 2 2 4 2 3" xfId="23472" xr:uid="{00000000-0005-0000-0000-000020850000}"/>
    <cellStyle name="计算 2 2 4 3" xfId="23473" xr:uid="{00000000-0005-0000-0000-000021850000}"/>
    <cellStyle name="计算 2 2 5" xfId="23474" xr:uid="{00000000-0005-0000-0000-000022850000}"/>
    <cellStyle name="计算 2 2 5 2" xfId="23475" xr:uid="{00000000-0005-0000-0000-000023850000}"/>
    <cellStyle name="计算 2 2 6" xfId="23476" xr:uid="{00000000-0005-0000-0000-000024850000}"/>
    <cellStyle name="计算 2 2 6 2" xfId="23477" xr:uid="{00000000-0005-0000-0000-000025850000}"/>
    <cellStyle name="计算 2 3" xfId="23478" xr:uid="{00000000-0005-0000-0000-000026850000}"/>
    <cellStyle name="计算 2 3 2" xfId="23479" xr:uid="{00000000-0005-0000-0000-000027850000}"/>
    <cellStyle name="计算 2 3 2 2" xfId="23480" xr:uid="{00000000-0005-0000-0000-000028850000}"/>
    <cellStyle name="计算 2 3 2 2 2" xfId="23481" xr:uid="{00000000-0005-0000-0000-000029850000}"/>
    <cellStyle name="计算 2 3 2 3" xfId="23482" xr:uid="{00000000-0005-0000-0000-00002A850000}"/>
    <cellStyle name="计算 2 3 2 3 2" xfId="23483" xr:uid="{00000000-0005-0000-0000-00002B850000}"/>
    <cellStyle name="计算 2 3 3" xfId="23484" xr:uid="{00000000-0005-0000-0000-00002C850000}"/>
    <cellStyle name="计算 2 3 3 2" xfId="23485" xr:uid="{00000000-0005-0000-0000-00002D850000}"/>
    <cellStyle name="计算 2 3 3 2 2" xfId="23486" xr:uid="{00000000-0005-0000-0000-00002E850000}"/>
    <cellStyle name="计算 2 3 3 2 3" xfId="23487" xr:uid="{00000000-0005-0000-0000-00002F850000}"/>
    <cellStyle name="计算 2 3 3 3" xfId="23488" xr:uid="{00000000-0005-0000-0000-000030850000}"/>
    <cellStyle name="计算 2 3 4" xfId="23489" xr:uid="{00000000-0005-0000-0000-000031850000}"/>
    <cellStyle name="计算 2 3 4 2" xfId="23490" xr:uid="{00000000-0005-0000-0000-000032850000}"/>
    <cellStyle name="计算 2 3 5" xfId="23491" xr:uid="{00000000-0005-0000-0000-000033850000}"/>
    <cellStyle name="计算 2 3 5 2" xfId="23492" xr:uid="{00000000-0005-0000-0000-000034850000}"/>
    <cellStyle name="计算 2 4" xfId="23493" xr:uid="{00000000-0005-0000-0000-000035850000}"/>
    <cellStyle name="计算 2 4 2" xfId="23494" xr:uid="{00000000-0005-0000-0000-000036850000}"/>
    <cellStyle name="计算 2 4 2 2" xfId="23495" xr:uid="{00000000-0005-0000-0000-000037850000}"/>
    <cellStyle name="计算 2 4 2 2 2" xfId="23496" xr:uid="{00000000-0005-0000-0000-000038850000}"/>
    <cellStyle name="计算 2 4 2 3" xfId="23497" xr:uid="{00000000-0005-0000-0000-000039850000}"/>
    <cellStyle name="计算 2 4 2 3 2" xfId="23498" xr:uid="{00000000-0005-0000-0000-00003A850000}"/>
    <cellStyle name="计算 2 4 3" xfId="23499" xr:uid="{00000000-0005-0000-0000-00003B850000}"/>
    <cellStyle name="计算 2 4 3 2" xfId="23500" xr:uid="{00000000-0005-0000-0000-00003C850000}"/>
    <cellStyle name="计算 2 4 3 2 2" xfId="23501" xr:uid="{00000000-0005-0000-0000-00003D850000}"/>
    <cellStyle name="计算 2 4 3 2 3" xfId="23502" xr:uid="{00000000-0005-0000-0000-00003E850000}"/>
    <cellStyle name="计算 2 4 3 3" xfId="23503" xr:uid="{00000000-0005-0000-0000-00003F850000}"/>
    <cellStyle name="计算 2 4 4" xfId="23504" xr:uid="{00000000-0005-0000-0000-000040850000}"/>
    <cellStyle name="计算 2 4 4 2" xfId="23505" xr:uid="{00000000-0005-0000-0000-000041850000}"/>
    <cellStyle name="计算 2 4 5" xfId="23506" xr:uid="{00000000-0005-0000-0000-000042850000}"/>
    <cellStyle name="计算 2 4 5 2" xfId="23507" xr:uid="{00000000-0005-0000-0000-000043850000}"/>
    <cellStyle name="计算 2 5" xfId="23508" xr:uid="{00000000-0005-0000-0000-000044850000}"/>
    <cellStyle name="计算 2 5 2" xfId="23509" xr:uid="{00000000-0005-0000-0000-000045850000}"/>
    <cellStyle name="计算 2 5 2 2" xfId="23510" xr:uid="{00000000-0005-0000-0000-000046850000}"/>
    <cellStyle name="计算 2 5 2 2 2" xfId="23511" xr:uid="{00000000-0005-0000-0000-000047850000}"/>
    <cellStyle name="计算 2 5 2 3" xfId="23512" xr:uid="{00000000-0005-0000-0000-000048850000}"/>
    <cellStyle name="计算 2 5 2 3 2" xfId="23513" xr:uid="{00000000-0005-0000-0000-000049850000}"/>
    <cellStyle name="计算 2 5 3" xfId="23514" xr:uid="{00000000-0005-0000-0000-00004A850000}"/>
    <cellStyle name="计算 2 5 3 2" xfId="23515" xr:uid="{00000000-0005-0000-0000-00004B850000}"/>
    <cellStyle name="计算 2 5 3 2 2" xfId="23516" xr:uid="{00000000-0005-0000-0000-00004C850000}"/>
    <cellStyle name="计算 2 5 3 2 3" xfId="23517" xr:uid="{00000000-0005-0000-0000-00004D850000}"/>
    <cellStyle name="计算 2 5 3 3" xfId="23518" xr:uid="{00000000-0005-0000-0000-00004E850000}"/>
    <cellStyle name="计算 2 5 4" xfId="23519" xr:uid="{00000000-0005-0000-0000-00004F850000}"/>
    <cellStyle name="计算 2 5 4 2" xfId="23520" xr:uid="{00000000-0005-0000-0000-000050850000}"/>
    <cellStyle name="计算 2 5 5" xfId="23521" xr:uid="{00000000-0005-0000-0000-000051850000}"/>
    <cellStyle name="计算 2 5 5 2" xfId="23522" xr:uid="{00000000-0005-0000-0000-000052850000}"/>
    <cellStyle name="计算 2 6" xfId="23523" xr:uid="{00000000-0005-0000-0000-000053850000}"/>
    <cellStyle name="计算 2 6 2" xfId="23524" xr:uid="{00000000-0005-0000-0000-000054850000}"/>
    <cellStyle name="计算 2 6 2 2" xfId="23525" xr:uid="{00000000-0005-0000-0000-000055850000}"/>
    <cellStyle name="计算 2 6 2 2 2" xfId="23526" xr:uid="{00000000-0005-0000-0000-000056850000}"/>
    <cellStyle name="计算 2 6 2 3" xfId="23527" xr:uid="{00000000-0005-0000-0000-000057850000}"/>
    <cellStyle name="计算 2 6 2 3 2" xfId="23528" xr:uid="{00000000-0005-0000-0000-000058850000}"/>
    <cellStyle name="计算 2 6 3" xfId="23529" xr:uid="{00000000-0005-0000-0000-000059850000}"/>
    <cellStyle name="计算 2 6 3 2" xfId="23530" xr:uid="{00000000-0005-0000-0000-00005A850000}"/>
    <cellStyle name="计算 2 6 3 2 2" xfId="23531" xr:uid="{00000000-0005-0000-0000-00005B850000}"/>
    <cellStyle name="计算 2 6 3 2 3" xfId="23532" xr:uid="{00000000-0005-0000-0000-00005C850000}"/>
    <cellStyle name="计算 2 6 3 3" xfId="23533" xr:uid="{00000000-0005-0000-0000-00005D850000}"/>
    <cellStyle name="计算 2 6 4" xfId="23534" xr:uid="{00000000-0005-0000-0000-00005E850000}"/>
    <cellStyle name="计算 2 6 4 2" xfId="23535" xr:uid="{00000000-0005-0000-0000-00005F850000}"/>
    <cellStyle name="计算 2 6 5" xfId="23536" xr:uid="{00000000-0005-0000-0000-000060850000}"/>
    <cellStyle name="计算 2 6 5 2" xfId="23537" xr:uid="{00000000-0005-0000-0000-000061850000}"/>
    <cellStyle name="计算 2 7" xfId="23538" xr:uid="{00000000-0005-0000-0000-000062850000}"/>
    <cellStyle name="计算 2 7 2" xfId="23539" xr:uid="{00000000-0005-0000-0000-000063850000}"/>
    <cellStyle name="计算 2 7 2 2" xfId="23540" xr:uid="{00000000-0005-0000-0000-000064850000}"/>
    <cellStyle name="计算 2 7 2 2 2" xfId="23541" xr:uid="{00000000-0005-0000-0000-000065850000}"/>
    <cellStyle name="计算 2 7 2 2 3" xfId="23542" xr:uid="{00000000-0005-0000-0000-000066850000}"/>
    <cellStyle name="计算 2 7 2 3" xfId="23543" xr:uid="{00000000-0005-0000-0000-000067850000}"/>
    <cellStyle name="计算 2 7 3" xfId="23544" xr:uid="{00000000-0005-0000-0000-000068850000}"/>
    <cellStyle name="计算 2 7 3 2" xfId="23545" xr:uid="{00000000-0005-0000-0000-000069850000}"/>
    <cellStyle name="计算 2 7 3 2 2" xfId="23546" xr:uid="{00000000-0005-0000-0000-00006A850000}"/>
    <cellStyle name="计算 2 7 3 2 3" xfId="23547" xr:uid="{00000000-0005-0000-0000-00006B850000}"/>
    <cellStyle name="计算 2 7 3 3" xfId="23548" xr:uid="{00000000-0005-0000-0000-00006C850000}"/>
    <cellStyle name="计算 2 7 4" xfId="23549" xr:uid="{00000000-0005-0000-0000-00006D850000}"/>
    <cellStyle name="计算 2 7 4 2" xfId="23550" xr:uid="{00000000-0005-0000-0000-00006E850000}"/>
    <cellStyle name="计算 2 7 5" xfId="23551" xr:uid="{00000000-0005-0000-0000-00006F850000}"/>
    <cellStyle name="计算 2 7 5 2" xfId="23552" xr:uid="{00000000-0005-0000-0000-000070850000}"/>
    <cellStyle name="计算 2 8" xfId="23553" xr:uid="{00000000-0005-0000-0000-000071850000}"/>
    <cellStyle name="计算 2 8 2" xfId="23554" xr:uid="{00000000-0005-0000-0000-000072850000}"/>
    <cellStyle name="计算 2 8 2 2" xfId="23555" xr:uid="{00000000-0005-0000-0000-000073850000}"/>
    <cellStyle name="计算 2 8 2 2 2" xfId="23556" xr:uid="{00000000-0005-0000-0000-000074850000}"/>
    <cellStyle name="计算 2 8 2 2 3" xfId="23557" xr:uid="{00000000-0005-0000-0000-000075850000}"/>
    <cellStyle name="计算 2 8 2 3" xfId="23558" xr:uid="{00000000-0005-0000-0000-000076850000}"/>
    <cellStyle name="计算 2 8 3" xfId="23559" xr:uid="{00000000-0005-0000-0000-000077850000}"/>
    <cellStyle name="计算 2 8 3 2" xfId="23560" xr:uid="{00000000-0005-0000-0000-000078850000}"/>
    <cellStyle name="计算 2 8 3 3" xfId="23561" xr:uid="{00000000-0005-0000-0000-000079850000}"/>
    <cellStyle name="计算 2 8 4" xfId="23562" xr:uid="{00000000-0005-0000-0000-00007A850000}"/>
    <cellStyle name="计算 2 9" xfId="23563" xr:uid="{00000000-0005-0000-0000-00007B850000}"/>
    <cellStyle name="计算 3" xfId="23564" xr:uid="{00000000-0005-0000-0000-00007C850000}"/>
    <cellStyle name="计算 3 2" xfId="23565" xr:uid="{00000000-0005-0000-0000-00007D850000}"/>
    <cellStyle name="计算 3 2 2" xfId="23566" xr:uid="{00000000-0005-0000-0000-00007E850000}"/>
    <cellStyle name="计算 3 2 2 2" xfId="23567" xr:uid="{00000000-0005-0000-0000-00007F850000}"/>
    <cellStyle name="计算 3 2 2 2 2" xfId="23568" xr:uid="{00000000-0005-0000-0000-000080850000}"/>
    <cellStyle name="计算 3 2 2 2 3" xfId="23569" xr:uid="{00000000-0005-0000-0000-000081850000}"/>
    <cellStyle name="计算 3 2 2 3" xfId="23570" xr:uid="{00000000-0005-0000-0000-000082850000}"/>
    <cellStyle name="计算 3 2 3" xfId="23571" xr:uid="{00000000-0005-0000-0000-000083850000}"/>
    <cellStyle name="计算 3 2 3 2" xfId="23572" xr:uid="{00000000-0005-0000-0000-000084850000}"/>
    <cellStyle name="计算 3 2 4" xfId="23573" xr:uid="{00000000-0005-0000-0000-000085850000}"/>
    <cellStyle name="计算 3 2 4 2" xfId="23574" xr:uid="{00000000-0005-0000-0000-000086850000}"/>
    <cellStyle name="计算 3 3" xfId="23575" xr:uid="{00000000-0005-0000-0000-000087850000}"/>
    <cellStyle name="计算 3 3 2" xfId="23576" xr:uid="{00000000-0005-0000-0000-000088850000}"/>
    <cellStyle name="计算 3 3 2 2" xfId="23577" xr:uid="{00000000-0005-0000-0000-000089850000}"/>
    <cellStyle name="计算 3 3 2 3" xfId="23578" xr:uid="{00000000-0005-0000-0000-00008A850000}"/>
    <cellStyle name="计算 3 3 3" xfId="23579" xr:uid="{00000000-0005-0000-0000-00008B850000}"/>
    <cellStyle name="计算 3 4" xfId="23580" xr:uid="{00000000-0005-0000-0000-00008C850000}"/>
    <cellStyle name="计算 3 4 2" xfId="23581" xr:uid="{00000000-0005-0000-0000-00008D850000}"/>
    <cellStyle name="计算 3 4 2 2" xfId="23582" xr:uid="{00000000-0005-0000-0000-00008E850000}"/>
    <cellStyle name="计算 3 4 2 3" xfId="23583" xr:uid="{00000000-0005-0000-0000-00008F850000}"/>
    <cellStyle name="计算 3 4 3" xfId="23584" xr:uid="{00000000-0005-0000-0000-000090850000}"/>
    <cellStyle name="计算 3 5" xfId="23585" xr:uid="{00000000-0005-0000-0000-000091850000}"/>
    <cellStyle name="计算 3 5 2" xfId="23586" xr:uid="{00000000-0005-0000-0000-000092850000}"/>
    <cellStyle name="计算 3 6" xfId="23587" xr:uid="{00000000-0005-0000-0000-000093850000}"/>
    <cellStyle name="计算 3 6 2" xfId="23588" xr:uid="{00000000-0005-0000-0000-000094850000}"/>
    <cellStyle name="计算 4" xfId="23589" xr:uid="{00000000-0005-0000-0000-000095850000}"/>
    <cellStyle name="计算 4 2" xfId="23590" xr:uid="{00000000-0005-0000-0000-000096850000}"/>
    <cellStyle name="计算 4 2 2" xfId="23591" xr:uid="{00000000-0005-0000-0000-000097850000}"/>
    <cellStyle name="计算 4 2 2 2" xfId="23592" xr:uid="{00000000-0005-0000-0000-000098850000}"/>
    <cellStyle name="计算 4 2 3" xfId="23593" xr:uid="{00000000-0005-0000-0000-000099850000}"/>
    <cellStyle name="计算 4 2 3 2" xfId="23594" xr:uid="{00000000-0005-0000-0000-00009A850000}"/>
    <cellStyle name="计算 4 3" xfId="23595" xr:uid="{00000000-0005-0000-0000-00009B850000}"/>
    <cellStyle name="计算 4 3 2" xfId="23596" xr:uid="{00000000-0005-0000-0000-00009C850000}"/>
    <cellStyle name="计算 4 3 2 2" xfId="23597" xr:uid="{00000000-0005-0000-0000-00009D850000}"/>
    <cellStyle name="计算 4 3 2 3" xfId="23598" xr:uid="{00000000-0005-0000-0000-00009E850000}"/>
    <cellStyle name="计算 4 3 3" xfId="23599" xr:uid="{00000000-0005-0000-0000-00009F850000}"/>
    <cellStyle name="计算 4 4" xfId="23600" xr:uid="{00000000-0005-0000-0000-0000A0850000}"/>
    <cellStyle name="计算 4 4 2" xfId="23601" xr:uid="{00000000-0005-0000-0000-0000A1850000}"/>
    <cellStyle name="计算 4 5" xfId="23602" xr:uid="{00000000-0005-0000-0000-0000A2850000}"/>
    <cellStyle name="计算 4 5 2" xfId="23603" xr:uid="{00000000-0005-0000-0000-0000A3850000}"/>
    <cellStyle name="计算 5" xfId="23604" xr:uid="{00000000-0005-0000-0000-0000A4850000}"/>
    <cellStyle name="计算 5 2" xfId="23605" xr:uid="{00000000-0005-0000-0000-0000A5850000}"/>
    <cellStyle name="计算 5 2 2" xfId="23606" xr:uid="{00000000-0005-0000-0000-0000A6850000}"/>
    <cellStyle name="计算 5 2 2 2" xfId="23607" xr:uid="{00000000-0005-0000-0000-0000A7850000}"/>
    <cellStyle name="计算 5 2 3" xfId="23608" xr:uid="{00000000-0005-0000-0000-0000A8850000}"/>
    <cellStyle name="计算 5 2 3 2" xfId="23609" xr:uid="{00000000-0005-0000-0000-0000A9850000}"/>
    <cellStyle name="计算 5 3" xfId="23610" xr:uid="{00000000-0005-0000-0000-0000AA850000}"/>
    <cellStyle name="计算 5 3 2" xfId="23611" xr:uid="{00000000-0005-0000-0000-0000AB850000}"/>
    <cellStyle name="计算 5 3 2 2" xfId="23612" xr:uid="{00000000-0005-0000-0000-0000AC850000}"/>
    <cellStyle name="计算 5 3 2 3" xfId="23613" xr:uid="{00000000-0005-0000-0000-0000AD850000}"/>
    <cellStyle name="计算 5 3 3" xfId="23614" xr:uid="{00000000-0005-0000-0000-0000AE850000}"/>
    <cellStyle name="计算 5 4" xfId="23615" xr:uid="{00000000-0005-0000-0000-0000AF850000}"/>
    <cellStyle name="计算 5 4 2" xfId="23616" xr:uid="{00000000-0005-0000-0000-0000B0850000}"/>
    <cellStyle name="计算 5 5" xfId="23617" xr:uid="{00000000-0005-0000-0000-0000B1850000}"/>
    <cellStyle name="计算 5 5 2" xfId="23618" xr:uid="{00000000-0005-0000-0000-0000B2850000}"/>
    <cellStyle name="计算 6" xfId="23619" xr:uid="{00000000-0005-0000-0000-0000B3850000}"/>
    <cellStyle name="计算 6 2" xfId="23620" xr:uid="{00000000-0005-0000-0000-0000B4850000}"/>
    <cellStyle name="计算 6 2 2" xfId="23621" xr:uid="{00000000-0005-0000-0000-0000B5850000}"/>
    <cellStyle name="计算 6 2 2 2" xfId="23622" xr:uid="{00000000-0005-0000-0000-0000B6850000}"/>
    <cellStyle name="计算 6 2 3" xfId="23623" xr:uid="{00000000-0005-0000-0000-0000B7850000}"/>
    <cellStyle name="计算 6 2 3 2" xfId="23624" xr:uid="{00000000-0005-0000-0000-0000B8850000}"/>
    <cellStyle name="计算 6 3" xfId="23625" xr:uid="{00000000-0005-0000-0000-0000B9850000}"/>
    <cellStyle name="计算 6 3 2" xfId="23626" xr:uid="{00000000-0005-0000-0000-0000BA850000}"/>
    <cellStyle name="计算 6 3 2 2" xfId="23627" xr:uid="{00000000-0005-0000-0000-0000BB850000}"/>
    <cellStyle name="计算 6 3 2 3" xfId="23628" xr:uid="{00000000-0005-0000-0000-0000BC850000}"/>
    <cellStyle name="计算 6 3 3" xfId="23629" xr:uid="{00000000-0005-0000-0000-0000BD850000}"/>
    <cellStyle name="计算 6 4" xfId="23630" xr:uid="{00000000-0005-0000-0000-0000BE850000}"/>
    <cellStyle name="计算 6 4 2" xfId="23631" xr:uid="{00000000-0005-0000-0000-0000BF850000}"/>
    <cellStyle name="计算 6 5" xfId="23632" xr:uid="{00000000-0005-0000-0000-0000C0850000}"/>
    <cellStyle name="计算 6 5 2" xfId="23633" xr:uid="{00000000-0005-0000-0000-0000C1850000}"/>
    <cellStyle name="计算 7" xfId="23634" xr:uid="{00000000-0005-0000-0000-0000C2850000}"/>
    <cellStyle name="计算 7 2" xfId="23635" xr:uid="{00000000-0005-0000-0000-0000C3850000}"/>
    <cellStyle name="计算 7 2 2" xfId="23636" xr:uid="{00000000-0005-0000-0000-0000C4850000}"/>
    <cellStyle name="计算 7 2 2 2" xfId="23637" xr:uid="{00000000-0005-0000-0000-0000C5850000}"/>
    <cellStyle name="计算 7 2 3" xfId="23638" xr:uid="{00000000-0005-0000-0000-0000C6850000}"/>
    <cellStyle name="计算 7 2 3 2" xfId="23639" xr:uid="{00000000-0005-0000-0000-0000C7850000}"/>
    <cellStyle name="计算 7 3" xfId="23640" xr:uid="{00000000-0005-0000-0000-0000C8850000}"/>
    <cellStyle name="计算 7 3 2" xfId="23641" xr:uid="{00000000-0005-0000-0000-0000C9850000}"/>
    <cellStyle name="计算 7 3 2 2" xfId="23642" xr:uid="{00000000-0005-0000-0000-0000CA850000}"/>
    <cellStyle name="计算 7 3 2 3" xfId="23643" xr:uid="{00000000-0005-0000-0000-0000CB850000}"/>
    <cellStyle name="计算 7 3 3" xfId="23644" xr:uid="{00000000-0005-0000-0000-0000CC850000}"/>
    <cellStyle name="计算 7 4" xfId="23645" xr:uid="{00000000-0005-0000-0000-0000CD850000}"/>
    <cellStyle name="计算 7 4 2" xfId="23646" xr:uid="{00000000-0005-0000-0000-0000CE850000}"/>
    <cellStyle name="计算 7 5" xfId="23647" xr:uid="{00000000-0005-0000-0000-0000CF850000}"/>
    <cellStyle name="计算 7 5 2" xfId="23648" xr:uid="{00000000-0005-0000-0000-0000D0850000}"/>
    <cellStyle name="计算 8" xfId="23649" xr:uid="{00000000-0005-0000-0000-0000D1850000}"/>
    <cellStyle name="计算 8 2" xfId="23650" xr:uid="{00000000-0005-0000-0000-0000D2850000}"/>
    <cellStyle name="计算 8 2 2" xfId="23651" xr:uid="{00000000-0005-0000-0000-0000D3850000}"/>
    <cellStyle name="计算 8 2 2 2" xfId="23652" xr:uid="{00000000-0005-0000-0000-0000D4850000}"/>
    <cellStyle name="计算 8 2 2 3" xfId="23653" xr:uid="{00000000-0005-0000-0000-0000D5850000}"/>
    <cellStyle name="计算 8 2 3" xfId="23654" xr:uid="{00000000-0005-0000-0000-0000D6850000}"/>
    <cellStyle name="计算 8 3" xfId="23655" xr:uid="{00000000-0005-0000-0000-0000D7850000}"/>
    <cellStyle name="计算 8 3 2" xfId="23656" xr:uid="{00000000-0005-0000-0000-0000D8850000}"/>
    <cellStyle name="计算 8 3 2 2" xfId="23657" xr:uid="{00000000-0005-0000-0000-0000D9850000}"/>
    <cellStyle name="计算 8 3 2 3" xfId="23658" xr:uid="{00000000-0005-0000-0000-0000DA850000}"/>
    <cellStyle name="计算 8 3 3" xfId="23659" xr:uid="{00000000-0005-0000-0000-0000DB850000}"/>
    <cellStyle name="计算 8 4" xfId="23660" xr:uid="{00000000-0005-0000-0000-0000DC850000}"/>
    <cellStyle name="计算 8 4 2" xfId="23661" xr:uid="{00000000-0005-0000-0000-0000DD850000}"/>
    <cellStyle name="计算 8 5" xfId="23662" xr:uid="{00000000-0005-0000-0000-0000DE850000}"/>
    <cellStyle name="计算 8 5 2" xfId="23663" xr:uid="{00000000-0005-0000-0000-0000DF850000}"/>
    <cellStyle name="计算 9" xfId="23664" xr:uid="{00000000-0005-0000-0000-0000E0850000}"/>
    <cellStyle name="计算 9 2" xfId="23665" xr:uid="{00000000-0005-0000-0000-0000E1850000}"/>
    <cellStyle name="计算 9 2 2" xfId="23666" xr:uid="{00000000-0005-0000-0000-0000E2850000}"/>
    <cellStyle name="计算 9 2 2 2" xfId="23667" xr:uid="{00000000-0005-0000-0000-0000E3850000}"/>
    <cellStyle name="计算 9 2 2 3" xfId="23668" xr:uid="{00000000-0005-0000-0000-0000E4850000}"/>
    <cellStyle name="计算 9 2 3" xfId="23669" xr:uid="{00000000-0005-0000-0000-0000E5850000}"/>
    <cellStyle name="计算 9 3" xfId="23670" xr:uid="{00000000-0005-0000-0000-0000E6850000}"/>
    <cellStyle name="计算 9 3 2" xfId="23671" xr:uid="{00000000-0005-0000-0000-0000E7850000}"/>
    <cellStyle name="计算 9 3 3" xfId="23672" xr:uid="{00000000-0005-0000-0000-0000E8850000}"/>
    <cellStyle name="计算 9 4" xfId="23673" xr:uid="{00000000-0005-0000-0000-0000E9850000}"/>
    <cellStyle name="输入" xfId="23674" xr:uid="{00000000-0005-0000-0000-0000EA850000}"/>
    <cellStyle name="输入 10" xfId="23675" xr:uid="{00000000-0005-0000-0000-0000EB850000}"/>
    <cellStyle name="输入 11" xfId="23676" xr:uid="{00000000-0005-0000-0000-0000EC850000}"/>
    <cellStyle name="输入 2" xfId="23677" xr:uid="{00000000-0005-0000-0000-0000ED850000}"/>
    <cellStyle name="输入 2 10" xfId="23678" xr:uid="{00000000-0005-0000-0000-0000EE850000}"/>
    <cellStyle name="输入 2 2" xfId="23679" xr:uid="{00000000-0005-0000-0000-0000EF850000}"/>
    <cellStyle name="输入 2 2 2" xfId="23680" xr:uid="{00000000-0005-0000-0000-0000F0850000}"/>
    <cellStyle name="输入 2 2 2 2" xfId="23681" xr:uid="{00000000-0005-0000-0000-0000F1850000}"/>
    <cellStyle name="输入 2 2 2 2 2" xfId="23682" xr:uid="{00000000-0005-0000-0000-0000F2850000}"/>
    <cellStyle name="输入 2 2 2 2 2 2" xfId="23683" xr:uid="{00000000-0005-0000-0000-0000F3850000}"/>
    <cellStyle name="输入 2 2 2 2 2 3" xfId="23684" xr:uid="{00000000-0005-0000-0000-0000F4850000}"/>
    <cellStyle name="输入 2 2 2 2 3" xfId="23685" xr:uid="{00000000-0005-0000-0000-0000F5850000}"/>
    <cellStyle name="输入 2 2 2 3" xfId="23686" xr:uid="{00000000-0005-0000-0000-0000F6850000}"/>
    <cellStyle name="输入 2 2 2 3 2" xfId="23687" xr:uid="{00000000-0005-0000-0000-0000F7850000}"/>
    <cellStyle name="输入 2 2 2 4" xfId="23688" xr:uid="{00000000-0005-0000-0000-0000F8850000}"/>
    <cellStyle name="输入 2 2 2 4 2" xfId="23689" xr:uid="{00000000-0005-0000-0000-0000F9850000}"/>
    <cellStyle name="输入 2 2 3" xfId="23690" xr:uid="{00000000-0005-0000-0000-0000FA850000}"/>
    <cellStyle name="输入 2 2 3 2" xfId="23691" xr:uid="{00000000-0005-0000-0000-0000FB850000}"/>
    <cellStyle name="输入 2 2 3 2 2" xfId="23692" xr:uid="{00000000-0005-0000-0000-0000FC850000}"/>
    <cellStyle name="输入 2 2 3 2 3" xfId="23693" xr:uid="{00000000-0005-0000-0000-0000FD850000}"/>
    <cellStyle name="输入 2 2 3 3" xfId="23694" xr:uid="{00000000-0005-0000-0000-0000FE850000}"/>
    <cellStyle name="输入 2 2 4" xfId="23695" xr:uid="{00000000-0005-0000-0000-0000FF850000}"/>
    <cellStyle name="输入 2 2 4 2" xfId="23696" xr:uid="{00000000-0005-0000-0000-000000860000}"/>
    <cellStyle name="输入 2 2 4 2 2" xfId="23697" xr:uid="{00000000-0005-0000-0000-000001860000}"/>
    <cellStyle name="输入 2 2 4 2 3" xfId="23698" xr:uid="{00000000-0005-0000-0000-000002860000}"/>
    <cellStyle name="输入 2 2 4 3" xfId="23699" xr:uid="{00000000-0005-0000-0000-000003860000}"/>
    <cellStyle name="输入 2 2 5" xfId="23700" xr:uid="{00000000-0005-0000-0000-000004860000}"/>
    <cellStyle name="输入 2 2 5 2" xfId="23701" xr:uid="{00000000-0005-0000-0000-000005860000}"/>
    <cellStyle name="输入 2 2 6" xfId="23702" xr:uid="{00000000-0005-0000-0000-000006860000}"/>
    <cellStyle name="输入 2 2 6 2" xfId="23703" xr:uid="{00000000-0005-0000-0000-000007860000}"/>
    <cellStyle name="输入 2 3" xfId="23704" xr:uid="{00000000-0005-0000-0000-000008860000}"/>
    <cellStyle name="输入 2 3 2" xfId="23705" xr:uid="{00000000-0005-0000-0000-000009860000}"/>
    <cellStyle name="输入 2 3 2 2" xfId="23706" xr:uid="{00000000-0005-0000-0000-00000A860000}"/>
    <cellStyle name="输入 2 3 2 2 2" xfId="23707" xr:uid="{00000000-0005-0000-0000-00000B860000}"/>
    <cellStyle name="输入 2 3 2 3" xfId="23708" xr:uid="{00000000-0005-0000-0000-00000C860000}"/>
    <cellStyle name="输入 2 3 2 3 2" xfId="23709" xr:uid="{00000000-0005-0000-0000-00000D860000}"/>
    <cellStyle name="输入 2 3 3" xfId="23710" xr:uid="{00000000-0005-0000-0000-00000E860000}"/>
    <cellStyle name="输入 2 3 3 2" xfId="23711" xr:uid="{00000000-0005-0000-0000-00000F860000}"/>
    <cellStyle name="输入 2 3 3 2 2" xfId="23712" xr:uid="{00000000-0005-0000-0000-000010860000}"/>
    <cellStyle name="输入 2 3 3 2 3" xfId="23713" xr:uid="{00000000-0005-0000-0000-000011860000}"/>
    <cellStyle name="输入 2 3 3 3" xfId="23714" xr:uid="{00000000-0005-0000-0000-000012860000}"/>
    <cellStyle name="输入 2 3 4" xfId="23715" xr:uid="{00000000-0005-0000-0000-000013860000}"/>
    <cellStyle name="输入 2 3 4 2" xfId="23716" xr:uid="{00000000-0005-0000-0000-000014860000}"/>
    <cellStyle name="输入 2 3 5" xfId="23717" xr:uid="{00000000-0005-0000-0000-000015860000}"/>
    <cellStyle name="输入 2 3 5 2" xfId="23718" xr:uid="{00000000-0005-0000-0000-000016860000}"/>
    <cellStyle name="输入 2 4" xfId="23719" xr:uid="{00000000-0005-0000-0000-000017860000}"/>
    <cellStyle name="输入 2 4 2" xfId="23720" xr:uid="{00000000-0005-0000-0000-000018860000}"/>
    <cellStyle name="输入 2 4 2 2" xfId="23721" xr:uid="{00000000-0005-0000-0000-000019860000}"/>
    <cellStyle name="输入 2 4 2 2 2" xfId="23722" xr:uid="{00000000-0005-0000-0000-00001A860000}"/>
    <cellStyle name="输入 2 4 2 3" xfId="23723" xr:uid="{00000000-0005-0000-0000-00001B860000}"/>
    <cellStyle name="输入 2 4 2 3 2" xfId="23724" xr:uid="{00000000-0005-0000-0000-00001C860000}"/>
    <cellStyle name="输入 2 4 3" xfId="23725" xr:uid="{00000000-0005-0000-0000-00001D860000}"/>
    <cellStyle name="输入 2 4 3 2" xfId="23726" xr:uid="{00000000-0005-0000-0000-00001E860000}"/>
    <cellStyle name="输入 2 4 3 2 2" xfId="23727" xr:uid="{00000000-0005-0000-0000-00001F860000}"/>
    <cellStyle name="输入 2 4 3 2 3" xfId="23728" xr:uid="{00000000-0005-0000-0000-000020860000}"/>
    <cellStyle name="输入 2 4 3 3" xfId="23729" xr:uid="{00000000-0005-0000-0000-000021860000}"/>
    <cellStyle name="输入 2 4 4" xfId="23730" xr:uid="{00000000-0005-0000-0000-000022860000}"/>
    <cellStyle name="输入 2 4 4 2" xfId="23731" xr:uid="{00000000-0005-0000-0000-000023860000}"/>
    <cellStyle name="输入 2 4 5" xfId="23732" xr:uid="{00000000-0005-0000-0000-000024860000}"/>
    <cellStyle name="输入 2 4 5 2" xfId="23733" xr:uid="{00000000-0005-0000-0000-000025860000}"/>
    <cellStyle name="输入 2 5" xfId="23734" xr:uid="{00000000-0005-0000-0000-000026860000}"/>
    <cellStyle name="输入 2 5 2" xfId="23735" xr:uid="{00000000-0005-0000-0000-000027860000}"/>
    <cellStyle name="输入 2 5 2 2" xfId="23736" xr:uid="{00000000-0005-0000-0000-000028860000}"/>
    <cellStyle name="输入 2 5 2 2 2" xfId="23737" xr:uid="{00000000-0005-0000-0000-000029860000}"/>
    <cellStyle name="输入 2 5 2 3" xfId="23738" xr:uid="{00000000-0005-0000-0000-00002A860000}"/>
    <cellStyle name="输入 2 5 2 3 2" xfId="23739" xr:uid="{00000000-0005-0000-0000-00002B860000}"/>
    <cellStyle name="输入 2 5 3" xfId="23740" xr:uid="{00000000-0005-0000-0000-00002C860000}"/>
    <cellStyle name="输入 2 5 3 2" xfId="23741" xr:uid="{00000000-0005-0000-0000-00002D860000}"/>
    <cellStyle name="输入 2 5 3 2 2" xfId="23742" xr:uid="{00000000-0005-0000-0000-00002E860000}"/>
    <cellStyle name="输入 2 5 3 2 3" xfId="23743" xr:uid="{00000000-0005-0000-0000-00002F860000}"/>
    <cellStyle name="输入 2 5 3 3" xfId="23744" xr:uid="{00000000-0005-0000-0000-000030860000}"/>
    <cellStyle name="输入 2 5 4" xfId="23745" xr:uid="{00000000-0005-0000-0000-000031860000}"/>
    <cellStyle name="输入 2 5 4 2" xfId="23746" xr:uid="{00000000-0005-0000-0000-000032860000}"/>
    <cellStyle name="输入 2 5 5" xfId="23747" xr:uid="{00000000-0005-0000-0000-000033860000}"/>
    <cellStyle name="输入 2 5 5 2" xfId="23748" xr:uid="{00000000-0005-0000-0000-000034860000}"/>
    <cellStyle name="输入 2 6" xfId="23749" xr:uid="{00000000-0005-0000-0000-000035860000}"/>
    <cellStyle name="输入 2 6 2" xfId="23750" xr:uid="{00000000-0005-0000-0000-000036860000}"/>
    <cellStyle name="输入 2 6 2 2" xfId="23751" xr:uid="{00000000-0005-0000-0000-000037860000}"/>
    <cellStyle name="输入 2 6 2 2 2" xfId="23752" xr:uid="{00000000-0005-0000-0000-000038860000}"/>
    <cellStyle name="输入 2 6 2 3" xfId="23753" xr:uid="{00000000-0005-0000-0000-000039860000}"/>
    <cellStyle name="输入 2 6 2 3 2" xfId="23754" xr:uid="{00000000-0005-0000-0000-00003A860000}"/>
    <cellStyle name="输入 2 6 3" xfId="23755" xr:uid="{00000000-0005-0000-0000-00003B860000}"/>
    <cellStyle name="输入 2 6 3 2" xfId="23756" xr:uid="{00000000-0005-0000-0000-00003C860000}"/>
    <cellStyle name="输入 2 6 3 2 2" xfId="23757" xr:uid="{00000000-0005-0000-0000-00003D860000}"/>
    <cellStyle name="输入 2 6 3 2 3" xfId="23758" xr:uid="{00000000-0005-0000-0000-00003E860000}"/>
    <cellStyle name="输入 2 6 3 3" xfId="23759" xr:uid="{00000000-0005-0000-0000-00003F860000}"/>
    <cellStyle name="输入 2 6 4" xfId="23760" xr:uid="{00000000-0005-0000-0000-000040860000}"/>
    <cellStyle name="输入 2 6 4 2" xfId="23761" xr:uid="{00000000-0005-0000-0000-000041860000}"/>
    <cellStyle name="输入 2 6 5" xfId="23762" xr:uid="{00000000-0005-0000-0000-000042860000}"/>
    <cellStyle name="输入 2 6 5 2" xfId="23763" xr:uid="{00000000-0005-0000-0000-000043860000}"/>
    <cellStyle name="输入 2 7" xfId="23764" xr:uid="{00000000-0005-0000-0000-000044860000}"/>
    <cellStyle name="输入 2 7 2" xfId="23765" xr:uid="{00000000-0005-0000-0000-000045860000}"/>
    <cellStyle name="输入 2 7 2 2" xfId="23766" xr:uid="{00000000-0005-0000-0000-000046860000}"/>
    <cellStyle name="输入 2 7 2 2 2" xfId="23767" xr:uid="{00000000-0005-0000-0000-000047860000}"/>
    <cellStyle name="输入 2 7 2 2 3" xfId="23768" xr:uid="{00000000-0005-0000-0000-000048860000}"/>
    <cellStyle name="输入 2 7 2 3" xfId="23769" xr:uid="{00000000-0005-0000-0000-000049860000}"/>
    <cellStyle name="输入 2 7 3" xfId="23770" xr:uid="{00000000-0005-0000-0000-00004A860000}"/>
    <cellStyle name="输入 2 7 3 2" xfId="23771" xr:uid="{00000000-0005-0000-0000-00004B860000}"/>
    <cellStyle name="输入 2 7 3 2 2" xfId="23772" xr:uid="{00000000-0005-0000-0000-00004C860000}"/>
    <cellStyle name="输入 2 7 3 2 3" xfId="23773" xr:uid="{00000000-0005-0000-0000-00004D860000}"/>
    <cellStyle name="输入 2 7 3 3" xfId="23774" xr:uid="{00000000-0005-0000-0000-00004E860000}"/>
    <cellStyle name="输入 2 7 4" xfId="23775" xr:uid="{00000000-0005-0000-0000-00004F860000}"/>
    <cellStyle name="输入 2 7 4 2" xfId="23776" xr:uid="{00000000-0005-0000-0000-000050860000}"/>
    <cellStyle name="输入 2 7 5" xfId="23777" xr:uid="{00000000-0005-0000-0000-000051860000}"/>
    <cellStyle name="输入 2 7 5 2" xfId="23778" xr:uid="{00000000-0005-0000-0000-000052860000}"/>
    <cellStyle name="输入 2 8" xfId="23779" xr:uid="{00000000-0005-0000-0000-000053860000}"/>
    <cellStyle name="输入 2 8 2" xfId="23780" xr:uid="{00000000-0005-0000-0000-000054860000}"/>
    <cellStyle name="输入 2 8 2 2" xfId="23781" xr:uid="{00000000-0005-0000-0000-000055860000}"/>
    <cellStyle name="输入 2 8 2 2 2" xfId="23782" xr:uid="{00000000-0005-0000-0000-000056860000}"/>
    <cellStyle name="输入 2 8 2 2 3" xfId="23783" xr:uid="{00000000-0005-0000-0000-000057860000}"/>
    <cellStyle name="输入 2 8 2 3" xfId="23784" xr:uid="{00000000-0005-0000-0000-000058860000}"/>
    <cellStyle name="输入 2 8 3" xfId="23785" xr:uid="{00000000-0005-0000-0000-000059860000}"/>
    <cellStyle name="输入 2 8 3 2" xfId="23786" xr:uid="{00000000-0005-0000-0000-00005A860000}"/>
    <cellStyle name="输入 2 8 3 3" xfId="23787" xr:uid="{00000000-0005-0000-0000-00005B860000}"/>
    <cellStyle name="输入 2 8 4" xfId="23788" xr:uid="{00000000-0005-0000-0000-00005C860000}"/>
    <cellStyle name="输入 2 9" xfId="23789" xr:uid="{00000000-0005-0000-0000-00005D860000}"/>
    <cellStyle name="输入 3" xfId="23790" xr:uid="{00000000-0005-0000-0000-00005E860000}"/>
    <cellStyle name="输入 3 2" xfId="23791" xr:uid="{00000000-0005-0000-0000-00005F860000}"/>
    <cellStyle name="输入 3 2 2" xfId="23792" xr:uid="{00000000-0005-0000-0000-000060860000}"/>
    <cellStyle name="输入 3 2 2 2" xfId="23793" xr:uid="{00000000-0005-0000-0000-000061860000}"/>
    <cellStyle name="输入 3 2 2 2 2" xfId="23794" xr:uid="{00000000-0005-0000-0000-000062860000}"/>
    <cellStyle name="输入 3 2 2 2 3" xfId="23795" xr:uid="{00000000-0005-0000-0000-000063860000}"/>
    <cellStyle name="输入 3 2 2 3" xfId="23796" xr:uid="{00000000-0005-0000-0000-000064860000}"/>
    <cellStyle name="输入 3 2 3" xfId="23797" xr:uid="{00000000-0005-0000-0000-000065860000}"/>
    <cellStyle name="输入 3 2 3 2" xfId="23798" xr:uid="{00000000-0005-0000-0000-000066860000}"/>
    <cellStyle name="输入 3 2 4" xfId="23799" xr:uid="{00000000-0005-0000-0000-000067860000}"/>
    <cellStyle name="输入 3 2 4 2" xfId="23800" xr:uid="{00000000-0005-0000-0000-000068860000}"/>
    <cellStyle name="输入 3 3" xfId="23801" xr:uid="{00000000-0005-0000-0000-000069860000}"/>
    <cellStyle name="输入 3 3 2" xfId="23802" xr:uid="{00000000-0005-0000-0000-00006A860000}"/>
    <cellStyle name="输入 3 3 2 2" xfId="23803" xr:uid="{00000000-0005-0000-0000-00006B860000}"/>
    <cellStyle name="输入 3 3 2 3" xfId="23804" xr:uid="{00000000-0005-0000-0000-00006C860000}"/>
    <cellStyle name="输入 3 3 3" xfId="23805" xr:uid="{00000000-0005-0000-0000-00006D860000}"/>
    <cellStyle name="输入 3 4" xfId="23806" xr:uid="{00000000-0005-0000-0000-00006E860000}"/>
    <cellStyle name="输入 3 4 2" xfId="23807" xr:uid="{00000000-0005-0000-0000-00006F860000}"/>
    <cellStyle name="输入 3 4 2 2" xfId="23808" xr:uid="{00000000-0005-0000-0000-000070860000}"/>
    <cellStyle name="输入 3 4 2 3" xfId="23809" xr:uid="{00000000-0005-0000-0000-000071860000}"/>
    <cellStyle name="输入 3 4 3" xfId="23810" xr:uid="{00000000-0005-0000-0000-000072860000}"/>
    <cellStyle name="输入 3 5" xfId="23811" xr:uid="{00000000-0005-0000-0000-000073860000}"/>
    <cellStyle name="输入 3 5 2" xfId="23812" xr:uid="{00000000-0005-0000-0000-000074860000}"/>
    <cellStyle name="输入 3 6" xfId="23813" xr:uid="{00000000-0005-0000-0000-000075860000}"/>
    <cellStyle name="输入 3 6 2" xfId="23814" xr:uid="{00000000-0005-0000-0000-000076860000}"/>
    <cellStyle name="输入 4" xfId="23815" xr:uid="{00000000-0005-0000-0000-000077860000}"/>
    <cellStyle name="输入 4 2" xfId="23816" xr:uid="{00000000-0005-0000-0000-000078860000}"/>
    <cellStyle name="输入 4 2 2" xfId="23817" xr:uid="{00000000-0005-0000-0000-000079860000}"/>
    <cellStyle name="输入 4 2 2 2" xfId="23818" xr:uid="{00000000-0005-0000-0000-00007A860000}"/>
    <cellStyle name="输入 4 2 3" xfId="23819" xr:uid="{00000000-0005-0000-0000-00007B860000}"/>
    <cellStyle name="输入 4 2 3 2" xfId="23820" xr:uid="{00000000-0005-0000-0000-00007C860000}"/>
    <cellStyle name="输入 4 3" xfId="23821" xr:uid="{00000000-0005-0000-0000-00007D860000}"/>
    <cellStyle name="输入 4 3 2" xfId="23822" xr:uid="{00000000-0005-0000-0000-00007E860000}"/>
    <cellStyle name="输入 4 3 2 2" xfId="23823" xr:uid="{00000000-0005-0000-0000-00007F860000}"/>
    <cellStyle name="输入 4 3 2 3" xfId="23824" xr:uid="{00000000-0005-0000-0000-000080860000}"/>
    <cellStyle name="输入 4 3 3" xfId="23825" xr:uid="{00000000-0005-0000-0000-000081860000}"/>
    <cellStyle name="输入 4 4" xfId="23826" xr:uid="{00000000-0005-0000-0000-000082860000}"/>
    <cellStyle name="输入 4 4 2" xfId="23827" xr:uid="{00000000-0005-0000-0000-000083860000}"/>
    <cellStyle name="输入 4 5" xfId="23828" xr:uid="{00000000-0005-0000-0000-000084860000}"/>
    <cellStyle name="输入 4 5 2" xfId="23829" xr:uid="{00000000-0005-0000-0000-000085860000}"/>
    <cellStyle name="输入 5" xfId="23830" xr:uid="{00000000-0005-0000-0000-000086860000}"/>
    <cellStyle name="输入 5 2" xfId="23831" xr:uid="{00000000-0005-0000-0000-000087860000}"/>
    <cellStyle name="输入 5 2 2" xfId="23832" xr:uid="{00000000-0005-0000-0000-000088860000}"/>
    <cellStyle name="输入 5 2 2 2" xfId="23833" xr:uid="{00000000-0005-0000-0000-000089860000}"/>
    <cellStyle name="输入 5 2 3" xfId="23834" xr:uid="{00000000-0005-0000-0000-00008A860000}"/>
    <cellStyle name="输入 5 2 3 2" xfId="23835" xr:uid="{00000000-0005-0000-0000-00008B860000}"/>
    <cellStyle name="输入 5 3" xfId="23836" xr:uid="{00000000-0005-0000-0000-00008C860000}"/>
    <cellStyle name="输入 5 3 2" xfId="23837" xr:uid="{00000000-0005-0000-0000-00008D860000}"/>
    <cellStyle name="输入 5 3 2 2" xfId="23838" xr:uid="{00000000-0005-0000-0000-00008E860000}"/>
    <cellStyle name="输入 5 3 2 3" xfId="23839" xr:uid="{00000000-0005-0000-0000-00008F860000}"/>
    <cellStyle name="输入 5 3 3" xfId="23840" xr:uid="{00000000-0005-0000-0000-000090860000}"/>
    <cellStyle name="输入 5 4" xfId="23841" xr:uid="{00000000-0005-0000-0000-000091860000}"/>
    <cellStyle name="输入 5 4 2" xfId="23842" xr:uid="{00000000-0005-0000-0000-000092860000}"/>
    <cellStyle name="输入 5 5" xfId="23843" xr:uid="{00000000-0005-0000-0000-000093860000}"/>
    <cellStyle name="输入 5 5 2" xfId="23844" xr:uid="{00000000-0005-0000-0000-000094860000}"/>
    <cellStyle name="输入 6" xfId="23845" xr:uid="{00000000-0005-0000-0000-000095860000}"/>
    <cellStyle name="输入 6 2" xfId="23846" xr:uid="{00000000-0005-0000-0000-000096860000}"/>
    <cellStyle name="输入 6 2 2" xfId="23847" xr:uid="{00000000-0005-0000-0000-000097860000}"/>
    <cellStyle name="输入 6 2 2 2" xfId="23848" xr:uid="{00000000-0005-0000-0000-000098860000}"/>
    <cellStyle name="输入 6 2 3" xfId="23849" xr:uid="{00000000-0005-0000-0000-000099860000}"/>
    <cellStyle name="输入 6 2 3 2" xfId="23850" xr:uid="{00000000-0005-0000-0000-00009A860000}"/>
    <cellStyle name="输入 6 3" xfId="23851" xr:uid="{00000000-0005-0000-0000-00009B860000}"/>
    <cellStyle name="输入 6 3 2" xfId="23852" xr:uid="{00000000-0005-0000-0000-00009C860000}"/>
    <cellStyle name="输入 6 3 2 2" xfId="23853" xr:uid="{00000000-0005-0000-0000-00009D860000}"/>
    <cellStyle name="输入 6 3 2 3" xfId="23854" xr:uid="{00000000-0005-0000-0000-00009E860000}"/>
    <cellStyle name="输入 6 3 3" xfId="23855" xr:uid="{00000000-0005-0000-0000-00009F860000}"/>
    <cellStyle name="输入 6 4" xfId="23856" xr:uid="{00000000-0005-0000-0000-0000A0860000}"/>
    <cellStyle name="输入 6 4 2" xfId="23857" xr:uid="{00000000-0005-0000-0000-0000A1860000}"/>
    <cellStyle name="输入 6 5" xfId="23858" xr:uid="{00000000-0005-0000-0000-0000A2860000}"/>
    <cellStyle name="输入 6 5 2" xfId="23859" xr:uid="{00000000-0005-0000-0000-0000A3860000}"/>
    <cellStyle name="输入 7" xfId="23860" xr:uid="{00000000-0005-0000-0000-0000A4860000}"/>
    <cellStyle name="输入 7 2" xfId="23861" xr:uid="{00000000-0005-0000-0000-0000A5860000}"/>
    <cellStyle name="输入 7 2 2" xfId="23862" xr:uid="{00000000-0005-0000-0000-0000A6860000}"/>
    <cellStyle name="输入 7 2 2 2" xfId="23863" xr:uid="{00000000-0005-0000-0000-0000A7860000}"/>
    <cellStyle name="输入 7 2 3" xfId="23864" xr:uid="{00000000-0005-0000-0000-0000A8860000}"/>
    <cellStyle name="输入 7 2 3 2" xfId="23865" xr:uid="{00000000-0005-0000-0000-0000A9860000}"/>
    <cellStyle name="输入 7 3" xfId="23866" xr:uid="{00000000-0005-0000-0000-0000AA860000}"/>
    <cellStyle name="输入 7 3 2" xfId="23867" xr:uid="{00000000-0005-0000-0000-0000AB860000}"/>
    <cellStyle name="输入 7 3 2 2" xfId="23868" xr:uid="{00000000-0005-0000-0000-0000AC860000}"/>
    <cellStyle name="输入 7 3 2 3" xfId="23869" xr:uid="{00000000-0005-0000-0000-0000AD860000}"/>
    <cellStyle name="输入 7 3 3" xfId="23870" xr:uid="{00000000-0005-0000-0000-0000AE860000}"/>
    <cellStyle name="输入 7 4" xfId="23871" xr:uid="{00000000-0005-0000-0000-0000AF860000}"/>
    <cellStyle name="输入 7 4 2" xfId="23872" xr:uid="{00000000-0005-0000-0000-0000B0860000}"/>
    <cellStyle name="输入 7 5" xfId="23873" xr:uid="{00000000-0005-0000-0000-0000B1860000}"/>
    <cellStyle name="输入 7 5 2" xfId="23874" xr:uid="{00000000-0005-0000-0000-0000B2860000}"/>
    <cellStyle name="输入 8" xfId="23875" xr:uid="{00000000-0005-0000-0000-0000B3860000}"/>
    <cellStyle name="输入 8 2" xfId="23876" xr:uid="{00000000-0005-0000-0000-0000B4860000}"/>
    <cellStyle name="输入 8 2 2" xfId="23877" xr:uid="{00000000-0005-0000-0000-0000B5860000}"/>
    <cellStyle name="输入 8 2 2 2" xfId="23878" xr:uid="{00000000-0005-0000-0000-0000B6860000}"/>
    <cellStyle name="输入 8 2 2 3" xfId="23879" xr:uid="{00000000-0005-0000-0000-0000B7860000}"/>
    <cellStyle name="输入 8 2 3" xfId="23880" xr:uid="{00000000-0005-0000-0000-0000B8860000}"/>
    <cellStyle name="输入 8 3" xfId="23881" xr:uid="{00000000-0005-0000-0000-0000B9860000}"/>
    <cellStyle name="输入 8 3 2" xfId="23882" xr:uid="{00000000-0005-0000-0000-0000BA860000}"/>
    <cellStyle name="输入 8 3 2 2" xfId="23883" xr:uid="{00000000-0005-0000-0000-0000BB860000}"/>
    <cellStyle name="输入 8 3 2 3" xfId="23884" xr:uid="{00000000-0005-0000-0000-0000BC860000}"/>
    <cellStyle name="输入 8 3 3" xfId="23885" xr:uid="{00000000-0005-0000-0000-0000BD860000}"/>
    <cellStyle name="输入 8 4" xfId="23886" xr:uid="{00000000-0005-0000-0000-0000BE860000}"/>
    <cellStyle name="输入 8 4 2" xfId="23887" xr:uid="{00000000-0005-0000-0000-0000BF860000}"/>
    <cellStyle name="输入 8 5" xfId="23888" xr:uid="{00000000-0005-0000-0000-0000C0860000}"/>
    <cellStyle name="输入 8 5 2" xfId="23889" xr:uid="{00000000-0005-0000-0000-0000C1860000}"/>
    <cellStyle name="输入 9" xfId="23890" xr:uid="{00000000-0005-0000-0000-0000C2860000}"/>
    <cellStyle name="输入 9 2" xfId="23891" xr:uid="{00000000-0005-0000-0000-0000C3860000}"/>
    <cellStyle name="输入 9 2 2" xfId="23892" xr:uid="{00000000-0005-0000-0000-0000C4860000}"/>
    <cellStyle name="输入 9 2 2 2" xfId="23893" xr:uid="{00000000-0005-0000-0000-0000C5860000}"/>
    <cellStyle name="输入 9 2 2 3" xfId="23894" xr:uid="{00000000-0005-0000-0000-0000C6860000}"/>
    <cellStyle name="输入 9 2 3" xfId="23895" xr:uid="{00000000-0005-0000-0000-0000C7860000}"/>
    <cellStyle name="输入 9 3" xfId="23896" xr:uid="{00000000-0005-0000-0000-0000C8860000}"/>
    <cellStyle name="输入 9 3 2" xfId="23897" xr:uid="{00000000-0005-0000-0000-0000C9860000}"/>
    <cellStyle name="输入 9 3 3" xfId="23898" xr:uid="{00000000-0005-0000-0000-0000CA860000}"/>
    <cellStyle name="输入 9 4" xfId="23899" xr:uid="{00000000-0005-0000-0000-0000CB860000}"/>
    <cellStyle name="输出" xfId="23900" xr:uid="{00000000-0005-0000-0000-0000CC860000}"/>
    <cellStyle name="输出 2" xfId="23901" xr:uid="{00000000-0005-0000-0000-0000CD860000}"/>
    <cellStyle name="输出 2 2" xfId="23902" xr:uid="{00000000-0005-0000-0000-0000CE860000}"/>
    <cellStyle name="输出 2 2 2" xfId="23903" xr:uid="{00000000-0005-0000-0000-0000CF860000}"/>
    <cellStyle name="输出 2 2 2 2" xfId="23904" xr:uid="{00000000-0005-0000-0000-0000D0860000}"/>
    <cellStyle name="输出 2 2 2 2 2" xfId="23905" xr:uid="{00000000-0005-0000-0000-0000D1860000}"/>
    <cellStyle name="输出 2 2 2 2 2 2" xfId="23906" xr:uid="{00000000-0005-0000-0000-0000D2860000}"/>
    <cellStyle name="输出 2 2 2 2 2 3" xfId="23907" xr:uid="{00000000-0005-0000-0000-0000D3860000}"/>
    <cellStyle name="输出 2 2 2 2 3" xfId="23908" xr:uid="{00000000-0005-0000-0000-0000D4860000}"/>
    <cellStyle name="输出 2 2 2 3" xfId="23909" xr:uid="{00000000-0005-0000-0000-0000D5860000}"/>
    <cellStyle name="输出 2 2 2 3 2" xfId="23910" xr:uid="{00000000-0005-0000-0000-0000D6860000}"/>
    <cellStyle name="输出 2 2 2 4" xfId="23911" xr:uid="{00000000-0005-0000-0000-0000D7860000}"/>
    <cellStyle name="输出 2 2 2 4 2" xfId="23912" xr:uid="{00000000-0005-0000-0000-0000D8860000}"/>
    <cellStyle name="输出 2 2 3" xfId="23913" xr:uid="{00000000-0005-0000-0000-0000D9860000}"/>
    <cellStyle name="输出 2 2 3 2" xfId="23914" xr:uid="{00000000-0005-0000-0000-0000DA860000}"/>
    <cellStyle name="输出 2 2 3 2 2" xfId="23915" xr:uid="{00000000-0005-0000-0000-0000DB860000}"/>
    <cellStyle name="输出 2 2 3 2 3" xfId="23916" xr:uid="{00000000-0005-0000-0000-0000DC860000}"/>
    <cellStyle name="输出 2 2 3 3" xfId="23917" xr:uid="{00000000-0005-0000-0000-0000DD860000}"/>
    <cellStyle name="输出 2 2 4" xfId="23918" xr:uid="{00000000-0005-0000-0000-0000DE860000}"/>
    <cellStyle name="输出 2 2 4 2" xfId="23919" xr:uid="{00000000-0005-0000-0000-0000DF860000}"/>
    <cellStyle name="输出 2 2 4 2 2" xfId="23920" xr:uid="{00000000-0005-0000-0000-0000E0860000}"/>
    <cellStyle name="输出 2 2 4 2 3" xfId="23921" xr:uid="{00000000-0005-0000-0000-0000E1860000}"/>
    <cellStyle name="输出 2 2 4 3" xfId="23922" xr:uid="{00000000-0005-0000-0000-0000E2860000}"/>
    <cellStyle name="输出 2 2 5" xfId="23923" xr:uid="{00000000-0005-0000-0000-0000E3860000}"/>
    <cellStyle name="输出 2 2 5 2" xfId="23924" xr:uid="{00000000-0005-0000-0000-0000E4860000}"/>
    <cellStyle name="输出 2 2 6" xfId="23925" xr:uid="{00000000-0005-0000-0000-0000E5860000}"/>
    <cellStyle name="输出 2 2 6 2" xfId="23926" xr:uid="{00000000-0005-0000-0000-0000E6860000}"/>
    <cellStyle name="输出 2 3" xfId="23927" xr:uid="{00000000-0005-0000-0000-0000E7860000}"/>
    <cellStyle name="输出 2 3 2" xfId="23928" xr:uid="{00000000-0005-0000-0000-0000E8860000}"/>
    <cellStyle name="输出 2 3 2 2" xfId="23929" xr:uid="{00000000-0005-0000-0000-0000E9860000}"/>
    <cellStyle name="输出 2 3 2 2 2" xfId="23930" xr:uid="{00000000-0005-0000-0000-0000EA860000}"/>
    <cellStyle name="输出 2 3 2 3" xfId="23931" xr:uid="{00000000-0005-0000-0000-0000EB860000}"/>
    <cellStyle name="输出 2 3 2 3 2" xfId="23932" xr:uid="{00000000-0005-0000-0000-0000EC860000}"/>
    <cellStyle name="输出 2 3 3" xfId="23933" xr:uid="{00000000-0005-0000-0000-0000ED860000}"/>
    <cellStyle name="输出 2 3 3 2" xfId="23934" xr:uid="{00000000-0005-0000-0000-0000EE860000}"/>
    <cellStyle name="输出 2 3 3 2 2" xfId="23935" xr:uid="{00000000-0005-0000-0000-0000EF860000}"/>
    <cellStyle name="输出 2 3 3 2 3" xfId="23936" xr:uid="{00000000-0005-0000-0000-0000F0860000}"/>
    <cellStyle name="输出 2 3 3 3" xfId="23937" xr:uid="{00000000-0005-0000-0000-0000F1860000}"/>
    <cellStyle name="输出 2 3 4" xfId="23938" xr:uid="{00000000-0005-0000-0000-0000F2860000}"/>
    <cellStyle name="输出 2 3 4 2" xfId="23939" xr:uid="{00000000-0005-0000-0000-0000F3860000}"/>
    <cellStyle name="输出 2 3 5" xfId="23940" xr:uid="{00000000-0005-0000-0000-0000F4860000}"/>
    <cellStyle name="输出 2 3 5 2" xfId="23941" xr:uid="{00000000-0005-0000-0000-0000F5860000}"/>
    <cellStyle name="输出 2 4" xfId="23942" xr:uid="{00000000-0005-0000-0000-0000F6860000}"/>
    <cellStyle name="输出 2 4 2" xfId="23943" xr:uid="{00000000-0005-0000-0000-0000F7860000}"/>
    <cellStyle name="输出 2 4 2 2" xfId="23944" xr:uid="{00000000-0005-0000-0000-0000F8860000}"/>
    <cellStyle name="输出 2 4 2 2 2" xfId="23945" xr:uid="{00000000-0005-0000-0000-0000F9860000}"/>
    <cellStyle name="输出 2 4 2 3" xfId="23946" xr:uid="{00000000-0005-0000-0000-0000FA860000}"/>
    <cellStyle name="输出 2 4 2 3 2" xfId="23947" xr:uid="{00000000-0005-0000-0000-0000FB860000}"/>
    <cellStyle name="输出 2 4 3" xfId="23948" xr:uid="{00000000-0005-0000-0000-0000FC860000}"/>
    <cellStyle name="输出 2 4 3 2" xfId="23949" xr:uid="{00000000-0005-0000-0000-0000FD860000}"/>
    <cellStyle name="输出 2 4 3 2 2" xfId="23950" xr:uid="{00000000-0005-0000-0000-0000FE860000}"/>
    <cellStyle name="输出 2 4 3 2 3" xfId="23951" xr:uid="{00000000-0005-0000-0000-0000FF860000}"/>
    <cellStyle name="输出 2 4 3 3" xfId="23952" xr:uid="{00000000-0005-0000-0000-000000870000}"/>
    <cellStyle name="输出 2 4 4" xfId="23953" xr:uid="{00000000-0005-0000-0000-000001870000}"/>
    <cellStyle name="输出 2 4 4 2" xfId="23954" xr:uid="{00000000-0005-0000-0000-000002870000}"/>
    <cellStyle name="输出 2 4 5" xfId="23955" xr:uid="{00000000-0005-0000-0000-000003870000}"/>
    <cellStyle name="输出 2 4 5 2" xfId="23956" xr:uid="{00000000-0005-0000-0000-000004870000}"/>
    <cellStyle name="输出 2 5" xfId="23957" xr:uid="{00000000-0005-0000-0000-000005870000}"/>
    <cellStyle name="输出 2 5 2" xfId="23958" xr:uid="{00000000-0005-0000-0000-000006870000}"/>
    <cellStyle name="输出 2 5 2 2" xfId="23959" xr:uid="{00000000-0005-0000-0000-000007870000}"/>
    <cellStyle name="输出 2 5 2 2 2" xfId="23960" xr:uid="{00000000-0005-0000-0000-000008870000}"/>
    <cellStyle name="输出 2 5 2 2 3" xfId="23961" xr:uid="{00000000-0005-0000-0000-000009870000}"/>
    <cellStyle name="输出 2 5 2 3" xfId="23962" xr:uid="{00000000-0005-0000-0000-00000A870000}"/>
    <cellStyle name="输出 2 5 3" xfId="23963" xr:uid="{00000000-0005-0000-0000-00000B870000}"/>
    <cellStyle name="输出 2 5 3 2" xfId="23964" xr:uid="{00000000-0005-0000-0000-00000C870000}"/>
    <cellStyle name="输出 2 5 3 2 2" xfId="23965" xr:uid="{00000000-0005-0000-0000-00000D870000}"/>
    <cellStyle name="输出 2 5 3 2 3" xfId="23966" xr:uid="{00000000-0005-0000-0000-00000E870000}"/>
    <cellStyle name="输出 2 5 3 3" xfId="23967" xr:uid="{00000000-0005-0000-0000-00000F870000}"/>
    <cellStyle name="输出 2 5 4" xfId="23968" xr:uid="{00000000-0005-0000-0000-000010870000}"/>
    <cellStyle name="输出 2 5 4 2" xfId="23969" xr:uid="{00000000-0005-0000-0000-000011870000}"/>
    <cellStyle name="输出 2 5 5" xfId="23970" xr:uid="{00000000-0005-0000-0000-000012870000}"/>
    <cellStyle name="输出 2 5 5 2" xfId="23971" xr:uid="{00000000-0005-0000-0000-000013870000}"/>
    <cellStyle name="输出 2 6" xfId="23972" xr:uid="{00000000-0005-0000-0000-000014870000}"/>
    <cellStyle name="输出 2 6 2" xfId="23973" xr:uid="{00000000-0005-0000-0000-000015870000}"/>
    <cellStyle name="输出 2 6 2 2" xfId="23974" xr:uid="{00000000-0005-0000-0000-000016870000}"/>
    <cellStyle name="输出 2 6 2 2 2" xfId="23975" xr:uid="{00000000-0005-0000-0000-000017870000}"/>
    <cellStyle name="输出 2 6 2 2 3" xfId="23976" xr:uid="{00000000-0005-0000-0000-000018870000}"/>
    <cellStyle name="输出 2 6 2 3" xfId="23977" xr:uid="{00000000-0005-0000-0000-000019870000}"/>
    <cellStyle name="输出 2 6 3" xfId="23978" xr:uid="{00000000-0005-0000-0000-00001A870000}"/>
    <cellStyle name="输出 2 6 3 2" xfId="23979" xr:uid="{00000000-0005-0000-0000-00001B870000}"/>
    <cellStyle name="输出 2 6 3 3" xfId="23980" xr:uid="{00000000-0005-0000-0000-00001C870000}"/>
    <cellStyle name="输出 2 6 4" xfId="23981" xr:uid="{00000000-0005-0000-0000-00001D870000}"/>
    <cellStyle name="输出 2 7" xfId="23982" xr:uid="{00000000-0005-0000-0000-00001E870000}"/>
    <cellStyle name="输出 2 8" xfId="23983" xr:uid="{00000000-0005-0000-0000-00001F870000}"/>
    <cellStyle name="输出 3" xfId="23984" xr:uid="{00000000-0005-0000-0000-000020870000}"/>
    <cellStyle name="输出 3 2" xfId="23985" xr:uid="{00000000-0005-0000-0000-000021870000}"/>
    <cellStyle name="输出 3 2 2" xfId="23986" xr:uid="{00000000-0005-0000-0000-000022870000}"/>
    <cellStyle name="输出 3 2 2 2" xfId="23987" xr:uid="{00000000-0005-0000-0000-000023870000}"/>
    <cellStyle name="输出 3 2 2 2 2" xfId="23988" xr:uid="{00000000-0005-0000-0000-000024870000}"/>
    <cellStyle name="输出 3 2 2 2 3" xfId="23989" xr:uid="{00000000-0005-0000-0000-000025870000}"/>
    <cellStyle name="输出 3 2 2 3" xfId="23990" xr:uid="{00000000-0005-0000-0000-000026870000}"/>
    <cellStyle name="输出 3 2 3" xfId="23991" xr:uid="{00000000-0005-0000-0000-000027870000}"/>
    <cellStyle name="输出 3 2 3 2" xfId="23992" xr:uid="{00000000-0005-0000-0000-000028870000}"/>
    <cellStyle name="输出 3 2 4" xfId="23993" xr:uid="{00000000-0005-0000-0000-000029870000}"/>
    <cellStyle name="输出 3 2 4 2" xfId="23994" xr:uid="{00000000-0005-0000-0000-00002A870000}"/>
    <cellStyle name="输出 3 3" xfId="23995" xr:uid="{00000000-0005-0000-0000-00002B870000}"/>
    <cellStyle name="输出 3 3 2" xfId="23996" xr:uid="{00000000-0005-0000-0000-00002C870000}"/>
    <cellStyle name="输出 3 3 2 2" xfId="23997" xr:uid="{00000000-0005-0000-0000-00002D870000}"/>
    <cellStyle name="输出 3 3 2 3" xfId="23998" xr:uid="{00000000-0005-0000-0000-00002E870000}"/>
    <cellStyle name="输出 3 3 3" xfId="23999" xr:uid="{00000000-0005-0000-0000-00002F870000}"/>
    <cellStyle name="输出 3 4" xfId="24000" xr:uid="{00000000-0005-0000-0000-000030870000}"/>
    <cellStyle name="输出 3 4 2" xfId="24001" xr:uid="{00000000-0005-0000-0000-000031870000}"/>
    <cellStyle name="输出 3 4 2 2" xfId="24002" xr:uid="{00000000-0005-0000-0000-000032870000}"/>
    <cellStyle name="输出 3 4 2 3" xfId="24003" xr:uid="{00000000-0005-0000-0000-000033870000}"/>
    <cellStyle name="输出 3 4 3" xfId="24004" xr:uid="{00000000-0005-0000-0000-000034870000}"/>
    <cellStyle name="输出 3 5" xfId="24005" xr:uid="{00000000-0005-0000-0000-000035870000}"/>
    <cellStyle name="输出 3 5 2" xfId="24006" xr:uid="{00000000-0005-0000-0000-000036870000}"/>
    <cellStyle name="输出 3 6" xfId="24007" xr:uid="{00000000-0005-0000-0000-000037870000}"/>
    <cellStyle name="输出 3 6 2" xfId="24008" xr:uid="{00000000-0005-0000-0000-000038870000}"/>
    <cellStyle name="输出 4" xfId="24009" xr:uid="{00000000-0005-0000-0000-000039870000}"/>
    <cellStyle name="输出 4 2" xfId="24010" xr:uid="{00000000-0005-0000-0000-00003A870000}"/>
    <cellStyle name="输出 4 2 2" xfId="24011" xr:uid="{00000000-0005-0000-0000-00003B870000}"/>
    <cellStyle name="输出 4 2 2 2" xfId="24012" xr:uid="{00000000-0005-0000-0000-00003C870000}"/>
    <cellStyle name="输出 4 2 3" xfId="24013" xr:uid="{00000000-0005-0000-0000-00003D870000}"/>
    <cellStyle name="输出 4 2 3 2" xfId="24014" xr:uid="{00000000-0005-0000-0000-00003E870000}"/>
    <cellStyle name="输出 4 3" xfId="24015" xr:uid="{00000000-0005-0000-0000-00003F870000}"/>
    <cellStyle name="输出 4 3 2" xfId="24016" xr:uid="{00000000-0005-0000-0000-000040870000}"/>
    <cellStyle name="输出 4 3 2 2" xfId="24017" xr:uid="{00000000-0005-0000-0000-000041870000}"/>
    <cellStyle name="输出 4 3 2 3" xfId="24018" xr:uid="{00000000-0005-0000-0000-000042870000}"/>
    <cellStyle name="输出 4 3 3" xfId="24019" xr:uid="{00000000-0005-0000-0000-000043870000}"/>
    <cellStyle name="输出 4 4" xfId="24020" xr:uid="{00000000-0005-0000-0000-000044870000}"/>
    <cellStyle name="输出 4 4 2" xfId="24021" xr:uid="{00000000-0005-0000-0000-000045870000}"/>
    <cellStyle name="输出 4 5" xfId="24022" xr:uid="{00000000-0005-0000-0000-000046870000}"/>
    <cellStyle name="输出 4 5 2" xfId="24023" xr:uid="{00000000-0005-0000-0000-000047870000}"/>
    <cellStyle name="输出 5" xfId="24024" xr:uid="{00000000-0005-0000-0000-000048870000}"/>
    <cellStyle name="输出 5 2" xfId="24025" xr:uid="{00000000-0005-0000-0000-000049870000}"/>
    <cellStyle name="输出 5 2 2" xfId="24026" xr:uid="{00000000-0005-0000-0000-00004A870000}"/>
    <cellStyle name="输出 5 2 2 2" xfId="24027" xr:uid="{00000000-0005-0000-0000-00004B870000}"/>
    <cellStyle name="输出 5 2 3" xfId="24028" xr:uid="{00000000-0005-0000-0000-00004C870000}"/>
    <cellStyle name="输出 5 2 3 2" xfId="24029" xr:uid="{00000000-0005-0000-0000-00004D870000}"/>
    <cellStyle name="输出 5 3" xfId="24030" xr:uid="{00000000-0005-0000-0000-00004E870000}"/>
    <cellStyle name="输出 5 3 2" xfId="24031" xr:uid="{00000000-0005-0000-0000-00004F870000}"/>
    <cellStyle name="输出 5 3 2 2" xfId="24032" xr:uid="{00000000-0005-0000-0000-000050870000}"/>
    <cellStyle name="输出 5 3 2 3" xfId="24033" xr:uid="{00000000-0005-0000-0000-000051870000}"/>
    <cellStyle name="输出 5 3 3" xfId="24034" xr:uid="{00000000-0005-0000-0000-000052870000}"/>
    <cellStyle name="输出 5 4" xfId="24035" xr:uid="{00000000-0005-0000-0000-000053870000}"/>
    <cellStyle name="输出 5 4 2" xfId="24036" xr:uid="{00000000-0005-0000-0000-000054870000}"/>
    <cellStyle name="输出 5 5" xfId="24037" xr:uid="{00000000-0005-0000-0000-000055870000}"/>
    <cellStyle name="输出 5 5 2" xfId="24038" xr:uid="{00000000-0005-0000-0000-000056870000}"/>
    <cellStyle name="输出 6" xfId="24039" xr:uid="{00000000-0005-0000-0000-000057870000}"/>
    <cellStyle name="输出 6 2" xfId="24040" xr:uid="{00000000-0005-0000-0000-000058870000}"/>
    <cellStyle name="输出 6 2 2" xfId="24041" xr:uid="{00000000-0005-0000-0000-000059870000}"/>
    <cellStyle name="输出 6 2 2 2" xfId="24042" xr:uid="{00000000-0005-0000-0000-00005A870000}"/>
    <cellStyle name="输出 6 2 2 3" xfId="24043" xr:uid="{00000000-0005-0000-0000-00005B870000}"/>
    <cellStyle name="输出 6 2 3" xfId="24044" xr:uid="{00000000-0005-0000-0000-00005C870000}"/>
    <cellStyle name="输出 6 3" xfId="24045" xr:uid="{00000000-0005-0000-0000-00005D870000}"/>
    <cellStyle name="输出 6 3 2" xfId="24046" xr:uid="{00000000-0005-0000-0000-00005E870000}"/>
    <cellStyle name="输出 6 3 2 2" xfId="24047" xr:uid="{00000000-0005-0000-0000-00005F870000}"/>
    <cellStyle name="输出 6 3 2 3" xfId="24048" xr:uid="{00000000-0005-0000-0000-000060870000}"/>
    <cellStyle name="输出 6 3 3" xfId="24049" xr:uid="{00000000-0005-0000-0000-000061870000}"/>
    <cellStyle name="输出 6 4" xfId="24050" xr:uid="{00000000-0005-0000-0000-000062870000}"/>
    <cellStyle name="输出 6 4 2" xfId="24051" xr:uid="{00000000-0005-0000-0000-000063870000}"/>
    <cellStyle name="输出 6 5" xfId="24052" xr:uid="{00000000-0005-0000-0000-000064870000}"/>
    <cellStyle name="输出 6 5 2" xfId="24053" xr:uid="{00000000-0005-0000-0000-000065870000}"/>
    <cellStyle name="输出 7" xfId="24054" xr:uid="{00000000-0005-0000-0000-000066870000}"/>
    <cellStyle name="输出 7 2" xfId="24055" xr:uid="{00000000-0005-0000-0000-000067870000}"/>
    <cellStyle name="输出 7 2 2" xfId="24056" xr:uid="{00000000-0005-0000-0000-000068870000}"/>
    <cellStyle name="输出 7 2 2 2" xfId="24057" xr:uid="{00000000-0005-0000-0000-000069870000}"/>
    <cellStyle name="输出 7 2 2 3" xfId="24058" xr:uid="{00000000-0005-0000-0000-00006A870000}"/>
    <cellStyle name="输出 7 2 3" xfId="24059" xr:uid="{00000000-0005-0000-0000-00006B870000}"/>
    <cellStyle name="输出 7 3" xfId="24060" xr:uid="{00000000-0005-0000-0000-00006C870000}"/>
    <cellStyle name="输出 7 3 2" xfId="24061" xr:uid="{00000000-0005-0000-0000-00006D870000}"/>
    <cellStyle name="输出 7 3 3" xfId="24062" xr:uid="{00000000-0005-0000-0000-00006E870000}"/>
    <cellStyle name="输出 7 4" xfId="24063" xr:uid="{00000000-0005-0000-0000-00006F870000}"/>
    <cellStyle name="输出 8" xfId="24064" xr:uid="{00000000-0005-0000-0000-000070870000}"/>
    <cellStyle name="输出 9" xfId="24065" xr:uid="{00000000-0005-0000-0000-000071870000}"/>
    <cellStyle name="适中" xfId="24066" xr:uid="{00000000-0005-0000-0000-000072870000}"/>
    <cellStyle name="通貨 [0.00]_ Att. 1- Cover" xfId="24067" xr:uid="{00000000-0005-0000-0000-000073870000}"/>
    <cellStyle name="通貨_ Att. 1- Cover" xfId="24068" xr:uid="{00000000-0005-0000-0000-000074870000}"/>
    <cellStyle name="重量" xfId="24069" xr:uid="{00000000-0005-0000-0000-000075870000}"/>
    <cellStyle name="链接单元格" xfId="24070" xr:uid="{00000000-0005-0000-0000-000076870000}"/>
  </cellStyles>
  <dxfs count="7"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ill>
        <patternFill>
          <bgColor rgb="FF00B0F0"/>
        </patternFill>
      </fill>
    </dxf>
  </dxfs>
  <tableStyles count="0" defaultTableStyle="TableStyleMedium2" defaultPivotStyle="PivotStyleLight16"/>
  <colors>
    <mruColors>
      <color rgb="FFFFFF9B"/>
      <color rgb="FFFAF6A0"/>
      <color rgb="FFEEFB9F"/>
      <color rgb="FFF0F2A8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7BBE6A-D103-4200-AA20-7EBD68410683}">
  <dimension ref="A1:S4963"/>
  <sheetViews>
    <sheetView view="pageBreakPreview" zoomScaleNormal="100" zoomScaleSheetLayoutView="100" workbookViewId="0">
      <pane ySplit="1" topLeftCell="A197" activePane="bottomLeft" state="frozen"/>
      <selection activeCell="A216" sqref="A216"/>
      <selection pane="bottomLeft" activeCell="A216" sqref="A216"/>
    </sheetView>
  </sheetViews>
  <sheetFormatPr defaultRowHeight="14.4"/>
  <cols>
    <col min="1" max="1" width="41.109375" customWidth="1"/>
    <col min="2" max="2" width="13.6640625" style="181" customWidth="1"/>
    <col min="3" max="7" width="15.6640625" style="185" customWidth="1"/>
    <col min="8" max="8" width="23.6640625" style="185" customWidth="1"/>
    <col min="9" max="9" width="27.88671875" style="185" customWidth="1"/>
    <col min="10" max="11" width="15.6640625" style="185" customWidth="1"/>
    <col min="12" max="12" width="12.44140625" style="23" customWidth="1"/>
    <col min="13" max="13" width="19" style="241" customWidth="1"/>
    <col min="14" max="14" width="16.33203125" bestFit="1" customWidth="1"/>
    <col min="15" max="15" width="18.109375" bestFit="1" customWidth="1"/>
    <col min="16" max="17" width="25.33203125" bestFit="1" customWidth="1"/>
  </cols>
  <sheetData>
    <row r="1" spans="1:19" ht="15.6">
      <c r="A1" s="500" t="s">
        <v>0</v>
      </c>
      <c r="B1" s="501" t="s">
        <v>2</v>
      </c>
      <c r="C1" s="502" t="s">
        <v>3</v>
      </c>
      <c r="D1" s="502" t="s">
        <v>4</v>
      </c>
      <c r="E1" s="502" t="s">
        <v>104</v>
      </c>
      <c r="F1" s="502" t="s">
        <v>105</v>
      </c>
      <c r="G1" s="502" t="s">
        <v>106</v>
      </c>
      <c r="H1" s="511" t="s">
        <v>1043</v>
      </c>
      <c r="I1" s="511" t="s">
        <v>1044</v>
      </c>
      <c r="J1" s="511" t="s">
        <v>1046</v>
      </c>
      <c r="K1" s="182" t="s">
        <v>5</v>
      </c>
      <c r="L1" s="179" t="s">
        <v>1</v>
      </c>
      <c r="M1" s="240" t="s">
        <v>763</v>
      </c>
      <c r="S1" t="s">
        <v>1311</v>
      </c>
    </row>
    <row r="2" spans="1:19" ht="15" customHeight="1">
      <c r="A2" s="418" t="s">
        <v>1048</v>
      </c>
      <c r="B2" s="494">
        <v>41639</v>
      </c>
      <c r="C2" s="495">
        <v>19559799</v>
      </c>
      <c r="D2" s="495">
        <v>0</v>
      </c>
      <c r="E2" s="495">
        <f>C2</f>
        <v>19559799</v>
      </c>
      <c r="F2" s="495">
        <f>D2</f>
        <v>0</v>
      </c>
      <c r="G2" s="495">
        <f>E2-F2</f>
        <v>19559799</v>
      </c>
      <c r="H2" s="495">
        <f>VLOOKUP(A2,'02-Metrics'!A:R,18,FALSE)</f>
        <v>56931016</v>
      </c>
      <c r="I2" s="496">
        <f>G2/H2</f>
        <v>0.34357017271569507</v>
      </c>
      <c r="J2" s="496">
        <f>MIN(I2:I47)</f>
        <v>0.18901294808439756</v>
      </c>
      <c r="K2" s="183">
        <v>1275096</v>
      </c>
      <c r="L2" s="180">
        <v>41639</v>
      </c>
      <c r="M2" s="241" t="s">
        <v>1041</v>
      </c>
      <c r="S2">
        <f>YEAR(B2)</f>
        <v>2013</v>
      </c>
    </row>
    <row r="3" spans="1:19" ht="15" customHeight="1">
      <c r="A3" s="418" t="s">
        <v>1048</v>
      </c>
      <c r="B3" s="494">
        <v>41670</v>
      </c>
      <c r="C3" s="495">
        <v>1419824.74</v>
      </c>
      <c r="D3" s="495">
        <v>1540259.6</v>
      </c>
      <c r="E3" s="495">
        <f t="shared" ref="E3:F18" si="0">C3+E2</f>
        <v>20979623.739999998</v>
      </c>
      <c r="F3" s="495">
        <f t="shared" si="0"/>
        <v>1540259.6</v>
      </c>
      <c r="G3" s="495">
        <f t="shared" ref="G3:G66" si="1">E3-F3</f>
        <v>19439364.139999997</v>
      </c>
      <c r="H3" s="495">
        <f>VLOOKUP(A3,'02-Metrics'!A:R,18,FALSE)</f>
        <v>56931016</v>
      </c>
      <c r="I3" s="496">
        <f t="shared" ref="I3:I66" si="2">G3/H3</f>
        <v>0.34145472021788609</v>
      </c>
      <c r="J3" s="496"/>
      <c r="K3" s="183">
        <v>3927841</v>
      </c>
      <c r="L3" s="180">
        <v>41670</v>
      </c>
      <c r="M3" s="241" t="s">
        <v>1041</v>
      </c>
      <c r="S3">
        <f t="shared" ref="S3:S66" si="3">YEAR(B3)</f>
        <v>2014</v>
      </c>
    </row>
    <row r="4" spans="1:19" ht="15" customHeight="1">
      <c r="A4" s="418" t="s">
        <v>1048</v>
      </c>
      <c r="B4" s="494">
        <v>41698</v>
      </c>
      <c r="C4" s="495">
        <v>4012695.33</v>
      </c>
      <c r="D4" s="495">
        <v>3090424.2099999995</v>
      </c>
      <c r="E4" s="495">
        <f t="shared" si="0"/>
        <v>24992319.07</v>
      </c>
      <c r="F4" s="495">
        <f t="shared" si="0"/>
        <v>4630683.8099999996</v>
      </c>
      <c r="G4" s="495">
        <f t="shared" si="1"/>
        <v>20361635.260000002</v>
      </c>
      <c r="H4" s="495">
        <f>VLOOKUP(A4,'02-Metrics'!A:R,18,FALSE)</f>
        <v>56931016</v>
      </c>
      <c r="I4" s="496">
        <f t="shared" si="2"/>
        <v>0.35765452104350293</v>
      </c>
      <c r="J4" s="496"/>
      <c r="K4" s="183">
        <v>2146092</v>
      </c>
      <c r="L4" s="180">
        <v>41698</v>
      </c>
      <c r="M4" s="241" t="s">
        <v>1041</v>
      </c>
      <c r="S4">
        <f t="shared" si="3"/>
        <v>2014</v>
      </c>
    </row>
    <row r="5" spans="1:19" ht="15" customHeight="1">
      <c r="A5" s="418" t="s">
        <v>1048</v>
      </c>
      <c r="B5" s="494">
        <v>41729</v>
      </c>
      <c r="C5" s="495">
        <v>2489526.62</v>
      </c>
      <c r="D5" s="495">
        <v>3032287.4699999993</v>
      </c>
      <c r="E5" s="495">
        <f t="shared" si="0"/>
        <v>27481845.690000001</v>
      </c>
      <c r="F5" s="495">
        <f t="shared" si="0"/>
        <v>7662971.2799999993</v>
      </c>
      <c r="G5" s="495">
        <f t="shared" si="1"/>
        <v>19818874.410000004</v>
      </c>
      <c r="H5" s="495">
        <f>VLOOKUP(A5,'02-Metrics'!A:R,18,FALSE)</f>
        <v>56931016</v>
      </c>
      <c r="I5" s="496">
        <f t="shared" si="2"/>
        <v>0.34812086279998944</v>
      </c>
      <c r="J5" s="496"/>
      <c r="K5" s="183">
        <v>4028277</v>
      </c>
      <c r="L5" s="180">
        <v>41729</v>
      </c>
      <c r="M5" s="241" t="s">
        <v>1041</v>
      </c>
      <c r="S5">
        <f t="shared" si="3"/>
        <v>2014</v>
      </c>
    </row>
    <row r="6" spans="1:19" ht="15" customHeight="1">
      <c r="A6" s="418" t="s">
        <v>1048</v>
      </c>
      <c r="B6" s="494">
        <v>41759</v>
      </c>
      <c r="C6" s="495">
        <v>3000000</v>
      </c>
      <c r="D6" s="495">
        <v>3378653.7899999996</v>
      </c>
      <c r="E6" s="495">
        <f t="shared" si="0"/>
        <v>30481845.690000001</v>
      </c>
      <c r="F6" s="495">
        <f t="shared" si="0"/>
        <v>11041625.069999998</v>
      </c>
      <c r="G6" s="495">
        <f t="shared" si="1"/>
        <v>19440220.620000005</v>
      </c>
      <c r="H6" s="495">
        <f>VLOOKUP(A6,'02-Metrics'!A:R,18,FALSE)</f>
        <v>56931016</v>
      </c>
      <c r="I6" s="496">
        <f t="shared" si="2"/>
        <v>0.34146976438994175</v>
      </c>
      <c r="J6" s="496"/>
      <c r="K6" s="183">
        <v>3352119</v>
      </c>
      <c r="L6" s="180">
        <v>41759</v>
      </c>
      <c r="M6" s="241" t="s">
        <v>1041</v>
      </c>
      <c r="S6">
        <f t="shared" si="3"/>
        <v>2014</v>
      </c>
    </row>
    <row r="7" spans="1:19" ht="15" customHeight="1">
      <c r="A7" s="418" t="s">
        <v>1048</v>
      </c>
      <c r="B7" s="494">
        <v>41790</v>
      </c>
      <c r="C7" s="495">
        <v>2473267.87</v>
      </c>
      <c r="D7" s="495">
        <v>3909050.0000000005</v>
      </c>
      <c r="E7" s="495">
        <f t="shared" si="0"/>
        <v>32955113.560000002</v>
      </c>
      <c r="F7" s="495">
        <f t="shared" si="0"/>
        <v>14950675.069999998</v>
      </c>
      <c r="G7" s="495">
        <f t="shared" si="1"/>
        <v>18004438.490000002</v>
      </c>
      <c r="H7" s="495">
        <f>VLOOKUP(A7,'02-Metrics'!A:R,18,FALSE)</f>
        <v>56931016</v>
      </c>
      <c r="I7" s="496">
        <f t="shared" si="2"/>
        <v>0.31625008220475115</v>
      </c>
      <c r="J7" s="496"/>
      <c r="K7" s="183">
        <v>4213793</v>
      </c>
      <c r="L7" s="180">
        <v>41790</v>
      </c>
      <c r="M7" s="241" t="s">
        <v>1041</v>
      </c>
      <c r="S7">
        <f t="shared" si="3"/>
        <v>2014</v>
      </c>
    </row>
    <row r="8" spans="1:19" ht="15" customHeight="1">
      <c r="A8" s="418" t="s">
        <v>1048</v>
      </c>
      <c r="B8" s="494">
        <v>41820</v>
      </c>
      <c r="C8" s="495">
        <v>1746555.29</v>
      </c>
      <c r="D8" s="495">
        <v>4994649.2399999993</v>
      </c>
      <c r="E8" s="495">
        <f t="shared" si="0"/>
        <v>34701668.850000001</v>
      </c>
      <c r="F8" s="495">
        <f t="shared" si="0"/>
        <v>19945324.309999999</v>
      </c>
      <c r="G8" s="495">
        <f t="shared" si="1"/>
        <v>14756344.540000003</v>
      </c>
      <c r="H8" s="495">
        <f>VLOOKUP(A8,'02-Metrics'!A:R,18,FALSE)</f>
        <v>56931016</v>
      </c>
      <c r="I8" s="496">
        <f t="shared" si="2"/>
        <v>0.25919692949094747</v>
      </c>
      <c r="J8" s="496"/>
      <c r="K8" s="183">
        <v>2407980</v>
      </c>
      <c r="L8" s="180">
        <v>41820</v>
      </c>
      <c r="M8" s="241" t="s">
        <v>1041</v>
      </c>
      <c r="S8">
        <f t="shared" si="3"/>
        <v>2014</v>
      </c>
    </row>
    <row r="9" spans="1:19" ht="15" customHeight="1">
      <c r="A9" s="418" t="s">
        <v>1048</v>
      </c>
      <c r="B9" s="494">
        <v>41851</v>
      </c>
      <c r="C9" s="495">
        <v>2743644.04</v>
      </c>
      <c r="D9" s="495">
        <v>2030895.4000000001</v>
      </c>
      <c r="E9" s="495">
        <f t="shared" si="0"/>
        <v>37445312.890000001</v>
      </c>
      <c r="F9" s="495">
        <f t="shared" si="0"/>
        <v>21976219.709999997</v>
      </c>
      <c r="G9" s="495">
        <f t="shared" si="1"/>
        <v>15469093.180000003</v>
      </c>
      <c r="H9" s="495">
        <f>VLOOKUP(A9,'02-Metrics'!A:R,18,FALSE)</f>
        <v>56931016</v>
      </c>
      <c r="I9" s="496">
        <f t="shared" si="2"/>
        <v>0.27171644328286715</v>
      </c>
      <c r="J9" s="496"/>
      <c r="K9" s="183">
        <v>484963</v>
      </c>
      <c r="L9" s="180">
        <v>41851</v>
      </c>
      <c r="M9" s="241" t="s">
        <v>1041</v>
      </c>
      <c r="S9">
        <f t="shared" si="3"/>
        <v>2014</v>
      </c>
    </row>
    <row r="10" spans="1:19" ht="15" customHeight="1">
      <c r="A10" s="418" t="s">
        <v>1048</v>
      </c>
      <c r="B10" s="494">
        <v>41882</v>
      </c>
      <c r="C10" s="495">
        <v>945541.57</v>
      </c>
      <c r="D10" s="495">
        <v>1820193.9299999995</v>
      </c>
      <c r="E10" s="495">
        <f t="shared" si="0"/>
        <v>38390854.460000001</v>
      </c>
      <c r="F10" s="495">
        <f t="shared" si="0"/>
        <v>23796413.639999997</v>
      </c>
      <c r="G10" s="495">
        <f t="shared" si="1"/>
        <v>14594440.820000004</v>
      </c>
      <c r="H10" s="495">
        <f>VLOOKUP(A10,'02-Metrics'!A:R,18,FALSE)</f>
        <v>56931016</v>
      </c>
      <c r="I10" s="496">
        <f t="shared" si="2"/>
        <v>0.25635307158403786</v>
      </c>
      <c r="J10" s="496"/>
      <c r="K10" s="183">
        <v>806066</v>
      </c>
      <c r="L10" s="180">
        <v>41882</v>
      </c>
      <c r="M10" s="241" t="s">
        <v>1041</v>
      </c>
      <c r="S10">
        <f t="shared" si="3"/>
        <v>2014</v>
      </c>
    </row>
    <row r="11" spans="1:19" ht="15" customHeight="1">
      <c r="A11" s="418" t="s">
        <v>1048</v>
      </c>
      <c r="B11" s="494">
        <v>41912</v>
      </c>
      <c r="C11" s="495">
        <v>688683.32</v>
      </c>
      <c r="D11" s="495">
        <v>1059803.1100000001</v>
      </c>
      <c r="E11" s="495">
        <f t="shared" si="0"/>
        <v>39079537.780000001</v>
      </c>
      <c r="F11" s="495">
        <f t="shared" si="0"/>
        <v>24856216.749999996</v>
      </c>
      <c r="G11" s="495">
        <f t="shared" si="1"/>
        <v>14223321.030000005</v>
      </c>
      <c r="H11" s="495">
        <f>VLOOKUP(A11,'02-Metrics'!A:R,18,FALSE)</f>
        <v>56931016</v>
      </c>
      <c r="I11" s="496">
        <f t="shared" si="2"/>
        <v>0.24983430877116272</v>
      </c>
      <c r="J11" s="496"/>
      <c r="K11" s="183">
        <v>320413</v>
      </c>
      <c r="L11" s="180">
        <v>41912</v>
      </c>
      <c r="M11" s="241" t="s">
        <v>1041</v>
      </c>
      <c r="S11">
        <f t="shared" si="3"/>
        <v>2014</v>
      </c>
    </row>
    <row r="12" spans="1:19" ht="15" customHeight="1">
      <c r="A12" s="418" t="s">
        <v>1048</v>
      </c>
      <c r="B12" s="494">
        <v>41943</v>
      </c>
      <c r="C12" s="495">
        <v>0</v>
      </c>
      <c r="D12" s="495">
        <v>958518.92840000009</v>
      </c>
      <c r="E12" s="495">
        <f t="shared" si="0"/>
        <v>39079537.780000001</v>
      </c>
      <c r="F12" s="495">
        <f t="shared" si="0"/>
        <v>25814735.678399995</v>
      </c>
      <c r="G12" s="495">
        <f t="shared" si="1"/>
        <v>13264802.101600006</v>
      </c>
      <c r="H12" s="495">
        <f>VLOOKUP(A12,'02-Metrics'!A:R,18,FALSE)</f>
        <v>56931016</v>
      </c>
      <c r="I12" s="496">
        <f t="shared" si="2"/>
        <v>0.23299781092260863</v>
      </c>
      <c r="J12" s="496"/>
      <c r="K12" s="183">
        <v>811736</v>
      </c>
      <c r="L12" s="180">
        <v>41943</v>
      </c>
      <c r="M12" s="241" t="s">
        <v>1041</v>
      </c>
      <c r="S12">
        <f t="shared" si="3"/>
        <v>2014</v>
      </c>
    </row>
    <row r="13" spans="1:19" ht="15" customHeight="1">
      <c r="A13" s="418" t="s">
        <v>1048</v>
      </c>
      <c r="B13" s="494">
        <v>41973</v>
      </c>
      <c r="C13" s="495">
        <v>795805.82000000007</v>
      </c>
      <c r="D13" s="495">
        <v>784665.56</v>
      </c>
      <c r="E13" s="495">
        <f t="shared" si="0"/>
        <v>39875343.600000001</v>
      </c>
      <c r="F13" s="495">
        <f t="shared" si="0"/>
        <v>26599401.238399994</v>
      </c>
      <c r="G13" s="495">
        <f t="shared" si="1"/>
        <v>13275942.361600008</v>
      </c>
      <c r="H13" s="495">
        <f>VLOOKUP(A13,'02-Metrics'!A:R,18,FALSE)</f>
        <v>56931016</v>
      </c>
      <c r="I13" s="496">
        <f t="shared" si="2"/>
        <v>0.2331934909013394</v>
      </c>
      <c r="J13" s="496"/>
      <c r="K13" s="183">
        <v>1003619</v>
      </c>
      <c r="L13" s="180">
        <v>41973</v>
      </c>
      <c r="M13" s="241" t="s">
        <v>1041</v>
      </c>
      <c r="S13">
        <f t="shared" si="3"/>
        <v>2014</v>
      </c>
    </row>
    <row r="14" spans="1:19" ht="15" customHeight="1">
      <c r="A14" s="418" t="s">
        <v>1048</v>
      </c>
      <c r="B14" s="494">
        <v>42004</v>
      </c>
      <c r="C14" s="495">
        <v>0</v>
      </c>
      <c r="D14" s="495">
        <v>959821.19000000006</v>
      </c>
      <c r="E14" s="495">
        <f t="shared" si="0"/>
        <v>39875343.600000001</v>
      </c>
      <c r="F14" s="495">
        <f t="shared" si="0"/>
        <v>27559222.428399995</v>
      </c>
      <c r="G14" s="495">
        <f t="shared" si="1"/>
        <v>12316121.171600007</v>
      </c>
      <c r="H14" s="495">
        <f>VLOOKUP(A14,'02-Metrics'!A:R,18,FALSE)</f>
        <v>56931016</v>
      </c>
      <c r="I14" s="496">
        <f t="shared" si="2"/>
        <v>0.21633411867443234</v>
      </c>
      <c r="J14" s="496"/>
      <c r="K14" s="183">
        <v>702424</v>
      </c>
      <c r="L14" s="180">
        <v>42004</v>
      </c>
      <c r="M14" s="241" t="s">
        <v>1041</v>
      </c>
      <c r="S14">
        <f t="shared" si="3"/>
        <v>2014</v>
      </c>
    </row>
    <row r="15" spans="1:19" ht="15" customHeight="1">
      <c r="A15" s="418" t="s">
        <v>1048</v>
      </c>
      <c r="B15" s="494">
        <v>42035</v>
      </c>
      <c r="C15" s="495">
        <v>0</v>
      </c>
      <c r="D15" s="495">
        <v>739606</v>
      </c>
      <c r="E15" s="495">
        <f t="shared" si="0"/>
        <v>39875343.600000001</v>
      </c>
      <c r="F15" s="495">
        <f t="shared" si="0"/>
        <v>28298828.428399995</v>
      </c>
      <c r="G15" s="495">
        <f t="shared" si="1"/>
        <v>11576515.171600007</v>
      </c>
      <c r="H15" s="495">
        <f>VLOOKUP(A15,'02-Metrics'!A:R,18,FALSE)</f>
        <v>56931016</v>
      </c>
      <c r="I15" s="496">
        <f t="shared" si="2"/>
        <v>0.2033428521915015</v>
      </c>
      <c r="J15" s="496"/>
      <c r="K15" s="183">
        <v>818192</v>
      </c>
      <c r="L15" s="180">
        <v>42035</v>
      </c>
      <c r="M15" s="241" t="s">
        <v>1041</v>
      </c>
      <c r="S15">
        <f t="shared" si="3"/>
        <v>2015</v>
      </c>
    </row>
    <row r="16" spans="1:19" ht="15" customHeight="1">
      <c r="A16" s="418" t="s">
        <v>1048</v>
      </c>
      <c r="B16" s="494">
        <v>42063</v>
      </c>
      <c r="C16" s="495">
        <v>798019</v>
      </c>
      <c r="D16" s="495">
        <v>731493</v>
      </c>
      <c r="E16" s="495">
        <f t="shared" si="0"/>
        <v>40673362.600000001</v>
      </c>
      <c r="F16" s="495">
        <f t="shared" si="0"/>
        <v>29030321.428399995</v>
      </c>
      <c r="G16" s="495">
        <f t="shared" si="1"/>
        <v>11643041.171600007</v>
      </c>
      <c r="H16" s="495">
        <f>VLOOKUP(A16,'02-Metrics'!A:R,18,FALSE)</f>
        <v>56931016</v>
      </c>
      <c r="I16" s="496">
        <f t="shared" si="2"/>
        <v>0.20451138921532697</v>
      </c>
      <c r="J16" s="496"/>
      <c r="K16" s="183">
        <v>1627690</v>
      </c>
      <c r="L16" s="180">
        <v>42063</v>
      </c>
      <c r="M16" s="241" t="s">
        <v>1041</v>
      </c>
      <c r="S16">
        <f t="shared" si="3"/>
        <v>2015</v>
      </c>
    </row>
    <row r="17" spans="1:19" ht="15" customHeight="1">
      <c r="A17" s="418" t="s">
        <v>1048</v>
      </c>
      <c r="B17" s="494">
        <v>42094</v>
      </c>
      <c r="C17" s="495">
        <v>157942</v>
      </c>
      <c r="D17" s="495">
        <v>1040284</v>
      </c>
      <c r="E17" s="495">
        <f t="shared" si="0"/>
        <v>40831304.600000001</v>
      </c>
      <c r="F17" s="495">
        <f t="shared" si="0"/>
        <v>30070605.428399995</v>
      </c>
      <c r="G17" s="495">
        <f t="shared" si="1"/>
        <v>10760699.171600007</v>
      </c>
      <c r="H17" s="495">
        <f>VLOOKUP(A17,'02-Metrics'!A:R,18,FALSE)</f>
        <v>56931016</v>
      </c>
      <c r="I17" s="496">
        <f t="shared" si="2"/>
        <v>0.18901294808439756</v>
      </c>
      <c r="J17" s="496"/>
      <c r="K17" s="183">
        <v>751751</v>
      </c>
      <c r="L17" s="180">
        <v>42094</v>
      </c>
      <c r="M17" s="241" t="s">
        <v>1041</v>
      </c>
      <c r="S17">
        <f t="shared" si="3"/>
        <v>2015</v>
      </c>
    </row>
    <row r="18" spans="1:19" ht="15" customHeight="1">
      <c r="A18" s="418" t="s">
        <v>1048</v>
      </c>
      <c r="B18" s="494">
        <v>42124</v>
      </c>
      <c r="C18" s="495">
        <v>1156272</v>
      </c>
      <c r="D18" s="495">
        <v>803490</v>
      </c>
      <c r="E18" s="495">
        <f t="shared" si="0"/>
        <v>41987576.600000001</v>
      </c>
      <c r="F18" s="495">
        <f t="shared" si="0"/>
        <v>30874095.428399995</v>
      </c>
      <c r="G18" s="495">
        <f t="shared" si="1"/>
        <v>11113481.171600007</v>
      </c>
      <c r="H18" s="495">
        <f>VLOOKUP(A18,'02-Metrics'!A:R,18,FALSE)</f>
        <v>56931016</v>
      </c>
      <c r="I18" s="496">
        <f t="shared" si="2"/>
        <v>0.1952096054565407</v>
      </c>
      <c r="J18" s="496"/>
      <c r="K18" s="183">
        <v>1218297</v>
      </c>
      <c r="L18" s="180">
        <v>42124</v>
      </c>
      <c r="M18" s="241" t="s">
        <v>1041</v>
      </c>
      <c r="S18">
        <f t="shared" si="3"/>
        <v>2015</v>
      </c>
    </row>
    <row r="19" spans="1:19" ht="15" customHeight="1">
      <c r="A19" s="418" t="s">
        <v>1048</v>
      </c>
      <c r="B19" s="494">
        <v>42155</v>
      </c>
      <c r="C19" s="495">
        <v>1963896</v>
      </c>
      <c r="D19" s="495">
        <v>956005</v>
      </c>
      <c r="E19" s="495">
        <f t="shared" ref="E19:F34" si="4">C19+E18</f>
        <v>43951472.600000001</v>
      </c>
      <c r="F19" s="495">
        <f t="shared" si="4"/>
        <v>31830100.428399995</v>
      </c>
      <c r="G19" s="495">
        <f t="shared" si="1"/>
        <v>12121372.171600007</v>
      </c>
      <c r="H19" s="495">
        <f>VLOOKUP(A19,'02-Metrics'!A:R,18,FALSE)</f>
        <v>56931016</v>
      </c>
      <c r="I19" s="496">
        <f t="shared" si="2"/>
        <v>0.21291332955659892</v>
      </c>
      <c r="J19" s="496"/>
      <c r="K19" s="183">
        <v>0</v>
      </c>
      <c r="L19" s="180">
        <v>42155</v>
      </c>
      <c r="M19" s="241" t="s">
        <v>1041</v>
      </c>
      <c r="S19">
        <f t="shared" si="3"/>
        <v>2015</v>
      </c>
    </row>
    <row r="20" spans="1:19" ht="15" customHeight="1">
      <c r="A20" s="418" t="s">
        <v>1048</v>
      </c>
      <c r="B20" s="494">
        <v>42185</v>
      </c>
      <c r="C20" s="495">
        <v>592451</v>
      </c>
      <c r="D20" s="495">
        <v>841121</v>
      </c>
      <c r="E20" s="495">
        <f t="shared" si="4"/>
        <v>44543923.600000001</v>
      </c>
      <c r="F20" s="495">
        <f t="shared" si="4"/>
        <v>32671221.428399995</v>
      </c>
      <c r="G20" s="495">
        <f t="shared" si="1"/>
        <v>11872702.171600007</v>
      </c>
      <c r="H20" s="495">
        <f>VLOOKUP(A20,'02-Metrics'!A:R,18,FALSE)</f>
        <v>56931016</v>
      </c>
      <c r="I20" s="496">
        <f t="shared" si="2"/>
        <v>0.20854541172425251</v>
      </c>
      <c r="J20" s="496"/>
      <c r="K20" s="183">
        <v>2032372</v>
      </c>
      <c r="L20" s="180">
        <v>42185</v>
      </c>
      <c r="M20" s="241" t="s">
        <v>1041</v>
      </c>
      <c r="S20">
        <f t="shared" si="3"/>
        <v>2015</v>
      </c>
    </row>
    <row r="21" spans="1:19" ht="15" customHeight="1">
      <c r="A21" s="418" t="s">
        <v>1048</v>
      </c>
      <c r="B21" s="494">
        <v>42216</v>
      </c>
      <c r="C21" s="495">
        <v>946975</v>
      </c>
      <c r="D21" s="495">
        <v>566181</v>
      </c>
      <c r="E21" s="495">
        <f t="shared" si="4"/>
        <v>45490898.600000001</v>
      </c>
      <c r="F21" s="495">
        <f t="shared" si="4"/>
        <v>33237402.428399995</v>
      </c>
      <c r="G21" s="495">
        <f t="shared" si="1"/>
        <v>12253496.171600007</v>
      </c>
      <c r="H21" s="495">
        <f>VLOOKUP(A21,'02-Metrics'!A:R,18,FALSE)</f>
        <v>56931016</v>
      </c>
      <c r="I21" s="496">
        <f t="shared" si="2"/>
        <v>0.21523410317497244</v>
      </c>
      <c r="J21" s="496"/>
      <c r="K21" s="183">
        <v>973468</v>
      </c>
      <c r="L21" s="180">
        <v>42216</v>
      </c>
      <c r="M21" s="241" t="s">
        <v>1041</v>
      </c>
      <c r="S21">
        <f t="shared" si="3"/>
        <v>2015</v>
      </c>
    </row>
    <row r="22" spans="1:19" ht="15" customHeight="1">
      <c r="A22" s="418" t="s">
        <v>1048</v>
      </c>
      <c r="B22" s="494">
        <v>42247</v>
      </c>
      <c r="C22" s="495">
        <v>0</v>
      </c>
      <c r="D22" s="495">
        <v>912402</v>
      </c>
      <c r="E22" s="495">
        <f t="shared" si="4"/>
        <v>45490898.600000001</v>
      </c>
      <c r="F22" s="495">
        <f t="shared" si="4"/>
        <v>34149804.428399995</v>
      </c>
      <c r="G22" s="495">
        <f t="shared" si="1"/>
        <v>11341094.171600007</v>
      </c>
      <c r="H22" s="495">
        <f>VLOOKUP(A22,'02-Metrics'!A:R,18,FALSE)</f>
        <v>56931016</v>
      </c>
      <c r="I22" s="496">
        <f t="shared" si="2"/>
        <v>0.19920765460430229</v>
      </c>
      <c r="J22" s="496"/>
      <c r="K22" s="183">
        <v>1088031</v>
      </c>
      <c r="L22" s="180">
        <v>42247</v>
      </c>
      <c r="M22" s="241" t="s">
        <v>1041</v>
      </c>
      <c r="S22">
        <f t="shared" si="3"/>
        <v>2015</v>
      </c>
    </row>
    <row r="23" spans="1:19" ht="15" customHeight="1">
      <c r="A23" s="418" t="s">
        <v>1048</v>
      </c>
      <c r="B23" s="494">
        <v>42277</v>
      </c>
      <c r="C23" s="495">
        <v>1709112</v>
      </c>
      <c r="D23" s="495">
        <v>601472</v>
      </c>
      <c r="E23" s="495">
        <f t="shared" si="4"/>
        <v>47200010.600000001</v>
      </c>
      <c r="F23" s="495">
        <f t="shared" si="4"/>
        <v>34751276.428399995</v>
      </c>
      <c r="G23" s="495">
        <f t="shared" si="1"/>
        <v>12448734.171600007</v>
      </c>
      <c r="H23" s="495">
        <f>VLOOKUP(A23,'02-Metrics'!A:R,18,FALSE)</f>
        <v>56931016</v>
      </c>
      <c r="I23" s="496">
        <f t="shared" si="2"/>
        <v>0.21866348163538846</v>
      </c>
      <c r="J23" s="496"/>
      <c r="K23" s="183">
        <v>181597</v>
      </c>
      <c r="L23" s="180">
        <v>42277</v>
      </c>
      <c r="M23" s="241" t="s">
        <v>1041</v>
      </c>
      <c r="S23">
        <f t="shared" si="3"/>
        <v>2015</v>
      </c>
    </row>
    <row r="24" spans="1:19" ht="15" customHeight="1">
      <c r="A24" s="418" t="s">
        <v>1048</v>
      </c>
      <c r="B24" s="494">
        <v>42308</v>
      </c>
      <c r="C24" s="495">
        <v>0</v>
      </c>
      <c r="D24" s="495">
        <v>382349</v>
      </c>
      <c r="E24" s="495">
        <f t="shared" si="4"/>
        <v>47200010.600000001</v>
      </c>
      <c r="F24" s="495">
        <f t="shared" si="4"/>
        <v>35133625.428399995</v>
      </c>
      <c r="G24" s="495">
        <f t="shared" si="1"/>
        <v>12066385.171600007</v>
      </c>
      <c r="H24" s="495">
        <f>VLOOKUP(A24,'02-Metrics'!A:R,18,FALSE)</f>
        <v>56931016</v>
      </c>
      <c r="I24" s="496">
        <f t="shared" si="2"/>
        <v>0.21194747642655817</v>
      </c>
      <c r="J24" s="496"/>
      <c r="K24" s="183">
        <v>790090</v>
      </c>
      <c r="L24" s="180">
        <v>42308</v>
      </c>
      <c r="M24" s="241" t="s">
        <v>1041</v>
      </c>
      <c r="S24">
        <f t="shared" si="3"/>
        <v>2015</v>
      </c>
    </row>
    <row r="25" spans="1:19" ht="15" customHeight="1">
      <c r="A25" s="418" t="s">
        <v>1048</v>
      </c>
      <c r="B25" s="494">
        <v>42338</v>
      </c>
      <c r="C25" s="495">
        <v>1693638</v>
      </c>
      <c r="D25" s="495">
        <v>888784</v>
      </c>
      <c r="E25" s="495">
        <f t="shared" si="4"/>
        <v>48893648.600000001</v>
      </c>
      <c r="F25" s="495">
        <f t="shared" si="4"/>
        <v>36022409.428399995</v>
      </c>
      <c r="G25" s="495">
        <f t="shared" si="1"/>
        <v>12871239.171600007</v>
      </c>
      <c r="H25" s="495">
        <f>VLOOKUP(A25,'02-Metrics'!A:R,18,FALSE)</f>
        <v>56931016</v>
      </c>
      <c r="I25" s="496">
        <f t="shared" si="2"/>
        <v>0.22608483171282254</v>
      </c>
      <c r="J25" s="496"/>
      <c r="K25" s="183">
        <v>1294652</v>
      </c>
      <c r="L25" s="180">
        <v>42338</v>
      </c>
      <c r="M25" s="241" t="s">
        <v>1041</v>
      </c>
      <c r="S25">
        <f t="shared" si="3"/>
        <v>2015</v>
      </c>
    </row>
    <row r="26" spans="1:19" ht="15" customHeight="1">
      <c r="A26" s="418" t="s">
        <v>1048</v>
      </c>
      <c r="B26" s="494">
        <v>42369</v>
      </c>
      <c r="C26" s="495">
        <v>801254</v>
      </c>
      <c r="D26" s="495">
        <v>732208</v>
      </c>
      <c r="E26" s="495">
        <f t="shared" si="4"/>
        <v>49694902.600000001</v>
      </c>
      <c r="F26" s="495">
        <f t="shared" si="4"/>
        <v>36754617.428399995</v>
      </c>
      <c r="G26" s="495">
        <f t="shared" si="1"/>
        <v>12940285.171600007</v>
      </c>
      <c r="H26" s="495">
        <f>VLOOKUP(A26,'02-Metrics'!A:R,18,FALSE)</f>
        <v>56931016</v>
      </c>
      <c r="I26" s="496">
        <f t="shared" si="2"/>
        <v>0.22729763283339272</v>
      </c>
      <c r="J26" s="496"/>
      <c r="K26" s="183">
        <v>0</v>
      </c>
      <c r="L26" s="180">
        <v>42369</v>
      </c>
      <c r="M26" s="241" t="s">
        <v>1041</v>
      </c>
      <c r="S26">
        <f t="shared" si="3"/>
        <v>2015</v>
      </c>
    </row>
    <row r="27" spans="1:19" ht="15" customHeight="1">
      <c r="A27" s="418" t="s">
        <v>1048</v>
      </c>
      <c r="B27" s="494">
        <v>42400</v>
      </c>
      <c r="C27" s="495">
        <v>0</v>
      </c>
      <c r="D27" s="495">
        <v>731407</v>
      </c>
      <c r="E27" s="495">
        <f t="shared" si="4"/>
        <v>49694902.600000001</v>
      </c>
      <c r="F27" s="495">
        <f t="shared" si="4"/>
        <v>37486024.428399995</v>
      </c>
      <c r="G27" s="495">
        <f t="shared" si="1"/>
        <v>12208878.171600007</v>
      </c>
      <c r="H27" s="495">
        <f>VLOOKUP(A27,'02-Metrics'!A:R,18,FALSE)</f>
        <v>56931016</v>
      </c>
      <c r="I27" s="496">
        <f t="shared" si="2"/>
        <v>0.21445038275094205</v>
      </c>
      <c r="J27" s="496"/>
      <c r="K27" s="183">
        <v>416763</v>
      </c>
      <c r="L27" s="180">
        <v>42400</v>
      </c>
      <c r="M27" s="241" t="s">
        <v>1041</v>
      </c>
      <c r="S27">
        <f t="shared" si="3"/>
        <v>2016</v>
      </c>
    </row>
    <row r="28" spans="1:19" ht="15" customHeight="1">
      <c r="A28" s="418" t="s">
        <v>1048</v>
      </c>
      <c r="B28" s="494">
        <v>42429</v>
      </c>
      <c r="C28" s="495">
        <v>798018.64</v>
      </c>
      <c r="D28" s="495">
        <v>1011941</v>
      </c>
      <c r="E28" s="495">
        <f t="shared" si="4"/>
        <v>50492921.240000002</v>
      </c>
      <c r="F28" s="495">
        <f t="shared" si="4"/>
        <v>38497965.428399995</v>
      </c>
      <c r="G28" s="495">
        <f t="shared" si="1"/>
        <v>11994955.811600007</v>
      </c>
      <c r="H28" s="495">
        <f>VLOOKUP(A28,'02-Metrics'!A:R,18,FALSE)</f>
        <v>56931016</v>
      </c>
      <c r="I28" s="496">
        <f t="shared" si="2"/>
        <v>0.2106928113069334</v>
      </c>
      <c r="J28" s="496"/>
      <c r="K28" s="183">
        <v>791891</v>
      </c>
      <c r="L28" s="180">
        <v>42429</v>
      </c>
      <c r="M28" s="241" t="s">
        <v>1041</v>
      </c>
      <c r="S28">
        <f t="shared" si="3"/>
        <v>2016</v>
      </c>
    </row>
    <row r="29" spans="1:19" ht="15" customHeight="1">
      <c r="A29" s="418" t="s">
        <v>1048</v>
      </c>
      <c r="B29" s="494">
        <v>42460</v>
      </c>
      <c r="C29" s="495">
        <v>157942.32</v>
      </c>
      <c r="D29" s="495">
        <v>551174</v>
      </c>
      <c r="E29" s="495">
        <f t="shared" si="4"/>
        <v>50650863.560000002</v>
      </c>
      <c r="F29" s="495">
        <f t="shared" si="4"/>
        <v>39049139.428399995</v>
      </c>
      <c r="G29" s="495">
        <f t="shared" si="1"/>
        <v>11601724.131600007</v>
      </c>
      <c r="H29" s="495">
        <f>VLOOKUP(A29,'02-Metrics'!A:R,18,FALSE)</f>
        <v>56931016</v>
      </c>
      <c r="I29" s="496">
        <f t="shared" si="2"/>
        <v>0.20378565054240394</v>
      </c>
      <c r="J29" s="496"/>
      <c r="K29" s="183">
        <v>173722</v>
      </c>
      <c r="L29" s="180">
        <v>42460</v>
      </c>
      <c r="M29" s="241" t="s">
        <v>1041</v>
      </c>
      <c r="S29">
        <f t="shared" si="3"/>
        <v>2016</v>
      </c>
    </row>
    <row r="30" spans="1:19" ht="15" customHeight="1">
      <c r="A30" s="418" t="s">
        <v>1048</v>
      </c>
      <c r="B30" s="494">
        <v>42490</v>
      </c>
      <c r="C30" s="495">
        <v>1156271.93</v>
      </c>
      <c r="D30" s="495">
        <v>507787</v>
      </c>
      <c r="E30" s="495">
        <f t="shared" si="4"/>
        <v>51807135.490000002</v>
      </c>
      <c r="F30" s="495">
        <f t="shared" si="4"/>
        <v>39556926.428399995</v>
      </c>
      <c r="G30" s="495">
        <f t="shared" si="1"/>
        <v>12250209.061600007</v>
      </c>
      <c r="H30" s="495">
        <f>VLOOKUP(A30,'02-Metrics'!A:R,18,FALSE)</f>
        <v>56931016</v>
      </c>
      <c r="I30" s="496">
        <f t="shared" si="2"/>
        <v>0.21517636470074603</v>
      </c>
      <c r="J30" s="496"/>
      <c r="K30" s="183">
        <v>2164773</v>
      </c>
      <c r="L30" s="180">
        <v>42490</v>
      </c>
      <c r="M30" s="241" t="s">
        <v>1041</v>
      </c>
      <c r="S30">
        <f t="shared" si="3"/>
        <v>2016</v>
      </c>
    </row>
    <row r="31" spans="1:19" ht="15" customHeight="1">
      <c r="A31" s="418" t="s">
        <v>1048</v>
      </c>
      <c r="B31" s="494">
        <v>42521</v>
      </c>
      <c r="C31" s="495">
        <v>1910376.71</v>
      </c>
      <c r="D31" s="495">
        <v>488764</v>
      </c>
      <c r="E31" s="495">
        <f t="shared" si="4"/>
        <v>53717512.200000003</v>
      </c>
      <c r="F31" s="495">
        <f t="shared" si="4"/>
        <v>40045690.428399995</v>
      </c>
      <c r="G31" s="495">
        <f t="shared" si="1"/>
        <v>13671821.771600008</v>
      </c>
      <c r="H31" s="495">
        <f>VLOOKUP(A31,'02-Metrics'!A:R,18,FALSE)</f>
        <v>56931016</v>
      </c>
      <c r="I31" s="496">
        <f t="shared" si="2"/>
        <v>0.24014715935510458</v>
      </c>
      <c r="J31" s="496"/>
      <c r="K31" s="183">
        <v>0</v>
      </c>
      <c r="L31" s="180">
        <v>42521</v>
      </c>
      <c r="M31" s="241" t="s">
        <v>1041</v>
      </c>
      <c r="S31">
        <f t="shared" si="3"/>
        <v>2016</v>
      </c>
    </row>
    <row r="32" spans="1:19" ht="15" customHeight="1">
      <c r="A32" s="418" t="s">
        <v>1048</v>
      </c>
      <c r="B32" s="494">
        <v>42551</v>
      </c>
      <c r="C32" s="495">
        <v>1539426.6099999999</v>
      </c>
      <c r="D32" s="495">
        <v>541908</v>
      </c>
      <c r="E32" s="495">
        <f t="shared" si="4"/>
        <v>55256938.810000002</v>
      </c>
      <c r="F32" s="495">
        <f t="shared" si="4"/>
        <v>40587598.428399995</v>
      </c>
      <c r="G32" s="495">
        <f t="shared" si="1"/>
        <v>14669340.381600007</v>
      </c>
      <c r="H32" s="495">
        <f>VLOOKUP(A32,'02-Metrics'!A:R,18,FALSE)</f>
        <v>56931016</v>
      </c>
      <c r="I32" s="496">
        <f t="shared" si="2"/>
        <v>0.25766869120340319</v>
      </c>
      <c r="J32" s="496"/>
      <c r="K32" s="183">
        <v>0</v>
      </c>
      <c r="L32" s="180">
        <v>42551</v>
      </c>
      <c r="M32" s="241" t="s">
        <v>1041</v>
      </c>
      <c r="S32">
        <f t="shared" si="3"/>
        <v>2016</v>
      </c>
    </row>
    <row r="33" spans="1:19" ht="15" customHeight="1">
      <c r="A33" s="418" t="s">
        <v>1048</v>
      </c>
      <c r="B33" s="494">
        <v>42582</v>
      </c>
      <c r="C33" s="495">
        <v>0</v>
      </c>
      <c r="D33" s="495">
        <v>334273</v>
      </c>
      <c r="E33" s="495">
        <f t="shared" si="4"/>
        <v>55256938.810000002</v>
      </c>
      <c r="F33" s="495">
        <f t="shared" si="4"/>
        <v>40921871.428399995</v>
      </c>
      <c r="G33" s="495">
        <f t="shared" si="1"/>
        <v>14335067.381600007</v>
      </c>
      <c r="H33" s="495">
        <f>VLOOKUP(A33,'02-Metrics'!A:R,18,FALSE)</f>
        <v>56931016</v>
      </c>
      <c r="I33" s="496">
        <f t="shared" si="2"/>
        <v>0.25179714659580305</v>
      </c>
      <c r="J33" s="496"/>
      <c r="K33" s="183">
        <v>3840878</v>
      </c>
      <c r="L33" s="180">
        <v>42582</v>
      </c>
      <c r="M33" s="241" t="s">
        <v>1041</v>
      </c>
      <c r="S33">
        <f t="shared" si="3"/>
        <v>2016</v>
      </c>
    </row>
    <row r="34" spans="1:19" ht="15" customHeight="1">
      <c r="A34" s="418" t="s">
        <v>1048</v>
      </c>
      <c r="B34" s="494">
        <v>42613</v>
      </c>
      <c r="C34" s="495">
        <v>0</v>
      </c>
      <c r="D34" s="495">
        <v>468748</v>
      </c>
      <c r="E34" s="495">
        <f t="shared" si="4"/>
        <v>55256938.810000002</v>
      </c>
      <c r="F34" s="495">
        <f t="shared" si="4"/>
        <v>41390619.428399995</v>
      </c>
      <c r="G34" s="495">
        <f t="shared" si="1"/>
        <v>13866319.381600007</v>
      </c>
      <c r="H34" s="495">
        <f>VLOOKUP(A34,'02-Metrics'!A:R,18,FALSE)</f>
        <v>56931016</v>
      </c>
      <c r="I34" s="496">
        <f t="shared" si="2"/>
        <v>0.24356353277798534</v>
      </c>
      <c r="J34" s="496"/>
      <c r="K34" s="183">
        <v>0</v>
      </c>
      <c r="L34" s="180">
        <v>42613</v>
      </c>
      <c r="M34" s="241" t="s">
        <v>1041</v>
      </c>
      <c r="S34">
        <f t="shared" si="3"/>
        <v>2016</v>
      </c>
    </row>
    <row r="35" spans="1:19" ht="15" customHeight="1">
      <c r="A35" s="418" t="s">
        <v>1048</v>
      </c>
      <c r="B35" s="494">
        <v>42643</v>
      </c>
      <c r="C35" s="495">
        <v>1709112.45</v>
      </c>
      <c r="D35" s="495">
        <v>192197</v>
      </c>
      <c r="E35" s="495">
        <f t="shared" ref="E35:F47" si="5">C35+E34</f>
        <v>56966051.260000005</v>
      </c>
      <c r="F35" s="495">
        <f t="shared" si="5"/>
        <v>41582816.428399995</v>
      </c>
      <c r="G35" s="495">
        <f t="shared" si="1"/>
        <v>15383234.83160001</v>
      </c>
      <c r="H35" s="495">
        <f>VLOOKUP(A35,'02-Metrics'!A:R,18,FALSE)</f>
        <v>56931016</v>
      </c>
      <c r="I35" s="496">
        <f t="shared" si="2"/>
        <v>0.27020833128289878</v>
      </c>
      <c r="J35" s="496"/>
      <c r="K35" s="183">
        <v>869139</v>
      </c>
      <c r="L35" s="180">
        <v>42643</v>
      </c>
      <c r="M35" s="241" t="s">
        <v>1041</v>
      </c>
      <c r="S35">
        <f t="shared" si="3"/>
        <v>2016</v>
      </c>
    </row>
    <row r="36" spans="1:19" ht="15" customHeight="1">
      <c r="A36" s="418" t="s">
        <v>1048</v>
      </c>
      <c r="B36" s="494">
        <v>42674</v>
      </c>
      <c r="C36" s="495">
        <v>0</v>
      </c>
      <c r="D36" s="495">
        <v>166255</v>
      </c>
      <c r="E36" s="495">
        <f t="shared" si="5"/>
        <v>56966051.260000005</v>
      </c>
      <c r="F36" s="495">
        <f t="shared" si="5"/>
        <v>41749071.428399995</v>
      </c>
      <c r="G36" s="495">
        <f t="shared" si="1"/>
        <v>15216979.83160001</v>
      </c>
      <c r="H36" s="495">
        <f>VLOOKUP(A36,'02-Metrics'!A:R,18,FALSE)</f>
        <v>56931016</v>
      </c>
      <c r="I36" s="496">
        <f t="shared" si="2"/>
        <v>0.26728804263040046</v>
      </c>
      <c r="J36" s="496"/>
      <c r="K36" s="183">
        <v>0</v>
      </c>
      <c r="L36" s="180">
        <v>42674</v>
      </c>
      <c r="M36" s="241" t="s">
        <v>1041</v>
      </c>
      <c r="S36">
        <f t="shared" si="3"/>
        <v>2016</v>
      </c>
    </row>
    <row r="37" spans="1:19" ht="15" customHeight="1">
      <c r="A37" s="418" t="s">
        <v>1048</v>
      </c>
      <c r="B37" s="494">
        <v>42704</v>
      </c>
      <c r="C37" s="495">
        <v>0</v>
      </c>
      <c r="D37" s="495">
        <v>117052</v>
      </c>
      <c r="E37" s="495">
        <f t="shared" si="5"/>
        <v>56966051.260000005</v>
      </c>
      <c r="F37" s="495">
        <f t="shared" si="5"/>
        <v>41866123.428399995</v>
      </c>
      <c r="G37" s="495">
        <f t="shared" si="1"/>
        <v>15099927.83160001</v>
      </c>
      <c r="H37" s="495">
        <f>VLOOKUP(A37,'02-Metrics'!A:R,18,FALSE)</f>
        <v>56931016</v>
      </c>
      <c r="I37" s="496">
        <f t="shared" si="2"/>
        <v>0.26523201046684308</v>
      </c>
      <c r="J37" s="496"/>
      <c r="K37" s="183">
        <v>811904</v>
      </c>
      <c r="L37" s="180">
        <v>42704</v>
      </c>
      <c r="M37" s="241" t="s">
        <v>1041</v>
      </c>
      <c r="S37">
        <f t="shared" si="3"/>
        <v>2016</v>
      </c>
    </row>
    <row r="38" spans="1:19" ht="15" customHeight="1">
      <c r="A38" s="418" t="s">
        <v>1048</v>
      </c>
      <c r="B38" s="494">
        <v>42735</v>
      </c>
      <c r="C38" s="495">
        <v>912839</v>
      </c>
      <c r="D38" s="495">
        <v>120969</v>
      </c>
      <c r="E38" s="495">
        <f t="shared" si="5"/>
        <v>57878890.260000005</v>
      </c>
      <c r="F38" s="495">
        <f t="shared" si="5"/>
        <v>41987092.428399995</v>
      </c>
      <c r="G38" s="495">
        <f t="shared" si="1"/>
        <v>15891797.83160001</v>
      </c>
      <c r="H38" s="495">
        <f>VLOOKUP(A38,'02-Metrics'!A:R,18,FALSE)</f>
        <v>56931016</v>
      </c>
      <c r="I38" s="496">
        <f t="shared" si="2"/>
        <v>0.2791413002641655</v>
      </c>
      <c r="J38" s="496"/>
      <c r="K38" s="183">
        <v>0</v>
      </c>
      <c r="L38" s="180">
        <v>42735</v>
      </c>
      <c r="M38" s="241" t="s">
        <v>1041</v>
      </c>
      <c r="S38">
        <f t="shared" si="3"/>
        <v>2016</v>
      </c>
    </row>
    <row r="39" spans="1:19" ht="15" customHeight="1">
      <c r="A39" s="418" t="s">
        <v>1048</v>
      </c>
      <c r="B39" s="494">
        <v>42766</v>
      </c>
      <c r="C39" s="495">
        <v>2242394</v>
      </c>
      <c r="D39" s="495">
        <v>557957</v>
      </c>
      <c r="E39" s="495">
        <f t="shared" si="5"/>
        <v>60121284.260000005</v>
      </c>
      <c r="F39" s="495">
        <f t="shared" si="5"/>
        <v>42545049.428399995</v>
      </c>
      <c r="G39" s="495">
        <f t="shared" si="1"/>
        <v>17576234.83160001</v>
      </c>
      <c r="H39" s="495">
        <f>VLOOKUP(A39,'02-Metrics'!A:R,18,FALSE)</f>
        <v>56931016</v>
      </c>
      <c r="I39" s="496">
        <f t="shared" si="2"/>
        <v>0.30872863452147087</v>
      </c>
      <c r="J39" s="496"/>
      <c r="K39" s="183">
        <v>0</v>
      </c>
      <c r="L39" s="180">
        <v>42766</v>
      </c>
      <c r="M39" s="241" t="s">
        <v>1041</v>
      </c>
      <c r="S39">
        <f t="shared" si="3"/>
        <v>2017</v>
      </c>
    </row>
    <row r="40" spans="1:19" ht="15" customHeight="1">
      <c r="A40" s="418" t="s">
        <v>1048</v>
      </c>
      <c r="B40" s="494">
        <v>42794</v>
      </c>
      <c r="C40" s="495">
        <v>0</v>
      </c>
      <c r="D40" s="495">
        <v>833</v>
      </c>
      <c r="E40" s="495">
        <f t="shared" si="5"/>
        <v>60121284.260000005</v>
      </c>
      <c r="F40" s="495">
        <f t="shared" si="5"/>
        <v>42545882.428399995</v>
      </c>
      <c r="G40" s="495">
        <f t="shared" si="1"/>
        <v>17575401.83160001</v>
      </c>
      <c r="H40" s="495">
        <f>VLOOKUP(A40,'02-Metrics'!A:R,18,FALSE)</f>
        <v>56931016</v>
      </c>
      <c r="I40" s="496">
        <f t="shared" si="2"/>
        <v>0.30871400277838024</v>
      </c>
      <c r="J40" s="496"/>
      <c r="K40" s="183">
        <v>0</v>
      </c>
      <c r="L40" s="180">
        <v>42794</v>
      </c>
      <c r="M40" s="241" t="s">
        <v>1041</v>
      </c>
      <c r="S40">
        <f t="shared" si="3"/>
        <v>2017</v>
      </c>
    </row>
    <row r="41" spans="1:19" ht="15" customHeight="1">
      <c r="A41" s="418" t="s">
        <v>1048</v>
      </c>
      <c r="B41" s="494">
        <v>42825</v>
      </c>
      <c r="C41" s="495">
        <v>0</v>
      </c>
      <c r="D41" s="495">
        <v>24387</v>
      </c>
      <c r="E41" s="495">
        <f t="shared" si="5"/>
        <v>60121284.260000005</v>
      </c>
      <c r="F41" s="495">
        <f t="shared" si="5"/>
        <v>42570269.428399995</v>
      </c>
      <c r="G41" s="495">
        <f t="shared" si="1"/>
        <v>17551014.83160001</v>
      </c>
      <c r="H41" s="495">
        <f>VLOOKUP(A41,'02-Metrics'!A:R,18,FALSE)</f>
        <v>56931016</v>
      </c>
      <c r="I41" s="496">
        <f t="shared" si="2"/>
        <v>0.30828564225166843</v>
      </c>
      <c r="J41" s="496"/>
      <c r="K41" s="183">
        <v>0</v>
      </c>
      <c r="L41" s="180">
        <v>42825</v>
      </c>
      <c r="M41" s="241" t="s">
        <v>1041</v>
      </c>
      <c r="S41">
        <f t="shared" si="3"/>
        <v>2017</v>
      </c>
    </row>
    <row r="42" spans="1:19" ht="15" customHeight="1">
      <c r="A42" s="418" t="s">
        <v>1048</v>
      </c>
      <c r="B42" s="494">
        <v>42855</v>
      </c>
      <c r="C42" s="495">
        <v>0</v>
      </c>
      <c r="D42" s="495">
        <v>10662</v>
      </c>
      <c r="E42" s="495">
        <f t="shared" si="5"/>
        <v>60121284.260000005</v>
      </c>
      <c r="F42" s="495">
        <f t="shared" si="5"/>
        <v>42580931.428399995</v>
      </c>
      <c r="G42" s="495">
        <f t="shared" si="1"/>
        <v>17540352.83160001</v>
      </c>
      <c r="H42" s="495">
        <f>VLOOKUP(A42,'02-Metrics'!A:R,18,FALSE)</f>
        <v>56931016</v>
      </c>
      <c r="I42" s="496">
        <f t="shared" si="2"/>
        <v>0.30809836296615556</v>
      </c>
      <c r="J42" s="496"/>
      <c r="K42" s="183">
        <v>0</v>
      </c>
      <c r="L42" s="180">
        <v>42855</v>
      </c>
      <c r="M42" s="241" t="s">
        <v>1041</v>
      </c>
      <c r="S42">
        <f t="shared" si="3"/>
        <v>2017</v>
      </c>
    </row>
    <row r="43" spans="1:19" ht="15" customHeight="1">
      <c r="A43" s="418" t="s">
        <v>1048</v>
      </c>
      <c r="B43" s="494">
        <v>42886</v>
      </c>
      <c r="C43" s="495">
        <v>0</v>
      </c>
      <c r="D43" s="495">
        <v>3500</v>
      </c>
      <c r="E43" s="495">
        <f t="shared" si="5"/>
        <v>60121284.260000005</v>
      </c>
      <c r="F43" s="495">
        <f t="shared" si="5"/>
        <v>42584431.428399995</v>
      </c>
      <c r="G43" s="495">
        <f t="shared" si="1"/>
        <v>17536852.83160001</v>
      </c>
      <c r="H43" s="495">
        <f>VLOOKUP(A43,'02-Metrics'!A:R,18,FALSE)</f>
        <v>56931016</v>
      </c>
      <c r="I43" s="496">
        <f t="shared" si="2"/>
        <v>0.30803688505401011</v>
      </c>
      <c r="J43" s="496"/>
      <c r="K43" s="183">
        <v>0</v>
      </c>
      <c r="L43" s="180">
        <v>42886</v>
      </c>
      <c r="M43" s="241" t="s">
        <v>1041</v>
      </c>
      <c r="S43">
        <f t="shared" si="3"/>
        <v>2017</v>
      </c>
    </row>
    <row r="44" spans="1:19" ht="15" customHeight="1">
      <c r="A44" s="418" t="s">
        <v>1048</v>
      </c>
      <c r="B44" s="494">
        <v>42916</v>
      </c>
      <c r="C44" s="495">
        <v>0</v>
      </c>
      <c r="D44" s="495">
        <v>3000</v>
      </c>
      <c r="E44" s="495">
        <f t="shared" si="5"/>
        <v>60121284.260000005</v>
      </c>
      <c r="F44" s="495">
        <f t="shared" si="5"/>
        <v>42587431.428399995</v>
      </c>
      <c r="G44" s="495">
        <f t="shared" si="1"/>
        <v>17533852.83160001</v>
      </c>
      <c r="H44" s="495">
        <f>VLOOKUP(A44,'02-Metrics'!A:R,18,FALSE)</f>
        <v>56931016</v>
      </c>
      <c r="I44" s="496">
        <f t="shared" si="2"/>
        <v>0.30798418970074259</v>
      </c>
      <c r="J44" s="496"/>
      <c r="K44" s="183">
        <v>0</v>
      </c>
      <c r="L44" s="180">
        <v>42916</v>
      </c>
      <c r="M44" s="241" t="s">
        <v>1041</v>
      </c>
      <c r="S44">
        <f t="shared" si="3"/>
        <v>2017</v>
      </c>
    </row>
    <row r="45" spans="1:19" ht="15" customHeight="1">
      <c r="A45" s="418" t="s">
        <v>1048</v>
      </c>
      <c r="B45" s="494">
        <v>42947</v>
      </c>
      <c r="C45" s="495">
        <v>0</v>
      </c>
      <c r="D45" s="495">
        <v>3809</v>
      </c>
      <c r="E45" s="495">
        <f t="shared" si="5"/>
        <v>60121284.260000005</v>
      </c>
      <c r="F45" s="495">
        <f t="shared" si="5"/>
        <v>42591240.428399995</v>
      </c>
      <c r="G45" s="495">
        <f t="shared" si="1"/>
        <v>17530043.83160001</v>
      </c>
      <c r="H45" s="495">
        <f>VLOOKUP(A45,'02-Metrics'!A:R,18,FALSE)</f>
        <v>56931016</v>
      </c>
      <c r="I45" s="496">
        <f t="shared" si="2"/>
        <v>0.30791728416721054</v>
      </c>
      <c r="J45" s="496"/>
      <c r="K45" s="183">
        <v>0</v>
      </c>
      <c r="L45" s="180">
        <v>42947</v>
      </c>
      <c r="M45" s="241" t="s">
        <v>1041</v>
      </c>
      <c r="S45">
        <f t="shared" si="3"/>
        <v>2017</v>
      </c>
    </row>
    <row r="46" spans="1:19" ht="15" customHeight="1">
      <c r="A46" s="418" t="s">
        <v>1048</v>
      </c>
      <c r="B46" s="494">
        <v>42978</v>
      </c>
      <c r="C46" s="495">
        <v>0</v>
      </c>
      <c r="D46" s="495">
        <v>167610</v>
      </c>
      <c r="E46" s="495">
        <f t="shared" si="5"/>
        <v>60121284.260000005</v>
      </c>
      <c r="F46" s="495">
        <f t="shared" si="5"/>
        <v>42758850.428399995</v>
      </c>
      <c r="G46" s="495">
        <f t="shared" si="1"/>
        <v>17362433.83160001</v>
      </c>
      <c r="H46" s="495">
        <f>VLOOKUP(A46,'02-Metrics'!A:R,18,FALSE)</f>
        <v>56931016</v>
      </c>
      <c r="I46" s="496">
        <f t="shared" si="2"/>
        <v>0.30497319478015306</v>
      </c>
      <c r="J46" s="496"/>
      <c r="K46" s="183">
        <v>0</v>
      </c>
      <c r="L46" s="180">
        <v>42978</v>
      </c>
      <c r="M46" s="241" t="s">
        <v>1041</v>
      </c>
      <c r="S46">
        <f t="shared" si="3"/>
        <v>2017</v>
      </c>
    </row>
    <row r="47" spans="1:19" ht="15" customHeight="1">
      <c r="A47" s="418" t="s">
        <v>1048</v>
      </c>
      <c r="B47" s="494">
        <v>43100</v>
      </c>
      <c r="C47" s="495">
        <v>0</v>
      </c>
      <c r="D47" s="495">
        <v>30720</v>
      </c>
      <c r="E47" s="495">
        <f t="shared" si="5"/>
        <v>60121284.260000005</v>
      </c>
      <c r="F47" s="495">
        <f t="shared" si="5"/>
        <v>42789570.428399995</v>
      </c>
      <c r="G47" s="495">
        <f t="shared" si="1"/>
        <v>17331713.83160001</v>
      </c>
      <c r="H47" s="495">
        <f>VLOOKUP(A47,'02-Metrics'!A:R,18,FALSE)</f>
        <v>56931016</v>
      </c>
      <c r="I47" s="496">
        <f t="shared" si="2"/>
        <v>0.30443359436269346</v>
      </c>
      <c r="J47" s="496"/>
      <c r="K47" s="183">
        <v>0</v>
      </c>
      <c r="L47" s="180">
        <v>43100</v>
      </c>
      <c r="M47" s="241" t="s">
        <v>1041</v>
      </c>
      <c r="S47">
        <f t="shared" si="3"/>
        <v>2017</v>
      </c>
    </row>
    <row r="48" spans="1:19" ht="15" customHeight="1">
      <c r="A48" s="418"/>
      <c r="B48" s="505"/>
      <c r="C48" s="506"/>
      <c r="D48" s="506"/>
      <c r="E48" s="506"/>
      <c r="F48" s="506"/>
      <c r="G48" s="506"/>
      <c r="H48" s="495"/>
      <c r="I48" s="496"/>
      <c r="J48" s="496"/>
      <c r="K48" s="495"/>
      <c r="L48" s="493"/>
      <c r="S48">
        <f t="shared" si="3"/>
        <v>1900</v>
      </c>
    </row>
    <row r="49" spans="1:19" ht="15" customHeight="1">
      <c r="A49" s="418" t="s">
        <v>1049</v>
      </c>
      <c r="B49" s="494">
        <v>41243</v>
      </c>
      <c r="C49" s="495">
        <v>1282219.8</v>
      </c>
      <c r="D49" s="495"/>
      <c r="E49" s="495">
        <f t="shared" ref="E49:F64" si="6">C49+E48</f>
        <v>1282219.8</v>
      </c>
      <c r="F49" s="495">
        <f t="shared" si="6"/>
        <v>0</v>
      </c>
      <c r="G49" s="495">
        <f t="shared" si="1"/>
        <v>1282219.8</v>
      </c>
      <c r="H49" s="495">
        <f>VLOOKUP(A49,'02-Metrics'!A:R,18,FALSE)</f>
        <v>72946445.959999993</v>
      </c>
      <c r="I49" s="496">
        <f t="shared" si="2"/>
        <v>1.7577549983766202E-2</v>
      </c>
      <c r="J49" s="496"/>
      <c r="K49" s="183">
        <v>1102537.1200000001</v>
      </c>
      <c r="L49" s="180">
        <f t="shared" ref="L49:L79" si="7">B49</f>
        <v>41243</v>
      </c>
      <c r="M49" s="241" t="s">
        <v>1041</v>
      </c>
      <c r="P49">
        <f>SUM(K49:O49)</f>
        <v>1143780.1200000001</v>
      </c>
      <c r="S49">
        <f t="shared" si="3"/>
        <v>2012</v>
      </c>
    </row>
    <row r="50" spans="1:19" ht="15" customHeight="1">
      <c r="A50" s="418" t="s">
        <v>1049</v>
      </c>
      <c r="B50" s="494">
        <v>41274</v>
      </c>
      <c r="C50" s="495">
        <v>1642241.84</v>
      </c>
      <c r="D50" s="495"/>
      <c r="E50" s="495">
        <f t="shared" si="6"/>
        <v>2924461.64</v>
      </c>
      <c r="F50" s="495">
        <f t="shared" si="6"/>
        <v>0</v>
      </c>
      <c r="G50" s="495">
        <f t="shared" si="1"/>
        <v>2924461.64</v>
      </c>
      <c r="H50" s="495">
        <f>VLOOKUP(A50,'02-Metrics'!A:R,18,FALSE)</f>
        <v>72946445.959999993</v>
      </c>
      <c r="I50" s="496">
        <f t="shared" si="2"/>
        <v>4.0090529449558397E-2</v>
      </c>
      <c r="J50" s="496"/>
      <c r="K50" s="183">
        <v>1555153.26</v>
      </c>
      <c r="L50" s="180">
        <f t="shared" si="7"/>
        <v>41274</v>
      </c>
      <c r="M50" s="241" t="s">
        <v>1041</v>
      </c>
      <c r="S50">
        <f t="shared" si="3"/>
        <v>2012</v>
      </c>
    </row>
    <row r="51" spans="1:19" ht="15" customHeight="1">
      <c r="A51" s="418" t="s">
        <v>1049</v>
      </c>
      <c r="B51" s="494">
        <v>41305</v>
      </c>
      <c r="C51" s="495">
        <f>1230546.93+141810.6</f>
        <v>1372357.53</v>
      </c>
      <c r="D51" s="495"/>
      <c r="E51" s="495">
        <f t="shared" si="6"/>
        <v>4296819.17</v>
      </c>
      <c r="F51" s="495">
        <f t="shared" si="6"/>
        <v>0</v>
      </c>
      <c r="G51" s="495">
        <f t="shared" si="1"/>
        <v>4296819.17</v>
      </c>
      <c r="H51" s="495">
        <f>VLOOKUP(A51,'02-Metrics'!A:R,18,FALSE)</f>
        <v>72946445.959999993</v>
      </c>
      <c r="I51" s="496">
        <f t="shared" si="2"/>
        <v>5.8903749366434527E-2</v>
      </c>
      <c r="J51" s="496"/>
      <c r="K51" s="183">
        <f>1780888.74+204044.03</f>
        <v>1984932.77</v>
      </c>
      <c r="L51" s="180">
        <f t="shared" si="7"/>
        <v>41305</v>
      </c>
      <c r="M51" s="241" t="s">
        <v>1041</v>
      </c>
      <c r="S51">
        <f t="shared" si="3"/>
        <v>2013</v>
      </c>
    </row>
    <row r="52" spans="1:19" ht="15" customHeight="1">
      <c r="A52" s="418" t="s">
        <v>1049</v>
      </c>
      <c r="B52" s="494">
        <v>41333</v>
      </c>
      <c r="C52" s="495"/>
      <c r="D52" s="495"/>
      <c r="E52" s="495">
        <f t="shared" si="6"/>
        <v>4296819.17</v>
      </c>
      <c r="F52" s="495">
        <f t="shared" si="6"/>
        <v>0</v>
      </c>
      <c r="G52" s="495">
        <f t="shared" si="1"/>
        <v>4296819.17</v>
      </c>
      <c r="H52" s="495">
        <f>VLOOKUP(A52,'02-Metrics'!A:R,18,FALSE)</f>
        <v>72946445.959999993</v>
      </c>
      <c r="I52" s="496">
        <f t="shared" si="2"/>
        <v>5.8903749366434527E-2</v>
      </c>
      <c r="J52" s="496"/>
      <c r="K52" s="183"/>
      <c r="L52" s="180">
        <f t="shared" si="7"/>
        <v>41333</v>
      </c>
      <c r="M52" s="241" t="s">
        <v>1041</v>
      </c>
      <c r="S52">
        <f t="shared" si="3"/>
        <v>2013</v>
      </c>
    </row>
    <row r="53" spans="1:19" ht="15" customHeight="1">
      <c r="A53" s="418" t="s">
        <v>1049</v>
      </c>
      <c r="B53" s="494">
        <v>41364</v>
      </c>
      <c r="C53" s="495"/>
      <c r="D53" s="495"/>
      <c r="E53" s="495">
        <f t="shared" si="6"/>
        <v>4296819.17</v>
      </c>
      <c r="F53" s="495">
        <f t="shared" si="6"/>
        <v>0</v>
      </c>
      <c r="G53" s="495">
        <f t="shared" si="1"/>
        <v>4296819.17</v>
      </c>
      <c r="H53" s="495">
        <f>VLOOKUP(A53,'02-Metrics'!A:R,18,FALSE)</f>
        <v>72946445.959999993</v>
      </c>
      <c r="I53" s="496">
        <f t="shared" si="2"/>
        <v>5.8903749366434527E-2</v>
      </c>
      <c r="J53" s="496"/>
      <c r="K53" s="183"/>
      <c r="L53" s="180">
        <f t="shared" si="7"/>
        <v>41364</v>
      </c>
      <c r="M53" s="241" t="s">
        <v>1041</v>
      </c>
      <c r="S53">
        <f t="shared" si="3"/>
        <v>2013</v>
      </c>
    </row>
    <row r="54" spans="1:19" ht="15" customHeight="1">
      <c r="A54" s="418" t="s">
        <v>1049</v>
      </c>
      <c r="B54" s="494">
        <v>41394</v>
      </c>
      <c r="C54" s="495">
        <f>915796.53+122726.11</f>
        <v>1038522.64</v>
      </c>
      <c r="D54" s="495"/>
      <c r="E54" s="495">
        <f t="shared" si="6"/>
        <v>5335341.8099999996</v>
      </c>
      <c r="F54" s="495">
        <f t="shared" si="6"/>
        <v>0</v>
      </c>
      <c r="G54" s="495">
        <f t="shared" si="1"/>
        <v>5335341.8099999996</v>
      </c>
      <c r="H54" s="495">
        <f>VLOOKUP(A54,'02-Metrics'!A:R,18,FALSE)</f>
        <v>72946445.959999993</v>
      </c>
      <c r="I54" s="496">
        <f t="shared" si="2"/>
        <v>7.3140531245697998E-2</v>
      </c>
      <c r="J54" s="496"/>
      <c r="K54" s="183">
        <f>250993.84+204044.03</f>
        <v>455037.87</v>
      </c>
      <c r="L54" s="180">
        <f t="shared" si="7"/>
        <v>41394</v>
      </c>
      <c r="M54" s="241" t="s">
        <v>1041</v>
      </c>
      <c r="S54">
        <f t="shared" si="3"/>
        <v>2013</v>
      </c>
    </row>
    <row r="55" spans="1:19" ht="15" customHeight="1">
      <c r="A55" s="418" t="s">
        <v>1049</v>
      </c>
      <c r="B55" s="494">
        <v>41425</v>
      </c>
      <c r="C55" s="495">
        <v>152371.09</v>
      </c>
      <c r="D55" s="495"/>
      <c r="E55" s="495">
        <f t="shared" si="6"/>
        <v>5487712.8999999994</v>
      </c>
      <c r="F55" s="495">
        <f t="shared" si="6"/>
        <v>0</v>
      </c>
      <c r="G55" s="495">
        <f t="shared" si="1"/>
        <v>5487712.8999999994</v>
      </c>
      <c r="H55" s="495">
        <f>VLOOKUP(A55,'02-Metrics'!A:R,18,FALSE)</f>
        <v>72946445.959999993</v>
      </c>
      <c r="I55" s="496">
        <f t="shared" si="2"/>
        <v>7.5229338835906739E-2</v>
      </c>
      <c r="J55" s="496"/>
      <c r="K55" s="183">
        <v>132334.03</v>
      </c>
      <c r="L55" s="180">
        <f t="shared" si="7"/>
        <v>41425</v>
      </c>
      <c r="M55" s="241" t="s">
        <v>1041</v>
      </c>
      <c r="S55">
        <f t="shared" si="3"/>
        <v>2013</v>
      </c>
    </row>
    <row r="56" spans="1:19" ht="15" customHeight="1">
      <c r="A56" s="418" t="s">
        <v>1049</v>
      </c>
      <c r="B56" s="494">
        <v>41455</v>
      </c>
      <c r="C56" s="495">
        <v>0</v>
      </c>
      <c r="D56" s="495"/>
      <c r="E56" s="495">
        <f t="shared" si="6"/>
        <v>5487712.8999999994</v>
      </c>
      <c r="F56" s="495">
        <f t="shared" si="6"/>
        <v>0</v>
      </c>
      <c r="G56" s="495">
        <f t="shared" si="1"/>
        <v>5487712.8999999994</v>
      </c>
      <c r="H56" s="495">
        <f>VLOOKUP(A56,'02-Metrics'!A:R,18,FALSE)</f>
        <v>72946445.959999993</v>
      </c>
      <c r="I56" s="496">
        <f t="shared" si="2"/>
        <v>7.5229338835906739E-2</v>
      </c>
      <c r="J56" s="496"/>
      <c r="K56" s="183">
        <v>13152.45</v>
      </c>
      <c r="L56" s="180">
        <f t="shared" si="7"/>
        <v>41455</v>
      </c>
      <c r="M56" s="241" t="s">
        <v>1041</v>
      </c>
      <c r="S56">
        <f t="shared" si="3"/>
        <v>2013</v>
      </c>
    </row>
    <row r="57" spans="1:19" ht="15" customHeight="1">
      <c r="A57" s="418" t="s">
        <v>1049</v>
      </c>
      <c r="B57" s="494">
        <v>41486</v>
      </c>
      <c r="C57" s="495">
        <v>960436.47</v>
      </c>
      <c r="D57" s="495"/>
      <c r="E57" s="495">
        <f t="shared" si="6"/>
        <v>6448149.3699999992</v>
      </c>
      <c r="F57" s="495">
        <f t="shared" si="6"/>
        <v>0</v>
      </c>
      <c r="G57" s="495">
        <f t="shared" si="1"/>
        <v>6448149.3699999992</v>
      </c>
      <c r="H57" s="495">
        <f>VLOOKUP(A57,'02-Metrics'!A:R,18,FALSE)</f>
        <v>72946445.959999993</v>
      </c>
      <c r="I57" s="496">
        <f t="shared" si="2"/>
        <v>8.8395661846717336E-2</v>
      </c>
      <c r="J57" s="496"/>
      <c r="K57" s="183">
        <v>922362.13</v>
      </c>
      <c r="L57" s="180">
        <f t="shared" si="7"/>
        <v>41486</v>
      </c>
      <c r="M57" s="241" t="s">
        <v>1041</v>
      </c>
      <c r="S57">
        <f t="shared" si="3"/>
        <v>2013</v>
      </c>
    </row>
    <row r="58" spans="1:19" ht="15" customHeight="1">
      <c r="A58" s="418" t="s">
        <v>1049</v>
      </c>
      <c r="B58" s="494">
        <v>41517</v>
      </c>
      <c r="C58" s="495">
        <v>970743.47</v>
      </c>
      <c r="D58" s="495"/>
      <c r="E58" s="495">
        <f t="shared" si="6"/>
        <v>7418892.8399999989</v>
      </c>
      <c r="F58" s="495">
        <f t="shared" si="6"/>
        <v>0</v>
      </c>
      <c r="G58" s="495">
        <f t="shared" si="1"/>
        <v>7418892.8399999989</v>
      </c>
      <c r="H58" s="495">
        <f>VLOOKUP(A58,'02-Metrics'!A:R,18,FALSE)</f>
        <v>72946445.959999993</v>
      </c>
      <c r="I58" s="496">
        <f t="shared" si="2"/>
        <v>0.10170328029508292</v>
      </c>
      <c r="J58" s="496"/>
      <c r="K58" s="183">
        <v>919264.65</v>
      </c>
      <c r="L58" s="180">
        <f t="shared" si="7"/>
        <v>41517</v>
      </c>
      <c r="M58" s="241" t="s">
        <v>1041</v>
      </c>
      <c r="S58">
        <f t="shared" si="3"/>
        <v>2013</v>
      </c>
    </row>
    <row r="59" spans="1:19" ht="15" customHeight="1">
      <c r="A59" s="418" t="s">
        <v>1049</v>
      </c>
      <c r="B59" s="494">
        <v>41547</v>
      </c>
      <c r="C59" s="495">
        <v>917923.51</v>
      </c>
      <c r="D59" s="495"/>
      <c r="E59" s="495">
        <f t="shared" si="6"/>
        <v>8336816.3499999987</v>
      </c>
      <c r="F59" s="495">
        <f t="shared" si="6"/>
        <v>0</v>
      </c>
      <c r="G59" s="495">
        <f t="shared" si="1"/>
        <v>8336816.3499999987</v>
      </c>
      <c r="H59" s="495">
        <f>VLOOKUP(A59,'02-Metrics'!A:R,18,FALSE)</f>
        <v>72946445.959999993</v>
      </c>
      <c r="I59" s="496">
        <f t="shared" si="2"/>
        <v>0.11428680644114549</v>
      </c>
      <c r="J59" s="496"/>
      <c r="K59" s="183">
        <v>905504.09</v>
      </c>
      <c r="L59" s="180">
        <f t="shared" si="7"/>
        <v>41547</v>
      </c>
      <c r="M59" s="241" t="s">
        <v>1041</v>
      </c>
      <c r="S59">
        <f t="shared" si="3"/>
        <v>2013</v>
      </c>
    </row>
    <row r="60" spans="1:19" ht="15" customHeight="1">
      <c r="A60" s="418" t="s">
        <v>1049</v>
      </c>
      <c r="B60" s="494">
        <v>41578</v>
      </c>
      <c r="C60" s="495">
        <v>894841.59</v>
      </c>
      <c r="D60" s="495"/>
      <c r="E60" s="495">
        <f t="shared" si="6"/>
        <v>9231657.9399999995</v>
      </c>
      <c r="F60" s="495">
        <f t="shared" si="6"/>
        <v>0</v>
      </c>
      <c r="G60" s="495">
        <f t="shared" si="1"/>
        <v>9231657.9399999995</v>
      </c>
      <c r="H60" s="495">
        <f>VLOOKUP(A60,'02-Metrics'!A:R,18,FALSE)</f>
        <v>72946445.959999993</v>
      </c>
      <c r="I60" s="496">
        <f t="shared" si="2"/>
        <v>0.12655390976912237</v>
      </c>
      <c r="J60" s="496"/>
      <c r="K60" s="183">
        <v>805285.14</v>
      </c>
      <c r="L60" s="180">
        <f t="shared" si="7"/>
        <v>41578</v>
      </c>
      <c r="M60" s="241" t="s">
        <v>1041</v>
      </c>
      <c r="S60">
        <f t="shared" si="3"/>
        <v>2013</v>
      </c>
    </row>
    <row r="61" spans="1:19" ht="15" customHeight="1">
      <c r="A61" s="418" t="s">
        <v>1049</v>
      </c>
      <c r="B61" s="494">
        <v>41608</v>
      </c>
      <c r="C61" s="495"/>
      <c r="D61" s="495"/>
      <c r="E61" s="495">
        <f t="shared" si="6"/>
        <v>9231657.9399999995</v>
      </c>
      <c r="F61" s="495">
        <f t="shared" si="6"/>
        <v>0</v>
      </c>
      <c r="G61" s="495">
        <f t="shared" si="1"/>
        <v>9231657.9399999995</v>
      </c>
      <c r="H61" s="495">
        <f>VLOOKUP(A61,'02-Metrics'!A:R,18,FALSE)</f>
        <v>72946445.959999993</v>
      </c>
      <c r="I61" s="496">
        <f t="shared" si="2"/>
        <v>0.12655390976912237</v>
      </c>
      <c r="J61" s="496"/>
      <c r="K61" s="183"/>
      <c r="L61" s="180">
        <f t="shared" si="7"/>
        <v>41608</v>
      </c>
      <c r="M61" s="241" t="s">
        <v>1041</v>
      </c>
      <c r="S61">
        <f t="shared" si="3"/>
        <v>2013</v>
      </c>
    </row>
    <row r="62" spans="1:19" ht="15" customHeight="1">
      <c r="A62" s="418" t="s">
        <v>1049</v>
      </c>
      <c r="B62" s="494">
        <v>41639</v>
      </c>
      <c r="C62" s="495"/>
      <c r="D62" s="495"/>
      <c r="E62" s="495">
        <f t="shared" si="6"/>
        <v>9231657.9399999995</v>
      </c>
      <c r="F62" s="495">
        <f t="shared" si="6"/>
        <v>0</v>
      </c>
      <c r="G62" s="495">
        <f t="shared" si="1"/>
        <v>9231657.9399999995</v>
      </c>
      <c r="H62" s="495">
        <f>VLOOKUP(A62,'02-Metrics'!A:R,18,FALSE)</f>
        <v>72946445.959999993</v>
      </c>
      <c r="I62" s="496">
        <f t="shared" si="2"/>
        <v>0.12655390976912237</v>
      </c>
      <c r="J62" s="496"/>
      <c r="K62" s="183"/>
      <c r="L62" s="180">
        <f t="shared" si="7"/>
        <v>41639</v>
      </c>
      <c r="M62" s="241" t="s">
        <v>1041</v>
      </c>
      <c r="S62">
        <f t="shared" si="3"/>
        <v>2013</v>
      </c>
    </row>
    <row r="63" spans="1:19" ht="15" customHeight="1">
      <c r="A63" s="418" t="s">
        <v>1049</v>
      </c>
      <c r="B63" s="494">
        <v>41670</v>
      </c>
      <c r="C63" s="495">
        <v>953478.06</v>
      </c>
      <c r="D63" s="495">
        <v>155553</v>
      </c>
      <c r="E63" s="495">
        <f t="shared" si="6"/>
        <v>10185136</v>
      </c>
      <c r="F63" s="495">
        <f t="shared" si="6"/>
        <v>155553</v>
      </c>
      <c r="G63" s="495">
        <f t="shared" si="1"/>
        <v>10029583</v>
      </c>
      <c r="H63" s="495">
        <f>VLOOKUP(A63,'02-Metrics'!A:R,18,FALSE)</f>
        <v>72946445.959999993</v>
      </c>
      <c r="I63" s="496">
        <f t="shared" si="2"/>
        <v>0.13749241471612883</v>
      </c>
      <c r="J63" s="496"/>
      <c r="K63" s="183">
        <f>630366.64+2942745.95</f>
        <v>3573112.5900000003</v>
      </c>
      <c r="L63" s="180">
        <f t="shared" si="7"/>
        <v>41670</v>
      </c>
      <c r="M63" s="241" t="s">
        <v>1041</v>
      </c>
      <c r="S63">
        <f t="shared" si="3"/>
        <v>2014</v>
      </c>
    </row>
    <row r="64" spans="1:19" ht="15" customHeight="1">
      <c r="A64" s="418" t="s">
        <v>1049</v>
      </c>
      <c r="B64" s="494">
        <v>41698</v>
      </c>
      <c r="C64" s="495">
        <v>1984294.8699999999</v>
      </c>
      <c r="D64" s="495">
        <v>1259419.8399999999</v>
      </c>
      <c r="E64" s="495">
        <f t="shared" si="6"/>
        <v>12169430.869999999</v>
      </c>
      <c r="F64" s="495">
        <f t="shared" si="6"/>
        <v>1414972.8399999999</v>
      </c>
      <c r="G64" s="495">
        <f t="shared" si="1"/>
        <v>10754458.029999999</v>
      </c>
      <c r="H64" s="495">
        <f>VLOOKUP(A64,'02-Metrics'!A:R,18,FALSE)</f>
        <v>72946445.959999993</v>
      </c>
      <c r="I64" s="496">
        <f t="shared" si="2"/>
        <v>0.14742949966194624</v>
      </c>
      <c r="J64" s="496"/>
      <c r="K64" s="183">
        <v>2330524.48</v>
      </c>
      <c r="L64" s="180">
        <f t="shared" si="7"/>
        <v>41698</v>
      </c>
      <c r="M64" s="241" t="s">
        <v>1041</v>
      </c>
      <c r="S64">
        <f t="shared" si="3"/>
        <v>2014</v>
      </c>
    </row>
    <row r="65" spans="1:19" ht="15" customHeight="1">
      <c r="A65" s="418" t="s">
        <v>1049</v>
      </c>
      <c r="B65" s="494">
        <v>41729</v>
      </c>
      <c r="C65" s="495">
        <v>0</v>
      </c>
      <c r="D65" s="495">
        <v>446040.16</v>
      </c>
      <c r="E65" s="495">
        <f t="shared" ref="E65:F79" si="8">C65+E64</f>
        <v>12169430.869999999</v>
      </c>
      <c r="F65" s="495">
        <f t="shared" si="8"/>
        <v>1861012.9999999998</v>
      </c>
      <c r="G65" s="495">
        <f t="shared" si="1"/>
        <v>10308417.869999999</v>
      </c>
      <c r="H65" s="495">
        <f>VLOOKUP(A65,'02-Metrics'!A:R,18,FALSE)</f>
        <v>72946445.959999993</v>
      </c>
      <c r="I65" s="496">
        <f t="shared" si="2"/>
        <v>0.14131487469112058</v>
      </c>
      <c r="J65" s="496"/>
      <c r="K65" s="183"/>
      <c r="L65" s="180">
        <f t="shared" si="7"/>
        <v>41729</v>
      </c>
      <c r="M65" s="241" t="s">
        <v>1041</v>
      </c>
      <c r="S65">
        <f t="shared" si="3"/>
        <v>2014</v>
      </c>
    </row>
    <row r="66" spans="1:19" ht="15" customHeight="1">
      <c r="A66" s="418" t="s">
        <v>1049</v>
      </c>
      <c r="B66" s="494">
        <v>41759</v>
      </c>
      <c r="C66" s="495">
        <v>2835609.68</v>
      </c>
      <c r="D66" s="495">
        <v>1383606.64</v>
      </c>
      <c r="E66" s="495">
        <f t="shared" si="8"/>
        <v>15005040.549999999</v>
      </c>
      <c r="F66" s="495">
        <f t="shared" si="8"/>
        <v>3244619.6399999997</v>
      </c>
      <c r="G66" s="495">
        <f t="shared" si="1"/>
        <v>11760420.91</v>
      </c>
      <c r="H66" s="495">
        <f>VLOOKUP(A66,'02-Metrics'!A:R,18,FALSE)</f>
        <v>72946445.959999993</v>
      </c>
      <c r="I66" s="496">
        <f t="shared" si="2"/>
        <v>0.16121992998053392</v>
      </c>
      <c r="J66" s="496"/>
      <c r="K66" s="183">
        <v>920317.32</v>
      </c>
      <c r="L66" s="180">
        <f t="shared" si="7"/>
        <v>41759</v>
      </c>
      <c r="M66" s="241" t="s">
        <v>1041</v>
      </c>
      <c r="S66">
        <f t="shared" si="3"/>
        <v>2014</v>
      </c>
    </row>
    <row r="67" spans="1:19" ht="15" customHeight="1">
      <c r="A67" s="418" t="s">
        <v>1049</v>
      </c>
      <c r="B67" s="494">
        <v>41790</v>
      </c>
      <c r="C67" s="495">
        <v>1000000</v>
      </c>
      <c r="D67" s="495">
        <v>911465.1</v>
      </c>
      <c r="E67" s="495">
        <f t="shared" si="8"/>
        <v>16005040.549999999</v>
      </c>
      <c r="F67" s="495">
        <f t="shared" si="8"/>
        <v>4156084.7399999998</v>
      </c>
      <c r="G67" s="495">
        <f t="shared" ref="G67:G130" si="9">E67-F67</f>
        <v>11848955.809999999</v>
      </c>
      <c r="H67" s="495">
        <f>VLOOKUP(A67,'02-Metrics'!A:R,18,FALSE)</f>
        <v>72946445.959999993</v>
      </c>
      <c r="I67" s="496">
        <f t="shared" ref="I67:I130" si="10">G67/H67</f>
        <v>0.16243362721875915</v>
      </c>
      <c r="J67" s="496"/>
      <c r="K67" s="183">
        <v>2261731.7400000002</v>
      </c>
      <c r="L67" s="180">
        <f t="shared" si="7"/>
        <v>41790</v>
      </c>
      <c r="M67" s="241" t="s">
        <v>1041</v>
      </c>
      <c r="S67">
        <f t="shared" ref="S67:S130" si="11">YEAR(B67)</f>
        <v>2014</v>
      </c>
    </row>
    <row r="68" spans="1:19" ht="15" customHeight="1">
      <c r="A68" s="418" t="s">
        <v>1049</v>
      </c>
      <c r="B68" s="494">
        <v>41820</v>
      </c>
      <c r="C68" s="495">
        <v>2482317.5900000003</v>
      </c>
      <c r="D68" s="495">
        <v>1993077.2000000002</v>
      </c>
      <c r="E68" s="495">
        <f t="shared" si="8"/>
        <v>18487358.140000001</v>
      </c>
      <c r="F68" s="495">
        <f t="shared" si="8"/>
        <v>6149161.9399999995</v>
      </c>
      <c r="G68" s="495">
        <f t="shared" si="9"/>
        <v>12338196.200000001</v>
      </c>
      <c r="H68" s="495">
        <f>VLOOKUP(A68,'02-Metrics'!A:R,18,FALSE)</f>
        <v>72946445.959999993</v>
      </c>
      <c r="I68" s="496">
        <f t="shared" si="10"/>
        <v>0.16914047062369045</v>
      </c>
      <c r="J68" s="496"/>
      <c r="K68" s="183">
        <v>2160160.31</v>
      </c>
      <c r="L68" s="180">
        <f t="shared" si="7"/>
        <v>41820</v>
      </c>
      <c r="M68" s="241" t="s">
        <v>1041</v>
      </c>
      <c r="S68">
        <f t="shared" si="11"/>
        <v>2014</v>
      </c>
    </row>
    <row r="69" spans="1:19" ht="15" customHeight="1">
      <c r="A69" s="418" t="s">
        <v>1049</v>
      </c>
      <c r="B69" s="494">
        <v>41851</v>
      </c>
      <c r="C69" s="495">
        <v>1374359.02</v>
      </c>
      <c r="D69" s="495">
        <v>1907782.83</v>
      </c>
      <c r="E69" s="495">
        <f t="shared" si="8"/>
        <v>19861717.16</v>
      </c>
      <c r="F69" s="495">
        <f t="shared" si="8"/>
        <v>8056944.7699999996</v>
      </c>
      <c r="G69" s="495">
        <f t="shared" si="9"/>
        <v>11804772.390000001</v>
      </c>
      <c r="H69" s="495">
        <f>VLOOKUP(A69,'02-Metrics'!A:R,18,FALSE)</f>
        <v>72946445.959999993</v>
      </c>
      <c r="I69" s="496">
        <f t="shared" si="10"/>
        <v>0.16182793054062042</v>
      </c>
      <c r="J69" s="496"/>
      <c r="K69" s="183">
        <v>3157921</v>
      </c>
      <c r="L69" s="180">
        <f t="shared" si="7"/>
        <v>41851</v>
      </c>
      <c r="M69" s="241" t="s">
        <v>1041</v>
      </c>
      <c r="S69">
        <f t="shared" si="11"/>
        <v>2014</v>
      </c>
    </row>
    <row r="70" spans="1:19" ht="15" customHeight="1">
      <c r="A70" s="418" t="s">
        <v>1049</v>
      </c>
      <c r="B70" s="494">
        <v>41882</v>
      </c>
      <c r="C70" s="495">
        <v>155610.6</v>
      </c>
      <c r="D70" s="495">
        <v>1027649.39</v>
      </c>
      <c r="E70" s="495">
        <f t="shared" si="8"/>
        <v>20017327.760000002</v>
      </c>
      <c r="F70" s="495">
        <f t="shared" si="8"/>
        <v>9084594.1600000001</v>
      </c>
      <c r="G70" s="495">
        <f t="shared" si="9"/>
        <v>10932733.600000001</v>
      </c>
      <c r="H70" s="495">
        <f>VLOOKUP(A70,'02-Metrics'!A:R,18,FALSE)</f>
        <v>72946445.959999993</v>
      </c>
      <c r="I70" s="496">
        <f t="shared" si="10"/>
        <v>0.14987342366199635</v>
      </c>
      <c r="J70" s="496"/>
      <c r="K70" s="183">
        <v>1931615.02</v>
      </c>
      <c r="L70" s="180">
        <f t="shared" si="7"/>
        <v>41882</v>
      </c>
      <c r="M70" s="241" t="s">
        <v>1041</v>
      </c>
      <c r="S70">
        <f t="shared" si="11"/>
        <v>2014</v>
      </c>
    </row>
    <row r="71" spans="1:19" ht="15" customHeight="1">
      <c r="A71" s="418" t="s">
        <v>1049</v>
      </c>
      <c r="B71" s="494">
        <v>41912</v>
      </c>
      <c r="C71" s="495">
        <v>3194521.8</v>
      </c>
      <c r="D71" s="495">
        <v>1252838.0999999999</v>
      </c>
      <c r="E71" s="495">
        <f t="shared" si="8"/>
        <v>23211849.560000002</v>
      </c>
      <c r="F71" s="495">
        <f t="shared" si="8"/>
        <v>10337432.26</v>
      </c>
      <c r="G71" s="495">
        <f t="shared" si="9"/>
        <v>12874417.300000003</v>
      </c>
      <c r="H71" s="495">
        <f>VLOOKUP(A71,'02-Metrics'!A:R,18,FALSE)</f>
        <v>72946445.959999993</v>
      </c>
      <c r="I71" s="496">
        <f t="shared" si="10"/>
        <v>0.17649135787999401</v>
      </c>
      <c r="J71" s="496"/>
      <c r="K71" s="183">
        <v>2303487.2000000002</v>
      </c>
      <c r="L71" s="180">
        <f t="shared" si="7"/>
        <v>41912</v>
      </c>
      <c r="M71" s="241" t="s">
        <v>1041</v>
      </c>
      <c r="S71">
        <f t="shared" si="11"/>
        <v>2014</v>
      </c>
    </row>
    <row r="72" spans="1:19" ht="15" customHeight="1">
      <c r="A72" s="418" t="s">
        <v>1049</v>
      </c>
      <c r="B72" s="494">
        <v>41943</v>
      </c>
      <c r="C72" s="495">
        <v>263359.07</v>
      </c>
      <c r="D72" s="495">
        <v>1671940.6496000001</v>
      </c>
      <c r="E72" s="495">
        <f t="shared" si="8"/>
        <v>23475208.630000003</v>
      </c>
      <c r="F72" s="495">
        <f t="shared" si="8"/>
        <v>12009372.909600001</v>
      </c>
      <c r="G72" s="495">
        <f t="shared" si="9"/>
        <v>11465835.720400002</v>
      </c>
      <c r="H72" s="495">
        <f>VLOOKUP(A72,'02-Metrics'!A:R,18,FALSE)</f>
        <v>72946445.959999993</v>
      </c>
      <c r="I72" s="496">
        <f t="shared" si="10"/>
        <v>0.15718155380300866</v>
      </c>
      <c r="J72" s="496"/>
      <c r="K72" s="183">
        <v>560098.93999999994</v>
      </c>
      <c r="L72" s="180">
        <f t="shared" si="7"/>
        <v>41943</v>
      </c>
      <c r="M72" s="241" t="s">
        <v>1041</v>
      </c>
      <c r="S72">
        <f t="shared" si="11"/>
        <v>2014</v>
      </c>
    </row>
    <row r="73" spans="1:19" ht="15" customHeight="1">
      <c r="A73" s="418" t="s">
        <v>1049</v>
      </c>
      <c r="B73" s="494">
        <v>41973</v>
      </c>
      <c r="C73" s="495">
        <v>1237279.6000000001</v>
      </c>
      <c r="D73" s="495">
        <v>769672.41999999981</v>
      </c>
      <c r="E73" s="495">
        <f t="shared" si="8"/>
        <v>24712488.230000004</v>
      </c>
      <c r="F73" s="495">
        <f t="shared" si="8"/>
        <v>12779045.329600001</v>
      </c>
      <c r="G73" s="495">
        <f t="shared" si="9"/>
        <v>11933442.900400003</v>
      </c>
      <c r="H73" s="495">
        <f>VLOOKUP(A73,'02-Metrics'!A:R,18,FALSE)</f>
        <v>72946445.959999993</v>
      </c>
      <c r="I73" s="496">
        <f t="shared" si="10"/>
        <v>0.16359183430188878</v>
      </c>
      <c r="J73" s="496"/>
      <c r="K73" s="183">
        <v>2652754.46</v>
      </c>
      <c r="L73" s="180">
        <f t="shared" si="7"/>
        <v>41973</v>
      </c>
      <c r="M73" s="241" t="s">
        <v>1041</v>
      </c>
      <c r="S73">
        <f t="shared" si="11"/>
        <v>2014</v>
      </c>
    </row>
    <row r="74" spans="1:19" ht="15" customHeight="1">
      <c r="A74" s="418" t="s">
        <v>1049</v>
      </c>
      <c r="B74" s="494">
        <v>42004</v>
      </c>
      <c r="C74" s="495">
        <v>1569343.8900000001</v>
      </c>
      <c r="D74" s="495">
        <v>1890682.9200000002</v>
      </c>
      <c r="E74" s="495">
        <f t="shared" si="8"/>
        <v>26281832.120000005</v>
      </c>
      <c r="F74" s="495">
        <f t="shared" si="8"/>
        <v>14669728.249600001</v>
      </c>
      <c r="G74" s="495">
        <f t="shared" si="9"/>
        <v>11612103.870400004</v>
      </c>
      <c r="H74" s="495">
        <f>VLOOKUP(A74,'02-Metrics'!A:R,18,FALSE)</f>
        <v>72946445.959999993</v>
      </c>
      <c r="I74" s="496">
        <f t="shared" si="10"/>
        <v>0.15918669809859515</v>
      </c>
      <c r="J74" s="496"/>
      <c r="K74" s="183">
        <v>2735912.02</v>
      </c>
      <c r="L74" s="180">
        <f t="shared" si="7"/>
        <v>42004</v>
      </c>
      <c r="M74" s="241" t="s">
        <v>1041</v>
      </c>
      <c r="S74">
        <f t="shared" si="11"/>
        <v>2014</v>
      </c>
    </row>
    <row r="75" spans="1:19" ht="15" customHeight="1">
      <c r="A75" s="418" t="s">
        <v>1049</v>
      </c>
      <c r="B75" s="494">
        <v>42035</v>
      </c>
      <c r="C75" s="495">
        <v>0</v>
      </c>
      <c r="D75" s="495"/>
      <c r="E75" s="495">
        <f t="shared" si="8"/>
        <v>26281832.120000005</v>
      </c>
      <c r="F75" s="495">
        <f t="shared" si="8"/>
        <v>14669728.249600001</v>
      </c>
      <c r="G75" s="495">
        <f t="shared" si="9"/>
        <v>11612103.870400004</v>
      </c>
      <c r="H75" s="495">
        <f>VLOOKUP(A75,'02-Metrics'!A:R,18,FALSE)</f>
        <v>72946445.959999993</v>
      </c>
      <c r="I75" s="496">
        <f t="shared" si="10"/>
        <v>0.15918669809859515</v>
      </c>
      <c r="J75" s="496"/>
      <c r="K75" s="183">
        <v>0</v>
      </c>
      <c r="L75" s="180">
        <f t="shared" si="7"/>
        <v>42035</v>
      </c>
      <c r="M75" s="241" t="s">
        <v>1041</v>
      </c>
      <c r="S75">
        <f t="shared" si="11"/>
        <v>2015</v>
      </c>
    </row>
    <row r="76" spans="1:19" ht="15" customHeight="1">
      <c r="A76" s="418" t="s">
        <v>1049</v>
      </c>
      <c r="B76" s="494">
        <v>42063</v>
      </c>
      <c r="C76" s="495">
        <v>1561421.03</v>
      </c>
      <c r="D76" s="495"/>
      <c r="E76" s="495">
        <f t="shared" si="8"/>
        <v>27843253.150000006</v>
      </c>
      <c r="F76" s="495">
        <f t="shared" si="8"/>
        <v>14669728.249600001</v>
      </c>
      <c r="G76" s="495">
        <f t="shared" si="9"/>
        <v>13173524.900400005</v>
      </c>
      <c r="H76" s="495">
        <f>VLOOKUP(A76,'02-Metrics'!A:R,18,FALSE)</f>
        <v>72946445.959999993</v>
      </c>
      <c r="I76" s="496">
        <f t="shared" si="10"/>
        <v>0.1805917303719454</v>
      </c>
      <c r="J76" s="496"/>
      <c r="K76" s="183">
        <v>1606475.57</v>
      </c>
      <c r="L76" s="180">
        <f t="shared" si="7"/>
        <v>42063</v>
      </c>
      <c r="M76" s="241" t="s">
        <v>1041</v>
      </c>
      <c r="S76">
        <f t="shared" si="11"/>
        <v>2015</v>
      </c>
    </row>
    <row r="77" spans="1:19" ht="15" customHeight="1">
      <c r="A77" s="418" t="s">
        <v>1049</v>
      </c>
      <c r="B77" s="494">
        <v>42094</v>
      </c>
      <c r="C77" s="495">
        <v>332453.76000000001</v>
      </c>
      <c r="D77" s="495"/>
      <c r="E77" s="495">
        <f t="shared" si="8"/>
        <v>28175706.910000008</v>
      </c>
      <c r="F77" s="495">
        <f t="shared" si="8"/>
        <v>14669728.249600001</v>
      </c>
      <c r="G77" s="495">
        <f t="shared" si="9"/>
        <v>13505978.660400007</v>
      </c>
      <c r="H77" s="495">
        <f>VLOOKUP(A77,'02-Metrics'!A:R,18,FALSE)</f>
        <v>72946445.959999993</v>
      </c>
      <c r="I77" s="496">
        <f t="shared" si="10"/>
        <v>0.18514923493059521</v>
      </c>
      <c r="J77" s="496"/>
      <c r="K77" s="183">
        <v>362162.45</v>
      </c>
      <c r="L77" s="180">
        <f t="shared" si="7"/>
        <v>42094</v>
      </c>
      <c r="M77" s="241" t="s">
        <v>1041</v>
      </c>
      <c r="S77">
        <f t="shared" si="11"/>
        <v>2015</v>
      </c>
    </row>
    <row r="78" spans="1:19" ht="15" customHeight="1">
      <c r="A78" s="418" t="s">
        <v>1049</v>
      </c>
      <c r="B78" s="494">
        <v>42124</v>
      </c>
      <c r="C78" s="495">
        <v>1320407.19</v>
      </c>
      <c r="D78" s="495"/>
      <c r="E78" s="495">
        <f t="shared" si="8"/>
        <v>29496114.100000009</v>
      </c>
      <c r="F78" s="495">
        <f t="shared" si="8"/>
        <v>14669728.249600001</v>
      </c>
      <c r="G78" s="495">
        <f t="shared" si="9"/>
        <v>14826385.850400008</v>
      </c>
      <c r="H78" s="495">
        <f>VLOOKUP(A78,'02-Metrics'!A:R,18,FALSE)</f>
        <v>72946445.959999993</v>
      </c>
      <c r="I78" s="496">
        <f t="shared" si="10"/>
        <v>0.20325028389361177</v>
      </c>
      <c r="J78" s="496"/>
      <c r="K78" s="183">
        <v>1897290.31</v>
      </c>
      <c r="L78" s="180">
        <f t="shared" si="7"/>
        <v>42124</v>
      </c>
      <c r="M78" s="241" t="s">
        <v>1041</v>
      </c>
      <c r="S78">
        <f t="shared" si="11"/>
        <v>2015</v>
      </c>
    </row>
    <row r="79" spans="1:19" ht="15" customHeight="1">
      <c r="A79" s="418" t="s">
        <v>1049</v>
      </c>
      <c r="B79" s="494">
        <v>42155</v>
      </c>
      <c r="C79" s="495">
        <v>430210.52</v>
      </c>
      <c r="D79" s="495"/>
      <c r="E79" s="495">
        <f t="shared" si="8"/>
        <v>29926324.620000008</v>
      </c>
      <c r="F79" s="495">
        <f t="shared" si="8"/>
        <v>14669728.249600001</v>
      </c>
      <c r="G79" s="495">
        <f t="shared" si="9"/>
        <v>15256596.370400008</v>
      </c>
      <c r="H79" s="495">
        <f>VLOOKUP(A79,'02-Metrics'!A:R,18,FALSE)</f>
        <v>72946445.959999993</v>
      </c>
      <c r="I79" s="496">
        <f t="shared" si="10"/>
        <v>0.20914790528336261</v>
      </c>
      <c r="J79" s="496"/>
      <c r="K79" s="183">
        <v>428247.26</v>
      </c>
      <c r="L79" s="180">
        <f t="shared" si="7"/>
        <v>42155</v>
      </c>
      <c r="M79" s="241" t="s">
        <v>1041</v>
      </c>
      <c r="S79">
        <f t="shared" si="11"/>
        <v>2015</v>
      </c>
    </row>
    <row r="80" spans="1:19" ht="15" customHeight="1">
      <c r="A80" s="418"/>
      <c r="B80" s="505"/>
      <c r="C80" s="506"/>
      <c r="D80" s="506"/>
      <c r="E80" s="506"/>
      <c r="F80" s="506"/>
      <c r="G80" s="506"/>
      <c r="H80" s="495"/>
      <c r="I80" s="496"/>
      <c r="J80" s="496"/>
      <c r="K80" s="495"/>
      <c r="L80" s="493"/>
      <c r="S80">
        <f t="shared" si="11"/>
        <v>1900</v>
      </c>
    </row>
    <row r="81" spans="1:19" ht="15" customHeight="1">
      <c r="A81" s="418" t="s">
        <v>1050</v>
      </c>
      <c r="B81" s="494">
        <v>41912</v>
      </c>
      <c r="C81" s="495"/>
      <c r="D81" s="495">
        <v>420681.66000000003</v>
      </c>
      <c r="E81" s="495">
        <f t="shared" ref="E81:F96" si="12">C81+E80</f>
        <v>0</v>
      </c>
      <c r="F81" s="495">
        <f t="shared" si="12"/>
        <v>420681.66000000003</v>
      </c>
      <c r="G81" s="495">
        <f t="shared" si="9"/>
        <v>-420681.66000000003</v>
      </c>
      <c r="H81" s="495">
        <f>VLOOKUP(A81,'02-Metrics'!A:R,18,FALSE)</f>
        <v>172216796.040488</v>
      </c>
      <c r="I81" s="496">
        <f t="shared" si="10"/>
        <v>-2.4427446664441379E-3</v>
      </c>
      <c r="J81" s="496"/>
      <c r="K81" s="183"/>
      <c r="L81" s="180"/>
      <c r="M81" s="241" t="s">
        <v>1041</v>
      </c>
      <c r="S81">
        <f t="shared" si="11"/>
        <v>2014</v>
      </c>
    </row>
    <row r="82" spans="1:19" ht="15" customHeight="1">
      <c r="A82" s="418" t="s">
        <v>1050</v>
      </c>
      <c r="B82" s="494">
        <v>41943</v>
      </c>
      <c r="C82" s="495">
        <v>33126223</v>
      </c>
      <c r="D82" s="495">
        <v>22345868.699999999</v>
      </c>
      <c r="E82" s="495">
        <f t="shared" si="12"/>
        <v>33126223</v>
      </c>
      <c r="F82" s="495">
        <f t="shared" si="12"/>
        <v>22766550.359999999</v>
      </c>
      <c r="G82" s="495">
        <f t="shared" si="9"/>
        <v>10359672.640000001</v>
      </c>
      <c r="H82" s="495">
        <f>VLOOKUP(A82,'02-Metrics'!A:R,18,FALSE)</f>
        <v>172216796.040488</v>
      </c>
      <c r="I82" s="496">
        <f t="shared" si="10"/>
        <v>6.0154833199686585E-2</v>
      </c>
      <c r="J82" s="496"/>
      <c r="K82" s="183">
        <v>4070308</v>
      </c>
      <c r="L82" s="180">
        <v>41943</v>
      </c>
      <c r="M82" s="241" t="s">
        <v>1041</v>
      </c>
      <c r="S82">
        <f t="shared" si="11"/>
        <v>2014</v>
      </c>
    </row>
    <row r="83" spans="1:19" ht="15" customHeight="1">
      <c r="A83" s="418" t="s">
        <v>1050</v>
      </c>
      <c r="B83" s="494">
        <v>41973</v>
      </c>
      <c r="C83" s="495">
        <v>2835173</v>
      </c>
      <c r="D83" s="495">
        <v>4534947.2699999996</v>
      </c>
      <c r="E83" s="495">
        <f t="shared" si="12"/>
        <v>35961396</v>
      </c>
      <c r="F83" s="495">
        <f t="shared" si="12"/>
        <v>27301497.629999999</v>
      </c>
      <c r="G83" s="495">
        <f t="shared" si="9"/>
        <v>8659898.370000001</v>
      </c>
      <c r="H83" s="495">
        <f>VLOOKUP(A83,'02-Metrics'!A:R,18,FALSE)</f>
        <v>172216796.040488</v>
      </c>
      <c r="I83" s="496">
        <f t="shared" si="10"/>
        <v>5.0284865176356358E-2</v>
      </c>
      <c r="J83" s="496"/>
      <c r="K83" s="183">
        <v>5457746</v>
      </c>
      <c r="L83" s="180">
        <v>41973</v>
      </c>
      <c r="M83" s="241" t="s">
        <v>1041</v>
      </c>
      <c r="S83">
        <f t="shared" si="11"/>
        <v>2014</v>
      </c>
    </row>
    <row r="84" spans="1:19" ht="15" customHeight="1">
      <c r="A84" s="418" t="s">
        <v>1050</v>
      </c>
      <c r="B84" s="494">
        <v>42004</v>
      </c>
      <c r="C84" s="495">
        <v>3801593</v>
      </c>
      <c r="D84" s="495">
        <v>10060401.029999999</v>
      </c>
      <c r="E84" s="495">
        <f t="shared" si="12"/>
        <v>39762989</v>
      </c>
      <c r="F84" s="495">
        <f t="shared" si="12"/>
        <v>37361898.659999996</v>
      </c>
      <c r="G84" s="495">
        <f t="shared" si="9"/>
        <v>2401090.3400000036</v>
      </c>
      <c r="H84" s="495">
        <f>VLOOKUP(A84,'02-Metrics'!A:R,18,FALSE)</f>
        <v>172216796.040488</v>
      </c>
      <c r="I84" s="496">
        <f t="shared" si="10"/>
        <v>1.3942254154092552E-2</v>
      </c>
      <c r="J84" s="496"/>
      <c r="K84" s="183">
        <v>7076513</v>
      </c>
      <c r="L84" s="180">
        <v>42004</v>
      </c>
      <c r="M84" s="241" t="s">
        <v>1041</v>
      </c>
      <c r="S84">
        <f t="shared" si="11"/>
        <v>2014</v>
      </c>
    </row>
    <row r="85" spans="1:19" ht="15" customHeight="1">
      <c r="A85" s="418" t="s">
        <v>1050</v>
      </c>
      <c r="B85" s="494">
        <v>42035</v>
      </c>
      <c r="C85" s="495">
        <v>4928609</v>
      </c>
      <c r="D85" s="495">
        <v>6194030</v>
      </c>
      <c r="E85" s="495">
        <f t="shared" si="12"/>
        <v>44691598</v>
      </c>
      <c r="F85" s="495">
        <f t="shared" si="12"/>
        <v>43555928.659999996</v>
      </c>
      <c r="G85" s="495">
        <f t="shared" si="9"/>
        <v>1135669.3400000036</v>
      </c>
      <c r="H85" s="495">
        <f>VLOOKUP(A85,'02-Metrics'!A:R,18,FALSE)</f>
        <v>172216796.040488</v>
      </c>
      <c r="I85" s="496">
        <f t="shared" si="10"/>
        <v>6.5944168403470286E-3</v>
      </c>
      <c r="J85" s="496"/>
      <c r="K85" s="183">
        <v>7510605</v>
      </c>
      <c r="L85" s="180">
        <v>42035</v>
      </c>
      <c r="M85" s="241" t="s">
        <v>1041</v>
      </c>
      <c r="S85">
        <f t="shared" si="11"/>
        <v>2015</v>
      </c>
    </row>
    <row r="86" spans="1:19" ht="15" customHeight="1">
      <c r="A86" s="418" t="s">
        <v>1050</v>
      </c>
      <c r="B86" s="494">
        <v>42063</v>
      </c>
      <c r="C86" s="495">
        <v>5377358</v>
      </c>
      <c r="D86" s="495">
        <v>9392461</v>
      </c>
      <c r="E86" s="495">
        <f t="shared" si="12"/>
        <v>50068956</v>
      </c>
      <c r="F86" s="495">
        <f t="shared" si="12"/>
        <v>52948389.659999996</v>
      </c>
      <c r="G86" s="495">
        <f t="shared" si="9"/>
        <v>-2879433.6599999964</v>
      </c>
      <c r="H86" s="495">
        <f>VLOOKUP(A86,'02-Metrics'!A:R,18,FALSE)</f>
        <v>172216796.040488</v>
      </c>
      <c r="I86" s="496">
        <f t="shared" si="10"/>
        <v>-1.6719819008379672E-2</v>
      </c>
      <c r="J86" s="496"/>
      <c r="K86" s="183">
        <v>15322889</v>
      </c>
      <c r="L86" s="180">
        <v>42063</v>
      </c>
      <c r="M86" s="241" t="s">
        <v>1041</v>
      </c>
      <c r="S86">
        <f t="shared" si="11"/>
        <v>2015</v>
      </c>
    </row>
    <row r="87" spans="1:19" ht="15" customHeight="1">
      <c r="A87" s="418" t="s">
        <v>1050</v>
      </c>
      <c r="B87" s="494">
        <v>42094</v>
      </c>
      <c r="C87" s="495">
        <v>12437428</v>
      </c>
      <c r="D87" s="495">
        <v>10726300</v>
      </c>
      <c r="E87" s="495">
        <f t="shared" si="12"/>
        <v>62506384</v>
      </c>
      <c r="F87" s="495">
        <f t="shared" si="12"/>
        <v>63674689.659999996</v>
      </c>
      <c r="G87" s="495">
        <f t="shared" si="9"/>
        <v>-1168305.6599999964</v>
      </c>
      <c r="H87" s="495">
        <f>VLOOKUP(A87,'02-Metrics'!A:R,18,FALSE)</f>
        <v>172216796.040488</v>
      </c>
      <c r="I87" s="496">
        <f t="shared" si="10"/>
        <v>-6.7839240240268371E-3</v>
      </c>
      <c r="J87" s="496"/>
      <c r="K87" s="183">
        <v>21416423</v>
      </c>
      <c r="L87" s="180">
        <v>42094</v>
      </c>
      <c r="M87" s="241" t="s">
        <v>1041</v>
      </c>
      <c r="S87">
        <f t="shared" si="11"/>
        <v>2015</v>
      </c>
    </row>
    <row r="88" spans="1:19" ht="15" customHeight="1">
      <c r="A88" s="418" t="s">
        <v>1050</v>
      </c>
      <c r="B88" s="494">
        <v>42124</v>
      </c>
      <c r="C88" s="495">
        <v>14852301</v>
      </c>
      <c r="D88" s="495">
        <v>26465474</v>
      </c>
      <c r="E88" s="495">
        <f t="shared" si="12"/>
        <v>77358685</v>
      </c>
      <c r="F88" s="495">
        <f t="shared" si="12"/>
        <v>90140163.659999996</v>
      </c>
      <c r="G88" s="495">
        <f t="shared" si="9"/>
        <v>-12781478.659999996</v>
      </c>
      <c r="H88" s="495">
        <f>VLOOKUP(A88,'02-Metrics'!A:R,18,FALSE)</f>
        <v>172216796.040488</v>
      </c>
      <c r="I88" s="496">
        <f t="shared" si="10"/>
        <v>-7.421737573723694E-2</v>
      </c>
      <c r="J88" s="496"/>
      <c r="K88" s="183">
        <v>26061408</v>
      </c>
      <c r="L88" s="180">
        <v>42124</v>
      </c>
      <c r="M88" s="241" t="s">
        <v>1041</v>
      </c>
      <c r="S88">
        <f t="shared" si="11"/>
        <v>2015</v>
      </c>
    </row>
    <row r="89" spans="1:19" ht="15" customHeight="1">
      <c r="A89" s="418" t="s">
        <v>1050</v>
      </c>
      <c r="B89" s="494">
        <v>42155</v>
      </c>
      <c r="C89" s="495">
        <v>19864489</v>
      </c>
      <c r="D89" s="495">
        <v>6089978</v>
      </c>
      <c r="E89" s="495">
        <f t="shared" si="12"/>
        <v>97223174</v>
      </c>
      <c r="F89" s="495">
        <f t="shared" si="12"/>
        <v>96230141.659999996</v>
      </c>
      <c r="G89" s="495">
        <f t="shared" si="9"/>
        <v>993032.34000000358</v>
      </c>
      <c r="H89" s="495">
        <f>VLOOKUP(A89,'02-Metrics'!A:R,18,FALSE)</f>
        <v>172216796.040488</v>
      </c>
      <c r="I89" s="496">
        <f t="shared" si="10"/>
        <v>5.7661759063648045E-3</v>
      </c>
      <c r="J89" s="496"/>
      <c r="K89" s="183">
        <v>26433358</v>
      </c>
      <c r="L89" s="180">
        <v>42155</v>
      </c>
      <c r="M89" s="241" t="s">
        <v>1041</v>
      </c>
      <c r="S89">
        <f t="shared" si="11"/>
        <v>2015</v>
      </c>
    </row>
    <row r="90" spans="1:19" ht="15" customHeight="1">
      <c r="A90" s="418" t="s">
        <v>1050</v>
      </c>
      <c r="B90" s="494">
        <v>42185</v>
      </c>
      <c r="C90" s="495">
        <v>0</v>
      </c>
      <c r="D90" s="495">
        <v>18417415</v>
      </c>
      <c r="E90" s="495">
        <f t="shared" si="12"/>
        <v>97223174</v>
      </c>
      <c r="F90" s="495">
        <f t="shared" si="12"/>
        <v>114647556.66</v>
      </c>
      <c r="G90" s="495">
        <f t="shared" si="9"/>
        <v>-17424382.659999996</v>
      </c>
      <c r="H90" s="495">
        <f>VLOOKUP(A90,'02-Metrics'!A:R,18,FALSE)</f>
        <v>172216796.040488</v>
      </c>
      <c r="I90" s="496">
        <f t="shared" si="10"/>
        <v>-0.10117702257045556</v>
      </c>
      <c r="J90" s="496"/>
      <c r="K90" s="183">
        <v>12518448</v>
      </c>
      <c r="L90" s="180">
        <v>42185</v>
      </c>
      <c r="M90" s="241" t="s">
        <v>1041</v>
      </c>
      <c r="S90">
        <f t="shared" si="11"/>
        <v>2015</v>
      </c>
    </row>
    <row r="91" spans="1:19" ht="15" customHeight="1">
      <c r="A91" s="418" t="s">
        <v>1050</v>
      </c>
      <c r="B91" s="494">
        <v>42216</v>
      </c>
      <c r="C91" s="495">
        <v>18290570</v>
      </c>
      <c r="D91" s="495">
        <v>14025027</v>
      </c>
      <c r="E91" s="495">
        <f t="shared" si="12"/>
        <v>115513744</v>
      </c>
      <c r="F91" s="495">
        <f t="shared" si="12"/>
        <v>128672583.66</v>
      </c>
      <c r="G91" s="495">
        <f t="shared" si="9"/>
        <v>-13158839.659999996</v>
      </c>
      <c r="H91" s="495">
        <f>VLOOKUP(A91,'02-Metrics'!A:R,18,FALSE)</f>
        <v>172216796.040488</v>
      </c>
      <c r="I91" s="496">
        <f t="shared" si="10"/>
        <v>-7.6408573162087892E-2</v>
      </c>
      <c r="J91" s="496"/>
      <c r="K91" s="183">
        <v>6572985</v>
      </c>
      <c r="L91" s="180">
        <v>42216</v>
      </c>
      <c r="M91" s="241" t="s">
        <v>1041</v>
      </c>
      <c r="S91">
        <f t="shared" si="11"/>
        <v>2015</v>
      </c>
    </row>
    <row r="92" spans="1:19" ht="15" customHeight="1">
      <c r="A92" s="418" t="s">
        <v>1050</v>
      </c>
      <c r="B92" s="494">
        <v>42247</v>
      </c>
      <c r="C92" s="495">
        <v>8712875</v>
      </c>
      <c r="D92" s="495">
        <v>9340026</v>
      </c>
      <c r="E92" s="495">
        <f t="shared" si="12"/>
        <v>124226619</v>
      </c>
      <c r="F92" s="495">
        <f t="shared" si="12"/>
        <v>138012609.66</v>
      </c>
      <c r="G92" s="495">
        <f t="shared" si="9"/>
        <v>-13785990.659999996</v>
      </c>
      <c r="H92" s="495">
        <f>VLOOKUP(A92,'02-Metrics'!A:R,18,FALSE)</f>
        <v>172216796.040488</v>
      </c>
      <c r="I92" s="496">
        <f t="shared" si="10"/>
        <v>-8.0050209834114691E-2</v>
      </c>
      <c r="J92" s="496"/>
      <c r="K92" s="183">
        <v>4027853</v>
      </c>
      <c r="L92" s="180">
        <v>42247</v>
      </c>
      <c r="M92" s="241" t="s">
        <v>1041</v>
      </c>
      <c r="S92">
        <f t="shared" si="11"/>
        <v>2015</v>
      </c>
    </row>
    <row r="93" spans="1:19" ht="15" customHeight="1">
      <c r="A93" s="418" t="s">
        <v>1050</v>
      </c>
      <c r="B93" s="494">
        <v>42277</v>
      </c>
      <c r="C93" s="495">
        <v>3740191</v>
      </c>
      <c r="D93" s="495">
        <v>6902824</v>
      </c>
      <c r="E93" s="495">
        <f t="shared" si="12"/>
        <v>127966810</v>
      </c>
      <c r="F93" s="495">
        <f t="shared" si="12"/>
        <v>144915433.66</v>
      </c>
      <c r="G93" s="495">
        <f t="shared" si="9"/>
        <v>-16948623.659999996</v>
      </c>
      <c r="H93" s="495">
        <f>VLOOKUP(A93,'02-Metrics'!A:R,18,FALSE)</f>
        <v>172216796.040488</v>
      </c>
      <c r="I93" s="496">
        <f t="shared" si="10"/>
        <v>-9.8414463917998976E-2</v>
      </c>
      <c r="J93" s="496"/>
      <c r="K93" s="183">
        <v>11787603</v>
      </c>
      <c r="L93" s="180">
        <v>42277</v>
      </c>
      <c r="M93" s="241" t="s">
        <v>1041</v>
      </c>
      <c r="S93">
        <f t="shared" si="11"/>
        <v>2015</v>
      </c>
    </row>
    <row r="94" spans="1:19" ht="15" customHeight="1">
      <c r="A94" s="418" t="s">
        <v>1050</v>
      </c>
      <c r="B94" s="494">
        <v>42308</v>
      </c>
      <c r="C94" s="495">
        <v>3810161</v>
      </c>
      <c r="D94" s="495">
        <v>1736860</v>
      </c>
      <c r="E94" s="495">
        <f t="shared" si="12"/>
        <v>131776971</v>
      </c>
      <c r="F94" s="495">
        <f t="shared" si="12"/>
        <v>146652293.66</v>
      </c>
      <c r="G94" s="495">
        <f t="shared" si="9"/>
        <v>-14875322.659999996</v>
      </c>
      <c r="H94" s="495">
        <f>VLOOKUP(A94,'02-Metrics'!A:R,18,FALSE)</f>
        <v>172216796.040488</v>
      </c>
      <c r="I94" s="496">
        <f t="shared" si="10"/>
        <v>-8.6375562674518819E-2</v>
      </c>
      <c r="J94" s="496"/>
      <c r="K94" s="183">
        <v>3038222</v>
      </c>
      <c r="L94" s="180">
        <v>42308</v>
      </c>
      <c r="M94" s="241" t="s">
        <v>1041</v>
      </c>
      <c r="S94">
        <f t="shared" si="11"/>
        <v>2015</v>
      </c>
    </row>
    <row r="95" spans="1:19" ht="15" customHeight="1">
      <c r="A95" s="418" t="s">
        <v>1050</v>
      </c>
      <c r="B95" s="494">
        <v>42338</v>
      </c>
      <c r="C95" s="495">
        <v>0</v>
      </c>
      <c r="D95" s="495">
        <v>1272238</v>
      </c>
      <c r="E95" s="495">
        <f t="shared" si="12"/>
        <v>131776971</v>
      </c>
      <c r="F95" s="495">
        <f t="shared" si="12"/>
        <v>147924531.66</v>
      </c>
      <c r="G95" s="495">
        <f t="shared" si="9"/>
        <v>-16147560.659999996</v>
      </c>
      <c r="H95" s="495">
        <f>VLOOKUP(A95,'02-Metrics'!A:R,18,FALSE)</f>
        <v>172216796.040488</v>
      </c>
      <c r="I95" s="496">
        <f t="shared" si="10"/>
        <v>-9.3762983816071691E-2</v>
      </c>
      <c r="J95" s="496"/>
      <c r="K95" s="183">
        <v>2377345</v>
      </c>
      <c r="L95" s="180">
        <v>42338</v>
      </c>
      <c r="M95" s="241" t="s">
        <v>1041</v>
      </c>
      <c r="S95">
        <f t="shared" si="11"/>
        <v>2015</v>
      </c>
    </row>
    <row r="96" spans="1:19" ht="15" customHeight="1">
      <c r="A96" s="418" t="s">
        <v>1050</v>
      </c>
      <c r="B96" s="494">
        <v>42369</v>
      </c>
      <c r="C96" s="495">
        <v>6962059</v>
      </c>
      <c r="D96" s="495">
        <v>9169059</v>
      </c>
      <c r="E96" s="495">
        <f t="shared" si="12"/>
        <v>138739030</v>
      </c>
      <c r="F96" s="495">
        <f t="shared" si="12"/>
        <v>157093590.66</v>
      </c>
      <c r="G96" s="495">
        <f t="shared" si="9"/>
        <v>-18354560.659999996</v>
      </c>
      <c r="H96" s="495">
        <f>VLOOKUP(A96,'02-Metrics'!A:R,18,FALSE)</f>
        <v>172216796.040488</v>
      </c>
      <c r="I96" s="496">
        <f t="shared" si="10"/>
        <v>-0.10657822629382128</v>
      </c>
      <c r="J96" s="496"/>
      <c r="K96" s="183">
        <v>4185609</v>
      </c>
      <c r="L96" s="180">
        <v>42369</v>
      </c>
      <c r="M96" s="241" t="s">
        <v>1041</v>
      </c>
      <c r="S96">
        <f t="shared" si="11"/>
        <v>2015</v>
      </c>
    </row>
    <row r="97" spans="1:19" ht="15" customHeight="1">
      <c r="A97" s="418" t="s">
        <v>1050</v>
      </c>
      <c r="B97" s="494">
        <v>42400</v>
      </c>
      <c r="C97" s="495">
        <v>0</v>
      </c>
      <c r="D97" s="495">
        <v>580372</v>
      </c>
      <c r="E97" s="495">
        <f t="shared" ref="E97:F112" si="13">C97+E96</f>
        <v>138739030</v>
      </c>
      <c r="F97" s="495">
        <f t="shared" si="13"/>
        <v>157673962.66</v>
      </c>
      <c r="G97" s="495">
        <f t="shared" si="9"/>
        <v>-18934932.659999996</v>
      </c>
      <c r="H97" s="495">
        <f>VLOOKUP(A97,'02-Metrics'!A:R,18,FALSE)</f>
        <v>172216796.040488</v>
      </c>
      <c r="I97" s="496">
        <f t="shared" si="10"/>
        <v>-0.10994823440768467</v>
      </c>
      <c r="J97" s="496"/>
      <c r="K97" s="183">
        <v>2127586</v>
      </c>
      <c r="L97" s="180">
        <v>42400</v>
      </c>
      <c r="M97" s="241" t="s">
        <v>1041</v>
      </c>
      <c r="S97">
        <f t="shared" si="11"/>
        <v>2016</v>
      </c>
    </row>
    <row r="98" spans="1:19" ht="15" customHeight="1">
      <c r="A98" s="418" t="s">
        <v>1050</v>
      </c>
      <c r="B98" s="494">
        <v>42429</v>
      </c>
      <c r="C98" s="495">
        <v>0</v>
      </c>
      <c r="D98" s="495">
        <v>484922</v>
      </c>
      <c r="E98" s="495">
        <f t="shared" si="13"/>
        <v>138739030</v>
      </c>
      <c r="F98" s="495">
        <f t="shared" si="13"/>
        <v>158158884.66</v>
      </c>
      <c r="G98" s="495">
        <f t="shared" si="9"/>
        <v>-19419854.659999996</v>
      </c>
      <c r="H98" s="495">
        <f>VLOOKUP(A98,'02-Metrics'!A:R,18,FALSE)</f>
        <v>172216796.040488</v>
      </c>
      <c r="I98" s="496">
        <f t="shared" si="10"/>
        <v>-0.11276399925263043</v>
      </c>
      <c r="J98" s="496"/>
      <c r="K98" s="183">
        <v>3677610</v>
      </c>
      <c r="L98" s="180">
        <v>42429</v>
      </c>
      <c r="M98" s="241" t="s">
        <v>1041</v>
      </c>
      <c r="S98">
        <f t="shared" si="11"/>
        <v>2016</v>
      </c>
    </row>
    <row r="99" spans="1:19" ht="15" customHeight="1">
      <c r="A99" s="418" t="s">
        <v>1050</v>
      </c>
      <c r="B99" s="494">
        <v>42460</v>
      </c>
      <c r="C99" s="495">
        <v>3770042</v>
      </c>
      <c r="D99" s="495">
        <v>2480314</v>
      </c>
      <c r="E99" s="495">
        <f t="shared" si="13"/>
        <v>142509072</v>
      </c>
      <c r="F99" s="495">
        <f t="shared" si="13"/>
        <v>160639198.66</v>
      </c>
      <c r="G99" s="495">
        <f t="shared" si="9"/>
        <v>-18130126.659999996</v>
      </c>
      <c r="H99" s="495">
        <f>VLOOKUP(A99,'02-Metrics'!A:R,18,FALSE)</f>
        <v>172216796.040488</v>
      </c>
      <c r="I99" s="496">
        <f t="shared" si="10"/>
        <v>-0.1052750200725928</v>
      </c>
      <c r="J99" s="496"/>
      <c r="K99" s="183">
        <v>494877</v>
      </c>
      <c r="L99" s="180">
        <v>42460</v>
      </c>
      <c r="M99" s="241" t="s">
        <v>1041</v>
      </c>
      <c r="S99">
        <f t="shared" si="11"/>
        <v>2016</v>
      </c>
    </row>
    <row r="100" spans="1:19" ht="15" customHeight="1">
      <c r="A100" s="418" t="s">
        <v>1050</v>
      </c>
      <c r="B100" s="494">
        <v>42490</v>
      </c>
      <c r="C100" s="495">
        <v>6658941</v>
      </c>
      <c r="D100" s="495">
        <v>5657717</v>
      </c>
      <c r="E100" s="495">
        <f t="shared" si="13"/>
        <v>149168013</v>
      </c>
      <c r="F100" s="495">
        <f t="shared" si="13"/>
        <v>166296915.66</v>
      </c>
      <c r="G100" s="495">
        <f t="shared" si="9"/>
        <v>-17128902.659999996</v>
      </c>
      <c r="H100" s="495">
        <f>VLOOKUP(A100,'02-Metrics'!A:R,18,FALSE)</f>
        <v>172216796.040488</v>
      </c>
      <c r="I100" s="496">
        <f t="shared" si="10"/>
        <v>-9.9461278190154045E-2</v>
      </c>
      <c r="J100" s="496"/>
      <c r="K100" s="183">
        <v>2071377</v>
      </c>
      <c r="L100" s="180">
        <v>42490</v>
      </c>
      <c r="M100" s="241" t="s">
        <v>1041</v>
      </c>
      <c r="S100">
        <f t="shared" si="11"/>
        <v>2016</v>
      </c>
    </row>
    <row r="101" spans="1:19" ht="15" customHeight="1">
      <c r="A101" s="418" t="s">
        <v>1050</v>
      </c>
      <c r="B101" s="494">
        <v>42521</v>
      </c>
      <c r="C101" s="495">
        <v>1785421</v>
      </c>
      <c r="D101" s="495">
        <v>401446</v>
      </c>
      <c r="E101" s="495">
        <f t="shared" si="13"/>
        <v>150953434</v>
      </c>
      <c r="F101" s="495">
        <f t="shared" si="13"/>
        <v>166698361.66</v>
      </c>
      <c r="G101" s="495">
        <f t="shared" si="9"/>
        <v>-15744927.659999996</v>
      </c>
      <c r="H101" s="495">
        <f>VLOOKUP(A101,'02-Metrics'!A:R,18,FALSE)</f>
        <v>172216796.040488</v>
      </c>
      <c r="I101" s="496">
        <f t="shared" si="10"/>
        <v>-9.1425041122576559E-2</v>
      </c>
      <c r="J101" s="496"/>
      <c r="K101" s="183">
        <v>239952</v>
      </c>
      <c r="L101" s="180">
        <v>42521</v>
      </c>
      <c r="M101" s="241" t="s">
        <v>1041</v>
      </c>
      <c r="S101">
        <f t="shared" si="11"/>
        <v>2016</v>
      </c>
    </row>
    <row r="102" spans="1:19" ht="15" customHeight="1">
      <c r="A102" s="418" t="s">
        <v>1050</v>
      </c>
      <c r="B102" s="494">
        <v>42551</v>
      </c>
      <c r="C102" s="495">
        <v>1284266</v>
      </c>
      <c r="D102" s="495">
        <v>1837421</v>
      </c>
      <c r="E102" s="495">
        <f t="shared" si="13"/>
        <v>152237700</v>
      </c>
      <c r="F102" s="495">
        <f t="shared" si="13"/>
        <v>168535782.66</v>
      </c>
      <c r="G102" s="495">
        <f t="shared" si="9"/>
        <v>-16298082.659999996</v>
      </c>
      <c r="H102" s="495">
        <f>VLOOKUP(A102,'02-Metrics'!A:R,18,FALSE)</f>
        <v>172216796.040488</v>
      </c>
      <c r="I102" s="496">
        <f t="shared" si="10"/>
        <v>-9.4637010063573196E-2</v>
      </c>
      <c r="J102" s="496"/>
      <c r="K102" s="183">
        <v>0</v>
      </c>
      <c r="L102" s="180">
        <v>42551</v>
      </c>
      <c r="M102" s="241" t="s">
        <v>1041</v>
      </c>
      <c r="S102">
        <f t="shared" si="11"/>
        <v>2016</v>
      </c>
    </row>
    <row r="103" spans="1:19" ht="15" customHeight="1">
      <c r="A103" s="418" t="s">
        <v>1050</v>
      </c>
      <c r="B103" s="494">
        <v>42582</v>
      </c>
      <c r="C103" s="495">
        <v>0</v>
      </c>
      <c r="D103" s="495">
        <v>637615</v>
      </c>
      <c r="E103" s="495">
        <f t="shared" si="13"/>
        <v>152237700</v>
      </c>
      <c r="F103" s="495">
        <f t="shared" si="13"/>
        <v>169173397.66</v>
      </c>
      <c r="G103" s="495">
        <f t="shared" si="9"/>
        <v>-16935697.659999996</v>
      </c>
      <c r="H103" s="495">
        <f>VLOOKUP(A103,'02-Metrics'!A:R,18,FALSE)</f>
        <v>172216796.040488</v>
      </c>
      <c r="I103" s="496">
        <f t="shared" si="10"/>
        <v>-9.8339407359653991E-2</v>
      </c>
      <c r="J103" s="496"/>
      <c r="K103" s="183">
        <v>2008293</v>
      </c>
      <c r="L103" s="180">
        <v>42582</v>
      </c>
      <c r="M103" s="241" t="s">
        <v>1041</v>
      </c>
      <c r="S103">
        <f t="shared" si="11"/>
        <v>2016</v>
      </c>
    </row>
    <row r="104" spans="1:19" ht="15" customHeight="1">
      <c r="A104" s="418" t="s">
        <v>1050</v>
      </c>
      <c r="B104" s="494">
        <v>42613</v>
      </c>
      <c r="C104" s="495">
        <v>1538142</v>
      </c>
      <c r="D104" s="495">
        <v>383186</v>
      </c>
      <c r="E104" s="495">
        <f t="shared" si="13"/>
        <v>153775842</v>
      </c>
      <c r="F104" s="495">
        <f t="shared" si="13"/>
        <v>169556583.66</v>
      </c>
      <c r="G104" s="495">
        <f t="shared" si="9"/>
        <v>-15780741.659999996</v>
      </c>
      <c r="H104" s="495">
        <f>VLOOKUP(A104,'02-Metrics'!A:R,18,FALSE)</f>
        <v>172216796.040488</v>
      </c>
      <c r="I104" s="496">
        <f t="shared" si="10"/>
        <v>-9.1632999932770548E-2</v>
      </c>
      <c r="J104" s="496"/>
      <c r="K104" s="183">
        <v>0</v>
      </c>
      <c r="L104" s="180">
        <v>42613</v>
      </c>
      <c r="M104" s="241" t="s">
        <v>1041</v>
      </c>
      <c r="S104">
        <f t="shared" si="11"/>
        <v>2016</v>
      </c>
    </row>
    <row r="105" spans="1:19" ht="15" customHeight="1">
      <c r="A105" s="418" t="s">
        <v>1050</v>
      </c>
      <c r="B105" s="494">
        <v>42643</v>
      </c>
      <c r="C105" s="495">
        <v>7242730</v>
      </c>
      <c r="D105" s="495">
        <v>3487128</v>
      </c>
      <c r="E105" s="495">
        <f t="shared" si="13"/>
        <v>161018572</v>
      </c>
      <c r="F105" s="495">
        <f t="shared" si="13"/>
        <v>173043711.66</v>
      </c>
      <c r="G105" s="495">
        <f t="shared" si="9"/>
        <v>-12025139.659999996</v>
      </c>
      <c r="H105" s="495">
        <f>VLOOKUP(A105,'02-Metrics'!A:R,18,FALSE)</f>
        <v>172216796.040488</v>
      </c>
      <c r="I105" s="496">
        <f t="shared" si="10"/>
        <v>-6.9825591559448688E-2</v>
      </c>
      <c r="J105" s="496"/>
      <c r="K105" s="183">
        <v>573623</v>
      </c>
      <c r="L105" s="180">
        <v>42643</v>
      </c>
      <c r="M105" s="241" t="s">
        <v>1041</v>
      </c>
      <c r="S105">
        <f t="shared" si="11"/>
        <v>2016</v>
      </c>
    </row>
    <row r="106" spans="1:19" ht="15" customHeight="1">
      <c r="A106" s="418" t="s">
        <v>1050</v>
      </c>
      <c r="B106" s="494">
        <v>42674</v>
      </c>
      <c r="C106" s="495">
        <v>0</v>
      </c>
      <c r="D106" s="495">
        <v>76623</v>
      </c>
      <c r="E106" s="495">
        <f t="shared" si="13"/>
        <v>161018572</v>
      </c>
      <c r="F106" s="495">
        <f t="shared" si="13"/>
        <v>173120334.66</v>
      </c>
      <c r="G106" s="495">
        <f t="shared" si="9"/>
        <v>-12101762.659999996</v>
      </c>
      <c r="H106" s="495">
        <f>VLOOKUP(A106,'02-Metrics'!A:R,18,FALSE)</f>
        <v>172216796.040488</v>
      </c>
      <c r="I106" s="496">
        <f t="shared" si="10"/>
        <v>-7.0270513319472525E-2</v>
      </c>
      <c r="J106" s="496"/>
      <c r="K106" s="183">
        <v>0</v>
      </c>
      <c r="L106" s="180">
        <v>42674</v>
      </c>
      <c r="M106" s="241" t="s">
        <v>1041</v>
      </c>
      <c r="S106">
        <f t="shared" si="11"/>
        <v>2016</v>
      </c>
    </row>
    <row r="107" spans="1:19" ht="15" customHeight="1">
      <c r="A107" s="418" t="s">
        <v>1050</v>
      </c>
      <c r="B107" s="494">
        <v>42704</v>
      </c>
      <c r="C107" s="495">
        <v>1832963</v>
      </c>
      <c r="D107" s="495">
        <v>36836</v>
      </c>
      <c r="E107" s="495">
        <f t="shared" si="13"/>
        <v>162851535</v>
      </c>
      <c r="F107" s="495">
        <f t="shared" si="13"/>
        <v>173157170.66</v>
      </c>
      <c r="G107" s="495">
        <f t="shared" si="9"/>
        <v>-10305635.659999996</v>
      </c>
      <c r="H107" s="495">
        <f>VLOOKUP(A107,'02-Metrics'!A:R,18,FALSE)</f>
        <v>172216796.040488</v>
      </c>
      <c r="I107" s="496">
        <f t="shared" si="10"/>
        <v>-5.9841060204006764E-2</v>
      </c>
      <c r="J107" s="496"/>
      <c r="K107" s="183">
        <v>0</v>
      </c>
      <c r="L107" s="180">
        <v>42704</v>
      </c>
      <c r="M107" s="241" t="s">
        <v>1041</v>
      </c>
      <c r="S107">
        <f t="shared" si="11"/>
        <v>2016</v>
      </c>
    </row>
    <row r="108" spans="1:19" ht="15" customHeight="1">
      <c r="A108" s="418" t="s">
        <v>1050</v>
      </c>
      <c r="B108" s="494">
        <v>42735</v>
      </c>
      <c r="C108" s="495">
        <v>0</v>
      </c>
      <c r="D108" s="495">
        <v>444420</v>
      </c>
      <c r="E108" s="495">
        <f t="shared" si="13"/>
        <v>162851535</v>
      </c>
      <c r="F108" s="495">
        <f t="shared" si="13"/>
        <v>173601590.66</v>
      </c>
      <c r="G108" s="495">
        <f t="shared" si="9"/>
        <v>-10750055.659999996</v>
      </c>
      <c r="H108" s="495">
        <f>VLOOKUP(A108,'02-Metrics'!A:R,18,FALSE)</f>
        <v>172216796.040488</v>
      </c>
      <c r="I108" s="496">
        <f t="shared" si="10"/>
        <v>-6.2421644735933125E-2</v>
      </c>
      <c r="J108" s="496"/>
      <c r="K108" s="183">
        <v>0</v>
      </c>
      <c r="L108" s="180">
        <v>42735</v>
      </c>
      <c r="M108" s="241" t="s">
        <v>1041</v>
      </c>
      <c r="S108">
        <f t="shared" si="11"/>
        <v>2016</v>
      </c>
    </row>
    <row r="109" spans="1:19" ht="15" customHeight="1">
      <c r="A109" s="418" t="s">
        <v>1050</v>
      </c>
      <c r="B109" s="494">
        <v>42766</v>
      </c>
      <c r="C109" s="495">
        <v>0</v>
      </c>
      <c r="D109" s="495">
        <v>272750</v>
      </c>
      <c r="E109" s="495">
        <f t="shared" si="13"/>
        <v>162851535</v>
      </c>
      <c r="F109" s="495">
        <f t="shared" si="13"/>
        <v>173874340.66</v>
      </c>
      <c r="G109" s="495">
        <f t="shared" si="9"/>
        <v>-11022805.659999996</v>
      </c>
      <c r="H109" s="495">
        <f>VLOOKUP(A109,'02-Metrics'!A:R,18,FALSE)</f>
        <v>172216796.040488</v>
      </c>
      <c r="I109" s="496">
        <f t="shared" si="10"/>
        <v>-6.4005404312646397E-2</v>
      </c>
      <c r="J109" s="496"/>
      <c r="K109" s="183">
        <v>0</v>
      </c>
      <c r="L109" s="180">
        <v>42766</v>
      </c>
      <c r="M109" s="241" t="s">
        <v>1041</v>
      </c>
      <c r="S109">
        <f t="shared" si="11"/>
        <v>2017</v>
      </c>
    </row>
    <row r="110" spans="1:19" ht="15" customHeight="1">
      <c r="A110" s="418" t="s">
        <v>1050</v>
      </c>
      <c r="B110" s="494">
        <v>42794</v>
      </c>
      <c r="C110" s="495">
        <v>0</v>
      </c>
      <c r="D110" s="495">
        <v>7016</v>
      </c>
      <c r="E110" s="495">
        <f t="shared" si="13"/>
        <v>162851535</v>
      </c>
      <c r="F110" s="495">
        <f t="shared" si="13"/>
        <v>173881356.66</v>
      </c>
      <c r="G110" s="495">
        <f t="shared" si="9"/>
        <v>-11029821.659999996</v>
      </c>
      <c r="H110" s="495">
        <f>VLOOKUP(A110,'02-Metrics'!A:R,18,FALSE)</f>
        <v>172216796.040488</v>
      </c>
      <c r="I110" s="496">
        <f t="shared" si="10"/>
        <v>-6.4046143660731539E-2</v>
      </c>
      <c r="J110" s="496"/>
      <c r="K110" s="183">
        <v>0</v>
      </c>
      <c r="L110" s="180">
        <v>42794</v>
      </c>
      <c r="M110" s="241" t="s">
        <v>1041</v>
      </c>
      <c r="S110">
        <f t="shared" si="11"/>
        <v>2017</v>
      </c>
    </row>
    <row r="111" spans="1:19" ht="15" customHeight="1">
      <c r="A111" s="418" t="s">
        <v>1050</v>
      </c>
      <c r="B111" s="494">
        <v>42825</v>
      </c>
      <c r="C111" s="495">
        <v>0</v>
      </c>
      <c r="D111" s="495">
        <v>6845</v>
      </c>
      <c r="E111" s="495">
        <f t="shared" si="13"/>
        <v>162851535</v>
      </c>
      <c r="F111" s="495">
        <f t="shared" si="13"/>
        <v>173888201.66</v>
      </c>
      <c r="G111" s="495">
        <f t="shared" si="9"/>
        <v>-11036666.659999996</v>
      </c>
      <c r="H111" s="495">
        <f>VLOOKUP(A111,'02-Metrics'!A:R,18,FALSE)</f>
        <v>172216796.040488</v>
      </c>
      <c r="I111" s="496">
        <f t="shared" si="10"/>
        <v>-6.4085890074306609E-2</v>
      </c>
      <c r="J111" s="496"/>
      <c r="K111" s="183">
        <v>0</v>
      </c>
      <c r="L111" s="180">
        <v>42825</v>
      </c>
      <c r="M111" s="241" t="s">
        <v>1041</v>
      </c>
      <c r="S111">
        <f t="shared" si="11"/>
        <v>2017</v>
      </c>
    </row>
    <row r="112" spans="1:19" ht="15" customHeight="1">
      <c r="A112" s="418" t="s">
        <v>1050</v>
      </c>
      <c r="B112" s="494">
        <v>42855</v>
      </c>
      <c r="C112" s="495">
        <v>0</v>
      </c>
      <c r="D112" s="495">
        <v>753828</v>
      </c>
      <c r="E112" s="495">
        <f t="shared" si="13"/>
        <v>162851535</v>
      </c>
      <c r="F112" s="495">
        <f t="shared" si="13"/>
        <v>174642029.66</v>
      </c>
      <c r="G112" s="495">
        <f t="shared" si="9"/>
        <v>-11790494.659999996</v>
      </c>
      <c r="H112" s="495">
        <f>VLOOKUP(A112,'02-Metrics'!A:R,18,FALSE)</f>
        <v>172216796.040488</v>
      </c>
      <c r="I112" s="496">
        <f t="shared" si="10"/>
        <v>-6.8463093792710331E-2</v>
      </c>
      <c r="J112" s="496"/>
      <c r="K112" s="183">
        <v>0</v>
      </c>
      <c r="L112" s="180">
        <v>42855</v>
      </c>
      <c r="M112" s="241" t="s">
        <v>1041</v>
      </c>
      <c r="S112">
        <f t="shared" si="11"/>
        <v>2017</v>
      </c>
    </row>
    <row r="113" spans="1:19" ht="15" customHeight="1">
      <c r="A113" s="418" t="s">
        <v>1050</v>
      </c>
      <c r="B113" s="494">
        <v>42886</v>
      </c>
      <c r="C113" s="495">
        <v>0</v>
      </c>
      <c r="D113" s="495">
        <v>297990</v>
      </c>
      <c r="E113" s="495">
        <f t="shared" ref="E113:F119" si="14">C113+E112</f>
        <v>162851535</v>
      </c>
      <c r="F113" s="495">
        <f t="shared" si="14"/>
        <v>174940019.66</v>
      </c>
      <c r="G113" s="495">
        <f t="shared" si="9"/>
        <v>-12088484.659999996</v>
      </c>
      <c r="H113" s="495">
        <f>VLOOKUP(A113,'02-Metrics'!A:R,18,FALSE)</f>
        <v>172216796.040488</v>
      </c>
      <c r="I113" s="496">
        <f t="shared" si="10"/>
        <v>-7.0193412825761817E-2</v>
      </c>
      <c r="J113" s="496"/>
      <c r="K113" s="183">
        <v>0</v>
      </c>
      <c r="L113" s="180">
        <v>42886</v>
      </c>
      <c r="M113" s="241" t="s">
        <v>1041</v>
      </c>
      <c r="S113">
        <f t="shared" si="11"/>
        <v>2017</v>
      </c>
    </row>
    <row r="114" spans="1:19" ht="15" customHeight="1">
      <c r="A114" s="418" t="s">
        <v>1050</v>
      </c>
      <c r="B114" s="494">
        <v>42916</v>
      </c>
      <c r="C114" s="495">
        <v>0</v>
      </c>
      <c r="D114" s="495">
        <v>7961</v>
      </c>
      <c r="E114" s="495">
        <f t="shared" si="14"/>
        <v>162851535</v>
      </c>
      <c r="F114" s="495">
        <f t="shared" si="14"/>
        <v>174947980.66</v>
      </c>
      <c r="G114" s="495">
        <f t="shared" si="9"/>
        <v>-12096445.659999996</v>
      </c>
      <c r="H114" s="495">
        <f>VLOOKUP(A114,'02-Metrics'!A:R,18,FALSE)</f>
        <v>172216796.040488</v>
      </c>
      <c r="I114" s="496">
        <f t="shared" si="10"/>
        <v>-7.0239639443507779E-2</v>
      </c>
      <c r="J114" s="496"/>
      <c r="K114" s="183">
        <v>0</v>
      </c>
      <c r="L114" s="180">
        <v>42916</v>
      </c>
      <c r="M114" s="241" t="s">
        <v>1041</v>
      </c>
      <c r="S114">
        <f t="shared" si="11"/>
        <v>2017</v>
      </c>
    </row>
    <row r="115" spans="1:19" ht="15" customHeight="1">
      <c r="A115" s="418" t="s">
        <v>1050</v>
      </c>
      <c r="B115" s="494">
        <v>42947</v>
      </c>
      <c r="C115" s="495">
        <v>0</v>
      </c>
      <c r="D115" s="495">
        <v>4977</v>
      </c>
      <c r="E115" s="495">
        <f t="shared" si="14"/>
        <v>162851535</v>
      </c>
      <c r="F115" s="495">
        <f t="shared" si="14"/>
        <v>174952957.66</v>
      </c>
      <c r="G115" s="495">
        <f t="shared" si="9"/>
        <v>-12101422.659999996</v>
      </c>
      <c r="H115" s="495">
        <f>VLOOKUP(A115,'02-Metrics'!A:R,18,FALSE)</f>
        <v>172216796.040488</v>
      </c>
      <c r="I115" s="496">
        <f t="shared" si="10"/>
        <v>-7.0268539063721547E-2</v>
      </c>
      <c r="J115" s="496"/>
      <c r="K115" s="183">
        <v>0</v>
      </c>
      <c r="L115" s="180">
        <v>42947</v>
      </c>
      <c r="M115" s="241" t="s">
        <v>1041</v>
      </c>
      <c r="S115">
        <f t="shared" si="11"/>
        <v>2017</v>
      </c>
    </row>
    <row r="116" spans="1:19" ht="15" customHeight="1">
      <c r="A116" s="418" t="s">
        <v>1050</v>
      </c>
      <c r="B116" s="494">
        <v>42978</v>
      </c>
      <c r="C116" s="495">
        <v>4029400</v>
      </c>
      <c r="D116" s="495">
        <v>2000000</v>
      </c>
      <c r="E116" s="495">
        <f t="shared" si="14"/>
        <v>166880935</v>
      </c>
      <c r="F116" s="495">
        <f t="shared" si="14"/>
        <v>176952957.66</v>
      </c>
      <c r="G116" s="495">
        <f t="shared" si="9"/>
        <v>-10072022.659999996</v>
      </c>
      <c r="H116" s="495">
        <f>VLOOKUP(A116,'02-Metrics'!A:R,18,FALSE)</f>
        <v>172216796.040488</v>
      </c>
      <c r="I116" s="496">
        <f t="shared" si="10"/>
        <v>-5.848455488413612E-2</v>
      </c>
      <c r="J116" s="496"/>
      <c r="K116" s="183">
        <v>0</v>
      </c>
      <c r="L116" s="180">
        <v>42978</v>
      </c>
      <c r="M116" s="241" t="s">
        <v>1041</v>
      </c>
      <c r="S116">
        <f t="shared" si="11"/>
        <v>2017</v>
      </c>
    </row>
    <row r="117" spans="1:19" ht="15" customHeight="1">
      <c r="A117" s="418" t="s">
        <v>1050</v>
      </c>
      <c r="B117" s="494">
        <v>43039</v>
      </c>
      <c r="C117" s="495">
        <v>0</v>
      </c>
      <c r="D117" s="495">
        <v>0</v>
      </c>
      <c r="E117" s="495">
        <f t="shared" si="14"/>
        <v>166880935</v>
      </c>
      <c r="F117" s="495">
        <f t="shared" si="14"/>
        <v>176952957.66</v>
      </c>
      <c r="G117" s="495">
        <f t="shared" si="9"/>
        <v>-10072022.659999996</v>
      </c>
      <c r="H117" s="495">
        <f>VLOOKUP(A117,'02-Metrics'!A:R,18,FALSE)</f>
        <v>172216796.040488</v>
      </c>
      <c r="I117" s="496">
        <f t="shared" si="10"/>
        <v>-5.848455488413612E-2</v>
      </c>
      <c r="J117" s="496"/>
      <c r="K117" s="183">
        <v>6377727.8700000001</v>
      </c>
      <c r="L117" s="180">
        <v>43039</v>
      </c>
      <c r="M117" s="241" t="s">
        <v>1041</v>
      </c>
      <c r="S117">
        <f t="shared" si="11"/>
        <v>2017</v>
      </c>
    </row>
    <row r="118" spans="1:19" ht="15" customHeight="1">
      <c r="A118" s="418" t="s">
        <v>1050</v>
      </c>
      <c r="B118" s="494">
        <v>43069</v>
      </c>
      <c r="C118" s="495">
        <v>4561573</v>
      </c>
      <c r="D118" s="495">
        <v>0</v>
      </c>
      <c r="E118" s="495">
        <f t="shared" si="14"/>
        <v>171442508</v>
      </c>
      <c r="F118" s="495">
        <f t="shared" si="14"/>
        <v>176952957.66</v>
      </c>
      <c r="G118" s="495">
        <f t="shared" si="9"/>
        <v>-5510449.6599999964</v>
      </c>
      <c r="H118" s="495">
        <f>VLOOKUP(A118,'02-Metrics'!A:R,18,FALSE)</f>
        <v>172216796.040488</v>
      </c>
      <c r="I118" s="496">
        <f t="shared" si="10"/>
        <v>-3.1997167446457982E-2</v>
      </c>
      <c r="J118" s="496"/>
      <c r="K118" s="183">
        <v>0</v>
      </c>
      <c r="L118" s="180">
        <v>43069</v>
      </c>
      <c r="M118" s="241" t="s">
        <v>1041</v>
      </c>
      <c r="S118">
        <f t="shared" si="11"/>
        <v>2017</v>
      </c>
    </row>
    <row r="119" spans="1:19" ht="15" customHeight="1">
      <c r="A119" s="418" t="s">
        <v>1050</v>
      </c>
      <c r="B119" s="494">
        <v>43100</v>
      </c>
      <c r="C119" s="495">
        <v>0</v>
      </c>
      <c r="D119" s="495">
        <v>2975394</v>
      </c>
      <c r="E119" s="495">
        <f t="shared" si="14"/>
        <v>171442508</v>
      </c>
      <c r="F119" s="495">
        <f t="shared" si="14"/>
        <v>179928351.66</v>
      </c>
      <c r="G119" s="495">
        <f t="shared" si="9"/>
        <v>-8485843.6599999964</v>
      </c>
      <c r="H119" s="495">
        <f>VLOOKUP(A119,'02-Metrics'!A:R,18,FALSE)</f>
        <v>172216796.040488</v>
      </c>
      <c r="I119" s="496">
        <f t="shared" si="10"/>
        <v>-4.9274193081637538E-2</v>
      </c>
      <c r="J119" s="496"/>
      <c r="K119" s="183">
        <v>0</v>
      </c>
      <c r="L119" s="180">
        <v>43100</v>
      </c>
      <c r="M119" s="241" t="s">
        <v>1041</v>
      </c>
      <c r="S119">
        <f t="shared" si="11"/>
        <v>2017</v>
      </c>
    </row>
    <row r="120" spans="1:19" ht="15" customHeight="1">
      <c r="A120" s="418"/>
      <c r="B120" s="505"/>
      <c r="C120" s="506"/>
      <c r="D120" s="506"/>
      <c r="E120" s="506"/>
      <c r="F120" s="506"/>
      <c r="G120" s="506"/>
      <c r="H120" s="495"/>
      <c r="I120" s="496"/>
      <c r="J120" s="496"/>
      <c r="K120" s="495"/>
      <c r="L120" s="493"/>
      <c r="S120">
        <f t="shared" si="11"/>
        <v>1900</v>
      </c>
    </row>
    <row r="121" spans="1:19" ht="15" customHeight="1">
      <c r="A121" s="418" t="s">
        <v>1054</v>
      </c>
      <c r="B121" s="494">
        <v>41820</v>
      </c>
      <c r="C121" s="495">
        <v>16750000</v>
      </c>
      <c r="D121" s="495">
        <v>52005.479999999996</v>
      </c>
      <c r="E121" s="495">
        <f t="shared" ref="E121:F136" si="15">C121+E120</f>
        <v>16750000</v>
      </c>
      <c r="F121" s="495">
        <f t="shared" si="15"/>
        <v>52005.479999999996</v>
      </c>
      <c r="G121" s="495">
        <f t="shared" si="9"/>
        <v>16697994.52</v>
      </c>
      <c r="H121" s="495">
        <f>VLOOKUP(A121,'02-Metrics'!A:R,18,FALSE)</f>
        <v>110450184.62</v>
      </c>
      <c r="I121" s="496">
        <f t="shared" si="10"/>
        <v>0.15118122778561996</v>
      </c>
      <c r="J121" s="496"/>
      <c r="K121" s="183"/>
      <c r="L121" s="180"/>
      <c r="M121" s="241" t="s">
        <v>1041</v>
      </c>
      <c r="S121">
        <f t="shared" si="11"/>
        <v>2014</v>
      </c>
    </row>
    <row r="122" spans="1:19" ht="15" customHeight="1">
      <c r="A122" s="418" t="s">
        <v>1054</v>
      </c>
      <c r="B122" s="494">
        <v>41851</v>
      </c>
      <c r="C122" s="495">
        <v>0</v>
      </c>
      <c r="D122" s="495">
        <v>388799.05999999994</v>
      </c>
      <c r="E122" s="495">
        <f t="shared" si="15"/>
        <v>16750000</v>
      </c>
      <c r="F122" s="495">
        <f t="shared" si="15"/>
        <v>440804.53999999992</v>
      </c>
      <c r="G122" s="495">
        <f t="shared" si="9"/>
        <v>16309195.460000001</v>
      </c>
      <c r="H122" s="495">
        <f>VLOOKUP(A122,'02-Metrics'!A:R,18,FALSE)</f>
        <v>110450184.62</v>
      </c>
      <c r="I122" s="496">
        <f t="shared" si="10"/>
        <v>0.14766109731831792</v>
      </c>
      <c r="J122" s="496"/>
      <c r="K122" s="183"/>
      <c r="L122" s="180"/>
      <c r="M122" s="241" t="s">
        <v>1041</v>
      </c>
      <c r="S122">
        <f t="shared" si="11"/>
        <v>2014</v>
      </c>
    </row>
    <row r="123" spans="1:19" ht="15" customHeight="1">
      <c r="A123" s="418" t="s">
        <v>1054</v>
      </c>
      <c r="B123" s="494">
        <v>41882</v>
      </c>
      <c r="C123" s="495">
        <v>1708588</v>
      </c>
      <c r="D123" s="495">
        <v>2597195.25</v>
      </c>
      <c r="E123" s="495">
        <f t="shared" si="15"/>
        <v>18458588</v>
      </c>
      <c r="F123" s="495">
        <f t="shared" si="15"/>
        <v>3037999.79</v>
      </c>
      <c r="G123" s="495">
        <f t="shared" si="9"/>
        <v>15420588.210000001</v>
      </c>
      <c r="H123" s="495">
        <f>VLOOKUP(A123,'02-Metrics'!A:R,18,FALSE)</f>
        <v>110450184.62</v>
      </c>
      <c r="I123" s="496">
        <f t="shared" si="10"/>
        <v>0.13961577577306905</v>
      </c>
      <c r="J123" s="496"/>
      <c r="K123" s="183"/>
      <c r="L123" s="180"/>
      <c r="M123" s="241" t="s">
        <v>1041</v>
      </c>
      <c r="S123">
        <f t="shared" si="11"/>
        <v>2014</v>
      </c>
    </row>
    <row r="124" spans="1:19" ht="15" customHeight="1">
      <c r="A124" s="418" t="s">
        <v>1054</v>
      </c>
      <c r="B124" s="494">
        <v>41912</v>
      </c>
      <c r="C124" s="495">
        <v>1348749</v>
      </c>
      <c r="D124" s="495">
        <v>1716979.29</v>
      </c>
      <c r="E124" s="495">
        <f t="shared" si="15"/>
        <v>19807337</v>
      </c>
      <c r="F124" s="495">
        <f t="shared" si="15"/>
        <v>4754979.08</v>
      </c>
      <c r="G124" s="495">
        <f t="shared" si="9"/>
        <v>15052357.92</v>
      </c>
      <c r="H124" s="495">
        <f>VLOOKUP(A124,'02-Metrics'!A:R,18,FALSE)</f>
        <v>110450184.62</v>
      </c>
      <c r="I124" s="496">
        <f t="shared" si="10"/>
        <v>0.13628187197501851</v>
      </c>
      <c r="J124" s="496"/>
      <c r="K124" s="183"/>
      <c r="L124" s="180"/>
      <c r="M124" s="241" t="s">
        <v>1041</v>
      </c>
      <c r="S124">
        <f t="shared" si="11"/>
        <v>2014</v>
      </c>
    </row>
    <row r="125" spans="1:19" ht="15" customHeight="1">
      <c r="A125" s="418" t="s">
        <v>1054</v>
      </c>
      <c r="B125" s="494">
        <v>41943</v>
      </c>
      <c r="C125" s="495">
        <v>5087011</v>
      </c>
      <c r="D125" s="495">
        <v>4728640.4400000004</v>
      </c>
      <c r="E125" s="495">
        <f t="shared" si="15"/>
        <v>24894348</v>
      </c>
      <c r="F125" s="495">
        <f t="shared" si="15"/>
        <v>9483619.5199999996</v>
      </c>
      <c r="G125" s="495">
        <f t="shared" si="9"/>
        <v>15410728.48</v>
      </c>
      <c r="H125" s="495">
        <f>VLOOKUP(A125,'02-Metrics'!A:R,18,FALSE)</f>
        <v>110450184.62</v>
      </c>
      <c r="I125" s="496">
        <f t="shared" si="10"/>
        <v>0.13952650720340642</v>
      </c>
      <c r="J125" s="496"/>
      <c r="K125" s="183"/>
      <c r="L125" s="180"/>
      <c r="M125" s="241" t="s">
        <v>1041</v>
      </c>
      <c r="S125">
        <f t="shared" si="11"/>
        <v>2014</v>
      </c>
    </row>
    <row r="126" spans="1:19" ht="15" customHeight="1">
      <c r="A126" s="418" t="s">
        <v>1054</v>
      </c>
      <c r="B126" s="494">
        <v>41973</v>
      </c>
      <c r="C126" s="495">
        <v>6510468</v>
      </c>
      <c r="D126" s="495">
        <v>8169739.379999999</v>
      </c>
      <c r="E126" s="495">
        <f t="shared" si="15"/>
        <v>31404816</v>
      </c>
      <c r="F126" s="495">
        <f t="shared" si="15"/>
        <v>17653358.899999999</v>
      </c>
      <c r="G126" s="495">
        <f t="shared" si="9"/>
        <v>13751457.100000001</v>
      </c>
      <c r="H126" s="495">
        <f>VLOOKUP(A126,'02-Metrics'!A:R,18,FALSE)</f>
        <v>110450184.62</v>
      </c>
      <c r="I126" s="496">
        <f t="shared" si="10"/>
        <v>0.12450370406633007</v>
      </c>
      <c r="J126" s="496"/>
      <c r="K126" s="183">
        <v>28151956</v>
      </c>
      <c r="L126" s="180">
        <v>41973</v>
      </c>
      <c r="M126" s="241" t="s">
        <v>1041</v>
      </c>
      <c r="S126">
        <f t="shared" si="11"/>
        <v>2014</v>
      </c>
    </row>
    <row r="127" spans="1:19" ht="15" customHeight="1">
      <c r="A127" s="418" t="s">
        <v>1054</v>
      </c>
      <c r="B127" s="494">
        <v>42004</v>
      </c>
      <c r="C127" s="495">
        <v>12930069.4</v>
      </c>
      <c r="D127" s="495">
        <v>11832712.719999995</v>
      </c>
      <c r="E127" s="495">
        <f t="shared" si="15"/>
        <v>44334885.399999999</v>
      </c>
      <c r="F127" s="495">
        <f t="shared" si="15"/>
        <v>29486071.619999994</v>
      </c>
      <c r="G127" s="495">
        <f t="shared" si="9"/>
        <v>14848813.780000005</v>
      </c>
      <c r="H127" s="495">
        <f>VLOOKUP(A127,'02-Metrics'!A:R,18,FALSE)</f>
        <v>110450184.62</v>
      </c>
      <c r="I127" s="496">
        <f t="shared" si="10"/>
        <v>0.13443901276477563</v>
      </c>
      <c r="J127" s="496"/>
      <c r="K127" s="183">
        <v>5160865</v>
      </c>
      <c r="L127" s="180">
        <v>42004</v>
      </c>
      <c r="M127" s="241" t="s">
        <v>1041</v>
      </c>
      <c r="S127">
        <f t="shared" si="11"/>
        <v>2014</v>
      </c>
    </row>
    <row r="128" spans="1:19" ht="15" customHeight="1">
      <c r="A128" s="418" t="s">
        <v>1054</v>
      </c>
      <c r="B128" s="494">
        <v>42035</v>
      </c>
      <c r="C128" s="495">
        <v>3259514</v>
      </c>
      <c r="D128" s="495">
        <v>5062604</v>
      </c>
      <c r="E128" s="495">
        <f t="shared" si="15"/>
        <v>47594399.399999999</v>
      </c>
      <c r="F128" s="495">
        <f t="shared" si="15"/>
        <v>34548675.61999999</v>
      </c>
      <c r="G128" s="495">
        <f t="shared" si="9"/>
        <v>13045723.780000009</v>
      </c>
      <c r="H128" s="495">
        <f>VLOOKUP(A128,'02-Metrics'!A:R,18,FALSE)</f>
        <v>110450184.62</v>
      </c>
      <c r="I128" s="496">
        <f t="shared" si="10"/>
        <v>0.11811409663898131</v>
      </c>
      <c r="J128" s="496"/>
      <c r="K128" s="183">
        <v>6233182</v>
      </c>
      <c r="L128" s="180">
        <v>42035</v>
      </c>
      <c r="M128" s="241" t="s">
        <v>1041</v>
      </c>
      <c r="S128">
        <f t="shared" si="11"/>
        <v>2015</v>
      </c>
    </row>
    <row r="129" spans="1:19" ht="15" customHeight="1">
      <c r="A129" s="418" t="s">
        <v>1054</v>
      </c>
      <c r="B129" s="494">
        <v>42063</v>
      </c>
      <c r="C129" s="495">
        <v>4204986</v>
      </c>
      <c r="D129" s="495">
        <v>6758235</v>
      </c>
      <c r="E129" s="495">
        <f t="shared" si="15"/>
        <v>51799385.399999999</v>
      </c>
      <c r="F129" s="495">
        <f t="shared" si="15"/>
        <v>41306910.61999999</v>
      </c>
      <c r="G129" s="495">
        <f t="shared" si="9"/>
        <v>10492474.780000009</v>
      </c>
      <c r="H129" s="495">
        <f>VLOOKUP(A129,'02-Metrics'!A:R,18,FALSE)</f>
        <v>110450184.62</v>
      </c>
      <c r="I129" s="496">
        <f t="shared" si="10"/>
        <v>9.4997349403253606E-2</v>
      </c>
      <c r="J129" s="496"/>
      <c r="K129" s="183">
        <v>4894046</v>
      </c>
      <c r="L129" s="180">
        <v>42063</v>
      </c>
      <c r="M129" s="241" t="s">
        <v>1041</v>
      </c>
      <c r="S129">
        <f t="shared" si="11"/>
        <v>2015</v>
      </c>
    </row>
    <row r="130" spans="1:19" ht="15" customHeight="1">
      <c r="A130" s="418" t="s">
        <v>1054</v>
      </c>
      <c r="B130" s="494">
        <v>42094</v>
      </c>
      <c r="C130" s="495">
        <v>3342260</v>
      </c>
      <c r="D130" s="495">
        <v>5459976</v>
      </c>
      <c r="E130" s="495">
        <f t="shared" si="15"/>
        <v>55141645.399999999</v>
      </c>
      <c r="F130" s="495">
        <f t="shared" si="15"/>
        <v>46766886.61999999</v>
      </c>
      <c r="G130" s="495">
        <f t="shared" si="9"/>
        <v>8374758.7800000086</v>
      </c>
      <c r="H130" s="495">
        <f>VLOOKUP(A130,'02-Metrics'!A:R,18,FALSE)</f>
        <v>110450184.62</v>
      </c>
      <c r="I130" s="496">
        <f t="shared" si="10"/>
        <v>7.5823854969668661E-2</v>
      </c>
      <c r="J130" s="496"/>
      <c r="K130" s="183">
        <v>3151181</v>
      </c>
      <c r="L130" s="180">
        <v>42094</v>
      </c>
      <c r="M130" s="241" t="s">
        <v>1041</v>
      </c>
      <c r="S130">
        <f t="shared" si="11"/>
        <v>2015</v>
      </c>
    </row>
    <row r="131" spans="1:19" ht="15" customHeight="1">
      <c r="A131" s="418" t="s">
        <v>1054</v>
      </c>
      <c r="B131" s="494">
        <v>42124</v>
      </c>
      <c r="C131" s="495">
        <v>448748</v>
      </c>
      <c r="D131" s="495">
        <v>5255727</v>
      </c>
      <c r="E131" s="495">
        <f t="shared" si="15"/>
        <v>55590393.399999999</v>
      </c>
      <c r="F131" s="495">
        <f t="shared" si="15"/>
        <v>52022613.61999999</v>
      </c>
      <c r="G131" s="495">
        <f t="shared" ref="G131:G194" si="16">E131-F131</f>
        <v>3567779.7800000086</v>
      </c>
      <c r="H131" s="495">
        <f>VLOOKUP(A131,'02-Metrics'!A:R,18,FALSE)</f>
        <v>110450184.62</v>
      </c>
      <c r="I131" s="496">
        <f t="shared" ref="I131:I194" si="17">G131/H131</f>
        <v>3.230216221253799E-2</v>
      </c>
      <c r="J131" s="496"/>
      <c r="K131" s="183">
        <v>7766186</v>
      </c>
      <c r="L131" s="180">
        <v>42124</v>
      </c>
      <c r="M131" s="241" t="s">
        <v>1041</v>
      </c>
      <c r="S131">
        <f t="shared" ref="S131:S194" si="18">YEAR(B131)</f>
        <v>2015</v>
      </c>
    </row>
    <row r="132" spans="1:19" ht="15" customHeight="1">
      <c r="A132" s="418" t="s">
        <v>1054</v>
      </c>
      <c r="B132" s="494">
        <v>42155</v>
      </c>
      <c r="C132" s="495">
        <v>9019935</v>
      </c>
      <c r="D132" s="495">
        <v>4712105</v>
      </c>
      <c r="E132" s="495">
        <f t="shared" si="15"/>
        <v>64610328.399999999</v>
      </c>
      <c r="F132" s="495">
        <f t="shared" si="15"/>
        <v>56734718.61999999</v>
      </c>
      <c r="G132" s="495">
        <f t="shared" si="16"/>
        <v>7875609.7800000086</v>
      </c>
      <c r="H132" s="495">
        <f>VLOOKUP(A132,'02-Metrics'!A:R,18,FALSE)</f>
        <v>110450184.62</v>
      </c>
      <c r="I132" s="496">
        <f t="shared" si="17"/>
        <v>7.130463210266029E-2</v>
      </c>
      <c r="J132" s="496"/>
      <c r="K132" s="183">
        <v>5157059</v>
      </c>
      <c r="L132" s="180">
        <v>42155</v>
      </c>
      <c r="M132" s="241" t="s">
        <v>1041</v>
      </c>
      <c r="S132">
        <f t="shared" si="18"/>
        <v>2015</v>
      </c>
    </row>
    <row r="133" spans="1:19" ht="15" customHeight="1">
      <c r="A133" s="418" t="s">
        <v>1054</v>
      </c>
      <c r="B133" s="494">
        <v>42185</v>
      </c>
      <c r="C133" s="495">
        <v>4536200</v>
      </c>
      <c r="D133" s="495">
        <v>4383659</v>
      </c>
      <c r="E133" s="495">
        <f t="shared" si="15"/>
        <v>69146528.400000006</v>
      </c>
      <c r="F133" s="495">
        <f t="shared" si="15"/>
        <v>61118377.61999999</v>
      </c>
      <c r="G133" s="495">
        <f t="shared" si="16"/>
        <v>8028150.7800000161</v>
      </c>
      <c r="H133" s="495">
        <f>VLOOKUP(A133,'02-Metrics'!A:R,18,FALSE)</f>
        <v>110450184.62</v>
      </c>
      <c r="I133" s="496">
        <f t="shared" si="17"/>
        <v>7.2685716258606425E-2</v>
      </c>
      <c r="J133" s="496"/>
      <c r="K133" s="183">
        <v>5968470</v>
      </c>
      <c r="L133" s="180">
        <v>42185</v>
      </c>
      <c r="M133" s="241" t="s">
        <v>1041</v>
      </c>
      <c r="S133">
        <f t="shared" si="18"/>
        <v>2015</v>
      </c>
    </row>
    <row r="134" spans="1:19" ht="15" customHeight="1">
      <c r="A134" s="418" t="s">
        <v>1054</v>
      </c>
      <c r="B134" s="494">
        <v>42216</v>
      </c>
      <c r="C134" s="495">
        <v>0</v>
      </c>
      <c r="D134" s="495">
        <v>6130413</v>
      </c>
      <c r="E134" s="495">
        <f t="shared" si="15"/>
        <v>69146528.400000006</v>
      </c>
      <c r="F134" s="495">
        <f t="shared" si="15"/>
        <v>67248790.61999999</v>
      </c>
      <c r="G134" s="495">
        <f t="shared" si="16"/>
        <v>1897737.7800000161</v>
      </c>
      <c r="H134" s="495">
        <f>VLOOKUP(A134,'02-Metrics'!A:R,18,FALSE)</f>
        <v>110450184.62</v>
      </c>
      <c r="I134" s="496">
        <f t="shared" si="17"/>
        <v>1.7181843439457493E-2</v>
      </c>
      <c r="J134" s="496"/>
      <c r="K134" s="183">
        <v>5601446</v>
      </c>
      <c r="L134" s="180">
        <v>42216</v>
      </c>
      <c r="M134" s="241" t="s">
        <v>1041</v>
      </c>
      <c r="S134">
        <f t="shared" si="18"/>
        <v>2015</v>
      </c>
    </row>
    <row r="135" spans="1:19" ht="15" customHeight="1">
      <c r="A135" s="418" t="s">
        <v>1054</v>
      </c>
      <c r="B135" s="494">
        <v>42247</v>
      </c>
      <c r="C135" s="495">
        <v>5435883</v>
      </c>
      <c r="D135" s="495">
        <v>5856543</v>
      </c>
      <c r="E135" s="495">
        <f t="shared" si="15"/>
        <v>74582411.400000006</v>
      </c>
      <c r="F135" s="495">
        <f t="shared" si="15"/>
        <v>73105333.61999999</v>
      </c>
      <c r="G135" s="495">
        <f t="shared" si="16"/>
        <v>1477077.7800000161</v>
      </c>
      <c r="H135" s="495">
        <f>VLOOKUP(A135,'02-Metrics'!A:R,18,FALSE)</f>
        <v>110450184.62</v>
      </c>
      <c r="I135" s="496">
        <f t="shared" si="17"/>
        <v>1.3373248628617964E-2</v>
      </c>
      <c r="J135" s="496"/>
      <c r="K135" s="183">
        <v>4308584</v>
      </c>
      <c r="L135" s="180">
        <v>42247</v>
      </c>
      <c r="M135" s="241" t="s">
        <v>1041</v>
      </c>
      <c r="S135">
        <f t="shared" si="18"/>
        <v>2015</v>
      </c>
    </row>
    <row r="136" spans="1:19" ht="15" customHeight="1">
      <c r="A136" s="418" t="s">
        <v>1054</v>
      </c>
      <c r="B136" s="494">
        <v>42277</v>
      </c>
      <c r="C136" s="495">
        <v>5908096</v>
      </c>
      <c r="D136" s="495">
        <v>4259405</v>
      </c>
      <c r="E136" s="495">
        <f t="shared" si="15"/>
        <v>80490507.400000006</v>
      </c>
      <c r="F136" s="495">
        <f t="shared" si="15"/>
        <v>77364738.61999999</v>
      </c>
      <c r="G136" s="495">
        <f t="shared" si="16"/>
        <v>3125768.7800000161</v>
      </c>
      <c r="H136" s="495">
        <f>VLOOKUP(A136,'02-Metrics'!A:R,18,FALSE)</f>
        <v>110450184.62</v>
      </c>
      <c r="I136" s="496">
        <f t="shared" si="17"/>
        <v>2.8300258535140652E-2</v>
      </c>
      <c r="J136" s="496"/>
      <c r="K136" s="183">
        <v>5308802</v>
      </c>
      <c r="L136" s="180">
        <v>42277</v>
      </c>
      <c r="M136" s="241" t="s">
        <v>1041</v>
      </c>
      <c r="S136">
        <f t="shared" si="18"/>
        <v>2015</v>
      </c>
    </row>
    <row r="137" spans="1:19" ht="15" customHeight="1">
      <c r="A137" s="418" t="s">
        <v>1054</v>
      </c>
      <c r="B137" s="494">
        <v>42308</v>
      </c>
      <c r="C137" s="495">
        <v>5178516</v>
      </c>
      <c r="D137" s="495">
        <v>2710525</v>
      </c>
      <c r="E137" s="495">
        <f t="shared" ref="E137:F152" si="19">C137+E136</f>
        <v>85669023.400000006</v>
      </c>
      <c r="F137" s="495">
        <f t="shared" si="19"/>
        <v>80075263.61999999</v>
      </c>
      <c r="G137" s="495">
        <f t="shared" si="16"/>
        <v>5593759.7800000161</v>
      </c>
      <c r="H137" s="495">
        <f>VLOOKUP(A137,'02-Metrics'!A:R,18,FALSE)</f>
        <v>110450184.62</v>
      </c>
      <c r="I137" s="496">
        <f t="shared" si="17"/>
        <v>5.064509216752467E-2</v>
      </c>
      <c r="J137" s="496"/>
      <c r="K137" s="183">
        <v>3400766</v>
      </c>
      <c r="L137" s="180">
        <v>42308</v>
      </c>
      <c r="M137" s="241" t="s">
        <v>1041</v>
      </c>
      <c r="S137">
        <f t="shared" si="18"/>
        <v>2015</v>
      </c>
    </row>
    <row r="138" spans="1:19" ht="15" customHeight="1">
      <c r="A138" s="418" t="s">
        <v>1054</v>
      </c>
      <c r="B138" s="494">
        <v>42338</v>
      </c>
      <c r="C138" s="495">
        <v>6198762</v>
      </c>
      <c r="D138" s="495">
        <v>3408392</v>
      </c>
      <c r="E138" s="495">
        <f t="shared" si="19"/>
        <v>91867785.400000006</v>
      </c>
      <c r="F138" s="495">
        <f t="shared" si="19"/>
        <v>83483655.61999999</v>
      </c>
      <c r="G138" s="495">
        <f t="shared" si="16"/>
        <v>8384129.7800000161</v>
      </c>
      <c r="H138" s="495">
        <f>VLOOKUP(A138,'02-Metrics'!A:R,18,FALSE)</f>
        <v>110450184.62</v>
      </c>
      <c r="I138" s="496">
        <f t="shared" si="17"/>
        <v>7.5908698648583711E-2</v>
      </c>
      <c r="J138" s="496"/>
      <c r="K138" s="183">
        <v>0</v>
      </c>
      <c r="L138" s="180">
        <v>42338</v>
      </c>
      <c r="M138" s="241" t="s">
        <v>1041</v>
      </c>
      <c r="S138">
        <f t="shared" si="18"/>
        <v>2015</v>
      </c>
    </row>
    <row r="139" spans="1:19" ht="15" customHeight="1">
      <c r="A139" s="418" t="s">
        <v>1054</v>
      </c>
      <c r="B139" s="494">
        <v>42369</v>
      </c>
      <c r="C139" s="495">
        <v>2307372</v>
      </c>
      <c r="D139" s="495">
        <v>1727318</v>
      </c>
      <c r="E139" s="495">
        <f t="shared" si="19"/>
        <v>94175157.400000006</v>
      </c>
      <c r="F139" s="495">
        <f t="shared" si="19"/>
        <v>85210973.61999999</v>
      </c>
      <c r="G139" s="495">
        <f t="shared" si="16"/>
        <v>8964183.7800000161</v>
      </c>
      <c r="H139" s="495">
        <f>VLOOKUP(A139,'02-Metrics'!A:R,18,FALSE)</f>
        <v>110450184.62</v>
      </c>
      <c r="I139" s="496">
        <f t="shared" si="17"/>
        <v>8.116042368639742E-2</v>
      </c>
      <c r="J139" s="496"/>
      <c r="K139" s="183">
        <v>0</v>
      </c>
      <c r="L139" s="180">
        <v>42369</v>
      </c>
      <c r="M139" s="241" t="s">
        <v>1041</v>
      </c>
      <c r="S139">
        <f t="shared" si="18"/>
        <v>2015</v>
      </c>
    </row>
    <row r="140" spans="1:19" ht="15" customHeight="1">
      <c r="A140" s="418" t="s">
        <v>1054</v>
      </c>
      <c r="B140" s="494">
        <v>42400</v>
      </c>
      <c r="C140" s="495">
        <v>0</v>
      </c>
      <c r="D140" s="495">
        <v>1983705</v>
      </c>
      <c r="E140" s="495">
        <f t="shared" si="19"/>
        <v>94175157.400000006</v>
      </c>
      <c r="F140" s="495">
        <f t="shared" si="19"/>
        <v>87194678.61999999</v>
      </c>
      <c r="G140" s="495">
        <f t="shared" si="16"/>
        <v>6980478.7800000161</v>
      </c>
      <c r="H140" s="495">
        <f>VLOOKUP(A140,'02-Metrics'!A:R,18,FALSE)</f>
        <v>110450184.62</v>
      </c>
      <c r="I140" s="496">
        <f t="shared" si="17"/>
        <v>6.3200245468272492E-2</v>
      </c>
      <c r="J140" s="496"/>
      <c r="K140" s="183">
        <v>0</v>
      </c>
      <c r="L140" s="180">
        <v>42400</v>
      </c>
      <c r="M140" s="241" t="s">
        <v>1041</v>
      </c>
      <c r="S140">
        <f t="shared" si="18"/>
        <v>2016</v>
      </c>
    </row>
    <row r="141" spans="1:19" ht="15" customHeight="1">
      <c r="A141" s="418" t="s">
        <v>1054</v>
      </c>
      <c r="B141" s="494">
        <v>42429</v>
      </c>
      <c r="C141" s="495">
        <v>0</v>
      </c>
      <c r="D141" s="495">
        <v>1157008</v>
      </c>
      <c r="E141" s="495">
        <f t="shared" si="19"/>
        <v>94175157.400000006</v>
      </c>
      <c r="F141" s="495">
        <f t="shared" si="19"/>
        <v>88351686.61999999</v>
      </c>
      <c r="G141" s="495">
        <f t="shared" si="16"/>
        <v>5823470.7800000161</v>
      </c>
      <c r="H141" s="495">
        <f>VLOOKUP(A141,'02-Metrics'!A:R,18,FALSE)</f>
        <v>110450184.62</v>
      </c>
      <c r="I141" s="496">
        <f t="shared" si="17"/>
        <v>5.2724862344372382E-2</v>
      </c>
      <c r="J141" s="496"/>
      <c r="K141" s="183">
        <v>0</v>
      </c>
      <c r="L141" s="180">
        <v>42429</v>
      </c>
      <c r="M141" s="241" t="s">
        <v>1041</v>
      </c>
      <c r="S141">
        <f t="shared" si="18"/>
        <v>2016</v>
      </c>
    </row>
    <row r="142" spans="1:19" ht="15" customHeight="1">
      <c r="A142" s="418" t="s">
        <v>1054</v>
      </c>
      <c r="B142" s="494">
        <v>42460</v>
      </c>
      <c r="C142" s="495">
        <v>0</v>
      </c>
      <c r="D142" s="495">
        <v>340596</v>
      </c>
      <c r="E142" s="495">
        <f t="shared" si="19"/>
        <v>94175157.400000006</v>
      </c>
      <c r="F142" s="495">
        <f t="shared" si="19"/>
        <v>88692282.61999999</v>
      </c>
      <c r="G142" s="495">
        <f t="shared" si="16"/>
        <v>5482874.7800000161</v>
      </c>
      <c r="H142" s="495">
        <f>VLOOKUP(A142,'02-Metrics'!A:R,18,FALSE)</f>
        <v>110450184.62</v>
      </c>
      <c r="I142" s="496">
        <f t="shared" si="17"/>
        <v>4.9641155411950237E-2</v>
      </c>
      <c r="J142" s="496"/>
      <c r="K142" s="183">
        <v>0</v>
      </c>
      <c r="L142" s="180">
        <v>42460</v>
      </c>
      <c r="M142" s="241" t="s">
        <v>1041</v>
      </c>
      <c r="S142">
        <f t="shared" si="18"/>
        <v>2016</v>
      </c>
    </row>
    <row r="143" spans="1:19" ht="15" customHeight="1">
      <c r="A143" s="418" t="s">
        <v>1054</v>
      </c>
      <c r="B143" s="494">
        <v>42490</v>
      </c>
      <c r="C143" s="495">
        <v>0</v>
      </c>
      <c r="D143" s="495">
        <v>218086</v>
      </c>
      <c r="E143" s="495">
        <f t="shared" si="19"/>
        <v>94175157.400000006</v>
      </c>
      <c r="F143" s="495">
        <f t="shared" si="19"/>
        <v>88910368.61999999</v>
      </c>
      <c r="G143" s="495">
        <f t="shared" si="16"/>
        <v>5264788.7800000161</v>
      </c>
      <c r="H143" s="495">
        <f>VLOOKUP(A143,'02-Metrics'!A:R,18,FALSE)</f>
        <v>110450184.62</v>
      </c>
      <c r="I143" s="496">
        <f t="shared" si="17"/>
        <v>4.7666636304079871E-2</v>
      </c>
      <c r="J143" s="496"/>
      <c r="K143" s="183">
        <v>6387675</v>
      </c>
      <c r="L143" s="180">
        <v>42490</v>
      </c>
      <c r="M143" s="241" t="s">
        <v>1041</v>
      </c>
      <c r="S143">
        <f t="shared" si="18"/>
        <v>2016</v>
      </c>
    </row>
    <row r="144" spans="1:19" ht="15" customHeight="1">
      <c r="A144" s="418" t="s">
        <v>1054</v>
      </c>
      <c r="B144" s="494">
        <v>42521</v>
      </c>
      <c r="C144" s="495">
        <v>0</v>
      </c>
      <c r="D144" s="495">
        <v>960676</v>
      </c>
      <c r="E144" s="495">
        <f t="shared" si="19"/>
        <v>94175157.400000006</v>
      </c>
      <c r="F144" s="495">
        <f t="shared" si="19"/>
        <v>89871044.61999999</v>
      </c>
      <c r="G144" s="495">
        <f t="shared" si="16"/>
        <v>4304112.7800000161</v>
      </c>
      <c r="H144" s="495">
        <f>VLOOKUP(A144,'02-Metrics'!A:R,18,FALSE)</f>
        <v>110450184.62</v>
      </c>
      <c r="I144" s="496">
        <f t="shared" si="17"/>
        <v>3.8968814717767704E-2</v>
      </c>
      <c r="J144" s="496"/>
      <c r="K144" s="183">
        <v>3041879</v>
      </c>
      <c r="L144" s="180">
        <v>42521</v>
      </c>
      <c r="M144" s="241" t="s">
        <v>1041</v>
      </c>
      <c r="S144">
        <f t="shared" si="18"/>
        <v>2016</v>
      </c>
    </row>
    <row r="145" spans="1:19" ht="15" customHeight="1">
      <c r="A145" s="418" t="s">
        <v>1054</v>
      </c>
      <c r="B145" s="494">
        <v>42551</v>
      </c>
      <c r="C145" s="495">
        <v>0</v>
      </c>
      <c r="D145" s="495">
        <v>752280</v>
      </c>
      <c r="E145" s="495">
        <f t="shared" si="19"/>
        <v>94175157.400000006</v>
      </c>
      <c r="F145" s="495">
        <f t="shared" si="19"/>
        <v>90623324.61999999</v>
      </c>
      <c r="G145" s="495">
        <f t="shared" si="16"/>
        <v>3551832.7800000161</v>
      </c>
      <c r="H145" s="495">
        <f>VLOOKUP(A145,'02-Metrics'!A:R,18,FALSE)</f>
        <v>110450184.62</v>
      </c>
      <c r="I145" s="496">
        <f t="shared" si="17"/>
        <v>3.2157780380539631E-2</v>
      </c>
      <c r="J145" s="496"/>
      <c r="K145" s="183">
        <v>0</v>
      </c>
      <c r="L145" s="180">
        <v>42551</v>
      </c>
      <c r="M145" s="241" t="s">
        <v>1041</v>
      </c>
      <c r="S145">
        <f t="shared" si="18"/>
        <v>2016</v>
      </c>
    </row>
    <row r="146" spans="1:19" ht="15" customHeight="1">
      <c r="A146" s="418" t="s">
        <v>1054</v>
      </c>
      <c r="B146" s="494">
        <v>42582</v>
      </c>
      <c r="C146" s="495">
        <v>1000000</v>
      </c>
      <c r="D146" s="495">
        <v>763392</v>
      </c>
      <c r="E146" s="495">
        <f t="shared" si="19"/>
        <v>95175157.400000006</v>
      </c>
      <c r="F146" s="495">
        <f t="shared" si="19"/>
        <v>91386716.61999999</v>
      </c>
      <c r="G146" s="495">
        <f t="shared" si="16"/>
        <v>3788440.7800000161</v>
      </c>
      <c r="H146" s="495">
        <f>VLOOKUP(A146,'02-Metrics'!A:R,18,FALSE)</f>
        <v>110450184.62</v>
      </c>
      <c r="I146" s="496">
        <f t="shared" si="17"/>
        <v>3.429999499805287E-2</v>
      </c>
      <c r="J146" s="496"/>
      <c r="K146" s="183">
        <v>5736350</v>
      </c>
      <c r="L146" s="180">
        <v>42582</v>
      </c>
      <c r="M146" s="241" t="s">
        <v>1041</v>
      </c>
      <c r="S146">
        <f t="shared" si="18"/>
        <v>2016</v>
      </c>
    </row>
    <row r="147" spans="1:19" ht="15" customHeight="1">
      <c r="A147" s="418" t="s">
        <v>1054</v>
      </c>
      <c r="B147" s="494">
        <v>42613</v>
      </c>
      <c r="C147" s="495">
        <v>1000000</v>
      </c>
      <c r="D147" s="495">
        <v>2546647</v>
      </c>
      <c r="E147" s="495">
        <f t="shared" si="19"/>
        <v>96175157.400000006</v>
      </c>
      <c r="F147" s="495">
        <f t="shared" si="19"/>
        <v>93933363.61999999</v>
      </c>
      <c r="G147" s="495">
        <f t="shared" si="16"/>
        <v>2241793.7800000161</v>
      </c>
      <c r="H147" s="495">
        <f>VLOOKUP(A147,'02-Metrics'!A:R,18,FALSE)</f>
        <v>110450184.62</v>
      </c>
      <c r="I147" s="496">
        <f t="shared" si="17"/>
        <v>2.0296876711549457E-2</v>
      </c>
      <c r="J147" s="496"/>
      <c r="K147" s="183">
        <v>0</v>
      </c>
      <c r="L147" s="180">
        <v>42613</v>
      </c>
      <c r="M147" s="241" t="s">
        <v>1041</v>
      </c>
      <c r="S147">
        <f t="shared" si="18"/>
        <v>2016</v>
      </c>
    </row>
    <row r="148" spans="1:19" ht="15" customHeight="1">
      <c r="A148" s="418" t="s">
        <v>1054</v>
      </c>
      <c r="B148" s="494">
        <v>42643</v>
      </c>
      <c r="C148" s="495">
        <v>803468</v>
      </c>
      <c r="D148" s="495">
        <v>858598</v>
      </c>
      <c r="E148" s="495">
        <f t="shared" si="19"/>
        <v>96978625.400000006</v>
      </c>
      <c r="F148" s="495">
        <f t="shared" si="19"/>
        <v>94791961.61999999</v>
      </c>
      <c r="G148" s="495">
        <f t="shared" si="16"/>
        <v>2186663.7800000161</v>
      </c>
      <c r="H148" s="495">
        <f>VLOOKUP(A148,'02-Metrics'!A:R,18,FALSE)</f>
        <v>110450184.62</v>
      </c>
      <c r="I148" s="496">
        <f t="shared" si="17"/>
        <v>1.9797737663573459E-2</v>
      </c>
      <c r="J148" s="496"/>
      <c r="K148" s="183">
        <v>2477444</v>
      </c>
      <c r="L148" s="180">
        <v>42643</v>
      </c>
      <c r="M148" s="241" t="s">
        <v>1041</v>
      </c>
      <c r="S148">
        <f t="shared" si="18"/>
        <v>2016</v>
      </c>
    </row>
    <row r="149" spans="1:19" ht="15" customHeight="1">
      <c r="A149" s="418" t="s">
        <v>1054</v>
      </c>
      <c r="B149" s="494">
        <v>42674</v>
      </c>
      <c r="C149" s="495">
        <v>0</v>
      </c>
      <c r="D149" s="495">
        <v>1705520</v>
      </c>
      <c r="E149" s="495">
        <f t="shared" si="19"/>
        <v>96978625.400000006</v>
      </c>
      <c r="F149" s="495">
        <f t="shared" si="19"/>
        <v>96497481.61999999</v>
      </c>
      <c r="G149" s="495">
        <f t="shared" si="16"/>
        <v>481143.78000001609</v>
      </c>
      <c r="H149" s="495">
        <f>VLOOKUP(A149,'02-Metrics'!A:R,18,FALSE)</f>
        <v>110450184.62</v>
      </c>
      <c r="I149" s="496">
        <f t="shared" si="17"/>
        <v>4.3562062087571371E-3</v>
      </c>
      <c r="J149" s="496"/>
      <c r="K149" s="183">
        <v>2737674</v>
      </c>
      <c r="L149" s="180">
        <v>42674</v>
      </c>
      <c r="M149" s="241" t="s">
        <v>1041</v>
      </c>
      <c r="S149">
        <f t="shared" si="18"/>
        <v>2016</v>
      </c>
    </row>
    <row r="150" spans="1:19" ht="15" customHeight="1">
      <c r="A150" s="418" t="s">
        <v>1054</v>
      </c>
      <c r="B150" s="494">
        <v>42704</v>
      </c>
      <c r="C150" s="495">
        <v>5417312</v>
      </c>
      <c r="D150" s="495">
        <v>1260821</v>
      </c>
      <c r="E150" s="495">
        <f t="shared" si="19"/>
        <v>102395937.40000001</v>
      </c>
      <c r="F150" s="495">
        <f t="shared" si="19"/>
        <v>97758302.61999999</v>
      </c>
      <c r="G150" s="495">
        <f t="shared" si="16"/>
        <v>4637634.7800000161</v>
      </c>
      <c r="H150" s="495">
        <f>VLOOKUP(A150,'02-Metrics'!A:R,18,FALSE)</f>
        <v>110450184.62</v>
      </c>
      <c r="I150" s="496">
        <f t="shared" si="17"/>
        <v>4.1988474677119247E-2</v>
      </c>
      <c r="J150" s="496"/>
      <c r="K150" s="183">
        <v>0</v>
      </c>
      <c r="L150" s="180">
        <v>42704</v>
      </c>
      <c r="M150" s="241" t="s">
        <v>1041</v>
      </c>
      <c r="S150">
        <f t="shared" si="18"/>
        <v>2016</v>
      </c>
    </row>
    <row r="151" spans="1:19" ht="15" customHeight="1">
      <c r="A151" s="418" t="s">
        <v>1054</v>
      </c>
      <c r="B151" s="494">
        <v>42735</v>
      </c>
      <c r="C151" s="495">
        <v>0</v>
      </c>
      <c r="D151" s="495">
        <v>1023770</v>
      </c>
      <c r="E151" s="495">
        <f t="shared" si="19"/>
        <v>102395937.40000001</v>
      </c>
      <c r="F151" s="495">
        <f t="shared" si="19"/>
        <v>98782072.61999999</v>
      </c>
      <c r="G151" s="495">
        <f t="shared" si="16"/>
        <v>3613864.7800000161</v>
      </c>
      <c r="H151" s="495">
        <f>VLOOKUP(A151,'02-Metrics'!A:R,18,FALSE)</f>
        <v>110450184.62</v>
      </c>
      <c r="I151" s="496">
        <f t="shared" si="17"/>
        <v>3.2719409138458132E-2</v>
      </c>
      <c r="J151" s="496"/>
      <c r="K151" s="183">
        <v>5227900</v>
      </c>
      <c r="L151" s="180">
        <v>42735</v>
      </c>
      <c r="M151" s="241" t="s">
        <v>1041</v>
      </c>
      <c r="S151">
        <f t="shared" si="18"/>
        <v>2016</v>
      </c>
    </row>
    <row r="152" spans="1:19" ht="15" customHeight="1">
      <c r="A152" s="418" t="s">
        <v>1054</v>
      </c>
      <c r="B152" s="494">
        <v>42766</v>
      </c>
      <c r="C152" s="495">
        <v>0</v>
      </c>
      <c r="D152" s="495">
        <v>896570</v>
      </c>
      <c r="E152" s="495">
        <f t="shared" si="19"/>
        <v>102395937.40000001</v>
      </c>
      <c r="F152" s="495">
        <f t="shared" si="19"/>
        <v>99678642.61999999</v>
      </c>
      <c r="G152" s="495">
        <f t="shared" si="16"/>
        <v>2717294.7800000161</v>
      </c>
      <c r="H152" s="495">
        <f>VLOOKUP(A152,'02-Metrics'!A:R,18,FALSE)</f>
        <v>110450184.62</v>
      </c>
      <c r="I152" s="496">
        <f t="shared" si="17"/>
        <v>2.4601994006155568E-2</v>
      </c>
      <c r="J152" s="496"/>
      <c r="K152" s="183">
        <v>0</v>
      </c>
      <c r="L152" s="180">
        <v>42766</v>
      </c>
      <c r="M152" s="241" t="s">
        <v>1041</v>
      </c>
      <c r="S152">
        <f t="shared" si="18"/>
        <v>2017</v>
      </c>
    </row>
    <row r="153" spans="1:19" ht="15" customHeight="1">
      <c r="A153" s="418" t="s">
        <v>1054</v>
      </c>
      <c r="B153" s="494">
        <v>42794</v>
      </c>
      <c r="C153" s="495">
        <v>4889400</v>
      </c>
      <c r="D153" s="495">
        <v>291102</v>
      </c>
      <c r="E153" s="495">
        <f t="shared" ref="E153:F162" si="20">C153+E152</f>
        <v>107285337.40000001</v>
      </c>
      <c r="F153" s="495">
        <f t="shared" si="20"/>
        <v>99969744.61999999</v>
      </c>
      <c r="G153" s="495">
        <f t="shared" si="16"/>
        <v>7315592.7800000161</v>
      </c>
      <c r="H153" s="495">
        <f>VLOOKUP(A153,'02-Metrics'!A:R,18,FALSE)</f>
        <v>110450184.62</v>
      </c>
      <c r="I153" s="496">
        <f t="shared" si="17"/>
        <v>6.6234319165414321E-2</v>
      </c>
      <c r="J153" s="496"/>
      <c r="K153" s="183">
        <v>0</v>
      </c>
      <c r="L153" s="180">
        <v>42794</v>
      </c>
      <c r="M153" s="241" t="s">
        <v>1041</v>
      </c>
      <c r="S153">
        <f t="shared" si="18"/>
        <v>2017</v>
      </c>
    </row>
    <row r="154" spans="1:19" ht="15" customHeight="1">
      <c r="A154" s="418" t="s">
        <v>1054</v>
      </c>
      <c r="B154" s="494">
        <v>42825</v>
      </c>
      <c r="C154" s="495">
        <v>0</v>
      </c>
      <c r="D154" s="495">
        <v>763038</v>
      </c>
      <c r="E154" s="495">
        <f t="shared" si="20"/>
        <v>107285337.40000001</v>
      </c>
      <c r="F154" s="495">
        <f t="shared" si="20"/>
        <v>100732782.61999999</v>
      </c>
      <c r="G154" s="495">
        <f t="shared" si="16"/>
        <v>6552554.7800000161</v>
      </c>
      <c r="H154" s="495">
        <f>VLOOKUP(A154,'02-Metrics'!A:R,18,FALSE)</f>
        <v>110450184.62</v>
      </c>
      <c r="I154" s="496">
        <f t="shared" si="17"/>
        <v>5.9325883451837147E-2</v>
      </c>
      <c r="J154" s="496"/>
      <c r="K154" s="183">
        <v>0</v>
      </c>
      <c r="L154" s="180">
        <v>42825</v>
      </c>
      <c r="M154" s="241" t="s">
        <v>1041</v>
      </c>
      <c r="S154">
        <f t="shared" si="18"/>
        <v>2017</v>
      </c>
    </row>
    <row r="155" spans="1:19" ht="15" customHeight="1">
      <c r="A155" s="418" t="s">
        <v>1054</v>
      </c>
      <c r="B155" s="494">
        <v>42855</v>
      </c>
      <c r="C155" s="495">
        <v>0</v>
      </c>
      <c r="D155" s="495">
        <v>1632574</v>
      </c>
      <c r="E155" s="495">
        <f t="shared" si="20"/>
        <v>107285337.40000001</v>
      </c>
      <c r="F155" s="495">
        <f t="shared" si="20"/>
        <v>102365356.61999999</v>
      </c>
      <c r="G155" s="495">
        <f t="shared" si="16"/>
        <v>4919980.7800000161</v>
      </c>
      <c r="H155" s="495">
        <f>VLOOKUP(A155,'02-Metrics'!A:R,18,FALSE)</f>
        <v>110450184.62</v>
      </c>
      <c r="I155" s="496">
        <f t="shared" si="17"/>
        <v>4.4544794532730185E-2</v>
      </c>
      <c r="J155" s="496"/>
      <c r="K155" s="183">
        <v>0</v>
      </c>
      <c r="L155" s="180">
        <v>42855</v>
      </c>
      <c r="M155" s="241" t="s">
        <v>1041</v>
      </c>
      <c r="S155">
        <f t="shared" si="18"/>
        <v>2017</v>
      </c>
    </row>
    <row r="156" spans="1:19" ht="15" customHeight="1">
      <c r="A156" s="418" t="s">
        <v>1054</v>
      </c>
      <c r="B156" s="494">
        <v>42886</v>
      </c>
      <c r="C156" s="495">
        <v>0</v>
      </c>
      <c r="D156" s="495">
        <v>770281</v>
      </c>
      <c r="E156" s="495">
        <f t="shared" si="20"/>
        <v>107285337.40000001</v>
      </c>
      <c r="F156" s="495">
        <f t="shared" si="20"/>
        <v>103135637.61999999</v>
      </c>
      <c r="G156" s="495">
        <f t="shared" si="16"/>
        <v>4149699.7800000161</v>
      </c>
      <c r="H156" s="495">
        <f>VLOOKUP(A156,'02-Metrics'!A:R,18,FALSE)</f>
        <v>110450184.62</v>
      </c>
      <c r="I156" s="496">
        <f t="shared" si="17"/>
        <v>3.7570781744520512E-2</v>
      </c>
      <c r="J156" s="496"/>
      <c r="K156" s="183">
        <v>0</v>
      </c>
      <c r="L156" s="180">
        <v>42886</v>
      </c>
      <c r="M156" s="241" t="s">
        <v>1041</v>
      </c>
      <c r="S156">
        <f t="shared" si="18"/>
        <v>2017</v>
      </c>
    </row>
    <row r="157" spans="1:19" ht="15" customHeight="1">
      <c r="A157" s="418" t="s">
        <v>1054</v>
      </c>
      <c r="B157" s="494">
        <v>42916</v>
      </c>
      <c r="C157" s="495">
        <v>0</v>
      </c>
      <c r="D157" s="495">
        <v>87975</v>
      </c>
      <c r="E157" s="495">
        <f t="shared" si="20"/>
        <v>107285337.40000001</v>
      </c>
      <c r="F157" s="495">
        <f t="shared" si="20"/>
        <v>103223612.61999999</v>
      </c>
      <c r="G157" s="495">
        <f t="shared" si="16"/>
        <v>4061724.7800000161</v>
      </c>
      <c r="H157" s="495">
        <f>VLOOKUP(A157,'02-Metrics'!A:R,18,FALSE)</f>
        <v>110450184.62</v>
      </c>
      <c r="I157" s="496">
        <f t="shared" si="17"/>
        <v>3.6774268816066158E-2</v>
      </c>
      <c r="J157" s="496"/>
      <c r="K157" s="183">
        <v>0</v>
      </c>
      <c r="L157" s="180">
        <v>42916</v>
      </c>
      <c r="M157" s="241" t="s">
        <v>1041</v>
      </c>
      <c r="S157">
        <f t="shared" si="18"/>
        <v>2017</v>
      </c>
    </row>
    <row r="158" spans="1:19" ht="15" customHeight="1">
      <c r="A158" s="418" t="s">
        <v>1054</v>
      </c>
      <c r="B158" s="494">
        <v>42947</v>
      </c>
      <c r="C158" s="495">
        <v>0</v>
      </c>
      <c r="D158" s="495">
        <v>918963</v>
      </c>
      <c r="E158" s="495">
        <f t="shared" si="20"/>
        <v>107285337.40000001</v>
      </c>
      <c r="F158" s="495">
        <f t="shared" si="20"/>
        <v>104142575.61999999</v>
      </c>
      <c r="G158" s="495">
        <f t="shared" si="16"/>
        <v>3142761.7800000161</v>
      </c>
      <c r="H158" s="495">
        <f>VLOOKUP(A158,'02-Metrics'!A:R,18,FALSE)</f>
        <v>110450184.62</v>
      </c>
      <c r="I158" s="496">
        <f t="shared" si="17"/>
        <v>2.8454110699883191E-2</v>
      </c>
      <c r="J158" s="496"/>
      <c r="K158" s="183">
        <v>0</v>
      </c>
      <c r="L158" s="180">
        <v>42947</v>
      </c>
      <c r="M158" s="241" t="s">
        <v>1041</v>
      </c>
      <c r="S158">
        <f t="shared" si="18"/>
        <v>2017</v>
      </c>
    </row>
    <row r="159" spans="1:19" ht="15" customHeight="1">
      <c r="A159" s="418" t="s">
        <v>1054</v>
      </c>
      <c r="B159" s="494">
        <v>43008</v>
      </c>
      <c r="C159" s="495">
        <v>1321895</v>
      </c>
      <c r="D159" s="495">
        <v>0</v>
      </c>
      <c r="E159" s="495">
        <f t="shared" si="20"/>
        <v>108607232.40000001</v>
      </c>
      <c r="F159" s="495">
        <f t="shared" si="20"/>
        <v>104142575.61999999</v>
      </c>
      <c r="G159" s="495">
        <f t="shared" si="16"/>
        <v>4464656.7800000161</v>
      </c>
      <c r="H159" s="495">
        <f>VLOOKUP(A159,'02-Metrics'!A:R,18,FALSE)</f>
        <v>110450184.62</v>
      </c>
      <c r="I159" s="496">
        <f t="shared" si="17"/>
        <v>4.0422356878447162E-2</v>
      </c>
      <c r="J159" s="496"/>
      <c r="K159" s="183">
        <v>0</v>
      </c>
      <c r="L159" s="180">
        <v>43008</v>
      </c>
      <c r="M159" s="241" t="s">
        <v>1041</v>
      </c>
      <c r="S159">
        <f t="shared" si="18"/>
        <v>2017</v>
      </c>
    </row>
    <row r="160" spans="1:19" ht="15" customHeight="1">
      <c r="A160" s="418" t="s">
        <v>1054</v>
      </c>
      <c r="B160" s="494">
        <v>43039</v>
      </c>
      <c r="C160" s="495">
        <v>0</v>
      </c>
      <c r="D160" s="495">
        <v>186197</v>
      </c>
      <c r="E160" s="495">
        <f t="shared" si="20"/>
        <v>108607232.40000001</v>
      </c>
      <c r="F160" s="495">
        <f t="shared" si="20"/>
        <v>104328772.61999999</v>
      </c>
      <c r="G160" s="495">
        <f t="shared" si="16"/>
        <v>4278459.7800000161</v>
      </c>
      <c r="H160" s="495">
        <f>VLOOKUP(A160,'02-Metrics'!A:R,18,FALSE)</f>
        <v>110450184.62</v>
      </c>
      <c r="I160" s="496">
        <f t="shared" si="17"/>
        <v>3.8736556165296664E-2</v>
      </c>
      <c r="J160" s="496"/>
      <c r="K160" s="183">
        <v>0</v>
      </c>
      <c r="L160" s="180">
        <v>43039</v>
      </c>
      <c r="M160" s="241" t="s">
        <v>1041</v>
      </c>
      <c r="S160">
        <f t="shared" si="18"/>
        <v>2017</v>
      </c>
    </row>
    <row r="161" spans="1:19" ht="15" customHeight="1">
      <c r="A161" s="418" t="s">
        <v>1054</v>
      </c>
      <c r="B161" s="494">
        <v>43069</v>
      </c>
      <c r="C161" s="495">
        <v>0</v>
      </c>
      <c r="D161" s="495">
        <v>161237</v>
      </c>
      <c r="E161" s="495">
        <f t="shared" si="20"/>
        <v>108607232.40000001</v>
      </c>
      <c r="F161" s="495">
        <f t="shared" si="20"/>
        <v>104490009.61999999</v>
      </c>
      <c r="G161" s="495">
        <f t="shared" si="16"/>
        <v>4117222.7800000161</v>
      </c>
      <c r="H161" s="495">
        <f>VLOOKUP(A161,'02-Metrics'!A:R,18,FALSE)</f>
        <v>110450184.62</v>
      </c>
      <c r="I161" s="496">
        <f t="shared" si="17"/>
        <v>3.7276739682827846E-2</v>
      </c>
      <c r="J161" s="496"/>
      <c r="K161" s="183">
        <v>0</v>
      </c>
      <c r="L161" s="180">
        <v>43069</v>
      </c>
      <c r="M161" s="241" t="s">
        <v>1041</v>
      </c>
      <c r="S161">
        <f t="shared" si="18"/>
        <v>2017</v>
      </c>
    </row>
    <row r="162" spans="1:19" ht="15" customHeight="1">
      <c r="A162" s="418" t="s">
        <v>1054</v>
      </c>
      <c r="B162" s="497">
        <f>L162</f>
        <v>44060</v>
      </c>
      <c r="C162" s="498">
        <v>4000000</v>
      </c>
      <c r="D162" s="498"/>
      <c r="E162" s="495">
        <f t="shared" si="20"/>
        <v>112607232.40000001</v>
      </c>
      <c r="F162" s="495">
        <f t="shared" si="20"/>
        <v>104490009.61999999</v>
      </c>
      <c r="G162" s="495">
        <f t="shared" si="16"/>
        <v>8117222.7800000161</v>
      </c>
      <c r="H162" s="495">
        <f>VLOOKUP(A162,'02-Metrics'!A:R,18,FALSE)</f>
        <v>110450184.62</v>
      </c>
      <c r="I162" s="496">
        <f t="shared" si="17"/>
        <v>7.3492161266430087E-2</v>
      </c>
      <c r="J162" s="496"/>
      <c r="K162" s="490"/>
      <c r="L162" s="14">
        <v>44060</v>
      </c>
      <c r="M162" s="241" t="s">
        <v>764</v>
      </c>
      <c r="S162">
        <f t="shared" si="18"/>
        <v>2020</v>
      </c>
    </row>
    <row r="163" spans="1:19" ht="15" customHeight="1">
      <c r="A163" s="418"/>
      <c r="B163" s="505"/>
      <c r="C163" s="506"/>
      <c r="D163" s="506"/>
      <c r="E163" s="506"/>
      <c r="F163" s="506"/>
      <c r="G163" s="506"/>
      <c r="H163" s="495"/>
      <c r="I163" s="496"/>
      <c r="J163" s="496"/>
      <c r="K163" s="498"/>
      <c r="L163" s="416"/>
      <c r="S163">
        <f t="shared" si="18"/>
        <v>1900</v>
      </c>
    </row>
    <row r="164" spans="1:19" ht="15" customHeight="1">
      <c r="A164" s="418" t="s">
        <v>1055</v>
      </c>
      <c r="B164" s="494">
        <v>42766</v>
      </c>
      <c r="C164" s="495">
        <v>0</v>
      </c>
      <c r="D164" s="495">
        <v>392672</v>
      </c>
      <c r="E164" s="495">
        <f t="shared" ref="E164:F179" si="21">C164+E163</f>
        <v>0</v>
      </c>
      <c r="F164" s="495">
        <f t="shared" si="21"/>
        <v>392672</v>
      </c>
      <c r="G164" s="495">
        <f t="shared" si="16"/>
        <v>-392672</v>
      </c>
      <c r="H164" s="495">
        <f>VLOOKUP(A164,'02-Metrics'!A:R,18,FALSE)</f>
        <v>56527617</v>
      </c>
      <c r="I164" s="496">
        <f t="shared" si="17"/>
        <v>-6.9465514528942555E-3</v>
      </c>
      <c r="J164" s="496"/>
      <c r="K164" s="183">
        <v>0</v>
      </c>
      <c r="L164" s="180">
        <v>42766</v>
      </c>
      <c r="M164" s="241" t="s">
        <v>1041</v>
      </c>
      <c r="S164">
        <f t="shared" si="18"/>
        <v>2017</v>
      </c>
    </row>
    <row r="165" spans="1:19" ht="15" customHeight="1">
      <c r="A165" s="418" t="s">
        <v>1055</v>
      </c>
      <c r="B165" s="494">
        <v>42794</v>
      </c>
      <c r="C165" s="495">
        <v>0</v>
      </c>
      <c r="D165" s="495">
        <v>433326</v>
      </c>
      <c r="E165" s="495">
        <f t="shared" si="21"/>
        <v>0</v>
      </c>
      <c r="F165" s="495">
        <f t="shared" si="21"/>
        <v>825998</v>
      </c>
      <c r="G165" s="495">
        <f t="shared" si="16"/>
        <v>-825998</v>
      </c>
      <c r="H165" s="495">
        <f>VLOOKUP(A165,'02-Metrics'!A:R,18,FALSE)</f>
        <v>56527617</v>
      </c>
      <c r="I165" s="496">
        <f t="shared" si="17"/>
        <v>-1.4612291192108806E-2</v>
      </c>
      <c r="J165" s="496"/>
      <c r="K165" s="183">
        <v>4887326</v>
      </c>
      <c r="L165" s="180">
        <v>42794</v>
      </c>
      <c r="M165" s="241" t="s">
        <v>1041</v>
      </c>
      <c r="S165">
        <f t="shared" si="18"/>
        <v>2017</v>
      </c>
    </row>
    <row r="166" spans="1:19" ht="15" customHeight="1">
      <c r="A166" s="418" t="s">
        <v>1055</v>
      </c>
      <c r="B166" s="494">
        <v>42825</v>
      </c>
      <c r="C166" s="495">
        <v>0</v>
      </c>
      <c r="D166" s="495">
        <v>1104825</v>
      </c>
      <c r="E166" s="495">
        <f t="shared" si="21"/>
        <v>0</v>
      </c>
      <c r="F166" s="495">
        <f t="shared" si="21"/>
        <v>1930823</v>
      </c>
      <c r="G166" s="495">
        <f t="shared" si="16"/>
        <v>-1930823</v>
      </c>
      <c r="H166" s="495">
        <f>VLOOKUP(A166,'02-Metrics'!A:R,18,FALSE)</f>
        <v>56527617</v>
      </c>
      <c r="I166" s="496">
        <f t="shared" si="17"/>
        <v>-3.4157162506956558E-2</v>
      </c>
      <c r="J166" s="496"/>
      <c r="K166" s="183">
        <v>4766326</v>
      </c>
      <c r="L166" s="180">
        <v>42825</v>
      </c>
      <c r="M166" s="241" t="s">
        <v>1041</v>
      </c>
      <c r="S166">
        <f t="shared" si="18"/>
        <v>2017</v>
      </c>
    </row>
    <row r="167" spans="1:19" ht="15" customHeight="1">
      <c r="A167" s="418" t="s">
        <v>1055</v>
      </c>
      <c r="B167" s="494">
        <v>42855</v>
      </c>
      <c r="C167" s="495">
        <v>0</v>
      </c>
      <c r="D167" s="495">
        <v>1644983</v>
      </c>
      <c r="E167" s="495">
        <f t="shared" si="21"/>
        <v>0</v>
      </c>
      <c r="F167" s="495">
        <f t="shared" si="21"/>
        <v>3575806</v>
      </c>
      <c r="G167" s="495">
        <f t="shared" si="16"/>
        <v>-3575806</v>
      </c>
      <c r="H167" s="495">
        <f>VLOOKUP(A167,'02-Metrics'!A:R,18,FALSE)</f>
        <v>56527617</v>
      </c>
      <c r="I167" s="496">
        <f t="shared" si="17"/>
        <v>-6.3257681639047339E-2</v>
      </c>
      <c r="J167" s="496"/>
      <c r="K167" s="183">
        <v>0</v>
      </c>
      <c r="L167" s="180">
        <v>42855</v>
      </c>
      <c r="M167" s="241" t="s">
        <v>1041</v>
      </c>
      <c r="S167">
        <f t="shared" si="18"/>
        <v>2017</v>
      </c>
    </row>
    <row r="168" spans="1:19" ht="15" customHeight="1">
      <c r="A168" s="418" t="s">
        <v>1055</v>
      </c>
      <c r="B168" s="494">
        <v>42886</v>
      </c>
      <c r="C168" s="495">
        <v>0</v>
      </c>
      <c r="D168" s="495">
        <v>1585186</v>
      </c>
      <c r="E168" s="495">
        <f t="shared" si="21"/>
        <v>0</v>
      </c>
      <c r="F168" s="495">
        <f t="shared" si="21"/>
        <v>5160992</v>
      </c>
      <c r="G168" s="495">
        <f t="shared" si="16"/>
        <v>-5160992</v>
      </c>
      <c r="H168" s="495">
        <f>VLOOKUP(A168,'02-Metrics'!A:R,18,FALSE)</f>
        <v>56527617</v>
      </c>
      <c r="I168" s="496">
        <f t="shared" si="17"/>
        <v>-9.1300363855776903E-2</v>
      </c>
      <c r="J168" s="496"/>
      <c r="K168" s="183">
        <v>0</v>
      </c>
      <c r="L168" s="180">
        <v>42886</v>
      </c>
      <c r="M168" s="241" t="s">
        <v>1041</v>
      </c>
      <c r="S168">
        <f t="shared" si="18"/>
        <v>2017</v>
      </c>
    </row>
    <row r="169" spans="1:19" ht="15" customHeight="1">
      <c r="A169" s="418" t="s">
        <v>1055</v>
      </c>
      <c r="B169" s="497">
        <v>42887</v>
      </c>
      <c r="C169" s="495">
        <v>0</v>
      </c>
      <c r="D169" s="498">
        <v>127942.5</v>
      </c>
      <c r="E169" s="495">
        <f t="shared" si="21"/>
        <v>0</v>
      </c>
      <c r="F169" s="495">
        <f t="shared" si="21"/>
        <v>5288934.5</v>
      </c>
      <c r="G169" s="495">
        <f t="shared" si="16"/>
        <v>-5288934.5</v>
      </c>
      <c r="H169" s="495">
        <f>VLOOKUP(A169,'02-Metrics'!A:R,18,FALSE)</f>
        <v>56527617</v>
      </c>
      <c r="I169" s="496">
        <f t="shared" si="17"/>
        <v>-9.3563726558648322E-2</v>
      </c>
      <c r="J169" s="496"/>
      <c r="K169" s="490"/>
      <c r="L169" s="14"/>
      <c r="M169" s="241" t="s">
        <v>1038</v>
      </c>
      <c r="S169">
        <f t="shared" si="18"/>
        <v>2017</v>
      </c>
    </row>
    <row r="170" spans="1:19" ht="15" customHeight="1">
      <c r="A170" s="418" t="s">
        <v>1055</v>
      </c>
      <c r="B170" s="494">
        <v>42916</v>
      </c>
      <c r="C170" s="495">
        <v>0</v>
      </c>
      <c r="D170" s="495">
        <v>883605</v>
      </c>
      <c r="E170" s="495">
        <f t="shared" si="21"/>
        <v>0</v>
      </c>
      <c r="F170" s="495">
        <f t="shared" si="21"/>
        <v>6172539.5</v>
      </c>
      <c r="G170" s="495">
        <f t="shared" si="16"/>
        <v>-6172539.5</v>
      </c>
      <c r="H170" s="495">
        <f>VLOOKUP(A170,'02-Metrics'!A:R,18,FALSE)</f>
        <v>56527617</v>
      </c>
      <c r="I170" s="496">
        <f t="shared" si="17"/>
        <v>-0.10919511254118495</v>
      </c>
      <c r="J170" s="496"/>
      <c r="K170" s="183">
        <v>5538681</v>
      </c>
      <c r="L170" s="180">
        <v>42916</v>
      </c>
      <c r="M170" s="241" t="s">
        <v>1041</v>
      </c>
      <c r="S170">
        <f t="shared" si="18"/>
        <v>2017</v>
      </c>
    </row>
    <row r="171" spans="1:19" ht="15" customHeight="1">
      <c r="A171" s="418" t="s">
        <v>1055</v>
      </c>
      <c r="B171" s="497">
        <v>42917</v>
      </c>
      <c r="C171" s="495">
        <v>0</v>
      </c>
      <c r="D171" s="498">
        <v>9464</v>
      </c>
      <c r="E171" s="495">
        <f t="shared" si="21"/>
        <v>0</v>
      </c>
      <c r="F171" s="495">
        <f t="shared" si="21"/>
        <v>6182003.5</v>
      </c>
      <c r="G171" s="495">
        <f t="shared" si="16"/>
        <v>-6182003.5</v>
      </c>
      <c r="H171" s="495">
        <f>VLOOKUP(A171,'02-Metrics'!A:R,18,FALSE)</f>
        <v>56527617</v>
      </c>
      <c r="I171" s="496">
        <f t="shared" si="17"/>
        <v>-0.10936253513039476</v>
      </c>
      <c r="J171" s="496"/>
      <c r="K171" s="490"/>
      <c r="L171" s="14"/>
      <c r="M171" s="241" t="s">
        <v>1038</v>
      </c>
      <c r="S171">
        <f t="shared" si="18"/>
        <v>2017</v>
      </c>
    </row>
    <row r="172" spans="1:19" ht="15" customHeight="1">
      <c r="A172" s="418" t="s">
        <v>1055</v>
      </c>
      <c r="B172" s="494">
        <v>42947</v>
      </c>
      <c r="C172" s="495">
        <v>0</v>
      </c>
      <c r="D172" s="495">
        <v>878607</v>
      </c>
      <c r="E172" s="495">
        <f t="shared" si="21"/>
        <v>0</v>
      </c>
      <c r="F172" s="495">
        <f t="shared" si="21"/>
        <v>7060610.5</v>
      </c>
      <c r="G172" s="495">
        <f t="shared" si="16"/>
        <v>-7060610.5</v>
      </c>
      <c r="H172" s="495">
        <f>VLOOKUP(A172,'02-Metrics'!A:R,18,FALSE)</f>
        <v>56527617</v>
      </c>
      <c r="I172" s="496">
        <f t="shared" si="17"/>
        <v>-0.12490550415383687</v>
      </c>
      <c r="J172" s="496"/>
      <c r="K172" s="183">
        <v>2576439</v>
      </c>
      <c r="L172" s="180">
        <v>42947</v>
      </c>
      <c r="M172" s="241" t="s">
        <v>1041</v>
      </c>
      <c r="S172">
        <f t="shared" si="18"/>
        <v>2017</v>
      </c>
    </row>
    <row r="173" spans="1:19" ht="15" customHeight="1">
      <c r="A173" s="418" t="s">
        <v>1055</v>
      </c>
      <c r="B173" s="497">
        <v>42948</v>
      </c>
      <c r="C173" s="495">
        <v>0</v>
      </c>
      <c r="D173" s="498">
        <v>21980.5</v>
      </c>
      <c r="E173" s="495">
        <f t="shared" si="21"/>
        <v>0</v>
      </c>
      <c r="F173" s="495">
        <f t="shared" si="21"/>
        <v>7082591</v>
      </c>
      <c r="G173" s="495">
        <f t="shared" si="16"/>
        <v>-7082591</v>
      </c>
      <c r="H173" s="495">
        <f>VLOOKUP(A173,'02-Metrics'!A:R,18,FALSE)</f>
        <v>56527617</v>
      </c>
      <c r="I173" s="496">
        <f t="shared" si="17"/>
        <v>-0.12529434948584511</v>
      </c>
      <c r="J173" s="496"/>
      <c r="K173" s="490"/>
      <c r="L173" s="14"/>
      <c r="M173" s="241" t="s">
        <v>1038</v>
      </c>
      <c r="S173">
        <f t="shared" si="18"/>
        <v>2017</v>
      </c>
    </row>
    <row r="174" spans="1:19" ht="15" customHeight="1">
      <c r="A174" s="418" t="s">
        <v>1055</v>
      </c>
      <c r="B174" s="494">
        <v>42978</v>
      </c>
      <c r="C174" s="495">
        <v>0</v>
      </c>
      <c r="D174" s="495">
        <v>4168453</v>
      </c>
      <c r="E174" s="495">
        <f t="shared" si="21"/>
        <v>0</v>
      </c>
      <c r="F174" s="495">
        <f t="shared" si="21"/>
        <v>11251044</v>
      </c>
      <c r="G174" s="495">
        <f t="shared" si="16"/>
        <v>-11251044</v>
      </c>
      <c r="H174" s="495">
        <f>VLOOKUP(A174,'02-Metrics'!A:R,18,FALSE)</f>
        <v>56527617</v>
      </c>
      <c r="I174" s="496">
        <f t="shared" si="17"/>
        <v>-0.19903623391730807</v>
      </c>
      <c r="J174" s="496"/>
      <c r="K174" s="183">
        <v>6966921</v>
      </c>
      <c r="L174" s="180">
        <v>42978</v>
      </c>
      <c r="M174" s="241" t="s">
        <v>1041</v>
      </c>
      <c r="S174">
        <f t="shared" si="18"/>
        <v>2017</v>
      </c>
    </row>
    <row r="175" spans="1:19" ht="15" customHeight="1">
      <c r="A175" s="418" t="s">
        <v>1055</v>
      </c>
      <c r="B175" s="497">
        <v>42979</v>
      </c>
      <c r="C175" s="495">
        <v>0</v>
      </c>
      <c r="D175" s="498">
        <v>6751.23</v>
      </c>
      <c r="E175" s="495">
        <f t="shared" si="21"/>
        <v>0</v>
      </c>
      <c r="F175" s="495">
        <f t="shared" si="21"/>
        <v>11257795.23</v>
      </c>
      <c r="G175" s="495">
        <f t="shared" si="16"/>
        <v>-11257795.23</v>
      </c>
      <c r="H175" s="495">
        <f>VLOOKUP(A175,'02-Metrics'!A:R,18,FALSE)</f>
        <v>56527617</v>
      </c>
      <c r="I175" s="496">
        <f t="shared" si="17"/>
        <v>-0.19915566633562495</v>
      </c>
      <c r="J175" s="496"/>
      <c r="K175" s="490"/>
      <c r="L175" s="14"/>
      <c r="M175" s="241" t="s">
        <v>1038</v>
      </c>
      <c r="S175">
        <f t="shared" si="18"/>
        <v>2017</v>
      </c>
    </row>
    <row r="176" spans="1:19" ht="15" customHeight="1">
      <c r="A176" s="418" t="s">
        <v>1055</v>
      </c>
      <c r="B176" s="494">
        <v>43008</v>
      </c>
      <c r="C176" s="495">
        <v>0</v>
      </c>
      <c r="D176" s="495">
        <v>1893017</v>
      </c>
      <c r="E176" s="495">
        <f t="shared" si="21"/>
        <v>0</v>
      </c>
      <c r="F176" s="495">
        <f t="shared" si="21"/>
        <v>13150812.23</v>
      </c>
      <c r="G176" s="495">
        <f t="shared" si="16"/>
        <v>-13150812.23</v>
      </c>
      <c r="H176" s="495">
        <f>VLOOKUP(A176,'02-Metrics'!A:R,18,FALSE)</f>
        <v>56527617</v>
      </c>
      <c r="I176" s="496">
        <f t="shared" si="17"/>
        <v>-0.23264402300914261</v>
      </c>
      <c r="J176" s="496"/>
      <c r="K176" s="183">
        <v>2591250</v>
      </c>
      <c r="L176" s="180">
        <v>43008</v>
      </c>
      <c r="M176" s="241" t="s">
        <v>1041</v>
      </c>
      <c r="S176">
        <f t="shared" si="18"/>
        <v>2017</v>
      </c>
    </row>
    <row r="177" spans="1:19" ht="15" customHeight="1">
      <c r="A177" s="418" t="s">
        <v>1055</v>
      </c>
      <c r="B177" s="497">
        <v>43009</v>
      </c>
      <c r="C177" s="495">
        <v>0</v>
      </c>
      <c r="D177" s="498">
        <v>7310</v>
      </c>
      <c r="E177" s="495">
        <f t="shared" si="21"/>
        <v>0</v>
      </c>
      <c r="F177" s="495">
        <f t="shared" si="21"/>
        <v>13158122.23</v>
      </c>
      <c r="G177" s="495">
        <f t="shared" si="16"/>
        <v>-13158122.23</v>
      </c>
      <c r="H177" s="495">
        <f>VLOOKUP(A177,'02-Metrics'!A:R,18,FALSE)</f>
        <v>56527617</v>
      </c>
      <c r="I177" s="496">
        <f t="shared" si="17"/>
        <v>-0.23277334033026725</v>
      </c>
      <c r="J177" s="496"/>
      <c r="K177" s="490"/>
      <c r="L177" s="14"/>
      <c r="M177" s="241" t="s">
        <v>1038</v>
      </c>
      <c r="S177">
        <f t="shared" si="18"/>
        <v>2017</v>
      </c>
    </row>
    <row r="178" spans="1:19" ht="15" customHeight="1">
      <c r="A178" s="418" t="s">
        <v>1055</v>
      </c>
      <c r="B178" s="494">
        <v>43039</v>
      </c>
      <c r="C178" s="495">
        <v>0</v>
      </c>
      <c r="D178" s="495">
        <v>2443448</v>
      </c>
      <c r="E178" s="495">
        <f t="shared" si="21"/>
        <v>0</v>
      </c>
      <c r="F178" s="495">
        <f t="shared" si="21"/>
        <v>15601570.23</v>
      </c>
      <c r="G178" s="495">
        <f t="shared" si="16"/>
        <v>-15601570.23</v>
      </c>
      <c r="H178" s="495">
        <f>VLOOKUP(A178,'02-Metrics'!A:R,18,FALSE)</f>
        <v>56527617</v>
      </c>
      <c r="I178" s="496">
        <f t="shared" si="17"/>
        <v>-0.27599907899885467</v>
      </c>
      <c r="J178" s="496"/>
      <c r="K178" s="183">
        <v>9251895</v>
      </c>
      <c r="L178" s="180">
        <v>43039</v>
      </c>
      <c r="M178" s="241" t="s">
        <v>1041</v>
      </c>
      <c r="S178">
        <f t="shared" si="18"/>
        <v>2017</v>
      </c>
    </row>
    <row r="179" spans="1:19" ht="15" customHeight="1">
      <c r="A179" s="418" t="s">
        <v>1055</v>
      </c>
      <c r="B179" s="497">
        <v>43040</v>
      </c>
      <c r="C179" s="495">
        <v>0</v>
      </c>
      <c r="D179" s="498">
        <v>2067</v>
      </c>
      <c r="E179" s="495">
        <f t="shared" si="21"/>
        <v>0</v>
      </c>
      <c r="F179" s="495">
        <f t="shared" si="21"/>
        <v>15603637.23</v>
      </c>
      <c r="G179" s="495">
        <f t="shared" si="16"/>
        <v>-15603637.23</v>
      </c>
      <c r="H179" s="495">
        <f>VLOOKUP(A179,'02-Metrics'!A:R,18,FALSE)</f>
        <v>56527617</v>
      </c>
      <c r="I179" s="496">
        <f t="shared" si="17"/>
        <v>-0.27603564519622331</v>
      </c>
      <c r="J179" s="496"/>
      <c r="K179" s="490"/>
      <c r="L179" s="14"/>
      <c r="M179" s="241" t="s">
        <v>1038</v>
      </c>
      <c r="S179">
        <f t="shared" si="18"/>
        <v>2017</v>
      </c>
    </row>
    <row r="180" spans="1:19" ht="15" customHeight="1">
      <c r="A180" s="418" t="s">
        <v>1055</v>
      </c>
      <c r="B180" s="494">
        <v>43069</v>
      </c>
      <c r="C180" s="495">
        <v>3328227</v>
      </c>
      <c r="D180" s="495">
        <v>1359661</v>
      </c>
      <c r="E180" s="495">
        <f t="shared" ref="E180:F195" si="22">C180+E179</f>
        <v>3328227</v>
      </c>
      <c r="F180" s="495">
        <f t="shared" si="22"/>
        <v>16963298.23</v>
      </c>
      <c r="G180" s="495">
        <f t="shared" si="16"/>
        <v>-13635071.23</v>
      </c>
      <c r="H180" s="495">
        <f>VLOOKUP(A180,'02-Metrics'!A:R,18,FALSE)</f>
        <v>56527617</v>
      </c>
      <c r="I180" s="496">
        <f t="shared" si="17"/>
        <v>-0.24121079135531223</v>
      </c>
      <c r="J180" s="496"/>
      <c r="K180" s="183">
        <v>3709327</v>
      </c>
      <c r="L180" s="180">
        <v>43069</v>
      </c>
      <c r="M180" s="241" t="s">
        <v>1041</v>
      </c>
      <c r="S180">
        <f t="shared" si="18"/>
        <v>2017</v>
      </c>
    </row>
    <row r="181" spans="1:19" ht="15" customHeight="1">
      <c r="A181" s="418" t="s">
        <v>1055</v>
      </c>
      <c r="B181" s="497">
        <v>43070</v>
      </c>
      <c r="C181" s="498"/>
      <c r="D181" s="498">
        <v>108320.6</v>
      </c>
      <c r="E181" s="495">
        <f t="shared" si="22"/>
        <v>3328227</v>
      </c>
      <c r="F181" s="495">
        <f t="shared" si="22"/>
        <v>17071618.830000002</v>
      </c>
      <c r="G181" s="495">
        <f t="shared" si="16"/>
        <v>-13743391.830000002</v>
      </c>
      <c r="H181" s="495">
        <f>VLOOKUP(A181,'02-Metrics'!A:R,18,FALSE)</f>
        <v>56527617</v>
      </c>
      <c r="I181" s="496">
        <f t="shared" si="17"/>
        <v>-0.24312703346401462</v>
      </c>
      <c r="J181" s="496"/>
      <c r="K181" s="490"/>
      <c r="L181" s="14"/>
      <c r="M181" s="241" t="s">
        <v>1038</v>
      </c>
      <c r="S181">
        <f t="shared" si="18"/>
        <v>2017</v>
      </c>
    </row>
    <row r="182" spans="1:19" ht="15" customHeight="1">
      <c r="A182" s="418" t="s">
        <v>1055</v>
      </c>
      <c r="B182" s="494">
        <v>43100</v>
      </c>
      <c r="C182" s="495">
        <v>5277681</v>
      </c>
      <c r="D182" s="495">
        <v>1626182</v>
      </c>
      <c r="E182" s="495">
        <f t="shared" si="22"/>
        <v>8605908</v>
      </c>
      <c r="F182" s="495">
        <f t="shared" si="22"/>
        <v>18697800.830000002</v>
      </c>
      <c r="G182" s="495">
        <f t="shared" si="16"/>
        <v>-10091892.830000002</v>
      </c>
      <c r="H182" s="495">
        <f>VLOOKUP(A182,'02-Metrics'!A:R,18,FALSE)</f>
        <v>56527617</v>
      </c>
      <c r="I182" s="496">
        <f t="shared" si="17"/>
        <v>-0.17853030723018098</v>
      </c>
      <c r="J182" s="496"/>
      <c r="K182" s="183">
        <v>11126864</v>
      </c>
      <c r="L182" s="180">
        <v>43100</v>
      </c>
      <c r="M182" s="241" t="s">
        <v>1041</v>
      </c>
      <c r="S182">
        <f t="shared" si="18"/>
        <v>2017</v>
      </c>
    </row>
    <row r="183" spans="1:19" ht="15" customHeight="1">
      <c r="A183" s="418" t="s">
        <v>1055</v>
      </c>
      <c r="B183" s="497">
        <v>43101</v>
      </c>
      <c r="C183" s="498"/>
      <c r="D183" s="498">
        <v>56013</v>
      </c>
      <c r="E183" s="495">
        <f t="shared" si="22"/>
        <v>8605908</v>
      </c>
      <c r="F183" s="495">
        <f t="shared" si="22"/>
        <v>18753813.830000002</v>
      </c>
      <c r="G183" s="495">
        <f t="shared" si="16"/>
        <v>-10147905.830000002</v>
      </c>
      <c r="H183" s="495">
        <f>VLOOKUP(A183,'02-Metrics'!A:R,18,FALSE)</f>
        <v>56527617</v>
      </c>
      <c r="I183" s="496">
        <f t="shared" si="17"/>
        <v>-0.17952120341460709</v>
      </c>
      <c r="J183" s="496"/>
      <c r="K183" s="490"/>
      <c r="L183" s="14"/>
      <c r="M183" s="241" t="s">
        <v>1038</v>
      </c>
      <c r="S183">
        <f t="shared" si="18"/>
        <v>2018</v>
      </c>
    </row>
    <row r="184" spans="1:19" ht="15" customHeight="1">
      <c r="A184" s="418" t="s">
        <v>1055</v>
      </c>
      <c r="B184" s="497">
        <f>L184</f>
        <v>43118</v>
      </c>
      <c r="C184" s="498">
        <v>2307926.2999999998</v>
      </c>
      <c r="D184" s="498"/>
      <c r="E184" s="495">
        <f t="shared" si="22"/>
        <v>10913834.300000001</v>
      </c>
      <c r="F184" s="495">
        <f t="shared" si="22"/>
        <v>18753813.830000002</v>
      </c>
      <c r="G184" s="495">
        <f t="shared" si="16"/>
        <v>-7839979.5300000012</v>
      </c>
      <c r="H184" s="495">
        <f>VLOOKUP(A184,'02-Metrics'!A:R,18,FALSE)</f>
        <v>56527617</v>
      </c>
      <c r="I184" s="496">
        <f t="shared" si="17"/>
        <v>-0.13869290704400294</v>
      </c>
      <c r="J184" s="496"/>
      <c r="K184" s="490"/>
      <c r="L184" s="14">
        <v>43118</v>
      </c>
      <c r="M184" s="241" t="s">
        <v>1039</v>
      </c>
      <c r="S184">
        <f t="shared" si="18"/>
        <v>2018</v>
      </c>
    </row>
    <row r="185" spans="1:19" ht="15" customHeight="1">
      <c r="A185" s="418" t="s">
        <v>1055</v>
      </c>
      <c r="B185" s="497">
        <v>43132</v>
      </c>
      <c r="C185" s="498"/>
      <c r="D185" s="498">
        <v>132600.4</v>
      </c>
      <c r="E185" s="495">
        <f t="shared" si="22"/>
        <v>10913834.300000001</v>
      </c>
      <c r="F185" s="495">
        <f t="shared" si="22"/>
        <v>18886414.23</v>
      </c>
      <c r="G185" s="495">
        <f t="shared" si="16"/>
        <v>-7972579.9299999997</v>
      </c>
      <c r="H185" s="495">
        <f>VLOOKUP(A185,'02-Metrics'!A:R,18,FALSE)</f>
        <v>56527617</v>
      </c>
      <c r="I185" s="496">
        <f t="shared" si="17"/>
        <v>-0.1410386701778</v>
      </c>
      <c r="J185" s="496"/>
      <c r="K185" s="490"/>
      <c r="L185" s="14"/>
      <c r="M185" s="241" t="s">
        <v>1038</v>
      </c>
      <c r="S185">
        <f t="shared" si="18"/>
        <v>2018</v>
      </c>
    </row>
    <row r="186" spans="1:19" ht="15" customHeight="1">
      <c r="A186" s="418" t="s">
        <v>1055</v>
      </c>
      <c r="B186" s="497">
        <v>43160</v>
      </c>
      <c r="C186" s="498"/>
      <c r="D186" s="498">
        <v>225944.44999999998</v>
      </c>
      <c r="E186" s="495">
        <f t="shared" si="22"/>
        <v>10913834.300000001</v>
      </c>
      <c r="F186" s="495">
        <f t="shared" si="22"/>
        <v>19112358.68</v>
      </c>
      <c r="G186" s="495">
        <f t="shared" si="16"/>
        <v>-8198524.379999999</v>
      </c>
      <c r="H186" s="495">
        <f>VLOOKUP(A186,'02-Metrics'!A:R,18,FALSE)</f>
        <v>56527617</v>
      </c>
      <c r="I186" s="496">
        <f t="shared" si="17"/>
        <v>-0.14503573324168254</v>
      </c>
      <c r="J186" s="496"/>
      <c r="K186" s="490"/>
      <c r="L186" s="14"/>
      <c r="M186" s="241" t="s">
        <v>1038</v>
      </c>
      <c r="S186">
        <f t="shared" si="18"/>
        <v>2018</v>
      </c>
    </row>
    <row r="187" spans="1:19" ht="15" customHeight="1">
      <c r="A187" s="418" t="s">
        <v>1055</v>
      </c>
      <c r="B187" s="497">
        <v>43191</v>
      </c>
      <c r="C187" s="498"/>
      <c r="D187" s="498">
        <v>75637.61</v>
      </c>
      <c r="E187" s="495">
        <f t="shared" si="22"/>
        <v>10913834.300000001</v>
      </c>
      <c r="F187" s="495">
        <f t="shared" si="22"/>
        <v>19187996.289999999</v>
      </c>
      <c r="G187" s="495">
        <f t="shared" si="16"/>
        <v>-8274161.9899999984</v>
      </c>
      <c r="H187" s="495">
        <f>VLOOKUP(A187,'02-Metrics'!A:R,18,FALSE)</f>
        <v>56527617</v>
      </c>
      <c r="I187" s="496">
        <f t="shared" si="17"/>
        <v>-0.14637379796144598</v>
      </c>
      <c r="J187" s="496"/>
      <c r="K187" s="490"/>
      <c r="L187" s="14"/>
      <c r="M187" s="241" t="s">
        <v>1038</v>
      </c>
      <c r="S187">
        <f t="shared" si="18"/>
        <v>2018</v>
      </c>
    </row>
    <row r="188" spans="1:19" ht="15" customHeight="1">
      <c r="A188" s="418" t="s">
        <v>1055</v>
      </c>
      <c r="B188" s="497">
        <v>43221</v>
      </c>
      <c r="C188" s="498"/>
      <c r="D188" s="498">
        <v>52941.979999999996</v>
      </c>
      <c r="E188" s="495">
        <f t="shared" si="22"/>
        <v>10913834.300000001</v>
      </c>
      <c r="F188" s="495">
        <f t="shared" si="22"/>
        <v>19240938.27</v>
      </c>
      <c r="G188" s="495">
        <f t="shared" si="16"/>
        <v>-8327103.9699999988</v>
      </c>
      <c r="H188" s="495">
        <f>VLOOKUP(A188,'02-Metrics'!A:R,18,FALSE)</f>
        <v>56527617</v>
      </c>
      <c r="I188" s="496">
        <f t="shared" si="17"/>
        <v>-0.14731036636481595</v>
      </c>
      <c r="J188" s="496"/>
      <c r="K188" s="490"/>
      <c r="L188" s="14"/>
      <c r="M188" s="241" t="s">
        <v>1038</v>
      </c>
      <c r="S188">
        <f t="shared" si="18"/>
        <v>2018</v>
      </c>
    </row>
    <row r="189" spans="1:19" ht="15" customHeight="1">
      <c r="A189" s="418" t="s">
        <v>1055</v>
      </c>
      <c r="B189" s="497">
        <v>43252</v>
      </c>
      <c r="C189" s="498"/>
      <c r="D189" s="498">
        <v>112501.59</v>
      </c>
      <c r="E189" s="495">
        <f t="shared" si="22"/>
        <v>10913834.300000001</v>
      </c>
      <c r="F189" s="495">
        <f t="shared" si="22"/>
        <v>19353439.859999999</v>
      </c>
      <c r="G189" s="495">
        <f t="shared" si="16"/>
        <v>-8439605.5599999987</v>
      </c>
      <c r="H189" s="495">
        <f>VLOOKUP(A189,'02-Metrics'!A:R,18,FALSE)</f>
        <v>56527617</v>
      </c>
      <c r="I189" s="496">
        <f t="shared" si="17"/>
        <v>-0.14930057214334719</v>
      </c>
      <c r="J189" s="496"/>
      <c r="K189" s="490"/>
      <c r="L189" s="14"/>
      <c r="M189" s="241" t="s">
        <v>1038</v>
      </c>
      <c r="S189">
        <f t="shared" si="18"/>
        <v>2018</v>
      </c>
    </row>
    <row r="190" spans="1:19" ht="15" customHeight="1">
      <c r="A190" s="418" t="s">
        <v>1055</v>
      </c>
      <c r="B190" s="497">
        <v>43282</v>
      </c>
      <c r="C190" s="498"/>
      <c r="D190" s="498">
        <v>87884.459999999992</v>
      </c>
      <c r="E190" s="495">
        <f t="shared" si="22"/>
        <v>10913834.300000001</v>
      </c>
      <c r="F190" s="495">
        <f t="shared" si="22"/>
        <v>19441324.32</v>
      </c>
      <c r="G190" s="495">
        <f t="shared" si="16"/>
        <v>-8527490.0199999996</v>
      </c>
      <c r="H190" s="495">
        <f>VLOOKUP(A190,'02-Metrics'!A:R,18,FALSE)</f>
        <v>56527617</v>
      </c>
      <c r="I190" s="496">
        <f t="shared" si="17"/>
        <v>-0.15085528937121123</v>
      </c>
      <c r="J190" s="496"/>
      <c r="K190" s="490"/>
      <c r="L190" s="14"/>
      <c r="M190" s="241" t="s">
        <v>1038</v>
      </c>
      <c r="S190">
        <f t="shared" si="18"/>
        <v>2018</v>
      </c>
    </row>
    <row r="191" spans="1:19" ht="15" customHeight="1">
      <c r="A191" s="418" t="s">
        <v>1055</v>
      </c>
      <c r="B191" s="497">
        <v>43313</v>
      </c>
      <c r="C191" s="498"/>
      <c r="D191" s="498">
        <v>89562.44</v>
      </c>
      <c r="E191" s="495">
        <f t="shared" si="22"/>
        <v>10913834.300000001</v>
      </c>
      <c r="F191" s="495">
        <f t="shared" si="22"/>
        <v>19530886.760000002</v>
      </c>
      <c r="G191" s="495">
        <f t="shared" si="16"/>
        <v>-8617052.4600000009</v>
      </c>
      <c r="H191" s="495">
        <f>VLOOKUP(A191,'02-Metrics'!A:R,18,FALSE)</f>
        <v>56527617</v>
      </c>
      <c r="I191" s="496">
        <f t="shared" si="17"/>
        <v>-0.15243969085058018</v>
      </c>
      <c r="J191" s="496"/>
      <c r="K191" s="490"/>
      <c r="L191" s="14"/>
      <c r="M191" s="241" t="s">
        <v>1038</v>
      </c>
      <c r="S191">
        <f t="shared" si="18"/>
        <v>2018</v>
      </c>
    </row>
    <row r="192" spans="1:19" ht="15" customHeight="1">
      <c r="A192" s="418" t="s">
        <v>1055</v>
      </c>
      <c r="B192" s="497">
        <v>43344</v>
      </c>
      <c r="C192" s="498"/>
      <c r="D192" s="498">
        <v>22079.96</v>
      </c>
      <c r="E192" s="495">
        <f t="shared" si="22"/>
        <v>10913834.300000001</v>
      </c>
      <c r="F192" s="495">
        <f t="shared" si="22"/>
        <v>19552966.720000003</v>
      </c>
      <c r="G192" s="495">
        <f t="shared" si="16"/>
        <v>-8639132.4200000018</v>
      </c>
      <c r="H192" s="495">
        <f>VLOOKUP(A192,'02-Metrics'!A:R,18,FALSE)</f>
        <v>56527617</v>
      </c>
      <c r="I192" s="496">
        <f t="shared" si="17"/>
        <v>-0.15283029567653633</v>
      </c>
      <c r="J192" s="496"/>
      <c r="K192" s="490"/>
      <c r="L192" s="14"/>
      <c r="M192" s="241" t="s">
        <v>1038</v>
      </c>
      <c r="S192">
        <f t="shared" si="18"/>
        <v>2018</v>
      </c>
    </row>
    <row r="193" spans="1:19" ht="15" customHeight="1">
      <c r="A193" s="418" t="s">
        <v>1055</v>
      </c>
      <c r="B193" s="497">
        <v>43374</v>
      </c>
      <c r="C193" s="498"/>
      <c r="D193" s="498">
        <v>611278</v>
      </c>
      <c r="E193" s="495">
        <f t="shared" si="22"/>
        <v>10913834.300000001</v>
      </c>
      <c r="F193" s="495">
        <f t="shared" si="22"/>
        <v>20164244.720000003</v>
      </c>
      <c r="G193" s="495">
        <f t="shared" si="16"/>
        <v>-9250410.4200000018</v>
      </c>
      <c r="H193" s="495">
        <f>VLOOKUP(A193,'02-Metrics'!A:R,18,FALSE)</f>
        <v>56527617</v>
      </c>
      <c r="I193" s="496">
        <f t="shared" si="17"/>
        <v>-0.16364408957837373</v>
      </c>
      <c r="J193" s="496"/>
      <c r="K193" s="490"/>
      <c r="L193" s="14"/>
      <c r="M193" s="241" t="s">
        <v>1038</v>
      </c>
      <c r="S193">
        <f t="shared" si="18"/>
        <v>2018</v>
      </c>
    </row>
    <row r="194" spans="1:19" ht="15" customHeight="1">
      <c r="A194" s="418" t="s">
        <v>1055</v>
      </c>
      <c r="B194" s="497">
        <f>L194</f>
        <v>43402</v>
      </c>
      <c r="C194" s="498">
        <v>5747504</v>
      </c>
      <c r="D194" s="498"/>
      <c r="E194" s="495">
        <f t="shared" si="22"/>
        <v>16661338.300000001</v>
      </c>
      <c r="F194" s="495">
        <f t="shared" si="22"/>
        <v>20164244.720000003</v>
      </c>
      <c r="G194" s="495">
        <f t="shared" si="16"/>
        <v>-3502906.4200000018</v>
      </c>
      <c r="H194" s="495">
        <f>VLOOKUP(A194,'02-Metrics'!A:R,18,FALSE)</f>
        <v>56527617</v>
      </c>
      <c r="I194" s="496">
        <f t="shared" si="17"/>
        <v>-6.1968053951398691E-2</v>
      </c>
      <c r="J194" s="496"/>
      <c r="K194" s="490"/>
      <c r="L194" s="14">
        <v>43402</v>
      </c>
      <c r="M194" s="241" t="s">
        <v>1039</v>
      </c>
      <c r="S194">
        <f t="shared" si="18"/>
        <v>2018</v>
      </c>
    </row>
    <row r="195" spans="1:19" ht="15" customHeight="1">
      <c r="A195" s="418" t="s">
        <v>1055</v>
      </c>
      <c r="B195" s="497">
        <v>43405</v>
      </c>
      <c r="C195" s="498"/>
      <c r="D195" s="498">
        <v>121006.54000000001</v>
      </c>
      <c r="E195" s="495">
        <f t="shared" si="22"/>
        <v>16661338.300000001</v>
      </c>
      <c r="F195" s="495">
        <f t="shared" si="22"/>
        <v>20285251.260000002</v>
      </c>
      <c r="G195" s="495">
        <f t="shared" ref="G195:G258" si="23">E195-F195</f>
        <v>-3623912.9600000009</v>
      </c>
      <c r="H195" s="495">
        <f>VLOOKUP(A195,'02-Metrics'!A:R,18,FALSE)</f>
        <v>56527617</v>
      </c>
      <c r="I195" s="496">
        <f t="shared" ref="I195:I258" si="24">G195/H195</f>
        <v>-6.410871627579845E-2</v>
      </c>
      <c r="J195" s="496"/>
      <c r="K195" s="490"/>
      <c r="L195" s="14"/>
      <c r="M195" s="241" t="s">
        <v>1038</v>
      </c>
      <c r="S195">
        <f t="shared" ref="S195:S258" si="25">YEAR(B195)</f>
        <v>2018</v>
      </c>
    </row>
    <row r="196" spans="1:19" ht="15" customHeight="1">
      <c r="A196" s="418" t="s">
        <v>1055</v>
      </c>
      <c r="B196" s="497">
        <v>43435</v>
      </c>
      <c r="C196" s="498"/>
      <c r="D196" s="498">
        <v>428359.65</v>
      </c>
      <c r="E196" s="495">
        <f t="shared" ref="E196:F211" si="26">C196+E195</f>
        <v>16661338.300000001</v>
      </c>
      <c r="F196" s="495">
        <f t="shared" si="26"/>
        <v>20713610.91</v>
      </c>
      <c r="G196" s="495">
        <f t="shared" si="23"/>
        <v>-4052272.6099999994</v>
      </c>
      <c r="H196" s="495">
        <f>VLOOKUP(A196,'02-Metrics'!A:R,18,FALSE)</f>
        <v>56527617</v>
      </c>
      <c r="I196" s="496">
        <f t="shared" si="24"/>
        <v>-7.1686598959230838E-2</v>
      </c>
      <c r="J196" s="496"/>
      <c r="K196" s="490"/>
      <c r="L196" s="14"/>
      <c r="M196" s="241" t="s">
        <v>1038</v>
      </c>
      <c r="S196">
        <f t="shared" si="25"/>
        <v>2018</v>
      </c>
    </row>
    <row r="197" spans="1:19" ht="15" customHeight="1">
      <c r="A197" s="418" t="s">
        <v>1055</v>
      </c>
      <c r="B197" s="497">
        <f>L197</f>
        <v>43444</v>
      </c>
      <c r="C197" s="498">
        <v>5204466.1500000004</v>
      </c>
      <c r="D197" s="498"/>
      <c r="E197" s="495">
        <f t="shared" si="26"/>
        <v>21865804.450000003</v>
      </c>
      <c r="F197" s="495">
        <f t="shared" si="26"/>
        <v>20713610.91</v>
      </c>
      <c r="G197" s="495">
        <f t="shared" si="23"/>
        <v>1152193.5400000028</v>
      </c>
      <c r="H197" s="495">
        <f>VLOOKUP(A197,'02-Metrics'!A:R,18,FALSE)</f>
        <v>56527617</v>
      </c>
      <c r="I197" s="496">
        <f t="shared" si="24"/>
        <v>2.0382842956213825E-2</v>
      </c>
      <c r="J197" s="496"/>
      <c r="K197" s="490"/>
      <c r="L197" s="14">
        <v>43444</v>
      </c>
      <c r="M197" s="241" t="s">
        <v>1039</v>
      </c>
      <c r="S197">
        <f t="shared" si="25"/>
        <v>2018</v>
      </c>
    </row>
    <row r="198" spans="1:19" ht="15" customHeight="1">
      <c r="A198" s="418" t="s">
        <v>1055</v>
      </c>
      <c r="B198" s="497">
        <f>L198</f>
        <v>43452</v>
      </c>
      <c r="C198" s="498">
        <v>851862</v>
      </c>
      <c r="D198" s="498"/>
      <c r="E198" s="495">
        <f t="shared" si="26"/>
        <v>22717666.450000003</v>
      </c>
      <c r="F198" s="495">
        <f t="shared" si="26"/>
        <v>20713610.91</v>
      </c>
      <c r="G198" s="495">
        <f t="shared" si="23"/>
        <v>2004055.5400000028</v>
      </c>
      <c r="H198" s="495">
        <f>VLOOKUP(A198,'02-Metrics'!A:R,18,FALSE)</f>
        <v>56527617</v>
      </c>
      <c r="I198" s="496">
        <f t="shared" si="24"/>
        <v>3.5452680412832595E-2</v>
      </c>
      <c r="J198" s="496"/>
      <c r="K198" s="490"/>
      <c r="L198" s="14">
        <v>43452</v>
      </c>
      <c r="M198" s="241" t="s">
        <v>1039</v>
      </c>
      <c r="S198">
        <f t="shared" si="25"/>
        <v>2018</v>
      </c>
    </row>
    <row r="199" spans="1:19" ht="15" customHeight="1">
      <c r="A199" s="418" t="s">
        <v>1055</v>
      </c>
      <c r="B199" s="497">
        <v>43466</v>
      </c>
      <c r="C199" s="498"/>
      <c r="D199" s="498">
        <v>19831.05</v>
      </c>
      <c r="E199" s="495">
        <f t="shared" si="26"/>
        <v>22717666.450000003</v>
      </c>
      <c r="F199" s="495">
        <f t="shared" si="26"/>
        <v>20733441.960000001</v>
      </c>
      <c r="G199" s="495">
        <f t="shared" si="23"/>
        <v>1984224.4900000021</v>
      </c>
      <c r="H199" s="495">
        <f>VLOOKUP(A199,'02-Metrics'!A:R,18,FALSE)</f>
        <v>56527617</v>
      </c>
      <c r="I199" s="496">
        <f t="shared" si="24"/>
        <v>3.5101859857280066E-2</v>
      </c>
      <c r="J199" s="496"/>
      <c r="K199" s="490"/>
      <c r="L199" s="14"/>
      <c r="M199" s="241" t="s">
        <v>1038</v>
      </c>
      <c r="S199">
        <f t="shared" si="25"/>
        <v>2019</v>
      </c>
    </row>
    <row r="200" spans="1:19" ht="15" customHeight="1">
      <c r="A200" s="418" t="s">
        <v>1055</v>
      </c>
      <c r="B200" s="497">
        <v>43497</v>
      </c>
      <c r="C200" s="498"/>
      <c r="D200" s="498">
        <v>333539.48</v>
      </c>
      <c r="E200" s="495">
        <f t="shared" si="26"/>
        <v>22717666.450000003</v>
      </c>
      <c r="F200" s="495">
        <f t="shared" si="26"/>
        <v>21066981.440000001</v>
      </c>
      <c r="G200" s="495">
        <f t="shared" si="23"/>
        <v>1650685.0100000016</v>
      </c>
      <c r="H200" s="495">
        <f>VLOOKUP(A200,'02-Metrics'!A:R,18,FALSE)</f>
        <v>56527617</v>
      </c>
      <c r="I200" s="496">
        <f t="shared" si="24"/>
        <v>2.9201390357566314E-2</v>
      </c>
      <c r="J200" s="496"/>
      <c r="K200" s="490"/>
      <c r="L200" s="14"/>
      <c r="M200" s="241" t="s">
        <v>1038</v>
      </c>
      <c r="S200">
        <f t="shared" si="25"/>
        <v>2019</v>
      </c>
    </row>
    <row r="201" spans="1:19" ht="15" customHeight="1">
      <c r="A201" s="418" t="s">
        <v>1055</v>
      </c>
      <c r="B201" s="497">
        <v>43525</v>
      </c>
      <c r="C201" s="498"/>
      <c r="D201" s="498">
        <v>159734.85</v>
      </c>
      <c r="E201" s="495">
        <f t="shared" si="26"/>
        <v>22717666.450000003</v>
      </c>
      <c r="F201" s="495">
        <f t="shared" si="26"/>
        <v>21226716.290000003</v>
      </c>
      <c r="G201" s="495">
        <f t="shared" si="23"/>
        <v>1490950.1600000001</v>
      </c>
      <c r="H201" s="495">
        <f>VLOOKUP(A201,'02-Metrics'!A:R,18,FALSE)</f>
        <v>56527617</v>
      </c>
      <c r="I201" s="496">
        <f t="shared" si="24"/>
        <v>2.6375606104180903E-2</v>
      </c>
      <c r="J201" s="496"/>
      <c r="K201" s="490"/>
      <c r="L201" s="14"/>
      <c r="M201" s="241" t="s">
        <v>1038</v>
      </c>
      <c r="S201">
        <f t="shared" si="25"/>
        <v>2019</v>
      </c>
    </row>
    <row r="202" spans="1:19" ht="15" customHeight="1">
      <c r="A202" s="418" t="s">
        <v>1055</v>
      </c>
      <c r="B202" s="497">
        <f>L202</f>
        <v>43528</v>
      </c>
      <c r="C202" s="498">
        <v>5111907.8499999996</v>
      </c>
      <c r="D202" s="498"/>
      <c r="E202" s="495">
        <f t="shared" si="26"/>
        <v>27829574.300000004</v>
      </c>
      <c r="F202" s="495">
        <f t="shared" si="26"/>
        <v>21226716.290000003</v>
      </c>
      <c r="G202" s="495">
        <f t="shared" si="23"/>
        <v>6602858.0100000016</v>
      </c>
      <c r="H202" s="495">
        <f>VLOOKUP(A202,'02-Metrics'!A:R,18,FALSE)</f>
        <v>56527617</v>
      </c>
      <c r="I202" s="496">
        <f t="shared" si="24"/>
        <v>0.11680764837477585</v>
      </c>
      <c r="J202" s="496"/>
      <c r="K202" s="490"/>
      <c r="L202" s="14">
        <v>43528</v>
      </c>
      <c r="M202" s="241" t="s">
        <v>1039</v>
      </c>
      <c r="S202">
        <f t="shared" si="25"/>
        <v>2019</v>
      </c>
    </row>
    <row r="203" spans="1:19" ht="15" customHeight="1">
      <c r="A203" s="418" t="s">
        <v>1055</v>
      </c>
      <c r="B203" s="497">
        <f>L203</f>
        <v>43528</v>
      </c>
      <c r="C203" s="498">
        <v>4256312.3</v>
      </c>
      <c r="D203" s="498"/>
      <c r="E203" s="495">
        <f t="shared" si="26"/>
        <v>32085886.600000005</v>
      </c>
      <c r="F203" s="495">
        <f t="shared" si="26"/>
        <v>21226716.290000003</v>
      </c>
      <c r="G203" s="495">
        <f t="shared" si="23"/>
        <v>10859170.310000002</v>
      </c>
      <c r="H203" s="495">
        <f>VLOOKUP(A203,'02-Metrics'!A:R,18,FALSE)</f>
        <v>56527617</v>
      </c>
      <c r="I203" s="496">
        <f t="shared" si="24"/>
        <v>0.1921038049419278</v>
      </c>
      <c r="J203" s="496"/>
      <c r="K203" s="490"/>
      <c r="L203" s="14">
        <v>43528</v>
      </c>
      <c r="M203" s="241" t="s">
        <v>1039</v>
      </c>
      <c r="S203">
        <f t="shared" si="25"/>
        <v>2019</v>
      </c>
    </row>
    <row r="204" spans="1:19" ht="15" customHeight="1">
      <c r="A204" s="418" t="s">
        <v>1055</v>
      </c>
      <c r="B204" s="497">
        <f>L204</f>
        <v>43541</v>
      </c>
      <c r="C204" s="498">
        <v>350551.65</v>
      </c>
      <c r="D204" s="498"/>
      <c r="E204" s="495">
        <f t="shared" si="26"/>
        <v>32436438.250000004</v>
      </c>
      <c r="F204" s="495">
        <f t="shared" si="26"/>
        <v>21226716.290000003</v>
      </c>
      <c r="G204" s="495">
        <f t="shared" si="23"/>
        <v>11209721.960000001</v>
      </c>
      <c r="H204" s="495">
        <f>VLOOKUP(A204,'02-Metrics'!A:R,18,FALSE)</f>
        <v>56527617</v>
      </c>
      <c r="I204" s="496">
        <f t="shared" si="24"/>
        <v>0.19830522769074099</v>
      </c>
      <c r="J204" s="496"/>
      <c r="K204" s="490"/>
      <c r="L204" s="14">
        <v>43541</v>
      </c>
      <c r="M204" s="241" t="s">
        <v>1039</v>
      </c>
      <c r="S204">
        <f t="shared" si="25"/>
        <v>2019</v>
      </c>
    </row>
    <row r="205" spans="1:19" ht="15" customHeight="1">
      <c r="A205" s="418" t="s">
        <v>1055</v>
      </c>
      <c r="B205" s="497">
        <v>43556</v>
      </c>
      <c r="C205" s="498"/>
      <c r="D205" s="498">
        <v>123883.85</v>
      </c>
      <c r="E205" s="495">
        <f t="shared" si="26"/>
        <v>32436438.250000004</v>
      </c>
      <c r="F205" s="495">
        <f t="shared" si="26"/>
        <v>21350600.140000004</v>
      </c>
      <c r="G205" s="495">
        <f t="shared" si="23"/>
        <v>11085838.109999999</v>
      </c>
      <c r="H205" s="495">
        <f>VLOOKUP(A205,'02-Metrics'!A:R,18,FALSE)</f>
        <v>56527617</v>
      </c>
      <c r="I205" s="496">
        <f t="shared" si="24"/>
        <v>0.19611366440584255</v>
      </c>
      <c r="J205" s="496"/>
      <c r="K205" s="490"/>
      <c r="L205" s="14"/>
      <c r="M205" s="241" t="s">
        <v>1038</v>
      </c>
      <c r="S205">
        <f t="shared" si="25"/>
        <v>2019</v>
      </c>
    </row>
    <row r="206" spans="1:19" ht="15" customHeight="1">
      <c r="A206" s="418" t="s">
        <v>1055</v>
      </c>
      <c r="B206" s="497">
        <v>43586</v>
      </c>
      <c r="C206" s="498"/>
      <c r="D206" s="498">
        <v>117174.95</v>
      </c>
      <c r="E206" s="495">
        <f t="shared" si="26"/>
        <v>32436438.250000004</v>
      </c>
      <c r="F206" s="495">
        <f t="shared" si="26"/>
        <v>21467775.090000004</v>
      </c>
      <c r="G206" s="495">
        <f t="shared" si="23"/>
        <v>10968663.16</v>
      </c>
      <c r="H206" s="495">
        <f>VLOOKUP(A206,'02-Metrics'!A:R,18,FALSE)</f>
        <v>56527617</v>
      </c>
      <c r="I206" s="496">
        <f t="shared" si="24"/>
        <v>0.19404078470175029</v>
      </c>
      <c r="J206" s="496"/>
      <c r="K206" s="490"/>
      <c r="L206" s="14"/>
      <c r="M206" s="241" t="s">
        <v>1038</v>
      </c>
      <c r="S206">
        <f t="shared" si="25"/>
        <v>2019</v>
      </c>
    </row>
    <row r="207" spans="1:19" ht="15" customHeight="1">
      <c r="A207" s="418" t="s">
        <v>1055</v>
      </c>
      <c r="B207" s="497">
        <v>43617</v>
      </c>
      <c r="C207" s="498"/>
      <c r="D207" s="498">
        <v>178591.18</v>
      </c>
      <c r="E207" s="495">
        <f t="shared" si="26"/>
        <v>32436438.250000004</v>
      </c>
      <c r="F207" s="495">
        <f t="shared" si="26"/>
        <v>21646366.270000003</v>
      </c>
      <c r="G207" s="495">
        <f t="shared" si="23"/>
        <v>10790071.98</v>
      </c>
      <c r="H207" s="495">
        <f>VLOOKUP(A207,'02-Metrics'!A:R,18,FALSE)</f>
        <v>56527617</v>
      </c>
      <c r="I207" s="496">
        <f t="shared" si="24"/>
        <v>0.19088142314578732</v>
      </c>
      <c r="J207" s="496"/>
      <c r="K207" s="490"/>
      <c r="L207" s="14"/>
      <c r="M207" s="241" t="s">
        <v>1038</v>
      </c>
      <c r="S207">
        <f t="shared" si="25"/>
        <v>2019</v>
      </c>
    </row>
    <row r="208" spans="1:19" ht="15" customHeight="1">
      <c r="A208" s="418" t="s">
        <v>1055</v>
      </c>
      <c r="B208" s="497">
        <v>43647</v>
      </c>
      <c r="C208" s="498"/>
      <c r="D208" s="498">
        <v>80834</v>
      </c>
      <c r="E208" s="495">
        <f t="shared" si="26"/>
        <v>32436438.250000004</v>
      </c>
      <c r="F208" s="495">
        <f t="shared" si="26"/>
        <v>21727200.270000003</v>
      </c>
      <c r="G208" s="495">
        <f t="shared" si="23"/>
        <v>10709237.98</v>
      </c>
      <c r="H208" s="495">
        <f>VLOOKUP(A208,'02-Metrics'!A:R,18,FALSE)</f>
        <v>56527617</v>
      </c>
      <c r="I208" s="496">
        <f t="shared" si="24"/>
        <v>0.18945143185498162</v>
      </c>
      <c r="J208" s="496"/>
      <c r="K208" s="490"/>
      <c r="L208" s="14"/>
      <c r="M208" s="241" t="s">
        <v>1038</v>
      </c>
      <c r="S208">
        <f t="shared" si="25"/>
        <v>2019</v>
      </c>
    </row>
    <row r="209" spans="1:19" ht="15" customHeight="1">
      <c r="A209" s="418" t="s">
        <v>1055</v>
      </c>
      <c r="B209" s="497">
        <v>43678</v>
      </c>
      <c r="C209" s="498"/>
      <c r="D209" s="498">
        <v>118814.43</v>
      </c>
      <c r="E209" s="495">
        <f t="shared" si="26"/>
        <v>32436438.250000004</v>
      </c>
      <c r="F209" s="495">
        <f t="shared" si="26"/>
        <v>21846014.700000003</v>
      </c>
      <c r="G209" s="495">
        <f t="shared" si="23"/>
        <v>10590423.550000001</v>
      </c>
      <c r="H209" s="495">
        <f>VLOOKUP(A209,'02-Metrics'!A:R,18,FALSE)</f>
        <v>56527617</v>
      </c>
      <c r="I209" s="496">
        <f t="shared" si="24"/>
        <v>0.18734954898240272</v>
      </c>
      <c r="J209" s="496"/>
      <c r="K209" s="490"/>
      <c r="L209" s="14"/>
      <c r="M209" s="241" t="s">
        <v>1038</v>
      </c>
      <c r="S209">
        <f t="shared" si="25"/>
        <v>2019</v>
      </c>
    </row>
    <row r="210" spans="1:19" ht="15" customHeight="1">
      <c r="A210" s="418" t="s">
        <v>1055</v>
      </c>
      <c r="B210" s="497">
        <v>43709</v>
      </c>
      <c r="C210" s="498"/>
      <c r="D210" s="498">
        <v>11397.33</v>
      </c>
      <c r="E210" s="495">
        <f t="shared" si="26"/>
        <v>32436438.250000004</v>
      </c>
      <c r="F210" s="495">
        <f t="shared" si="26"/>
        <v>21857412.030000001</v>
      </c>
      <c r="G210" s="495">
        <f t="shared" si="23"/>
        <v>10579026.220000003</v>
      </c>
      <c r="H210" s="495">
        <f>VLOOKUP(A210,'02-Metrics'!A:R,18,FALSE)</f>
        <v>56527617</v>
      </c>
      <c r="I210" s="496">
        <f t="shared" si="24"/>
        <v>0.18714792488068271</v>
      </c>
      <c r="J210" s="496"/>
      <c r="K210" s="490"/>
      <c r="L210" s="14"/>
      <c r="M210" s="241" t="s">
        <v>1038</v>
      </c>
      <c r="S210">
        <f t="shared" si="25"/>
        <v>2019</v>
      </c>
    </row>
    <row r="211" spans="1:19" ht="15" customHeight="1">
      <c r="A211" s="418" t="s">
        <v>1055</v>
      </c>
      <c r="B211" s="497">
        <v>43739</v>
      </c>
      <c r="C211" s="498"/>
      <c r="D211" s="498">
        <v>10753.86</v>
      </c>
      <c r="E211" s="495">
        <f t="shared" si="26"/>
        <v>32436438.250000004</v>
      </c>
      <c r="F211" s="495">
        <f t="shared" si="26"/>
        <v>21868165.890000001</v>
      </c>
      <c r="G211" s="495">
        <f t="shared" si="23"/>
        <v>10568272.360000003</v>
      </c>
      <c r="H211" s="495">
        <f>VLOOKUP(A211,'02-Metrics'!A:R,18,FALSE)</f>
        <v>56527617</v>
      </c>
      <c r="I211" s="496">
        <f t="shared" si="24"/>
        <v>0.18695768406441055</v>
      </c>
      <c r="J211" s="496"/>
      <c r="K211" s="490"/>
      <c r="L211" s="14"/>
      <c r="M211" s="241" t="s">
        <v>1038</v>
      </c>
      <c r="S211">
        <f t="shared" si="25"/>
        <v>2019</v>
      </c>
    </row>
    <row r="212" spans="1:19" ht="15" customHeight="1">
      <c r="A212" s="418" t="s">
        <v>1055</v>
      </c>
      <c r="B212" s="497">
        <v>43770</v>
      </c>
      <c r="C212" s="498"/>
      <c r="D212" s="498">
        <v>8524.83</v>
      </c>
      <c r="E212" s="495">
        <f t="shared" ref="E212:F217" si="27">C212+E211</f>
        <v>32436438.250000004</v>
      </c>
      <c r="F212" s="495">
        <f t="shared" si="27"/>
        <v>21876690.719999999</v>
      </c>
      <c r="G212" s="495">
        <f t="shared" si="23"/>
        <v>10559747.530000005</v>
      </c>
      <c r="H212" s="495">
        <f>VLOOKUP(A212,'02-Metrics'!A:R,18,FALSE)</f>
        <v>56527617</v>
      </c>
      <c r="I212" s="496">
        <f t="shared" si="24"/>
        <v>0.18680687583203809</v>
      </c>
      <c r="J212" s="496"/>
      <c r="K212" s="490"/>
      <c r="L212" s="14"/>
      <c r="M212" s="241" t="s">
        <v>1038</v>
      </c>
      <c r="S212">
        <f t="shared" si="25"/>
        <v>2019</v>
      </c>
    </row>
    <row r="213" spans="1:19" ht="15" customHeight="1">
      <c r="A213" s="418" t="s">
        <v>1055</v>
      </c>
      <c r="B213" s="497">
        <f>L213</f>
        <v>43799</v>
      </c>
      <c r="C213" s="498">
        <v>29057</v>
      </c>
      <c r="D213" s="498"/>
      <c r="E213" s="495">
        <f t="shared" si="27"/>
        <v>32465495.250000004</v>
      </c>
      <c r="F213" s="495">
        <f t="shared" si="27"/>
        <v>21876690.719999999</v>
      </c>
      <c r="G213" s="495">
        <f t="shared" si="23"/>
        <v>10588804.530000005</v>
      </c>
      <c r="H213" s="495">
        <f>VLOOKUP(A213,'02-Metrics'!A:R,18,FALSE)</f>
        <v>56527617</v>
      </c>
      <c r="I213" s="496">
        <f t="shared" si="24"/>
        <v>0.18732090776089155</v>
      </c>
      <c r="J213" s="496"/>
      <c r="K213" s="490"/>
      <c r="L213" s="14">
        <v>43799</v>
      </c>
      <c r="M213" s="241" t="s">
        <v>1039</v>
      </c>
      <c r="S213">
        <f t="shared" si="25"/>
        <v>2019</v>
      </c>
    </row>
    <row r="214" spans="1:19" ht="15" customHeight="1">
      <c r="A214" s="418" t="s">
        <v>1055</v>
      </c>
      <c r="B214" s="497">
        <v>43800</v>
      </c>
      <c r="C214" s="498"/>
      <c r="D214" s="498">
        <v>7500</v>
      </c>
      <c r="E214" s="495">
        <f t="shared" si="27"/>
        <v>32465495.250000004</v>
      </c>
      <c r="F214" s="495">
        <f t="shared" si="27"/>
        <v>21884190.719999999</v>
      </c>
      <c r="G214" s="495">
        <f t="shared" si="23"/>
        <v>10581304.530000005</v>
      </c>
      <c r="H214" s="495">
        <f>VLOOKUP(A214,'02-Metrics'!A:R,18,FALSE)</f>
        <v>56527617</v>
      </c>
      <c r="I214" s="496">
        <f t="shared" si="24"/>
        <v>0.18718822925084574</v>
      </c>
      <c r="J214" s="496"/>
      <c r="K214" s="490"/>
      <c r="L214" s="14"/>
      <c r="M214" s="241" t="s">
        <v>1038</v>
      </c>
      <c r="S214">
        <f t="shared" si="25"/>
        <v>2019</v>
      </c>
    </row>
    <row r="215" spans="1:19" ht="15" customHeight="1">
      <c r="A215" s="418" t="s">
        <v>1055</v>
      </c>
      <c r="B215" s="497">
        <v>43831</v>
      </c>
      <c r="C215" s="498"/>
      <c r="D215" s="498">
        <v>218281</v>
      </c>
      <c r="E215" s="495">
        <f t="shared" si="27"/>
        <v>32465495.250000004</v>
      </c>
      <c r="F215" s="495">
        <f t="shared" si="27"/>
        <v>22102471.719999999</v>
      </c>
      <c r="G215" s="495">
        <f t="shared" si="23"/>
        <v>10363023.530000005</v>
      </c>
      <c r="H215" s="495">
        <f>VLOOKUP(A215,'02-Metrics'!A:R,18,FALSE)</f>
        <v>56527617</v>
      </c>
      <c r="I215" s="496">
        <f t="shared" si="24"/>
        <v>0.18332673620400458</v>
      </c>
      <c r="J215" s="496"/>
      <c r="K215" s="490"/>
      <c r="L215" s="14"/>
      <c r="M215" s="241" t="s">
        <v>1038</v>
      </c>
      <c r="S215">
        <f t="shared" si="25"/>
        <v>2020</v>
      </c>
    </row>
    <row r="216" spans="1:19" ht="15" customHeight="1">
      <c r="A216" s="418" t="s">
        <v>1055</v>
      </c>
      <c r="B216" s="497">
        <v>43862</v>
      </c>
      <c r="C216" s="498"/>
      <c r="D216" s="498">
        <v>600</v>
      </c>
      <c r="E216" s="495">
        <f t="shared" si="27"/>
        <v>32465495.250000004</v>
      </c>
      <c r="F216" s="495">
        <f t="shared" si="27"/>
        <v>22103071.719999999</v>
      </c>
      <c r="G216" s="495">
        <f t="shared" si="23"/>
        <v>10362423.530000005</v>
      </c>
      <c r="H216" s="495">
        <f>VLOOKUP(A216,'02-Metrics'!A:R,18,FALSE)</f>
        <v>56527617</v>
      </c>
      <c r="I216" s="496">
        <f t="shared" si="24"/>
        <v>0.18331612192320093</v>
      </c>
      <c r="J216" s="496"/>
      <c r="K216" s="490"/>
      <c r="L216" s="14"/>
      <c r="M216" s="241" t="s">
        <v>1038</v>
      </c>
      <c r="S216">
        <f t="shared" si="25"/>
        <v>2020</v>
      </c>
    </row>
    <row r="217" spans="1:19" ht="15" customHeight="1">
      <c r="A217" s="418" t="s">
        <v>1055</v>
      </c>
      <c r="B217" s="497">
        <v>44075</v>
      </c>
      <c r="C217" s="498"/>
      <c r="D217" s="498">
        <v>423111.4</v>
      </c>
      <c r="E217" s="495">
        <f t="shared" si="27"/>
        <v>32465495.250000004</v>
      </c>
      <c r="F217" s="495">
        <f t="shared" si="27"/>
        <v>22526183.119999997</v>
      </c>
      <c r="G217" s="495">
        <f t="shared" si="23"/>
        <v>9939312.1300000064</v>
      </c>
      <c r="H217" s="495">
        <f>VLOOKUP(A217,'02-Metrics'!A:R,18,FALSE)</f>
        <v>56527617</v>
      </c>
      <c r="I217" s="496">
        <f t="shared" si="24"/>
        <v>0.17583108323848157</v>
      </c>
      <c r="J217" s="496"/>
      <c r="K217" s="490"/>
      <c r="L217" s="14"/>
      <c r="M217" s="241" t="s">
        <v>1038</v>
      </c>
      <c r="S217">
        <f t="shared" si="25"/>
        <v>2020</v>
      </c>
    </row>
    <row r="218" spans="1:19" ht="15" customHeight="1">
      <c r="A218" s="418"/>
      <c r="B218" s="505"/>
      <c r="C218" s="506"/>
      <c r="D218" s="506"/>
      <c r="E218" s="506"/>
      <c r="F218" s="506"/>
      <c r="G218" s="506"/>
      <c r="H218" s="495"/>
      <c r="I218" s="496"/>
      <c r="J218" s="496"/>
      <c r="K218" s="498"/>
      <c r="L218" s="416"/>
      <c r="S218">
        <f t="shared" si="25"/>
        <v>1900</v>
      </c>
    </row>
    <row r="219" spans="1:19" ht="15" customHeight="1">
      <c r="A219" s="418" t="s">
        <v>1058</v>
      </c>
      <c r="B219" s="494">
        <v>42094</v>
      </c>
      <c r="C219" s="495">
        <v>15224252</v>
      </c>
      <c r="D219" s="495">
        <v>4822917</v>
      </c>
      <c r="E219" s="495">
        <f t="shared" ref="E219:F234" si="28">C219+E218</f>
        <v>15224252</v>
      </c>
      <c r="F219" s="495">
        <f t="shared" si="28"/>
        <v>4822917</v>
      </c>
      <c r="G219" s="495">
        <f t="shared" si="23"/>
        <v>10401335</v>
      </c>
      <c r="H219" s="495">
        <f>VLOOKUP(A219,'02-Metrics'!A:R,18,FALSE)</f>
        <v>98576600</v>
      </c>
      <c r="I219" s="496">
        <f t="shared" si="24"/>
        <v>0.10551525412724724</v>
      </c>
      <c r="J219" s="496"/>
      <c r="K219" s="183">
        <v>1439514</v>
      </c>
      <c r="L219" s="180">
        <v>42094</v>
      </c>
      <c r="M219" s="241" t="s">
        <v>1041</v>
      </c>
      <c r="S219">
        <f t="shared" si="25"/>
        <v>2015</v>
      </c>
    </row>
    <row r="220" spans="1:19" ht="15" customHeight="1">
      <c r="A220" s="418" t="s">
        <v>1058</v>
      </c>
      <c r="B220" s="494">
        <v>42124</v>
      </c>
      <c r="C220" s="495">
        <v>0</v>
      </c>
      <c r="D220" s="495">
        <v>3255994</v>
      </c>
      <c r="E220" s="495">
        <f t="shared" si="28"/>
        <v>15224252</v>
      </c>
      <c r="F220" s="495">
        <f t="shared" si="28"/>
        <v>8078911</v>
      </c>
      <c r="G220" s="495">
        <f t="shared" si="23"/>
        <v>7145341</v>
      </c>
      <c r="H220" s="495">
        <f>VLOOKUP(A220,'02-Metrics'!A:R,18,FALSE)</f>
        <v>98576600</v>
      </c>
      <c r="I220" s="496">
        <f t="shared" si="24"/>
        <v>7.2485163821840073E-2</v>
      </c>
      <c r="J220" s="496"/>
      <c r="K220" s="183">
        <v>1771139</v>
      </c>
      <c r="L220" s="180">
        <v>42124</v>
      </c>
      <c r="M220" s="241" t="s">
        <v>1041</v>
      </c>
      <c r="S220">
        <f t="shared" si="25"/>
        <v>2015</v>
      </c>
    </row>
    <row r="221" spans="1:19" ht="15" customHeight="1">
      <c r="A221" s="418" t="s">
        <v>1058</v>
      </c>
      <c r="B221" s="494">
        <v>42155</v>
      </c>
      <c r="C221" s="495">
        <v>0</v>
      </c>
      <c r="D221" s="495">
        <v>3190107</v>
      </c>
      <c r="E221" s="495">
        <f t="shared" si="28"/>
        <v>15224252</v>
      </c>
      <c r="F221" s="495">
        <f t="shared" si="28"/>
        <v>11269018</v>
      </c>
      <c r="G221" s="495">
        <f t="shared" si="23"/>
        <v>3955234</v>
      </c>
      <c r="H221" s="495">
        <f>VLOOKUP(A221,'02-Metrics'!A:R,18,FALSE)</f>
        <v>98576600</v>
      </c>
      <c r="I221" s="496">
        <f t="shared" si="24"/>
        <v>4.0123457291081251E-2</v>
      </c>
      <c r="J221" s="496"/>
      <c r="K221" s="183">
        <v>2707257</v>
      </c>
      <c r="L221" s="180">
        <v>42155</v>
      </c>
      <c r="M221" s="241" t="s">
        <v>1041</v>
      </c>
      <c r="S221">
        <f t="shared" si="25"/>
        <v>2015</v>
      </c>
    </row>
    <row r="222" spans="1:19" ht="15" customHeight="1">
      <c r="A222" s="418" t="s">
        <v>1058</v>
      </c>
      <c r="B222" s="494">
        <v>42185</v>
      </c>
      <c r="C222" s="495">
        <v>244015</v>
      </c>
      <c r="D222" s="495">
        <v>2140642</v>
      </c>
      <c r="E222" s="495">
        <f t="shared" si="28"/>
        <v>15468267</v>
      </c>
      <c r="F222" s="495">
        <f t="shared" si="28"/>
        <v>13409660</v>
      </c>
      <c r="G222" s="495">
        <f t="shared" si="23"/>
        <v>2058607</v>
      </c>
      <c r="H222" s="495">
        <f>VLOOKUP(A222,'02-Metrics'!A:R,18,FALSE)</f>
        <v>98576600</v>
      </c>
      <c r="I222" s="496">
        <f t="shared" si="24"/>
        <v>2.0883323222752662E-2</v>
      </c>
      <c r="J222" s="496"/>
      <c r="K222" s="183">
        <v>0</v>
      </c>
      <c r="L222" s="180">
        <v>42185</v>
      </c>
      <c r="M222" s="241" t="s">
        <v>1041</v>
      </c>
      <c r="S222">
        <f t="shared" si="25"/>
        <v>2015</v>
      </c>
    </row>
    <row r="223" spans="1:19" ht="15" customHeight="1">
      <c r="A223" s="418" t="s">
        <v>1058</v>
      </c>
      <c r="B223" s="494">
        <v>42216</v>
      </c>
      <c r="C223" s="495">
        <v>400000</v>
      </c>
      <c r="D223" s="495">
        <v>3534973</v>
      </c>
      <c r="E223" s="495">
        <f t="shared" si="28"/>
        <v>15868267</v>
      </c>
      <c r="F223" s="495">
        <f t="shared" si="28"/>
        <v>16944633</v>
      </c>
      <c r="G223" s="495">
        <f t="shared" si="23"/>
        <v>-1076366</v>
      </c>
      <c r="H223" s="495">
        <f>VLOOKUP(A223,'02-Metrics'!A:R,18,FALSE)</f>
        <v>98576600</v>
      </c>
      <c r="I223" s="496">
        <f t="shared" si="24"/>
        <v>-1.0919082216266335E-2</v>
      </c>
      <c r="J223" s="496"/>
      <c r="K223" s="183">
        <v>0</v>
      </c>
      <c r="L223" s="180">
        <v>42216</v>
      </c>
      <c r="M223" s="241" t="s">
        <v>1041</v>
      </c>
      <c r="S223">
        <f t="shared" si="25"/>
        <v>2015</v>
      </c>
    </row>
    <row r="224" spans="1:19" ht="15" customHeight="1">
      <c r="A224" s="418" t="s">
        <v>1058</v>
      </c>
      <c r="B224" s="494">
        <v>42247</v>
      </c>
      <c r="C224" s="495">
        <v>0</v>
      </c>
      <c r="D224" s="495">
        <v>2972390</v>
      </c>
      <c r="E224" s="495">
        <f t="shared" si="28"/>
        <v>15868267</v>
      </c>
      <c r="F224" s="495">
        <f t="shared" si="28"/>
        <v>19917023</v>
      </c>
      <c r="G224" s="495">
        <f t="shared" si="23"/>
        <v>-4048756</v>
      </c>
      <c r="H224" s="495">
        <f>VLOOKUP(A224,'02-Metrics'!A:R,18,FALSE)</f>
        <v>98576600</v>
      </c>
      <c r="I224" s="496">
        <f t="shared" si="24"/>
        <v>-4.1072181430481476E-2</v>
      </c>
      <c r="J224" s="496"/>
      <c r="K224" s="183">
        <v>8255695</v>
      </c>
      <c r="L224" s="180">
        <v>42247</v>
      </c>
      <c r="M224" s="241" t="s">
        <v>1041</v>
      </c>
      <c r="S224">
        <f t="shared" si="25"/>
        <v>2015</v>
      </c>
    </row>
    <row r="225" spans="1:19" ht="15" customHeight="1">
      <c r="A225" s="418" t="s">
        <v>1058</v>
      </c>
      <c r="B225" s="494">
        <v>42277</v>
      </c>
      <c r="C225" s="495">
        <v>2360774</v>
      </c>
      <c r="D225" s="495">
        <v>2474254</v>
      </c>
      <c r="E225" s="495">
        <f t="shared" si="28"/>
        <v>18229041</v>
      </c>
      <c r="F225" s="495">
        <f t="shared" si="28"/>
        <v>22391277</v>
      </c>
      <c r="G225" s="495">
        <f t="shared" si="23"/>
        <v>-4162236</v>
      </c>
      <c r="H225" s="495">
        <f>VLOOKUP(A225,'02-Metrics'!A:R,18,FALSE)</f>
        <v>98576600</v>
      </c>
      <c r="I225" s="496">
        <f t="shared" si="24"/>
        <v>-4.222336741173869E-2</v>
      </c>
      <c r="J225" s="496"/>
      <c r="K225" s="183">
        <v>2375384</v>
      </c>
      <c r="L225" s="180">
        <v>42277</v>
      </c>
      <c r="M225" s="241" t="s">
        <v>1041</v>
      </c>
      <c r="S225">
        <f t="shared" si="25"/>
        <v>2015</v>
      </c>
    </row>
    <row r="226" spans="1:19" ht="15" customHeight="1">
      <c r="A226" s="418" t="s">
        <v>1058</v>
      </c>
      <c r="B226" s="494">
        <v>42308</v>
      </c>
      <c r="C226" s="495">
        <v>0</v>
      </c>
      <c r="D226" s="495">
        <v>3987025</v>
      </c>
      <c r="E226" s="495">
        <f t="shared" si="28"/>
        <v>18229041</v>
      </c>
      <c r="F226" s="495">
        <f t="shared" si="28"/>
        <v>26378302</v>
      </c>
      <c r="G226" s="495">
        <f t="shared" si="23"/>
        <v>-8149261</v>
      </c>
      <c r="H226" s="495">
        <f>VLOOKUP(A226,'02-Metrics'!A:R,18,FALSE)</f>
        <v>98576600</v>
      </c>
      <c r="I226" s="496">
        <f t="shared" si="24"/>
        <v>-8.2669325174534319E-2</v>
      </c>
      <c r="J226" s="496"/>
      <c r="K226" s="183">
        <v>2636612</v>
      </c>
      <c r="L226" s="180">
        <v>42308</v>
      </c>
      <c r="M226" s="241" t="s">
        <v>1041</v>
      </c>
      <c r="S226">
        <f t="shared" si="25"/>
        <v>2015</v>
      </c>
    </row>
    <row r="227" spans="1:19" ht="15" customHeight="1">
      <c r="A227" s="418" t="s">
        <v>1058</v>
      </c>
      <c r="B227" s="494">
        <v>42338</v>
      </c>
      <c r="C227" s="495">
        <v>0</v>
      </c>
      <c r="D227" s="495">
        <v>2603449</v>
      </c>
      <c r="E227" s="495">
        <f t="shared" si="28"/>
        <v>18229041</v>
      </c>
      <c r="F227" s="495">
        <f t="shared" si="28"/>
        <v>28981751</v>
      </c>
      <c r="G227" s="495">
        <f t="shared" si="23"/>
        <v>-10752710</v>
      </c>
      <c r="H227" s="495">
        <f>VLOOKUP(A227,'02-Metrics'!A:R,18,FALSE)</f>
        <v>98576600</v>
      </c>
      <c r="I227" s="496">
        <f t="shared" si="24"/>
        <v>-0.10907974103387619</v>
      </c>
      <c r="J227" s="496"/>
      <c r="K227" s="183">
        <v>4413767</v>
      </c>
      <c r="L227" s="180">
        <v>42338</v>
      </c>
      <c r="M227" s="241" t="s">
        <v>1041</v>
      </c>
      <c r="S227">
        <f t="shared" si="25"/>
        <v>2015</v>
      </c>
    </row>
    <row r="228" spans="1:19" ht="15" customHeight="1">
      <c r="A228" s="418" t="s">
        <v>1058</v>
      </c>
      <c r="B228" s="494">
        <v>42369</v>
      </c>
      <c r="C228" s="495">
        <v>5000000</v>
      </c>
      <c r="D228" s="495">
        <v>3764312</v>
      </c>
      <c r="E228" s="495">
        <f t="shared" si="28"/>
        <v>23229041</v>
      </c>
      <c r="F228" s="495">
        <f t="shared" si="28"/>
        <v>32746063</v>
      </c>
      <c r="G228" s="495">
        <f t="shared" si="23"/>
        <v>-9517022</v>
      </c>
      <c r="H228" s="495">
        <f>VLOOKUP(A228,'02-Metrics'!A:R,18,FALSE)</f>
        <v>98576600</v>
      </c>
      <c r="I228" s="496">
        <f t="shared" si="24"/>
        <v>-9.6544433465954399E-2</v>
      </c>
      <c r="J228" s="496"/>
      <c r="K228" s="183">
        <v>6388454</v>
      </c>
      <c r="L228" s="180">
        <v>42369</v>
      </c>
      <c r="M228" s="241" t="s">
        <v>1041</v>
      </c>
      <c r="S228">
        <f t="shared" si="25"/>
        <v>2015</v>
      </c>
    </row>
    <row r="229" spans="1:19" ht="15" customHeight="1">
      <c r="A229" s="418" t="s">
        <v>1058</v>
      </c>
      <c r="B229" s="494">
        <v>42400</v>
      </c>
      <c r="C229" s="495">
        <v>0</v>
      </c>
      <c r="D229" s="495">
        <v>1595837</v>
      </c>
      <c r="E229" s="495">
        <f t="shared" si="28"/>
        <v>23229041</v>
      </c>
      <c r="F229" s="495">
        <f t="shared" si="28"/>
        <v>34341900</v>
      </c>
      <c r="G229" s="495">
        <f t="shared" si="23"/>
        <v>-11112859</v>
      </c>
      <c r="H229" s="495">
        <f>VLOOKUP(A229,'02-Metrics'!A:R,18,FALSE)</f>
        <v>98576600</v>
      </c>
      <c r="I229" s="496">
        <f t="shared" si="24"/>
        <v>-0.11273323486506939</v>
      </c>
      <c r="J229" s="496"/>
      <c r="K229" s="183">
        <v>3641125</v>
      </c>
      <c r="L229" s="180">
        <v>42400</v>
      </c>
      <c r="M229" s="241" t="s">
        <v>1041</v>
      </c>
      <c r="S229">
        <f t="shared" si="25"/>
        <v>2016</v>
      </c>
    </row>
    <row r="230" spans="1:19" ht="15" customHeight="1">
      <c r="A230" s="418" t="s">
        <v>1058</v>
      </c>
      <c r="B230" s="494">
        <v>42429</v>
      </c>
      <c r="C230" s="495">
        <v>5451339</v>
      </c>
      <c r="D230" s="495">
        <v>2109944</v>
      </c>
      <c r="E230" s="495">
        <f t="shared" si="28"/>
        <v>28680380</v>
      </c>
      <c r="F230" s="495">
        <f t="shared" si="28"/>
        <v>36451844</v>
      </c>
      <c r="G230" s="495">
        <f t="shared" si="23"/>
        <v>-7771464</v>
      </c>
      <c r="H230" s="495">
        <f>VLOOKUP(A230,'02-Metrics'!A:R,18,FALSE)</f>
        <v>98576600</v>
      </c>
      <c r="I230" s="496">
        <f t="shared" si="24"/>
        <v>-7.8836803054680313E-2</v>
      </c>
      <c r="J230" s="496"/>
      <c r="K230" s="183">
        <v>6086206</v>
      </c>
      <c r="L230" s="180">
        <v>42429</v>
      </c>
      <c r="M230" s="241" t="s">
        <v>1041</v>
      </c>
      <c r="S230">
        <f t="shared" si="25"/>
        <v>2016</v>
      </c>
    </row>
    <row r="231" spans="1:19" ht="15" customHeight="1">
      <c r="A231" s="418" t="s">
        <v>1058</v>
      </c>
      <c r="B231" s="494">
        <v>42460</v>
      </c>
      <c r="C231" s="495">
        <v>7015308</v>
      </c>
      <c r="D231" s="495">
        <v>3990806</v>
      </c>
      <c r="E231" s="495">
        <f t="shared" si="28"/>
        <v>35695688</v>
      </c>
      <c r="F231" s="495">
        <f t="shared" si="28"/>
        <v>40442650</v>
      </c>
      <c r="G231" s="495">
        <f t="shared" si="23"/>
        <v>-4746962</v>
      </c>
      <c r="H231" s="495">
        <f>VLOOKUP(A231,'02-Metrics'!A:R,18,FALSE)</f>
        <v>98576600</v>
      </c>
      <c r="I231" s="496">
        <f t="shared" si="24"/>
        <v>-4.8155059111391549E-2</v>
      </c>
      <c r="J231" s="496"/>
      <c r="K231" s="183">
        <v>5036933</v>
      </c>
      <c r="L231" s="180">
        <v>42460</v>
      </c>
      <c r="M231" s="241" t="s">
        <v>1041</v>
      </c>
      <c r="S231">
        <f t="shared" si="25"/>
        <v>2016</v>
      </c>
    </row>
    <row r="232" spans="1:19" ht="15" customHeight="1">
      <c r="A232" s="418" t="s">
        <v>1058</v>
      </c>
      <c r="B232" s="494">
        <v>42490</v>
      </c>
      <c r="C232" s="495">
        <v>3110526</v>
      </c>
      <c r="D232" s="495">
        <v>4060261</v>
      </c>
      <c r="E232" s="495">
        <f t="shared" si="28"/>
        <v>38806214</v>
      </c>
      <c r="F232" s="495">
        <f t="shared" si="28"/>
        <v>44502911</v>
      </c>
      <c r="G232" s="495">
        <f t="shared" si="23"/>
        <v>-5696697</v>
      </c>
      <c r="H232" s="495">
        <f>VLOOKUP(A232,'02-Metrics'!A:R,18,FALSE)</f>
        <v>98576600</v>
      </c>
      <c r="I232" s="496">
        <f t="shared" si="24"/>
        <v>-5.7789546403507523E-2</v>
      </c>
      <c r="J232" s="496"/>
      <c r="K232" s="183">
        <v>4775714</v>
      </c>
      <c r="L232" s="180">
        <v>42490</v>
      </c>
      <c r="M232" s="241" t="s">
        <v>1041</v>
      </c>
      <c r="S232">
        <f t="shared" si="25"/>
        <v>2016</v>
      </c>
    </row>
    <row r="233" spans="1:19" ht="15" customHeight="1">
      <c r="A233" s="418" t="s">
        <v>1058</v>
      </c>
      <c r="B233" s="494">
        <v>42521</v>
      </c>
      <c r="C233" s="495">
        <v>7420666</v>
      </c>
      <c r="D233" s="495">
        <v>5104900</v>
      </c>
      <c r="E233" s="495">
        <f t="shared" si="28"/>
        <v>46226880</v>
      </c>
      <c r="F233" s="495">
        <f t="shared" si="28"/>
        <v>49607811</v>
      </c>
      <c r="G233" s="495">
        <f t="shared" si="23"/>
        <v>-3380931</v>
      </c>
      <c r="H233" s="495">
        <f>VLOOKUP(A233,'02-Metrics'!A:R,18,FALSE)</f>
        <v>98576600</v>
      </c>
      <c r="I233" s="496">
        <f t="shared" si="24"/>
        <v>-3.429750062388031E-2</v>
      </c>
      <c r="J233" s="496"/>
      <c r="K233" s="183">
        <v>6573287</v>
      </c>
      <c r="L233" s="180">
        <v>42521</v>
      </c>
      <c r="M233" s="241" t="s">
        <v>1041</v>
      </c>
      <c r="S233">
        <f t="shared" si="25"/>
        <v>2016</v>
      </c>
    </row>
    <row r="234" spans="1:19" ht="15" customHeight="1">
      <c r="A234" s="418" t="s">
        <v>1058</v>
      </c>
      <c r="B234" s="494">
        <v>42551</v>
      </c>
      <c r="C234" s="495">
        <v>3865200</v>
      </c>
      <c r="D234" s="495">
        <v>8773380</v>
      </c>
      <c r="E234" s="495">
        <f t="shared" si="28"/>
        <v>50092080</v>
      </c>
      <c r="F234" s="495">
        <f t="shared" si="28"/>
        <v>58381191</v>
      </c>
      <c r="G234" s="495">
        <f t="shared" si="23"/>
        <v>-8289111</v>
      </c>
      <c r="H234" s="495">
        <f>VLOOKUP(A234,'02-Metrics'!A:R,18,FALSE)</f>
        <v>98576600</v>
      </c>
      <c r="I234" s="496">
        <f t="shared" si="24"/>
        <v>-8.4088018860459787E-2</v>
      </c>
      <c r="J234" s="496"/>
      <c r="K234" s="183">
        <v>6082936</v>
      </c>
      <c r="L234" s="180">
        <v>42551</v>
      </c>
      <c r="M234" s="241" t="s">
        <v>1041</v>
      </c>
      <c r="S234">
        <f t="shared" si="25"/>
        <v>2016</v>
      </c>
    </row>
    <row r="235" spans="1:19" ht="15" customHeight="1">
      <c r="A235" s="418" t="s">
        <v>1058</v>
      </c>
      <c r="B235" s="494">
        <v>42582</v>
      </c>
      <c r="C235" s="495">
        <v>1519015</v>
      </c>
      <c r="D235" s="495">
        <v>4405159</v>
      </c>
      <c r="E235" s="495">
        <f t="shared" ref="E235:F250" si="29">C235+E234</f>
        <v>51611095</v>
      </c>
      <c r="F235" s="495">
        <f t="shared" si="29"/>
        <v>62786350</v>
      </c>
      <c r="G235" s="495">
        <f t="shared" si="23"/>
        <v>-11175255</v>
      </c>
      <c r="H235" s="495">
        <f>VLOOKUP(A235,'02-Metrics'!A:R,18,FALSE)</f>
        <v>98576600</v>
      </c>
      <c r="I235" s="496">
        <f t="shared" si="24"/>
        <v>-0.11336620455564506</v>
      </c>
      <c r="J235" s="496"/>
      <c r="K235" s="183">
        <v>5840450</v>
      </c>
      <c r="L235" s="180">
        <v>42582</v>
      </c>
      <c r="M235" s="241" t="s">
        <v>1041</v>
      </c>
      <c r="S235">
        <f t="shared" si="25"/>
        <v>2016</v>
      </c>
    </row>
    <row r="236" spans="1:19" ht="15" customHeight="1">
      <c r="A236" s="418" t="s">
        <v>1058</v>
      </c>
      <c r="B236" s="494">
        <v>42613</v>
      </c>
      <c r="C236" s="495">
        <v>4813144</v>
      </c>
      <c r="D236" s="495">
        <v>3187880</v>
      </c>
      <c r="E236" s="495">
        <f t="shared" si="29"/>
        <v>56424239</v>
      </c>
      <c r="F236" s="495">
        <f t="shared" si="29"/>
        <v>65974230</v>
      </c>
      <c r="G236" s="495">
        <f t="shared" si="23"/>
        <v>-9549991</v>
      </c>
      <c r="H236" s="495">
        <f>VLOOKUP(A236,'02-Metrics'!A:R,18,FALSE)</f>
        <v>98576600</v>
      </c>
      <c r="I236" s="496">
        <f t="shared" si="24"/>
        <v>-9.6878884035359311E-2</v>
      </c>
      <c r="J236" s="496"/>
      <c r="K236" s="183">
        <v>3848433</v>
      </c>
      <c r="L236" s="180">
        <v>42613</v>
      </c>
      <c r="M236" s="241" t="s">
        <v>1041</v>
      </c>
      <c r="S236">
        <f t="shared" si="25"/>
        <v>2016</v>
      </c>
    </row>
    <row r="237" spans="1:19" ht="15" customHeight="1">
      <c r="A237" s="418" t="s">
        <v>1058</v>
      </c>
      <c r="B237" s="494">
        <v>42643</v>
      </c>
      <c r="C237" s="495">
        <v>5771123</v>
      </c>
      <c r="D237" s="495">
        <v>2199541</v>
      </c>
      <c r="E237" s="495">
        <f t="shared" si="29"/>
        <v>62195362</v>
      </c>
      <c r="F237" s="495">
        <f t="shared" si="29"/>
        <v>68173771</v>
      </c>
      <c r="G237" s="495">
        <f t="shared" si="23"/>
        <v>-5978409</v>
      </c>
      <c r="H237" s="495">
        <f>VLOOKUP(A237,'02-Metrics'!A:R,18,FALSE)</f>
        <v>98576600</v>
      </c>
      <c r="I237" s="496">
        <f t="shared" si="24"/>
        <v>-6.0647344298748386E-2</v>
      </c>
      <c r="J237" s="496"/>
      <c r="K237" s="183">
        <v>7341288</v>
      </c>
      <c r="L237" s="180">
        <v>42643</v>
      </c>
      <c r="M237" s="241" t="s">
        <v>1041</v>
      </c>
      <c r="S237">
        <f t="shared" si="25"/>
        <v>2016</v>
      </c>
    </row>
    <row r="238" spans="1:19" ht="15" customHeight="1">
      <c r="A238" s="418" t="s">
        <v>1058</v>
      </c>
      <c r="B238" s="494">
        <v>42674</v>
      </c>
      <c r="C238" s="495">
        <v>0</v>
      </c>
      <c r="D238" s="495">
        <v>2712710</v>
      </c>
      <c r="E238" s="495">
        <f t="shared" si="29"/>
        <v>62195362</v>
      </c>
      <c r="F238" s="495">
        <f t="shared" si="29"/>
        <v>70886481</v>
      </c>
      <c r="G238" s="495">
        <f t="shared" si="23"/>
        <v>-8691119</v>
      </c>
      <c r="H238" s="495">
        <f>VLOOKUP(A238,'02-Metrics'!A:R,18,FALSE)</f>
        <v>98576600</v>
      </c>
      <c r="I238" s="496">
        <f t="shared" si="24"/>
        <v>-8.8166146935479611E-2</v>
      </c>
      <c r="J238" s="496"/>
      <c r="K238" s="183">
        <v>2797229</v>
      </c>
      <c r="L238" s="180">
        <v>42674</v>
      </c>
      <c r="M238" s="241" t="s">
        <v>1041</v>
      </c>
      <c r="S238">
        <f t="shared" si="25"/>
        <v>2016</v>
      </c>
    </row>
    <row r="239" spans="1:19" ht="15" customHeight="1">
      <c r="A239" s="418" t="s">
        <v>1058</v>
      </c>
      <c r="B239" s="494">
        <v>42704</v>
      </c>
      <c r="C239" s="495">
        <v>2273138</v>
      </c>
      <c r="D239" s="495">
        <v>2562221</v>
      </c>
      <c r="E239" s="495">
        <f t="shared" si="29"/>
        <v>64468500</v>
      </c>
      <c r="F239" s="495">
        <f t="shared" si="29"/>
        <v>73448702</v>
      </c>
      <c r="G239" s="495">
        <f t="shared" si="23"/>
        <v>-8980202</v>
      </c>
      <c r="H239" s="495">
        <f>VLOOKUP(A239,'02-Metrics'!A:R,18,FALSE)</f>
        <v>98576600</v>
      </c>
      <c r="I239" s="496">
        <f t="shared" si="24"/>
        <v>-9.1098719168646508E-2</v>
      </c>
      <c r="J239" s="496"/>
      <c r="K239" s="183">
        <v>3527531</v>
      </c>
      <c r="L239" s="180">
        <v>42704</v>
      </c>
      <c r="M239" s="241" t="s">
        <v>1041</v>
      </c>
      <c r="S239">
        <f t="shared" si="25"/>
        <v>2016</v>
      </c>
    </row>
    <row r="240" spans="1:19" ht="15" customHeight="1">
      <c r="A240" s="418" t="s">
        <v>1058</v>
      </c>
      <c r="B240" s="494">
        <v>42735</v>
      </c>
      <c r="C240" s="495">
        <v>2018939</v>
      </c>
      <c r="D240" s="495">
        <v>2047212</v>
      </c>
      <c r="E240" s="495">
        <f t="shared" si="29"/>
        <v>66487439</v>
      </c>
      <c r="F240" s="495">
        <f t="shared" si="29"/>
        <v>75495914</v>
      </c>
      <c r="G240" s="495">
        <f t="shared" si="23"/>
        <v>-9008475</v>
      </c>
      <c r="H240" s="495">
        <f>VLOOKUP(A240,'02-Metrics'!A:R,18,FALSE)</f>
        <v>98576600</v>
      </c>
      <c r="I240" s="496">
        <f t="shared" si="24"/>
        <v>-9.1385531657614483E-2</v>
      </c>
      <c r="J240" s="496"/>
      <c r="K240" s="183">
        <v>2687601</v>
      </c>
      <c r="L240" s="180">
        <v>42735</v>
      </c>
      <c r="M240" s="241" t="s">
        <v>1041</v>
      </c>
      <c r="S240">
        <f t="shared" si="25"/>
        <v>2016</v>
      </c>
    </row>
    <row r="241" spans="1:19" ht="15" customHeight="1">
      <c r="A241" s="418" t="s">
        <v>1058</v>
      </c>
      <c r="B241" s="494">
        <v>42766</v>
      </c>
      <c r="C241" s="495">
        <v>0</v>
      </c>
      <c r="D241" s="495">
        <v>2352202</v>
      </c>
      <c r="E241" s="495">
        <f t="shared" si="29"/>
        <v>66487439</v>
      </c>
      <c r="F241" s="495">
        <f t="shared" si="29"/>
        <v>77848116</v>
      </c>
      <c r="G241" s="495">
        <f t="shared" si="23"/>
        <v>-11360677</v>
      </c>
      <c r="H241" s="495">
        <f>VLOOKUP(A241,'02-Metrics'!A:R,18,FALSE)</f>
        <v>98576600</v>
      </c>
      <c r="I241" s="496">
        <f t="shared" si="24"/>
        <v>-0.11524719862523154</v>
      </c>
      <c r="J241" s="496"/>
      <c r="K241" s="183">
        <v>0</v>
      </c>
      <c r="L241" s="180">
        <v>42766</v>
      </c>
      <c r="M241" s="241" t="s">
        <v>1041</v>
      </c>
      <c r="S241">
        <f t="shared" si="25"/>
        <v>2017</v>
      </c>
    </row>
    <row r="242" spans="1:19" ht="15" customHeight="1">
      <c r="A242" s="418" t="s">
        <v>1058</v>
      </c>
      <c r="B242" s="494">
        <v>42794</v>
      </c>
      <c r="C242" s="495">
        <v>2408492</v>
      </c>
      <c r="D242" s="495">
        <v>1408853</v>
      </c>
      <c r="E242" s="495">
        <f t="shared" si="29"/>
        <v>68895931</v>
      </c>
      <c r="F242" s="495">
        <f t="shared" si="29"/>
        <v>79256969</v>
      </c>
      <c r="G242" s="495">
        <f t="shared" si="23"/>
        <v>-10361038</v>
      </c>
      <c r="H242" s="495">
        <f>VLOOKUP(A242,'02-Metrics'!A:R,18,FALSE)</f>
        <v>98576600</v>
      </c>
      <c r="I242" s="496">
        <f t="shared" si="24"/>
        <v>-0.10510646542891518</v>
      </c>
      <c r="J242" s="496"/>
      <c r="K242" s="183">
        <v>0</v>
      </c>
      <c r="L242" s="180">
        <v>42794</v>
      </c>
      <c r="M242" s="241" t="s">
        <v>1041</v>
      </c>
      <c r="S242">
        <f t="shared" si="25"/>
        <v>2017</v>
      </c>
    </row>
    <row r="243" spans="1:19" ht="15" customHeight="1">
      <c r="A243" s="418" t="s">
        <v>1058</v>
      </c>
      <c r="B243" s="497">
        <f>L243</f>
        <v>42824</v>
      </c>
      <c r="C243" s="498">
        <v>3311465.16</v>
      </c>
      <c r="D243" s="498"/>
      <c r="E243" s="495">
        <f t="shared" si="29"/>
        <v>72207396.159999996</v>
      </c>
      <c r="F243" s="495">
        <f t="shared" si="29"/>
        <v>79256969</v>
      </c>
      <c r="G243" s="495">
        <f t="shared" si="23"/>
        <v>-7049572.8400000036</v>
      </c>
      <c r="H243" s="495">
        <f>VLOOKUP(A243,'02-Metrics'!A:R,18,FALSE)</f>
        <v>98576600</v>
      </c>
      <c r="I243" s="496">
        <f t="shared" si="24"/>
        <v>-7.1513653747441119E-2</v>
      </c>
      <c r="J243" s="496"/>
      <c r="K243" s="490"/>
      <c r="L243" s="14">
        <v>42824</v>
      </c>
      <c r="M243" s="241" t="s">
        <v>1039</v>
      </c>
      <c r="S243">
        <f t="shared" si="25"/>
        <v>2017</v>
      </c>
    </row>
    <row r="244" spans="1:19" ht="15" customHeight="1">
      <c r="A244" s="418" t="s">
        <v>1058</v>
      </c>
      <c r="B244" s="494">
        <v>42825</v>
      </c>
      <c r="C244" s="495">
        <v>1100000</v>
      </c>
      <c r="D244" s="495">
        <v>1221082</v>
      </c>
      <c r="E244" s="495">
        <f t="shared" si="29"/>
        <v>73307396.159999996</v>
      </c>
      <c r="F244" s="495">
        <f t="shared" si="29"/>
        <v>80478051</v>
      </c>
      <c r="G244" s="495">
        <f t="shared" si="23"/>
        <v>-7170654.8400000036</v>
      </c>
      <c r="H244" s="495">
        <f>VLOOKUP(A244,'02-Metrics'!A:R,18,FALSE)</f>
        <v>98576600</v>
      </c>
      <c r="I244" s="496">
        <f t="shared" si="24"/>
        <v>-7.274195742194399E-2</v>
      </c>
      <c r="J244" s="496"/>
      <c r="K244" s="183">
        <v>2104189</v>
      </c>
      <c r="L244" s="180">
        <v>42825</v>
      </c>
      <c r="M244" s="241" t="s">
        <v>1041</v>
      </c>
      <c r="S244">
        <f t="shared" si="25"/>
        <v>2017</v>
      </c>
    </row>
    <row r="245" spans="1:19" ht="15" customHeight="1">
      <c r="A245" s="418" t="s">
        <v>1058</v>
      </c>
      <c r="B245" s="497">
        <v>42826</v>
      </c>
      <c r="C245" s="498"/>
      <c r="D245" s="498">
        <v>51746.05</v>
      </c>
      <c r="E245" s="495">
        <f t="shared" si="29"/>
        <v>73307396.159999996</v>
      </c>
      <c r="F245" s="495">
        <f t="shared" si="29"/>
        <v>80529797.049999997</v>
      </c>
      <c r="G245" s="495">
        <f t="shared" si="23"/>
        <v>-7222400.8900000006</v>
      </c>
      <c r="H245" s="495">
        <f>VLOOKUP(A245,'02-Metrics'!A:R,18,FALSE)</f>
        <v>98576600</v>
      </c>
      <c r="I245" s="496">
        <f t="shared" si="24"/>
        <v>-7.3266889809549124E-2</v>
      </c>
      <c r="J245" s="496"/>
      <c r="K245" s="490"/>
      <c r="L245" s="14"/>
      <c r="M245" s="241" t="s">
        <v>1038</v>
      </c>
      <c r="S245">
        <f t="shared" si="25"/>
        <v>2017</v>
      </c>
    </row>
    <row r="246" spans="1:19" ht="15" customHeight="1">
      <c r="A246" s="418" t="s">
        <v>1058</v>
      </c>
      <c r="B246" s="494">
        <v>42855</v>
      </c>
      <c r="C246" s="495">
        <v>0</v>
      </c>
      <c r="D246" s="495">
        <v>1548129</v>
      </c>
      <c r="E246" s="495">
        <f t="shared" si="29"/>
        <v>73307396.159999996</v>
      </c>
      <c r="F246" s="495">
        <f t="shared" si="29"/>
        <v>82077926.049999997</v>
      </c>
      <c r="G246" s="495">
        <f t="shared" si="23"/>
        <v>-8770529.8900000006</v>
      </c>
      <c r="H246" s="495">
        <f>VLOOKUP(A246,'02-Metrics'!A:R,18,FALSE)</f>
        <v>98576600</v>
      </c>
      <c r="I246" s="496">
        <f t="shared" si="24"/>
        <v>-8.8971722396593109E-2</v>
      </c>
      <c r="J246" s="496"/>
      <c r="K246" s="183">
        <v>0</v>
      </c>
      <c r="L246" s="180">
        <v>42855</v>
      </c>
      <c r="M246" s="241" t="s">
        <v>1041</v>
      </c>
      <c r="S246">
        <f t="shared" si="25"/>
        <v>2017</v>
      </c>
    </row>
    <row r="247" spans="1:19" ht="15" customHeight="1">
      <c r="A247" s="418" t="s">
        <v>1058</v>
      </c>
      <c r="B247" s="494">
        <v>42886</v>
      </c>
      <c r="C247" s="495">
        <v>0</v>
      </c>
      <c r="D247" s="495">
        <v>586227</v>
      </c>
      <c r="E247" s="495">
        <f t="shared" si="29"/>
        <v>73307396.159999996</v>
      </c>
      <c r="F247" s="495">
        <f t="shared" si="29"/>
        <v>82664153.049999997</v>
      </c>
      <c r="G247" s="495">
        <f t="shared" si="23"/>
        <v>-9356756.8900000006</v>
      </c>
      <c r="H247" s="495">
        <f>VLOOKUP(A247,'02-Metrics'!A:R,18,FALSE)</f>
        <v>98576600</v>
      </c>
      <c r="I247" s="496">
        <f t="shared" si="24"/>
        <v>-9.4918640833625834E-2</v>
      </c>
      <c r="J247" s="496"/>
      <c r="K247" s="183">
        <v>3722169</v>
      </c>
      <c r="L247" s="180">
        <v>42886</v>
      </c>
      <c r="M247" s="241" t="s">
        <v>1041</v>
      </c>
      <c r="S247">
        <f t="shared" si="25"/>
        <v>2017</v>
      </c>
    </row>
    <row r="248" spans="1:19" ht="15" customHeight="1">
      <c r="A248" s="418" t="s">
        <v>1058</v>
      </c>
      <c r="B248" s="494">
        <v>42916</v>
      </c>
      <c r="C248" s="495">
        <v>2000000</v>
      </c>
      <c r="D248" s="495">
        <v>1157847</v>
      </c>
      <c r="E248" s="495">
        <f t="shared" si="29"/>
        <v>75307396.159999996</v>
      </c>
      <c r="F248" s="495">
        <f t="shared" si="29"/>
        <v>83822000.049999997</v>
      </c>
      <c r="G248" s="495">
        <f t="shared" si="23"/>
        <v>-8514603.8900000006</v>
      </c>
      <c r="H248" s="495">
        <f>VLOOKUP(A248,'02-Metrics'!A:R,18,FALSE)</f>
        <v>98576600</v>
      </c>
      <c r="I248" s="496">
        <f t="shared" si="24"/>
        <v>-8.6375507879151853E-2</v>
      </c>
      <c r="J248" s="496"/>
      <c r="K248" s="183">
        <v>0</v>
      </c>
      <c r="L248" s="180">
        <v>42916</v>
      </c>
      <c r="M248" s="241" t="s">
        <v>1041</v>
      </c>
      <c r="S248">
        <f t="shared" si="25"/>
        <v>2017</v>
      </c>
    </row>
    <row r="249" spans="1:19" ht="15" customHeight="1">
      <c r="A249" s="418" t="s">
        <v>1058</v>
      </c>
      <c r="B249" s="497">
        <v>42917</v>
      </c>
      <c r="C249" s="498"/>
      <c r="D249" s="498">
        <v>4055.04</v>
      </c>
      <c r="E249" s="495">
        <f t="shared" si="29"/>
        <v>75307396.159999996</v>
      </c>
      <c r="F249" s="495">
        <f t="shared" si="29"/>
        <v>83826055.090000004</v>
      </c>
      <c r="G249" s="495">
        <f t="shared" si="23"/>
        <v>-8518658.9300000072</v>
      </c>
      <c r="H249" s="495">
        <f>VLOOKUP(A249,'02-Metrics'!A:R,18,FALSE)</f>
        <v>98576600</v>
      </c>
      <c r="I249" s="496">
        <f t="shared" si="24"/>
        <v>-8.6416643807962615E-2</v>
      </c>
      <c r="J249" s="496"/>
      <c r="K249" s="490"/>
      <c r="L249" s="14"/>
      <c r="M249" s="241" t="s">
        <v>1038</v>
      </c>
      <c r="S249">
        <f t="shared" si="25"/>
        <v>2017</v>
      </c>
    </row>
    <row r="250" spans="1:19" ht="15" customHeight="1">
      <c r="A250" s="418" t="s">
        <v>1058</v>
      </c>
      <c r="B250" s="494">
        <v>42947</v>
      </c>
      <c r="C250" s="495">
        <v>1000000</v>
      </c>
      <c r="D250" s="495">
        <v>400939</v>
      </c>
      <c r="E250" s="495">
        <f t="shared" si="29"/>
        <v>76307396.159999996</v>
      </c>
      <c r="F250" s="495">
        <f t="shared" si="29"/>
        <v>84226994.090000004</v>
      </c>
      <c r="G250" s="495">
        <f t="shared" si="23"/>
        <v>-7919597.9300000072</v>
      </c>
      <c r="H250" s="495">
        <f>VLOOKUP(A250,'02-Metrics'!A:R,18,FALSE)</f>
        <v>98576600</v>
      </c>
      <c r="I250" s="496">
        <f t="shared" si="24"/>
        <v>-8.0339532201354147E-2</v>
      </c>
      <c r="J250" s="496"/>
      <c r="K250" s="183">
        <v>0</v>
      </c>
      <c r="L250" s="180">
        <v>42947</v>
      </c>
      <c r="M250" s="241" t="s">
        <v>1041</v>
      </c>
      <c r="S250">
        <f t="shared" si="25"/>
        <v>2017</v>
      </c>
    </row>
    <row r="251" spans="1:19" ht="15" customHeight="1">
      <c r="A251" s="418" t="s">
        <v>1058</v>
      </c>
      <c r="B251" s="497">
        <v>42948</v>
      </c>
      <c r="C251" s="498"/>
      <c r="D251" s="498">
        <v>28386.739999999998</v>
      </c>
      <c r="E251" s="495">
        <f t="shared" ref="E251:F266" si="30">C251+E250</f>
        <v>76307396.159999996</v>
      </c>
      <c r="F251" s="495">
        <f t="shared" si="30"/>
        <v>84255380.829999998</v>
      </c>
      <c r="G251" s="495">
        <f t="shared" si="23"/>
        <v>-7947984.6700000018</v>
      </c>
      <c r="H251" s="495">
        <f>VLOOKUP(A251,'02-Metrics'!A:R,18,FALSE)</f>
        <v>98576600</v>
      </c>
      <c r="I251" s="496">
        <f t="shared" si="24"/>
        <v>-8.0627498513846096E-2</v>
      </c>
      <c r="J251" s="496"/>
      <c r="K251" s="490"/>
      <c r="L251" s="14"/>
      <c r="M251" s="241" t="s">
        <v>1038</v>
      </c>
      <c r="S251">
        <f t="shared" si="25"/>
        <v>2017</v>
      </c>
    </row>
    <row r="252" spans="1:19" ht="15" customHeight="1">
      <c r="A252" s="418" t="s">
        <v>1058</v>
      </c>
      <c r="B252" s="494">
        <v>42978</v>
      </c>
      <c r="C252" s="495">
        <v>2000000</v>
      </c>
      <c r="D252" s="495">
        <v>591194</v>
      </c>
      <c r="E252" s="495">
        <f t="shared" si="30"/>
        <v>78307396.159999996</v>
      </c>
      <c r="F252" s="495">
        <f t="shared" si="30"/>
        <v>84846574.829999998</v>
      </c>
      <c r="G252" s="495">
        <f t="shared" si="23"/>
        <v>-6539178.6700000018</v>
      </c>
      <c r="H252" s="495">
        <f>VLOOKUP(A252,'02-Metrics'!A:R,18,FALSE)</f>
        <v>98576600</v>
      </c>
      <c r="I252" s="496">
        <f t="shared" si="24"/>
        <v>-6.6336013516392345E-2</v>
      </c>
      <c r="J252" s="496"/>
      <c r="K252" s="183">
        <v>0</v>
      </c>
      <c r="L252" s="180">
        <v>42978</v>
      </c>
      <c r="M252" s="241" t="s">
        <v>1041</v>
      </c>
      <c r="S252">
        <f t="shared" si="25"/>
        <v>2017</v>
      </c>
    </row>
    <row r="253" spans="1:19" ht="15" customHeight="1">
      <c r="A253" s="418" t="s">
        <v>1058</v>
      </c>
      <c r="B253" s="497">
        <v>42979</v>
      </c>
      <c r="C253" s="498"/>
      <c r="D253" s="498">
        <v>17567</v>
      </c>
      <c r="E253" s="495">
        <f t="shared" si="30"/>
        <v>78307396.159999996</v>
      </c>
      <c r="F253" s="495">
        <f t="shared" si="30"/>
        <v>84864141.829999998</v>
      </c>
      <c r="G253" s="495">
        <f t="shared" si="23"/>
        <v>-6556745.6700000018</v>
      </c>
      <c r="H253" s="495">
        <f>VLOOKUP(A253,'02-Metrics'!A:R,18,FALSE)</f>
        <v>98576600</v>
      </c>
      <c r="I253" s="496">
        <f t="shared" si="24"/>
        <v>-6.6514220109031977E-2</v>
      </c>
      <c r="J253" s="496"/>
      <c r="K253" s="490"/>
      <c r="L253" s="14"/>
      <c r="M253" s="241" t="s">
        <v>1038</v>
      </c>
      <c r="S253">
        <f t="shared" si="25"/>
        <v>2017</v>
      </c>
    </row>
    <row r="254" spans="1:19" ht="15" customHeight="1">
      <c r="A254" s="418" t="s">
        <v>1058</v>
      </c>
      <c r="B254" s="494">
        <v>43008</v>
      </c>
      <c r="C254" s="495">
        <v>0</v>
      </c>
      <c r="D254" s="495">
        <v>200508</v>
      </c>
      <c r="E254" s="495">
        <f t="shared" si="30"/>
        <v>78307396.159999996</v>
      </c>
      <c r="F254" s="495">
        <f t="shared" si="30"/>
        <v>85064649.829999998</v>
      </c>
      <c r="G254" s="495">
        <f t="shared" si="23"/>
        <v>-6757253.6700000018</v>
      </c>
      <c r="H254" s="495">
        <f>VLOOKUP(A254,'02-Metrics'!A:R,18,FALSE)</f>
        <v>98576600</v>
      </c>
      <c r="I254" s="496">
        <f t="shared" si="24"/>
        <v>-6.854825252646167E-2</v>
      </c>
      <c r="J254" s="496"/>
      <c r="K254" s="183">
        <v>0</v>
      </c>
      <c r="L254" s="180">
        <v>43008</v>
      </c>
      <c r="M254" s="241" t="s">
        <v>1041</v>
      </c>
      <c r="S254">
        <f t="shared" si="25"/>
        <v>2017</v>
      </c>
    </row>
    <row r="255" spans="1:19" ht="15" customHeight="1">
      <c r="A255" s="418" t="s">
        <v>1058</v>
      </c>
      <c r="B255" s="497">
        <v>43009</v>
      </c>
      <c r="C255" s="498"/>
      <c r="D255" s="498">
        <v>43619</v>
      </c>
      <c r="E255" s="495">
        <f t="shared" si="30"/>
        <v>78307396.159999996</v>
      </c>
      <c r="F255" s="495">
        <f t="shared" si="30"/>
        <v>85108268.829999998</v>
      </c>
      <c r="G255" s="495">
        <f t="shared" si="23"/>
        <v>-6800872.6700000018</v>
      </c>
      <c r="H255" s="495">
        <f>VLOOKUP(A255,'02-Metrics'!A:R,18,FALSE)</f>
        <v>98576600</v>
      </c>
      <c r="I255" s="496">
        <f t="shared" si="24"/>
        <v>-6.8990740906056836E-2</v>
      </c>
      <c r="J255" s="496"/>
      <c r="K255" s="490"/>
      <c r="L255" s="14"/>
      <c r="M255" s="241" t="s">
        <v>1038</v>
      </c>
      <c r="S255">
        <f t="shared" si="25"/>
        <v>2017</v>
      </c>
    </row>
    <row r="256" spans="1:19" ht="15" customHeight="1">
      <c r="A256" s="418" t="s">
        <v>1058</v>
      </c>
      <c r="B256" s="494">
        <v>43039</v>
      </c>
      <c r="C256" s="495">
        <v>0</v>
      </c>
      <c r="D256" s="495">
        <v>260665</v>
      </c>
      <c r="E256" s="495">
        <f t="shared" si="30"/>
        <v>78307396.159999996</v>
      </c>
      <c r="F256" s="495">
        <f t="shared" si="30"/>
        <v>85368933.829999998</v>
      </c>
      <c r="G256" s="495">
        <f t="shared" si="23"/>
        <v>-7061537.6700000018</v>
      </c>
      <c r="H256" s="495">
        <f>VLOOKUP(A256,'02-Metrics'!A:R,18,FALSE)</f>
        <v>98576600</v>
      </c>
      <c r="I256" s="496">
        <f t="shared" si="24"/>
        <v>-7.1635029712933923E-2</v>
      </c>
      <c r="J256" s="496"/>
      <c r="K256" s="183">
        <v>0</v>
      </c>
      <c r="L256" s="180">
        <v>43039</v>
      </c>
      <c r="M256" s="241" t="s">
        <v>1041</v>
      </c>
      <c r="S256">
        <f t="shared" si="25"/>
        <v>2017</v>
      </c>
    </row>
    <row r="257" spans="1:19" ht="15" customHeight="1">
      <c r="A257" s="418" t="s">
        <v>1058</v>
      </c>
      <c r="B257" s="497">
        <v>43040</v>
      </c>
      <c r="C257" s="498"/>
      <c r="D257" s="498">
        <v>4858</v>
      </c>
      <c r="E257" s="495">
        <f t="shared" si="30"/>
        <v>78307396.159999996</v>
      </c>
      <c r="F257" s="495">
        <f t="shared" si="30"/>
        <v>85373791.829999998</v>
      </c>
      <c r="G257" s="495">
        <f t="shared" si="23"/>
        <v>-7066395.6700000018</v>
      </c>
      <c r="H257" s="495">
        <f>VLOOKUP(A257,'02-Metrics'!A:R,18,FALSE)</f>
        <v>98576600</v>
      </c>
      <c r="I257" s="496">
        <f t="shared" si="24"/>
        <v>-7.1684311185413185E-2</v>
      </c>
      <c r="J257" s="496"/>
      <c r="K257" s="490"/>
      <c r="L257" s="14"/>
      <c r="M257" s="241" t="s">
        <v>1038</v>
      </c>
      <c r="S257">
        <f t="shared" si="25"/>
        <v>2017</v>
      </c>
    </row>
    <row r="258" spans="1:19" ht="15" customHeight="1">
      <c r="A258" s="418" t="s">
        <v>1058</v>
      </c>
      <c r="B258" s="494">
        <v>43069</v>
      </c>
      <c r="C258" s="495">
        <v>0</v>
      </c>
      <c r="D258" s="495">
        <v>318876</v>
      </c>
      <c r="E258" s="495">
        <f t="shared" si="30"/>
        <v>78307396.159999996</v>
      </c>
      <c r="F258" s="495">
        <f t="shared" si="30"/>
        <v>85692667.829999998</v>
      </c>
      <c r="G258" s="495">
        <f t="shared" si="23"/>
        <v>-7385271.6700000018</v>
      </c>
      <c r="H258" s="495">
        <f>VLOOKUP(A258,'02-Metrics'!A:R,18,FALSE)</f>
        <v>98576600</v>
      </c>
      <c r="I258" s="496">
        <f t="shared" si="24"/>
        <v>-7.4919115388439053E-2</v>
      </c>
      <c r="J258" s="496"/>
      <c r="K258" s="183">
        <v>0</v>
      </c>
      <c r="L258" s="180">
        <v>43069</v>
      </c>
      <c r="M258" s="241" t="s">
        <v>1041</v>
      </c>
      <c r="S258">
        <f t="shared" si="25"/>
        <v>2017</v>
      </c>
    </row>
    <row r="259" spans="1:19" ht="15" customHeight="1">
      <c r="A259" s="418" t="s">
        <v>1058</v>
      </c>
      <c r="B259" s="497">
        <v>43070</v>
      </c>
      <c r="C259" s="498"/>
      <c r="D259" s="498">
        <v>23918.379999999997</v>
      </c>
      <c r="E259" s="495">
        <f t="shared" si="30"/>
        <v>78307396.159999996</v>
      </c>
      <c r="F259" s="495">
        <f t="shared" si="30"/>
        <v>85716586.209999993</v>
      </c>
      <c r="G259" s="495">
        <f t="shared" ref="G259:G322" si="31">E259-F259</f>
        <v>-7409190.049999997</v>
      </c>
      <c r="H259" s="495">
        <f>VLOOKUP(A259,'02-Metrics'!A:R,18,FALSE)</f>
        <v>98576600</v>
      </c>
      <c r="I259" s="496">
        <f t="shared" ref="I259:I322" si="32">G259/H259</f>
        <v>-7.5161752890645417E-2</v>
      </c>
      <c r="J259" s="496"/>
      <c r="K259" s="490"/>
      <c r="L259" s="14"/>
      <c r="M259" s="241" t="s">
        <v>1038</v>
      </c>
      <c r="S259">
        <f t="shared" ref="S259:S322" si="33">YEAR(B259)</f>
        <v>2017</v>
      </c>
    </row>
    <row r="260" spans="1:19" ht="15" customHeight="1">
      <c r="A260" s="418" t="s">
        <v>1058</v>
      </c>
      <c r="B260" s="494">
        <v>43100</v>
      </c>
      <c r="C260" s="495">
        <v>0</v>
      </c>
      <c r="D260" s="495">
        <v>620213</v>
      </c>
      <c r="E260" s="495">
        <f t="shared" si="30"/>
        <v>78307396.159999996</v>
      </c>
      <c r="F260" s="495">
        <f t="shared" si="30"/>
        <v>86336799.209999993</v>
      </c>
      <c r="G260" s="495">
        <f t="shared" si="31"/>
        <v>-8029403.049999997</v>
      </c>
      <c r="H260" s="495">
        <f>VLOOKUP(A260,'02-Metrics'!A:R,18,FALSE)</f>
        <v>98576600</v>
      </c>
      <c r="I260" s="496">
        <f t="shared" si="32"/>
        <v>-8.1453438747126572E-2</v>
      </c>
      <c r="J260" s="496"/>
      <c r="K260" s="183">
        <v>0</v>
      </c>
      <c r="L260" s="180">
        <v>43100</v>
      </c>
      <c r="M260" s="241" t="s">
        <v>1041</v>
      </c>
      <c r="S260">
        <f t="shared" si="33"/>
        <v>2017</v>
      </c>
    </row>
    <row r="261" spans="1:19" ht="15" customHeight="1">
      <c r="A261" s="418" t="s">
        <v>1058</v>
      </c>
      <c r="B261" s="497">
        <v>43101</v>
      </c>
      <c r="C261" s="498"/>
      <c r="D261" s="498">
        <v>50706.559999999998</v>
      </c>
      <c r="E261" s="495">
        <f t="shared" si="30"/>
        <v>78307396.159999996</v>
      </c>
      <c r="F261" s="495">
        <f t="shared" si="30"/>
        <v>86387505.769999996</v>
      </c>
      <c r="G261" s="495">
        <f t="shared" si="31"/>
        <v>-8080109.6099999994</v>
      </c>
      <c r="H261" s="495">
        <f>VLOOKUP(A261,'02-Metrics'!A:R,18,FALSE)</f>
        <v>98576600</v>
      </c>
      <c r="I261" s="496">
        <f t="shared" si="32"/>
        <v>-8.1967826137237437E-2</v>
      </c>
      <c r="J261" s="496"/>
      <c r="K261" s="490"/>
      <c r="L261" s="14"/>
      <c r="M261" s="241" t="s">
        <v>1038</v>
      </c>
      <c r="S261">
        <f t="shared" si="33"/>
        <v>2018</v>
      </c>
    </row>
    <row r="262" spans="1:19" ht="15" customHeight="1">
      <c r="A262" s="418" t="s">
        <v>1058</v>
      </c>
      <c r="B262" s="497">
        <f>L262</f>
        <v>43121</v>
      </c>
      <c r="C262" s="498">
        <v>1000000</v>
      </c>
      <c r="D262" s="498"/>
      <c r="E262" s="495">
        <f t="shared" si="30"/>
        <v>79307396.159999996</v>
      </c>
      <c r="F262" s="495">
        <f t="shared" si="30"/>
        <v>86387505.769999996</v>
      </c>
      <c r="G262" s="495">
        <f t="shared" si="31"/>
        <v>-7080109.6099999994</v>
      </c>
      <c r="H262" s="495">
        <f>VLOOKUP(A262,'02-Metrics'!A:R,18,FALSE)</f>
        <v>98576600</v>
      </c>
      <c r="I262" s="496">
        <f t="shared" si="32"/>
        <v>-7.1823430814209457E-2</v>
      </c>
      <c r="J262" s="496"/>
      <c r="K262" s="490"/>
      <c r="L262" s="14">
        <v>43121</v>
      </c>
      <c r="M262" s="241" t="s">
        <v>1039</v>
      </c>
      <c r="S262">
        <f t="shared" si="33"/>
        <v>2018</v>
      </c>
    </row>
    <row r="263" spans="1:19" ht="15" customHeight="1">
      <c r="A263" s="418" t="s">
        <v>1058</v>
      </c>
      <c r="B263" s="497">
        <v>43132</v>
      </c>
      <c r="C263" s="498"/>
      <c r="D263" s="498">
        <v>784</v>
      </c>
      <c r="E263" s="495">
        <f t="shared" si="30"/>
        <v>79307396.159999996</v>
      </c>
      <c r="F263" s="495">
        <f t="shared" si="30"/>
        <v>86388289.769999996</v>
      </c>
      <c r="G263" s="495">
        <f t="shared" si="31"/>
        <v>-7080893.6099999994</v>
      </c>
      <c r="H263" s="495">
        <f>VLOOKUP(A263,'02-Metrics'!A:R,18,FALSE)</f>
        <v>98576600</v>
      </c>
      <c r="I263" s="496">
        <f t="shared" si="32"/>
        <v>-7.1831384020142705E-2</v>
      </c>
      <c r="J263" s="496"/>
      <c r="K263" s="490"/>
      <c r="L263" s="14"/>
      <c r="M263" s="241" t="s">
        <v>1038</v>
      </c>
      <c r="S263">
        <f t="shared" si="33"/>
        <v>2018</v>
      </c>
    </row>
    <row r="264" spans="1:19" ht="15" customHeight="1">
      <c r="A264" s="418" t="s">
        <v>1058</v>
      </c>
      <c r="B264" s="497">
        <v>43160</v>
      </c>
      <c r="C264" s="498"/>
      <c r="D264" s="498">
        <v>171689.7</v>
      </c>
      <c r="E264" s="495">
        <f t="shared" si="30"/>
        <v>79307396.159999996</v>
      </c>
      <c r="F264" s="495">
        <f t="shared" si="30"/>
        <v>86559979.469999999</v>
      </c>
      <c r="G264" s="495">
        <f t="shared" si="31"/>
        <v>-7252583.3100000024</v>
      </c>
      <c r="H264" s="495">
        <f>VLOOKUP(A264,'02-Metrics'!A:R,18,FALSE)</f>
        <v>98576600</v>
      </c>
      <c r="I264" s="496">
        <f t="shared" si="32"/>
        <v>-7.3573072209834819E-2</v>
      </c>
      <c r="J264" s="496"/>
      <c r="K264" s="490"/>
      <c r="L264" s="14"/>
      <c r="M264" s="241" t="s">
        <v>1038</v>
      </c>
      <c r="S264">
        <f t="shared" si="33"/>
        <v>2018</v>
      </c>
    </row>
    <row r="265" spans="1:19" ht="15" customHeight="1">
      <c r="A265" s="418" t="s">
        <v>1058</v>
      </c>
      <c r="B265" s="497">
        <v>43221</v>
      </c>
      <c r="C265" s="498"/>
      <c r="D265" s="498">
        <v>64250.32</v>
      </c>
      <c r="E265" s="495">
        <f t="shared" si="30"/>
        <v>79307396.159999996</v>
      </c>
      <c r="F265" s="495">
        <f t="shared" si="30"/>
        <v>86624229.789999992</v>
      </c>
      <c r="G265" s="495">
        <f t="shared" si="31"/>
        <v>-7316833.6299999952</v>
      </c>
      <c r="H265" s="495">
        <f>VLOOKUP(A265,'02-Metrics'!A:R,18,FALSE)</f>
        <v>98576600</v>
      </c>
      <c r="I265" s="496">
        <f t="shared" si="32"/>
        <v>-7.4224852855545795E-2</v>
      </c>
      <c r="J265" s="496"/>
      <c r="K265" s="490"/>
      <c r="L265" s="14"/>
      <c r="M265" s="241" t="s">
        <v>1038</v>
      </c>
      <c r="S265">
        <f t="shared" si="33"/>
        <v>2018</v>
      </c>
    </row>
    <row r="266" spans="1:19" ht="15" customHeight="1">
      <c r="A266" s="418" t="s">
        <v>1058</v>
      </c>
      <c r="B266" s="497">
        <f>L266</f>
        <v>43247</v>
      </c>
      <c r="C266" s="498">
        <v>2900000</v>
      </c>
      <c r="D266" s="498"/>
      <c r="E266" s="495">
        <f t="shared" si="30"/>
        <v>82207396.159999996</v>
      </c>
      <c r="F266" s="495">
        <f t="shared" si="30"/>
        <v>86624229.789999992</v>
      </c>
      <c r="G266" s="495">
        <f t="shared" si="31"/>
        <v>-4416833.6299999952</v>
      </c>
      <c r="H266" s="495">
        <f>VLOOKUP(A266,'02-Metrics'!A:R,18,FALSE)</f>
        <v>98576600</v>
      </c>
      <c r="I266" s="496">
        <f t="shared" si="32"/>
        <v>-4.4806106418764646E-2</v>
      </c>
      <c r="J266" s="496"/>
      <c r="K266" s="490"/>
      <c r="L266" s="14">
        <v>43247</v>
      </c>
      <c r="M266" s="241" t="s">
        <v>1039</v>
      </c>
      <c r="S266">
        <f t="shared" si="33"/>
        <v>2018</v>
      </c>
    </row>
    <row r="267" spans="1:19" ht="15" customHeight="1">
      <c r="A267" s="418" t="s">
        <v>1058</v>
      </c>
      <c r="B267" s="497">
        <v>43252</v>
      </c>
      <c r="C267" s="498"/>
      <c r="D267" s="498">
        <v>98524.93</v>
      </c>
      <c r="E267" s="495">
        <f t="shared" ref="E267:F281" si="34">C267+E266</f>
        <v>82207396.159999996</v>
      </c>
      <c r="F267" s="495">
        <f t="shared" si="34"/>
        <v>86722754.719999999</v>
      </c>
      <c r="G267" s="495">
        <f t="shared" si="31"/>
        <v>-4515358.5600000024</v>
      </c>
      <c r="H267" s="495">
        <f>VLOOKUP(A267,'02-Metrics'!A:R,18,FALSE)</f>
        <v>98576600</v>
      </c>
      <c r="I267" s="496">
        <f t="shared" si="32"/>
        <v>-4.5805582257858378E-2</v>
      </c>
      <c r="J267" s="496"/>
      <c r="K267" s="490"/>
      <c r="L267" s="14"/>
      <c r="M267" s="241" t="s">
        <v>1038</v>
      </c>
      <c r="S267">
        <f t="shared" si="33"/>
        <v>2018</v>
      </c>
    </row>
    <row r="268" spans="1:19" ht="15" customHeight="1">
      <c r="A268" s="418" t="s">
        <v>1058</v>
      </c>
      <c r="B268" s="497">
        <v>43282</v>
      </c>
      <c r="C268" s="498"/>
      <c r="D268" s="498">
        <v>800</v>
      </c>
      <c r="E268" s="495">
        <f t="shared" si="34"/>
        <v>82207396.159999996</v>
      </c>
      <c r="F268" s="495">
        <f t="shared" si="34"/>
        <v>86723554.719999999</v>
      </c>
      <c r="G268" s="495">
        <f t="shared" si="31"/>
        <v>-4516158.5600000024</v>
      </c>
      <c r="H268" s="495">
        <f>VLOOKUP(A268,'02-Metrics'!A:R,18,FALSE)</f>
        <v>98576600</v>
      </c>
      <c r="I268" s="496">
        <f t="shared" si="32"/>
        <v>-4.5813697774116806E-2</v>
      </c>
      <c r="J268" s="496"/>
      <c r="K268" s="490"/>
      <c r="L268" s="14"/>
      <c r="M268" s="241" t="s">
        <v>1038</v>
      </c>
      <c r="S268">
        <f t="shared" si="33"/>
        <v>2018</v>
      </c>
    </row>
    <row r="269" spans="1:19" ht="15" customHeight="1">
      <c r="A269" s="418" t="s">
        <v>1058</v>
      </c>
      <c r="B269" s="497">
        <f>L269</f>
        <v>43290</v>
      </c>
      <c r="C269" s="498">
        <v>2900000</v>
      </c>
      <c r="D269" s="498"/>
      <c r="E269" s="495">
        <f t="shared" si="34"/>
        <v>85107396.159999996</v>
      </c>
      <c r="F269" s="495">
        <f t="shared" si="34"/>
        <v>86723554.719999999</v>
      </c>
      <c r="G269" s="495">
        <f t="shared" si="31"/>
        <v>-1616158.5600000024</v>
      </c>
      <c r="H269" s="495">
        <f>VLOOKUP(A269,'02-Metrics'!A:R,18,FALSE)</f>
        <v>98576600</v>
      </c>
      <c r="I269" s="496">
        <f t="shared" si="32"/>
        <v>-1.6394951337335661E-2</v>
      </c>
      <c r="J269" s="496"/>
      <c r="K269" s="490"/>
      <c r="L269" s="14">
        <v>43290</v>
      </c>
      <c r="M269" s="241" t="s">
        <v>1039</v>
      </c>
      <c r="S269">
        <f t="shared" si="33"/>
        <v>2018</v>
      </c>
    </row>
    <row r="270" spans="1:19" ht="15" customHeight="1">
      <c r="A270" s="418" t="s">
        <v>1058</v>
      </c>
      <c r="B270" s="497">
        <v>43313</v>
      </c>
      <c r="C270" s="498"/>
      <c r="D270" s="498">
        <v>350928.63</v>
      </c>
      <c r="E270" s="495">
        <f t="shared" si="34"/>
        <v>85107396.159999996</v>
      </c>
      <c r="F270" s="495">
        <f t="shared" si="34"/>
        <v>87074483.349999994</v>
      </c>
      <c r="G270" s="495">
        <f t="shared" si="31"/>
        <v>-1967087.1899999976</v>
      </c>
      <c r="H270" s="495">
        <f>VLOOKUP(A270,'02-Metrics'!A:R,18,FALSE)</f>
        <v>98576600</v>
      </c>
      <c r="I270" s="496">
        <f t="shared" si="32"/>
        <v>-1.9954910090224227E-2</v>
      </c>
      <c r="J270" s="496"/>
      <c r="K270" s="490"/>
      <c r="L270" s="14"/>
      <c r="M270" s="241" t="s">
        <v>1038</v>
      </c>
      <c r="S270">
        <f t="shared" si="33"/>
        <v>2018</v>
      </c>
    </row>
    <row r="271" spans="1:19" ht="15" customHeight="1">
      <c r="A271" s="418" t="s">
        <v>1058</v>
      </c>
      <c r="B271" s="497">
        <v>43374</v>
      </c>
      <c r="C271" s="498"/>
      <c r="D271" s="498">
        <v>400000</v>
      </c>
      <c r="E271" s="495">
        <f t="shared" si="34"/>
        <v>85107396.159999996</v>
      </c>
      <c r="F271" s="495">
        <f t="shared" si="34"/>
        <v>87474483.349999994</v>
      </c>
      <c r="G271" s="495">
        <f t="shared" si="31"/>
        <v>-2367087.1899999976</v>
      </c>
      <c r="H271" s="495">
        <f>VLOOKUP(A271,'02-Metrics'!A:R,18,FALSE)</f>
        <v>98576600</v>
      </c>
      <c r="I271" s="496">
        <f t="shared" si="32"/>
        <v>-2.4012668219435419E-2</v>
      </c>
      <c r="J271" s="496"/>
      <c r="K271" s="490"/>
      <c r="L271" s="14"/>
      <c r="M271" s="241" t="s">
        <v>1038</v>
      </c>
      <c r="S271">
        <f t="shared" si="33"/>
        <v>2018</v>
      </c>
    </row>
    <row r="272" spans="1:19" ht="15" customHeight="1">
      <c r="A272" s="418" t="s">
        <v>1058</v>
      </c>
      <c r="B272" s="497">
        <f>L272</f>
        <v>43398</v>
      </c>
      <c r="C272" s="498">
        <v>1000000</v>
      </c>
      <c r="D272" s="498"/>
      <c r="E272" s="495">
        <f t="shared" si="34"/>
        <v>86107396.159999996</v>
      </c>
      <c r="F272" s="495">
        <f t="shared" si="34"/>
        <v>87474483.349999994</v>
      </c>
      <c r="G272" s="495">
        <f t="shared" si="31"/>
        <v>-1367087.1899999976</v>
      </c>
      <c r="H272" s="495">
        <f>VLOOKUP(A272,'02-Metrics'!A:R,18,FALSE)</f>
        <v>98576600</v>
      </c>
      <c r="I272" s="496">
        <f t="shared" si="32"/>
        <v>-1.3868272896407439E-2</v>
      </c>
      <c r="J272" s="496"/>
      <c r="K272" s="490"/>
      <c r="L272" s="14">
        <v>43398</v>
      </c>
      <c r="M272" s="241" t="s">
        <v>1039</v>
      </c>
      <c r="S272">
        <f t="shared" si="33"/>
        <v>2018</v>
      </c>
    </row>
    <row r="273" spans="1:19" ht="15" customHeight="1">
      <c r="A273" s="418" t="s">
        <v>1058</v>
      </c>
      <c r="B273" s="497">
        <v>43405</v>
      </c>
      <c r="C273" s="498"/>
      <c r="D273" s="498">
        <v>27666.559999999998</v>
      </c>
      <c r="E273" s="495">
        <f t="shared" si="34"/>
        <v>86107396.159999996</v>
      </c>
      <c r="F273" s="495">
        <f t="shared" si="34"/>
        <v>87502149.909999996</v>
      </c>
      <c r="G273" s="495">
        <f t="shared" si="31"/>
        <v>-1394753.75</v>
      </c>
      <c r="H273" s="495">
        <f>VLOOKUP(A273,'02-Metrics'!A:R,18,FALSE)</f>
        <v>98576600</v>
      </c>
      <c r="I273" s="496">
        <f t="shared" si="32"/>
        <v>-1.4148933418275738E-2</v>
      </c>
      <c r="J273" s="496"/>
      <c r="K273" s="490"/>
      <c r="L273" s="14"/>
      <c r="M273" s="241" t="s">
        <v>1038</v>
      </c>
      <c r="S273">
        <f t="shared" si="33"/>
        <v>2018</v>
      </c>
    </row>
    <row r="274" spans="1:19" ht="15" customHeight="1">
      <c r="A274" s="418" t="s">
        <v>1058</v>
      </c>
      <c r="B274" s="497">
        <v>43435</v>
      </c>
      <c r="C274" s="498"/>
      <c r="D274" s="498">
        <v>14.06</v>
      </c>
      <c r="E274" s="495">
        <f t="shared" si="34"/>
        <v>86107396.159999996</v>
      </c>
      <c r="F274" s="495">
        <f t="shared" si="34"/>
        <v>87502163.969999999</v>
      </c>
      <c r="G274" s="495">
        <f t="shared" si="31"/>
        <v>-1394767.8100000024</v>
      </c>
      <c r="H274" s="495">
        <f>VLOOKUP(A274,'02-Metrics'!A:R,18,FALSE)</f>
        <v>98576600</v>
      </c>
      <c r="I274" s="496">
        <f t="shared" si="32"/>
        <v>-1.4149076048474003E-2</v>
      </c>
      <c r="J274" s="496"/>
      <c r="K274" s="490"/>
      <c r="L274" s="14"/>
      <c r="M274" s="241" t="s">
        <v>1038</v>
      </c>
      <c r="S274">
        <f t="shared" si="33"/>
        <v>2018</v>
      </c>
    </row>
    <row r="275" spans="1:19" ht="15" customHeight="1">
      <c r="A275" s="418" t="s">
        <v>1058</v>
      </c>
      <c r="B275" s="497">
        <v>43466</v>
      </c>
      <c r="C275" s="498"/>
      <c r="D275" s="498">
        <v>2340522.73</v>
      </c>
      <c r="E275" s="495">
        <f t="shared" si="34"/>
        <v>86107396.159999996</v>
      </c>
      <c r="F275" s="495">
        <f t="shared" si="34"/>
        <v>89842686.700000003</v>
      </c>
      <c r="G275" s="495">
        <f t="shared" si="31"/>
        <v>-3735290.5400000066</v>
      </c>
      <c r="H275" s="495">
        <f>VLOOKUP(A275,'02-Metrics'!A:R,18,FALSE)</f>
        <v>98576600</v>
      </c>
      <c r="I275" s="496">
        <f t="shared" si="32"/>
        <v>-3.7892263884126726E-2</v>
      </c>
      <c r="J275" s="496"/>
      <c r="K275" s="490"/>
      <c r="L275" s="14"/>
      <c r="M275" s="241" t="s">
        <v>1038</v>
      </c>
      <c r="S275">
        <f t="shared" si="33"/>
        <v>2019</v>
      </c>
    </row>
    <row r="276" spans="1:19" ht="15" customHeight="1">
      <c r="A276" s="418" t="s">
        <v>1058</v>
      </c>
      <c r="B276" s="497">
        <v>43525</v>
      </c>
      <c r="C276" s="498"/>
      <c r="D276" s="498">
        <v>116366.16</v>
      </c>
      <c r="E276" s="495">
        <f t="shared" si="34"/>
        <v>86107396.159999996</v>
      </c>
      <c r="F276" s="495">
        <f t="shared" si="34"/>
        <v>89959052.859999999</v>
      </c>
      <c r="G276" s="495">
        <f t="shared" si="31"/>
        <v>-3851656.700000003</v>
      </c>
      <c r="H276" s="495">
        <f>VLOOKUP(A276,'02-Metrics'!A:R,18,FALSE)</f>
        <v>98576600</v>
      </c>
      <c r="I276" s="496">
        <f t="shared" si="32"/>
        <v>-3.9072728213389411E-2</v>
      </c>
      <c r="J276" s="496"/>
      <c r="K276" s="490"/>
      <c r="L276" s="14"/>
      <c r="M276" s="241" t="s">
        <v>1038</v>
      </c>
      <c r="S276">
        <f t="shared" si="33"/>
        <v>2019</v>
      </c>
    </row>
    <row r="277" spans="1:19" ht="15" customHeight="1">
      <c r="A277" s="418" t="s">
        <v>1058</v>
      </c>
      <c r="B277" s="497">
        <f>L277</f>
        <v>43663</v>
      </c>
      <c r="C277" s="498">
        <v>4000000</v>
      </c>
      <c r="D277" s="498"/>
      <c r="E277" s="495">
        <f t="shared" si="34"/>
        <v>90107396.159999996</v>
      </c>
      <c r="F277" s="495">
        <f t="shared" si="34"/>
        <v>89959052.859999999</v>
      </c>
      <c r="G277" s="495">
        <f t="shared" si="31"/>
        <v>148343.29999999702</v>
      </c>
      <c r="H277" s="495">
        <f>VLOOKUP(A277,'02-Metrics'!A:R,18,FALSE)</f>
        <v>98576600</v>
      </c>
      <c r="I277" s="496">
        <f t="shared" si="32"/>
        <v>1.5048530787225064E-3</v>
      </c>
      <c r="J277" s="496"/>
      <c r="K277" s="490"/>
      <c r="L277" s="14">
        <v>43663</v>
      </c>
      <c r="M277" s="241" t="s">
        <v>1039</v>
      </c>
      <c r="S277">
        <f t="shared" si="33"/>
        <v>2019</v>
      </c>
    </row>
    <row r="278" spans="1:19" ht="15" customHeight="1">
      <c r="A278" s="418" t="s">
        <v>1058</v>
      </c>
      <c r="B278" s="497">
        <f>L278</f>
        <v>43808</v>
      </c>
      <c r="C278" s="498">
        <v>3250000</v>
      </c>
      <c r="D278" s="498"/>
      <c r="E278" s="495">
        <f t="shared" si="34"/>
        <v>93357396.159999996</v>
      </c>
      <c r="F278" s="495">
        <f t="shared" si="34"/>
        <v>89959052.859999999</v>
      </c>
      <c r="G278" s="495">
        <f t="shared" si="31"/>
        <v>3398343.299999997</v>
      </c>
      <c r="H278" s="495">
        <f>VLOOKUP(A278,'02-Metrics'!A:R,18,FALSE)</f>
        <v>98576600</v>
      </c>
      <c r="I278" s="496">
        <f t="shared" si="32"/>
        <v>3.4474137878563439E-2</v>
      </c>
      <c r="J278" s="496"/>
      <c r="K278" s="490"/>
      <c r="L278" s="14">
        <v>43808</v>
      </c>
      <c r="M278" s="241" t="s">
        <v>1039</v>
      </c>
      <c r="S278">
        <f t="shared" si="33"/>
        <v>2019</v>
      </c>
    </row>
    <row r="279" spans="1:19" ht="15" customHeight="1">
      <c r="A279" s="418" t="s">
        <v>1058</v>
      </c>
      <c r="B279" s="497">
        <f>L279</f>
        <v>43808</v>
      </c>
      <c r="C279" s="498">
        <v>2985954</v>
      </c>
      <c r="D279" s="498"/>
      <c r="E279" s="495">
        <f t="shared" si="34"/>
        <v>96343350.159999996</v>
      </c>
      <c r="F279" s="495">
        <f t="shared" si="34"/>
        <v>89959052.859999999</v>
      </c>
      <c r="G279" s="495">
        <f t="shared" si="31"/>
        <v>6384297.299999997</v>
      </c>
      <c r="H279" s="495">
        <f>VLOOKUP(A279,'02-Metrics'!A:R,18,FALSE)</f>
        <v>98576600</v>
      </c>
      <c r="I279" s="496">
        <f t="shared" si="32"/>
        <v>6.476483567094013E-2</v>
      </c>
      <c r="J279" s="496"/>
      <c r="K279" s="490"/>
      <c r="L279" s="14">
        <v>43808</v>
      </c>
      <c r="M279" s="241" t="s">
        <v>1039</v>
      </c>
      <c r="S279">
        <f t="shared" si="33"/>
        <v>2019</v>
      </c>
    </row>
    <row r="280" spans="1:19" ht="15" customHeight="1">
      <c r="A280" s="418" t="s">
        <v>1058</v>
      </c>
      <c r="B280" s="497">
        <v>43983</v>
      </c>
      <c r="C280" s="498"/>
      <c r="D280" s="498">
        <v>42300</v>
      </c>
      <c r="E280" s="495">
        <f t="shared" si="34"/>
        <v>96343350.159999996</v>
      </c>
      <c r="F280" s="495">
        <f t="shared" si="34"/>
        <v>90001352.859999999</v>
      </c>
      <c r="G280" s="495">
        <f t="shared" si="31"/>
        <v>6341997.299999997</v>
      </c>
      <c r="H280" s="495">
        <f>VLOOKUP(A280,'02-Metrics'!A:R,18,FALSE)</f>
        <v>98576600</v>
      </c>
      <c r="I280" s="496">
        <f t="shared" si="32"/>
        <v>6.433572774877605E-2</v>
      </c>
      <c r="J280" s="496"/>
      <c r="K280" s="490"/>
      <c r="L280" s="14"/>
      <c r="M280" s="241" t="s">
        <v>1038</v>
      </c>
      <c r="S280">
        <f t="shared" si="33"/>
        <v>2020</v>
      </c>
    </row>
    <row r="281" spans="1:19" ht="15" customHeight="1">
      <c r="A281" s="418" t="s">
        <v>1058</v>
      </c>
      <c r="B281" s="497">
        <f>L281</f>
        <v>44116</v>
      </c>
      <c r="C281" s="498">
        <v>3250000</v>
      </c>
      <c r="D281" s="498"/>
      <c r="E281" s="495">
        <f t="shared" si="34"/>
        <v>99593350.159999996</v>
      </c>
      <c r="F281" s="495">
        <f t="shared" si="34"/>
        <v>90001352.859999999</v>
      </c>
      <c r="G281" s="495">
        <f t="shared" si="31"/>
        <v>9591997.299999997</v>
      </c>
      <c r="H281" s="495">
        <f>VLOOKUP(A281,'02-Metrics'!A:R,18,FALSE)</f>
        <v>98576600</v>
      </c>
      <c r="I281" s="496">
        <f t="shared" si="32"/>
        <v>9.7305012548616981E-2</v>
      </c>
      <c r="J281" s="496"/>
      <c r="K281" s="490"/>
      <c r="L281" s="14">
        <v>44116</v>
      </c>
      <c r="M281" s="241" t="s">
        <v>1039</v>
      </c>
      <c r="S281">
        <f t="shared" si="33"/>
        <v>2020</v>
      </c>
    </row>
    <row r="282" spans="1:19" ht="15" customHeight="1">
      <c r="A282" s="418"/>
      <c r="B282" s="505"/>
      <c r="C282" s="506"/>
      <c r="D282" s="506"/>
      <c r="E282" s="506"/>
      <c r="F282" s="506"/>
      <c r="G282" s="506"/>
      <c r="H282" s="495"/>
      <c r="I282" s="496"/>
      <c r="J282" s="496"/>
      <c r="K282" s="498"/>
      <c r="L282" s="416"/>
      <c r="S282">
        <f t="shared" si="33"/>
        <v>1900</v>
      </c>
    </row>
    <row r="283" spans="1:19" ht="15" customHeight="1">
      <c r="A283" s="418" t="s">
        <v>1059</v>
      </c>
      <c r="B283" s="494">
        <v>42004</v>
      </c>
      <c r="C283" s="495">
        <v>37499946</v>
      </c>
      <c r="D283" s="495">
        <v>2929502.47</v>
      </c>
      <c r="E283" s="495">
        <f t="shared" ref="E283:F298" si="35">C283+E282</f>
        <v>37499946</v>
      </c>
      <c r="F283" s="495">
        <f t="shared" si="35"/>
        <v>2929502.47</v>
      </c>
      <c r="G283" s="495">
        <f t="shared" si="31"/>
        <v>34570443.530000001</v>
      </c>
      <c r="H283" s="495">
        <f>VLOOKUP(A283,'02-Metrics'!A:R,18,FALSE)</f>
        <v>184387980.81</v>
      </c>
      <c r="I283" s="496">
        <f t="shared" si="32"/>
        <v>0.18748751072675734</v>
      </c>
      <c r="J283" s="496"/>
      <c r="K283" s="183">
        <v>0</v>
      </c>
      <c r="L283" s="180">
        <v>42004</v>
      </c>
      <c r="M283" s="241" t="s">
        <v>1041</v>
      </c>
      <c r="S283">
        <f t="shared" si="33"/>
        <v>2014</v>
      </c>
    </row>
    <row r="284" spans="1:19" ht="15" customHeight="1">
      <c r="A284" s="418" t="s">
        <v>1059</v>
      </c>
      <c r="B284" s="494">
        <v>42035</v>
      </c>
      <c r="C284" s="495">
        <v>0</v>
      </c>
      <c r="D284" s="495">
        <v>2648622</v>
      </c>
      <c r="E284" s="495">
        <f t="shared" si="35"/>
        <v>37499946</v>
      </c>
      <c r="F284" s="495">
        <f t="shared" si="35"/>
        <v>5578124.4700000007</v>
      </c>
      <c r="G284" s="495">
        <f t="shared" si="31"/>
        <v>31921821.530000001</v>
      </c>
      <c r="H284" s="495">
        <f>VLOOKUP(A284,'02-Metrics'!A:R,18,FALSE)</f>
        <v>184387980.81</v>
      </c>
      <c r="I284" s="496">
        <f t="shared" si="32"/>
        <v>0.17312311458572449</v>
      </c>
      <c r="J284" s="496"/>
      <c r="K284" s="183">
        <v>15677598</v>
      </c>
      <c r="L284" s="180">
        <v>42035</v>
      </c>
      <c r="M284" s="241" t="s">
        <v>1041</v>
      </c>
      <c r="S284">
        <f t="shared" si="33"/>
        <v>2015</v>
      </c>
    </row>
    <row r="285" spans="1:19" ht="15" customHeight="1">
      <c r="A285" s="418" t="s">
        <v>1059</v>
      </c>
      <c r="B285" s="494">
        <v>42063</v>
      </c>
      <c r="C285" s="495">
        <v>10000000</v>
      </c>
      <c r="D285" s="495">
        <v>5378106</v>
      </c>
      <c r="E285" s="495">
        <f t="shared" si="35"/>
        <v>47499946</v>
      </c>
      <c r="F285" s="495">
        <f t="shared" si="35"/>
        <v>10956230.470000001</v>
      </c>
      <c r="G285" s="495">
        <f t="shared" si="31"/>
        <v>36543715.530000001</v>
      </c>
      <c r="H285" s="495">
        <f>VLOOKUP(A285,'02-Metrics'!A:R,18,FALSE)</f>
        <v>184387980.81</v>
      </c>
      <c r="I285" s="496">
        <f t="shared" si="32"/>
        <v>0.19818924948072378</v>
      </c>
      <c r="J285" s="496"/>
      <c r="K285" s="183">
        <v>9136479.1699999999</v>
      </c>
      <c r="L285" s="180">
        <v>42063</v>
      </c>
      <c r="M285" s="241" t="s">
        <v>1041</v>
      </c>
      <c r="S285">
        <f t="shared" si="33"/>
        <v>2015</v>
      </c>
    </row>
    <row r="286" spans="1:19" ht="15" customHeight="1">
      <c r="A286" s="418" t="s">
        <v>1059</v>
      </c>
      <c r="B286" s="494">
        <v>42094</v>
      </c>
      <c r="C286" s="495">
        <v>20289932</v>
      </c>
      <c r="D286" s="495">
        <v>7624306</v>
      </c>
      <c r="E286" s="495">
        <f t="shared" si="35"/>
        <v>67789878</v>
      </c>
      <c r="F286" s="495">
        <f t="shared" si="35"/>
        <v>18580536.469999999</v>
      </c>
      <c r="G286" s="495">
        <f t="shared" si="31"/>
        <v>49209341.530000001</v>
      </c>
      <c r="H286" s="495">
        <f>VLOOKUP(A286,'02-Metrics'!A:R,18,FALSE)</f>
        <v>184387980.81</v>
      </c>
      <c r="I286" s="496">
        <f t="shared" si="32"/>
        <v>0.26687933407496378</v>
      </c>
      <c r="J286" s="496"/>
      <c r="K286" s="183">
        <v>35246312</v>
      </c>
      <c r="L286" s="180">
        <v>42094</v>
      </c>
      <c r="M286" s="241" t="s">
        <v>1041</v>
      </c>
      <c r="S286">
        <f t="shared" si="33"/>
        <v>2015</v>
      </c>
    </row>
    <row r="287" spans="1:19" ht="15" customHeight="1">
      <c r="A287" s="418" t="s">
        <v>1059</v>
      </c>
      <c r="B287" s="494">
        <v>42124</v>
      </c>
      <c r="C287" s="495">
        <v>21735246</v>
      </c>
      <c r="D287" s="495">
        <v>12042770</v>
      </c>
      <c r="E287" s="495">
        <f t="shared" si="35"/>
        <v>89525124</v>
      </c>
      <c r="F287" s="495">
        <f t="shared" si="35"/>
        <v>30623306.469999999</v>
      </c>
      <c r="G287" s="495">
        <f t="shared" si="31"/>
        <v>58901817.530000001</v>
      </c>
      <c r="H287" s="495">
        <f>VLOOKUP(A287,'02-Metrics'!A:R,18,FALSE)</f>
        <v>184387980.81</v>
      </c>
      <c r="I287" s="496">
        <f t="shared" si="32"/>
        <v>0.31944499457746406</v>
      </c>
      <c r="J287" s="496"/>
      <c r="K287" s="183">
        <v>21847708</v>
      </c>
      <c r="L287" s="180">
        <v>42124</v>
      </c>
      <c r="M287" s="241" t="s">
        <v>1041</v>
      </c>
      <c r="S287">
        <f t="shared" si="33"/>
        <v>2015</v>
      </c>
    </row>
    <row r="288" spans="1:19" ht="15" customHeight="1">
      <c r="A288" s="418" t="s">
        <v>1059</v>
      </c>
      <c r="B288" s="494">
        <v>42155</v>
      </c>
      <c r="C288" s="495">
        <v>4639446</v>
      </c>
      <c r="D288" s="495">
        <v>13147883</v>
      </c>
      <c r="E288" s="495">
        <f t="shared" si="35"/>
        <v>94164570</v>
      </c>
      <c r="F288" s="495">
        <f t="shared" si="35"/>
        <v>43771189.469999999</v>
      </c>
      <c r="G288" s="495">
        <f t="shared" si="31"/>
        <v>50393380.530000001</v>
      </c>
      <c r="H288" s="495">
        <f>VLOOKUP(A288,'02-Metrics'!A:R,18,FALSE)</f>
        <v>184387980.81</v>
      </c>
      <c r="I288" s="496">
        <f t="shared" si="32"/>
        <v>0.27330078841704519</v>
      </c>
      <c r="J288" s="496"/>
      <c r="K288" s="183">
        <v>12001478</v>
      </c>
      <c r="L288" s="180">
        <v>42155</v>
      </c>
      <c r="M288" s="241" t="s">
        <v>1041</v>
      </c>
      <c r="S288">
        <f t="shared" si="33"/>
        <v>2015</v>
      </c>
    </row>
    <row r="289" spans="1:19" ht="15" customHeight="1">
      <c r="A289" s="418" t="s">
        <v>1059</v>
      </c>
      <c r="B289" s="494">
        <v>42185</v>
      </c>
      <c r="C289" s="495">
        <v>4379194</v>
      </c>
      <c r="D289" s="495">
        <v>8664394</v>
      </c>
      <c r="E289" s="495">
        <f t="shared" si="35"/>
        <v>98543764</v>
      </c>
      <c r="F289" s="495">
        <f t="shared" si="35"/>
        <v>52435583.469999999</v>
      </c>
      <c r="G289" s="495">
        <f t="shared" si="31"/>
        <v>46108180.530000001</v>
      </c>
      <c r="H289" s="495">
        <f>VLOOKUP(A289,'02-Metrics'!A:R,18,FALSE)</f>
        <v>184387980.81</v>
      </c>
      <c r="I289" s="496">
        <f t="shared" si="32"/>
        <v>0.25006066191218573</v>
      </c>
      <c r="J289" s="496"/>
      <c r="K289" s="183">
        <v>12051428</v>
      </c>
      <c r="L289" s="180">
        <v>42185</v>
      </c>
      <c r="M289" s="241" t="s">
        <v>1041</v>
      </c>
      <c r="S289">
        <f t="shared" si="33"/>
        <v>2015</v>
      </c>
    </row>
    <row r="290" spans="1:19" ht="15" customHeight="1">
      <c r="A290" s="418" t="s">
        <v>1059</v>
      </c>
      <c r="B290" s="494">
        <v>42216</v>
      </c>
      <c r="C290" s="495">
        <v>11763312</v>
      </c>
      <c r="D290" s="495">
        <v>3142626</v>
      </c>
      <c r="E290" s="495">
        <f t="shared" si="35"/>
        <v>110307076</v>
      </c>
      <c r="F290" s="495">
        <f t="shared" si="35"/>
        <v>55578209.469999999</v>
      </c>
      <c r="G290" s="495">
        <f t="shared" si="31"/>
        <v>54728866.530000001</v>
      </c>
      <c r="H290" s="495">
        <f>VLOOKUP(A290,'02-Metrics'!A:R,18,FALSE)</f>
        <v>184387980.81</v>
      </c>
      <c r="I290" s="496">
        <f t="shared" si="32"/>
        <v>0.29681363334844796</v>
      </c>
      <c r="J290" s="496"/>
      <c r="K290" s="183">
        <v>4881112</v>
      </c>
      <c r="L290" s="180">
        <v>42216</v>
      </c>
      <c r="M290" s="241" t="s">
        <v>1041</v>
      </c>
      <c r="S290">
        <f t="shared" si="33"/>
        <v>2015</v>
      </c>
    </row>
    <row r="291" spans="1:19" ht="15" customHeight="1">
      <c r="A291" s="418" t="s">
        <v>1059</v>
      </c>
      <c r="B291" s="494">
        <v>42247</v>
      </c>
      <c r="C291" s="495">
        <v>3392373</v>
      </c>
      <c r="D291" s="495">
        <v>5973388</v>
      </c>
      <c r="E291" s="495">
        <f t="shared" si="35"/>
        <v>113699449</v>
      </c>
      <c r="F291" s="495">
        <f t="shared" si="35"/>
        <v>61551597.469999999</v>
      </c>
      <c r="G291" s="495">
        <f t="shared" si="31"/>
        <v>52147851.530000001</v>
      </c>
      <c r="H291" s="495">
        <f>VLOOKUP(A291,'02-Metrics'!A:R,18,FALSE)</f>
        <v>184387980.81</v>
      </c>
      <c r="I291" s="496">
        <f t="shared" si="32"/>
        <v>0.28281589342710478</v>
      </c>
      <c r="J291" s="496"/>
      <c r="K291" s="183">
        <v>4564838.26</v>
      </c>
      <c r="L291" s="180">
        <v>42247</v>
      </c>
      <c r="M291" s="241" t="s">
        <v>1041</v>
      </c>
      <c r="S291">
        <f t="shared" si="33"/>
        <v>2015</v>
      </c>
    </row>
    <row r="292" spans="1:19" ht="15" customHeight="1">
      <c r="A292" s="418" t="s">
        <v>1059</v>
      </c>
      <c r="B292" s="494">
        <v>42277</v>
      </c>
      <c r="C292" s="495">
        <v>3304852</v>
      </c>
      <c r="D292" s="495">
        <v>4958701</v>
      </c>
      <c r="E292" s="495">
        <f t="shared" si="35"/>
        <v>117004301</v>
      </c>
      <c r="F292" s="495">
        <f t="shared" si="35"/>
        <v>66510298.469999999</v>
      </c>
      <c r="G292" s="495">
        <f t="shared" si="31"/>
        <v>50494002.530000001</v>
      </c>
      <c r="H292" s="495">
        <f>VLOOKUP(A292,'02-Metrics'!A:R,18,FALSE)</f>
        <v>184387980.81</v>
      </c>
      <c r="I292" s="496">
        <f t="shared" si="32"/>
        <v>0.2738464964374811</v>
      </c>
      <c r="J292" s="496"/>
      <c r="K292" s="183">
        <v>11572731.289999999</v>
      </c>
      <c r="L292" s="180">
        <v>42277</v>
      </c>
      <c r="M292" s="241" t="s">
        <v>1041</v>
      </c>
      <c r="S292">
        <f t="shared" si="33"/>
        <v>2015</v>
      </c>
    </row>
    <row r="293" spans="1:19" ht="15" customHeight="1">
      <c r="A293" s="418" t="s">
        <v>1059</v>
      </c>
      <c r="B293" s="494">
        <v>42308</v>
      </c>
      <c r="C293" s="495">
        <v>5133030</v>
      </c>
      <c r="D293" s="495">
        <v>4105409</v>
      </c>
      <c r="E293" s="495">
        <f t="shared" si="35"/>
        <v>122137331</v>
      </c>
      <c r="F293" s="495">
        <f t="shared" si="35"/>
        <v>70615707.469999999</v>
      </c>
      <c r="G293" s="495">
        <f t="shared" si="31"/>
        <v>51521623.530000001</v>
      </c>
      <c r="H293" s="495">
        <f>VLOOKUP(A293,'02-Metrics'!A:R,18,FALSE)</f>
        <v>184387980.81</v>
      </c>
      <c r="I293" s="496">
        <f t="shared" si="32"/>
        <v>0.27941964169068989</v>
      </c>
      <c r="J293" s="496"/>
      <c r="K293" s="183">
        <v>9573967.2799999993</v>
      </c>
      <c r="L293" s="180">
        <v>42308</v>
      </c>
      <c r="M293" s="241" t="s">
        <v>1041</v>
      </c>
      <c r="S293">
        <f t="shared" si="33"/>
        <v>2015</v>
      </c>
    </row>
    <row r="294" spans="1:19" ht="15" customHeight="1">
      <c r="A294" s="418" t="s">
        <v>1059</v>
      </c>
      <c r="B294" s="494">
        <v>42338</v>
      </c>
      <c r="C294" s="495">
        <v>8929234</v>
      </c>
      <c r="D294" s="495">
        <v>3145301</v>
      </c>
      <c r="E294" s="495">
        <f t="shared" si="35"/>
        <v>131066565</v>
      </c>
      <c r="F294" s="495">
        <f t="shared" si="35"/>
        <v>73761008.469999999</v>
      </c>
      <c r="G294" s="495">
        <f t="shared" si="31"/>
        <v>57305556.530000001</v>
      </c>
      <c r="H294" s="495">
        <f>VLOOKUP(A294,'02-Metrics'!A:R,18,FALSE)</f>
        <v>184387980.81</v>
      </c>
      <c r="I294" s="496">
        <f t="shared" si="32"/>
        <v>0.31078791729407623</v>
      </c>
      <c r="J294" s="496"/>
      <c r="K294" s="183">
        <v>13069952</v>
      </c>
      <c r="L294" s="180">
        <v>42338</v>
      </c>
      <c r="M294" s="241" t="s">
        <v>1041</v>
      </c>
      <c r="S294">
        <f t="shared" si="33"/>
        <v>2015</v>
      </c>
    </row>
    <row r="295" spans="1:19" ht="15" customHeight="1">
      <c r="A295" s="418" t="s">
        <v>1059</v>
      </c>
      <c r="B295" s="494">
        <v>42369</v>
      </c>
      <c r="C295" s="495">
        <v>4794332</v>
      </c>
      <c r="D295" s="495">
        <v>3979589</v>
      </c>
      <c r="E295" s="495">
        <f t="shared" si="35"/>
        <v>135860897</v>
      </c>
      <c r="F295" s="495">
        <f t="shared" si="35"/>
        <v>77740597.469999999</v>
      </c>
      <c r="G295" s="495">
        <f t="shared" si="31"/>
        <v>58120299.530000001</v>
      </c>
      <c r="H295" s="495">
        <f>VLOOKUP(A295,'02-Metrics'!A:R,18,FALSE)</f>
        <v>184387980.81</v>
      </c>
      <c r="I295" s="496">
        <f t="shared" si="32"/>
        <v>0.31520655128757685</v>
      </c>
      <c r="J295" s="496"/>
      <c r="K295" s="183">
        <v>16665118</v>
      </c>
      <c r="L295" s="180">
        <v>42369</v>
      </c>
      <c r="M295" s="241" t="s">
        <v>1041</v>
      </c>
      <c r="S295">
        <f t="shared" si="33"/>
        <v>2015</v>
      </c>
    </row>
    <row r="296" spans="1:19" ht="15" customHeight="1">
      <c r="A296" s="418" t="s">
        <v>1059</v>
      </c>
      <c r="B296" s="494">
        <v>42400</v>
      </c>
      <c r="C296" s="495">
        <v>8242355</v>
      </c>
      <c r="D296" s="495">
        <v>3395313</v>
      </c>
      <c r="E296" s="495">
        <f t="shared" si="35"/>
        <v>144103252</v>
      </c>
      <c r="F296" s="495">
        <f t="shared" si="35"/>
        <v>81135910.469999999</v>
      </c>
      <c r="G296" s="495">
        <f t="shared" si="31"/>
        <v>62967341.530000001</v>
      </c>
      <c r="H296" s="495">
        <f>VLOOKUP(A296,'02-Metrics'!A:R,18,FALSE)</f>
        <v>184387980.81</v>
      </c>
      <c r="I296" s="496">
        <f t="shared" si="32"/>
        <v>0.34149374190980381</v>
      </c>
      <c r="J296" s="496"/>
      <c r="K296" s="183">
        <v>3185147.22</v>
      </c>
      <c r="L296" s="180">
        <v>42400</v>
      </c>
      <c r="M296" s="241" t="s">
        <v>1041</v>
      </c>
      <c r="S296">
        <f t="shared" si="33"/>
        <v>2016</v>
      </c>
    </row>
    <row r="297" spans="1:19" ht="15" customHeight="1">
      <c r="A297" s="418" t="s">
        <v>1059</v>
      </c>
      <c r="B297" s="494">
        <v>42429</v>
      </c>
      <c r="C297" s="495">
        <v>10640355</v>
      </c>
      <c r="D297" s="495">
        <v>3334406</v>
      </c>
      <c r="E297" s="495">
        <f t="shared" si="35"/>
        <v>154743607</v>
      </c>
      <c r="F297" s="495">
        <f t="shared" si="35"/>
        <v>84470316.469999999</v>
      </c>
      <c r="G297" s="495">
        <f t="shared" si="31"/>
        <v>70273290.530000001</v>
      </c>
      <c r="H297" s="495">
        <f>VLOOKUP(A297,'02-Metrics'!A:R,18,FALSE)</f>
        <v>184387980.81</v>
      </c>
      <c r="I297" s="496">
        <f t="shared" si="32"/>
        <v>0.38111643839959464</v>
      </c>
      <c r="J297" s="496"/>
      <c r="K297" s="183">
        <v>0</v>
      </c>
      <c r="L297" s="180">
        <v>42429</v>
      </c>
      <c r="M297" s="241" t="s">
        <v>1041</v>
      </c>
      <c r="S297">
        <f t="shared" si="33"/>
        <v>2016</v>
      </c>
    </row>
    <row r="298" spans="1:19" ht="15" customHeight="1">
      <c r="A298" s="418" t="s">
        <v>1059</v>
      </c>
      <c r="B298" s="494">
        <v>42460</v>
      </c>
      <c r="C298" s="495">
        <v>10455766</v>
      </c>
      <c r="D298" s="495">
        <v>3139710</v>
      </c>
      <c r="E298" s="495">
        <f t="shared" si="35"/>
        <v>165199373</v>
      </c>
      <c r="F298" s="495">
        <f t="shared" si="35"/>
        <v>87610026.469999999</v>
      </c>
      <c r="G298" s="495">
        <f t="shared" si="31"/>
        <v>77589346.530000001</v>
      </c>
      <c r="H298" s="495">
        <f>VLOOKUP(A298,'02-Metrics'!A:R,18,FALSE)</f>
        <v>184387980.81</v>
      </c>
      <c r="I298" s="496">
        <f t="shared" si="32"/>
        <v>0.42079394865737396</v>
      </c>
      <c r="J298" s="496"/>
      <c r="K298" s="183">
        <v>0</v>
      </c>
      <c r="L298" s="180">
        <v>42460</v>
      </c>
      <c r="M298" s="241" t="s">
        <v>1041</v>
      </c>
      <c r="S298">
        <f t="shared" si="33"/>
        <v>2016</v>
      </c>
    </row>
    <row r="299" spans="1:19" ht="15" customHeight="1">
      <c r="A299" s="418" t="s">
        <v>1059</v>
      </c>
      <c r="B299" s="494">
        <v>42490</v>
      </c>
      <c r="C299" s="495">
        <v>0</v>
      </c>
      <c r="D299" s="495">
        <v>895818</v>
      </c>
      <c r="E299" s="495">
        <f t="shared" ref="E299:F310" si="36">C299+E298</f>
        <v>165199373</v>
      </c>
      <c r="F299" s="495">
        <f t="shared" si="36"/>
        <v>88505844.469999999</v>
      </c>
      <c r="G299" s="495">
        <f t="shared" si="31"/>
        <v>76693528.530000001</v>
      </c>
      <c r="H299" s="495">
        <f>VLOOKUP(A299,'02-Metrics'!A:R,18,FALSE)</f>
        <v>184387980.81</v>
      </c>
      <c r="I299" s="496">
        <f t="shared" si="32"/>
        <v>0.41593561680697488</v>
      </c>
      <c r="J299" s="496"/>
      <c r="K299" s="183">
        <v>0</v>
      </c>
      <c r="L299" s="180">
        <v>42490</v>
      </c>
      <c r="M299" s="241" t="s">
        <v>1041</v>
      </c>
      <c r="S299">
        <f t="shared" si="33"/>
        <v>2016</v>
      </c>
    </row>
    <row r="300" spans="1:19" ht="15" customHeight="1">
      <c r="A300" s="418" t="s">
        <v>1059</v>
      </c>
      <c r="B300" s="494">
        <v>42521</v>
      </c>
      <c r="C300" s="495">
        <v>0</v>
      </c>
      <c r="D300" s="495">
        <v>534039</v>
      </c>
      <c r="E300" s="495">
        <f t="shared" si="36"/>
        <v>165199373</v>
      </c>
      <c r="F300" s="495">
        <f t="shared" si="36"/>
        <v>89039883.469999999</v>
      </c>
      <c r="G300" s="495">
        <f t="shared" si="31"/>
        <v>76159489.530000001</v>
      </c>
      <c r="H300" s="495">
        <f>VLOOKUP(A300,'02-Metrics'!A:R,18,FALSE)</f>
        <v>184387980.81</v>
      </c>
      <c r="I300" s="496">
        <f t="shared" si="32"/>
        <v>0.41303933800586207</v>
      </c>
      <c r="J300" s="496"/>
      <c r="K300" s="183">
        <v>14914113.779999999</v>
      </c>
      <c r="L300" s="180">
        <v>42521</v>
      </c>
      <c r="M300" s="241" t="s">
        <v>1041</v>
      </c>
      <c r="S300">
        <f t="shared" si="33"/>
        <v>2016</v>
      </c>
    </row>
    <row r="301" spans="1:19" ht="15" customHeight="1">
      <c r="A301" s="418" t="s">
        <v>1059</v>
      </c>
      <c r="B301" s="494">
        <v>42551</v>
      </c>
      <c r="C301" s="495">
        <v>0</v>
      </c>
      <c r="D301" s="495">
        <v>770631</v>
      </c>
      <c r="E301" s="495">
        <f t="shared" si="36"/>
        <v>165199373</v>
      </c>
      <c r="F301" s="495">
        <f t="shared" si="36"/>
        <v>89810514.469999999</v>
      </c>
      <c r="G301" s="495">
        <f t="shared" si="31"/>
        <v>75388858.530000001</v>
      </c>
      <c r="H301" s="495">
        <f>VLOOKUP(A301,'02-Metrics'!A:R,18,FALSE)</f>
        <v>184387980.81</v>
      </c>
      <c r="I301" s="496">
        <f t="shared" si="32"/>
        <v>0.40885993869461257</v>
      </c>
      <c r="J301" s="496"/>
      <c r="K301" s="183">
        <v>0</v>
      </c>
      <c r="L301" s="180">
        <v>42551</v>
      </c>
      <c r="M301" s="241" t="s">
        <v>1041</v>
      </c>
      <c r="S301">
        <f t="shared" si="33"/>
        <v>2016</v>
      </c>
    </row>
    <row r="302" spans="1:19" ht="15" customHeight="1">
      <c r="A302" s="418" t="s">
        <v>1059</v>
      </c>
      <c r="B302" s="494">
        <v>42582</v>
      </c>
      <c r="C302" s="495">
        <v>13000000</v>
      </c>
      <c r="D302" s="495">
        <v>370048</v>
      </c>
      <c r="E302" s="495">
        <f t="shared" si="36"/>
        <v>178199373</v>
      </c>
      <c r="F302" s="495">
        <f t="shared" si="36"/>
        <v>90180562.469999999</v>
      </c>
      <c r="G302" s="495">
        <f t="shared" si="31"/>
        <v>88018810.530000001</v>
      </c>
      <c r="H302" s="495">
        <f>VLOOKUP(A302,'02-Metrics'!A:R,18,FALSE)</f>
        <v>184387980.81</v>
      </c>
      <c r="I302" s="496">
        <f t="shared" si="32"/>
        <v>0.47735655080847023</v>
      </c>
      <c r="J302" s="496"/>
      <c r="K302" s="183">
        <v>0</v>
      </c>
      <c r="L302" s="180">
        <v>42582</v>
      </c>
      <c r="M302" s="241" t="s">
        <v>1041</v>
      </c>
      <c r="S302">
        <f t="shared" si="33"/>
        <v>2016</v>
      </c>
    </row>
    <row r="303" spans="1:19" ht="15" customHeight="1">
      <c r="A303" s="418" t="s">
        <v>1059</v>
      </c>
      <c r="B303" s="494">
        <v>42613</v>
      </c>
      <c r="C303" s="495">
        <v>0</v>
      </c>
      <c r="D303" s="495">
        <v>176959</v>
      </c>
      <c r="E303" s="495">
        <f t="shared" si="36"/>
        <v>178199373</v>
      </c>
      <c r="F303" s="495">
        <f t="shared" si="36"/>
        <v>90357521.469999999</v>
      </c>
      <c r="G303" s="495">
        <f t="shared" si="31"/>
        <v>87841851.530000001</v>
      </c>
      <c r="H303" s="495">
        <f>VLOOKUP(A303,'02-Metrics'!A:R,18,FALSE)</f>
        <v>184387980.81</v>
      </c>
      <c r="I303" s="496">
        <f t="shared" si="32"/>
        <v>0.476396840749156</v>
      </c>
      <c r="J303" s="496"/>
      <c r="K303" s="183">
        <v>0</v>
      </c>
      <c r="L303" s="180">
        <v>42613</v>
      </c>
      <c r="M303" s="241" t="s">
        <v>1041</v>
      </c>
      <c r="S303">
        <f t="shared" si="33"/>
        <v>2016</v>
      </c>
    </row>
    <row r="304" spans="1:19" ht="15" customHeight="1">
      <c r="A304" s="418" t="s">
        <v>1059</v>
      </c>
      <c r="B304" s="494">
        <v>42643</v>
      </c>
      <c r="C304" s="495">
        <v>0</v>
      </c>
      <c r="D304" s="495">
        <v>430418</v>
      </c>
      <c r="E304" s="495">
        <f t="shared" si="36"/>
        <v>178199373</v>
      </c>
      <c r="F304" s="495">
        <f t="shared" si="36"/>
        <v>90787939.469999999</v>
      </c>
      <c r="G304" s="495">
        <f t="shared" si="31"/>
        <v>87411433.530000001</v>
      </c>
      <c r="H304" s="495">
        <f>VLOOKUP(A304,'02-Metrics'!A:R,18,FALSE)</f>
        <v>184387980.81</v>
      </c>
      <c r="I304" s="496">
        <f t="shared" si="32"/>
        <v>0.47406253458609043</v>
      </c>
      <c r="J304" s="496"/>
      <c r="K304" s="183">
        <v>0</v>
      </c>
      <c r="L304" s="180">
        <v>42643</v>
      </c>
      <c r="M304" s="241" t="s">
        <v>1041</v>
      </c>
      <c r="S304">
        <f t="shared" si="33"/>
        <v>2016</v>
      </c>
    </row>
    <row r="305" spans="1:19" ht="15" customHeight="1">
      <c r="A305" s="418" t="s">
        <v>1059</v>
      </c>
      <c r="B305" s="494">
        <v>42674</v>
      </c>
      <c r="C305" s="495">
        <v>0</v>
      </c>
      <c r="D305" s="495">
        <v>106569</v>
      </c>
      <c r="E305" s="495">
        <f t="shared" si="36"/>
        <v>178199373</v>
      </c>
      <c r="F305" s="495">
        <f t="shared" si="36"/>
        <v>90894508.469999999</v>
      </c>
      <c r="G305" s="495">
        <f t="shared" si="31"/>
        <v>87304864.530000001</v>
      </c>
      <c r="H305" s="495">
        <f>VLOOKUP(A305,'02-Metrics'!A:R,18,FALSE)</f>
        <v>184387980.81</v>
      </c>
      <c r="I305" s="496">
        <f t="shared" si="32"/>
        <v>0.47348457392112814</v>
      </c>
      <c r="J305" s="496"/>
      <c r="K305" s="183">
        <v>0</v>
      </c>
      <c r="L305" s="180">
        <v>42674</v>
      </c>
      <c r="M305" s="241" t="s">
        <v>1041</v>
      </c>
      <c r="S305">
        <f t="shared" si="33"/>
        <v>2016</v>
      </c>
    </row>
    <row r="306" spans="1:19" ht="15" customHeight="1">
      <c r="A306" s="418" t="s">
        <v>1059</v>
      </c>
      <c r="B306" s="494">
        <v>42704</v>
      </c>
      <c r="C306" s="495">
        <v>1357575</v>
      </c>
      <c r="D306" s="495">
        <v>9308</v>
      </c>
      <c r="E306" s="495">
        <f t="shared" si="36"/>
        <v>179556948</v>
      </c>
      <c r="F306" s="495">
        <f t="shared" si="36"/>
        <v>90903816.469999999</v>
      </c>
      <c r="G306" s="495">
        <f t="shared" si="31"/>
        <v>88653131.530000001</v>
      </c>
      <c r="H306" s="495">
        <f>VLOOKUP(A306,'02-Metrics'!A:R,18,FALSE)</f>
        <v>184387980.81</v>
      </c>
      <c r="I306" s="496">
        <f t="shared" si="32"/>
        <v>0.4807966936920437</v>
      </c>
      <c r="J306" s="496"/>
      <c r="K306" s="183">
        <v>0</v>
      </c>
      <c r="L306" s="180">
        <v>42704</v>
      </c>
      <c r="M306" s="241" t="s">
        <v>1041</v>
      </c>
      <c r="S306">
        <f t="shared" si="33"/>
        <v>2016</v>
      </c>
    </row>
    <row r="307" spans="1:19" ht="15" customHeight="1">
      <c r="A307" s="418" t="s">
        <v>1059</v>
      </c>
      <c r="B307" s="494">
        <v>42735</v>
      </c>
      <c r="C307" s="495">
        <v>0</v>
      </c>
      <c r="D307" s="495">
        <v>150084</v>
      </c>
      <c r="E307" s="495">
        <f t="shared" si="36"/>
        <v>179556948</v>
      </c>
      <c r="F307" s="495">
        <f t="shared" si="36"/>
        <v>91053900.469999999</v>
      </c>
      <c r="G307" s="495">
        <f t="shared" si="31"/>
        <v>88503047.530000001</v>
      </c>
      <c r="H307" s="495">
        <f>VLOOKUP(A307,'02-Metrics'!A:R,18,FALSE)</f>
        <v>184387980.81</v>
      </c>
      <c r="I307" s="496">
        <f t="shared" si="32"/>
        <v>0.47998273608298103</v>
      </c>
      <c r="J307" s="496"/>
      <c r="K307" s="183">
        <v>0</v>
      </c>
      <c r="L307" s="180">
        <v>42735</v>
      </c>
      <c r="M307" s="241" t="s">
        <v>1041</v>
      </c>
      <c r="S307">
        <f t="shared" si="33"/>
        <v>2016</v>
      </c>
    </row>
    <row r="308" spans="1:19" ht="15" customHeight="1">
      <c r="A308" s="418" t="s">
        <v>1059</v>
      </c>
      <c r="B308" s="494">
        <v>42766</v>
      </c>
      <c r="C308" s="495">
        <v>0</v>
      </c>
      <c r="D308" s="495">
        <v>100000</v>
      </c>
      <c r="E308" s="495">
        <f t="shared" si="36"/>
        <v>179556948</v>
      </c>
      <c r="F308" s="495">
        <f t="shared" si="36"/>
        <v>91153900.469999999</v>
      </c>
      <c r="G308" s="495">
        <f t="shared" si="31"/>
        <v>88403047.530000001</v>
      </c>
      <c r="H308" s="495">
        <f>VLOOKUP(A308,'02-Metrics'!A:R,18,FALSE)</f>
        <v>184387980.81</v>
      </c>
      <c r="I308" s="496">
        <f t="shared" si="32"/>
        <v>0.4794404013843705</v>
      </c>
      <c r="J308" s="496"/>
      <c r="K308" s="183">
        <v>0</v>
      </c>
      <c r="L308" s="180">
        <v>42766</v>
      </c>
      <c r="M308" s="241" t="s">
        <v>1041</v>
      </c>
      <c r="S308">
        <f t="shared" si="33"/>
        <v>2017</v>
      </c>
    </row>
    <row r="309" spans="1:19" ht="15" customHeight="1">
      <c r="A309" s="418" t="s">
        <v>1059</v>
      </c>
      <c r="B309" s="494">
        <v>42886</v>
      </c>
      <c r="C309" s="495">
        <v>2092941</v>
      </c>
      <c r="D309" s="495">
        <v>0</v>
      </c>
      <c r="E309" s="495">
        <f t="shared" si="36"/>
        <v>181649889</v>
      </c>
      <c r="F309" s="495">
        <f t="shared" si="36"/>
        <v>91153900.469999999</v>
      </c>
      <c r="G309" s="495">
        <f t="shared" si="31"/>
        <v>90495988.530000001</v>
      </c>
      <c r="H309" s="495">
        <f>VLOOKUP(A309,'02-Metrics'!A:R,18,FALSE)</f>
        <v>184387980.81</v>
      </c>
      <c r="I309" s="496">
        <f t="shared" si="32"/>
        <v>0.49079114664881718</v>
      </c>
      <c r="J309" s="496"/>
      <c r="K309" s="183">
        <v>0</v>
      </c>
      <c r="L309" s="180">
        <v>42886</v>
      </c>
      <c r="M309" s="241" t="s">
        <v>1041</v>
      </c>
      <c r="S309">
        <f t="shared" si="33"/>
        <v>2017</v>
      </c>
    </row>
    <row r="310" spans="1:19" ht="15" customHeight="1">
      <c r="A310" s="418" t="s">
        <v>1059</v>
      </c>
      <c r="B310" s="494">
        <v>42916</v>
      </c>
      <c r="C310" s="495">
        <v>0</v>
      </c>
      <c r="D310" s="495">
        <v>200000</v>
      </c>
      <c r="E310" s="495">
        <f t="shared" si="36"/>
        <v>181649889</v>
      </c>
      <c r="F310" s="495">
        <f t="shared" si="36"/>
        <v>91353900.469999999</v>
      </c>
      <c r="G310" s="495">
        <f t="shared" si="31"/>
        <v>90295988.530000001</v>
      </c>
      <c r="H310" s="495">
        <f>VLOOKUP(A310,'02-Metrics'!A:R,18,FALSE)</f>
        <v>184387980.81</v>
      </c>
      <c r="I310" s="496">
        <f t="shared" si="32"/>
        <v>0.48970647725159611</v>
      </c>
      <c r="J310" s="496"/>
      <c r="K310" s="183">
        <v>0</v>
      </c>
      <c r="L310" s="180">
        <v>42916</v>
      </c>
      <c r="M310" s="241" t="s">
        <v>1041</v>
      </c>
      <c r="S310">
        <f t="shared" si="33"/>
        <v>2017</v>
      </c>
    </row>
    <row r="311" spans="1:19" ht="15" customHeight="1">
      <c r="A311" s="418"/>
      <c r="B311" s="505"/>
      <c r="C311" s="506"/>
      <c r="D311" s="506"/>
      <c r="E311" s="506"/>
      <c r="F311" s="506"/>
      <c r="G311" s="506"/>
      <c r="H311" s="495"/>
      <c r="I311" s="496"/>
      <c r="J311" s="496"/>
      <c r="K311" s="495"/>
      <c r="L311" s="493"/>
      <c r="S311">
        <f t="shared" si="33"/>
        <v>1900</v>
      </c>
    </row>
    <row r="312" spans="1:19" ht="15" customHeight="1">
      <c r="A312" s="418" t="s">
        <v>1060</v>
      </c>
      <c r="B312" s="494">
        <v>42124</v>
      </c>
      <c r="C312" s="495">
        <v>0</v>
      </c>
      <c r="D312" s="495">
        <v>539585</v>
      </c>
      <c r="E312" s="495">
        <f t="shared" ref="E312:F327" si="37">C312+E311</f>
        <v>0</v>
      </c>
      <c r="F312" s="495">
        <f t="shared" si="37"/>
        <v>539585</v>
      </c>
      <c r="G312" s="495">
        <f t="shared" si="31"/>
        <v>-539585</v>
      </c>
      <c r="H312" s="495">
        <f>VLOOKUP(A312,'02-Metrics'!A:R,18,FALSE)</f>
        <v>183459815.63</v>
      </c>
      <c r="I312" s="496">
        <f t="shared" si="32"/>
        <v>-2.9411617914640769E-3</v>
      </c>
      <c r="J312" s="496"/>
      <c r="K312" s="183">
        <v>0</v>
      </c>
      <c r="L312" s="180">
        <v>42124</v>
      </c>
      <c r="M312" s="241" t="s">
        <v>1041</v>
      </c>
      <c r="S312">
        <f t="shared" si="33"/>
        <v>2015</v>
      </c>
    </row>
    <row r="313" spans="1:19" ht="15" customHeight="1">
      <c r="A313" s="418" t="s">
        <v>1060</v>
      </c>
      <c r="B313" s="494">
        <v>42154</v>
      </c>
      <c r="C313" s="495">
        <v>0</v>
      </c>
      <c r="D313" s="495">
        <v>903185</v>
      </c>
      <c r="E313" s="495">
        <f t="shared" si="37"/>
        <v>0</v>
      </c>
      <c r="F313" s="495">
        <f t="shared" si="37"/>
        <v>1442770</v>
      </c>
      <c r="G313" s="495">
        <f t="shared" si="31"/>
        <v>-1442770</v>
      </c>
      <c r="H313" s="495">
        <f>VLOOKUP(A313,'02-Metrics'!A:R,18,FALSE)</f>
        <v>183459815.63</v>
      </c>
      <c r="I313" s="496">
        <f t="shared" si="32"/>
        <v>-7.8642289868521651E-3</v>
      </c>
      <c r="J313" s="496"/>
      <c r="K313" s="184">
        <v>10447311</v>
      </c>
      <c r="L313" s="180">
        <v>42154</v>
      </c>
      <c r="M313" s="241" t="s">
        <v>1041</v>
      </c>
      <c r="S313">
        <f t="shared" si="33"/>
        <v>2015</v>
      </c>
    </row>
    <row r="314" spans="1:19" ht="15" customHeight="1">
      <c r="A314" s="418" t="s">
        <v>1060</v>
      </c>
      <c r="B314" s="494">
        <v>42185</v>
      </c>
      <c r="C314" s="495">
        <v>0</v>
      </c>
      <c r="D314" s="495">
        <v>820538</v>
      </c>
      <c r="E314" s="495">
        <f t="shared" si="37"/>
        <v>0</v>
      </c>
      <c r="F314" s="495">
        <f t="shared" si="37"/>
        <v>2263308</v>
      </c>
      <c r="G314" s="495">
        <f t="shared" si="31"/>
        <v>-2263308</v>
      </c>
      <c r="H314" s="495">
        <f>VLOOKUP(A314,'02-Metrics'!A:R,18,FALSE)</f>
        <v>183459815.63</v>
      </c>
      <c r="I314" s="496">
        <f t="shared" si="32"/>
        <v>-1.2336805159363171E-2</v>
      </c>
      <c r="J314" s="496"/>
      <c r="K314" s="184">
        <v>5619740</v>
      </c>
      <c r="L314" s="180">
        <v>42185</v>
      </c>
      <c r="M314" s="241" t="s">
        <v>1041</v>
      </c>
      <c r="S314">
        <f t="shared" si="33"/>
        <v>2015</v>
      </c>
    </row>
    <row r="315" spans="1:19" ht="15" customHeight="1">
      <c r="A315" s="418" t="s">
        <v>1060</v>
      </c>
      <c r="B315" s="494">
        <v>42215</v>
      </c>
      <c r="C315" s="495">
        <v>0</v>
      </c>
      <c r="D315" s="495">
        <v>789689</v>
      </c>
      <c r="E315" s="495">
        <f t="shared" si="37"/>
        <v>0</v>
      </c>
      <c r="F315" s="495">
        <f t="shared" si="37"/>
        <v>3052997</v>
      </c>
      <c r="G315" s="495">
        <f t="shared" si="31"/>
        <v>-3052997</v>
      </c>
      <c r="H315" s="495">
        <f>VLOOKUP(A315,'02-Metrics'!A:R,18,FALSE)</f>
        <v>183459815.63</v>
      </c>
      <c r="I315" s="496">
        <f t="shared" si="32"/>
        <v>-1.6641230067282173E-2</v>
      </c>
      <c r="J315" s="496"/>
      <c r="K315" s="184">
        <v>5418949</v>
      </c>
      <c r="L315" s="180">
        <v>42215</v>
      </c>
      <c r="M315" s="241" t="s">
        <v>1041</v>
      </c>
      <c r="S315">
        <f t="shared" si="33"/>
        <v>2015</v>
      </c>
    </row>
    <row r="316" spans="1:19" ht="15" customHeight="1">
      <c r="A316" s="418" t="s">
        <v>1060</v>
      </c>
      <c r="B316" s="494">
        <v>42246</v>
      </c>
      <c r="C316" s="495">
        <v>15900000</v>
      </c>
      <c r="D316" s="495">
        <v>2067448</v>
      </c>
      <c r="E316" s="495">
        <f t="shared" si="37"/>
        <v>15900000</v>
      </c>
      <c r="F316" s="495">
        <f t="shared" si="37"/>
        <v>5120445</v>
      </c>
      <c r="G316" s="495">
        <f t="shared" si="31"/>
        <v>10779555</v>
      </c>
      <c r="H316" s="495">
        <f>VLOOKUP(A316,'02-Metrics'!A:R,18,FALSE)</f>
        <v>183459815.63</v>
      </c>
      <c r="I316" s="496">
        <f t="shared" si="32"/>
        <v>5.8757036046193915E-2</v>
      </c>
      <c r="J316" s="496"/>
      <c r="K316" s="184">
        <v>9016812</v>
      </c>
      <c r="L316" s="180">
        <v>42246</v>
      </c>
      <c r="M316" s="241" t="s">
        <v>1041</v>
      </c>
      <c r="N316" s="4"/>
      <c r="O316" s="4"/>
      <c r="P316" s="4"/>
      <c r="Q316" s="4"/>
      <c r="S316">
        <f t="shared" si="33"/>
        <v>2015</v>
      </c>
    </row>
    <row r="317" spans="1:19" ht="15" customHeight="1">
      <c r="A317" s="418" t="s">
        <v>1060</v>
      </c>
      <c r="B317" s="494">
        <v>42277</v>
      </c>
      <c r="C317" s="495">
        <v>0</v>
      </c>
      <c r="D317" s="495">
        <v>2118947</v>
      </c>
      <c r="E317" s="495">
        <f t="shared" si="37"/>
        <v>15900000</v>
      </c>
      <c r="F317" s="495">
        <f t="shared" si="37"/>
        <v>7239392</v>
      </c>
      <c r="G317" s="495">
        <f t="shared" si="31"/>
        <v>8660608</v>
      </c>
      <c r="H317" s="495">
        <f>VLOOKUP(A317,'02-Metrics'!A:R,18,FALSE)</f>
        <v>183459815.63</v>
      </c>
      <c r="I317" s="496">
        <f t="shared" si="32"/>
        <v>4.7207111651450862E-2</v>
      </c>
      <c r="J317" s="496"/>
      <c r="K317" s="184">
        <v>8800233</v>
      </c>
      <c r="L317" s="180">
        <v>42277</v>
      </c>
      <c r="M317" s="241" t="s">
        <v>1041</v>
      </c>
      <c r="S317">
        <f t="shared" si="33"/>
        <v>2015</v>
      </c>
    </row>
    <row r="318" spans="1:19" ht="15" customHeight="1">
      <c r="A318" s="418" t="s">
        <v>1060</v>
      </c>
      <c r="B318" s="494">
        <v>42307</v>
      </c>
      <c r="C318" s="495">
        <v>0</v>
      </c>
      <c r="D318" s="495">
        <v>2183916</v>
      </c>
      <c r="E318" s="495">
        <f t="shared" si="37"/>
        <v>15900000</v>
      </c>
      <c r="F318" s="495">
        <f t="shared" si="37"/>
        <v>9423308</v>
      </c>
      <c r="G318" s="495">
        <f t="shared" si="31"/>
        <v>6476692</v>
      </c>
      <c r="H318" s="495">
        <f>VLOOKUP(A318,'02-Metrics'!A:R,18,FALSE)</f>
        <v>183459815.63</v>
      </c>
      <c r="I318" s="496">
        <f t="shared" si="32"/>
        <v>3.5303055209987402E-2</v>
      </c>
      <c r="J318" s="496"/>
      <c r="K318" s="184">
        <v>11846048</v>
      </c>
      <c r="L318" s="180">
        <v>42307</v>
      </c>
      <c r="M318" s="241" t="s">
        <v>1041</v>
      </c>
      <c r="S318">
        <f t="shared" si="33"/>
        <v>2015</v>
      </c>
    </row>
    <row r="319" spans="1:19" ht="15" customHeight="1">
      <c r="A319" s="418" t="s">
        <v>1060</v>
      </c>
      <c r="B319" s="494">
        <v>42338</v>
      </c>
      <c r="C319" s="495">
        <v>0</v>
      </c>
      <c r="D319" s="495">
        <v>4214337</v>
      </c>
      <c r="E319" s="495">
        <f t="shared" si="37"/>
        <v>15900000</v>
      </c>
      <c r="F319" s="495">
        <f t="shared" si="37"/>
        <v>13637645</v>
      </c>
      <c r="G319" s="495">
        <f t="shared" si="31"/>
        <v>2262355</v>
      </c>
      <c r="H319" s="495">
        <f>VLOOKUP(A319,'02-Metrics'!A:R,18,FALSE)</f>
        <v>183459815.63</v>
      </c>
      <c r="I319" s="496">
        <f t="shared" si="32"/>
        <v>1.2331610561316032E-2</v>
      </c>
      <c r="J319" s="496"/>
      <c r="K319" s="184">
        <v>10532483</v>
      </c>
      <c r="L319" s="180">
        <v>42338</v>
      </c>
      <c r="M319" s="241" t="s">
        <v>1041</v>
      </c>
      <c r="S319">
        <f t="shared" si="33"/>
        <v>2015</v>
      </c>
    </row>
    <row r="320" spans="1:19" ht="15" customHeight="1">
      <c r="A320" s="418" t="s">
        <v>1060</v>
      </c>
      <c r="B320" s="494">
        <v>42368</v>
      </c>
      <c r="C320" s="495">
        <v>21614153</v>
      </c>
      <c r="D320" s="495">
        <v>3522202</v>
      </c>
      <c r="E320" s="495">
        <f t="shared" si="37"/>
        <v>37514153</v>
      </c>
      <c r="F320" s="495">
        <f t="shared" si="37"/>
        <v>17159847</v>
      </c>
      <c r="G320" s="495">
        <f t="shared" si="31"/>
        <v>20354306</v>
      </c>
      <c r="H320" s="495">
        <f>VLOOKUP(A320,'02-Metrics'!A:R,18,FALSE)</f>
        <v>183459815.63</v>
      </c>
      <c r="I320" s="496">
        <f t="shared" si="32"/>
        <v>0.11094694459439755</v>
      </c>
      <c r="J320" s="496"/>
      <c r="K320" s="184">
        <v>14019176</v>
      </c>
      <c r="L320" s="180">
        <v>42368</v>
      </c>
      <c r="M320" s="241" t="s">
        <v>1041</v>
      </c>
      <c r="S320">
        <f t="shared" si="33"/>
        <v>2015</v>
      </c>
    </row>
    <row r="321" spans="1:19" ht="15" customHeight="1">
      <c r="A321" s="418" t="s">
        <v>1060</v>
      </c>
      <c r="B321" s="494">
        <v>42399</v>
      </c>
      <c r="C321" s="495">
        <v>0</v>
      </c>
      <c r="D321" s="495">
        <v>2457304</v>
      </c>
      <c r="E321" s="495">
        <f t="shared" si="37"/>
        <v>37514153</v>
      </c>
      <c r="F321" s="495">
        <f t="shared" si="37"/>
        <v>19617151</v>
      </c>
      <c r="G321" s="495">
        <f t="shared" si="31"/>
        <v>17897002</v>
      </c>
      <c r="H321" s="495">
        <f>VLOOKUP(A321,'02-Metrics'!A:R,18,FALSE)</f>
        <v>183459815.63</v>
      </c>
      <c r="I321" s="496">
        <f t="shared" si="32"/>
        <v>9.7552708959952855E-2</v>
      </c>
      <c r="J321" s="496"/>
      <c r="K321" s="184">
        <v>4736062</v>
      </c>
      <c r="L321" s="180">
        <v>42399</v>
      </c>
      <c r="M321" s="241" t="s">
        <v>1041</v>
      </c>
      <c r="S321">
        <f t="shared" si="33"/>
        <v>2016</v>
      </c>
    </row>
    <row r="322" spans="1:19" ht="15" customHeight="1">
      <c r="A322" s="418" t="s">
        <v>1060</v>
      </c>
      <c r="B322" s="494">
        <v>42429</v>
      </c>
      <c r="C322" s="495">
        <v>0</v>
      </c>
      <c r="D322" s="495">
        <v>3486306</v>
      </c>
      <c r="E322" s="495">
        <f t="shared" si="37"/>
        <v>37514153</v>
      </c>
      <c r="F322" s="495">
        <f t="shared" si="37"/>
        <v>23103457</v>
      </c>
      <c r="G322" s="495">
        <f t="shared" si="31"/>
        <v>14410696</v>
      </c>
      <c r="H322" s="495">
        <f>VLOOKUP(A322,'02-Metrics'!A:R,18,FALSE)</f>
        <v>183459815.63</v>
      </c>
      <c r="I322" s="496">
        <f t="shared" si="32"/>
        <v>7.8549604721414062E-2</v>
      </c>
      <c r="J322" s="496"/>
      <c r="K322" s="184">
        <v>11251725</v>
      </c>
      <c r="L322" s="180">
        <v>42429</v>
      </c>
      <c r="M322" s="241" t="s">
        <v>1041</v>
      </c>
      <c r="S322">
        <f t="shared" si="33"/>
        <v>2016</v>
      </c>
    </row>
    <row r="323" spans="1:19" ht="15" customHeight="1">
      <c r="A323" s="418" t="s">
        <v>1060</v>
      </c>
      <c r="B323" s="494">
        <v>42459</v>
      </c>
      <c r="C323" s="495">
        <v>0</v>
      </c>
      <c r="D323" s="495">
        <v>2668271</v>
      </c>
      <c r="E323" s="495">
        <f t="shared" si="37"/>
        <v>37514153</v>
      </c>
      <c r="F323" s="495">
        <f t="shared" si="37"/>
        <v>25771728</v>
      </c>
      <c r="G323" s="495">
        <f t="shared" ref="G323:G386" si="38">E323-F323</f>
        <v>11742425</v>
      </c>
      <c r="H323" s="495">
        <f>VLOOKUP(A323,'02-Metrics'!A:R,18,FALSE)</f>
        <v>183459815.63</v>
      </c>
      <c r="I323" s="496">
        <f t="shared" ref="I323:I386" si="39">G323/H323</f>
        <v>6.4005433340683232E-2</v>
      </c>
      <c r="J323" s="496"/>
      <c r="K323" s="184">
        <v>6269405</v>
      </c>
      <c r="L323" s="180">
        <v>42459</v>
      </c>
      <c r="M323" s="241" t="s">
        <v>1041</v>
      </c>
      <c r="S323">
        <f t="shared" ref="S323:S386" si="40">YEAR(B323)</f>
        <v>2016</v>
      </c>
    </row>
    <row r="324" spans="1:19" ht="15" customHeight="1">
      <c r="A324" s="418" t="s">
        <v>1060</v>
      </c>
      <c r="B324" s="494">
        <v>42490</v>
      </c>
      <c r="C324" s="495">
        <v>0</v>
      </c>
      <c r="D324" s="495">
        <v>3056404</v>
      </c>
      <c r="E324" s="495">
        <f t="shared" si="37"/>
        <v>37514153</v>
      </c>
      <c r="F324" s="495">
        <f t="shared" si="37"/>
        <v>28828132</v>
      </c>
      <c r="G324" s="495">
        <f t="shared" si="38"/>
        <v>8686021</v>
      </c>
      <c r="H324" s="495">
        <f>VLOOKUP(A324,'02-Metrics'!A:R,18,FALSE)</f>
        <v>183459815.63</v>
      </c>
      <c r="I324" s="496">
        <f t="shared" si="39"/>
        <v>4.7345632449112912E-2</v>
      </c>
      <c r="J324" s="496"/>
      <c r="K324" s="184">
        <v>14870800</v>
      </c>
      <c r="L324" s="180">
        <v>42490</v>
      </c>
      <c r="M324" s="241" t="s">
        <v>1041</v>
      </c>
      <c r="S324">
        <f t="shared" si="40"/>
        <v>2016</v>
      </c>
    </row>
    <row r="325" spans="1:19" ht="15" customHeight="1">
      <c r="A325" s="418" t="s">
        <v>1060</v>
      </c>
      <c r="B325" s="494">
        <v>42520</v>
      </c>
      <c r="C325" s="495">
        <v>0</v>
      </c>
      <c r="D325" s="495">
        <v>8465236</v>
      </c>
      <c r="E325" s="495">
        <f t="shared" si="37"/>
        <v>37514153</v>
      </c>
      <c r="F325" s="495">
        <f t="shared" si="37"/>
        <v>37293368</v>
      </c>
      <c r="G325" s="495">
        <f t="shared" si="38"/>
        <v>220785</v>
      </c>
      <c r="H325" s="495">
        <f>VLOOKUP(A325,'02-Metrics'!A:R,18,FALSE)</f>
        <v>183459815.63</v>
      </c>
      <c r="I325" s="496">
        <f t="shared" si="39"/>
        <v>1.2034515528200306E-3</v>
      </c>
      <c r="J325" s="496"/>
      <c r="K325" s="184">
        <v>11768625</v>
      </c>
      <c r="L325" s="180">
        <v>42520</v>
      </c>
      <c r="M325" s="241" t="s">
        <v>1041</v>
      </c>
      <c r="S325">
        <f t="shared" si="40"/>
        <v>2016</v>
      </c>
    </row>
    <row r="326" spans="1:19" ht="15" customHeight="1">
      <c r="A326" s="418" t="s">
        <v>1060</v>
      </c>
      <c r="B326" s="494">
        <v>42551</v>
      </c>
      <c r="C326" s="495">
        <v>33853790</v>
      </c>
      <c r="D326" s="495">
        <v>1971575</v>
      </c>
      <c r="E326" s="495">
        <f t="shared" si="37"/>
        <v>71367943</v>
      </c>
      <c r="F326" s="495">
        <f t="shared" si="37"/>
        <v>39264943</v>
      </c>
      <c r="G326" s="495">
        <f t="shared" si="38"/>
        <v>32103000</v>
      </c>
      <c r="H326" s="495">
        <f>VLOOKUP(A326,'02-Metrics'!A:R,18,FALSE)</f>
        <v>183459815.63</v>
      </c>
      <c r="I326" s="496">
        <f t="shared" si="39"/>
        <v>0.17498654890586515</v>
      </c>
      <c r="J326" s="496"/>
      <c r="K326" s="184">
        <v>4052223</v>
      </c>
      <c r="L326" s="180">
        <v>42551</v>
      </c>
      <c r="M326" s="241" t="s">
        <v>1041</v>
      </c>
      <c r="S326">
        <f t="shared" si="40"/>
        <v>2016</v>
      </c>
    </row>
    <row r="327" spans="1:19" ht="15" customHeight="1">
      <c r="A327" s="418" t="s">
        <v>1060</v>
      </c>
      <c r="B327" s="494">
        <v>42581</v>
      </c>
      <c r="C327" s="495">
        <v>0</v>
      </c>
      <c r="D327" s="495">
        <v>3308176</v>
      </c>
      <c r="E327" s="495">
        <f t="shared" si="37"/>
        <v>71367943</v>
      </c>
      <c r="F327" s="495">
        <f t="shared" si="37"/>
        <v>42573119</v>
      </c>
      <c r="G327" s="495">
        <f t="shared" si="38"/>
        <v>28794824</v>
      </c>
      <c r="H327" s="495">
        <f>VLOOKUP(A327,'02-Metrics'!A:R,18,FALSE)</f>
        <v>183459815.63</v>
      </c>
      <c r="I327" s="496">
        <f t="shared" si="39"/>
        <v>0.1569543929885612</v>
      </c>
      <c r="J327" s="496"/>
      <c r="K327" s="184">
        <v>19398300</v>
      </c>
      <c r="L327" s="180">
        <v>42581</v>
      </c>
      <c r="M327" s="241" t="s">
        <v>1041</v>
      </c>
      <c r="S327">
        <f t="shared" si="40"/>
        <v>2016</v>
      </c>
    </row>
    <row r="328" spans="1:19" ht="15" customHeight="1">
      <c r="A328" s="418" t="s">
        <v>1060</v>
      </c>
      <c r="B328" s="494">
        <v>42612</v>
      </c>
      <c r="C328" s="495">
        <v>7881790</v>
      </c>
      <c r="D328" s="495">
        <v>2632295</v>
      </c>
      <c r="E328" s="495">
        <f t="shared" ref="E328:F343" si="41">C328+E327</f>
        <v>79249733</v>
      </c>
      <c r="F328" s="495">
        <f t="shared" si="41"/>
        <v>45205414</v>
      </c>
      <c r="G328" s="495">
        <f t="shared" si="38"/>
        <v>34044319</v>
      </c>
      <c r="H328" s="495">
        <f>VLOOKUP(A328,'02-Metrics'!A:R,18,FALSE)</f>
        <v>183459815.63</v>
      </c>
      <c r="I328" s="496">
        <f t="shared" si="39"/>
        <v>0.18556826127341292</v>
      </c>
      <c r="J328" s="496"/>
      <c r="K328" s="184">
        <v>5308629</v>
      </c>
      <c r="L328" s="180">
        <v>42612</v>
      </c>
      <c r="M328" s="241" t="s">
        <v>1041</v>
      </c>
      <c r="S328">
        <f t="shared" si="40"/>
        <v>2016</v>
      </c>
    </row>
    <row r="329" spans="1:19" ht="15" customHeight="1">
      <c r="A329" s="418" t="s">
        <v>1060</v>
      </c>
      <c r="B329" s="494">
        <v>42643</v>
      </c>
      <c r="C329" s="495">
        <v>0</v>
      </c>
      <c r="D329" s="495">
        <v>2831552</v>
      </c>
      <c r="E329" s="495">
        <f t="shared" si="41"/>
        <v>79249733</v>
      </c>
      <c r="F329" s="495">
        <f t="shared" si="41"/>
        <v>48036966</v>
      </c>
      <c r="G329" s="495">
        <f t="shared" si="38"/>
        <v>31212767</v>
      </c>
      <c r="H329" s="495">
        <f>VLOOKUP(A329,'02-Metrics'!A:R,18,FALSE)</f>
        <v>183459815.63</v>
      </c>
      <c r="I329" s="496">
        <f t="shared" si="39"/>
        <v>0.17013408027701069</v>
      </c>
      <c r="J329" s="496"/>
      <c r="K329" s="184">
        <v>5605452</v>
      </c>
      <c r="L329" s="180">
        <v>42643</v>
      </c>
      <c r="M329" s="241" t="s">
        <v>1041</v>
      </c>
      <c r="S329">
        <f t="shared" si="40"/>
        <v>2016</v>
      </c>
    </row>
    <row r="330" spans="1:19" ht="15" customHeight="1">
      <c r="A330" s="418" t="s">
        <v>1060</v>
      </c>
      <c r="B330" s="494">
        <v>42673</v>
      </c>
      <c r="C330" s="495">
        <v>0</v>
      </c>
      <c r="D330" s="495">
        <v>2000950</v>
      </c>
      <c r="E330" s="495">
        <f t="shared" si="41"/>
        <v>79249733</v>
      </c>
      <c r="F330" s="495">
        <f t="shared" si="41"/>
        <v>50037916</v>
      </c>
      <c r="G330" s="495">
        <f t="shared" si="38"/>
        <v>29211817</v>
      </c>
      <c r="H330" s="495">
        <f>VLOOKUP(A330,'02-Metrics'!A:R,18,FALSE)</f>
        <v>183459815.63</v>
      </c>
      <c r="I330" s="496">
        <f t="shared" si="39"/>
        <v>0.15922733215274845</v>
      </c>
      <c r="J330" s="496"/>
      <c r="K330" s="184">
        <v>0</v>
      </c>
      <c r="L330" s="180">
        <v>42673</v>
      </c>
      <c r="M330" s="241" t="s">
        <v>1041</v>
      </c>
      <c r="S330">
        <f t="shared" si="40"/>
        <v>2016</v>
      </c>
    </row>
    <row r="331" spans="1:19" ht="15" customHeight="1">
      <c r="A331" s="418" t="s">
        <v>1060</v>
      </c>
      <c r="B331" s="494">
        <v>42704</v>
      </c>
      <c r="C331" s="495">
        <v>0</v>
      </c>
      <c r="D331" s="495">
        <v>2189772</v>
      </c>
      <c r="E331" s="495">
        <f t="shared" si="41"/>
        <v>79249733</v>
      </c>
      <c r="F331" s="495">
        <f t="shared" si="41"/>
        <v>52227688</v>
      </c>
      <c r="G331" s="495">
        <f t="shared" si="38"/>
        <v>27022045</v>
      </c>
      <c r="H331" s="495">
        <f>VLOOKUP(A331,'02-Metrics'!A:R,18,FALSE)</f>
        <v>183459815.63</v>
      </c>
      <c r="I331" s="496">
        <f t="shared" si="39"/>
        <v>0.14729135591468054</v>
      </c>
      <c r="J331" s="496"/>
      <c r="K331" s="184">
        <v>1793763</v>
      </c>
      <c r="L331" s="180">
        <v>42704</v>
      </c>
      <c r="M331" s="241" t="s">
        <v>1041</v>
      </c>
      <c r="S331">
        <f t="shared" si="40"/>
        <v>2016</v>
      </c>
    </row>
    <row r="332" spans="1:19" ht="15" customHeight="1">
      <c r="A332" s="418" t="s">
        <v>1060</v>
      </c>
      <c r="B332" s="494">
        <v>42734</v>
      </c>
      <c r="C332" s="495">
        <v>17612634</v>
      </c>
      <c r="D332" s="495">
        <v>1129170</v>
      </c>
      <c r="E332" s="495">
        <f t="shared" si="41"/>
        <v>96862367</v>
      </c>
      <c r="F332" s="495">
        <f t="shared" si="41"/>
        <v>53356858</v>
      </c>
      <c r="G332" s="495">
        <f t="shared" si="38"/>
        <v>43505509</v>
      </c>
      <c r="H332" s="495">
        <f>VLOOKUP(A332,'02-Metrics'!A:R,18,FALSE)</f>
        <v>183459815.63</v>
      </c>
      <c r="I332" s="496">
        <f t="shared" si="39"/>
        <v>0.23713917323312642</v>
      </c>
      <c r="J332" s="496"/>
      <c r="K332" s="184">
        <v>0</v>
      </c>
      <c r="L332" s="180">
        <v>42734</v>
      </c>
      <c r="M332" s="241" t="s">
        <v>1041</v>
      </c>
      <c r="S332">
        <f t="shared" si="40"/>
        <v>2016</v>
      </c>
    </row>
    <row r="333" spans="1:19" ht="15" customHeight="1">
      <c r="A333" s="418" t="s">
        <v>1060</v>
      </c>
      <c r="B333" s="494">
        <v>42765</v>
      </c>
      <c r="C333" s="495">
        <v>0</v>
      </c>
      <c r="D333" s="495">
        <v>4947601</v>
      </c>
      <c r="E333" s="495">
        <f t="shared" si="41"/>
        <v>96862367</v>
      </c>
      <c r="F333" s="495">
        <f t="shared" si="41"/>
        <v>58304459</v>
      </c>
      <c r="G333" s="495">
        <f t="shared" si="38"/>
        <v>38557908</v>
      </c>
      <c r="H333" s="495">
        <f>VLOOKUP(A333,'02-Metrics'!A:R,18,FALSE)</f>
        <v>183459815.63</v>
      </c>
      <c r="I333" s="496">
        <f t="shared" si="39"/>
        <v>0.21017086421673517</v>
      </c>
      <c r="J333" s="496"/>
      <c r="K333" s="184">
        <v>0</v>
      </c>
      <c r="L333" s="180">
        <v>42765</v>
      </c>
      <c r="M333" s="241" t="s">
        <v>1041</v>
      </c>
      <c r="S333">
        <f t="shared" si="40"/>
        <v>2017</v>
      </c>
    </row>
    <row r="334" spans="1:19" ht="15" customHeight="1">
      <c r="A334" s="418" t="s">
        <v>1060</v>
      </c>
      <c r="B334" s="494">
        <v>42794</v>
      </c>
      <c r="C334" s="495">
        <v>0</v>
      </c>
      <c r="D334" s="495">
        <v>1274688</v>
      </c>
      <c r="E334" s="495">
        <f t="shared" si="41"/>
        <v>96862367</v>
      </c>
      <c r="F334" s="495">
        <f t="shared" si="41"/>
        <v>59579147</v>
      </c>
      <c r="G334" s="495">
        <f t="shared" si="38"/>
        <v>37283220</v>
      </c>
      <c r="H334" s="495">
        <f>VLOOKUP(A334,'02-Metrics'!A:R,18,FALSE)</f>
        <v>183459815.63</v>
      </c>
      <c r="I334" s="496">
        <f t="shared" si="39"/>
        <v>0.20322281406404791</v>
      </c>
      <c r="J334" s="496"/>
      <c r="K334" s="184">
        <v>0</v>
      </c>
      <c r="L334" s="180">
        <v>42794</v>
      </c>
      <c r="M334" s="241" t="s">
        <v>1041</v>
      </c>
      <c r="S334">
        <f t="shared" si="40"/>
        <v>2017</v>
      </c>
    </row>
    <row r="335" spans="1:19" ht="15" customHeight="1">
      <c r="A335" s="418" t="s">
        <v>1060</v>
      </c>
      <c r="B335" s="494">
        <v>42824</v>
      </c>
      <c r="C335" s="495">
        <v>0</v>
      </c>
      <c r="D335" s="495">
        <v>761356</v>
      </c>
      <c r="E335" s="495">
        <f t="shared" si="41"/>
        <v>96862367</v>
      </c>
      <c r="F335" s="495">
        <f t="shared" si="41"/>
        <v>60340503</v>
      </c>
      <c r="G335" s="495">
        <f t="shared" si="38"/>
        <v>36521864</v>
      </c>
      <c r="H335" s="495">
        <f>VLOOKUP(A335,'02-Metrics'!A:R,18,FALSE)</f>
        <v>183459815.63</v>
      </c>
      <c r="I335" s="496">
        <f t="shared" si="39"/>
        <v>0.19907282624581368</v>
      </c>
      <c r="J335" s="496"/>
      <c r="K335" s="184">
        <v>73561</v>
      </c>
      <c r="L335" s="180">
        <v>42824</v>
      </c>
      <c r="M335" s="241" t="s">
        <v>1041</v>
      </c>
      <c r="S335">
        <f t="shared" si="40"/>
        <v>2017</v>
      </c>
    </row>
    <row r="336" spans="1:19" ht="15" customHeight="1">
      <c r="A336" s="418" t="s">
        <v>1060</v>
      </c>
      <c r="B336" s="494">
        <v>42855</v>
      </c>
      <c r="C336" s="495">
        <v>0</v>
      </c>
      <c r="D336" s="495">
        <v>1284597</v>
      </c>
      <c r="E336" s="495">
        <f t="shared" si="41"/>
        <v>96862367</v>
      </c>
      <c r="F336" s="495">
        <f t="shared" si="41"/>
        <v>61625100</v>
      </c>
      <c r="G336" s="495">
        <f t="shared" si="38"/>
        <v>35237267</v>
      </c>
      <c r="H336" s="495">
        <f>VLOOKUP(A336,'02-Metrics'!A:R,18,FALSE)</f>
        <v>183459815.63</v>
      </c>
      <c r="I336" s="496">
        <f t="shared" si="39"/>
        <v>0.19207076426516304</v>
      </c>
      <c r="J336" s="496"/>
      <c r="K336" s="184">
        <v>0</v>
      </c>
      <c r="L336" s="180">
        <v>42855</v>
      </c>
      <c r="M336" s="241" t="s">
        <v>1041</v>
      </c>
      <c r="S336">
        <f t="shared" si="40"/>
        <v>2017</v>
      </c>
    </row>
    <row r="337" spans="1:19" ht="15" customHeight="1">
      <c r="A337" s="418" t="s">
        <v>1060</v>
      </c>
      <c r="B337" s="497">
        <v>42856</v>
      </c>
      <c r="C337" s="498"/>
      <c r="D337" s="498">
        <v>0.55000000000000004</v>
      </c>
      <c r="E337" s="495">
        <f t="shared" si="41"/>
        <v>96862367</v>
      </c>
      <c r="F337" s="495">
        <f t="shared" si="41"/>
        <v>61625100.549999997</v>
      </c>
      <c r="G337" s="495">
        <f t="shared" si="38"/>
        <v>35237266.450000003</v>
      </c>
      <c r="H337" s="495">
        <f>VLOOKUP(A337,'02-Metrics'!A:R,18,FALSE)</f>
        <v>183459815.63</v>
      </c>
      <c r="I337" s="496">
        <f t="shared" si="39"/>
        <v>0.19207076126723133</v>
      </c>
      <c r="J337" s="496"/>
      <c r="K337" s="490"/>
      <c r="L337" s="14"/>
      <c r="M337" s="241" t="s">
        <v>1038</v>
      </c>
      <c r="S337">
        <f t="shared" si="40"/>
        <v>2017</v>
      </c>
    </row>
    <row r="338" spans="1:19" ht="15" customHeight="1">
      <c r="A338" s="418" t="s">
        <v>1060</v>
      </c>
      <c r="B338" s="494">
        <v>42885</v>
      </c>
      <c r="C338" s="495">
        <v>0</v>
      </c>
      <c r="D338" s="495">
        <v>1660338</v>
      </c>
      <c r="E338" s="495">
        <f t="shared" si="41"/>
        <v>96862367</v>
      </c>
      <c r="F338" s="495">
        <f t="shared" si="41"/>
        <v>63285438.549999997</v>
      </c>
      <c r="G338" s="495">
        <f t="shared" si="38"/>
        <v>33576928.450000003</v>
      </c>
      <c r="H338" s="495">
        <f>VLOOKUP(A338,'02-Metrics'!A:R,18,FALSE)</f>
        <v>183459815.63</v>
      </c>
      <c r="I338" s="496">
        <f t="shared" si="39"/>
        <v>0.18302061590270879</v>
      </c>
      <c r="J338" s="496"/>
      <c r="K338" s="184">
        <v>0</v>
      </c>
      <c r="L338" s="180">
        <v>42885</v>
      </c>
      <c r="M338" s="241" t="s">
        <v>1041</v>
      </c>
      <c r="S338">
        <f t="shared" si="40"/>
        <v>2017</v>
      </c>
    </row>
    <row r="339" spans="1:19" ht="15" customHeight="1">
      <c r="A339" s="418" t="s">
        <v>1060</v>
      </c>
      <c r="B339" s="494">
        <v>42916</v>
      </c>
      <c r="C339" s="495">
        <v>0</v>
      </c>
      <c r="D339" s="495">
        <v>19915</v>
      </c>
      <c r="E339" s="495">
        <f t="shared" si="41"/>
        <v>96862367</v>
      </c>
      <c r="F339" s="495">
        <f t="shared" si="41"/>
        <v>63305353.549999997</v>
      </c>
      <c r="G339" s="495">
        <f t="shared" si="38"/>
        <v>33557013.450000003</v>
      </c>
      <c r="H339" s="495">
        <f>VLOOKUP(A339,'02-Metrics'!A:R,18,FALSE)</f>
        <v>183459815.63</v>
      </c>
      <c r="I339" s="496">
        <f t="shared" si="39"/>
        <v>0.18291206352064296</v>
      </c>
      <c r="J339" s="496"/>
      <c r="K339" s="184">
        <v>8051960</v>
      </c>
      <c r="L339" s="180">
        <v>42916</v>
      </c>
      <c r="M339" s="241" t="s">
        <v>1041</v>
      </c>
      <c r="S339">
        <f t="shared" si="40"/>
        <v>2017</v>
      </c>
    </row>
    <row r="340" spans="1:19" ht="15" customHeight="1">
      <c r="A340" s="418" t="s">
        <v>1060</v>
      </c>
      <c r="B340" s="494">
        <v>42946</v>
      </c>
      <c r="C340" s="495">
        <v>0</v>
      </c>
      <c r="D340" s="495">
        <v>1062685</v>
      </c>
      <c r="E340" s="495">
        <f t="shared" si="41"/>
        <v>96862367</v>
      </c>
      <c r="F340" s="495">
        <f t="shared" si="41"/>
        <v>64368038.549999997</v>
      </c>
      <c r="G340" s="495">
        <f t="shared" si="38"/>
        <v>32494328.450000003</v>
      </c>
      <c r="H340" s="495">
        <f>VLOOKUP(A340,'02-Metrics'!A:R,18,FALSE)</f>
        <v>183459815.63</v>
      </c>
      <c r="I340" s="496">
        <f t="shared" si="39"/>
        <v>0.17711959612743891</v>
      </c>
      <c r="J340" s="496"/>
      <c r="K340" s="184">
        <v>0</v>
      </c>
      <c r="L340" s="180">
        <v>42946</v>
      </c>
      <c r="M340" s="241" t="s">
        <v>1041</v>
      </c>
      <c r="S340">
        <f t="shared" si="40"/>
        <v>2017</v>
      </c>
    </row>
    <row r="341" spans="1:19" ht="15" customHeight="1">
      <c r="A341" s="418" t="s">
        <v>1060</v>
      </c>
      <c r="B341" s="497">
        <v>42948</v>
      </c>
      <c r="C341" s="498"/>
      <c r="D341" s="498">
        <v>1000000</v>
      </c>
      <c r="E341" s="495">
        <f t="shared" si="41"/>
        <v>96862367</v>
      </c>
      <c r="F341" s="495">
        <f t="shared" si="41"/>
        <v>65368038.549999997</v>
      </c>
      <c r="G341" s="495">
        <f t="shared" si="38"/>
        <v>31494328.450000003</v>
      </c>
      <c r="H341" s="495">
        <f>VLOOKUP(A341,'02-Metrics'!A:R,18,FALSE)</f>
        <v>183459815.63</v>
      </c>
      <c r="I341" s="496">
        <f t="shared" si="39"/>
        <v>0.17166881118815394</v>
      </c>
      <c r="J341" s="496"/>
      <c r="K341" s="490"/>
      <c r="L341" s="14"/>
      <c r="M341" s="241" t="s">
        <v>1038</v>
      </c>
      <c r="S341">
        <f t="shared" si="40"/>
        <v>2017</v>
      </c>
    </row>
    <row r="342" spans="1:19" ht="15" customHeight="1">
      <c r="A342" s="418" t="s">
        <v>1060</v>
      </c>
      <c r="B342" s="494">
        <v>42977</v>
      </c>
      <c r="C342" s="495">
        <v>0</v>
      </c>
      <c r="D342" s="495">
        <v>1645450</v>
      </c>
      <c r="E342" s="495">
        <f t="shared" si="41"/>
        <v>96862367</v>
      </c>
      <c r="F342" s="495">
        <f t="shared" si="41"/>
        <v>67013488.549999997</v>
      </c>
      <c r="G342" s="495">
        <f t="shared" si="38"/>
        <v>29848878.450000003</v>
      </c>
      <c r="H342" s="495">
        <f>VLOOKUP(A342,'02-Metrics'!A:R,18,FALSE)</f>
        <v>183459815.63</v>
      </c>
      <c r="I342" s="496">
        <f t="shared" si="39"/>
        <v>0.16269981710980749</v>
      </c>
      <c r="J342" s="496"/>
      <c r="K342" s="184">
        <v>0</v>
      </c>
      <c r="L342" s="180">
        <v>42977</v>
      </c>
      <c r="M342" s="241" t="s">
        <v>1041</v>
      </c>
      <c r="S342">
        <f t="shared" si="40"/>
        <v>2017</v>
      </c>
    </row>
    <row r="343" spans="1:19" ht="15" customHeight="1">
      <c r="A343" s="418" t="s">
        <v>1060</v>
      </c>
      <c r="B343" s="494">
        <v>43008</v>
      </c>
      <c r="C343" s="495">
        <v>0</v>
      </c>
      <c r="D343" s="495">
        <v>516401</v>
      </c>
      <c r="E343" s="495">
        <f t="shared" si="41"/>
        <v>96862367</v>
      </c>
      <c r="F343" s="495">
        <f t="shared" si="41"/>
        <v>67529889.549999997</v>
      </c>
      <c r="G343" s="495">
        <f t="shared" si="38"/>
        <v>29332477.450000003</v>
      </c>
      <c r="H343" s="495">
        <f>VLOOKUP(A343,'02-Metrics'!A:R,18,FALSE)</f>
        <v>183459815.63</v>
      </c>
      <c r="I343" s="496">
        <f t="shared" si="39"/>
        <v>0.1598850263163758</v>
      </c>
      <c r="J343" s="496"/>
      <c r="K343" s="184">
        <v>0</v>
      </c>
      <c r="L343" s="180">
        <v>43008</v>
      </c>
      <c r="M343" s="241" t="s">
        <v>1041</v>
      </c>
      <c r="S343">
        <f t="shared" si="40"/>
        <v>2017</v>
      </c>
    </row>
    <row r="344" spans="1:19" ht="15" customHeight="1">
      <c r="A344" s="418" t="s">
        <v>1060</v>
      </c>
      <c r="B344" s="494">
        <v>43099</v>
      </c>
      <c r="C344" s="495">
        <v>0</v>
      </c>
      <c r="D344" s="495">
        <v>14131</v>
      </c>
      <c r="E344" s="495">
        <f t="shared" ref="E344:F359" si="42">C344+E343</f>
        <v>96862367</v>
      </c>
      <c r="F344" s="495">
        <f t="shared" si="42"/>
        <v>67544020.549999997</v>
      </c>
      <c r="G344" s="495">
        <f t="shared" si="38"/>
        <v>29318346.450000003</v>
      </c>
      <c r="H344" s="495">
        <f>VLOOKUP(A344,'02-Metrics'!A:R,18,FALSE)</f>
        <v>183459815.63</v>
      </c>
      <c r="I344" s="496">
        <f t="shared" si="39"/>
        <v>0.15980800127439876</v>
      </c>
      <c r="J344" s="496"/>
      <c r="K344" s="184">
        <v>0</v>
      </c>
      <c r="L344" s="180">
        <v>43099</v>
      </c>
      <c r="M344" s="241" t="s">
        <v>1041</v>
      </c>
      <c r="S344">
        <f t="shared" si="40"/>
        <v>2017</v>
      </c>
    </row>
    <row r="345" spans="1:19" ht="15" customHeight="1">
      <c r="A345" s="418" t="s">
        <v>1060</v>
      </c>
      <c r="B345" s="497">
        <v>43101</v>
      </c>
      <c r="C345" s="498"/>
      <c r="D345" s="498">
        <v>254499.61</v>
      </c>
      <c r="E345" s="495">
        <f t="shared" si="42"/>
        <v>96862367</v>
      </c>
      <c r="F345" s="495">
        <f t="shared" si="42"/>
        <v>67798520.159999996</v>
      </c>
      <c r="G345" s="495">
        <f t="shared" si="38"/>
        <v>29063846.840000004</v>
      </c>
      <c r="H345" s="495">
        <f>VLOOKUP(A345,'02-Metrics'!A:R,18,FALSE)</f>
        <v>183459815.63</v>
      </c>
      <c r="I345" s="496">
        <f t="shared" si="39"/>
        <v>0.15842077863315687</v>
      </c>
      <c r="J345" s="496"/>
      <c r="K345" s="490"/>
      <c r="L345" s="14"/>
      <c r="M345" s="241" t="s">
        <v>1038</v>
      </c>
      <c r="S345">
        <f t="shared" si="40"/>
        <v>2018</v>
      </c>
    </row>
    <row r="346" spans="1:19" ht="15" customHeight="1">
      <c r="A346" s="418" t="s">
        <v>1060</v>
      </c>
      <c r="B346" s="497">
        <v>43160</v>
      </c>
      <c r="C346" s="498"/>
      <c r="D346" s="498">
        <v>219000</v>
      </c>
      <c r="E346" s="495">
        <f t="shared" si="42"/>
        <v>96862367</v>
      </c>
      <c r="F346" s="495">
        <f t="shared" si="42"/>
        <v>68017520.159999996</v>
      </c>
      <c r="G346" s="495">
        <f t="shared" si="38"/>
        <v>28844846.840000004</v>
      </c>
      <c r="H346" s="495">
        <f>VLOOKUP(A346,'02-Metrics'!A:R,18,FALSE)</f>
        <v>183459815.63</v>
      </c>
      <c r="I346" s="496">
        <f t="shared" si="39"/>
        <v>0.15722705673145349</v>
      </c>
      <c r="J346" s="496"/>
      <c r="K346" s="490"/>
      <c r="L346" s="14"/>
      <c r="M346" s="241" t="s">
        <v>1038</v>
      </c>
      <c r="S346">
        <f t="shared" si="40"/>
        <v>2018</v>
      </c>
    </row>
    <row r="347" spans="1:19" ht="15" customHeight="1">
      <c r="A347" s="418" t="s">
        <v>1060</v>
      </c>
      <c r="B347" s="497">
        <v>43313</v>
      </c>
      <c r="C347" s="498"/>
      <c r="D347" s="498">
        <v>215259.09</v>
      </c>
      <c r="E347" s="495">
        <f t="shared" si="42"/>
        <v>96862367</v>
      </c>
      <c r="F347" s="495">
        <f t="shared" si="42"/>
        <v>68232779.25</v>
      </c>
      <c r="G347" s="495">
        <f t="shared" si="38"/>
        <v>28629587.75</v>
      </c>
      <c r="H347" s="495">
        <f>VLOOKUP(A347,'02-Metrics'!A:R,18,FALSE)</f>
        <v>183459815.63</v>
      </c>
      <c r="I347" s="496">
        <f t="shared" si="39"/>
        <v>0.15605372572563728</v>
      </c>
      <c r="J347" s="496"/>
      <c r="K347" s="490"/>
      <c r="L347" s="14"/>
      <c r="M347" s="241" t="s">
        <v>1038</v>
      </c>
      <c r="S347">
        <f t="shared" si="40"/>
        <v>2018</v>
      </c>
    </row>
    <row r="348" spans="1:19" ht="15" customHeight="1">
      <c r="A348" s="418" t="s">
        <v>1060</v>
      </c>
      <c r="B348" s="497">
        <v>43344</v>
      </c>
      <c r="C348" s="498"/>
      <c r="D348" s="498">
        <v>250000</v>
      </c>
      <c r="E348" s="495">
        <f t="shared" si="42"/>
        <v>96862367</v>
      </c>
      <c r="F348" s="495">
        <f t="shared" si="42"/>
        <v>68482779.25</v>
      </c>
      <c r="G348" s="495">
        <f t="shared" si="38"/>
        <v>28379587.75</v>
      </c>
      <c r="H348" s="495">
        <f>VLOOKUP(A348,'02-Metrics'!A:R,18,FALSE)</f>
        <v>183459815.63</v>
      </c>
      <c r="I348" s="496">
        <f t="shared" si="39"/>
        <v>0.15469102949081603</v>
      </c>
      <c r="J348" s="496"/>
      <c r="K348" s="490"/>
      <c r="L348" s="14"/>
      <c r="M348" s="241" t="s">
        <v>1038</v>
      </c>
      <c r="S348">
        <f t="shared" si="40"/>
        <v>2018</v>
      </c>
    </row>
    <row r="349" spans="1:19" ht="15" customHeight="1">
      <c r="A349" s="418" t="s">
        <v>1060</v>
      </c>
      <c r="B349" s="497">
        <v>43374</v>
      </c>
      <c r="C349" s="498"/>
      <c r="D349" s="498">
        <v>1230615</v>
      </c>
      <c r="E349" s="495">
        <f t="shared" si="42"/>
        <v>96862367</v>
      </c>
      <c r="F349" s="495">
        <f t="shared" si="42"/>
        <v>69713394.25</v>
      </c>
      <c r="G349" s="495">
        <f t="shared" si="38"/>
        <v>27148972.75</v>
      </c>
      <c r="H349" s="495">
        <f>VLOOKUP(A349,'02-Metrics'!A:R,18,FALSE)</f>
        <v>183459815.63</v>
      </c>
      <c r="I349" s="496">
        <f t="shared" si="39"/>
        <v>0.14798321178275786</v>
      </c>
      <c r="J349" s="496"/>
      <c r="K349" s="490"/>
      <c r="L349" s="14"/>
      <c r="M349" s="241" t="s">
        <v>1038</v>
      </c>
      <c r="S349">
        <f t="shared" si="40"/>
        <v>2018</v>
      </c>
    </row>
    <row r="350" spans="1:19" ht="15" customHeight="1">
      <c r="A350" s="418" t="s">
        <v>1060</v>
      </c>
      <c r="B350" s="497">
        <v>43405</v>
      </c>
      <c r="C350" s="498"/>
      <c r="D350" s="498">
        <v>58780.04</v>
      </c>
      <c r="E350" s="495">
        <f t="shared" si="42"/>
        <v>96862367</v>
      </c>
      <c r="F350" s="495">
        <f t="shared" si="42"/>
        <v>69772174.290000007</v>
      </c>
      <c r="G350" s="495">
        <f t="shared" si="38"/>
        <v>27090192.709999993</v>
      </c>
      <c r="H350" s="495">
        <f>VLOOKUP(A350,'02-Metrics'!A:R,18,FALSE)</f>
        <v>183459815.63</v>
      </c>
      <c r="I350" s="496">
        <f t="shared" si="39"/>
        <v>0.14766281442599527</v>
      </c>
      <c r="J350" s="496"/>
      <c r="K350" s="490"/>
      <c r="L350" s="14"/>
      <c r="M350" s="241" t="s">
        <v>1038</v>
      </c>
      <c r="S350">
        <f t="shared" si="40"/>
        <v>2018</v>
      </c>
    </row>
    <row r="351" spans="1:19" ht="15" customHeight="1">
      <c r="A351" s="418" t="s">
        <v>1060</v>
      </c>
      <c r="B351" s="497">
        <v>43435</v>
      </c>
      <c r="C351" s="498"/>
      <c r="D351" s="498">
        <v>350000</v>
      </c>
      <c r="E351" s="495">
        <f t="shared" si="42"/>
        <v>96862367</v>
      </c>
      <c r="F351" s="495">
        <f t="shared" si="42"/>
        <v>70122174.290000007</v>
      </c>
      <c r="G351" s="495">
        <f t="shared" si="38"/>
        <v>26740192.709999993</v>
      </c>
      <c r="H351" s="495">
        <f>VLOOKUP(A351,'02-Metrics'!A:R,18,FALSE)</f>
        <v>183459815.63</v>
      </c>
      <c r="I351" s="496">
        <f t="shared" si="39"/>
        <v>0.14575503969724551</v>
      </c>
      <c r="J351" s="496"/>
      <c r="K351" s="490"/>
      <c r="L351" s="14"/>
      <c r="M351" s="241" t="s">
        <v>1038</v>
      </c>
      <c r="S351">
        <f t="shared" si="40"/>
        <v>2018</v>
      </c>
    </row>
    <row r="352" spans="1:19" ht="15" customHeight="1">
      <c r="A352" s="418" t="s">
        <v>1060</v>
      </c>
      <c r="B352" s="497">
        <f>L352</f>
        <v>43458</v>
      </c>
      <c r="C352" s="498">
        <v>237867.55</v>
      </c>
      <c r="D352" s="498"/>
      <c r="E352" s="495">
        <f t="shared" si="42"/>
        <v>97100234.549999997</v>
      </c>
      <c r="F352" s="495">
        <f t="shared" si="42"/>
        <v>70122174.290000007</v>
      </c>
      <c r="G352" s="495">
        <f t="shared" si="38"/>
        <v>26978060.25999999</v>
      </c>
      <c r="H352" s="495">
        <f>VLOOKUP(A352,'02-Metrics'!A:R,18,FALSE)</f>
        <v>183459815.63</v>
      </c>
      <c r="I352" s="496">
        <f t="shared" si="39"/>
        <v>0.14705160455633012</v>
      </c>
      <c r="J352" s="496"/>
      <c r="K352" s="490"/>
      <c r="L352" s="14">
        <v>43458</v>
      </c>
      <c r="M352" s="241" t="s">
        <v>1039</v>
      </c>
      <c r="S352">
        <f t="shared" si="40"/>
        <v>2018</v>
      </c>
    </row>
    <row r="353" spans="1:19" ht="15" customHeight="1">
      <c r="A353" s="418" t="s">
        <v>1060</v>
      </c>
      <c r="B353" s="497">
        <f>L353</f>
        <v>43458</v>
      </c>
      <c r="C353" s="498">
        <v>18908900</v>
      </c>
      <c r="D353" s="498"/>
      <c r="E353" s="495">
        <f t="shared" si="42"/>
        <v>116009134.55</v>
      </c>
      <c r="F353" s="495">
        <f t="shared" si="42"/>
        <v>70122174.290000007</v>
      </c>
      <c r="G353" s="495">
        <f t="shared" si="38"/>
        <v>45886960.25999999</v>
      </c>
      <c r="H353" s="495">
        <f>VLOOKUP(A353,'02-Metrics'!A:R,18,FALSE)</f>
        <v>183459815.63</v>
      </c>
      <c r="I353" s="496">
        <f t="shared" si="39"/>
        <v>0.25011995189477554</v>
      </c>
      <c r="J353" s="496"/>
      <c r="K353" s="490"/>
      <c r="L353" s="14">
        <v>43458</v>
      </c>
      <c r="M353" s="241" t="s">
        <v>1039</v>
      </c>
      <c r="S353">
        <f t="shared" si="40"/>
        <v>2018</v>
      </c>
    </row>
    <row r="354" spans="1:19" ht="15" customHeight="1">
      <c r="A354" s="418" t="s">
        <v>1060</v>
      </c>
      <c r="B354" s="497">
        <v>43466</v>
      </c>
      <c r="C354" s="498"/>
      <c r="D354" s="498">
        <v>44500</v>
      </c>
      <c r="E354" s="495">
        <f t="shared" si="42"/>
        <v>116009134.55</v>
      </c>
      <c r="F354" s="495">
        <f t="shared" si="42"/>
        <v>70166674.290000007</v>
      </c>
      <c r="G354" s="495">
        <f t="shared" si="38"/>
        <v>45842460.25999999</v>
      </c>
      <c r="H354" s="495">
        <f>VLOOKUP(A354,'02-Metrics'!A:R,18,FALSE)</f>
        <v>183459815.63</v>
      </c>
      <c r="I354" s="496">
        <f t="shared" si="39"/>
        <v>0.24987739196497738</v>
      </c>
      <c r="J354" s="496"/>
      <c r="K354" s="490"/>
      <c r="L354" s="14"/>
      <c r="M354" s="241" t="s">
        <v>1038</v>
      </c>
      <c r="S354">
        <f t="shared" si="40"/>
        <v>2019</v>
      </c>
    </row>
    <row r="355" spans="1:19" ht="15" customHeight="1">
      <c r="A355" s="418" t="s">
        <v>1060</v>
      </c>
      <c r="B355" s="497">
        <f>L355</f>
        <v>43468</v>
      </c>
      <c r="C355" s="498">
        <v>6039510.2999999998</v>
      </c>
      <c r="D355" s="498"/>
      <c r="E355" s="495">
        <f t="shared" si="42"/>
        <v>122048644.84999999</v>
      </c>
      <c r="F355" s="495">
        <f t="shared" si="42"/>
        <v>70166674.290000007</v>
      </c>
      <c r="G355" s="495">
        <f t="shared" si="38"/>
        <v>51881970.559999987</v>
      </c>
      <c r="H355" s="495">
        <f>VLOOKUP(A355,'02-Metrics'!A:R,18,FALSE)</f>
        <v>183459815.63</v>
      </c>
      <c r="I355" s="496">
        <f t="shared" si="39"/>
        <v>0.28279746374887377</v>
      </c>
      <c r="J355" s="496"/>
      <c r="K355" s="490"/>
      <c r="L355" s="14">
        <v>43468</v>
      </c>
      <c r="M355" s="241" t="s">
        <v>1039</v>
      </c>
      <c r="S355">
        <f t="shared" si="40"/>
        <v>2019</v>
      </c>
    </row>
    <row r="356" spans="1:19" ht="15" customHeight="1">
      <c r="A356" s="418" t="s">
        <v>1060</v>
      </c>
      <c r="B356" s="497">
        <v>43525</v>
      </c>
      <c r="C356" s="498"/>
      <c r="D356" s="498">
        <v>356389</v>
      </c>
      <c r="E356" s="495">
        <f t="shared" si="42"/>
        <v>122048644.84999999</v>
      </c>
      <c r="F356" s="495">
        <f t="shared" si="42"/>
        <v>70523063.290000007</v>
      </c>
      <c r="G356" s="495">
        <f t="shared" si="38"/>
        <v>51525581.559999987</v>
      </c>
      <c r="H356" s="495">
        <f>VLOOKUP(A356,'02-Metrics'!A:R,18,FALSE)</f>
        <v>183459815.63</v>
      </c>
      <c r="I356" s="496">
        <f t="shared" si="39"/>
        <v>0.28085486395514692</v>
      </c>
      <c r="J356" s="496"/>
      <c r="K356" s="490"/>
      <c r="L356" s="14"/>
      <c r="M356" s="241" t="s">
        <v>1038</v>
      </c>
      <c r="S356">
        <f t="shared" si="40"/>
        <v>2019</v>
      </c>
    </row>
    <row r="357" spans="1:19" ht="15" customHeight="1">
      <c r="A357" s="418" t="s">
        <v>1060</v>
      </c>
      <c r="B357" s="497">
        <v>43678</v>
      </c>
      <c r="C357" s="498"/>
      <c r="D357" s="498">
        <v>27370.3</v>
      </c>
      <c r="E357" s="495">
        <f t="shared" si="42"/>
        <v>122048644.84999999</v>
      </c>
      <c r="F357" s="495">
        <f t="shared" si="42"/>
        <v>70550433.590000004</v>
      </c>
      <c r="G357" s="495">
        <f t="shared" si="38"/>
        <v>51498211.25999999</v>
      </c>
      <c r="H357" s="495">
        <f>VLOOKUP(A357,'02-Metrics'!A:R,18,FALSE)</f>
        <v>183459815.63</v>
      </c>
      <c r="I357" s="496">
        <f t="shared" si="39"/>
        <v>0.28070567433612326</v>
      </c>
      <c r="J357" s="496"/>
      <c r="K357" s="490"/>
      <c r="L357" s="14"/>
      <c r="M357" s="241" t="s">
        <v>1038</v>
      </c>
      <c r="S357">
        <f t="shared" si="40"/>
        <v>2019</v>
      </c>
    </row>
    <row r="358" spans="1:19" ht="15" customHeight="1">
      <c r="A358" s="418" t="s">
        <v>1060</v>
      </c>
      <c r="B358" s="497">
        <f>L358</f>
        <v>43702</v>
      </c>
      <c r="C358" s="498">
        <v>5574585.5999999996</v>
      </c>
      <c r="D358" s="498"/>
      <c r="E358" s="495">
        <f t="shared" si="42"/>
        <v>127623230.44999999</v>
      </c>
      <c r="F358" s="495">
        <f t="shared" si="42"/>
        <v>70550433.590000004</v>
      </c>
      <c r="G358" s="495">
        <f t="shared" si="38"/>
        <v>57072796.859999985</v>
      </c>
      <c r="H358" s="495">
        <f>VLOOKUP(A358,'02-Metrics'!A:R,18,FALSE)</f>
        <v>183459815.63</v>
      </c>
      <c r="I358" s="496">
        <f t="shared" si="39"/>
        <v>0.31109154156735802</v>
      </c>
      <c r="J358" s="496"/>
      <c r="K358" s="490"/>
      <c r="L358" s="14">
        <v>43702</v>
      </c>
      <c r="M358" s="241" t="s">
        <v>1039</v>
      </c>
      <c r="S358">
        <f t="shared" si="40"/>
        <v>2019</v>
      </c>
    </row>
    <row r="359" spans="1:19" ht="15" customHeight="1">
      <c r="A359" s="418" t="s">
        <v>1060</v>
      </c>
      <c r="B359" s="497">
        <v>43709</v>
      </c>
      <c r="C359" s="498"/>
      <c r="D359" s="498">
        <v>47130</v>
      </c>
      <c r="E359" s="495">
        <f t="shared" si="42"/>
        <v>127623230.44999999</v>
      </c>
      <c r="F359" s="495">
        <f t="shared" si="42"/>
        <v>70597563.590000004</v>
      </c>
      <c r="G359" s="495">
        <f t="shared" si="38"/>
        <v>57025666.859999985</v>
      </c>
      <c r="H359" s="495">
        <f>VLOOKUP(A359,'02-Metrics'!A:R,18,FALSE)</f>
        <v>183459815.63</v>
      </c>
      <c r="I359" s="496">
        <f t="shared" si="39"/>
        <v>0.31083464607316952</v>
      </c>
      <c r="J359" s="496"/>
      <c r="K359" s="490"/>
      <c r="L359" s="14"/>
      <c r="M359" s="241" t="s">
        <v>1038</v>
      </c>
      <c r="S359">
        <f t="shared" si="40"/>
        <v>2019</v>
      </c>
    </row>
    <row r="360" spans="1:19" ht="15" customHeight="1">
      <c r="A360" s="418"/>
      <c r="B360" s="505"/>
      <c r="C360" s="506"/>
      <c r="D360" s="506"/>
      <c r="E360" s="506"/>
      <c r="F360" s="506"/>
      <c r="G360" s="506"/>
      <c r="H360" s="495"/>
      <c r="I360" s="496"/>
      <c r="J360" s="496"/>
      <c r="K360" s="498"/>
      <c r="L360" s="416"/>
      <c r="S360">
        <f t="shared" si="40"/>
        <v>1900</v>
      </c>
    </row>
    <row r="361" spans="1:19" ht="15" customHeight="1">
      <c r="A361" s="418" t="s">
        <v>1061</v>
      </c>
      <c r="B361" s="494">
        <v>42124</v>
      </c>
      <c r="C361" s="495">
        <v>0</v>
      </c>
      <c r="D361" s="495">
        <v>545325</v>
      </c>
      <c r="E361" s="495">
        <f t="shared" ref="E361:F376" si="43">C361+E360</f>
        <v>0</v>
      </c>
      <c r="F361" s="495">
        <f t="shared" si="43"/>
        <v>545325</v>
      </c>
      <c r="G361" s="495">
        <f t="shared" si="38"/>
        <v>-545325</v>
      </c>
      <c r="H361" s="495">
        <f>VLOOKUP(A361,'02-Metrics'!A:R,18,FALSE)</f>
        <v>18438370</v>
      </c>
      <c r="I361" s="496">
        <f t="shared" si="39"/>
        <v>-2.9575553587437502E-2</v>
      </c>
      <c r="J361" s="496"/>
      <c r="K361" s="183">
        <v>361243</v>
      </c>
      <c r="L361" s="180">
        <v>42124</v>
      </c>
      <c r="M361" s="241" t="s">
        <v>1041</v>
      </c>
      <c r="S361">
        <f t="shared" si="40"/>
        <v>2015</v>
      </c>
    </row>
    <row r="362" spans="1:19" ht="15" customHeight="1">
      <c r="A362" s="418" t="s">
        <v>1061</v>
      </c>
      <c r="B362" s="494">
        <v>42154</v>
      </c>
      <c r="C362" s="495">
        <v>0</v>
      </c>
      <c r="D362" s="495">
        <v>338808</v>
      </c>
      <c r="E362" s="495">
        <f t="shared" si="43"/>
        <v>0</v>
      </c>
      <c r="F362" s="495">
        <f t="shared" si="43"/>
        <v>884133</v>
      </c>
      <c r="G362" s="495">
        <f t="shared" si="38"/>
        <v>-884133</v>
      </c>
      <c r="H362" s="495">
        <f>VLOOKUP(A362,'02-Metrics'!A:R,18,FALSE)</f>
        <v>18438370</v>
      </c>
      <c r="I362" s="496">
        <f t="shared" si="39"/>
        <v>-4.7950713647681435E-2</v>
      </c>
      <c r="J362" s="496"/>
      <c r="K362" s="183">
        <v>1255716</v>
      </c>
      <c r="L362" s="180">
        <v>42154</v>
      </c>
      <c r="M362" s="241" t="s">
        <v>1041</v>
      </c>
      <c r="S362">
        <f t="shared" si="40"/>
        <v>2015</v>
      </c>
    </row>
    <row r="363" spans="1:19" ht="15" customHeight="1">
      <c r="A363" s="418" t="s">
        <v>1061</v>
      </c>
      <c r="B363" s="494">
        <v>42185</v>
      </c>
      <c r="C363" s="495">
        <v>0</v>
      </c>
      <c r="D363" s="495">
        <v>787544</v>
      </c>
      <c r="E363" s="495">
        <f t="shared" si="43"/>
        <v>0</v>
      </c>
      <c r="F363" s="495">
        <f t="shared" si="43"/>
        <v>1671677</v>
      </c>
      <c r="G363" s="495">
        <f t="shared" si="38"/>
        <v>-1671677</v>
      </c>
      <c r="H363" s="495">
        <f>VLOOKUP(A363,'02-Metrics'!A:R,18,FALSE)</f>
        <v>18438370</v>
      </c>
      <c r="I363" s="496">
        <f t="shared" si="39"/>
        <v>-9.0662949056776715E-2</v>
      </c>
      <c r="J363" s="496"/>
      <c r="K363" s="183">
        <v>1197476</v>
      </c>
      <c r="L363" s="180">
        <v>42185</v>
      </c>
      <c r="M363" s="241" t="s">
        <v>1041</v>
      </c>
      <c r="S363">
        <f t="shared" si="40"/>
        <v>2015</v>
      </c>
    </row>
    <row r="364" spans="1:19" ht="15" customHeight="1">
      <c r="A364" s="418" t="s">
        <v>1061</v>
      </c>
      <c r="B364" s="494">
        <v>42215</v>
      </c>
      <c r="C364" s="495">
        <v>313398</v>
      </c>
      <c r="D364" s="495">
        <v>970980</v>
      </c>
      <c r="E364" s="495">
        <f t="shared" si="43"/>
        <v>313398</v>
      </c>
      <c r="F364" s="495">
        <f t="shared" si="43"/>
        <v>2642657</v>
      </c>
      <c r="G364" s="495">
        <f t="shared" si="38"/>
        <v>-2329259</v>
      </c>
      <c r="H364" s="495">
        <f>VLOOKUP(A364,'02-Metrics'!A:R,18,FALSE)</f>
        <v>18438370</v>
      </c>
      <c r="I364" s="496">
        <f t="shared" si="39"/>
        <v>-0.12632673061664346</v>
      </c>
      <c r="J364" s="496"/>
      <c r="K364" s="183">
        <v>733802</v>
      </c>
      <c r="L364" s="180">
        <v>42215</v>
      </c>
      <c r="M364" s="241" t="s">
        <v>1041</v>
      </c>
      <c r="S364">
        <f t="shared" si="40"/>
        <v>2015</v>
      </c>
    </row>
    <row r="365" spans="1:19" ht="15" customHeight="1">
      <c r="A365" s="418" t="s">
        <v>1061</v>
      </c>
      <c r="B365" s="494">
        <v>42246</v>
      </c>
      <c r="C365" s="495">
        <v>1124042</v>
      </c>
      <c r="D365" s="495">
        <v>2050996</v>
      </c>
      <c r="E365" s="495">
        <f t="shared" si="43"/>
        <v>1437440</v>
      </c>
      <c r="F365" s="495">
        <f t="shared" si="43"/>
        <v>4693653</v>
      </c>
      <c r="G365" s="495">
        <f t="shared" si="38"/>
        <v>-3256213</v>
      </c>
      <c r="H365" s="495">
        <f>VLOOKUP(A365,'02-Metrics'!A:R,18,FALSE)</f>
        <v>18438370</v>
      </c>
      <c r="I365" s="496">
        <f t="shared" si="39"/>
        <v>-0.17659982959448151</v>
      </c>
      <c r="J365" s="496"/>
      <c r="K365" s="183">
        <v>2176660</v>
      </c>
      <c r="L365" s="180">
        <v>42246</v>
      </c>
      <c r="M365" s="241" t="s">
        <v>1041</v>
      </c>
      <c r="S365">
        <f t="shared" si="40"/>
        <v>2015</v>
      </c>
    </row>
    <row r="366" spans="1:19" ht="15" customHeight="1">
      <c r="A366" s="418" t="s">
        <v>1061</v>
      </c>
      <c r="B366" s="494">
        <v>42277</v>
      </c>
      <c r="C366" s="495">
        <v>1721144</v>
      </c>
      <c r="D366" s="495">
        <v>1237752</v>
      </c>
      <c r="E366" s="495">
        <f t="shared" si="43"/>
        <v>3158584</v>
      </c>
      <c r="F366" s="495">
        <f t="shared" si="43"/>
        <v>5931405</v>
      </c>
      <c r="G366" s="495">
        <f t="shared" si="38"/>
        <v>-2772821</v>
      </c>
      <c r="H366" s="495">
        <f>VLOOKUP(A366,'02-Metrics'!A:R,18,FALSE)</f>
        <v>18438370</v>
      </c>
      <c r="I366" s="496">
        <f t="shared" si="39"/>
        <v>-0.15038319547769136</v>
      </c>
      <c r="J366" s="496"/>
      <c r="K366" s="183">
        <v>165696</v>
      </c>
      <c r="L366" s="180">
        <v>42277</v>
      </c>
      <c r="M366" s="241" t="s">
        <v>1041</v>
      </c>
      <c r="S366">
        <f t="shared" si="40"/>
        <v>2015</v>
      </c>
    </row>
    <row r="367" spans="1:19" ht="15" customHeight="1">
      <c r="A367" s="418" t="s">
        <v>1061</v>
      </c>
      <c r="B367" s="494">
        <v>42307</v>
      </c>
      <c r="C367" s="495">
        <v>3075432</v>
      </c>
      <c r="D367" s="495">
        <v>621081</v>
      </c>
      <c r="E367" s="495">
        <f t="shared" si="43"/>
        <v>6234016</v>
      </c>
      <c r="F367" s="495">
        <f t="shared" si="43"/>
        <v>6552486</v>
      </c>
      <c r="G367" s="495">
        <f t="shared" si="38"/>
        <v>-318470</v>
      </c>
      <c r="H367" s="495">
        <f>VLOOKUP(A367,'02-Metrics'!A:R,18,FALSE)</f>
        <v>18438370</v>
      </c>
      <c r="I367" s="496">
        <f t="shared" si="39"/>
        <v>-1.7272134142009298E-2</v>
      </c>
      <c r="J367" s="496"/>
      <c r="K367" s="183">
        <v>2449389</v>
      </c>
      <c r="L367" s="180">
        <v>42307</v>
      </c>
      <c r="M367" s="241" t="s">
        <v>1041</v>
      </c>
      <c r="S367">
        <f t="shared" si="40"/>
        <v>2015</v>
      </c>
    </row>
    <row r="368" spans="1:19" ht="15" customHeight="1">
      <c r="A368" s="418" t="s">
        <v>1061</v>
      </c>
      <c r="B368" s="494">
        <v>42338</v>
      </c>
      <c r="C368" s="495">
        <v>51999</v>
      </c>
      <c r="D368" s="495">
        <v>971120</v>
      </c>
      <c r="E368" s="495">
        <f t="shared" si="43"/>
        <v>6286015</v>
      </c>
      <c r="F368" s="495">
        <f t="shared" si="43"/>
        <v>7523606</v>
      </c>
      <c r="G368" s="495">
        <f t="shared" si="38"/>
        <v>-1237591</v>
      </c>
      <c r="H368" s="495">
        <f>VLOOKUP(A368,'02-Metrics'!A:R,18,FALSE)</f>
        <v>18438370</v>
      </c>
      <c r="I368" s="496">
        <f t="shared" si="39"/>
        <v>-6.7120412487654824E-2</v>
      </c>
      <c r="J368" s="496"/>
      <c r="K368" s="183">
        <v>0</v>
      </c>
      <c r="L368" s="180">
        <v>42338</v>
      </c>
      <c r="M368" s="241" t="s">
        <v>1041</v>
      </c>
      <c r="S368">
        <f t="shared" si="40"/>
        <v>2015</v>
      </c>
    </row>
    <row r="369" spans="1:19" ht="15" customHeight="1">
      <c r="A369" s="418" t="s">
        <v>1061</v>
      </c>
      <c r="B369" s="494">
        <v>42368</v>
      </c>
      <c r="C369" s="495">
        <v>1983258</v>
      </c>
      <c r="D369" s="495">
        <v>1166958</v>
      </c>
      <c r="E369" s="495">
        <f t="shared" si="43"/>
        <v>8269273</v>
      </c>
      <c r="F369" s="495">
        <f t="shared" si="43"/>
        <v>8690564</v>
      </c>
      <c r="G369" s="495">
        <f t="shared" si="38"/>
        <v>-421291</v>
      </c>
      <c r="H369" s="495">
        <f>VLOOKUP(A369,'02-Metrics'!A:R,18,FALSE)</f>
        <v>18438370</v>
      </c>
      <c r="I369" s="496">
        <f t="shared" si="39"/>
        <v>-2.2848603211672182E-2</v>
      </c>
      <c r="J369" s="496"/>
      <c r="K369" s="183">
        <v>882673</v>
      </c>
      <c r="L369" s="180">
        <v>42368</v>
      </c>
      <c r="M369" s="241" t="s">
        <v>1041</v>
      </c>
      <c r="S369">
        <f t="shared" si="40"/>
        <v>2015</v>
      </c>
    </row>
    <row r="370" spans="1:19" ht="15" customHeight="1">
      <c r="A370" s="418" t="s">
        <v>1061</v>
      </c>
      <c r="B370" s="494">
        <v>42399</v>
      </c>
      <c r="C370" s="495">
        <v>0</v>
      </c>
      <c r="D370" s="495">
        <v>722559</v>
      </c>
      <c r="E370" s="495">
        <f t="shared" si="43"/>
        <v>8269273</v>
      </c>
      <c r="F370" s="495">
        <f t="shared" si="43"/>
        <v>9413123</v>
      </c>
      <c r="G370" s="495">
        <f t="shared" si="38"/>
        <v>-1143850</v>
      </c>
      <c r="H370" s="495">
        <f>VLOOKUP(A370,'02-Metrics'!A:R,18,FALSE)</f>
        <v>18438370</v>
      </c>
      <c r="I370" s="496">
        <f t="shared" si="39"/>
        <v>-6.2036394757237219E-2</v>
      </c>
      <c r="J370" s="496"/>
      <c r="K370" s="183">
        <v>116975</v>
      </c>
      <c r="L370" s="180">
        <v>42399</v>
      </c>
      <c r="M370" s="241" t="s">
        <v>1041</v>
      </c>
      <c r="S370">
        <f t="shared" si="40"/>
        <v>2016</v>
      </c>
    </row>
    <row r="371" spans="1:19" ht="15" customHeight="1">
      <c r="A371" s="418" t="s">
        <v>1061</v>
      </c>
      <c r="B371" s="494">
        <v>42429</v>
      </c>
      <c r="C371" s="495">
        <v>728974</v>
      </c>
      <c r="D371" s="495">
        <v>824337</v>
      </c>
      <c r="E371" s="495">
        <f t="shared" si="43"/>
        <v>8998247</v>
      </c>
      <c r="F371" s="495">
        <f t="shared" si="43"/>
        <v>10237460</v>
      </c>
      <c r="G371" s="495">
        <f t="shared" si="38"/>
        <v>-1239213</v>
      </c>
      <c r="H371" s="495">
        <f>VLOOKUP(A371,'02-Metrics'!A:R,18,FALSE)</f>
        <v>18438370</v>
      </c>
      <c r="I371" s="496">
        <f t="shared" si="39"/>
        <v>-6.7208381218079469E-2</v>
      </c>
      <c r="J371" s="496"/>
      <c r="K371" s="183">
        <v>805479</v>
      </c>
      <c r="L371" s="180">
        <v>42429</v>
      </c>
      <c r="M371" s="241" t="s">
        <v>1041</v>
      </c>
      <c r="S371">
        <f t="shared" si="40"/>
        <v>2016</v>
      </c>
    </row>
    <row r="372" spans="1:19" ht="15" customHeight="1">
      <c r="A372" s="418" t="s">
        <v>1061</v>
      </c>
      <c r="B372" s="494">
        <v>42459</v>
      </c>
      <c r="C372" s="495">
        <v>306588</v>
      </c>
      <c r="D372" s="495">
        <v>1059766</v>
      </c>
      <c r="E372" s="495">
        <f t="shared" si="43"/>
        <v>9304835</v>
      </c>
      <c r="F372" s="495">
        <f t="shared" si="43"/>
        <v>11297226</v>
      </c>
      <c r="G372" s="495">
        <f t="shared" si="38"/>
        <v>-1992391</v>
      </c>
      <c r="H372" s="495">
        <f>VLOOKUP(A372,'02-Metrics'!A:R,18,FALSE)</f>
        <v>18438370</v>
      </c>
      <c r="I372" s="496">
        <f t="shared" si="39"/>
        <v>-0.10805678593064355</v>
      </c>
      <c r="J372" s="496"/>
      <c r="K372" s="183">
        <v>0</v>
      </c>
      <c r="L372" s="180">
        <v>42459</v>
      </c>
      <c r="M372" s="241" t="s">
        <v>1041</v>
      </c>
      <c r="S372">
        <f t="shared" si="40"/>
        <v>2016</v>
      </c>
    </row>
    <row r="373" spans="1:19" ht="15" customHeight="1">
      <c r="A373" s="418" t="s">
        <v>1061</v>
      </c>
      <c r="B373" s="494">
        <v>42490</v>
      </c>
      <c r="C373" s="495">
        <v>1205323</v>
      </c>
      <c r="D373" s="495">
        <v>465410</v>
      </c>
      <c r="E373" s="495">
        <f t="shared" si="43"/>
        <v>10510158</v>
      </c>
      <c r="F373" s="495">
        <f t="shared" si="43"/>
        <v>11762636</v>
      </c>
      <c r="G373" s="495">
        <f t="shared" si="38"/>
        <v>-1252478</v>
      </c>
      <c r="H373" s="495">
        <f>VLOOKUP(A373,'02-Metrics'!A:R,18,FALSE)</f>
        <v>18438370</v>
      </c>
      <c r="I373" s="496">
        <f t="shared" si="39"/>
        <v>-6.7927804898155308E-2</v>
      </c>
      <c r="J373" s="496"/>
      <c r="K373" s="183">
        <v>1383216</v>
      </c>
      <c r="L373" s="180">
        <v>42490</v>
      </c>
      <c r="M373" s="241" t="s">
        <v>1041</v>
      </c>
      <c r="S373">
        <f t="shared" si="40"/>
        <v>2016</v>
      </c>
    </row>
    <row r="374" spans="1:19" ht="15" customHeight="1">
      <c r="A374" s="418" t="s">
        <v>1061</v>
      </c>
      <c r="B374" s="494">
        <v>42520</v>
      </c>
      <c r="C374" s="495">
        <v>136297</v>
      </c>
      <c r="D374" s="495">
        <v>743758</v>
      </c>
      <c r="E374" s="495">
        <f t="shared" si="43"/>
        <v>10646455</v>
      </c>
      <c r="F374" s="495">
        <f t="shared" si="43"/>
        <v>12506394</v>
      </c>
      <c r="G374" s="495">
        <f t="shared" si="38"/>
        <v>-1859939</v>
      </c>
      <c r="H374" s="495">
        <f>VLOOKUP(A374,'02-Metrics'!A:R,18,FALSE)</f>
        <v>18438370</v>
      </c>
      <c r="I374" s="496">
        <f t="shared" si="39"/>
        <v>-0.10087328760622549</v>
      </c>
      <c r="J374" s="496"/>
      <c r="K374" s="183">
        <v>951643</v>
      </c>
      <c r="L374" s="180">
        <v>42520</v>
      </c>
      <c r="M374" s="241" t="s">
        <v>1041</v>
      </c>
      <c r="S374">
        <f t="shared" si="40"/>
        <v>2016</v>
      </c>
    </row>
    <row r="375" spans="1:19" ht="15" customHeight="1">
      <c r="A375" s="418" t="s">
        <v>1061</v>
      </c>
      <c r="B375" s="494">
        <v>42551</v>
      </c>
      <c r="C375" s="495">
        <v>1080850</v>
      </c>
      <c r="D375" s="495">
        <v>1726525</v>
      </c>
      <c r="E375" s="495">
        <f t="shared" si="43"/>
        <v>11727305</v>
      </c>
      <c r="F375" s="495">
        <f t="shared" si="43"/>
        <v>14232919</v>
      </c>
      <c r="G375" s="495">
        <f t="shared" si="38"/>
        <v>-2505614</v>
      </c>
      <c r="H375" s="495">
        <f>VLOOKUP(A375,'02-Metrics'!A:R,18,FALSE)</f>
        <v>18438370</v>
      </c>
      <c r="I375" s="496">
        <f t="shared" si="39"/>
        <v>-0.13589129624798721</v>
      </c>
      <c r="J375" s="496"/>
      <c r="K375" s="183">
        <v>0</v>
      </c>
      <c r="L375" s="180">
        <v>42551</v>
      </c>
      <c r="M375" s="241" t="s">
        <v>1041</v>
      </c>
      <c r="S375">
        <f t="shared" si="40"/>
        <v>2016</v>
      </c>
    </row>
    <row r="376" spans="1:19" ht="15" customHeight="1">
      <c r="A376" s="418" t="s">
        <v>1061</v>
      </c>
      <c r="B376" s="494">
        <v>42581</v>
      </c>
      <c r="C376" s="495">
        <v>763400</v>
      </c>
      <c r="D376" s="495">
        <v>309096</v>
      </c>
      <c r="E376" s="495">
        <f t="shared" si="43"/>
        <v>12490705</v>
      </c>
      <c r="F376" s="495">
        <f t="shared" si="43"/>
        <v>14542015</v>
      </c>
      <c r="G376" s="495">
        <f t="shared" si="38"/>
        <v>-2051310</v>
      </c>
      <c r="H376" s="495">
        <f>VLOOKUP(A376,'02-Metrics'!A:R,18,FALSE)</f>
        <v>18438370</v>
      </c>
      <c r="I376" s="496">
        <f t="shared" si="39"/>
        <v>-0.1112522419281097</v>
      </c>
      <c r="J376" s="496"/>
      <c r="K376" s="183">
        <v>1762191</v>
      </c>
      <c r="L376" s="180">
        <v>42581</v>
      </c>
      <c r="M376" s="241" t="s">
        <v>1041</v>
      </c>
      <c r="S376">
        <f t="shared" si="40"/>
        <v>2016</v>
      </c>
    </row>
    <row r="377" spans="1:19" ht="15" customHeight="1">
      <c r="A377" s="418" t="s">
        <v>1061</v>
      </c>
      <c r="B377" s="494">
        <v>42612</v>
      </c>
      <c r="C377" s="495">
        <v>0</v>
      </c>
      <c r="D377" s="495">
        <v>635340</v>
      </c>
      <c r="E377" s="495">
        <f t="shared" ref="E377:F392" si="44">C377+E376</f>
        <v>12490705</v>
      </c>
      <c r="F377" s="495">
        <f t="shared" si="44"/>
        <v>15177355</v>
      </c>
      <c r="G377" s="495">
        <f t="shared" si="38"/>
        <v>-2686650</v>
      </c>
      <c r="H377" s="495">
        <f>VLOOKUP(A377,'02-Metrics'!A:R,18,FALSE)</f>
        <v>18438370</v>
      </c>
      <c r="I377" s="496">
        <f t="shared" si="39"/>
        <v>-0.14570973464574147</v>
      </c>
      <c r="J377" s="496"/>
      <c r="K377" s="183">
        <v>0</v>
      </c>
      <c r="L377" s="180">
        <v>42612</v>
      </c>
      <c r="M377" s="241" t="s">
        <v>1041</v>
      </c>
      <c r="S377">
        <f t="shared" si="40"/>
        <v>2016</v>
      </c>
    </row>
    <row r="378" spans="1:19" ht="15" customHeight="1">
      <c r="A378" s="418" t="s">
        <v>1061</v>
      </c>
      <c r="B378" s="494">
        <v>42643</v>
      </c>
      <c r="C378" s="495">
        <v>1345167</v>
      </c>
      <c r="D378" s="495">
        <v>431331</v>
      </c>
      <c r="E378" s="495">
        <f t="shared" si="44"/>
        <v>13835872</v>
      </c>
      <c r="F378" s="495">
        <f t="shared" si="44"/>
        <v>15608686</v>
      </c>
      <c r="G378" s="495">
        <f t="shared" si="38"/>
        <v>-1772814</v>
      </c>
      <c r="H378" s="495">
        <f>VLOOKUP(A378,'02-Metrics'!A:R,18,FALSE)</f>
        <v>18438370</v>
      </c>
      <c r="I378" s="496">
        <f t="shared" si="39"/>
        <v>-9.6148086842817448E-2</v>
      </c>
      <c r="J378" s="496"/>
      <c r="K378" s="183">
        <v>540236</v>
      </c>
      <c r="L378" s="180">
        <v>42643</v>
      </c>
      <c r="M378" s="241" t="s">
        <v>1041</v>
      </c>
      <c r="S378">
        <f t="shared" si="40"/>
        <v>2016</v>
      </c>
    </row>
    <row r="379" spans="1:19" ht="15" customHeight="1">
      <c r="A379" s="418" t="s">
        <v>1061</v>
      </c>
      <c r="B379" s="494">
        <v>42673</v>
      </c>
      <c r="C379" s="495">
        <v>337754</v>
      </c>
      <c r="D379" s="495">
        <v>181696</v>
      </c>
      <c r="E379" s="495">
        <f t="shared" si="44"/>
        <v>14173626</v>
      </c>
      <c r="F379" s="495">
        <f t="shared" si="44"/>
        <v>15790382</v>
      </c>
      <c r="G379" s="495">
        <f t="shared" si="38"/>
        <v>-1616756</v>
      </c>
      <c r="H379" s="495">
        <f>VLOOKUP(A379,'02-Metrics'!A:R,18,FALSE)</f>
        <v>18438370</v>
      </c>
      <c r="I379" s="496">
        <f t="shared" si="39"/>
        <v>-8.7684323505819659E-2</v>
      </c>
      <c r="J379" s="496"/>
      <c r="K379" s="183">
        <v>0</v>
      </c>
      <c r="L379" s="180">
        <v>42673</v>
      </c>
      <c r="M379" s="241" t="s">
        <v>1041</v>
      </c>
      <c r="S379">
        <f t="shared" si="40"/>
        <v>2016</v>
      </c>
    </row>
    <row r="380" spans="1:19" ht="15" customHeight="1">
      <c r="A380" s="418" t="s">
        <v>1061</v>
      </c>
      <c r="B380" s="494">
        <v>42704</v>
      </c>
      <c r="C380" s="495">
        <v>639374</v>
      </c>
      <c r="D380" s="495">
        <v>303192</v>
      </c>
      <c r="E380" s="495">
        <f t="shared" si="44"/>
        <v>14813000</v>
      </c>
      <c r="F380" s="495">
        <f t="shared" si="44"/>
        <v>16093574</v>
      </c>
      <c r="G380" s="495">
        <f t="shared" si="38"/>
        <v>-1280574</v>
      </c>
      <c r="H380" s="495">
        <f>VLOOKUP(A380,'02-Metrics'!A:R,18,FALSE)</f>
        <v>18438370</v>
      </c>
      <c r="I380" s="496">
        <f t="shared" si="39"/>
        <v>-6.9451583843908107E-2</v>
      </c>
      <c r="J380" s="496"/>
      <c r="K380" s="183">
        <v>0</v>
      </c>
      <c r="L380" s="180">
        <v>42704</v>
      </c>
      <c r="M380" s="241" t="s">
        <v>1041</v>
      </c>
      <c r="S380">
        <f t="shared" si="40"/>
        <v>2016</v>
      </c>
    </row>
    <row r="381" spans="1:19" ht="15" customHeight="1">
      <c r="A381" s="418" t="s">
        <v>1061</v>
      </c>
      <c r="B381" s="494">
        <v>42734</v>
      </c>
      <c r="C381" s="495">
        <v>0</v>
      </c>
      <c r="D381" s="495">
        <v>260192</v>
      </c>
      <c r="E381" s="495">
        <f t="shared" si="44"/>
        <v>14813000</v>
      </c>
      <c r="F381" s="495">
        <f t="shared" si="44"/>
        <v>16353766</v>
      </c>
      <c r="G381" s="495">
        <f t="shared" si="38"/>
        <v>-1540766</v>
      </c>
      <c r="H381" s="495">
        <f>VLOOKUP(A381,'02-Metrics'!A:R,18,FALSE)</f>
        <v>18438370</v>
      </c>
      <c r="I381" s="496">
        <f t="shared" si="39"/>
        <v>-8.3563026449734984E-2</v>
      </c>
      <c r="J381" s="496"/>
      <c r="K381" s="183">
        <v>0</v>
      </c>
      <c r="L381" s="180">
        <v>42734</v>
      </c>
      <c r="M381" s="241" t="s">
        <v>1041</v>
      </c>
      <c r="S381">
        <f t="shared" si="40"/>
        <v>2016</v>
      </c>
    </row>
    <row r="382" spans="1:19" ht="15" customHeight="1">
      <c r="A382" s="418" t="s">
        <v>1061</v>
      </c>
      <c r="B382" s="494">
        <v>42765</v>
      </c>
      <c r="C382" s="495">
        <v>0</v>
      </c>
      <c r="D382" s="495">
        <v>212226</v>
      </c>
      <c r="E382" s="495">
        <f t="shared" si="44"/>
        <v>14813000</v>
      </c>
      <c r="F382" s="495">
        <f t="shared" si="44"/>
        <v>16565992</v>
      </c>
      <c r="G382" s="495">
        <f t="shared" si="38"/>
        <v>-1752992</v>
      </c>
      <c r="H382" s="495">
        <f>VLOOKUP(A382,'02-Metrics'!A:R,18,FALSE)</f>
        <v>18438370</v>
      </c>
      <c r="I382" s="496">
        <f t="shared" si="39"/>
        <v>-9.5073046044742565E-2</v>
      </c>
      <c r="J382" s="496"/>
      <c r="K382" s="183">
        <v>2574334</v>
      </c>
      <c r="L382" s="180">
        <v>42765</v>
      </c>
      <c r="M382" s="241" t="s">
        <v>1041</v>
      </c>
      <c r="S382">
        <f t="shared" si="40"/>
        <v>2017</v>
      </c>
    </row>
    <row r="383" spans="1:19" ht="15" customHeight="1">
      <c r="A383" s="418" t="s">
        <v>1061</v>
      </c>
      <c r="B383" s="494">
        <v>42794</v>
      </c>
      <c r="C383" s="495">
        <v>0</v>
      </c>
      <c r="D383" s="495">
        <v>52219</v>
      </c>
      <c r="E383" s="495">
        <f t="shared" si="44"/>
        <v>14813000</v>
      </c>
      <c r="F383" s="495">
        <f t="shared" si="44"/>
        <v>16618211</v>
      </c>
      <c r="G383" s="495">
        <f t="shared" si="38"/>
        <v>-1805211</v>
      </c>
      <c r="H383" s="495">
        <f>VLOOKUP(A383,'02-Metrics'!A:R,18,FALSE)</f>
        <v>18438370</v>
      </c>
      <c r="I383" s="496">
        <f t="shared" si="39"/>
        <v>-9.790512935796386E-2</v>
      </c>
      <c r="J383" s="496"/>
      <c r="K383" s="183">
        <v>0</v>
      </c>
      <c r="L383" s="180">
        <v>42794</v>
      </c>
      <c r="M383" s="241" t="s">
        <v>1041</v>
      </c>
      <c r="S383">
        <f t="shared" si="40"/>
        <v>2017</v>
      </c>
    </row>
    <row r="384" spans="1:19" ht="15" customHeight="1">
      <c r="A384" s="418" t="s">
        <v>1061</v>
      </c>
      <c r="B384" s="494">
        <v>42824</v>
      </c>
      <c r="C384" s="495">
        <v>2381296</v>
      </c>
      <c r="D384" s="495">
        <v>154004</v>
      </c>
      <c r="E384" s="495">
        <f t="shared" si="44"/>
        <v>17194296</v>
      </c>
      <c r="F384" s="495">
        <f t="shared" si="44"/>
        <v>16772215</v>
      </c>
      <c r="G384" s="495">
        <f t="shared" si="38"/>
        <v>422081</v>
      </c>
      <c r="H384" s="495">
        <f>VLOOKUP(A384,'02-Metrics'!A:R,18,FALSE)</f>
        <v>18438370</v>
      </c>
      <c r="I384" s="496">
        <f t="shared" si="39"/>
        <v>2.2891448647575679E-2</v>
      </c>
      <c r="J384" s="496"/>
      <c r="K384" s="183">
        <v>154991</v>
      </c>
      <c r="L384" s="180">
        <v>42824</v>
      </c>
      <c r="M384" s="241" t="s">
        <v>1041</v>
      </c>
      <c r="S384">
        <f t="shared" si="40"/>
        <v>2017</v>
      </c>
    </row>
    <row r="385" spans="1:19" ht="15" customHeight="1">
      <c r="A385" s="418" t="s">
        <v>1061</v>
      </c>
      <c r="B385" s="494">
        <v>42855</v>
      </c>
      <c r="C385" s="495">
        <v>0</v>
      </c>
      <c r="D385" s="495">
        <v>34882</v>
      </c>
      <c r="E385" s="495">
        <f t="shared" si="44"/>
        <v>17194296</v>
      </c>
      <c r="F385" s="495">
        <f t="shared" si="44"/>
        <v>16807097</v>
      </c>
      <c r="G385" s="495">
        <f t="shared" si="38"/>
        <v>387199</v>
      </c>
      <c r="H385" s="495">
        <f>VLOOKUP(A385,'02-Metrics'!A:R,18,FALSE)</f>
        <v>18438370</v>
      </c>
      <c r="I385" s="496">
        <f t="shared" si="39"/>
        <v>2.0999632830884726E-2</v>
      </c>
      <c r="J385" s="496"/>
      <c r="K385" s="183">
        <v>0</v>
      </c>
      <c r="L385" s="180">
        <v>42855</v>
      </c>
      <c r="M385" s="241" t="s">
        <v>1041</v>
      </c>
      <c r="S385">
        <f t="shared" si="40"/>
        <v>2017</v>
      </c>
    </row>
    <row r="386" spans="1:19" ht="15" customHeight="1">
      <c r="A386" s="418" t="s">
        <v>1061</v>
      </c>
      <c r="B386" s="494">
        <v>42885</v>
      </c>
      <c r="C386" s="495">
        <v>185149</v>
      </c>
      <c r="D386" s="495">
        <v>0</v>
      </c>
      <c r="E386" s="495">
        <f t="shared" si="44"/>
        <v>17379445</v>
      </c>
      <c r="F386" s="495">
        <f t="shared" si="44"/>
        <v>16807097</v>
      </c>
      <c r="G386" s="495">
        <f t="shared" si="38"/>
        <v>572348</v>
      </c>
      <c r="H386" s="495">
        <f>VLOOKUP(A386,'02-Metrics'!A:R,18,FALSE)</f>
        <v>18438370</v>
      </c>
      <c r="I386" s="496">
        <f t="shared" si="39"/>
        <v>3.1041138668982129E-2</v>
      </c>
      <c r="J386" s="496"/>
      <c r="K386" s="183">
        <v>0</v>
      </c>
      <c r="L386" s="180">
        <v>42885</v>
      </c>
      <c r="M386" s="241" t="s">
        <v>1041</v>
      </c>
      <c r="S386">
        <f t="shared" si="40"/>
        <v>2017</v>
      </c>
    </row>
    <row r="387" spans="1:19" ht="15" customHeight="1">
      <c r="A387" s="418" t="s">
        <v>1061</v>
      </c>
      <c r="B387" s="497">
        <f>L387</f>
        <v>42886</v>
      </c>
      <c r="C387" s="498">
        <v>185149.13</v>
      </c>
      <c r="D387" s="498"/>
      <c r="E387" s="495">
        <f t="shared" si="44"/>
        <v>17564594.129999999</v>
      </c>
      <c r="F387" s="495">
        <f t="shared" si="44"/>
        <v>16807097</v>
      </c>
      <c r="G387" s="495">
        <f t="shared" ref="G387:G445" si="45">E387-F387</f>
        <v>757497.12999999896</v>
      </c>
      <c r="H387" s="495">
        <f>VLOOKUP(A387,'02-Metrics'!A:R,18,FALSE)</f>
        <v>18438370</v>
      </c>
      <c r="I387" s="496">
        <f t="shared" ref="I387:I450" si="46">G387/H387</f>
        <v>4.1082651557594239E-2</v>
      </c>
      <c r="J387" s="496"/>
      <c r="K387" s="490"/>
      <c r="L387" s="14">
        <v>42886</v>
      </c>
      <c r="M387" s="241" t="s">
        <v>1039</v>
      </c>
      <c r="S387">
        <f t="shared" ref="S387:S450" si="47">YEAR(B387)</f>
        <v>2017</v>
      </c>
    </row>
    <row r="388" spans="1:19" ht="15" customHeight="1">
      <c r="A388" s="418" t="s">
        <v>1061</v>
      </c>
      <c r="B388" s="494">
        <v>42916</v>
      </c>
      <c r="C388" s="495">
        <v>0</v>
      </c>
      <c r="D388" s="495">
        <v>29782</v>
      </c>
      <c r="E388" s="495">
        <f t="shared" si="44"/>
        <v>17564594.129999999</v>
      </c>
      <c r="F388" s="495">
        <f t="shared" si="44"/>
        <v>16836879</v>
      </c>
      <c r="G388" s="495">
        <f t="shared" si="45"/>
        <v>727715.12999999896</v>
      </c>
      <c r="H388" s="495">
        <f>VLOOKUP(A388,'02-Metrics'!A:R,18,FALSE)</f>
        <v>18438370</v>
      </c>
      <c r="I388" s="496">
        <f t="shared" si="46"/>
        <v>3.9467432858761323E-2</v>
      </c>
      <c r="J388" s="496"/>
      <c r="K388" s="183">
        <v>0</v>
      </c>
      <c r="L388" s="180">
        <v>42916</v>
      </c>
      <c r="M388" s="241" t="s">
        <v>1041</v>
      </c>
      <c r="S388">
        <f t="shared" si="47"/>
        <v>2017</v>
      </c>
    </row>
    <row r="389" spans="1:19" ht="15" customHeight="1">
      <c r="A389" s="418" t="s">
        <v>1061</v>
      </c>
      <c r="B389" s="494">
        <v>42946</v>
      </c>
      <c r="C389" s="495">
        <v>0</v>
      </c>
      <c r="D389" s="495">
        <v>159247</v>
      </c>
      <c r="E389" s="495">
        <f t="shared" si="44"/>
        <v>17564594.129999999</v>
      </c>
      <c r="F389" s="495">
        <f t="shared" si="44"/>
        <v>16996126</v>
      </c>
      <c r="G389" s="495">
        <f t="shared" si="45"/>
        <v>568468.12999999896</v>
      </c>
      <c r="H389" s="495">
        <f>VLOOKUP(A389,'02-Metrics'!A:R,18,FALSE)</f>
        <v>18438370</v>
      </c>
      <c r="I389" s="496">
        <f t="shared" si="46"/>
        <v>3.0830714971008769E-2</v>
      </c>
      <c r="J389" s="496"/>
      <c r="K389" s="183">
        <v>0</v>
      </c>
      <c r="L389" s="180">
        <v>42946</v>
      </c>
      <c r="M389" s="241" t="s">
        <v>1041</v>
      </c>
      <c r="S389">
        <f t="shared" si="47"/>
        <v>2017</v>
      </c>
    </row>
    <row r="390" spans="1:19" ht="15" customHeight="1">
      <c r="A390" s="418" t="s">
        <v>1061</v>
      </c>
      <c r="B390" s="494">
        <v>43008</v>
      </c>
      <c r="C390" s="495">
        <v>0</v>
      </c>
      <c r="D390" s="495">
        <v>24109</v>
      </c>
      <c r="E390" s="495">
        <f t="shared" si="44"/>
        <v>17564594.129999999</v>
      </c>
      <c r="F390" s="495">
        <f t="shared" si="44"/>
        <v>17020235</v>
      </c>
      <c r="G390" s="495">
        <f t="shared" si="45"/>
        <v>544359.12999999896</v>
      </c>
      <c r="H390" s="495">
        <f>VLOOKUP(A390,'02-Metrics'!A:R,18,FALSE)</f>
        <v>18438370</v>
      </c>
      <c r="I390" s="496">
        <f t="shared" si="46"/>
        <v>2.9523169889746164E-2</v>
      </c>
      <c r="J390" s="496"/>
      <c r="K390" s="183">
        <v>0</v>
      </c>
      <c r="L390" s="180">
        <v>43008</v>
      </c>
      <c r="M390" s="241" t="s">
        <v>1041</v>
      </c>
      <c r="S390">
        <f t="shared" si="47"/>
        <v>2017</v>
      </c>
    </row>
    <row r="391" spans="1:19" ht="15" customHeight="1">
      <c r="A391" s="418" t="s">
        <v>1061</v>
      </c>
      <c r="B391" s="494">
        <v>43069</v>
      </c>
      <c r="C391" s="495">
        <v>0</v>
      </c>
      <c r="D391" s="495">
        <v>6049</v>
      </c>
      <c r="E391" s="495">
        <f t="shared" si="44"/>
        <v>17564594.129999999</v>
      </c>
      <c r="F391" s="495">
        <f t="shared" si="44"/>
        <v>17026284</v>
      </c>
      <c r="G391" s="495">
        <f t="shared" si="45"/>
        <v>538310.12999999896</v>
      </c>
      <c r="H391" s="495">
        <f>VLOOKUP(A391,'02-Metrics'!A:R,18,FALSE)</f>
        <v>18438370</v>
      </c>
      <c r="I391" s="496">
        <f t="shared" si="46"/>
        <v>2.9195104014074939E-2</v>
      </c>
      <c r="J391" s="496"/>
      <c r="K391" s="183">
        <v>0</v>
      </c>
      <c r="L391" s="180">
        <v>43069</v>
      </c>
      <c r="M391" s="241" t="s">
        <v>1041</v>
      </c>
      <c r="S391">
        <f t="shared" si="47"/>
        <v>2017</v>
      </c>
    </row>
    <row r="392" spans="1:19" ht="15" customHeight="1">
      <c r="A392" s="418" t="s">
        <v>1061</v>
      </c>
      <c r="B392" s="497">
        <v>43132</v>
      </c>
      <c r="C392" s="498"/>
      <c r="D392" s="498">
        <v>28162.19</v>
      </c>
      <c r="E392" s="495">
        <f t="shared" si="44"/>
        <v>17564594.129999999</v>
      </c>
      <c r="F392" s="495">
        <f t="shared" si="44"/>
        <v>17054446.190000001</v>
      </c>
      <c r="G392" s="495">
        <f t="shared" si="45"/>
        <v>510147.93999999762</v>
      </c>
      <c r="H392" s="495">
        <f>VLOOKUP(A392,'02-Metrics'!A:R,18,FALSE)</f>
        <v>18438370</v>
      </c>
      <c r="I392" s="496">
        <f t="shared" si="46"/>
        <v>2.7667735271610105E-2</v>
      </c>
      <c r="J392" s="496"/>
      <c r="K392" s="490"/>
      <c r="L392" s="14"/>
      <c r="M392" s="241" t="s">
        <v>1038</v>
      </c>
      <c r="S392">
        <f t="shared" si="47"/>
        <v>2018</v>
      </c>
    </row>
    <row r="393" spans="1:19" ht="15" customHeight="1">
      <c r="A393" s="418" t="s">
        <v>1061</v>
      </c>
      <c r="B393" s="497">
        <v>43160</v>
      </c>
      <c r="C393" s="498"/>
      <c r="D393" s="498">
        <v>28162.19</v>
      </c>
      <c r="E393" s="495">
        <f t="shared" ref="E393:F408" si="48">C393+E392</f>
        <v>17564594.129999999</v>
      </c>
      <c r="F393" s="495">
        <f t="shared" si="48"/>
        <v>17082608.380000003</v>
      </c>
      <c r="G393" s="495">
        <f t="shared" si="45"/>
        <v>481985.74999999627</v>
      </c>
      <c r="H393" s="495">
        <f>VLOOKUP(A393,'02-Metrics'!A:R,18,FALSE)</f>
        <v>18438370</v>
      </c>
      <c r="I393" s="496">
        <f t="shared" si="46"/>
        <v>2.6140366529145271E-2</v>
      </c>
      <c r="J393" s="496"/>
      <c r="K393" s="490"/>
      <c r="L393" s="14"/>
      <c r="M393" s="241" t="s">
        <v>1038</v>
      </c>
      <c r="S393">
        <f t="shared" si="47"/>
        <v>2018</v>
      </c>
    </row>
    <row r="394" spans="1:19" ht="15" customHeight="1">
      <c r="A394" s="418" t="s">
        <v>1061</v>
      </c>
      <c r="B394" s="497">
        <v>43191</v>
      </c>
      <c r="C394" s="498"/>
      <c r="D394" s="498">
        <v>11951.55</v>
      </c>
      <c r="E394" s="495">
        <f t="shared" si="48"/>
        <v>17564594.129999999</v>
      </c>
      <c r="F394" s="495">
        <f t="shared" si="48"/>
        <v>17094559.930000003</v>
      </c>
      <c r="G394" s="495">
        <f t="shared" si="45"/>
        <v>470034.19999999553</v>
      </c>
      <c r="H394" s="495">
        <f>VLOOKUP(A394,'02-Metrics'!A:R,18,FALSE)</f>
        <v>18438370</v>
      </c>
      <c r="I394" s="496">
        <f t="shared" si="46"/>
        <v>2.5492177453863629E-2</v>
      </c>
      <c r="J394" s="496"/>
      <c r="K394" s="490"/>
      <c r="L394" s="14"/>
      <c r="M394" s="241" t="s">
        <v>1038</v>
      </c>
      <c r="S394">
        <f t="shared" si="47"/>
        <v>2018</v>
      </c>
    </row>
    <row r="395" spans="1:19" ht="15" customHeight="1">
      <c r="A395" s="418" t="s">
        <v>1061</v>
      </c>
      <c r="B395" s="497">
        <v>43344</v>
      </c>
      <c r="C395" s="498"/>
      <c r="D395" s="498">
        <v>2819.12</v>
      </c>
      <c r="E395" s="495">
        <f t="shared" si="48"/>
        <v>17564594.129999999</v>
      </c>
      <c r="F395" s="495">
        <f t="shared" si="48"/>
        <v>17097379.050000004</v>
      </c>
      <c r="G395" s="495">
        <f t="shared" si="45"/>
        <v>467215.07999999449</v>
      </c>
      <c r="H395" s="495">
        <f>VLOOKUP(A395,'02-Metrics'!A:R,18,FALSE)</f>
        <v>18438370</v>
      </c>
      <c r="I395" s="496">
        <f t="shared" si="46"/>
        <v>2.5339283244668293E-2</v>
      </c>
      <c r="J395" s="496"/>
      <c r="K395" s="490"/>
      <c r="L395" s="14"/>
      <c r="M395" s="241" t="s">
        <v>1038</v>
      </c>
      <c r="S395">
        <f t="shared" si="47"/>
        <v>2018</v>
      </c>
    </row>
    <row r="396" spans="1:19" ht="15" customHeight="1">
      <c r="A396" s="418" t="s">
        <v>1061</v>
      </c>
      <c r="B396" s="497">
        <v>43405</v>
      </c>
      <c r="C396" s="498"/>
      <c r="D396" s="498">
        <v>4373.46</v>
      </c>
      <c r="E396" s="495">
        <f t="shared" si="48"/>
        <v>17564594.129999999</v>
      </c>
      <c r="F396" s="495">
        <f t="shared" si="48"/>
        <v>17101752.510000005</v>
      </c>
      <c r="G396" s="495">
        <f t="shared" si="45"/>
        <v>462841.61999999359</v>
      </c>
      <c r="H396" s="495">
        <f>VLOOKUP(A396,'02-Metrics'!A:R,18,FALSE)</f>
        <v>18438370</v>
      </c>
      <c r="I396" s="496">
        <f t="shared" si="46"/>
        <v>2.5102089826811891E-2</v>
      </c>
      <c r="J396" s="496"/>
      <c r="K396" s="490"/>
      <c r="L396" s="14"/>
      <c r="M396" s="241" t="s">
        <v>1038</v>
      </c>
      <c r="S396">
        <f t="shared" si="47"/>
        <v>2018</v>
      </c>
    </row>
    <row r="397" spans="1:19" ht="15" customHeight="1">
      <c r="A397" s="418" t="s">
        <v>1061</v>
      </c>
      <c r="B397" s="497">
        <v>43435</v>
      </c>
      <c r="C397" s="498"/>
      <c r="D397" s="498">
        <v>47605.57</v>
      </c>
      <c r="E397" s="495">
        <f t="shared" si="48"/>
        <v>17564594.129999999</v>
      </c>
      <c r="F397" s="495">
        <f t="shared" si="48"/>
        <v>17149358.080000006</v>
      </c>
      <c r="G397" s="495">
        <f t="shared" si="45"/>
        <v>415236.04999999329</v>
      </c>
      <c r="H397" s="495">
        <f>VLOOKUP(A397,'02-Metrics'!A:R,18,FALSE)</f>
        <v>18438370</v>
      </c>
      <c r="I397" s="496">
        <f t="shared" si="46"/>
        <v>2.2520214639363094E-2</v>
      </c>
      <c r="J397" s="496"/>
      <c r="K397" s="490"/>
      <c r="L397" s="14"/>
      <c r="M397" s="241" t="s">
        <v>1038</v>
      </c>
      <c r="S397">
        <f t="shared" si="47"/>
        <v>2018</v>
      </c>
    </row>
    <row r="398" spans="1:19" ht="15" customHeight="1">
      <c r="A398" s="418" t="s">
        <v>1061</v>
      </c>
      <c r="B398" s="497">
        <v>43497</v>
      </c>
      <c r="C398" s="498"/>
      <c r="D398" s="498">
        <v>191530</v>
      </c>
      <c r="E398" s="495">
        <f t="shared" si="48"/>
        <v>17564594.129999999</v>
      </c>
      <c r="F398" s="495">
        <f t="shared" si="48"/>
        <v>17340888.080000006</v>
      </c>
      <c r="G398" s="495">
        <f t="shared" si="45"/>
        <v>223706.04999999329</v>
      </c>
      <c r="H398" s="495">
        <f>VLOOKUP(A398,'02-Metrics'!A:R,18,FALSE)</f>
        <v>18438370</v>
      </c>
      <c r="I398" s="496">
        <f t="shared" si="46"/>
        <v>1.21326369955692E-2</v>
      </c>
      <c r="J398" s="496"/>
      <c r="K398" s="490"/>
      <c r="L398" s="14"/>
      <c r="M398" s="241" t="s">
        <v>1038</v>
      </c>
      <c r="S398">
        <f t="shared" si="47"/>
        <v>2019</v>
      </c>
    </row>
    <row r="399" spans="1:19" ht="15" customHeight="1">
      <c r="A399" s="418" t="s">
        <v>1061</v>
      </c>
      <c r="B399" s="497">
        <v>43525</v>
      </c>
      <c r="C399" s="498"/>
      <c r="D399" s="498">
        <v>174727.57</v>
      </c>
      <c r="E399" s="495">
        <f t="shared" si="48"/>
        <v>17564594.129999999</v>
      </c>
      <c r="F399" s="495">
        <f t="shared" si="48"/>
        <v>17515615.650000006</v>
      </c>
      <c r="G399" s="495">
        <f t="shared" si="45"/>
        <v>48978.479999992996</v>
      </c>
      <c r="H399" s="495">
        <f>VLOOKUP(A399,'02-Metrics'!A:R,18,FALSE)</f>
        <v>18438370</v>
      </c>
      <c r="I399" s="496">
        <f t="shared" si="46"/>
        <v>2.6563345892284943E-3</v>
      </c>
      <c r="J399" s="496"/>
      <c r="K399" s="490"/>
      <c r="L399" s="14"/>
      <c r="M399" s="241" t="s">
        <v>1038</v>
      </c>
      <c r="S399">
        <f t="shared" si="47"/>
        <v>2019</v>
      </c>
    </row>
    <row r="400" spans="1:19" ht="15" customHeight="1">
      <c r="A400" s="418" t="s">
        <v>1061</v>
      </c>
      <c r="B400" s="497">
        <f>L400</f>
        <v>43564</v>
      </c>
      <c r="C400" s="498">
        <v>263550.07</v>
      </c>
      <c r="D400" s="498"/>
      <c r="E400" s="495">
        <f t="shared" si="48"/>
        <v>17828144.199999999</v>
      </c>
      <c r="F400" s="495">
        <f t="shared" si="48"/>
        <v>17515615.650000006</v>
      </c>
      <c r="G400" s="495">
        <f t="shared" si="45"/>
        <v>312528.54999999329</v>
      </c>
      <c r="H400" s="495">
        <f>VLOOKUP(A400,'02-Metrics'!A:R,18,FALSE)</f>
        <v>18438370</v>
      </c>
      <c r="I400" s="496">
        <f t="shared" si="46"/>
        <v>1.6949901211440778E-2</v>
      </c>
      <c r="J400" s="496"/>
      <c r="K400" s="490"/>
      <c r="L400" s="14">
        <v>43564</v>
      </c>
      <c r="M400" s="241" t="s">
        <v>1039</v>
      </c>
      <c r="S400">
        <f t="shared" si="47"/>
        <v>2019</v>
      </c>
    </row>
    <row r="401" spans="1:19" ht="15" customHeight="1">
      <c r="A401" s="418" t="s">
        <v>1061</v>
      </c>
      <c r="B401" s="497">
        <v>43586</v>
      </c>
      <c r="C401" s="498"/>
      <c r="D401" s="498">
        <v>16815</v>
      </c>
      <c r="E401" s="495">
        <f t="shared" si="48"/>
        <v>17828144.199999999</v>
      </c>
      <c r="F401" s="495">
        <f t="shared" si="48"/>
        <v>17532430.650000006</v>
      </c>
      <c r="G401" s="495">
        <f t="shared" si="45"/>
        <v>295713.54999999329</v>
      </c>
      <c r="H401" s="495">
        <f>VLOOKUP(A401,'02-Metrics'!A:R,18,FALSE)</f>
        <v>18438370</v>
      </c>
      <c r="I401" s="496">
        <f t="shared" si="46"/>
        <v>1.6037944243444149E-2</v>
      </c>
      <c r="J401" s="496"/>
      <c r="K401" s="490"/>
      <c r="L401" s="14"/>
      <c r="M401" s="241" t="s">
        <v>1038</v>
      </c>
      <c r="S401">
        <f t="shared" si="47"/>
        <v>2019</v>
      </c>
    </row>
    <row r="402" spans="1:19" ht="15" customHeight="1">
      <c r="A402" s="418" t="s">
        <v>1061</v>
      </c>
      <c r="B402" s="497">
        <v>43678</v>
      </c>
      <c r="C402" s="498"/>
      <c r="D402" s="498">
        <v>5244.55</v>
      </c>
      <c r="E402" s="495">
        <f t="shared" si="48"/>
        <v>17828144.199999999</v>
      </c>
      <c r="F402" s="495">
        <f t="shared" si="48"/>
        <v>17537675.200000007</v>
      </c>
      <c r="G402" s="495">
        <f t="shared" si="45"/>
        <v>290468.99999999255</v>
      </c>
      <c r="H402" s="495">
        <f>VLOOKUP(A402,'02-Metrics'!A:R,18,FALSE)</f>
        <v>18438370</v>
      </c>
      <c r="I402" s="496">
        <f t="shared" si="46"/>
        <v>1.5753507495510317E-2</v>
      </c>
      <c r="J402" s="496"/>
      <c r="K402" s="490"/>
      <c r="L402" s="14"/>
      <c r="M402" s="241" t="s">
        <v>1038</v>
      </c>
      <c r="S402">
        <f t="shared" si="47"/>
        <v>2019</v>
      </c>
    </row>
    <row r="403" spans="1:19" ht="15" customHeight="1">
      <c r="A403" s="418" t="s">
        <v>1061</v>
      </c>
      <c r="B403" s="497">
        <v>43739</v>
      </c>
      <c r="C403" s="498"/>
      <c r="D403" s="498">
        <v>17930</v>
      </c>
      <c r="E403" s="495">
        <f t="shared" si="48"/>
        <v>17828144.199999999</v>
      </c>
      <c r="F403" s="495">
        <f t="shared" si="48"/>
        <v>17555605.200000007</v>
      </c>
      <c r="G403" s="495">
        <f t="shared" si="45"/>
        <v>272538.99999999255</v>
      </c>
      <c r="H403" s="495">
        <f>VLOOKUP(A403,'02-Metrics'!A:R,18,FALSE)</f>
        <v>18438370</v>
      </c>
      <c r="I403" s="496">
        <f t="shared" si="46"/>
        <v>1.4781078804687863E-2</v>
      </c>
      <c r="J403" s="496"/>
      <c r="K403" s="490"/>
      <c r="L403" s="14"/>
      <c r="M403" s="241" t="s">
        <v>1038</v>
      </c>
      <c r="S403">
        <f t="shared" si="47"/>
        <v>2019</v>
      </c>
    </row>
    <row r="404" spans="1:19" ht="15" customHeight="1">
      <c r="A404" s="418" t="s">
        <v>1061</v>
      </c>
      <c r="B404" s="497">
        <v>43770</v>
      </c>
      <c r="C404" s="498"/>
      <c r="D404" s="498">
        <v>9642.98</v>
      </c>
      <c r="E404" s="495">
        <f t="shared" si="48"/>
        <v>17828144.199999999</v>
      </c>
      <c r="F404" s="495">
        <f t="shared" si="48"/>
        <v>17565248.180000007</v>
      </c>
      <c r="G404" s="495">
        <f t="shared" si="45"/>
        <v>262896.0199999921</v>
      </c>
      <c r="H404" s="495">
        <f>VLOOKUP(A404,'02-Metrics'!A:R,18,FALSE)</f>
        <v>18438370</v>
      </c>
      <c r="I404" s="496">
        <f t="shared" si="46"/>
        <v>1.4258094397714772E-2</v>
      </c>
      <c r="J404" s="496"/>
      <c r="K404" s="490"/>
      <c r="L404" s="14"/>
      <c r="M404" s="241" t="s">
        <v>1038</v>
      </c>
      <c r="S404">
        <f t="shared" si="47"/>
        <v>2019</v>
      </c>
    </row>
    <row r="405" spans="1:19" ht="15" customHeight="1">
      <c r="A405" s="418" t="s">
        <v>1061</v>
      </c>
      <c r="B405" s="497">
        <v>43800</v>
      </c>
      <c r="C405" s="498"/>
      <c r="D405" s="498">
        <v>3649.67</v>
      </c>
      <c r="E405" s="495">
        <f t="shared" si="48"/>
        <v>17828144.199999999</v>
      </c>
      <c r="F405" s="495">
        <f t="shared" si="48"/>
        <v>17568897.850000009</v>
      </c>
      <c r="G405" s="495">
        <f t="shared" si="45"/>
        <v>259246.34999999031</v>
      </c>
      <c r="H405" s="495">
        <f>VLOOKUP(A405,'02-Metrics'!A:R,18,FALSE)</f>
        <v>18438370</v>
      </c>
      <c r="I405" s="496">
        <f t="shared" si="46"/>
        <v>1.4060155534355277E-2</v>
      </c>
      <c r="J405" s="496"/>
      <c r="K405" s="490"/>
      <c r="L405" s="14"/>
      <c r="M405" s="241" t="s">
        <v>1038</v>
      </c>
      <c r="S405">
        <f t="shared" si="47"/>
        <v>2019</v>
      </c>
    </row>
    <row r="406" spans="1:19" ht="15" customHeight="1">
      <c r="A406" s="418" t="s">
        <v>1061</v>
      </c>
      <c r="B406" s="497">
        <v>43831</v>
      </c>
      <c r="C406" s="498"/>
      <c r="D406" s="498">
        <v>2374.06</v>
      </c>
      <c r="E406" s="495">
        <f t="shared" si="48"/>
        <v>17828144.199999999</v>
      </c>
      <c r="F406" s="495">
        <f t="shared" si="48"/>
        <v>17571271.910000008</v>
      </c>
      <c r="G406" s="495">
        <f t="shared" si="45"/>
        <v>256872.28999999166</v>
      </c>
      <c r="H406" s="495">
        <f>VLOOKUP(A406,'02-Metrics'!A:R,18,FALSE)</f>
        <v>18438370</v>
      </c>
      <c r="I406" s="496">
        <f t="shared" si="46"/>
        <v>1.3931399033645146E-2</v>
      </c>
      <c r="J406" s="496"/>
      <c r="K406" s="490"/>
      <c r="L406" s="14"/>
      <c r="M406" s="241" t="s">
        <v>1038</v>
      </c>
      <c r="S406">
        <f t="shared" si="47"/>
        <v>2020</v>
      </c>
    </row>
    <row r="407" spans="1:19" ht="15" customHeight="1">
      <c r="A407" s="418" t="s">
        <v>1061</v>
      </c>
      <c r="B407" s="497">
        <v>43862</v>
      </c>
      <c r="C407" s="498"/>
      <c r="D407" s="498">
        <v>27938.68</v>
      </c>
      <c r="E407" s="495">
        <f t="shared" si="48"/>
        <v>17828144.199999999</v>
      </c>
      <c r="F407" s="495">
        <f t="shared" si="48"/>
        <v>17599210.590000007</v>
      </c>
      <c r="G407" s="495">
        <f t="shared" si="45"/>
        <v>228933.60999999195</v>
      </c>
      <c r="H407" s="495">
        <f>VLOOKUP(A407,'02-Metrics'!A:R,18,FALSE)</f>
        <v>18438370</v>
      </c>
      <c r="I407" s="496">
        <f t="shared" si="46"/>
        <v>1.2416152295457351E-2</v>
      </c>
      <c r="J407" s="496"/>
      <c r="K407" s="490"/>
      <c r="L407" s="14"/>
      <c r="M407" s="241" t="s">
        <v>1038</v>
      </c>
      <c r="S407">
        <f t="shared" si="47"/>
        <v>2020</v>
      </c>
    </row>
    <row r="408" spans="1:19" ht="15" customHeight="1">
      <c r="A408" s="418" t="s">
        <v>1061</v>
      </c>
      <c r="B408" s="497">
        <v>43983</v>
      </c>
      <c r="C408" s="498"/>
      <c r="D408" s="498">
        <v>52377.98</v>
      </c>
      <c r="E408" s="495">
        <f t="shared" si="48"/>
        <v>17828144.199999999</v>
      </c>
      <c r="F408" s="495">
        <f t="shared" si="48"/>
        <v>17651588.570000008</v>
      </c>
      <c r="G408" s="495">
        <f t="shared" si="45"/>
        <v>176555.62999999151</v>
      </c>
      <c r="H408" s="495">
        <f>VLOOKUP(A408,'02-Metrics'!A:R,18,FALSE)</f>
        <v>18438370</v>
      </c>
      <c r="I408" s="496">
        <f t="shared" si="46"/>
        <v>9.5754467450209265E-3</v>
      </c>
      <c r="J408" s="496"/>
      <c r="K408" s="490"/>
      <c r="L408" s="14"/>
      <c r="M408" s="241" t="s">
        <v>1038</v>
      </c>
      <c r="S408">
        <f t="shared" si="47"/>
        <v>2020</v>
      </c>
    </row>
    <row r="409" spans="1:19" ht="15" customHeight="1">
      <c r="A409" s="418" t="s">
        <v>1061</v>
      </c>
      <c r="B409" s="497">
        <v>44044</v>
      </c>
      <c r="C409" s="498"/>
      <c r="D409" s="498">
        <v>5374.25</v>
      </c>
      <c r="E409" s="495">
        <f t="shared" ref="E409:F411" si="49">C409+E408</f>
        <v>17828144.199999999</v>
      </c>
      <c r="F409" s="495">
        <f t="shared" si="49"/>
        <v>17656962.820000008</v>
      </c>
      <c r="G409" s="495">
        <f t="shared" si="45"/>
        <v>171181.37999999151</v>
      </c>
      <c r="H409" s="495">
        <f>VLOOKUP(A409,'02-Metrics'!A:R,18,FALSE)</f>
        <v>18438370</v>
      </c>
      <c r="I409" s="496">
        <f t="shared" si="46"/>
        <v>9.2839757527369022E-3</v>
      </c>
      <c r="J409" s="496"/>
      <c r="K409" s="490"/>
      <c r="L409" s="14"/>
      <c r="M409" s="241" t="s">
        <v>1038</v>
      </c>
      <c r="S409">
        <f t="shared" si="47"/>
        <v>2020</v>
      </c>
    </row>
    <row r="410" spans="1:19" ht="15" customHeight="1">
      <c r="A410" s="418" t="s">
        <v>1061</v>
      </c>
      <c r="B410" s="497">
        <v>44075</v>
      </c>
      <c r="C410" s="498"/>
      <c r="D410" s="498">
        <v>50115</v>
      </c>
      <c r="E410" s="495">
        <f t="shared" si="49"/>
        <v>17828144.199999999</v>
      </c>
      <c r="F410" s="495">
        <f t="shared" si="49"/>
        <v>17707077.820000008</v>
      </c>
      <c r="G410" s="495">
        <f t="shared" si="45"/>
        <v>121066.37999999151</v>
      </c>
      <c r="H410" s="495">
        <f>VLOOKUP(A410,'02-Metrics'!A:R,18,FALSE)</f>
        <v>18438370</v>
      </c>
      <c r="I410" s="496">
        <f t="shared" si="46"/>
        <v>6.5660023093142995E-3</v>
      </c>
      <c r="J410" s="496"/>
      <c r="K410" s="490"/>
      <c r="L410" s="14"/>
      <c r="M410" s="241" t="s">
        <v>1038</v>
      </c>
      <c r="S410">
        <f t="shared" si="47"/>
        <v>2020</v>
      </c>
    </row>
    <row r="411" spans="1:19" ht="15" customHeight="1">
      <c r="A411" s="418" t="s">
        <v>1061</v>
      </c>
      <c r="B411" s="497">
        <f>L411</f>
        <v>44119</v>
      </c>
      <c r="C411" s="498">
        <v>780036</v>
      </c>
      <c r="D411" s="498"/>
      <c r="E411" s="495">
        <f t="shared" si="49"/>
        <v>18608180.199999999</v>
      </c>
      <c r="F411" s="495">
        <f t="shared" si="49"/>
        <v>17707077.820000008</v>
      </c>
      <c r="G411" s="495">
        <f t="shared" si="45"/>
        <v>901102.37999999151</v>
      </c>
      <c r="H411" s="495">
        <f>VLOOKUP(A411,'02-Metrics'!A:R,18,FALSE)</f>
        <v>18438370</v>
      </c>
      <c r="I411" s="496">
        <f t="shared" si="46"/>
        <v>4.8871043373139356E-2</v>
      </c>
      <c r="J411" s="496"/>
      <c r="K411" s="490"/>
      <c r="L411" s="14">
        <v>44119</v>
      </c>
      <c r="M411" s="241" t="s">
        <v>1039</v>
      </c>
      <c r="S411">
        <f t="shared" si="47"/>
        <v>2020</v>
      </c>
    </row>
    <row r="412" spans="1:19" ht="15" customHeight="1">
      <c r="A412" s="418"/>
      <c r="B412" s="505"/>
      <c r="C412" s="506"/>
      <c r="D412" s="506"/>
      <c r="E412" s="506"/>
      <c r="F412" s="506"/>
      <c r="G412" s="506"/>
      <c r="H412" s="495"/>
      <c r="I412" s="496"/>
      <c r="J412" s="496"/>
      <c r="K412" s="498"/>
      <c r="L412" s="416"/>
      <c r="S412">
        <f t="shared" si="47"/>
        <v>1900</v>
      </c>
    </row>
    <row r="413" spans="1:19" ht="15" customHeight="1">
      <c r="A413" s="418" t="s">
        <v>14</v>
      </c>
      <c r="B413" s="494">
        <v>42094</v>
      </c>
      <c r="C413" s="495">
        <v>7040000</v>
      </c>
      <c r="D413" s="495">
        <v>118690</v>
      </c>
      <c r="E413" s="495">
        <f t="shared" ref="E413:F428" si="50">C413+E412</f>
        <v>7040000</v>
      </c>
      <c r="F413" s="495">
        <f t="shared" si="50"/>
        <v>118690</v>
      </c>
      <c r="G413" s="495">
        <f t="shared" si="45"/>
        <v>6921310</v>
      </c>
      <c r="H413" s="495">
        <f>VLOOKUP(A413,'02-Metrics'!A:R,18,FALSE)</f>
        <v>161208266</v>
      </c>
      <c r="I413" s="496">
        <f t="shared" si="46"/>
        <v>4.2933964688882643E-2</v>
      </c>
      <c r="J413" s="496"/>
      <c r="K413" s="183">
        <v>0</v>
      </c>
      <c r="L413" s="180">
        <v>42094</v>
      </c>
      <c r="M413" s="241" t="s">
        <v>1041</v>
      </c>
      <c r="S413">
        <f t="shared" si="47"/>
        <v>2015</v>
      </c>
    </row>
    <row r="414" spans="1:19" ht="15" customHeight="1">
      <c r="A414" s="418" t="s">
        <v>14</v>
      </c>
      <c r="B414" s="494">
        <v>42124</v>
      </c>
      <c r="C414" s="495">
        <v>0</v>
      </c>
      <c r="D414" s="495">
        <v>128500</v>
      </c>
      <c r="E414" s="495">
        <f t="shared" si="50"/>
        <v>7040000</v>
      </c>
      <c r="F414" s="495">
        <f t="shared" si="50"/>
        <v>247190</v>
      </c>
      <c r="G414" s="495">
        <f t="shared" si="45"/>
        <v>6792810</v>
      </c>
      <c r="H414" s="495">
        <f>VLOOKUP(A414,'02-Metrics'!A:R,18,FALSE)</f>
        <v>161208266</v>
      </c>
      <c r="I414" s="496">
        <f t="shared" si="46"/>
        <v>4.2136859160807547E-2</v>
      </c>
      <c r="J414" s="496"/>
      <c r="K414" s="183">
        <v>0</v>
      </c>
      <c r="L414" s="180">
        <v>42124</v>
      </c>
      <c r="M414" s="241" t="s">
        <v>1041</v>
      </c>
      <c r="S414">
        <f t="shared" si="47"/>
        <v>2015</v>
      </c>
    </row>
    <row r="415" spans="1:19" ht="15" customHeight="1">
      <c r="A415" s="418" t="s">
        <v>14</v>
      </c>
      <c r="B415" s="494">
        <v>42155</v>
      </c>
      <c r="C415" s="495">
        <v>0</v>
      </c>
      <c r="D415" s="495">
        <v>661534</v>
      </c>
      <c r="E415" s="495">
        <f t="shared" si="50"/>
        <v>7040000</v>
      </c>
      <c r="F415" s="495">
        <f t="shared" si="50"/>
        <v>908724</v>
      </c>
      <c r="G415" s="495">
        <f t="shared" si="45"/>
        <v>6131276</v>
      </c>
      <c r="H415" s="495">
        <f>VLOOKUP(A415,'02-Metrics'!A:R,18,FALSE)</f>
        <v>161208266</v>
      </c>
      <c r="I415" s="496">
        <f t="shared" si="46"/>
        <v>3.8033260651783203E-2</v>
      </c>
      <c r="J415" s="496"/>
      <c r="K415" s="183">
        <v>0</v>
      </c>
      <c r="L415" s="180">
        <v>42155</v>
      </c>
      <c r="M415" s="241" t="s">
        <v>1041</v>
      </c>
      <c r="S415">
        <f t="shared" si="47"/>
        <v>2015</v>
      </c>
    </row>
    <row r="416" spans="1:19" ht="15" customHeight="1">
      <c r="A416" s="418" t="s">
        <v>14</v>
      </c>
      <c r="B416" s="494">
        <v>42185</v>
      </c>
      <c r="C416" s="495">
        <v>0</v>
      </c>
      <c r="D416" s="495">
        <v>1086471</v>
      </c>
      <c r="E416" s="495">
        <f t="shared" si="50"/>
        <v>7040000</v>
      </c>
      <c r="F416" s="495">
        <f t="shared" si="50"/>
        <v>1995195</v>
      </c>
      <c r="G416" s="495">
        <f t="shared" si="45"/>
        <v>5044805</v>
      </c>
      <c r="H416" s="495">
        <f>VLOOKUP(A416,'02-Metrics'!A:R,18,FALSE)</f>
        <v>161208266</v>
      </c>
      <c r="I416" s="496">
        <f t="shared" si="46"/>
        <v>3.1293711700862786E-2</v>
      </c>
      <c r="J416" s="496"/>
      <c r="K416" s="183">
        <v>0</v>
      </c>
      <c r="L416" s="180">
        <v>42185</v>
      </c>
      <c r="M416" s="241" t="s">
        <v>1041</v>
      </c>
      <c r="S416">
        <f t="shared" si="47"/>
        <v>2015</v>
      </c>
    </row>
    <row r="417" spans="1:19" ht="15" customHeight="1">
      <c r="A417" s="418" t="s">
        <v>14</v>
      </c>
      <c r="B417" s="494">
        <v>42216</v>
      </c>
      <c r="C417" s="495">
        <v>430664</v>
      </c>
      <c r="D417" s="495">
        <v>1083495</v>
      </c>
      <c r="E417" s="495">
        <f t="shared" si="50"/>
        <v>7470664</v>
      </c>
      <c r="F417" s="495">
        <f t="shared" si="50"/>
        <v>3078690</v>
      </c>
      <c r="G417" s="495">
        <f t="shared" si="45"/>
        <v>4391974</v>
      </c>
      <c r="H417" s="495">
        <f>VLOOKUP(A417,'02-Metrics'!A:R,18,FALSE)</f>
        <v>161208266</v>
      </c>
      <c r="I417" s="496">
        <f t="shared" si="46"/>
        <v>2.7244099257292428E-2</v>
      </c>
      <c r="J417" s="496"/>
      <c r="K417" s="183">
        <v>0</v>
      </c>
      <c r="L417" s="180">
        <v>42216</v>
      </c>
      <c r="M417" s="241" t="s">
        <v>1041</v>
      </c>
      <c r="P417">
        <f t="shared" ref="P417:P445" si="51">SUM(K417:O417)</f>
        <v>42216</v>
      </c>
      <c r="S417">
        <f t="shared" si="47"/>
        <v>2015</v>
      </c>
    </row>
    <row r="418" spans="1:19" ht="15" customHeight="1">
      <c r="A418" s="418" t="s">
        <v>14</v>
      </c>
      <c r="B418" s="494">
        <v>42247</v>
      </c>
      <c r="C418" s="495">
        <v>885707</v>
      </c>
      <c r="D418" s="495">
        <v>558470</v>
      </c>
      <c r="E418" s="495">
        <f t="shared" si="50"/>
        <v>8356371</v>
      </c>
      <c r="F418" s="495">
        <f t="shared" si="50"/>
        <v>3637160</v>
      </c>
      <c r="G418" s="495">
        <f t="shared" si="45"/>
        <v>4719211</v>
      </c>
      <c r="H418" s="495">
        <f>VLOOKUP(A418,'02-Metrics'!A:R,18,FALSE)</f>
        <v>161208266</v>
      </c>
      <c r="I418" s="496">
        <f t="shared" si="46"/>
        <v>2.9274001371617012E-2</v>
      </c>
      <c r="J418" s="496"/>
      <c r="K418" s="183">
        <v>0</v>
      </c>
      <c r="L418" s="180">
        <v>42247</v>
      </c>
      <c r="M418" s="241" t="s">
        <v>1041</v>
      </c>
      <c r="P418">
        <f t="shared" si="51"/>
        <v>42247</v>
      </c>
      <c r="S418">
        <f t="shared" si="47"/>
        <v>2015</v>
      </c>
    </row>
    <row r="419" spans="1:19" ht="15" customHeight="1">
      <c r="A419" s="418" t="s">
        <v>14</v>
      </c>
      <c r="B419" s="494">
        <v>42277</v>
      </c>
      <c r="C419" s="495">
        <v>0</v>
      </c>
      <c r="D419" s="495">
        <v>969675</v>
      </c>
      <c r="E419" s="495">
        <f t="shared" si="50"/>
        <v>8356371</v>
      </c>
      <c r="F419" s="495">
        <f t="shared" si="50"/>
        <v>4606835</v>
      </c>
      <c r="G419" s="495">
        <f t="shared" si="45"/>
        <v>3749536</v>
      </c>
      <c r="H419" s="495">
        <f>VLOOKUP(A419,'02-Metrics'!A:R,18,FALSE)</f>
        <v>161208266</v>
      </c>
      <c r="I419" s="496">
        <f t="shared" si="46"/>
        <v>2.3258956212580315E-2</v>
      </c>
      <c r="J419" s="496"/>
      <c r="K419" s="183">
        <v>0</v>
      </c>
      <c r="L419" s="180">
        <v>42277</v>
      </c>
      <c r="M419" s="241" t="s">
        <v>1041</v>
      </c>
      <c r="P419">
        <f t="shared" si="51"/>
        <v>42277</v>
      </c>
      <c r="S419">
        <f t="shared" si="47"/>
        <v>2015</v>
      </c>
    </row>
    <row r="420" spans="1:19" ht="15" customHeight="1">
      <c r="A420" s="418" t="s">
        <v>14</v>
      </c>
      <c r="B420" s="494">
        <v>42308</v>
      </c>
      <c r="C420" s="495">
        <v>744842</v>
      </c>
      <c r="D420" s="495">
        <v>1235888</v>
      </c>
      <c r="E420" s="495">
        <f t="shared" si="50"/>
        <v>9101213</v>
      </c>
      <c r="F420" s="495">
        <f t="shared" si="50"/>
        <v>5842723</v>
      </c>
      <c r="G420" s="495">
        <f t="shared" si="45"/>
        <v>3258490</v>
      </c>
      <c r="H420" s="495">
        <f>VLOOKUP(A420,'02-Metrics'!A:R,18,FALSE)</f>
        <v>161208266</v>
      </c>
      <c r="I420" s="496">
        <f t="shared" si="46"/>
        <v>2.0212921339902011E-2</v>
      </c>
      <c r="J420" s="496"/>
      <c r="K420" s="183">
        <v>124721</v>
      </c>
      <c r="L420" s="180">
        <v>42308</v>
      </c>
      <c r="M420" s="241" t="s">
        <v>1041</v>
      </c>
      <c r="P420">
        <f t="shared" si="51"/>
        <v>167029</v>
      </c>
      <c r="S420">
        <f t="shared" si="47"/>
        <v>2015</v>
      </c>
    </row>
    <row r="421" spans="1:19" ht="15" customHeight="1">
      <c r="A421" s="418" t="s">
        <v>14</v>
      </c>
      <c r="B421" s="494">
        <v>42338</v>
      </c>
      <c r="C421" s="495">
        <v>0</v>
      </c>
      <c r="D421" s="495">
        <v>982250</v>
      </c>
      <c r="E421" s="495">
        <f t="shared" si="50"/>
        <v>9101213</v>
      </c>
      <c r="F421" s="495">
        <f t="shared" si="50"/>
        <v>6824973</v>
      </c>
      <c r="G421" s="495">
        <f t="shared" si="45"/>
        <v>2276240</v>
      </c>
      <c r="H421" s="495">
        <f>VLOOKUP(A421,'02-Metrics'!A:R,18,FALSE)</f>
        <v>161208266</v>
      </c>
      <c r="I421" s="496">
        <f t="shared" si="46"/>
        <v>1.4119871495919447E-2</v>
      </c>
      <c r="J421" s="496"/>
      <c r="K421" s="183">
        <v>32630</v>
      </c>
      <c r="L421" s="180">
        <v>42338</v>
      </c>
      <c r="M421" s="241" t="s">
        <v>1041</v>
      </c>
      <c r="P421">
        <f t="shared" si="51"/>
        <v>74968</v>
      </c>
      <c r="S421">
        <f t="shared" si="47"/>
        <v>2015</v>
      </c>
    </row>
    <row r="422" spans="1:19" ht="15" customHeight="1">
      <c r="A422" s="418" t="s">
        <v>14</v>
      </c>
      <c r="B422" s="494">
        <v>42369</v>
      </c>
      <c r="C422" s="495">
        <v>994182</v>
      </c>
      <c r="D422" s="495">
        <v>1839023</v>
      </c>
      <c r="E422" s="495">
        <f t="shared" si="50"/>
        <v>10095395</v>
      </c>
      <c r="F422" s="495">
        <f t="shared" si="50"/>
        <v>8663996</v>
      </c>
      <c r="G422" s="495">
        <f t="shared" si="45"/>
        <v>1431399</v>
      </c>
      <c r="H422" s="495">
        <f>VLOOKUP(A422,'02-Metrics'!A:R,18,FALSE)</f>
        <v>161208266</v>
      </c>
      <c r="I422" s="496">
        <f t="shared" si="46"/>
        <v>8.8791910955732262E-3</v>
      </c>
      <c r="J422" s="496"/>
      <c r="K422" s="183">
        <v>217578</v>
      </c>
      <c r="L422" s="180">
        <v>42369</v>
      </c>
      <c r="M422" s="241" t="s">
        <v>1041</v>
      </c>
      <c r="P422">
        <f t="shared" si="51"/>
        <v>259947</v>
      </c>
      <c r="S422">
        <f t="shared" si="47"/>
        <v>2015</v>
      </c>
    </row>
    <row r="423" spans="1:19" ht="15" customHeight="1">
      <c r="A423" s="418" t="s">
        <v>14</v>
      </c>
      <c r="B423" s="494">
        <v>42400</v>
      </c>
      <c r="C423" s="495">
        <v>899985</v>
      </c>
      <c r="D423" s="495">
        <v>2311600</v>
      </c>
      <c r="E423" s="495">
        <f t="shared" si="50"/>
        <v>10995380</v>
      </c>
      <c r="F423" s="495">
        <f t="shared" si="50"/>
        <v>10975596</v>
      </c>
      <c r="G423" s="495">
        <f t="shared" si="45"/>
        <v>19784</v>
      </c>
      <c r="H423" s="495">
        <f>VLOOKUP(A423,'02-Metrics'!A:R,18,FALSE)</f>
        <v>161208266</v>
      </c>
      <c r="I423" s="496">
        <f t="shared" si="46"/>
        <v>1.2272323554426173E-4</v>
      </c>
      <c r="J423" s="496"/>
      <c r="K423" s="183">
        <v>81525</v>
      </c>
      <c r="L423" s="180">
        <v>42400</v>
      </c>
      <c r="M423" s="241" t="s">
        <v>1041</v>
      </c>
      <c r="P423">
        <f t="shared" si="51"/>
        <v>123925</v>
      </c>
      <c r="S423">
        <f t="shared" si="47"/>
        <v>2016</v>
      </c>
    </row>
    <row r="424" spans="1:19" ht="15" customHeight="1">
      <c r="A424" s="418" t="s">
        <v>14</v>
      </c>
      <c r="B424" s="494">
        <v>42429</v>
      </c>
      <c r="C424" s="495">
        <v>1857883</v>
      </c>
      <c r="D424" s="495">
        <v>1907743</v>
      </c>
      <c r="E424" s="495">
        <f t="shared" si="50"/>
        <v>12853263</v>
      </c>
      <c r="F424" s="495">
        <f t="shared" si="50"/>
        <v>12883339</v>
      </c>
      <c r="G424" s="495">
        <f t="shared" si="45"/>
        <v>-30076</v>
      </c>
      <c r="H424" s="495">
        <f>VLOOKUP(A424,'02-Metrics'!A:R,18,FALSE)</f>
        <v>161208266</v>
      </c>
      <c r="I424" s="496">
        <f t="shared" si="46"/>
        <v>-1.8656611566059521E-4</v>
      </c>
      <c r="J424" s="496"/>
      <c r="K424" s="183">
        <v>144258</v>
      </c>
      <c r="L424" s="180">
        <v>42429</v>
      </c>
      <c r="M424" s="241" t="s">
        <v>1041</v>
      </c>
      <c r="P424">
        <f t="shared" si="51"/>
        <v>186687</v>
      </c>
      <c r="S424">
        <f t="shared" si="47"/>
        <v>2016</v>
      </c>
    </row>
    <row r="425" spans="1:19" ht="15" customHeight="1">
      <c r="A425" s="418" t="s">
        <v>14</v>
      </c>
      <c r="B425" s="494">
        <v>42460</v>
      </c>
      <c r="C425" s="495">
        <v>1279246</v>
      </c>
      <c r="D425" s="495">
        <v>2454209</v>
      </c>
      <c r="E425" s="495">
        <f t="shared" si="50"/>
        <v>14132509</v>
      </c>
      <c r="F425" s="495">
        <f t="shared" si="50"/>
        <v>15337548</v>
      </c>
      <c r="G425" s="495">
        <f t="shared" si="45"/>
        <v>-1205039</v>
      </c>
      <c r="H425" s="495">
        <f>VLOOKUP(A425,'02-Metrics'!A:R,18,FALSE)</f>
        <v>161208266</v>
      </c>
      <c r="I425" s="496">
        <f t="shared" si="46"/>
        <v>-7.4750447349889613E-3</v>
      </c>
      <c r="J425" s="496"/>
      <c r="K425" s="183">
        <v>173765</v>
      </c>
      <c r="L425" s="180">
        <v>42460</v>
      </c>
      <c r="M425" s="241" t="s">
        <v>1041</v>
      </c>
      <c r="P425">
        <f t="shared" si="51"/>
        <v>216225</v>
      </c>
      <c r="S425">
        <f t="shared" si="47"/>
        <v>2016</v>
      </c>
    </row>
    <row r="426" spans="1:19" ht="15" customHeight="1">
      <c r="A426" s="418" t="s">
        <v>14</v>
      </c>
      <c r="B426" s="494">
        <v>42490</v>
      </c>
      <c r="C426" s="495">
        <v>1306190</v>
      </c>
      <c r="D426" s="495">
        <v>3031677</v>
      </c>
      <c r="E426" s="495">
        <f t="shared" si="50"/>
        <v>15438699</v>
      </c>
      <c r="F426" s="495">
        <f t="shared" si="50"/>
        <v>18369225</v>
      </c>
      <c r="G426" s="495">
        <f t="shared" si="45"/>
        <v>-2930526</v>
      </c>
      <c r="H426" s="495">
        <f>VLOOKUP(A426,'02-Metrics'!A:R,18,FALSE)</f>
        <v>161208266</v>
      </c>
      <c r="I426" s="496">
        <f t="shared" si="46"/>
        <v>-1.8178509531266838E-2</v>
      </c>
      <c r="J426" s="496"/>
      <c r="K426" s="183">
        <v>166648</v>
      </c>
      <c r="L426" s="180">
        <v>42490</v>
      </c>
      <c r="M426" s="241" t="s">
        <v>1041</v>
      </c>
      <c r="P426">
        <f t="shared" si="51"/>
        <v>209138</v>
      </c>
      <c r="S426">
        <f t="shared" si="47"/>
        <v>2016</v>
      </c>
    </row>
    <row r="427" spans="1:19" ht="15" customHeight="1">
      <c r="A427" s="418" t="s">
        <v>14</v>
      </c>
      <c r="B427" s="494">
        <v>42521</v>
      </c>
      <c r="C427" s="495">
        <v>1486761</v>
      </c>
      <c r="D427" s="495">
        <v>1609642</v>
      </c>
      <c r="E427" s="495">
        <f t="shared" si="50"/>
        <v>16925460</v>
      </c>
      <c r="F427" s="495">
        <f t="shared" si="50"/>
        <v>19978867</v>
      </c>
      <c r="G427" s="495">
        <f t="shared" si="45"/>
        <v>-3053407</v>
      </c>
      <c r="H427" s="495">
        <f>VLOOKUP(A427,'02-Metrics'!A:R,18,FALSE)</f>
        <v>161208266</v>
      </c>
      <c r="I427" s="496">
        <f t="shared" si="46"/>
        <v>-1.8940759526561747E-2</v>
      </c>
      <c r="J427" s="496"/>
      <c r="K427" s="183">
        <v>623524</v>
      </c>
      <c r="L427" s="180">
        <v>42521</v>
      </c>
      <c r="M427" s="241" t="s">
        <v>1041</v>
      </c>
      <c r="P427">
        <f t="shared" si="51"/>
        <v>666045</v>
      </c>
      <c r="S427">
        <f t="shared" si="47"/>
        <v>2016</v>
      </c>
    </row>
    <row r="428" spans="1:19" ht="15" customHeight="1">
      <c r="A428" s="418" t="s">
        <v>14</v>
      </c>
      <c r="B428" s="494">
        <v>42551</v>
      </c>
      <c r="C428" s="495">
        <v>2355243</v>
      </c>
      <c r="D428" s="495">
        <v>1191143</v>
      </c>
      <c r="E428" s="495">
        <f t="shared" si="50"/>
        <v>19280703</v>
      </c>
      <c r="F428" s="495">
        <f t="shared" si="50"/>
        <v>21170010</v>
      </c>
      <c r="G428" s="495">
        <f t="shared" si="45"/>
        <v>-1889307</v>
      </c>
      <c r="H428" s="495">
        <f>VLOOKUP(A428,'02-Metrics'!A:R,18,FALSE)</f>
        <v>161208266</v>
      </c>
      <c r="I428" s="496">
        <f t="shared" si="46"/>
        <v>-1.1719665789346063E-2</v>
      </c>
      <c r="J428" s="496"/>
      <c r="K428" s="183">
        <v>-8211</v>
      </c>
      <c r="L428" s="180">
        <v>42551</v>
      </c>
      <c r="M428" s="241" t="s">
        <v>1041</v>
      </c>
      <c r="P428">
        <f t="shared" si="51"/>
        <v>34340</v>
      </c>
      <c r="S428">
        <f t="shared" si="47"/>
        <v>2016</v>
      </c>
    </row>
    <row r="429" spans="1:19" ht="15" customHeight="1">
      <c r="A429" s="418" t="s">
        <v>14</v>
      </c>
      <c r="B429" s="494">
        <v>42582</v>
      </c>
      <c r="C429" s="495">
        <v>1154879</v>
      </c>
      <c r="D429" s="495">
        <v>446976</v>
      </c>
      <c r="E429" s="495">
        <f t="shared" ref="E429:F444" si="52">C429+E428</f>
        <v>20435582</v>
      </c>
      <c r="F429" s="495">
        <f t="shared" si="52"/>
        <v>21616986</v>
      </c>
      <c r="G429" s="495">
        <f t="shared" si="45"/>
        <v>-1181404</v>
      </c>
      <c r="H429" s="495">
        <f>VLOOKUP(A429,'02-Metrics'!A:R,18,FALSE)</f>
        <v>161208266</v>
      </c>
      <c r="I429" s="496">
        <f t="shared" si="46"/>
        <v>-7.3284331462258887E-3</v>
      </c>
      <c r="J429" s="496"/>
      <c r="K429" s="183">
        <v>0</v>
      </c>
      <c r="L429" s="180">
        <v>42582</v>
      </c>
      <c r="M429" s="241" t="s">
        <v>1041</v>
      </c>
      <c r="P429">
        <f t="shared" si="51"/>
        <v>42582</v>
      </c>
      <c r="S429">
        <f t="shared" si="47"/>
        <v>2016</v>
      </c>
    </row>
    <row r="430" spans="1:19" ht="15" customHeight="1">
      <c r="A430" s="418" t="s">
        <v>14</v>
      </c>
      <c r="B430" s="494">
        <v>42613</v>
      </c>
      <c r="C430" s="495">
        <v>0</v>
      </c>
      <c r="D430" s="495">
        <v>1129430</v>
      </c>
      <c r="E430" s="495">
        <f t="shared" si="52"/>
        <v>20435582</v>
      </c>
      <c r="F430" s="495">
        <f t="shared" si="52"/>
        <v>22746416</v>
      </c>
      <c r="G430" s="495">
        <f t="shared" si="45"/>
        <v>-2310834</v>
      </c>
      <c r="H430" s="495">
        <f>VLOOKUP(A430,'02-Metrics'!A:R,18,FALSE)</f>
        <v>161208266</v>
      </c>
      <c r="I430" s="496">
        <f t="shared" si="46"/>
        <v>-1.4334463469757809E-2</v>
      </c>
      <c r="J430" s="496"/>
      <c r="K430" s="183">
        <v>0</v>
      </c>
      <c r="L430" s="180">
        <v>42613</v>
      </c>
      <c r="M430" s="241" t="s">
        <v>1041</v>
      </c>
      <c r="P430">
        <f t="shared" si="51"/>
        <v>42613</v>
      </c>
      <c r="S430">
        <f t="shared" si="47"/>
        <v>2016</v>
      </c>
    </row>
    <row r="431" spans="1:19" ht="15" customHeight="1">
      <c r="A431" s="418" t="s">
        <v>14</v>
      </c>
      <c r="B431" s="494">
        <v>42643</v>
      </c>
      <c r="C431" s="495">
        <v>1974894</v>
      </c>
      <c r="D431" s="495">
        <v>1100158</v>
      </c>
      <c r="E431" s="495">
        <f t="shared" si="52"/>
        <v>22410476</v>
      </c>
      <c r="F431" s="495">
        <f t="shared" si="52"/>
        <v>23846574</v>
      </c>
      <c r="G431" s="495">
        <f t="shared" si="45"/>
        <v>-1436098</v>
      </c>
      <c r="H431" s="495">
        <f>VLOOKUP(A431,'02-Metrics'!A:R,18,FALSE)</f>
        <v>161208266</v>
      </c>
      <c r="I431" s="496">
        <f t="shared" si="46"/>
        <v>-8.9083397249617464E-3</v>
      </c>
      <c r="J431" s="496"/>
      <c r="K431" s="183">
        <v>270130</v>
      </c>
      <c r="L431" s="180">
        <v>42643</v>
      </c>
      <c r="M431" s="241" t="s">
        <v>1041</v>
      </c>
      <c r="P431">
        <f t="shared" si="51"/>
        <v>312773</v>
      </c>
      <c r="S431">
        <f t="shared" si="47"/>
        <v>2016</v>
      </c>
    </row>
    <row r="432" spans="1:19" ht="15" customHeight="1">
      <c r="A432" s="418" t="s">
        <v>14</v>
      </c>
      <c r="B432" s="494">
        <v>42674</v>
      </c>
      <c r="C432" s="495">
        <v>2811471</v>
      </c>
      <c r="D432" s="495">
        <v>2236647</v>
      </c>
      <c r="E432" s="495">
        <f t="shared" si="52"/>
        <v>25221947</v>
      </c>
      <c r="F432" s="495">
        <f t="shared" si="52"/>
        <v>26083221</v>
      </c>
      <c r="G432" s="495">
        <f t="shared" si="45"/>
        <v>-861274</v>
      </c>
      <c r="H432" s="495">
        <f>VLOOKUP(A432,'02-Metrics'!A:R,18,FALSE)</f>
        <v>161208266</v>
      </c>
      <c r="I432" s="496">
        <f t="shared" si="46"/>
        <v>-5.3426168606019245E-3</v>
      </c>
      <c r="J432" s="496"/>
      <c r="K432" s="183">
        <v>2680029</v>
      </c>
      <c r="L432" s="180">
        <v>42674</v>
      </c>
      <c r="M432" s="241" t="s">
        <v>1041</v>
      </c>
      <c r="P432">
        <f t="shared" si="51"/>
        <v>2722703</v>
      </c>
      <c r="S432">
        <f t="shared" si="47"/>
        <v>2016</v>
      </c>
    </row>
    <row r="433" spans="1:19" ht="15" customHeight="1">
      <c r="A433" s="418" t="s">
        <v>14</v>
      </c>
      <c r="B433" s="494">
        <v>42704</v>
      </c>
      <c r="C433" s="495">
        <v>10093966</v>
      </c>
      <c r="D433" s="495">
        <v>2751284</v>
      </c>
      <c r="E433" s="495">
        <f t="shared" si="52"/>
        <v>35315913</v>
      </c>
      <c r="F433" s="495">
        <f t="shared" si="52"/>
        <v>28834505</v>
      </c>
      <c r="G433" s="495">
        <f t="shared" si="45"/>
        <v>6481408</v>
      </c>
      <c r="H433" s="495">
        <f>VLOOKUP(A433,'02-Metrics'!A:R,18,FALSE)</f>
        <v>161208266</v>
      </c>
      <c r="I433" s="496">
        <f t="shared" si="46"/>
        <v>4.0205184019534088E-2</v>
      </c>
      <c r="J433" s="496"/>
      <c r="K433" s="183">
        <v>1271140</v>
      </c>
      <c r="L433" s="180">
        <v>42704</v>
      </c>
      <c r="M433" s="241" t="s">
        <v>1041</v>
      </c>
      <c r="P433">
        <f t="shared" si="51"/>
        <v>1313844</v>
      </c>
      <c r="S433">
        <f t="shared" si="47"/>
        <v>2016</v>
      </c>
    </row>
    <row r="434" spans="1:19" ht="15" customHeight="1">
      <c r="A434" s="418" t="s">
        <v>14</v>
      </c>
      <c r="B434" s="494">
        <v>42735</v>
      </c>
      <c r="C434" s="495">
        <v>1831900</v>
      </c>
      <c r="D434" s="495">
        <v>838576</v>
      </c>
      <c r="E434" s="495">
        <f t="shared" si="52"/>
        <v>37147813</v>
      </c>
      <c r="F434" s="495">
        <f t="shared" si="52"/>
        <v>29673081</v>
      </c>
      <c r="G434" s="495">
        <f t="shared" si="45"/>
        <v>7474732</v>
      </c>
      <c r="H434" s="495">
        <f>VLOOKUP(A434,'02-Metrics'!A:R,18,FALSE)</f>
        <v>161208266</v>
      </c>
      <c r="I434" s="496">
        <f t="shared" si="46"/>
        <v>4.6366927611515903E-2</v>
      </c>
      <c r="J434" s="496"/>
      <c r="K434" s="183">
        <v>221840</v>
      </c>
      <c r="L434" s="180">
        <v>42735</v>
      </c>
      <c r="M434" s="241" t="s">
        <v>1041</v>
      </c>
      <c r="P434">
        <f t="shared" si="51"/>
        <v>264575</v>
      </c>
      <c r="S434">
        <f t="shared" si="47"/>
        <v>2016</v>
      </c>
    </row>
    <row r="435" spans="1:19" ht="15" customHeight="1">
      <c r="A435" s="418" t="s">
        <v>14</v>
      </c>
      <c r="B435" s="494">
        <v>42766</v>
      </c>
      <c r="C435" s="495">
        <v>0</v>
      </c>
      <c r="D435" s="495">
        <v>2393940</v>
      </c>
      <c r="E435" s="495">
        <f t="shared" si="52"/>
        <v>37147813</v>
      </c>
      <c r="F435" s="495">
        <f t="shared" si="52"/>
        <v>32067021</v>
      </c>
      <c r="G435" s="495">
        <f t="shared" si="45"/>
        <v>5080792</v>
      </c>
      <c r="H435" s="495">
        <f>VLOOKUP(A435,'02-Metrics'!A:R,18,FALSE)</f>
        <v>161208266</v>
      </c>
      <c r="I435" s="496">
        <f t="shared" si="46"/>
        <v>3.1516944670814832E-2</v>
      </c>
      <c r="J435" s="496"/>
      <c r="K435" s="183">
        <v>2824041.3800000027</v>
      </c>
      <c r="L435" s="180">
        <v>42766</v>
      </c>
      <c r="M435" s="241" t="s">
        <v>1041</v>
      </c>
      <c r="P435">
        <f t="shared" si="51"/>
        <v>2866807.3800000027</v>
      </c>
      <c r="S435">
        <f t="shared" si="47"/>
        <v>2017</v>
      </c>
    </row>
    <row r="436" spans="1:19" ht="15" customHeight="1">
      <c r="A436" s="418" t="s">
        <v>14</v>
      </c>
      <c r="B436" s="494">
        <v>42794</v>
      </c>
      <c r="C436" s="495">
        <v>3047963</v>
      </c>
      <c r="D436" s="495">
        <v>2559491</v>
      </c>
      <c r="E436" s="495">
        <f t="shared" si="52"/>
        <v>40195776</v>
      </c>
      <c r="F436" s="495">
        <f t="shared" si="52"/>
        <v>34626512</v>
      </c>
      <c r="G436" s="495">
        <f t="shared" si="45"/>
        <v>5569264</v>
      </c>
      <c r="H436" s="495">
        <f>VLOOKUP(A436,'02-Metrics'!A:R,18,FALSE)</f>
        <v>161208266</v>
      </c>
      <c r="I436" s="496">
        <f t="shared" si="46"/>
        <v>3.4547012620308189E-2</v>
      </c>
      <c r="J436" s="496"/>
      <c r="K436" s="183">
        <v>3485234.5499999989</v>
      </c>
      <c r="L436" s="180">
        <v>42794</v>
      </c>
      <c r="M436" s="241" t="s">
        <v>1041</v>
      </c>
      <c r="P436">
        <f t="shared" si="51"/>
        <v>3528028.5499999989</v>
      </c>
      <c r="S436">
        <f t="shared" si="47"/>
        <v>2017</v>
      </c>
    </row>
    <row r="437" spans="1:19" ht="15" customHeight="1">
      <c r="A437" s="418" t="s">
        <v>14</v>
      </c>
      <c r="B437" s="494">
        <v>42825</v>
      </c>
      <c r="C437" s="495">
        <v>1525588</v>
      </c>
      <c r="D437" s="495">
        <v>4738924</v>
      </c>
      <c r="E437" s="495">
        <f t="shared" si="52"/>
        <v>41721364</v>
      </c>
      <c r="F437" s="495">
        <f t="shared" si="52"/>
        <v>39365436</v>
      </c>
      <c r="G437" s="495">
        <f t="shared" si="45"/>
        <v>2355928</v>
      </c>
      <c r="H437" s="495">
        <f>VLOOKUP(A437,'02-Metrics'!A:R,18,FALSE)</f>
        <v>161208266</v>
      </c>
      <c r="I437" s="496">
        <f t="shared" si="46"/>
        <v>1.4614188580131493E-2</v>
      </c>
      <c r="J437" s="496"/>
      <c r="K437" s="183">
        <v>3307426.1300000008</v>
      </c>
      <c r="L437" s="180">
        <v>42825</v>
      </c>
      <c r="M437" s="241" t="s">
        <v>1041</v>
      </c>
      <c r="P437">
        <f t="shared" si="51"/>
        <v>3350251.1300000008</v>
      </c>
      <c r="S437">
        <f t="shared" si="47"/>
        <v>2017</v>
      </c>
    </row>
    <row r="438" spans="1:19" ht="15" customHeight="1">
      <c r="A438" s="418" t="s">
        <v>14</v>
      </c>
      <c r="B438" s="497">
        <v>42826</v>
      </c>
      <c r="C438" s="498"/>
      <c r="D438" s="498">
        <v>290359.99</v>
      </c>
      <c r="E438" s="495">
        <f t="shared" si="52"/>
        <v>41721364</v>
      </c>
      <c r="F438" s="495">
        <f t="shared" si="52"/>
        <v>39655795.990000002</v>
      </c>
      <c r="G438" s="495">
        <f t="shared" si="45"/>
        <v>2065568.0099999979</v>
      </c>
      <c r="H438" s="495">
        <f>VLOOKUP(A438,'02-Metrics'!A:R,18,FALSE)</f>
        <v>161208266</v>
      </c>
      <c r="I438" s="496">
        <f t="shared" si="46"/>
        <v>1.2813040306506355E-2</v>
      </c>
      <c r="J438" s="496"/>
      <c r="K438" s="490"/>
      <c r="L438" s="14"/>
      <c r="M438" s="241" t="s">
        <v>1038</v>
      </c>
      <c r="P438">
        <f t="shared" si="51"/>
        <v>0</v>
      </c>
      <c r="S438">
        <f t="shared" si="47"/>
        <v>2017</v>
      </c>
    </row>
    <row r="439" spans="1:19" ht="15" customHeight="1">
      <c r="A439" s="418" t="s">
        <v>14</v>
      </c>
      <c r="B439" s="494">
        <v>42855</v>
      </c>
      <c r="C439" s="495">
        <v>2166353</v>
      </c>
      <c r="D439" s="495">
        <v>2495212</v>
      </c>
      <c r="E439" s="495">
        <f t="shared" si="52"/>
        <v>43887717</v>
      </c>
      <c r="F439" s="495">
        <f t="shared" si="52"/>
        <v>42151007.990000002</v>
      </c>
      <c r="G439" s="495">
        <f t="shared" si="45"/>
        <v>1736709.0099999979</v>
      </c>
      <c r="H439" s="495">
        <f>VLOOKUP(A439,'02-Metrics'!A:R,18,FALSE)</f>
        <v>161208266</v>
      </c>
      <c r="I439" s="496">
        <f t="shared" si="46"/>
        <v>1.0773076673376028E-2</v>
      </c>
      <c r="J439" s="496"/>
      <c r="K439" s="183">
        <v>3742413.6300000008</v>
      </c>
      <c r="L439" s="180">
        <v>42855</v>
      </c>
      <c r="M439" s="241" t="s">
        <v>1041</v>
      </c>
      <c r="P439">
        <f t="shared" si="51"/>
        <v>3785268.6300000008</v>
      </c>
      <c r="S439">
        <f t="shared" si="47"/>
        <v>2017</v>
      </c>
    </row>
    <row r="440" spans="1:19" ht="15" customHeight="1">
      <c r="A440" s="418" t="s">
        <v>14</v>
      </c>
      <c r="B440" s="497">
        <v>42856</v>
      </c>
      <c r="C440" s="498"/>
      <c r="D440" s="498">
        <v>773437.25999999989</v>
      </c>
      <c r="E440" s="495">
        <f t="shared" si="52"/>
        <v>43887717</v>
      </c>
      <c r="F440" s="495">
        <f t="shared" si="52"/>
        <v>42924445.25</v>
      </c>
      <c r="G440" s="495">
        <f t="shared" si="45"/>
        <v>963271.75</v>
      </c>
      <c r="H440" s="495">
        <f>VLOOKUP(A440,'02-Metrics'!A:R,18,FALSE)</f>
        <v>161208266</v>
      </c>
      <c r="I440" s="496">
        <f t="shared" si="46"/>
        <v>5.9753248012729071E-3</v>
      </c>
      <c r="J440" s="496"/>
      <c r="K440" s="490"/>
      <c r="L440" s="14"/>
      <c r="M440" s="241" t="s">
        <v>1038</v>
      </c>
      <c r="P440">
        <f t="shared" si="51"/>
        <v>0</v>
      </c>
      <c r="S440">
        <f t="shared" si="47"/>
        <v>2017</v>
      </c>
    </row>
    <row r="441" spans="1:19" ht="15" customHeight="1">
      <c r="A441" s="418" t="s">
        <v>14</v>
      </c>
      <c r="B441" s="494">
        <v>42886</v>
      </c>
      <c r="C441" s="495">
        <v>0</v>
      </c>
      <c r="D441" s="495">
        <v>2251328</v>
      </c>
      <c r="E441" s="495">
        <f t="shared" si="52"/>
        <v>43887717</v>
      </c>
      <c r="F441" s="495">
        <f t="shared" si="52"/>
        <v>45175773.25</v>
      </c>
      <c r="G441" s="495">
        <f t="shared" si="45"/>
        <v>-1288056.25</v>
      </c>
      <c r="H441" s="495">
        <f>VLOOKUP(A441,'02-Metrics'!A:R,18,FALSE)</f>
        <v>161208266</v>
      </c>
      <c r="I441" s="496">
        <f t="shared" si="46"/>
        <v>-7.9900136758495992E-3</v>
      </c>
      <c r="J441" s="496"/>
      <c r="K441" s="183">
        <v>0</v>
      </c>
      <c r="L441" s="180">
        <v>42886</v>
      </c>
      <c r="M441" s="241" t="s">
        <v>1041</v>
      </c>
      <c r="P441">
        <f t="shared" si="51"/>
        <v>42886</v>
      </c>
      <c r="S441">
        <f t="shared" si="47"/>
        <v>2017</v>
      </c>
    </row>
    <row r="442" spans="1:19" ht="15" customHeight="1">
      <c r="A442" s="418" t="s">
        <v>14</v>
      </c>
      <c r="B442" s="497">
        <v>42887</v>
      </c>
      <c r="C442" s="498"/>
      <c r="D442" s="498">
        <v>1400643.1900000002</v>
      </c>
      <c r="E442" s="495">
        <f t="shared" si="52"/>
        <v>43887717</v>
      </c>
      <c r="F442" s="495">
        <f t="shared" si="52"/>
        <v>46576416.439999998</v>
      </c>
      <c r="G442" s="495">
        <f t="shared" si="45"/>
        <v>-2688699.4399999976</v>
      </c>
      <c r="H442" s="495">
        <f>VLOOKUP(A442,'02-Metrics'!A:R,18,FALSE)</f>
        <v>161208266</v>
      </c>
      <c r="I442" s="496">
        <f t="shared" si="46"/>
        <v>-1.6678421688376684E-2</v>
      </c>
      <c r="J442" s="496"/>
      <c r="K442" s="490"/>
      <c r="L442" s="14"/>
      <c r="M442" s="241" t="s">
        <v>1038</v>
      </c>
      <c r="P442">
        <f t="shared" si="51"/>
        <v>0</v>
      </c>
      <c r="S442">
        <f t="shared" si="47"/>
        <v>2017</v>
      </c>
    </row>
    <row r="443" spans="1:19" ht="15" customHeight="1">
      <c r="A443" s="418" t="s">
        <v>14</v>
      </c>
      <c r="B443" s="494">
        <v>42916</v>
      </c>
      <c r="C443" s="495">
        <v>2058984</v>
      </c>
      <c r="D443" s="495">
        <v>2604749</v>
      </c>
      <c r="E443" s="495">
        <f t="shared" si="52"/>
        <v>45946701</v>
      </c>
      <c r="F443" s="495">
        <f t="shared" si="52"/>
        <v>49181165.439999998</v>
      </c>
      <c r="G443" s="495">
        <f t="shared" si="45"/>
        <v>-3234464.4399999976</v>
      </c>
      <c r="H443" s="495">
        <f>VLOOKUP(A443,'02-Metrics'!A:R,18,FALSE)</f>
        <v>161208266</v>
      </c>
      <c r="I443" s="496">
        <f t="shared" si="46"/>
        <v>-2.0063887046586047E-2</v>
      </c>
      <c r="J443" s="496"/>
      <c r="K443" s="183">
        <v>4524968.410000002</v>
      </c>
      <c r="L443" s="180">
        <v>42916</v>
      </c>
      <c r="M443" s="241" t="s">
        <v>1041</v>
      </c>
      <c r="P443">
        <f t="shared" si="51"/>
        <v>4567884.410000002</v>
      </c>
      <c r="S443">
        <f t="shared" si="47"/>
        <v>2017</v>
      </c>
    </row>
    <row r="444" spans="1:19" ht="15" customHeight="1">
      <c r="A444" s="418" t="s">
        <v>14</v>
      </c>
      <c r="B444" s="497">
        <v>42917</v>
      </c>
      <c r="C444" s="498"/>
      <c r="D444" s="498">
        <v>2118948.21</v>
      </c>
      <c r="E444" s="495">
        <f t="shared" si="52"/>
        <v>45946701</v>
      </c>
      <c r="F444" s="495">
        <f t="shared" si="52"/>
        <v>51300113.649999999</v>
      </c>
      <c r="G444" s="495">
        <f t="shared" si="45"/>
        <v>-5353412.6499999985</v>
      </c>
      <c r="H444" s="495">
        <f>VLOOKUP(A444,'02-Metrics'!A:R,18,FALSE)</f>
        <v>161208266</v>
      </c>
      <c r="I444" s="496">
        <f t="shared" si="46"/>
        <v>-3.3208053053557431E-2</v>
      </c>
      <c r="J444" s="496"/>
      <c r="K444" s="490"/>
      <c r="L444" s="14"/>
      <c r="M444" s="241" t="s">
        <v>1038</v>
      </c>
      <c r="P444">
        <f t="shared" si="51"/>
        <v>0</v>
      </c>
      <c r="S444">
        <f t="shared" si="47"/>
        <v>2017</v>
      </c>
    </row>
    <row r="445" spans="1:19" ht="15" customHeight="1">
      <c r="A445" s="418" t="s">
        <v>14</v>
      </c>
      <c r="B445" s="494">
        <v>42947</v>
      </c>
      <c r="C445" s="495">
        <v>4816361</v>
      </c>
      <c r="D445" s="495">
        <v>3214661</v>
      </c>
      <c r="E445" s="495">
        <f t="shared" ref="E445:F460" si="53">C445+E444</f>
        <v>50763062</v>
      </c>
      <c r="F445" s="495">
        <f t="shared" si="53"/>
        <v>54514774.649999999</v>
      </c>
      <c r="G445" s="495">
        <f t="shared" si="45"/>
        <v>-3751712.6499999985</v>
      </c>
      <c r="H445" s="495">
        <f>VLOOKUP(A445,'02-Metrics'!A:R,18,FALSE)</f>
        <v>161208266</v>
      </c>
      <c r="I445" s="496">
        <f t="shared" si="46"/>
        <v>-2.3272458311784077E-2</v>
      </c>
      <c r="J445" s="496"/>
      <c r="K445" s="183">
        <v>2035095.7899999972</v>
      </c>
      <c r="L445" s="180">
        <v>42947</v>
      </c>
      <c r="M445" s="241" t="s">
        <v>1041</v>
      </c>
      <c r="P445">
        <f t="shared" si="51"/>
        <v>2078042.7899999972</v>
      </c>
      <c r="S445">
        <f t="shared" si="47"/>
        <v>2017</v>
      </c>
    </row>
    <row r="446" spans="1:19" ht="15" customHeight="1">
      <c r="A446" s="418" t="s">
        <v>14</v>
      </c>
      <c r="B446" s="497">
        <v>42948</v>
      </c>
      <c r="C446" s="498"/>
      <c r="D446" s="498">
        <v>5280401.5599999996</v>
      </c>
      <c r="E446" s="495">
        <f t="shared" si="53"/>
        <v>50763062</v>
      </c>
      <c r="F446" s="495">
        <f t="shared" si="53"/>
        <v>59795176.210000001</v>
      </c>
      <c r="G446" s="495">
        <f>E446-F446</f>
        <v>-9032114.2100000009</v>
      </c>
      <c r="H446" s="495">
        <f>VLOOKUP(A446,'02-Metrics'!A:R,18,FALSE)</f>
        <v>161208266</v>
      </c>
      <c r="I446" s="496">
        <f t="shared" si="46"/>
        <v>-5.6027612194526059E-2</v>
      </c>
      <c r="J446" s="496"/>
      <c r="K446" s="490"/>
      <c r="L446" s="14"/>
      <c r="M446" s="241" t="s">
        <v>1038</v>
      </c>
      <c r="P446">
        <f>SUM(K446:O446)</f>
        <v>0</v>
      </c>
      <c r="S446">
        <f t="shared" si="47"/>
        <v>2017</v>
      </c>
    </row>
    <row r="447" spans="1:19" ht="15" customHeight="1">
      <c r="A447" s="418" t="s">
        <v>14</v>
      </c>
      <c r="B447" s="494">
        <v>42978</v>
      </c>
      <c r="C447" s="495">
        <v>6522784</v>
      </c>
      <c r="D447" s="495">
        <v>4824691</v>
      </c>
      <c r="E447" s="495">
        <f t="shared" si="53"/>
        <v>57285846</v>
      </c>
      <c r="F447" s="495">
        <f t="shared" si="53"/>
        <v>64619867.210000001</v>
      </c>
      <c r="G447" s="495">
        <f>E447-F447</f>
        <v>-7334021.2100000009</v>
      </c>
      <c r="H447" s="495">
        <f>VLOOKUP(A447,'02-Metrics'!A:R,18,FALSE)</f>
        <v>161208266</v>
      </c>
      <c r="I447" s="496">
        <f t="shared" si="46"/>
        <v>-4.5494076649890899E-2</v>
      </c>
      <c r="J447" s="496"/>
      <c r="K447" s="183">
        <v>0</v>
      </c>
      <c r="L447" s="180">
        <v>42978</v>
      </c>
      <c r="M447" s="241" t="s">
        <v>1041</v>
      </c>
      <c r="P447">
        <f>SUM(K447:O447)</f>
        <v>42978</v>
      </c>
      <c r="S447">
        <f t="shared" si="47"/>
        <v>2017</v>
      </c>
    </row>
    <row r="448" spans="1:19" ht="15" customHeight="1">
      <c r="A448" s="418" t="s">
        <v>14</v>
      </c>
      <c r="B448" s="497">
        <v>42979</v>
      </c>
      <c r="C448" s="498"/>
      <c r="D448" s="498">
        <v>544491.92000000004</v>
      </c>
      <c r="E448" s="495">
        <f t="shared" si="53"/>
        <v>57285846</v>
      </c>
      <c r="F448" s="495">
        <f t="shared" si="53"/>
        <v>65164359.130000003</v>
      </c>
      <c r="G448" s="495">
        <f t="shared" ref="G448:G511" si="54">E448-F448</f>
        <v>-7878513.1300000027</v>
      </c>
      <c r="H448" s="495">
        <f>VLOOKUP(A448,'02-Metrics'!A:R,18,FALSE)</f>
        <v>161208266</v>
      </c>
      <c r="I448" s="496">
        <f t="shared" si="46"/>
        <v>-4.8871644894437377E-2</v>
      </c>
      <c r="J448" s="496"/>
      <c r="K448" s="490"/>
      <c r="L448" s="14"/>
      <c r="M448" s="241" t="s">
        <v>1038</v>
      </c>
      <c r="S448">
        <f t="shared" si="47"/>
        <v>2017</v>
      </c>
    </row>
    <row r="449" spans="1:19" ht="15" customHeight="1">
      <c r="A449" s="418" t="s">
        <v>14</v>
      </c>
      <c r="B449" s="494">
        <v>43008</v>
      </c>
      <c r="C449" s="495">
        <v>0</v>
      </c>
      <c r="D449" s="495">
        <v>1459744</v>
      </c>
      <c r="E449" s="495">
        <f t="shared" si="53"/>
        <v>57285846</v>
      </c>
      <c r="F449" s="495">
        <f t="shared" si="53"/>
        <v>66624103.130000003</v>
      </c>
      <c r="G449" s="495">
        <f t="shared" si="54"/>
        <v>-9338257.1300000027</v>
      </c>
      <c r="H449" s="495">
        <f>VLOOKUP(A449,'02-Metrics'!A:R,18,FALSE)</f>
        <v>161208266</v>
      </c>
      <c r="I449" s="496">
        <f t="shared" si="46"/>
        <v>-5.7926664442876662E-2</v>
      </c>
      <c r="J449" s="496"/>
      <c r="K449" s="183">
        <v>695689.47999999486</v>
      </c>
      <c r="L449" s="180">
        <v>43008</v>
      </c>
      <c r="M449" s="241" t="s">
        <v>1041</v>
      </c>
      <c r="S449">
        <f t="shared" si="47"/>
        <v>2017</v>
      </c>
    </row>
    <row r="450" spans="1:19" ht="15" customHeight="1">
      <c r="A450" s="418" t="s">
        <v>14</v>
      </c>
      <c r="B450" s="497">
        <v>43009</v>
      </c>
      <c r="C450" s="498"/>
      <c r="D450" s="498">
        <v>4244741.83</v>
      </c>
      <c r="E450" s="495">
        <f t="shared" si="53"/>
        <v>57285846</v>
      </c>
      <c r="F450" s="495">
        <f t="shared" si="53"/>
        <v>70868844.960000008</v>
      </c>
      <c r="G450" s="495">
        <f t="shared" si="54"/>
        <v>-13582998.960000008</v>
      </c>
      <c r="H450" s="495">
        <f>VLOOKUP(A450,'02-Metrics'!A:R,18,FALSE)</f>
        <v>161208266</v>
      </c>
      <c r="I450" s="496">
        <f t="shared" si="46"/>
        <v>-8.4257459601978529E-2</v>
      </c>
      <c r="J450" s="496"/>
      <c r="K450" s="490"/>
      <c r="L450" s="14"/>
      <c r="M450" s="241" t="s">
        <v>1038</v>
      </c>
      <c r="S450">
        <f t="shared" si="47"/>
        <v>2017</v>
      </c>
    </row>
    <row r="451" spans="1:19" ht="15" customHeight="1">
      <c r="A451" s="418" t="s">
        <v>14</v>
      </c>
      <c r="B451" s="494">
        <v>43039</v>
      </c>
      <c r="C451" s="495">
        <v>1701896</v>
      </c>
      <c r="D451" s="495">
        <v>2412658</v>
      </c>
      <c r="E451" s="495">
        <f t="shared" si="53"/>
        <v>58987742</v>
      </c>
      <c r="F451" s="495">
        <f t="shared" si="53"/>
        <v>73281502.960000008</v>
      </c>
      <c r="G451" s="495">
        <f t="shared" si="54"/>
        <v>-14293760.960000008</v>
      </c>
      <c r="H451" s="495">
        <f>VLOOKUP(A451,'02-Metrics'!A:R,18,FALSE)</f>
        <v>161208266</v>
      </c>
      <c r="I451" s="496">
        <f t="shared" ref="I451:I514" si="55">G451/H451</f>
        <v>-8.866642706770389E-2</v>
      </c>
      <c r="J451" s="496"/>
      <c r="K451" s="183">
        <v>5326663.5400000028</v>
      </c>
      <c r="L451" s="180">
        <v>43039</v>
      </c>
      <c r="M451" s="241" t="s">
        <v>1041</v>
      </c>
      <c r="S451">
        <f t="shared" ref="S451:S514" si="56">YEAR(B451)</f>
        <v>2017</v>
      </c>
    </row>
    <row r="452" spans="1:19" ht="15" customHeight="1">
      <c r="A452" s="418" t="s">
        <v>14</v>
      </c>
      <c r="B452" s="497">
        <v>43040</v>
      </c>
      <c r="C452" s="498"/>
      <c r="D452" s="498">
        <v>1435317.95</v>
      </c>
      <c r="E452" s="495">
        <f t="shared" si="53"/>
        <v>58987742</v>
      </c>
      <c r="F452" s="495">
        <f t="shared" si="53"/>
        <v>74716820.910000011</v>
      </c>
      <c r="G452" s="495">
        <f t="shared" si="54"/>
        <v>-15729078.910000011</v>
      </c>
      <c r="H452" s="495">
        <f>VLOOKUP(A452,'02-Metrics'!A:R,18,FALSE)</f>
        <v>161208266</v>
      </c>
      <c r="I452" s="496">
        <f t="shared" si="55"/>
        <v>-9.7569928020936669E-2</v>
      </c>
      <c r="J452" s="496"/>
      <c r="K452" s="490"/>
      <c r="L452" s="14"/>
      <c r="M452" s="241" t="s">
        <v>1038</v>
      </c>
      <c r="S452">
        <f t="shared" si="56"/>
        <v>2017</v>
      </c>
    </row>
    <row r="453" spans="1:19" ht="15" customHeight="1">
      <c r="A453" s="418" t="s">
        <v>14</v>
      </c>
      <c r="B453" s="494">
        <v>43069</v>
      </c>
      <c r="C453" s="495">
        <v>2727407</v>
      </c>
      <c r="D453" s="495">
        <v>3568103</v>
      </c>
      <c r="E453" s="495">
        <f t="shared" si="53"/>
        <v>61715149</v>
      </c>
      <c r="F453" s="495">
        <f t="shared" si="53"/>
        <v>78284923.910000011</v>
      </c>
      <c r="G453" s="495">
        <f t="shared" si="54"/>
        <v>-16569774.910000011</v>
      </c>
      <c r="H453" s="495">
        <f>VLOOKUP(A453,'02-Metrics'!A:R,18,FALSE)</f>
        <v>161208266</v>
      </c>
      <c r="I453" s="496">
        <f t="shared" si="55"/>
        <v>-0.10278489634024109</v>
      </c>
      <c r="J453" s="496"/>
      <c r="K453" s="183">
        <v>6710848.700000003</v>
      </c>
      <c r="L453" s="180">
        <v>43069</v>
      </c>
      <c r="M453" s="241" t="s">
        <v>1041</v>
      </c>
      <c r="S453">
        <f t="shared" si="56"/>
        <v>2017</v>
      </c>
    </row>
    <row r="454" spans="1:19" ht="15" customHeight="1">
      <c r="A454" s="418" t="s">
        <v>14</v>
      </c>
      <c r="B454" s="497">
        <v>43070</v>
      </c>
      <c r="C454" s="498"/>
      <c r="D454" s="498">
        <v>754030.96</v>
      </c>
      <c r="E454" s="495">
        <f t="shared" si="53"/>
        <v>61715149</v>
      </c>
      <c r="F454" s="495">
        <f t="shared" si="53"/>
        <v>79038954.870000005</v>
      </c>
      <c r="G454" s="495">
        <f t="shared" si="54"/>
        <v>-17323805.870000005</v>
      </c>
      <c r="H454" s="495">
        <f>VLOOKUP(A454,'02-Metrics'!A:R,18,FALSE)</f>
        <v>161208266</v>
      </c>
      <c r="I454" s="496">
        <f t="shared" si="55"/>
        <v>-0.10746226790876844</v>
      </c>
      <c r="J454" s="496"/>
      <c r="K454" s="490"/>
      <c r="L454" s="14"/>
      <c r="M454" s="241" t="s">
        <v>1038</v>
      </c>
      <c r="S454">
        <f t="shared" si="56"/>
        <v>2017</v>
      </c>
    </row>
    <row r="455" spans="1:19" ht="15" customHeight="1">
      <c r="A455" s="418" t="s">
        <v>14</v>
      </c>
      <c r="B455" s="494">
        <v>43100</v>
      </c>
      <c r="C455" s="495">
        <v>0</v>
      </c>
      <c r="D455" s="495">
        <v>1902118</v>
      </c>
      <c r="E455" s="495">
        <f t="shared" si="53"/>
        <v>61715149</v>
      </c>
      <c r="F455" s="495">
        <f t="shared" si="53"/>
        <v>80941072.870000005</v>
      </c>
      <c r="G455" s="495">
        <f t="shared" si="54"/>
        <v>-19225923.870000005</v>
      </c>
      <c r="H455" s="495">
        <f>VLOOKUP(A455,'02-Metrics'!A:R,18,FALSE)</f>
        <v>161208266</v>
      </c>
      <c r="I455" s="496">
        <f t="shared" si="55"/>
        <v>-0.11926140232784344</v>
      </c>
      <c r="J455" s="496"/>
      <c r="K455" s="183">
        <v>6289400.6899999976</v>
      </c>
      <c r="L455" s="180">
        <v>43100</v>
      </c>
      <c r="M455" s="241" t="s">
        <v>1041</v>
      </c>
      <c r="S455">
        <f t="shared" si="56"/>
        <v>2017</v>
      </c>
    </row>
    <row r="456" spans="1:19" ht="15" customHeight="1">
      <c r="A456" s="418" t="s">
        <v>14</v>
      </c>
      <c r="B456" s="497">
        <v>43101</v>
      </c>
      <c r="C456" s="498"/>
      <c r="D456" s="498">
        <v>5253101.51</v>
      </c>
      <c r="E456" s="495">
        <f t="shared" si="53"/>
        <v>61715149</v>
      </c>
      <c r="F456" s="495">
        <f t="shared" si="53"/>
        <v>86194174.38000001</v>
      </c>
      <c r="G456" s="495">
        <f t="shared" si="54"/>
        <v>-24479025.38000001</v>
      </c>
      <c r="H456" s="495">
        <f>VLOOKUP(A456,'02-Metrics'!A:R,18,FALSE)</f>
        <v>161208266</v>
      </c>
      <c r="I456" s="496">
        <f t="shared" si="55"/>
        <v>-0.15184720974543583</v>
      </c>
      <c r="J456" s="496"/>
      <c r="K456" s="490"/>
      <c r="L456" s="14"/>
      <c r="M456" s="241" t="s">
        <v>1038</v>
      </c>
      <c r="S456">
        <f t="shared" si="56"/>
        <v>2018</v>
      </c>
    </row>
    <row r="457" spans="1:19" ht="15" customHeight="1">
      <c r="A457" s="418" t="s">
        <v>14</v>
      </c>
      <c r="B457" s="497">
        <f>L457</f>
        <v>43102</v>
      </c>
      <c r="C457" s="498">
        <v>4528572.66</v>
      </c>
      <c r="D457" s="498"/>
      <c r="E457" s="495">
        <f t="shared" si="53"/>
        <v>66243721.659999996</v>
      </c>
      <c r="F457" s="495">
        <f t="shared" si="53"/>
        <v>86194174.38000001</v>
      </c>
      <c r="G457" s="495">
        <f t="shared" si="54"/>
        <v>-19950452.720000014</v>
      </c>
      <c r="H457" s="495">
        <f>VLOOKUP(A457,'02-Metrics'!A:R,18,FALSE)</f>
        <v>161208266</v>
      </c>
      <c r="I457" s="496">
        <f t="shared" si="55"/>
        <v>-0.12375576770982707</v>
      </c>
      <c r="J457" s="496"/>
      <c r="K457" s="490"/>
      <c r="L457" s="14">
        <v>43102</v>
      </c>
      <c r="M457" s="241" t="s">
        <v>1039</v>
      </c>
      <c r="S457">
        <f t="shared" si="56"/>
        <v>2018</v>
      </c>
    </row>
    <row r="458" spans="1:19" ht="15" customHeight="1">
      <c r="A458" s="418" t="s">
        <v>14</v>
      </c>
      <c r="B458" s="497">
        <f>L458</f>
        <v>43121</v>
      </c>
      <c r="C458" s="498">
        <v>75783.539999999994</v>
      </c>
      <c r="D458" s="498"/>
      <c r="E458" s="495">
        <f t="shared" si="53"/>
        <v>66319505.199999996</v>
      </c>
      <c r="F458" s="495">
        <f t="shared" si="53"/>
        <v>86194174.38000001</v>
      </c>
      <c r="G458" s="495">
        <f t="shared" si="54"/>
        <v>-19874669.180000015</v>
      </c>
      <c r="H458" s="495">
        <f>VLOOKUP(A458,'02-Metrics'!A:R,18,FALSE)</f>
        <v>161208266</v>
      </c>
      <c r="I458" s="496">
        <f t="shared" si="55"/>
        <v>-0.12328567059954615</v>
      </c>
      <c r="J458" s="496"/>
      <c r="K458" s="490"/>
      <c r="L458" s="14">
        <v>43121</v>
      </c>
      <c r="M458" s="241" t="s">
        <v>1039</v>
      </c>
      <c r="S458">
        <f t="shared" si="56"/>
        <v>2018</v>
      </c>
    </row>
    <row r="459" spans="1:19" ht="15" customHeight="1">
      <c r="A459" s="418" t="s">
        <v>14</v>
      </c>
      <c r="B459" s="497">
        <f>L459</f>
        <v>43121</v>
      </c>
      <c r="C459" s="498">
        <v>713547.9</v>
      </c>
      <c r="D459" s="498"/>
      <c r="E459" s="495">
        <f t="shared" si="53"/>
        <v>67033053.099999994</v>
      </c>
      <c r="F459" s="495">
        <f t="shared" si="53"/>
        <v>86194174.38000001</v>
      </c>
      <c r="G459" s="495">
        <f t="shared" si="54"/>
        <v>-19161121.280000016</v>
      </c>
      <c r="H459" s="495">
        <f>VLOOKUP(A459,'02-Metrics'!A:R,18,FALSE)</f>
        <v>161208266</v>
      </c>
      <c r="I459" s="496">
        <f t="shared" si="55"/>
        <v>-0.11885942176190901</v>
      </c>
      <c r="J459" s="496"/>
      <c r="K459" s="490"/>
      <c r="L459" s="14">
        <v>43121</v>
      </c>
      <c r="M459" s="241" t="s">
        <v>1039</v>
      </c>
      <c r="S459">
        <f t="shared" si="56"/>
        <v>2018</v>
      </c>
    </row>
    <row r="460" spans="1:19" ht="15" customHeight="1">
      <c r="A460" s="418" t="s">
        <v>14</v>
      </c>
      <c r="B460" s="497">
        <f>L460</f>
        <v>43121</v>
      </c>
      <c r="C460" s="498">
        <v>14753.19</v>
      </c>
      <c r="D460" s="498"/>
      <c r="E460" s="495">
        <f t="shared" si="53"/>
        <v>67047806.289999992</v>
      </c>
      <c r="F460" s="495">
        <f t="shared" si="53"/>
        <v>86194174.38000001</v>
      </c>
      <c r="G460" s="495">
        <f t="shared" si="54"/>
        <v>-19146368.090000018</v>
      </c>
      <c r="H460" s="495">
        <f>VLOOKUP(A460,'02-Metrics'!A:R,18,FALSE)</f>
        <v>161208266</v>
      </c>
      <c r="I460" s="496">
        <f t="shared" si="55"/>
        <v>-0.11876790542489936</v>
      </c>
      <c r="J460" s="496"/>
      <c r="K460" s="490"/>
      <c r="L460" s="14">
        <v>43121</v>
      </c>
      <c r="M460" s="241" t="s">
        <v>1039</v>
      </c>
      <c r="S460">
        <f t="shared" si="56"/>
        <v>2018</v>
      </c>
    </row>
    <row r="461" spans="1:19" ht="15" customHeight="1">
      <c r="A461" s="418" t="s">
        <v>14</v>
      </c>
      <c r="B461" s="497">
        <f>L461</f>
        <v>43130</v>
      </c>
      <c r="C461" s="498">
        <v>894280.83</v>
      </c>
      <c r="D461" s="498"/>
      <c r="E461" s="495">
        <f t="shared" ref="E461:F476" si="57">C461+E460</f>
        <v>67942087.11999999</v>
      </c>
      <c r="F461" s="495">
        <f t="shared" si="57"/>
        <v>86194174.38000001</v>
      </c>
      <c r="G461" s="495">
        <f t="shared" si="54"/>
        <v>-18252087.26000002</v>
      </c>
      <c r="H461" s="495">
        <f>VLOOKUP(A461,'02-Metrics'!A:R,18,FALSE)</f>
        <v>161208266</v>
      </c>
      <c r="I461" s="496">
        <f t="shared" si="55"/>
        <v>-0.1132205420533462</v>
      </c>
      <c r="J461" s="496"/>
      <c r="K461" s="490"/>
      <c r="L461" s="14">
        <v>43130</v>
      </c>
      <c r="M461" s="241" t="s">
        <v>1039</v>
      </c>
      <c r="S461">
        <f t="shared" si="56"/>
        <v>2018</v>
      </c>
    </row>
    <row r="462" spans="1:19" ht="15" customHeight="1">
      <c r="A462" s="418" t="s">
        <v>14</v>
      </c>
      <c r="B462" s="497">
        <v>43132</v>
      </c>
      <c r="C462" s="498"/>
      <c r="D462" s="498">
        <v>2109288.3400000003</v>
      </c>
      <c r="E462" s="495">
        <f t="shared" si="57"/>
        <v>67942087.11999999</v>
      </c>
      <c r="F462" s="495">
        <f t="shared" si="57"/>
        <v>88303462.720000014</v>
      </c>
      <c r="G462" s="495">
        <f t="shared" si="54"/>
        <v>-20361375.600000024</v>
      </c>
      <c r="H462" s="495">
        <f>VLOOKUP(A462,'02-Metrics'!A:R,18,FALSE)</f>
        <v>161208266</v>
      </c>
      <c r="I462" s="496">
        <f t="shared" si="55"/>
        <v>-0.12630478638111536</v>
      </c>
      <c r="J462" s="496"/>
      <c r="K462" s="490"/>
      <c r="L462" s="14"/>
      <c r="M462" s="241" t="s">
        <v>1038</v>
      </c>
      <c r="S462">
        <f t="shared" si="56"/>
        <v>2018</v>
      </c>
    </row>
    <row r="463" spans="1:19" ht="15" customHeight="1">
      <c r="A463" s="418" t="s">
        <v>14</v>
      </c>
      <c r="B463" s="497">
        <f>L463</f>
        <v>43158</v>
      </c>
      <c r="C463" s="498">
        <v>2563543.65</v>
      </c>
      <c r="D463" s="498"/>
      <c r="E463" s="495">
        <f t="shared" si="57"/>
        <v>70505630.769999996</v>
      </c>
      <c r="F463" s="495">
        <f t="shared" si="57"/>
        <v>88303462.720000014</v>
      </c>
      <c r="G463" s="495">
        <f t="shared" si="54"/>
        <v>-17797831.950000018</v>
      </c>
      <c r="H463" s="495">
        <f>VLOOKUP(A463,'02-Metrics'!A:R,18,FALSE)</f>
        <v>161208266</v>
      </c>
      <c r="I463" s="496">
        <f t="shared" si="55"/>
        <v>-0.11040272556495347</v>
      </c>
      <c r="J463" s="496"/>
      <c r="K463" s="490"/>
      <c r="L463" s="14">
        <v>43158</v>
      </c>
      <c r="M463" s="241" t="s">
        <v>1039</v>
      </c>
      <c r="S463">
        <f t="shared" si="56"/>
        <v>2018</v>
      </c>
    </row>
    <row r="464" spans="1:19" ht="15" customHeight="1">
      <c r="A464" s="418" t="s">
        <v>14</v>
      </c>
      <c r="B464" s="497">
        <f>L464</f>
        <v>43158</v>
      </c>
      <c r="C464" s="498">
        <v>157325.68</v>
      </c>
      <c r="D464" s="498"/>
      <c r="E464" s="495">
        <f t="shared" si="57"/>
        <v>70662956.450000003</v>
      </c>
      <c r="F464" s="495">
        <f t="shared" si="57"/>
        <v>88303462.720000014</v>
      </c>
      <c r="G464" s="495">
        <f t="shared" si="54"/>
        <v>-17640506.270000011</v>
      </c>
      <c r="H464" s="495">
        <f>VLOOKUP(A464,'02-Metrics'!A:R,18,FALSE)</f>
        <v>161208266</v>
      </c>
      <c r="I464" s="496">
        <f t="shared" si="55"/>
        <v>-0.10942680985105324</v>
      </c>
      <c r="J464" s="496"/>
      <c r="K464" s="490"/>
      <c r="L464" s="14">
        <v>43158</v>
      </c>
      <c r="M464" s="241" t="s">
        <v>1039</v>
      </c>
      <c r="S464">
        <f t="shared" si="56"/>
        <v>2018</v>
      </c>
    </row>
    <row r="465" spans="1:19" ht="15" customHeight="1">
      <c r="A465" s="418" t="s">
        <v>14</v>
      </c>
      <c r="B465" s="497">
        <v>43160</v>
      </c>
      <c r="C465" s="498"/>
      <c r="D465" s="498">
        <v>4757625.4900000012</v>
      </c>
      <c r="E465" s="495">
        <f t="shared" si="57"/>
        <v>70662956.450000003</v>
      </c>
      <c r="F465" s="495">
        <f t="shared" si="57"/>
        <v>93061088.210000008</v>
      </c>
      <c r="G465" s="495">
        <f t="shared" si="54"/>
        <v>-22398131.760000005</v>
      </c>
      <c r="H465" s="495">
        <f>VLOOKUP(A465,'02-Metrics'!A:R,18,FALSE)</f>
        <v>161208266</v>
      </c>
      <c r="I465" s="496">
        <f t="shared" si="55"/>
        <v>-0.13893910229144207</v>
      </c>
      <c r="J465" s="496"/>
      <c r="K465" s="490"/>
      <c r="L465" s="14"/>
      <c r="M465" s="241" t="s">
        <v>1038</v>
      </c>
      <c r="S465">
        <f t="shared" si="56"/>
        <v>2018</v>
      </c>
    </row>
    <row r="466" spans="1:19" ht="15" customHeight="1">
      <c r="A466" s="418" t="s">
        <v>14</v>
      </c>
      <c r="B466" s="497">
        <f>L466</f>
        <v>43188</v>
      </c>
      <c r="C466" s="498">
        <v>7171420.8099999996</v>
      </c>
      <c r="D466" s="498"/>
      <c r="E466" s="495">
        <f t="shared" si="57"/>
        <v>77834377.260000005</v>
      </c>
      <c r="F466" s="495">
        <f t="shared" si="57"/>
        <v>93061088.210000008</v>
      </c>
      <c r="G466" s="495">
        <f t="shared" si="54"/>
        <v>-15226710.950000003</v>
      </c>
      <c r="H466" s="495">
        <f>VLOOKUP(A466,'02-Metrics'!A:R,18,FALSE)</f>
        <v>161208266</v>
      </c>
      <c r="I466" s="496">
        <f t="shared" si="55"/>
        <v>-9.4453661265731889E-2</v>
      </c>
      <c r="J466" s="496"/>
      <c r="K466" s="490"/>
      <c r="L466" s="14">
        <v>43188</v>
      </c>
      <c r="M466" s="241" t="s">
        <v>1039</v>
      </c>
      <c r="S466">
        <f t="shared" si="56"/>
        <v>2018</v>
      </c>
    </row>
    <row r="467" spans="1:19" ht="15" customHeight="1">
      <c r="A467" s="418" t="s">
        <v>14</v>
      </c>
      <c r="B467" s="497">
        <v>43191</v>
      </c>
      <c r="C467" s="498"/>
      <c r="D467" s="498">
        <v>3698643.7200000007</v>
      </c>
      <c r="E467" s="495">
        <f t="shared" si="57"/>
        <v>77834377.260000005</v>
      </c>
      <c r="F467" s="495">
        <f t="shared" si="57"/>
        <v>96759731.930000007</v>
      </c>
      <c r="G467" s="495">
        <f t="shared" si="54"/>
        <v>-18925354.670000002</v>
      </c>
      <c r="H467" s="495">
        <f>VLOOKUP(A467,'02-Metrics'!A:R,18,FALSE)</f>
        <v>161208266</v>
      </c>
      <c r="I467" s="496">
        <f t="shared" si="55"/>
        <v>-0.11739692473337565</v>
      </c>
      <c r="J467" s="496"/>
      <c r="K467" s="490"/>
      <c r="L467" s="14"/>
      <c r="M467" s="241" t="s">
        <v>1038</v>
      </c>
      <c r="S467">
        <f t="shared" si="56"/>
        <v>2018</v>
      </c>
    </row>
    <row r="468" spans="1:19" ht="15" customHeight="1">
      <c r="A468" s="418" t="s">
        <v>14</v>
      </c>
      <c r="B468" s="497">
        <f>L468</f>
        <v>43202</v>
      </c>
      <c r="C468" s="498">
        <v>174364.79999999999</v>
      </c>
      <c r="D468" s="498"/>
      <c r="E468" s="495">
        <f t="shared" si="57"/>
        <v>78008742.060000002</v>
      </c>
      <c r="F468" s="495">
        <f t="shared" si="57"/>
        <v>96759731.930000007</v>
      </c>
      <c r="G468" s="495">
        <f t="shared" si="54"/>
        <v>-18750989.870000005</v>
      </c>
      <c r="H468" s="495">
        <f>VLOOKUP(A468,'02-Metrics'!A:R,18,FALSE)</f>
        <v>161208266</v>
      </c>
      <c r="I468" s="496">
        <f t="shared" si="55"/>
        <v>-0.11631531270238962</v>
      </c>
      <c r="J468" s="496"/>
      <c r="K468" s="490"/>
      <c r="L468" s="14">
        <v>43202</v>
      </c>
      <c r="M468" s="241" t="s">
        <v>1039</v>
      </c>
      <c r="S468">
        <f t="shared" si="56"/>
        <v>2018</v>
      </c>
    </row>
    <row r="469" spans="1:19" ht="15" customHeight="1">
      <c r="A469" s="418" t="s">
        <v>14</v>
      </c>
      <c r="B469" s="497">
        <f>L469</f>
        <v>43202</v>
      </c>
      <c r="C469" s="498">
        <v>3171197.25</v>
      </c>
      <c r="D469" s="498"/>
      <c r="E469" s="495">
        <f t="shared" si="57"/>
        <v>81179939.310000002</v>
      </c>
      <c r="F469" s="495">
        <f t="shared" si="57"/>
        <v>96759731.930000007</v>
      </c>
      <c r="G469" s="495">
        <f t="shared" si="54"/>
        <v>-15579792.620000005</v>
      </c>
      <c r="H469" s="495">
        <f>VLOOKUP(A469,'02-Metrics'!A:R,18,FALSE)</f>
        <v>161208266</v>
      </c>
      <c r="I469" s="496">
        <f t="shared" si="55"/>
        <v>-9.6643881896229841E-2</v>
      </c>
      <c r="J469" s="496"/>
      <c r="K469" s="490"/>
      <c r="L469" s="14">
        <v>43202</v>
      </c>
      <c r="M469" s="241" t="s">
        <v>1039</v>
      </c>
      <c r="S469">
        <f t="shared" si="56"/>
        <v>2018</v>
      </c>
    </row>
    <row r="470" spans="1:19" ht="15" customHeight="1">
      <c r="A470" s="418" t="s">
        <v>14</v>
      </c>
      <c r="B470" s="497">
        <v>43221</v>
      </c>
      <c r="C470" s="498"/>
      <c r="D470" s="498">
        <v>5567895.4400000023</v>
      </c>
      <c r="E470" s="495">
        <f t="shared" si="57"/>
        <v>81179939.310000002</v>
      </c>
      <c r="F470" s="495">
        <f t="shared" si="57"/>
        <v>102327627.37</v>
      </c>
      <c r="G470" s="495">
        <f t="shared" si="54"/>
        <v>-21147688.060000002</v>
      </c>
      <c r="H470" s="495">
        <f>VLOOKUP(A470,'02-Metrics'!A:R,18,FALSE)</f>
        <v>161208266</v>
      </c>
      <c r="I470" s="496">
        <f t="shared" si="55"/>
        <v>-0.13118240512555357</v>
      </c>
      <c r="J470" s="496"/>
      <c r="K470" s="490"/>
      <c r="L470" s="14"/>
      <c r="M470" s="241" t="s">
        <v>1038</v>
      </c>
      <c r="S470">
        <f t="shared" si="56"/>
        <v>2018</v>
      </c>
    </row>
    <row r="471" spans="1:19" ht="15" customHeight="1">
      <c r="A471" s="418" t="s">
        <v>14</v>
      </c>
      <c r="B471" s="497">
        <f>L471</f>
        <v>43228</v>
      </c>
      <c r="C471" s="498">
        <v>3643251.2</v>
      </c>
      <c r="D471" s="498"/>
      <c r="E471" s="495">
        <f t="shared" si="57"/>
        <v>84823190.510000005</v>
      </c>
      <c r="F471" s="495">
        <f t="shared" si="57"/>
        <v>102327627.37</v>
      </c>
      <c r="G471" s="495">
        <f t="shared" si="54"/>
        <v>-17504436.859999999</v>
      </c>
      <c r="H471" s="495">
        <f>VLOOKUP(A471,'02-Metrics'!A:R,18,FALSE)</f>
        <v>161208266</v>
      </c>
      <c r="I471" s="496">
        <f t="shared" si="55"/>
        <v>-0.10858275009297599</v>
      </c>
      <c r="J471" s="496"/>
      <c r="K471" s="490"/>
      <c r="L471" s="14">
        <v>43228</v>
      </c>
      <c r="M471" s="241" t="s">
        <v>1039</v>
      </c>
      <c r="S471">
        <f t="shared" si="56"/>
        <v>2018</v>
      </c>
    </row>
    <row r="472" spans="1:19" ht="15" customHeight="1">
      <c r="A472" s="418" t="s">
        <v>14</v>
      </c>
      <c r="B472" s="497">
        <f>L472</f>
        <v>43241</v>
      </c>
      <c r="C472" s="498">
        <v>2500000</v>
      </c>
      <c r="D472" s="498"/>
      <c r="E472" s="495">
        <f t="shared" si="57"/>
        <v>87323190.510000005</v>
      </c>
      <c r="F472" s="495">
        <f t="shared" si="57"/>
        <v>102327627.37</v>
      </c>
      <c r="G472" s="495">
        <f t="shared" si="54"/>
        <v>-15004436.859999999</v>
      </c>
      <c r="H472" s="495">
        <f>VLOOKUP(A472,'02-Metrics'!A:R,18,FALSE)</f>
        <v>161208266</v>
      </c>
      <c r="I472" s="496">
        <f t="shared" si="55"/>
        <v>-9.3074860441709609E-2</v>
      </c>
      <c r="J472" s="496"/>
      <c r="K472" s="490"/>
      <c r="L472" s="14">
        <v>43241</v>
      </c>
      <c r="M472" s="241" t="s">
        <v>1039</v>
      </c>
      <c r="S472">
        <f t="shared" si="56"/>
        <v>2018</v>
      </c>
    </row>
    <row r="473" spans="1:19" ht="15" customHeight="1">
      <c r="A473" s="418" t="s">
        <v>14</v>
      </c>
      <c r="B473" s="497">
        <f>L473</f>
        <v>43251</v>
      </c>
      <c r="C473" s="498">
        <v>115101.74</v>
      </c>
      <c r="D473" s="498"/>
      <c r="E473" s="495">
        <f t="shared" si="57"/>
        <v>87438292.25</v>
      </c>
      <c r="F473" s="495">
        <f t="shared" si="57"/>
        <v>102327627.37</v>
      </c>
      <c r="G473" s="495">
        <f t="shared" si="54"/>
        <v>-14889335.120000005</v>
      </c>
      <c r="H473" s="495">
        <f>VLOOKUP(A473,'02-Metrics'!A:R,18,FALSE)</f>
        <v>161208266</v>
      </c>
      <c r="I473" s="496">
        <f t="shared" si="55"/>
        <v>-9.2360866408674136E-2</v>
      </c>
      <c r="J473" s="496"/>
      <c r="K473" s="490"/>
      <c r="L473" s="14">
        <v>43251</v>
      </c>
      <c r="M473" s="241" t="s">
        <v>1039</v>
      </c>
      <c r="S473">
        <f t="shared" si="56"/>
        <v>2018</v>
      </c>
    </row>
    <row r="474" spans="1:19" ht="15" customHeight="1">
      <c r="A474" s="418" t="s">
        <v>14</v>
      </c>
      <c r="B474" s="497">
        <f>L474</f>
        <v>43251</v>
      </c>
      <c r="C474" s="498">
        <v>98174.35</v>
      </c>
      <c r="D474" s="498"/>
      <c r="E474" s="495">
        <f t="shared" si="57"/>
        <v>87536466.599999994</v>
      </c>
      <c r="F474" s="495">
        <f t="shared" si="57"/>
        <v>102327627.37</v>
      </c>
      <c r="G474" s="495">
        <f t="shared" si="54"/>
        <v>-14791160.770000011</v>
      </c>
      <c r="H474" s="495">
        <f>VLOOKUP(A474,'02-Metrics'!A:R,18,FALSE)</f>
        <v>161208266</v>
      </c>
      <c r="I474" s="496">
        <f t="shared" si="55"/>
        <v>-9.1751875614120251E-2</v>
      </c>
      <c r="J474" s="496"/>
      <c r="K474" s="490"/>
      <c r="L474" s="14">
        <v>43251</v>
      </c>
      <c r="M474" s="241" t="s">
        <v>1039</v>
      </c>
      <c r="S474">
        <f t="shared" si="56"/>
        <v>2018</v>
      </c>
    </row>
    <row r="475" spans="1:19" ht="15" customHeight="1">
      <c r="A475" s="418" t="s">
        <v>14</v>
      </c>
      <c r="B475" s="497">
        <f>L475</f>
        <v>43251</v>
      </c>
      <c r="C475" s="498">
        <v>2927170.54</v>
      </c>
      <c r="D475" s="498"/>
      <c r="E475" s="495">
        <f t="shared" si="57"/>
        <v>90463637.140000001</v>
      </c>
      <c r="F475" s="495">
        <f t="shared" si="57"/>
        <v>102327627.37</v>
      </c>
      <c r="G475" s="495">
        <f t="shared" si="54"/>
        <v>-11863990.230000004</v>
      </c>
      <c r="H475" s="495">
        <f>VLOOKUP(A475,'02-Metrics'!A:R,18,FALSE)</f>
        <v>161208266</v>
      </c>
      <c r="I475" s="496">
        <f t="shared" si="55"/>
        <v>-7.3594180524217068E-2</v>
      </c>
      <c r="J475" s="496"/>
      <c r="K475" s="490"/>
      <c r="L475" s="14">
        <v>43251</v>
      </c>
      <c r="M475" s="241" t="s">
        <v>1039</v>
      </c>
      <c r="S475">
        <f t="shared" si="56"/>
        <v>2018</v>
      </c>
    </row>
    <row r="476" spans="1:19" ht="15" customHeight="1">
      <c r="A476" s="418" t="s">
        <v>14</v>
      </c>
      <c r="B476" s="497">
        <v>43252</v>
      </c>
      <c r="C476" s="498"/>
      <c r="D476" s="498">
        <v>3238710.0100000002</v>
      </c>
      <c r="E476" s="495">
        <f t="shared" si="57"/>
        <v>90463637.140000001</v>
      </c>
      <c r="F476" s="495">
        <f t="shared" si="57"/>
        <v>105566337.38000001</v>
      </c>
      <c r="G476" s="495">
        <f t="shared" si="54"/>
        <v>-15102700.24000001</v>
      </c>
      <c r="H476" s="495">
        <f>VLOOKUP(A476,'02-Metrics'!A:R,18,FALSE)</f>
        <v>161208266</v>
      </c>
      <c r="I476" s="496">
        <f t="shared" si="55"/>
        <v>-9.3684403503229846E-2</v>
      </c>
      <c r="J476" s="496"/>
      <c r="K476" s="490"/>
      <c r="L476" s="14"/>
      <c r="M476" s="241" t="s">
        <v>1038</v>
      </c>
      <c r="S476">
        <f t="shared" si="56"/>
        <v>2018</v>
      </c>
    </row>
    <row r="477" spans="1:19" ht="15" customHeight="1">
      <c r="A477" s="418" t="s">
        <v>14</v>
      </c>
      <c r="B477" s="497">
        <f>L477</f>
        <v>43264</v>
      </c>
      <c r="C477" s="498">
        <v>2500000</v>
      </c>
      <c r="D477" s="498"/>
      <c r="E477" s="495">
        <f t="shared" ref="E477:F492" si="58">C477+E476</f>
        <v>92963637.140000001</v>
      </c>
      <c r="F477" s="495">
        <f t="shared" si="58"/>
        <v>105566337.38000001</v>
      </c>
      <c r="G477" s="495">
        <f t="shared" si="54"/>
        <v>-12602700.24000001</v>
      </c>
      <c r="H477" s="495">
        <f>VLOOKUP(A477,'02-Metrics'!A:R,18,FALSE)</f>
        <v>161208266</v>
      </c>
      <c r="I477" s="496">
        <f t="shared" si="55"/>
        <v>-7.8176513851963461E-2</v>
      </c>
      <c r="J477" s="496"/>
      <c r="K477" s="490"/>
      <c r="L477" s="14">
        <v>43264</v>
      </c>
      <c r="M477" s="241" t="s">
        <v>1039</v>
      </c>
      <c r="S477">
        <f t="shared" si="56"/>
        <v>2018</v>
      </c>
    </row>
    <row r="478" spans="1:19" ht="15" customHeight="1">
      <c r="A478" s="418" t="s">
        <v>14</v>
      </c>
      <c r="B478" s="497">
        <v>43282</v>
      </c>
      <c r="C478" s="498"/>
      <c r="D478" s="498">
        <v>5182157.2299999995</v>
      </c>
      <c r="E478" s="495">
        <f t="shared" si="58"/>
        <v>92963637.140000001</v>
      </c>
      <c r="F478" s="495">
        <f t="shared" si="58"/>
        <v>110748494.61000001</v>
      </c>
      <c r="G478" s="495">
        <f t="shared" si="54"/>
        <v>-17784857.470000014</v>
      </c>
      <c r="H478" s="495">
        <f>VLOOKUP(A478,'02-Metrics'!A:R,18,FALSE)</f>
        <v>161208266</v>
      </c>
      <c r="I478" s="496">
        <f t="shared" si="55"/>
        <v>-0.11032224284330441</v>
      </c>
      <c r="J478" s="496"/>
      <c r="K478" s="490"/>
      <c r="L478" s="14"/>
      <c r="M478" s="241" t="s">
        <v>1038</v>
      </c>
      <c r="S478">
        <f t="shared" si="56"/>
        <v>2018</v>
      </c>
    </row>
    <row r="479" spans="1:19" ht="15" customHeight="1">
      <c r="A479" s="418" t="s">
        <v>14</v>
      </c>
      <c r="B479" s="497">
        <f>L479</f>
        <v>43290</v>
      </c>
      <c r="C479" s="498">
        <v>1523667.33</v>
      </c>
      <c r="D479" s="498"/>
      <c r="E479" s="495">
        <f t="shared" si="58"/>
        <v>94487304.469999999</v>
      </c>
      <c r="F479" s="495">
        <f t="shared" si="58"/>
        <v>110748494.61000001</v>
      </c>
      <c r="G479" s="495">
        <f t="shared" si="54"/>
        <v>-16261190.140000015</v>
      </c>
      <c r="H479" s="495">
        <f>VLOOKUP(A479,'02-Metrics'!A:R,18,FALSE)</f>
        <v>161208266</v>
      </c>
      <c r="I479" s="496">
        <f t="shared" si="55"/>
        <v>-0.10087069691575254</v>
      </c>
      <c r="J479" s="496"/>
      <c r="K479" s="490"/>
      <c r="L479" s="14">
        <v>43290</v>
      </c>
      <c r="M479" s="241" t="s">
        <v>1039</v>
      </c>
      <c r="S479">
        <f t="shared" si="56"/>
        <v>2018</v>
      </c>
    </row>
    <row r="480" spans="1:19" ht="15" customHeight="1">
      <c r="A480" s="418" t="s">
        <v>14</v>
      </c>
      <c r="B480" s="497">
        <f>L480</f>
        <v>43290</v>
      </c>
      <c r="C480" s="498">
        <v>175190.11</v>
      </c>
      <c r="D480" s="498"/>
      <c r="E480" s="495">
        <f t="shared" si="58"/>
        <v>94662494.579999998</v>
      </c>
      <c r="F480" s="495">
        <f t="shared" si="58"/>
        <v>110748494.61000001</v>
      </c>
      <c r="G480" s="495">
        <f t="shared" si="54"/>
        <v>-16086000.030000016</v>
      </c>
      <c r="H480" s="495">
        <f>VLOOKUP(A480,'02-Metrics'!A:R,18,FALSE)</f>
        <v>161208266</v>
      </c>
      <c r="I480" s="496">
        <f t="shared" si="55"/>
        <v>-9.9783965358203261E-2</v>
      </c>
      <c r="J480" s="496"/>
      <c r="K480" s="490"/>
      <c r="L480" s="14">
        <v>43290</v>
      </c>
      <c r="M480" s="241" t="s">
        <v>1039</v>
      </c>
      <c r="S480">
        <f t="shared" si="56"/>
        <v>2018</v>
      </c>
    </row>
    <row r="481" spans="1:19" ht="15" customHeight="1">
      <c r="A481" s="418" t="s">
        <v>14</v>
      </c>
      <c r="B481" s="497">
        <v>43313</v>
      </c>
      <c r="C481" s="498"/>
      <c r="D481" s="498">
        <v>6955137.080000001</v>
      </c>
      <c r="E481" s="495">
        <f t="shared" si="58"/>
        <v>94662494.579999998</v>
      </c>
      <c r="F481" s="495">
        <f t="shared" si="58"/>
        <v>117703631.69000001</v>
      </c>
      <c r="G481" s="495">
        <f t="shared" si="54"/>
        <v>-23041137.110000014</v>
      </c>
      <c r="H481" s="495">
        <f>VLOOKUP(A481,'02-Metrics'!A:R,18,FALSE)</f>
        <v>161208266</v>
      </c>
      <c r="I481" s="496">
        <f t="shared" si="55"/>
        <v>-0.14292776469663171</v>
      </c>
      <c r="J481" s="496"/>
      <c r="K481" s="490"/>
      <c r="L481" s="14"/>
      <c r="M481" s="241" t="s">
        <v>1038</v>
      </c>
      <c r="S481">
        <f t="shared" si="56"/>
        <v>2018</v>
      </c>
    </row>
    <row r="482" spans="1:19" ht="15" customHeight="1">
      <c r="A482" s="418" t="s">
        <v>14</v>
      </c>
      <c r="B482" s="497">
        <f>L482</f>
        <v>43326</v>
      </c>
      <c r="C482" s="498">
        <v>1052933.22</v>
      </c>
      <c r="D482" s="498"/>
      <c r="E482" s="495">
        <f t="shared" si="58"/>
        <v>95715427.799999997</v>
      </c>
      <c r="F482" s="495">
        <f t="shared" si="58"/>
        <v>117703631.69000001</v>
      </c>
      <c r="G482" s="495">
        <f t="shared" si="54"/>
        <v>-21988203.890000015</v>
      </c>
      <c r="H482" s="495">
        <f>VLOOKUP(A482,'02-Metrics'!A:R,18,FALSE)</f>
        <v>161208266</v>
      </c>
      <c r="I482" s="496">
        <f t="shared" si="55"/>
        <v>-0.13639625582226667</v>
      </c>
      <c r="J482" s="496"/>
      <c r="K482" s="490"/>
      <c r="L482" s="14">
        <v>43326</v>
      </c>
      <c r="M482" s="241" t="s">
        <v>1039</v>
      </c>
      <c r="S482">
        <f t="shared" si="56"/>
        <v>2018</v>
      </c>
    </row>
    <row r="483" spans="1:19" ht="15" customHeight="1">
      <c r="A483" s="418" t="s">
        <v>14</v>
      </c>
      <c r="B483" s="497">
        <f>L483</f>
        <v>43326</v>
      </c>
      <c r="C483" s="498">
        <v>87359.86</v>
      </c>
      <c r="D483" s="498"/>
      <c r="E483" s="495">
        <f t="shared" si="58"/>
        <v>95802787.659999996</v>
      </c>
      <c r="F483" s="495">
        <f t="shared" si="58"/>
        <v>117703631.69000001</v>
      </c>
      <c r="G483" s="495">
        <f t="shared" si="54"/>
        <v>-21900844.030000016</v>
      </c>
      <c r="H483" s="495">
        <f>VLOOKUP(A483,'02-Metrics'!A:R,18,FALSE)</f>
        <v>161208266</v>
      </c>
      <c r="I483" s="496">
        <f t="shared" si="55"/>
        <v>-0.13585434899473464</v>
      </c>
      <c r="J483" s="496"/>
      <c r="K483" s="490"/>
      <c r="L483" s="14">
        <v>43326</v>
      </c>
      <c r="M483" s="241" t="s">
        <v>1039</v>
      </c>
      <c r="S483">
        <f t="shared" si="56"/>
        <v>2018</v>
      </c>
    </row>
    <row r="484" spans="1:19" ht="15" customHeight="1">
      <c r="A484" s="418" t="s">
        <v>14</v>
      </c>
      <c r="B484" s="497">
        <f>L484</f>
        <v>43326</v>
      </c>
      <c r="C484" s="498">
        <v>700000</v>
      </c>
      <c r="D484" s="498"/>
      <c r="E484" s="495">
        <f t="shared" si="58"/>
        <v>96502787.659999996</v>
      </c>
      <c r="F484" s="495">
        <f t="shared" si="58"/>
        <v>117703631.69000001</v>
      </c>
      <c r="G484" s="495">
        <f t="shared" si="54"/>
        <v>-21200844.030000016</v>
      </c>
      <c r="H484" s="495">
        <f>VLOOKUP(A484,'02-Metrics'!A:R,18,FALSE)</f>
        <v>161208266</v>
      </c>
      <c r="I484" s="496">
        <f t="shared" si="55"/>
        <v>-0.13151213989238006</v>
      </c>
      <c r="J484" s="496"/>
      <c r="K484" s="490"/>
      <c r="L484" s="14">
        <v>43326</v>
      </c>
      <c r="M484" s="241" t="s">
        <v>1039</v>
      </c>
      <c r="S484">
        <f t="shared" si="56"/>
        <v>2018</v>
      </c>
    </row>
    <row r="485" spans="1:19" ht="15" customHeight="1">
      <c r="A485" s="418" t="s">
        <v>14</v>
      </c>
      <c r="B485" s="497">
        <f>L485</f>
        <v>43326</v>
      </c>
      <c r="C485" s="498">
        <v>2000000</v>
      </c>
      <c r="D485" s="498"/>
      <c r="E485" s="495">
        <f t="shared" si="58"/>
        <v>98502787.659999996</v>
      </c>
      <c r="F485" s="495">
        <f t="shared" si="58"/>
        <v>117703631.69000001</v>
      </c>
      <c r="G485" s="495">
        <f t="shared" si="54"/>
        <v>-19200844.030000016</v>
      </c>
      <c r="H485" s="495">
        <f>VLOOKUP(A485,'02-Metrics'!A:R,18,FALSE)</f>
        <v>161208266</v>
      </c>
      <c r="I485" s="496">
        <f t="shared" si="55"/>
        <v>-0.11910582817136695</v>
      </c>
      <c r="J485" s="496"/>
      <c r="K485" s="490"/>
      <c r="L485" s="14">
        <v>43326</v>
      </c>
      <c r="M485" s="241" t="s">
        <v>1039</v>
      </c>
      <c r="S485">
        <f t="shared" si="56"/>
        <v>2018</v>
      </c>
    </row>
    <row r="486" spans="1:19" ht="15" customHeight="1">
      <c r="A486" s="418" t="s">
        <v>14</v>
      </c>
      <c r="B486" s="497">
        <f>L486</f>
        <v>43331</v>
      </c>
      <c r="C486" s="498">
        <v>3000000</v>
      </c>
      <c r="D486" s="498"/>
      <c r="E486" s="495">
        <f t="shared" si="58"/>
        <v>101502787.66</v>
      </c>
      <c r="F486" s="495">
        <f t="shared" si="58"/>
        <v>117703631.69000001</v>
      </c>
      <c r="G486" s="495">
        <f t="shared" si="54"/>
        <v>-16200844.030000016</v>
      </c>
      <c r="H486" s="495">
        <f>VLOOKUP(A486,'02-Metrics'!A:R,18,FALSE)</f>
        <v>161208266</v>
      </c>
      <c r="I486" s="496">
        <f t="shared" si="55"/>
        <v>-0.10049636058984728</v>
      </c>
      <c r="J486" s="496"/>
      <c r="K486" s="490"/>
      <c r="L486" s="14">
        <v>43331</v>
      </c>
      <c r="M486" s="241" t="s">
        <v>1039</v>
      </c>
      <c r="S486">
        <f t="shared" si="56"/>
        <v>2018</v>
      </c>
    </row>
    <row r="487" spans="1:19" ht="15" customHeight="1">
      <c r="A487" s="418" t="s">
        <v>14</v>
      </c>
      <c r="B487" s="497">
        <v>43344</v>
      </c>
      <c r="C487" s="498"/>
      <c r="D487" s="498">
        <v>4409524.2100000009</v>
      </c>
      <c r="E487" s="495">
        <f t="shared" si="58"/>
        <v>101502787.66</v>
      </c>
      <c r="F487" s="495">
        <f t="shared" si="58"/>
        <v>122113155.90000001</v>
      </c>
      <c r="G487" s="495">
        <f t="shared" si="54"/>
        <v>-20610368.24000001</v>
      </c>
      <c r="H487" s="495">
        <f>VLOOKUP(A487,'02-Metrics'!A:R,18,FALSE)</f>
        <v>161208266</v>
      </c>
      <c r="I487" s="496">
        <f t="shared" si="55"/>
        <v>-0.12784932653515427</v>
      </c>
      <c r="J487" s="496"/>
      <c r="K487" s="490"/>
      <c r="L487" s="14"/>
      <c r="M487" s="241" t="s">
        <v>1038</v>
      </c>
      <c r="S487">
        <f t="shared" si="56"/>
        <v>2018</v>
      </c>
    </row>
    <row r="488" spans="1:19" ht="15" customHeight="1">
      <c r="A488" s="418" t="s">
        <v>14</v>
      </c>
      <c r="B488" s="497">
        <f>L488</f>
        <v>43355</v>
      </c>
      <c r="C488" s="498">
        <v>1851323.25</v>
      </c>
      <c r="D488" s="498"/>
      <c r="E488" s="495">
        <f t="shared" si="58"/>
        <v>103354110.91</v>
      </c>
      <c r="F488" s="495">
        <f t="shared" si="58"/>
        <v>122113155.90000001</v>
      </c>
      <c r="G488" s="495">
        <f t="shared" si="54"/>
        <v>-18759044.99000001</v>
      </c>
      <c r="H488" s="495">
        <f>VLOOKUP(A488,'02-Metrics'!A:R,18,FALSE)</f>
        <v>161208266</v>
      </c>
      <c r="I488" s="496">
        <f t="shared" si="55"/>
        <v>-0.11636527986722474</v>
      </c>
      <c r="J488" s="496"/>
      <c r="K488" s="490"/>
      <c r="L488" s="14">
        <v>43355</v>
      </c>
      <c r="M488" s="241" t="s">
        <v>1039</v>
      </c>
      <c r="S488">
        <f t="shared" si="56"/>
        <v>2018</v>
      </c>
    </row>
    <row r="489" spans="1:19" ht="15" customHeight="1">
      <c r="A489" s="418" t="s">
        <v>14</v>
      </c>
      <c r="B489" s="497">
        <f>L489</f>
        <v>43366</v>
      </c>
      <c r="C489" s="498">
        <v>4000000</v>
      </c>
      <c r="D489" s="498"/>
      <c r="E489" s="495">
        <f t="shared" si="58"/>
        <v>107354110.91</v>
      </c>
      <c r="F489" s="495">
        <f t="shared" si="58"/>
        <v>122113155.90000001</v>
      </c>
      <c r="G489" s="495">
        <f t="shared" si="54"/>
        <v>-14759044.99000001</v>
      </c>
      <c r="H489" s="495">
        <f>VLOOKUP(A489,'02-Metrics'!A:R,18,FALSE)</f>
        <v>161208266</v>
      </c>
      <c r="I489" s="496">
        <f t="shared" si="55"/>
        <v>-9.1552656425198498E-2</v>
      </c>
      <c r="J489" s="496"/>
      <c r="K489" s="490"/>
      <c r="L489" s="14">
        <v>43366</v>
      </c>
      <c r="M489" s="241" t="s">
        <v>1039</v>
      </c>
      <c r="S489">
        <f t="shared" si="56"/>
        <v>2018</v>
      </c>
    </row>
    <row r="490" spans="1:19" ht="15" customHeight="1">
      <c r="A490" s="418" t="s">
        <v>14</v>
      </c>
      <c r="B490" s="497">
        <v>43374</v>
      </c>
      <c r="C490" s="498"/>
      <c r="D490" s="498">
        <v>4745348.7200000007</v>
      </c>
      <c r="E490" s="495">
        <f t="shared" si="58"/>
        <v>107354110.91</v>
      </c>
      <c r="F490" s="495">
        <f t="shared" si="58"/>
        <v>126858504.62</v>
      </c>
      <c r="G490" s="495">
        <f t="shared" si="54"/>
        <v>-19504393.710000008</v>
      </c>
      <c r="H490" s="495">
        <f>VLOOKUP(A490,'02-Metrics'!A:R,18,FALSE)</f>
        <v>161208266</v>
      </c>
      <c r="I490" s="496">
        <f t="shared" si="55"/>
        <v>-0.12098879414781379</v>
      </c>
      <c r="J490" s="496"/>
      <c r="K490" s="490"/>
      <c r="L490" s="14"/>
      <c r="M490" s="241" t="s">
        <v>1038</v>
      </c>
      <c r="S490">
        <f t="shared" si="56"/>
        <v>2018</v>
      </c>
    </row>
    <row r="491" spans="1:19" ht="15" customHeight="1">
      <c r="A491" s="418" t="s">
        <v>14</v>
      </c>
      <c r="B491" s="497">
        <f>L491</f>
        <v>43391</v>
      </c>
      <c r="C491" s="498">
        <v>1028067.13</v>
      </c>
      <c r="D491" s="498"/>
      <c r="E491" s="495">
        <f t="shared" si="58"/>
        <v>108382178.03999999</v>
      </c>
      <c r="F491" s="495">
        <f t="shared" si="58"/>
        <v>126858504.62</v>
      </c>
      <c r="G491" s="495">
        <f t="shared" si="54"/>
        <v>-18476326.580000013</v>
      </c>
      <c r="H491" s="495">
        <f>VLOOKUP(A491,'02-Metrics'!A:R,18,FALSE)</f>
        <v>161208266</v>
      </c>
      <c r="I491" s="496">
        <f t="shared" si="55"/>
        <v>-0.11461153350536016</v>
      </c>
      <c r="J491" s="496"/>
      <c r="K491" s="490"/>
      <c r="L491" s="14">
        <v>43391</v>
      </c>
      <c r="M491" s="241" t="s">
        <v>1039</v>
      </c>
      <c r="S491">
        <f t="shared" si="56"/>
        <v>2018</v>
      </c>
    </row>
    <row r="492" spans="1:19" ht="15" customHeight="1">
      <c r="A492" s="418" t="s">
        <v>14</v>
      </c>
      <c r="B492" s="497">
        <f>L492</f>
        <v>43403</v>
      </c>
      <c r="C492" s="498">
        <v>4000000</v>
      </c>
      <c r="D492" s="498"/>
      <c r="E492" s="495">
        <f t="shared" si="58"/>
        <v>112382178.03999999</v>
      </c>
      <c r="F492" s="495">
        <f t="shared" si="58"/>
        <v>126858504.62</v>
      </c>
      <c r="G492" s="495">
        <f t="shared" si="54"/>
        <v>-14476326.580000013</v>
      </c>
      <c r="H492" s="495">
        <f>VLOOKUP(A492,'02-Metrics'!A:R,18,FALSE)</f>
        <v>161208266</v>
      </c>
      <c r="I492" s="496">
        <f t="shared" si="55"/>
        <v>-8.9798910063333931E-2</v>
      </c>
      <c r="J492" s="496"/>
      <c r="K492" s="490"/>
      <c r="L492" s="14">
        <v>43403</v>
      </c>
      <c r="M492" s="241" t="s">
        <v>1039</v>
      </c>
      <c r="S492">
        <f t="shared" si="56"/>
        <v>2018</v>
      </c>
    </row>
    <row r="493" spans="1:19" ht="15" customHeight="1">
      <c r="A493" s="418" t="s">
        <v>14</v>
      </c>
      <c r="B493" s="497">
        <v>43405</v>
      </c>
      <c r="C493" s="498"/>
      <c r="D493" s="498">
        <v>3994534.5899999994</v>
      </c>
      <c r="E493" s="495">
        <f t="shared" ref="E493:F508" si="59">C493+E492</f>
        <v>112382178.03999999</v>
      </c>
      <c r="F493" s="495">
        <f t="shared" si="59"/>
        <v>130853039.21000001</v>
      </c>
      <c r="G493" s="495">
        <f t="shared" si="54"/>
        <v>-18470861.170000017</v>
      </c>
      <c r="H493" s="495">
        <f>VLOOKUP(A493,'02-Metrics'!A:R,18,FALSE)</f>
        <v>161208266</v>
      </c>
      <c r="I493" s="496">
        <f t="shared" si="55"/>
        <v>-0.11457763071528861</v>
      </c>
      <c r="J493" s="496"/>
      <c r="K493" s="490"/>
      <c r="L493" s="14"/>
      <c r="M493" s="241" t="s">
        <v>1038</v>
      </c>
      <c r="S493">
        <f t="shared" si="56"/>
        <v>2018</v>
      </c>
    </row>
    <row r="494" spans="1:19" ht="15" customHeight="1">
      <c r="A494" s="418" t="s">
        <v>14</v>
      </c>
      <c r="B494" s="497">
        <v>43435</v>
      </c>
      <c r="C494" s="498"/>
      <c r="D494" s="498">
        <v>2770057.02</v>
      </c>
      <c r="E494" s="495">
        <f t="shared" si="59"/>
        <v>112382178.03999999</v>
      </c>
      <c r="F494" s="495">
        <f t="shared" si="59"/>
        <v>133623096.23</v>
      </c>
      <c r="G494" s="495">
        <f t="shared" si="54"/>
        <v>-21240918.190000013</v>
      </c>
      <c r="H494" s="495">
        <f>VLOOKUP(A494,'02-Metrics'!A:R,18,FALSE)</f>
        <v>161208266</v>
      </c>
      <c r="I494" s="496">
        <f t="shared" si="55"/>
        <v>-0.1317607261528389</v>
      </c>
      <c r="J494" s="496"/>
      <c r="K494" s="490"/>
      <c r="L494" s="14"/>
      <c r="M494" s="241" t="s">
        <v>1038</v>
      </c>
      <c r="S494">
        <f t="shared" si="56"/>
        <v>2018</v>
      </c>
    </row>
    <row r="495" spans="1:19" ht="15" customHeight="1">
      <c r="A495" s="418" t="s">
        <v>14</v>
      </c>
      <c r="B495" s="497">
        <f>L495</f>
        <v>43447</v>
      </c>
      <c r="C495" s="498">
        <v>642206.29</v>
      </c>
      <c r="D495" s="498"/>
      <c r="E495" s="495">
        <f t="shared" si="59"/>
        <v>113024384.33</v>
      </c>
      <c r="F495" s="495">
        <f t="shared" si="59"/>
        <v>133623096.23</v>
      </c>
      <c r="G495" s="495">
        <f t="shared" si="54"/>
        <v>-20598711.900000006</v>
      </c>
      <c r="H495" s="495">
        <f>VLOOKUP(A495,'02-Metrics'!A:R,18,FALSE)</f>
        <v>161208266</v>
      </c>
      <c r="I495" s="496">
        <f t="shared" si="55"/>
        <v>-0.12777702044137121</v>
      </c>
      <c r="J495" s="496"/>
      <c r="K495" s="490"/>
      <c r="L495" s="14">
        <v>43447</v>
      </c>
      <c r="M495" s="241" t="s">
        <v>1039</v>
      </c>
      <c r="S495">
        <f t="shared" si="56"/>
        <v>2018</v>
      </c>
    </row>
    <row r="496" spans="1:19" ht="15" customHeight="1">
      <c r="A496" s="418" t="s">
        <v>14</v>
      </c>
      <c r="B496" s="497">
        <f>L496</f>
        <v>43447</v>
      </c>
      <c r="C496" s="498">
        <v>1372787.16</v>
      </c>
      <c r="D496" s="498"/>
      <c r="E496" s="495">
        <f t="shared" si="59"/>
        <v>114397171.48999999</v>
      </c>
      <c r="F496" s="495">
        <f t="shared" si="59"/>
        <v>133623096.23</v>
      </c>
      <c r="G496" s="495">
        <f t="shared" si="54"/>
        <v>-19225924.74000001</v>
      </c>
      <c r="H496" s="495">
        <f>VLOOKUP(A496,'02-Metrics'!A:R,18,FALSE)</f>
        <v>161208266</v>
      </c>
      <c r="I496" s="496">
        <f t="shared" si="55"/>
        <v>-0.11926140772458907</v>
      </c>
      <c r="J496" s="496"/>
      <c r="K496" s="490"/>
      <c r="L496" s="14">
        <v>43447</v>
      </c>
      <c r="M496" s="241" t="s">
        <v>1039</v>
      </c>
      <c r="S496">
        <f t="shared" si="56"/>
        <v>2018</v>
      </c>
    </row>
    <row r="497" spans="1:19" ht="15" customHeight="1">
      <c r="A497" s="418" t="s">
        <v>14</v>
      </c>
      <c r="B497" s="497">
        <v>43466</v>
      </c>
      <c r="C497" s="498"/>
      <c r="D497" s="498">
        <v>1463200.06</v>
      </c>
      <c r="E497" s="495">
        <f t="shared" si="59"/>
        <v>114397171.48999999</v>
      </c>
      <c r="F497" s="495">
        <f t="shared" si="59"/>
        <v>135086296.28999999</v>
      </c>
      <c r="G497" s="495">
        <f t="shared" si="54"/>
        <v>-20689124.799999997</v>
      </c>
      <c r="H497" s="495">
        <f>VLOOKUP(A497,'02-Metrics'!A:R,18,FALSE)</f>
        <v>161208266</v>
      </c>
      <c r="I497" s="496">
        <f t="shared" si="55"/>
        <v>-0.12833786575187153</v>
      </c>
      <c r="J497" s="496"/>
      <c r="K497" s="490"/>
      <c r="L497" s="14"/>
      <c r="M497" s="241" t="s">
        <v>1038</v>
      </c>
      <c r="S497">
        <f t="shared" si="56"/>
        <v>2019</v>
      </c>
    </row>
    <row r="498" spans="1:19" ht="15" customHeight="1">
      <c r="A498" s="418" t="s">
        <v>14</v>
      </c>
      <c r="B498" s="497">
        <f>L498</f>
        <v>43480</v>
      </c>
      <c r="C498" s="498">
        <v>2061960.6</v>
      </c>
      <c r="D498" s="498"/>
      <c r="E498" s="495">
        <f t="shared" si="59"/>
        <v>116459132.08999999</v>
      </c>
      <c r="F498" s="495">
        <f t="shared" si="59"/>
        <v>135086296.28999999</v>
      </c>
      <c r="G498" s="495">
        <f t="shared" si="54"/>
        <v>-18627164.200000003</v>
      </c>
      <c r="H498" s="495">
        <f>VLOOKUP(A498,'02-Metrics'!A:R,18,FALSE)</f>
        <v>161208266</v>
      </c>
      <c r="I498" s="496">
        <f t="shared" si="55"/>
        <v>-0.11554720277184796</v>
      </c>
      <c r="J498" s="496"/>
      <c r="K498" s="490"/>
      <c r="L498" s="14">
        <v>43480</v>
      </c>
      <c r="M498" s="241" t="s">
        <v>1039</v>
      </c>
      <c r="S498">
        <f t="shared" si="56"/>
        <v>2019</v>
      </c>
    </row>
    <row r="499" spans="1:19" ht="15" customHeight="1">
      <c r="A499" s="418" t="s">
        <v>14</v>
      </c>
      <c r="B499" s="497">
        <v>43497</v>
      </c>
      <c r="C499" s="498"/>
      <c r="D499" s="498">
        <v>1257798.19</v>
      </c>
      <c r="E499" s="495">
        <f t="shared" si="59"/>
        <v>116459132.08999999</v>
      </c>
      <c r="F499" s="495">
        <f t="shared" si="59"/>
        <v>136344094.47999999</v>
      </c>
      <c r="G499" s="495">
        <f t="shared" si="54"/>
        <v>-19884962.390000001</v>
      </c>
      <c r="H499" s="495">
        <f>VLOOKUP(A499,'02-Metrics'!A:R,18,FALSE)</f>
        <v>161208266</v>
      </c>
      <c r="I499" s="496">
        <f t="shared" si="55"/>
        <v>-0.12334952098548098</v>
      </c>
      <c r="J499" s="496"/>
      <c r="K499" s="490"/>
      <c r="L499" s="14"/>
      <c r="M499" s="241" t="s">
        <v>1038</v>
      </c>
      <c r="S499">
        <f t="shared" si="56"/>
        <v>2019</v>
      </c>
    </row>
    <row r="500" spans="1:19" ht="15" customHeight="1">
      <c r="A500" s="418" t="s">
        <v>14</v>
      </c>
      <c r="B500" s="497">
        <v>43525</v>
      </c>
      <c r="C500" s="498"/>
      <c r="D500" s="498">
        <v>815360.64</v>
      </c>
      <c r="E500" s="495">
        <f t="shared" si="59"/>
        <v>116459132.08999999</v>
      </c>
      <c r="F500" s="495">
        <f t="shared" si="59"/>
        <v>137159455.11999997</v>
      </c>
      <c r="G500" s="495">
        <f t="shared" si="54"/>
        <v>-20700323.029999986</v>
      </c>
      <c r="H500" s="495">
        <f>VLOOKUP(A500,'02-Metrics'!A:R,18,FALSE)</f>
        <v>161208266</v>
      </c>
      <c r="I500" s="496">
        <f t="shared" si="55"/>
        <v>-0.12840733011792327</v>
      </c>
      <c r="J500" s="496"/>
      <c r="K500" s="490"/>
      <c r="L500" s="14"/>
      <c r="M500" s="241" t="s">
        <v>1038</v>
      </c>
      <c r="S500">
        <f t="shared" si="56"/>
        <v>2019</v>
      </c>
    </row>
    <row r="501" spans="1:19" ht="15" customHeight="1">
      <c r="A501" s="418" t="s">
        <v>14</v>
      </c>
      <c r="B501" s="497">
        <v>43556</v>
      </c>
      <c r="C501" s="498"/>
      <c r="D501" s="498">
        <v>308528.78000000003</v>
      </c>
      <c r="E501" s="495">
        <f t="shared" si="59"/>
        <v>116459132.08999999</v>
      </c>
      <c r="F501" s="495">
        <f t="shared" si="59"/>
        <v>137467983.89999998</v>
      </c>
      <c r="G501" s="495">
        <f t="shared" si="54"/>
        <v>-21008851.809999987</v>
      </c>
      <c r="H501" s="495">
        <f>VLOOKUP(A501,'02-Metrics'!A:R,18,FALSE)</f>
        <v>161208266</v>
      </c>
      <c r="I501" s="496">
        <f t="shared" si="55"/>
        <v>-0.13032118222771522</v>
      </c>
      <c r="J501" s="496"/>
      <c r="K501" s="490"/>
      <c r="L501" s="14"/>
      <c r="M501" s="241" t="s">
        <v>1038</v>
      </c>
      <c r="S501">
        <f t="shared" si="56"/>
        <v>2019</v>
      </c>
    </row>
    <row r="502" spans="1:19" ht="15" customHeight="1">
      <c r="A502" s="418" t="s">
        <v>14</v>
      </c>
      <c r="B502" s="497">
        <f>L502</f>
        <v>43566</v>
      </c>
      <c r="C502" s="498">
        <v>184729.32</v>
      </c>
      <c r="D502" s="498"/>
      <c r="E502" s="495">
        <f t="shared" si="59"/>
        <v>116643861.40999998</v>
      </c>
      <c r="F502" s="495">
        <f t="shared" si="59"/>
        <v>137467983.89999998</v>
      </c>
      <c r="G502" s="495">
        <f t="shared" si="54"/>
        <v>-20824122.489999995</v>
      </c>
      <c r="H502" s="495">
        <f>VLOOKUP(A502,'02-Metrics'!A:R,18,FALSE)</f>
        <v>161208266</v>
      </c>
      <c r="I502" s="496">
        <f t="shared" si="55"/>
        <v>-0.12917527746374988</v>
      </c>
      <c r="J502" s="496"/>
      <c r="K502" s="490"/>
      <c r="L502" s="14">
        <v>43566</v>
      </c>
      <c r="M502" s="241" t="s">
        <v>1039</v>
      </c>
      <c r="S502">
        <f t="shared" si="56"/>
        <v>2019</v>
      </c>
    </row>
    <row r="503" spans="1:19" ht="15" customHeight="1">
      <c r="A503" s="418" t="s">
        <v>14</v>
      </c>
      <c r="B503" s="497">
        <v>43586</v>
      </c>
      <c r="C503" s="498"/>
      <c r="D503" s="498">
        <v>1033679.1099999999</v>
      </c>
      <c r="E503" s="495">
        <f t="shared" si="59"/>
        <v>116643861.40999998</v>
      </c>
      <c r="F503" s="495">
        <f t="shared" si="59"/>
        <v>138501663.00999999</v>
      </c>
      <c r="G503" s="495">
        <f t="shared" si="54"/>
        <v>-21857801.600000009</v>
      </c>
      <c r="H503" s="495">
        <f>VLOOKUP(A503,'02-Metrics'!A:R,18,FALSE)</f>
        <v>161208266</v>
      </c>
      <c r="I503" s="496">
        <f t="shared" si="55"/>
        <v>-0.13558735009282966</v>
      </c>
      <c r="J503" s="496"/>
      <c r="K503" s="490"/>
      <c r="L503" s="14"/>
      <c r="M503" s="241" t="s">
        <v>1038</v>
      </c>
      <c r="S503">
        <f t="shared" si="56"/>
        <v>2019</v>
      </c>
    </row>
    <row r="504" spans="1:19" ht="15" customHeight="1">
      <c r="A504" s="418" t="s">
        <v>14</v>
      </c>
      <c r="B504" s="497">
        <v>43617</v>
      </c>
      <c r="C504" s="498"/>
      <c r="D504" s="498">
        <v>1013827.0299999999</v>
      </c>
      <c r="E504" s="495">
        <f t="shared" si="59"/>
        <v>116643861.40999998</v>
      </c>
      <c r="F504" s="495">
        <f t="shared" si="59"/>
        <v>139515490.03999999</v>
      </c>
      <c r="G504" s="495">
        <f t="shared" si="54"/>
        <v>-22871628.63000001</v>
      </c>
      <c r="H504" s="495">
        <f>VLOOKUP(A504,'02-Metrics'!A:R,18,FALSE)</f>
        <v>161208266</v>
      </c>
      <c r="I504" s="496">
        <f t="shared" si="55"/>
        <v>-0.14187627717551413</v>
      </c>
      <c r="J504" s="496"/>
      <c r="K504" s="490"/>
      <c r="L504" s="14"/>
      <c r="M504" s="241" t="s">
        <v>1038</v>
      </c>
      <c r="S504">
        <f t="shared" si="56"/>
        <v>2019</v>
      </c>
    </row>
    <row r="505" spans="1:19" ht="15" customHeight="1">
      <c r="A505" s="418" t="s">
        <v>14</v>
      </c>
      <c r="B505" s="497">
        <v>43647</v>
      </c>
      <c r="C505" s="498"/>
      <c r="D505" s="498">
        <v>37446.68</v>
      </c>
      <c r="E505" s="495">
        <f t="shared" si="59"/>
        <v>116643861.40999998</v>
      </c>
      <c r="F505" s="495">
        <f t="shared" si="59"/>
        <v>139552936.72</v>
      </c>
      <c r="G505" s="495">
        <f t="shared" si="54"/>
        <v>-22909075.310000017</v>
      </c>
      <c r="H505" s="495">
        <f>VLOOKUP(A505,'02-Metrics'!A:R,18,FALSE)</f>
        <v>161208266</v>
      </c>
      <c r="I505" s="496">
        <f t="shared" si="55"/>
        <v>-0.14210856476801267</v>
      </c>
      <c r="J505" s="496"/>
      <c r="K505" s="490"/>
      <c r="L505" s="14"/>
      <c r="M505" s="241" t="s">
        <v>1038</v>
      </c>
      <c r="S505">
        <f t="shared" si="56"/>
        <v>2019</v>
      </c>
    </row>
    <row r="506" spans="1:19" ht="15" customHeight="1">
      <c r="A506" s="418" t="s">
        <v>14</v>
      </c>
      <c r="B506" s="497">
        <f>L506</f>
        <v>43655</v>
      </c>
      <c r="C506" s="498">
        <v>503082.9</v>
      </c>
      <c r="D506" s="498"/>
      <c r="E506" s="495">
        <f t="shared" si="59"/>
        <v>117146944.30999999</v>
      </c>
      <c r="F506" s="495">
        <f t="shared" si="59"/>
        <v>139552936.72</v>
      </c>
      <c r="G506" s="495">
        <f t="shared" si="54"/>
        <v>-22405992.410000011</v>
      </c>
      <c r="H506" s="495">
        <f>VLOOKUP(A506,'02-Metrics'!A:R,18,FALSE)</f>
        <v>161208266</v>
      </c>
      <c r="I506" s="496">
        <f t="shared" si="55"/>
        <v>-0.13898786312855702</v>
      </c>
      <c r="J506" s="496"/>
      <c r="K506" s="490"/>
      <c r="L506" s="14">
        <v>43655</v>
      </c>
      <c r="M506" s="241" t="s">
        <v>1039</v>
      </c>
      <c r="S506">
        <f t="shared" si="56"/>
        <v>2019</v>
      </c>
    </row>
    <row r="507" spans="1:19" ht="15" customHeight="1">
      <c r="A507" s="418" t="s">
        <v>14</v>
      </c>
      <c r="B507" s="497">
        <v>43678</v>
      </c>
      <c r="C507" s="498"/>
      <c r="D507" s="498">
        <v>113794.73000000001</v>
      </c>
      <c r="E507" s="495">
        <f t="shared" si="59"/>
        <v>117146944.30999999</v>
      </c>
      <c r="F507" s="495">
        <f t="shared" si="59"/>
        <v>139666731.44999999</v>
      </c>
      <c r="G507" s="495">
        <f t="shared" si="54"/>
        <v>-22519787.140000001</v>
      </c>
      <c r="H507" s="495">
        <f>VLOOKUP(A507,'02-Metrics'!A:R,18,FALSE)</f>
        <v>161208266</v>
      </c>
      <c r="I507" s="496">
        <f t="shared" si="55"/>
        <v>-0.1396937495748512</v>
      </c>
      <c r="J507" s="496"/>
      <c r="K507" s="490"/>
      <c r="L507" s="14"/>
      <c r="M507" s="241" t="s">
        <v>1038</v>
      </c>
      <c r="S507">
        <f t="shared" si="56"/>
        <v>2019</v>
      </c>
    </row>
    <row r="508" spans="1:19" ht="15" customHeight="1">
      <c r="A508" s="418" t="s">
        <v>14</v>
      </c>
      <c r="B508" s="497">
        <f>L508</f>
        <v>43702</v>
      </c>
      <c r="C508" s="498">
        <v>3000000</v>
      </c>
      <c r="D508" s="498"/>
      <c r="E508" s="495">
        <f t="shared" si="59"/>
        <v>120146944.30999999</v>
      </c>
      <c r="F508" s="495">
        <f t="shared" si="59"/>
        <v>139666731.44999999</v>
      </c>
      <c r="G508" s="495">
        <f t="shared" si="54"/>
        <v>-19519787.140000001</v>
      </c>
      <c r="H508" s="495">
        <f>VLOOKUP(A508,'02-Metrics'!A:R,18,FALSE)</f>
        <v>161208266</v>
      </c>
      <c r="I508" s="496">
        <f t="shared" si="55"/>
        <v>-0.12108428199333153</v>
      </c>
      <c r="J508" s="496"/>
      <c r="K508" s="490"/>
      <c r="L508" s="14">
        <v>43702</v>
      </c>
      <c r="M508" s="241" t="s">
        <v>1039</v>
      </c>
      <c r="S508">
        <f t="shared" si="56"/>
        <v>2019</v>
      </c>
    </row>
    <row r="509" spans="1:19" ht="15" customHeight="1">
      <c r="A509" s="418" t="s">
        <v>14</v>
      </c>
      <c r="B509" s="497">
        <v>43709</v>
      </c>
      <c r="C509" s="498"/>
      <c r="D509" s="498">
        <v>92884.94</v>
      </c>
      <c r="E509" s="495">
        <f t="shared" ref="E509:F524" si="60">C509+E508</f>
        <v>120146944.30999999</v>
      </c>
      <c r="F509" s="495">
        <f t="shared" si="60"/>
        <v>139759616.38999999</v>
      </c>
      <c r="G509" s="495">
        <f t="shared" si="54"/>
        <v>-19612672.079999998</v>
      </c>
      <c r="H509" s="495">
        <f>VLOOKUP(A509,'02-Metrics'!A:R,18,FALSE)</f>
        <v>161208266</v>
      </c>
      <c r="I509" s="496">
        <f t="shared" si="55"/>
        <v>-0.12166046175324532</v>
      </c>
      <c r="J509" s="496"/>
      <c r="K509" s="490"/>
      <c r="L509" s="14"/>
      <c r="M509" s="241" t="s">
        <v>1038</v>
      </c>
      <c r="S509">
        <f t="shared" si="56"/>
        <v>2019</v>
      </c>
    </row>
    <row r="510" spans="1:19" ht="15" customHeight="1">
      <c r="A510" s="418" t="s">
        <v>14</v>
      </c>
      <c r="B510" s="497">
        <v>43739</v>
      </c>
      <c r="C510" s="498"/>
      <c r="D510" s="498">
        <v>72952.099999999991</v>
      </c>
      <c r="E510" s="495">
        <f t="shared" si="60"/>
        <v>120146944.30999999</v>
      </c>
      <c r="F510" s="495">
        <f t="shared" si="60"/>
        <v>139832568.48999998</v>
      </c>
      <c r="G510" s="495">
        <f t="shared" si="54"/>
        <v>-19685624.179999992</v>
      </c>
      <c r="H510" s="495">
        <f>VLOOKUP(A510,'02-Metrics'!A:R,18,FALSE)</f>
        <v>161208266</v>
      </c>
      <c r="I510" s="496">
        <f t="shared" si="55"/>
        <v>-0.12211299499989654</v>
      </c>
      <c r="J510" s="496"/>
      <c r="K510" s="490"/>
      <c r="L510" s="14"/>
      <c r="M510" s="241" t="s">
        <v>1038</v>
      </c>
      <c r="S510">
        <f t="shared" si="56"/>
        <v>2019</v>
      </c>
    </row>
    <row r="511" spans="1:19" ht="15" customHeight="1">
      <c r="A511" s="418" t="s">
        <v>14</v>
      </c>
      <c r="B511" s="497">
        <v>43770</v>
      </c>
      <c r="C511" s="498"/>
      <c r="D511" s="498">
        <v>540672.66999999993</v>
      </c>
      <c r="E511" s="495">
        <f t="shared" si="60"/>
        <v>120146944.30999999</v>
      </c>
      <c r="F511" s="495">
        <f t="shared" si="60"/>
        <v>140373241.15999997</v>
      </c>
      <c r="G511" s="495">
        <f t="shared" si="54"/>
        <v>-20226296.849999979</v>
      </c>
      <c r="H511" s="495">
        <f>VLOOKUP(A511,'02-Metrics'!A:R,18,FALSE)</f>
        <v>161208266</v>
      </c>
      <c r="I511" s="496">
        <f t="shared" si="55"/>
        <v>-0.12546687184142269</v>
      </c>
      <c r="J511" s="496"/>
      <c r="K511" s="490"/>
      <c r="L511" s="14"/>
      <c r="M511" s="241" t="s">
        <v>1038</v>
      </c>
      <c r="S511">
        <f t="shared" si="56"/>
        <v>2019</v>
      </c>
    </row>
    <row r="512" spans="1:19" ht="15" customHeight="1">
      <c r="A512" s="418" t="s">
        <v>14</v>
      </c>
      <c r="B512" s="497">
        <f>L512</f>
        <v>43796</v>
      </c>
      <c r="C512" s="498">
        <v>13881.35</v>
      </c>
      <c r="D512" s="498"/>
      <c r="E512" s="495">
        <f t="shared" si="60"/>
        <v>120160825.65999998</v>
      </c>
      <c r="F512" s="495">
        <f t="shared" si="60"/>
        <v>140373241.15999997</v>
      </c>
      <c r="G512" s="495">
        <f t="shared" ref="G512:G575" si="61">E512-F512</f>
        <v>-20212415.499999985</v>
      </c>
      <c r="H512" s="495">
        <f>VLOOKUP(A512,'02-Metrics'!A:R,18,FALSE)</f>
        <v>161208266</v>
      </c>
      <c r="I512" s="496">
        <f t="shared" si="55"/>
        <v>-0.12538076366381848</v>
      </c>
      <c r="J512" s="496"/>
      <c r="K512" s="490"/>
      <c r="L512" s="14">
        <v>43796</v>
      </c>
      <c r="M512" s="241" t="s">
        <v>1039</v>
      </c>
      <c r="S512">
        <f t="shared" si="56"/>
        <v>2019</v>
      </c>
    </row>
    <row r="513" spans="1:19" ht="15" customHeight="1">
      <c r="A513" s="418" t="s">
        <v>14</v>
      </c>
      <c r="B513" s="497">
        <v>43800</v>
      </c>
      <c r="C513" s="498"/>
      <c r="D513" s="498">
        <v>129924.06999999999</v>
      </c>
      <c r="E513" s="495">
        <f t="shared" si="60"/>
        <v>120160825.65999998</v>
      </c>
      <c r="F513" s="495">
        <f t="shared" si="60"/>
        <v>140503165.22999996</v>
      </c>
      <c r="G513" s="495">
        <f t="shared" si="61"/>
        <v>-20342339.569999978</v>
      </c>
      <c r="H513" s="495">
        <f>VLOOKUP(A513,'02-Metrics'!A:R,18,FALSE)</f>
        <v>161208266</v>
      </c>
      <c r="I513" s="496">
        <f t="shared" si="55"/>
        <v>-0.12618670292005982</v>
      </c>
      <c r="J513" s="496"/>
      <c r="K513" s="490"/>
      <c r="L513" s="14"/>
      <c r="M513" s="241" t="s">
        <v>1038</v>
      </c>
      <c r="S513">
        <f t="shared" si="56"/>
        <v>2019</v>
      </c>
    </row>
    <row r="514" spans="1:19" ht="15" customHeight="1">
      <c r="A514" s="418" t="s">
        <v>14</v>
      </c>
      <c r="B514" s="497">
        <v>43831</v>
      </c>
      <c r="C514" s="498"/>
      <c r="D514" s="498">
        <v>129100</v>
      </c>
      <c r="E514" s="495">
        <f t="shared" si="60"/>
        <v>120160825.65999998</v>
      </c>
      <c r="F514" s="495">
        <f t="shared" si="60"/>
        <v>140632265.22999996</v>
      </c>
      <c r="G514" s="495">
        <f t="shared" si="61"/>
        <v>-20471439.569999978</v>
      </c>
      <c r="H514" s="495">
        <f>VLOOKUP(A514,'02-Metrics'!A:R,18,FALSE)</f>
        <v>161208266</v>
      </c>
      <c r="I514" s="496">
        <f t="shared" si="55"/>
        <v>-0.12698753034165119</v>
      </c>
      <c r="J514" s="496"/>
      <c r="K514" s="490"/>
      <c r="L514" s="14"/>
      <c r="M514" s="241" t="s">
        <v>1038</v>
      </c>
      <c r="S514">
        <f t="shared" si="56"/>
        <v>2020</v>
      </c>
    </row>
    <row r="515" spans="1:19" ht="15" customHeight="1">
      <c r="A515" s="418" t="s">
        <v>14</v>
      </c>
      <c r="B515" s="497">
        <f>L515</f>
        <v>43846</v>
      </c>
      <c r="C515" s="498">
        <v>6516540.6600000001</v>
      </c>
      <c r="D515" s="498"/>
      <c r="E515" s="495">
        <f t="shared" si="60"/>
        <v>126677366.31999998</v>
      </c>
      <c r="F515" s="495">
        <f t="shared" si="60"/>
        <v>140632265.22999996</v>
      </c>
      <c r="G515" s="495">
        <f t="shared" si="61"/>
        <v>-13954898.909999982</v>
      </c>
      <c r="H515" s="495">
        <f>VLOOKUP(A515,'02-Metrics'!A:R,18,FALSE)</f>
        <v>161208266</v>
      </c>
      <c r="I515" s="496">
        <f t="shared" ref="I515:I578" si="62">G515/H515</f>
        <v>-8.6564412956342957E-2</v>
      </c>
      <c r="J515" s="496"/>
      <c r="K515" s="490"/>
      <c r="L515" s="14">
        <v>43846</v>
      </c>
      <c r="M515" s="241" t="s">
        <v>764</v>
      </c>
      <c r="S515">
        <f t="shared" ref="S515:S578" si="63">YEAR(B515)</f>
        <v>2020</v>
      </c>
    </row>
    <row r="516" spans="1:19" ht="15" customHeight="1">
      <c r="A516" s="418" t="s">
        <v>14</v>
      </c>
      <c r="B516" s="497">
        <v>43862</v>
      </c>
      <c r="C516" s="498"/>
      <c r="D516" s="498">
        <v>297059.98</v>
      </c>
      <c r="E516" s="495">
        <f t="shared" si="60"/>
        <v>126677366.31999998</v>
      </c>
      <c r="F516" s="495">
        <f t="shared" si="60"/>
        <v>140929325.20999995</v>
      </c>
      <c r="G516" s="495">
        <f t="shared" si="61"/>
        <v>-14251958.889999971</v>
      </c>
      <c r="H516" s="495">
        <f>VLOOKUP(A516,'02-Metrics'!A:R,18,FALSE)</f>
        <v>161208266</v>
      </c>
      <c r="I516" s="496">
        <f t="shared" si="62"/>
        <v>-8.8407122312201852E-2</v>
      </c>
      <c r="J516" s="496"/>
      <c r="K516" s="490"/>
      <c r="L516" s="14"/>
      <c r="M516" s="241" t="s">
        <v>1038</v>
      </c>
      <c r="S516">
        <f t="shared" si="63"/>
        <v>2020</v>
      </c>
    </row>
    <row r="517" spans="1:19" ht="15" customHeight="1">
      <c r="A517" s="418" t="s">
        <v>14</v>
      </c>
      <c r="B517" s="497">
        <v>43891</v>
      </c>
      <c r="C517" s="498"/>
      <c r="D517" s="498">
        <v>446120.81</v>
      </c>
      <c r="E517" s="495">
        <f t="shared" si="60"/>
        <v>126677366.31999998</v>
      </c>
      <c r="F517" s="495">
        <f t="shared" si="60"/>
        <v>141375446.01999995</v>
      </c>
      <c r="G517" s="495">
        <f t="shared" si="61"/>
        <v>-14698079.699999973</v>
      </c>
      <c r="H517" s="495">
        <f>VLOOKUP(A517,'02-Metrics'!A:R,18,FALSE)</f>
        <v>161208266</v>
      </c>
      <c r="I517" s="496">
        <f t="shared" si="62"/>
        <v>-9.1174479229247291E-2</v>
      </c>
      <c r="J517" s="496"/>
      <c r="K517" s="490"/>
      <c r="L517" s="14"/>
      <c r="M517" s="241" t="s">
        <v>1038</v>
      </c>
      <c r="S517">
        <f t="shared" si="63"/>
        <v>2020</v>
      </c>
    </row>
    <row r="518" spans="1:19" ht="15" customHeight="1">
      <c r="A518" s="418" t="s">
        <v>14</v>
      </c>
      <c r="B518" s="497">
        <v>43952</v>
      </c>
      <c r="C518" s="498"/>
      <c r="D518" s="498">
        <v>93809.919999999998</v>
      </c>
      <c r="E518" s="495">
        <f t="shared" si="60"/>
        <v>126677366.31999998</v>
      </c>
      <c r="F518" s="495">
        <f t="shared" si="60"/>
        <v>141469255.93999994</v>
      </c>
      <c r="G518" s="495">
        <f t="shared" si="61"/>
        <v>-14791889.61999996</v>
      </c>
      <c r="H518" s="495">
        <f>VLOOKUP(A518,'02-Metrics'!A:R,18,FALSE)</f>
        <v>161208266</v>
      </c>
      <c r="I518" s="496">
        <f t="shared" si="62"/>
        <v>-9.1756396784268862E-2</v>
      </c>
      <c r="J518" s="496"/>
      <c r="K518" s="490"/>
      <c r="L518" s="14"/>
      <c r="M518" s="241" t="s">
        <v>1038</v>
      </c>
      <c r="S518">
        <f t="shared" si="63"/>
        <v>2020</v>
      </c>
    </row>
    <row r="519" spans="1:19" ht="15" customHeight="1">
      <c r="A519" s="418" t="s">
        <v>14</v>
      </c>
      <c r="B519" s="497">
        <v>43983</v>
      </c>
      <c r="C519" s="498"/>
      <c r="D519" s="498">
        <v>128602.89</v>
      </c>
      <c r="E519" s="495">
        <f t="shared" si="60"/>
        <v>126677366.31999998</v>
      </c>
      <c r="F519" s="495">
        <f t="shared" si="60"/>
        <v>141597858.82999992</v>
      </c>
      <c r="G519" s="495">
        <f t="shared" si="61"/>
        <v>-14920492.509999946</v>
      </c>
      <c r="H519" s="495">
        <f>VLOOKUP(A519,'02-Metrics'!A:R,18,FALSE)</f>
        <v>161208266</v>
      </c>
      <c r="I519" s="496">
        <f t="shared" si="62"/>
        <v>-9.255414055505036E-2</v>
      </c>
      <c r="J519" s="496"/>
      <c r="K519" s="490"/>
      <c r="L519" s="14"/>
      <c r="M519" s="241" t="s">
        <v>1038</v>
      </c>
      <c r="S519">
        <f t="shared" si="63"/>
        <v>2020</v>
      </c>
    </row>
    <row r="520" spans="1:19" ht="15" customHeight="1">
      <c r="A520" s="418" t="s">
        <v>14</v>
      </c>
      <c r="B520" s="497">
        <v>44044</v>
      </c>
      <c r="C520" s="498"/>
      <c r="D520" s="498">
        <v>31157.79</v>
      </c>
      <c r="E520" s="495">
        <f t="shared" si="60"/>
        <v>126677366.31999998</v>
      </c>
      <c r="F520" s="495">
        <f t="shared" si="60"/>
        <v>141629016.61999992</v>
      </c>
      <c r="G520" s="495">
        <f t="shared" si="61"/>
        <v>-14951650.299999937</v>
      </c>
      <c r="H520" s="495">
        <f>VLOOKUP(A520,'02-Metrics'!A:R,18,FALSE)</f>
        <v>161208266</v>
      </c>
      <c r="I520" s="496">
        <f t="shared" si="62"/>
        <v>-9.2747417182689237E-2</v>
      </c>
      <c r="J520" s="496"/>
      <c r="K520" s="490"/>
      <c r="L520" s="14"/>
      <c r="M520" s="241" t="s">
        <v>1038</v>
      </c>
      <c r="S520">
        <f t="shared" si="63"/>
        <v>2020</v>
      </c>
    </row>
    <row r="521" spans="1:19" ht="15" customHeight="1">
      <c r="A521" s="418" t="s">
        <v>14</v>
      </c>
      <c r="B521" s="497">
        <v>44075</v>
      </c>
      <c r="C521" s="498"/>
      <c r="D521" s="498">
        <v>15085.89</v>
      </c>
      <c r="E521" s="495">
        <f t="shared" si="60"/>
        <v>126677366.31999998</v>
      </c>
      <c r="F521" s="495">
        <f t="shared" si="60"/>
        <v>141644102.5099999</v>
      </c>
      <c r="G521" s="495">
        <f t="shared" si="61"/>
        <v>-14966736.189999923</v>
      </c>
      <c r="H521" s="495">
        <f>VLOOKUP(A521,'02-Metrics'!A:R,18,FALSE)</f>
        <v>161208266</v>
      </c>
      <c r="I521" s="496">
        <f t="shared" si="62"/>
        <v>-9.2840997309653603E-2</v>
      </c>
      <c r="J521" s="496"/>
      <c r="K521" s="490"/>
      <c r="L521" s="14"/>
      <c r="M521" s="241" t="s">
        <v>1038</v>
      </c>
      <c r="S521">
        <f t="shared" si="63"/>
        <v>2020</v>
      </c>
    </row>
    <row r="522" spans="1:19" ht="15" customHeight="1">
      <c r="A522" s="418" t="s">
        <v>14</v>
      </c>
      <c r="B522" s="497">
        <f>L522</f>
        <v>44105</v>
      </c>
      <c r="C522" s="498"/>
      <c r="D522" s="498">
        <v>228666.92</v>
      </c>
      <c r="E522" s="495">
        <f t="shared" si="60"/>
        <v>126677366.31999998</v>
      </c>
      <c r="F522" s="495">
        <f t="shared" si="60"/>
        <v>141872769.42999989</v>
      </c>
      <c r="G522" s="495">
        <f t="shared" si="61"/>
        <v>-15195403.10999991</v>
      </c>
      <c r="H522" s="495">
        <f>VLOOKUP(A522,'02-Metrics'!A:R,18,FALSE)</f>
        <v>161208266</v>
      </c>
      <c r="I522" s="496">
        <f t="shared" si="62"/>
        <v>-9.4259453854555517E-2</v>
      </c>
      <c r="J522" s="496"/>
      <c r="K522" s="490"/>
      <c r="L522" s="14">
        <v>44105</v>
      </c>
      <c r="M522" s="241" t="s">
        <v>1040</v>
      </c>
      <c r="S522">
        <f t="shared" si="63"/>
        <v>2020</v>
      </c>
    </row>
    <row r="523" spans="1:19" ht="15" customHeight="1">
      <c r="A523" s="418" t="s">
        <v>14</v>
      </c>
      <c r="B523" s="497">
        <f>L523</f>
        <v>44166</v>
      </c>
      <c r="C523" s="498"/>
      <c r="D523" s="498">
        <v>38783</v>
      </c>
      <c r="E523" s="495">
        <f t="shared" si="60"/>
        <v>126677366.31999998</v>
      </c>
      <c r="F523" s="495">
        <f t="shared" si="60"/>
        <v>141911552.42999989</v>
      </c>
      <c r="G523" s="495">
        <f t="shared" si="61"/>
        <v>-15234186.10999991</v>
      </c>
      <c r="H523" s="495">
        <f>VLOOKUP(A523,'02-Metrics'!A:R,18,FALSE)</f>
        <v>161208266</v>
      </c>
      <c r="I523" s="496">
        <f t="shared" si="62"/>
        <v>-9.4500030848293531E-2</v>
      </c>
      <c r="J523" s="496"/>
      <c r="K523" s="490"/>
      <c r="L523" s="14">
        <v>44166</v>
      </c>
      <c r="M523" s="241" t="s">
        <v>1040</v>
      </c>
      <c r="S523">
        <f t="shared" si="63"/>
        <v>2020</v>
      </c>
    </row>
    <row r="524" spans="1:19" ht="15" customHeight="1">
      <c r="A524" s="418" t="s">
        <v>14</v>
      </c>
      <c r="B524" s="497">
        <v>44228</v>
      </c>
      <c r="C524" s="498"/>
      <c r="D524" s="498">
        <v>58033.380000000005</v>
      </c>
      <c r="E524" s="495">
        <f t="shared" si="60"/>
        <v>126677366.31999998</v>
      </c>
      <c r="F524" s="495">
        <f t="shared" si="60"/>
        <v>141969585.80999988</v>
      </c>
      <c r="G524" s="495">
        <f t="shared" si="61"/>
        <v>-15292219.489999905</v>
      </c>
      <c r="H524" s="495">
        <f>VLOOKUP(A524,'02-Metrics'!A:R,18,FALSE)</f>
        <v>161208266</v>
      </c>
      <c r="I524" s="496">
        <f t="shared" si="62"/>
        <v>-9.4860020949545515E-2</v>
      </c>
      <c r="J524" s="496"/>
      <c r="K524" s="490"/>
      <c r="L524" s="14"/>
      <c r="M524" s="241" t="s">
        <v>1038</v>
      </c>
      <c r="S524">
        <f t="shared" si="63"/>
        <v>2021</v>
      </c>
    </row>
    <row r="525" spans="1:19" ht="15" customHeight="1">
      <c r="A525" s="418" t="s">
        <v>14</v>
      </c>
      <c r="B525" s="497">
        <v>44256</v>
      </c>
      <c r="C525" s="498"/>
      <c r="D525" s="498">
        <v>759855</v>
      </c>
      <c r="E525" s="495">
        <f t="shared" ref="E525:F526" si="64">C525+E524</f>
        <v>126677366.31999998</v>
      </c>
      <c r="F525" s="495">
        <f t="shared" si="64"/>
        <v>142729440.80999988</v>
      </c>
      <c r="G525" s="495">
        <f t="shared" si="61"/>
        <v>-16052074.489999905</v>
      </c>
      <c r="H525" s="495">
        <f>VLOOKUP(A525,'02-Metrics'!A:R,18,FALSE)</f>
        <v>161208266</v>
      </c>
      <c r="I525" s="496">
        <f t="shared" si="62"/>
        <v>-9.9573519945930722E-2</v>
      </c>
      <c r="J525" s="496"/>
      <c r="K525" s="490"/>
      <c r="L525" s="14"/>
      <c r="M525" s="241" t="s">
        <v>1038</v>
      </c>
      <c r="S525">
        <f t="shared" si="63"/>
        <v>2021</v>
      </c>
    </row>
    <row r="526" spans="1:19" ht="15" customHeight="1">
      <c r="A526" s="418" t="s">
        <v>14</v>
      </c>
      <c r="B526" s="497">
        <f>L526</f>
        <v>44277</v>
      </c>
      <c r="C526" s="498">
        <v>4028521</v>
      </c>
      <c r="D526" s="498"/>
      <c r="E526" s="495">
        <f t="shared" si="64"/>
        <v>130705887.31999998</v>
      </c>
      <c r="F526" s="495">
        <f t="shared" si="64"/>
        <v>142729440.80999988</v>
      </c>
      <c r="G526" s="495">
        <f t="shared" si="61"/>
        <v>-12023553.489999905</v>
      </c>
      <c r="H526" s="495">
        <f>VLOOKUP(A526,'02-Metrics'!A:R,18,FALSE)</f>
        <v>161208266</v>
      </c>
      <c r="I526" s="496">
        <f t="shared" si="62"/>
        <v>-7.458397629560698E-2</v>
      </c>
      <c r="J526" s="496"/>
      <c r="K526" s="490"/>
      <c r="L526" s="14">
        <v>44277</v>
      </c>
      <c r="M526" s="241" t="s">
        <v>764</v>
      </c>
      <c r="S526">
        <f t="shared" si="63"/>
        <v>2021</v>
      </c>
    </row>
    <row r="527" spans="1:19" ht="15" customHeight="1">
      <c r="A527" s="418"/>
      <c r="B527" s="505"/>
      <c r="C527" s="506"/>
      <c r="D527" s="506"/>
      <c r="E527" s="506"/>
      <c r="F527" s="506"/>
      <c r="G527" s="506"/>
      <c r="H527" s="495"/>
      <c r="I527" s="496"/>
      <c r="J527" s="496"/>
      <c r="K527" s="490"/>
      <c r="L527" s="14"/>
      <c r="S527">
        <f t="shared" si="63"/>
        <v>1900</v>
      </c>
    </row>
    <row r="528" spans="1:19" ht="15" customHeight="1">
      <c r="A528" s="418" t="s">
        <v>1069</v>
      </c>
      <c r="B528" s="494">
        <v>42154</v>
      </c>
      <c r="C528" s="495">
        <v>22197572</v>
      </c>
      <c r="D528" s="495">
        <v>276275</v>
      </c>
      <c r="E528" s="495">
        <f t="shared" ref="E528:F543" si="65">C528+E527</f>
        <v>22197572</v>
      </c>
      <c r="F528" s="495">
        <f t="shared" si="65"/>
        <v>276275</v>
      </c>
      <c r="G528" s="495">
        <f t="shared" si="61"/>
        <v>21921297</v>
      </c>
      <c r="H528" s="495">
        <f>VLOOKUP(A528,'02-Metrics'!A:R,18,FALSE)</f>
        <v>314789511</v>
      </c>
      <c r="I528" s="496">
        <f t="shared" si="62"/>
        <v>6.9637952453885918E-2</v>
      </c>
      <c r="J528" s="496"/>
      <c r="K528" s="495">
        <v>0</v>
      </c>
      <c r="L528" s="493">
        <v>42154</v>
      </c>
      <c r="M528" s="241" t="s">
        <v>1041</v>
      </c>
      <c r="S528">
        <f t="shared" si="63"/>
        <v>2015</v>
      </c>
    </row>
    <row r="529" spans="1:19" ht="15" customHeight="1">
      <c r="A529" s="418" t="s">
        <v>1069</v>
      </c>
      <c r="B529" s="494">
        <v>42185</v>
      </c>
      <c r="C529" s="495">
        <v>0</v>
      </c>
      <c r="D529" s="495">
        <v>2218396</v>
      </c>
      <c r="E529" s="495">
        <f t="shared" si="65"/>
        <v>22197572</v>
      </c>
      <c r="F529" s="495">
        <f t="shared" si="65"/>
        <v>2494671</v>
      </c>
      <c r="G529" s="495">
        <f t="shared" si="61"/>
        <v>19702901</v>
      </c>
      <c r="H529" s="495">
        <f>VLOOKUP(A529,'02-Metrics'!A:R,18,FALSE)</f>
        <v>314789511</v>
      </c>
      <c r="I529" s="496">
        <f t="shared" si="62"/>
        <v>6.2590716372376204E-2</v>
      </c>
      <c r="J529" s="496"/>
      <c r="K529" s="183">
        <v>3375819</v>
      </c>
      <c r="L529" s="180">
        <v>42185</v>
      </c>
      <c r="M529" s="241" t="s">
        <v>1041</v>
      </c>
      <c r="S529">
        <f t="shared" si="63"/>
        <v>2015</v>
      </c>
    </row>
    <row r="530" spans="1:19" ht="15" customHeight="1">
      <c r="A530" s="418" t="s">
        <v>1069</v>
      </c>
      <c r="B530" s="494">
        <v>42215</v>
      </c>
      <c r="C530" s="495">
        <v>0</v>
      </c>
      <c r="D530" s="495">
        <v>2378353</v>
      </c>
      <c r="E530" s="495">
        <f t="shared" si="65"/>
        <v>22197572</v>
      </c>
      <c r="F530" s="495">
        <f t="shared" si="65"/>
        <v>4873024</v>
      </c>
      <c r="G530" s="495">
        <f t="shared" si="61"/>
        <v>17324548</v>
      </c>
      <c r="H530" s="495">
        <f>VLOOKUP(A530,'02-Metrics'!A:R,18,FALSE)</f>
        <v>314789511</v>
      </c>
      <c r="I530" s="496">
        <f t="shared" si="62"/>
        <v>5.5035340742341315E-2</v>
      </c>
      <c r="J530" s="496"/>
      <c r="K530" s="183">
        <v>4871804</v>
      </c>
      <c r="L530" s="180">
        <v>42215</v>
      </c>
      <c r="M530" s="241" t="s">
        <v>1041</v>
      </c>
      <c r="S530">
        <f t="shared" si="63"/>
        <v>2015</v>
      </c>
    </row>
    <row r="531" spans="1:19" ht="15" customHeight="1">
      <c r="A531" s="418" t="s">
        <v>1069</v>
      </c>
      <c r="B531" s="494">
        <v>42246</v>
      </c>
      <c r="C531" s="495">
        <v>25331090</v>
      </c>
      <c r="D531" s="495">
        <v>4001637</v>
      </c>
      <c r="E531" s="495">
        <f t="shared" si="65"/>
        <v>47528662</v>
      </c>
      <c r="F531" s="495">
        <f t="shared" si="65"/>
        <v>8874661</v>
      </c>
      <c r="G531" s="495">
        <f t="shared" si="61"/>
        <v>38654001</v>
      </c>
      <c r="H531" s="495">
        <f>VLOOKUP(A531,'02-Metrics'!A:R,18,FALSE)</f>
        <v>314789511</v>
      </c>
      <c r="I531" s="496">
        <f t="shared" si="62"/>
        <v>0.12279316701883373</v>
      </c>
      <c r="J531" s="496"/>
      <c r="K531" s="183">
        <v>6620592</v>
      </c>
      <c r="L531" s="180">
        <v>42246</v>
      </c>
      <c r="M531" s="241" t="s">
        <v>1041</v>
      </c>
      <c r="S531">
        <f t="shared" si="63"/>
        <v>2015</v>
      </c>
    </row>
    <row r="532" spans="1:19" ht="15" customHeight="1">
      <c r="A532" s="418" t="s">
        <v>1069</v>
      </c>
      <c r="B532" s="494">
        <v>42277</v>
      </c>
      <c r="C532" s="495">
        <v>0</v>
      </c>
      <c r="D532" s="495">
        <v>6707634</v>
      </c>
      <c r="E532" s="495">
        <f t="shared" si="65"/>
        <v>47528662</v>
      </c>
      <c r="F532" s="495">
        <f t="shared" si="65"/>
        <v>15582295</v>
      </c>
      <c r="G532" s="495">
        <f t="shared" si="61"/>
        <v>31946367</v>
      </c>
      <c r="H532" s="495">
        <f>VLOOKUP(A532,'02-Metrics'!A:R,18,FALSE)</f>
        <v>314789511</v>
      </c>
      <c r="I532" s="496">
        <f t="shared" si="62"/>
        <v>0.1014848522065273</v>
      </c>
      <c r="J532" s="496"/>
      <c r="K532" s="183">
        <v>4530736</v>
      </c>
      <c r="L532" s="180">
        <v>42277</v>
      </c>
      <c r="M532" s="241" t="s">
        <v>1041</v>
      </c>
      <c r="S532">
        <f t="shared" si="63"/>
        <v>2015</v>
      </c>
    </row>
    <row r="533" spans="1:19" ht="15" customHeight="1">
      <c r="A533" s="418" t="s">
        <v>1069</v>
      </c>
      <c r="B533" s="494">
        <v>42307</v>
      </c>
      <c r="C533" s="495">
        <v>8388503</v>
      </c>
      <c r="D533" s="495">
        <v>4386195</v>
      </c>
      <c r="E533" s="495">
        <f t="shared" si="65"/>
        <v>55917165</v>
      </c>
      <c r="F533" s="495">
        <f t="shared" si="65"/>
        <v>19968490</v>
      </c>
      <c r="G533" s="495">
        <f t="shared" si="61"/>
        <v>35948675</v>
      </c>
      <c r="H533" s="495">
        <f>VLOOKUP(A533,'02-Metrics'!A:R,18,FALSE)</f>
        <v>314789511</v>
      </c>
      <c r="I533" s="496">
        <f t="shared" si="62"/>
        <v>0.1141990877834554</v>
      </c>
      <c r="J533" s="496"/>
      <c r="K533" s="183">
        <v>5368329</v>
      </c>
      <c r="L533" s="180">
        <v>42307</v>
      </c>
      <c r="M533" s="241" t="s">
        <v>1041</v>
      </c>
      <c r="S533">
        <f t="shared" si="63"/>
        <v>2015</v>
      </c>
    </row>
    <row r="534" spans="1:19" ht="15" customHeight="1">
      <c r="A534" s="418" t="s">
        <v>1069</v>
      </c>
      <c r="B534" s="494">
        <v>42338</v>
      </c>
      <c r="C534" s="495">
        <v>3640804</v>
      </c>
      <c r="D534" s="495">
        <v>8552396</v>
      </c>
      <c r="E534" s="495">
        <f t="shared" si="65"/>
        <v>59557969</v>
      </c>
      <c r="F534" s="495">
        <f t="shared" si="65"/>
        <v>28520886</v>
      </c>
      <c r="G534" s="495">
        <f t="shared" si="61"/>
        <v>31037083</v>
      </c>
      <c r="H534" s="495">
        <f>VLOOKUP(A534,'02-Metrics'!A:R,18,FALSE)</f>
        <v>314789511</v>
      </c>
      <c r="I534" s="496">
        <f t="shared" si="62"/>
        <v>9.8596306152017879E-2</v>
      </c>
      <c r="J534" s="496"/>
      <c r="K534" s="183">
        <v>10007597</v>
      </c>
      <c r="L534" s="180">
        <v>42338</v>
      </c>
      <c r="M534" s="241" t="s">
        <v>1041</v>
      </c>
      <c r="S534">
        <f t="shared" si="63"/>
        <v>2015</v>
      </c>
    </row>
    <row r="535" spans="1:19" ht="15" customHeight="1">
      <c r="A535" s="418" t="s">
        <v>1069</v>
      </c>
      <c r="B535" s="494">
        <v>42368</v>
      </c>
      <c r="C535" s="495">
        <v>5140038</v>
      </c>
      <c r="D535" s="495">
        <v>8467010</v>
      </c>
      <c r="E535" s="495">
        <f t="shared" si="65"/>
        <v>64698007</v>
      </c>
      <c r="F535" s="495">
        <f t="shared" si="65"/>
        <v>36987896</v>
      </c>
      <c r="G535" s="495">
        <f t="shared" si="61"/>
        <v>27710111</v>
      </c>
      <c r="H535" s="495">
        <f>VLOOKUP(A535,'02-Metrics'!A:R,18,FALSE)</f>
        <v>314789511</v>
      </c>
      <c r="I535" s="496">
        <f t="shared" si="62"/>
        <v>8.8027427953277643E-2</v>
      </c>
      <c r="J535" s="496"/>
      <c r="K535" s="183">
        <v>10287159</v>
      </c>
      <c r="L535" s="180">
        <v>42368</v>
      </c>
      <c r="M535" s="241" t="s">
        <v>1041</v>
      </c>
      <c r="S535">
        <f t="shared" si="63"/>
        <v>2015</v>
      </c>
    </row>
    <row r="536" spans="1:19" ht="15" customHeight="1">
      <c r="A536" s="418" t="s">
        <v>1069</v>
      </c>
      <c r="B536" s="494">
        <v>42399</v>
      </c>
      <c r="C536" s="495">
        <v>7685729</v>
      </c>
      <c r="D536" s="495">
        <v>6938553</v>
      </c>
      <c r="E536" s="495">
        <f t="shared" si="65"/>
        <v>72383736</v>
      </c>
      <c r="F536" s="495">
        <f t="shared" si="65"/>
        <v>43926449</v>
      </c>
      <c r="G536" s="495">
        <f t="shared" si="61"/>
        <v>28457287</v>
      </c>
      <c r="H536" s="495">
        <f>VLOOKUP(A536,'02-Metrics'!A:R,18,FALSE)</f>
        <v>314789511</v>
      </c>
      <c r="I536" s="496">
        <f t="shared" si="62"/>
        <v>9.0401001321800706E-2</v>
      </c>
      <c r="J536" s="496"/>
      <c r="K536" s="183">
        <v>6087611</v>
      </c>
      <c r="L536" s="180">
        <v>42399</v>
      </c>
      <c r="M536" s="241" t="s">
        <v>1041</v>
      </c>
      <c r="S536">
        <f t="shared" si="63"/>
        <v>2016</v>
      </c>
    </row>
    <row r="537" spans="1:19" ht="15" customHeight="1">
      <c r="A537" s="418" t="s">
        <v>1069</v>
      </c>
      <c r="B537" s="494">
        <v>42429</v>
      </c>
      <c r="C537" s="495">
        <v>6538575</v>
      </c>
      <c r="D537" s="495">
        <v>7370547</v>
      </c>
      <c r="E537" s="495">
        <f t="shared" si="65"/>
        <v>78922311</v>
      </c>
      <c r="F537" s="495">
        <f t="shared" si="65"/>
        <v>51296996</v>
      </c>
      <c r="G537" s="495">
        <f t="shared" si="61"/>
        <v>27625315</v>
      </c>
      <c r="H537" s="495">
        <f>VLOOKUP(A537,'02-Metrics'!A:R,18,FALSE)</f>
        <v>314789511</v>
      </c>
      <c r="I537" s="496">
        <f t="shared" si="62"/>
        <v>8.7758054301879204E-2</v>
      </c>
      <c r="J537" s="496"/>
      <c r="K537" s="183">
        <v>10052757</v>
      </c>
      <c r="L537" s="180">
        <v>42429</v>
      </c>
      <c r="M537" s="241" t="s">
        <v>1041</v>
      </c>
      <c r="S537">
        <f t="shared" si="63"/>
        <v>2016</v>
      </c>
    </row>
    <row r="538" spans="1:19" ht="15" customHeight="1">
      <c r="A538" s="418" t="s">
        <v>1069</v>
      </c>
      <c r="B538" s="494">
        <v>42459</v>
      </c>
      <c r="C538" s="495">
        <v>4182770</v>
      </c>
      <c r="D538" s="495">
        <v>7281299</v>
      </c>
      <c r="E538" s="495">
        <f t="shared" si="65"/>
        <v>83105081</v>
      </c>
      <c r="F538" s="495">
        <f t="shared" si="65"/>
        <v>58578295</v>
      </c>
      <c r="G538" s="495">
        <f t="shared" si="61"/>
        <v>24526786</v>
      </c>
      <c r="H538" s="495">
        <f>VLOOKUP(A538,'02-Metrics'!A:R,18,FALSE)</f>
        <v>314789511</v>
      </c>
      <c r="I538" s="496">
        <f t="shared" si="62"/>
        <v>7.7914876903252342E-2</v>
      </c>
      <c r="J538" s="496"/>
      <c r="K538" s="183">
        <v>9825883</v>
      </c>
      <c r="L538" s="180">
        <v>42459</v>
      </c>
      <c r="M538" s="241" t="s">
        <v>1041</v>
      </c>
      <c r="S538">
        <f t="shared" si="63"/>
        <v>2016</v>
      </c>
    </row>
    <row r="539" spans="1:19" ht="15" customHeight="1">
      <c r="A539" s="418" t="s">
        <v>1069</v>
      </c>
      <c r="B539" s="494">
        <v>42490</v>
      </c>
      <c r="C539" s="495">
        <v>7197655</v>
      </c>
      <c r="D539" s="495">
        <v>8362049</v>
      </c>
      <c r="E539" s="495">
        <f t="shared" si="65"/>
        <v>90302736</v>
      </c>
      <c r="F539" s="495">
        <f t="shared" si="65"/>
        <v>66940344</v>
      </c>
      <c r="G539" s="495">
        <f t="shared" si="61"/>
        <v>23362392</v>
      </c>
      <c r="H539" s="495">
        <f>VLOOKUP(A539,'02-Metrics'!A:R,18,FALSE)</f>
        <v>314789511</v>
      </c>
      <c r="I539" s="496">
        <f t="shared" si="62"/>
        <v>7.4215916298430926E-2</v>
      </c>
      <c r="J539" s="496"/>
      <c r="K539" s="183">
        <v>6233880</v>
      </c>
      <c r="L539" s="180">
        <v>42490</v>
      </c>
      <c r="M539" s="241" t="s">
        <v>1041</v>
      </c>
      <c r="S539">
        <f t="shared" si="63"/>
        <v>2016</v>
      </c>
    </row>
    <row r="540" spans="1:19" ht="15" customHeight="1">
      <c r="A540" s="418" t="s">
        <v>1069</v>
      </c>
      <c r="B540" s="494">
        <v>42520</v>
      </c>
      <c r="C540" s="495">
        <v>6336694</v>
      </c>
      <c r="D540" s="495">
        <v>10614378</v>
      </c>
      <c r="E540" s="495">
        <f t="shared" si="65"/>
        <v>96639430</v>
      </c>
      <c r="F540" s="495">
        <f t="shared" si="65"/>
        <v>77554722</v>
      </c>
      <c r="G540" s="495">
        <f t="shared" si="61"/>
        <v>19084708</v>
      </c>
      <c r="H540" s="495">
        <f>VLOOKUP(A540,'02-Metrics'!A:R,18,FALSE)</f>
        <v>314789511</v>
      </c>
      <c r="I540" s="496">
        <f t="shared" si="62"/>
        <v>6.0626886643627718E-2</v>
      </c>
      <c r="J540" s="496"/>
      <c r="K540" s="183">
        <v>4861241</v>
      </c>
      <c r="L540" s="180">
        <v>42520</v>
      </c>
      <c r="M540" s="241" t="s">
        <v>1041</v>
      </c>
      <c r="S540">
        <f t="shared" si="63"/>
        <v>2016</v>
      </c>
    </row>
    <row r="541" spans="1:19" ht="15" customHeight="1">
      <c r="A541" s="418" t="s">
        <v>1069</v>
      </c>
      <c r="B541" s="494">
        <v>42551</v>
      </c>
      <c r="C541" s="495">
        <v>4180361</v>
      </c>
      <c r="D541" s="495">
        <v>6877557</v>
      </c>
      <c r="E541" s="495">
        <f t="shared" si="65"/>
        <v>100819791</v>
      </c>
      <c r="F541" s="495">
        <f t="shared" si="65"/>
        <v>84432279</v>
      </c>
      <c r="G541" s="495">
        <f t="shared" si="61"/>
        <v>16387512</v>
      </c>
      <c r="H541" s="495">
        <f>VLOOKUP(A541,'02-Metrics'!A:R,18,FALSE)</f>
        <v>314789511</v>
      </c>
      <c r="I541" s="496">
        <f t="shared" si="62"/>
        <v>5.2058634190006413E-2</v>
      </c>
      <c r="J541" s="496"/>
      <c r="K541" s="183">
        <v>3544720</v>
      </c>
      <c r="L541" s="180">
        <v>42551</v>
      </c>
      <c r="M541" s="241" t="s">
        <v>1041</v>
      </c>
      <c r="S541">
        <f t="shared" si="63"/>
        <v>2016</v>
      </c>
    </row>
    <row r="542" spans="1:19" ht="15" customHeight="1">
      <c r="A542" s="418" t="s">
        <v>1069</v>
      </c>
      <c r="B542" s="494">
        <v>42581</v>
      </c>
      <c r="C542" s="495">
        <v>3615040</v>
      </c>
      <c r="D542" s="495">
        <v>6844122</v>
      </c>
      <c r="E542" s="495">
        <f t="shared" si="65"/>
        <v>104434831</v>
      </c>
      <c r="F542" s="495">
        <f t="shared" si="65"/>
        <v>91276401</v>
      </c>
      <c r="G542" s="495">
        <f t="shared" si="61"/>
        <v>13158430</v>
      </c>
      <c r="H542" s="495">
        <f>VLOOKUP(A542,'02-Metrics'!A:R,18,FALSE)</f>
        <v>314789511</v>
      </c>
      <c r="I542" s="496">
        <f t="shared" si="62"/>
        <v>4.180072569190528E-2</v>
      </c>
      <c r="J542" s="496"/>
      <c r="K542" s="183">
        <v>7057268</v>
      </c>
      <c r="L542" s="180">
        <v>42581</v>
      </c>
      <c r="M542" s="241" t="s">
        <v>1041</v>
      </c>
      <c r="S542">
        <f t="shared" si="63"/>
        <v>2016</v>
      </c>
    </row>
    <row r="543" spans="1:19" ht="15" customHeight="1">
      <c r="A543" s="418" t="s">
        <v>1069</v>
      </c>
      <c r="B543" s="494">
        <v>42612</v>
      </c>
      <c r="C543" s="495">
        <v>2686256</v>
      </c>
      <c r="D543" s="495">
        <v>5078227</v>
      </c>
      <c r="E543" s="495">
        <f t="shared" si="65"/>
        <v>107121087</v>
      </c>
      <c r="F543" s="495">
        <f t="shared" si="65"/>
        <v>96354628</v>
      </c>
      <c r="G543" s="495">
        <f t="shared" si="61"/>
        <v>10766459</v>
      </c>
      <c r="H543" s="495">
        <f>VLOOKUP(A543,'02-Metrics'!A:R,18,FALSE)</f>
        <v>314789511</v>
      </c>
      <c r="I543" s="496">
        <f t="shared" si="62"/>
        <v>3.420208940824588E-2</v>
      </c>
      <c r="J543" s="496"/>
      <c r="K543" s="183">
        <v>6452626</v>
      </c>
      <c r="L543" s="180">
        <v>42612</v>
      </c>
      <c r="M543" s="241" t="s">
        <v>1041</v>
      </c>
      <c r="S543">
        <f t="shared" si="63"/>
        <v>2016</v>
      </c>
    </row>
    <row r="544" spans="1:19" ht="15" customHeight="1">
      <c r="A544" s="418" t="s">
        <v>1069</v>
      </c>
      <c r="B544" s="494">
        <v>42643</v>
      </c>
      <c r="C544" s="495">
        <v>5342829</v>
      </c>
      <c r="D544" s="495">
        <v>7908797</v>
      </c>
      <c r="E544" s="495">
        <f t="shared" ref="E544:F559" si="66">C544+E543</f>
        <v>112463916</v>
      </c>
      <c r="F544" s="495">
        <f t="shared" si="66"/>
        <v>104263425</v>
      </c>
      <c r="G544" s="495">
        <f t="shared" si="61"/>
        <v>8200491</v>
      </c>
      <c r="H544" s="495">
        <f>VLOOKUP(A544,'02-Metrics'!A:R,18,FALSE)</f>
        <v>314789511</v>
      </c>
      <c r="I544" s="496">
        <f t="shared" si="62"/>
        <v>2.6050712344097133E-2</v>
      </c>
      <c r="J544" s="496"/>
      <c r="K544" s="183">
        <v>6612101</v>
      </c>
      <c r="L544" s="180">
        <v>42643</v>
      </c>
      <c r="M544" s="241" t="s">
        <v>1041</v>
      </c>
      <c r="S544">
        <f t="shared" si="63"/>
        <v>2016</v>
      </c>
    </row>
    <row r="545" spans="1:19" ht="15" customHeight="1">
      <c r="A545" s="418" t="s">
        <v>1069</v>
      </c>
      <c r="B545" s="494">
        <v>42673</v>
      </c>
      <c r="C545" s="495">
        <v>4862346</v>
      </c>
      <c r="D545" s="495">
        <v>8301340</v>
      </c>
      <c r="E545" s="495">
        <f t="shared" si="66"/>
        <v>117326262</v>
      </c>
      <c r="F545" s="495">
        <f t="shared" si="66"/>
        <v>112564765</v>
      </c>
      <c r="G545" s="495">
        <f t="shared" si="61"/>
        <v>4761497</v>
      </c>
      <c r="H545" s="495">
        <f>VLOOKUP(A545,'02-Metrics'!A:R,18,FALSE)</f>
        <v>314789511</v>
      </c>
      <c r="I545" s="496">
        <f t="shared" si="62"/>
        <v>1.5125970953968667E-2</v>
      </c>
      <c r="J545" s="496"/>
      <c r="K545" s="183">
        <v>0</v>
      </c>
      <c r="L545" s="180">
        <v>42673</v>
      </c>
      <c r="M545" s="241" t="s">
        <v>1041</v>
      </c>
      <c r="S545">
        <f t="shared" si="63"/>
        <v>2016</v>
      </c>
    </row>
    <row r="546" spans="1:19" ht="15" customHeight="1">
      <c r="A546" s="418" t="s">
        <v>1069</v>
      </c>
      <c r="B546" s="494">
        <v>42704</v>
      </c>
      <c r="C546" s="495">
        <v>6054470</v>
      </c>
      <c r="D546" s="495">
        <v>10177650</v>
      </c>
      <c r="E546" s="495">
        <f t="shared" si="66"/>
        <v>123380732</v>
      </c>
      <c r="F546" s="495">
        <f t="shared" si="66"/>
        <v>122742415</v>
      </c>
      <c r="G546" s="495">
        <f t="shared" si="61"/>
        <v>638317</v>
      </c>
      <c r="H546" s="495">
        <f>VLOOKUP(A546,'02-Metrics'!A:R,18,FALSE)</f>
        <v>314789511</v>
      </c>
      <c r="I546" s="496">
        <f t="shared" si="62"/>
        <v>2.0277581612304736E-3</v>
      </c>
      <c r="J546" s="496"/>
      <c r="K546" s="183">
        <v>9641488</v>
      </c>
      <c r="L546" s="180">
        <v>42704</v>
      </c>
      <c r="M546" s="241" t="s">
        <v>1041</v>
      </c>
      <c r="S546">
        <f t="shared" si="63"/>
        <v>2016</v>
      </c>
    </row>
    <row r="547" spans="1:19" ht="15" customHeight="1">
      <c r="A547" s="418" t="s">
        <v>1069</v>
      </c>
      <c r="B547" s="494">
        <v>42734</v>
      </c>
      <c r="C547" s="495">
        <v>5000000</v>
      </c>
      <c r="D547" s="495">
        <v>13116531</v>
      </c>
      <c r="E547" s="495">
        <f t="shared" si="66"/>
        <v>128380732</v>
      </c>
      <c r="F547" s="495">
        <f t="shared" si="66"/>
        <v>135858946</v>
      </c>
      <c r="G547" s="495">
        <f t="shared" si="61"/>
        <v>-7478214</v>
      </c>
      <c r="H547" s="495">
        <f>VLOOKUP(A547,'02-Metrics'!A:R,18,FALSE)</f>
        <v>314789511</v>
      </c>
      <c r="I547" s="496">
        <f t="shared" si="62"/>
        <v>-2.3756236274340158E-2</v>
      </c>
      <c r="J547" s="496"/>
      <c r="K547" s="183">
        <v>8205250</v>
      </c>
      <c r="L547" s="180">
        <v>42734</v>
      </c>
      <c r="M547" s="241" t="s">
        <v>1041</v>
      </c>
      <c r="S547">
        <f t="shared" si="63"/>
        <v>2016</v>
      </c>
    </row>
    <row r="548" spans="1:19" ht="15" customHeight="1">
      <c r="A548" s="418" t="s">
        <v>1069</v>
      </c>
      <c r="B548" s="494">
        <v>42765</v>
      </c>
      <c r="C548" s="495">
        <v>8210499</v>
      </c>
      <c r="D548" s="495">
        <v>14864652</v>
      </c>
      <c r="E548" s="495">
        <f t="shared" si="66"/>
        <v>136591231</v>
      </c>
      <c r="F548" s="495">
        <f t="shared" si="66"/>
        <v>150723598</v>
      </c>
      <c r="G548" s="495">
        <f t="shared" si="61"/>
        <v>-14132367</v>
      </c>
      <c r="H548" s="495">
        <f>VLOOKUP(A548,'02-Metrics'!A:R,18,FALSE)</f>
        <v>314789511</v>
      </c>
      <c r="I548" s="496">
        <f t="shared" si="62"/>
        <v>-4.4894656607538615E-2</v>
      </c>
      <c r="J548" s="496"/>
      <c r="K548" s="183">
        <v>0</v>
      </c>
      <c r="L548" s="180">
        <v>42765</v>
      </c>
      <c r="M548" s="241" t="s">
        <v>1041</v>
      </c>
      <c r="S548">
        <f t="shared" si="63"/>
        <v>2017</v>
      </c>
    </row>
    <row r="549" spans="1:19" ht="15" customHeight="1">
      <c r="A549" s="418" t="s">
        <v>1069</v>
      </c>
      <c r="B549" s="494">
        <v>42794</v>
      </c>
      <c r="C549" s="495">
        <v>0</v>
      </c>
      <c r="D549" s="495">
        <v>9233896</v>
      </c>
      <c r="E549" s="495">
        <f t="shared" si="66"/>
        <v>136591231</v>
      </c>
      <c r="F549" s="495">
        <f t="shared" si="66"/>
        <v>159957494</v>
      </c>
      <c r="G549" s="495">
        <f t="shared" si="61"/>
        <v>-23366263</v>
      </c>
      <c r="H549" s="495">
        <f>VLOOKUP(A549,'02-Metrics'!A:R,18,FALSE)</f>
        <v>314789511</v>
      </c>
      <c r="I549" s="496">
        <f t="shared" si="62"/>
        <v>-7.4228213404480298E-2</v>
      </c>
      <c r="J549" s="496"/>
      <c r="K549" s="183">
        <v>5860433</v>
      </c>
      <c r="L549" s="180">
        <v>42794</v>
      </c>
      <c r="M549" s="241" t="s">
        <v>1041</v>
      </c>
      <c r="S549">
        <f t="shared" si="63"/>
        <v>2017</v>
      </c>
    </row>
    <row r="550" spans="1:19" ht="15" customHeight="1">
      <c r="A550" s="418" t="s">
        <v>1069</v>
      </c>
      <c r="B550" s="494">
        <v>42824</v>
      </c>
      <c r="C550" s="495">
        <v>8397446</v>
      </c>
      <c r="D550" s="495">
        <v>8153089</v>
      </c>
      <c r="E550" s="495">
        <f t="shared" si="66"/>
        <v>144988677</v>
      </c>
      <c r="F550" s="495">
        <f t="shared" si="66"/>
        <v>168110583</v>
      </c>
      <c r="G550" s="495">
        <f t="shared" si="61"/>
        <v>-23121906</v>
      </c>
      <c r="H550" s="495">
        <f>VLOOKUP(A550,'02-Metrics'!A:R,18,FALSE)</f>
        <v>314789511</v>
      </c>
      <c r="I550" s="496">
        <f t="shared" si="62"/>
        <v>-7.3451958188022345E-2</v>
      </c>
      <c r="J550" s="496"/>
      <c r="K550" s="183">
        <v>13097397</v>
      </c>
      <c r="L550" s="180">
        <v>42824</v>
      </c>
      <c r="M550" s="241" t="s">
        <v>1041</v>
      </c>
      <c r="S550">
        <f t="shared" si="63"/>
        <v>2017</v>
      </c>
    </row>
    <row r="551" spans="1:19" ht="15" customHeight="1">
      <c r="A551" s="418" t="s">
        <v>1069</v>
      </c>
      <c r="B551" s="497">
        <f>L551</f>
        <v>42824</v>
      </c>
      <c r="C551" s="498">
        <v>29729371.66</v>
      </c>
      <c r="D551" s="498"/>
      <c r="E551" s="495">
        <f t="shared" si="66"/>
        <v>174718048.66</v>
      </c>
      <c r="F551" s="495">
        <f t="shared" si="66"/>
        <v>168110583</v>
      </c>
      <c r="G551" s="495">
        <f t="shared" si="61"/>
        <v>6607465.6599999964</v>
      </c>
      <c r="H551" s="495">
        <f>VLOOKUP(A551,'02-Metrics'!A:R,18,FALSE)</f>
        <v>314789511</v>
      </c>
      <c r="I551" s="496">
        <f t="shared" si="62"/>
        <v>2.0990107449927062E-2</v>
      </c>
      <c r="J551" s="496"/>
      <c r="K551" s="490"/>
      <c r="L551" s="14">
        <v>42824</v>
      </c>
      <c r="M551" s="241" t="s">
        <v>1039</v>
      </c>
      <c r="S551">
        <f t="shared" si="63"/>
        <v>2017</v>
      </c>
    </row>
    <row r="552" spans="1:19" ht="15" customHeight="1">
      <c r="A552" s="418" t="s">
        <v>1069</v>
      </c>
      <c r="B552" s="497">
        <v>42826</v>
      </c>
      <c r="C552" s="498"/>
      <c r="D552" s="498">
        <v>3465234.44</v>
      </c>
      <c r="E552" s="495">
        <f t="shared" si="66"/>
        <v>174718048.66</v>
      </c>
      <c r="F552" s="495">
        <f t="shared" si="66"/>
        <v>171575817.44</v>
      </c>
      <c r="G552" s="495">
        <f t="shared" si="61"/>
        <v>3142231.2199999988</v>
      </c>
      <c r="H552" s="495">
        <f>VLOOKUP(A552,'02-Metrics'!A:R,18,FALSE)</f>
        <v>314789511</v>
      </c>
      <c r="I552" s="496">
        <f t="shared" si="62"/>
        <v>9.9820073738098557E-3</v>
      </c>
      <c r="J552" s="496"/>
      <c r="K552" s="490"/>
      <c r="L552" s="14"/>
      <c r="M552" s="241" t="s">
        <v>1038</v>
      </c>
      <c r="S552">
        <f t="shared" si="63"/>
        <v>2017</v>
      </c>
    </row>
    <row r="553" spans="1:19" ht="15" customHeight="1">
      <c r="A553" s="418" t="s">
        <v>1069</v>
      </c>
      <c r="B553" s="497">
        <f>L553</f>
        <v>42826</v>
      </c>
      <c r="C553" s="498">
        <v>8268748.21</v>
      </c>
      <c r="D553" s="498"/>
      <c r="E553" s="495">
        <f t="shared" si="66"/>
        <v>182986796.87</v>
      </c>
      <c r="F553" s="495">
        <f t="shared" si="66"/>
        <v>171575817.44</v>
      </c>
      <c r="G553" s="495">
        <f t="shared" si="61"/>
        <v>11410979.430000007</v>
      </c>
      <c r="H553" s="495">
        <f>VLOOKUP(A553,'02-Metrics'!A:R,18,FALSE)</f>
        <v>314789511</v>
      </c>
      <c r="I553" s="496">
        <f t="shared" si="62"/>
        <v>3.6249554166371212E-2</v>
      </c>
      <c r="J553" s="496"/>
      <c r="K553" s="490"/>
      <c r="L553" s="14">
        <v>42826</v>
      </c>
      <c r="M553" s="241" t="s">
        <v>1039</v>
      </c>
      <c r="S553">
        <f t="shared" si="63"/>
        <v>2017</v>
      </c>
    </row>
    <row r="554" spans="1:19" ht="15" customHeight="1">
      <c r="A554" s="418" t="s">
        <v>1069</v>
      </c>
      <c r="B554" s="494">
        <v>42855</v>
      </c>
      <c r="C554" s="495">
        <v>8268748</v>
      </c>
      <c r="D554" s="495">
        <v>13296054</v>
      </c>
      <c r="E554" s="495">
        <f t="shared" si="66"/>
        <v>191255544.87</v>
      </c>
      <c r="F554" s="495">
        <f t="shared" si="66"/>
        <v>184871871.44</v>
      </c>
      <c r="G554" s="495">
        <f t="shared" si="61"/>
        <v>6383673.4300000072</v>
      </c>
      <c r="H554" s="495">
        <f>VLOOKUP(A554,'02-Metrics'!A:R,18,FALSE)</f>
        <v>314789511</v>
      </c>
      <c r="I554" s="496">
        <f t="shared" si="62"/>
        <v>2.0279180871436365E-2</v>
      </c>
      <c r="J554" s="496"/>
      <c r="K554" s="183">
        <v>0</v>
      </c>
      <c r="L554" s="180">
        <v>42855</v>
      </c>
      <c r="M554" s="241" t="s">
        <v>1041</v>
      </c>
      <c r="S554">
        <f t="shared" si="63"/>
        <v>2017</v>
      </c>
    </row>
    <row r="555" spans="1:19" ht="15" customHeight="1">
      <c r="A555" s="418" t="s">
        <v>1069</v>
      </c>
      <c r="B555" s="497">
        <v>42856</v>
      </c>
      <c r="C555" s="498"/>
      <c r="D555" s="498">
        <v>2118291.0300000003</v>
      </c>
      <c r="E555" s="495">
        <f t="shared" si="66"/>
        <v>191255544.87</v>
      </c>
      <c r="F555" s="495">
        <f t="shared" si="66"/>
        <v>186990162.47</v>
      </c>
      <c r="G555" s="495">
        <f t="shared" si="61"/>
        <v>4265382.400000006</v>
      </c>
      <c r="H555" s="495">
        <f>VLOOKUP(A555,'02-Metrics'!A:R,18,FALSE)</f>
        <v>314789511</v>
      </c>
      <c r="I555" s="496">
        <f t="shared" si="62"/>
        <v>1.3549950843184244E-2</v>
      </c>
      <c r="J555" s="496"/>
      <c r="K555" s="490"/>
      <c r="L555" s="14"/>
      <c r="M555" s="241" t="s">
        <v>1038</v>
      </c>
      <c r="S555">
        <f t="shared" si="63"/>
        <v>2017</v>
      </c>
    </row>
    <row r="556" spans="1:19" ht="15" customHeight="1">
      <c r="A556" s="418" t="s">
        <v>1069</v>
      </c>
      <c r="B556" s="494">
        <v>42885</v>
      </c>
      <c r="C556" s="495">
        <v>0</v>
      </c>
      <c r="D556" s="495">
        <v>8468085</v>
      </c>
      <c r="E556" s="495">
        <f t="shared" si="66"/>
        <v>191255544.87</v>
      </c>
      <c r="F556" s="495">
        <f t="shared" si="66"/>
        <v>195458247.47</v>
      </c>
      <c r="G556" s="495">
        <f t="shared" si="61"/>
        <v>-4202702.599999994</v>
      </c>
      <c r="H556" s="495">
        <f>VLOOKUP(A556,'02-Metrics'!A:R,18,FALSE)</f>
        <v>314789511</v>
      </c>
      <c r="I556" s="496">
        <f t="shared" si="62"/>
        <v>-1.3350834297652294E-2</v>
      </c>
      <c r="J556" s="496"/>
      <c r="K556" s="183">
        <v>15107064</v>
      </c>
      <c r="L556" s="180">
        <v>42885</v>
      </c>
      <c r="M556" s="241" t="s">
        <v>1041</v>
      </c>
      <c r="S556">
        <f t="shared" si="63"/>
        <v>2017</v>
      </c>
    </row>
    <row r="557" spans="1:19" ht="15" customHeight="1">
      <c r="A557" s="418" t="s">
        <v>1069</v>
      </c>
      <c r="B557" s="497">
        <v>42887</v>
      </c>
      <c r="C557" s="498"/>
      <c r="D557" s="498">
        <v>3488731.3500000006</v>
      </c>
      <c r="E557" s="495">
        <f t="shared" si="66"/>
        <v>191255544.87</v>
      </c>
      <c r="F557" s="495">
        <f t="shared" si="66"/>
        <v>198946978.81999999</v>
      </c>
      <c r="G557" s="495">
        <f t="shared" si="61"/>
        <v>-7691433.9499999881</v>
      </c>
      <c r="H557" s="495">
        <f>VLOOKUP(A557,'02-Metrics'!A:R,18,FALSE)</f>
        <v>314789511</v>
      </c>
      <c r="I557" s="496">
        <f t="shared" si="62"/>
        <v>-2.4433577616885679E-2</v>
      </c>
      <c r="J557" s="496"/>
      <c r="K557" s="490"/>
      <c r="L557" s="14"/>
      <c r="M557" s="241" t="s">
        <v>1038</v>
      </c>
      <c r="S557">
        <f t="shared" si="63"/>
        <v>2017</v>
      </c>
    </row>
    <row r="558" spans="1:19" ht="15" customHeight="1">
      <c r="A558" s="418" t="s">
        <v>1069</v>
      </c>
      <c r="B558" s="494">
        <v>42916</v>
      </c>
      <c r="C558" s="495">
        <v>10580125</v>
      </c>
      <c r="D558" s="495">
        <v>11774180</v>
      </c>
      <c r="E558" s="495">
        <f t="shared" si="66"/>
        <v>201835669.87</v>
      </c>
      <c r="F558" s="495">
        <f t="shared" si="66"/>
        <v>210721158.81999999</v>
      </c>
      <c r="G558" s="495">
        <f t="shared" si="61"/>
        <v>-8885488.9499999881</v>
      </c>
      <c r="H558" s="495">
        <f>VLOOKUP(A558,'02-Metrics'!A:R,18,FALSE)</f>
        <v>314789511</v>
      </c>
      <c r="I558" s="496">
        <f t="shared" si="62"/>
        <v>-2.8226763089320307E-2</v>
      </c>
      <c r="J558" s="496"/>
      <c r="K558" s="183">
        <v>7401541</v>
      </c>
      <c r="L558" s="180">
        <v>42916</v>
      </c>
      <c r="M558" s="241" t="s">
        <v>1041</v>
      </c>
      <c r="S558">
        <f t="shared" si="63"/>
        <v>2017</v>
      </c>
    </row>
    <row r="559" spans="1:19" ht="15" customHeight="1">
      <c r="A559" s="418" t="s">
        <v>1069</v>
      </c>
      <c r="B559" s="497">
        <f>L559</f>
        <v>42916</v>
      </c>
      <c r="C559" s="498">
        <v>8693366.1099999994</v>
      </c>
      <c r="D559" s="498"/>
      <c r="E559" s="495">
        <f t="shared" si="66"/>
        <v>210529035.98000002</v>
      </c>
      <c r="F559" s="495">
        <f t="shared" si="66"/>
        <v>210721158.81999999</v>
      </c>
      <c r="G559" s="495">
        <f t="shared" si="61"/>
        <v>-192122.83999997377</v>
      </c>
      <c r="H559" s="495">
        <f>VLOOKUP(A559,'02-Metrics'!A:R,18,FALSE)</f>
        <v>314789511</v>
      </c>
      <c r="I559" s="496">
        <f t="shared" si="62"/>
        <v>-6.103216063001978E-4</v>
      </c>
      <c r="J559" s="496"/>
      <c r="K559" s="490"/>
      <c r="L559" s="14">
        <v>42916</v>
      </c>
      <c r="M559" s="241" t="s">
        <v>1039</v>
      </c>
      <c r="S559">
        <f t="shared" si="63"/>
        <v>2017</v>
      </c>
    </row>
    <row r="560" spans="1:19" ht="15" customHeight="1">
      <c r="A560" s="418" t="s">
        <v>1069</v>
      </c>
      <c r="B560" s="497">
        <f>L560</f>
        <v>42916</v>
      </c>
      <c r="C560" s="498">
        <v>1886758.4</v>
      </c>
      <c r="D560" s="498"/>
      <c r="E560" s="495">
        <f t="shared" ref="E560:F575" si="67">C560+E559</f>
        <v>212415794.38000003</v>
      </c>
      <c r="F560" s="495">
        <f t="shared" si="67"/>
        <v>210721158.81999999</v>
      </c>
      <c r="G560" s="495">
        <f t="shared" si="61"/>
        <v>1694635.5600000322</v>
      </c>
      <c r="H560" s="495">
        <f>VLOOKUP(A560,'02-Metrics'!A:R,18,FALSE)</f>
        <v>314789511</v>
      </c>
      <c r="I560" s="496">
        <f t="shared" si="62"/>
        <v>5.3833927141239222E-3</v>
      </c>
      <c r="J560" s="496"/>
      <c r="K560" s="490"/>
      <c r="L560" s="14">
        <v>42916</v>
      </c>
      <c r="M560" s="241" t="s">
        <v>1039</v>
      </c>
      <c r="S560">
        <f t="shared" si="63"/>
        <v>2017</v>
      </c>
    </row>
    <row r="561" spans="1:19" ht="15" customHeight="1">
      <c r="A561" s="418" t="s">
        <v>1069</v>
      </c>
      <c r="B561" s="497">
        <v>42917</v>
      </c>
      <c r="C561" s="498"/>
      <c r="D561" s="498">
        <v>1598385.5999999999</v>
      </c>
      <c r="E561" s="495">
        <f t="shared" si="67"/>
        <v>212415794.38000003</v>
      </c>
      <c r="F561" s="495">
        <f t="shared" si="67"/>
        <v>212319544.41999999</v>
      </c>
      <c r="G561" s="495">
        <f t="shared" si="61"/>
        <v>96249.960000038147</v>
      </c>
      <c r="H561" s="495">
        <f>VLOOKUP(A561,'02-Metrics'!A:R,18,FALSE)</f>
        <v>314789511</v>
      </c>
      <c r="I561" s="496">
        <f t="shared" si="62"/>
        <v>3.057597430558547E-4</v>
      </c>
      <c r="J561" s="496"/>
      <c r="K561" s="490"/>
      <c r="L561" s="14"/>
      <c r="M561" s="241" t="s">
        <v>1038</v>
      </c>
      <c r="S561">
        <f t="shared" si="63"/>
        <v>2017</v>
      </c>
    </row>
    <row r="562" spans="1:19" ht="15" customHeight="1">
      <c r="A562" s="418" t="s">
        <v>1069</v>
      </c>
      <c r="B562" s="494">
        <v>42946</v>
      </c>
      <c r="C562" s="495">
        <v>5375403</v>
      </c>
      <c r="D562" s="495">
        <v>8656661</v>
      </c>
      <c r="E562" s="495">
        <f t="shared" si="67"/>
        <v>217791197.38000003</v>
      </c>
      <c r="F562" s="495">
        <f t="shared" si="67"/>
        <v>220976205.41999999</v>
      </c>
      <c r="G562" s="495">
        <f t="shared" si="61"/>
        <v>-3185008.0399999619</v>
      </c>
      <c r="H562" s="495">
        <f>VLOOKUP(A562,'02-Metrics'!A:R,18,FALSE)</f>
        <v>314789511</v>
      </c>
      <c r="I562" s="496">
        <f t="shared" si="62"/>
        <v>-1.0117897606823252E-2</v>
      </c>
      <c r="J562" s="496"/>
      <c r="K562" s="183">
        <v>16155110</v>
      </c>
      <c r="L562" s="180">
        <v>42946</v>
      </c>
      <c r="M562" s="241" t="s">
        <v>1041</v>
      </c>
      <c r="S562">
        <f t="shared" si="63"/>
        <v>2017</v>
      </c>
    </row>
    <row r="563" spans="1:19" ht="15" customHeight="1">
      <c r="A563" s="418" t="s">
        <v>1069</v>
      </c>
      <c r="B563" s="497">
        <f>L563</f>
        <v>42947</v>
      </c>
      <c r="C563" s="498">
        <v>5375402.8200000003</v>
      </c>
      <c r="D563" s="498"/>
      <c r="E563" s="495">
        <f t="shared" si="67"/>
        <v>223166600.20000002</v>
      </c>
      <c r="F563" s="495">
        <f t="shared" si="67"/>
        <v>220976205.41999999</v>
      </c>
      <c r="G563" s="495">
        <f t="shared" si="61"/>
        <v>2190394.780000031</v>
      </c>
      <c r="H563" s="495">
        <f>VLOOKUP(A563,'02-Metrics'!A:R,18,FALSE)</f>
        <v>314789511</v>
      </c>
      <c r="I563" s="496">
        <f t="shared" si="62"/>
        <v>6.9582838800497102E-3</v>
      </c>
      <c r="J563" s="496"/>
      <c r="K563" s="490"/>
      <c r="L563" s="14">
        <v>42947</v>
      </c>
      <c r="M563" s="241" t="s">
        <v>1039</v>
      </c>
      <c r="S563">
        <f t="shared" si="63"/>
        <v>2017</v>
      </c>
    </row>
    <row r="564" spans="1:19" ht="15" customHeight="1">
      <c r="A564" s="418" t="s">
        <v>1069</v>
      </c>
      <c r="B564" s="497">
        <v>42948</v>
      </c>
      <c r="C564" s="498"/>
      <c r="D564" s="498">
        <v>4936393.6800000006</v>
      </c>
      <c r="E564" s="495">
        <f t="shared" si="67"/>
        <v>223166600.20000002</v>
      </c>
      <c r="F564" s="495">
        <f t="shared" si="67"/>
        <v>225912599.09999999</v>
      </c>
      <c r="G564" s="495">
        <f t="shared" si="61"/>
        <v>-2745998.8999999762</v>
      </c>
      <c r="H564" s="495">
        <f>VLOOKUP(A564,'02-Metrics'!A:R,18,FALSE)</f>
        <v>314789511</v>
      </c>
      <c r="I564" s="496">
        <f t="shared" si="62"/>
        <v>-8.7232858911870676E-3</v>
      </c>
      <c r="J564" s="496"/>
      <c r="K564" s="490"/>
      <c r="L564" s="14"/>
      <c r="M564" s="241" t="s">
        <v>1038</v>
      </c>
      <c r="S564">
        <f t="shared" si="63"/>
        <v>2017</v>
      </c>
    </row>
    <row r="565" spans="1:19" ht="15" customHeight="1">
      <c r="A565" s="418" t="s">
        <v>1069</v>
      </c>
      <c r="B565" s="494">
        <v>42977</v>
      </c>
      <c r="C565" s="495">
        <v>9068282</v>
      </c>
      <c r="D565" s="495">
        <v>12944671</v>
      </c>
      <c r="E565" s="495">
        <f t="shared" si="67"/>
        <v>232234882.20000002</v>
      </c>
      <c r="F565" s="495">
        <f t="shared" si="67"/>
        <v>238857270.09999999</v>
      </c>
      <c r="G565" s="495">
        <f t="shared" si="61"/>
        <v>-6622387.8999999762</v>
      </c>
      <c r="H565" s="495">
        <f>VLOOKUP(A565,'02-Metrics'!A:R,18,FALSE)</f>
        <v>314789511</v>
      </c>
      <c r="I565" s="496">
        <f t="shared" si="62"/>
        <v>-2.1037511316569807E-2</v>
      </c>
      <c r="J565" s="496"/>
      <c r="K565" s="183">
        <v>10877624</v>
      </c>
      <c r="L565" s="180">
        <v>42977</v>
      </c>
      <c r="M565" s="241" t="s">
        <v>1041</v>
      </c>
      <c r="S565">
        <f t="shared" si="63"/>
        <v>2017</v>
      </c>
    </row>
    <row r="566" spans="1:19" ht="15" customHeight="1">
      <c r="A566" s="418" t="s">
        <v>1069</v>
      </c>
      <c r="B566" s="497">
        <f>L566</f>
        <v>42978</v>
      </c>
      <c r="C566" s="498">
        <v>5530292.8700000001</v>
      </c>
      <c r="D566" s="498"/>
      <c r="E566" s="495">
        <f t="shared" si="67"/>
        <v>237765175.07000002</v>
      </c>
      <c r="F566" s="495">
        <f t="shared" si="67"/>
        <v>238857270.09999999</v>
      </c>
      <c r="G566" s="495">
        <f t="shared" si="61"/>
        <v>-1092095.0299999714</v>
      </c>
      <c r="H566" s="495">
        <f>VLOOKUP(A566,'02-Metrics'!A:R,18,FALSE)</f>
        <v>314789511</v>
      </c>
      <c r="I566" s="496">
        <f t="shared" si="62"/>
        <v>-3.4692865925890757E-3</v>
      </c>
      <c r="J566" s="496"/>
      <c r="K566" s="490"/>
      <c r="L566" s="14">
        <v>42978</v>
      </c>
      <c r="M566" s="241" t="s">
        <v>1039</v>
      </c>
      <c r="S566">
        <f t="shared" si="63"/>
        <v>2017</v>
      </c>
    </row>
    <row r="567" spans="1:19" ht="15" customHeight="1">
      <c r="A567" s="418" t="s">
        <v>1069</v>
      </c>
      <c r="B567" s="497">
        <f>L567</f>
        <v>42978</v>
      </c>
      <c r="C567" s="498">
        <v>1706138.77</v>
      </c>
      <c r="D567" s="498"/>
      <c r="E567" s="495">
        <f t="shared" si="67"/>
        <v>239471313.84000003</v>
      </c>
      <c r="F567" s="495">
        <f t="shared" si="67"/>
        <v>238857270.09999999</v>
      </c>
      <c r="G567" s="495">
        <f t="shared" si="61"/>
        <v>614043.74000003934</v>
      </c>
      <c r="H567" s="495">
        <f>VLOOKUP(A567,'02-Metrics'!A:R,18,FALSE)</f>
        <v>314789511</v>
      </c>
      <c r="I567" s="496">
        <f t="shared" si="62"/>
        <v>1.9506486669437957E-3</v>
      </c>
      <c r="J567" s="496"/>
      <c r="K567" s="490"/>
      <c r="L567" s="14">
        <v>42978</v>
      </c>
      <c r="M567" s="241" t="s">
        <v>1039</v>
      </c>
      <c r="S567">
        <f t="shared" si="63"/>
        <v>2017</v>
      </c>
    </row>
    <row r="568" spans="1:19" ht="15" customHeight="1">
      <c r="A568" s="418" t="s">
        <v>1069</v>
      </c>
      <c r="B568" s="497">
        <f>L568</f>
        <v>42978</v>
      </c>
      <c r="C568" s="498">
        <v>1831850.29</v>
      </c>
      <c r="D568" s="498"/>
      <c r="E568" s="495">
        <f t="shared" si="67"/>
        <v>241303164.13000003</v>
      </c>
      <c r="F568" s="495">
        <f t="shared" si="67"/>
        <v>238857270.09999999</v>
      </c>
      <c r="G568" s="495">
        <f t="shared" si="61"/>
        <v>2445894.030000031</v>
      </c>
      <c r="H568" s="495">
        <f>VLOOKUP(A568,'02-Metrics'!A:R,18,FALSE)</f>
        <v>314789511</v>
      </c>
      <c r="I568" s="496">
        <f t="shared" si="62"/>
        <v>7.7699349709273854E-3</v>
      </c>
      <c r="J568" s="496"/>
      <c r="K568" s="490"/>
      <c r="L568" s="14">
        <v>42978</v>
      </c>
      <c r="M568" s="241" t="s">
        <v>1039</v>
      </c>
      <c r="S568">
        <f t="shared" si="63"/>
        <v>2017</v>
      </c>
    </row>
    <row r="569" spans="1:19" ht="15" customHeight="1">
      <c r="A569" s="418" t="s">
        <v>1069</v>
      </c>
      <c r="B569" s="497">
        <v>42979</v>
      </c>
      <c r="C569" s="498"/>
      <c r="D569" s="498">
        <v>1648195.0499999998</v>
      </c>
      <c r="E569" s="495">
        <f t="shared" si="67"/>
        <v>241303164.13000003</v>
      </c>
      <c r="F569" s="495">
        <f t="shared" si="67"/>
        <v>240505465.15000001</v>
      </c>
      <c r="G569" s="495">
        <f t="shared" si="61"/>
        <v>797698.98000001907</v>
      </c>
      <c r="H569" s="495">
        <f>VLOOKUP(A569,'02-Metrics'!A:R,18,FALSE)</f>
        <v>314789511</v>
      </c>
      <c r="I569" s="496">
        <f t="shared" si="62"/>
        <v>2.534071028815249E-3</v>
      </c>
      <c r="J569" s="496"/>
      <c r="K569" s="490"/>
      <c r="L569" s="14"/>
      <c r="M569" s="241" t="s">
        <v>1038</v>
      </c>
      <c r="S569">
        <f t="shared" si="63"/>
        <v>2017</v>
      </c>
    </row>
    <row r="570" spans="1:19" ht="15" customHeight="1">
      <c r="A570" s="418" t="s">
        <v>1069</v>
      </c>
      <c r="B570" s="494">
        <v>43008</v>
      </c>
      <c r="C570" s="495">
        <v>0</v>
      </c>
      <c r="D570" s="495">
        <v>4594734</v>
      </c>
      <c r="E570" s="495">
        <f t="shared" si="67"/>
        <v>241303164.13000003</v>
      </c>
      <c r="F570" s="495">
        <f t="shared" si="67"/>
        <v>245100199.15000001</v>
      </c>
      <c r="G570" s="495">
        <f t="shared" si="61"/>
        <v>-3797035.0199999809</v>
      </c>
      <c r="H570" s="495">
        <f>VLOOKUP(A570,'02-Metrics'!A:R,18,FALSE)</f>
        <v>314789511</v>
      </c>
      <c r="I570" s="496">
        <f t="shared" si="62"/>
        <v>-1.2062139579993759E-2</v>
      </c>
      <c r="J570" s="496"/>
      <c r="K570" s="183">
        <v>18032647</v>
      </c>
      <c r="L570" s="180">
        <v>43008</v>
      </c>
      <c r="M570" s="241" t="s">
        <v>1041</v>
      </c>
      <c r="S570">
        <f t="shared" si="63"/>
        <v>2017</v>
      </c>
    </row>
    <row r="571" spans="1:19" ht="15" customHeight="1">
      <c r="A571" s="418" t="s">
        <v>1069</v>
      </c>
      <c r="B571" s="497">
        <v>43009</v>
      </c>
      <c r="C571" s="498"/>
      <c r="D571" s="498">
        <v>6593283.8499999996</v>
      </c>
      <c r="E571" s="495">
        <f t="shared" si="67"/>
        <v>241303164.13000003</v>
      </c>
      <c r="F571" s="495">
        <f t="shared" si="67"/>
        <v>251693483</v>
      </c>
      <c r="G571" s="495">
        <f t="shared" si="61"/>
        <v>-10390318.869999975</v>
      </c>
      <c r="H571" s="495">
        <f>VLOOKUP(A571,'02-Metrics'!A:R,18,FALSE)</f>
        <v>314789511</v>
      </c>
      <c r="I571" s="496">
        <f t="shared" si="62"/>
        <v>-3.3007195306453442E-2</v>
      </c>
      <c r="J571" s="496"/>
      <c r="K571" s="490"/>
      <c r="L571" s="14"/>
      <c r="M571" s="241" t="s">
        <v>1038</v>
      </c>
      <c r="S571">
        <f t="shared" si="63"/>
        <v>2017</v>
      </c>
    </row>
    <row r="572" spans="1:19" ht="15" customHeight="1">
      <c r="A572" s="418" t="s">
        <v>1069</v>
      </c>
      <c r="B572" s="494">
        <v>43038</v>
      </c>
      <c r="C572" s="495">
        <v>15631210</v>
      </c>
      <c r="D572" s="495">
        <v>12543584</v>
      </c>
      <c r="E572" s="495">
        <f t="shared" si="67"/>
        <v>256934374.13000003</v>
      </c>
      <c r="F572" s="495">
        <f t="shared" si="67"/>
        <v>264237067</v>
      </c>
      <c r="G572" s="495">
        <f t="shared" si="61"/>
        <v>-7302692.869999975</v>
      </c>
      <c r="H572" s="495">
        <f>VLOOKUP(A572,'02-Metrics'!A:R,18,FALSE)</f>
        <v>314789511</v>
      </c>
      <c r="I572" s="496">
        <f t="shared" si="62"/>
        <v>-2.3198653750569138E-2</v>
      </c>
      <c r="J572" s="496"/>
      <c r="K572" s="183">
        <v>18646794</v>
      </c>
      <c r="L572" s="180">
        <v>43038</v>
      </c>
      <c r="M572" s="241" t="s">
        <v>1041</v>
      </c>
      <c r="S572">
        <f t="shared" si="63"/>
        <v>2017</v>
      </c>
    </row>
    <row r="573" spans="1:19" ht="15" customHeight="1">
      <c r="A573" s="418" t="s">
        <v>1069</v>
      </c>
      <c r="B573" s="497">
        <v>43040</v>
      </c>
      <c r="C573" s="498"/>
      <c r="D573" s="498">
        <v>4946297.3400000008</v>
      </c>
      <c r="E573" s="495">
        <f t="shared" si="67"/>
        <v>256934374.13000003</v>
      </c>
      <c r="F573" s="495">
        <f t="shared" si="67"/>
        <v>269183364.33999997</v>
      </c>
      <c r="G573" s="495">
        <f t="shared" si="61"/>
        <v>-12248990.209999949</v>
      </c>
      <c r="H573" s="495">
        <f>VLOOKUP(A573,'02-Metrics'!A:R,18,FALSE)</f>
        <v>314789511</v>
      </c>
      <c r="I573" s="496">
        <f t="shared" si="62"/>
        <v>-3.8911684735264095E-2</v>
      </c>
      <c r="J573" s="496"/>
      <c r="K573" s="490"/>
      <c r="L573" s="14"/>
      <c r="M573" s="241" t="s">
        <v>1038</v>
      </c>
      <c r="S573">
        <f t="shared" si="63"/>
        <v>2017</v>
      </c>
    </row>
    <row r="574" spans="1:19" ht="15" customHeight="1">
      <c r="A574" s="418" t="s">
        <v>1069</v>
      </c>
      <c r="B574" s="494">
        <v>43069</v>
      </c>
      <c r="C574" s="495">
        <v>20089288</v>
      </c>
      <c r="D574" s="495">
        <v>8835476</v>
      </c>
      <c r="E574" s="495">
        <f t="shared" si="67"/>
        <v>277023662.13</v>
      </c>
      <c r="F574" s="495">
        <f t="shared" si="67"/>
        <v>278018840.33999997</v>
      </c>
      <c r="G574" s="495">
        <f t="shared" si="61"/>
        <v>-995178.20999997854</v>
      </c>
      <c r="H574" s="495">
        <f>VLOOKUP(A574,'02-Metrics'!A:R,18,FALSE)</f>
        <v>314789511</v>
      </c>
      <c r="I574" s="496">
        <f t="shared" si="62"/>
        <v>-3.1614084180841035E-3</v>
      </c>
      <c r="J574" s="496"/>
      <c r="K574" s="183">
        <v>11525428</v>
      </c>
      <c r="L574" s="180">
        <v>43069</v>
      </c>
      <c r="M574" s="241" t="s">
        <v>1041</v>
      </c>
      <c r="S574">
        <f t="shared" si="63"/>
        <v>2017</v>
      </c>
    </row>
    <row r="575" spans="1:19" ht="15" customHeight="1">
      <c r="A575" s="418" t="s">
        <v>1069</v>
      </c>
      <c r="B575" s="497">
        <v>43070</v>
      </c>
      <c r="C575" s="498"/>
      <c r="D575" s="498">
        <v>4994530.67</v>
      </c>
      <c r="E575" s="495">
        <f t="shared" si="67"/>
        <v>277023662.13</v>
      </c>
      <c r="F575" s="495">
        <f t="shared" si="67"/>
        <v>283013371.00999999</v>
      </c>
      <c r="G575" s="495">
        <f t="shared" si="61"/>
        <v>-5989708.8799999952</v>
      </c>
      <c r="H575" s="495">
        <f>VLOOKUP(A575,'02-Metrics'!A:R,18,FALSE)</f>
        <v>314789511</v>
      </c>
      <c r="I575" s="496">
        <f t="shared" si="62"/>
        <v>-1.9027663472560862E-2</v>
      </c>
      <c r="J575" s="496"/>
      <c r="K575" s="490"/>
      <c r="L575" s="14"/>
      <c r="M575" s="241" t="s">
        <v>1038</v>
      </c>
      <c r="S575">
        <f t="shared" si="63"/>
        <v>2017</v>
      </c>
    </row>
    <row r="576" spans="1:19" ht="15" customHeight="1">
      <c r="A576" s="418" t="s">
        <v>1069</v>
      </c>
      <c r="B576" s="494">
        <v>43099</v>
      </c>
      <c r="C576" s="495">
        <v>0</v>
      </c>
      <c r="D576" s="495">
        <v>10179893</v>
      </c>
      <c r="E576" s="495">
        <f t="shared" ref="E576:F591" si="68">C576+E575</f>
        <v>277023662.13</v>
      </c>
      <c r="F576" s="495">
        <f t="shared" si="68"/>
        <v>293193264.00999999</v>
      </c>
      <c r="G576" s="495">
        <f t="shared" ref="G576:G639" si="69">E576-F576</f>
        <v>-16169601.879999995</v>
      </c>
      <c r="H576" s="495">
        <f>VLOOKUP(A576,'02-Metrics'!A:R,18,FALSE)</f>
        <v>314789511</v>
      </c>
      <c r="I576" s="496">
        <f t="shared" si="62"/>
        <v>-5.1366393462836807E-2</v>
      </c>
      <c r="J576" s="496"/>
      <c r="K576" s="183">
        <v>13381664</v>
      </c>
      <c r="L576" s="180">
        <v>43099</v>
      </c>
      <c r="M576" s="241" t="s">
        <v>1041</v>
      </c>
      <c r="S576">
        <f t="shared" si="63"/>
        <v>2017</v>
      </c>
    </row>
    <row r="577" spans="1:19" ht="15" customHeight="1">
      <c r="A577" s="418" t="s">
        <v>1069</v>
      </c>
      <c r="B577" s="497">
        <v>43101</v>
      </c>
      <c r="C577" s="498"/>
      <c r="D577" s="498">
        <v>10353800.460000003</v>
      </c>
      <c r="E577" s="495">
        <f t="shared" si="68"/>
        <v>277023662.13</v>
      </c>
      <c r="F577" s="495">
        <f t="shared" si="68"/>
        <v>303547064.46999997</v>
      </c>
      <c r="G577" s="495">
        <f t="shared" si="69"/>
        <v>-26523402.339999974</v>
      </c>
      <c r="H577" s="495">
        <f>VLOOKUP(A577,'02-Metrics'!A:R,18,FALSE)</f>
        <v>314789511</v>
      </c>
      <c r="I577" s="496">
        <f t="shared" si="62"/>
        <v>-8.4257579789562859E-2</v>
      </c>
      <c r="J577" s="496"/>
      <c r="K577" s="490"/>
      <c r="L577" s="14"/>
      <c r="M577" s="241" t="s">
        <v>1038</v>
      </c>
      <c r="S577">
        <f t="shared" si="63"/>
        <v>2018</v>
      </c>
    </row>
    <row r="578" spans="1:19" ht="15" customHeight="1">
      <c r="A578" s="418" t="s">
        <v>1069</v>
      </c>
      <c r="B578" s="497">
        <f>L578</f>
        <v>43109</v>
      </c>
      <c r="C578" s="498">
        <v>13124888.109999999</v>
      </c>
      <c r="D578" s="498"/>
      <c r="E578" s="495">
        <f t="shared" si="68"/>
        <v>290148550.24000001</v>
      </c>
      <c r="F578" s="495">
        <f t="shared" si="68"/>
        <v>303547064.46999997</v>
      </c>
      <c r="G578" s="495">
        <f t="shared" si="69"/>
        <v>-13398514.229999959</v>
      </c>
      <c r="H578" s="495">
        <f>VLOOKUP(A578,'02-Metrics'!A:R,18,FALSE)</f>
        <v>314789511</v>
      </c>
      <c r="I578" s="496">
        <f t="shared" si="62"/>
        <v>-4.2563407489139497E-2</v>
      </c>
      <c r="J578" s="496"/>
      <c r="K578" s="490"/>
      <c r="L578" s="14">
        <v>43109</v>
      </c>
      <c r="M578" s="241" t="s">
        <v>1039</v>
      </c>
      <c r="S578">
        <f t="shared" si="63"/>
        <v>2018</v>
      </c>
    </row>
    <row r="579" spans="1:19" ht="15" customHeight="1">
      <c r="A579" s="418" t="s">
        <v>1069</v>
      </c>
      <c r="B579" s="497">
        <f>L579</f>
        <v>43111</v>
      </c>
      <c r="C579" s="498">
        <v>1984358.38</v>
      </c>
      <c r="D579" s="498"/>
      <c r="E579" s="495">
        <f t="shared" si="68"/>
        <v>292132908.62</v>
      </c>
      <c r="F579" s="495">
        <f t="shared" si="68"/>
        <v>303547064.46999997</v>
      </c>
      <c r="G579" s="495">
        <f t="shared" si="69"/>
        <v>-11414155.849999964</v>
      </c>
      <c r="H579" s="495">
        <f>VLOOKUP(A579,'02-Metrics'!A:R,18,FALSE)</f>
        <v>314789511</v>
      </c>
      <c r="I579" s="496">
        <f t="shared" ref="I579:I642" si="70">G579/H579</f>
        <v>-3.6259644782128606E-2</v>
      </c>
      <c r="J579" s="496"/>
      <c r="K579" s="490"/>
      <c r="L579" s="14">
        <v>43111</v>
      </c>
      <c r="M579" s="241" t="s">
        <v>1039</v>
      </c>
      <c r="S579">
        <f t="shared" ref="S579:S642" si="71">YEAR(B579)</f>
        <v>2018</v>
      </c>
    </row>
    <row r="580" spans="1:19" ht="15" customHeight="1">
      <c r="A580" s="418" t="s">
        <v>1069</v>
      </c>
      <c r="B580" s="497">
        <f>L580</f>
        <v>43130</v>
      </c>
      <c r="C580" s="498">
        <v>9514913.5399999991</v>
      </c>
      <c r="D580" s="498"/>
      <c r="E580" s="495">
        <f t="shared" si="68"/>
        <v>301647822.16000003</v>
      </c>
      <c r="F580" s="495">
        <f t="shared" si="68"/>
        <v>303547064.46999997</v>
      </c>
      <c r="G580" s="495">
        <f t="shared" si="69"/>
        <v>-1899242.3099999428</v>
      </c>
      <c r="H580" s="495">
        <f>VLOOKUP(A580,'02-Metrics'!A:R,18,FALSE)</f>
        <v>314789511</v>
      </c>
      <c r="I580" s="496">
        <f t="shared" si="70"/>
        <v>-6.03337228094599E-3</v>
      </c>
      <c r="J580" s="496"/>
      <c r="K580" s="490"/>
      <c r="L580" s="14">
        <v>43130</v>
      </c>
      <c r="M580" s="241" t="s">
        <v>1039</v>
      </c>
      <c r="S580">
        <f t="shared" si="71"/>
        <v>2018</v>
      </c>
    </row>
    <row r="581" spans="1:19" ht="15" customHeight="1">
      <c r="A581" s="418" t="s">
        <v>1069</v>
      </c>
      <c r="B581" s="497">
        <v>43132</v>
      </c>
      <c r="C581" s="498"/>
      <c r="D581" s="498">
        <v>4412276.2999999989</v>
      </c>
      <c r="E581" s="495">
        <f t="shared" si="68"/>
        <v>301647822.16000003</v>
      </c>
      <c r="F581" s="495">
        <f t="shared" si="68"/>
        <v>307959340.76999998</v>
      </c>
      <c r="G581" s="495">
        <f t="shared" si="69"/>
        <v>-6311518.6099999547</v>
      </c>
      <c r="H581" s="495">
        <f>VLOOKUP(A581,'02-Metrics'!A:R,18,FALSE)</f>
        <v>314789511</v>
      </c>
      <c r="I581" s="496">
        <f t="shared" si="70"/>
        <v>-2.0049964784245797E-2</v>
      </c>
      <c r="J581" s="496"/>
      <c r="K581" s="490"/>
      <c r="L581" s="14"/>
      <c r="M581" s="241" t="s">
        <v>1038</v>
      </c>
      <c r="S581">
        <f t="shared" si="71"/>
        <v>2018</v>
      </c>
    </row>
    <row r="582" spans="1:19" ht="15" customHeight="1">
      <c r="A582" s="418" t="s">
        <v>1069</v>
      </c>
      <c r="B582" s="497">
        <f>L582</f>
        <v>43150</v>
      </c>
      <c r="C582" s="498">
        <v>13320601.43</v>
      </c>
      <c r="D582" s="498"/>
      <c r="E582" s="495">
        <f t="shared" si="68"/>
        <v>314968423.59000003</v>
      </c>
      <c r="F582" s="495">
        <f t="shared" si="68"/>
        <v>307959340.76999998</v>
      </c>
      <c r="G582" s="495">
        <f t="shared" si="69"/>
        <v>7009082.8200000525</v>
      </c>
      <c r="H582" s="495">
        <f>VLOOKUP(A582,'02-Metrics'!A:R,18,FALSE)</f>
        <v>314789511</v>
      </c>
      <c r="I582" s="496">
        <f t="shared" si="70"/>
        <v>2.2265935093371179E-2</v>
      </c>
      <c r="J582" s="496"/>
      <c r="K582" s="490"/>
      <c r="L582" s="14">
        <v>43150</v>
      </c>
      <c r="M582" s="241" t="s">
        <v>1039</v>
      </c>
      <c r="S582">
        <f t="shared" si="71"/>
        <v>2018</v>
      </c>
    </row>
    <row r="583" spans="1:19" ht="15" customHeight="1">
      <c r="A583" s="418" t="s">
        <v>1069</v>
      </c>
      <c r="B583" s="497">
        <f>L583</f>
        <v>43150</v>
      </c>
      <c r="C583" s="498">
        <v>1360370.04</v>
      </c>
      <c r="D583" s="498"/>
      <c r="E583" s="495">
        <f t="shared" si="68"/>
        <v>316328793.63000005</v>
      </c>
      <c r="F583" s="495">
        <f t="shared" si="68"/>
        <v>307959340.76999998</v>
      </c>
      <c r="G583" s="495">
        <f t="shared" si="69"/>
        <v>8369452.8600000739</v>
      </c>
      <c r="H583" s="495">
        <f>VLOOKUP(A583,'02-Metrics'!A:R,18,FALSE)</f>
        <v>314789511</v>
      </c>
      <c r="I583" s="496">
        <f t="shared" si="70"/>
        <v>2.6587457864820897E-2</v>
      </c>
      <c r="J583" s="496"/>
      <c r="K583" s="490"/>
      <c r="L583" s="14">
        <v>43150</v>
      </c>
      <c r="M583" s="241" t="s">
        <v>1039</v>
      </c>
      <c r="S583">
        <f t="shared" si="71"/>
        <v>2018</v>
      </c>
    </row>
    <row r="584" spans="1:19" ht="15" customHeight="1">
      <c r="A584" s="418" t="s">
        <v>1069</v>
      </c>
      <c r="B584" s="497">
        <v>43160</v>
      </c>
      <c r="C584" s="498"/>
      <c r="D584" s="498">
        <v>4019413.99</v>
      </c>
      <c r="E584" s="495">
        <f t="shared" si="68"/>
        <v>316328793.63000005</v>
      </c>
      <c r="F584" s="495">
        <f t="shared" si="68"/>
        <v>311978754.75999999</v>
      </c>
      <c r="G584" s="495">
        <f t="shared" si="69"/>
        <v>4350038.8700000644</v>
      </c>
      <c r="H584" s="495">
        <f>VLOOKUP(A584,'02-Metrics'!A:R,18,FALSE)</f>
        <v>314789511</v>
      </c>
      <c r="I584" s="496">
        <f t="shared" si="70"/>
        <v>1.3818881246014783E-2</v>
      </c>
      <c r="J584" s="496"/>
      <c r="K584" s="490"/>
      <c r="L584" s="14"/>
      <c r="M584" s="241" t="s">
        <v>1038</v>
      </c>
      <c r="S584">
        <f t="shared" si="71"/>
        <v>2018</v>
      </c>
    </row>
    <row r="585" spans="1:19" ht="15" customHeight="1">
      <c r="A585" s="418" t="s">
        <v>1069</v>
      </c>
      <c r="B585" s="497">
        <f>L585</f>
        <v>43172</v>
      </c>
      <c r="C585" s="498">
        <v>10942287.560000001</v>
      </c>
      <c r="D585" s="498"/>
      <c r="E585" s="495">
        <f t="shared" si="68"/>
        <v>327271081.19000006</v>
      </c>
      <c r="F585" s="495">
        <f t="shared" si="68"/>
        <v>311978754.75999999</v>
      </c>
      <c r="G585" s="495">
        <f t="shared" si="69"/>
        <v>15292326.430000067</v>
      </c>
      <c r="H585" s="495">
        <f>VLOOKUP(A585,'02-Metrics'!A:R,18,FALSE)</f>
        <v>314789511</v>
      </c>
      <c r="I585" s="496">
        <f t="shared" si="70"/>
        <v>4.8579529798882234E-2</v>
      </c>
      <c r="J585" s="496"/>
      <c r="K585" s="490"/>
      <c r="L585" s="14">
        <v>43172</v>
      </c>
      <c r="M585" s="241" t="s">
        <v>1039</v>
      </c>
      <c r="S585">
        <f t="shared" si="71"/>
        <v>2018</v>
      </c>
    </row>
    <row r="586" spans="1:19" ht="15" customHeight="1">
      <c r="A586" s="418" t="s">
        <v>1069</v>
      </c>
      <c r="B586" s="497">
        <v>43191</v>
      </c>
      <c r="C586" s="498"/>
      <c r="D586" s="498">
        <v>4634224.8600000003</v>
      </c>
      <c r="E586" s="495">
        <f t="shared" si="68"/>
        <v>327271081.19000006</v>
      </c>
      <c r="F586" s="495">
        <f t="shared" si="68"/>
        <v>316612979.62</v>
      </c>
      <c r="G586" s="495">
        <f t="shared" si="69"/>
        <v>10658101.570000052</v>
      </c>
      <c r="H586" s="495">
        <f>VLOOKUP(A586,'02-Metrics'!A:R,18,FALSE)</f>
        <v>314789511</v>
      </c>
      <c r="I586" s="496">
        <f t="shared" si="70"/>
        <v>3.3857867551374835E-2</v>
      </c>
      <c r="J586" s="496"/>
      <c r="K586" s="490"/>
      <c r="L586" s="14"/>
      <c r="M586" s="241" t="s">
        <v>1038</v>
      </c>
      <c r="S586">
        <f t="shared" si="71"/>
        <v>2018</v>
      </c>
    </row>
    <row r="587" spans="1:19" ht="15" customHeight="1">
      <c r="A587" s="418" t="s">
        <v>1069</v>
      </c>
      <c r="B587" s="497">
        <f>L587</f>
        <v>43209</v>
      </c>
      <c r="C587" s="498">
        <v>6775827.6600000001</v>
      </c>
      <c r="D587" s="498"/>
      <c r="E587" s="495">
        <f t="shared" si="68"/>
        <v>334046908.85000008</v>
      </c>
      <c r="F587" s="495">
        <f t="shared" si="68"/>
        <v>316612979.62</v>
      </c>
      <c r="G587" s="495">
        <f t="shared" si="69"/>
        <v>17433929.230000079</v>
      </c>
      <c r="H587" s="495">
        <f>VLOOKUP(A587,'02-Metrics'!A:R,18,FALSE)</f>
        <v>314789511</v>
      </c>
      <c r="I587" s="496">
        <f t="shared" si="70"/>
        <v>5.5382814931213123E-2</v>
      </c>
      <c r="J587" s="496"/>
      <c r="K587" s="490"/>
      <c r="L587" s="14">
        <v>43209</v>
      </c>
      <c r="M587" s="241" t="s">
        <v>1039</v>
      </c>
      <c r="S587">
        <f t="shared" si="71"/>
        <v>2018</v>
      </c>
    </row>
    <row r="588" spans="1:19" ht="15" customHeight="1">
      <c r="A588" s="418" t="s">
        <v>1069</v>
      </c>
      <c r="B588" s="497">
        <v>43221</v>
      </c>
      <c r="C588" s="498"/>
      <c r="D588" s="498">
        <v>5096713.669999999</v>
      </c>
      <c r="E588" s="495">
        <f t="shared" si="68"/>
        <v>334046908.85000008</v>
      </c>
      <c r="F588" s="495">
        <f t="shared" si="68"/>
        <v>321709693.29000002</v>
      </c>
      <c r="G588" s="495">
        <f t="shared" si="69"/>
        <v>12337215.560000062</v>
      </c>
      <c r="H588" s="495">
        <f>VLOOKUP(A588,'02-Metrics'!A:R,18,FALSE)</f>
        <v>314789511</v>
      </c>
      <c r="I588" s="496">
        <f t="shared" si="70"/>
        <v>3.9191952491708218E-2</v>
      </c>
      <c r="J588" s="496"/>
      <c r="K588" s="490"/>
      <c r="L588" s="14"/>
      <c r="M588" s="241" t="s">
        <v>1038</v>
      </c>
      <c r="S588">
        <f t="shared" si="71"/>
        <v>2018</v>
      </c>
    </row>
    <row r="589" spans="1:19" ht="15" customHeight="1">
      <c r="A589" s="418" t="s">
        <v>1069</v>
      </c>
      <c r="B589" s="497">
        <f>L589</f>
        <v>43233</v>
      </c>
      <c r="C589" s="498">
        <v>4572974.5999999996</v>
      </c>
      <c r="D589" s="498"/>
      <c r="E589" s="495">
        <f t="shared" si="68"/>
        <v>338619883.45000011</v>
      </c>
      <c r="F589" s="495">
        <f t="shared" si="68"/>
        <v>321709693.29000002</v>
      </c>
      <c r="G589" s="495">
        <f t="shared" si="69"/>
        <v>16910190.160000086</v>
      </c>
      <c r="H589" s="495">
        <f>VLOOKUP(A589,'02-Metrics'!A:R,18,FALSE)</f>
        <v>314789511</v>
      </c>
      <c r="I589" s="496">
        <f t="shared" si="70"/>
        <v>5.3719039450460235E-2</v>
      </c>
      <c r="J589" s="496"/>
      <c r="K589" s="490"/>
      <c r="L589" s="14">
        <v>43233</v>
      </c>
      <c r="M589" s="241" t="s">
        <v>1039</v>
      </c>
      <c r="S589">
        <f t="shared" si="71"/>
        <v>2018</v>
      </c>
    </row>
    <row r="590" spans="1:19" ht="15" customHeight="1">
      <c r="A590" s="418" t="s">
        <v>1069</v>
      </c>
      <c r="B590" s="497">
        <f>L590</f>
        <v>43247</v>
      </c>
      <c r="C590" s="498">
        <v>2877801.39</v>
      </c>
      <c r="D590" s="498"/>
      <c r="E590" s="495">
        <f t="shared" si="68"/>
        <v>341497684.84000009</v>
      </c>
      <c r="F590" s="495">
        <f t="shared" si="68"/>
        <v>321709693.29000002</v>
      </c>
      <c r="G590" s="495">
        <f t="shared" si="69"/>
        <v>19787991.550000072</v>
      </c>
      <c r="H590" s="495">
        <f>VLOOKUP(A590,'02-Metrics'!A:R,18,FALSE)</f>
        <v>314789511</v>
      </c>
      <c r="I590" s="496">
        <f t="shared" si="70"/>
        <v>6.2861025728395609E-2</v>
      </c>
      <c r="J590" s="496"/>
      <c r="K590" s="490"/>
      <c r="L590" s="14">
        <v>43247</v>
      </c>
      <c r="M590" s="241" t="s">
        <v>1039</v>
      </c>
      <c r="S590">
        <f t="shared" si="71"/>
        <v>2018</v>
      </c>
    </row>
    <row r="591" spans="1:19" ht="15" customHeight="1">
      <c r="A591" s="418" t="s">
        <v>1069</v>
      </c>
      <c r="B591" s="497">
        <v>43252</v>
      </c>
      <c r="C591" s="498"/>
      <c r="D591" s="498">
        <v>2859439.7999999993</v>
      </c>
      <c r="E591" s="495">
        <f t="shared" si="68"/>
        <v>341497684.84000009</v>
      </c>
      <c r="F591" s="495">
        <f t="shared" si="68"/>
        <v>324569133.09000003</v>
      </c>
      <c r="G591" s="495">
        <f t="shared" si="69"/>
        <v>16928551.75000006</v>
      </c>
      <c r="H591" s="495">
        <f>VLOOKUP(A591,'02-Metrics'!A:R,18,FALSE)</f>
        <v>314789511</v>
      </c>
      <c r="I591" s="496">
        <f t="shared" si="70"/>
        <v>5.3777369189407523E-2</v>
      </c>
      <c r="J591" s="496"/>
      <c r="K591" s="490"/>
      <c r="L591" s="14"/>
      <c r="M591" s="241" t="s">
        <v>1038</v>
      </c>
      <c r="S591">
        <f t="shared" si="71"/>
        <v>2018</v>
      </c>
    </row>
    <row r="592" spans="1:19" ht="15" customHeight="1">
      <c r="A592" s="418" t="s">
        <v>1069</v>
      </c>
      <c r="B592" s="497">
        <f>L592</f>
        <v>43261</v>
      </c>
      <c r="C592" s="498">
        <v>7033824.8300000001</v>
      </c>
      <c r="D592" s="498"/>
      <c r="E592" s="495">
        <f t="shared" ref="E592:F607" si="72">C592+E591</f>
        <v>348531509.67000008</v>
      </c>
      <c r="F592" s="495">
        <f t="shared" si="72"/>
        <v>324569133.09000003</v>
      </c>
      <c r="G592" s="495">
        <f t="shared" si="69"/>
        <v>23962376.580000043</v>
      </c>
      <c r="H592" s="495">
        <f>VLOOKUP(A592,'02-Metrics'!A:R,18,FALSE)</f>
        <v>314789511</v>
      </c>
      <c r="I592" s="496">
        <f t="shared" si="70"/>
        <v>7.6121902867341856E-2</v>
      </c>
      <c r="J592" s="496"/>
      <c r="K592" s="490"/>
      <c r="L592" s="14">
        <v>43261</v>
      </c>
      <c r="M592" s="241" t="s">
        <v>1039</v>
      </c>
      <c r="S592">
        <f t="shared" si="71"/>
        <v>2018</v>
      </c>
    </row>
    <row r="593" spans="1:19" ht="15" customHeight="1">
      <c r="A593" s="418" t="s">
        <v>1069</v>
      </c>
      <c r="B593" s="497">
        <v>43282</v>
      </c>
      <c r="C593" s="498"/>
      <c r="D593" s="498">
        <v>2048823.2499999998</v>
      </c>
      <c r="E593" s="495">
        <f t="shared" si="72"/>
        <v>348531509.67000008</v>
      </c>
      <c r="F593" s="495">
        <f t="shared" si="72"/>
        <v>326617956.34000003</v>
      </c>
      <c r="G593" s="495">
        <f t="shared" si="69"/>
        <v>21913553.330000043</v>
      </c>
      <c r="H593" s="495">
        <f>VLOOKUP(A593,'02-Metrics'!A:R,18,FALSE)</f>
        <v>314789511</v>
      </c>
      <c r="I593" s="496">
        <f t="shared" si="70"/>
        <v>6.9613352936655007E-2</v>
      </c>
      <c r="J593" s="496"/>
      <c r="K593" s="490"/>
      <c r="L593" s="14"/>
      <c r="M593" s="241" t="s">
        <v>1038</v>
      </c>
      <c r="S593">
        <f t="shared" si="71"/>
        <v>2018</v>
      </c>
    </row>
    <row r="594" spans="1:19" ht="15" customHeight="1">
      <c r="A594" s="418" t="s">
        <v>1069</v>
      </c>
      <c r="B594" s="497">
        <f>L594</f>
        <v>43290</v>
      </c>
      <c r="C594" s="498">
        <v>2358051.13</v>
      </c>
      <c r="D594" s="498"/>
      <c r="E594" s="495">
        <f t="shared" si="72"/>
        <v>350889560.80000007</v>
      </c>
      <c r="F594" s="495">
        <f t="shared" si="72"/>
        <v>326617956.34000003</v>
      </c>
      <c r="G594" s="495">
        <f t="shared" si="69"/>
        <v>24271604.460000038</v>
      </c>
      <c r="H594" s="495">
        <f>VLOOKUP(A594,'02-Metrics'!A:R,18,FALSE)</f>
        <v>314789511</v>
      </c>
      <c r="I594" s="496">
        <f t="shared" si="70"/>
        <v>7.7104235089967901E-2</v>
      </c>
      <c r="J594" s="496"/>
      <c r="K594" s="490"/>
      <c r="L594" s="14">
        <v>43290</v>
      </c>
      <c r="M594" s="241" t="s">
        <v>1039</v>
      </c>
      <c r="S594">
        <f t="shared" si="71"/>
        <v>2018</v>
      </c>
    </row>
    <row r="595" spans="1:19" ht="15" customHeight="1">
      <c r="A595" s="418" t="s">
        <v>1069</v>
      </c>
      <c r="B595" s="497">
        <f>L595</f>
        <v>43300</v>
      </c>
      <c r="C595" s="498">
        <v>2690853.59</v>
      </c>
      <c r="D595" s="498"/>
      <c r="E595" s="495">
        <f t="shared" si="72"/>
        <v>353580414.39000005</v>
      </c>
      <c r="F595" s="495">
        <f t="shared" si="72"/>
        <v>326617956.34000003</v>
      </c>
      <c r="G595" s="495">
        <f t="shared" si="69"/>
        <v>26962458.050000012</v>
      </c>
      <c r="H595" s="495">
        <f>VLOOKUP(A595,'02-Metrics'!A:R,18,FALSE)</f>
        <v>314789511</v>
      </c>
      <c r="I595" s="496">
        <f t="shared" si="70"/>
        <v>8.5652339445325451E-2</v>
      </c>
      <c r="J595" s="496"/>
      <c r="K595" s="490"/>
      <c r="L595" s="14">
        <v>43300</v>
      </c>
      <c r="M595" s="241" t="s">
        <v>1039</v>
      </c>
      <c r="S595">
        <f t="shared" si="71"/>
        <v>2018</v>
      </c>
    </row>
    <row r="596" spans="1:19" ht="15" customHeight="1">
      <c r="A596" s="418" t="s">
        <v>1069</v>
      </c>
      <c r="B596" s="497">
        <v>43313</v>
      </c>
      <c r="C596" s="498"/>
      <c r="D596" s="498">
        <v>2616371.0599999996</v>
      </c>
      <c r="E596" s="495">
        <f t="shared" si="72"/>
        <v>353580414.39000005</v>
      </c>
      <c r="F596" s="495">
        <f t="shared" si="72"/>
        <v>329234327.40000004</v>
      </c>
      <c r="G596" s="495">
        <f t="shared" si="69"/>
        <v>24346086.99000001</v>
      </c>
      <c r="H596" s="495">
        <f>VLOOKUP(A596,'02-Metrics'!A:R,18,FALSE)</f>
        <v>314789511</v>
      </c>
      <c r="I596" s="496">
        <f t="shared" si="70"/>
        <v>7.7340845673857309E-2</v>
      </c>
      <c r="J596" s="496"/>
      <c r="K596" s="490"/>
      <c r="L596" s="14"/>
      <c r="M596" s="241" t="s">
        <v>1038</v>
      </c>
      <c r="S596">
        <f t="shared" si="71"/>
        <v>2018</v>
      </c>
    </row>
    <row r="597" spans="1:19" ht="15" customHeight="1">
      <c r="A597" s="418" t="s">
        <v>1069</v>
      </c>
      <c r="B597" s="497">
        <f>L597</f>
        <v>43326</v>
      </c>
      <c r="C597" s="498">
        <v>738114.93</v>
      </c>
      <c r="D597" s="498"/>
      <c r="E597" s="495">
        <f t="shared" si="72"/>
        <v>354318529.32000005</v>
      </c>
      <c r="F597" s="495">
        <f t="shared" si="72"/>
        <v>329234327.40000004</v>
      </c>
      <c r="G597" s="495">
        <f t="shared" si="69"/>
        <v>25084201.920000017</v>
      </c>
      <c r="H597" s="495">
        <f>VLOOKUP(A597,'02-Metrics'!A:R,18,FALSE)</f>
        <v>314789511</v>
      </c>
      <c r="I597" s="496">
        <f t="shared" si="70"/>
        <v>7.9685634506417899E-2</v>
      </c>
      <c r="J597" s="496"/>
      <c r="K597" s="490"/>
      <c r="L597" s="14">
        <v>43326</v>
      </c>
      <c r="M597" s="241" t="s">
        <v>1039</v>
      </c>
      <c r="S597">
        <f t="shared" si="71"/>
        <v>2018</v>
      </c>
    </row>
    <row r="598" spans="1:19" ht="15" customHeight="1">
      <c r="A598" s="418" t="s">
        <v>1069</v>
      </c>
      <c r="B598" s="497">
        <f>L598</f>
        <v>43326</v>
      </c>
      <c r="C598" s="498">
        <v>1431626.08</v>
      </c>
      <c r="D598" s="498"/>
      <c r="E598" s="495">
        <f t="shared" si="72"/>
        <v>355750155.40000004</v>
      </c>
      <c r="F598" s="495">
        <f t="shared" si="72"/>
        <v>329234327.40000004</v>
      </c>
      <c r="G598" s="495">
        <f t="shared" si="69"/>
        <v>26515828</v>
      </c>
      <c r="H598" s="495">
        <f>VLOOKUP(A598,'02-Metrics'!A:R,18,FALSE)</f>
        <v>314789511</v>
      </c>
      <c r="I598" s="496">
        <f t="shared" si="70"/>
        <v>8.423351818733249E-2</v>
      </c>
      <c r="J598" s="496"/>
      <c r="K598" s="490"/>
      <c r="L598" s="14">
        <v>43326</v>
      </c>
      <c r="M598" s="241" t="s">
        <v>1039</v>
      </c>
      <c r="S598">
        <f t="shared" si="71"/>
        <v>2018</v>
      </c>
    </row>
    <row r="599" spans="1:19" ht="15" customHeight="1">
      <c r="A599" s="418" t="s">
        <v>1069</v>
      </c>
      <c r="B599" s="497">
        <v>43344</v>
      </c>
      <c r="C599" s="498"/>
      <c r="D599" s="498">
        <v>1299669.71</v>
      </c>
      <c r="E599" s="495">
        <f t="shared" si="72"/>
        <v>355750155.40000004</v>
      </c>
      <c r="F599" s="495">
        <f t="shared" si="72"/>
        <v>330533997.11000001</v>
      </c>
      <c r="G599" s="495">
        <f t="shared" si="69"/>
        <v>25216158.290000021</v>
      </c>
      <c r="H599" s="495">
        <f>VLOOKUP(A599,'02-Metrics'!A:R,18,FALSE)</f>
        <v>314789511</v>
      </c>
      <c r="I599" s="496">
        <f t="shared" si="70"/>
        <v>8.0104823727751281E-2</v>
      </c>
      <c r="J599" s="496"/>
      <c r="K599" s="490"/>
      <c r="L599" s="14"/>
      <c r="M599" s="241" t="s">
        <v>1038</v>
      </c>
      <c r="S599">
        <f t="shared" si="71"/>
        <v>2018</v>
      </c>
    </row>
    <row r="600" spans="1:19" ht="15" customHeight="1">
      <c r="A600" s="418" t="s">
        <v>1069</v>
      </c>
      <c r="B600" s="497">
        <f>L600</f>
        <v>43370</v>
      </c>
      <c r="C600" s="498">
        <v>2466454.7599999998</v>
      </c>
      <c r="D600" s="498"/>
      <c r="E600" s="495">
        <f t="shared" si="72"/>
        <v>358216610.16000003</v>
      </c>
      <c r="F600" s="495">
        <f t="shared" si="72"/>
        <v>330533997.11000001</v>
      </c>
      <c r="G600" s="495">
        <f t="shared" si="69"/>
        <v>27682613.050000012</v>
      </c>
      <c r="H600" s="495">
        <f>VLOOKUP(A600,'02-Metrics'!A:R,18,FALSE)</f>
        <v>314789511</v>
      </c>
      <c r="I600" s="496">
        <f t="shared" si="70"/>
        <v>8.7940074502673035E-2</v>
      </c>
      <c r="J600" s="496"/>
      <c r="K600" s="490"/>
      <c r="L600" s="14">
        <v>43370</v>
      </c>
      <c r="M600" s="241" t="s">
        <v>1039</v>
      </c>
      <c r="S600">
        <f t="shared" si="71"/>
        <v>2018</v>
      </c>
    </row>
    <row r="601" spans="1:19" ht="15" customHeight="1">
      <c r="A601" s="418" t="s">
        <v>1069</v>
      </c>
      <c r="B601" s="497">
        <v>43374</v>
      </c>
      <c r="C601" s="498"/>
      <c r="D601" s="498">
        <v>1150556.4000000001</v>
      </c>
      <c r="E601" s="495">
        <f t="shared" si="72"/>
        <v>358216610.16000003</v>
      </c>
      <c r="F601" s="495">
        <f t="shared" si="72"/>
        <v>331684553.50999999</v>
      </c>
      <c r="G601" s="495">
        <f t="shared" si="69"/>
        <v>26532056.650000036</v>
      </c>
      <c r="H601" s="495">
        <f>VLOOKUP(A601,'02-Metrics'!A:R,18,FALSE)</f>
        <v>314789511</v>
      </c>
      <c r="I601" s="496">
        <f t="shared" si="70"/>
        <v>8.4285072160488972E-2</v>
      </c>
      <c r="J601" s="496"/>
      <c r="K601" s="490"/>
      <c r="L601" s="14"/>
      <c r="M601" s="241" t="s">
        <v>1038</v>
      </c>
      <c r="S601">
        <f t="shared" si="71"/>
        <v>2018</v>
      </c>
    </row>
    <row r="602" spans="1:19" ht="15" customHeight="1">
      <c r="A602" s="418" t="s">
        <v>1069</v>
      </c>
      <c r="B602" s="497">
        <v>43405</v>
      </c>
      <c r="C602" s="498"/>
      <c r="D602" s="498">
        <v>4067971.5900000008</v>
      </c>
      <c r="E602" s="495">
        <f t="shared" si="72"/>
        <v>358216610.16000003</v>
      </c>
      <c r="F602" s="495">
        <f t="shared" si="72"/>
        <v>335752525.09999996</v>
      </c>
      <c r="G602" s="495">
        <f t="shared" si="69"/>
        <v>22464085.060000062</v>
      </c>
      <c r="H602" s="495">
        <f>VLOOKUP(A602,'02-Metrics'!A:R,18,FALSE)</f>
        <v>314789511</v>
      </c>
      <c r="I602" s="496">
        <f t="shared" si="70"/>
        <v>7.1362241354986131E-2</v>
      </c>
      <c r="J602" s="512"/>
      <c r="M602" s="241" t="s">
        <v>1038</v>
      </c>
      <c r="S602">
        <f t="shared" si="71"/>
        <v>2018</v>
      </c>
    </row>
    <row r="603" spans="1:19" ht="15" customHeight="1">
      <c r="A603" s="418" t="s">
        <v>1069</v>
      </c>
      <c r="B603" s="497">
        <f>L603</f>
        <v>43412</v>
      </c>
      <c r="C603" s="498">
        <v>2490213.39</v>
      </c>
      <c r="D603" s="498"/>
      <c r="E603" s="495">
        <f t="shared" si="72"/>
        <v>360706823.55000001</v>
      </c>
      <c r="F603" s="495">
        <f t="shared" si="72"/>
        <v>335752525.09999996</v>
      </c>
      <c r="G603" s="495">
        <f t="shared" si="69"/>
        <v>24954298.450000048</v>
      </c>
      <c r="H603" s="495">
        <f>VLOOKUP(A603,'02-Metrics'!A:R,18,FALSE)</f>
        <v>314789511</v>
      </c>
      <c r="I603" s="496">
        <f t="shared" si="70"/>
        <v>7.9272966785732729E-2</v>
      </c>
      <c r="J603" s="512"/>
      <c r="L603" s="23">
        <v>43412</v>
      </c>
      <c r="M603" s="241" t="s">
        <v>1039</v>
      </c>
      <c r="S603">
        <f t="shared" si="71"/>
        <v>2018</v>
      </c>
    </row>
    <row r="604" spans="1:19" ht="15" customHeight="1">
      <c r="A604" s="418" t="s">
        <v>1069</v>
      </c>
      <c r="B604" s="497">
        <f>L604</f>
        <v>43433</v>
      </c>
      <c r="C604" s="498">
        <v>1150865.97</v>
      </c>
      <c r="D604" s="498"/>
      <c r="E604" s="495">
        <f t="shared" si="72"/>
        <v>361857689.52000004</v>
      </c>
      <c r="F604" s="495">
        <f t="shared" si="72"/>
        <v>335752525.09999996</v>
      </c>
      <c r="G604" s="495">
        <f t="shared" si="69"/>
        <v>26105164.420000076</v>
      </c>
      <c r="H604" s="495">
        <f>VLOOKUP(A604,'02-Metrics'!A:R,18,FALSE)</f>
        <v>314789511</v>
      </c>
      <c r="I604" s="496">
        <f t="shared" si="70"/>
        <v>8.292895254696106E-2</v>
      </c>
      <c r="J604" s="512"/>
      <c r="L604" s="23">
        <v>43433</v>
      </c>
      <c r="M604" s="241" t="s">
        <v>1039</v>
      </c>
      <c r="S604">
        <f t="shared" si="71"/>
        <v>2018</v>
      </c>
    </row>
    <row r="605" spans="1:19" ht="15" customHeight="1">
      <c r="A605" s="418" t="s">
        <v>1069</v>
      </c>
      <c r="B605" s="497">
        <v>43435</v>
      </c>
      <c r="C605" s="498"/>
      <c r="D605" s="498">
        <v>1113764.04</v>
      </c>
      <c r="E605" s="495">
        <f t="shared" si="72"/>
        <v>361857689.52000004</v>
      </c>
      <c r="F605" s="495">
        <f t="shared" si="72"/>
        <v>336866289.13999999</v>
      </c>
      <c r="G605" s="495">
        <f t="shared" si="69"/>
        <v>24991400.380000055</v>
      </c>
      <c r="H605" s="495">
        <f>VLOOKUP(A605,'02-Metrics'!A:R,18,FALSE)</f>
        <v>314789511</v>
      </c>
      <c r="I605" s="496">
        <f t="shared" si="70"/>
        <v>7.9390829448570968E-2</v>
      </c>
      <c r="J605" s="512"/>
      <c r="M605" s="241" t="s">
        <v>1038</v>
      </c>
      <c r="S605">
        <f t="shared" si="71"/>
        <v>2018</v>
      </c>
    </row>
    <row r="606" spans="1:19" ht="15" customHeight="1">
      <c r="A606" s="418" t="s">
        <v>1069</v>
      </c>
      <c r="B606" s="497">
        <v>43466</v>
      </c>
      <c r="C606" s="498"/>
      <c r="D606" s="498">
        <v>441258.47</v>
      </c>
      <c r="E606" s="495">
        <f t="shared" si="72"/>
        <v>361857689.52000004</v>
      </c>
      <c r="F606" s="495">
        <f t="shared" si="72"/>
        <v>337307547.61000001</v>
      </c>
      <c r="G606" s="495">
        <f t="shared" si="69"/>
        <v>24550141.910000026</v>
      </c>
      <c r="H606" s="495">
        <f>VLOOKUP(A606,'02-Metrics'!A:R,18,FALSE)</f>
        <v>314789511</v>
      </c>
      <c r="I606" s="496">
        <f t="shared" si="70"/>
        <v>7.798907222801342E-2</v>
      </c>
      <c r="J606" s="512"/>
      <c r="M606" s="241" t="s">
        <v>1038</v>
      </c>
      <c r="S606">
        <f t="shared" si="71"/>
        <v>2019</v>
      </c>
    </row>
    <row r="607" spans="1:19" ht="15" customHeight="1">
      <c r="A607" s="418" t="s">
        <v>1069</v>
      </c>
      <c r="B607" s="497">
        <f>L607</f>
        <v>43474</v>
      </c>
      <c r="C607" s="498">
        <v>1746850.68</v>
      </c>
      <c r="D607" s="498"/>
      <c r="E607" s="495">
        <f t="shared" si="72"/>
        <v>363604540.20000005</v>
      </c>
      <c r="F607" s="495">
        <f t="shared" si="72"/>
        <v>337307547.61000001</v>
      </c>
      <c r="G607" s="495">
        <f t="shared" si="69"/>
        <v>26296992.590000033</v>
      </c>
      <c r="H607" s="495">
        <f>VLOOKUP(A607,'02-Metrics'!A:R,18,FALSE)</f>
        <v>314789511</v>
      </c>
      <c r="I607" s="496">
        <f t="shared" si="70"/>
        <v>8.3538338067433368E-2</v>
      </c>
      <c r="J607" s="512"/>
      <c r="L607" s="23">
        <v>43474</v>
      </c>
      <c r="M607" s="241" t="s">
        <v>1039</v>
      </c>
      <c r="S607">
        <f t="shared" si="71"/>
        <v>2019</v>
      </c>
    </row>
    <row r="608" spans="1:19" ht="15" customHeight="1">
      <c r="A608" s="418" t="s">
        <v>1069</v>
      </c>
      <c r="B608" s="497">
        <f>L608</f>
        <v>43495</v>
      </c>
      <c r="C608" s="498">
        <v>1090584</v>
      </c>
      <c r="D608" s="498"/>
      <c r="E608" s="495">
        <f t="shared" ref="E608:F623" si="73">C608+E607</f>
        <v>364695124.20000005</v>
      </c>
      <c r="F608" s="495">
        <f t="shared" si="73"/>
        <v>337307547.61000001</v>
      </c>
      <c r="G608" s="495">
        <f t="shared" si="69"/>
        <v>27387576.590000033</v>
      </c>
      <c r="H608" s="495">
        <f>VLOOKUP(A608,'02-Metrics'!A:R,18,FALSE)</f>
        <v>314789511</v>
      </c>
      <c r="I608" s="496">
        <f t="shared" si="70"/>
        <v>8.7002824531850528E-2</v>
      </c>
      <c r="J608" s="512"/>
      <c r="L608" s="23">
        <v>43495</v>
      </c>
      <c r="M608" s="241" t="s">
        <v>1039</v>
      </c>
      <c r="S608">
        <f t="shared" si="71"/>
        <v>2019</v>
      </c>
    </row>
    <row r="609" spans="1:19" ht="15" customHeight="1">
      <c r="A609" s="418" t="s">
        <v>1069</v>
      </c>
      <c r="B609" s="497">
        <v>43497</v>
      </c>
      <c r="C609" s="498"/>
      <c r="D609" s="498">
        <v>1977550.6</v>
      </c>
      <c r="E609" s="495">
        <f t="shared" si="73"/>
        <v>364695124.20000005</v>
      </c>
      <c r="F609" s="495">
        <f t="shared" si="73"/>
        <v>339285098.21000004</v>
      </c>
      <c r="G609" s="495">
        <f t="shared" si="69"/>
        <v>25410025.99000001</v>
      </c>
      <c r="H609" s="495">
        <f>VLOOKUP(A609,'02-Metrics'!A:R,18,FALSE)</f>
        <v>314789511</v>
      </c>
      <c r="I609" s="496">
        <f t="shared" si="70"/>
        <v>8.0720688276046185E-2</v>
      </c>
      <c r="J609" s="512"/>
      <c r="M609" s="241" t="s">
        <v>1038</v>
      </c>
      <c r="S609">
        <f t="shared" si="71"/>
        <v>2019</v>
      </c>
    </row>
    <row r="610" spans="1:19" ht="15" customHeight="1">
      <c r="A610" s="418" t="s">
        <v>1069</v>
      </c>
      <c r="B610" s="497">
        <v>43525</v>
      </c>
      <c r="C610" s="498"/>
      <c r="D610" s="498">
        <v>716244.11</v>
      </c>
      <c r="E610" s="495">
        <f t="shared" si="73"/>
        <v>364695124.20000005</v>
      </c>
      <c r="F610" s="495">
        <f t="shared" si="73"/>
        <v>340001342.32000005</v>
      </c>
      <c r="G610" s="495">
        <f t="shared" si="69"/>
        <v>24693781.879999995</v>
      </c>
      <c r="H610" s="495">
        <f>VLOOKUP(A610,'02-Metrics'!A:R,18,FALSE)</f>
        <v>314789511</v>
      </c>
      <c r="I610" s="496">
        <f t="shared" si="70"/>
        <v>7.8445377044345024E-2</v>
      </c>
      <c r="J610" s="512"/>
      <c r="M610" s="241" t="s">
        <v>1038</v>
      </c>
      <c r="S610">
        <f t="shared" si="71"/>
        <v>2019</v>
      </c>
    </row>
    <row r="611" spans="1:19" ht="15" customHeight="1">
      <c r="A611" s="418" t="s">
        <v>1069</v>
      </c>
      <c r="B611" s="497">
        <f>L611</f>
        <v>43536</v>
      </c>
      <c r="C611" s="498">
        <v>1902092.11</v>
      </c>
      <c r="D611" s="498"/>
      <c r="E611" s="495">
        <f t="shared" si="73"/>
        <v>366597216.31000006</v>
      </c>
      <c r="F611" s="495">
        <f t="shared" si="73"/>
        <v>340001342.32000005</v>
      </c>
      <c r="G611" s="495">
        <f t="shared" si="69"/>
        <v>26595873.99000001</v>
      </c>
      <c r="H611" s="495">
        <f>VLOOKUP(A611,'02-Metrics'!A:R,18,FALSE)</f>
        <v>314789511</v>
      </c>
      <c r="I611" s="496">
        <f t="shared" si="70"/>
        <v>8.4487802358827677E-2</v>
      </c>
      <c r="J611" s="512"/>
      <c r="L611" s="23">
        <v>43536</v>
      </c>
      <c r="M611" s="241" t="s">
        <v>1039</v>
      </c>
      <c r="S611">
        <f t="shared" si="71"/>
        <v>2019</v>
      </c>
    </row>
    <row r="612" spans="1:19" ht="15" customHeight="1">
      <c r="A612" s="418" t="s">
        <v>1069</v>
      </c>
      <c r="B612" s="497">
        <v>43556</v>
      </c>
      <c r="C612" s="498"/>
      <c r="D612" s="498">
        <v>442940.14</v>
      </c>
      <c r="E612" s="495">
        <f t="shared" si="73"/>
        <v>366597216.31000006</v>
      </c>
      <c r="F612" s="495">
        <f t="shared" si="73"/>
        <v>340444282.46000004</v>
      </c>
      <c r="G612" s="495">
        <f t="shared" si="69"/>
        <v>26152933.850000024</v>
      </c>
      <c r="H612" s="495">
        <f>VLOOKUP(A612,'02-Metrics'!A:R,18,FALSE)</f>
        <v>314789511</v>
      </c>
      <c r="I612" s="496">
        <f t="shared" si="70"/>
        <v>8.30807029335867E-2</v>
      </c>
      <c r="J612" s="512"/>
      <c r="M612" s="241" t="s">
        <v>1038</v>
      </c>
      <c r="S612">
        <f t="shared" si="71"/>
        <v>2019</v>
      </c>
    </row>
    <row r="613" spans="1:19" ht="15" customHeight="1">
      <c r="A613" s="418" t="s">
        <v>1069</v>
      </c>
      <c r="B613" s="497">
        <f>L613</f>
        <v>43564</v>
      </c>
      <c r="C613" s="498">
        <v>451528</v>
      </c>
      <c r="D613" s="498"/>
      <c r="E613" s="495">
        <f t="shared" si="73"/>
        <v>367048744.31000006</v>
      </c>
      <c r="F613" s="495">
        <f t="shared" si="73"/>
        <v>340444282.46000004</v>
      </c>
      <c r="G613" s="495">
        <f t="shared" si="69"/>
        <v>26604461.850000024</v>
      </c>
      <c r="H613" s="495">
        <f>VLOOKUP(A613,'02-Metrics'!A:R,18,FALSE)</f>
        <v>314789511</v>
      </c>
      <c r="I613" s="496">
        <f t="shared" si="70"/>
        <v>8.4515083636316032E-2</v>
      </c>
      <c r="J613" s="512"/>
      <c r="L613" s="23">
        <v>43564</v>
      </c>
      <c r="M613" s="241" t="s">
        <v>1039</v>
      </c>
      <c r="S613">
        <f t="shared" si="71"/>
        <v>2019</v>
      </c>
    </row>
    <row r="614" spans="1:19" ht="15" customHeight="1">
      <c r="A614" s="418" t="s">
        <v>1069</v>
      </c>
      <c r="B614" s="497">
        <v>43586</v>
      </c>
      <c r="C614" s="498"/>
      <c r="D614" s="498">
        <v>453790.4</v>
      </c>
      <c r="E614" s="495">
        <f t="shared" si="73"/>
        <v>367048744.31000006</v>
      </c>
      <c r="F614" s="495">
        <f t="shared" si="73"/>
        <v>340898072.86000001</v>
      </c>
      <c r="G614" s="495">
        <f t="shared" si="69"/>
        <v>26150671.450000048</v>
      </c>
      <c r="H614" s="495">
        <f>VLOOKUP(A614,'02-Metrics'!A:R,18,FALSE)</f>
        <v>314789511</v>
      </c>
      <c r="I614" s="496">
        <f t="shared" si="70"/>
        <v>8.307351590885774E-2</v>
      </c>
      <c r="J614" s="512"/>
      <c r="M614" s="241" t="s">
        <v>1038</v>
      </c>
      <c r="S614">
        <f t="shared" si="71"/>
        <v>2019</v>
      </c>
    </row>
    <row r="615" spans="1:19" ht="15" customHeight="1">
      <c r="A615" s="418" t="s">
        <v>1069</v>
      </c>
      <c r="B615" s="497">
        <v>43617</v>
      </c>
      <c r="C615" s="498"/>
      <c r="D615" s="498">
        <v>269135.29000000004</v>
      </c>
      <c r="E615" s="495">
        <f t="shared" si="73"/>
        <v>367048744.31000006</v>
      </c>
      <c r="F615" s="495">
        <f t="shared" si="73"/>
        <v>341167208.15000004</v>
      </c>
      <c r="G615" s="495">
        <f t="shared" si="69"/>
        <v>25881536.160000026</v>
      </c>
      <c r="H615" s="495">
        <f>VLOOKUP(A615,'02-Metrics'!A:R,18,FALSE)</f>
        <v>314789511</v>
      </c>
      <c r="I615" s="496">
        <f t="shared" si="70"/>
        <v>8.2218546856219821E-2</v>
      </c>
      <c r="J615" s="512"/>
      <c r="M615" s="241" t="s">
        <v>1038</v>
      </c>
      <c r="S615">
        <f t="shared" si="71"/>
        <v>2019</v>
      </c>
    </row>
    <row r="616" spans="1:19" ht="15" customHeight="1">
      <c r="A616" s="418" t="s">
        <v>1069</v>
      </c>
      <c r="B616" s="497">
        <f>L616</f>
        <v>43626</v>
      </c>
      <c r="C616" s="498">
        <v>943725.79</v>
      </c>
      <c r="D616" s="498"/>
      <c r="E616" s="495">
        <f t="shared" si="73"/>
        <v>367992470.10000008</v>
      </c>
      <c r="F616" s="495">
        <f t="shared" si="73"/>
        <v>341167208.15000004</v>
      </c>
      <c r="G616" s="495">
        <f t="shared" si="69"/>
        <v>26825261.950000048</v>
      </c>
      <c r="H616" s="495">
        <f>VLOOKUP(A616,'02-Metrics'!A:R,18,FALSE)</f>
        <v>314789511</v>
      </c>
      <c r="I616" s="496">
        <f t="shared" si="70"/>
        <v>8.5216505037869733E-2</v>
      </c>
      <c r="J616" s="512"/>
      <c r="L616" s="23">
        <v>43626</v>
      </c>
      <c r="M616" s="241" t="s">
        <v>1039</v>
      </c>
      <c r="S616">
        <f t="shared" si="71"/>
        <v>2019</v>
      </c>
    </row>
    <row r="617" spans="1:19" ht="15" customHeight="1">
      <c r="A617" s="418" t="s">
        <v>1069</v>
      </c>
      <c r="B617" s="497">
        <v>43647</v>
      </c>
      <c r="C617" s="498"/>
      <c r="D617" s="498">
        <v>245868.3</v>
      </c>
      <c r="E617" s="495">
        <f t="shared" si="73"/>
        <v>367992470.10000008</v>
      </c>
      <c r="F617" s="495">
        <f t="shared" si="73"/>
        <v>341413076.45000005</v>
      </c>
      <c r="G617" s="495">
        <f t="shared" si="69"/>
        <v>26579393.650000036</v>
      </c>
      <c r="H617" s="495">
        <f>VLOOKUP(A617,'02-Metrics'!A:R,18,FALSE)</f>
        <v>314789511</v>
      </c>
      <c r="I617" s="496">
        <f t="shared" si="70"/>
        <v>8.443544883552373E-2</v>
      </c>
      <c r="J617" s="512"/>
      <c r="M617" s="241" t="s">
        <v>1038</v>
      </c>
      <c r="S617">
        <f t="shared" si="71"/>
        <v>2019</v>
      </c>
    </row>
    <row r="618" spans="1:19" ht="15" customHeight="1">
      <c r="A618" s="418" t="s">
        <v>1069</v>
      </c>
      <c r="B618" s="497">
        <v>43678</v>
      </c>
      <c r="C618" s="498"/>
      <c r="D618" s="498">
        <v>393472.74000000005</v>
      </c>
      <c r="E618" s="495">
        <f t="shared" si="73"/>
        <v>367992470.10000008</v>
      </c>
      <c r="F618" s="495">
        <f t="shared" si="73"/>
        <v>341806549.19000006</v>
      </c>
      <c r="G618" s="495">
        <f t="shared" si="69"/>
        <v>26185920.910000026</v>
      </c>
      <c r="H618" s="495">
        <f>VLOOKUP(A618,'02-Metrics'!A:R,18,FALSE)</f>
        <v>314789511</v>
      </c>
      <c r="I618" s="496">
        <f t="shared" si="70"/>
        <v>8.3185493782224618E-2</v>
      </c>
      <c r="J618" s="512"/>
      <c r="M618" s="241" t="s">
        <v>1038</v>
      </c>
      <c r="S618">
        <f t="shared" si="71"/>
        <v>2019</v>
      </c>
    </row>
    <row r="619" spans="1:19" ht="15" customHeight="1">
      <c r="A619" s="418" t="s">
        <v>1069</v>
      </c>
      <c r="B619" s="497">
        <f>L619</f>
        <v>43684</v>
      </c>
      <c r="C619" s="498">
        <v>1435222.17</v>
      </c>
      <c r="D619" s="498"/>
      <c r="E619" s="495">
        <f t="shared" si="73"/>
        <v>369427692.2700001</v>
      </c>
      <c r="F619" s="495">
        <f t="shared" si="73"/>
        <v>341806549.19000006</v>
      </c>
      <c r="G619" s="495">
        <f t="shared" si="69"/>
        <v>27621143.080000043</v>
      </c>
      <c r="H619" s="495">
        <f>VLOOKUP(A619,'02-Metrics'!A:R,18,FALSE)</f>
        <v>314789511</v>
      </c>
      <c r="I619" s="496">
        <f t="shared" si="70"/>
        <v>8.7744801255465091E-2</v>
      </c>
      <c r="J619" s="512"/>
      <c r="L619" s="23">
        <v>43684</v>
      </c>
      <c r="M619" s="241" t="s">
        <v>1039</v>
      </c>
      <c r="S619">
        <f t="shared" si="71"/>
        <v>2019</v>
      </c>
    </row>
    <row r="620" spans="1:19" ht="15" customHeight="1">
      <c r="A620" s="418" t="s">
        <v>1069</v>
      </c>
      <c r="B620" s="497">
        <v>43709</v>
      </c>
      <c r="C620" s="498"/>
      <c r="D620" s="498">
        <v>375978.67000000004</v>
      </c>
      <c r="E620" s="495">
        <f t="shared" si="73"/>
        <v>369427692.2700001</v>
      </c>
      <c r="F620" s="495">
        <f t="shared" si="73"/>
        <v>342182527.86000007</v>
      </c>
      <c r="G620" s="495">
        <f t="shared" si="69"/>
        <v>27245164.410000026</v>
      </c>
      <c r="H620" s="495">
        <f>VLOOKUP(A620,'02-Metrics'!A:R,18,FALSE)</f>
        <v>314789511</v>
      </c>
      <c r="I620" s="496">
        <f t="shared" si="70"/>
        <v>8.6550420067840278E-2</v>
      </c>
      <c r="J620" s="512"/>
      <c r="M620" s="241" t="s">
        <v>1038</v>
      </c>
      <c r="S620">
        <f t="shared" si="71"/>
        <v>2019</v>
      </c>
    </row>
    <row r="621" spans="1:19" ht="15" customHeight="1">
      <c r="A621" s="418" t="s">
        <v>1069</v>
      </c>
      <c r="B621" s="497">
        <f>L621</f>
        <v>43720</v>
      </c>
      <c r="C621" s="498">
        <v>293788</v>
      </c>
      <c r="D621" s="498"/>
      <c r="E621" s="495">
        <f t="shared" si="73"/>
        <v>369721480.2700001</v>
      </c>
      <c r="F621" s="495">
        <f t="shared" si="73"/>
        <v>342182527.86000007</v>
      </c>
      <c r="G621" s="495">
        <f t="shared" si="69"/>
        <v>27538952.410000026</v>
      </c>
      <c r="H621" s="495">
        <f>VLOOKUP(A621,'02-Metrics'!A:R,18,FALSE)</f>
        <v>314789511</v>
      </c>
      <c r="I621" s="496">
        <f t="shared" si="70"/>
        <v>8.7483704023416542E-2</v>
      </c>
      <c r="J621" s="512"/>
      <c r="L621" s="23">
        <v>43720</v>
      </c>
      <c r="M621" s="241" t="s">
        <v>1039</v>
      </c>
      <c r="S621">
        <f t="shared" si="71"/>
        <v>2019</v>
      </c>
    </row>
    <row r="622" spans="1:19" ht="15" customHeight="1">
      <c r="A622" s="418" t="s">
        <v>1069</v>
      </c>
      <c r="B622" s="497">
        <f>L622</f>
        <v>43731</v>
      </c>
      <c r="C622" s="498">
        <v>4202366.45</v>
      </c>
      <c r="D622" s="498"/>
      <c r="E622" s="495">
        <f t="shared" si="73"/>
        <v>373923846.72000009</v>
      </c>
      <c r="F622" s="495">
        <f t="shared" si="73"/>
        <v>342182527.86000007</v>
      </c>
      <c r="G622" s="495">
        <f t="shared" si="69"/>
        <v>31741318.860000014</v>
      </c>
      <c r="H622" s="495">
        <f>VLOOKUP(A622,'02-Metrics'!A:R,18,FALSE)</f>
        <v>314789511</v>
      </c>
      <c r="I622" s="496">
        <f t="shared" si="70"/>
        <v>0.10083347046464967</v>
      </c>
      <c r="J622" s="512"/>
      <c r="L622" s="23">
        <v>43731</v>
      </c>
      <c r="M622" s="241" t="s">
        <v>1039</v>
      </c>
      <c r="S622">
        <f t="shared" si="71"/>
        <v>2019</v>
      </c>
    </row>
    <row r="623" spans="1:19" ht="15" customHeight="1">
      <c r="A623" s="418" t="s">
        <v>1069</v>
      </c>
      <c r="B623" s="497">
        <v>43739</v>
      </c>
      <c r="C623" s="498"/>
      <c r="D623" s="498">
        <v>505480.85000000003</v>
      </c>
      <c r="E623" s="495">
        <f t="shared" si="73"/>
        <v>373923846.72000009</v>
      </c>
      <c r="F623" s="495">
        <f t="shared" si="73"/>
        <v>342688008.7100001</v>
      </c>
      <c r="G623" s="495">
        <f t="shared" si="69"/>
        <v>31235838.00999999</v>
      </c>
      <c r="H623" s="495">
        <f>VLOOKUP(A623,'02-Metrics'!A:R,18,FALSE)</f>
        <v>314789511</v>
      </c>
      <c r="I623" s="496">
        <f t="shared" si="70"/>
        <v>9.9227696344685354E-2</v>
      </c>
      <c r="J623" s="512"/>
      <c r="M623" s="241" t="s">
        <v>1038</v>
      </c>
      <c r="S623">
        <f t="shared" si="71"/>
        <v>2019</v>
      </c>
    </row>
    <row r="624" spans="1:19" ht="15" customHeight="1">
      <c r="A624" s="418" t="s">
        <v>1069</v>
      </c>
      <c r="B624" s="497">
        <v>43770</v>
      </c>
      <c r="C624" s="498"/>
      <c r="D624" s="498">
        <v>218136.99</v>
      </c>
      <c r="E624" s="495">
        <f t="shared" ref="E624:F639" si="74">C624+E623</f>
        <v>373923846.72000009</v>
      </c>
      <c r="F624" s="495">
        <f t="shared" si="74"/>
        <v>342906145.70000011</v>
      </c>
      <c r="G624" s="495">
        <f t="shared" si="69"/>
        <v>31017701.019999981</v>
      </c>
      <c r="H624" s="495">
        <f>VLOOKUP(A624,'02-Metrics'!A:R,18,FALSE)</f>
        <v>314789511</v>
      </c>
      <c r="I624" s="496">
        <f t="shared" si="70"/>
        <v>9.8534734913705499E-2</v>
      </c>
      <c r="J624" s="512"/>
      <c r="M624" s="241" t="s">
        <v>1038</v>
      </c>
      <c r="S624">
        <f t="shared" si="71"/>
        <v>2019</v>
      </c>
    </row>
    <row r="625" spans="1:19" ht="15" customHeight="1">
      <c r="A625" s="418" t="s">
        <v>1069</v>
      </c>
      <c r="B625" s="497">
        <v>43800</v>
      </c>
      <c r="C625" s="498"/>
      <c r="D625" s="498">
        <v>257588.12</v>
      </c>
      <c r="E625" s="495">
        <f t="shared" si="74"/>
        <v>373923846.72000009</v>
      </c>
      <c r="F625" s="495">
        <f t="shared" si="74"/>
        <v>343163733.82000011</v>
      </c>
      <c r="G625" s="495">
        <f t="shared" si="69"/>
        <v>30760112.899999976</v>
      </c>
      <c r="H625" s="495">
        <f>VLOOKUP(A625,'02-Metrics'!A:R,18,FALSE)</f>
        <v>314789511</v>
      </c>
      <c r="I625" s="496">
        <f t="shared" si="70"/>
        <v>9.7716448055348251E-2</v>
      </c>
      <c r="J625" s="512"/>
      <c r="M625" s="241" t="s">
        <v>1038</v>
      </c>
      <c r="S625">
        <f t="shared" si="71"/>
        <v>2019</v>
      </c>
    </row>
    <row r="626" spans="1:19" ht="15" customHeight="1">
      <c r="A626" s="418" t="s">
        <v>1069</v>
      </c>
      <c r="B626" s="497">
        <v>43831</v>
      </c>
      <c r="C626" s="498"/>
      <c r="D626" s="498">
        <v>511542.79999999993</v>
      </c>
      <c r="E626" s="495">
        <f t="shared" si="74"/>
        <v>373923846.72000009</v>
      </c>
      <c r="F626" s="495">
        <f t="shared" si="74"/>
        <v>343675276.62000012</v>
      </c>
      <c r="G626" s="495">
        <f t="shared" si="69"/>
        <v>30248570.099999964</v>
      </c>
      <c r="H626" s="495">
        <f>VLOOKUP(A626,'02-Metrics'!A:R,18,FALSE)</f>
        <v>314789511</v>
      </c>
      <c r="I626" s="496">
        <f t="shared" si="70"/>
        <v>9.6091416781672767E-2</v>
      </c>
      <c r="J626" s="512"/>
      <c r="M626" s="241" t="s">
        <v>1038</v>
      </c>
      <c r="S626">
        <f t="shared" si="71"/>
        <v>2020</v>
      </c>
    </row>
    <row r="627" spans="1:19" ht="15" customHeight="1">
      <c r="A627" s="418" t="s">
        <v>1069</v>
      </c>
      <c r="B627" s="497">
        <f>L627</f>
        <v>43850</v>
      </c>
      <c r="C627" s="498">
        <v>29830.3</v>
      </c>
      <c r="D627" s="498"/>
      <c r="E627" s="495">
        <f t="shared" si="74"/>
        <v>373953677.0200001</v>
      </c>
      <c r="F627" s="495">
        <f t="shared" si="74"/>
        <v>343675276.62000012</v>
      </c>
      <c r="G627" s="495">
        <f t="shared" si="69"/>
        <v>30278400.399999976</v>
      </c>
      <c r="H627" s="495">
        <f>VLOOKUP(A627,'02-Metrics'!A:R,18,FALSE)</f>
        <v>314789511</v>
      </c>
      <c r="I627" s="496">
        <f t="shared" si="70"/>
        <v>9.6186179468984834E-2</v>
      </c>
      <c r="J627" s="512"/>
      <c r="L627" s="23">
        <v>43850</v>
      </c>
      <c r="M627" s="241" t="s">
        <v>1039</v>
      </c>
      <c r="S627">
        <f t="shared" si="71"/>
        <v>2020</v>
      </c>
    </row>
    <row r="628" spans="1:19" ht="15" customHeight="1">
      <c r="A628" s="418" t="s">
        <v>1069</v>
      </c>
      <c r="B628" s="497">
        <v>43862</v>
      </c>
      <c r="C628" s="498"/>
      <c r="D628" s="498">
        <v>252076.80999999997</v>
      </c>
      <c r="E628" s="495">
        <f t="shared" si="74"/>
        <v>373953677.0200001</v>
      </c>
      <c r="F628" s="495">
        <f t="shared" si="74"/>
        <v>343927353.43000013</v>
      </c>
      <c r="G628" s="495">
        <f t="shared" si="69"/>
        <v>30026323.589999974</v>
      </c>
      <c r="H628" s="495">
        <f>VLOOKUP(A628,'02-Metrics'!A:R,18,FALSE)</f>
        <v>314789511</v>
      </c>
      <c r="I628" s="496">
        <f t="shared" si="70"/>
        <v>9.5385400531976347E-2</v>
      </c>
      <c r="J628" s="512"/>
      <c r="M628" s="241" t="s">
        <v>1038</v>
      </c>
      <c r="S628">
        <f t="shared" si="71"/>
        <v>2020</v>
      </c>
    </row>
    <row r="629" spans="1:19" ht="15" customHeight="1">
      <c r="A629" s="418" t="s">
        <v>1069</v>
      </c>
      <c r="B629" s="497">
        <f>L629</f>
        <v>43878</v>
      </c>
      <c r="C629" s="498">
        <v>1380970.95</v>
      </c>
      <c r="D629" s="498"/>
      <c r="E629" s="495">
        <f>C629+E628</f>
        <v>375334647.97000009</v>
      </c>
      <c r="F629" s="495">
        <f>D629+F628</f>
        <v>343927353.43000013</v>
      </c>
      <c r="G629" s="495">
        <f t="shared" si="69"/>
        <v>31407294.539999962</v>
      </c>
      <c r="H629" s="495">
        <f>VLOOKUP(A629,'02-Metrics'!A:R,18,FALSE)</f>
        <v>314789511</v>
      </c>
      <c r="I629" s="496">
        <f t="shared" si="70"/>
        <v>9.977236674826806E-2</v>
      </c>
      <c r="J629" s="512"/>
      <c r="L629" s="23">
        <v>43878</v>
      </c>
      <c r="M629" s="241" t="s">
        <v>1039</v>
      </c>
      <c r="S629">
        <f t="shared" si="71"/>
        <v>2020</v>
      </c>
    </row>
    <row r="630" spans="1:19" ht="15" customHeight="1">
      <c r="A630" s="418" t="s">
        <v>1069</v>
      </c>
      <c r="B630" s="497">
        <v>43891</v>
      </c>
      <c r="C630" s="498"/>
      <c r="D630" s="498">
        <v>648900.38000000012</v>
      </c>
      <c r="E630" s="495">
        <f t="shared" si="74"/>
        <v>375334647.97000009</v>
      </c>
      <c r="F630" s="495">
        <f t="shared" si="74"/>
        <v>344576253.81000012</v>
      </c>
      <c r="G630" s="495">
        <f t="shared" si="69"/>
        <v>30758394.159999967</v>
      </c>
      <c r="H630" s="495">
        <f>VLOOKUP(A630,'02-Metrics'!A:R,18,FALSE)</f>
        <v>314789511</v>
      </c>
      <c r="I630" s="496">
        <f t="shared" si="70"/>
        <v>9.7710988089434681E-2</v>
      </c>
      <c r="J630" s="512"/>
      <c r="M630" s="241" t="s">
        <v>1038</v>
      </c>
      <c r="S630">
        <f t="shared" si="71"/>
        <v>2020</v>
      </c>
    </row>
    <row r="631" spans="1:19" ht="15" customHeight="1">
      <c r="A631" s="418" t="s">
        <v>1069</v>
      </c>
      <c r="B631" s="497">
        <v>43922</v>
      </c>
      <c r="C631" s="498"/>
      <c r="D631" s="498">
        <v>120394.34</v>
      </c>
      <c r="E631" s="495">
        <f t="shared" si="74"/>
        <v>375334647.97000009</v>
      </c>
      <c r="F631" s="495">
        <f t="shared" si="74"/>
        <v>344696648.1500001</v>
      </c>
      <c r="G631" s="495">
        <f t="shared" si="69"/>
        <v>30637999.819999993</v>
      </c>
      <c r="H631" s="495">
        <f>VLOOKUP(A631,'02-Metrics'!A:R,18,FALSE)</f>
        <v>314789511</v>
      </c>
      <c r="I631" s="496">
        <f t="shared" si="70"/>
        <v>9.7328528268529224E-2</v>
      </c>
      <c r="J631" s="512"/>
      <c r="M631" s="241" t="s">
        <v>1038</v>
      </c>
      <c r="S631">
        <f t="shared" si="71"/>
        <v>2020</v>
      </c>
    </row>
    <row r="632" spans="1:19" ht="15" customHeight="1">
      <c r="A632" s="418" t="s">
        <v>1069</v>
      </c>
      <c r="B632" s="497">
        <f>L632</f>
        <v>43950</v>
      </c>
      <c r="C632" s="498">
        <v>1391898.96</v>
      </c>
      <c r="D632" s="498"/>
      <c r="E632" s="495">
        <f t="shared" si="74"/>
        <v>376726546.93000007</v>
      </c>
      <c r="F632" s="495">
        <f t="shared" si="74"/>
        <v>344696648.1500001</v>
      </c>
      <c r="G632" s="495">
        <f t="shared" si="69"/>
        <v>32029898.779999971</v>
      </c>
      <c r="H632" s="495">
        <f>VLOOKUP(A632,'02-Metrics'!A:R,18,FALSE)</f>
        <v>314789511</v>
      </c>
      <c r="I632" s="496">
        <f t="shared" si="70"/>
        <v>0.1017502097774788</v>
      </c>
      <c r="J632" s="512"/>
      <c r="L632" s="23">
        <v>43950</v>
      </c>
      <c r="M632" s="241" t="s">
        <v>1039</v>
      </c>
      <c r="S632">
        <f t="shared" si="71"/>
        <v>2020</v>
      </c>
    </row>
    <row r="633" spans="1:19" ht="15" customHeight="1">
      <c r="A633" s="418" t="s">
        <v>1069</v>
      </c>
      <c r="B633" s="497">
        <v>43952</v>
      </c>
      <c r="C633" s="498"/>
      <c r="D633" s="498">
        <v>89389.86</v>
      </c>
      <c r="E633" s="495">
        <f t="shared" si="74"/>
        <v>376726546.93000007</v>
      </c>
      <c r="F633" s="495">
        <f t="shared" si="74"/>
        <v>344786038.01000011</v>
      </c>
      <c r="G633" s="495">
        <f t="shared" si="69"/>
        <v>31940508.919999957</v>
      </c>
      <c r="H633" s="495">
        <f>VLOOKUP(A633,'02-Metrics'!A:R,18,FALSE)</f>
        <v>314789511</v>
      </c>
      <c r="I633" s="496">
        <f t="shared" si="70"/>
        <v>0.10146624269192997</v>
      </c>
      <c r="J633" s="512"/>
      <c r="M633" s="241" t="s">
        <v>1038</v>
      </c>
      <c r="S633">
        <f t="shared" si="71"/>
        <v>2020</v>
      </c>
    </row>
    <row r="634" spans="1:19" ht="15" customHeight="1">
      <c r="A634" s="418" t="s">
        <v>1069</v>
      </c>
      <c r="B634" s="497">
        <v>43983</v>
      </c>
      <c r="C634" s="498"/>
      <c r="D634" s="498">
        <v>1282175.1099999999</v>
      </c>
      <c r="E634" s="495">
        <f t="shared" si="74"/>
        <v>376726546.93000007</v>
      </c>
      <c r="F634" s="495">
        <f t="shared" si="74"/>
        <v>346068213.12000012</v>
      </c>
      <c r="G634" s="495">
        <f t="shared" si="69"/>
        <v>30658333.809999943</v>
      </c>
      <c r="H634" s="495">
        <f>VLOOKUP(A634,'02-Metrics'!A:R,18,FALSE)</f>
        <v>314789511</v>
      </c>
      <c r="I634" s="496">
        <f t="shared" si="70"/>
        <v>9.7393123781687699E-2</v>
      </c>
      <c r="J634" s="512"/>
      <c r="M634" s="241" t="s">
        <v>1038</v>
      </c>
      <c r="S634">
        <f t="shared" si="71"/>
        <v>2020</v>
      </c>
    </row>
    <row r="635" spans="1:19" ht="15" customHeight="1">
      <c r="A635" s="418" t="s">
        <v>1069</v>
      </c>
      <c r="B635" s="497">
        <v>44013</v>
      </c>
      <c r="C635" s="498"/>
      <c r="D635" s="498">
        <v>85228.53</v>
      </c>
      <c r="E635" s="495">
        <f t="shared" si="74"/>
        <v>376726546.93000007</v>
      </c>
      <c r="F635" s="495">
        <f t="shared" si="74"/>
        <v>346153441.6500001</v>
      </c>
      <c r="G635" s="495">
        <f t="shared" si="69"/>
        <v>30573105.279999971</v>
      </c>
      <c r="H635" s="495">
        <f>VLOOKUP(A635,'02-Metrics'!A:R,18,FALSE)</f>
        <v>314789511</v>
      </c>
      <c r="I635" s="496">
        <f t="shared" si="70"/>
        <v>9.7122376101025712E-2</v>
      </c>
      <c r="J635" s="512"/>
      <c r="M635" s="241" t="s">
        <v>1038</v>
      </c>
      <c r="S635">
        <f t="shared" si="71"/>
        <v>2020</v>
      </c>
    </row>
    <row r="636" spans="1:19" ht="15" customHeight="1">
      <c r="A636" s="418" t="s">
        <v>1069</v>
      </c>
      <c r="B636" s="497">
        <v>44044</v>
      </c>
      <c r="C636" s="498"/>
      <c r="D636" s="498">
        <v>155882.57</v>
      </c>
      <c r="E636" s="495">
        <f t="shared" si="74"/>
        <v>376726546.93000007</v>
      </c>
      <c r="F636" s="495">
        <f t="shared" si="74"/>
        <v>346309324.22000009</v>
      </c>
      <c r="G636" s="495">
        <f t="shared" si="69"/>
        <v>30417222.709999979</v>
      </c>
      <c r="H636" s="495">
        <f>VLOOKUP(A636,'02-Metrics'!A:R,18,FALSE)</f>
        <v>314789511</v>
      </c>
      <c r="I636" s="496">
        <f t="shared" si="70"/>
        <v>9.6627179899904533E-2</v>
      </c>
      <c r="J636" s="512"/>
      <c r="M636" s="241" t="s">
        <v>1038</v>
      </c>
      <c r="S636">
        <f t="shared" si="71"/>
        <v>2020</v>
      </c>
    </row>
    <row r="637" spans="1:19" ht="15" customHeight="1">
      <c r="A637" s="418" t="s">
        <v>1069</v>
      </c>
      <c r="B637" s="497">
        <v>44075</v>
      </c>
      <c r="C637" s="498"/>
      <c r="D637" s="498">
        <v>408741.45</v>
      </c>
      <c r="E637" s="495">
        <f t="shared" si="74"/>
        <v>376726546.93000007</v>
      </c>
      <c r="F637" s="495">
        <f t="shared" si="74"/>
        <v>346718065.67000008</v>
      </c>
      <c r="G637" s="495">
        <f t="shared" si="69"/>
        <v>30008481.25999999</v>
      </c>
      <c r="H637" s="495">
        <f>VLOOKUP(A637,'02-Metrics'!A:R,18,FALSE)</f>
        <v>314789511</v>
      </c>
      <c r="I637" s="496">
        <f t="shared" si="70"/>
        <v>9.5328720339731998E-2</v>
      </c>
      <c r="J637" s="512"/>
      <c r="M637" s="241" t="s">
        <v>1038</v>
      </c>
      <c r="S637">
        <f t="shared" si="71"/>
        <v>2020</v>
      </c>
    </row>
    <row r="638" spans="1:19" ht="15" customHeight="1">
      <c r="A638" s="418" t="s">
        <v>1069</v>
      </c>
      <c r="B638" s="497">
        <f>L638</f>
        <v>44105</v>
      </c>
      <c r="C638" s="498"/>
      <c r="D638" s="498">
        <v>47530</v>
      </c>
      <c r="E638" s="495">
        <f t="shared" si="74"/>
        <v>376726546.93000007</v>
      </c>
      <c r="F638" s="495">
        <f t="shared" si="74"/>
        <v>346765595.67000008</v>
      </c>
      <c r="G638" s="495">
        <f t="shared" si="69"/>
        <v>29960951.25999999</v>
      </c>
      <c r="H638" s="495">
        <f>VLOOKUP(A638,'02-Metrics'!A:R,18,FALSE)</f>
        <v>314789511</v>
      </c>
      <c r="I638" s="496">
        <f t="shared" si="70"/>
        <v>9.5177730556594023E-2</v>
      </c>
      <c r="J638" s="512"/>
      <c r="L638" s="23">
        <v>44105</v>
      </c>
      <c r="M638" s="241" t="s">
        <v>1040</v>
      </c>
      <c r="S638">
        <f t="shared" si="71"/>
        <v>2020</v>
      </c>
    </row>
    <row r="639" spans="1:19" ht="15" customHeight="1">
      <c r="A639" s="418" t="s">
        <v>1069</v>
      </c>
      <c r="B639" s="497">
        <f>L639</f>
        <v>44136</v>
      </c>
      <c r="C639" s="498"/>
      <c r="D639" s="498">
        <v>85691</v>
      </c>
      <c r="E639" s="495">
        <f t="shared" si="74"/>
        <v>376726546.93000007</v>
      </c>
      <c r="F639" s="495">
        <f t="shared" si="74"/>
        <v>346851286.67000008</v>
      </c>
      <c r="G639" s="495">
        <f t="shared" si="69"/>
        <v>29875260.25999999</v>
      </c>
      <c r="H639" s="495">
        <f>VLOOKUP(A639,'02-Metrics'!A:R,18,FALSE)</f>
        <v>314789511</v>
      </c>
      <c r="I639" s="496">
        <f t="shared" si="70"/>
        <v>9.4905513735494162E-2</v>
      </c>
      <c r="J639" s="512"/>
      <c r="L639" s="23">
        <v>44136</v>
      </c>
      <c r="M639" s="241" t="s">
        <v>1040</v>
      </c>
      <c r="S639">
        <f t="shared" si="71"/>
        <v>2020</v>
      </c>
    </row>
    <row r="640" spans="1:19" ht="15" customHeight="1">
      <c r="A640" s="418" t="s">
        <v>1069</v>
      </c>
      <c r="B640" s="497">
        <f>L640</f>
        <v>44146</v>
      </c>
      <c r="C640" s="498">
        <v>4834138.97</v>
      </c>
      <c r="D640" s="498"/>
      <c r="E640" s="495">
        <f>C640+E639</f>
        <v>381560685.9000001</v>
      </c>
      <c r="F640" s="495">
        <f>D640+F639</f>
        <v>346851286.67000008</v>
      </c>
      <c r="G640" s="495">
        <f t="shared" ref="G640:G711" si="75">E640-F640</f>
        <v>34709399.230000019</v>
      </c>
      <c r="H640" s="495">
        <f>VLOOKUP(A640,'02-Metrics'!A:R,18,FALSE)</f>
        <v>314789511</v>
      </c>
      <c r="I640" s="496">
        <f t="shared" si="70"/>
        <v>0.11026224831868689</v>
      </c>
      <c r="J640" s="512"/>
      <c r="L640" s="23">
        <v>44146</v>
      </c>
      <c r="M640" s="241" t="s">
        <v>1039</v>
      </c>
      <c r="S640">
        <f t="shared" si="71"/>
        <v>2020</v>
      </c>
    </row>
    <row r="641" spans="1:19" ht="15" customHeight="1">
      <c r="A641" s="418" t="s">
        <v>1069</v>
      </c>
      <c r="B641" s="497">
        <f>L641</f>
        <v>44166</v>
      </c>
      <c r="C641" s="498"/>
      <c r="D641" s="498">
        <v>58479.53</v>
      </c>
      <c r="E641" s="495">
        <f t="shared" ref="E641:F644" si="76">C641+E640</f>
        <v>381560685.9000001</v>
      </c>
      <c r="F641" s="495">
        <f t="shared" si="76"/>
        <v>346909766.20000005</v>
      </c>
      <c r="G641" s="495">
        <f t="shared" si="75"/>
        <v>34650919.700000048</v>
      </c>
      <c r="H641" s="495">
        <f>VLOOKUP(A641,'02-Metrics'!A:R,18,FALSE)</f>
        <v>314789511</v>
      </c>
      <c r="I641" s="496">
        <f t="shared" si="70"/>
        <v>0.11007647487974924</v>
      </c>
      <c r="J641" s="512"/>
      <c r="L641" s="23">
        <v>44166</v>
      </c>
      <c r="M641" s="241" t="s">
        <v>1040</v>
      </c>
      <c r="S641">
        <f t="shared" si="71"/>
        <v>2020</v>
      </c>
    </row>
    <row r="642" spans="1:19" ht="15" customHeight="1">
      <c r="A642" s="418" t="s">
        <v>1069</v>
      </c>
      <c r="B642" s="497">
        <v>44197</v>
      </c>
      <c r="C642" s="498"/>
      <c r="D642" s="498">
        <v>55175.199999999997</v>
      </c>
      <c r="E642" s="495">
        <f t="shared" si="76"/>
        <v>381560685.9000001</v>
      </c>
      <c r="F642" s="495">
        <f t="shared" si="76"/>
        <v>346964941.40000004</v>
      </c>
      <c r="G642" s="495">
        <f t="shared" si="75"/>
        <v>34595744.50000006</v>
      </c>
      <c r="H642" s="495">
        <f>VLOOKUP(A642,'02-Metrics'!A:R,18,FALSE)</f>
        <v>314789511</v>
      </c>
      <c r="I642" s="496">
        <f t="shared" si="70"/>
        <v>0.10990119839158193</v>
      </c>
      <c r="J642" s="512"/>
      <c r="M642" s="241" t="s">
        <v>1038</v>
      </c>
      <c r="S642">
        <f t="shared" si="71"/>
        <v>2021</v>
      </c>
    </row>
    <row r="643" spans="1:19" ht="15" customHeight="1">
      <c r="A643" s="418" t="s">
        <v>1069</v>
      </c>
      <c r="B643" s="497">
        <v>44228</v>
      </c>
      <c r="C643" s="498"/>
      <c r="D643" s="498">
        <v>60443</v>
      </c>
      <c r="E643" s="495">
        <f t="shared" si="76"/>
        <v>381560685.9000001</v>
      </c>
      <c r="F643" s="495">
        <f t="shared" si="76"/>
        <v>347025384.40000004</v>
      </c>
      <c r="G643" s="495">
        <f t="shared" si="75"/>
        <v>34535301.50000006</v>
      </c>
      <c r="H643" s="495">
        <f>VLOOKUP(A643,'02-Metrics'!A:R,18,FALSE)</f>
        <v>314789511</v>
      </c>
      <c r="I643" s="496">
        <f t="shared" ref="I643:I706" si="77">G643/H643</f>
        <v>0.10970918754659541</v>
      </c>
      <c r="J643" s="512"/>
      <c r="M643" s="241" t="s">
        <v>1038</v>
      </c>
      <c r="S643">
        <f t="shared" ref="S643:S706" si="78">YEAR(B643)</f>
        <v>2021</v>
      </c>
    </row>
    <row r="644" spans="1:19" ht="15" customHeight="1">
      <c r="A644" s="418" t="s">
        <v>1069</v>
      </c>
      <c r="B644" s="497">
        <v>44256</v>
      </c>
      <c r="C644" s="498"/>
      <c r="D644" s="498">
        <v>404760.88</v>
      </c>
      <c r="E644" s="495">
        <f t="shared" si="76"/>
        <v>381560685.9000001</v>
      </c>
      <c r="F644" s="495">
        <f t="shared" si="76"/>
        <v>347430145.28000003</v>
      </c>
      <c r="G644" s="495">
        <f t="shared" si="75"/>
        <v>34130540.620000064</v>
      </c>
      <c r="H644" s="495">
        <f>VLOOKUP(A644,'02-Metrics'!A:R,18,FALSE)</f>
        <v>314789511</v>
      </c>
      <c r="I644" s="496">
        <f t="shared" si="77"/>
        <v>0.10842337316633166</v>
      </c>
      <c r="J644" s="512"/>
      <c r="M644" s="241" t="s">
        <v>1038</v>
      </c>
      <c r="S644">
        <f t="shared" si="78"/>
        <v>2021</v>
      </c>
    </row>
    <row r="645" spans="1:19" ht="15" customHeight="1">
      <c r="A645" s="418"/>
      <c r="B645" s="505"/>
      <c r="C645" s="506"/>
      <c r="D645" s="506"/>
      <c r="E645" s="506"/>
      <c r="F645" s="506"/>
      <c r="G645" s="506"/>
      <c r="H645" s="495"/>
      <c r="I645" s="496"/>
      <c r="J645" s="512"/>
      <c r="S645">
        <f t="shared" si="78"/>
        <v>1900</v>
      </c>
    </row>
    <row r="646" spans="1:19" ht="15" customHeight="1">
      <c r="A646" s="418" t="s">
        <v>1070</v>
      </c>
      <c r="B646" s="494">
        <v>42216</v>
      </c>
      <c r="C646" s="495">
        <v>0</v>
      </c>
      <c r="D646" s="495">
        <v>147700</v>
      </c>
      <c r="E646" s="495">
        <f t="shared" ref="E646:F661" si="79">C646+E645</f>
        <v>0</v>
      </c>
      <c r="F646" s="495">
        <f t="shared" si="79"/>
        <v>147700</v>
      </c>
      <c r="G646" s="495">
        <f t="shared" si="75"/>
        <v>-147700</v>
      </c>
      <c r="H646" s="495">
        <f>VLOOKUP(A646,'02-Metrics'!A:R,18,FALSE)</f>
        <v>427594086.74000001</v>
      </c>
      <c r="I646" s="496">
        <f t="shared" si="77"/>
        <v>-3.4542105370556603E-4</v>
      </c>
      <c r="J646" s="512"/>
      <c r="K646" s="491">
        <v>0</v>
      </c>
      <c r="L646" s="489">
        <v>42216</v>
      </c>
      <c r="M646" s="241" t="s">
        <v>1041</v>
      </c>
      <c r="S646">
        <f t="shared" si="78"/>
        <v>2015</v>
      </c>
    </row>
    <row r="647" spans="1:19" ht="15" customHeight="1">
      <c r="A647" s="418" t="s">
        <v>1070</v>
      </c>
      <c r="B647" s="494">
        <v>42246</v>
      </c>
      <c r="C647" s="495">
        <v>0</v>
      </c>
      <c r="D647" s="495">
        <v>334580</v>
      </c>
      <c r="E647" s="495">
        <f t="shared" si="79"/>
        <v>0</v>
      </c>
      <c r="F647" s="495">
        <f t="shared" si="79"/>
        <v>482280</v>
      </c>
      <c r="G647" s="495">
        <f t="shared" si="75"/>
        <v>-482280</v>
      </c>
      <c r="H647" s="495">
        <f>VLOOKUP(A647,'02-Metrics'!A:R,18,FALSE)</f>
        <v>427594086.74000001</v>
      </c>
      <c r="I647" s="496">
        <f t="shared" si="77"/>
        <v>-1.1278921176785402E-3</v>
      </c>
      <c r="J647" s="512"/>
      <c r="K647" s="491">
        <v>0</v>
      </c>
      <c r="L647" s="489">
        <v>42246</v>
      </c>
      <c r="M647" s="241" t="s">
        <v>1041</v>
      </c>
      <c r="S647">
        <f t="shared" si="78"/>
        <v>2015</v>
      </c>
    </row>
    <row r="648" spans="1:19" ht="15" customHeight="1">
      <c r="A648" s="418" t="s">
        <v>1070</v>
      </c>
      <c r="B648" s="494">
        <v>42276</v>
      </c>
      <c r="C648" s="495">
        <v>3540240</v>
      </c>
      <c r="D648" s="495">
        <v>247460</v>
      </c>
      <c r="E648" s="495">
        <f t="shared" si="79"/>
        <v>3540240</v>
      </c>
      <c r="F648" s="495">
        <f t="shared" si="79"/>
        <v>729740</v>
      </c>
      <c r="G648" s="495">
        <f t="shared" si="75"/>
        <v>2810500</v>
      </c>
      <c r="H648" s="495">
        <f>VLOOKUP(A648,'02-Metrics'!A:R,18,FALSE)</f>
        <v>427594086.74000001</v>
      </c>
      <c r="I648" s="496">
        <f t="shared" si="77"/>
        <v>6.5728224200371924E-3</v>
      </c>
      <c r="J648" s="512"/>
      <c r="K648" s="491">
        <v>4049316</v>
      </c>
      <c r="L648" s="489">
        <v>42276</v>
      </c>
      <c r="M648" s="241" t="s">
        <v>1041</v>
      </c>
      <c r="S648">
        <f t="shared" si="78"/>
        <v>2015</v>
      </c>
    </row>
    <row r="649" spans="1:19" ht="15" customHeight="1">
      <c r="A649" s="418" t="s">
        <v>1070</v>
      </c>
      <c r="B649" s="494">
        <v>42306</v>
      </c>
      <c r="C649" s="495">
        <v>13624138</v>
      </c>
      <c r="D649" s="495">
        <v>989897</v>
      </c>
      <c r="E649" s="495">
        <f t="shared" si="79"/>
        <v>17164378</v>
      </c>
      <c r="F649" s="495">
        <f t="shared" si="79"/>
        <v>1719637</v>
      </c>
      <c r="G649" s="495">
        <f t="shared" si="75"/>
        <v>15444741</v>
      </c>
      <c r="H649" s="495">
        <f>VLOOKUP(A649,'02-Metrics'!A:R,18,FALSE)</f>
        <v>427594086.74000001</v>
      </c>
      <c r="I649" s="496">
        <f t="shared" si="77"/>
        <v>3.6120099596679466E-2</v>
      </c>
      <c r="J649" s="512"/>
      <c r="K649" s="491">
        <v>7136419</v>
      </c>
      <c r="L649" s="489">
        <v>42306</v>
      </c>
      <c r="M649" s="241" t="s">
        <v>1041</v>
      </c>
      <c r="S649">
        <f t="shared" si="78"/>
        <v>2015</v>
      </c>
    </row>
    <row r="650" spans="1:19" ht="15" customHeight="1">
      <c r="A650" s="418" t="s">
        <v>1070</v>
      </c>
      <c r="B650" s="494">
        <v>42336</v>
      </c>
      <c r="C650" s="495">
        <v>6387095</v>
      </c>
      <c r="D650" s="495">
        <v>5947736</v>
      </c>
      <c r="E650" s="495">
        <f t="shared" si="79"/>
        <v>23551473</v>
      </c>
      <c r="F650" s="495">
        <f t="shared" si="79"/>
        <v>7667373</v>
      </c>
      <c r="G650" s="495">
        <f t="shared" si="75"/>
        <v>15884100</v>
      </c>
      <c r="H650" s="495">
        <f>VLOOKUP(A650,'02-Metrics'!A:R,18,FALSE)</f>
        <v>427594086.74000001</v>
      </c>
      <c r="I650" s="496">
        <f t="shared" si="77"/>
        <v>3.7147613806124448E-2</v>
      </c>
      <c r="J650" s="512"/>
      <c r="K650" s="491">
        <v>3051785</v>
      </c>
      <c r="L650" s="489">
        <v>42336</v>
      </c>
      <c r="M650" s="241" t="s">
        <v>1041</v>
      </c>
      <c r="S650">
        <f t="shared" si="78"/>
        <v>2015</v>
      </c>
    </row>
    <row r="651" spans="1:19" ht="15" customHeight="1">
      <c r="A651" s="418" t="s">
        <v>1070</v>
      </c>
      <c r="B651" s="494">
        <v>42366</v>
      </c>
      <c r="C651" s="495">
        <v>43430464</v>
      </c>
      <c r="D651" s="495">
        <v>16315539</v>
      </c>
      <c r="E651" s="495">
        <f t="shared" si="79"/>
        <v>66981937</v>
      </c>
      <c r="F651" s="495">
        <f t="shared" si="79"/>
        <v>23982912</v>
      </c>
      <c r="G651" s="495">
        <f t="shared" si="75"/>
        <v>42999025</v>
      </c>
      <c r="H651" s="495">
        <f>VLOOKUP(A651,'02-Metrics'!A:R,18,FALSE)</f>
        <v>427594086.74000001</v>
      </c>
      <c r="I651" s="496">
        <f t="shared" si="77"/>
        <v>0.1005603826933783</v>
      </c>
      <c r="J651" s="512"/>
      <c r="K651" s="491">
        <v>0</v>
      </c>
      <c r="L651" s="489">
        <v>42366</v>
      </c>
      <c r="M651" s="241" t="s">
        <v>1041</v>
      </c>
      <c r="S651">
        <f t="shared" si="78"/>
        <v>2015</v>
      </c>
    </row>
    <row r="652" spans="1:19" ht="15" customHeight="1">
      <c r="A652" s="418" t="s">
        <v>1070</v>
      </c>
      <c r="B652" s="494">
        <v>42396</v>
      </c>
      <c r="C652" s="495">
        <v>63199591</v>
      </c>
      <c r="D652" s="495">
        <v>12117980</v>
      </c>
      <c r="E652" s="495">
        <f t="shared" si="79"/>
        <v>130181528</v>
      </c>
      <c r="F652" s="495">
        <f t="shared" si="79"/>
        <v>36100892</v>
      </c>
      <c r="G652" s="495">
        <f t="shared" si="75"/>
        <v>94080636</v>
      </c>
      <c r="H652" s="495">
        <f>VLOOKUP(A652,'02-Metrics'!A:R,18,FALSE)</f>
        <v>427594086.74000001</v>
      </c>
      <c r="I652" s="496">
        <f t="shared" si="77"/>
        <v>0.22002323913615307</v>
      </c>
      <c r="J652" s="512"/>
      <c r="K652" s="491">
        <v>2077186</v>
      </c>
      <c r="L652" s="489">
        <v>42396</v>
      </c>
      <c r="M652" s="241" t="s">
        <v>1041</v>
      </c>
      <c r="S652">
        <f t="shared" si="78"/>
        <v>2016</v>
      </c>
    </row>
    <row r="653" spans="1:19" ht="15" customHeight="1">
      <c r="A653" s="418" t="s">
        <v>1070</v>
      </c>
      <c r="B653" s="494">
        <v>42426</v>
      </c>
      <c r="C653" s="495">
        <v>16149696</v>
      </c>
      <c r="D653" s="495">
        <v>18985169</v>
      </c>
      <c r="E653" s="495">
        <f t="shared" si="79"/>
        <v>146331224</v>
      </c>
      <c r="F653" s="495">
        <f t="shared" si="79"/>
        <v>55086061</v>
      </c>
      <c r="G653" s="495">
        <f t="shared" si="75"/>
        <v>91245163</v>
      </c>
      <c r="H653" s="495">
        <f>VLOOKUP(A653,'02-Metrics'!A:R,18,FALSE)</f>
        <v>427594086.74000001</v>
      </c>
      <c r="I653" s="496">
        <f t="shared" si="77"/>
        <v>0.21339201319564066</v>
      </c>
      <c r="J653" s="512"/>
      <c r="K653" s="491">
        <v>0</v>
      </c>
      <c r="L653" s="489">
        <v>42426</v>
      </c>
      <c r="M653" s="241" t="s">
        <v>1041</v>
      </c>
      <c r="S653">
        <f t="shared" si="78"/>
        <v>2016</v>
      </c>
    </row>
    <row r="654" spans="1:19" ht="15" customHeight="1">
      <c r="A654" s="418" t="s">
        <v>1070</v>
      </c>
      <c r="B654" s="494">
        <v>42456</v>
      </c>
      <c r="C654" s="495">
        <v>18497443</v>
      </c>
      <c r="D654" s="495">
        <v>24380775</v>
      </c>
      <c r="E654" s="495">
        <f t="shared" si="79"/>
        <v>164828667</v>
      </c>
      <c r="F654" s="495">
        <f t="shared" si="79"/>
        <v>79466836</v>
      </c>
      <c r="G654" s="495">
        <f t="shared" si="75"/>
        <v>85361831</v>
      </c>
      <c r="H654" s="495">
        <f>VLOOKUP(A654,'02-Metrics'!A:R,18,FALSE)</f>
        <v>427594086.74000001</v>
      </c>
      <c r="I654" s="496">
        <f t="shared" si="77"/>
        <v>0.19963286127458665</v>
      </c>
      <c r="J654" s="512"/>
      <c r="K654" s="491">
        <v>0</v>
      </c>
      <c r="L654" s="489">
        <v>42456</v>
      </c>
      <c r="M654" s="241" t="s">
        <v>1041</v>
      </c>
      <c r="S654">
        <f t="shared" si="78"/>
        <v>2016</v>
      </c>
    </row>
    <row r="655" spans="1:19" ht="15" customHeight="1">
      <c r="A655" s="418" t="s">
        <v>1070</v>
      </c>
      <c r="B655" s="494">
        <v>42486</v>
      </c>
      <c r="C655" s="495">
        <v>25207548</v>
      </c>
      <c r="D655" s="495">
        <v>23115342</v>
      </c>
      <c r="E655" s="495">
        <f t="shared" si="79"/>
        <v>190036215</v>
      </c>
      <c r="F655" s="495">
        <f t="shared" si="79"/>
        <v>102582178</v>
      </c>
      <c r="G655" s="495">
        <f t="shared" si="75"/>
        <v>87454037</v>
      </c>
      <c r="H655" s="495">
        <f>VLOOKUP(A655,'02-Metrics'!A:R,18,FALSE)</f>
        <v>427594086.74000001</v>
      </c>
      <c r="I655" s="496">
        <f t="shared" si="77"/>
        <v>0.20452583352298956</v>
      </c>
      <c r="J655" s="512"/>
      <c r="K655" s="491">
        <v>0</v>
      </c>
      <c r="L655" s="489">
        <v>42486</v>
      </c>
      <c r="M655" s="241" t="s">
        <v>1041</v>
      </c>
      <c r="S655">
        <f t="shared" si="78"/>
        <v>2016</v>
      </c>
    </row>
    <row r="656" spans="1:19" ht="15" customHeight="1">
      <c r="A656" s="418" t="s">
        <v>1070</v>
      </c>
      <c r="B656" s="494">
        <v>42516</v>
      </c>
      <c r="C656" s="495">
        <v>16979590</v>
      </c>
      <c r="D656" s="495">
        <v>13864400</v>
      </c>
      <c r="E656" s="495">
        <f t="shared" si="79"/>
        <v>207015805</v>
      </c>
      <c r="F656" s="495">
        <f t="shared" si="79"/>
        <v>116446578</v>
      </c>
      <c r="G656" s="495">
        <f t="shared" si="75"/>
        <v>90569227</v>
      </c>
      <c r="H656" s="495">
        <f>VLOOKUP(A656,'02-Metrics'!A:R,18,FALSE)</f>
        <v>427594086.74000001</v>
      </c>
      <c r="I656" s="496">
        <f t="shared" si="77"/>
        <v>0.21181122426295598</v>
      </c>
      <c r="J656" s="512"/>
      <c r="K656" s="491">
        <v>9692661</v>
      </c>
      <c r="L656" s="489">
        <v>42516</v>
      </c>
      <c r="M656" s="241" t="s">
        <v>1041</v>
      </c>
      <c r="S656">
        <f t="shared" si="78"/>
        <v>2016</v>
      </c>
    </row>
    <row r="657" spans="1:19" ht="15" customHeight="1">
      <c r="A657" s="418" t="s">
        <v>1070</v>
      </c>
      <c r="B657" s="494">
        <v>42546</v>
      </c>
      <c r="C657" s="495">
        <v>23636716</v>
      </c>
      <c r="D657" s="495">
        <v>13116897</v>
      </c>
      <c r="E657" s="495">
        <f t="shared" si="79"/>
        <v>230652521</v>
      </c>
      <c r="F657" s="495">
        <f t="shared" si="79"/>
        <v>129563475</v>
      </c>
      <c r="G657" s="495">
        <f t="shared" si="75"/>
        <v>101089046</v>
      </c>
      <c r="H657" s="495">
        <f>VLOOKUP(A657,'02-Metrics'!A:R,18,FALSE)</f>
        <v>427594086.74000001</v>
      </c>
      <c r="I657" s="496">
        <f t="shared" si="77"/>
        <v>0.23641357337447821</v>
      </c>
      <c r="J657" s="512"/>
      <c r="K657" s="491">
        <v>0</v>
      </c>
      <c r="L657" s="489">
        <v>42546</v>
      </c>
      <c r="M657" s="241" t="s">
        <v>1041</v>
      </c>
      <c r="S657">
        <f t="shared" si="78"/>
        <v>2016</v>
      </c>
    </row>
    <row r="658" spans="1:19" ht="15" customHeight="1">
      <c r="A658" s="418" t="s">
        <v>1070</v>
      </c>
      <c r="B658" s="494">
        <v>42576</v>
      </c>
      <c r="C658" s="495">
        <v>0</v>
      </c>
      <c r="D658" s="495">
        <v>7784151</v>
      </c>
      <c r="E658" s="495">
        <f>C658+E657</f>
        <v>230652521</v>
      </c>
      <c r="F658" s="495">
        <f>D658+F657</f>
        <v>137347626</v>
      </c>
      <c r="G658" s="495">
        <f t="shared" si="75"/>
        <v>93304895</v>
      </c>
      <c r="H658" s="495">
        <f>VLOOKUP(A658,'02-Metrics'!A:R,18,FALSE)</f>
        <v>427594086.74000001</v>
      </c>
      <c r="I658" s="496">
        <f t="shared" si="77"/>
        <v>0.2182090395855599</v>
      </c>
      <c r="J658" s="512"/>
      <c r="K658" s="491">
        <v>2891177</v>
      </c>
      <c r="L658" s="489">
        <v>42576</v>
      </c>
      <c r="M658" s="241" t="s">
        <v>1041</v>
      </c>
      <c r="S658">
        <f t="shared" si="78"/>
        <v>2016</v>
      </c>
    </row>
    <row r="659" spans="1:19" ht="15" customHeight="1">
      <c r="A659" s="418" t="s">
        <v>1070</v>
      </c>
      <c r="B659" s="494">
        <v>42606</v>
      </c>
      <c r="C659" s="495">
        <v>28428128</v>
      </c>
      <c r="D659" s="495">
        <v>14054325</v>
      </c>
      <c r="E659" s="495">
        <f t="shared" si="79"/>
        <v>259080649</v>
      </c>
      <c r="F659" s="495">
        <f t="shared" si="79"/>
        <v>151401951</v>
      </c>
      <c r="G659" s="495">
        <f t="shared" si="75"/>
        <v>107678698</v>
      </c>
      <c r="H659" s="495">
        <f>VLOOKUP(A659,'02-Metrics'!A:R,18,FALSE)</f>
        <v>427594086.74000001</v>
      </c>
      <c r="I659" s="496">
        <f t="shared" si="77"/>
        <v>0.2518245722735506</v>
      </c>
      <c r="J659" s="512"/>
      <c r="K659" s="491">
        <v>1602218</v>
      </c>
      <c r="L659" s="489">
        <v>42606</v>
      </c>
      <c r="M659" s="241" t="s">
        <v>1041</v>
      </c>
      <c r="S659">
        <f t="shared" si="78"/>
        <v>2016</v>
      </c>
    </row>
    <row r="660" spans="1:19" ht="15" customHeight="1">
      <c r="A660" s="418" t="s">
        <v>1070</v>
      </c>
      <c r="B660" s="494">
        <v>42636</v>
      </c>
      <c r="C660" s="495">
        <v>0</v>
      </c>
      <c r="D660" s="495">
        <v>10804163</v>
      </c>
      <c r="E660" s="495">
        <f t="shared" si="79"/>
        <v>259080649</v>
      </c>
      <c r="F660" s="495">
        <f t="shared" si="79"/>
        <v>162206114</v>
      </c>
      <c r="G660" s="495">
        <f t="shared" si="75"/>
        <v>96874535</v>
      </c>
      <c r="H660" s="495">
        <f>VLOOKUP(A660,'02-Metrics'!A:R,18,FALSE)</f>
        <v>427594086.74000001</v>
      </c>
      <c r="I660" s="496">
        <f t="shared" si="77"/>
        <v>0.2265572373523137</v>
      </c>
      <c r="J660" s="512"/>
      <c r="K660" s="491">
        <v>0</v>
      </c>
      <c r="L660" s="489">
        <v>42636</v>
      </c>
      <c r="M660" s="241" t="s">
        <v>1041</v>
      </c>
      <c r="S660">
        <f t="shared" si="78"/>
        <v>2016</v>
      </c>
    </row>
    <row r="661" spans="1:19" ht="15" customHeight="1">
      <c r="A661" s="418" t="s">
        <v>1070</v>
      </c>
      <c r="B661" s="494">
        <v>42666</v>
      </c>
      <c r="C661" s="495">
        <v>14538316</v>
      </c>
      <c r="D661" s="495">
        <v>10947421</v>
      </c>
      <c r="E661" s="495">
        <f t="shared" si="79"/>
        <v>273618965</v>
      </c>
      <c r="F661" s="495">
        <f t="shared" si="79"/>
        <v>173153535</v>
      </c>
      <c r="G661" s="495">
        <f t="shared" si="75"/>
        <v>100465430</v>
      </c>
      <c r="H661" s="495">
        <f>VLOOKUP(A661,'02-Metrics'!A:R,18,FALSE)</f>
        <v>427594086.74000001</v>
      </c>
      <c r="I661" s="496">
        <f t="shared" si="77"/>
        <v>0.23495514347720234</v>
      </c>
      <c r="J661" s="512"/>
      <c r="K661" s="491">
        <v>0</v>
      </c>
      <c r="L661" s="489">
        <v>42666</v>
      </c>
      <c r="M661" s="241" t="s">
        <v>1041</v>
      </c>
      <c r="S661">
        <f t="shared" si="78"/>
        <v>2016</v>
      </c>
    </row>
    <row r="662" spans="1:19" ht="15" customHeight="1">
      <c r="A662" s="418" t="s">
        <v>1070</v>
      </c>
      <c r="B662" s="494">
        <v>42696</v>
      </c>
      <c r="C662" s="495">
        <v>18459309</v>
      </c>
      <c r="D662" s="495">
        <v>10580410</v>
      </c>
      <c r="E662" s="495">
        <f t="shared" ref="E662:F669" si="80">C662+E661</f>
        <v>292078274</v>
      </c>
      <c r="F662" s="495">
        <f t="shared" si="80"/>
        <v>183733945</v>
      </c>
      <c r="G662" s="495">
        <f t="shared" si="75"/>
        <v>108344329</v>
      </c>
      <c r="H662" s="495">
        <f>VLOOKUP(A662,'02-Metrics'!A:R,18,FALSE)</f>
        <v>427594086.74000001</v>
      </c>
      <c r="I662" s="496">
        <f t="shared" si="77"/>
        <v>0.25338126124713956</v>
      </c>
      <c r="J662" s="512"/>
      <c r="K662" s="491">
        <v>0</v>
      </c>
      <c r="L662" s="489">
        <v>42696</v>
      </c>
      <c r="M662" s="241" t="s">
        <v>1041</v>
      </c>
      <c r="S662">
        <f t="shared" si="78"/>
        <v>2016</v>
      </c>
    </row>
    <row r="663" spans="1:19" ht="15" customHeight="1">
      <c r="A663" s="418" t="s">
        <v>1070</v>
      </c>
      <c r="B663" s="494">
        <v>42726</v>
      </c>
      <c r="C663" s="495">
        <v>20000000</v>
      </c>
      <c r="D663" s="495">
        <v>8207528</v>
      </c>
      <c r="E663" s="495">
        <f t="shared" si="80"/>
        <v>312078274</v>
      </c>
      <c r="F663" s="495">
        <f t="shared" si="80"/>
        <v>191941473</v>
      </c>
      <c r="G663" s="495">
        <f t="shared" si="75"/>
        <v>120136801</v>
      </c>
      <c r="H663" s="495">
        <f>VLOOKUP(A663,'02-Metrics'!A:R,18,FALSE)</f>
        <v>427594086.74000001</v>
      </c>
      <c r="I663" s="496">
        <f t="shared" si="77"/>
        <v>0.28095992139631615</v>
      </c>
      <c r="J663" s="512"/>
      <c r="K663" s="491">
        <v>0</v>
      </c>
      <c r="L663" s="489">
        <v>42726</v>
      </c>
      <c r="M663" s="241" t="s">
        <v>1041</v>
      </c>
      <c r="S663">
        <f t="shared" si="78"/>
        <v>2016</v>
      </c>
    </row>
    <row r="664" spans="1:19" ht="15" customHeight="1">
      <c r="A664" s="418" t="s">
        <v>1070</v>
      </c>
      <c r="B664" s="494">
        <v>42756</v>
      </c>
      <c r="C664" s="495">
        <v>3120341</v>
      </c>
      <c r="D664" s="495">
        <v>11875941</v>
      </c>
      <c r="E664" s="495">
        <f t="shared" si="80"/>
        <v>315198615</v>
      </c>
      <c r="F664" s="495">
        <f t="shared" si="80"/>
        <v>203817414</v>
      </c>
      <c r="G664" s="495">
        <f t="shared" si="75"/>
        <v>111381201</v>
      </c>
      <c r="H664" s="495">
        <f>VLOOKUP(A664,'02-Metrics'!A:R,18,FALSE)</f>
        <v>427594086.74000001</v>
      </c>
      <c r="I664" s="496">
        <f t="shared" si="77"/>
        <v>0.26048349229797862</v>
      </c>
      <c r="J664" s="512"/>
      <c r="K664" s="491">
        <v>0</v>
      </c>
      <c r="L664" s="489">
        <v>42756</v>
      </c>
      <c r="M664" s="241" t="s">
        <v>1041</v>
      </c>
      <c r="S664">
        <f t="shared" si="78"/>
        <v>2017</v>
      </c>
    </row>
    <row r="665" spans="1:19" ht="15" customHeight="1">
      <c r="A665" s="418" t="s">
        <v>1070</v>
      </c>
      <c r="B665" s="494">
        <v>42786</v>
      </c>
      <c r="C665" s="495">
        <v>15647341</v>
      </c>
      <c r="D665" s="495">
        <v>11376813</v>
      </c>
      <c r="E665" s="495">
        <f t="shared" si="80"/>
        <v>330845956</v>
      </c>
      <c r="F665" s="495">
        <f t="shared" si="80"/>
        <v>215194227</v>
      </c>
      <c r="G665" s="495">
        <f t="shared" si="75"/>
        <v>115651729</v>
      </c>
      <c r="H665" s="495">
        <f>VLOOKUP(A665,'02-Metrics'!A:R,18,FALSE)</f>
        <v>427594086.74000001</v>
      </c>
      <c r="I665" s="496">
        <f t="shared" si="77"/>
        <v>0.27047083340589417</v>
      </c>
      <c r="J665" s="512"/>
      <c r="K665" s="491">
        <v>0</v>
      </c>
      <c r="L665" s="489">
        <v>42786</v>
      </c>
      <c r="M665" s="241" t="s">
        <v>1041</v>
      </c>
      <c r="S665">
        <f t="shared" si="78"/>
        <v>2017</v>
      </c>
    </row>
    <row r="666" spans="1:19" ht="15" customHeight="1">
      <c r="A666" s="418" t="s">
        <v>1070</v>
      </c>
      <c r="B666" s="494">
        <v>42816</v>
      </c>
      <c r="C666" s="495">
        <v>16367760</v>
      </c>
      <c r="D666" s="495">
        <v>7121129</v>
      </c>
      <c r="E666" s="495">
        <f t="shared" si="80"/>
        <v>347213716</v>
      </c>
      <c r="F666" s="495">
        <f t="shared" si="80"/>
        <v>222315356</v>
      </c>
      <c r="G666" s="495">
        <f t="shared" si="75"/>
        <v>124898360</v>
      </c>
      <c r="H666" s="495">
        <f>VLOOKUP(A666,'02-Metrics'!A:R,18,FALSE)</f>
        <v>427594086.74000001</v>
      </c>
      <c r="I666" s="496">
        <f t="shared" si="77"/>
        <v>0.29209562029314229</v>
      </c>
      <c r="J666" s="512"/>
      <c r="K666" s="491">
        <v>0</v>
      </c>
      <c r="L666" s="489">
        <v>42816</v>
      </c>
      <c r="M666" s="241" t="s">
        <v>1041</v>
      </c>
      <c r="S666">
        <f t="shared" si="78"/>
        <v>2017</v>
      </c>
    </row>
    <row r="667" spans="1:19" ht="15" customHeight="1">
      <c r="A667" s="418" t="s">
        <v>1070</v>
      </c>
      <c r="B667" s="497">
        <f>L667</f>
        <v>42824</v>
      </c>
      <c r="C667" s="498">
        <v>16602510.880000001</v>
      </c>
      <c r="D667" s="498"/>
      <c r="E667" s="495">
        <f t="shared" si="80"/>
        <v>363816226.88</v>
      </c>
      <c r="F667" s="495">
        <f t="shared" si="80"/>
        <v>222315356</v>
      </c>
      <c r="G667" s="495">
        <f t="shared" si="75"/>
        <v>141500870.88</v>
      </c>
      <c r="H667" s="495">
        <f>VLOOKUP(A667,'02-Metrics'!A:R,18,FALSE)</f>
        <v>427594086.74000001</v>
      </c>
      <c r="I667" s="496">
        <f t="shared" si="77"/>
        <v>0.33092335761425079</v>
      </c>
      <c r="J667" s="512"/>
      <c r="L667" s="23">
        <v>42824</v>
      </c>
      <c r="M667" s="241" t="s">
        <v>1039</v>
      </c>
      <c r="S667">
        <f t="shared" si="78"/>
        <v>2017</v>
      </c>
    </row>
    <row r="668" spans="1:19" ht="15" customHeight="1">
      <c r="A668" s="418" t="s">
        <v>1070</v>
      </c>
      <c r="B668" s="497">
        <v>42826</v>
      </c>
      <c r="C668" s="498"/>
      <c r="D668" s="498">
        <v>218671.05</v>
      </c>
      <c r="E668" s="495">
        <f t="shared" si="80"/>
        <v>363816226.88</v>
      </c>
      <c r="F668" s="495">
        <f t="shared" si="80"/>
        <v>222534027.05000001</v>
      </c>
      <c r="G668" s="495">
        <f t="shared" si="75"/>
        <v>141282199.82999998</v>
      </c>
      <c r="H668" s="495">
        <f>VLOOKUP(A668,'02-Metrics'!A:R,18,FALSE)</f>
        <v>427594086.74000001</v>
      </c>
      <c r="I668" s="496">
        <f t="shared" si="77"/>
        <v>0.33041195893783976</v>
      </c>
      <c r="J668" s="512"/>
      <c r="M668" s="241" t="s">
        <v>1038</v>
      </c>
      <c r="S668">
        <f t="shared" si="78"/>
        <v>2017</v>
      </c>
    </row>
    <row r="669" spans="1:19" ht="15" customHeight="1">
      <c r="A669" s="418" t="s">
        <v>1070</v>
      </c>
      <c r="B669" s="497">
        <f t="shared" ref="B669:B675" si="81">L669</f>
        <v>42826</v>
      </c>
      <c r="C669" s="498">
        <v>16079328.529999999</v>
      </c>
      <c r="D669" s="498"/>
      <c r="E669" s="495">
        <f t="shared" si="80"/>
        <v>379895555.40999997</v>
      </c>
      <c r="F669" s="495">
        <f t="shared" si="80"/>
        <v>222534027.05000001</v>
      </c>
      <c r="G669" s="495">
        <f t="shared" si="75"/>
        <v>157361528.35999995</v>
      </c>
      <c r="H669" s="495">
        <f>VLOOKUP(A669,'02-Metrics'!A:R,18,FALSE)</f>
        <v>427594086.74000001</v>
      </c>
      <c r="I669" s="496">
        <f t="shared" si="77"/>
        <v>0.36801614718232561</v>
      </c>
      <c r="J669" s="512"/>
      <c r="L669" s="23">
        <v>42826</v>
      </c>
      <c r="M669" s="241" t="s">
        <v>1039</v>
      </c>
      <c r="S669">
        <f t="shared" si="78"/>
        <v>2017</v>
      </c>
    </row>
    <row r="670" spans="1:19">
      <c r="A670" s="418" t="s">
        <v>1070</v>
      </c>
      <c r="B670" s="509">
        <f t="shared" si="81"/>
        <v>42826</v>
      </c>
      <c r="C670" s="510">
        <v>9303628.7200000007</v>
      </c>
      <c r="D670" s="498"/>
      <c r="E670" s="495">
        <f>C670+E1750</f>
        <v>37203068.719999999</v>
      </c>
      <c r="F670" s="495">
        <f>D670+F1750</f>
        <v>347220.87</v>
      </c>
      <c r="G670" s="495">
        <f t="shared" si="75"/>
        <v>36855847.850000001</v>
      </c>
      <c r="H670" s="495">
        <f>VLOOKUP(A670,'02-Metrics'!A:R,18,FALSE)</f>
        <v>427594086.74000001</v>
      </c>
      <c r="I670" s="496">
        <f t="shared" si="77"/>
        <v>8.6193539604326477E-2</v>
      </c>
      <c r="J670" s="512"/>
      <c r="L670" s="23">
        <v>42826</v>
      </c>
      <c r="M670" s="241" t="s">
        <v>1039</v>
      </c>
      <c r="N670" t="s">
        <v>1042</v>
      </c>
      <c r="S670">
        <f t="shared" si="78"/>
        <v>2017</v>
      </c>
    </row>
    <row r="671" spans="1:19">
      <c r="A671" s="418" t="s">
        <v>1070</v>
      </c>
      <c r="B671" s="509">
        <f t="shared" si="81"/>
        <v>42947</v>
      </c>
      <c r="C671" s="510">
        <v>993957.22</v>
      </c>
      <c r="D671" s="498"/>
      <c r="E671" s="495">
        <f>C671+E1761</f>
        <v>40017459.189999998</v>
      </c>
      <c r="F671" s="495">
        <f>D671+F1761</f>
        <v>7453984.21</v>
      </c>
      <c r="G671" s="495">
        <f t="shared" si="75"/>
        <v>32563474.979999997</v>
      </c>
      <c r="H671" s="495">
        <f>VLOOKUP(A671,'02-Metrics'!A:R,18,FALSE)</f>
        <v>427594086.74000001</v>
      </c>
      <c r="I671" s="496">
        <f t="shared" si="77"/>
        <v>7.6155110629021222E-2</v>
      </c>
      <c r="J671" s="512"/>
      <c r="L671" s="23">
        <v>42947</v>
      </c>
      <c r="M671" s="241" t="s">
        <v>1039</v>
      </c>
      <c r="N671" t="s">
        <v>1042</v>
      </c>
      <c r="S671">
        <f t="shared" si="78"/>
        <v>2017</v>
      </c>
    </row>
    <row r="672" spans="1:19">
      <c r="A672" s="418" t="s">
        <v>1070</v>
      </c>
      <c r="B672" s="509">
        <f t="shared" si="81"/>
        <v>43109</v>
      </c>
      <c r="C672" s="510">
        <v>1624203.41</v>
      </c>
      <c r="D672" s="498"/>
      <c r="E672" s="495">
        <f>C672+E1782</f>
        <v>69938398.769999996</v>
      </c>
      <c r="F672" s="495">
        <f>D672+F1782</f>
        <v>60364907.440000005</v>
      </c>
      <c r="G672" s="495">
        <f t="shared" si="75"/>
        <v>9573491.3299999908</v>
      </c>
      <c r="H672" s="495">
        <f>VLOOKUP(A672,'02-Metrics'!A:R,18,FALSE)</f>
        <v>427594086.74000001</v>
      </c>
      <c r="I672" s="496">
        <f t="shared" si="77"/>
        <v>2.2389204216991858E-2</v>
      </c>
      <c r="J672" s="512"/>
      <c r="L672" s="23">
        <v>43109</v>
      </c>
      <c r="M672" s="241" t="s">
        <v>1039</v>
      </c>
      <c r="N672" t="s">
        <v>1042</v>
      </c>
      <c r="S672">
        <f t="shared" si="78"/>
        <v>2018</v>
      </c>
    </row>
    <row r="673" spans="1:19">
      <c r="A673" s="418" t="s">
        <v>1070</v>
      </c>
      <c r="B673" s="509">
        <f t="shared" si="81"/>
        <v>43159</v>
      </c>
      <c r="C673" s="510">
        <v>395600</v>
      </c>
      <c r="D673" s="498"/>
      <c r="E673" s="495">
        <f>C673+E1785</f>
        <v>77836552.949999988</v>
      </c>
      <c r="F673" s="495">
        <f>D673+F1785</f>
        <v>63024606.340000004</v>
      </c>
      <c r="G673" s="495">
        <f t="shared" si="75"/>
        <v>14811946.609999985</v>
      </c>
      <c r="H673" s="495">
        <f>VLOOKUP(A673,'02-Metrics'!A:R,18,FALSE)</f>
        <v>427594086.74000001</v>
      </c>
      <c r="I673" s="496">
        <f t="shared" si="77"/>
        <v>3.4640204505462298E-2</v>
      </c>
      <c r="J673" s="512"/>
      <c r="L673" s="23">
        <v>43159</v>
      </c>
      <c r="M673" s="241" t="s">
        <v>1039</v>
      </c>
      <c r="N673" t="s">
        <v>1042</v>
      </c>
      <c r="S673">
        <f t="shared" si="78"/>
        <v>2018</v>
      </c>
    </row>
    <row r="674" spans="1:19">
      <c r="A674" s="418" t="s">
        <v>1070</v>
      </c>
      <c r="B674" s="509">
        <f t="shared" si="81"/>
        <v>43159</v>
      </c>
      <c r="C674" s="510">
        <v>5249425.1500000004</v>
      </c>
      <c r="D674" s="498"/>
      <c r="E674" s="495">
        <f>C674+E673</f>
        <v>83085978.099999994</v>
      </c>
      <c r="F674" s="495">
        <f>D674+F673</f>
        <v>63024606.340000004</v>
      </c>
      <c r="G674" s="495">
        <f t="shared" si="75"/>
        <v>20061371.75999999</v>
      </c>
      <c r="H674" s="495">
        <f>VLOOKUP(A674,'02-Metrics'!A:R,18,FALSE)</f>
        <v>427594086.74000001</v>
      </c>
      <c r="I674" s="496">
        <f t="shared" si="77"/>
        <v>4.6916859662276794E-2</v>
      </c>
      <c r="J674" s="512"/>
      <c r="L674" s="23">
        <v>43159</v>
      </c>
      <c r="M674" s="241" t="s">
        <v>1039</v>
      </c>
      <c r="N674" t="s">
        <v>1042</v>
      </c>
      <c r="S674">
        <f t="shared" si="78"/>
        <v>2018</v>
      </c>
    </row>
    <row r="675" spans="1:19">
      <c r="A675" s="418" t="s">
        <v>1070</v>
      </c>
      <c r="B675" s="509">
        <f t="shared" si="81"/>
        <v>43261</v>
      </c>
      <c r="C675" s="510">
        <v>2738736.27</v>
      </c>
      <c r="D675" s="498"/>
      <c r="E675" s="495">
        <f>C675+E1797</f>
        <v>105889189.92999999</v>
      </c>
      <c r="F675" s="495">
        <f>D675+F1797</f>
        <v>87253962.199999988</v>
      </c>
      <c r="G675" s="495">
        <f t="shared" si="75"/>
        <v>18635227.730000004</v>
      </c>
      <c r="H675" s="495">
        <f>VLOOKUP(A675,'02-Metrics'!A:R,18,FALSE)</f>
        <v>427594086.74000001</v>
      </c>
      <c r="I675" s="496">
        <f t="shared" si="77"/>
        <v>4.358158428259841E-2</v>
      </c>
      <c r="J675" s="512"/>
      <c r="L675" s="23">
        <v>43261</v>
      </c>
      <c r="M675" s="241" t="s">
        <v>1039</v>
      </c>
      <c r="N675" t="s">
        <v>1042</v>
      </c>
      <c r="S675">
        <f t="shared" si="78"/>
        <v>2018</v>
      </c>
    </row>
    <row r="676" spans="1:19">
      <c r="A676" s="418" t="s">
        <v>1070</v>
      </c>
      <c r="B676" s="509">
        <v>43261</v>
      </c>
      <c r="C676" s="510">
        <v>674994.52</v>
      </c>
      <c r="D676" s="498"/>
      <c r="E676" s="495">
        <f>C676+E1798</f>
        <v>107239178.96999998</v>
      </c>
      <c r="F676" s="495">
        <f>D676+F1798</f>
        <v>87253962.199999988</v>
      </c>
      <c r="G676" s="495">
        <f t="shared" si="75"/>
        <v>19985216.769999996</v>
      </c>
      <c r="H676" s="495">
        <f>VLOOKUP(A676,'02-Metrics'!A:R,18,FALSE)</f>
        <v>427594086.74000001</v>
      </c>
      <c r="I676" s="496">
        <f t="shared" si="77"/>
        <v>4.673875853234629E-2</v>
      </c>
      <c r="J676" s="512"/>
      <c r="L676" s="23">
        <v>43261</v>
      </c>
      <c r="M676" s="241" t="s">
        <v>1039</v>
      </c>
      <c r="N676" t="s">
        <v>1042</v>
      </c>
      <c r="S676">
        <f t="shared" si="78"/>
        <v>2018</v>
      </c>
    </row>
    <row r="677" spans="1:19">
      <c r="A677" s="418" t="s">
        <v>1070</v>
      </c>
      <c r="B677" s="509">
        <f>L677</f>
        <v>43361</v>
      </c>
      <c r="C677" s="510">
        <v>1693887.15</v>
      </c>
      <c r="D677" s="498"/>
      <c r="E677" s="495">
        <f>C677+E1811</f>
        <v>117037045.84</v>
      </c>
      <c r="F677" s="495">
        <f>D677+F1811</f>
        <v>99707013.159999996</v>
      </c>
      <c r="G677" s="495">
        <f t="shared" si="75"/>
        <v>17330032.680000007</v>
      </c>
      <c r="H677" s="495">
        <f>VLOOKUP(A677,'02-Metrics'!A:R,18,FALSE)</f>
        <v>427594086.74000001</v>
      </c>
      <c r="I677" s="496">
        <f t="shared" si="77"/>
        <v>4.0529168240199705E-2</v>
      </c>
      <c r="J677" s="512"/>
      <c r="L677" s="23">
        <v>43361</v>
      </c>
      <c r="M677" s="241" t="s">
        <v>1039</v>
      </c>
      <c r="N677" t="s">
        <v>1042</v>
      </c>
      <c r="S677">
        <f t="shared" si="78"/>
        <v>2018</v>
      </c>
    </row>
    <row r="678" spans="1:19">
      <c r="A678" s="418" t="s">
        <v>1070</v>
      </c>
      <c r="B678" s="509">
        <f>L678</f>
        <v>44201</v>
      </c>
      <c r="C678" s="510">
        <v>4329311.62</v>
      </c>
      <c r="D678" s="498"/>
      <c r="E678" s="495">
        <f>C678+E1867</f>
        <v>166120058</v>
      </c>
      <c r="F678" s="495">
        <f>D678+F1867</f>
        <v>135514497.67999998</v>
      </c>
      <c r="G678" s="495">
        <f t="shared" si="75"/>
        <v>30605560.320000023</v>
      </c>
      <c r="H678" s="495">
        <f>VLOOKUP(A678,'02-Metrics'!A:R,18,FALSE)</f>
        <v>427594086.74000001</v>
      </c>
      <c r="I678" s="496">
        <f t="shared" si="77"/>
        <v>7.1576201049313934E-2</v>
      </c>
      <c r="J678" s="512"/>
      <c r="L678" s="23">
        <v>44201</v>
      </c>
      <c r="M678" s="241" t="s">
        <v>1039</v>
      </c>
      <c r="N678" t="s">
        <v>1042</v>
      </c>
      <c r="S678">
        <f t="shared" si="78"/>
        <v>2021</v>
      </c>
    </row>
    <row r="679" spans="1:19" ht="15" customHeight="1">
      <c r="A679" s="418" t="s">
        <v>1070</v>
      </c>
      <c r="B679" s="494">
        <v>42846</v>
      </c>
      <c r="C679" s="495">
        <v>0</v>
      </c>
      <c r="D679" s="495">
        <v>14680650</v>
      </c>
      <c r="E679" s="495">
        <f>C679+E669</f>
        <v>379895555.40999997</v>
      </c>
      <c r="F679" s="495">
        <f>D679+F669</f>
        <v>237214677.05000001</v>
      </c>
      <c r="G679" s="495">
        <f t="shared" si="75"/>
        <v>142680878.35999995</v>
      </c>
      <c r="H679" s="495">
        <f>VLOOKUP(A679,'02-Metrics'!A:R,18,FALSE)</f>
        <v>427594086.74000001</v>
      </c>
      <c r="I679" s="496">
        <f t="shared" si="77"/>
        <v>0.33368300167059495</v>
      </c>
      <c r="J679" s="512"/>
      <c r="K679" s="491">
        <v>0</v>
      </c>
      <c r="L679" s="489">
        <v>42846</v>
      </c>
      <c r="M679" s="241" t="s">
        <v>1041</v>
      </c>
      <c r="S679">
        <f t="shared" si="78"/>
        <v>2017</v>
      </c>
    </row>
    <row r="680" spans="1:19" ht="15" customHeight="1">
      <c r="A680" s="418" t="s">
        <v>1070</v>
      </c>
      <c r="B680" s="497">
        <v>42856</v>
      </c>
      <c r="C680" s="498"/>
      <c r="D680" s="498">
        <v>506665.31</v>
      </c>
      <c r="E680" s="495">
        <f t="shared" ref="E680:F695" si="82">C680+E679</f>
        <v>379895555.40999997</v>
      </c>
      <c r="F680" s="495">
        <f t="shared" si="82"/>
        <v>237721342.36000001</v>
      </c>
      <c r="G680" s="495">
        <f t="shared" si="75"/>
        <v>142174213.04999995</v>
      </c>
      <c r="H680" s="495">
        <f>VLOOKUP(A680,'02-Metrics'!A:R,18,FALSE)</f>
        <v>427594086.74000001</v>
      </c>
      <c r="I680" s="496">
        <f t="shared" si="77"/>
        <v>0.33249808044340295</v>
      </c>
      <c r="J680" s="512"/>
      <c r="M680" s="241" t="s">
        <v>1038</v>
      </c>
      <c r="S680">
        <f t="shared" si="78"/>
        <v>2017</v>
      </c>
    </row>
    <row r="681" spans="1:19" ht="15" customHeight="1">
      <c r="A681" s="418" t="s">
        <v>1070</v>
      </c>
      <c r="B681" s="494">
        <v>42876</v>
      </c>
      <c r="C681" s="495">
        <v>9303629</v>
      </c>
      <c r="D681" s="495">
        <v>6125453</v>
      </c>
      <c r="E681" s="495">
        <f t="shared" si="82"/>
        <v>389199184.40999997</v>
      </c>
      <c r="F681" s="495">
        <f t="shared" si="82"/>
        <v>243846795.36000001</v>
      </c>
      <c r="G681" s="495">
        <f t="shared" si="75"/>
        <v>145352389.04999995</v>
      </c>
      <c r="H681" s="495">
        <f>VLOOKUP(A681,'02-Metrics'!A:R,18,FALSE)</f>
        <v>427594086.74000001</v>
      </c>
      <c r="I681" s="496">
        <f t="shared" si="77"/>
        <v>0.33993077443650888</v>
      </c>
      <c r="J681" s="512"/>
      <c r="K681" s="491">
        <v>1145904</v>
      </c>
      <c r="L681" s="489">
        <v>42876</v>
      </c>
      <c r="M681" s="241" t="s">
        <v>1041</v>
      </c>
      <c r="S681">
        <f t="shared" si="78"/>
        <v>2017</v>
      </c>
    </row>
    <row r="682" spans="1:19" ht="15" customHeight="1">
      <c r="A682" s="418" t="s">
        <v>1070</v>
      </c>
      <c r="B682" s="497">
        <f>L682</f>
        <v>42886</v>
      </c>
      <c r="C682" s="498">
        <v>13710534.18</v>
      </c>
      <c r="D682" s="498"/>
      <c r="E682" s="495">
        <f t="shared" si="82"/>
        <v>402909718.58999997</v>
      </c>
      <c r="F682" s="495">
        <f t="shared" si="82"/>
        <v>243846795.36000001</v>
      </c>
      <c r="G682" s="495">
        <f t="shared" si="75"/>
        <v>159062923.22999996</v>
      </c>
      <c r="H682" s="495">
        <f>VLOOKUP(A682,'02-Metrics'!A:R,18,FALSE)</f>
        <v>427594086.74000001</v>
      </c>
      <c r="I682" s="496">
        <f t="shared" si="77"/>
        <v>0.37199514250233001</v>
      </c>
      <c r="J682" s="512"/>
      <c r="L682" s="23">
        <v>42886</v>
      </c>
      <c r="M682" s="241" t="s">
        <v>1039</v>
      </c>
      <c r="S682">
        <f t="shared" si="78"/>
        <v>2017</v>
      </c>
    </row>
    <row r="683" spans="1:19" ht="15" customHeight="1">
      <c r="A683" s="418" t="s">
        <v>1070</v>
      </c>
      <c r="B683" s="497">
        <f>L683</f>
        <v>42886</v>
      </c>
      <c r="C683" s="498">
        <v>23265624.91</v>
      </c>
      <c r="D683" s="498"/>
      <c r="E683" s="495">
        <f t="shared" si="82"/>
        <v>426175343.5</v>
      </c>
      <c r="F683" s="495">
        <f t="shared" si="82"/>
        <v>243846795.36000001</v>
      </c>
      <c r="G683" s="495">
        <f t="shared" si="75"/>
        <v>182328548.13999999</v>
      </c>
      <c r="H683" s="495">
        <f>VLOOKUP(A683,'02-Metrics'!A:R,18,FALSE)</f>
        <v>427594086.74000001</v>
      </c>
      <c r="I683" s="496">
        <f t="shared" si="77"/>
        <v>0.4264056819168911</v>
      </c>
      <c r="J683" s="512"/>
      <c r="L683" s="23">
        <v>42886</v>
      </c>
      <c r="M683" s="241" t="s">
        <v>1039</v>
      </c>
      <c r="S683">
        <f t="shared" si="78"/>
        <v>2017</v>
      </c>
    </row>
    <row r="684" spans="1:19" ht="15" customHeight="1">
      <c r="A684" s="418" t="s">
        <v>1070</v>
      </c>
      <c r="B684" s="497">
        <v>42887</v>
      </c>
      <c r="C684" s="498"/>
      <c r="D684" s="498">
        <v>572825.11</v>
      </c>
      <c r="E684" s="495">
        <f t="shared" si="82"/>
        <v>426175343.5</v>
      </c>
      <c r="F684" s="495">
        <f t="shared" si="82"/>
        <v>244419620.47000003</v>
      </c>
      <c r="G684" s="495">
        <f t="shared" si="75"/>
        <v>181755723.02999997</v>
      </c>
      <c r="H684" s="495">
        <f>VLOOKUP(A684,'02-Metrics'!A:R,18,FALSE)</f>
        <v>427594086.74000001</v>
      </c>
      <c r="I684" s="496">
        <f t="shared" si="77"/>
        <v>0.42506603497657147</v>
      </c>
      <c r="J684" s="512"/>
      <c r="M684" s="241" t="s">
        <v>1038</v>
      </c>
      <c r="S684">
        <f t="shared" si="78"/>
        <v>2017</v>
      </c>
    </row>
    <row r="685" spans="1:19" ht="15" customHeight="1">
      <c r="A685" s="418" t="s">
        <v>1070</v>
      </c>
      <c r="B685" s="494">
        <v>42906</v>
      </c>
      <c r="C685" s="495">
        <v>0</v>
      </c>
      <c r="D685" s="495">
        <v>6563881</v>
      </c>
      <c r="E685" s="495">
        <f t="shared" si="82"/>
        <v>426175343.5</v>
      </c>
      <c r="F685" s="495">
        <f t="shared" si="82"/>
        <v>250983501.47000003</v>
      </c>
      <c r="G685" s="495">
        <f t="shared" si="75"/>
        <v>175191842.02999997</v>
      </c>
      <c r="H685" s="495">
        <f>VLOOKUP(A685,'02-Metrics'!A:R,18,FALSE)</f>
        <v>427594086.74000001</v>
      </c>
      <c r="I685" s="496">
        <f t="shared" si="77"/>
        <v>0.40971530585390425</v>
      </c>
      <c r="J685" s="512"/>
      <c r="K685" s="491">
        <v>0</v>
      </c>
      <c r="L685" s="489">
        <v>42906</v>
      </c>
      <c r="M685" s="241" t="s">
        <v>1041</v>
      </c>
      <c r="S685">
        <f t="shared" si="78"/>
        <v>2017</v>
      </c>
    </row>
    <row r="686" spans="1:19" ht="15" customHeight="1">
      <c r="A686" s="418" t="s">
        <v>1070</v>
      </c>
      <c r="B686" s="497">
        <f>L686</f>
        <v>42916</v>
      </c>
      <c r="C686" s="498">
        <v>12546063.859999999</v>
      </c>
      <c r="D686" s="498"/>
      <c r="E686" s="495">
        <f t="shared" si="82"/>
        <v>438721407.36000001</v>
      </c>
      <c r="F686" s="495">
        <f t="shared" si="82"/>
        <v>250983501.47000003</v>
      </c>
      <c r="G686" s="495">
        <f t="shared" si="75"/>
        <v>187737905.88999999</v>
      </c>
      <c r="H686" s="495">
        <f>VLOOKUP(A686,'02-Metrics'!A:R,18,FALSE)</f>
        <v>427594086.74000001</v>
      </c>
      <c r="I686" s="496">
        <f t="shared" si="77"/>
        <v>0.43905636610020438</v>
      </c>
      <c r="J686" s="512"/>
      <c r="L686" s="23">
        <v>42916</v>
      </c>
      <c r="M686" s="241" t="s">
        <v>1039</v>
      </c>
      <c r="S686">
        <f t="shared" si="78"/>
        <v>2017</v>
      </c>
    </row>
    <row r="687" spans="1:19" ht="15" customHeight="1">
      <c r="A687" s="418" t="s">
        <v>1070</v>
      </c>
      <c r="B687" s="497">
        <v>42917</v>
      </c>
      <c r="C687" s="498"/>
      <c r="D687" s="498">
        <v>626070.68999999994</v>
      </c>
      <c r="E687" s="495">
        <f t="shared" si="82"/>
        <v>438721407.36000001</v>
      </c>
      <c r="F687" s="495">
        <f t="shared" si="82"/>
        <v>251609572.16000003</v>
      </c>
      <c r="G687" s="495">
        <f t="shared" si="75"/>
        <v>187111835.19999999</v>
      </c>
      <c r="H687" s="495">
        <f>VLOOKUP(A687,'02-Metrics'!A:R,18,FALSE)</f>
        <v>427594086.74000001</v>
      </c>
      <c r="I687" s="496">
        <f t="shared" si="77"/>
        <v>0.43759219550146389</v>
      </c>
      <c r="J687" s="512"/>
      <c r="M687" s="241" t="s">
        <v>1038</v>
      </c>
      <c r="S687">
        <f t="shared" si="78"/>
        <v>2017</v>
      </c>
    </row>
    <row r="688" spans="1:19" ht="15" customHeight="1">
      <c r="A688" s="418" t="s">
        <v>1070</v>
      </c>
      <c r="B688" s="494">
        <v>42936</v>
      </c>
      <c r="C688" s="495">
        <v>9571756</v>
      </c>
      <c r="D688" s="495">
        <v>6041588</v>
      </c>
      <c r="E688" s="495">
        <f t="shared" si="82"/>
        <v>448293163.36000001</v>
      </c>
      <c r="F688" s="495">
        <f t="shared" si="82"/>
        <v>257651160.16000003</v>
      </c>
      <c r="G688" s="495">
        <f t="shared" si="75"/>
        <v>190642003.19999999</v>
      </c>
      <c r="H688" s="495">
        <f>VLOOKUP(A688,'02-Metrics'!A:R,18,FALSE)</f>
        <v>427594086.74000001</v>
      </c>
      <c r="I688" s="496">
        <f t="shared" si="77"/>
        <v>0.44584808142101479</v>
      </c>
      <c r="J688" s="512"/>
      <c r="K688" s="491">
        <v>0</v>
      </c>
      <c r="L688" s="489">
        <v>42936</v>
      </c>
      <c r="M688" s="241" t="s">
        <v>1041</v>
      </c>
      <c r="S688">
        <f t="shared" si="78"/>
        <v>2017</v>
      </c>
    </row>
    <row r="689" spans="1:19" ht="15" customHeight="1">
      <c r="A689" s="418" t="s">
        <v>1070</v>
      </c>
      <c r="B689" s="497">
        <f>L689</f>
        <v>42947</v>
      </c>
      <c r="C689" s="498">
        <v>5224000</v>
      </c>
      <c r="D689" s="498"/>
      <c r="E689" s="495">
        <f t="shared" si="82"/>
        <v>453517163.36000001</v>
      </c>
      <c r="F689" s="495">
        <f t="shared" si="82"/>
        <v>257651160.16000003</v>
      </c>
      <c r="G689" s="495">
        <f t="shared" si="75"/>
        <v>195866003.19999999</v>
      </c>
      <c r="H689" s="495">
        <f>VLOOKUP(A689,'02-Metrics'!A:R,18,FALSE)</f>
        <v>427594086.74000001</v>
      </c>
      <c r="I689" s="496">
        <f t="shared" si="77"/>
        <v>0.45806527562926042</v>
      </c>
      <c r="J689" s="512"/>
      <c r="L689" s="23">
        <v>42947</v>
      </c>
      <c r="M689" s="241" t="s">
        <v>1039</v>
      </c>
      <c r="S689">
        <f t="shared" si="78"/>
        <v>2017</v>
      </c>
    </row>
    <row r="690" spans="1:19" ht="15" customHeight="1">
      <c r="A690" s="418" t="s">
        <v>1070</v>
      </c>
      <c r="B690" s="497">
        <v>42948</v>
      </c>
      <c r="C690" s="498"/>
      <c r="D690" s="498">
        <v>846992.45000000007</v>
      </c>
      <c r="E690" s="495">
        <f t="shared" si="82"/>
        <v>453517163.36000001</v>
      </c>
      <c r="F690" s="495">
        <f t="shared" si="82"/>
        <v>258498152.61000001</v>
      </c>
      <c r="G690" s="495">
        <f t="shared" si="75"/>
        <v>195019010.75</v>
      </c>
      <c r="H690" s="495">
        <f>VLOOKUP(A690,'02-Metrics'!A:R,18,FALSE)</f>
        <v>427594086.74000001</v>
      </c>
      <c r="I690" s="496">
        <f t="shared" si="77"/>
        <v>0.45608444269385312</v>
      </c>
      <c r="J690" s="512"/>
      <c r="M690" s="241" t="s">
        <v>1038</v>
      </c>
      <c r="S690">
        <f t="shared" si="78"/>
        <v>2017</v>
      </c>
    </row>
    <row r="691" spans="1:19" ht="15" customHeight="1">
      <c r="A691" s="418" t="s">
        <v>1070</v>
      </c>
      <c r="B691" s="494">
        <v>42966</v>
      </c>
      <c r="C691" s="495">
        <v>10250422</v>
      </c>
      <c r="D691" s="495">
        <v>6297057</v>
      </c>
      <c r="E691" s="495">
        <f t="shared" si="82"/>
        <v>463767585.36000001</v>
      </c>
      <c r="F691" s="495">
        <f t="shared" si="82"/>
        <v>264795209.61000001</v>
      </c>
      <c r="G691" s="495">
        <f t="shared" si="75"/>
        <v>198972375.75</v>
      </c>
      <c r="H691" s="495">
        <f>VLOOKUP(A691,'02-Metrics'!A:R,18,FALSE)</f>
        <v>427594086.74000001</v>
      </c>
      <c r="I691" s="496">
        <f t="shared" si="77"/>
        <v>0.46533004529360061</v>
      </c>
      <c r="J691" s="512"/>
      <c r="K691" s="491">
        <v>0</v>
      </c>
      <c r="L691" s="489">
        <v>42966</v>
      </c>
      <c r="M691" s="241" t="s">
        <v>1041</v>
      </c>
      <c r="S691">
        <f t="shared" si="78"/>
        <v>2017</v>
      </c>
    </row>
    <row r="692" spans="1:19" ht="15" customHeight="1">
      <c r="A692" s="418" t="s">
        <v>1070</v>
      </c>
      <c r="B692" s="497">
        <f>L692</f>
        <v>42978</v>
      </c>
      <c r="C692" s="498">
        <v>8112852.0800000001</v>
      </c>
      <c r="D692" s="498"/>
      <c r="E692" s="495">
        <f t="shared" si="82"/>
        <v>471880437.44</v>
      </c>
      <c r="F692" s="495">
        <f t="shared" si="82"/>
        <v>264795209.61000001</v>
      </c>
      <c r="G692" s="495">
        <f t="shared" si="75"/>
        <v>207085227.82999998</v>
      </c>
      <c r="H692" s="495">
        <f>VLOOKUP(A692,'02-Metrics'!A:R,18,FALSE)</f>
        <v>427594086.74000001</v>
      </c>
      <c r="I692" s="496">
        <f t="shared" si="77"/>
        <v>0.48430330131276778</v>
      </c>
      <c r="J692" s="512"/>
      <c r="L692" s="23">
        <v>42978</v>
      </c>
      <c r="M692" s="241" t="s">
        <v>1039</v>
      </c>
      <c r="S692">
        <f t="shared" si="78"/>
        <v>2017</v>
      </c>
    </row>
    <row r="693" spans="1:19" ht="15" customHeight="1">
      <c r="A693" s="418" t="s">
        <v>1070</v>
      </c>
      <c r="B693" s="497">
        <v>42979</v>
      </c>
      <c r="C693" s="498"/>
      <c r="D693" s="498">
        <v>298421.5</v>
      </c>
      <c r="E693" s="495">
        <f t="shared" si="82"/>
        <v>471880437.44</v>
      </c>
      <c r="F693" s="495">
        <f t="shared" si="82"/>
        <v>265093631.11000001</v>
      </c>
      <c r="G693" s="495">
        <f t="shared" si="75"/>
        <v>206786806.32999998</v>
      </c>
      <c r="H693" s="495">
        <f>VLOOKUP(A693,'02-Metrics'!A:R,18,FALSE)</f>
        <v>427594086.74000001</v>
      </c>
      <c r="I693" s="496">
        <f t="shared" si="77"/>
        <v>0.48360539292428845</v>
      </c>
      <c r="J693" s="512"/>
      <c r="M693" s="241" t="s">
        <v>1038</v>
      </c>
      <c r="S693">
        <f t="shared" si="78"/>
        <v>2017</v>
      </c>
    </row>
    <row r="694" spans="1:19" ht="15" customHeight="1">
      <c r="A694" s="418" t="s">
        <v>1070</v>
      </c>
      <c r="B694" s="494">
        <v>42996</v>
      </c>
      <c r="C694" s="495">
        <v>0</v>
      </c>
      <c r="D694" s="495">
        <v>2069165</v>
      </c>
      <c r="E694" s="495">
        <f t="shared" si="82"/>
        <v>471880437.44</v>
      </c>
      <c r="F694" s="495">
        <f t="shared" si="82"/>
        <v>267162796.11000001</v>
      </c>
      <c r="G694" s="495">
        <f t="shared" si="75"/>
        <v>204717641.32999998</v>
      </c>
      <c r="H694" s="495">
        <f>VLOOKUP(A694,'02-Metrics'!A:R,18,FALSE)</f>
        <v>427594086.74000001</v>
      </c>
      <c r="I694" s="496">
        <f t="shared" si="77"/>
        <v>0.47876630589253033</v>
      </c>
      <c r="J694" s="512"/>
      <c r="K694" s="491">
        <v>0</v>
      </c>
      <c r="L694" s="489">
        <v>42996</v>
      </c>
      <c r="M694" s="241" t="s">
        <v>1041</v>
      </c>
      <c r="S694">
        <f t="shared" si="78"/>
        <v>2017</v>
      </c>
    </row>
    <row r="695" spans="1:19" ht="15" customHeight="1">
      <c r="A695" s="418" t="s">
        <v>1070</v>
      </c>
      <c r="B695" s="497">
        <f>L695</f>
        <v>43008</v>
      </c>
      <c r="C695" s="498">
        <v>17115970.899999999</v>
      </c>
      <c r="D695" s="498"/>
      <c r="E695" s="495">
        <f t="shared" si="82"/>
        <v>488996408.33999997</v>
      </c>
      <c r="F695" s="495">
        <f t="shared" si="82"/>
        <v>267162796.11000001</v>
      </c>
      <c r="G695" s="495">
        <f t="shared" si="75"/>
        <v>221833612.22999996</v>
      </c>
      <c r="H695" s="495">
        <f>VLOOKUP(A695,'02-Metrics'!A:R,18,FALSE)</f>
        <v>427594086.74000001</v>
      </c>
      <c r="I695" s="496">
        <f t="shared" si="77"/>
        <v>0.51879485500202116</v>
      </c>
      <c r="J695" s="512"/>
      <c r="L695" s="23">
        <v>43008</v>
      </c>
      <c r="M695" s="241" t="s">
        <v>1039</v>
      </c>
      <c r="S695">
        <f t="shared" si="78"/>
        <v>2017</v>
      </c>
    </row>
    <row r="696" spans="1:19" ht="15" customHeight="1">
      <c r="A696" s="418" t="s">
        <v>1070</v>
      </c>
      <c r="B696" s="497">
        <v>43009</v>
      </c>
      <c r="C696" s="498"/>
      <c r="D696" s="498">
        <v>3079125.26</v>
      </c>
      <c r="E696" s="495">
        <f t="shared" ref="E696:F711" si="83">C696+E695</f>
        <v>488996408.33999997</v>
      </c>
      <c r="F696" s="495">
        <f t="shared" si="83"/>
        <v>270241921.37</v>
      </c>
      <c r="G696" s="495">
        <f t="shared" si="75"/>
        <v>218754486.96999997</v>
      </c>
      <c r="H696" s="495">
        <f>VLOOKUP(A696,'02-Metrics'!A:R,18,FALSE)</f>
        <v>427594086.74000001</v>
      </c>
      <c r="I696" s="496">
        <f t="shared" si="77"/>
        <v>0.51159380766416995</v>
      </c>
      <c r="J696" s="512"/>
      <c r="M696" s="241" t="s">
        <v>1038</v>
      </c>
      <c r="S696">
        <f t="shared" si="78"/>
        <v>2017</v>
      </c>
    </row>
    <row r="697" spans="1:19" ht="15" customHeight="1">
      <c r="A697" s="418" t="s">
        <v>1070</v>
      </c>
      <c r="B697" s="494">
        <v>43026</v>
      </c>
      <c r="C697" s="495">
        <v>27371052</v>
      </c>
      <c r="D697" s="495">
        <v>3000178</v>
      </c>
      <c r="E697" s="495">
        <f t="shared" si="83"/>
        <v>516367460.33999997</v>
      </c>
      <c r="F697" s="495">
        <f t="shared" si="83"/>
        <v>273242099.37</v>
      </c>
      <c r="G697" s="495">
        <f t="shared" si="75"/>
        <v>243125360.96999997</v>
      </c>
      <c r="H697" s="495">
        <f>VLOOKUP(A697,'02-Metrics'!A:R,18,FALSE)</f>
        <v>427594086.74000001</v>
      </c>
      <c r="I697" s="496">
        <f t="shared" si="77"/>
        <v>0.56858915618688888</v>
      </c>
      <c r="J697" s="512"/>
      <c r="K697" s="491">
        <v>0</v>
      </c>
      <c r="L697" s="489">
        <v>43026</v>
      </c>
      <c r="M697" s="241" t="s">
        <v>1041</v>
      </c>
      <c r="S697">
        <f t="shared" si="78"/>
        <v>2017</v>
      </c>
    </row>
    <row r="698" spans="1:19" ht="15" customHeight="1">
      <c r="A698" s="418" t="s">
        <v>1070</v>
      </c>
      <c r="B698" s="497">
        <v>43040</v>
      </c>
      <c r="C698" s="498"/>
      <c r="D698" s="498">
        <v>427091.99999999994</v>
      </c>
      <c r="E698" s="495">
        <f t="shared" si="83"/>
        <v>516367460.33999997</v>
      </c>
      <c r="F698" s="495">
        <f t="shared" si="83"/>
        <v>273669191.37</v>
      </c>
      <c r="G698" s="495">
        <f t="shared" si="75"/>
        <v>242698268.96999997</v>
      </c>
      <c r="H698" s="495">
        <f>VLOOKUP(A698,'02-Metrics'!A:R,18,FALSE)</f>
        <v>427594086.74000001</v>
      </c>
      <c r="I698" s="496">
        <f t="shared" si="77"/>
        <v>0.56759033040036744</v>
      </c>
      <c r="J698" s="512"/>
      <c r="M698" s="241" t="s">
        <v>1038</v>
      </c>
      <c r="S698">
        <f t="shared" si="78"/>
        <v>2017</v>
      </c>
    </row>
    <row r="699" spans="1:19" ht="15" customHeight="1">
      <c r="A699" s="418" t="s">
        <v>1070</v>
      </c>
      <c r="B699" s="494">
        <v>43056</v>
      </c>
      <c r="C699" s="495">
        <v>0</v>
      </c>
      <c r="D699" s="495">
        <v>1999696</v>
      </c>
      <c r="E699" s="495">
        <f t="shared" si="83"/>
        <v>516367460.33999997</v>
      </c>
      <c r="F699" s="495">
        <f t="shared" si="83"/>
        <v>275668887.37</v>
      </c>
      <c r="G699" s="495">
        <f t="shared" si="75"/>
        <v>240698572.96999997</v>
      </c>
      <c r="H699" s="495">
        <f>VLOOKUP(A699,'02-Metrics'!A:R,18,FALSE)</f>
        <v>427594086.74000001</v>
      </c>
      <c r="I699" s="496">
        <f t="shared" si="77"/>
        <v>0.56291370819717979</v>
      </c>
      <c r="J699" s="512"/>
      <c r="K699" s="491">
        <v>0</v>
      </c>
      <c r="L699" s="489">
        <v>43056</v>
      </c>
      <c r="M699" s="241" t="s">
        <v>1041</v>
      </c>
      <c r="S699">
        <f t="shared" si="78"/>
        <v>2017</v>
      </c>
    </row>
    <row r="700" spans="1:19" ht="15" customHeight="1">
      <c r="A700" s="418" t="s">
        <v>1070</v>
      </c>
      <c r="B700" s="497">
        <v>43070</v>
      </c>
      <c r="C700" s="498"/>
      <c r="D700" s="498">
        <v>3969878.2699999996</v>
      </c>
      <c r="E700" s="495">
        <f t="shared" si="83"/>
        <v>516367460.33999997</v>
      </c>
      <c r="F700" s="495">
        <f t="shared" si="83"/>
        <v>279638765.63999999</v>
      </c>
      <c r="G700" s="495">
        <f t="shared" si="75"/>
        <v>236728694.69999999</v>
      </c>
      <c r="H700" s="495">
        <f>VLOOKUP(A700,'02-Metrics'!A:R,18,FALSE)</f>
        <v>427594086.74000001</v>
      </c>
      <c r="I700" s="496">
        <f t="shared" si="77"/>
        <v>0.55362948656477484</v>
      </c>
      <c r="J700" s="512"/>
      <c r="M700" s="241" t="s">
        <v>1038</v>
      </c>
      <c r="S700">
        <f t="shared" si="78"/>
        <v>2017</v>
      </c>
    </row>
    <row r="701" spans="1:19" ht="15" customHeight="1">
      <c r="A701" s="418" t="s">
        <v>1070</v>
      </c>
      <c r="B701" s="494">
        <v>43086</v>
      </c>
      <c r="C701" s="495">
        <v>0</v>
      </c>
      <c r="D701" s="495">
        <v>1968591</v>
      </c>
      <c r="E701" s="495">
        <f t="shared" si="83"/>
        <v>516367460.33999997</v>
      </c>
      <c r="F701" s="495">
        <f t="shared" si="83"/>
        <v>281607356.63999999</v>
      </c>
      <c r="G701" s="495">
        <f t="shared" si="75"/>
        <v>234760103.69999999</v>
      </c>
      <c r="H701" s="495">
        <f>VLOOKUP(A701,'02-Metrics'!A:R,18,FALSE)</f>
        <v>427594086.74000001</v>
      </c>
      <c r="I701" s="496">
        <f t="shared" si="77"/>
        <v>0.54902560858552429</v>
      </c>
      <c r="J701" s="512"/>
      <c r="K701" s="491">
        <v>0</v>
      </c>
      <c r="L701" s="489">
        <v>43086</v>
      </c>
      <c r="M701" s="241" t="s">
        <v>1041</v>
      </c>
      <c r="S701">
        <f t="shared" si="78"/>
        <v>2017</v>
      </c>
    </row>
    <row r="702" spans="1:19" ht="15" customHeight="1">
      <c r="A702" s="418" t="s">
        <v>1070</v>
      </c>
      <c r="B702" s="497">
        <v>43101</v>
      </c>
      <c r="C702" s="498"/>
      <c r="D702" s="498">
        <v>7289651.0100000007</v>
      </c>
      <c r="E702" s="495">
        <f t="shared" si="83"/>
        <v>516367460.33999997</v>
      </c>
      <c r="F702" s="495">
        <f t="shared" si="83"/>
        <v>288897007.64999998</v>
      </c>
      <c r="G702" s="495">
        <f t="shared" si="75"/>
        <v>227470452.69</v>
      </c>
      <c r="H702" s="495">
        <f>VLOOKUP(A702,'02-Metrics'!A:R,18,FALSE)</f>
        <v>427594086.74000001</v>
      </c>
      <c r="I702" s="496">
        <f t="shared" si="77"/>
        <v>0.53197754539649222</v>
      </c>
      <c r="J702" s="512"/>
      <c r="M702" s="241" t="s">
        <v>1038</v>
      </c>
      <c r="S702">
        <f t="shared" si="78"/>
        <v>2018</v>
      </c>
    </row>
    <row r="703" spans="1:19" ht="15" customHeight="1">
      <c r="A703" s="418" t="s">
        <v>1070</v>
      </c>
      <c r="B703" s="497">
        <f>L703</f>
        <v>43110</v>
      </c>
      <c r="C703" s="498">
        <v>6990595.3600000003</v>
      </c>
      <c r="D703" s="498"/>
      <c r="E703" s="495">
        <f t="shared" si="83"/>
        <v>523358055.69999999</v>
      </c>
      <c r="F703" s="495">
        <f t="shared" si="83"/>
        <v>288897007.64999998</v>
      </c>
      <c r="G703" s="495">
        <f t="shared" si="75"/>
        <v>234461048.05000001</v>
      </c>
      <c r="H703" s="495">
        <f>VLOOKUP(A703,'02-Metrics'!A:R,18,FALSE)</f>
        <v>427594086.74000001</v>
      </c>
      <c r="I703" s="496">
        <f t="shared" si="77"/>
        <v>0.5483262171316341</v>
      </c>
      <c r="J703" s="512"/>
      <c r="L703" s="23">
        <v>43110</v>
      </c>
      <c r="M703" s="241" t="s">
        <v>1039</v>
      </c>
      <c r="S703">
        <f t="shared" si="78"/>
        <v>2018</v>
      </c>
    </row>
    <row r="704" spans="1:19" ht="15" customHeight="1">
      <c r="A704" s="418" t="s">
        <v>1070</v>
      </c>
      <c r="B704" s="497">
        <v>43132</v>
      </c>
      <c r="C704" s="498"/>
      <c r="D704" s="498">
        <v>856732.47</v>
      </c>
      <c r="E704" s="495">
        <f t="shared" si="83"/>
        <v>523358055.69999999</v>
      </c>
      <c r="F704" s="495">
        <f t="shared" si="83"/>
        <v>289753740.12</v>
      </c>
      <c r="G704" s="495">
        <f t="shared" si="75"/>
        <v>233604315.57999998</v>
      </c>
      <c r="H704" s="495">
        <f>VLOOKUP(A704,'02-Metrics'!A:R,18,FALSE)</f>
        <v>427594086.74000001</v>
      </c>
      <c r="I704" s="496">
        <f t="shared" si="77"/>
        <v>0.54632260553697476</v>
      </c>
      <c r="J704" s="512"/>
      <c r="M704" s="241" t="s">
        <v>1038</v>
      </c>
      <c r="S704">
        <f t="shared" si="78"/>
        <v>2018</v>
      </c>
    </row>
    <row r="705" spans="1:19" ht="15" customHeight="1">
      <c r="A705" s="418" t="s">
        <v>1070</v>
      </c>
      <c r="B705" s="497">
        <f>L705</f>
        <v>43149</v>
      </c>
      <c r="C705" s="498">
        <v>7424114.8300000001</v>
      </c>
      <c r="D705" s="498"/>
      <c r="E705" s="495">
        <f t="shared" si="83"/>
        <v>530782170.52999997</v>
      </c>
      <c r="F705" s="495">
        <f t="shared" si="83"/>
        <v>289753740.12</v>
      </c>
      <c r="G705" s="495">
        <f t="shared" si="75"/>
        <v>241028430.40999997</v>
      </c>
      <c r="H705" s="495">
        <f>VLOOKUP(A705,'02-Metrics'!A:R,18,FALSE)</f>
        <v>427594086.74000001</v>
      </c>
      <c r="I705" s="496">
        <f t="shared" si="77"/>
        <v>0.56368513476791393</v>
      </c>
      <c r="J705" s="512"/>
      <c r="L705" s="23">
        <v>43149</v>
      </c>
      <c r="M705" s="241" t="s">
        <v>1039</v>
      </c>
      <c r="S705">
        <f t="shared" si="78"/>
        <v>2018</v>
      </c>
    </row>
    <row r="706" spans="1:19" ht="15" customHeight="1">
      <c r="A706" s="418" t="s">
        <v>1070</v>
      </c>
      <c r="B706" s="497">
        <v>43160</v>
      </c>
      <c r="C706" s="498"/>
      <c r="D706" s="498">
        <v>3626135.94</v>
      </c>
      <c r="E706" s="495">
        <f t="shared" si="83"/>
        <v>530782170.52999997</v>
      </c>
      <c r="F706" s="495">
        <f t="shared" si="83"/>
        <v>293379876.06</v>
      </c>
      <c r="G706" s="495">
        <f t="shared" si="75"/>
        <v>237402294.46999997</v>
      </c>
      <c r="H706" s="495">
        <f>VLOOKUP(A706,'02-Metrics'!A:R,18,FALSE)</f>
        <v>427594086.74000001</v>
      </c>
      <c r="I706" s="496">
        <f t="shared" si="77"/>
        <v>0.55520481183443782</v>
      </c>
      <c r="J706" s="512"/>
      <c r="M706" s="241" t="s">
        <v>1038</v>
      </c>
      <c r="S706">
        <f t="shared" si="78"/>
        <v>2018</v>
      </c>
    </row>
    <row r="707" spans="1:19" ht="15" customHeight="1">
      <c r="A707" s="418" t="s">
        <v>1070</v>
      </c>
      <c r="B707" s="497">
        <f>L707</f>
        <v>43166</v>
      </c>
      <c r="C707" s="498">
        <v>6925479.9100000001</v>
      </c>
      <c r="D707" s="498"/>
      <c r="E707" s="495">
        <f t="shared" si="83"/>
        <v>537707650.43999994</v>
      </c>
      <c r="F707" s="495">
        <f t="shared" si="83"/>
        <v>293379876.06</v>
      </c>
      <c r="G707" s="495">
        <f t="shared" si="75"/>
        <v>244327774.37999994</v>
      </c>
      <c r="H707" s="495">
        <f>VLOOKUP(A707,'02-Metrics'!A:R,18,FALSE)</f>
        <v>427594086.74000001</v>
      </c>
      <c r="I707" s="496">
        <f t="shared" ref="I707:I770" si="84">G707/H707</f>
        <v>0.57140120024289354</v>
      </c>
      <c r="J707" s="512"/>
      <c r="L707" s="23">
        <v>43166</v>
      </c>
      <c r="M707" s="241" t="s">
        <v>1039</v>
      </c>
      <c r="S707">
        <f t="shared" ref="S707:S770" si="85">YEAR(B707)</f>
        <v>2018</v>
      </c>
    </row>
    <row r="708" spans="1:19" ht="15" customHeight="1">
      <c r="A708" s="418" t="s">
        <v>1070</v>
      </c>
      <c r="B708" s="497">
        <v>43191</v>
      </c>
      <c r="C708" s="498"/>
      <c r="D708" s="498">
        <v>5248992.3600000003</v>
      </c>
      <c r="E708" s="495">
        <f t="shared" si="83"/>
        <v>537707650.43999994</v>
      </c>
      <c r="F708" s="495">
        <f t="shared" si="83"/>
        <v>298628868.42000002</v>
      </c>
      <c r="G708" s="495">
        <f t="shared" si="75"/>
        <v>239078782.01999992</v>
      </c>
      <c r="H708" s="495">
        <f>VLOOKUP(A708,'02-Metrics'!A:R,18,FALSE)</f>
        <v>427594086.74000001</v>
      </c>
      <c r="I708" s="496">
        <f t="shared" si="84"/>
        <v>0.55912555723758772</v>
      </c>
      <c r="J708" s="512"/>
      <c r="M708" s="241" t="s">
        <v>1038</v>
      </c>
      <c r="S708">
        <f t="shared" si="85"/>
        <v>2018</v>
      </c>
    </row>
    <row r="709" spans="1:19" ht="15" customHeight="1">
      <c r="A709" s="418" t="s">
        <v>1070</v>
      </c>
      <c r="B709" s="497">
        <v>43221</v>
      </c>
      <c r="C709" s="498"/>
      <c r="D709" s="498">
        <v>3391151.8299999996</v>
      </c>
      <c r="E709" s="495">
        <f t="shared" si="83"/>
        <v>537707650.43999994</v>
      </c>
      <c r="F709" s="495">
        <f t="shared" si="83"/>
        <v>302020020.25</v>
      </c>
      <c r="G709" s="495">
        <f t="shared" si="75"/>
        <v>235687630.18999994</v>
      </c>
      <c r="H709" s="495">
        <f>VLOOKUP(A709,'02-Metrics'!A:R,18,FALSE)</f>
        <v>427594086.74000001</v>
      </c>
      <c r="I709" s="496">
        <f t="shared" si="84"/>
        <v>0.55119478378874442</v>
      </c>
      <c r="J709" s="512"/>
      <c r="M709" s="241" t="s">
        <v>1038</v>
      </c>
      <c r="S709">
        <f t="shared" si="85"/>
        <v>2018</v>
      </c>
    </row>
    <row r="710" spans="1:19" ht="15" customHeight="1">
      <c r="A710" s="418" t="s">
        <v>1070</v>
      </c>
      <c r="B710" s="497">
        <f>L710</f>
        <v>43228</v>
      </c>
      <c r="C710" s="498">
        <v>12791498.800000001</v>
      </c>
      <c r="D710" s="498"/>
      <c r="E710" s="495">
        <f t="shared" si="83"/>
        <v>550499149.23999989</v>
      </c>
      <c r="F710" s="495">
        <f t="shared" si="83"/>
        <v>302020020.25</v>
      </c>
      <c r="G710" s="495">
        <f t="shared" si="75"/>
        <v>248479128.98999989</v>
      </c>
      <c r="H710" s="495">
        <f>VLOOKUP(A710,'02-Metrics'!A:R,18,FALSE)</f>
        <v>427594086.74000001</v>
      </c>
      <c r="I710" s="496">
        <f t="shared" si="84"/>
        <v>0.5811098345265201</v>
      </c>
      <c r="J710" s="512"/>
      <c r="L710" s="23">
        <v>43228</v>
      </c>
      <c r="M710" s="241" t="s">
        <v>1039</v>
      </c>
      <c r="S710">
        <f t="shared" si="85"/>
        <v>2018</v>
      </c>
    </row>
    <row r="711" spans="1:19" ht="15" customHeight="1">
      <c r="A711" s="418" t="s">
        <v>1070</v>
      </c>
      <c r="B711" s="497">
        <v>43252</v>
      </c>
      <c r="C711" s="498"/>
      <c r="D711" s="498">
        <v>1681341.0599999998</v>
      </c>
      <c r="E711" s="495">
        <f t="shared" si="83"/>
        <v>550499149.23999989</v>
      </c>
      <c r="F711" s="495">
        <f t="shared" si="83"/>
        <v>303701361.31</v>
      </c>
      <c r="G711" s="495">
        <f t="shared" si="75"/>
        <v>246797787.92999989</v>
      </c>
      <c r="H711" s="495">
        <f>VLOOKUP(A711,'02-Metrics'!A:R,18,FALSE)</f>
        <v>427594086.74000001</v>
      </c>
      <c r="I711" s="496">
        <f t="shared" si="84"/>
        <v>0.57717773838174258</v>
      </c>
      <c r="J711" s="512"/>
      <c r="M711" s="241" t="s">
        <v>1038</v>
      </c>
      <c r="S711">
        <f t="shared" si="85"/>
        <v>2018</v>
      </c>
    </row>
    <row r="712" spans="1:19" ht="15" customHeight="1">
      <c r="A712" s="418" t="s">
        <v>1070</v>
      </c>
      <c r="B712" s="497">
        <v>43282</v>
      </c>
      <c r="C712" s="498"/>
      <c r="D712" s="498">
        <v>982254.01</v>
      </c>
      <c r="E712" s="495">
        <f t="shared" ref="E712:F727" si="86">C712+E711</f>
        <v>550499149.23999989</v>
      </c>
      <c r="F712" s="495">
        <f t="shared" si="86"/>
        <v>304683615.31999999</v>
      </c>
      <c r="G712" s="495">
        <f t="shared" ref="G712:G775" si="87">E712-F712</f>
        <v>245815533.9199999</v>
      </c>
      <c r="H712" s="495">
        <f>VLOOKUP(A712,'02-Metrics'!A:R,18,FALSE)</f>
        <v>427594086.74000001</v>
      </c>
      <c r="I712" s="496">
        <f t="shared" si="84"/>
        <v>0.57488057375655155</v>
      </c>
      <c r="J712" s="512"/>
      <c r="M712" s="241" t="s">
        <v>1038</v>
      </c>
      <c r="S712">
        <f t="shared" si="85"/>
        <v>2018</v>
      </c>
    </row>
    <row r="713" spans="1:19" ht="15" customHeight="1">
      <c r="A713" s="418" t="s">
        <v>1070</v>
      </c>
      <c r="B713" s="497">
        <v>43313</v>
      </c>
      <c r="C713" s="498"/>
      <c r="D713" s="498">
        <v>1608874.0399999998</v>
      </c>
      <c r="E713" s="495">
        <f t="shared" si="86"/>
        <v>550499149.23999989</v>
      </c>
      <c r="F713" s="495">
        <f t="shared" si="86"/>
        <v>306292489.36000001</v>
      </c>
      <c r="G713" s="495">
        <f t="shared" si="87"/>
        <v>244206659.87999988</v>
      </c>
      <c r="H713" s="495">
        <f>VLOOKUP(A713,'02-Metrics'!A:R,18,FALSE)</f>
        <v>427594086.74000001</v>
      </c>
      <c r="I713" s="496">
        <f t="shared" si="84"/>
        <v>0.57111795380952157</v>
      </c>
      <c r="J713" s="512"/>
      <c r="M713" s="241" t="s">
        <v>1038</v>
      </c>
      <c r="S713">
        <f t="shared" si="85"/>
        <v>2018</v>
      </c>
    </row>
    <row r="714" spans="1:19" ht="15" customHeight="1">
      <c r="A714" s="418" t="s">
        <v>1070</v>
      </c>
      <c r="B714" s="497">
        <v>43344</v>
      </c>
      <c r="C714" s="498"/>
      <c r="D714" s="498">
        <v>893435.51000000013</v>
      </c>
      <c r="E714" s="495">
        <f t="shared" si="86"/>
        <v>550499149.23999989</v>
      </c>
      <c r="F714" s="495">
        <f t="shared" si="86"/>
        <v>307185924.87</v>
      </c>
      <c r="G714" s="495">
        <f t="shared" si="87"/>
        <v>243313224.36999989</v>
      </c>
      <c r="H714" s="495">
        <f>VLOOKUP(A714,'02-Metrics'!A:R,18,FALSE)</f>
        <v>427594086.74000001</v>
      </c>
      <c r="I714" s="496">
        <f t="shared" si="84"/>
        <v>0.56902850604186983</v>
      </c>
      <c r="J714" s="512"/>
      <c r="M714" s="241" t="s">
        <v>1038</v>
      </c>
      <c r="S714">
        <f t="shared" si="85"/>
        <v>2018</v>
      </c>
    </row>
    <row r="715" spans="1:19" ht="15" customHeight="1">
      <c r="A715" s="418" t="s">
        <v>1070</v>
      </c>
      <c r="B715" s="497">
        <v>43374</v>
      </c>
      <c r="C715" s="498"/>
      <c r="D715" s="498">
        <v>473618.30000000005</v>
      </c>
      <c r="E715" s="495">
        <f t="shared" si="86"/>
        <v>550499149.23999989</v>
      </c>
      <c r="F715" s="495">
        <f t="shared" si="86"/>
        <v>307659543.17000002</v>
      </c>
      <c r="G715" s="495">
        <f t="shared" si="87"/>
        <v>242839606.06999987</v>
      </c>
      <c r="H715" s="495">
        <f>VLOOKUP(A715,'02-Metrics'!A:R,18,FALSE)</f>
        <v>427594086.74000001</v>
      </c>
      <c r="I715" s="496">
        <f t="shared" si="84"/>
        <v>0.56792087075249775</v>
      </c>
      <c r="J715" s="512"/>
      <c r="M715" s="241" t="s">
        <v>1038</v>
      </c>
      <c r="S715">
        <f t="shared" si="85"/>
        <v>2018</v>
      </c>
    </row>
    <row r="716" spans="1:19" ht="15" customHeight="1">
      <c r="A716" s="418" t="s">
        <v>1070</v>
      </c>
      <c r="B716" s="497">
        <v>43405</v>
      </c>
      <c r="C716" s="498"/>
      <c r="D716" s="498">
        <v>493053.42999999993</v>
      </c>
      <c r="E716" s="495">
        <f t="shared" si="86"/>
        <v>550499149.23999989</v>
      </c>
      <c r="F716" s="495">
        <f t="shared" si="86"/>
        <v>308152596.60000002</v>
      </c>
      <c r="G716" s="495">
        <f t="shared" si="87"/>
        <v>242346552.63999987</v>
      </c>
      <c r="H716" s="495">
        <f>VLOOKUP(A716,'02-Metrics'!A:R,18,FALSE)</f>
        <v>427594086.74000001</v>
      </c>
      <c r="I716" s="496">
        <f t="shared" si="84"/>
        <v>0.56676778317413801</v>
      </c>
      <c r="J716" s="512"/>
      <c r="M716" s="241" t="s">
        <v>1038</v>
      </c>
      <c r="S716">
        <f t="shared" si="85"/>
        <v>2018</v>
      </c>
    </row>
    <row r="717" spans="1:19" ht="15" customHeight="1">
      <c r="A717" s="418" t="s">
        <v>1070</v>
      </c>
      <c r="B717" s="497">
        <v>43435</v>
      </c>
      <c r="C717" s="498"/>
      <c r="D717" s="498">
        <v>216491.27000000002</v>
      </c>
      <c r="E717" s="495">
        <f t="shared" si="86"/>
        <v>550499149.23999989</v>
      </c>
      <c r="F717" s="495">
        <f t="shared" si="86"/>
        <v>308369087.87</v>
      </c>
      <c r="G717" s="495">
        <f t="shared" si="87"/>
        <v>242130061.36999989</v>
      </c>
      <c r="H717" s="495">
        <f>VLOOKUP(A717,'02-Metrics'!A:R,18,FALSE)</f>
        <v>427594086.74000001</v>
      </c>
      <c r="I717" s="496">
        <f t="shared" si="84"/>
        <v>0.56626148227636242</v>
      </c>
      <c r="J717" s="512"/>
      <c r="M717" s="241" t="s">
        <v>1038</v>
      </c>
      <c r="S717">
        <f t="shared" si="85"/>
        <v>2018</v>
      </c>
    </row>
    <row r="718" spans="1:19" ht="15" customHeight="1">
      <c r="A718" s="418" t="s">
        <v>1070</v>
      </c>
      <c r="B718" s="497">
        <f>L718</f>
        <v>43451</v>
      </c>
      <c r="C718" s="498">
        <v>5224000</v>
      </c>
      <c r="D718" s="498"/>
      <c r="E718" s="495">
        <f t="shared" si="86"/>
        <v>555723149.23999989</v>
      </c>
      <c r="F718" s="495">
        <f t="shared" si="86"/>
        <v>308369087.87</v>
      </c>
      <c r="G718" s="495">
        <f t="shared" si="87"/>
        <v>247354061.36999989</v>
      </c>
      <c r="H718" s="495">
        <f>VLOOKUP(A718,'02-Metrics'!A:R,18,FALSE)</f>
        <v>427594086.74000001</v>
      </c>
      <c r="I718" s="496">
        <f t="shared" si="84"/>
        <v>0.57847867648460805</v>
      </c>
      <c r="J718" s="512"/>
      <c r="L718" s="23">
        <v>43451</v>
      </c>
      <c r="M718" s="241" t="s">
        <v>1039</v>
      </c>
      <c r="S718">
        <f t="shared" si="85"/>
        <v>2018</v>
      </c>
    </row>
    <row r="719" spans="1:19" ht="15" customHeight="1">
      <c r="A719" s="418" t="s">
        <v>1070</v>
      </c>
      <c r="B719" s="497">
        <v>43466</v>
      </c>
      <c r="C719" s="498"/>
      <c r="D719" s="498">
        <v>345622.63999999996</v>
      </c>
      <c r="E719" s="495">
        <f t="shared" si="86"/>
        <v>555723149.23999989</v>
      </c>
      <c r="F719" s="495">
        <f t="shared" si="86"/>
        <v>308714710.50999999</v>
      </c>
      <c r="G719" s="495">
        <f t="shared" si="87"/>
        <v>247008438.7299999</v>
      </c>
      <c r="H719" s="495">
        <f>VLOOKUP(A719,'02-Metrics'!A:R,18,FALSE)</f>
        <v>427594086.74000001</v>
      </c>
      <c r="I719" s="496">
        <f t="shared" si="84"/>
        <v>0.57767038036752405</v>
      </c>
      <c r="J719" s="512"/>
      <c r="M719" s="241" t="s">
        <v>1038</v>
      </c>
      <c r="S719">
        <f t="shared" si="85"/>
        <v>2019</v>
      </c>
    </row>
    <row r="720" spans="1:19" ht="15" customHeight="1">
      <c r="A720" s="418" t="s">
        <v>1070</v>
      </c>
      <c r="B720" s="497">
        <v>43497</v>
      </c>
      <c r="C720" s="498"/>
      <c r="D720" s="498">
        <v>1694295.5000000002</v>
      </c>
      <c r="E720" s="495">
        <f t="shared" si="86"/>
        <v>555723149.23999989</v>
      </c>
      <c r="F720" s="495">
        <f t="shared" si="86"/>
        <v>310409006.00999999</v>
      </c>
      <c r="G720" s="495">
        <f t="shared" si="87"/>
        <v>245314143.2299999</v>
      </c>
      <c r="H720" s="495">
        <f>VLOOKUP(A720,'02-Metrics'!A:R,18,FALSE)</f>
        <v>427594086.74000001</v>
      </c>
      <c r="I720" s="496">
        <f t="shared" si="84"/>
        <v>0.57370798810687007</v>
      </c>
      <c r="J720" s="512"/>
      <c r="M720" s="241" t="s">
        <v>1038</v>
      </c>
      <c r="S720">
        <f t="shared" si="85"/>
        <v>2019</v>
      </c>
    </row>
    <row r="721" spans="1:19" ht="15" customHeight="1">
      <c r="A721" s="418" t="s">
        <v>1070</v>
      </c>
      <c r="B721" s="497">
        <v>43525</v>
      </c>
      <c r="C721" s="498"/>
      <c r="D721" s="498">
        <v>63012.4</v>
      </c>
      <c r="E721" s="495">
        <f t="shared" si="86"/>
        <v>555723149.23999989</v>
      </c>
      <c r="F721" s="495">
        <f t="shared" si="86"/>
        <v>310472018.40999997</v>
      </c>
      <c r="G721" s="495">
        <f t="shared" si="87"/>
        <v>245251130.82999992</v>
      </c>
      <c r="H721" s="495">
        <f>VLOOKUP(A721,'02-Metrics'!A:R,18,FALSE)</f>
        <v>427594086.74000001</v>
      </c>
      <c r="I721" s="496">
        <f t="shared" si="84"/>
        <v>0.57356062311293299</v>
      </c>
      <c r="J721" s="512"/>
      <c r="M721" s="241" t="s">
        <v>1038</v>
      </c>
      <c r="S721">
        <f t="shared" si="85"/>
        <v>2019</v>
      </c>
    </row>
    <row r="722" spans="1:19" ht="15" customHeight="1">
      <c r="A722" s="418" t="s">
        <v>1070</v>
      </c>
      <c r="B722" s="497">
        <f>L722</f>
        <v>43541</v>
      </c>
      <c r="C722" s="498">
        <v>10152661.359999999</v>
      </c>
      <c r="D722" s="498"/>
      <c r="E722" s="495">
        <f t="shared" si="86"/>
        <v>565875810.5999999</v>
      </c>
      <c r="F722" s="495">
        <f t="shared" si="86"/>
        <v>310472018.40999997</v>
      </c>
      <c r="G722" s="495">
        <f t="shared" si="87"/>
        <v>255403792.18999994</v>
      </c>
      <c r="H722" s="495">
        <f>VLOOKUP(A722,'02-Metrics'!A:R,18,FALSE)</f>
        <v>427594086.74000001</v>
      </c>
      <c r="I722" s="496">
        <f t="shared" si="84"/>
        <v>0.59730431292259445</v>
      </c>
      <c r="J722" s="512"/>
      <c r="L722" s="23">
        <v>43541</v>
      </c>
      <c r="M722" s="241" t="s">
        <v>1039</v>
      </c>
      <c r="S722">
        <f t="shared" si="85"/>
        <v>2019</v>
      </c>
    </row>
    <row r="723" spans="1:19" ht="15" customHeight="1">
      <c r="A723" s="418" t="s">
        <v>1070</v>
      </c>
      <c r="B723" s="497">
        <v>43556</v>
      </c>
      <c r="C723" s="498"/>
      <c r="D723" s="498">
        <v>212898.37</v>
      </c>
      <c r="E723" s="495">
        <f t="shared" si="86"/>
        <v>565875810.5999999</v>
      </c>
      <c r="F723" s="495">
        <f t="shared" si="86"/>
        <v>310684916.77999997</v>
      </c>
      <c r="G723" s="495">
        <f t="shared" si="87"/>
        <v>255190893.81999993</v>
      </c>
      <c r="H723" s="495">
        <f>VLOOKUP(A723,'02-Metrics'!A:R,18,FALSE)</f>
        <v>427594086.74000001</v>
      </c>
      <c r="I723" s="496">
        <f t="shared" si="84"/>
        <v>0.59680641461997019</v>
      </c>
      <c r="J723" s="512"/>
      <c r="M723" s="241" t="s">
        <v>1038</v>
      </c>
      <c r="S723">
        <f t="shared" si="85"/>
        <v>2019</v>
      </c>
    </row>
    <row r="724" spans="1:19" ht="15" customHeight="1">
      <c r="A724" s="418" t="s">
        <v>1070</v>
      </c>
      <c r="B724" s="497">
        <v>43586</v>
      </c>
      <c r="C724" s="498"/>
      <c r="D724" s="498">
        <v>108105.2</v>
      </c>
      <c r="E724" s="495">
        <f t="shared" si="86"/>
        <v>565875810.5999999</v>
      </c>
      <c r="F724" s="495">
        <f t="shared" si="86"/>
        <v>310793021.97999996</v>
      </c>
      <c r="G724" s="495">
        <f t="shared" si="87"/>
        <v>255082788.61999995</v>
      </c>
      <c r="H724" s="495">
        <f>VLOOKUP(A724,'02-Metrics'!A:R,18,FALSE)</f>
        <v>427594086.74000001</v>
      </c>
      <c r="I724" s="496">
        <f t="shared" si="84"/>
        <v>0.59655359260172336</v>
      </c>
      <c r="J724" s="512"/>
      <c r="M724" s="241" t="s">
        <v>1038</v>
      </c>
      <c r="S724">
        <f t="shared" si="85"/>
        <v>2019</v>
      </c>
    </row>
    <row r="725" spans="1:19" ht="15" customHeight="1">
      <c r="A725" s="418" t="s">
        <v>1070</v>
      </c>
      <c r="B725" s="497">
        <v>43647</v>
      </c>
      <c r="C725" s="498"/>
      <c r="D725" s="498">
        <v>7135.32</v>
      </c>
      <c r="E725" s="495">
        <f t="shared" si="86"/>
        <v>565875810.5999999</v>
      </c>
      <c r="F725" s="495">
        <f t="shared" si="86"/>
        <v>310800157.29999995</v>
      </c>
      <c r="G725" s="495">
        <f t="shared" si="87"/>
        <v>255075653.29999995</v>
      </c>
      <c r="H725" s="495">
        <f>VLOOKUP(A725,'02-Metrics'!A:R,18,FALSE)</f>
        <v>427594086.74000001</v>
      </c>
      <c r="I725" s="496">
        <f t="shared" si="84"/>
        <v>0.59653690546730953</v>
      </c>
      <c r="J725" s="512"/>
      <c r="M725" s="241" t="s">
        <v>1038</v>
      </c>
      <c r="S725">
        <f t="shared" si="85"/>
        <v>2019</v>
      </c>
    </row>
    <row r="726" spans="1:19" ht="15" customHeight="1">
      <c r="A726" s="418" t="s">
        <v>1070</v>
      </c>
      <c r="B726" s="497">
        <v>43709</v>
      </c>
      <c r="C726" s="498"/>
      <c r="D726" s="498">
        <v>3939</v>
      </c>
      <c r="E726" s="495">
        <f t="shared" si="86"/>
        <v>565875810.5999999</v>
      </c>
      <c r="F726" s="495">
        <f t="shared" si="86"/>
        <v>310804096.29999995</v>
      </c>
      <c r="G726" s="495">
        <f t="shared" si="87"/>
        <v>255071714.29999995</v>
      </c>
      <c r="H726" s="495">
        <f>VLOOKUP(A726,'02-Metrics'!A:R,18,FALSE)</f>
        <v>427594086.74000001</v>
      </c>
      <c r="I726" s="496">
        <f t="shared" si="84"/>
        <v>0.59652769345965517</v>
      </c>
      <c r="J726" s="512"/>
      <c r="M726" s="241" t="s">
        <v>1038</v>
      </c>
      <c r="S726">
        <f t="shared" si="85"/>
        <v>2019</v>
      </c>
    </row>
    <row r="727" spans="1:19" ht="15" customHeight="1">
      <c r="A727" s="418" t="s">
        <v>1070</v>
      </c>
      <c r="B727" s="497">
        <v>43739</v>
      </c>
      <c r="C727" s="498"/>
      <c r="D727" s="498">
        <v>29789.37</v>
      </c>
      <c r="E727" s="495">
        <f t="shared" si="86"/>
        <v>565875810.5999999</v>
      </c>
      <c r="F727" s="495">
        <f t="shared" si="86"/>
        <v>310833885.66999996</v>
      </c>
      <c r="G727" s="495">
        <f t="shared" si="87"/>
        <v>255041924.92999995</v>
      </c>
      <c r="H727" s="495">
        <f>VLOOKUP(A727,'02-Metrics'!A:R,18,FALSE)</f>
        <v>427594086.74000001</v>
      </c>
      <c r="I727" s="496">
        <f t="shared" si="84"/>
        <v>0.59645802605562936</v>
      </c>
      <c r="J727" s="512"/>
      <c r="M727" s="241" t="s">
        <v>1038</v>
      </c>
      <c r="S727">
        <f t="shared" si="85"/>
        <v>2019</v>
      </c>
    </row>
    <row r="728" spans="1:19" ht="15" customHeight="1">
      <c r="A728" s="418" t="s">
        <v>1070</v>
      </c>
      <c r="B728" s="497">
        <v>43770</v>
      </c>
      <c r="C728" s="498"/>
      <c r="D728" s="498">
        <v>1528</v>
      </c>
      <c r="E728" s="495">
        <f t="shared" ref="E728:F737" si="88">C728+E727</f>
        <v>565875810.5999999</v>
      </c>
      <c r="F728" s="495">
        <f t="shared" si="88"/>
        <v>310835413.66999996</v>
      </c>
      <c r="G728" s="495">
        <f t="shared" si="87"/>
        <v>255040396.92999995</v>
      </c>
      <c r="H728" s="495">
        <f>VLOOKUP(A728,'02-Metrics'!A:R,18,FALSE)</f>
        <v>427594086.74000001</v>
      </c>
      <c r="I728" s="496">
        <f t="shared" si="84"/>
        <v>0.59645445257309671</v>
      </c>
      <c r="J728" s="512"/>
      <c r="M728" s="241" t="s">
        <v>1038</v>
      </c>
      <c r="S728">
        <f t="shared" si="85"/>
        <v>2019</v>
      </c>
    </row>
    <row r="729" spans="1:19" ht="15" customHeight="1">
      <c r="A729" s="418" t="s">
        <v>1070</v>
      </c>
      <c r="B729" s="497">
        <v>43800</v>
      </c>
      <c r="C729" s="498"/>
      <c r="D729" s="498">
        <v>88677.31</v>
      </c>
      <c r="E729" s="495">
        <f t="shared" si="88"/>
        <v>565875810.5999999</v>
      </c>
      <c r="F729" s="495">
        <f t="shared" si="88"/>
        <v>310924090.97999996</v>
      </c>
      <c r="G729" s="495">
        <f t="shared" si="87"/>
        <v>254951719.61999995</v>
      </c>
      <c r="H729" s="495">
        <f>VLOOKUP(A729,'02-Metrics'!A:R,18,FALSE)</f>
        <v>427594086.74000001</v>
      </c>
      <c r="I729" s="496">
        <f t="shared" si="84"/>
        <v>0.5962470659118918</v>
      </c>
      <c r="J729" s="512"/>
      <c r="M729" s="241" t="s">
        <v>1038</v>
      </c>
      <c r="S729">
        <f t="shared" si="85"/>
        <v>2019</v>
      </c>
    </row>
    <row r="730" spans="1:19" ht="15" customHeight="1">
      <c r="A730" s="418" t="s">
        <v>1070</v>
      </c>
      <c r="B730" s="497">
        <v>43831</v>
      </c>
      <c r="C730" s="498"/>
      <c r="D730" s="498">
        <v>100000</v>
      </c>
      <c r="E730" s="495">
        <f t="shared" si="88"/>
        <v>565875810.5999999</v>
      </c>
      <c r="F730" s="495">
        <f t="shared" si="88"/>
        <v>311024090.97999996</v>
      </c>
      <c r="G730" s="495">
        <f t="shared" si="87"/>
        <v>254851719.61999995</v>
      </c>
      <c r="H730" s="495">
        <f>VLOOKUP(A730,'02-Metrics'!A:R,18,FALSE)</f>
        <v>427594086.74000001</v>
      </c>
      <c r="I730" s="496">
        <f t="shared" si="84"/>
        <v>0.59601319925400043</v>
      </c>
      <c r="J730" s="512"/>
      <c r="M730" s="241" t="s">
        <v>1038</v>
      </c>
      <c r="S730">
        <f t="shared" si="85"/>
        <v>2020</v>
      </c>
    </row>
    <row r="731" spans="1:19" ht="15" customHeight="1">
      <c r="A731" s="418" t="s">
        <v>1070</v>
      </c>
      <c r="B731" s="497">
        <v>43862</v>
      </c>
      <c r="C731" s="498"/>
      <c r="D731" s="498">
        <v>5075.05</v>
      </c>
      <c r="E731" s="495">
        <f t="shared" si="88"/>
        <v>565875810.5999999</v>
      </c>
      <c r="F731" s="495">
        <f t="shared" si="88"/>
        <v>311029166.02999997</v>
      </c>
      <c r="G731" s="495">
        <f t="shared" si="87"/>
        <v>254846644.56999993</v>
      </c>
      <c r="H731" s="495">
        <f>VLOOKUP(A731,'02-Metrics'!A:R,18,FALSE)</f>
        <v>427594086.74000001</v>
      </c>
      <c r="I731" s="496">
        <f t="shared" si="84"/>
        <v>0.59600133040417902</v>
      </c>
      <c r="J731" s="512"/>
      <c r="M731" s="241" t="s">
        <v>1038</v>
      </c>
      <c r="S731">
        <f t="shared" si="85"/>
        <v>2020</v>
      </c>
    </row>
    <row r="732" spans="1:19" ht="15" customHeight="1">
      <c r="A732" s="418" t="s">
        <v>1070</v>
      </c>
      <c r="B732" s="497">
        <v>43891</v>
      </c>
      <c r="C732" s="498"/>
      <c r="D732" s="498">
        <v>14320</v>
      </c>
      <c r="E732" s="495">
        <f t="shared" si="88"/>
        <v>565875810.5999999</v>
      </c>
      <c r="F732" s="495">
        <f t="shared" si="88"/>
        <v>311043486.02999997</v>
      </c>
      <c r="G732" s="495">
        <f t="shared" si="87"/>
        <v>254832324.56999993</v>
      </c>
      <c r="H732" s="495">
        <f>VLOOKUP(A732,'02-Metrics'!A:R,18,FALSE)</f>
        <v>427594086.74000001</v>
      </c>
      <c r="I732" s="496">
        <f t="shared" si="84"/>
        <v>0.59596784069876896</v>
      </c>
      <c r="J732" s="512"/>
      <c r="M732" s="241" t="s">
        <v>1038</v>
      </c>
      <c r="S732">
        <f t="shared" si="85"/>
        <v>2020</v>
      </c>
    </row>
    <row r="733" spans="1:19" ht="15" customHeight="1">
      <c r="A733" s="418" t="s">
        <v>1070</v>
      </c>
      <c r="B733" s="497">
        <v>43922</v>
      </c>
      <c r="C733" s="498"/>
      <c r="D733" s="498">
        <v>22196.309999999998</v>
      </c>
      <c r="E733" s="495">
        <f t="shared" si="88"/>
        <v>565875810.5999999</v>
      </c>
      <c r="F733" s="495">
        <f t="shared" si="88"/>
        <v>311065682.33999997</v>
      </c>
      <c r="G733" s="495">
        <f t="shared" si="87"/>
        <v>254810128.25999993</v>
      </c>
      <c r="H733" s="495">
        <f>VLOOKUP(A733,'02-Metrics'!A:R,18,FALSE)</f>
        <v>427594086.74000001</v>
      </c>
      <c r="I733" s="496">
        <f t="shared" si="84"/>
        <v>0.59591593093039674</v>
      </c>
      <c r="J733" s="512"/>
      <c r="M733" s="241" t="s">
        <v>1038</v>
      </c>
      <c r="S733">
        <f t="shared" si="85"/>
        <v>2020</v>
      </c>
    </row>
    <row r="734" spans="1:19" ht="15" customHeight="1">
      <c r="A734" s="418" t="s">
        <v>1070</v>
      </c>
      <c r="B734" s="497">
        <v>44044</v>
      </c>
      <c r="C734" s="498"/>
      <c r="D734" s="498">
        <v>114225</v>
      </c>
      <c r="E734" s="495">
        <f t="shared" si="88"/>
        <v>565875810.5999999</v>
      </c>
      <c r="F734" s="495">
        <f t="shared" si="88"/>
        <v>311179907.33999997</v>
      </c>
      <c r="G734" s="495">
        <f t="shared" si="87"/>
        <v>254695903.25999993</v>
      </c>
      <c r="H734" s="495">
        <f>VLOOKUP(A734,'02-Metrics'!A:R,18,FALSE)</f>
        <v>427594086.74000001</v>
      </c>
      <c r="I734" s="496">
        <f t="shared" si="84"/>
        <v>0.59564879674042037</v>
      </c>
      <c r="J734" s="512"/>
      <c r="M734" s="241" t="s">
        <v>1038</v>
      </c>
      <c r="S734">
        <f t="shared" si="85"/>
        <v>2020</v>
      </c>
    </row>
    <row r="735" spans="1:19" ht="15" customHeight="1">
      <c r="A735" s="418" t="s">
        <v>1070</v>
      </c>
      <c r="B735" s="497">
        <f>L735</f>
        <v>44105</v>
      </c>
      <c r="C735" s="498"/>
      <c r="D735" s="498">
        <v>149657.94</v>
      </c>
      <c r="E735" s="495">
        <f t="shared" si="88"/>
        <v>565875810.5999999</v>
      </c>
      <c r="F735" s="495">
        <f t="shared" si="88"/>
        <v>311329565.27999997</v>
      </c>
      <c r="G735" s="495">
        <f t="shared" si="87"/>
        <v>254546245.31999993</v>
      </c>
      <c r="H735" s="495">
        <f>VLOOKUP(A735,'02-Metrics'!A:R,18,FALSE)</f>
        <v>427594086.74000001</v>
      </c>
      <c r="I735" s="496">
        <f t="shared" si="84"/>
        <v>0.59529879671787322</v>
      </c>
      <c r="J735" s="512"/>
      <c r="L735" s="23">
        <v>44105</v>
      </c>
      <c r="M735" s="241" t="s">
        <v>1040</v>
      </c>
      <c r="S735">
        <f t="shared" si="85"/>
        <v>2020</v>
      </c>
    </row>
    <row r="736" spans="1:19" ht="15" customHeight="1">
      <c r="A736" s="418" t="s">
        <v>1070</v>
      </c>
      <c r="B736" s="497">
        <f>L736</f>
        <v>44166</v>
      </c>
      <c r="C736" s="498"/>
      <c r="D736" s="498">
        <v>92545.2</v>
      </c>
      <c r="E736" s="495">
        <f t="shared" si="88"/>
        <v>565875810.5999999</v>
      </c>
      <c r="F736" s="495">
        <f t="shared" si="88"/>
        <v>311422110.47999996</v>
      </c>
      <c r="G736" s="495">
        <f t="shared" si="87"/>
        <v>254453700.11999995</v>
      </c>
      <c r="H736" s="495">
        <f>VLOOKUP(A736,'02-Metrics'!A:R,18,FALSE)</f>
        <v>427594086.74000001</v>
      </c>
      <c r="I736" s="496">
        <f t="shared" si="84"/>
        <v>0.59508236435159445</v>
      </c>
      <c r="J736" s="512"/>
      <c r="L736" s="23">
        <v>44166</v>
      </c>
      <c r="M736" s="241" t="s">
        <v>1040</v>
      </c>
      <c r="S736">
        <f t="shared" si="85"/>
        <v>2020</v>
      </c>
    </row>
    <row r="737" spans="1:19" ht="15" customHeight="1">
      <c r="A737" s="418" t="s">
        <v>1070</v>
      </c>
      <c r="B737" s="497">
        <f>L737</f>
        <v>44201</v>
      </c>
      <c r="C737" s="498">
        <v>4326586.5</v>
      </c>
      <c r="D737" s="498"/>
      <c r="E737" s="495">
        <f t="shared" si="88"/>
        <v>570202397.0999999</v>
      </c>
      <c r="F737" s="495">
        <f t="shared" si="88"/>
        <v>311422110.47999996</v>
      </c>
      <c r="G737" s="495">
        <f t="shared" si="87"/>
        <v>258780286.61999995</v>
      </c>
      <c r="H737" s="495">
        <f>VLOOKUP(A737,'02-Metrics'!A:R,18,FALSE)</f>
        <v>427594086.74000001</v>
      </c>
      <c r="I737" s="496">
        <f t="shared" si="84"/>
        <v>0.60520080759992401</v>
      </c>
      <c r="J737" s="512"/>
      <c r="L737" s="23">
        <v>44201</v>
      </c>
      <c r="M737" s="241" t="s">
        <v>764</v>
      </c>
      <c r="S737">
        <f t="shared" si="85"/>
        <v>2021</v>
      </c>
    </row>
    <row r="738" spans="1:19" ht="15" customHeight="1">
      <c r="A738" s="418"/>
      <c r="B738" s="505"/>
      <c r="C738" s="506"/>
      <c r="D738" s="506"/>
      <c r="E738" s="506"/>
      <c r="F738" s="506"/>
      <c r="G738" s="506"/>
      <c r="H738" s="495"/>
      <c r="I738" s="496"/>
      <c r="J738" s="512"/>
      <c r="S738">
        <f t="shared" si="85"/>
        <v>1900</v>
      </c>
    </row>
    <row r="739" spans="1:19" ht="15" customHeight="1">
      <c r="A739" s="418" t="s">
        <v>1071</v>
      </c>
      <c r="B739" s="494">
        <v>42246</v>
      </c>
      <c r="C739" s="495">
        <v>0</v>
      </c>
      <c r="D739" s="495">
        <v>1235235</v>
      </c>
      <c r="E739" s="495">
        <f t="shared" ref="E739:F754" si="89">C739+E738</f>
        <v>0</v>
      </c>
      <c r="F739" s="495">
        <f t="shared" si="89"/>
        <v>1235235</v>
      </c>
      <c r="G739" s="495">
        <f t="shared" si="87"/>
        <v>-1235235</v>
      </c>
      <c r="H739" s="495">
        <f>VLOOKUP(A739,'02-Metrics'!A:R,18,FALSE)</f>
        <v>155643269.75999999</v>
      </c>
      <c r="I739" s="496">
        <f t="shared" si="84"/>
        <v>-7.9363213192881216E-3</v>
      </c>
      <c r="J739" s="512"/>
      <c r="K739" s="491">
        <v>3666159</v>
      </c>
      <c r="L739" s="489">
        <v>42246</v>
      </c>
      <c r="M739" s="241" t="s">
        <v>1041</v>
      </c>
      <c r="S739">
        <f t="shared" si="85"/>
        <v>2015</v>
      </c>
    </row>
    <row r="740" spans="1:19" ht="15" customHeight="1">
      <c r="A740" s="418" t="s">
        <v>1071</v>
      </c>
      <c r="B740" s="494">
        <v>42277</v>
      </c>
      <c r="C740" s="495">
        <v>29637377</v>
      </c>
      <c r="D740" s="495">
        <v>13446591</v>
      </c>
      <c r="E740" s="495">
        <f t="shared" si="89"/>
        <v>29637377</v>
      </c>
      <c r="F740" s="495">
        <f t="shared" si="89"/>
        <v>14681826</v>
      </c>
      <c r="G740" s="495">
        <f t="shared" si="87"/>
        <v>14955551</v>
      </c>
      <c r="H740" s="495">
        <f>VLOOKUP(A740,'02-Metrics'!A:R,18,FALSE)</f>
        <v>155643269.75999999</v>
      </c>
      <c r="I740" s="496">
        <f t="shared" si="84"/>
        <v>9.6088645677138984E-2</v>
      </c>
      <c r="J740" s="512"/>
      <c r="K740" s="491">
        <v>2947529</v>
      </c>
      <c r="L740" s="489">
        <v>42277</v>
      </c>
      <c r="M740" s="241" t="s">
        <v>1041</v>
      </c>
      <c r="S740">
        <f t="shared" si="85"/>
        <v>2015</v>
      </c>
    </row>
    <row r="741" spans="1:19" ht="15" customHeight="1">
      <c r="A741" s="418" t="s">
        <v>1071</v>
      </c>
      <c r="B741" s="494">
        <v>42307</v>
      </c>
      <c r="C741" s="495">
        <v>4586765</v>
      </c>
      <c r="D741" s="495">
        <v>2616279</v>
      </c>
      <c r="E741" s="495">
        <f t="shared" si="89"/>
        <v>34224142</v>
      </c>
      <c r="F741" s="495">
        <f t="shared" si="89"/>
        <v>17298105</v>
      </c>
      <c r="G741" s="495">
        <f t="shared" si="87"/>
        <v>16926037</v>
      </c>
      <c r="H741" s="495">
        <f>VLOOKUP(A741,'02-Metrics'!A:R,18,FALSE)</f>
        <v>155643269.75999999</v>
      </c>
      <c r="I741" s="496">
        <f t="shared" si="84"/>
        <v>0.10874891684105417</v>
      </c>
      <c r="J741" s="512"/>
      <c r="K741" s="491">
        <v>5298608</v>
      </c>
      <c r="L741" s="489">
        <v>42307</v>
      </c>
      <c r="M741" s="241" t="s">
        <v>1041</v>
      </c>
      <c r="S741">
        <f t="shared" si="85"/>
        <v>2015</v>
      </c>
    </row>
    <row r="742" spans="1:19" ht="15" customHeight="1">
      <c r="A742" s="418" t="s">
        <v>1071</v>
      </c>
      <c r="B742" s="494">
        <v>42338</v>
      </c>
      <c r="C742" s="495">
        <v>0</v>
      </c>
      <c r="D742" s="495">
        <v>5501224</v>
      </c>
      <c r="E742" s="495">
        <f t="shared" si="89"/>
        <v>34224142</v>
      </c>
      <c r="F742" s="495">
        <f t="shared" si="89"/>
        <v>22799329</v>
      </c>
      <c r="G742" s="495">
        <f t="shared" si="87"/>
        <v>11424813</v>
      </c>
      <c r="H742" s="495">
        <f>VLOOKUP(A742,'02-Metrics'!A:R,18,FALSE)</f>
        <v>155643269.75999999</v>
      </c>
      <c r="I742" s="496">
        <f t="shared" si="84"/>
        <v>7.3403835691815786E-2</v>
      </c>
      <c r="J742" s="512"/>
      <c r="K742" s="491">
        <v>8220856</v>
      </c>
      <c r="L742" s="489">
        <v>42338</v>
      </c>
      <c r="M742" s="241" t="s">
        <v>1041</v>
      </c>
      <c r="S742">
        <f t="shared" si="85"/>
        <v>2015</v>
      </c>
    </row>
    <row r="743" spans="1:19" ht="15" customHeight="1">
      <c r="A743" s="418" t="s">
        <v>1071</v>
      </c>
      <c r="B743" s="494">
        <v>42368</v>
      </c>
      <c r="C743" s="495">
        <v>0</v>
      </c>
      <c r="D743" s="495">
        <v>8141258</v>
      </c>
      <c r="E743" s="495">
        <f t="shared" si="89"/>
        <v>34224142</v>
      </c>
      <c r="F743" s="495">
        <f t="shared" si="89"/>
        <v>30940587</v>
      </c>
      <c r="G743" s="495">
        <f t="shared" si="87"/>
        <v>3283555</v>
      </c>
      <c r="H743" s="495">
        <f>VLOOKUP(A743,'02-Metrics'!A:R,18,FALSE)</f>
        <v>155643269.75999999</v>
      </c>
      <c r="I743" s="496">
        <f t="shared" si="84"/>
        <v>2.1096671928463092E-2</v>
      </c>
      <c r="J743" s="512"/>
      <c r="K743" s="491">
        <v>5801943</v>
      </c>
      <c r="L743" s="489">
        <v>42368</v>
      </c>
      <c r="M743" s="241" t="s">
        <v>1041</v>
      </c>
      <c r="S743">
        <f t="shared" si="85"/>
        <v>2015</v>
      </c>
    </row>
    <row r="744" spans="1:19" ht="15" customHeight="1">
      <c r="A744" s="418" t="s">
        <v>1071</v>
      </c>
      <c r="B744" s="494">
        <v>42399</v>
      </c>
      <c r="C744" s="495">
        <v>0</v>
      </c>
      <c r="D744" s="495">
        <v>5451532</v>
      </c>
      <c r="E744" s="495">
        <f t="shared" si="89"/>
        <v>34224142</v>
      </c>
      <c r="F744" s="495">
        <f t="shared" si="89"/>
        <v>36392119</v>
      </c>
      <c r="G744" s="495">
        <f t="shared" si="87"/>
        <v>-2167977</v>
      </c>
      <c r="H744" s="495">
        <f>VLOOKUP(A744,'02-Metrics'!A:R,18,FALSE)</f>
        <v>155643269.75999999</v>
      </c>
      <c r="I744" s="496">
        <f t="shared" si="84"/>
        <v>-1.3929140677544194E-2</v>
      </c>
      <c r="J744" s="512"/>
      <c r="K744" s="491">
        <v>5352562</v>
      </c>
      <c r="L744" s="489">
        <v>42399</v>
      </c>
      <c r="M744" s="241" t="s">
        <v>1041</v>
      </c>
      <c r="S744">
        <f t="shared" si="85"/>
        <v>2016</v>
      </c>
    </row>
    <row r="745" spans="1:19" ht="15" customHeight="1">
      <c r="A745" s="418" t="s">
        <v>1071</v>
      </c>
      <c r="B745" s="494">
        <v>42429</v>
      </c>
      <c r="C745" s="495">
        <v>0</v>
      </c>
      <c r="D745" s="495">
        <v>3603669</v>
      </c>
      <c r="E745" s="495">
        <f t="shared" si="89"/>
        <v>34224142</v>
      </c>
      <c r="F745" s="495">
        <f t="shared" si="89"/>
        <v>39995788</v>
      </c>
      <c r="G745" s="495">
        <f t="shared" si="87"/>
        <v>-5771646</v>
      </c>
      <c r="H745" s="495">
        <f>VLOOKUP(A745,'02-Metrics'!A:R,18,FALSE)</f>
        <v>155643269.75999999</v>
      </c>
      <c r="I745" s="496">
        <f t="shared" si="84"/>
        <v>-3.7082528585397921E-2</v>
      </c>
      <c r="J745" s="512"/>
      <c r="K745" s="491">
        <v>4388436</v>
      </c>
      <c r="L745" s="489">
        <v>42429</v>
      </c>
      <c r="M745" s="241" t="s">
        <v>1041</v>
      </c>
      <c r="S745">
        <f t="shared" si="85"/>
        <v>2016</v>
      </c>
    </row>
    <row r="746" spans="1:19" ht="15" customHeight="1">
      <c r="A746" s="418" t="s">
        <v>1071</v>
      </c>
      <c r="B746" s="494">
        <v>42459</v>
      </c>
      <c r="C746" s="495">
        <v>17563755</v>
      </c>
      <c r="D746" s="495">
        <v>12545548</v>
      </c>
      <c r="E746" s="495">
        <f t="shared" si="89"/>
        <v>51787897</v>
      </c>
      <c r="F746" s="495">
        <f t="shared" si="89"/>
        <v>52541336</v>
      </c>
      <c r="G746" s="495">
        <f t="shared" si="87"/>
        <v>-753439</v>
      </c>
      <c r="H746" s="495">
        <f>VLOOKUP(A746,'02-Metrics'!A:R,18,FALSE)</f>
        <v>155643269.75999999</v>
      </c>
      <c r="I746" s="496">
        <f t="shared" si="84"/>
        <v>-4.8408068088121878E-3</v>
      </c>
      <c r="J746" s="512"/>
      <c r="K746" s="491">
        <v>3420205</v>
      </c>
      <c r="L746" s="489">
        <v>42459</v>
      </c>
      <c r="M746" s="241" t="s">
        <v>1041</v>
      </c>
      <c r="S746">
        <f t="shared" si="85"/>
        <v>2016</v>
      </c>
    </row>
    <row r="747" spans="1:19" ht="15" customHeight="1">
      <c r="A747" s="418" t="s">
        <v>1071</v>
      </c>
      <c r="B747" s="494">
        <v>42490</v>
      </c>
      <c r="C747" s="495">
        <v>3905995</v>
      </c>
      <c r="D747" s="495">
        <v>3148793</v>
      </c>
      <c r="E747" s="495">
        <f t="shared" si="89"/>
        <v>55693892</v>
      </c>
      <c r="F747" s="495">
        <f t="shared" si="89"/>
        <v>55690129</v>
      </c>
      <c r="G747" s="495">
        <f t="shared" si="87"/>
        <v>3763</v>
      </c>
      <c r="H747" s="495">
        <f>VLOOKUP(A747,'02-Metrics'!A:R,18,FALSE)</f>
        <v>155643269.75999999</v>
      </c>
      <c r="I747" s="496">
        <f t="shared" si="84"/>
        <v>2.4177081384903437E-5</v>
      </c>
      <c r="J747" s="512"/>
      <c r="K747" s="491">
        <v>8821905</v>
      </c>
      <c r="L747" s="489">
        <v>42490</v>
      </c>
      <c r="M747" s="241" t="s">
        <v>1041</v>
      </c>
      <c r="S747">
        <f t="shared" si="85"/>
        <v>2016</v>
      </c>
    </row>
    <row r="748" spans="1:19" ht="15" customHeight="1">
      <c r="A748" s="418" t="s">
        <v>1071</v>
      </c>
      <c r="B748" s="494">
        <v>42520</v>
      </c>
      <c r="C748" s="495">
        <v>8423296</v>
      </c>
      <c r="D748" s="495">
        <v>3830635</v>
      </c>
      <c r="E748" s="495">
        <f t="shared" si="89"/>
        <v>64117188</v>
      </c>
      <c r="F748" s="495">
        <f t="shared" si="89"/>
        <v>59520764</v>
      </c>
      <c r="G748" s="495">
        <f t="shared" si="87"/>
        <v>4596424</v>
      </c>
      <c r="H748" s="495">
        <f>VLOOKUP(A748,'02-Metrics'!A:R,18,FALSE)</f>
        <v>155643269.75999999</v>
      </c>
      <c r="I748" s="496">
        <f t="shared" si="84"/>
        <v>2.9531787703301463E-2</v>
      </c>
      <c r="J748" s="512"/>
      <c r="K748" s="491">
        <v>2771682</v>
      </c>
      <c r="L748" s="489">
        <v>42520</v>
      </c>
      <c r="M748" s="241" t="s">
        <v>1041</v>
      </c>
      <c r="S748">
        <f t="shared" si="85"/>
        <v>2016</v>
      </c>
    </row>
    <row r="749" spans="1:19" ht="15" customHeight="1">
      <c r="A749" s="418" t="s">
        <v>1071</v>
      </c>
      <c r="B749" s="494">
        <v>42551</v>
      </c>
      <c r="C749" s="495">
        <v>3298717</v>
      </c>
      <c r="D749" s="495">
        <v>6751529</v>
      </c>
      <c r="E749" s="495">
        <f t="shared" si="89"/>
        <v>67415905</v>
      </c>
      <c r="F749" s="495">
        <f t="shared" si="89"/>
        <v>66272293</v>
      </c>
      <c r="G749" s="495">
        <f t="shared" si="87"/>
        <v>1143612</v>
      </c>
      <c r="H749" s="495">
        <f>VLOOKUP(A749,'02-Metrics'!A:R,18,FALSE)</f>
        <v>155643269.75999999</v>
      </c>
      <c r="I749" s="496">
        <f t="shared" si="84"/>
        <v>7.3476482585044358E-3</v>
      </c>
      <c r="J749" s="512"/>
      <c r="K749" s="491">
        <v>2098881</v>
      </c>
      <c r="L749" s="489">
        <v>42551</v>
      </c>
      <c r="M749" s="241" t="s">
        <v>1041</v>
      </c>
      <c r="S749">
        <f t="shared" si="85"/>
        <v>2016</v>
      </c>
    </row>
    <row r="750" spans="1:19" ht="15" customHeight="1">
      <c r="A750" s="418" t="s">
        <v>1071</v>
      </c>
      <c r="B750" s="494">
        <v>42581</v>
      </c>
      <c r="C750" s="495">
        <v>0</v>
      </c>
      <c r="D750" s="495">
        <v>2378336</v>
      </c>
      <c r="E750" s="495">
        <f t="shared" si="89"/>
        <v>67415905</v>
      </c>
      <c r="F750" s="495">
        <f t="shared" si="89"/>
        <v>68650629</v>
      </c>
      <c r="G750" s="495">
        <f t="shared" si="87"/>
        <v>-1234724</v>
      </c>
      <c r="H750" s="495">
        <f>VLOOKUP(A750,'02-Metrics'!A:R,18,FALSE)</f>
        <v>155643269.75999999</v>
      </c>
      <c r="I750" s="496">
        <f t="shared" si="84"/>
        <v>-7.9330381705802581E-3</v>
      </c>
      <c r="J750" s="512"/>
      <c r="K750" s="491">
        <v>6034533</v>
      </c>
      <c r="L750" s="489">
        <v>42581</v>
      </c>
      <c r="M750" s="241" t="s">
        <v>1041</v>
      </c>
      <c r="S750">
        <f t="shared" si="85"/>
        <v>2016</v>
      </c>
    </row>
    <row r="751" spans="1:19" ht="15" customHeight="1">
      <c r="A751" s="418" t="s">
        <v>1071</v>
      </c>
      <c r="B751" s="494">
        <v>42612</v>
      </c>
      <c r="C751" s="495">
        <v>3461858</v>
      </c>
      <c r="D751" s="495">
        <v>3473570</v>
      </c>
      <c r="E751" s="495">
        <f t="shared" si="89"/>
        <v>70877763</v>
      </c>
      <c r="F751" s="495">
        <f t="shared" si="89"/>
        <v>72124199</v>
      </c>
      <c r="G751" s="495">
        <f t="shared" si="87"/>
        <v>-1246436</v>
      </c>
      <c r="H751" s="495">
        <f>VLOOKUP(A751,'02-Metrics'!A:R,18,FALSE)</f>
        <v>155643269.75999999</v>
      </c>
      <c r="I751" s="496">
        <f t="shared" si="84"/>
        <v>-8.008287167970635E-3</v>
      </c>
      <c r="J751" s="512"/>
      <c r="K751" s="491">
        <v>9407244</v>
      </c>
      <c r="L751" s="489">
        <v>42612</v>
      </c>
      <c r="M751" s="241" t="s">
        <v>1041</v>
      </c>
      <c r="S751">
        <f t="shared" si="85"/>
        <v>2016</v>
      </c>
    </row>
    <row r="752" spans="1:19" ht="15" customHeight="1">
      <c r="A752" s="418" t="s">
        <v>1071</v>
      </c>
      <c r="B752" s="494">
        <v>42643</v>
      </c>
      <c r="C752" s="495">
        <v>5275168</v>
      </c>
      <c r="D752" s="495">
        <v>5300631</v>
      </c>
      <c r="E752" s="495">
        <f t="shared" si="89"/>
        <v>76152931</v>
      </c>
      <c r="F752" s="495">
        <f t="shared" si="89"/>
        <v>77424830</v>
      </c>
      <c r="G752" s="495">
        <f t="shared" si="87"/>
        <v>-1271899</v>
      </c>
      <c r="H752" s="495">
        <f>VLOOKUP(A752,'02-Metrics'!A:R,18,FALSE)</f>
        <v>155643269.75999999</v>
      </c>
      <c r="I752" s="496">
        <f t="shared" si="84"/>
        <v>-8.1718856328401E-3</v>
      </c>
      <c r="J752" s="512"/>
      <c r="K752" s="491">
        <v>7438667</v>
      </c>
      <c r="L752" s="489">
        <v>42643</v>
      </c>
      <c r="M752" s="241" t="s">
        <v>1041</v>
      </c>
      <c r="S752">
        <f t="shared" si="85"/>
        <v>2016</v>
      </c>
    </row>
    <row r="753" spans="1:19" ht="15" customHeight="1">
      <c r="A753" s="418" t="s">
        <v>1071</v>
      </c>
      <c r="B753" s="494">
        <v>42673</v>
      </c>
      <c r="C753" s="495">
        <v>5636322</v>
      </c>
      <c r="D753" s="495">
        <v>4222393</v>
      </c>
      <c r="E753" s="495">
        <f t="shared" si="89"/>
        <v>81789253</v>
      </c>
      <c r="F753" s="495">
        <f t="shared" si="89"/>
        <v>81647223</v>
      </c>
      <c r="G753" s="495">
        <f t="shared" si="87"/>
        <v>142030</v>
      </c>
      <c r="H753" s="495">
        <f>VLOOKUP(A753,'02-Metrics'!A:R,18,FALSE)</f>
        <v>155643269.75999999</v>
      </c>
      <c r="I753" s="496">
        <f t="shared" si="84"/>
        <v>9.1253544222637132E-4</v>
      </c>
      <c r="J753" s="512"/>
      <c r="K753" s="491">
        <v>7251283</v>
      </c>
      <c r="L753" s="489">
        <v>42673</v>
      </c>
      <c r="M753" s="241" t="s">
        <v>1041</v>
      </c>
      <c r="S753">
        <f t="shared" si="85"/>
        <v>2016</v>
      </c>
    </row>
    <row r="754" spans="1:19" ht="15" customHeight="1">
      <c r="A754" s="418" t="s">
        <v>1071</v>
      </c>
      <c r="B754" s="494">
        <v>42704</v>
      </c>
      <c r="C754" s="495">
        <v>10000016</v>
      </c>
      <c r="D754" s="495">
        <v>9401120</v>
      </c>
      <c r="E754" s="495">
        <f t="shared" si="89"/>
        <v>91789269</v>
      </c>
      <c r="F754" s="495">
        <f t="shared" si="89"/>
        <v>91048343</v>
      </c>
      <c r="G754" s="495">
        <f t="shared" si="87"/>
        <v>740926</v>
      </c>
      <c r="H754" s="495">
        <f>VLOOKUP(A754,'02-Metrics'!A:R,18,FALSE)</f>
        <v>155643269.75999999</v>
      </c>
      <c r="I754" s="496">
        <f t="shared" si="84"/>
        <v>4.7604114276351226E-3</v>
      </c>
      <c r="J754" s="512"/>
      <c r="K754" s="491">
        <v>4715979</v>
      </c>
      <c r="L754" s="489">
        <v>42704</v>
      </c>
      <c r="M754" s="241" t="s">
        <v>1041</v>
      </c>
      <c r="S754">
        <f t="shared" si="85"/>
        <v>2016</v>
      </c>
    </row>
    <row r="755" spans="1:19" ht="15" customHeight="1">
      <c r="A755" s="418" t="s">
        <v>1071</v>
      </c>
      <c r="B755" s="494">
        <v>42734</v>
      </c>
      <c r="C755" s="495">
        <v>4814232</v>
      </c>
      <c r="D755" s="495">
        <v>2934762</v>
      </c>
      <c r="E755" s="495">
        <f t="shared" ref="E755:F770" si="90">C755+E754</f>
        <v>96603501</v>
      </c>
      <c r="F755" s="495">
        <f t="shared" si="90"/>
        <v>93983105</v>
      </c>
      <c r="G755" s="495">
        <f t="shared" si="87"/>
        <v>2620396</v>
      </c>
      <c r="H755" s="495">
        <f>VLOOKUP(A755,'02-Metrics'!A:R,18,FALSE)</f>
        <v>155643269.75999999</v>
      </c>
      <c r="I755" s="496">
        <f t="shared" si="84"/>
        <v>1.683590947453506E-2</v>
      </c>
      <c r="J755" s="512"/>
      <c r="K755" s="491">
        <v>9189505</v>
      </c>
      <c r="L755" s="489">
        <v>42734</v>
      </c>
      <c r="M755" s="241" t="s">
        <v>1041</v>
      </c>
      <c r="S755">
        <f t="shared" si="85"/>
        <v>2016</v>
      </c>
    </row>
    <row r="756" spans="1:19" ht="15" customHeight="1">
      <c r="A756" s="418" t="s">
        <v>1071</v>
      </c>
      <c r="B756" s="494">
        <v>42765</v>
      </c>
      <c r="C756" s="495">
        <v>3576546</v>
      </c>
      <c r="D756" s="495">
        <v>3139736</v>
      </c>
      <c r="E756" s="495">
        <f t="shared" si="90"/>
        <v>100180047</v>
      </c>
      <c r="F756" s="495">
        <f t="shared" si="90"/>
        <v>97122841</v>
      </c>
      <c r="G756" s="495">
        <f t="shared" si="87"/>
        <v>3057206</v>
      </c>
      <c r="H756" s="495">
        <f>VLOOKUP(A756,'02-Metrics'!A:R,18,FALSE)</f>
        <v>155643269.75999999</v>
      </c>
      <c r="I756" s="496">
        <f t="shared" si="84"/>
        <v>1.9642391249645258E-2</v>
      </c>
      <c r="J756" s="512"/>
      <c r="K756" s="491">
        <v>6589859</v>
      </c>
      <c r="L756" s="489">
        <v>42765</v>
      </c>
      <c r="M756" s="241" t="s">
        <v>1041</v>
      </c>
      <c r="S756">
        <f t="shared" si="85"/>
        <v>2017</v>
      </c>
    </row>
    <row r="757" spans="1:19" ht="15" customHeight="1">
      <c r="A757" s="418" t="s">
        <v>1071</v>
      </c>
      <c r="B757" s="494">
        <v>42794</v>
      </c>
      <c r="C757" s="495">
        <v>5550000</v>
      </c>
      <c r="D757" s="495">
        <v>7547923</v>
      </c>
      <c r="E757" s="495">
        <f t="shared" si="90"/>
        <v>105730047</v>
      </c>
      <c r="F757" s="495">
        <f t="shared" si="90"/>
        <v>104670764</v>
      </c>
      <c r="G757" s="495">
        <f t="shared" si="87"/>
        <v>1059283</v>
      </c>
      <c r="H757" s="495">
        <f>VLOOKUP(A757,'02-Metrics'!A:R,18,FALSE)</f>
        <v>155643269.75999999</v>
      </c>
      <c r="I757" s="496">
        <f t="shared" si="84"/>
        <v>6.8058387724274968E-3</v>
      </c>
      <c r="J757" s="512"/>
      <c r="K757" s="491">
        <v>6232054</v>
      </c>
      <c r="L757" s="489">
        <v>42794</v>
      </c>
      <c r="M757" s="241" t="s">
        <v>1041</v>
      </c>
      <c r="S757">
        <f t="shared" si="85"/>
        <v>2017</v>
      </c>
    </row>
    <row r="758" spans="1:19" ht="15" customHeight="1">
      <c r="A758" s="418" t="s">
        <v>1071</v>
      </c>
      <c r="B758" s="494">
        <v>42824</v>
      </c>
      <c r="C758" s="495">
        <v>8460776</v>
      </c>
      <c r="D758" s="495">
        <v>5417841</v>
      </c>
      <c r="E758" s="495">
        <f t="shared" si="90"/>
        <v>114190823</v>
      </c>
      <c r="F758" s="495">
        <f t="shared" si="90"/>
        <v>110088605</v>
      </c>
      <c r="G758" s="495">
        <f t="shared" si="87"/>
        <v>4102218</v>
      </c>
      <c r="H758" s="495">
        <f>VLOOKUP(A758,'02-Metrics'!A:R,18,FALSE)</f>
        <v>155643269.75999999</v>
      </c>
      <c r="I758" s="496">
        <f t="shared" si="84"/>
        <v>2.6356539581348874E-2</v>
      </c>
      <c r="J758" s="512"/>
      <c r="K758" s="491">
        <v>7360122</v>
      </c>
      <c r="L758" s="489">
        <v>42824</v>
      </c>
      <c r="M758" s="241" t="s">
        <v>1041</v>
      </c>
      <c r="S758">
        <f t="shared" si="85"/>
        <v>2017</v>
      </c>
    </row>
    <row r="759" spans="1:19" ht="15" customHeight="1">
      <c r="A759" s="418" t="s">
        <v>1071</v>
      </c>
      <c r="B759" s="497">
        <f>L759</f>
        <v>42824</v>
      </c>
      <c r="C759" s="498">
        <v>13857711</v>
      </c>
      <c r="D759" s="498"/>
      <c r="E759" s="495">
        <f t="shared" si="90"/>
        <v>128048534</v>
      </c>
      <c r="F759" s="495">
        <f t="shared" si="90"/>
        <v>110088605</v>
      </c>
      <c r="G759" s="495">
        <f t="shared" si="87"/>
        <v>17959929</v>
      </c>
      <c r="H759" s="495">
        <f>VLOOKUP(A759,'02-Metrics'!A:R,18,FALSE)</f>
        <v>155643269.75999999</v>
      </c>
      <c r="I759" s="496">
        <f t="shared" si="84"/>
        <v>0.11539161974490764</v>
      </c>
      <c r="J759" s="512"/>
      <c r="L759" s="23">
        <v>42824</v>
      </c>
      <c r="M759" s="241" t="s">
        <v>1039</v>
      </c>
      <c r="S759">
        <f t="shared" si="85"/>
        <v>2017</v>
      </c>
    </row>
    <row r="760" spans="1:19" ht="15" customHeight="1">
      <c r="A760" s="418" t="s">
        <v>1071</v>
      </c>
      <c r="B760" s="497">
        <f>L760</f>
        <v>42826</v>
      </c>
      <c r="C760" s="498">
        <v>4160257</v>
      </c>
      <c r="D760" s="498"/>
      <c r="E760" s="495">
        <f t="shared" si="90"/>
        <v>132208791</v>
      </c>
      <c r="F760" s="495">
        <f t="shared" si="90"/>
        <v>110088605</v>
      </c>
      <c r="G760" s="495">
        <f t="shared" si="87"/>
        <v>22120186</v>
      </c>
      <c r="H760" s="495">
        <f>VLOOKUP(A760,'02-Metrics'!A:R,18,FALSE)</f>
        <v>155643269.75999999</v>
      </c>
      <c r="I760" s="496">
        <f t="shared" si="84"/>
        <v>0.14212105691501506</v>
      </c>
      <c r="J760" s="512"/>
      <c r="L760" s="23">
        <v>42826</v>
      </c>
      <c r="M760" s="241" t="s">
        <v>1039</v>
      </c>
      <c r="S760">
        <f t="shared" si="85"/>
        <v>2017</v>
      </c>
    </row>
    <row r="761" spans="1:19" ht="15" customHeight="1">
      <c r="A761" s="418" t="s">
        <v>1071</v>
      </c>
      <c r="B761" s="494">
        <v>42855</v>
      </c>
      <c r="C761" s="495">
        <v>4160257</v>
      </c>
      <c r="D761" s="495">
        <v>2321143</v>
      </c>
      <c r="E761" s="495">
        <f t="shared" si="90"/>
        <v>136369048</v>
      </c>
      <c r="F761" s="495">
        <f t="shared" si="90"/>
        <v>112409748</v>
      </c>
      <c r="G761" s="495">
        <f t="shared" si="87"/>
        <v>23959300</v>
      </c>
      <c r="H761" s="495">
        <f>VLOOKUP(A761,'02-Metrics'!A:R,18,FALSE)</f>
        <v>155643269.75999999</v>
      </c>
      <c r="I761" s="496">
        <f t="shared" si="84"/>
        <v>0.153937269738325</v>
      </c>
      <c r="J761" s="512"/>
      <c r="K761" s="491">
        <v>7780352</v>
      </c>
      <c r="L761" s="489">
        <v>42855</v>
      </c>
      <c r="M761" s="241" t="s">
        <v>1041</v>
      </c>
      <c r="S761">
        <f t="shared" si="85"/>
        <v>2017</v>
      </c>
    </row>
    <row r="762" spans="1:19" ht="15" customHeight="1">
      <c r="A762" s="418" t="s">
        <v>1071</v>
      </c>
      <c r="B762" s="497">
        <v>42856</v>
      </c>
      <c r="C762" s="498"/>
      <c r="D762" s="498">
        <v>2845820.75</v>
      </c>
      <c r="E762" s="495">
        <f t="shared" si="90"/>
        <v>136369048</v>
      </c>
      <c r="F762" s="495">
        <f t="shared" si="90"/>
        <v>115255568.75</v>
      </c>
      <c r="G762" s="495">
        <f t="shared" si="87"/>
        <v>21113479.25</v>
      </c>
      <c r="H762" s="495">
        <f>VLOOKUP(A762,'02-Metrics'!A:R,18,FALSE)</f>
        <v>155643269.75999999</v>
      </c>
      <c r="I762" s="496">
        <f t="shared" si="84"/>
        <v>0.13565301784366729</v>
      </c>
      <c r="J762" s="512"/>
      <c r="M762" s="241" t="s">
        <v>1038</v>
      </c>
      <c r="S762">
        <f t="shared" si="85"/>
        <v>2017</v>
      </c>
    </row>
    <row r="763" spans="1:19" ht="15" customHeight="1">
      <c r="A763" s="418" t="s">
        <v>1071</v>
      </c>
      <c r="B763" s="494">
        <v>42885</v>
      </c>
      <c r="C763" s="495">
        <v>5937405</v>
      </c>
      <c r="D763" s="495">
        <v>5767975</v>
      </c>
      <c r="E763" s="495">
        <f t="shared" si="90"/>
        <v>142306453</v>
      </c>
      <c r="F763" s="495">
        <f t="shared" si="90"/>
        <v>121023543.75</v>
      </c>
      <c r="G763" s="495">
        <f t="shared" si="87"/>
        <v>21282909.25</v>
      </c>
      <c r="H763" s="495">
        <f>VLOOKUP(A763,'02-Metrics'!A:R,18,FALSE)</f>
        <v>155643269.75999999</v>
      </c>
      <c r="I763" s="496">
        <f t="shared" si="84"/>
        <v>0.13674159687609996</v>
      </c>
      <c r="J763" s="512"/>
      <c r="K763" s="491">
        <v>6227576</v>
      </c>
      <c r="L763" s="489">
        <v>42885</v>
      </c>
      <c r="M763" s="241" t="s">
        <v>1041</v>
      </c>
      <c r="S763">
        <f t="shared" si="85"/>
        <v>2017</v>
      </c>
    </row>
    <row r="764" spans="1:19" ht="15" customHeight="1">
      <c r="A764" s="418" t="s">
        <v>1071</v>
      </c>
      <c r="B764" s="497">
        <f>L764</f>
        <v>42886</v>
      </c>
      <c r="C764" s="498">
        <v>5937405</v>
      </c>
      <c r="D764" s="498"/>
      <c r="E764" s="495">
        <f t="shared" si="90"/>
        <v>148243858</v>
      </c>
      <c r="F764" s="495">
        <f t="shared" si="90"/>
        <v>121023543.75</v>
      </c>
      <c r="G764" s="495">
        <f t="shared" si="87"/>
        <v>27220314.25</v>
      </c>
      <c r="H764" s="495">
        <f>VLOOKUP(A764,'02-Metrics'!A:R,18,FALSE)</f>
        <v>155643269.75999999</v>
      </c>
      <c r="I764" s="496">
        <f t="shared" si="84"/>
        <v>0.17488911850781205</v>
      </c>
      <c r="J764" s="512"/>
      <c r="L764" s="23">
        <v>42886</v>
      </c>
      <c r="M764" s="241" t="s">
        <v>1039</v>
      </c>
      <c r="S764">
        <f t="shared" si="85"/>
        <v>2017</v>
      </c>
    </row>
    <row r="765" spans="1:19" ht="15" customHeight="1">
      <c r="A765" s="418" t="s">
        <v>1071</v>
      </c>
      <c r="B765" s="497">
        <v>42887</v>
      </c>
      <c r="C765" s="498"/>
      <c r="D765" s="498">
        <v>200216.03</v>
      </c>
      <c r="E765" s="495">
        <f t="shared" si="90"/>
        <v>148243858</v>
      </c>
      <c r="F765" s="495">
        <f t="shared" si="90"/>
        <v>121223759.78</v>
      </c>
      <c r="G765" s="495">
        <f t="shared" si="87"/>
        <v>27020098.219999999</v>
      </c>
      <c r="H765" s="495">
        <f>VLOOKUP(A765,'02-Metrics'!A:R,18,FALSE)</f>
        <v>155643269.75999999</v>
      </c>
      <c r="I765" s="496">
        <f t="shared" si="84"/>
        <v>0.17360274081664218</v>
      </c>
      <c r="J765" s="512"/>
      <c r="M765" s="241" t="s">
        <v>1038</v>
      </c>
      <c r="S765">
        <f t="shared" si="85"/>
        <v>2017</v>
      </c>
    </row>
    <row r="766" spans="1:19" ht="15" customHeight="1">
      <c r="A766" s="418" t="s">
        <v>1071</v>
      </c>
      <c r="B766" s="494">
        <v>42916</v>
      </c>
      <c r="C766" s="495">
        <v>4635242</v>
      </c>
      <c r="D766" s="495">
        <v>2658024</v>
      </c>
      <c r="E766" s="495">
        <f t="shared" si="90"/>
        <v>152879100</v>
      </c>
      <c r="F766" s="495">
        <f t="shared" si="90"/>
        <v>123881783.78</v>
      </c>
      <c r="G766" s="495">
        <f t="shared" si="87"/>
        <v>28997316.219999999</v>
      </c>
      <c r="H766" s="495">
        <f>VLOOKUP(A766,'02-Metrics'!A:R,18,FALSE)</f>
        <v>155643269.75999999</v>
      </c>
      <c r="I766" s="496">
        <f t="shared" si="84"/>
        <v>0.1863062647341803</v>
      </c>
      <c r="J766" s="512"/>
      <c r="K766" s="491">
        <v>3408230</v>
      </c>
      <c r="L766" s="489">
        <v>42916</v>
      </c>
      <c r="M766" s="241" t="s">
        <v>1041</v>
      </c>
      <c r="S766">
        <f t="shared" si="85"/>
        <v>2017</v>
      </c>
    </row>
    <row r="767" spans="1:19" ht="15" customHeight="1">
      <c r="A767" s="418" t="s">
        <v>1071</v>
      </c>
      <c r="B767" s="497">
        <f>L767</f>
        <v>42916</v>
      </c>
      <c r="C767" s="498">
        <v>4635241.71</v>
      </c>
      <c r="D767" s="498"/>
      <c r="E767" s="495">
        <f t="shared" si="90"/>
        <v>157514341.71000001</v>
      </c>
      <c r="F767" s="495">
        <f t="shared" si="90"/>
        <v>123881783.78</v>
      </c>
      <c r="G767" s="495">
        <f t="shared" si="87"/>
        <v>33632557.930000007</v>
      </c>
      <c r="H767" s="495">
        <f>VLOOKUP(A767,'02-Metrics'!A:R,18,FALSE)</f>
        <v>155643269.75999999</v>
      </c>
      <c r="I767" s="496">
        <f t="shared" si="84"/>
        <v>0.21608745422697043</v>
      </c>
      <c r="J767" s="512"/>
      <c r="L767" s="23">
        <v>42916</v>
      </c>
      <c r="M767" s="241" t="s">
        <v>1039</v>
      </c>
      <c r="S767">
        <f t="shared" si="85"/>
        <v>2017</v>
      </c>
    </row>
    <row r="768" spans="1:19" ht="15" customHeight="1">
      <c r="A768" s="418" t="s">
        <v>1071</v>
      </c>
      <c r="B768" s="497">
        <v>42917</v>
      </c>
      <c r="C768" s="498"/>
      <c r="D768" s="498">
        <v>1797671.43</v>
      </c>
      <c r="E768" s="495">
        <f t="shared" si="90"/>
        <v>157514341.71000001</v>
      </c>
      <c r="F768" s="495">
        <f t="shared" si="90"/>
        <v>125679455.21000001</v>
      </c>
      <c r="G768" s="495">
        <f t="shared" si="87"/>
        <v>31834886.5</v>
      </c>
      <c r="H768" s="495">
        <f>VLOOKUP(A768,'02-Metrics'!A:R,18,FALSE)</f>
        <v>155643269.75999999</v>
      </c>
      <c r="I768" s="496">
        <f t="shared" si="84"/>
        <v>0.20453750778359389</v>
      </c>
      <c r="J768" s="512"/>
      <c r="M768" s="241" t="s">
        <v>1038</v>
      </c>
      <c r="S768">
        <f t="shared" si="85"/>
        <v>2017</v>
      </c>
    </row>
    <row r="769" spans="1:19">
      <c r="A769" s="418" t="s">
        <v>1071</v>
      </c>
      <c r="B769" s="494">
        <v>42946</v>
      </c>
      <c r="C769" s="495">
        <v>0</v>
      </c>
      <c r="D769" s="495">
        <v>2833463</v>
      </c>
      <c r="E769" s="495">
        <f t="shared" si="90"/>
        <v>157514341.71000001</v>
      </c>
      <c r="F769" s="495">
        <f t="shared" si="90"/>
        <v>128512918.21000001</v>
      </c>
      <c r="G769" s="495">
        <f t="shared" si="87"/>
        <v>29001423.5</v>
      </c>
      <c r="H769" s="495">
        <f>VLOOKUP(A769,'02-Metrics'!A:R,18,FALSE)</f>
        <v>155643269.75999999</v>
      </c>
      <c r="I769" s="496">
        <f t="shared" si="84"/>
        <v>0.18633265379685121</v>
      </c>
      <c r="J769" s="512"/>
      <c r="K769" s="491">
        <v>3675454</v>
      </c>
      <c r="L769" s="489">
        <v>42946</v>
      </c>
      <c r="M769" s="241" t="s">
        <v>1041</v>
      </c>
      <c r="S769">
        <f t="shared" si="85"/>
        <v>2017</v>
      </c>
    </row>
    <row r="770" spans="1:19">
      <c r="A770" s="418" t="s">
        <v>1071</v>
      </c>
      <c r="B770" s="497">
        <v>42948</v>
      </c>
      <c r="C770" s="498"/>
      <c r="D770" s="498">
        <v>1200698.5299999998</v>
      </c>
      <c r="E770" s="495">
        <f t="shared" si="90"/>
        <v>157514341.71000001</v>
      </c>
      <c r="F770" s="495">
        <f t="shared" si="90"/>
        <v>129713616.74000001</v>
      </c>
      <c r="G770" s="495">
        <f t="shared" si="87"/>
        <v>27800724.969999999</v>
      </c>
      <c r="H770" s="495">
        <f>VLOOKUP(A770,'02-Metrics'!A:R,18,FALSE)</f>
        <v>155643269.75999999</v>
      </c>
      <c r="I770" s="496">
        <f t="shared" si="84"/>
        <v>0.17861822752033144</v>
      </c>
      <c r="J770" s="512"/>
      <c r="M770" s="241" t="s">
        <v>1038</v>
      </c>
      <c r="S770">
        <f t="shared" si="85"/>
        <v>2017</v>
      </c>
    </row>
    <row r="771" spans="1:19">
      <c r="A771" s="418" t="s">
        <v>1071</v>
      </c>
      <c r="B771" s="494">
        <v>42977</v>
      </c>
      <c r="C771" s="495">
        <v>6236991</v>
      </c>
      <c r="D771" s="495">
        <v>5711834</v>
      </c>
      <c r="E771" s="495">
        <f t="shared" ref="E771:F786" si="91">C771+E770</f>
        <v>163751332.71000001</v>
      </c>
      <c r="F771" s="495">
        <f t="shared" si="91"/>
        <v>135425450.74000001</v>
      </c>
      <c r="G771" s="495">
        <f t="shared" si="87"/>
        <v>28325881.969999999</v>
      </c>
      <c r="H771" s="495">
        <f>VLOOKUP(A771,'02-Metrics'!A:R,18,FALSE)</f>
        <v>155643269.75999999</v>
      </c>
      <c r="I771" s="496">
        <f t="shared" ref="I771:I834" si="92">G771/H771</f>
        <v>0.18199233422478311</v>
      </c>
      <c r="J771" s="512"/>
      <c r="K771" s="491">
        <v>3533111</v>
      </c>
      <c r="L771" s="489">
        <v>42977</v>
      </c>
      <c r="M771" s="241" t="s">
        <v>1041</v>
      </c>
      <c r="S771">
        <f t="shared" ref="S771:S834" si="93">YEAR(B771)</f>
        <v>2017</v>
      </c>
    </row>
    <row r="772" spans="1:19">
      <c r="A772" s="418" t="s">
        <v>1071</v>
      </c>
      <c r="B772" s="497">
        <f>L772</f>
        <v>42978</v>
      </c>
      <c r="C772" s="498">
        <v>2470878</v>
      </c>
      <c r="D772" s="498"/>
      <c r="E772" s="495">
        <f t="shared" si="91"/>
        <v>166222210.71000001</v>
      </c>
      <c r="F772" s="495">
        <f t="shared" si="91"/>
        <v>135425450.74000001</v>
      </c>
      <c r="G772" s="495">
        <f t="shared" si="87"/>
        <v>30796759.969999999</v>
      </c>
      <c r="H772" s="495">
        <f>VLOOKUP(A772,'02-Metrics'!A:R,18,FALSE)</f>
        <v>155643269.75999999</v>
      </c>
      <c r="I772" s="496">
        <f t="shared" si="92"/>
        <v>0.19786759824236683</v>
      </c>
      <c r="J772" s="512"/>
      <c r="L772" s="23">
        <v>42978</v>
      </c>
      <c r="M772" s="241" t="s">
        <v>1039</v>
      </c>
      <c r="S772">
        <f t="shared" si="93"/>
        <v>2017</v>
      </c>
    </row>
    <row r="773" spans="1:19">
      <c r="A773" s="418" t="s">
        <v>1071</v>
      </c>
      <c r="B773" s="497">
        <f>L773</f>
        <v>42978</v>
      </c>
      <c r="C773" s="498">
        <v>7795512.8899999997</v>
      </c>
      <c r="D773" s="498"/>
      <c r="E773" s="495">
        <f t="shared" si="91"/>
        <v>174017723.59999999</v>
      </c>
      <c r="F773" s="495">
        <f t="shared" si="91"/>
        <v>135425450.74000001</v>
      </c>
      <c r="G773" s="495">
        <f t="shared" si="87"/>
        <v>38592272.859999985</v>
      </c>
      <c r="H773" s="495">
        <f>VLOOKUP(A773,'02-Metrics'!A:R,18,FALSE)</f>
        <v>155643269.75999999</v>
      </c>
      <c r="I773" s="496">
        <f t="shared" si="92"/>
        <v>0.24795336746335897</v>
      </c>
      <c r="J773" s="512"/>
      <c r="L773" s="23">
        <v>42978</v>
      </c>
      <c r="M773" s="241" t="s">
        <v>1039</v>
      </c>
      <c r="S773">
        <f t="shared" si="93"/>
        <v>2017</v>
      </c>
    </row>
    <row r="774" spans="1:19">
      <c r="A774" s="418" t="s">
        <v>1071</v>
      </c>
      <c r="B774" s="497">
        <v>42979</v>
      </c>
      <c r="C774" s="498"/>
      <c r="D774" s="498">
        <v>4658</v>
      </c>
      <c r="E774" s="495">
        <f t="shared" si="91"/>
        <v>174017723.59999999</v>
      </c>
      <c r="F774" s="495">
        <f t="shared" si="91"/>
        <v>135430108.74000001</v>
      </c>
      <c r="G774" s="495">
        <f t="shared" si="87"/>
        <v>38587614.859999985</v>
      </c>
      <c r="H774" s="495">
        <f>VLOOKUP(A774,'02-Metrics'!A:R,18,FALSE)</f>
        <v>155643269.75999999</v>
      </c>
      <c r="I774" s="496">
        <f t="shared" si="92"/>
        <v>0.24792344005302389</v>
      </c>
      <c r="J774" s="512"/>
      <c r="M774" s="241" t="s">
        <v>1038</v>
      </c>
      <c r="S774">
        <f t="shared" si="93"/>
        <v>2017</v>
      </c>
    </row>
    <row r="775" spans="1:19">
      <c r="A775" s="418" t="s">
        <v>1071</v>
      </c>
      <c r="B775" s="494">
        <v>43008</v>
      </c>
      <c r="C775" s="495">
        <v>0</v>
      </c>
      <c r="D775" s="495">
        <v>207737</v>
      </c>
      <c r="E775" s="495">
        <f t="shared" si="91"/>
        <v>174017723.59999999</v>
      </c>
      <c r="F775" s="495">
        <f t="shared" si="91"/>
        <v>135637845.74000001</v>
      </c>
      <c r="G775" s="495">
        <f t="shared" si="87"/>
        <v>38379877.859999985</v>
      </c>
      <c r="H775" s="495">
        <f>VLOOKUP(A775,'02-Metrics'!A:R,18,FALSE)</f>
        <v>155643269.75999999</v>
      </c>
      <c r="I775" s="496">
        <f t="shared" si="92"/>
        <v>0.24658874051657539</v>
      </c>
      <c r="J775" s="512"/>
      <c r="K775" s="491">
        <v>0</v>
      </c>
      <c r="L775" s="489">
        <v>43008</v>
      </c>
      <c r="M775" s="241" t="s">
        <v>1041</v>
      </c>
      <c r="S775">
        <f t="shared" si="93"/>
        <v>2017</v>
      </c>
    </row>
    <row r="776" spans="1:19" ht="15" customHeight="1">
      <c r="A776" s="418" t="s">
        <v>1071</v>
      </c>
      <c r="B776" s="497">
        <v>43009</v>
      </c>
      <c r="C776" s="498"/>
      <c r="D776" s="498">
        <v>1236963.0899999999</v>
      </c>
      <c r="E776" s="495">
        <f t="shared" si="91"/>
        <v>174017723.59999999</v>
      </c>
      <c r="F776" s="495">
        <f t="shared" si="91"/>
        <v>136874808.83000001</v>
      </c>
      <c r="G776" s="495">
        <f t="shared" ref="G776:G839" si="94">E776-F776</f>
        <v>37142914.769999981</v>
      </c>
      <c r="H776" s="495">
        <f>VLOOKUP(A776,'02-Metrics'!A:R,18,FALSE)</f>
        <v>155643269.75999999</v>
      </c>
      <c r="I776" s="496">
        <f t="shared" si="92"/>
        <v>0.23864131630795152</v>
      </c>
      <c r="J776" s="512"/>
      <c r="M776" s="241" t="s">
        <v>1038</v>
      </c>
      <c r="S776">
        <f t="shared" si="93"/>
        <v>2017</v>
      </c>
    </row>
    <row r="777" spans="1:19" ht="15" customHeight="1">
      <c r="A777" s="418" t="s">
        <v>1071</v>
      </c>
      <c r="B777" s="494">
        <v>43038</v>
      </c>
      <c r="C777" s="495">
        <v>1524217</v>
      </c>
      <c r="D777" s="495">
        <v>2293921</v>
      </c>
      <c r="E777" s="495">
        <f t="shared" si="91"/>
        <v>175541940.59999999</v>
      </c>
      <c r="F777" s="495">
        <f t="shared" si="91"/>
        <v>139168729.83000001</v>
      </c>
      <c r="G777" s="495">
        <f t="shared" si="94"/>
        <v>36373210.769999981</v>
      </c>
      <c r="H777" s="495">
        <f>VLOOKUP(A777,'02-Metrics'!A:R,18,FALSE)</f>
        <v>155643269.75999999</v>
      </c>
      <c r="I777" s="496">
        <f t="shared" si="92"/>
        <v>0.23369600771101137</v>
      </c>
      <c r="J777" s="512"/>
      <c r="K777" s="491">
        <v>0</v>
      </c>
      <c r="L777" s="489">
        <v>43038</v>
      </c>
      <c r="M777" s="241" t="s">
        <v>1041</v>
      </c>
      <c r="S777">
        <f t="shared" si="93"/>
        <v>2017</v>
      </c>
    </row>
    <row r="778" spans="1:19" ht="15" customHeight="1">
      <c r="A778" s="418" t="s">
        <v>1071</v>
      </c>
      <c r="B778" s="497">
        <v>43040</v>
      </c>
      <c r="C778" s="498"/>
      <c r="D778" s="498">
        <v>1875767.5100000002</v>
      </c>
      <c r="E778" s="495">
        <f t="shared" si="91"/>
        <v>175541940.59999999</v>
      </c>
      <c r="F778" s="495">
        <f t="shared" si="91"/>
        <v>141044497.34</v>
      </c>
      <c r="G778" s="495">
        <f t="shared" si="94"/>
        <v>34497443.25999999</v>
      </c>
      <c r="H778" s="495">
        <f>VLOOKUP(A778,'02-Metrics'!A:R,18,FALSE)</f>
        <v>155643269.75999999</v>
      </c>
      <c r="I778" s="496">
        <f t="shared" si="92"/>
        <v>0.22164429797185978</v>
      </c>
      <c r="J778" s="512"/>
      <c r="M778" s="241" t="s">
        <v>1038</v>
      </c>
      <c r="S778">
        <f t="shared" si="93"/>
        <v>2017</v>
      </c>
    </row>
    <row r="779" spans="1:19" ht="15" customHeight="1">
      <c r="A779" s="418" t="s">
        <v>1071</v>
      </c>
      <c r="B779" s="494">
        <v>43069</v>
      </c>
      <c r="C779" s="495">
        <v>2468494</v>
      </c>
      <c r="D779" s="495">
        <v>2682433</v>
      </c>
      <c r="E779" s="495">
        <f t="shared" si="91"/>
        <v>178010434.59999999</v>
      </c>
      <c r="F779" s="495">
        <f t="shared" si="91"/>
        <v>143726930.34</v>
      </c>
      <c r="G779" s="495">
        <f t="shared" si="94"/>
        <v>34283504.25999999</v>
      </c>
      <c r="H779" s="495">
        <f>VLOOKUP(A779,'02-Metrics'!A:R,18,FALSE)</f>
        <v>155643269.75999999</v>
      </c>
      <c r="I779" s="496">
        <f t="shared" si="92"/>
        <v>0.22026975090451861</v>
      </c>
      <c r="J779" s="512"/>
      <c r="K779" s="491">
        <v>0</v>
      </c>
      <c r="L779" s="489">
        <v>43069</v>
      </c>
      <c r="M779" s="241" t="s">
        <v>1041</v>
      </c>
      <c r="S779">
        <f t="shared" si="93"/>
        <v>2017</v>
      </c>
    </row>
    <row r="780" spans="1:19" ht="15" customHeight="1">
      <c r="A780" s="418" t="s">
        <v>1071</v>
      </c>
      <c r="B780" s="497">
        <v>43070</v>
      </c>
      <c r="C780" s="498"/>
      <c r="D780" s="498">
        <v>82446.789999999994</v>
      </c>
      <c r="E780" s="495">
        <f t="shared" si="91"/>
        <v>178010434.59999999</v>
      </c>
      <c r="F780" s="495">
        <f t="shared" si="91"/>
        <v>143809377.13</v>
      </c>
      <c r="G780" s="495">
        <f t="shared" si="94"/>
        <v>34201057.469999999</v>
      </c>
      <c r="H780" s="495">
        <f>VLOOKUP(A780,'02-Metrics'!A:R,18,FALSE)</f>
        <v>155643269.75999999</v>
      </c>
      <c r="I780" s="496">
        <f t="shared" si="92"/>
        <v>0.21974003452084764</v>
      </c>
      <c r="J780" s="512"/>
      <c r="M780" s="241" t="s">
        <v>1038</v>
      </c>
      <c r="S780">
        <f t="shared" si="93"/>
        <v>2017</v>
      </c>
    </row>
    <row r="781" spans="1:19" ht="15" customHeight="1">
      <c r="A781" s="418" t="s">
        <v>1071</v>
      </c>
      <c r="B781" s="494">
        <v>43099</v>
      </c>
      <c r="C781" s="495">
        <v>0</v>
      </c>
      <c r="D781" s="495">
        <v>723271</v>
      </c>
      <c r="E781" s="495">
        <f t="shared" si="91"/>
        <v>178010434.59999999</v>
      </c>
      <c r="F781" s="495">
        <f t="shared" si="91"/>
        <v>144532648.13</v>
      </c>
      <c r="G781" s="495">
        <f t="shared" si="94"/>
        <v>33477786.469999999</v>
      </c>
      <c r="H781" s="495">
        <f>VLOOKUP(A781,'02-Metrics'!A:R,18,FALSE)</f>
        <v>155643269.75999999</v>
      </c>
      <c r="I781" s="496">
        <f t="shared" si="92"/>
        <v>0.21509305555982172</v>
      </c>
      <c r="J781" s="512"/>
      <c r="K781" s="491">
        <v>0</v>
      </c>
      <c r="L781" s="489">
        <v>43099</v>
      </c>
      <c r="M781" s="241" t="s">
        <v>1041</v>
      </c>
      <c r="S781">
        <f t="shared" si="93"/>
        <v>2017</v>
      </c>
    </row>
    <row r="782" spans="1:19" ht="15" customHeight="1">
      <c r="A782" s="418" t="s">
        <v>1071</v>
      </c>
      <c r="B782" s="497">
        <v>43101</v>
      </c>
      <c r="C782" s="498"/>
      <c r="D782" s="498">
        <v>144319.6</v>
      </c>
      <c r="E782" s="495">
        <f t="shared" si="91"/>
        <v>178010434.59999999</v>
      </c>
      <c r="F782" s="495">
        <f t="shared" si="91"/>
        <v>144676967.72999999</v>
      </c>
      <c r="G782" s="495">
        <f t="shared" si="94"/>
        <v>33333466.870000005</v>
      </c>
      <c r="H782" s="495">
        <f>VLOOKUP(A782,'02-Metrics'!A:R,18,FALSE)</f>
        <v>155643269.75999999</v>
      </c>
      <c r="I782" s="496">
        <f t="shared" si="92"/>
        <v>0.21416580955540063</v>
      </c>
      <c r="J782" s="512"/>
      <c r="M782" s="241" t="s">
        <v>1038</v>
      </c>
      <c r="S782">
        <f t="shared" si="93"/>
        <v>2018</v>
      </c>
    </row>
    <row r="783" spans="1:19" ht="15" customHeight="1">
      <c r="A783" s="418" t="s">
        <v>1071</v>
      </c>
      <c r="B783" s="497">
        <v>43132</v>
      </c>
      <c r="C783" s="498"/>
      <c r="D783" s="498">
        <v>22446.659999999996</v>
      </c>
      <c r="E783" s="495">
        <f t="shared" si="91"/>
        <v>178010434.59999999</v>
      </c>
      <c r="F783" s="495">
        <f t="shared" si="91"/>
        <v>144699414.38999999</v>
      </c>
      <c r="G783" s="495">
        <f t="shared" si="94"/>
        <v>33311020.210000008</v>
      </c>
      <c r="H783" s="495">
        <f>VLOOKUP(A783,'02-Metrics'!A:R,18,FALSE)</f>
        <v>155643269.75999999</v>
      </c>
      <c r="I783" s="496">
        <f t="shared" si="92"/>
        <v>0.2140215909198335</v>
      </c>
      <c r="J783" s="512"/>
      <c r="M783" s="241" t="s">
        <v>1038</v>
      </c>
      <c r="S783">
        <f t="shared" si="93"/>
        <v>2018</v>
      </c>
    </row>
    <row r="784" spans="1:19" ht="15" customHeight="1">
      <c r="A784" s="418" t="s">
        <v>1071</v>
      </c>
      <c r="B784" s="497">
        <v>43160</v>
      </c>
      <c r="C784" s="498"/>
      <c r="D784" s="498">
        <v>9866.5499999999993</v>
      </c>
      <c r="E784" s="495">
        <f t="shared" si="91"/>
        <v>178010434.59999999</v>
      </c>
      <c r="F784" s="495">
        <f t="shared" si="91"/>
        <v>144709280.94</v>
      </c>
      <c r="G784" s="495">
        <f t="shared" si="94"/>
        <v>33301153.659999996</v>
      </c>
      <c r="H784" s="495">
        <f>VLOOKUP(A784,'02-Metrics'!A:R,18,FALSE)</f>
        <v>155643269.75999999</v>
      </c>
      <c r="I784" s="496">
        <f t="shared" si="92"/>
        <v>0.21395819884374034</v>
      </c>
      <c r="J784" s="512"/>
      <c r="M784" s="241" t="s">
        <v>1038</v>
      </c>
      <c r="S784">
        <f t="shared" si="93"/>
        <v>2018</v>
      </c>
    </row>
    <row r="785" spans="1:19" ht="15" customHeight="1">
      <c r="A785" s="418" t="s">
        <v>1071</v>
      </c>
      <c r="B785" s="497">
        <v>43191</v>
      </c>
      <c r="C785" s="498"/>
      <c r="D785" s="498">
        <v>329690.05000000005</v>
      </c>
      <c r="E785" s="495">
        <f t="shared" si="91"/>
        <v>178010434.59999999</v>
      </c>
      <c r="F785" s="495">
        <f t="shared" si="91"/>
        <v>145038970.99000001</v>
      </c>
      <c r="G785" s="495">
        <f t="shared" si="94"/>
        <v>32971463.609999985</v>
      </c>
      <c r="H785" s="495">
        <f>VLOOKUP(A785,'02-Metrics'!A:R,18,FALSE)</f>
        <v>155643269.75999999</v>
      </c>
      <c r="I785" s="496">
        <f t="shared" si="92"/>
        <v>0.21183995723580964</v>
      </c>
      <c r="J785" s="512"/>
      <c r="M785" s="241" t="s">
        <v>1038</v>
      </c>
      <c r="S785">
        <f t="shared" si="93"/>
        <v>2018</v>
      </c>
    </row>
    <row r="786" spans="1:19" ht="15" customHeight="1">
      <c r="A786" s="418" t="s">
        <v>1071</v>
      </c>
      <c r="B786" s="497">
        <v>43221</v>
      </c>
      <c r="C786" s="498"/>
      <c r="D786" s="498">
        <v>6689.07</v>
      </c>
      <c r="E786" s="495">
        <f t="shared" si="91"/>
        <v>178010434.59999999</v>
      </c>
      <c r="F786" s="495">
        <f t="shared" si="91"/>
        <v>145045660.06</v>
      </c>
      <c r="G786" s="495">
        <f t="shared" si="94"/>
        <v>32964774.539999992</v>
      </c>
      <c r="H786" s="495">
        <f>VLOOKUP(A786,'02-Metrics'!A:R,18,FALSE)</f>
        <v>155643269.75999999</v>
      </c>
      <c r="I786" s="496">
        <f t="shared" si="92"/>
        <v>0.21179698030522789</v>
      </c>
      <c r="J786" s="512"/>
      <c r="M786" s="241" t="s">
        <v>1038</v>
      </c>
      <c r="S786">
        <f t="shared" si="93"/>
        <v>2018</v>
      </c>
    </row>
    <row r="787" spans="1:19" ht="15" customHeight="1">
      <c r="A787" s="418" t="s">
        <v>1071</v>
      </c>
      <c r="B787" s="497">
        <v>43252</v>
      </c>
      <c r="C787" s="498"/>
      <c r="D787" s="498">
        <v>92833.35</v>
      </c>
      <c r="E787" s="495">
        <f t="shared" ref="E787:F802" si="95">C787+E786</f>
        <v>178010434.59999999</v>
      </c>
      <c r="F787" s="495">
        <f t="shared" si="95"/>
        <v>145138493.41</v>
      </c>
      <c r="G787" s="495">
        <f t="shared" si="94"/>
        <v>32871941.189999998</v>
      </c>
      <c r="H787" s="495">
        <f>VLOOKUP(A787,'02-Metrics'!A:R,18,FALSE)</f>
        <v>155643269.75999999</v>
      </c>
      <c r="I787" s="496">
        <f t="shared" si="92"/>
        <v>0.21120053080796958</v>
      </c>
      <c r="J787" s="512"/>
      <c r="M787" s="241" t="s">
        <v>1038</v>
      </c>
      <c r="S787">
        <f t="shared" si="93"/>
        <v>2018</v>
      </c>
    </row>
    <row r="788" spans="1:19" ht="15" customHeight="1">
      <c r="A788" s="418" t="s">
        <v>1071</v>
      </c>
      <c r="B788" s="497">
        <f>L788</f>
        <v>43270</v>
      </c>
      <c r="C788" s="498">
        <v>3603174</v>
      </c>
      <c r="D788" s="498"/>
      <c r="E788" s="495">
        <f t="shared" si="95"/>
        <v>181613608.59999999</v>
      </c>
      <c r="F788" s="495">
        <f t="shared" si="95"/>
        <v>145138493.41</v>
      </c>
      <c r="G788" s="495">
        <f t="shared" si="94"/>
        <v>36475115.189999998</v>
      </c>
      <c r="H788" s="495">
        <f>VLOOKUP(A788,'02-Metrics'!A:R,18,FALSE)</f>
        <v>155643269.75999999</v>
      </c>
      <c r="I788" s="496">
        <f t="shared" si="92"/>
        <v>0.23435073836629222</v>
      </c>
      <c r="J788" s="512"/>
      <c r="L788" s="23">
        <v>43270</v>
      </c>
      <c r="M788" s="241" t="s">
        <v>1039</v>
      </c>
      <c r="S788">
        <f t="shared" si="93"/>
        <v>2018</v>
      </c>
    </row>
    <row r="789" spans="1:19" ht="15" customHeight="1">
      <c r="A789" s="418" t="s">
        <v>1071</v>
      </c>
      <c r="B789" s="497">
        <v>43282</v>
      </c>
      <c r="C789" s="498"/>
      <c r="D789" s="498">
        <v>450517.66</v>
      </c>
      <c r="E789" s="495">
        <f t="shared" si="95"/>
        <v>181613608.59999999</v>
      </c>
      <c r="F789" s="495">
        <f t="shared" si="95"/>
        <v>145589011.06999999</v>
      </c>
      <c r="G789" s="495">
        <f t="shared" si="94"/>
        <v>36024597.530000001</v>
      </c>
      <c r="H789" s="495">
        <f>VLOOKUP(A789,'02-Metrics'!A:R,18,FALSE)</f>
        <v>155643269.75999999</v>
      </c>
      <c r="I789" s="496">
        <f t="shared" si="92"/>
        <v>0.231456185580973</v>
      </c>
      <c r="J789" s="512"/>
      <c r="M789" s="241" t="s">
        <v>1038</v>
      </c>
      <c r="S789">
        <f t="shared" si="93"/>
        <v>2018</v>
      </c>
    </row>
    <row r="790" spans="1:19" ht="15" customHeight="1">
      <c r="A790" s="418" t="s">
        <v>1071</v>
      </c>
      <c r="B790" s="497">
        <f>L790</f>
        <v>43296</v>
      </c>
      <c r="C790" s="498">
        <v>4990186</v>
      </c>
      <c r="D790" s="498"/>
      <c r="E790" s="495">
        <f t="shared" si="95"/>
        <v>186603794.59999999</v>
      </c>
      <c r="F790" s="495">
        <f t="shared" si="95"/>
        <v>145589011.06999999</v>
      </c>
      <c r="G790" s="495">
        <f t="shared" si="94"/>
        <v>41014783.530000001</v>
      </c>
      <c r="H790" s="495">
        <f>VLOOKUP(A790,'02-Metrics'!A:R,18,FALSE)</f>
        <v>155643269.75999999</v>
      </c>
      <c r="I790" s="496">
        <f t="shared" si="92"/>
        <v>0.26351787387430431</v>
      </c>
      <c r="J790" s="512"/>
      <c r="L790" s="23">
        <v>43296</v>
      </c>
      <c r="M790" s="241" t="s">
        <v>1039</v>
      </c>
      <c r="S790">
        <f t="shared" si="93"/>
        <v>2018</v>
      </c>
    </row>
    <row r="791" spans="1:19" ht="15" customHeight="1">
      <c r="A791" s="418" t="s">
        <v>1071</v>
      </c>
      <c r="B791" s="497">
        <v>43313</v>
      </c>
      <c r="C791" s="498"/>
      <c r="D791" s="498">
        <v>3041255.48</v>
      </c>
      <c r="E791" s="495">
        <f t="shared" si="95"/>
        <v>186603794.59999999</v>
      </c>
      <c r="F791" s="495">
        <f t="shared" si="95"/>
        <v>148630266.54999998</v>
      </c>
      <c r="G791" s="495">
        <f t="shared" si="94"/>
        <v>37973528.050000012</v>
      </c>
      <c r="H791" s="495">
        <f>VLOOKUP(A791,'02-Metrics'!A:R,18,FALSE)</f>
        <v>155643269.75999999</v>
      </c>
      <c r="I791" s="496">
        <f t="shared" si="92"/>
        <v>0.24397796389496781</v>
      </c>
      <c r="J791" s="512"/>
      <c r="M791" s="241" t="s">
        <v>1038</v>
      </c>
      <c r="S791">
        <f t="shared" si="93"/>
        <v>2018</v>
      </c>
    </row>
    <row r="792" spans="1:19" ht="15" customHeight="1">
      <c r="A792" s="418" t="s">
        <v>1071</v>
      </c>
      <c r="B792" s="497">
        <f>L792</f>
        <v>43326</v>
      </c>
      <c r="C792" s="498">
        <v>7673599</v>
      </c>
      <c r="D792" s="498"/>
      <c r="E792" s="495">
        <f t="shared" si="95"/>
        <v>194277393.59999999</v>
      </c>
      <c r="F792" s="495">
        <f t="shared" si="95"/>
        <v>148630266.54999998</v>
      </c>
      <c r="G792" s="495">
        <f t="shared" si="94"/>
        <v>45647127.050000012</v>
      </c>
      <c r="H792" s="495">
        <f>VLOOKUP(A792,'02-Metrics'!A:R,18,FALSE)</f>
        <v>155643269.75999999</v>
      </c>
      <c r="I792" s="496">
        <f t="shared" si="92"/>
        <v>0.29328044264546305</v>
      </c>
      <c r="J792" s="512"/>
      <c r="L792" s="23">
        <v>43326</v>
      </c>
      <c r="M792" s="241" t="s">
        <v>1039</v>
      </c>
      <c r="S792">
        <f t="shared" si="93"/>
        <v>2018</v>
      </c>
    </row>
    <row r="793" spans="1:19" ht="15" customHeight="1">
      <c r="A793" s="418" t="s">
        <v>1071</v>
      </c>
      <c r="B793" s="497">
        <v>43344</v>
      </c>
      <c r="C793" s="498"/>
      <c r="D793" s="498">
        <v>2372999.77</v>
      </c>
      <c r="E793" s="495">
        <f t="shared" si="95"/>
        <v>194277393.59999999</v>
      </c>
      <c r="F793" s="495">
        <f t="shared" si="95"/>
        <v>151003266.31999999</v>
      </c>
      <c r="G793" s="495">
        <f t="shared" si="94"/>
        <v>43274127.280000001</v>
      </c>
      <c r="H793" s="495">
        <f>VLOOKUP(A793,'02-Metrics'!A:R,18,FALSE)</f>
        <v>155643269.75999999</v>
      </c>
      <c r="I793" s="496">
        <f t="shared" si="92"/>
        <v>0.27803404121956687</v>
      </c>
      <c r="J793" s="512"/>
      <c r="M793" s="241" t="s">
        <v>1038</v>
      </c>
      <c r="S793">
        <f t="shared" si="93"/>
        <v>2018</v>
      </c>
    </row>
    <row r="794" spans="1:19" ht="15" customHeight="1">
      <c r="A794" s="418" t="s">
        <v>1071</v>
      </c>
      <c r="B794" s="497">
        <v>43374</v>
      </c>
      <c r="C794" s="498"/>
      <c r="D794" s="498">
        <v>647350.03999999992</v>
      </c>
      <c r="E794" s="495">
        <f t="shared" si="95"/>
        <v>194277393.59999999</v>
      </c>
      <c r="F794" s="495">
        <f t="shared" si="95"/>
        <v>151650616.35999998</v>
      </c>
      <c r="G794" s="495">
        <f t="shared" si="94"/>
        <v>42626777.24000001</v>
      </c>
      <c r="H794" s="495">
        <f>VLOOKUP(A794,'02-Metrics'!A:R,18,FALSE)</f>
        <v>155643269.75999999</v>
      </c>
      <c r="I794" s="496">
        <f t="shared" si="92"/>
        <v>0.27387485052023114</v>
      </c>
      <c r="J794" s="512"/>
      <c r="M794" s="241" t="s">
        <v>1038</v>
      </c>
      <c r="S794">
        <f t="shared" si="93"/>
        <v>2018</v>
      </c>
    </row>
    <row r="795" spans="1:19" ht="15" customHeight="1">
      <c r="A795" s="418" t="s">
        <v>1071</v>
      </c>
      <c r="B795" s="497">
        <v>43405</v>
      </c>
      <c r="C795" s="498"/>
      <c r="D795" s="498">
        <v>1252075</v>
      </c>
      <c r="E795" s="495">
        <f t="shared" si="95"/>
        <v>194277393.59999999</v>
      </c>
      <c r="F795" s="495">
        <f t="shared" si="95"/>
        <v>152902691.35999998</v>
      </c>
      <c r="G795" s="495">
        <f t="shared" si="94"/>
        <v>41374702.24000001</v>
      </c>
      <c r="H795" s="495">
        <f>VLOOKUP(A795,'02-Metrics'!A:R,18,FALSE)</f>
        <v>155643269.75999999</v>
      </c>
      <c r="I795" s="496">
        <f t="shared" si="92"/>
        <v>0.26583033306740017</v>
      </c>
      <c r="J795" s="512"/>
      <c r="M795" s="241" t="s">
        <v>1038</v>
      </c>
      <c r="S795">
        <f t="shared" si="93"/>
        <v>2018</v>
      </c>
    </row>
    <row r="796" spans="1:19" ht="15" customHeight="1">
      <c r="A796" s="418" t="s">
        <v>1071</v>
      </c>
      <c r="B796" s="497">
        <v>43435</v>
      </c>
      <c r="C796" s="498"/>
      <c r="D796" s="498">
        <v>252299.43</v>
      </c>
      <c r="E796" s="495">
        <f t="shared" si="95"/>
        <v>194277393.59999999</v>
      </c>
      <c r="F796" s="495">
        <f t="shared" si="95"/>
        <v>153154990.78999999</v>
      </c>
      <c r="G796" s="495">
        <f t="shared" si="94"/>
        <v>41122402.810000002</v>
      </c>
      <c r="H796" s="495">
        <f>VLOOKUP(A796,'02-Metrics'!A:R,18,FALSE)</f>
        <v>155643269.75999999</v>
      </c>
      <c r="I796" s="496">
        <f t="shared" si="92"/>
        <v>0.26420932221104221</v>
      </c>
      <c r="J796" s="512"/>
      <c r="M796" s="241" t="s">
        <v>1038</v>
      </c>
      <c r="S796">
        <f t="shared" si="93"/>
        <v>2018</v>
      </c>
    </row>
    <row r="797" spans="1:19" ht="15" customHeight="1">
      <c r="A797" s="418" t="s">
        <v>1071</v>
      </c>
      <c r="B797" s="497">
        <v>43466</v>
      </c>
      <c r="C797" s="498"/>
      <c r="D797" s="498">
        <v>100591.46</v>
      </c>
      <c r="E797" s="495">
        <f t="shared" si="95"/>
        <v>194277393.59999999</v>
      </c>
      <c r="F797" s="495">
        <f t="shared" si="95"/>
        <v>153255582.25</v>
      </c>
      <c r="G797" s="495">
        <f t="shared" si="94"/>
        <v>41021811.349999994</v>
      </c>
      <c r="H797" s="495">
        <f>VLOOKUP(A797,'02-Metrics'!A:R,18,FALSE)</f>
        <v>155643269.75999999</v>
      </c>
      <c r="I797" s="496">
        <f t="shared" si="92"/>
        <v>0.26356302725620662</v>
      </c>
      <c r="J797" s="512"/>
      <c r="M797" s="241" t="s">
        <v>1038</v>
      </c>
      <c r="S797">
        <f t="shared" si="93"/>
        <v>2019</v>
      </c>
    </row>
    <row r="798" spans="1:19" ht="15" customHeight="1">
      <c r="A798" s="418" t="s">
        <v>1071</v>
      </c>
      <c r="B798" s="497">
        <v>43497</v>
      </c>
      <c r="C798" s="498"/>
      <c r="D798" s="498">
        <v>10289.42</v>
      </c>
      <c r="E798" s="495">
        <f t="shared" si="95"/>
        <v>194277393.59999999</v>
      </c>
      <c r="F798" s="495">
        <f t="shared" si="95"/>
        <v>153265871.66999999</v>
      </c>
      <c r="G798" s="495">
        <f t="shared" si="94"/>
        <v>41011521.930000007</v>
      </c>
      <c r="H798" s="495">
        <f>VLOOKUP(A798,'02-Metrics'!A:R,18,FALSE)</f>
        <v>155643269.75999999</v>
      </c>
      <c r="I798" s="496">
        <f t="shared" si="92"/>
        <v>0.26349691826212124</v>
      </c>
      <c r="J798" s="512"/>
      <c r="M798" s="241" t="s">
        <v>1038</v>
      </c>
      <c r="S798">
        <f t="shared" si="93"/>
        <v>2019</v>
      </c>
    </row>
    <row r="799" spans="1:19" ht="15" customHeight="1">
      <c r="A799" s="418" t="s">
        <v>1071</v>
      </c>
      <c r="B799" s="497">
        <v>43525</v>
      </c>
      <c r="C799" s="498"/>
      <c r="D799" s="498">
        <v>139871.89000000001</v>
      </c>
      <c r="E799" s="495">
        <f t="shared" si="95"/>
        <v>194277393.59999999</v>
      </c>
      <c r="F799" s="495">
        <f t="shared" si="95"/>
        <v>153405743.55999997</v>
      </c>
      <c r="G799" s="495">
        <f t="shared" si="94"/>
        <v>40871650.040000021</v>
      </c>
      <c r="H799" s="495">
        <f>VLOOKUP(A799,'02-Metrics'!A:R,18,FALSE)</f>
        <v>155643269.75999999</v>
      </c>
      <c r="I799" s="496">
        <f t="shared" si="92"/>
        <v>0.26259824856560521</v>
      </c>
      <c r="J799" s="512"/>
      <c r="M799" s="241" t="s">
        <v>1038</v>
      </c>
      <c r="S799">
        <f t="shared" si="93"/>
        <v>2019</v>
      </c>
    </row>
    <row r="800" spans="1:19" ht="15" customHeight="1">
      <c r="A800" s="418" t="s">
        <v>1071</v>
      </c>
      <c r="B800" s="497">
        <v>43556</v>
      </c>
      <c r="C800" s="498"/>
      <c r="D800" s="498">
        <v>174699.23</v>
      </c>
      <c r="E800" s="495">
        <f t="shared" si="95"/>
        <v>194277393.59999999</v>
      </c>
      <c r="F800" s="495">
        <f t="shared" si="95"/>
        <v>153580442.78999996</v>
      </c>
      <c r="G800" s="495">
        <f t="shared" si="94"/>
        <v>40696950.810000032</v>
      </c>
      <c r="H800" s="495">
        <f>VLOOKUP(A800,'02-Metrics'!A:R,18,FALSE)</f>
        <v>155643269.75999999</v>
      </c>
      <c r="I800" s="496">
        <f t="shared" si="92"/>
        <v>0.26147581500153672</v>
      </c>
      <c r="J800" s="512"/>
      <c r="M800" s="241" t="s">
        <v>1038</v>
      </c>
      <c r="S800">
        <f t="shared" si="93"/>
        <v>2019</v>
      </c>
    </row>
    <row r="801" spans="1:19" ht="15" customHeight="1">
      <c r="A801" s="418" t="s">
        <v>1071</v>
      </c>
      <c r="B801" s="497">
        <v>43800</v>
      </c>
      <c r="C801" s="498"/>
      <c r="D801" s="498">
        <v>132497.49</v>
      </c>
      <c r="E801" s="495">
        <f t="shared" si="95"/>
        <v>194277393.59999999</v>
      </c>
      <c r="F801" s="495">
        <f t="shared" si="95"/>
        <v>153712940.27999997</v>
      </c>
      <c r="G801" s="495">
        <f t="shared" si="94"/>
        <v>40564453.320000023</v>
      </c>
      <c r="H801" s="495">
        <f>VLOOKUP(A801,'02-Metrics'!A:R,18,FALSE)</f>
        <v>155643269.75999999</v>
      </c>
      <c r="I801" s="496">
        <f t="shared" si="92"/>
        <v>0.2606245254455905</v>
      </c>
      <c r="J801" s="512"/>
      <c r="M801" s="241" t="s">
        <v>1038</v>
      </c>
      <c r="S801">
        <f t="shared" si="93"/>
        <v>2019</v>
      </c>
    </row>
    <row r="802" spans="1:19" ht="15" customHeight="1">
      <c r="A802" s="418" t="s">
        <v>1071</v>
      </c>
      <c r="B802" s="497">
        <f>L802</f>
        <v>43858</v>
      </c>
      <c r="C802" s="498">
        <v>2104161</v>
      </c>
      <c r="D802" s="498"/>
      <c r="E802" s="495">
        <f t="shared" si="95"/>
        <v>196381554.59999999</v>
      </c>
      <c r="F802" s="495">
        <f t="shared" si="95"/>
        <v>153712940.27999997</v>
      </c>
      <c r="G802" s="495">
        <f t="shared" si="94"/>
        <v>42668614.320000023</v>
      </c>
      <c r="H802" s="495">
        <f>VLOOKUP(A802,'02-Metrics'!A:R,18,FALSE)</f>
        <v>155643269.75999999</v>
      </c>
      <c r="I802" s="496">
        <f t="shared" si="92"/>
        <v>0.27414365160661619</v>
      </c>
      <c r="J802" s="512"/>
      <c r="L802" s="23">
        <v>43858</v>
      </c>
      <c r="M802" s="241" t="s">
        <v>764</v>
      </c>
      <c r="S802">
        <f t="shared" si="93"/>
        <v>2020</v>
      </c>
    </row>
    <row r="803" spans="1:19" ht="15" customHeight="1">
      <c r="A803" s="418" t="s">
        <v>1071</v>
      </c>
      <c r="B803" s="497">
        <v>43922</v>
      </c>
      <c r="C803" s="498"/>
      <c r="D803" s="498">
        <v>35314.26</v>
      </c>
      <c r="E803" s="495">
        <f t="shared" ref="E803:F810" si="96">C803+E802</f>
        <v>196381554.59999999</v>
      </c>
      <c r="F803" s="495">
        <f t="shared" si="96"/>
        <v>153748254.53999996</v>
      </c>
      <c r="G803" s="495">
        <f t="shared" si="94"/>
        <v>42633300.060000032</v>
      </c>
      <c r="H803" s="495">
        <f>VLOOKUP(A803,'02-Metrics'!A:R,18,FALSE)</f>
        <v>155643269.75999999</v>
      </c>
      <c r="I803" s="496">
        <f t="shared" si="92"/>
        <v>0.27391675930311704</v>
      </c>
      <c r="J803" s="512"/>
      <c r="M803" s="241" t="s">
        <v>1038</v>
      </c>
      <c r="S803">
        <f t="shared" si="93"/>
        <v>2020</v>
      </c>
    </row>
    <row r="804" spans="1:19" ht="15" customHeight="1">
      <c r="A804" s="418" t="s">
        <v>1071</v>
      </c>
      <c r="B804" s="497">
        <v>43952</v>
      </c>
      <c r="C804" s="498"/>
      <c r="D804" s="498">
        <v>40517</v>
      </c>
      <c r="E804" s="495">
        <f t="shared" si="96"/>
        <v>196381554.59999999</v>
      </c>
      <c r="F804" s="495">
        <f t="shared" si="96"/>
        <v>153788771.53999996</v>
      </c>
      <c r="G804" s="495">
        <f t="shared" si="94"/>
        <v>42592783.060000032</v>
      </c>
      <c r="H804" s="495">
        <f>VLOOKUP(A804,'02-Metrics'!A:R,18,FALSE)</f>
        <v>155643269.75999999</v>
      </c>
      <c r="I804" s="496">
        <f t="shared" si="92"/>
        <v>0.27365643966281089</v>
      </c>
      <c r="J804" s="512"/>
      <c r="M804" s="241" t="s">
        <v>1038</v>
      </c>
      <c r="S804">
        <f t="shared" si="93"/>
        <v>2020</v>
      </c>
    </row>
    <row r="805" spans="1:19" ht="15" customHeight="1">
      <c r="A805" s="418" t="s">
        <v>1071</v>
      </c>
      <c r="B805" s="497">
        <v>43983</v>
      </c>
      <c r="C805" s="498"/>
      <c r="D805" s="498">
        <v>34470.28</v>
      </c>
      <c r="E805" s="495">
        <f t="shared" si="96"/>
        <v>196381554.59999999</v>
      </c>
      <c r="F805" s="495">
        <f t="shared" si="96"/>
        <v>153823241.81999996</v>
      </c>
      <c r="G805" s="495">
        <f t="shared" si="94"/>
        <v>42558312.780000031</v>
      </c>
      <c r="H805" s="495">
        <f>VLOOKUP(A805,'02-Metrics'!A:R,18,FALSE)</f>
        <v>155643269.75999999</v>
      </c>
      <c r="I805" s="496">
        <f t="shared" si="92"/>
        <v>0.27343496988738686</v>
      </c>
      <c r="J805" s="512"/>
      <c r="M805" s="241" t="s">
        <v>1038</v>
      </c>
      <c r="S805">
        <f t="shared" si="93"/>
        <v>2020</v>
      </c>
    </row>
    <row r="806" spans="1:19" ht="15" customHeight="1">
      <c r="A806" s="418" t="s">
        <v>1071</v>
      </c>
      <c r="B806" s="497">
        <f>L806</f>
        <v>44105</v>
      </c>
      <c r="C806" s="498"/>
      <c r="D806" s="498">
        <v>21982.92</v>
      </c>
      <c r="E806" s="495">
        <f t="shared" si="96"/>
        <v>196381554.59999999</v>
      </c>
      <c r="F806" s="495">
        <f t="shared" si="96"/>
        <v>153845224.73999995</v>
      </c>
      <c r="G806" s="495">
        <f t="shared" si="94"/>
        <v>42536329.860000044</v>
      </c>
      <c r="H806" s="495">
        <f>VLOOKUP(A806,'02-Metrics'!A:R,18,FALSE)</f>
        <v>155643269.75999999</v>
      </c>
      <c r="I806" s="496">
        <f t="shared" si="92"/>
        <v>0.27329373075745927</v>
      </c>
      <c r="J806" s="512"/>
      <c r="L806" s="23">
        <v>44105</v>
      </c>
      <c r="M806" s="241" t="s">
        <v>1040</v>
      </c>
      <c r="S806">
        <f t="shared" si="93"/>
        <v>2020</v>
      </c>
    </row>
    <row r="807" spans="1:19" ht="15" customHeight="1">
      <c r="A807" s="418" t="s">
        <v>1071</v>
      </c>
      <c r="B807" s="497">
        <f>L807</f>
        <v>44129</v>
      </c>
      <c r="C807" s="498">
        <v>313708</v>
      </c>
      <c r="D807" s="498"/>
      <c r="E807" s="495">
        <f t="shared" si="96"/>
        <v>196695262.59999999</v>
      </c>
      <c r="F807" s="495">
        <f t="shared" si="96"/>
        <v>153845224.73999995</v>
      </c>
      <c r="G807" s="495">
        <f t="shared" si="94"/>
        <v>42850037.860000044</v>
      </c>
      <c r="H807" s="495">
        <f>VLOOKUP(A807,'02-Metrics'!A:R,18,FALSE)</f>
        <v>155643269.75999999</v>
      </c>
      <c r="I807" s="496">
        <f t="shared" si="92"/>
        <v>0.27530928851645353</v>
      </c>
      <c r="J807" s="512"/>
      <c r="L807" s="23">
        <v>44129</v>
      </c>
      <c r="M807" s="241" t="s">
        <v>764</v>
      </c>
      <c r="S807">
        <f t="shared" si="93"/>
        <v>2020</v>
      </c>
    </row>
    <row r="808" spans="1:19" ht="15" customHeight="1">
      <c r="A808" s="418" t="s">
        <v>1071</v>
      </c>
      <c r="B808" s="497">
        <f>L808</f>
        <v>44136</v>
      </c>
      <c r="C808" s="498"/>
      <c r="D808" s="498">
        <v>121183.78</v>
      </c>
      <c r="E808" s="495">
        <f t="shared" si="96"/>
        <v>196695262.59999999</v>
      </c>
      <c r="F808" s="495">
        <f t="shared" si="96"/>
        <v>153966408.51999995</v>
      </c>
      <c r="G808" s="495">
        <f t="shared" si="94"/>
        <v>42728854.080000043</v>
      </c>
      <c r="H808" s="495">
        <f>VLOOKUP(A808,'02-Metrics'!A:R,18,FALSE)</f>
        <v>155643269.75999999</v>
      </c>
      <c r="I808" s="496">
        <f t="shared" si="92"/>
        <v>0.27453068896514066</v>
      </c>
      <c r="J808" s="512"/>
      <c r="L808" s="23">
        <v>44136</v>
      </c>
      <c r="M808" s="241" t="s">
        <v>1040</v>
      </c>
      <c r="S808">
        <f t="shared" si="93"/>
        <v>2020</v>
      </c>
    </row>
    <row r="809" spans="1:19" ht="15" customHeight="1">
      <c r="A809" s="418" t="s">
        <v>1071</v>
      </c>
      <c r="B809" s="497">
        <f>L809</f>
        <v>44166</v>
      </c>
      <c r="C809" s="498"/>
      <c r="D809" s="498">
        <v>358005</v>
      </c>
      <c r="E809" s="495">
        <f t="shared" si="96"/>
        <v>196695262.59999999</v>
      </c>
      <c r="F809" s="495">
        <f t="shared" si="96"/>
        <v>154324413.51999995</v>
      </c>
      <c r="G809" s="495">
        <f t="shared" si="94"/>
        <v>42370849.080000043</v>
      </c>
      <c r="H809" s="495">
        <f>VLOOKUP(A809,'02-Metrics'!A:R,18,FALSE)</f>
        <v>155643269.75999999</v>
      </c>
      <c r="I809" s="496">
        <f t="shared" si="92"/>
        <v>0.27223052526033004</v>
      </c>
      <c r="J809" s="512"/>
      <c r="L809" s="23">
        <v>44166</v>
      </c>
      <c r="M809" s="241" t="s">
        <v>1040</v>
      </c>
      <c r="S809">
        <f t="shared" si="93"/>
        <v>2020</v>
      </c>
    </row>
    <row r="810" spans="1:19" ht="15" customHeight="1">
      <c r="A810" s="418" t="s">
        <v>1071</v>
      </c>
      <c r="B810" s="497">
        <v>44228</v>
      </c>
      <c r="C810" s="498"/>
      <c r="D810" s="498">
        <v>104901.44</v>
      </c>
      <c r="E810" s="495">
        <f t="shared" si="96"/>
        <v>196695262.59999999</v>
      </c>
      <c r="F810" s="495">
        <f t="shared" si="96"/>
        <v>154429314.95999995</v>
      </c>
      <c r="G810" s="495">
        <f t="shared" si="94"/>
        <v>42265947.640000045</v>
      </c>
      <c r="H810" s="495">
        <f>VLOOKUP(A810,'02-Metrics'!A:R,18,FALSE)</f>
        <v>155643269.75999999</v>
      </c>
      <c r="I810" s="496">
        <f t="shared" si="92"/>
        <v>0.27155653890575299</v>
      </c>
      <c r="J810" s="512"/>
      <c r="M810" s="241" t="s">
        <v>1038</v>
      </c>
      <c r="S810">
        <f t="shared" si="93"/>
        <v>2021</v>
      </c>
    </row>
    <row r="811" spans="1:19" ht="15" customHeight="1">
      <c r="A811" s="418"/>
      <c r="B811" s="505"/>
      <c r="C811" s="506"/>
      <c r="D811" s="506"/>
      <c r="E811" s="506"/>
      <c r="F811" s="506"/>
      <c r="G811" s="506"/>
      <c r="H811" s="495"/>
      <c r="I811" s="496"/>
      <c r="J811" s="512"/>
      <c r="S811">
        <f t="shared" si="93"/>
        <v>1900</v>
      </c>
    </row>
    <row r="812" spans="1:19" ht="15" customHeight="1">
      <c r="A812" s="418" t="s">
        <v>1072</v>
      </c>
      <c r="B812" s="494">
        <v>42338</v>
      </c>
      <c r="C812" s="495">
        <v>0</v>
      </c>
      <c r="D812" s="495">
        <v>70000</v>
      </c>
      <c r="E812" s="495">
        <f t="shared" ref="E812:F827" si="97">C812+E811</f>
        <v>0</v>
      </c>
      <c r="F812" s="495">
        <f t="shared" si="97"/>
        <v>70000</v>
      </c>
      <c r="G812" s="495">
        <f t="shared" si="94"/>
        <v>-70000</v>
      </c>
      <c r="H812" s="495">
        <f>VLOOKUP(A812,'02-Metrics'!A:R,18,FALSE)</f>
        <v>120483319.90000001</v>
      </c>
      <c r="I812" s="496">
        <f t="shared" si="92"/>
        <v>-5.8099328652380536E-4</v>
      </c>
      <c r="J812" s="512"/>
      <c r="K812" s="491">
        <v>0</v>
      </c>
      <c r="L812" s="489">
        <v>42338</v>
      </c>
      <c r="M812" s="241" t="s">
        <v>1041</v>
      </c>
      <c r="S812">
        <f t="shared" si="93"/>
        <v>2015</v>
      </c>
    </row>
    <row r="813" spans="1:19" ht="15" customHeight="1">
      <c r="A813" s="418" t="s">
        <v>1072</v>
      </c>
      <c r="B813" s="494">
        <v>42369</v>
      </c>
      <c r="C813" s="495">
        <v>40803000</v>
      </c>
      <c r="D813" s="495">
        <v>422060</v>
      </c>
      <c r="E813" s="495">
        <f t="shared" si="97"/>
        <v>40803000</v>
      </c>
      <c r="F813" s="495">
        <f t="shared" si="97"/>
        <v>492060</v>
      </c>
      <c r="G813" s="495">
        <f t="shared" si="94"/>
        <v>40310940</v>
      </c>
      <c r="H813" s="495">
        <f>VLOOKUP(A813,'02-Metrics'!A:R,18,FALSE)</f>
        <v>120483319.90000001</v>
      </c>
      <c r="I813" s="496">
        <f t="shared" si="92"/>
        <v>0.33457693590662752</v>
      </c>
      <c r="J813" s="512"/>
      <c r="K813" s="491">
        <v>0</v>
      </c>
      <c r="L813" s="489">
        <v>42369</v>
      </c>
      <c r="M813" s="241" t="s">
        <v>1041</v>
      </c>
      <c r="S813">
        <f t="shared" si="93"/>
        <v>2015</v>
      </c>
    </row>
    <row r="814" spans="1:19" ht="15" customHeight="1">
      <c r="A814" s="418" t="s">
        <v>1072</v>
      </c>
      <c r="B814" s="494">
        <v>42400</v>
      </c>
      <c r="C814" s="495">
        <v>0</v>
      </c>
      <c r="D814" s="495">
        <v>1312651</v>
      </c>
      <c r="E814" s="495">
        <f t="shared" si="97"/>
        <v>40803000</v>
      </c>
      <c r="F814" s="495">
        <f t="shared" si="97"/>
        <v>1804711</v>
      </c>
      <c r="G814" s="495">
        <f t="shared" si="94"/>
        <v>38998289</v>
      </c>
      <c r="H814" s="495">
        <f>VLOOKUP(A814,'02-Metrics'!A:R,18,FALSE)</f>
        <v>120483319.90000001</v>
      </c>
      <c r="I814" s="496">
        <f t="shared" si="92"/>
        <v>0.32368205849878806</v>
      </c>
      <c r="J814" s="512"/>
      <c r="K814" s="491">
        <v>6596770</v>
      </c>
      <c r="L814" s="489">
        <v>42400</v>
      </c>
      <c r="M814" s="241" t="s">
        <v>1041</v>
      </c>
      <c r="S814">
        <f t="shared" si="93"/>
        <v>2016</v>
      </c>
    </row>
    <row r="815" spans="1:19" ht="15" customHeight="1">
      <c r="A815" s="418" t="s">
        <v>1072</v>
      </c>
      <c r="B815" s="494">
        <v>42429</v>
      </c>
      <c r="C815" s="495">
        <v>0</v>
      </c>
      <c r="D815" s="495">
        <v>3108546</v>
      </c>
      <c r="E815" s="495">
        <f t="shared" si="97"/>
        <v>40803000</v>
      </c>
      <c r="F815" s="495">
        <f t="shared" si="97"/>
        <v>4913257</v>
      </c>
      <c r="G815" s="495">
        <f t="shared" si="94"/>
        <v>35889743</v>
      </c>
      <c r="H815" s="495">
        <f>VLOOKUP(A815,'02-Metrics'!A:R,18,FALSE)</f>
        <v>120483319.90000001</v>
      </c>
      <c r="I815" s="496">
        <f t="shared" si="92"/>
        <v>0.29788142482949626</v>
      </c>
      <c r="J815" s="512"/>
      <c r="K815" s="491">
        <v>10725650</v>
      </c>
      <c r="L815" s="489">
        <v>42429</v>
      </c>
      <c r="M815" s="241" t="s">
        <v>1041</v>
      </c>
      <c r="S815">
        <f t="shared" si="93"/>
        <v>2016</v>
      </c>
    </row>
    <row r="816" spans="1:19" ht="15" customHeight="1">
      <c r="A816" s="418" t="s">
        <v>1072</v>
      </c>
      <c r="B816" s="494">
        <v>42460</v>
      </c>
      <c r="C816" s="495">
        <v>0</v>
      </c>
      <c r="D816" s="495">
        <v>5078863</v>
      </c>
      <c r="E816" s="495">
        <f t="shared" si="97"/>
        <v>40803000</v>
      </c>
      <c r="F816" s="495">
        <f t="shared" si="97"/>
        <v>9992120</v>
      </c>
      <c r="G816" s="495">
        <f t="shared" si="94"/>
        <v>30810880</v>
      </c>
      <c r="H816" s="495">
        <f>VLOOKUP(A816,'02-Metrics'!A:R,18,FALSE)</f>
        <v>120483319.90000001</v>
      </c>
      <c r="I816" s="496">
        <f t="shared" si="92"/>
        <v>0.25572734902700833</v>
      </c>
      <c r="J816" s="512"/>
      <c r="K816" s="491">
        <v>5923635</v>
      </c>
      <c r="L816" s="489">
        <v>42460</v>
      </c>
      <c r="M816" s="241" t="s">
        <v>1041</v>
      </c>
      <c r="S816">
        <f t="shared" si="93"/>
        <v>2016</v>
      </c>
    </row>
    <row r="817" spans="1:19" ht="15" customHeight="1">
      <c r="A817" s="418" t="s">
        <v>1072</v>
      </c>
      <c r="B817" s="494">
        <v>42490</v>
      </c>
      <c r="C817" s="495">
        <v>0</v>
      </c>
      <c r="D817" s="495">
        <v>3078859</v>
      </c>
      <c r="E817" s="495">
        <f t="shared" si="97"/>
        <v>40803000</v>
      </c>
      <c r="F817" s="495">
        <f t="shared" si="97"/>
        <v>13070979</v>
      </c>
      <c r="G817" s="495">
        <f t="shared" si="94"/>
        <v>27732021</v>
      </c>
      <c r="H817" s="495">
        <f>VLOOKUP(A817,'02-Metrics'!A:R,18,FALSE)</f>
        <v>120483319.90000001</v>
      </c>
      <c r="I817" s="496">
        <f t="shared" si="92"/>
        <v>0.23017311461053122</v>
      </c>
      <c r="J817" s="512"/>
      <c r="K817" s="491">
        <v>5319791</v>
      </c>
      <c r="L817" s="489">
        <v>42490</v>
      </c>
      <c r="M817" s="241" t="s">
        <v>1041</v>
      </c>
      <c r="S817">
        <f t="shared" si="93"/>
        <v>2016</v>
      </c>
    </row>
    <row r="818" spans="1:19" ht="15" customHeight="1">
      <c r="A818" s="418" t="s">
        <v>1072</v>
      </c>
      <c r="B818" s="494">
        <v>42521</v>
      </c>
      <c r="C818" s="495">
        <v>9237636</v>
      </c>
      <c r="D818" s="495">
        <v>3423933</v>
      </c>
      <c r="E818" s="495">
        <f t="shared" si="97"/>
        <v>50040636</v>
      </c>
      <c r="F818" s="495">
        <f t="shared" si="97"/>
        <v>16494912</v>
      </c>
      <c r="G818" s="495">
        <f t="shared" si="94"/>
        <v>33545724</v>
      </c>
      <c r="H818" s="495">
        <f>VLOOKUP(A818,'02-Metrics'!A:R,18,FALSE)</f>
        <v>120483319.90000001</v>
      </c>
      <c r="I818" s="496">
        <f t="shared" si="92"/>
        <v>0.27842629193686419</v>
      </c>
      <c r="J818" s="512"/>
      <c r="K818" s="491">
        <v>11503990</v>
      </c>
      <c r="L818" s="489">
        <v>42521</v>
      </c>
      <c r="M818" s="241" t="s">
        <v>1041</v>
      </c>
      <c r="S818">
        <f t="shared" si="93"/>
        <v>2016</v>
      </c>
    </row>
    <row r="819" spans="1:19" ht="15" customHeight="1">
      <c r="A819" s="418" t="s">
        <v>1072</v>
      </c>
      <c r="B819" s="494">
        <v>42551</v>
      </c>
      <c r="C819" s="495">
        <v>0</v>
      </c>
      <c r="D819" s="495">
        <v>3375856</v>
      </c>
      <c r="E819" s="495">
        <f t="shared" si="97"/>
        <v>50040636</v>
      </c>
      <c r="F819" s="495">
        <f t="shared" si="97"/>
        <v>19870768</v>
      </c>
      <c r="G819" s="495">
        <f t="shared" si="94"/>
        <v>30169868</v>
      </c>
      <c r="H819" s="495">
        <f>VLOOKUP(A819,'02-Metrics'!A:R,18,FALSE)</f>
        <v>120483319.90000001</v>
      </c>
      <c r="I819" s="496">
        <f t="shared" si="92"/>
        <v>0.2504070109044198</v>
      </c>
      <c r="J819" s="512"/>
      <c r="K819" s="491">
        <v>8848356</v>
      </c>
      <c r="L819" s="489">
        <v>42551</v>
      </c>
      <c r="M819" s="241" t="s">
        <v>1041</v>
      </c>
      <c r="S819">
        <f t="shared" si="93"/>
        <v>2016</v>
      </c>
    </row>
    <row r="820" spans="1:19" ht="15" customHeight="1">
      <c r="A820" s="418" t="s">
        <v>1072</v>
      </c>
      <c r="B820" s="494">
        <v>42582</v>
      </c>
      <c r="C820" s="495">
        <v>6127667</v>
      </c>
      <c r="D820" s="495">
        <v>5596265</v>
      </c>
      <c r="E820" s="495">
        <f t="shared" si="97"/>
        <v>56168303</v>
      </c>
      <c r="F820" s="495">
        <f t="shared" si="97"/>
        <v>25467033</v>
      </c>
      <c r="G820" s="495">
        <f t="shared" si="94"/>
        <v>30701270</v>
      </c>
      <c r="H820" s="495">
        <f>VLOOKUP(A820,'02-Metrics'!A:R,18,FALSE)</f>
        <v>120483319.90000001</v>
      </c>
      <c r="I820" s="496">
        <f t="shared" si="92"/>
        <v>0.25481759653935299</v>
      </c>
      <c r="J820" s="512"/>
      <c r="K820" s="491">
        <v>10889299</v>
      </c>
      <c r="L820" s="489">
        <v>42582</v>
      </c>
      <c r="M820" s="241" t="s">
        <v>1041</v>
      </c>
      <c r="S820">
        <f t="shared" si="93"/>
        <v>2016</v>
      </c>
    </row>
    <row r="821" spans="1:19" ht="15" customHeight="1">
      <c r="A821" s="418" t="s">
        <v>1072</v>
      </c>
      <c r="B821" s="494">
        <v>42613</v>
      </c>
      <c r="C821" s="495">
        <v>6269675</v>
      </c>
      <c r="D821" s="495">
        <v>7018075</v>
      </c>
      <c r="E821" s="495">
        <f t="shared" si="97"/>
        <v>62437978</v>
      </c>
      <c r="F821" s="495">
        <f t="shared" si="97"/>
        <v>32485108</v>
      </c>
      <c r="G821" s="495">
        <f t="shared" si="94"/>
        <v>29952870</v>
      </c>
      <c r="H821" s="495">
        <f>VLOOKUP(A821,'02-Metrics'!A:R,18,FALSE)</f>
        <v>120483319.90000001</v>
      </c>
      <c r="I821" s="496">
        <f t="shared" si="92"/>
        <v>0.24860594831600419</v>
      </c>
      <c r="J821" s="512"/>
      <c r="K821" s="491">
        <v>11732540</v>
      </c>
      <c r="L821" s="489">
        <v>42613</v>
      </c>
      <c r="M821" s="241" t="s">
        <v>1041</v>
      </c>
      <c r="S821">
        <f t="shared" si="93"/>
        <v>2016</v>
      </c>
    </row>
    <row r="822" spans="1:19" ht="15" customHeight="1">
      <c r="A822" s="418" t="s">
        <v>1072</v>
      </c>
      <c r="B822" s="494">
        <v>42643</v>
      </c>
      <c r="C822" s="495">
        <v>0</v>
      </c>
      <c r="D822" s="495">
        <v>3378966</v>
      </c>
      <c r="E822" s="495">
        <f t="shared" si="97"/>
        <v>62437978</v>
      </c>
      <c r="F822" s="495">
        <f t="shared" si="97"/>
        <v>35864074</v>
      </c>
      <c r="G822" s="495">
        <f t="shared" si="94"/>
        <v>26573904</v>
      </c>
      <c r="H822" s="495">
        <f>VLOOKUP(A822,'02-Metrics'!A:R,18,FALSE)</f>
        <v>120483319.90000001</v>
      </c>
      <c r="I822" s="496">
        <f t="shared" si="92"/>
        <v>0.22056085458182995</v>
      </c>
      <c r="J822" s="512"/>
      <c r="K822" s="491">
        <v>12559619</v>
      </c>
      <c r="L822" s="489">
        <v>42643</v>
      </c>
      <c r="M822" s="241" t="s">
        <v>1041</v>
      </c>
      <c r="S822">
        <f t="shared" si="93"/>
        <v>2016</v>
      </c>
    </row>
    <row r="823" spans="1:19" ht="15" customHeight="1">
      <c r="A823" s="418" t="s">
        <v>1072</v>
      </c>
      <c r="B823" s="494">
        <v>42674</v>
      </c>
      <c r="C823" s="495">
        <v>14744602</v>
      </c>
      <c r="D823" s="495">
        <v>11229556</v>
      </c>
      <c r="E823" s="495">
        <f t="shared" si="97"/>
        <v>77182580</v>
      </c>
      <c r="F823" s="495">
        <f t="shared" si="97"/>
        <v>47093630</v>
      </c>
      <c r="G823" s="495">
        <f t="shared" si="94"/>
        <v>30088950</v>
      </c>
      <c r="H823" s="495">
        <f>VLOOKUP(A823,'02-Metrics'!A:R,18,FALSE)</f>
        <v>120483319.90000001</v>
      </c>
      <c r="I823" s="496">
        <f t="shared" si="92"/>
        <v>0.24973539926500646</v>
      </c>
      <c r="J823" s="512"/>
      <c r="K823" s="491">
        <v>9456723</v>
      </c>
      <c r="L823" s="489">
        <v>42674</v>
      </c>
      <c r="M823" s="241" t="s">
        <v>1041</v>
      </c>
      <c r="S823">
        <f t="shared" si="93"/>
        <v>2016</v>
      </c>
    </row>
    <row r="824" spans="1:19" ht="15" customHeight="1">
      <c r="A824" s="418" t="s">
        <v>1072</v>
      </c>
      <c r="B824" s="494">
        <v>42704</v>
      </c>
      <c r="C824" s="495">
        <v>9251647</v>
      </c>
      <c r="D824" s="495">
        <v>4726905</v>
      </c>
      <c r="E824" s="495">
        <f t="shared" si="97"/>
        <v>86434227</v>
      </c>
      <c r="F824" s="495">
        <f t="shared" si="97"/>
        <v>51820535</v>
      </c>
      <c r="G824" s="495">
        <f t="shared" si="94"/>
        <v>34613692</v>
      </c>
      <c r="H824" s="495">
        <f>VLOOKUP(A824,'02-Metrics'!A:R,18,FALSE)</f>
        <v>120483319.90000001</v>
      </c>
      <c r="I824" s="496">
        <f t="shared" si="92"/>
        <v>0.28729032391146786</v>
      </c>
      <c r="J824" s="512"/>
      <c r="K824" s="491">
        <v>8920594</v>
      </c>
      <c r="L824" s="489">
        <v>42704</v>
      </c>
      <c r="M824" s="241" t="s">
        <v>1041</v>
      </c>
      <c r="S824">
        <f t="shared" si="93"/>
        <v>2016</v>
      </c>
    </row>
    <row r="825" spans="1:19" ht="15" customHeight="1">
      <c r="A825" s="418" t="s">
        <v>1072</v>
      </c>
      <c r="B825" s="494">
        <v>42735</v>
      </c>
      <c r="C825" s="495">
        <v>0</v>
      </c>
      <c r="D825" s="495">
        <v>17575959</v>
      </c>
      <c r="E825" s="495">
        <f t="shared" si="97"/>
        <v>86434227</v>
      </c>
      <c r="F825" s="495">
        <f t="shared" si="97"/>
        <v>69396494</v>
      </c>
      <c r="G825" s="495">
        <f t="shared" si="94"/>
        <v>17037733</v>
      </c>
      <c r="H825" s="495">
        <f>VLOOKUP(A825,'02-Metrics'!A:R,18,FALSE)</f>
        <v>120483319.90000001</v>
      </c>
      <c r="I825" s="496">
        <f t="shared" si="92"/>
        <v>0.14141154986550133</v>
      </c>
      <c r="J825" s="512"/>
      <c r="K825" s="491">
        <v>2983177</v>
      </c>
      <c r="L825" s="489">
        <v>42735</v>
      </c>
      <c r="M825" s="241" t="s">
        <v>1041</v>
      </c>
      <c r="S825">
        <f t="shared" si="93"/>
        <v>2016</v>
      </c>
    </row>
    <row r="826" spans="1:19" ht="15" customHeight="1">
      <c r="A826" s="418" t="s">
        <v>1072</v>
      </c>
      <c r="B826" s="494">
        <v>42766</v>
      </c>
      <c r="C826" s="495">
        <v>11998906</v>
      </c>
      <c r="D826" s="495">
        <v>3032449</v>
      </c>
      <c r="E826" s="495">
        <f t="shared" si="97"/>
        <v>98433133</v>
      </c>
      <c r="F826" s="495">
        <f t="shared" si="97"/>
        <v>72428943</v>
      </c>
      <c r="G826" s="495">
        <f t="shared" si="94"/>
        <v>26004190</v>
      </c>
      <c r="H826" s="495">
        <f>VLOOKUP(A826,'02-Metrics'!A:R,18,FALSE)</f>
        <v>120483319.90000001</v>
      </c>
      <c r="I826" s="496">
        <f t="shared" si="92"/>
        <v>0.21583228302127819</v>
      </c>
      <c r="J826" s="512"/>
      <c r="K826" s="491">
        <v>1879134</v>
      </c>
      <c r="L826" s="489">
        <v>42766</v>
      </c>
      <c r="M826" s="241" t="s">
        <v>1041</v>
      </c>
      <c r="S826">
        <f t="shared" si="93"/>
        <v>2017</v>
      </c>
    </row>
    <row r="827" spans="1:19" ht="15" customHeight="1">
      <c r="A827" s="418" t="s">
        <v>1072</v>
      </c>
      <c r="B827" s="494">
        <v>42794</v>
      </c>
      <c r="C827" s="495">
        <v>4563406</v>
      </c>
      <c r="D827" s="495">
        <v>4528710</v>
      </c>
      <c r="E827" s="495">
        <f t="shared" si="97"/>
        <v>102996539</v>
      </c>
      <c r="F827" s="495">
        <f t="shared" si="97"/>
        <v>76957653</v>
      </c>
      <c r="G827" s="495">
        <f t="shared" si="94"/>
        <v>26038886</v>
      </c>
      <c r="H827" s="495">
        <f>VLOOKUP(A827,'02-Metrics'!A:R,18,FALSE)</f>
        <v>120483319.90000001</v>
      </c>
      <c r="I827" s="496">
        <f t="shared" si="92"/>
        <v>0.21612025649369576</v>
      </c>
      <c r="J827" s="512"/>
      <c r="K827" s="491">
        <v>7874877</v>
      </c>
      <c r="L827" s="489">
        <v>42794</v>
      </c>
      <c r="M827" s="241" t="s">
        <v>1041</v>
      </c>
      <c r="S827">
        <f t="shared" si="93"/>
        <v>2017</v>
      </c>
    </row>
    <row r="828" spans="1:19" ht="15" customHeight="1">
      <c r="A828" s="418" t="s">
        <v>1072</v>
      </c>
      <c r="B828" s="497">
        <f>L828</f>
        <v>42824</v>
      </c>
      <c r="C828" s="498">
        <v>2404766.19</v>
      </c>
      <c r="D828" s="498"/>
      <c r="E828" s="495">
        <f t="shared" ref="E828:F843" si="98">C828+E827</f>
        <v>105401305.19</v>
      </c>
      <c r="F828" s="495">
        <f t="shared" si="98"/>
        <v>76957653</v>
      </c>
      <c r="G828" s="495">
        <f t="shared" si="94"/>
        <v>28443652.189999998</v>
      </c>
      <c r="H828" s="495">
        <f>VLOOKUP(A828,'02-Metrics'!A:R,18,FALSE)</f>
        <v>120483319.90000001</v>
      </c>
      <c r="I828" s="496">
        <f t="shared" si="92"/>
        <v>0.23607958523725903</v>
      </c>
      <c r="J828" s="512"/>
      <c r="L828" s="23">
        <v>42824</v>
      </c>
      <c r="M828" s="241" t="s">
        <v>1039</v>
      </c>
      <c r="S828">
        <f t="shared" si="93"/>
        <v>2017</v>
      </c>
    </row>
    <row r="829" spans="1:19" ht="15" customHeight="1">
      <c r="A829" s="418" t="s">
        <v>1072</v>
      </c>
      <c r="B829" s="494">
        <v>42825</v>
      </c>
      <c r="C829" s="495">
        <v>0</v>
      </c>
      <c r="D829" s="495">
        <v>3267691</v>
      </c>
      <c r="E829" s="495">
        <f t="shared" si="98"/>
        <v>105401305.19</v>
      </c>
      <c r="F829" s="495">
        <f t="shared" si="98"/>
        <v>80225344</v>
      </c>
      <c r="G829" s="495">
        <f t="shared" si="94"/>
        <v>25175961.189999998</v>
      </c>
      <c r="H829" s="495">
        <f>VLOOKUP(A829,'02-Metrics'!A:R,18,FALSE)</f>
        <v>120483319.90000001</v>
      </c>
      <c r="I829" s="496">
        <f t="shared" si="92"/>
        <v>0.20895806333105532</v>
      </c>
      <c r="J829" s="512"/>
      <c r="K829" s="491">
        <v>3592384</v>
      </c>
      <c r="L829" s="489">
        <v>42825</v>
      </c>
      <c r="M829" s="241" t="s">
        <v>1041</v>
      </c>
      <c r="S829">
        <f t="shared" si="93"/>
        <v>2017</v>
      </c>
    </row>
    <row r="830" spans="1:19" ht="15" customHeight="1">
      <c r="A830" s="418" t="s">
        <v>1072</v>
      </c>
      <c r="B830" s="494">
        <v>42855</v>
      </c>
      <c r="C830" s="495">
        <v>5202314</v>
      </c>
      <c r="D830" s="495">
        <v>2502244</v>
      </c>
      <c r="E830" s="495">
        <f t="shared" si="98"/>
        <v>110603619.19</v>
      </c>
      <c r="F830" s="495">
        <f t="shared" si="98"/>
        <v>82727588</v>
      </c>
      <c r="G830" s="495">
        <f t="shared" si="94"/>
        <v>27876031.189999998</v>
      </c>
      <c r="H830" s="495">
        <f>VLOOKUP(A830,'02-Metrics'!A:R,18,FALSE)</f>
        <v>120483319.90000001</v>
      </c>
      <c r="I830" s="496">
        <f t="shared" si="92"/>
        <v>0.23136838537597432</v>
      </c>
      <c r="J830" s="512"/>
      <c r="K830" s="491">
        <v>323060</v>
      </c>
      <c r="L830" s="489">
        <v>42855</v>
      </c>
      <c r="M830" s="241" t="s">
        <v>1041</v>
      </c>
      <c r="S830">
        <f t="shared" si="93"/>
        <v>2017</v>
      </c>
    </row>
    <row r="831" spans="1:19" ht="15" customHeight="1">
      <c r="A831" s="418" t="s">
        <v>1072</v>
      </c>
      <c r="B831" s="494">
        <v>42886</v>
      </c>
      <c r="C831" s="495">
        <v>3704353</v>
      </c>
      <c r="D831" s="495">
        <v>2859736</v>
      </c>
      <c r="E831" s="495">
        <f t="shared" si="98"/>
        <v>114307972.19</v>
      </c>
      <c r="F831" s="495">
        <f t="shared" si="98"/>
        <v>85587324</v>
      </c>
      <c r="G831" s="495">
        <f t="shared" si="94"/>
        <v>28720648.189999998</v>
      </c>
      <c r="H831" s="495">
        <f>VLOOKUP(A831,'02-Metrics'!A:R,18,FALSE)</f>
        <v>120483319.90000001</v>
      </c>
      <c r="I831" s="496">
        <f t="shared" si="92"/>
        <v>0.23837862547145827</v>
      </c>
      <c r="J831" s="512"/>
      <c r="K831" s="491">
        <v>0</v>
      </c>
      <c r="L831" s="489">
        <v>42886</v>
      </c>
      <c r="M831" s="241" t="s">
        <v>1041</v>
      </c>
      <c r="S831">
        <f t="shared" si="93"/>
        <v>2017</v>
      </c>
    </row>
    <row r="832" spans="1:19" ht="15" customHeight="1">
      <c r="A832" s="418" t="s">
        <v>1072</v>
      </c>
      <c r="B832" s="497">
        <f>L832</f>
        <v>42886</v>
      </c>
      <c r="C832" s="498">
        <v>2586268.54</v>
      </c>
      <c r="D832" s="498"/>
      <c r="E832" s="495">
        <f t="shared" si="98"/>
        <v>116894240.73</v>
      </c>
      <c r="F832" s="495">
        <f t="shared" si="98"/>
        <v>85587324</v>
      </c>
      <c r="G832" s="495">
        <f t="shared" si="94"/>
        <v>31306916.730000004</v>
      </c>
      <c r="H832" s="495">
        <f>VLOOKUP(A832,'02-Metrics'!A:R,18,FALSE)</f>
        <v>120483319.90000001</v>
      </c>
      <c r="I832" s="496">
        <f t="shared" si="92"/>
        <v>0.25984440631271155</v>
      </c>
      <c r="J832" s="512"/>
      <c r="L832" s="23">
        <v>42886</v>
      </c>
      <c r="M832" s="241" t="s">
        <v>1039</v>
      </c>
      <c r="S832">
        <f t="shared" si="93"/>
        <v>2017</v>
      </c>
    </row>
    <row r="833" spans="1:19" ht="15" customHeight="1">
      <c r="A833" s="418" t="s">
        <v>1072</v>
      </c>
      <c r="B833" s="497">
        <f>L833</f>
        <v>42886</v>
      </c>
      <c r="C833" s="498">
        <v>1118084.46</v>
      </c>
      <c r="D833" s="498"/>
      <c r="E833" s="495">
        <f t="shared" si="98"/>
        <v>118012325.19</v>
      </c>
      <c r="F833" s="495">
        <f t="shared" si="98"/>
        <v>85587324</v>
      </c>
      <c r="G833" s="495">
        <f t="shared" si="94"/>
        <v>32425001.189999998</v>
      </c>
      <c r="H833" s="495">
        <f>VLOOKUP(A833,'02-Metrics'!A:R,18,FALSE)</f>
        <v>120483319.90000001</v>
      </c>
      <c r="I833" s="496">
        <f t="shared" si="92"/>
        <v>0.26912440009880567</v>
      </c>
      <c r="J833" s="512"/>
      <c r="L833" s="23">
        <v>42886</v>
      </c>
      <c r="M833" s="241" t="s">
        <v>1039</v>
      </c>
      <c r="S833">
        <f t="shared" si="93"/>
        <v>2017</v>
      </c>
    </row>
    <row r="834" spans="1:19" ht="15" customHeight="1">
      <c r="A834" s="418" t="s">
        <v>1072</v>
      </c>
      <c r="B834" s="497">
        <v>42887</v>
      </c>
      <c r="C834" s="498"/>
      <c r="D834" s="498">
        <v>20837.77</v>
      </c>
      <c r="E834" s="495">
        <f t="shared" si="98"/>
        <v>118012325.19</v>
      </c>
      <c r="F834" s="495">
        <f t="shared" si="98"/>
        <v>85608161.769999996</v>
      </c>
      <c r="G834" s="495">
        <f t="shared" si="94"/>
        <v>32404163.420000002</v>
      </c>
      <c r="H834" s="495">
        <f>VLOOKUP(A834,'02-Metrics'!A:R,18,FALSE)</f>
        <v>120483319.90000001</v>
      </c>
      <c r="I834" s="496">
        <f t="shared" si="92"/>
        <v>0.26895144860628961</v>
      </c>
      <c r="J834" s="512"/>
      <c r="M834" s="241" t="s">
        <v>1038</v>
      </c>
      <c r="S834">
        <f t="shared" si="93"/>
        <v>2017</v>
      </c>
    </row>
    <row r="835" spans="1:19" ht="15" customHeight="1">
      <c r="A835" s="418" t="s">
        <v>1072</v>
      </c>
      <c r="B835" s="494">
        <v>42916</v>
      </c>
      <c r="C835" s="495">
        <v>0</v>
      </c>
      <c r="D835" s="495">
        <v>5638250</v>
      </c>
      <c r="E835" s="495">
        <f t="shared" si="98"/>
        <v>118012325.19</v>
      </c>
      <c r="F835" s="495">
        <f t="shared" si="98"/>
        <v>91246411.769999996</v>
      </c>
      <c r="G835" s="495">
        <f t="shared" si="94"/>
        <v>26765913.420000002</v>
      </c>
      <c r="H835" s="495">
        <f>VLOOKUP(A835,'02-Metrics'!A:R,18,FALSE)</f>
        <v>120483319.90000001</v>
      </c>
      <c r="I835" s="496">
        <f t="shared" ref="I835:I898" si="99">G835/H835</f>
        <v>0.22215451435282038</v>
      </c>
      <c r="J835" s="512"/>
      <c r="K835" s="491">
        <v>0</v>
      </c>
      <c r="L835" s="489">
        <v>42916</v>
      </c>
      <c r="M835" s="241" t="s">
        <v>1041</v>
      </c>
      <c r="S835">
        <f t="shared" ref="S835:S898" si="100">YEAR(B835)</f>
        <v>2017</v>
      </c>
    </row>
    <row r="836" spans="1:19" ht="15" customHeight="1">
      <c r="A836" s="418" t="s">
        <v>1072</v>
      </c>
      <c r="B836" s="497">
        <v>42917</v>
      </c>
      <c r="C836" s="498"/>
      <c r="D836" s="498">
        <v>401234.21</v>
      </c>
      <c r="E836" s="495">
        <f t="shared" si="98"/>
        <v>118012325.19</v>
      </c>
      <c r="F836" s="495">
        <f t="shared" si="98"/>
        <v>91647645.979999989</v>
      </c>
      <c r="G836" s="495">
        <f t="shared" si="94"/>
        <v>26364679.210000008</v>
      </c>
      <c r="H836" s="495">
        <f>VLOOKUP(A836,'02-Metrics'!A:R,18,FALSE)</f>
        <v>120483319.90000001</v>
      </c>
      <c r="I836" s="496">
        <f t="shared" si="99"/>
        <v>0.2188243088909107</v>
      </c>
      <c r="J836" s="512"/>
      <c r="M836" s="241" t="s">
        <v>1038</v>
      </c>
      <c r="S836">
        <f t="shared" si="100"/>
        <v>2017</v>
      </c>
    </row>
    <row r="837" spans="1:19" ht="15" customHeight="1">
      <c r="A837" s="418" t="s">
        <v>1072</v>
      </c>
      <c r="B837" s="494">
        <v>42947</v>
      </c>
      <c r="C837" s="495">
        <v>4018478</v>
      </c>
      <c r="D837" s="495">
        <v>4099625</v>
      </c>
      <c r="E837" s="495">
        <f t="shared" si="98"/>
        <v>122030803.19</v>
      </c>
      <c r="F837" s="495">
        <f t="shared" si="98"/>
        <v>95747270.979999989</v>
      </c>
      <c r="G837" s="495">
        <f t="shared" si="94"/>
        <v>26283532.210000008</v>
      </c>
      <c r="H837" s="495">
        <f>VLOOKUP(A837,'02-Metrics'!A:R,18,FALSE)</f>
        <v>120483319.90000001</v>
      </c>
      <c r="I837" s="496">
        <f t="shared" si="99"/>
        <v>0.21815079657346001</v>
      </c>
      <c r="J837" s="512"/>
      <c r="K837" s="491">
        <v>0</v>
      </c>
      <c r="L837" s="489">
        <v>42947</v>
      </c>
      <c r="M837" s="241" t="s">
        <v>1041</v>
      </c>
      <c r="S837">
        <f t="shared" si="100"/>
        <v>2017</v>
      </c>
    </row>
    <row r="838" spans="1:19" ht="15" customHeight="1">
      <c r="A838" s="418" t="s">
        <v>1072</v>
      </c>
      <c r="B838" s="497">
        <f>L838</f>
        <v>42947</v>
      </c>
      <c r="C838" s="498">
        <v>2137468.33</v>
      </c>
      <c r="D838" s="498"/>
      <c r="E838" s="495">
        <f t="shared" si="98"/>
        <v>124168271.52</v>
      </c>
      <c r="F838" s="495">
        <f t="shared" si="98"/>
        <v>95747270.979999989</v>
      </c>
      <c r="G838" s="495">
        <f t="shared" si="94"/>
        <v>28421000.540000007</v>
      </c>
      <c r="H838" s="495">
        <f>VLOOKUP(A838,'02-Metrics'!A:R,18,FALSE)</f>
        <v>120483319.90000001</v>
      </c>
      <c r="I838" s="496">
        <f t="shared" si="99"/>
        <v>0.23589157871470642</v>
      </c>
      <c r="J838" s="512"/>
      <c r="L838" s="23">
        <v>42947</v>
      </c>
      <c r="M838" s="241" t="s">
        <v>1039</v>
      </c>
      <c r="S838">
        <f t="shared" si="100"/>
        <v>2017</v>
      </c>
    </row>
    <row r="839" spans="1:19" ht="15" customHeight="1">
      <c r="A839" s="418" t="s">
        <v>1072</v>
      </c>
      <c r="B839" s="497">
        <f>L839</f>
        <v>42947</v>
      </c>
      <c r="C839" s="498">
        <v>1696005.64</v>
      </c>
      <c r="D839" s="498"/>
      <c r="E839" s="495">
        <f t="shared" si="98"/>
        <v>125864277.16</v>
      </c>
      <c r="F839" s="495">
        <f t="shared" si="98"/>
        <v>95747270.979999989</v>
      </c>
      <c r="G839" s="495">
        <f t="shared" si="94"/>
        <v>30117006.180000007</v>
      </c>
      <c r="H839" s="495">
        <f>VLOOKUP(A839,'02-Metrics'!A:R,18,FALSE)</f>
        <v>120483319.90000001</v>
      </c>
      <c r="I839" s="496">
        <f t="shared" si="99"/>
        <v>0.24996826286822799</v>
      </c>
      <c r="J839" s="512"/>
      <c r="L839" s="23">
        <v>42947</v>
      </c>
      <c r="M839" s="241" t="s">
        <v>1039</v>
      </c>
      <c r="S839">
        <f t="shared" si="100"/>
        <v>2017</v>
      </c>
    </row>
    <row r="840" spans="1:19" ht="15" customHeight="1">
      <c r="A840" s="418" t="s">
        <v>1072</v>
      </c>
      <c r="B840" s="497">
        <f>L840</f>
        <v>42947</v>
      </c>
      <c r="C840" s="498">
        <v>186004</v>
      </c>
      <c r="D840" s="498"/>
      <c r="E840" s="495">
        <f t="shared" si="98"/>
        <v>126050281.16</v>
      </c>
      <c r="F840" s="495">
        <f t="shared" si="98"/>
        <v>95747270.979999989</v>
      </c>
      <c r="G840" s="495">
        <f t="shared" ref="G840:G903" si="101">E840-F840</f>
        <v>30303010.180000007</v>
      </c>
      <c r="H840" s="495">
        <f>VLOOKUP(A840,'02-Metrics'!A:R,18,FALSE)</f>
        <v>120483319.90000001</v>
      </c>
      <c r="I840" s="496">
        <f t="shared" si="99"/>
        <v>0.25151207822917904</v>
      </c>
      <c r="J840" s="512"/>
      <c r="L840" s="23">
        <v>42947</v>
      </c>
      <c r="M840" s="241" t="s">
        <v>1039</v>
      </c>
      <c r="S840">
        <f t="shared" si="100"/>
        <v>2017</v>
      </c>
    </row>
    <row r="841" spans="1:19" ht="15" customHeight="1">
      <c r="A841" s="418" t="s">
        <v>1072</v>
      </c>
      <c r="B841" s="497">
        <v>42948</v>
      </c>
      <c r="C841" s="498"/>
      <c r="D841" s="498">
        <v>213098.55</v>
      </c>
      <c r="E841" s="495">
        <f t="shared" si="98"/>
        <v>126050281.16</v>
      </c>
      <c r="F841" s="495">
        <f t="shared" si="98"/>
        <v>95960369.529999986</v>
      </c>
      <c r="G841" s="495">
        <f t="shared" si="101"/>
        <v>30089911.63000001</v>
      </c>
      <c r="H841" s="495">
        <f>VLOOKUP(A841,'02-Metrics'!A:R,18,FALSE)</f>
        <v>120483319.90000001</v>
      </c>
      <c r="I841" s="496">
        <f t="shared" si="99"/>
        <v>0.24974338070177968</v>
      </c>
      <c r="J841" s="512"/>
      <c r="M841" s="241" t="s">
        <v>1038</v>
      </c>
      <c r="S841">
        <f t="shared" si="100"/>
        <v>2017</v>
      </c>
    </row>
    <row r="842" spans="1:19" ht="15" customHeight="1">
      <c r="A842" s="418" t="s">
        <v>1072</v>
      </c>
      <c r="B842" s="494">
        <v>42978</v>
      </c>
      <c r="C842" s="495">
        <v>6005029</v>
      </c>
      <c r="D842" s="495">
        <v>1235495</v>
      </c>
      <c r="E842" s="495">
        <f t="shared" si="98"/>
        <v>132055310.16</v>
      </c>
      <c r="F842" s="495">
        <f t="shared" si="98"/>
        <v>97195864.529999986</v>
      </c>
      <c r="G842" s="495">
        <f t="shared" si="101"/>
        <v>34859445.63000001</v>
      </c>
      <c r="H842" s="495">
        <f>VLOOKUP(A842,'02-Metrics'!A:R,18,FALSE)</f>
        <v>120483319.90000001</v>
      </c>
      <c r="I842" s="496">
        <f t="shared" si="99"/>
        <v>0.28933005547102297</v>
      </c>
      <c r="J842" s="512"/>
      <c r="K842" s="491">
        <v>0</v>
      </c>
      <c r="L842" s="489">
        <v>42978</v>
      </c>
      <c r="M842" s="241" t="s">
        <v>1041</v>
      </c>
      <c r="S842">
        <f t="shared" si="100"/>
        <v>2017</v>
      </c>
    </row>
    <row r="843" spans="1:19" ht="15" customHeight="1">
      <c r="A843" s="418" t="s">
        <v>1072</v>
      </c>
      <c r="B843" s="494">
        <v>43008</v>
      </c>
      <c r="C843" s="495">
        <v>0</v>
      </c>
      <c r="D843" s="495">
        <v>219490</v>
      </c>
      <c r="E843" s="495">
        <f t="shared" si="98"/>
        <v>132055310.16</v>
      </c>
      <c r="F843" s="495">
        <f t="shared" si="98"/>
        <v>97415354.529999986</v>
      </c>
      <c r="G843" s="495">
        <f t="shared" si="101"/>
        <v>34639955.63000001</v>
      </c>
      <c r="H843" s="495">
        <f>VLOOKUP(A843,'02-Metrics'!A:R,18,FALSE)</f>
        <v>120483319.90000001</v>
      </c>
      <c r="I843" s="496">
        <f t="shared" si="99"/>
        <v>0.28750830952160711</v>
      </c>
      <c r="J843" s="512"/>
      <c r="K843" s="491">
        <v>0</v>
      </c>
      <c r="L843" s="489">
        <v>43008</v>
      </c>
      <c r="M843" s="241" t="s">
        <v>1041</v>
      </c>
      <c r="S843">
        <f t="shared" si="100"/>
        <v>2017</v>
      </c>
    </row>
    <row r="844" spans="1:19" ht="15" customHeight="1">
      <c r="A844" s="418" t="s">
        <v>1072</v>
      </c>
      <c r="B844" s="497">
        <v>43009</v>
      </c>
      <c r="C844" s="498"/>
      <c r="D844" s="498">
        <v>172517.7</v>
      </c>
      <c r="E844" s="495">
        <f t="shared" ref="E844:F859" si="102">C844+E843</f>
        <v>132055310.16</v>
      </c>
      <c r="F844" s="495">
        <f t="shared" si="102"/>
        <v>97587872.229999989</v>
      </c>
      <c r="G844" s="495">
        <f t="shared" si="101"/>
        <v>34467437.930000007</v>
      </c>
      <c r="H844" s="495">
        <f>VLOOKUP(A844,'02-Metrics'!A:R,18,FALSE)</f>
        <v>120483319.90000001</v>
      </c>
      <c r="I844" s="496">
        <f t="shared" si="99"/>
        <v>0.28607642915722814</v>
      </c>
      <c r="J844" s="512"/>
      <c r="M844" s="241" t="s">
        <v>1038</v>
      </c>
      <c r="S844">
        <f t="shared" si="100"/>
        <v>2017</v>
      </c>
    </row>
    <row r="845" spans="1:19" ht="15" customHeight="1">
      <c r="A845" s="418" t="s">
        <v>1072</v>
      </c>
      <c r="B845" s="494">
        <v>43039</v>
      </c>
      <c r="C845" s="495">
        <v>53837</v>
      </c>
      <c r="D845" s="495">
        <v>928432</v>
      </c>
      <c r="E845" s="495">
        <f t="shared" si="102"/>
        <v>132109147.16</v>
      </c>
      <c r="F845" s="495">
        <f t="shared" si="102"/>
        <v>98516304.229999989</v>
      </c>
      <c r="G845" s="495">
        <f t="shared" si="101"/>
        <v>33592842.930000007</v>
      </c>
      <c r="H845" s="495">
        <f>VLOOKUP(A845,'02-Metrics'!A:R,18,FALSE)</f>
        <v>120483319.90000001</v>
      </c>
      <c r="I845" s="496">
        <f t="shared" si="99"/>
        <v>0.2788173745368383</v>
      </c>
      <c r="J845" s="512"/>
      <c r="K845" s="491">
        <v>1210864</v>
      </c>
      <c r="L845" s="489">
        <v>43039</v>
      </c>
      <c r="M845" s="241" t="s">
        <v>1041</v>
      </c>
      <c r="S845">
        <f t="shared" si="100"/>
        <v>2017</v>
      </c>
    </row>
    <row r="846" spans="1:19" ht="15" customHeight="1">
      <c r="A846" s="418" t="s">
        <v>1072</v>
      </c>
      <c r="B846" s="497">
        <v>43040</v>
      </c>
      <c r="C846" s="498"/>
      <c r="D846" s="498">
        <v>30074.73</v>
      </c>
      <c r="E846" s="495">
        <f t="shared" si="102"/>
        <v>132109147.16</v>
      </c>
      <c r="F846" s="495">
        <f t="shared" si="102"/>
        <v>98546378.959999993</v>
      </c>
      <c r="G846" s="495">
        <f t="shared" si="101"/>
        <v>33562768.200000003</v>
      </c>
      <c r="H846" s="495">
        <f>VLOOKUP(A846,'02-Metrics'!A:R,18,FALSE)</f>
        <v>120483319.90000001</v>
      </c>
      <c r="I846" s="496">
        <f t="shared" si="99"/>
        <v>0.2785677571622095</v>
      </c>
      <c r="J846" s="512"/>
      <c r="M846" s="241" t="s">
        <v>1038</v>
      </c>
      <c r="S846">
        <f t="shared" si="100"/>
        <v>2017</v>
      </c>
    </row>
    <row r="847" spans="1:19" ht="15" customHeight="1">
      <c r="A847" s="418" t="s">
        <v>1072</v>
      </c>
      <c r="B847" s="494">
        <v>43069</v>
      </c>
      <c r="C847" s="495">
        <v>4132072</v>
      </c>
      <c r="D847" s="495">
        <v>53368</v>
      </c>
      <c r="E847" s="495">
        <f t="shared" si="102"/>
        <v>136241219.16</v>
      </c>
      <c r="F847" s="495">
        <f t="shared" si="102"/>
        <v>98599746.959999993</v>
      </c>
      <c r="G847" s="495">
        <f t="shared" si="101"/>
        <v>37641472.200000003</v>
      </c>
      <c r="H847" s="495">
        <f>VLOOKUP(A847,'02-Metrics'!A:R,18,FALSE)</f>
        <v>120483319.90000001</v>
      </c>
      <c r="I847" s="496">
        <f t="shared" si="99"/>
        <v>0.31242060918674935</v>
      </c>
      <c r="J847" s="512"/>
      <c r="K847" s="491">
        <v>0</v>
      </c>
      <c r="L847" s="489">
        <v>43069</v>
      </c>
      <c r="M847" s="241" t="s">
        <v>1041</v>
      </c>
      <c r="S847">
        <f t="shared" si="100"/>
        <v>2017</v>
      </c>
    </row>
    <row r="848" spans="1:19" ht="15" customHeight="1">
      <c r="A848" s="418" t="s">
        <v>1072</v>
      </c>
      <c r="B848" s="497">
        <v>43070</v>
      </c>
      <c r="C848" s="498"/>
      <c r="D848" s="498">
        <v>52214.879999999997</v>
      </c>
      <c r="E848" s="495">
        <f t="shared" si="102"/>
        <v>136241219.16</v>
      </c>
      <c r="F848" s="495">
        <f t="shared" si="102"/>
        <v>98651961.839999989</v>
      </c>
      <c r="G848" s="495">
        <f t="shared" si="101"/>
        <v>37589257.320000008</v>
      </c>
      <c r="H848" s="495">
        <f>VLOOKUP(A848,'02-Metrics'!A:R,18,FALSE)</f>
        <v>120483319.90000001</v>
      </c>
      <c r="I848" s="496">
        <f t="shared" si="99"/>
        <v>0.3119872306905116</v>
      </c>
      <c r="J848" s="512"/>
      <c r="M848" s="241" t="s">
        <v>1038</v>
      </c>
      <c r="S848">
        <f t="shared" si="100"/>
        <v>2017</v>
      </c>
    </row>
    <row r="849" spans="1:19" ht="15" customHeight="1">
      <c r="A849" s="418" t="s">
        <v>1072</v>
      </c>
      <c r="B849" s="494">
        <v>43100</v>
      </c>
      <c r="C849" s="495">
        <v>0</v>
      </c>
      <c r="D849" s="495">
        <v>248838</v>
      </c>
      <c r="E849" s="495">
        <f t="shared" si="102"/>
        <v>136241219.16</v>
      </c>
      <c r="F849" s="495">
        <f t="shared" si="102"/>
        <v>98900799.839999989</v>
      </c>
      <c r="G849" s="495">
        <f t="shared" si="101"/>
        <v>37340419.320000008</v>
      </c>
      <c r="H849" s="495">
        <f>VLOOKUP(A849,'02-Metrics'!A:R,18,FALSE)</f>
        <v>120483319.90000001</v>
      </c>
      <c r="I849" s="496">
        <f t="shared" si="99"/>
        <v>0.30992189915576857</v>
      </c>
      <c r="J849" s="512"/>
      <c r="K849" s="491">
        <v>0</v>
      </c>
      <c r="L849" s="489">
        <v>43100</v>
      </c>
      <c r="M849" s="241" t="s">
        <v>1041</v>
      </c>
      <c r="S849">
        <f t="shared" si="100"/>
        <v>2017</v>
      </c>
    </row>
    <row r="850" spans="1:19" ht="15" customHeight="1">
      <c r="A850" s="418" t="s">
        <v>1072</v>
      </c>
      <c r="B850" s="497">
        <v>43101</v>
      </c>
      <c r="C850" s="498"/>
      <c r="D850" s="498">
        <v>179964.77</v>
      </c>
      <c r="E850" s="495">
        <f t="shared" si="102"/>
        <v>136241219.16</v>
      </c>
      <c r="F850" s="495">
        <f t="shared" si="102"/>
        <v>99080764.609999985</v>
      </c>
      <c r="G850" s="495">
        <f t="shared" si="101"/>
        <v>37160454.550000012</v>
      </c>
      <c r="H850" s="495">
        <f>VLOOKUP(A850,'02-Metrics'!A:R,18,FALSE)</f>
        <v>120483319.90000001</v>
      </c>
      <c r="I850" s="496">
        <f t="shared" si="99"/>
        <v>0.3084282088246143</v>
      </c>
      <c r="J850" s="512"/>
      <c r="M850" s="241" t="s">
        <v>1038</v>
      </c>
      <c r="S850">
        <f t="shared" si="100"/>
        <v>2018</v>
      </c>
    </row>
    <row r="851" spans="1:19" ht="15" customHeight="1">
      <c r="A851" s="418" t="s">
        <v>1072</v>
      </c>
      <c r="B851" s="497">
        <v>43132</v>
      </c>
      <c r="C851" s="498"/>
      <c r="D851" s="498">
        <v>204171.36</v>
      </c>
      <c r="E851" s="495">
        <f t="shared" si="102"/>
        <v>136241219.16</v>
      </c>
      <c r="F851" s="495">
        <f t="shared" si="102"/>
        <v>99284935.969999984</v>
      </c>
      <c r="G851" s="495">
        <f t="shared" si="101"/>
        <v>36956283.190000013</v>
      </c>
      <c r="H851" s="495">
        <f>VLOOKUP(A851,'02-Metrics'!A:R,18,FALSE)</f>
        <v>120483319.90000001</v>
      </c>
      <c r="I851" s="496">
        <f t="shared" si="99"/>
        <v>0.30673360611803668</v>
      </c>
      <c r="J851" s="512"/>
      <c r="M851" s="241" t="s">
        <v>1038</v>
      </c>
      <c r="S851">
        <f t="shared" si="100"/>
        <v>2018</v>
      </c>
    </row>
    <row r="852" spans="1:19" ht="15" customHeight="1">
      <c r="A852" s="418" t="s">
        <v>1072</v>
      </c>
      <c r="B852" s="497">
        <v>43160</v>
      </c>
      <c r="C852" s="498"/>
      <c r="D852" s="498">
        <v>271214.90000000002</v>
      </c>
      <c r="E852" s="495">
        <f t="shared" si="102"/>
        <v>136241219.16</v>
      </c>
      <c r="F852" s="495">
        <f t="shared" si="102"/>
        <v>99556150.86999999</v>
      </c>
      <c r="G852" s="495">
        <f t="shared" si="101"/>
        <v>36685068.290000007</v>
      </c>
      <c r="H852" s="495">
        <f>VLOOKUP(A852,'02-Metrics'!A:R,18,FALSE)</f>
        <v>120483319.90000001</v>
      </c>
      <c r="I852" s="496">
        <f t="shared" si="99"/>
        <v>0.30448254845939055</v>
      </c>
      <c r="J852" s="512"/>
      <c r="M852" s="241" t="s">
        <v>1038</v>
      </c>
      <c r="S852">
        <f t="shared" si="100"/>
        <v>2018</v>
      </c>
    </row>
    <row r="853" spans="1:19" ht="15" customHeight="1">
      <c r="A853" s="418" t="s">
        <v>1072</v>
      </c>
      <c r="B853" s="497">
        <v>43191</v>
      </c>
      <c r="C853" s="498"/>
      <c r="D853" s="498">
        <v>295681.56</v>
      </c>
      <c r="E853" s="495">
        <f t="shared" si="102"/>
        <v>136241219.16</v>
      </c>
      <c r="F853" s="495">
        <f t="shared" si="102"/>
        <v>99851832.429999992</v>
      </c>
      <c r="G853" s="495">
        <f t="shared" si="101"/>
        <v>36389386.730000004</v>
      </c>
      <c r="H853" s="495">
        <f>VLOOKUP(A853,'02-Metrics'!A:R,18,FALSE)</f>
        <v>120483319.90000001</v>
      </c>
      <c r="I853" s="496">
        <f t="shared" si="99"/>
        <v>0.3020284198692636</v>
      </c>
      <c r="J853" s="512"/>
      <c r="M853" s="241" t="s">
        <v>1038</v>
      </c>
      <c r="S853">
        <f t="shared" si="100"/>
        <v>2018</v>
      </c>
    </row>
    <row r="854" spans="1:19" ht="15" customHeight="1">
      <c r="A854" s="418" t="s">
        <v>1072</v>
      </c>
      <c r="B854" s="497">
        <f>L854</f>
        <v>43214</v>
      </c>
      <c r="C854" s="498">
        <v>75000</v>
      </c>
      <c r="D854" s="498"/>
      <c r="E854" s="495">
        <f t="shared" si="102"/>
        <v>136316219.16</v>
      </c>
      <c r="F854" s="495">
        <f t="shared" si="102"/>
        <v>99851832.429999992</v>
      </c>
      <c r="G854" s="495">
        <f t="shared" si="101"/>
        <v>36464386.730000004</v>
      </c>
      <c r="H854" s="495">
        <f>VLOOKUP(A854,'02-Metrics'!A:R,18,FALSE)</f>
        <v>120483319.90000001</v>
      </c>
      <c r="I854" s="496">
        <f t="shared" si="99"/>
        <v>0.30265091267625338</v>
      </c>
      <c r="J854" s="512"/>
      <c r="L854" s="23">
        <v>43214</v>
      </c>
      <c r="M854" s="241" t="s">
        <v>1039</v>
      </c>
      <c r="S854">
        <f t="shared" si="100"/>
        <v>2018</v>
      </c>
    </row>
    <row r="855" spans="1:19" ht="15" customHeight="1">
      <c r="A855" s="418" t="s">
        <v>1072</v>
      </c>
      <c r="B855" s="497">
        <v>43221</v>
      </c>
      <c r="C855" s="498"/>
      <c r="D855" s="498">
        <v>207873.44999999998</v>
      </c>
      <c r="E855" s="495">
        <f t="shared" si="102"/>
        <v>136316219.16</v>
      </c>
      <c r="F855" s="495">
        <f t="shared" si="102"/>
        <v>100059705.88</v>
      </c>
      <c r="G855" s="495">
        <f t="shared" si="101"/>
        <v>36256513.280000001</v>
      </c>
      <c r="H855" s="495">
        <f>VLOOKUP(A855,'02-Metrics'!A:R,18,FALSE)</f>
        <v>120483319.90000001</v>
      </c>
      <c r="I855" s="496">
        <f t="shared" si="99"/>
        <v>0.30092558297773137</v>
      </c>
      <c r="J855" s="512"/>
      <c r="M855" s="241" t="s">
        <v>1038</v>
      </c>
      <c r="S855">
        <f t="shared" si="100"/>
        <v>2018</v>
      </c>
    </row>
    <row r="856" spans="1:19" ht="15" customHeight="1">
      <c r="A856" s="418" t="s">
        <v>1072</v>
      </c>
      <c r="B856" s="497">
        <f>L856</f>
        <v>43228</v>
      </c>
      <c r="C856" s="498">
        <v>221249.2</v>
      </c>
      <c r="D856" s="498"/>
      <c r="E856" s="495">
        <f t="shared" si="102"/>
        <v>136537468.35999998</v>
      </c>
      <c r="F856" s="495">
        <f t="shared" si="102"/>
        <v>100059705.88</v>
      </c>
      <c r="G856" s="495">
        <f t="shared" si="101"/>
        <v>36477762.479999989</v>
      </c>
      <c r="H856" s="495">
        <f>VLOOKUP(A856,'02-Metrics'!A:R,18,FALSE)</f>
        <v>120483319.90000001</v>
      </c>
      <c r="I856" s="496">
        <f t="shared" si="99"/>
        <v>0.30276193011842784</v>
      </c>
      <c r="J856" s="512"/>
      <c r="L856" s="23">
        <v>43228</v>
      </c>
      <c r="M856" s="241" t="s">
        <v>1039</v>
      </c>
      <c r="S856">
        <f t="shared" si="100"/>
        <v>2018</v>
      </c>
    </row>
    <row r="857" spans="1:19" ht="15" customHeight="1">
      <c r="A857" s="418" t="s">
        <v>1072</v>
      </c>
      <c r="B857" s="497">
        <v>43252</v>
      </c>
      <c r="C857" s="498"/>
      <c r="D857" s="498">
        <v>184000</v>
      </c>
      <c r="E857" s="495">
        <f t="shared" si="102"/>
        <v>136537468.35999998</v>
      </c>
      <c r="F857" s="495">
        <f t="shared" si="102"/>
        <v>100243705.88</v>
      </c>
      <c r="G857" s="495">
        <f t="shared" si="101"/>
        <v>36293762.479999989</v>
      </c>
      <c r="H857" s="495">
        <f>VLOOKUP(A857,'02-Metrics'!A:R,18,FALSE)</f>
        <v>120483319.90000001</v>
      </c>
      <c r="I857" s="496">
        <f t="shared" si="99"/>
        <v>0.30123474776527959</v>
      </c>
      <c r="J857" s="512"/>
      <c r="M857" s="241" t="s">
        <v>1038</v>
      </c>
      <c r="S857">
        <f t="shared" si="100"/>
        <v>2018</v>
      </c>
    </row>
    <row r="858" spans="1:19" ht="15" customHeight="1">
      <c r="A858" s="418" t="s">
        <v>1072</v>
      </c>
      <c r="B858" s="497">
        <f>L858</f>
        <v>43261</v>
      </c>
      <c r="C858" s="498">
        <v>1141675.8999999999</v>
      </c>
      <c r="D858" s="498"/>
      <c r="E858" s="495">
        <f t="shared" si="102"/>
        <v>137679144.25999999</v>
      </c>
      <c r="F858" s="495">
        <f t="shared" si="102"/>
        <v>100243705.88</v>
      </c>
      <c r="G858" s="495">
        <f t="shared" si="101"/>
        <v>37435438.379999995</v>
      </c>
      <c r="H858" s="495">
        <f>VLOOKUP(A858,'02-Metrics'!A:R,18,FALSE)</f>
        <v>120483319.90000001</v>
      </c>
      <c r="I858" s="496">
        <f t="shared" si="99"/>
        <v>0.31071054824079425</v>
      </c>
      <c r="J858" s="512"/>
      <c r="L858" s="23">
        <v>43261</v>
      </c>
      <c r="M858" s="241" t="s">
        <v>1039</v>
      </c>
      <c r="S858">
        <f t="shared" si="100"/>
        <v>2018</v>
      </c>
    </row>
    <row r="859" spans="1:19" ht="15" customHeight="1">
      <c r="A859" s="418" t="s">
        <v>1072</v>
      </c>
      <c r="B859" s="497">
        <v>43282</v>
      </c>
      <c r="C859" s="498"/>
      <c r="D859" s="498">
        <v>198620.53</v>
      </c>
      <c r="E859" s="495">
        <f t="shared" si="102"/>
        <v>137679144.25999999</v>
      </c>
      <c r="F859" s="495">
        <f t="shared" si="102"/>
        <v>100442326.41</v>
      </c>
      <c r="G859" s="495">
        <f t="shared" si="101"/>
        <v>37236817.849999994</v>
      </c>
      <c r="H859" s="495">
        <f>VLOOKUP(A859,'02-Metrics'!A:R,18,FALSE)</f>
        <v>120483319.90000001</v>
      </c>
      <c r="I859" s="496">
        <f t="shared" si="99"/>
        <v>0.30906201689085422</v>
      </c>
      <c r="J859" s="512"/>
      <c r="M859" s="241" t="s">
        <v>1038</v>
      </c>
      <c r="S859">
        <f t="shared" si="100"/>
        <v>2018</v>
      </c>
    </row>
    <row r="860" spans="1:19" ht="15" customHeight="1">
      <c r="A860" s="418" t="s">
        <v>1072</v>
      </c>
      <c r="B860" s="497">
        <f>L860</f>
        <v>43290</v>
      </c>
      <c r="C860" s="498">
        <v>182280</v>
      </c>
      <c r="D860" s="498"/>
      <c r="E860" s="495">
        <f t="shared" ref="E860:F874" si="103">C860+E859</f>
        <v>137861424.25999999</v>
      </c>
      <c r="F860" s="495">
        <f t="shared" si="103"/>
        <v>100442326.41</v>
      </c>
      <c r="G860" s="495">
        <f t="shared" si="101"/>
        <v>37419097.849999994</v>
      </c>
      <c r="H860" s="495">
        <f>VLOOKUP(A860,'02-Metrics'!A:R,18,FALSE)</f>
        <v>120483319.90000001</v>
      </c>
      <c r="I860" s="496">
        <f t="shared" si="99"/>
        <v>0.3105749234089622</v>
      </c>
      <c r="J860" s="512"/>
      <c r="L860" s="23">
        <v>43290</v>
      </c>
      <c r="M860" s="241" t="s">
        <v>1039</v>
      </c>
      <c r="S860">
        <f t="shared" si="100"/>
        <v>2018</v>
      </c>
    </row>
    <row r="861" spans="1:19" ht="15" customHeight="1">
      <c r="A861" s="418" t="s">
        <v>1072</v>
      </c>
      <c r="B861" s="497">
        <f>L861</f>
        <v>43306</v>
      </c>
      <c r="C861" s="498">
        <v>91140</v>
      </c>
      <c r="D861" s="498"/>
      <c r="E861" s="495">
        <f t="shared" si="103"/>
        <v>137952564.25999999</v>
      </c>
      <c r="F861" s="495">
        <f t="shared" si="103"/>
        <v>100442326.41</v>
      </c>
      <c r="G861" s="495">
        <f t="shared" si="101"/>
        <v>37510237.849999994</v>
      </c>
      <c r="H861" s="495">
        <f>VLOOKUP(A861,'02-Metrics'!A:R,18,FALSE)</f>
        <v>120483319.90000001</v>
      </c>
      <c r="I861" s="496">
        <f t="shared" si="99"/>
        <v>0.31133137666801619</v>
      </c>
      <c r="J861" s="512"/>
      <c r="L861" s="23">
        <v>43306</v>
      </c>
      <c r="M861" s="241" t="s">
        <v>1039</v>
      </c>
      <c r="S861">
        <f t="shared" si="100"/>
        <v>2018</v>
      </c>
    </row>
    <row r="862" spans="1:19" ht="15" customHeight="1">
      <c r="A862" s="418" t="s">
        <v>1072</v>
      </c>
      <c r="B862" s="497">
        <v>43313</v>
      </c>
      <c r="C862" s="498"/>
      <c r="D862" s="498">
        <v>587193.9</v>
      </c>
      <c r="E862" s="495">
        <f t="shared" si="103"/>
        <v>137952564.25999999</v>
      </c>
      <c r="F862" s="495">
        <f t="shared" si="103"/>
        <v>101029520.31</v>
      </c>
      <c r="G862" s="495">
        <f t="shared" si="101"/>
        <v>36923043.949999988</v>
      </c>
      <c r="H862" s="495">
        <f>VLOOKUP(A862,'02-Metrics'!A:R,18,FALSE)</f>
        <v>120483319.90000001</v>
      </c>
      <c r="I862" s="496">
        <f t="shared" si="99"/>
        <v>0.30645772361390572</v>
      </c>
      <c r="J862" s="512"/>
      <c r="M862" s="241" t="s">
        <v>1038</v>
      </c>
      <c r="S862">
        <f t="shared" si="100"/>
        <v>2018</v>
      </c>
    </row>
    <row r="863" spans="1:19" ht="15" customHeight="1">
      <c r="A863" s="418" t="s">
        <v>1072</v>
      </c>
      <c r="B863" s="497">
        <v>43344</v>
      </c>
      <c r="C863" s="498"/>
      <c r="D863" s="498">
        <v>404069.3</v>
      </c>
      <c r="E863" s="495">
        <f t="shared" si="103"/>
        <v>137952564.25999999</v>
      </c>
      <c r="F863" s="495">
        <f t="shared" si="103"/>
        <v>101433589.61</v>
      </c>
      <c r="G863" s="495">
        <f t="shared" si="101"/>
        <v>36518974.649999991</v>
      </c>
      <c r="H863" s="495">
        <f>VLOOKUP(A863,'02-Metrics'!A:R,18,FALSE)</f>
        <v>120483319.90000001</v>
      </c>
      <c r="I863" s="496">
        <f t="shared" si="99"/>
        <v>0.3031039871769004</v>
      </c>
      <c r="J863" s="512"/>
      <c r="M863" s="241" t="s">
        <v>1038</v>
      </c>
      <c r="S863">
        <f t="shared" si="100"/>
        <v>2018</v>
      </c>
    </row>
    <row r="864" spans="1:19" ht="15" customHeight="1">
      <c r="A864" s="418" t="s">
        <v>1072</v>
      </c>
      <c r="B864" s="497">
        <v>43374</v>
      </c>
      <c r="C864" s="498"/>
      <c r="D864" s="498">
        <v>180496.44999999998</v>
      </c>
      <c r="E864" s="495">
        <f t="shared" si="103"/>
        <v>137952564.25999999</v>
      </c>
      <c r="F864" s="495">
        <f t="shared" si="103"/>
        <v>101614086.06</v>
      </c>
      <c r="G864" s="495">
        <f t="shared" si="101"/>
        <v>36338478.199999988</v>
      </c>
      <c r="H864" s="495">
        <f>VLOOKUP(A864,'02-Metrics'!A:R,18,FALSE)</f>
        <v>120483319.90000001</v>
      </c>
      <c r="I864" s="496">
        <f t="shared" si="99"/>
        <v>0.3016058839527378</v>
      </c>
      <c r="J864" s="512"/>
      <c r="M864" s="241" t="s">
        <v>1038</v>
      </c>
      <c r="S864">
        <f t="shared" si="100"/>
        <v>2018</v>
      </c>
    </row>
    <row r="865" spans="1:19" ht="15" customHeight="1">
      <c r="A865" s="418" t="s">
        <v>1072</v>
      </c>
      <c r="B865" s="497">
        <v>43405</v>
      </c>
      <c r="C865" s="498"/>
      <c r="D865" s="498">
        <v>92905</v>
      </c>
      <c r="E865" s="495">
        <f t="shared" si="103"/>
        <v>137952564.25999999</v>
      </c>
      <c r="F865" s="495">
        <f t="shared" si="103"/>
        <v>101706991.06</v>
      </c>
      <c r="G865" s="495">
        <f t="shared" si="101"/>
        <v>36245573.199999988</v>
      </c>
      <c r="H865" s="495">
        <f>VLOOKUP(A865,'02-Metrics'!A:R,18,FALSE)</f>
        <v>120483319.90000001</v>
      </c>
      <c r="I865" s="496">
        <f t="shared" si="99"/>
        <v>0.30083478136295932</v>
      </c>
      <c r="J865" s="512"/>
      <c r="M865" s="241" t="s">
        <v>1038</v>
      </c>
      <c r="S865">
        <f t="shared" si="100"/>
        <v>2018</v>
      </c>
    </row>
    <row r="866" spans="1:19" ht="15" customHeight="1">
      <c r="A866" s="418" t="s">
        <v>1072</v>
      </c>
      <c r="B866" s="497">
        <f>L866</f>
        <v>43426</v>
      </c>
      <c r="C866" s="498">
        <v>2648763.21</v>
      </c>
      <c r="D866" s="498"/>
      <c r="E866" s="495">
        <f t="shared" si="103"/>
        <v>140601327.47</v>
      </c>
      <c r="F866" s="495">
        <f t="shared" si="103"/>
        <v>101706991.06</v>
      </c>
      <c r="G866" s="495">
        <f t="shared" si="101"/>
        <v>38894336.409999996</v>
      </c>
      <c r="H866" s="495">
        <f>VLOOKUP(A866,'02-Metrics'!A:R,18,FALSE)</f>
        <v>120483319.90000001</v>
      </c>
      <c r="I866" s="496">
        <f t="shared" si="99"/>
        <v>0.32281926197154859</v>
      </c>
      <c r="J866" s="512"/>
      <c r="L866" s="23">
        <v>43426</v>
      </c>
      <c r="M866" s="241" t="s">
        <v>1039</v>
      </c>
      <c r="S866">
        <f t="shared" si="100"/>
        <v>2018</v>
      </c>
    </row>
    <row r="867" spans="1:19" ht="15" customHeight="1">
      <c r="A867" s="418" t="s">
        <v>1072</v>
      </c>
      <c r="B867" s="497">
        <v>43435</v>
      </c>
      <c r="C867" s="498"/>
      <c r="D867" s="498">
        <v>158878.66</v>
      </c>
      <c r="E867" s="495">
        <f t="shared" si="103"/>
        <v>140601327.47</v>
      </c>
      <c r="F867" s="495">
        <f t="shared" si="103"/>
        <v>101865869.72</v>
      </c>
      <c r="G867" s="495">
        <f t="shared" si="101"/>
        <v>38735457.75</v>
      </c>
      <c r="H867" s="495">
        <f>VLOOKUP(A867,'02-Metrics'!A:R,18,FALSE)</f>
        <v>120483319.90000001</v>
      </c>
      <c r="I867" s="496">
        <f t="shared" si="99"/>
        <v>0.32150058433109296</v>
      </c>
      <c r="J867" s="512"/>
      <c r="M867" s="241" t="s">
        <v>1038</v>
      </c>
      <c r="S867">
        <f t="shared" si="100"/>
        <v>2018</v>
      </c>
    </row>
    <row r="868" spans="1:19" ht="15" customHeight="1">
      <c r="A868" s="418" t="s">
        <v>1072</v>
      </c>
      <c r="B868" s="497">
        <v>43466</v>
      </c>
      <c r="C868" s="498"/>
      <c r="D868" s="498">
        <v>150000</v>
      </c>
      <c r="E868" s="495">
        <f t="shared" si="103"/>
        <v>140601327.47</v>
      </c>
      <c r="F868" s="495">
        <f t="shared" si="103"/>
        <v>102015869.72</v>
      </c>
      <c r="G868" s="495">
        <f t="shared" si="101"/>
        <v>38585457.75</v>
      </c>
      <c r="H868" s="495">
        <f>VLOOKUP(A868,'02-Metrics'!A:R,18,FALSE)</f>
        <v>120483319.90000001</v>
      </c>
      <c r="I868" s="496">
        <f t="shared" si="99"/>
        <v>0.32025559871711334</v>
      </c>
      <c r="J868" s="512"/>
      <c r="M868" s="241" t="s">
        <v>1038</v>
      </c>
      <c r="S868">
        <f t="shared" si="100"/>
        <v>2019</v>
      </c>
    </row>
    <row r="869" spans="1:19" ht="15" customHeight="1">
      <c r="A869" s="418" t="s">
        <v>1072</v>
      </c>
      <c r="B869" s="497">
        <v>43497</v>
      </c>
      <c r="C869" s="498"/>
      <c r="D869" s="498">
        <v>200000</v>
      </c>
      <c r="E869" s="495">
        <f t="shared" si="103"/>
        <v>140601327.47</v>
      </c>
      <c r="F869" s="495">
        <f t="shared" si="103"/>
        <v>102215869.72</v>
      </c>
      <c r="G869" s="495">
        <f t="shared" si="101"/>
        <v>38385457.75</v>
      </c>
      <c r="H869" s="495">
        <f>VLOOKUP(A869,'02-Metrics'!A:R,18,FALSE)</f>
        <v>120483319.90000001</v>
      </c>
      <c r="I869" s="496">
        <f t="shared" si="99"/>
        <v>0.3185956178984739</v>
      </c>
      <c r="J869" s="512"/>
      <c r="M869" s="241" t="s">
        <v>1038</v>
      </c>
      <c r="S869">
        <f t="shared" si="100"/>
        <v>2019</v>
      </c>
    </row>
    <row r="870" spans="1:19" ht="15" customHeight="1">
      <c r="A870" s="418" t="s">
        <v>1072</v>
      </c>
      <c r="B870" s="497">
        <v>43525</v>
      </c>
      <c r="C870" s="498"/>
      <c r="D870" s="498">
        <v>138643.58000000002</v>
      </c>
      <c r="E870" s="495">
        <f t="shared" si="103"/>
        <v>140601327.47</v>
      </c>
      <c r="F870" s="495">
        <f t="shared" si="103"/>
        <v>102354513.3</v>
      </c>
      <c r="G870" s="495">
        <f t="shared" si="101"/>
        <v>38246814.170000002</v>
      </c>
      <c r="H870" s="495">
        <f>VLOOKUP(A870,'02-Metrics'!A:R,18,FALSE)</f>
        <v>120483319.90000001</v>
      </c>
      <c r="I870" s="496">
        <f t="shared" si="99"/>
        <v>0.31744488948133642</v>
      </c>
      <c r="J870" s="512"/>
      <c r="M870" s="241" t="s">
        <v>1038</v>
      </c>
      <c r="S870">
        <f t="shared" si="100"/>
        <v>2019</v>
      </c>
    </row>
    <row r="871" spans="1:19" ht="15" customHeight="1">
      <c r="A871" s="418" t="s">
        <v>1072</v>
      </c>
      <c r="B871" s="497">
        <v>43586</v>
      </c>
      <c r="C871" s="498"/>
      <c r="D871" s="498">
        <v>200000</v>
      </c>
      <c r="E871" s="495">
        <f t="shared" si="103"/>
        <v>140601327.47</v>
      </c>
      <c r="F871" s="495">
        <f t="shared" si="103"/>
        <v>102554513.3</v>
      </c>
      <c r="G871" s="495">
        <f t="shared" si="101"/>
        <v>38046814.170000002</v>
      </c>
      <c r="H871" s="495">
        <f>VLOOKUP(A871,'02-Metrics'!A:R,18,FALSE)</f>
        <v>120483319.90000001</v>
      </c>
      <c r="I871" s="496">
        <f t="shared" si="99"/>
        <v>0.31578490866269698</v>
      </c>
      <c r="J871" s="512"/>
      <c r="M871" s="241" t="s">
        <v>1038</v>
      </c>
      <c r="S871">
        <f t="shared" si="100"/>
        <v>2019</v>
      </c>
    </row>
    <row r="872" spans="1:19" ht="15" customHeight="1">
      <c r="A872" s="418" t="s">
        <v>1072</v>
      </c>
      <c r="B872" s="497">
        <v>43678</v>
      </c>
      <c r="C872" s="498"/>
      <c r="D872" s="498">
        <v>50000</v>
      </c>
      <c r="E872" s="495">
        <f t="shared" si="103"/>
        <v>140601327.47</v>
      </c>
      <c r="F872" s="495">
        <f t="shared" si="103"/>
        <v>102604513.3</v>
      </c>
      <c r="G872" s="495">
        <f t="shared" si="101"/>
        <v>37996814.170000002</v>
      </c>
      <c r="H872" s="495">
        <f>VLOOKUP(A872,'02-Metrics'!A:R,18,FALSE)</f>
        <v>120483319.90000001</v>
      </c>
      <c r="I872" s="496">
        <f t="shared" si="99"/>
        <v>0.31536991345803711</v>
      </c>
      <c r="J872" s="512"/>
      <c r="M872" s="241" t="s">
        <v>1038</v>
      </c>
      <c r="S872">
        <f t="shared" si="100"/>
        <v>2019</v>
      </c>
    </row>
    <row r="873" spans="1:19" ht="15" customHeight="1">
      <c r="A873" s="418" t="s">
        <v>1072</v>
      </c>
      <c r="B873" s="497">
        <v>43739</v>
      </c>
      <c r="C873" s="498"/>
      <c r="D873" s="498">
        <v>242455.96</v>
      </c>
      <c r="E873" s="495">
        <f t="shared" si="103"/>
        <v>140601327.47</v>
      </c>
      <c r="F873" s="495">
        <f t="shared" si="103"/>
        <v>102846969.25999999</v>
      </c>
      <c r="G873" s="495">
        <f t="shared" si="101"/>
        <v>37754358.210000008</v>
      </c>
      <c r="H873" s="495">
        <f>VLOOKUP(A873,'02-Metrics'!A:R,18,FALSE)</f>
        <v>120483319.90000001</v>
      </c>
      <c r="I873" s="496">
        <f t="shared" si="99"/>
        <v>0.3133575522432131</v>
      </c>
      <c r="J873" s="512"/>
      <c r="M873" s="241" t="s">
        <v>1038</v>
      </c>
      <c r="S873">
        <f t="shared" si="100"/>
        <v>2019</v>
      </c>
    </row>
    <row r="874" spans="1:19" ht="15" customHeight="1">
      <c r="A874" s="418" t="s">
        <v>1072</v>
      </c>
      <c r="B874" s="497">
        <v>44044</v>
      </c>
      <c r="C874" s="498"/>
      <c r="D874" s="498">
        <v>108222</v>
      </c>
      <c r="E874" s="495">
        <f t="shared" si="103"/>
        <v>140601327.47</v>
      </c>
      <c r="F874" s="495">
        <f t="shared" si="103"/>
        <v>102955191.25999999</v>
      </c>
      <c r="G874" s="495">
        <f t="shared" si="101"/>
        <v>37646136.210000008</v>
      </c>
      <c r="H874" s="495">
        <f>VLOOKUP(A874,'02-Metrics'!A:R,18,FALSE)</f>
        <v>120483319.90000001</v>
      </c>
      <c r="I874" s="496">
        <f t="shared" si="99"/>
        <v>0.31245932002243909</v>
      </c>
      <c r="J874" s="512"/>
      <c r="M874" s="241" t="s">
        <v>1038</v>
      </c>
      <c r="S874">
        <f t="shared" si="100"/>
        <v>2020</v>
      </c>
    </row>
    <row r="875" spans="1:19" ht="15" customHeight="1">
      <c r="A875" s="418"/>
      <c r="B875" s="505"/>
      <c r="C875" s="506"/>
      <c r="D875" s="506"/>
      <c r="E875" s="506"/>
      <c r="F875" s="506"/>
      <c r="G875" s="506"/>
      <c r="H875" s="495"/>
      <c r="I875" s="496"/>
      <c r="J875" s="512"/>
      <c r="S875">
        <f t="shared" si="100"/>
        <v>1900</v>
      </c>
    </row>
    <row r="876" spans="1:19" ht="15" customHeight="1">
      <c r="A876" s="418" t="s">
        <v>1241</v>
      </c>
      <c r="B876" s="497">
        <v>42826</v>
      </c>
      <c r="C876" s="498"/>
      <c r="D876" s="498">
        <v>651002.50000000012</v>
      </c>
      <c r="E876" s="495">
        <f t="shared" ref="E876:F891" si="104">C876+E875</f>
        <v>0</v>
      </c>
      <c r="F876" s="495">
        <f t="shared" si="104"/>
        <v>651002.50000000012</v>
      </c>
      <c r="G876" s="495">
        <f t="shared" si="101"/>
        <v>-651002.50000000012</v>
      </c>
      <c r="H876" s="495">
        <f>VLOOKUP(A876,'02-Metrics'!A:R,18,FALSE)</f>
        <v>135792183</v>
      </c>
      <c r="I876" s="496">
        <f t="shared" si="99"/>
        <v>-4.7941088037446169E-3</v>
      </c>
      <c r="J876" s="512"/>
      <c r="M876" s="241" t="s">
        <v>1038</v>
      </c>
      <c r="S876">
        <f t="shared" si="100"/>
        <v>2017</v>
      </c>
    </row>
    <row r="877" spans="1:19" ht="15" customHeight="1">
      <c r="A877" s="418" t="s">
        <v>1241</v>
      </c>
      <c r="B877" s="497">
        <f>L877</f>
        <v>42826</v>
      </c>
      <c r="C877" s="498">
        <v>2491720.4300000002</v>
      </c>
      <c r="D877" s="498"/>
      <c r="E877" s="495">
        <f t="shared" si="104"/>
        <v>2491720.4300000002</v>
      </c>
      <c r="F877" s="495">
        <f t="shared" si="104"/>
        <v>651002.50000000012</v>
      </c>
      <c r="G877" s="495">
        <f t="shared" si="101"/>
        <v>1840717.9300000002</v>
      </c>
      <c r="H877" s="495">
        <f>VLOOKUP(A877,'02-Metrics'!A:R,18,FALSE)</f>
        <v>135792183</v>
      </c>
      <c r="I877" s="496">
        <f t="shared" si="99"/>
        <v>1.3555404216456261E-2</v>
      </c>
      <c r="J877" s="512"/>
      <c r="L877" s="23">
        <v>42826</v>
      </c>
      <c r="M877" s="241" t="s">
        <v>1039</v>
      </c>
      <c r="S877">
        <f t="shared" si="100"/>
        <v>2017</v>
      </c>
    </row>
    <row r="878" spans="1:19" ht="15" customHeight="1">
      <c r="A878" s="418" t="s">
        <v>1241</v>
      </c>
      <c r="B878" s="497">
        <v>42856</v>
      </c>
      <c r="C878" s="498"/>
      <c r="D878" s="498">
        <v>9380.9600000000009</v>
      </c>
      <c r="E878" s="495">
        <f t="shared" si="104"/>
        <v>2491720.4300000002</v>
      </c>
      <c r="F878" s="495">
        <f t="shared" si="104"/>
        <v>660383.46000000008</v>
      </c>
      <c r="G878" s="495">
        <f t="shared" si="101"/>
        <v>1831336.9700000002</v>
      </c>
      <c r="H878" s="495">
        <f>VLOOKUP(A878,'02-Metrics'!A:R,18,FALSE)</f>
        <v>135792183</v>
      </c>
      <c r="I878" s="496">
        <f t="shared" si="99"/>
        <v>1.3486321005679688E-2</v>
      </c>
      <c r="J878" s="512"/>
      <c r="M878" s="241" t="s">
        <v>1038</v>
      </c>
      <c r="S878">
        <f t="shared" si="100"/>
        <v>2017</v>
      </c>
    </row>
    <row r="879" spans="1:19" ht="15" customHeight="1">
      <c r="A879" s="418" t="s">
        <v>1241</v>
      </c>
      <c r="B879" s="497">
        <f>L879</f>
        <v>42886</v>
      </c>
      <c r="C879" s="498">
        <v>5999615</v>
      </c>
      <c r="D879" s="498"/>
      <c r="E879" s="495">
        <f t="shared" si="104"/>
        <v>8491335.4299999997</v>
      </c>
      <c r="F879" s="495">
        <f t="shared" si="104"/>
        <v>660383.46000000008</v>
      </c>
      <c r="G879" s="495">
        <f t="shared" si="101"/>
        <v>7830951.9699999997</v>
      </c>
      <c r="H879" s="495">
        <f>VLOOKUP(A879,'02-Metrics'!A:R,18,FALSE)</f>
        <v>135792183</v>
      </c>
      <c r="I879" s="496">
        <f t="shared" si="99"/>
        <v>5.7668650705762645E-2</v>
      </c>
      <c r="J879" s="512"/>
      <c r="L879" s="23">
        <v>42886</v>
      </c>
      <c r="M879" s="241" t="s">
        <v>1039</v>
      </c>
      <c r="S879">
        <f t="shared" si="100"/>
        <v>2017</v>
      </c>
    </row>
    <row r="880" spans="1:19" ht="15" customHeight="1">
      <c r="A880" s="418" t="s">
        <v>1241</v>
      </c>
      <c r="B880" s="497">
        <v>42887</v>
      </c>
      <c r="C880" s="498"/>
      <c r="D880" s="498">
        <v>145014.46</v>
      </c>
      <c r="E880" s="495">
        <f t="shared" si="104"/>
        <v>8491335.4299999997</v>
      </c>
      <c r="F880" s="495">
        <f t="shared" si="104"/>
        <v>805397.92</v>
      </c>
      <c r="G880" s="495">
        <f t="shared" si="101"/>
        <v>7685937.5099999998</v>
      </c>
      <c r="H880" s="495">
        <f>VLOOKUP(A880,'02-Metrics'!A:R,18,FALSE)</f>
        <v>135792183</v>
      </c>
      <c r="I880" s="496">
        <f t="shared" si="99"/>
        <v>5.6600736067406766E-2</v>
      </c>
      <c r="J880" s="512"/>
      <c r="M880" s="241" t="s">
        <v>1038</v>
      </c>
      <c r="S880">
        <f t="shared" si="100"/>
        <v>2017</v>
      </c>
    </row>
    <row r="881" spans="1:19" ht="15" customHeight="1">
      <c r="A881" s="418" t="s">
        <v>1241</v>
      </c>
      <c r="B881" s="497">
        <v>42917</v>
      </c>
      <c r="C881" s="498"/>
      <c r="D881" s="498">
        <v>345164.46</v>
      </c>
      <c r="E881" s="495">
        <f t="shared" si="104"/>
        <v>8491335.4299999997</v>
      </c>
      <c r="F881" s="495">
        <f t="shared" si="104"/>
        <v>1150562.3800000001</v>
      </c>
      <c r="G881" s="495">
        <f t="shared" si="101"/>
        <v>7340773.0499999998</v>
      </c>
      <c r="H881" s="495">
        <f>VLOOKUP(A881,'02-Metrics'!A:R,18,FALSE)</f>
        <v>135792183</v>
      </c>
      <c r="I881" s="496">
        <f t="shared" si="99"/>
        <v>5.4058877969433629E-2</v>
      </c>
      <c r="J881" s="512"/>
      <c r="M881" s="241" t="s">
        <v>1038</v>
      </c>
      <c r="S881">
        <f t="shared" si="100"/>
        <v>2017</v>
      </c>
    </row>
    <row r="882" spans="1:19" ht="15" customHeight="1">
      <c r="A882" s="418" t="s">
        <v>1241</v>
      </c>
      <c r="B882" s="497">
        <v>42948</v>
      </c>
      <c r="C882" s="498"/>
      <c r="D882" s="498">
        <v>752110.92</v>
      </c>
      <c r="E882" s="495">
        <f t="shared" si="104"/>
        <v>8491335.4299999997</v>
      </c>
      <c r="F882" s="495">
        <f t="shared" si="104"/>
        <v>1902673.3000000003</v>
      </c>
      <c r="G882" s="495">
        <f t="shared" si="101"/>
        <v>6588662.129999999</v>
      </c>
      <c r="H882" s="495">
        <f>VLOOKUP(A882,'02-Metrics'!A:R,18,FALSE)</f>
        <v>135792183</v>
      </c>
      <c r="I882" s="496">
        <f t="shared" si="99"/>
        <v>4.8520187130359327E-2</v>
      </c>
      <c r="J882" s="512"/>
      <c r="M882" s="241" t="s">
        <v>1038</v>
      </c>
      <c r="S882">
        <f t="shared" si="100"/>
        <v>2017</v>
      </c>
    </row>
    <row r="883" spans="1:19" ht="15" customHeight="1">
      <c r="A883" s="418" t="s">
        <v>1241</v>
      </c>
      <c r="B883" s="497">
        <f>L883</f>
        <v>42978</v>
      </c>
      <c r="C883" s="498">
        <v>6998696.7400000002</v>
      </c>
      <c r="D883" s="498"/>
      <c r="E883" s="495">
        <f t="shared" si="104"/>
        <v>15490032.17</v>
      </c>
      <c r="F883" s="495">
        <f t="shared" si="104"/>
        <v>1902673.3000000003</v>
      </c>
      <c r="G883" s="495">
        <f t="shared" si="101"/>
        <v>13587358.869999999</v>
      </c>
      <c r="H883" s="495">
        <f>VLOOKUP(A883,'02-Metrics'!A:R,18,FALSE)</f>
        <v>135792183</v>
      </c>
      <c r="I883" s="496">
        <f t="shared" si="99"/>
        <v>0.10005994873799179</v>
      </c>
      <c r="J883" s="512"/>
      <c r="L883" s="23">
        <v>42978</v>
      </c>
      <c r="M883" s="241" t="s">
        <v>1039</v>
      </c>
      <c r="S883">
        <f t="shared" si="100"/>
        <v>2017</v>
      </c>
    </row>
    <row r="884" spans="1:19" ht="15" customHeight="1">
      <c r="A884" s="418" t="s">
        <v>1241</v>
      </c>
      <c r="B884" s="497">
        <f>L884</f>
        <v>42978</v>
      </c>
      <c r="C884" s="498">
        <v>5662699.5099999998</v>
      </c>
      <c r="D884" s="498"/>
      <c r="E884" s="495">
        <f t="shared" si="104"/>
        <v>21152731.68</v>
      </c>
      <c r="F884" s="495">
        <f t="shared" si="104"/>
        <v>1902673.3000000003</v>
      </c>
      <c r="G884" s="495">
        <f t="shared" si="101"/>
        <v>19250058.379999999</v>
      </c>
      <c r="H884" s="495">
        <f>VLOOKUP(A884,'02-Metrics'!A:R,18,FALSE)</f>
        <v>135792183</v>
      </c>
      <c r="I884" s="496">
        <f t="shared" si="99"/>
        <v>0.14176116735673952</v>
      </c>
      <c r="J884" s="512"/>
      <c r="L884" s="23">
        <v>42978</v>
      </c>
      <c r="M884" s="241" t="s">
        <v>1039</v>
      </c>
      <c r="S884">
        <f t="shared" si="100"/>
        <v>2017</v>
      </c>
    </row>
    <row r="885" spans="1:19" ht="15" customHeight="1">
      <c r="A885" s="418" t="s">
        <v>1241</v>
      </c>
      <c r="B885" s="497">
        <f>L885</f>
        <v>42978</v>
      </c>
      <c r="C885" s="498">
        <v>858548.57</v>
      </c>
      <c r="D885" s="498"/>
      <c r="E885" s="495">
        <f t="shared" si="104"/>
        <v>22011280.25</v>
      </c>
      <c r="F885" s="495">
        <f t="shared" si="104"/>
        <v>1902673.3000000003</v>
      </c>
      <c r="G885" s="495">
        <f t="shared" si="101"/>
        <v>20108606.949999999</v>
      </c>
      <c r="H885" s="495">
        <f>VLOOKUP(A885,'02-Metrics'!A:R,18,FALSE)</f>
        <v>135792183</v>
      </c>
      <c r="I885" s="496">
        <f t="shared" si="99"/>
        <v>0.14808368571554667</v>
      </c>
      <c r="J885" s="512"/>
      <c r="L885" s="23">
        <v>42978</v>
      </c>
      <c r="M885" s="241" t="s">
        <v>1039</v>
      </c>
      <c r="S885">
        <f t="shared" si="100"/>
        <v>2017</v>
      </c>
    </row>
    <row r="886" spans="1:19" ht="15" customHeight="1">
      <c r="A886" s="418" t="s">
        <v>1241</v>
      </c>
      <c r="B886" s="497">
        <f>L886</f>
        <v>42978</v>
      </c>
      <c r="C886" s="498">
        <v>2264574.66</v>
      </c>
      <c r="D886" s="498"/>
      <c r="E886" s="495">
        <f t="shared" si="104"/>
        <v>24275854.91</v>
      </c>
      <c r="F886" s="495">
        <f t="shared" si="104"/>
        <v>1902673.3000000003</v>
      </c>
      <c r="G886" s="495">
        <f t="shared" si="101"/>
        <v>22373181.609999999</v>
      </c>
      <c r="H886" s="495">
        <f>VLOOKUP(A886,'02-Metrics'!A:R,18,FALSE)</f>
        <v>135792183</v>
      </c>
      <c r="I886" s="496">
        <f t="shared" si="99"/>
        <v>0.16476045318455482</v>
      </c>
      <c r="J886" s="512"/>
      <c r="L886" s="23">
        <v>42978</v>
      </c>
      <c r="M886" s="241" t="s">
        <v>1039</v>
      </c>
      <c r="S886">
        <f t="shared" si="100"/>
        <v>2017</v>
      </c>
    </row>
    <row r="887" spans="1:19" ht="15" customHeight="1">
      <c r="A887" s="418" t="s">
        <v>1241</v>
      </c>
      <c r="B887" s="497">
        <f>L887</f>
        <v>42978</v>
      </c>
      <c r="C887" s="498">
        <v>2003444.81</v>
      </c>
      <c r="D887" s="498"/>
      <c r="E887" s="495">
        <f t="shared" si="104"/>
        <v>26279299.719999999</v>
      </c>
      <c r="F887" s="495">
        <f t="shared" si="104"/>
        <v>1902673.3000000003</v>
      </c>
      <c r="G887" s="495">
        <f t="shared" si="101"/>
        <v>24376626.419999998</v>
      </c>
      <c r="H887" s="495">
        <f>VLOOKUP(A887,'02-Metrics'!A:R,18,FALSE)</f>
        <v>135792183</v>
      </c>
      <c r="I887" s="496">
        <f t="shared" si="99"/>
        <v>0.17951420973915705</v>
      </c>
      <c r="J887" s="512"/>
      <c r="L887" s="23">
        <v>42978</v>
      </c>
      <c r="M887" s="241" t="s">
        <v>1039</v>
      </c>
      <c r="S887">
        <f t="shared" si="100"/>
        <v>2017</v>
      </c>
    </row>
    <row r="888" spans="1:19" ht="15" customHeight="1">
      <c r="A888" s="418" t="s">
        <v>1241</v>
      </c>
      <c r="B888" s="497">
        <v>42979</v>
      </c>
      <c r="C888" s="498"/>
      <c r="D888" s="498">
        <v>107891.55</v>
      </c>
      <c r="E888" s="495">
        <f t="shared" si="104"/>
        <v>26279299.719999999</v>
      </c>
      <c r="F888" s="495">
        <f t="shared" si="104"/>
        <v>2010564.8500000003</v>
      </c>
      <c r="G888" s="495">
        <f t="shared" si="101"/>
        <v>24268734.869999997</v>
      </c>
      <c r="H888" s="495">
        <f>VLOOKUP(A888,'02-Metrics'!A:R,18,FALSE)</f>
        <v>135792183</v>
      </c>
      <c r="I888" s="496">
        <f t="shared" si="99"/>
        <v>0.17871967541754591</v>
      </c>
      <c r="J888" s="512"/>
      <c r="M888" s="241" t="s">
        <v>1038</v>
      </c>
      <c r="S888">
        <f t="shared" si="100"/>
        <v>2017</v>
      </c>
    </row>
    <row r="889" spans="1:19" ht="15" customHeight="1">
      <c r="A889" s="418" t="s">
        <v>1241</v>
      </c>
      <c r="B889" s="497">
        <f>L889</f>
        <v>43008</v>
      </c>
      <c r="C889" s="498">
        <v>876287.52</v>
      </c>
      <c r="D889" s="498"/>
      <c r="E889" s="495">
        <f t="shared" si="104"/>
        <v>27155587.239999998</v>
      </c>
      <c r="F889" s="495">
        <f t="shared" si="104"/>
        <v>2010564.8500000003</v>
      </c>
      <c r="G889" s="495">
        <f t="shared" si="101"/>
        <v>25145022.389999997</v>
      </c>
      <c r="H889" s="495">
        <f>VLOOKUP(A889,'02-Metrics'!A:R,18,FALSE)</f>
        <v>135792183</v>
      </c>
      <c r="I889" s="496">
        <f t="shared" si="99"/>
        <v>0.18517282684821407</v>
      </c>
      <c r="J889" s="512"/>
      <c r="L889" s="23">
        <v>43008</v>
      </c>
      <c r="M889" s="241" t="s">
        <v>1039</v>
      </c>
      <c r="S889">
        <f t="shared" si="100"/>
        <v>2017</v>
      </c>
    </row>
    <row r="890" spans="1:19" ht="15" customHeight="1">
      <c r="A890" s="418" t="s">
        <v>1241</v>
      </c>
      <c r="B890" s="497">
        <v>43009</v>
      </c>
      <c r="C890" s="498"/>
      <c r="D890" s="498">
        <v>220222.77000000002</v>
      </c>
      <c r="E890" s="495">
        <f t="shared" si="104"/>
        <v>27155587.239999998</v>
      </c>
      <c r="F890" s="495">
        <f t="shared" si="104"/>
        <v>2230787.62</v>
      </c>
      <c r="G890" s="495">
        <f t="shared" si="101"/>
        <v>24924799.619999997</v>
      </c>
      <c r="H890" s="495">
        <f>VLOOKUP(A890,'02-Metrics'!A:R,18,FALSE)</f>
        <v>135792183</v>
      </c>
      <c r="I890" s="496">
        <f t="shared" si="99"/>
        <v>0.18355106361313889</v>
      </c>
      <c r="J890" s="512"/>
      <c r="M890" s="241" t="s">
        <v>1038</v>
      </c>
      <c r="S890">
        <f t="shared" si="100"/>
        <v>2017</v>
      </c>
    </row>
    <row r="891" spans="1:19" ht="15" customHeight="1">
      <c r="A891" s="418" t="s">
        <v>1241</v>
      </c>
      <c r="B891" s="497">
        <v>43040</v>
      </c>
      <c r="C891" s="498"/>
      <c r="D891" s="498">
        <v>23360.559999999998</v>
      </c>
      <c r="E891" s="495">
        <f t="shared" si="104"/>
        <v>27155587.239999998</v>
      </c>
      <c r="F891" s="495">
        <f t="shared" si="104"/>
        <v>2254148.1800000002</v>
      </c>
      <c r="G891" s="495">
        <f t="shared" si="101"/>
        <v>24901439.059999999</v>
      </c>
      <c r="H891" s="495">
        <f>VLOOKUP(A891,'02-Metrics'!A:R,18,FALSE)</f>
        <v>135792183</v>
      </c>
      <c r="I891" s="496">
        <f t="shared" si="99"/>
        <v>0.18337903191378843</v>
      </c>
      <c r="J891" s="512"/>
      <c r="M891" s="241" t="s">
        <v>1038</v>
      </c>
      <c r="S891">
        <f t="shared" si="100"/>
        <v>2017</v>
      </c>
    </row>
    <row r="892" spans="1:19" ht="15" customHeight="1">
      <c r="A892" s="418" t="s">
        <v>1241</v>
      </c>
      <c r="B892" s="497">
        <v>43070</v>
      </c>
      <c r="C892" s="498"/>
      <c r="D892" s="498">
        <v>17393.36</v>
      </c>
      <c r="E892" s="495">
        <f t="shared" ref="E892:F907" si="105">C892+E891</f>
        <v>27155587.239999998</v>
      </c>
      <c r="F892" s="495">
        <f t="shared" si="105"/>
        <v>2271541.54</v>
      </c>
      <c r="G892" s="495">
        <f t="shared" si="101"/>
        <v>24884045.699999999</v>
      </c>
      <c r="H892" s="495">
        <f>VLOOKUP(A892,'02-Metrics'!A:R,18,FALSE)</f>
        <v>135792183</v>
      </c>
      <c r="I892" s="496">
        <f t="shared" si="99"/>
        <v>0.1832509438337846</v>
      </c>
      <c r="J892" s="512"/>
      <c r="M892" s="241" t="s">
        <v>1038</v>
      </c>
      <c r="S892">
        <f t="shared" si="100"/>
        <v>2017</v>
      </c>
    </row>
    <row r="893" spans="1:19" ht="15" customHeight="1">
      <c r="A893" s="418" t="s">
        <v>1241</v>
      </c>
      <c r="B893" s="497">
        <v>43101</v>
      </c>
      <c r="C893" s="498"/>
      <c r="D893" s="498">
        <v>319918.08000000002</v>
      </c>
      <c r="E893" s="495">
        <f t="shared" si="105"/>
        <v>27155587.239999998</v>
      </c>
      <c r="F893" s="495">
        <f t="shared" si="105"/>
        <v>2591459.62</v>
      </c>
      <c r="G893" s="495">
        <f t="shared" si="101"/>
        <v>24564127.619999997</v>
      </c>
      <c r="H893" s="495">
        <f>VLOOKUP(A893,'02-Metrics'!A:R,18,FALSE)</f>
        <v>135792183</v>
      </c>
      <c r="I893" s="496">
        <f t="shared" si="99"/>
        <v>0.18089500497977853</v>
      </c>
      <c r="J893" s="512"/>
      <c r="M893" s="241" t="s">
        <v>1038</v>
      </c>
      <c r="S893">
        <f t="shared" si="100"/>
        <v>2018</v>
      </c>
    </row>
    <row r="894" spans="1:19" ht="15" customHeight="1">
      <c r="A894" s="418" t="s">
        <v>1241</v>
      </c>
      <c r="B894" s="497">
        <v>43132</v>
      </c>
      <c r="C894" s="498"/>
      <c r="D894" s="498">
        <v>6306.93</v>
      </c>
      <c r="E894" s="495">
        <f t="shared" si="105"/>
        <v>27155587.239999998</v>
      </c>
      <c r="F894" s="495">
        <f t="shared" si="105"/>
        <v>2597766.5500000003</v>
      </c>
      <c r="G894" s="495">
        <f t="shared" si="101"/>
        <v>24557820.689999998</v>
      </c>
      <c r="H894" s="495">
        <f>VLOOKUP(A894,'02-Metrics'!A:R,18,FALSE)</f>
        <v>135792183</v>
      </c>
      <c r="I894" s="496">
        <f t="shared" si="99"/>
        <v>0.18084855952275247</v>
      </c>
      <c r="J894" s="512"/>
      <c r="M894" s="241" t="s">
        <v>1038</v>
      </c>
      <c r="S894">
        <f t="shared" si="100"/>
        <v>2018</v>
      </c>
    </row>
    <row r="895" spans="1:19" ht="15" customHeight="1">
      <c r="A895" s="418" t="s">
        <v>1241</v>
      </c>
      <c r="B895" s="497">
        <f>L895</f>
        <v>43145</v>
      </c>
      <c r="C895" s="498">
        <v>251219.38</v>
      </c>
      <c r="D895" s="498"/>
      <c r="E895" s="495">
        <f t="shared" si="105"/>
        <v>27406806.619999997</v>
      </c>
      <c r="F895" s="495">
        <f t="shared" si="105"/>
        <v>2597766.5500000003</v>
      </c>
      <c r="G895" s="495">
        <f t="shared" si="101"/>
        <v>24809040.069999997</v>
      </c>
      <c r="H895" s="495">
        <f>VLOOKUP(A895,'02-Metrics'!A:R,18,FALSE)</f>
        <v>135792183</v>
      </c>
      <c r="I895" s="496">
        <f t="shared" si="99"/>
        <v>0.1826985878119361</v>
      </c>
      <c r="J895" s="512"/>
      <c r="L895" s="23">
        <v>43145</v>
      </c>
      <c r="M895" s="241" t="s">
        <v>1039</v>
      </c>
      <c r="S895">
        <f t="shared" si="100"/>
        <v>2018</v>
      </c>
    </row>
    <row r="896" spans="1:19" ht="15" customHeight="1">
      <c r="A896" s="418" t="s">
        <v>1241</v>
      </c>
      <c r="B896" s="497">
        <f>L896</f>
        <v>43145</v>
      </c>
      <c r="C896" s="498">
        <v>1006227.65</v>
      </c>
      <c r="D896" s="498"/>
      <c r="E896" s="495">
        <f t="shared" si="105"/>
        <v>28413034.269999996</v>
      </c>
      <c r="F896" s="495">
        <f t="shared" si="105"/>
        <v>2597766.5500000003</v>
      </c>
      <c r="G896" s="495">
        <f t="shared" si="101"/>
        <v>25815267.719999995</v>
      </c>
      <c r="H896" s="495">
        <f>VLOOKUP(A896,'02-Metrics'!A:R,18,FALSE)</f>
        <v>135792183</v>
      </c>
      <c r="I896" s="496">
        <f t="shared" si="99"/>
        <v>0.19010864358812168</v>
      </c>
      <c r="J896" s="512"/>
      <c r="L896" s="23">
        <v>43145</v>
      </c>
      <c r="M896" s="241" t="s">
        <v>1039</v>
      </c>
      <c r="S896">
        <f t="shared" si="100"/>
        <v>2018</v>
      </c>
    </row>
    <row r="897" spans="1:19" ht="15" customHeight="1">
      <c r="A897" s="418" t="s">
        <v>1241</v>
      </c>
      <c r="B897" s="497">
        <v>43160</v>
      </c>
      <c r="C897" s="498"/>
      <c r="D897" s="498">
        <v>109475.01999999999</v>
      </c>
      <c r="E897" s="495">
        <f t="shared" si="105"/>
        <v>28413034.269999996</v>
      </c>
      <c r="F897" s="495">
        <f t="shared" si="105"/>
        <v>2707241.5700000003</v>
      </c>
      <c r="G897" s="495">
        <f t="shared" si="101"/>
        <v>25705792.699999996</v>
      </c>
      <c r="H897" s="495">
        <f>VLOOKUP(A897,'02-Metrics'!A:R,18,FALSE)</f>
        <v>135792183</v>
      </c>
      <c r="I897" s="496">
        <f t="shared" si="99"/>
        <v>0.18930244828599593</v>
      </c>
      <c r="J897" s="512"/>
      <c r="M897" s="241" t="s">
        <v>1038</v>
      </c>
      <c r="S897">
        <f t="shared" si="100"/>
        <v>2018</v>
      </c>
    </row>
    <row r="898" spans="1:19" ht="15" customHeight="1">
      <c r="A898" s="418" t="s">
        <v>1241</v>
      </c>
      <c r="B898" s="497">
        <f>L898</f>
        <v>43160</v>
      </c>
      <c r="C898" s="498">
        <v>3022108.87</v>
      </c>
      <c r="D898" s="498"/>
      <c r="E898" s="495">
        <f t="shared" si="105"/>
        <v>31435143.139999997</v>
      </c>
      <c r="F898" s="495">
        <f t="shared" si="105"/>
        <v>2707241.5700000003</v>
      </c>
      <c r="G898" s="495">
        <f t="shared" si="101"/>
        <v>28727901.569999997</v>
      </c>
      <c r="H898" s="495">
        <f>VLOOKUP(A898,'02-Metrics'!A:R,18,FALSE)</f>
        <v>135792183</v>
      </c>
      <c r="I898" s="496">
        <f t="shared" si="99"/>
        <v>0.21155784475458353</v>
      </c>
      <c r="J898" s="512"/>
      <c r="L898" s="23">
        <v>43160</v>
      </c>
      <c r="M898" s="241" t="s">
        <v>1039</v>
      </c>
      <c r="S898">
        <f t="shared" si="100"/>
        <v>2018</v>
      </c>
    </row>
    <row r="899" spans="1:19" ht="15" customHeight="1">
      <c r="A899" s="418" t="s">
        <v>1241</v>
      </c>
      <c r="B899" s="497">
        <f>L899</f>
        <v>43160</v>
      </c>
      <c r="C899" s="498">
        <v>1917903.73</v>
      </c>
      <c r="D899" s="498"/>
      <c r="E899" s="495">
        <f t="shared" si="105"/>
        <v>33353046.869999997</v>
      </c>
      <c r="F899" s="495">
        <f t="shared" si="105"/>
        <v>2707241.5700000003</v>
      </c>
      <c r="G899" s="495">
        <f t="shared" si="101"/>
        <v>30645805.299999997</v>
      </c>
      <c r="H899" s="495">
        <f>VLOOKUP(A899,'02-Metrics'!A:R,18,FALSE)</f>
        <v>135792183</v>
      </c>
      <c r="I899" s="496">
        <f t="shared" ref="I899:I962" si="106">G899/H899</f>
        <v>0.22568166018805366</v>
      </c>
      <c r="J899" s="512"/>
      <c r="L899" s="23">
        <v>43160</v>
      </c>
      <c r="M899" s="241" t="s">
        <v>1039</v>
      </c>
      <c r="S899">
        <f t="shared" ref="S899:S962" si="107">YEAR(B899)</f>
        <v>2018</v>
      </c>
    </row>
    <row r="900" spans="1:19" ht="15" customHeight="1">
      <c r="A900" s="418" t="s">
        <v>1241</v>
      </c>
      <c r="B900" s="497">
        <v>43191</v>
      </c>
      <c r="C900" s="498"/>
      <c r="D900" s="498">
        <v>525375.37</v>
      </c>
      <c r="E900" s="495">
        <f t="shared" si="105"/>
        <v>33353046.869999997</v>
      </c>
      <c r="F900" s="495">
        <f t="shared" si="105"/>
        <v>3232616.9400000004</v>
      </c>
      <c r="G900" s="495">
        <f t="shared" si="101"/>
        <v>30120429.929999996</v>
      </c>
      <c r="H900" s="495">
        <f>VLOOKUP(A900,'02-Metrics'!A:R,18,FALSE)</f>
        <v>135792183</v>
      </c>
      <c r="I900" s="496">
        <f t="shared" si="106"/>
        <v>0.22181269396044687</v>
      </c>
      <c r="J900" s="512"/>
      <c r="M900" s="241" t="s">
        <v>1038</v>
      </c>
      <c r="S900">
        <f t="shared" si="107"/>
        <v>2018</v>
      </c>
    </row>
    <row r="901" spans="1:19" ht="15" customHeight="1">
      <c r="A901" s="418" t="s">
        <v>1241</v>
      </c>
      <c r="B901" s="497">
        <f>L901</f>
        <v>43202</v>
      </c>
      <c r="C901" s="498">
        <v>9932.85</v>
      </c>
      <c r="D901" s="498"/>
      <c r="E901" s="495">
        <f t="shared" si="105"/>
        <v>33362979.719999999</v>
      </c>
      <c r="F901" s="495">
        <f t="shared" si="105"/>
        <v>3232616.9400000004</v>
      </c>
      <c r="G901" s="495">
        <f t="shared" si="101"/>
        <v>30130362.779999997</v>
      </c>
      <c r="H901" s="495">
        <f>VLOOKUP(A901,'02-Metrics'!A:R,18,FALSE)</f>
        <v>135792183</v>
      </c>
      <c r="I901" s="496">
        <f t="shared" si="106"/>
        <v>0.22188584139633427</v>
      </c>
      <c r="J901" s="512"/>
      <c r="L901" s="23">
        <v>43202</v>
      </c>
      <c r="M901" s="241" t="s">
        <v>1039</v>
      </c>
      <c r="S901">
        <f t="shared" si="107"/>
        <v>2018</v>
      </c>
    </row>
    <row r="902" spans="1:19" ht="15" customHeight="1">
      <c r="A902" s="418" t="s">
        <v>1241</v>
      </c>
      <c r="B902" s="497">
        <f>L902</f>
        <v>43209</v>
      </c>
      <c r="C902" s="498">
        <v>103400.93</v>
      </c>
      <c r="D902" s="498"/>
      <c r="E902" s="495">
        <f t="shared" si="105"/>
        <v>33466380.649999999</v>
      </c>
      <c r="F902" s="495">
        <f t="shared" si="105"/>
        <v>3232616.9400000004</v>
      </c>
      <c r="G902" s="495">
        <f t="shared" si="101"/>
        <v>30233763.709999997</v>
      </c>
      <c r="H902" s="495">
        <f>VLOOKUP(A902,'02-Metrics'!A:R,18,FALSE)</f>
        <v>135792183</v>
      </c>
      <c r="I902" s="496">
        <f t="shared" si="106"/>
        <v>0.22264730592040041</v>
      </c>
      <c r="J902" s="512"/>
      <c r="L902" s="23">
        <v>43209</v>
      </c>
      <c r="M902" s="241" t="s">
        <v>1039</v>
      </c>
      <c r="S902">
        <f t="shared" si="107"/>
        <v>2018</v>
      </c>
    </row>
    <row r="903" spans="1:19" ht="15" customHeight="1">
      <c r="A903" s="418" t="s">
        <v>1241</v>
      </c>
      <c r="B903" s="497">
        <f>L903</f>
        <v>43209</v>
      </c>
      <c r="C903" s="498">
        <v>4746</v>
      </c>
      <c r="D903" s="498"/>
      <c r="E903" s="495">
        <f t="shared" si="105"/>
        <v>33471126.649999999</v>
      </c>
      <c r="F903" s="495">
        <f t="shared" si="105"/>
        <v>3232616.9400000004</v>
      </c>
      <c r="G903" s="495">
        <f t="shared" si="101"/>
        <v>30238509.709999997</v>
      </c>
      <c r="H903" s="495">
        <f>VLOOKUP(A903,'02-Metrics'!A:R,18,FALSE)</f>
        <v>135792183</v>
      </c>
      <c r="I903" s="496">
        <f t="shared" si="106"/>
        <v>0.22268225638584804</v>
      </c>
      <c r="J903" s="512"/>
      <c r="L903" s="23">
        <v>43209</v>
      </c>
      <c r="M903" s="241" t="s">
        <v>1039</v>
      </c>
      <c r="S903">
        <f t="shared" si="107"/>
        <v>2018</v>
      </c>
    </row>
    <row r="904" spans="1:19" ht="15" customHeight="1">
      <c r="A904" s="418" t="s">
        <v>1241</v>
      </c>
      <c r="B904" s="497">
        <v>43221</v>
      </c>
      <c r="C904" s="498"/>
      <c r="D904" s="498">
        <v>196312.29</v>
      </c>
      <c r="E904" s="495">
        <f t="shared" si="105"/>
        <v>33471126.649999999</v>
      </c>
      <c r="F904" s="495">
        <f t="shared" si="105"/>
        <v>3428929.2300000004</v>
      </c>
      <c r="G904" s="495">
        <f t="shared" ref="G904:G967" si="108">E904-F904</f>
        <v>30042197.419999998</v>
      </c>
      <c r="H904" s="495">
        <f>VLOOKUP(A904,'02-Metrics'!A:R,18,FALSE)</f>
        <v>135792183</v>
      </c>
      <c r="I904" s="496">
        <f t="shared" si="106"/>
        <v>0.22123657456777168</v>
      </c>
      <c r="J904" s="512"/>
      <c r="M904" s="241" t="s">
        <v>1038</v>
      </c>
      <c r="S904">
        <f t="shared" si="107"/>
        <v>2018</v>
      </c>
    </row>
    <row r="905" spans="1:19" ht="15" customHeight="1">
      <c r="A905" s="418" t="s">
        <v>1241</v>
      </c>
      <c r="B905" s="497">
        <v>43252</v>
      </c>
      <c r="C905" s="498"/>
      <c r="D905" s="498">
        <v>190504.63</v>
      </c>
      <c r="E905" s="495">
        <f t="shared" si="105"/>
        <v>33471126.649999999</v>
      </c>
      <c r="F905" s="495">
        <f t="shared" si="105"/>
        <v>3619433.8600000003</v>
      </c>
      <c r="G905" s="495">
        <f t="shared" si="108"/>
        <v>29851692.789999999</v>
      </c>
      <c r="H905" s="495">
        <f>VLOOKUP(A905,'02-Metrics'!A:R,18,FALSE)</f>
        <v>135792183</v>
      </c>
      <c r="I905" s="496">
        <f t="shared" si="106"/>
        <v>0.21983366148550687</v>
      </c>
      <c r="J905" s="512"/>
      <c r="M905" s="241" t="s">
        <v>1038</v>
      </c>
      <c r="S905">
        <f t="shared" si="107"/>
        <v>2018</v>
      </c>
    </row>
    <row r="906" spans="1:19" ht="15" customHeight="1">
      <c r="A906" s="418" t="s">
        <v>1241</v>
      </c>
      <c r="B906" s="497">
        <f>L906</f>
        <v>43275</v>
      </c>
      <c r="C906" s="498">
        <v>662862.18999999994</v>
      </c>
      <c r="D906" s="498"/>
      <c r="E906" s="495">
        <f t="shared" si="105"/>
        <v>34133988.839999996</v>
      </c>
      <c r="F906" s="495">
        <f t="shared" si="105"/>
        <v>3619433.8600000003</v>
      </c>
      <c r="G906" s="495">
        <f t="shared" si="108"/>
        <v>30514554.979999997</v>
      </c>
      <c r="H906" s="495">
        <f>VLOOKUP(A906,'02-Metrics'!A:R,18,FALSE)</f>
        <v>135792183</v>
      </c>
      <c r="I906" s="496">
        <f t="shared" si="106"/>
        <v>0.22471510734899958</v>
      </c>
      <c r="J906" s="512"/>
      <c r="L906" s="23">
        <v>43275</v>
      </c>
      <c r="M906" s="241" t="s">
        <v>1039</v>
      </c>
      <c r="S906">
        <f t="shared" si="107"/>
        <v>2018</v>
      </c>
    </row>
    <row r="907" spans="1:19" ht="15" customHeight="1">
      <c r="A907" s="418" t="s">
        <v>1241</v>
      </c>
      <c r="B907" s="497">
        <f>L907</f>
        <v>43275</v>
      </c>
      <c r="C907" s="498">
        <v>201588.47</v>
      </c>
      <c r="D907" s="498"/>
      <c r="E907" s="495">
        <f t="shared" si="105"/>
        <v>34335577.309999995</v>
      </c>
      <c r="F907" s="495">
        <f t="shared" si="105"/>
        <v>3619433.8600000003</v>
      </c>
      <c r="G907" s="495">
        <f t="shared" si="108"/>
        <v>30716143.449999996</v>
      </c>
      <c r="H907" s="495">
        <f>VLOOKUP(A907,'02-Metrics'!A:R,18,FALSE)</f>
        <v>135792183</v>
      </c>
      <c r="I907" s="496">
        <f t="shared" si="106"/>
        <v>0.22619964398097933</v>
      </c>
      <c r="J907" s="512"/>
      <c r="L907" s="23">
        <v>43275</v>
      </c>
      <c r="M907" s="241" t="s">
        <v>1039</v>
      </c>
      <c r="S907">
        <f t="shared" si="107"/>
        <v>2018</v>
      </c>
    </row>
    <row r="908" spans="1:19" ht="15" customHeight="1">
      <c r="A908" s="418" t="s">
        <v>1241</v>
      </c>
      <c r="B908" s="497">
        <f>L908</f>
        <v>43275</v>
      </c>
      <c r="C908" s="498">
        <v>125202.1</v>
      </c>
      <c r="D908" s="498"/>
      <c r="E908" s="495">
        <f t="shared" ref="E908:F923" si="109">C908+E907</f>
        <v>34460779.409999996</v>
      </c>
      <c r="F908" s="495">
        <f t="shared" si="109"/>
        <v>3619433.8600000003</v>
      </c>
      <c r="G908" s="495">
        <f t="shared" si="108"/>
        <v>30841345.549999997</v>
      </c>
      <c r="H908" s="495">
        <f>VLOOKUP(A908,'02-Metrics'!A:R,18,FALSE)</f>
        <v>135792183</v>
      </c>
      <c r="I908" s="496">
        <f t="shared" si="106"/>
        <v>0.22712165655367655</v>
      </c>
      <c r="J908" s="512"/>
      <c r="L908" s="23">
        <v>43275</v>
      </c>
      <c r="M908" s="241" t="s">
        <v>1039</v>
      </c>
      <c r="S908">
        <f t="shared" si="107"/>
        <v>2018</v>
      </c>
    </row>
    <row r="909" spans="1:19" ht="15" customHeight="1">
      <c r="A909" s="418" t="s">
        <v>1241</v>
      </c>
      <c r="B909" s="497">
        <v>43282</v>
      </c>
      <c r="C909" s="498"/>
      <c r="D909" s="498">
        <v>665347.46</v>
      </c>
      <c r="E909" s="495">
        <f t="shared" si="109"/>
        <v>34460779.409999996</v>
      </c>
      <c r="F909" s="495">
        <f t="shared" si="109"/>
        <v>4284781.32</v>
      </c>
      <c r="G909" s="495">
        <f t="shared" si="108"/>
        <v>30175998.089999996</v>
      </c>
      <c r="H909" s="495">
        <f>VLOOKUP(A909,'02-Metrics'!A:R,18,FALSE)</f>
        <v>135792183</v>
      </c>
      <c r="I909" s="496">
        <f t="shared" si="106"/>
        <v>0.22222190867938249</v>
      </c>
      <c r="J909" s="512"/>
      <c r="M909" s="241" t="s">
        <v>1038</v>
      </c>
      <c r="S909">
        <f t="shared" si="107"/>
        <v>2018</v>
      </c>
    </row>
    <row r="910" spans="1:19" ht="15" customHeight="1">
      <c r="A910" s="418" t="s">
        <v>1241</v>
      </c>
      <c r="B910" s="497">
        <v>43313</v>
      </c>
      <c r="C910" s="498"/>
      <c r="D910" s="498">
        <v>367807.95</v>
      </c>
      <c r="E910" s="495">
        <f t="shared" si="109"/>
        <v>34460779.409999996</v>
      </c>
      <c r="F910" s="495">
        <f t="shared" si="109"/>
        <v>4652589.2700000005</v>
      </c>
      <c r="G910" s="495">
        <f t="shared" si="108"/>
        <v>29808190.139999997</v>
      </c>
      <c r="H910" s="495">
        <f>VLOOKUP(A910,'02-Metrics'!A:R,18,FALSE)</f>
        <v>135792183</v>
      </c>
      <c r="I910" s="496">
        <f t="shared" si="106"/>
        <v>0.21951329952475981</v>
      </c>
      <c r="J910" s="512"/>
      <c r="M910" s="241" t="s">
        <v>1038</v>
      </c>
      <c r="S910">
        <f t="shared" si="107"/>
        <v>2018</v>
      </c>
    </row>
    <row r="911" spans="1:19" ht="15" customHeight="1">
      <c r="A911" s="418" t="s">
        <v>1241</v>
      </c>
      <c r="B911" s="497">
        <v>43344</v>
      </c>
      <c r="C911" s="498"/>
      <c r="D911" s="498">
        <v>89153.829999999987</v>
      </c>
      <c r="E911" s="495">
        <f t="shared" si="109"/>
        <v>34460779.409999996</v>
      </c>
      <c r="F911" s="495">
        <f t="shared" si="109"/>
        <v>4741743.1000000006</v>
      </c>
      <c r="G911" s="495">
        <f t="shared" si="108"/>
        <v>29719036.309999995</v>
      </c>
      <c r="H911" s="495">
        <f>VLOOKUP(A911,'02-Metrics'!A:R,18,FALSE)</f>
        <v>135792183</v>
      </c>
      <c r="I911" s="496">
        <f t="shared" si="106"/>
        <v>0.21885675341120331</v>
      </c>
      <c r="J911" s="512"/>
      <c r="M911" s="241" t="s">
        <v>1038</v>
      </c>
      <c r="S911">
        <f t="shared" si="107"/>
        <v>2018</v>
      </c>
    </row>
    <row r="912" spans="1:19" ht="15" customHeight="1">
      <c r="A912" s="418" t="s">
        <v>1241</v>
      </c>
      <c r="B912" s="497">
        <v>43374</v>
      </c>
      <c r="C912" s="498"/>
      <c r="D912" s="498">
        <v>268351.58</v>
      </c>
      <c r="E912" s="495">
        <f t="shared" si="109"/>
        <v>34460779.409999996</v>
      </c>
      <c r="F912" s="495">
        <f t="shared" si="109"/>
        <v>5010094.6800000006</v>
      </c>
      <c r="G912" s="495">
        <f t="shared" si="108"/>
        <v>29450684.729999997</v>
      </c>
      <c r="H912" s="495">
        <f>VLOOKUP(A912,'02-Metrics'!A:R,18,FALSE)</f>
        <v>135792183</v>
      </c>
      <c r="I912" s="496">
        <f t="shared" si="106"/>
        <v>0.21688056027496072</v>
      </c>
      <c r="J912" s="512"/>
      <c r="M912" s="241" t="s">
        <v>1038</v>
      </c>
      <c r="S912">
        <f t="shared" si="107"/>
        <v>2018</v>
      </c>
    </row>
    <row r="913" spans="1:19" ht="15" customHeight="1">
      <c r="A913" s="418" t="s">
        <v>1241</v>
      </c>
      <c r="B913" s="497">
        <f>L913</f>
        <v>43381</v>
      </c>
      <c r="C913" s="498">
        <v>1250414.58</v>
      </c>
      <c r="D913" s="498"/>
      <c r="E913" s="495">
        <f t="shared" si="109"/>
        <v>35711193.989999995</v>
      </c>
      <c r="F913" s="495">
        <f t="shared" si="109"/>
        <v>5010094.6800000006</v>
      </c>
      <c r="G913" s="495">
        <f t="shared" si="108"/>
        <v>30701099.309999995</v>
      </c>
      <c r="H913" s="495">
        <f>VLOOKUP(A913,'02-Metrics'!A:R,18,FALSE)</f>
        <v>135792183</v>
      </c>
      <c r="I913" s="496">
        <f t="shared" si="106"/>
        <v>0.22608885601316236</v>
      </c>
      <c r="J913" s="512"/>
      <c r="L913" s="23">
        <v>43381</v>
      </c>
      <c r="M913" s="241" t="s">
        <v>1039</v>
      </c>
      <c r="S913">
        <f t="shared" si="107"/>
        <v>2018</v>
      </c>
    </row>
    <row r="914" spans="1:19" ht="15" customHeight="1">
      <c r="A914" s="418" t="s">
        <v>1241</v>
      </c>
      <c r="B914" s="497">
        <f>L914</f>
        <v>43389</v>
      </c>
      <c r="C914" s="498">
        <v>357966.9</v>
      </c>
      <c r="D914" s="498"/>
      <c r="E914" s="495">
        <f t="shared" si="109"/>
        <v>36069160.889999993</v>
      </c>
      <c r="F914" s="495">
        <f t="shared" si="109"/>
        <v>5010094.6800000006</v>
      </c>
      <c r="G914" s="495">
        <f t="shared" si="108"/>
        <v>31059066.209999993</v>
      </c>
      <c r="H914" s="495">
        <f>VLOOKUP(A914,'02-Metrics'!A:R,18,FALSE)</f>
        <v>135792183</v>
      </c>
      <c r="I914" s="496">
        <f t="shared" si="106"/>
        <v>0.22872499376492086</v>
      </c>
      <c r="J914" s="512"/>
      <c r="L914" s="23">
        <v>43389</v>
      </c>
      <c r="M914" s="241" t="s">
        <v>1039</v>
      </c>
      <c r="S914">
        <f t="shared" si="107"/>
        <v>2018</v>
      </c>
    </row>
    <row r="915" spans="1:19" ht="15" customHeight="1">
      <c r="A915" s="418" t="s">
        <v>1241</v>
      </c>
      <c r="B915" s="497">
        <f>L915</f>
        <v>43389</v>
      </c>
      <c r="C915" s="498">
        <v>19882.990000000002</v>
      </c>
      <c r="D915" s="498"/>
      <c r="E915" s="495">
        <f t="shared" si="109"/>
        <v>36089043.879999995</v>
      </c>
      <c r="F915" s="495">
        <f t="shared" si="109"/>
        <v>5010094.6800000006</v>
      </c>
      <c r="G915" s="495">
        <f t="shared" si="108"/>
        <v>31078949.199999996</v>
      </c>
      <c r="H915" s="495">
        <f>VLOOKUP(A915,'02-Metrics'!A:R,18,FALSE)</f>
        <v>135792183</v>
      </c>
      <c r="I915" s="496">
        <f t="shared" si="106"/>
        <v>0.22887141596361255</v>
      </c>
      <c r="J915" s="512"/>
      <c r="L915" s="23">
        <v>43389</v>
      </c>
      <c r="M915" s="241" t="s">
        <v>1039</v>
      </c>
      <c r="S915">
        <f t="shared" si="107"/>
        <v>2018</v>
      </c>
    </row>
    <row r="916" spans="1:19" ht="15" customHeight="1">
      <c r="A916" s="418" t="s">
        <v>1241</v>
      </c>
      <c r="B916" s="497">
        <f>L916</f>
        <v>43398</v>
      </c>
      <c r="C916" s="498">
        <v>2246164.14</v>
      </c>
      <c r="D916" s="498"/>
      <c r="E916" s="495">
        <f t="shared" si="109"/>
        <v>38335208.019999996</v>
      </c>
      <c r="F916" s="495">
        <f t="shared" si="109"/>
        <v>5010094.6800000006</v>
      </c>
      <c r="G916" s="495">
        <f t="shared" si="108"/>
        <v>33325113.339999996</v>
      </c>
      <c r="H916" s="495">
        <f>VLOOKUP(A916,'02-Metrics'!A:R,18,FALSE)</f>
        <v>135792183</v>
      </c>
      <c r="I916" s="496">
        <f t="shared" si="106"/>
        <v>0.24541260478889271</v>
      </c>
      <c r="J916" s="512"/>
      <c r="L916" s="23">
        <v>43398</v>
      </c>
      <c r="M916" s="241" t="s">
        <v>1039</v>
      </c>
      <c r="S916">
        <f t="shared" si="107"/>
        <v>2018</v>
      </c>
    </row>
    <row r="917" spans="1:19" ht="15" customHeight="1">
      <c r="A917" s="418" t="s">
        <v>1241</v>
      </c>
      <c r="B917" s="497">
        <v>43405</v>
      </c>
      <c r="C917" s="498"/>
      <c r="D917" s="498">
        <v>146686.94999999998</v>
      </c>
      <c r="E917" s="495">
        <f t="shared" si="109"/>
        <v>38335208.019999996</v>
      </c>
      <c r="F917" s="495">
        <f t="shared" si="109"/>
        <v>5156781.6300000008</v>
      </c>
      <c r="G917" s="495">
        <f t="shared" si="108"/>
        <v>33178426.389999993</v>
      </c>
      <c r="H917" s="495">
        <f>VLOOKUP(A917,'02-Metrics'!A:R,18,FALSE)</f>
        <v>135792183</v>
      </c>
      <c r="I917" s="496">
        <f t="shared" si="106"/>
        <v>0.24433237360945875</v>
      </c>
      <c r="J917" s="512"/>
      <c r="M917" s="241" t="s">
        <v>1038</v>
      </c>
      <c r="S917">
        <f t="shared" si="107"/>
        <v>2018</v>
      </c>
    </row>
    <row r="918" spans="1:19" ht="15" customHeight="1">
      <c r="A918" s="418" t="s">
        <v>1241</v>
      </c>
      <c r="B918" s="497">
        <v>43435</v>
      </c>
      <c r="C918" s="498"/>
      <c r="D918" s="498">
        <v>232123.79</v>
      </c>
      <c r="E918" s="495">
        <f t="shared" si="109"/>
        <v>38335208.019999996</v>
      </c>
      <c r="F918" s="495">
        <f t="shared" si="109"/>
        <v>5388905.4200000009</v>
      </c>
      <c r="G918" s="495">
        <f t="shared" si="108"/>
        <v>32946302.599999994</v>
      </c>
      <c r="H918" s="495">
        <f>VLOOKUP(A918,'02-Metrics'!A:R,18,FALSE)</f>
        <v>135792183</v>
      </c>
      <c r="I918" s="496">
        <f t="shared" si="106"/>
        <v>0.24262296895249114</v>
      </c>
      <c r="J918" s="512"/>
      <c r="M918" s="241" t="s">
        <v>1038</v>
      </c>
      <c r="S918">
        <f t="shared" si="107"/>
        <v>2018</v>
      </c>
    </row>
    <row r="919" spans="1:19" ht="15" customHeight="1">
      <c r="A919" s="418" t="s">
        <v>1241</v>
      </c>
      <c r="B919" s="497">
        <f>L919</f>
        <v>43453</v>
      </c>
      <c r="C919" s="498">
        <v>3748571.22</v>
      </c>
      <c r="D919" s="498"/>
      <c r="E919" s="495">
        <f t="shared" si="109"/>
        <v>42083779.239999995</v>
      </c>
      <c r="F919" s="495">
        <f t="shared" si="109"/>
        <v>5388905.4200000009</v>
      </c>
      <c r="G919" s="495">
        <f t="shared" si="108"/>
        <v>36694873.819999993</v>
      </c>
      <c r="H919" s="495">
        <f>VLOOKUP(A919,'02-Metrics'!A:R,18,FALSE)</f>
        <v>135792183</v>
      </c>
      <c r="I919" s="496">
        <f t="shared" si="106"/>
        <v>0.27022817521093973</v>
      </c>
      <c r="J919" s="512"/>
      <c r="L919" s="23">
        <v>43453</v>
      </c>
      <c r="M919" s="241" t="s">
        <v>1039</v>
      </c>
      <c r="S919">
        <f t="shared" si="107"/>
        <v>2018</v>
      </c>
    </row>
    <row r="920" spans="1:19" ht="15" customHeight="1">
      <c r="A920" s="418" t="s">
        <v>1241</v>
      </c>
      <c r="B920" s="497">
        <f>L920</f>
        <v>43453</v>
      </c>
      <c r="C920" s="498">
        <v>6818.1</v>
      </c>
      <c r="D920" s="498"/>
      <c r="E920" s="495">
        <f t="shared" si="109"/>
        <v>42090597.339999996</v>
      </c>
      <c r="F920" s="495">
        <f t="shared" si="109"/>
        <v>5388905.4200000009</v>
      </c>
      <c r="G920" s="495">
        <f t="shared" si="108"/>
        <v>36701691.919999994</v>
      </c>
      <c r="H920" s="495">
        <f>VLOOKUP(A920,'02-Metrics'!A:R,18,FALSE)</f>
        <v>135792183</v>
      </c>
      <c r="I920" s="496">
        <f t="shared" si="106"/>
        <v>0.27027838502309071</v>
      </c>
      <c r="J920" s="512"/>
      <c r="L920" s="23">
        <v>43453</v>
      </c>
      <c r="M920" s="241" t="s">
        <v>1039</v>
      </c>
      <c r="S920">
        <f t="shared" si="107"/>
        <v>2018</v>
      </c>
    </row>
    <row r="921" spans="1:19" ht="15" customHeight="1">
      <c r="A921" s="418" t="s">
        <v>1241</v>
      </c>
      <c r="B921" s="497">
        <v>43466</v>
      </c>
      <c r="C921" s="498"/>
      <c r="D921" s="498">
        <v>888</v>
      </c>
      <c r="E921" s="495">
        <f t="shared" si="109"/>
        <v>42090597.339999996</v>
      </c>
      <c r="F921" s="495">
        <f t="shared" si="109"/>
        <v>5389793.4200000009</v>
      </c>
      <c r="G921" s="495">
        <f t="shared" si="108"/>
        <v>36700803.919999994</v>
      </c>
      <c r="H921" s="495">
        <f>VLOOKUP(A921,'02-Metrics'!A:R,18,FALSE)</f>
        <v>135792183</v>
      </c>
      <c r="I921" s="496">
        <f t="shared" si="106"/>
        <v>0.27027184561868334</v>
      </c>
      <c r="J921" s="512"/>
      <c r="M921" s="241" t="s">
        <v>1038</v>
      </c>
      <c r="S921">
        <f t="shared" si="107"/>
        <v>2019</v>
      </c>
    </row>
    <row r="922" spans="1:19" ht="15" customHeight="1">
      <c r="A922" s="418" t="s">
        <v>1241</v>
      </c>
      <c r="B922" s="497">
        <f>L922</f>
        <v>43474</v>
      </c>
      <c r="C922" s="498">
        <v>3583860.22</v>
      </c>
      <c r="D922" s="498"/>
      <c r="E922" s="495">
        <f t="shared" si="109"/>
        <v>45674457.559999995</v>
      </c>
      <c r="F922" s="495">
        <f t="shared" si="109"/>
        <v>5389793.4200000009</v>
      </c>
      <c r="G922" s="495">
        <f t="shared" si="108"/>
        <v>40284664.139999993</v>
      </c>
      <c r="H922" s="495">
        <f>VLOOKUP(A922,'02-Metrics'!A:R,18,FALSE)</f>
        <v>135792183</v>
      </c>
      <c r="I922" s="496">
        <f t="shared" si="106"/>
        <v>0.29666408809408412</v>
      </c>
      <c r="J922" s="512"/>
      <c r="L922" s="23">
        <v>43474</v>
      </c>
      <c r="M922" s="241" t="s">
        <v>1039</v>
      </c>
      <c r="S922">
        <f t="shared" si="107"/>
        <v>2019</v>
      </c>
    </row>
    <row r="923" spans="1:19" ht="15" customHeight="1">
      <c r="A923" s="418" t="s">
        <v>1241</v>
      </c>
      <c r="B923" s="497">
        <f>L923</f>
        <v>43482</v>
      </c>
      <c r="C923" s="498">
        <v>1518598.55</v>
      </c>
      <c r="D923" s="498"/>
      <c r="E923" s="495">
        <f t="shared" si="109"/>
        <v>47193056.109999992</v>
      </c>
      <c r="F923" s="495">
        <f t="shared" si="109"/>
        <v>5389793.4200000009</v>
      </c>
      <c r="G923" s="495">
        <f t="shared" si="108"/>
        <v>41803262.68999999</v>
      </c>
      <c r="H923" s="495">
        <f>VLOOKUP(A923,'02-Metrics'!A:R,18,FALSE)</f>
        <v>135792183</v>
      </c>
      <c r="I923" s="496">
        <f t="shared" si="106"/>
        <v>0.30784734265594649</v>
      </c>
      <c r="J923" s="512"/>
      <c r="L923" s="23">
        <v>43482</v>
      </c>
      <c r="M923" s="241" t="s">
        <v>1039</v>
      </c>
      <c r="S923">
        <f t="shared" si="107"/>
        <v>2019</v>
      </c>
    </row>
    <row r="924" spans="1:19" ht="15" customHeight="1">
      <c r="A924" s="418" t="s">
        <v>1241</v>
      </c>
      <c r="B924" s="497">
        <v>43525</v>
      </c>
      <c r="C924" s="498"/>
      <c r="D924" s="498">
        <v>21494.82</v>
      </c>
      <c r="E924" s="495">
        <f t="shared" ref="E924:F939" si="110">C924+E923</f>
        <v>47193056.109999992</v>
      </c>
      <c r="F924" s="495">
        <f t="shared" si="110"/>
        <v>5411288.2400000012</v>
      </c>
      <c r="G924" s="495">
        <f t="shared" si="108"/>
        <v>41781767.86999999</v>
      </c>
      <c r="H924" s="495">
        <f>VLOOKUP(A924,'02-Metrics'!A:R,18,FALSE)</f>
        <v>135792183</v>
      </c>
      <c r="I924" s="496">
        <f t="shared" si="106"/>
        <v>0.30768905062819402</v>
      </c>
      <c r="J924" s="512"/>
      <c r="M924" s="241" t="s">
        <v>1038</v>
      </c>
      <c r="S924">
        <f t="shared" si="107"/>
        <v>2019</v>
      </c>
    </row>
    <row r="925" spans="1:19" ht="15" customHeight="1">
      <c r="A925" s="418" t="s">
        <v>1241</v>
      </c>
      <c r="B925" s="497">
        <v>43556</v>
      </c>
      <c r="C925" s="498"/>
      <c r="D925" s="498">
        <v>140145</v>
      </c>
      <c r="E925" s="495">
        <f t="shared" si="110"/>
        <v>47193056.109999992</v>
      </c>
      <c r="F925" s="495">
        <f t="shared" si="110"/>
        <v>5551433.2400000012</v>
      </c>
      <c r="G925" s="495">
        <f t="shared" si="108"/>
        <v>41641622.86999999</v>
      </c>
      <c r="H925" s="495">
        <f>VLOOKUP(A925,'02-Metrics'!A:R,18,FALSE)</f>
        <v>135792183</v>
      </c>
      <c r="I925" s="496">
        <f t="shared" si="106"/>
        <v>0.30665699563869586</v>
      </c>
      <c r="J925" s="512"/>
      <c r="M925" s="241" t="s">
        <v>1038</v>
      </c>
      <c r="S925">
        <f t="shared" si="107"/>
        <v>2019</v>
      </c>
    </row>
    <row r="926" spans="1:19" ht="15" customHeight="1">
      <c r="A926" s="418" t="s">
        <v>1241</v>
      </c>
      <c r="B926" s="497">
        <f>L926</f>
        <v>43570</v>
      </c>
      <c r="C926" s="498">
        <v>9815.15</v>
      </c>
      <c r="D926" s="498"/>
      <c r="E926" s="495">
        <f t="shared" si="110"/>
        <v>47202871.25999999</v>
      </c>
      <c r="F926" s="495">
        <f t="shared" si="110"/>
        <v>5551433.2400000012</v>
      </c>
      <c r="G926" s="495">
        <f t="shared" si="108"/>
        <v>41651438.019999988</v>
      </c>
      <c r="H926" s="495">
        <f>VLOOKUP(A926,'02-Metrics'!A:R,18,FALSE)</f>
        <v>135792183</v>
      </c>
      <c r="I926" s="496">
        <f t="shared" si="106"/>
        <v>0.30672927630893149</v>
      </c>
      <c r="J926" s="512"/>
      <c r="L926" s="23">
        <v>43570</v>
      </c>
      <c r="M926" s="241" t="s">
        <v>1039</v>
      </c>
      <c r="S926">
        <f t="shared" si="107"/>
        <v>2019</v>
      </c>
    </row>
    <row r="927" spans="1:19" ht="15" customHeight="1">
      <c r="A927" s="418" t="s">
        <v>1241</v>
      </c>
      <c r="B927" s="497">
        <f>L927</f>
        <v>43573</v>
      </c>
      <c r="C927" s="498">
        <v>206942.77</v>
      </c>
      <c r="D927" s="498"/>
      <c r="E927" s="495">
        <f t="shared" si="110"/>
        <v>47409814.029999994</v>
      </c>
      <c r="F927" s="495">
        <f t="shared" si="110"/>
        <v>5551433.2400000012</v>
      </c>
      <c r="G927" s="495">
        <f t="shared" si="108"/>
        <v>41858380.789999992</v>
      </c>
      <c r="H927" s="495">
        <f>VLOOKUP(A927,'02-Metrics'!A:R,18,FALSE)</f>
        <v>135792183</v>
      </c>
      <c r="I927" s="496">
        <f t="shared" si="106"/>
        <v>0.30825324304566187</v>
      </c>
      <c r="J927" s="512"/>
      <c r="L927" s="23">
        <v>43573</v>
      </c>
      <c r="M927" s="241" t="s">
        <v>1039</v>
      </c>
      <c r="S927">
        <f t="shared" si="107"/>
        <v>2019</v>
      </c>
    </row>
    <row r="928" spans="1:19" ht="15" customHeight="1">
      <c r="A928" s="418" t="s">
        <v>1241</v>
      </c>
      <c r="B928" s="497">
        <v>43678</v>
      </c>
      <c r="C928" s="498"/>
      <c r="D928" s="498">
        <v>736856.6</v>
      </c>
      <c r="E928" s="495">
        <f t="shared" si="110"/>
        <v>47409814.029999994</v>
      </c>
      <c r="F928" s="495">
        <f t="shared" si="110"/>
        <v>6288289.8400000008</v>
      </c>
      <c r="G928" s="495">
        <f t="shared" si="108"/>
        <v>41121524.18999999</v>
      </c>
      <c r="H928" s="495">
        <f>VLOOKUP(A928,'02-Metrics'!A:R,18,FALSE)</f>
        <v>135792183</v>
      </c>
      <c r="I928" s="496">
        <f t="shared" si="106"/>
        <v>0.30282688798073149</v>
      </c>
      <c r="J928" s="512"/>
      <c r="M928" s="241" t="s">
        <v>1038</v>
      </c>
      <c r="S928">
        <f t="shared" si="107"/>
        <v>2019</v>
      </c>
    </row>
    <row r="929" spans="1:19" ht="15" customHeight="1">
      <c r="A929" s="418" t="s">
        <v>1241</v>
      </c>
      <c r="B929" s="497">
        <v>43709</v>
      </c>
      <c r="C929" s="498"/>
      <c r="D929" s="498">
        <v>143348</v>
      </c>
      <c r="E929" s="495">
        <f t="shared" si="110"/>
        <v>47409814.029999994</v>
      </c>
      <c r="F929" s="495">
        <f t="shared" si="110"/>
        <v>6431637.8400000008</v>
      </c>
      <c r="G929" s="495">
        <f t="shared" si="108"/>
        <v>40978176.18999999</v>
      </c>
      <c r="H929" s="495">
        <f>VLOOKUP(A929,'02-Metrics'!A:R,18,FALSE)</f>
        <v>135792183</v>
      </c>
      <c r="I929" s="496">
        <f t="shared" si="106"/>
        <v>0.30177124547736295</v>
      </c>
      <c r="J929" s="512"/>
      <c r="M929" s="241" t="s">
        <v>1038</v>
      </c>
      <c r="S929">
        <f t="shared" si="107"/>
        <v>2019</v>
      </c>
    </row>
    <row r="930" spans="1:19" ht="15" customHeight="1">
      <c r="A930" s="418" t="s">
        <v>1241</v>
      </c>
      <c r="B930" s="497">
        <v>43739</v>
      </c>
      <c r="C930" s="498"/>
      <c r="D930" s="498">
        <v>15000</v>
      </c>
      <c r="E930" s="495">
        <f t="shared" si="110"/>
        <v>47409814.029999994</v>
      </c>
      <c r="F930" s="495">
        <f t="shared" si="110"/>
        <v>6446637.8400000008</v>
      </c>
      <c r="G930" s="495">
        <f t="shared" si="108"/>
        <v>40963176.18999999</v>
      </c>
      <c r="H930" s="495">
        <f>VLOOKUP(A930,'02-Metrics'!A:R,18,FALSE)</f>
        <v>135792183</v>
      </c>
      <c r="I930" s="496">
        <f t="shared" si="106"/>
        <v>0.30166078256507584</v>
      </c>
      <c r="J930" s="512"/>
      <c r="M930" s="241" t="s">
        <v>1038</v>
      </c>
      <c r="S930">
        <f t="shared" si="107"/>
        <v>2019</v>
      </c>
    </row>
    <row r="931" spans="1:19" ht="15" customHeight="1">
      <c r="A931" s="418" t="s">
        <v>1241</v>
      </c>
      <c r="B931" s="497">
        <f>L931</f>
        <v>43747</v>
      </c>
      <c r="C931" s="498">
        <v>1757020.47</v>
      </c>
      <c r="D931" s="498"/>
      <c r="E931" s="495">
        <f t="shared" si="110"/>
        <v>49166834.499999993</v>
      </c>
      <c r="F931" s="495">
        <f t="shared" si="110"/>
        <v>6446637.8400000008</v>
      </c>
      <c r="G931" s="495">
        <f t="shared" si="108"/>
        <v>42720196.659999989</v>
      </c>
      <c r="H931" s="495">
        <f>VLOOKUP(A931,'02-Metrics'!A:R,18,FALSE)</f>
        <v>135792183</v>
      </c>
      <c r="I931" s="496">
        <f t="shared" si="106"/>
        <v>0.31459982243602336</v>
      </c>
      <c r="J931" s="512"/>
      <c r="L931" s="23">
        <v>43747</v>
      </c>
      <c r="M931" s="241" t="s">
        <v>1039</v>
      </c>
      <c r="S931">
        <f t="shared" si="107"/>
        <v>2019</v>
      </c>
    </row>
    <row r="932" spans="1:19" ht="15" customHeight="1">
      <c r="A932" s="418" t="s">
        <v>1241</v>
      </c>
      <c r="B932" s="497">
        <f>L932</f>
        <v>43751</v>
      </c>
      <c r="C932" s="498">
        <v>266971.95</v>
      </c>
      <c r="D932" s="498"/>
      <c r="E932" s="495">
        <f t="shared" si="110"/>
        <v>49433806.449999996</v>
      </c>
      <c r="F932" s="495">
        <f t="shared" si="110"/>
        <v>6446637.8400000008</v>
      </c>
      <c r="G932" s="495">
        <f t="shared" si="108"/>
        <v>42987168.609999992</v>
      </c>
      <c r="H932" s="495">
        <f>VLOOKUP(A932,'02-Metrics'!A:R,18,FALSE)</f>
        <v>135792183</v>
      </c>
      <c r="I932" s="496">
        <f t="shared" si="106"/>
        <v>0.31656585570908741</v>
      </c>
      <c r="J932" s="512"/>
      <c r="L932" s="23">
        <v>43751</v>
      </c>
      <c r="M932" s="241" t="s">
        <v>1039</v>
      </c>
      <c r="S932">
        <f t="shared" si="107"/>
        <v>2019</v>
      </c>
    </row>
    <row r="933" spans="1:19" ht="15" customHeight="1">
      <c r="A933" s="418" t="s">
        <v>1241</v>
      </c>
      <c r="B933" s="497">
        <v>43770</v>
      </c>
      <c r="C933" s="498"/>
      <c r="D933" s="498">
        <v>54191.89</v>
      </c>
      <c r="E933" s="495">
        <f t="shared" si="110"/>
        <v>49433806.449999996</v>
      </c>
      <c r="F933" s="495">
        <f t="shared" si="110"/>
        <v>6500829.7300000004</v>
      </c>
      <c r="G933" s="495">
        <f t="shared" si="108"/>
        <v>42932976.719999999</v>
      </c>
      <c r="H933" s="495">
        <f>VLOOKUP(A933,'02-Metrics'!A:R,18,FALSE)</f>
        <v>135792183</v>
      </c>
      <c r="I933" s="496">
        <f t="shared" si="106"/>
        <v>0.31616677610963806</v>
      </c>
      <c r="J933" s="512"/>
      <c r="M933" s="241" t="s">
        <v>1038</v>
      </c>
      <c r="S933">
        <f t="shared" si="107"/>
        <v>2019</v>
      </c>
    </row>
    <row r="934" spans="1:19" ht="15" customHeight="1">
      <c r="A934" s="418" t="s">
        <v>1241</v>
      </c>
      <c r="B934" s="497">
        <v>43800</v>
      </c>
      <c r="C934" s="498"/>
      <c r="D934" s="498">
        <v>5447349.2000000002</v>
      </c>
      <c r="E934" s="495">
        <f t="shared" si="110"/>
        <v>49433806.449999996</v>
      </c>
      <c r="F934" s="495">
        <f t="shared" si="110"/>
        <v>11948178.93</v>
      </c>
      <c r="G934" s="495">
        <f t="shared" si="108"/>
        <v>37485627.519999996</v>
      </c>
      <c r="H934" s="495">
        <f>VLOOKUP(A934,'02-Metrics'!A:R,18,FALSE)</f>
        <v>135792183</v>
      </c>
      <c r="I934" s="496">
        <f t="shared" si="106"/>
        <v>0.27605143898452533</v>
      </c>
      <c r="J934" s="512"/>
      <c r="M934" s="241" t="s">
        <v>1038</v>
      </c>
      <c r="S934">
        <f t="shared" si="107"/>
        <v>2019</v>
      </c>
    </row>
    <row r="935" spans="1:19" ht="15" customHeight="1">
      <c r="A935" s="418" t="s">
        <v>1241</v>
      </c>
      <c r="B935" s="497">
        <f>L935</f>
        <v>43830</v>
      </c>
      <c r="C935" s="498">
        <v>2000000</v>
      </c>
      <c r="D935" s="498"/>
      <c r="E935" s="495">
        <f t="shared" si="110"/>
        <v>51433806.449999996</v>
      </c>
      <c r="F935" s="495">
        <f t="shared" si="110"/>
        <v>11948178.93</v>
      </c>
      <c r="G935" s="495">
        <f t="shared" si="108"/>
        <v>39485627.519999996</v>
      </c>
      <c r="H935" s="495">
        <f>VLOOKUP(A935,'02-Metrics'!A:R,18,FALSE)</f>
        <v>135792183</v>
      </c>
      <c r="I935" s="496">
        <f t="shared" si="106"/>
        <v>0.29077982728946922</v>
      </c>
      <c r="J935" s="512"/>
      <c r="L935" s="23">
        <v>43830</v>
      </c>
      <c r="M935" s="241" t="s">
        <v>1039</v>
      </c>
      <c r="S935">
        <f t="shared" si="107"/>
        <v>2019</v>
      </c>
    </row>
    <row r="936" spans="1:19" ht="15" customHeight="1">
      <c r="A936" s="418" t="s">
        <v>1241</v>
      </c>
      <c r="B936" s="497">
        <v>43831</v>
      </c>
      <c r="C936" s="498"/>
      <c r="D936" s="498">
        <v>888</v>
      </c>
      <c r="E936" s="495">
        <f t="shared" si="110"/>
        <v>51433806.449999996</v>
      </c>
      <c r="F936" s="495">
        <f t="shared" si="110"/>
        <v>11949066.93</v>
      </c>
      <c r="G936" s="495">
        <f t="shared" si="108"/>
        <v>39484739.519999996</v>
      </c>
      <c r="H936" s="495">
        <f>VLOOKUP(A936,'02-Metrics'!A:R,18,FALSE)</f>
        <v>135792183</v>
      </c>
      <c r="I936" s="496">
        <f t="shared" si="106"/>
        <v>0.29077328788506179</v>
      </c>
      <c r="J936" s="512"/>
      <c r="M936" s="241" t="s">
        <v>1038</v>
      </c>
      <c r="S936">
        <f t="shared" si="107"/>
        <v>2020</v>
      </c>
    </row>
    <row r="937" spans="1:19" ht="15" customHeight="1">
      <c r="A937" s="418" t="s">
        <v>1241</v>
      </c>
      <c r="B937" s="497">
        <v>43862</v>
      </c>
      <c r="C937" s="498"/>
      <c r="D937" s="498">
        <v>49862.7</v>
      </c>
      <c r="E937" s="495">
        <f t="shared" si="110"/>
        <v>51433806.449999996</v>
      </c>
      <c r="F937" s="495">
        <f t="shared" si="110"/>
        <v>11998929.629999999</v>
      </c>
      <c r="G937" s="495">
        <f t="shared" si="108"/>
        <v>39434876.819999993</v>
      </c>
      <c r="H937" s="495">
        <f>VLOOKUP(A937,'02-Metrics'!A:R,18,FALSE)</f>
        <v>135792183</v>
      </c>
      <c r="I937" s="496">
        <f t="shared" si="106"/>
        <v>0.2904060892812953</v>
      </c>
      <c r="J937" s="512"/>
      <c r="M937" s="241" t="s">
        <v>1038</v>
      </c>
      <c r="S937">
        <f t="shared" si="107"/>
        <v>2020</v>
      </c>
    </row>
    <row r="938" spans="1:19" ht="15" customHeight="1">
      <c r="A938" s="418" t="s">
        <v>1241</v>
      </c>
      <c r="B938" s="497">
        <v>43952</v>
      </c>
      <c r="C938" s="498"/>
      <c r="D938" s="498">
        <v>49862.7</v>
      </c>
      <c r="E938" s="495">
        <f t="shared" si="110"/>
        <v>51433806.449999996</v>
      </c>
      <c r="F938" s="495">
        <f t="shared" si="110"/>
        <v>12048792.329999998</v>
      </c>
      <c r="G938" s="495">
        <f t="shared" si="108"/>
        <v>39385014.119999997</v>
      </c>
      <c r="H938" s="495">
        <f>VLOOKUP(A938,'02-Metrics'!A:R,18,FALSE)</f>
        <v>135792183</v>
      </c>
      <c r="I938" s="496">
        <f t="shared" si="106"/>
        <v>0.29003889067752892</v>
      </c>
      <c r="J938" s="512"/>
      <c r="M938" s="241" t="s">
        <v>1038</v>
      </c>
      <c r="S938">
        <f t="shared" si="107"/>
        <v>2020</v>
      </c>
    </row>
    <row r="939" spans="1:19" ht="15" customHeight="1">
      <c r="A939" s="418" t="s">
        <v>1241</v>
      </c>
      <c r="B939" s="497">
        <v>43983</v>
      </c>
      <c r="C939" s="498"/>
      <c r="D939" s="498">
        <v>260</v>
      </c>
      <c r="E939" s="495">
        <f t="shared" si="110"/>
        <v>51433806.449999996</v>
      </c>
      <c r="F939" s="495">
        <f t="shared" si="110"/>
        <v>12049052.329999998</v>
      </c>
      <c r="G939" s="495">
        <f t="shared" si="108"/>
        <v>39384754.119999997</v>
      </c>
      <c r="H939" s="495">
        <f>VLOOKUP(A939,'02-Metrics'!A:R,18,FALSE)</f>
        <v>135792183</v>
      </c>
      <c r="I939" s="496">
        <f t="shared" si="106"/>
        <v>0.29003697598704925</v>
      </c>
      <c r="J939" s="512"/>
      <c r="M939" s="241" t="s">
        <v>1038</v>
      </c>
      <c r="S939">
        <f t="shared" si="107"/>
        <v>2020</v>
      </c>
    </row>
    <row r="940" spans="1:19" ht="15" customHeight="1">
      <c r="A940" s="418" t="s">
        <v>1241</v>
      </c>
      <c r="B940" s="497">
        <v>44044</v>
      </c>
      <c r="C940" s="498"/>
      <c r="D940" s="498">
        <v>44123.41</v>
      </c>
      <c r="E940" s="495">
        <f t="shared" ref="E940:F942" si="111">C940+E939</f>
        <v>51433806.449999996</v>
      </c>
      <c r="F940" s="495">
        <f t="shared" si="111"/>
        <v>12093175.739999998</v>
      </c>
      <c r="G940" s="495">
        <f t="shared" si="108"/>
        <v>39340630.709999993</v>
      </c>
      <c r="H940" s="495">
        <f>VLOOKUP(A940,'02-Metrics'!A:R,18,FALSE)</f>
        <v>135792183</v>
      </c>
      <c r="I940" s="496">
        <f t="shared" si="106"/>
        <v>0.28971204262914008</v>
      </c>
      <c r="J940" s="512"/>
      <c r="M940" s="241" t="s">
        <v>1038</v>
      </c>
      <c r="S940">
        <f t="shared" si="107"/>
        <v>2020</v>
      </c>
    </row>
    <row r="941" spans="1:19" ht="15" customHeight="1">
      <c r="A941" s="418" t="s">
        <v>1241</v>
      </c>
      <c r="B941" s="497">
        <f>L941</f>
        <v>44136</v>
      </c>
      <c r="C941" s="498"/>
      <c r="D941" s="498">
        <v>44123.35</v>
      </c>
      <c r="E941" s="495">
        <f t="shared" si="111"/>
        <v>51433806.449999996</v>
      </c>
      <c r="F941" s="495">
        <f t="shared" si="111"/>
        <v>12137299.089999998</v>
      </c>
      <c r="G941" s="495">
        <f t="shared" si="108"/>
        <v>39296507.359999999</v>
      </c>
      <c r="H941" s="495">
        <f>VLOOKUP(A941,'02-Metrics'!A:R,18,FALSE)</f>
        <v>135792183</v>
      </c>
      <c r="I941" s="496">
        <f t="shared" si="106"/>
        <v>0.28938710971308268</v>
      </c>
      <c r="J941" s="512"/>
      <c r="L941" s="23">
        <v>44136</v>
      </c>
      <c r="M941" s="241" t="s">
        <v>1040</v>
      </c>
      <c r="S941">
        <f t="shared" si="107"/>
        <v>2020</v>
      </c>
    </row>
    <row r="942" spans="1:19" ht="15" customHeight="1">
      <c r="A942" s="418" t="s">
        <v>1241</v>
      </c>
      <c r="B942" s="497">
        <v>44256</v>
      </c>
      <c r="C942" s="498"/>
      <c r="D942" s="498">
        <v>44123.41</v>
      </c>
      <c r="E942" s="495">
        <f t="shared" si="111"/>
        <v>51433806.449999996</v>
      </c>
      <c r="F942" s="495">
        <f t="shared" si="111"/>
        <v>12181422.499999998</v>
      </c>
      <c r="G942" s="495">
        <f t="shared" si="108"/>
        <v>39252383.949999996</v>
      </c>
      <c r="H942" s="495">
        <f>VLOOKUP(A942,'02-Metrics'!A:R,18,FALSE)</f>
        <v>135792183</v>
      </c>
      <c r="I942" s="496">
        <f t="shared" si="106"/>
        <v>0.28906217635517351</v>
      </c>
      <c r="J942" s="512"/>
      <c r="M942" s="241" t="s">
        <v>1038</v>
      </c>
      <c r="S942">
        <f t="shared" si="107"/>
        <v>2021</v>
      </c>
    </row>
    <row r="943" spans="1:19" ht="15" customHeight="1">
      <c r="A943" s="418"/>
      <c r="B943" s="505"/>
      <c r="C943" s="506"/>
      <c r="D943" s="506"/>
      <c r="E943" s="506"/>
      <c r="F943" s="506"/>
      <c r="G943" s="506"/>
      <c r="H943" s="495"/>
      <c r="I943" s="496"/>
      <c r="J943" s="512"/>
      <c r="S943">
        <f t="shared" si="107"/>
        <v>1900</v>
      </c>
    </row>
    <row r="944" spans="1:19" ht="15" customHeight="1">
      <c r="A944" s="418" t="s">
        <v>1242</v>
      </c>
      <c r="B944" s="494">
        <v>42460</v>
      </c>
      <c r="C944" s="495">
        <v>0</v>
      </c>
      <c r="D944" s="495">
        <v>37382</v>
      </c>
      <c r="E944" s="495">
        <f t="shared" ref="E944:F959" si="112">C944+E943</f>
        <v>0</v>
      </c>
      <c r="F944" s="495">
        <f t="shared" si="112"/>
        <v>37382</v>
      </c>
      <c r="G944" s="495">
        <f t="shared" si="108"/>
        <v>-37382</v>
      </c>
      <c r="H944" s="495">
        <f>VLOOKUP(A944,'02-Metrics'!A:R,18,FALSE)</f>
        <v>47319156</v>
      </c>
      <c r="I944" s="496">
        <f t="shared" si="106"/>
        <v>-7.8999718422703908E-4</v>
      </c>
      <c r="J944" s="512"/>
      <c r="K944" s="491">
        <v>0</v>
      </c>
      <c r="L944" s="489">
        <v>42460</v>
      </c>
      <c r="M944" s="241" t="s">
        <v>1041</v>
      </c>
      <c r="S944">
        <f t="shared" si="107"/>
        <v>2016</v>
      </c>
    </row>
    <row r="945" spans="1:19" ht="15" customHeight="1">
      <c r="A945" s="418" t="s">
        <v>1242</v>
      </c>
      <c r="B945" s="494">
        <v>42490</v>
      </c>
      <c r="C945" s="495">
        <v>15011610</v>
      </c>
      <c r="D945" s="495">
        <v>675195</v>
      </c>
      <c r="E945" s="495">
        <f t="shared" si="112"/>
        <v>15011610</v>
      </c>
      <c r="F945" s="495">
        <f t="shared" si="112"/>
        <v>712577</v>
      </c>
      <c r="G945" s="495">
        <f t="shared" si="108"/>
        <v>14299033</v>
      </c>
      <c r="H945" s="495">
        <f>VLOOKUP(A945,'02-Metrics'!A:R,18,FALSE)</f>
        <v>47319156</v>
      </c>
      <c r="I945" s="496">
        <f t="shared" si="106"/>
        <v>0.30218275659861726</v>
      </c>
      <c r="J945" s="512"/>
      <c r="K945" s="491">
        <v>0</v>
      </c>
      <c r="L945" s="489">
        <v>42490</v>
      </c>
      <c r="M945" s="241" t="s">
        <v>1041</v>
      </c>
      <c r="S945">
        <f t="shared" si="107"/>
        <v>2016</v>
      </c>
    </row>
    <row r="946" spans="1:19" ht="15" customHeight="1">
      <c r="A946" s="418" t="s">
        <v>1242</v>
      </c>
      <c r="B946" s="494">
        <v>42521</v>
      </c>
      <c r="C946" s="495">
        <v>0</v>
      </c>
      <c r="D946" s="495">
        <v>532745</v>
      </c>
      <c r="E946" s="495">
        <f t="shared" si="112"/>
        <v>15011610</v>
      </c>
      <c r="F946" s="495">
        <f t="shared" si="112"/>
        <v>1245322</v>
      </c>
      <c r="G946" s="495">
        <f t="shared" si="108"/>
        <v>13766288</v>
      </c>
      <c r="H946" s="495">
        <f>VLOOKUP(A946,'02-Metrics'!A:R,18,FALSE)</f>
        <v>47319156</v>
      </c>
      <c r="I946" s="496">
        <f t="shared" si="106"/>
        <v>0.29092420836922789</v>
      </c>
      <c r="J946" s="512"/>
      <c r="K946" s="491">
        <v>0</v>
      </c>
      <c r="L946" s="489">
        <v>42521</v>
      </c>
      <c r="M946" s="241" t="s">
        <v>1041</v>
      </c>
      <c r="S946">
        <f t="shared" si="107"/>
        <v>2016</v>
      </c>
    </row>
    <row r="947" spans="1:19" ht="15" customHeight="1">
      <c r="A947" s="418" t="s">
        <v>1242</v>
      </c>
      <c r="B947" s="494">
        <v>42551</v>
      </c>
      <c r="C947" s="495">
        <v>0</v>
      </c>
      <c r="D947" s="495">
        <v>229819</v>
      </c>
      <c r="E947" s="495">
        <f t="shared" si="112"/>
        <v>15011610</v>
      </c>
      <c r="F947" s="495">
        <f t="shared" si="112"/>
        <v>1475141</v>
      </c>
      <c r="G947" s="495">
        <f t="shared" si="108"/>
        <v>13536469</v>
      </c>
      <c r="H947" s="495">
        <f>VLOOKUP(A947,'02-Metrics'!A:R,18,FALSE)</f>
        <v>47319156</v>
      </c>
      <c r="I947" s="496">
        <f t="shared" si="106"/>
        <v>0.28606742267338836</v>
      </c>
      <c r="J947" s="512"/>
      <c r="K947" s="491">
        <v>0</v>
      </c>
      <c r="L947" s="489">
        <v>42551</v>
      </c>
      <c r="M947" s="241" t="s">
        <v>1041</v>
      </c>
      <c r="S947">
        <f t="shared" si="107"/>
        <v>2016</v>
      </c>
    </row>
    <row r="948" spans="1:19" ht="15" customHeight="1">
      <c r="A948" s="418" t="s">
        <v>1242</v>
      </c>
      <c r="B948" s="494">
        <v>42582</v>
      </c>
      <c r="C948" s="495">
        <v>0</v>
      </c>
      <c r="D948" s="495">
        <v>1135579</v>
      </c>
      <c r="E948" s="495">
        <f t="shared" si="112"/>
        <v>15011610</v>
      </c>
      <c r="F948" s="495">
        <f t="shared" si="112"/>
        <v>2610720</v>
      </c>
      <c r="G948" s="495">
        <f t="shared" si="108"/>
        <v>12400890</v>
      </c>
      <c r="H948" s="495">
        <f>VLOOKUP(A948,'02-Metrics'!A:R,18,FALSE)</f>
        <v>47319156</v>
      </c>
      <c r="I948" s="496">
        <f t="shared" si="106"/>
        <v>0.26206912904363722</v>
      </c>
      <c r="J948" s="512"/>
      <c r="K948" s="491">
        <v>0</v>
      </c>
      <c r="L948" s="489">
        <v>42582</v>
      </c>
      <c r="M948" s="241" t="s">
        <v>1041</v>
      </c>
      <c r="S948">
        <f t="shared" si="107"/>
        <v>2016</v>
      </c>
    </row>
    <row r="949" spans="1:19" ht="15" customHeight="1">
      <c r="A949" s="418" t="s">
        <v>1242</v>
      </c>
      <c r="B949" s="494">
        <v>42613</v>
      </c>
      <c r="C949" s="495">
        <v>0</v>
      </c>
      <c r="D949" s="495">
        <v>446458</v>
      </c>
      <c r="E949" s="495">
        <f t="shared" si="112"/>
        <v>15011610</v>
      </c>
      <c r="F949" s="495">
        <f t="shared" si="112"/>
        <v>3057178</v>
      </c>
      <c r="G949" s="495">
        <f t="shared" si="108"/>
        <v>11954432</v>
      </c>
      <c r="H949" s="495">
        <f>VLOOKUP(A949,'02-Metrics'!A:R,18,FALSE)</f>
        <v>47319156</v>
      </c>
      <c r="I949" s="496">
        <f t="shared" si="106"/>
        <v>0.25263409178304025</v>
      </c>
      <c r="J949" s="512"/>
      <c r="K949" s="491">
        <v>0</v>
      </c>
      <c r="L949" s="489">
        <v>42613</v>
      </c>
      <c r="M949" s="241" t="s">
        <v>1041</v>
      </c>
      <c r="S949">
        <f t="shared" si="107"/>
        <v>2016</v>
      </c>
    </row>
    <row r="950" spans="1:19" ht="15" customHeight="1">
      <c r="A950" s="418" t="s">
        <v>1242</v>
      </c>
      <c r="B950" s="494">
        <v>42643</v>
      </c>
      <c r="C950" s="495">
        <v>0</v>
      </c>
      <c r="D950" s="495">
        <v>415909</v>
      </c>
      <c r="E950" s="495">
        <f t="shared" si="112"/>
        <v>15011610</v>
      </c>
      <c r="F950" s="495">
        <f t="shared" si="112"/>
        <v>3473087</v>
      </c>
      <c r="G950" s="495">
        <f t="shared" si="108"/>
        <v>11538523</v>
      </c>
      <c r="H950" s="495">
        <f>VLOOKUP(A950,'02-Metrics'!A:R,18,FALSE)</f>
        <v>47319156</v>
      </c>
      <c r="I950" s="496">
        <f t="shared" si="106"/>
        <v>0.24384464930016925</v>
      </c>
      <c r="J950" s="512"/>
      <c r="K950" s="491">
        <v>0</v>
      </c>
      <c r="L950" s="489">
        <v>42643</v>
      </c>
      <c r="M950" s="241" t="s">
        <v>1041</v>
      </c>
      <c r="S950">
        <f t="shared" si="107"/>
        <v>2016</v>
      </c>
    </row>
    <row r="951" spans="1:19" ht="15" customHeight="1">
      <c r="A951" s="418" t="s">
        <v>1242</v>
      </c>
      <c r="B951" s="494">
        <v>42674</v>
      </c>
      <c r="C951" s="495">
        <v>0</v>
      </c>
      <c r="D951" s="495">
        <v>404830</v>
      </c>
      <c r="E951" s="495">
        <f t="shared" si="112"/>
        <v>15011610</v>
      </c>
      <c r="F951" s="495">
        <f t="shared" si="112"/>
        <v>3877917</v>
      </c>
      <c r="G951" s="495">
        <f t="shared" si="108"/>
        <v>11133693</v>
      </c>
      <c r="H951" s="495">
        <f>VLOOKUP(A951,'02-Metrics'!A:R,18,FALSE)</f>
        <v>47319156</v>
      </c>
      <c r="I951" s="496">
        <f t="shared" si="106"/>
        <v>0.23528934032551216</v>
      </c>
      <c r="J951" s="512"/>
      <c r="K951" s="491">
        <v>0</v>
      </c>
      <c r="L951" s="489">
        <v>42674</v>
      </c>
      <c r="M951" s="241" t="s">
        <v>1041</v>
      </c>
      <c r="S951">
        <f t="shared" si="107"/>
        <v>2016</v>
      </c>
    </row>
    <row r="952" spans="1:19" ht="15" customHeight="1">
      <c r="A952" s="418" t="s">
        <v>1242</v>
      </c>
      <c r="B952" s="494">
        <v>42704</v>
      </c>
      <c r="C952" s="495">
        <v>0</v>
      </c>
      <c r="D952" s="495">
        <v>966035</v>
      </c>
      <c r="E952" s="495">
        <f t="shared" si="112"/>
        <v>15011610</v>
      </c>
      <c r="F952" s="495">
        <f t="shared" si="112"/>
        <v>4843952</v>
      </c>
      <c r="G952" s="495">
        <f t="shared" si="108"/>
        <v>10167658</v>
      </c>
      <c r="H952" s="495">
        <f>VLOOKUP(A952,'02-Metrics'!A:R,18,FALSE)</f>
        <v>47319156</v>
      </c>
      <c r="I952" s="496">
        <f t="shared" si="106"/>
        <v>0.21487403536952349</v>
      </c>
      <c r="J952" s="512"/>
      <c r="K952" s="491">
        <v>2732328</v>
      </c>
      <c r="L952" s="489">
        <v>42704</v>
      </c>
      <c r="M952" s="241" t="s">
        <v>1041</v>
      </c>
      <c r="S952">
        <f t="shared" si="107"/>
        <v>2016</v>
      </c>
    </row>
    <row r="953" spans="1:19" ht="15" customHeight="1">
      <c r="A953" s="418" t="s">
        <v>1242</v>
      </c>
      <c r="B953" s="494">
        <v>42735</v>
      </c>
      <c r="C953" s="495">
        <v>0</v>
      </c>
      <c r="D953" s="495">
        <v>297394</v>
      </c>
      <c r="E953" s="495">
        <f t="shared" si="112"/>
        <v>15011610</v>
      </c>
      <c r="F953" s="495">
        <f t="shared" si="112"/>
        <v>5141346</v>
      </c>
      <c r="G953" s="495">
        <f t="shared" si="108"/>
        <v>9870264</v>
      </c>
      <c r="H953" s="495">
        <f>VLOOKUP(A953,'02-Metrics'!A:R,18,FALSE)</f>
        <v>47319156</v>
      </c>
      <c r="I953" s="496">
        <f t="shared" si="106"/>
        <v>0.20858918109190283</v>
      </c>
      <c r="J953" s="512"/>
      <c r="K953" s="491">
        <v>0</v>
      </c>
      <c r="L953" s="489">
        <v>42735</v>
      </c>
      <c r="M953" s="241" t="s">
        <v>1041</v>
      </c>
      <c r="S953">
        <f t="shared" si="107"/>
        <v>2016</v>
      </c>
    </row>
    <row r="954" spans="1:19" ht="15" customHeight="1">
      <c r="A954" s="418" t="s">
        <v>1242</v>
      </c>
      <c r="B954" s="494">
        <v>42766</v>
      </c>
      <c r="C954" s="495">
        <v>0</v>
      </c>
      <c r="D954" s="495">
        <v>456488</v>
      </c>
      <c r="E954" s="495">
        <f t="shared" si="112"/>
        <v>15011610</v>
      </c>
      <c r="F954" s="495">
        <f t="shared" si="112"/>
        <v>5597834</v>
      </c>
      <c r="G954" s="495">
        <f t="shared" si="108"/>
        <v>9413776</v>
      </c>
      <c r="H954" s="495">
        <f>VLOOKUP(A954,'02-Metrics'!A:R,18,FALSE)</f>
        <v>47319156</v>
      </c>
      <c r="I954" s="496">
        <f t="shared" si="106"/>
        <v>0.19894217893489055</v>
      </c>
      <c r="J954" s="512"/>
      <c r="K954" s="491">
        <v>0</v>
      </c>
      <c r="L954" s="489">
        <v>42766</v>
      </c>
      <c r="M954" s="241" t="s">
        <v>1041</v>
      </c>
      <c r="S954">
        <f t="shared" si="107"/>
        <v>2017</v>
      </c>
    </row>
    <row r="955" spans="1:19" ht="15" customHeight="1">
      <c r="A955" s="418" t="s">
        <v>1242</v>
      </c>
      <c r="B955" s="494">
        <v>42794</v>
      </c>
      <c r="C955" s="495">
        <v>0</v>
      </c>
      <c r="D955" s="495">
        <v>458750</v>
      </c>
      <c r="E955" s="495">
        <f t="shared" si="112"/>
        <v>15011610</v>
      </c>
      <c r="F955" s="495">
        <f t="shared" si="112"/>
        <v>6056584</v>
      </c>
      <c r="G955" s="495">
        <f t="shared" si="108"/>
        <v>8955026</v>
      </c>
      <c r="H955" s="495">
        <f>VLOOKUP(A955,'02-Metrics'!A:R,18,FALSE)</f>
        <v>47319156</v>
      </c>
      <c r="I955" s="496">
        <f t="shared" si="106"/>
        <v>0.18924737372746039</v>
      </c>
      <c r="J955" s="512"/>
      <c r="K955" s="491">
        <v>0</v>
      </c>
      <c r="L955" s="489">
        <v>42794</v>
      </c>
      <c r="M955" s="241" t="s">
        <v>1041</v>
      </c>
      <c r="S955">
        <f t="shared" si="107"/>
        <v>2017</v>
      </c>
    </row>
    <row r="956" spans="1:19" ht="15" customHeight="1">
      <c r="A956" s="418" t="s">
        <v>1242</v>
      </c>
      <c r="B956" s="497">
        <f>L956</f>
        <v>42824</v>
      </c>
      <c r="C956" s="498">
        <v>12606185.119999999</v>
      </c>
      <c r="D956" s="498"/>
      <c r="E956" s="495">
        <f t="shared" si="112"/>
        <v>27617795.119999997</v>
      </c>
      <c r="F956" s="495">
        <f t="shared" si="112"/>
        <v>6056584</v>
      </c>
      <c r="G956" s="495">
        <f t="shared" si="108"/>
        <v>21561211.119999997</v>
      </c>
      <c r="H956" s="495">
        <f>VLOOKUP(A956,'02-Metrics'!A:R,18,FALSE)</f>
        <v>47319156</v>
      </c>
      <c r="I956" s="496">
        <f t="shared" si="106"/>
        <v>0.45565502309466377</v>
      </c>
      <c r="J956" s="512"/>
      <c r="L956" s="23">
        <v>42824</v>
      </c>
      <c r="M956" s="241" t="s">
        <v>1039</v>
      </c>
      <c r="S956">
        <f t="shared" si="107"/>
        <v>2017</v>
      </c>
    </row>
    <row r="957" spans="1:19" ht="15" customHeight="1">
      <c r="A957" s="418" t="s">
        <v>1242</v>
      </c>
      <c r="B957" s="494">
        <v>42825</v>
      </c>
      <c r="C957" s="495">
        <v>0</v>
      </c>
      <c r="D957" s="495">
        <v>306806</v>
      </c>
      <c r="E957" s="495">
        <f t="shared" si="112"/>
        <v>27617795.119999997</v>
      </c>
      <c r="F957" s="495">
        <f t="shared" si="112"/>
        <v>6363390</v>
      </c>
      <c r="G957" s="495">
        <f t="shared" si="108"/>
        <v>21254405.119999997</v>
      </c>
      <c r="H957" s="495">
        <f>VLOOKUP(A957,'02-Metrics'!A:R,18,FALSE)</f>
        <v>47319156</v>
      </c>
      <c r="I957" s="496">
        <f t="shared" si="106"/>
        <v>0.4491712641704767</v>
      </c>
      <c r="J957" s="512"/>
      <c r="K957" s="491">
        <v>1481722</v>
      </c>
      <c r="L957" s="489">
        <v>42825</v>
      </c>
      <c r="M957" s="241" t="s">
        <v>1041</v>
      </c>
      <c r="S957">
        <f t="shared" si="107"/>
        <v>2017</v>
      </c>
    </row>
    <row r="958" spans="1:19" ht="15" customHeight="1">
      <c r="A958" s="418" t="s">
        <v>1242</v>
      </c>
      <c r="B958" s="497">
        <v>42826</v>
      </c>
      <c r="C958" s="498"/>
      <c r="D958" s="498">
        <v>37976.410000000003</v>
      </c>
      <c r="E958" s="495">
        <f t="shared" si="112"/>
        <v>27617795.119999997</v>
      </c>
      <c r="F958" s="495">
        <f t="shared" si="112"/>
        <v>6401366.4100000001</v>
      </c>
      <c r="G958" s="495">
        <f t="shared" si="108"/>
        <v>21216428.709999997</v>
      </c>
      <c r="H958" s="495">
        <f>VLOOKUP(A958,'02-Metrics'!A:R,18,FALSE)</f>
        <v>47319156</v>
      </c>
      <c r="I958" s="496">
        <f t="shared" si="106"/>
        <v>0.44836870526600259</v>
      </c>
      <c r="J958" s="512"/>
      <c r="M958" s="241" t="s">
        <v>1038</v>
      </c>
      <c r="S958">
        <f t="shared" si="107"/>
        <v>2017</v>
      </c>
    </row>
    <row r="959" spans="1:19" ht="15" customHeight="1">
      <c r="A959" s="418" t="s">
        <v>1242</v>
      </c>
      <c r="B959" s="497">
        <f>L959</f>
        <v>42826</v>
      </c>
      <c r="C959" s="498">
        <v>875748.73</v>
      </c>
      <c r="D959" s="498"/>
      <c r="E959" s="495">
        <f t="shared" si="112"/>
        <v>28493543.849999998</v>
      </c>
      <c r="F959" s="495">
        <f t="shared" si="112"/>
        <v>6401366.4100000001</v>
      </c>
      <c r="G959" s="495">
        <f t="shared" si="108"/>
        <v>22092177.439999998</v>
      </c>
      <c r="H959" s="495">
        <f>VLOOKUP(A959,'02-Metrics'!A:R,18,FALSE)</f>
        <v>47319156</v>
      </c>
      <c r="I959" s="496">
        <f t="shared" si="106"/>
        <v>0.46687598231887312</v>
      </c>
      <c r="J959" s="512"/>
      <c r="L959" s="23">
        <v>42826</v>
      </c>
      <c r="M959" s="241" t="s">
        <v>1039</v>
      </c>
      <c r="S959">
        <f t="shared" si="107"/>
        <v>2017</v>
      </c>
    </row>
    <row r="960" spans="1:19" ht="15" customHeight="1">
      <c r="A960" s="418" t="s">
        <v>1242</v>
      </c>
      <c r="B960" s="494">
        <v>42855</v>
      </c>
      <c r="C960" s="495">
        <v>875749</v>
      </c>
      <c r="D960" s="495">
        <v>928941</v>
      </c>
      <c r="E960" s="495">
        <f t="shared" ref="E960:F975" si="113">C960+E959</f>
        <v>29369292.849999998</v>
      </c>
      <c r="F960" s="495">
        <f t="shared" si="113"/>
        <v>7330307.4100000001</v>
      </c>
      <c r="G960" s="495">
        <f t="shared" si="108"/>
        <v>22038985.439999998</v>
      </c>
      <c r="H960" s="495">
        <f>VLOOKUP(A960,'02-Metrics'!A:R,18,FALSE)</f>
        <v>47319156</v>
      </c>
      <c r="I960" s="496">
        <f t="shared" si="106"/>
        <v>0.46575187097588971</v>
      </c>
      <c r="J960" s="512"/>
      <c r="K960" s="491">
        <v>2210783</v>
      </c>
      <c r="L960" s="489">
        <v>42855</v>
      </c>
      <c r="M960" s="241" t="s">
        <v>1041</v>
      </c>
      <c r="S960">
        <f t="shared" si="107"/>
        <v>2017</v>
      </c>
    </row>
    <row r="961" spans="1:19" ht="15" customHeight="1">
      <c r="A961" s="418" t="s">
        <v>1242</v>
      </c>
      <c r="B961" s="497">
        <v>42856</v>
      </c>
      <c r="C961" s="498"/>
      <c r="D961" s="498">
        <v>177091.05</v>
      </c>
      <c r="E961" s="495">
        <f t="shared" si="113"/>
        <v>29369292.849999998</v>
      </c>
      <c r="F961" s="495">
        <f t="shared" si="113"/>
        <v>7507398.46</v>
      </c>
      <c r="G961" s="495">
        <f t="shared" si="108"/>
        <v>21861894.389999997</v>
      </c>
      <c r="H961" s="495">
        <f>VLOOKUP(A961,'02-Metrics'!A:R,18,FALSE)</f>
        <v>47319156</v>
      </c>
      <c r="I961" s="496">
        <f t="shared" si="106"/>
        <v>0.46200938981244716</v>
      </c>
      <c r="J961" s="512"/>
      <c r="M961" s="241" t="s">
        <v>1038</v>
      </c>
      <c r="S961">
        <f t="shared" si="107"/>
        <v>2017</v>
      </c>
    </row>
    <row r="962" spans="1:19" ht="15" customHeight="1">
      <c r="A962" s="418" t="s">
        <v>1242</v>
      </c>
      <c r="B962" s="494">
        <v>42886</v>
      </c>
      <c r="C962" s="495">
        <v>0</v>
      </c>
      <c r="D962" s="495">
        <v>1131718</v>
      </c>
      <c r="E962" s="495">
        <f t="shared" si="113"/>
        <v>29369292.849999998</v>
      </c>
      <c r="F962" s="495">
        <f t="shared" si="113"/>
        <v>8639116.4600000009</v>
      </c>
      <c r="G962" s="495">
        <f t="shared" si="108"/>
        <v>20730176.389999997</v>
      </c>
      <c r="H962" s="495">
        <f>VLOOKUP(A962,'02-Metrics'!A:R,18,FALSE)</f>
        <v>47319156</v>
      </c>
      <c r="I962" s="496">
        <f t="shared" si="106"/>
        <v>0.43809269104461618</v>
      </c>
      <c r="J962" s="512"/>
      <c r="K962" s="491">
        <v>0</v>
      </c>
      <c r="L962" s="489">
        <v>42886</v>
      </c>
      <c r="M962" s="241" t="s">
        <v>1041</v>
      </c>
      <c r="S962">
        <f t="shared" si="107"/>
        <v>2017</v>
      </c>
    </row>
    <row r="963" spans="1:19" ht="15" customHeight="1">
      <c r="A963" s="418" t="s">
        <v>1242</v>
      </c>
      <c r="B963" s="497">
        <v>42887</v>
      </c>
      <c r="C963" s="498"/>
      <c r="D963" s="498">
        <v>11808.150000000001</v>
      </c>
      <c r="E963" s="495">
        <f t="shared" si="113"/>
        <v>29369292.849999998</v>
      </c>
      <c r="F963" s="495">
        <f t="shared" si="113"/>
        <v>8650924.6100000013</v>
      </c>
      <c r="G963" s="495">
        <f t="shared" si="108"/>
        <v>20718368.239999995</v>
      </c>
      <c r="H963" s="495">
        <f>VLOOKUP(A963,'02-Metrics'!A:R,18,FALSE)</f>
        <v>47319156</v>
      </c>
      <c r="I963" s="496">
        <f t="shared" ref="I963:I1026" si="114">G963/H963</f>
        <v>0.4378431483435587</v>
      </c>
      <c r="J963" s="512"/>
      <c r="M963" s="241" t="s">
        <v>1038</v>
      </c>
      <c r="S963">
        <f t="shared" ref="S963:S1026" si="115">YEAR(B963)</f>
        <v>2017</v>
      </c>
    </row>
    <row r="964" spans="1:19" ht="15" customHeight="1">
      <c r="A964" s="418" t="s">
        <v>1242</v>
      </c>
      <c r="B964" s="494">
        <v>42916</v>
      </c>
      <c r="C964" s="495">
        <v>1232263</v>
      </c>
      <c r="D964" s="495">
        <v>456253</v>
      </c>
      <c r="E964" s="495">
        <f t="shared" si="113"/>
        <v>30601555.849999998</v>
      </c>
      <c r="F964" s="495">
        <f t="shared" si="113"/>
        <v>9107177.6100000013</v>
      </c>
      <c r="G964" s="495">
        <f t="shared" si="108"/>
        <v>21494378.239999995</v>
      </c>
      <c r="H964" s="495">
        <f>VLOOKUP(A964,'02-Metrics'!A:R,18,FALSE)</f>
        <v>47319156</v>
      </c>
      <c r="I964" s="496">
        <f t="shared" si="114"/>
        <v>0.45424263780190827</v>
      </c>
      <c r="J964" s="512"/>
      <c r="K964" s="491">
        <v>1036832</v>
      </c>
      <c r="L964" s="489">
        <v>42916</v>
      </c>
      <c r="M964" s="241" t="s">
        <v>1041</v>
      </c>
      <c r="S964">
        <f t="shared" si="115"/>
        <v>2017</v>
      </c>
    </row>
    <row r="965" spans="1:19" ht="15" customHeight="1">
      <c r="A965" s="418" t="s">
        <v>1242</v>
      </c>
      <c r="B965" s="497">
        <f>L965</f>
        <v>42916</v>
      </c>
      <c r="C965" s="498">
        <v>1232262.6000000001</v>
      </c>
      <c r="D965" s="498"/>
      <c r="E965" s="495">
        <f t="shared" si="113"/>
        <v>31833818.449999999</v>
      </c>
      <c r="F965" s="495">
        <f t="shared" si="113"/>
        <v>9107177.6100000013</v>
      </c>
      <c r="G965" s="495">
        <f t="shared" si="108"/>
        <v>22726640.839999996</v>
      </c>
      <c r="H965" s="495">
        <f>VLOOKUP(A965,'02-Metrics'!A:R,18,FALSE)</f>
        <v>47319156</v>
      </c>
      <c r="I965" s="496">
        <f t="shared" si="114"/>
        <v>0.48028415468779695</v>
      </c>
      <c r="J965" s="512"/>
      <c r="L965" s="23">
        <v>42916</v>
      </c>
      <c r="M965" s="241" t="s">
        <v>1039</v>
      </c>
      <c r="S965">
        <f t="shared" si="115"/>
        <v>2017</v>
      </c>
    </row>
    <row r="966" spans="1:19" ht="15" customHeight="1">
      <c r="A966" s="418" t="s">
        <v>1242</v>
      </c>
      <c r="B966" s="497">
        <v>42917</v>
      </c>
      <c r="C966" s="498"/>
      <c r="D966" s="498">
        <v>44881.679999999993</v>
      </c>
      <c r="E966" s="495">
        <f t="shared" si="113"/>
        <v>31833818.449999999</v>
      </c>
      <c r="F966" s="495">
        <f t="shared" si="113"/>
        <v>9152059.290000001</v>
      </c>
      <c r="G966" s="495">
        <f t="shared" si="108"/>
        <v>22681759.159999996</v>
      </c>
      <c r="H966" s="495">
        <f>VLOOKUP(A966,'02-Metrics'!A:R,18,FALSE)</f>
        <v>47319156</v>
      </c>
      <c r="I966" s="496">
        <f t="shared" si="114"/>
        <v>0.47933566608838069</v>
      </c>
      <c r="J966" s="512"/>
      <c r="M966" s="241" t="s">
        <v>1038</v>
      </c>
      <c r="S966">
        <f t="shared" si="115"/>
        <v>2017</v>
      </c>
    </row>
    <row r="967" spans="1:19" ht="15" customHeight="1">
      <c r="A967" s="418" t="s">
        <v>1242</v>
      </c>
      <c r="B967" s="494">
        <v>42947</v>
      </c>
      <c r="C967" s="495">
        <v>0</v>
      </c>
      <c r="D967" s="495">
        <v>1281697</v>
      </c>
      <c r="E967" s="495">
        <f t="shared" si="113"/>
        <v>31833818.449999999</v>
      </c>
      <c r="F967" s="495">
        <f t="shared" si="113"/>
        <v>10433756.290000001</v>
      </c>
      <c r="G967" s="495">
        <f t="shared" si="108"/>
        <v>21400062.159999996</v>
      </c>
      <c r="H967" s="495">
        <f>VLOOKUP(A967,'02-Metrics'!A:R,18,FALSE)</f>
        <v>47319156</v>
      </c>
      <c r="I967" s="496">
        <f t="shared" si="114"/>
        <v>0.45224944755988455</v>
      </c>
      <c r="J967" s="512"/>
      <c r="K967" s="491">
        <v>5457135</v>
      </c>
      <c r="L967" s="489">
        <v>42947</v>
      </c>
      <c r="M967" s="241" t="s">
        <v>1041</v>
      </c>
      <c r="S967">
        <f t="shared" si="115"/>
        <v>2017</v>
      </c>
    </row>
    <row r="968" spans="1:19" ht="15" customHeight="1">
      <c r="A968" s="418" t="s">
        <v>1242</v>
      </c>
      <c r="B968" s="497">
        <v>42948</v>
      </c>
      <c r="C968" s="498"/>
      <c r="D968" s="498">
        <v>310508.62</v>
      </c>
      <c r="E968" s="495">
        <f t="shared" si="113"/>
        <v>31833818.449999999</v>
      </c>
      <c r="F968" s="495">
        <f t="shared" si="113"/>
        <v>10744264.91</v>
      </c>
      <c r="G968" s="495">
        <f t="shared" ref="G968:G1022" si="116">E968-F968</f>
        <v>21089553.539999999</v>
      </c>
      <c r="H968" s="495">
        <f>VLOOKUP(A968,'02-Metrics'!A:R,18,FALSE)</f>
        <v>47319156</v>
      </c>
      <c r="I968" s="496">
        <f t="shared" si="114"/>
        <v>0.44568744083263023</v>
      </c>
      <c r="J968" s="512"/>
      <c r="M968" s="241" t="s">
        <v>1038</v>
      </c>
      <c r="S968">
        <f t="shared" si="115"/>
        <v>2017</v>
      </c>
    </row>
    <row r="969" spans="1:19" ht="15" customHeight="1">
      <c r="A969" s="418" t="s">
        <v>1242</v>
      </c>
      <c r="B969" s="494">
        <v>42978</v>
      </c>
      <c r="C969" s="495">
        <v>3833708</v>
      </c>
      <c r="D969" s="495">
        <v>2543944</v>
      </c>
      <c r="E969" s="495">
        <f t="shared" si="113"/>
        <v>35667526.450000003</v>
      </c>
      <c r="F969" s="495">
        <f t="shared" si="113"/>
        <v>13288208.91</v>
      </c>
      <c r="G969" s="495">
        <f t="shared" si="116"/>
        <v>22379317.540000003</v>
      </c>
      <c r="H969" s="495">
        <f>VLOOKUP(A969,'02-Metrics'!A:R,18,FALSE)</f>
        <v>47319156</v>
      </c>
      <c r="I969" s="496">
        <f t="shared" si="114"/>
        <v>0.47294414000114465</v>
      </c>
      <c r="J969" s="512"/>
      <c r="K969" s="491">
        <v>2439085</v>
      </c>
      <c r="L969" s="489">
        <v>42978</v>
      </c>
      <c r="M969" s="241" t="s">
        <v>1041</v>
      </c>
      <c r="S969">
        <f t="shared" si="115"/>
        <v>2017</v>
      </c>
    </row>
    <row r="970" spans="1:19" ht="15" customHeight="1">
      <c r="A970" s="418" t="s">
        <v>1242</v>
      </c>
      <c r="B970" s="497">
        <f>L970</f>
        <v>42978</v>
      </c>
      <c r="C970" s="498">
        <v>3833708.33</v>
      </c>
      <c r="D970" s="498"/>
      <c r="E970" s="495">
        <f t="shared" si="113"/>
        <v>39501234.780000001</v>
      </c>
      <c r="F970" s="495">
        <f t="shared" si="113"/>
        <v>13288208.91</v>
      </c>
      <c r="G970" s="495">
        <f t="shared" si="116"/>
        <v>26213025.870000001</v>
      </c>
      <c r="H970" s="495">
        <f>VLOOKUP(A970,'02-Metrics'!A:R,18,FALSE)</f>
        <v>47319156</v>
      </c>
      <c r="I970" s="496">
        <f t="shared" si="114"/>
        <v>0.55396224459286636</v>
      </c>
      <c r="J970" s="512"/>
      <c r="L970" s="23">
        <v>42978</v>
      </c>
      <c r="M970" s="241" t="s">
        <v>1039</v>
      </c>
      <c r="S970">
        <f t="shared" si="115"/>
        <v>2017</v>
      </c>
    </row>
    <row r="971" spans="1:19" ht="15" customHeight="1">
      <c r="A971" s="418" t="s">
        <v>1242</v>
      </c>
      <c r="B971" s="497">
        <v>42979</v>
      </c>
      <c r="C971" s="498"/>
      <c r="D971" s="498">
        <v>61383.15</v>
      </c>
      <c r="E971" s="495">
        <f t="shared" si="113"/>
        <v>39501234.780000001</v>
      </c>
      <c r="F971" s="495">
        <f t="shared" si="113"/>
        <v>13349592.060000001</v>
      </c>
      <c r="G971" s="495">
        <f t="shared" si="116"/>
        <v>26151642.719999999</v>
      </c>
      <c r="H971" s="495">
        <f>VLOOKUP(A971,'02-Metrics'!A:R,18,FALSE)</f>
        <v>47319156</v>
      </c>
      <c r="I971" s="496">
        <f t="shared" si="114"/>
        <v>0.55266502893669534</v>
      </c>
      <c r="J971" s="512"/>
      <c r="M971" s="241" t="s">
        <v>1038</v>
      </c>
      <c r="S971">
        <f t="shared" si="115"/>
        <v>2017</v>
      </c>
    </row>
    <row r="972" spans="1:19" ht="15" customHeight="1">
      <c r="A972" s="418" t="s">
        <v>1242</v>
      </c>
      <c r="B972" s="494">
        <v>43008</v>
      </c>
      <c r="C972" s="495">
        <v>3442195</v>
      </c>
      <c r="D972" s="495">
        <v>901089</v>
      </c>
      <c r="E972" s="495">
        <f t="shared" si="113"/>
        <v>42943429.780000001</v>
      </c>
      <c r="F972" s="495">
        <f t="shared" si="113"/>
        <v>14250681.060000001</v>
      </c>
      <c r="G972" s="495">
        <f t="shared" si="116"/>
        <v>28692748.719999999</v>
      </c>
      <c r="H972" s="495">
        <f>VLOOKUP(A972,'02-Metrics'!A:R,18,FALSE)</f>
        <v>47319156</v>
      </c>
      <c r="I972" s="496">
        <f t="shared" si="114"/>
        <v>0.60636645167551173</v>
      </c>
      <c r="J972" s="512"/>
      <c r="K972" s="491">
        <v>3062111</v>
      </c>
      <c r="L972" s="489">
        <v>43008</v>
      </c>
      <c r="M972" s="241" t="s">
        <v>1041</v>
      </c>
      <c r="S972">
        <f t="shared" si="115"/>
        <v>2017</v>
      </c>
    </row>
    <row r="973" spans="1:19" ht="15" customHeight="1">
      <c r="A973" s="418" t="s">
        <v>1242</v>
      </c>
      <c r="B973" s="497">
        <f>L973</f>
        <v>43008</v>
      </c>
      <c r="C973" s="498">
        <v>1484274.29</v>
      </c>
      <c r="D973" s="498"/>
      <c r="E973" s="495">
        <f t="shared" si="113"/>
        <v>44427704.07</v>
      </c>
      <c r="F973" s="495">
        <f t="shared" si="113"/>
        <v>14250681.060000001</v>
      </c>
      <c r="G973" s="495">
        <f t="shared" si="116"/>
        <v>30177023.009999998</v>
      </c>
      <c r="H973" s="495">
        <f>VLOOKUP(A973,'02-Metrics'!A:R,18,FALSE)</f>
        <v>47319156</v>
      </c>
      <c r="I973" s="496">
        <f t="shared" si="114"/>
        <v>0.63773375438057256</v>
      </c>
      <c r="J973" s="512"/>
      <c r="L973" s="23">
        <v>43008</v>
      </c>
      <c r="M973" s="241" t="s">
        <v>1039</v>
      </c>
      <c r="S973">
        <f t="shared" si="115"/>
        <v>2017</v>
      </c>
    </row>
    <row r="974" spans="1:19" ht="15" customHeight="1">
      <c r="A974" s="418" t="s">
        <v>1242</v>
      </c>
      <c r="B974" s="497">
        <f>L974</f>
        <v>43008</v>
      </c>
      <c r="C974" s="498">
        <v>1957920.34</v>
      </c>
      <c r="D974" s="498"/>
      <c r="E974" s="495">
        <f t="shared" si="113"/>
        <v>46385624.410000004</v>
      </c>
      <c r="F974" s="495">
        <f t="shared" si="113"/>
        <v>14250681.060000001</v>
      </c>
      <c r="G974" s="495">
        <f t="shared" si="116"/>
        <v>32134943.350000001</v>
      </c>
      <c r="H974" s="495">
        <f>VLOOKUP(A974,'02-Metrics'!A:R,18,FALSE)</f>
        <v>47319156</v>
      </c>
      <c r="I974" s="496">
        <f t="shared" si="114"/>
        <v>0.67911066186387603</v>
      </c>
      <c r="J974" s="512"/>
      <c r="L974" s="23">
        <v>43008</v>
      </c>
      <c r="M974" s="241" t="s">
        <v>1039</v>
      </c>
      <c r="S974">
        <f t="shared" si="115"/>
        <v>2017</v>
      </c>
    </row>
    <row r="975" spans="1:19" ht="15" customHeight="1">
      <c r="A975" s="418" t="s">
        <v>1242</v>
      </c>
      <c r="B975" s="497">
        <v>43009</v>
      </c>
      <c r="C975" s="498"/>
      <c r="D975" s="498">
        <v>597864.30000000005</v>
      </c>
      <c r="E975" s="495">
        <f t="shared" si="113"/>
        <v>46385624.410000004</v>
      </c>
      <c r="F975" s="495">
        <f t="shared" si="113"/>
        <v>14848545.360000001</v>
      </c>
      <c r="G975" s="495">
        <f t="shared" si="116"/>
        <v>31537079.050000004</v>
      </c>
      <c r="H975" s="495">
        <f>VLOOKUP(A975,'02-Metrics'!A:R,18,FALSE)</f>
        <v>47319156</v>
      </c>
      <c r="I975" s="496">
        <f t="shared" si="114"/>
        <v>0.66647594158272827</v>
      </c>
      <c r="J975" s="512"/>
      <c r="M975" s="241" t="s">
        <v>1038</v>
      </c>
      <c r="S975">
        <f t="shared" si="115"/>
        <v>2017</v>
      </c>
    </row>
    <row r="976" spans="1:19" ht="15" customHeight="1">
      <c r="A976" s="418" t="s">
        <v>1242</v>
      </c>
      <c r="B976" s="494">
        <v>43039</v>
      </c>
      <c r="C976" s="495">
        <v>0</v>
      </c>
      <c r="D976" s="495">
        <v>2927378</v>
      </c>
      <c r="E976" s="495">
        <f t="shared" ref="E976:F991" si="117">C976+E975</f>
        <v>46385624.410000004</v>
      </c>
      <c r="F976" s="495">
        <f t="shared" si="117"/>
        <v>17775923.359999999</v>
      </c>
      <c r="G976" s="495">
        <f t="shared" si="116"/>
        <v>28609701.050000004</v>
      </c>
      <c r="H976" s="495">
        <f>VLOOKUP(A976,'02-Metrics'!A:R,18,FALSE)</f>
        <v>47319156</v>
      </c>
      <c r="I976" s="496">
        <f t="shared" si="114"/>
        <v>0.604611397760349</v>
      </c>
      <c r="J976" s="512"/>
      <c r="K976" s="491">
        <v>4024170</v>
      </c>
      <c r="L976" s="489">
        <v>43039</v>
      </c>
      <c r="M976" s="241" t="s">
        <v>1041</v>
      </c>
      <c r="S976">
        <f t="shared" si="115"/>
        <v>2017</v>
      </c>
    </row>
    <row r="977" spans="1:19" ht="15" customHeight="1">
      <c r="A977" s="418" t="s">
        <v>1242</v>
      </c>
      <c r="B977" s="497">
        <v>43040</v>
      </c>
      <c r="C977" s="498"/>
      <c r="D977" s="498">
        <v>1154898.5</v>
      </c>
      <c r="E977" s="495">
        <f t="shared" si="117"/>
        <v>46385624.410000004</v>
      </c>
      <c r="F977" s="495">
        <f t="shared" si="117"/>
        <v>18930821.859999999</v>
      </c>
      <c r="G977" s="495">
        <f t="shared" si="116"/>
        <v>27454802.550000004</v>
      </c>
      <c r="H977" s="495">
        <f>VLOOKUP(A977,'02-Metrics'!A:R,18,FALSE)</f>
        <v>47319156</v>
      </c>
      <c r="I977" s="496">
        <f t="shared" si="114"/>
        <v>0.58020482339118651</v>
      </c>
      <c r="J977" s="512"/>
      <c r="M977" s="241" t="s">
        <v>1038</v>
      </c>
      <c r="S977">
        <f t="shared" si="115"/>
        <v>2017</v>
      </c>
    </row>
    <row r="978" spans="1:19" ht="15" customHeight="1">
      <c r="A978" s="418" t="s">
        <v>1242</v>
      </c>
      <c r="B978" s="494">
        <v>43069</v>
      </c>
      <c r="C978" s="495">
        <v>1684908</v>
      </c>
      <c r="D978" s="495">
        <v>2553220</v>
      </c>
      <c r="E978" s="495">
        <f t="shared" si="117"/>
        <v>48070532.410000004</v>
      </c>
      <c r="F978" s="495">
        <f t="shared" si="117"/>
        <v>21484041.859999999</v>
      </c>
      <c r="G978" s="495">
        <f t="shared" si="116"/>
        <v>26586490.550000004</v>
      </c>
      <c r="H978" s="495">
        <f>VLOOKUP(A978,'02-Metrics'!A:R,18,FALSE)</f>
        <v>47319156</v>
      </c>
      <c r="I978" s="496">
        <f t="shared" si="114"/>
        <v>0.56185470742546639</v>
      </c>
      <c r="J978" s="512"/>
      <c r="K978" s="491">
        <v>3353637</v>
      </c>
      <c r="L978" s="489">
        <v>43069</v>
      </c>
      <c r="M978" s="241" t="s">
        <v>1041</v>
      </c>
      <c r="S978">
        <f t="shared" si="115"/>
        <v>2017</v>
      </c>
    </row>
    <row r="979" spans="1:19" ht="15" customHeight="1">
      <c r="A979" s="418" t="s">
        <v>1242</v>
      </c>
      <c r="B979" s="497">
        <v>43070</v>
      </c>
      <c r="C979" s="498"/>
      <c r="D979" s="498">
        <v>1278380.5</v>
      </c>
      <c r="E979" s="495">
        <f t="shared" si="117"/>
        <v>48070532.410000004</v>
      </c>
      <c r="F979" s="495">
        <f t="shared" si="117"/>
        <v>22762422.359999999</v>
      </c>
      <c r="G979" s="495">
        <f t="shared" si="116"/>
        <v>25308110.050000004</v>
      </c>
      <c r="H979" s="495">
        <f>VLOOKUP(A979,'02-Metrics'!A:R,18,FALSE)</f>
        <v>47319156</v>
      </c>
      <c r="I979" s="496">
        <f t="shared" si="114"/>
        <v>0.53483857679118374</v>
      </c>
      <c r="J979" s="512"/>
      <c r="M979" s="241" t="s">
        <v>1038</v>
      </c>
      <c r="S979">
        <f t="shared" si="115"/>
        <v>2017</v>
      </c>
    </row>
    <row r="980" spans="1:19" ht="15" customHeight="1">
      <c r="A980" s="418" t="s">
        <v>1242</v>
      </c>
      <c r="B980" s="494">
        <v>43100</v>
      </c>
      <c r="C980" s="495">
        <v>2970871</v>
      </c>
      <c r="D980" s="495">
        <v>3859473</v>
      </c>
      <c r="E980" s="495">
        <f t="shared" si="117"/>
        <v>51041403.410000004</v>
      </c>
      <c r="F980" s="495">
        <f t="shared" si="117"/>
        <v>26621895.359999999</v>
      </c>
      <c r="G980" s="495">
        <f t="shared" si="116"/>
        <v>24419508.050000004</v>
      </c>
      <c r="H980" s="495">
        <f>VLOOKUP(A980,'02-Metrics'!A:R,18,FALSE)</f>
        <v>47319156</v>
      </c>
      <c r="I980" s="496">
        <f t="shared" si="114"/>
        <v>0.51605967042184786</v>
      </c>
      <c r="J980" s="512"/>
      <c r="K980" s="491">
        <v>3315630</v>
      </c>
      <c r="L980" s="489">
        <v>43100</v>
      </c>
      <c r="M980" s="241" t="s">
        <v>1041</v>
      </c>
      <c r="S980">
        <f t="shared" si="115"/>
        <v>2017</v>
      </c>
    </row>
    <row r="981" spans="1:19" ht="15" customHeight="1">
      <c r="A981" s="418" t="s">
        <v>1242</v>
      </c>
      <c r="B981" s="497">
        <v>43101</v>
      </c>
      <c r="C981" s="498"/>
      <c r="D981" s="498">
        <v>3268363.8</v>
      </c>
      <c r="E981" s="495">
        <f t="shared" si="117"/>
        <v>51041403.410000004</v>
      </c>
      <c r="F981" s="495">
        <f t="shared" si="117"/>
        <v>29890259.16</v>
      </c>
      <c r="G981" s="495">
        <f t="shared" si="116"/>
        <v>21151144.250000004</v>
      </c>
      <c r="H981" s="495">
        <f>VLOOKUP(A981,'02-Metrics'!A:R,18,FALSE)</f>
        <v>47319156</v>
      </c>
      <c r="I981" s="496">
        <f t="shared" si="114"/>
        <v>0.44698904287303864</v>
      </c>
      <c r="J981" s="512"/>
      <c r="M981" s="241" t="s">
        <v>1038</v>
      </c>
      <c r="S981">
        <f t="shared" si="115"/>
        <v>2018</v>
      </c>
    </row>
    <row r="982" spans="1:19" ht="15" customHeight="1">
      <c r="A982" s="418" t="s">
        <v>1242</v>
      </c>
      <c r="B982" s="497">
        <f>L982</f>
        <v>43102</v>
      </c>
      <c r="C982" s="498">
        <v>2124952.16</v>
      </c>
      <c r="D982" s="498"/>
      <c r="E982" s="495">
        <f t="shared" si="117"/>
        <v>53166355.570000008</v>
      </c>
      <c r="F982" s="495">
        <f t="shared" si="117"/>
        <v>29890259.16</v>
      </c>
      <c r="G982" s="495">
        <f t="shared" si="116"/>
        <v>23276096.410000008</v>
      </c>
      <c r="H982" s="495">
        <f>VLOOKUP(A982,'02-Metrics'!A:R,18,FALSE)</f>
        <v>47319156</v>
      </c>
      <c r="I982" s="496">
        <f t="shared" si="114"/>
        <v>0.49189584890313781</v>
      </c>
      <c r="J982" s="512"/>
      <c r="L982" s="23">
        <v>43102</v>
      </c>
      <c r="M982" s="241" t="s">
        <v>1039</v>
      </c>
      <c r="S982">
        <f t="shared" si="115"/>
        <v>2018</v>
      </c>
    </row>
    <row r="983" spans="1:19" ht="15" customHeight="1">
      <c r="A983" s="418" t="s">
        <v>1242</v>
      </c>
      <c r="B983" s="497">
        <f>L983</f>
        <v>43129</v>
      </c>
      <c r="C983" s="498">
        <v>1215279.3799999999</v>
      </c>
      <c r="D983" s="498"/>
      <c r="E983" s="495">
        <f t="shared" si="117"/>
        <v>54381634.95000001</v>
      </c>
      <c r="F983" s="495">
        <f t="shared" si="117"/>
        <v>29890259.16</v>
      </c>
      <c r="G983" s="495">
        <f t="shared" si="116"/>
        <v>24491375.79000001</v>
      </c>
      <c r="H983" s="495">
        <f>VLOOKUP(A983,'02-Metrics'!A:R,18,FALSE)</f>
        <v>47319156</v>
      </c>
      <c r="I983" s="496">
        <f t="shared" si="114"/>
        <v>0.51757845786598577</v>
      </c>
      <c r="J983" s="512"/>
      <c r="L983" s="23">
        <v>43129</v>
      </c>
      <c r="M983" s="241" t="s">
        <v>1039</v>
      </c>
      <c r="S983">
        <f t="shared" si="115"/>
        <v>2018</v>
      </c>
    </row>
    <row r="984" spans="1:19" ht="15" customHeight="1">
      <c r="A984" s="418" t="s">
        <v>1242</v>
      </c>
      <c r="B984" s="497">
        <v>43132</v>
      </c>
      <c r="C984" s="498"/>
      <c r="D984" s="498">
        <v>3350598.1500000004</v>
      </c>
      <c r="E984" s="495">
        <f t="shared" si="117"/>
        <v>54381634.95000001</v>
      </c>
      <c r="F984" s="495">
        <f t="shared" si="117"/>
        <v>33240857.310000002</v>
      </c>
      <c r="G984" s="495">
        <f t="shared" si="116"/>
        <v>21140777.640000008</v>
      </c>
      <c r="H984" s="495">
        <f>VLOOKUP(A984,'02-Metrics'!A:R,18,FALSE)</f>
        <v>47319156</v>
      </c>
      <c r="I984" s="496">
        <f t="shared" si="114"/>
        <v>0.44676996436707384</v>
      </c>
      <c r="J984" s="512"/>
      <c r="M984" s="241" t="s">
        <v>1038</v>
      </c>
      <c r="S984">
        <f t="shared" si="115"/>
        <v>2018</v>
      </c>
    </row>
    <row r="985" spans="1:19" ht="15" customHeight="1">
      <c r="A985" s="418" t="s">
        <v>1242</v>
      </c>
      <c r="B985" s="497">
        <f>L985</f>
        <v>43138</v>
      </c>
      <c r="C985" s="498">
        <v>2207449.91</v>
      </c>
      <c r="D985" s="498"/>
      <c r="E985" s="495">
        <f t="shared" si="117"/>
        <v>56589084.860000014</v>
      </c>
      <c r="F985" s="495">
        <f t="shared" si="117"/>
        <v>33240857.310000002</v>
      </c>
      <c r="G985" s="495">
        <f t="shared" si="116"/>
        <v>23348227.550000012</v>
      </c>
      <c r="H985" s="495">
        <f>VLOOKUP(A985,'02-Metrics'!A:R,18,FALSE)</f>
        <v>47319156</v>
      </c>
      <c r="I985" s="496">
        <f t="shared" si="114"/>
        <v>0.49342020280327931</v>
      </c>
      <c r="J985" s="512"/>
      <c r="L985" s="23">
        <v>43138</v>
      </c>
      <c r="M985" s="241" t="s">
        <v>1039</v>
      </c>
      <c r="S985">
        <f t="shared" si="115"/>
        <v>2018</v>
      </c>
    </row>
    <row r="986" spans="1:19" ht="15" customHeight="1">
      <c r="A986" s="418" t="s">
        <v>1242</v>
      </c>
      <c r="B986" s="497">
        <v>43160</v>
      </c>
      <c r="C986" s="498"/>
      <c r="D986" s="498">
        <v>3454652.1600000006</v>
      </c>
      <c r="E986" s="495">
        <f t="shared" si="117"/>
        <v>56589084.860000014</v>
      </c>
      <c r="F986" s="495">
        <f t="shared" si="117"/>
        <v>36695509.470000006</v>
      </c>
      <c r="G986" s="495">
        <f t="shared" si="116"/>
        <v>19893575.390000008</v>
      </c>
      <c r="H986" s="495">
        <f>VLOOKUP(A986,'02-Metrics'!A:R,18,FALSE)</f>
        <v>47319156</v>
      </c>
      <c r="I986" s="496">
        <f t="shared" si="114"/>
        <v>0.42041272650763273</v>
      </c>
      <c r="J986" s="512"/>
      <c r="M986" s="241" t="s">
        <v>1038</v>
      </c>
      <c r="S986">
        <f t="shared" si="115"/>
        <v>2018</v>
      </c>
    </row>
    <row r="987" spans="1:19" ht="15" customHeight="1">
      <c r="A987" s="418" t="s">
        <v>1242</v>
      </c>
      <c r="B987" s="497">
        <f>L987</f>
        <v>43167</v>
      </c>
      <c r="C987" s="498">
        <v>1524280.95</v>
      </c>
      <c r="D987" s="498"/>
      <c r="E987" s="495">
        <f t="shared" si="117"/>
        <v>58113365.810000017</v>
      </c>
      <c r="F987" s="495">
        <f t="shared" si="117"/>
        <v>36695509.470000006</v>
      </c>
      <c r="G987" s="495">
        <f t="shared" si="116"/>
        <v>21417856.340000011</v>
      </c>
      <c r="H987" s="495">
        <f>VLOOKUP(A987,'02-Metrics'!A:R,18,FALSE)</f>
        <v>47319156</v>
      </c>
      <c r="I987" s="496">
        <f t="shared" si="114"/>
        <v>0.45262549357389237</v>
      </c>
      <c r="J987" s="512"/>
      <c r="L987" s="23">
        <v>43167</v>
      </c>
      <c r="M987" s="241" t="s">
        <v>1039</v>
      </c>
      <c r="S987">
        <f t="shared" si="115"/>
        <v>2018</v>
      </c>
    </row>
    <row r="988" spans="1:19" ht="15" customHeight="1">
      <c r="A988" s="418" t="s">
        <v>1242</v>
      </c>
      <c r="B988" s="497">
        <v>43191</v>
      </c>
      <c r="C988" s="498"/>
      <c r="D988" s="498">
        <v>1685712.4799999997</v>
      </c>
      <c r="E988" s="495">
        <f t="shared" si="117"/>
        <v>58113365.810000017</v>
      </c>
      <c r="F988" s="495">
        <f t="shared" si="117"/>
        <v>38381221.950000003</v>
      </c>
      <c r="G988" s="495">
        <f t="shared" si="116"/>
        <v>19732143.860000014</v>
      </c>
      <c r="H988" s="495">
        <f>VLOOKUP(A988,'02-Metrics'!A:R,18,FALSE)</f>
        <v>47319156</v>
      </c>
      <c r="I988" s="496">
        <f t="shared" si="114"/>
        <v>0.41700117939550768</v>
      </c>
      <c r="J988" s="512"/>
      <c r="M988" s="241" t="s">
        <v>1038</v>
      </c>
      <c r="S988">
        <f t="shared" si="115"/>
        <v>2018</v>
      </c>
    </row>
    <row r="989" spans="1:19" ht="15" customHeight="1">
      <c r="A989" s="418" t="s">
        <v>1242</v>
      </c>
      <c r="B989" s="497">
        <f>L989</f>
        <v>43202</v>
      </c>
      <c r="C989" s="498">
        <v>1565019.14</v>
      </c>
      <c r="D989" s="498"/>
      <c r="E989" s="495">
        <f t="shared" si="117"/>
        <v>59678384.950000018</v>
      </c>
      <c r="F989" s="495">
        <f t="shared" si="117"/>
        <v>38381221.950000003</v>
      </c>
      <c r="G989" s="495">
        <f t="shared" si="116"/>
        <v>21297163.000000015</v>
      </c>
      <c r="H989" s="495">
        <f>VLOOKUP(A989,'02-Metrics'!A:R,18,FALSE)</f>
        <v>47319156</v>
      </c>
      <c r="I989" s="496">
        <f t="shared" si="114"/>
        <v>0.45007487031256466</v>
      </c>
      <c r="J989" s="512"/>
      <c r="L989" s="23">
        <v>43202</v>
      </c>
      <c r="M989" s="241" t="s">
        <v>1039</v>
      </c>
      <c r="S989">
        <f t="shared" si="115"/>
        <v>2018</v>
      </c>
    </row>
    <row r="990" spans="1:19" ht="15" customHeight="1">
      <c r="A990" s="418" t="s">
        <v>1242</v>
      </c>
      <c r="B990" s="497">
        <v>43221</v>
      </c>
      <c r="C990" s="498"/>
      <c r="D990" s="498">
        <v>2696978.7</v>
      </c>
      <c r="E990" s="495">
        <f t="shared" si="117"/>
        <v>59678384.950000018</v>
      </c>
      <c r="F990" s="495">
        <f t="shared" si="117"/>
        <v>41078200.650000006</v>
      </c>
      <c r="G990" s="495">
        <f t="shared" si="116"/>
        <v>18600184.300000012</v>
      </c>
      <c r="H990" s="495">
        <f>VLOOKUP(A990,'02-Metrics'!A:R,18,FALSE)</f>
        <v>47319156</v>
      </c>
      <c r="I990" s="496">
        <f t="shared" si="114"/>
        <v>0.39307937571836682</v>
      </c>
      <c r="J990" s="512"/>
      <c r="M990" s="241" t="s">
        <v>1038</v>
      </c>
      <c r="S990">
        <f t="shared" si="115"/>
        <v>2018</v>
      </c>
    </row>
    <row r="991" spans="1:19" ht="15" customHeight="1">
      <c r="A991" s="418" t="s">
        <v>1242</v>
      </c>
      <c r="B991" s="497">
        <f>L991</f>
        <v>43236</v>
      </c>
      <c r="C991" s="498">
        <v>2219134.0299999998</v>
      </c>
      <c r="D991" s="498"/>
      <c r="E991" s="495">
        <f t="shared" si="117"/>
        <v>61897518.980000019</v>
      </c>
      <c r="F991" s="495">
        <f t="shared" si="117"/>
        <v>41078200.650000006</v>
      </c>
      <c r="G991" s="495">
        <f t="shared" si="116"/>
        <v>20819318.330000013</v>
      </c>
      <c r="H991" s="495">
        <f>VLOOKUP(A991,'02-Metrics'!A:R,18,FALSE)</f>
        <v>47319156</v>
      </c>
      <c r="I991" s="496">
        <f t="shared" si="114"/>
        <v>0.43997653571843109</v>
      </c>
      <c r="J991" s="512"/>
      <c r="L991" s="23">
        <v>43236</v>
      </c>
      <c r="M991" s="241" t="s">
        <v>1039</v>
      </c>
      <c r="S991">
        <f t="shared" si="115"/>
        <v>2018</v>
      </c>
    </row>
    <row r="992" spans="1:19" ht="15" customHeight="1">
      <c r="A992" s="418" t="s">
        <v>1242</v>
      </c>
      <c r="B992" s="497">
        <f>L992</f>
        <v>43247</v>
      </c>
      <c r="C992" s="498">
        <v>532677.78</v>
      </c>
      <c r="D992" s="498"/>
      <c r="E992" s="495">
        <f t="shared" ref="E992:F1007" si="118">C992+E991</f>
        <v>62430196.76000002</v>
      </c>
      <c r="F992" s="495">
        <f t="shared" si="118"/>
        <v>41078200.650000006</v>
      </c>
      <c r="G992" s="495">
        <f t="shared" si="116"/>
        <v>21351996.110000014</v>
      </c>
      <c r="H992" s="495">
        <f>VLOOKUP(A992,'02-Metrics'!A:R,18,FALSE)</f>
        <v>47319156</v>
      </c>
      <c r="I992" s="496">
        <f t="shared" si="114"/>
        <v>0.45123366338148579</v>
      </c>
      <c r="J992" s="512"/>
      <c r="L992" s="23">
        <v>43247</v>
      </c>
      <c r="M992" s="241" t="s">
        <v>1039</v>
      </c>
      <c r="S992">
        <f t="shared" si="115"/>
        <v>2018</v>
      </c>
    </row>
    <row r="993" spans="1:19" ht="15" customHeight="1">
      <c r="A993" s="418" t="s">
        <v>1242</v>
      </c>
      <c r="B993" s="497">
        <v>43252</v>
      </c>
      <c r="C993" s="498"/>
      <c r="D993" s="498">
        <v>543492.04</v>
      </c>
      <c r="E993" s="495">
        <f t="shared" si="118"/>
        <v>62430196.76000002</v>
      </c>
      <c r="F993" s="495">
        <f t="shared" si="118"/>
        <v>41621692.690000005</v>
      </c>
      <c r="G993" s="495">
        <f t="shared" si="116"/>
        <v>20808504.070000015</v>
      </c>
      <c r="H993" s="495">
        <f>VLOOKUP(A993,'02-Metrics'!A:R,18,FALSE)</f>
        <v>47319156</v>
      </c>
      <c r="I993" s="496">
        <f t="shared" si="114"/>
        <v>0.43974799698456191</v>
      </c>
      <c r="J993" s="512"/>
      <c r="M993" s="241" t="s">
        <v>1038</v>
      </c>
      <c r="S993">
        <f t="shared" si="115"/>
        <v>2018</v>
      </c>
    </row>
    <row r="994" spans="1:19" ht="15" customHeight="1">
      <c r="A994" s="418" t="s">
        <v>1242</v>
      </c>
      <c r="B994" s="497">
        <v>43282</v>
      </c>
      <c r="C994" s="498"/>
      <c r="D994" s="498">
        <v>140888.76</v>
      </c>
      <c r="E994" s="495">
        <f t="shared" si="118"/>
        <v>62430196.76000002</v>
      </c>
      <c r="F994" s="495">
        <f t="shared" si="118"/>
        <v>41762581.450000003</v>
      </c>
      <c r="G994" s="495">
        <f t="shared" si="116"/>
        <v>20667615.310000017</v>
      </c>
      <c r="H994" s="495">
        <f>VLOOKUP(A994,'02-Metrics'!A:R,18,FALSE)</f>
        <v>47319156</v>
      </c>
      <c r="I994" s="496">
        <f t="shared" si="114"/>
        <v>0.43677058208730557</v>
      </c>
      <c r="J994" s="512"/>
      <c r="M994" s="241" t="s">
        <v>1038</v>
      </c>
      <c r="S994">
        <f t="shared" si="115"/>
        <v>2018</v>
      </c>
    </row>
    <row r="995" spans="1:19" ht="15" customHeight="1">
      <c r="A995" s="418" t="s">
        <v>1242</v>
      </c>
      <c r="B995" s="497">
        <v>43313</v>
      </c>
      <c r="C995" s="498"/>
      <c r="D995" s="498">
        <v>291983.76</v>
      </c>
      <c r="E995" s="495">
        <f t="shared" si="118"/>
        <v>62430196.76000002</v>
      </c>
      <c r="F995" s="495">
        <f t="shared" si="118"/>
        <v>42054565.210000001</v>
      </c>
      <c r="G995" s="495">
        <f t="shared" si="116"/>
        <v>20375631.550000019</v>
      </c>
      <c r="H995" s="495">
        <f>VLOOKUP(A995,'02-Metrics'!A:R,18,FALSE)</f>
        <v>47319156</v>
      </c>
      <c r="I995" s="496">
        <f t="shared" si="114"/>
        <v>0.4306000629005306</v>
      </c>
      <c r="J995" s="512"/>
      <c r="M995" s="241" t="s">
        <v>1038</v>
      </c>
      <c r="S995">
        <f t="shared" si="115"/>
        <v>2018</v>
      </c>
    </row>
    <row r="996" spans="1:19" ht="15" customHeight="1">
      <c r="A996" s="418" t="s">
        <v>1242</v>
      </c>
      <c r="B996" s="497">
        <f>L996</f>
        <v>43326</v>
      </c>
      <c r="C996" s="498">
        <v>854854.29</v>
      </c>
      <c r="D996" s="498"/>
      <c r="E996" s="495">
        <f t="shared" si="118"/>
        <v>63285051.050000019</v>
      </c>
      <c r="F996" s="495">
        <f t="shared" si="118"/>
        <v>42054565.210000001</v>
      </c>
      <c r="G996" s="495">
        <f t="shared" si="116"/>
        <v>21230485.840000018</v>
      </c>
      <c r="H996" s="495">
        <f>VLOOKUP(A996,'02-Metrics'!A:R,18,FALSE)</f>
        <v>47319156</v>
      </c>
      <c r="I996" s="496">
        <f t="shared" si="114"/>
        <v>0.44866577586464174</v>
      </c>
      <c r="J996" s="512"/>
      <c r="L996" s="23">
        <v>43326</v>
      </c>
      <c r="M996" s="241" t="s">
        <v>1039</v>
      </c>
      <c r="S996">
        <f t="shared" si="115"/>
        <v>2018</v>
      </c>
    </row>
    <row r="997" spans="1:19" ht="15" customHeight="1">
      <c r="A997" s="418" t="s">
        <v>1242</v>
      </c>
      <c r="B997" s="497">
        <v>43344</v>
      </c>
      <c r="C997" s="498"/>
      <c r="D997" s="498">
        <v>80626.53</v>
      </c>
      <c r="E997" s="495">
        <f t="shared" si="118"/>
        <v>63285051.050000019</v>
      </c>
      <c r="F997" s="495">
        <f t="shared" si="118"/>
        <v>42135191.740000002</v>
      </c>
      <c r="G997" s="495">
        <f t="shared" si="116"/>
        <v>21149859.310000017</v>
      </c>
      <c r="H997" s="495">
        <f>VLOOKUP(A997,'02-Metrics'!A:R,18,FALSE)</f>
        <v>47319156</v>
      </c>
      <c r="I997" s="496">
        <f t="shared" si="114"/>
        <v>0.44696188811989834</v>
      </c>
      <c r="J997" s="512"/>
      <c r="M997" s="241" t="s">
        <v>1038</v>
      </c>
      <c r="S997">
        <f t="shared" si="115"/>
        <v>2018</v>
      </c>
    </row>
    <row r="998" spans="1:19" ht="15" customHeight="1">
      <c r="A998" s="418" t="s">
        <v>1242</v>
      </c>
      <c r="B998" s="497">
        <v>43374</v>
      </c>
      <c r="C998" s="498"/>
      <c r="D998" s="498">
        <v>204712.1</v>
      </c>
      <c r="E998" s="495">
        <f t="shared" si="118"/>
        <v>63285051.050000019</v>
      </c>
      <c r="F998" s="495">
        <f t="shared" si="118"/>
        <v>42339903.840000004</v>
      </c>
      <c r="G998" s="495">
        <f t="shared" si="116"/>
        <v>20945147.210000016</v>
      </c>
      <c r="H998" s="495">
        <f>VLOOKUP(A998,'02-Metrics'!A:R,18,FALSE)</f>
        <v>47319156</v>
      </c>
      <c r="I998" s="496">
        <f t="shared" si="114"/>
        <v>0.44263568881067988</v>
      </c>
      <c r="J998" s="512"/>
      <c r="M998" s="241" t="s">
        <v>1038</v>
      </c>
      <c r="S998">
        <f t="shared" si="115"/>
        <v>2018</v>
      </c>
    </row>
    <row r="999" spans="1:19" ht="15" customHeight="1">
      <c r="A999" s="418" t="s">
        <v>1242</v>
      </c>
      <c r="B999" s="497">
        <f>L999</f>
        <v>43397</v>
      </c>
      <c r="C999" s="498">
        <v>2299870.9900000002</v>
      </c>
      <c r="D999" s="498"/>
      <c r="E999" s="495">
        <f t="shared" si="118"/>
        <v>65584922.040000021</v>
      </c>
      <c r="F999" s="495">
        <f t="shared" si="118"/>
        <v>42339903.840000004</v>
      </c>
      <c r="G999" s="495">
        <f t="shared" si="116"/>
        <v>23245018.200000018</v>
      </c>
      <c r="H999" s="495">
        <f>VLOOKUP(A999,'02-Metrics'!A:R,18,FALSE)</f>
        <v>47319156</v>
      </c>
      <c r="I999" s="496">
        <f t="shared" si="114"/>
        <v>0.49123907028265718</v>
      </c>
      <c r="J999" s="512"/>
      <c r="L999" s="23">
        <v>43397</v>
      </c>
      <c r="M999" s="241" t="s">
        <v>1039</v>
      </c>
      <c r="S999">
        <f t="shared" si="115"/>
        <v>2018</v>
      </c>
    </row>
    <row r="1000" spans="1:19" ht="15" customHeight="1">
      <c r="A1000" s="418" t="s">
        <v>1242</v>
      </c>
      <c r="B1000" s="497">
        <v>43405</v>
      </c>
      <c r="C1000" s="498"/>
      <c r="D1000" s="498">
        <v>863989.14</v>
      </c>
      <c r="E1000" s="495">
        <f t="shared" si="118"/>
        <v>65584922.040000021</v>
      </c>
      <c r="F1000" s="495">
        <f t="shared" si="118"/>
        <v>43203892.980000004</v>
      </c>
      <c r="G1000" s="495">
        <f t="shared" si="116"/>
        <v>22381029.060000017</v>
      </c>
      <c r="H1000" s="495">
        <f>VLOOKUP(A1000,'02-Metrics'!A:R,18,FALSE)</f>
        <v>47319156</v>
      </c>
      <c r="I1000" s="496">
        <f t="shared" si="114"/>
        <v>0.47298030970797572</v>
      </c>
      <c r="J1000" s="512"/>
      <c r="M1000" s="241" t="s">
        <v>1038</v>
      </c>
      <c r="S1000">
        <f t="shared" si="115"/>
        <v>2018</v>
      </c>
    </row>
    <row r="1001" spans="1:19" ht="15" customHeight="1">
      <c r="A1001" s="418" t="s">
        <v>1242</v>
      </c>
      <c r="B1001" s="497">
        <v>43435</v>
      </c>
      <c r="C1001" s="498"/>
      <c r="D1001" s="498">
        <v>287870.08000000002</v>
      </c>
      <c r="E1001" s="495">
        <f t="shared" si="118"/>
        <v>65584922.040000021</v>
      </c>
      <c r="F1001" s="495">
        <f t="shared" si="118"/>
        <v>43491763.060000002</v>
      </c>
      <c r="G1001" s="495">
        <f t="shared" si="116"/>
        <v>22093158.980000019</v>
      </c>
      <c r="H1001" s="495">
        <f>VLOOKUP(A1001,'02-Metrics'!A:R,18,FALSE)</f>
        <v>47319156</v>
      </c>
      <c r="I1001" s="496">
        <f t="shared" si="114"/>
        <v>0.46689672529239573</v>
      </c>
      <c r="J1001" s="512"/>
      <c r="M1001" s="241" t="s">
        <v>1038</v>
      </c>
      <c r="S1001">
        <f t="shared" si="115"/>
        <v>2018</v>
      </c>
    </row>
    <row r="1002" spans="1:19" ht="15" customHeight="1">
      <c r="A1002" s="418" t="s">
        <v>1242</v>
      </c>
      <c r="B1002" s="497">
        <v>43466</v>
      </c>
      <c r="C1002" s="498"/>
      <c r="D1002" s="498">
        <v>20590.239999999998</v>
      </c>
      <c r="E1002" s="495">
        <f t="shared" si="118"/>
        <v>65584922.040000021</v>
      </c>
      <c r="F1002" s="495">
        <f t="shared" si="118"/>
        <v>43512353.300000004</v>
      </c>
      <c r="G1002" s="495">
        <f t="shared" si="116"/>
        <v>22072568.740000017</v>
      </c>
      <c r="H1002" s="495">
        <f>VLOOKUP(A1002,'02-Metrics'!A:R,18,FALSE)</f>
        <v>47319156</v>
      </c>
      <c r="I1002" s="496">
        <f t="shared" si="114"/>
        <v>0.46646158988972702</v>
      </c>
      <c r="J1002" s="512"/>
      <c r="M1002" s="241" t="s">
        <v>1038</v>
      </c>
      <c r="S1002">
        <f t="shared" si="115"/>
        <v>2019</v>
      </c>
    </row>
    <row r="1003" spans="1:19" ht="15" customHeight="1">
      <c r="A1003" s="418" t="s">
        <v>1242</v>
      </c>
      <c r="B1003" s="497">
        <f>L1003</f>
        <v>43474</v>
      </c>
      <c r="C1003" s="498">
        <v>931895.88</v>
      </c>
      <c r="D1003" s="498"/>
      <c r="E1003" s="495">
        <f t="shared" si="118"/>
        <v>66516817.920000024</v>
      </c>
      <c r="F1003" s="495">
        <f t="shared" si="118"/>
        <v>43512353.300000004</v>
      </c>
      <c r="G1003" s="495">
        <f t="shared" si="116"/>
        <v>23004464.62000002</v>
      </c>
      <c r="H1003" s="495">
        <f>VLOOKUP(A1003,'02-Metrics'!A:R,18,FALSE)</f>
        <v>47319156</v>
      </c>
      <c r="I1003" s="496">
        <f t="shared" si="114"/>
        <v>0.48615542973758913</v>
      </c>
      <c r="J1003" s="512"/>
      <c r="L1003" s="23">
        <v>43474</v>
      </c>
      <c r="M1003" s="241" t="s">
        <v>1039</v>
      </c>
      <c r="S1003">
        <f t="shared" si="115"/>
        <v>2019</v>
      </c>
    </row>
    <row r="1004" spans="1:19" ht="15" customHeight="1">
      <c r="A1004" s="418" t="s">
        <v>1242</v>
      </c>
      <c r="B1004" s="497">
        <f>L1004</f>
        <v>43485</v>
      </c>
      <c r="C1004" s="498">
        <v>148822.85999999999</v>
      </c>
      <c r="D1004" s="498"/>
      <c r="E1004" s="495">
        <f t="shared" si="118"/>
        <v>66665640.780000024</v>
      </c>
      <c r="F1004" s="495">
        <f t="shared" si="118"/>
        <v>43512353.300000004</v>
      </c>
      <c r="G1004" s="495">
        <f t="shared" si="116"/>
        <v>23153287.480000019</v>
      </c>
      <c r="H1004" s="495">
        <f>VLOOKUP(A1004,'02-Metrics'!A:R,18,FALSE)</f>
        <v>47319156</v>
      </c>
      <c r="I1004" s="496">
        <f t="shared" si="114"/>
        <v>0.48930051668715346</v>
      </c>
      <c r="J1004" s="512"/>
      <c r="L1004" s="23">
        <v>43485</v>
      </c>
      <c r="M1004" s="241" t="s">
        <v>1039</v>
      </c>
      <c r="S1004">
        <f t="shared" si="115"/>
        <v>2019</v>
      </c>
    </row>
    <row r="1005" spans="1:19" ht="15" customHeight="1">
      <c r="A1005" s="418" t="s">
        <v>1242</v>
      </c>
      <c r="B1005" s="497">
        <v>43497</v>
      </c>
      <c r="C1005" s="498"/>
      <c r="D1005" s="498">
        <v>353680.59</v>
      </c>
      <c r="E1005" s="495">
        <f t="shared" si="118"/>
        <v>66665640.780000024</v>
      </c>
      <c r="F1005" s="495">
        <f t="shared" si="118"/>
        <v>43866033.890000008</v>
      </c>
      <c r="G1005" s="495">
        <f t="shared" si="116"/>
        <v>22799606.890000015</v>
      </c>
      <c r="H1005" s="495">
        <f>VLOOKUP(A1005,'02-Metrics'!A:R,18,FALSE)</f>
        <v>47319156</v>
      </c>
      <c r="I1005" s="496">
        <f t="shared" si="114"/>
        <v>0.48182615281641994</v>
      </c>
      <c r="J1005" s="512"/>
      <c r="M1005" s="241" t="s">
        <v>1038</v>
      </c>
      <c r="S1005">
        <f t="shared" si="115"/>
        <v>2019</v>
      </c>
    </row>
    <row r="1006" spans="1:19" ht="15" customHeight="1">
      <c r="A1006" s="418" t="s">
        <v>1242</v>
      </c>
      <c r="B1006" s="497">
        <f>L1006</f>
        <v>43517</v>
      </c>
      <c r="C1006" s="498">
        <v>504922.64</v>
      </c>
      <c r="D1006" s="498"/>
      <c r="E1006" s="495">
        <f t="shared" si="118"/>
        <v>67170563.420000017</v>
      </c>
      <c r="F1006" s="495">
        <f t="shared" si="118"/>
        <v>43866033.890000008</v>
      </c>
      <c r="G1006" s="495">
        <f t="shared" si="116"/>
        <v>23304529.530000009</v>
      </c>
      <c r="H1006" s="495">
        <f>VLOOKUP(A1006,'02-Metrics'!A:R,18,FALSE)</f>
        <v>47319156</v>
      </c>
      <c r="I1006" s="496">
        <f t="shared" si="114"/>
        <v>0.49249672859761084</v>
      </c>
      <c r="J1006" s="512"/>
      <c r="L1006" s="23">
        <v>43517</v>
      </c>
      <c r="M1006" s="241" t="s">
        <v>1039</v>
      </c>
      <c r="S1006">
        <f t="shared" si="115"/>
        <v>2019</v>
      </c>
    </row>
    <row r="1007" spans="1:19" ht="15" customHeight="1">
      <c r="A1007" s="418" t="s">
        <v>1242</v>
      </c>
      <c r="B1007" s="497">
        <v>43525</v>
      </c>
      <c r="C1007" s="498"/>
      <c r="D1007" s="498">
        <v>339484.21</v>
      </c>
      <c r="E1007" s="495">
        <f t="shared" si="118"/>
        <v>67170563.420000017</v>
      </c>
      <c r="F1007" s="495">
        <f t="shared" si="118"/>
        <v>44205518.100000009</v>
      </c>
      <c r="G1007" s="495">
        <f t="shared" si="116"/>
        <v>22965045.320000008</v>
      </c>
      <c r="H1007" s="495">
        <f>VLOOKUP(A1007,'02-Metrics'!A:R,18,FALSE)</f>
        <v>47319156</v>
      </c>
      <c r="I1007" s="496">
        <f t="shared" si="114"/>
        <v>0.48532237810835022</v>
      </c>
      <c r="J1007" s="512"/>
      <c r="M1007" s="241" t="s">
        <v>1038</v>
      </c>
      <c r="S1007">
        <f t="shared" si="115"/>
        <v>2019</v>
      </c>
    </row>
    <row r="1008" spans="1:19" ht="15" customHeight="1">
      <c r="A1008" s="418" t="s">
        <v>1242</v>
      </c>
      <c r="B1008" s="497">
        <v>43556</v>
      </c>
      <c r="C1008" s="498"/>
      <c r="D1008" s="498">
        <v>85703.63</v>
      </c>
      <c r="E1008" s="495">
        <f t="shared" ref="E1008:F1022" si="119">C1008+E1007</f>
        <v>67170563.420000017</v>
      </c>
      <c r="F1008" s="495">
        <f t="shared" si="119"/>
        <v>44291221.730000012</v>
      </c>
      <c r="G1008" s="495">
        <f t="shared" si="116"/>
        <v>22879341.690000005</v>
      </c>
      <c r="H1008" s="495">
        <f>VLOOKUP(A1008,'02-Metrics'!A:R,18,FALSE)</f>
        <v>47319156</v>
      </c>
      <c r="I1008" s="496">
        <f t="shared" si="114"/>
        <v>0.48351119555048711</v>
      </c>
      <c r="J1008" s="512"/>
      <c r="M1008" s="241" t="s">
        <v>1038</v>
      </c>
      <c r="S1008">
        <f t="shared" si="115"/>
        <v>2019</v>
      </c>
    </row>
    <row r="1009" spans="1:19" ht="15" customHeight="1">
      <c r="A1009" s="418" t="s">
        <v>1242</v>
      </c>
      <c r="B1009" s="497">
        <v>43617</v>
      </c>
      <c r="C1009" s="498"/>
      <c r="D1009" s="498">
        <v>9327.89</v>
      </c>
      <c r="E1009" s="495">
        <f t="shared" si="119"/>
        <v>67170563.420000017</v>
      </c>
      <c r="F1009" s="495">
        <f t="shared" si="119"/>
        <v>44300549.620000012</v>
      </c>
      <c r="G1009" s="495">
        <f t="shared" si="116"/>
        <v>22870013.800000004</v>
      </c>
      <c r="H1009" s="495">
        <f>VLOOKUP(A1009,'02-Metrics'!A:R,18,FALSE)</f>
        <v>47319156</v>
      </c>
      <c r="I1009" s="496">
        <f t="shared" si="114"/>
        <v>0.48331406840815178</v>
      </c>
      <c r="J1009" s="512"/>
      <c r="M1009" s="241" t="s">
        <v>1038</v>
      </c>
      <c r="S1009">
        <f t="shared" si="115"/>
        <v>2019</v>
      </c>
    </row>
    <row r="1010" spans="1:19" ht="15" customHeight="1">
      <c r="A1010" s="418" t="s">
        <v>1242</v>
      </c>
      <c r="B1010" s="497">
        <f>L1010</f>
        <v>43626</v>
      </c>
      <c r="C1010" s="498">
        <v>419078.79</v>
      </c>
      <c r="D1010" s="498"/>
      <c r="E1010" s="495">
        <f t="shared" si="119"/>
        <v>67589642.210000023</v>
      </c>
      <c r="F1010" s="495">
        <f t="shared" si="119"/>
        <v>44300549.620000012</v>
      </c>
      <c r="G1010" s="495">
        <f t="shared" si="116"/>
        <v>23289092.590000011</v>
      </c>
      <c r="H1010" s="495">
        <f>VLOOKUP(A1010,'02-Metrics'!A:R,18,FALSE)</f>
        <v>47319156</v>
      </c>
      <c r="I1010" s="496">
        <f t="shared" si="114"/>
        <v>0.49217049834954812</v>
      </c>
      <c r="J1010" s="512"/>
      <c r="L1010" s="23">
        <v>43626</v>
      </c>
      <c r="M1010" s="241" t="s">
        <v>1039</v>
      </c>
      <c r="S1010">
        <f t="shared" si="115"/>
        <v>2019</v>
      </c>
    </row>
    <row r="1011" spans="1:19" ht="15" customHeight="1">
      <c r="A1011" s="418" t="s">
        <v>1242</v>
      </c>
      <c r="B1011" s="497">
        <v>43647</v>
      </c>
      <c r="C1011" s="498"/>
      <c r="D1011" s="498">
        <v>18248.53</v>
      </c>
      <c r="E1011" s="495">
        <f t="shared" si="119"/>
        <v>67589642.210000023</v>
      </c>
      <c r="F1011" s="495">
        <f t="shared" si="119"/>
        <v>44318798.150000013</v>
      </c>
      <c r="G1011" s="495">
        <f t="shared" si="116"/>
        <v>23270844.06000001</v>
      </c>
      <c r="H1011" s="495">
        <f>VLOOKUP(A1011,'02-Metrics'!A:R,18,FALSE)</f>
        <v>47319156</v>
      </c>
      <c r="I1011" s="496">
        <f t="shared" si="114"/>
        <v>0.49178485051593079</v>
      </c>
      <c r="J1011" s="512"/>
      <c r="M1011" s="241" t="s">
        <v>1038</v>
      </c>
      <c r="S1011">
        <f t="shared" si="115"/>
        <v>2019</v>
      </c>
    </row>
    <row r="1012" spans="1:19" ht="15" customHeight="1">
      <c r="A1012" s="418" t="s">
        <v>1242</v>
      </c>
      <c r="B1012" s="497">
        <v>43678</v>
      </c>
      <c r="C1012" s="498"/>
      <c r="D1012" s="498">
        <v>6039</v>
      </c>
      <c r="E1012" s="495">
        <f t="shared" si="119"/>
        <v>67589642.210000023</v>
      </c>
      <c r="F1012" s="495">
        <f t="shared" si="119"/>
        <v>44324837.150000013</v>
      </c>
      <c r="G1012" s="495">
        <f t="shared" si="116"/>
        <v>23264805.06000001</v>
      </c>
      <c r="H1012" s="495">
        <f>VLOOKUP(A1012,'02-Metrics'!A:R,18,FALSE)</f>
        <v>47319156</v>
      </c>
      <c r="I1012" s="496">
        <f t="shared" si="114"/>
        <v>0.49165722778318383</v>
      </c>
      <c r="J1012" s="512"/>
      <c r="M1012" s="241" t="s">
        <v>1038</v>
      </c>
      <c r="S1012">
        <f t="shared" si="115"/>
        <v>2019</v>
      </c>
    </row>
    <row r="1013" spans="1:19" ht="15" customHeight="1">
      <c r="A1013" s="418" t="s">
        <v>1242</v>
      </c>
      <c r="B1013" s="497">
        <v>43709</v>
      </c>
      <c r="C1013" s="498"/>
      <c r="D1013" s="498">
        <v>9226.5</v>
      </c>
      <c r="E1013" s="495">
        <f t="shared" si="119"/>
        <v>67589642.210000023</v>
      </c>
      <c r="F1013" s="495">
        <f t="shared" si="119"/>
        <v>44334063.650000013</v>
      </c>
      <c r="G1013" s="495">
        <f t="shared" si="116"/>
        <v>23255578.56000001</v>
      </c>
      <c r="H1013" s="495">
        <f>VLOOKUP(A1013,'02-Metrics'!A:R,18,FALSE)</f>
        <v>47319156</v>
      </c>
      <c r="I1013" s="496">
        <f t="shared" si="114"/>
        <v>0.49146224332488114</v>
      </c>
      <c r="J1013" s="512"/>
      <c r="M1013" s="241" t="s">
        <v>1038</v>
      </c>
      <c r="S1013">
        <f t="shared" si="115"/>
        <v>2019</v>
      </c>
    </row>
    <row r="1014" spans="1:19" ht="15" customHeight="1">
      <c r="A1014" s="418" t="s">
        <v>1242</v>
      </c>
      <c r="B1014" s="497">
        <v>43739</v>
      </c>
      <c r="C1014" s="498"/>
      <c r="D1014" s="498">
        <v>18248.53</v>
      </c>
      <c r="E1014" s="495">
        <f t="shared" si="119"/>
        <v>67589642.210000023</v>
      </c>
      <c r="F1014" s="495">
        <f t="shared" si="119"/>
        <v>44352312.180000015</v>
      </c>
      <c r="G1014" s="495">
        <f t="shared" si="116"/>
        <v>23237330.030000009</v>
      </c>
      <c r="H1014" s="495">
        <f>VLOOKUP(A1014,'02-Metrics'!A:R,18,FALSE)</f>
        <v>47319156</v>
      </c>
      <c r="I1014" s="496">
        <f t="shared" si="114"/>
        <v>0.49107659549126381</v>
      </c>
      <c r="J1014" s="512"/>
      <c r="M1014" s="241" t="s">
        <v>1038</v>
      </c>
      <c r="S1014">
        <f t="shared" si="115"/>
        <v>2019</v>
      </c>
    </row>
    <row r="1015" spans="1:19" ht="15" customHeight="1">
      <c r="A1015" s="418" t="s">
        <v>1242</v>
      </c>
      <c r="B1015" s="497">
        <f>L1015</f>
        <v>43794</v>
      </c>
      <c r="C1015" s="498">
        <v>864260.36</v>
      </c>
      <c r="D1015" s="498"/>
      <c r="E1015" s="495">
        <f t="shared" si="119"/>
        <v>68453902.570000023</v>
      </c>
      <c r="F1015" s="495">
        <f t="shared" si="119"/>
        <v>44352312.180000015</v>
      </c>
      <c r="G1015" s="495">
        <f t="shared" si="116"/>
        <v>24101590.390000008</v>
      </c>
      <c r="H1015" s="495">
        <f>VLOOKUP(A1015,'02-Metrics'!A:R,18,FALSE)</f>
        <v>47319156</v>
      </c>
      <c r="I1015" s="496">
        <f t="shared" si="114"/>
        <v>0.50934108778271547</v>
      </c>
      <c r="J1015" s="512"/>
      <c r="L1015" s="23">
        <v>43794</v>
      </c>
      <c r="M1015" s="241" t="s">
        <v>1039</v>
      </c>
      <c r="S1015">
        <f t="shared" si="115"/>
        <v>2019</v>
      </c>
    </row>
    <row r="1016" spans="1:19" ht="15" customHeight="1">
      <c r="A1016" s="418" t="s">
        <v>1242</v>
      </c>
      <c r="B1016" s="497">
        <v>43800</v>
      </c>
      <c r="C1016" s="498"/>
      <c r="D1016" s="498">
        <v>9226.5</v>
      </c>
      <c r="E1016" s="495">
        <f t="shared" si="119"/>
        <v>68453902.570000023</v>
      </c>
      <c r="F1016" s="495">
        <f t="shared" si="119"/>
        <v>44361538.680000015</v>
      </c>
      <c r="G1016" s="495">
        <f t="shared" si="116"/>
        <v>24092363.890000008</v>
      </c>
      <c r="H1016" s="495">
        <f>VLOOKUP(A1016,'02-Metrics'!A:R,18,FALSE)</f>
        <v>47319156</v>
      </c>
      <c r="I1016" s="496">
        <f t="shared" si="114"/>
        <v>0.50914610332441279</v>
      </c>
      <c r="J1016" s="512"/>
      <c r="M1016" s="241" t="s">
        <v>1038</v>
      </c>
      <c r="S1016">
        <f t="shared" si="115"/>
        <v>2019</v>
      </c>
    </row>
    <row r="1017" spans="1:19" ht="15" customHeight="1">
      <c r="A1017" s="418" t="s">
        <v>1242</v>
      </c>
      <c r="B1017" s="497">
        <v>43831</v>
      </c>
      <c r="C1017" s="498"/>
      <c r="D1017" s="498">
        <v>18248.53</v>
      </c>
      <c r="E1017" s="495">
        <f t="shared" si="119"/>
        <v>68453902.570000023</v>
      </c>
      <c r="F1017" s="495">
        <f t="shared" si="119"/>
        <v>44379787.210000016</v>
      </c>
      <c r="G1017" s="495">
        <f t="shared" si="116"/>
        <v>24074115.360000007</v>
      </c>
      <c r="H1017" s="495">
        <f>VLOOKUP(A1017,'02-Metrics'!A:R,18,FALSE)</f>
        <v>47319156</v>
      </c>
      <c r="I1017" s="496">
        <f t="shared" si="114"/>
        <v>0.5087604554907954</v>
      </c>
      <c r="J1017" s="512"/>
      <c r="M1017" s="241" t="s">
        <v>1038</v>
      </c>
      <c r="S1017">
        <f t="shared" si="115"/>
        <v>2020</v>
      </c>
    </row>
    <row r="1018" spans="1:19" ht="15" customHeight="1">
      <c r="A1018" s="418" t="s">
        <v>1242</v>
      </c>
      <c r="B1018" s="497">
        <v>43983</v>
      </c>
      <c r="C1018" s="498"/>
      <c r="D1018" s="498">
        <v>124706.12</v>
      </c>
      <c r="E1018" s="495">
        <f t="shared" si="119"/>
        <v>68453902.570000023</v>
      </c>
      <c r="F1018" s="495">
        <f t="shared" si="119"/>
        <v>44504493.330000013</v>
      </c>
      <c r="G1018" s="495">
        <f t="shared" si="116"/>
        <v>23949409.24000001</v>
      </c>
      <c r="H1018" s="495">
        <f>VLOOKUP(A1018,'02-Metrics'!A:R,18,FALSE)</f>
        <v>47319156</v>
      </c>
      <c r="I1018" s="496">
        <f t="shared" si="114"/>
        <v>0.50612502978709106</v>
      </c>
      <c r="J1018" s="512"/>
      <c r="M1018" s="241" t="s">
        <v>1038</v>
      </c>
      <c r="S1018">
        <f t="shared" si="115"/>
        <v>2020</v>
      </c>
    </row>
    <row r="1019" spans="1:19" ht="15" customHeight="1">
      <c r="A1019" s="418" t="s">
        <v>1242</v>
      </c>
      <c r="B1019" s="497">
        <v>44075</v>
      </c>
      <c r="C1019" s="498"/>
      <c r="D1019" s="498">
        <v>273240.66000000003</v>
      </c>
      <c r="E1019" s="495">
        <f t="shared" si="119"/>
        <v>68453902.570000023</v>
      </c>
      <c r="F1019" s="495">
        <f t="shared" si="119"/>
        <v>44777733.99000001</v>
      </c>
      <c r="G1019" s="495">
        <f t="shared" si="116"/>
        <v>23676168.580000013</v>
      </c>
      <c r="H1019" s="495">
        <f>VLOOKUP(A1019,'02-Metrics'!A:R,18,FALSE)</f>
        <v>47319156</v>
      </c>
      <c r="I1019" s="496">
        <f t="shared" si="114"/>
        <v>0.50035061022643801</v>
      </c>
      <c r="J1019" s="512"/>
      <c r="M1019" s="241" t="s">
        <v>1038</v>
      </c>
      <c r="S1019">
        <f t="shared" si="115"/>
        <v>2020</v>
      </c>
    </row>
    <row r="1020" spans="1:19" ht="15" customHeight="1">
      <c r="A1020" s="418" t="s">
        <v>1242</v>
      </c>
      <c r="B1020" s="497">
        <f>L1020</f>
        <v>44105</v>
      </c>
      <c r="C1020" s="498"/>
      <c r="D1020" s="498">
        <v>104893.12</v>
      </c>
      <c r="E1020" s="495">
        <f t="shared" si="119"/>
        <v>68453902.570000023</v>
      </c>
      <c r="F1020" s="495">
        <f t="shared" si="119"/>
        <v>44882627.110000007</v>
      </c>
      <c r="G1020" s="495">
        <f t="shared" si="116"/>
        <v>23571275.460000016</v>
      </c>
      <c r="H1020" s="495">
        <f>VLOOKUP(A1020,'02-Metrics'!A:R,18,FALSE)</f>
        <v>47319156</v>
      </c>
      <c r="I1020" s="496">
        <f t="shared" si="114"/>
        <v>0.49813389444224271</v>
      </c>
      <c r="J1020" s="512"/>
      <c r="L1020" s="23">
        <v>44105</v>
      </c>
      <c r="M1020" s="241" t="s">
        <v>1040</v>
      </c>
      <c r="S1020">
        <f t="shared" si="115"/>
        <v>2020</v>
      </c>
    </row>
    <row r="1021" spans="1:19" ht="15" customHeight="1">
      <c r="A1021" s="418" t="s">
        <v>1242</v>
      </c>
      <c r="B1021" s="497">
        <f>L1021</f>
        <v>44136</v>
      </c>
      <c r="C1021" s="498">
        <v>1416810.93</v>
      </c>
      <c r="D1021" s="498"/>
      <c r="E1021" s="495">
        <f t="shared" si="119"/>
        <v>69870713.50000003</v>
      </c>
      <c r="F1021" s="495">
        <f t="shared" si="119"/>
        <v>44882627.110000007</v>
      </c>
      <c r="G1021" s="495">
        <f t="shared" si="116"/>
        <v>24988086.390000023</v>
      </c>
      <c r="H1021" s="495">
        <f>VLOOKUP(A1021,'02-Metrics'!A:R,18,FALSE)</f>
        <v>47319156</v>
      </c>
      <c r="I1021" s="496">
        <f t="shared" si="114"/>
        <v>0.5280754878637316</v>
      </c>
      <c r="J1021" s="512"/>
      <c r="L1021" s="23">
        <v>44136</v>
      </c>
      <c r="M1021" s="241" t="s">
        <v>764</v>
      </c>
      <c r="S1021">
        <f t="shared" si="115"/>
        <v>2020</v>
      </c>
    </row>
    <row r="1022" spans="1:19" ht="15" customHeight="1">
      <c r="A1022" s="418" t="s">
        <v>1242</v>
      </c>
      <c r="B1022" s="497">
        <v>44256</v>
      </c>
      <c r="C1022" s="498"/>
      <c r="D1022" s="498">
        <v>72815.8</v>
      </c>
      <c r="E1022" s="495">
        <f t="shared" si="119"/>
        <v>69870713.50000003</v>
      </c>
      <c r="F1022" s="495">
        <f t="shared" si="119"/>
        <v>44955442.910000004</v>
      </c>
      <c r="G1022" s="495">
        <f t="shared" si="116"/>
        <v>24915270.590000026</v>
      </c>
      <c r="H1022" s="495">
        <f>VLOOKUP(A1022,'02-Metrics'!A:R,18,FALSE)</f>
        <v>47319156</v>
      </c>
      <c r="I1022" s="496">
        <f t="shared" si="114"/>
        <v>0.5265366649819373</v>
      </c>
      <c r="J1022" s="512"/>
      <c r="M1022" s="241" t="s">
        <v>1038</v>
      </c>
      <c r="S1022">
        <f t="shared" si="115"/>
        <v>2021</v>
      </c>
    </row>
    <row r="1023" spans="1:19" ht="15" customHeight="1">
      <c r="A1023" s="418"/>
      <c r="B1023" s="505"/>
      <c r="C1023" s="506"/>
      <c r="D1023" s="506"/>
      <c r="E1023" s="506"/>
      <c r="F1023" s="506"/>
      <c r="G1023" s="506"/>
      <c r="H1023" s="495"/>
      <c r="I1023" s="496"/>
      <c r="J1023" s="512"/>
      <c r="S1023">
        <f t="shared" si="115"/>
        <v>1900</v>
      </c>
    </row>
    <row r="1024" spans="1:19" ht="15" customHeight="1">
      <c r="A1024" s="418" t="s">
        <v>1079</v>
      </c>
      <c r="B1024" s="494">
        <v>42521</v>
      </c>
      <c r="C1024" s="495">
        <v>0</v>
      </c>
      <c r="D1024" s="495">
        <v>860500</v>
      </c>
      <c r="E1024" s="495">
        <f t="shared" ref="E1024:F1039" si="120">C1024+E1023</f>
        <v>0</v>
      </c>
      <c r="F1024" s="495">
        <f t="shared" si="120"/>
        <v>860500</v>
      </c>
      <c r="G1024" s="495">
        <f t="shared" ref="G1024:G1087" si="121">E1024-F1024</f>
        <v>-860500</v>
      </c>
      <c r="H1024" s="495">
        <f>VLOOKUP(A1024,'02-Metrics'!A:R,18,FALSE)</f>
        <v>1335232523</v>
      </c>
      <c r="I1024" s="496">
        <f t="shared" si="114"/>
        <v>-6.4445704038621594E-4</v>
      </c>
      <c r="J1024" s="512"/>
      <c r="K1024" s="491">
        <v>4000000</v>
      </c>
      <c r="L1024" s="489">
        <v>42521</v>
      </c>
      <c r="M1024" s="241" t="s">
        <v>1041</v>
      </c>
      <c r="S1024">
        <f t="shared" si="115"/>
        <v>2016</v>
      </c>
    </row>
    <row r="1025" spans="1:19" ht="15" customHeight="1">
      <c r="A1025" s="418" t="s">
        <v>1079</v>
      </c>
      <c r="B1025" s="494">
        <v>42551</v>
      </c>
      <c r="C1025" s="495">
        <v>55000000</v>
      </c>
      <c r="D1025" s="495">
        <v>210051</v>
      </c>
      <c r="E1025" s="495">
        <f t="shared" si="120"/>
        <v>55000000</v>
      </c>
      <c r="F1025" s="495">
        <f t="shared" si="120"/>
        <v>1070551</v>
      </c>
      <c r="G1025" s="495">
        <f t="shared" si="121"/>
        <v>53929449</v>
      </c>
      <c r="H1025" s="495">
        <f>VLOOKUP(A1025,'02-Metrics'!A:R,18,FALSE)</f>
        <v>1335232523</v>
      </c>
      <c r="I1025" s="496">
        <f t="shared" si="114"/>
        <v>4.0389556179197414E-2</v>
      </c>
      <c r="J1025" s="512"/>
      <c r="K1025" s="491">
        <v>16860000</v>
      </c>
      <c r="L1025" s="489">
        <v>42551</v>
      </c>
      <c r="M1025" s="241" t="s">
        <v>1041</v>
      </c>
      <c r="S1025">
        <f t="shared" si="115"/>
        <v>2016</v>
      </c>
    </row>
    <row r="1026" spans="1:19" ht="15" customHeight="1">
      <c r="A1026" s="418" t="s">
        <v>1079</v>
      </c>
      <c r="B1026" s="494">
        <v>42582</v>
      </c>
      <c r="C1026" s="495">
        <v>0</v>
      </c>
      <c r="D1026" s="495">
        <v>5797210</v>
      </c>
      <c r="E1026" s="495">
        <f t="shared" si="120"/>
        <v>55000000</v>
      </c>
      <c r="F1026" s="495">
        <f t="shared" si="120"/>
        <v>6867761</v>
      </c>
      <c r="G1026" s="495">
        <f t="shared" si="121"/>
        <v>48132239</v>
      </c>
      <c r="H1026" s="495">
        <f>VLOOKUP(A1026,'02-Metrics'!A:R,18,FALSE)</f>
        <v>1335232523</v>
      </c>
      <c r="I1026" s="496">
        <f t="shared" si="114"/>
        <v>3.6047832996051132E-2</v>
      </c>
      <c r="J1026" s="512"/>
      <c r="K1026" s="491">
        <v>5014273</v>
      </c>
      <c r="L1026" s="489">
        <v>42582</v>
      </c>
      <c r="M1026" s="241" t="s">
        <v>1041</v>
      </c>
      <c r="S1026">
        <f t="shared" si="115"/>
        <v>2016</v>
      </c>
    </row>
    <row r="1027" spans="1:19" ht="15" customHeight="1">
      <c r="A1027" s="418" t="s">
        <v>1079</v>
      </c>
      <c r="B1027" s="494">
        <v>42613</v>
      </c>
      <c r="C1027" s="495">
        <v>0</v>
      </c>
      <c r="D1027" s="495">
        <v>4223578</v>
      </c>
      <c r="E1027" s="495">
        <f t="shared" si="120"/>
        <v>55000000</v>
      </c>
      <c r="F1027" s="495">
        <f t="shared" si="120"/>
        <v>11091339</v>
      </c>
      <c r="G1027" s="495">
        <f t="shared" si="121"/>
        <v>43908661</v>
      </c>
      <c r="H1027" s="495">
        <f>VLOOKUP(A1027,'02-Metrics'!A:R,18,FALSE)</f>
        <v>1335232523</v>
      </c>
      <c r="I1027" s="496">
        <f t="shared" ref="I1027:I1090" si="122">G1027/H1027</f>
        <v>3.2884655102128603E-2</v>
      </c>
      <c r="J1027" s="512"/>
      <c r="K1027" s="491">
        <v>14172854</v>
      </c>
      <c r="L1027" s="489">
        <v>42613</v>
      </c>
      <c r="M1027" s="241" t="s">
        <v>1041</v>
      </c>
      <c r="S1027">
        <f t="shared" ref="S1027:S1090" si="123">YEAR(B1027)</f>
        <v>2016</v>
      </c>
    </row>
    <row r="1028" spans="1:19" ht="15" customHeight="1">
      <c r="A1028" s="418" t="s">
        <v>1079</v>
      </c>
      <c r="B1028" s="494">
        <v>42643</v>
      </c>
      <c r="C1028" s="495">
        <v>25000000</v>
      </c>
      <c r="D1028" s="495">
        <v>6918725</v>
      </c>
      <c r="E1028" s="495">
        <f t="shared" si="120"/>
        <v>80000000</v>
      </c>
      <c r="F1028" s="495">
        <f t="shared" si="120"/>
        <v>18010064</v>
      </c>
      <c r="G1028" s="495">
        <f t="shared" si="121"/>
        <v>61989936</v>
      </c>
      <c r="H1028" s="495">
        <f>VLOOKUP(A1028,'02-Metrics'!A:R,18,FALSE)</f>
        <v>1335232523</v>
      </c>
      <c r="I1028" s="496">
        <f t="shared" si="122"/>
        <v>4.6426322705741943E-2</v>
      </c>
      <c r="J1028" s="512"/>
      <c r="K1028" s="491">
        <v>8448406</v>
      </c>
      <c r="L1028" s="489">
        <v>42643</v>
      </c>
      <c r="M1028" s="241" t="s">
        <v>1041</v>
      </c>
      <c r="S1028">
        <f t="shared" si="123"/>
        <v>2016</v>
      </c>
    </row>
    <row r="1029" spans="1:19" ht="15" customHeight="1">
      <c r="A1029" s="418" t="s">
        <v>1079</v>
      </c>
      <c r="B1029" s="494">
        <v>42674</v>
      </c>
      <c r="C1029" s="495">
        <v>0</v>
      </c>
      <c r="D1029" s="495">
        <v>5761473</v>
      </c>
      <c r="E1029" s="495">
        <f t="shared" si="120"/>
        <v>80000000</v>
      </c>
      <c r="F1029" s="495">
        <f t="shared" si="120"/>
        <v>23771537</v>
      </c>
      <c r="G1029" s="495">
        <f t="shared" si="121"/>
        <v>56228463</v>
      </c>
      <c r="H1029" s="495">
        <f>VLOOKUP(A1029,'02-Metrics'!A:R,18,FALSE)</f>
        <v>1335232523</v>
      </c>
      <c r="I1029" s="496">
        <f t="shared" si="122"/>
        <v>4.2111364149268853E-2</v>
      </c>
      <c r="J1029" s="512"/>
      <c r="K1029" s="491">
        <v>12758335</v>
      </c>
      <c r="L1029" s="489">
        <v>42674</v>
      </c>
      <c r="M1029" s="241" t="s">
        <v>1041</v>
      </c>
      <c r="S1029">
        <f t="shared" si="123"/>
        <v>2016</v>
      </c>
    </row>
    <row r="1030" spans="1:19" ht="15" customHeight="1">
      <c r="A1030" s="418" t="s">
        <v>1079</v>
      </c>
      <c r="B1030" s="494">
        <v>42704</v>
      </c>
      <c r="C1030" s="495">
        <v>0</v>
      </c>
      <c r="D1030" s="495">
        <v>11455502</v>
      </c>
      <c r="E1030" s="495">
        <f t="shared" si="120"/>
        <v>80000000</v>
      </c>
      <c r="F1030" s="495">
        <f t="shared" si="120"/>
        <v>35227039</v>
      </c>
      <c r="G1030" s="495">
        <f t="shared" si="121"/>
        <v>44772961</v>
      </c>
      <c r="H1030" s="495">
        <f>VLOOKUP(A1030,'02-Metrics'!A:R,18,FALSE)</f>
        <v>1335232523</v>
      </c>
      <c r="I1030" s="496">
        <f t="shared" si="122"/>
        <v>3.3531958088771033E-2</v>
      </c>
      <c r="J1030" s="512"/>
      <c r="K1030" s="491">
        <v>43227106</v>
      </c>
      <c r="L1030" s="489">
        <v>42704</v>
      </c>
      <c r="M1030" s="241" t="s">
        <v>1041</v>
      </c>
      <c r="S1030">
        <f t="shared" si="123"/>
        <v>2016</v>
      </c>
    </row>
    <row r="1031" spans="1:19" ht="15" customHeight="1">
      <c r="A1031" s="418" t="s">
        <v>1079</v>
      </c>
      <c r="B1031" s="494">
        <v>42735</v>
      </c>
      <c r="C1031" s="495">
        <v>0</v>
      </c>
      <c r="D1031" s="495">
        <v>9154402</v>
      </c>
      <c r="E1031" s="495">
        <f t="shared" si="120"/>
        <v>80000000</v>
      </c>
      <c r="F1031" s="495">
        <f t="shared" si="120"/>
        <v>44381441</v>
      </c>
      <c r="G1031" s="495">
        <f t="shared" si="121"/>
        <v>35618559</v>
      </c>
      <c r="H1031" s="495">
        <f>VLOOKUP(A1031,'02-Metrics'!A:R,18,FALSE)</f>
        <v>1335232523</v>
      </c>
      <c r="I1031" s="496">
        <f t="shared" si="122"/>
        <v>2.6675922273052662E-2</v>
      </c>
      <c r="J1031" s="512"/>
      <c r="K1031" s="491">
        <v>12128868</v>
      </c>
      <c r="L1031" s="489">
        <v>42735</v>
      </c>
      <c r="M1031" s="241" t="s">
        <v>1041</v>
      </c>
      <c r="S1031">
        <f t="shared" si="123"/>
        <v>2016</v>
      </c>
    </row>
    <row r="1032" spans="1:19" ht="15" customHeight="1">
      <c r="A1032" s="418" t="s">
        <v>1079</v>
      </c>
      <c r="B1032" s="494">
        <v>42766</v>
      </c>
      <c r="C1032" s="495">
        <v>0</v>
      </c>
      <c r="D1032" s="495">
        <v>11470298</v>
      </c>
      <c r="E1032" s="495">
        <f t="shared" si="120"/>
        <v>80000000</v>
      </c>
      <c r="F1032" s="495">
        <f t="shared" si="120"/>
        <v>55851739</v>
      </c>
      <c r="G1032" s="495">
        <f t="shared" si="121"/>
        <v>24148261</v>
      </c>
      <c r="H1032" s="495">
        <f>VLOOKUP(A1032,'02-Metrics'!A:R,18,FALSE)</f>
        <v>1335232523</v>
      </c>
      <c r="I1032" s="496">
        <f t="shared" si="122"/>
        <v>1.8085434996553032E-2</v>
      </c>
      <c r="J1032" s="512"/>
      <c r="K1032" s="491">
        <v>3742582</v>
      </c>
      <c r="L1032" s="489">
        <v>42766</v>
      </c>
      <c r="M1032" s="241" t="s">
        <v>1041</v>
      </c>
      <c r="S1032">
        <f t="shared" si="123"/>
        <v>2017</v>
      </c>
    </row>
    <row r="1033" spans="1:19" ht="15" customHeight="1">
      <c r="A1033" s="418" t="s">
        <v>1079</v>
      </c>
      <c r="B1033" s="494">
        <v>42794</v>
      </c>
      <c r="C1033" s="495">
        <v>0</v>
      </c>
      <c r="D1033" s="495">
        <v>11527723</v>
      </c>
      <c r="E1033" s="495">
        <f t="shared" si="120"/>
        <v>80000000</v>
      </c>
      <c r="F1033" s="495">
        <f t="shared" si="120"/>
        <v>67379462</v>
      </c>
      <c r="G1033" s="495">
        <f t="shared" si="121"/>
        <v>12620538</v>
      </c>
      <c r="H1033" s="495">
        <f>VLOOKUP(A1033,'02-Metrics'!A:R,18,FALSE)</f>
        <v>1335232523</v>
      </c>
      <c r="I1033" s="496">
        <f t="shared" si="122"/>
        <v>9.4519402295895096E-3</v>
      </c>
      <c r="J1033" s="512"/>
      <c r="K1033" s="491">
        <v>58697488</v>
      </c>
      <c r="L1033" s="489">
        <v>42794</v>
      </c>
      <c r="M1033" s="241" t="s">
        <v>1041</v>
      </c>
      <c r="S1033">
        <f t="shared" si="123"/>
        <v>2017</v>
      </c>
    </row>
    <row r="1034" spans="1:19" ht="15" customHeight="1">
      <c r="A1034" s="418" t="s">
        <v>1079</v>
      </c>
      <c r="B1034" s="497">
        <f>L1034</f>
        <v>42824</v>
      </c>
      <c r="C1034" s="498">
        <v>4140013</v>
      </c>
      <c r="D1034" s="498"/>
      <c r="E1034" s="495">
        <f t="shared" si="120"/>
        <v>84140013</v>
      </c>
      <c r="F1034" s="495">
        <f t="shared" si="120"/>
        <v>67379462</v>
      </c>
      <c r="G1034" s="495">
        <f t="shared" si="121"/>
        <v>16760551</v>
      </c>
      <c r="H1034" s="495">
        <f>VLOOKUP(A1034,'02-Metrics'!A:R,18,FALSE)</f>
        <v>1335232523</v>
      </c>
      <c r="I1034" s="496">
        <f t="shared" si="122"/>
        <v>1.2552533518538328E-2</v>
      </c>
      <c r="J1034" s="512"/>
      <c r="L1034" s="23">
        <v>42824</v>
      </c>
      <c r="M1034" s="241" t="s">
        <v>1039</v>
      </c>
      <c r="S1034">
        <f t="shared" si="123"/>
        <v>2017</v>
      </c>
    </row>
    <row r="1035" spans="1:19" ht="15" customHeight="1">
      <c r="A1035" s="418" t="s">
        <v>1079</v>
      </c>
      <c r="B1035" s="494">
        <v>42825</v>
      </c>
      <c r="C1035" s="495">
        <v>23196662</v>
      </c>
      <c r="D1035" s="495">
        <v>13151769</v>
      </c>
      <c r="E1035" s="495">
        <f t="shared" si="120"/>
        <v>107336675</v>
      </c>
      <c r="F1035" s="495">
        <f t="shared" si="120"/>
        <v>80531231</v>
      </c>
      <c r="G1035" s="495">
        <f t="shared" si="121"/>
        <v>26805444</v>
      </c>
      <c r="H1035" s="495">
        <f>VLOOKUP(A1035,'02-Metrics'!A:R,18,FALSE)</f>
        <v>1335232523</v>
      </c>
      <c r="I1035" s="496">
        <f t="shared" si="122"/>
        <v>2.007548763100343E-2</v>
      </c>
      <c r="J1035" s="512"/>
      <c r="K1035" s="491">
        <v>10879402</v>
      </c>
      <c r="L1035" s="489">
        <v>42825</v>
      </c>
      <c r="M1035" s="241" t="s">
        <v>1041</v>
      </c>
      <c r="S1035">
        <f t="shared" si="123"/>
        <v>2017</v>
      </c>
    </row>
    <row r="1036" spans="1:19" ht="15" customHeight="1">
      <c r="A1036" s="418" t="s">
        <v>1079</v>
      </c>
      <c r="B1036" s="497">
        <v>42826</v>
      </c>
      <c r="C1036" s="498"/>
      <c r="D1036" s="498">
        <v>2760123.94</v>
      </c>
      <c r="E1036" s="495">
        <f t="shared" si="120"/>
        <v>107336675</v>
      </c>
      <c r="F1036" s="495">
        <f t="shared" si="120"/>
        <v>83291354.939999998</v>
      </c>
      <c r="G1036" s="495">
        <f t="shared" si="121"/>
        <v>24045320.060000002</v>
      </c>
      <c r="H1036" s="495">
        <f>VLOOKUP(A1036,'02-Metrics'!A:R,18,FALSE)</f>
        <v>1335232523</v>
      </c>
      <c r="I1036" s="496">
        <f t="shared" si="122"/>
        <v>1.8008339106341555E-2</v>
      </c>
      <c r="J1036" s="512"/>
      <c r="M1036" s="241" t="s">
        <v>1038</v>
      </c>
      <c r="S1036">
        <f t="shared" si="123"/>
        <v>2017</v>
      </c>
    </row>
    <row r="1037" spans="1:19" ht="15" customHeight="1">
      <c r="A1037" s="418" t="s">
        <v>1079</v>
      </c>
      <c r="B1037" s="497">
        <f>L1037</f>
        <v>42826</v>
      </c>
      <c r="C1037" s="498">
        <v>50223564.950000003</v>
      </c>
      <c r="D1037" s="498"/>
      <c r="E1037" s="495">
        <f t="shared" si="120"/>
        <v>157560239.94999999</v>
      </c>
      <c r="F1037" s="495">
        <f t="shared" si="120"/>
        <v>83291354.939999998</v>
      </c>
      <c r="G1037" s="495">
        <f t="shared" si="121"/>
        <v>74268885.00999999</v>
      </c>
      <c r="H1037" s="495">
        <f>VLOOKUP(A1037,'02-Metrics'!A:R,18,FALSE)</f>
        <v>1335232523</v>
      </c>
      <c r="I1037" s="496">
        <f t="shared" si="122"/>
        <v>5.5622435591317597E-2</v>
      </c>
      <c r="J1037" s="512"/>
      <c r="L1037" s="23">
        <v>42826</v>
      </c>
      <c r="M1037" s="241" t="s">
        <v>1039</v>
      </c>
      <c r="S1037">
        <f t="shared" si="123"/>
        <v>2017</v>
      </c>
    </row>
    <row r="1038" spans="1:19" ht="15" customHeight="1">
      <c r="A1038" s="418" t="s">
        <v>1079</v>
      </c>
      <c r="B1038" s="494">
        <v>42855</v>
      </c>
      <c r="C1038" s="495">
        <v>50223565</v>
      </c>
      <c r="D1038" s="495">
        <v>21904196</v>
      </c>
      <c r="E1038" s="495">
        <f t="shared" si="120"/>
        <v>207783804.94999999</v>
      </c>
      <c r="F1038" s="495">
        <f t="shared" si="120"/>
        <v>105195550.94</v>
      </c>
      <c r="G1038" s="495">
        <f t="shared" si="121"/>
        <v>102588254.00999999</v>
      </c>
      <c r="H1038" s="495">
        <f>VLOOKUP(A1038,'02-Metrics'!A:R,18,FALSE)</f>
        <v>1335232523</v>
      </c>
      <c r="I1038" s="496">
        <f t="shared" si="122"/>
        <v>7.6831751955460714E-2</v>
      </c>
      <c r="J1038" s="512"/>
      <c r="K1038" s="491">
        <v>26153462</v>
      </c>
      <c r="L1038" s="489">
        <v>42855</v>
      </c>
      <c r="M1038" s="241" t="s">
        <v>1041</v>
      </c>
      <c r="S1038">
        <f t="shared" si="123"/>
        <v>2017</v>
      </c>
    </row>
    <row r="1039" spans="1:19" ht="15" customHeight="1">
      <c r="A1039" s="418" t="s">
        <v>1079</v>
      </c>
      <c r="B1039" s="497">
        <v>42856</v>
      </c>
      <c r="C1039" s="498"/>
      <c r="D1039" s="498">
        <v>2767223.3000000003</v>
      </c>
      <c r="E1039" s="495">
        <f t="shared" si="120"/>
        <v>207783804.94999999</v>
      </c>
      <c r="F1039" s="495">
        <f t="shared" si="120"/>
        <v>107962774.23999999</v>
      </c>
      <c r="G1039" s="495">
        <f t="shared" si="121"/>
        <v>99821030.709999993</v>
      </c>
      <c r="H1039" s="495">
        <f>VLOOKUP(A1039,'02-Metrics'!A:R,18,FALSE)</f>
        <v>1335232523</v>
      </c>
      <c r="I1039" s="496">
        <f t="shared" si="122"/>
        <v>7.4759286484216342E-2</v>
      </c>
      <c r="J1039" s="512"/>
      <c r="M1039" s="241" t="s">
        <v>1038</v>
      </c>
      <c r="S1039">
        <f t="shared" si="123"/>
        <v>2017</v>
      </c>
    </row>
    <row r="1040" spans="1:19" ht="15" customHeight="1">
      <c r="A1040" s="418" t="s">
        <v>1079</v>
      </c>
      <c r="B1040" s="494">
        <v>42886</v>
      </c>
      <c r="C1040" s="495">
        <v>66017615</v>
      </c>
      <c r="D1040" s="495">
        <v>19731529</v>
      </c>
      <c r="E1040" s="495">
        <f t="shared" ref="E1040:F1055" si="124">C1040+E1039</f>
        <v>273801419.94999999</v>
      </c>
      <c r="F1040" s="495">
        <f t="shared" si="124"/>
        <v>127694303.23999999</v>
      </c>
      <c r="G1040" s="495">
        <f t="shared" si="121"/>
        <v>146107116.70999998</v>
      </c>
      <c r="H1040" s="495">
        <f>VLOOKUP(A1040,'02-Metrics'!A:R,18,FALSE)</f>
        <v>1335232523</v>
      </c>
      <c r="I1040" s="496">
        <f t="shared" si="122"/>
        <v>0.1094244741595468</v>
      </c>
      <c r="J1040" s="512"/>
      <c r="K1040" s="491">
        <v>24482093</v>
      </c>
      <c r="L1040" s="489">
        <v>42886</v>
      </c>
      <c r="M1040" s="241" t="s">
        <v>1041</v>
      </c>
      <c r="S1040">
        <f t="shared" si="123"/>
        <v>2017</v>
      </c>
    </row>
    <row r="1041" spans="1:19" ht="15" customHeight="1">
      <c r="A1041" s="418" t="s">
        <v>1079</v>
      </c>
      <c r="B1041" s="497">
        <f>L1041</f>
        <v>42886</v>
      </c>
      <c r="C1041" s="498">
        <v>6017614.7999999998</v>
      </c>
      <c r="D1041" s="498"/>
      <c r="E1041" s="495">
        <f t="shared" si="124"/>
        <v>279819034.75</v>
      </c>
      <c r="F1041" s="495">
        <f t="shared" si="124"/>
        <v>127694303.23999999</v>
      </c>
      <c r="G1041" s="495">
        <f t="shared" si="121"/>
        <v>152124731.50999999</v>
      </c>
      <c r="H1041" s="495">
        <f>VLOOKUP(A1041,'02-Metrics'!A:R,18,FALSE)</f>
        <v>1335232523</v>
      </c>
      <c r="I1041" s="496">
        <f t="shared" si="122"/>
        <v>0.11393126582043268</v>
      </c>
      <c r="J1041" s="512"/>
      <c r="L1041" s="23">
        <v>42886</v>
      </c>
      <c r="M1041" s="241" t="s">
        <v>1039</v>
      </c>
      <c r="S1041">
        <f t="shared" si="123"/>
        <v>2017</v>
      </c>
    </row>
    <row r="1042" spans="1:19" ht="15" customHeight="1">
      <c r="A1042" s="418" t="s">
        <v>1079</v>
      </c>
      <c r="B1042" s="497">
        <f>L1042</f>
        <v>42886</v>
      </c>
      <c r="C1042" s="498">
        <v>60000000</v>
      </c>
      <c r="D1042" s="498"/>
      <c r="E1042" s="495">
        <f t="shared" si="124"/>
        <v>339819034.75</v>
      </c>
      <c r="F1042" s="495">
        <f t="shared" si="124"/>
        <v>127694303.23999999</v>
      </c>
      <c r="G1042" s="495">
        <f t="shared" si="121"/>
        <v>212124731.50999999</v>
      </c>
      <c r="H1042" s="495">
        <f>VLOOKUP(A1042,'02-Metrics'!A:R,18,FALSE)</f>
        <v>1335232523</v>
      </c>
      <c r="I1042" s="496">
        <f t="shared" si="122"/>
        <v>0.15886725933951804</v>
      </c>
      <c r="J1042" s="512"/>
      <c r="L1042" s="23">
        <v>42886</v>
      </c>
      <c r="M1042" s="241" t="s">
        <v>1039</v>
      </c>
      <c r="S1042">
        <f t="shared" si="123"/>
        <v>2017</v>
      </c>
    </row>
    <row r="1043" spans="1:19" ht="15" customHeight="1">
      <c r="A1043" s="418" t="s">
        <v>1079</v>
      </c>
      <c r="B1043" s="497">
        <v>42887</v>
      </c>
      <c r="C1043" s="498"/>
      <c r="D1043" s="498">
        <v>5400829.3000000007</v>
      </c>
      <c r="E1043" s="495">
        <f t="shared" si="124"/>
        <v>339819034.75</v>
      </c>
      <c r="F1043" s="495">
        <f t="shared" si="124"/>
        <v>133095132.53999999</v>
      </c>
      <c r="G1043" s="495">
        <f t="shared" si="121"/>
        <v>206723902.21000001</v>
      </c>
      <c r="H1043" s="495">
        <f>VLOOKUP(A1043,'02-Metrics'!A:R,18,FALSE)</f>
        <v>1335232523</v>
      </c>
      <c r="I1043" s="496">
        <f t="shared" si="122"/>
        <v>0.15482239883247662</v>
      </c>
      <c r="J1043" s="512"/>
      <c r="M1043" s="241" t="s">
        <v>1038</v>
      </c>
      <c r="S1043">
        <f t="shared" si="123"/>
        <v>2017</v>
      </c>
    </row>
    <row r="1044" spans="1:19" ht="15" customHeight="1">
      <c r="A1044" s="418" t="s">
        <v>1079</v>
      </c>
      <c r="B1044" s="494">
        <v>42916</v>
      </c>
      <c r="C1044" s="495">
        <v>0</v>
      </c>
      <c r="D1044" s="495">
        <v>20675574</v>
      </c>
      <c r="E1044" s="495">
        <f t="shared" si="124"/>
        <v>339819034.75</v>
      </c>
      <c r="F1044" s="495">
        <f t="shared" si="124"/>
        <v>153770706.53999999</v>
      </c>
      <c r="G1044" s="495">
        <f t="shared" si="121"/>
        <v>186048328.21000001</v>
      </c>
      <c r="H1044" s="495">
        <f>VLOOKUP(A1044,'02-Metrics'!A:R,18,FALSE)</f>
        <v>1335232523</v>
      </c>
      <c r="I1044" s="496">
        <f t="shared" si="122"/>
        <v>0.13933777451135379</v>
      </c>
      <c r="J1044" s="512"/>
      <c r="K1044" s="491">
        <v>15797320</v>
      </c>
      <c r="L1044" s="489">
        <v>42916</v>
      </c>
      <c r="M1044" s="241" t="s">
        <v>1041</v>
      </c>
      <c r="S1044">
        <f t="shared" si="123"/>
        <v>2017</v>
      </c>
    </row>
    <row r="1045" spans="1:19" ht="15" customHeight="1">
      <c r="A1045" s="418" t="s">
        <v>1079</v>
      </c>
      <c r="B1045" s="497">
        <v>42917</v>
      </c>
      <c r="C1045" s="498"/>
      <c r="D1045" s="498">
        <v>6031755.5999999996</v>
      </c>
      <c r="E1045" s="495">
        <f t="shared" si="124"/>
        <v>339819034.75</v>
      </c>
      <c r="F1045" s="495">
        <f t="shared" si="124"/>
        <v>159802462.13999999</v>
      </c>
      <c r="G1045" s="495">
        <f t="shared" si="121"/>
        <v>180016572.61000001</v>
      </c>
      <c r="H1045" s="495">
        <f>VLOOKUP(A1045,'02-Metrics'!A:R,18,FALSE)</f>
        <v>1335232523</v>
      </c>
      <c r="I1045" s="496">
        <f t="shared" si="122"/>
        <v>0.13482039233551535</v>
      </c>
      <c r="J1045" s="512"/>
      <c r="M1045" s="241" t="s">
        <v>1038</v>
      </c>
      <c r="S1045">
        <f t="shared" si="123"/>
        <v>2017</v>
      </c>
    </row>
    <row r="1046" spans="1:19" ht="15" customHeight="1">
      <c r="A1046" s="418" t="s">
        <v>1079</v>
      </c>
      <c r="B1046" s="494">
        <v>42947</v>
      </c>
      <c r="C1046" s="495">
        <v>35643752</v>
      </c>
      <c r="D1046" s="495">
        <v>20810172</v>
      </c>
      <c r="E1046" s="495">
        <f t="shared" si="124"/>
        <v>375462786.75</v>
      </c>
      <c r="F1046" s="495">
        <f t="shared" si="124"/>
        <v>180612634.13999999</v>
      </c>
      <c r="G1046" s="495">
        <f t="shared" si="121"/>
        <v>194850152.61000001</v>
      </c>
      <c r="H1046" s="495">
        <f>VLOOKUP(A1046,'02-Metrics'!A:R,18,FALSE)</f>
        <v>1335232523</v>
      </c>
      <c r="I1046" s="496">
        <f t="shared" si="122"/>
        <v>0.14592975324792926</v>
      </c>
      <c r="J1046" s="512"/>
      <c r="K1046" s="491">
        <v>47310652</v>
      </c>
      <c r="L1046" s="489">
        <v>42947</v>
      </c>
      <c r="M1046" s="241" t="s">
        <v>1041</v>
      </c>
      <c r="S1046">
        <f t="shared" si="123"/>
        <v>2017</v>
      </c>
    </row>
    <row r="1047" spans="1:19" ht="15" customHeight="1">
      <c r="A1047" s="418" t="s">
        <v>1079</v>
      </c>
      <c r="B1047" s="497">
        <f>L1047</f>
        <v>42947</v>
      </c>
      <c r="C1047" s="498">
        <v>35643751.5</v>
      </c>
      <c r="D1047" s="498"/>
      <c r="E1047" s="495">
        <f t="shared" si="124"/>
        <v>411106538.25</v>
      </c>
      <c r="F1047" s="495">
        <f t="shared" si="124"/>
        <v>180612634.13999999</v>
      </c>
      <c r="G1047" s="495">
        <f t="shared" si="121"/>
        <v>230493904.11000001</v>
      </c>
      <c r="H1047" s="495">
        <f>VLOOKUP(A1047,'02-Metrics'!A:R,18,FALSE)</f>
        <v>1335232523</v>
      </c>
      <c r="I1047" s="496">
        <f t="shared" si="122"/>
        <v>0.17262454302126073</v>
      </c>
      <c r="J1047" s="512"/>
      <c r="L1047" s="23">
        <v>42947</v>
      </c>
      <c r="M1047" s="241" t="s">
        <v>1039</v>
      </c>
      <c r="S1047">
        <f t="shared" si="123"/>
        <v>2017</v>
      </c>
    </row>
    <row r="1048" spans="1:19" ht="15" customHeight="1">
      <c r="A1048" s="418" t="s">
        <v>1079</v>
      </c>
      <c r="B1048" s="497">
        <v>42948</v>
      </c>
      <c r="C1048" s="498"/>
      <c r="D1048" s="498">
        <v>9695619.0899999999</v>
      </c>
      <c r="E1048" s="495">
        <f t="shared" si="124"/>
        <v>411106538.25</v>
      </c>
      <c r="F1048" s="495">
        <f t="shared" si="124"/>
        <v>190308253.22999999</v>
      </c>
      <c r="G1048" s="495">
        <f t="shared" si="121"/>
        <v>220798285.02000001</v>
      </c>
      <c r="H1048" s="495">
        <f>VLOOKUP(A1048,'02-Metrics'!A:R,18,FALSE)</f>
        <v>1335232523</v>
      </c>
      <c r="I1048" s="496">
        <f t="shared" si="122"/>
        <v>0.16536317174473139</v>
      </c>
      <c r="J1048" s="512"/>
      <c r="M1048" s="241" t="s">
        <v>1038</v>
      </c>
      <c r="S1048">
        <f t="shared" si="123"/>
        <v>2017</v>
      </c>
    </row>
    <row r="1049" spans="1:19" ht="15" customHeight="1">
      <c r="A1049" s="418" t="s">
        <v>1079</v>
      </c>
      <c r="B1049" s="494">
        <v>42978</v>
      </c>
      <c r="C1049" s="495">
        <v>60000000</v>
      </c>
      <c r="D1049" s="495">
        <v>28447976</v>
      </c>
      <c r="E1049" s="495">
        <f t="shared" si="124"/>
        <v>471106538.25</v>
      </c>
      <c r="F1049" s="495">
        <f t="shared" si="124"/>
        <v>218756229.22999999</v>
      </c>
      <c r="G1049" s="495">
        <f t="shared" si="121"/>
        <v>252350309.02000001</v>
      </c>
      <c r="H1049" s="495">
        <f>VLOOKUP(A1049,'02-Metrics'!A:R,18,FALSE)</f>
        <v>1335232523</v>
      </c>
      <c r="I1049" s="496">
        <f t="shared" si="122"/>
        <v>0.18899353084436515</v>
      </c>
      <c r="J1049" s="512"/>
      <c r="K1049" s="491">
        <v>20808430</v>
      </c>
      <c r="L1049" s="489">
        <v>42978</v>
      </c>
      <c r="M1049" s="241" t="s">
        <v>1041</v>
      </c>
      <c r="S1049">
        <f t="shared" si="123"/>
        <v>2017</v>
      </c>
    </row>
    <row r="1050" spans="1:19" ht="15" customHeight="1">
      <c r="A1050" s="418" t="s">
        <v>1079</v>
      </c>
      <c r="B1050" s="497">
        <f>L1050</f>
        <v>42978</v>
      </c>
      <c r="C1050" s="498">
        <v>60000000</v>
      </c>
      <c r="D1050" s="498"/>
      <c r="E1050" s="495">
        <f t="shared" si="124"/>
        <v>531106538.25</v>
      </c>
      <c r="F1050" s="495">
        <f t="shared" si="124"/>
        <v>218756229.22999999</v>
      </c>
      <c r="G1050" s="495">
        <f t="shared" si="121"/>
        <v>312350309.01999998</v>
      </c>
      <c r="H1050" s="495">
        <f>VLOOKUP(A1050,'02-Metrics'!A:R,18,FALSE)</f>
        <v>1335232523</v>
      </c>
      <c r="I1050" s="496">
        <f t="shared" si="122"/>
        <v>0.23392952436345049</v>
      </c>
      <c r="J1050" s="512"/>
      <c r="L1050" s="23">
        <v>42978</v>
      </c>
      <c r="M1050" s="241" t="s">
        <v>1039</v>
      </c>
      <c r="S1050">
        <f t="shared" si="123"/>
        <v>2017</v>
      </c>
    </row>
    <row r="1051" spans="1:19" ht="15" customHeight="1">
      <c r="A1051" s="418" t="s">
        <v>1079</v>
      </c>
      <c r="B1051" s="497">
        <v>42979</v>
      </c>
      <c r="C1051" s="498"/>
      <c r="D1051" s="498">
        <v>3770157.1100000003</v>
      </c>
      <c r="E1051" s="495">
        <f t="shared" si="124"/>
        <v>531106538.25</v>
      </c>
      <c r="F1051" s="495">
        <f t="shared" si="124"/>
        <v>222526386.34</v>
      </c>
      <c r="G1051" s="495">
        <f t="shared" si="121"/>
        <v>308580151.90999997</v>
      </c>
      <c r="H1051" s="495">
        <f>VLOOKUP(A1051,'02-Metrics'!A:R,18,FALSE)</f>
        <v>1335232523</v>
      </c>
      <c r="I1051" s="496">
        <f t="shared" si="122"/>
        <v>0.23110592843910227</v>
      </c>
      <c r="J1051" s="512"/>
      <c r="M1051" s="241" t="s">
        <v>1038</v>
      </c>
      <c r="S1051">
        <f t="shared" si="123"/>
        <v>2017</v>
      </c>
    </row>
    <row r="1052" spans="1:19" ht="15" customHeight="1">
      <c r="A1052" s="418" t="s">
        <v>1079</v>
      </c>
      <c r="B1052" s="494">
        <v>43008</v>
      </c>
      <c r="C1052" s="495">
        <v>0</v>
      </c>
      <c r="D1052" s="495">
        <v>15296273</v>
      </c>
      <c r="E1052" s="495">
        <f t="shared" si="124"/>
        <v>531106538.25</v>
      </c>
      <c r="F1052" s="495">
        <f t="shared" si="124"/>
        <v>237822659.34</v>
      </c>
      <c r="G1052" s="495">
        <f t="shared" si="121"/>
        <v>293283878.90999997</v>
      </c>
      <c r="H1052" s="495">
        <f>VLOOKUP(A1052,'02-Metrics'!A:R,18,FALSE)</f>
        <v>1335232523</v>
      </c>
      <c r="I1052" s="496">
        <f t="shared" si="122"/>
        <v>0.21965004136586624</v>
      </c>
      <c r="J1052" s="512"/>
      <c r="K1052" s="491">
        <v>39607725</v>
      </c>
      <c r="L1052" s="489">
        <v>43008</v>
      </c>
      <c r="M1052" s="241" t="s">
        <v>1041</v>
      </c>
      <c r="S1052">
        <f t="shared" si="123"/>
        <v>2017</v>
      </c>
    </row>
    <row r="1053" spans="1:19" ht="15" customHeight="1">
      <c r="A1053" s="418" t="s">
        <v>1079</v>
      </c>
      <c r="B1053" s="497">
        <v>43009</v>
      </c>
      <c r="C1053" s="498"/>
      <c r="D1053" s="498">
        <v>6868629.4099999983</v>
      </c>
      <c r="E1053" s="495">
        <f t="shared" si="124"/>
        <v>531106538.25</v>
      </c>
      <c r="F1053" s="495">
        <f t="shared" si="124"/>
        <v>244691288.75</v>
      </c>
      <c r="G1053" s="495">
        <f t="shared" si="121"/>
        <v>286415249.5</v>
      </c>
      <c r="H1053" s="495">
        <f>VLOOKUP(A1053,'02-Metrics'!A:R,18,FALSE)</f>
        <v>1335232523</v>
      </c>
      <c r="I1053" s="496">
        <f t="shared" si="122"/>
        <v>0.21450589658832028</v>
      </c>
      <c r="J1053" s="512"/>
      <c r="M1053" s="241" t="s">
        <v>1038</v>
      </c>
      <c r="S1053">
        <f t="shared" si="123"/>
        <v>2017</v>
      </c>
    </row>
    <row r="1054" spans="1:19" ht="15" customHeight="1">
      <c r="A1054" s="418" t="s">
        <v>1079</v>
      </c>
      <c r="B1054" s="494">
        <v>43039</v>
      </c>
      <c r="C1054" s="495">
        <v>0</v>
      </c>
      <c r="D1054" s="495">
        <v>25571562</v>
      </c>
      <c r="E1054" s="495">
        <f t="shared" si="124"/>
        <v>531106538.25</v>
      </c>
      <c r="F1054" s="495">
        <f t="shared" si="124"/>
        <v>270262850.75</v>
      </c>
      <c r="G1054" s="495">
        <f t="shared" si="121"/>
        <v>260843687.5</v>
      </c>
      <c r="H1054" s="495">
        <f>VLOOKUP(A1054,'02-Metrics'!A:R,18,FALSE)</f>
        <v>1335232523</v>
      </c>
      <c r="I1054" s="496">
        <f t="shared" si="122"/>
        <v>0.1953545041832388</v>
      </c>
      <c r="J1054" s="512"/>
      <c r="K1054" s="491">
        <v>45731593</v>
      </c>
      <c r="L1054" s="489">
        <v>43039</v>
      </c>
      <c r="M1054" s="241" t="s">
        <v>1041</v>
      </c>
      <c r="S1054">
        <f t="shared" si="123"/>
        <v>2017</v>
      </c>
    </row>
    <row r="1055" spans="1:19" ht="15" customHeight="1">
      <c r="A1055" s="418" t="s">
        <v>1079</v>
      </c>
      <c r="B1055" s="497">
        <v>43040</v>
      </c>
      <c r="C1055" s="498"/>
      <c r="D1055" s="498">
        <v>4876932.91</v>
      </c>
      <c r="E1055" s="495">
        <f t="shared" si="124"/>
        <v>531106538.25</v>
      </c>
      <c r="F1055" s="495">
        <f t="shared" si="124"/>
        <v>275139783.66000003</v>
      </c>
      <c r="G1055" s="495">
        <f t="shared" si="121"/>
        <v>255966754.58999997</v>
      </c>
      <c r="H1055" s="495">
        <f>VLOOKUP(A1055,'02-Metrics'!A:R,18,FALSE)</f>
        <v>1335232523</v>
      </c>
      <c r="I1055" s="496">
        <f t="shared" si="122"/>
        <v>0.19170200708929255</v>
      </c>
      <c r="J1055" s="512"/>
      <c r="M1055" s="241" t="s">
        <v>1038</v>
      </c>
      <c r="S1055">
        <f t="shared" si="123"/>
        <v>2017</v>
      </c>
    </row>
    <row r="1056" spans="1:19" ht="15" customHeight="1">
      <c r="A1056" s="418" t="s">
        <v>1079</v>
      </c>
      <c r="B1056" s="494">
        <v>43069</v>
      </c>
      <c r="C1056" s="495">
        <v>10553942</v>
      </c>
      <c r="D1056" s="495">
        <v>18087855</v>
      </c>
      <c r="E1056" s="495">
        <f t="shared" ref="E1056:F1071" si="125">C1056+E1055</f>
        <v>541660480.25</v>
      </c>
      <c r="F1056" s="495">
        <f t="shared" si="125"/>
        <v>293227638.66000003</v>
      </c>
      <c r="G1056" s="495">
        <f t="shared" si="121"/>
        <v>248432841.58999997</v>
      </c>
      <c r="H1056" s="495">
        <f>VLOOKUP(A1056,'02-Metrics'!A:R,18,FALSE)</f>
        <v>1335232523</v>
      </c>
      <c r="I1056" s="496">
        <f t="shared" si="122"/>
        <v>0.18605960932693666</v>
      </c>
      <c r="J1056" s="512"/>
      <c r="K1056" s="491">
        <v>37795060</v>
      </c>
      <c r="L1056" s="489">
        <v>43069</v>
      </c>
      <c r="M1056" s="241" t="s">
        <v>1041</v>
      </c>
      <c r="S1056">
        <f t="shared" si="123"/>
        <v>2017</v>
      </c>
    </row>
    <row r="1057" spans="1:19" ht="15" customHeight="1">
      <c r="A1057" s="418" t="s">
        <v>1079</v>
      </c>
      <c r="B1057" s="497">
        <v>43070</v>
      </c>
      <c r="C1057" s="498"/>
      <c r="D1057" s="498">
        <v>10751671.249999998</v>
      </c>
      <c r="E1057" s="495">
        <f t="shared" si="125"/>
        <v>541660480.25</v>
      </c>
      <c r="F1057" s="495">
        <f t="shared" si="125"/>
        <v>303979309.91000003</v>
      </c>
      <c r="G1057" s="495">
        <f t="shared" si="121"/>
        <v>237681170.33999997</v>
      </c>
      <c r="H1057" s="495">
        <f>VLOOKUP(A1057,'02-Metrics'!A:R,18,FALSE)</f>
        <v>1335232523</v>
      </c>
      <c r="I1057" s="496">
        <f t="shared" si="122"/>
        <v>0.17800732550011439</v>
      </c>
      <c r="J1057" s="512"/>
      <c r="M1057" s="241" t="s">
        <v>1038</v>
      </c>
      <c r="S1057">
        <f t="shared" si="123"/>
        <v>2017</v>
      </c>
    </row>
    <row r="1058" spans="1:19" ht="15" customHeight="1">
      <c r="A1058" s="418" t="s">
        <v>1079</v>
      </c>
      <c r="B1058" s="494">
        <v>43100</v>
      </c>
      <c r="C1058" s="495">
        <v>0</v>
      </c>
      <c r="D1058" s="495">
        <v>34407143</v>
      </c>
      <c r="E1058" s="495">
        <f t="shared" si="125"/>
        <v>541660480.25</v>
      </c>
      <c r="F1058" s="495">
        <f t="shared" si="125"/>
        <v>338386452.91000003</v>
      </c>
      <c r="G1058" s="495">
        <f t="shared" si="121"/>
        <v>203274027.33999997</v>
      </c>
      <c r="H1058" s="495">
        <f>VLOOKUP(A1058,'02-Metrics'!A:R,18,FALSE)</f>
        <v>1335232523</v>
      </c>
      <c r="I1058" s="496">
        <f t="shared" si="122"/>
        <v>0.15223867291914367</v>
      </c>
      <c r="J1058" s="512"/>
      <c r="K1058" s="491">
        <v>28053894</v>
      </c>
      <c r="L1058" s="489">
        <v>43100</v>
      </c>
      <c r="M1058" s="241" t="s">
        <v>1041</v>
      </c>
      <c r="S1058">
        <f t="shared" si="123"/>
        <v>2017</v>
      </c>
    </row>
    <row r="1059" spans="1:19" ht="15" customHeight="1">
      <c r="A1059" s="418" t="s">
        <v>1079</v>
      </c>
      <c r="B1059" s="497">
        <v>43101</v>
      </c>
      <c r="C1059" s="498"/>
      <c r="D1059" s="498">
        <v>25008317.080000009</v>
      </c>
      <c r="E1059" s="495">
        <f t="shared" si="125"/>
        <v>541660480.25</v>
      </c>
      <c r="F1059" s="495">
        <f t="shared" si="125"/>
        <v>363394769.99000001</v>
      </c>
      <c r="G1059" s="495">
        <f t="shared" si="121"/>
        <v>178265710.25999999</v>
      </c>
      <c r="H1059" s="495">
        <f>VLOOKUP(A1059,'02-Metrics'!A:R,18,FALSE)</f>
        <v>1335232523</v>
      </c>
      <c r="I1059" s="496">
        <f t="shared" si="122"/>
        <v>0.13350911334864182</v>
      </c>
      <c r="J1059" s="512"/>
      <c r="M1059" s="241" t="s">
        <v>1038</v>
      </c>
      <c r="S1059">
        <f t="shared" si="123"/>
        <v>2018</v>
      </c>
    </row>
    <row r="1060" spans="1:19" ht="15" customHeight="1">
      <c r="A1060" s="418" t="s">
        <v>1079</v>
      </c>
      <c r="B1060" s="497">
        <v>43132</v>
      </c>
      <c r="C1060" s="498"/>
      <c r="D1060" s="498">
        <v>21652799.500000004</v>
      </c>
      <c r="E1060" s="495">
        <f t="shared" si="125"/>
        <v>541660480.25</v>
      </c>
      <c r="F1060" s="495">
        <f t="shared" si="125"/>
        <v>385047569.49000001</v>
      </c>
      <c r="G1060" s="495">
        <f t="shared" si="121"/>
        <v>156612910.75999999</v>
      </c>
      <c r="H1060" s="495">
        <f>VLOOKUP(A1060,'02-Metrics'!A:R,18,FALSE)</f>
        <v>1335232523</v>
      </c>
      <c r="I1060" s="496">
        <f t="shared" si="122"/>
        <v>0.1172926123819409</v>
      </c>
      <c r="J1060" s="512"/>
      <c r="M1060" s="241" t="s">
        <v>1038</v>
      </c>
      <c r="S1060">
        <f t="shared" si="123"/>
        <v>2018</v>
      </c>
    </row>
    <row r="1061" spans="1:19" ht="15" customHeight="1">
      <c r="A1061" s="418" t="s">
        <v>1079</v>
      </c>
      <c r="B1061" s="497">
        <f>L1061</f>
        <v>43157</v>
      </c>
      <c r="C1061" s="498">
        <v>4294503.3</v>
      </c>
      <c r="D1061" s="498"/>
      <c r="E1061" s="495">
        <f t="shared" si="125"/>
        <v>545954983.54999995</v>
      </c>
      <c r="F1061" s="495">
        <f t="shared" si="125"/>
        <v>385047569.49000001</v>
      </c>
      <c r="G1061" s="495">
        <f t="shared" si="121"/>
        <v>160907414.05999994</v>
      </c>
      <c r="H1061" s="495">
        <f>VLOOKUP(A1061,'02-Metrics'!A:R,18,FALSE)</f>
        <v>1335232523</v>
      </c>
      <c r="I1061" s="496">
        <f t="shared" si="122"/>
        <v>0.12050890858954905</v>
      </c>
      <c r="J1061" s="512"/>
      <c r="L1061" s="23">
        <v>43157</v>
      </c>
      <c r="M1061" s="241" t="s">
        <v>1039</v>
      </c>
      <c r="S1061">
        <f t="shared" si="123"/>
        <v>2018</v>
      </c>
    </row>
    <row r="1062" spans="1:19" ht="15" customHeight="1">
      <c r="A1062" s="418" t="s">
        <v>1079</v>
      </c>
      <c r="B1062" s="497">
        <v>43160</v>
      </c>
      <c r="C1062" s="498"/>
      <c r="D1062" s="498">
        <v>34450882.600000009</v>
      </c>
      <c r="E1062" s="495">
        <f t="shared" si="125"/>
        <v>545954983.54999995</v>
      </c>
      <c r="F1062" s="495">
        <f t="shared" si="125"/>
        <v>419498452.09000003</v>
      </c>
      <c r="G1062" s="495">
        <f t="shared" si="121"/>
        <v>126456531.45999992</v>
      </c>
      <c r="H1062" s="495">
        <f>VLOOKUP(A1062,'02-Metrics'!A:R,18,FALSE)</f>
        <v>1335232523</v>
      </c>
      <c r="I1062" s="496">
        <f t="shared" si="122"/>
        <v>9.4707497968876175E-2</v>
      </c>
      <c r="J1062" s="512"/>
      <c r="M1062" s="241" t="s">
        <v>1038</v>
      </c>
      <c r="S1062">
        <f t="shared" si="123"/>
        <v>2018</v>
      </c>
    </row>
    <row r="1063" spans="1:19" ht="15" customHeight="1">
      <c r="A1063" s="418" t="s">
        <v>1079</v>
      </c>
      <c r="B1063" s="497">
        <f>L1063</f>
        <v>43170</v>
      </c>
      <c r="C1063" s="498">
        <v>37500000</v>
      </c>
      <c r="D1063" s="498"/>
      <c r="E1063" s="495">
        <f t="shared" si="125"/>
        <v>583454983.54999995</v>
      </c>
      <c r="F1063" s="495">
        <f t="shared" si="125"/>
        <v>419498452.09000003</v>
      </c>
      <c r="G1063" s="495">
        <f t="shared" si="121"/>
        <v>163956531.45999992</v>
      </c>
      <c r="H1063" s="495">
        <f>VLOOKUP(A1063,'02-Metrics'!A:R,18,FALSE)</f>
        <v>1335232523</v>
      </c>
      <c r="I1063" s="496">
        <f t="shared" si="122"/>
        <v>0.12279249391830453</v>
      </c>
      <c r="J1063" s="512"/>
      <c r="L1063" s="23">
        <v>43170</v>
      </c>
      <c r="M1063" s="241" t="s">
        <v>1039</v>
      </c>
      <c r="S1063">
        <f t="shared" si="123"/>
        <v>2018</v>
      </c>
    </row>
    <row r="1064" spans="1:19" ht="15" customHeight="1">
      <c r="A1064" s="418" t="s">
        <v>1079</v>
      </c>
      <c r="B1064" s="497">
        <f>L1064</f>
        <v>43171</v>
      </c>
      <c r="C1064" s="498">
        <v>15853592.25</v>
      </c>
      <c r="D1064" s="498"/>
      <c r="E1064" s="495">
        <f t="shared" si="125"/>
        <v>599308575.79999995</v>
      </c>
      <c r="F1064" s="495">
        <f t="shared" si="125"/>
        <v>419498452.09000003</v>
      </c>
      <c r="G1064" s="495">
        <f t="shared" si="121"/>
        <v>179810123.70999992</v>
      </c>
      <c r="H1064" s="495">
        <f>VLOOKUP(A1064,'02-Metrics'!A:R,18,FALSE)</f>
        <v>1335232523</v>
      </c>
      <c r="I1064" s="496">
        <f t="shared" si="122"/>
        <v>0.13466577589497489</v>
      </c>
      <c r="J1064" s="512"/>
      <c r="L1064" s="23">
        <v>43171</v>
      </c>
      <c r="M1064" s="241" t="s">
        <v>1039</v>
      </c>
      <c r="S1064">
        <f t="shared" si="123"/>
        <v>2018</v>
      </c>
    </row>
    <row r="1065" spans="1:19" ht="15" customHeight="1">
      <c r="A1065" s="418" t="s">
        <v>1079</v>
      </c>
      <c r="B1065" s="497">
        <v>43191</v>
      </c>
      <c r="C1065" s="498"/>
      <c r="D1065" s="498">
        <v>23360245.249999989</v>
      </c>
      <c r="E1065" s="495">
        <f t="shared" si="125"/>
        <v>599308575.79999995</v>
      </c>
      <c r="F1065" s="495">
        <f t="shared" si="125"/>
        <v>442858697.34000003</v>
      </c>
      <c r="G1065" s="495">
        <f t="shared" si="121"/>
        <v>156449878.45999992</v>
      </c>
      <c r="H1065" s="495">
        <f>VLOOKUP(A1065,'02-Metrics'!A:R,18,FALSE)</f>
        <v>1335232523</v>
      </c>
      <c r="I1065" s="496">
        <f t="shared" si="122"/>
        <v>0.11717051207567082</v>
      </c>
      <c r="J1065" s="512"/>
      <c r="M1065" s="241" t="s">
        <v>1038</v>
      </c>
      <c r="S1065">
        <f t="shared" si="123"/>
        <v>2018</v>
      </c>
    </row>
    <row r="1066" spans="1:19" ht="15" customHeight="1">
      <c r="A1066" s="418" t="s">
        <v>1079</v>
      </c>
      <c r="B1066" s="497">
        <f>L1066</f>
        <v>43206</v>
      </c>
      <c r="C1066" s="498">
        <v>4403115</v>
      </c>
      <c r="D1066" s="498"/>
      <c r="E1066" s="495">
        <f t="shared" si="125"/>
        <v>603711690.79999995</v>
      </c>
      <c r="F1066" s="495">
        <f t="shared" si="125"/>
        <v>442858697.34000003</v>
      </c>
      <c r="G1066" s="495">
        <f t="shared" si="121"/>
        <v>160852993.45999992</v>
      </c>
      <c r="H1066" s="495">
        <f>VLOOKUP(A1066,'02-Metrics'!A:R,18,FALSE)</f>
        <v>1335232523</v>
      </c>
      <c r="I1066" s="496">
        <f t="shared" si="122"/>
        <v>0.12046815119406729</v>
      </c>
      <c r="J1066" s="512"/>
      <c r="L1066" s="23">
        <v>43206</v>
      </c>
      <c r="M1066" s="241" t="s">
        <v>1039</v>
      </c>
      <c r="S1066">
        <f t="shared" si="123"/>
        <v>2018</v>
      </c>
    </row>
    <row r="1067" spans="1:19" ht="15" customHeight="1">
      <c r="A1067" s="418" t="s">
        <v>1079</v>
      </c>
      <c r="B1067" s="497">
        <f>L1067</f>
        <v>43214</v>
      </c>
      <c r="C1067" s="498">
        <v>19389978.25</v>
      </c>
      <c r="D1067" s="498"/>
      <c r="E1067" s="495">
        <f t="shared" si="125"/>
        <v>623101669.04999995</v>
      </c>
      <c r="F1067" s="495">
        <f t="shared" si="125"/>
        <v>442858697.34000003</v>
      </c>
      <c r="G1067" s="495">
        <f t="shared" si="121"/>
        <v>180242971.70999992</v>
      </c>
      <c r="H1067" s="495">
        <f>VLOOKUP(A1067,'02-Metrics'!A:R,18,FALSE)</f>
        <v>1335232523</v>
      </c>
      <c r="I1067" s="496">
        <f t="shared" si="122"/>
        <v>0.13498995014368739</v>
      </c>
      <c r="J1067" s="512"/>
      <c r="L1067" s="23">
        <v>43214</v>
      </c>
      <c r="M1067" s="241" t="s">
        <v>1039</v>
      </c>
      <c r="S1067">
        <f t="shared" si="123"/>
        <v>2018</v>
      </c>
    </row>
    <row r="1068" spans="1:19" ht="15" customHeight="1">
      <c r="A1068" s="418" t="s">
        <v>1079</v>
      </c>
      <c r="B1068" s="497">
        <v>43221</v>
      </c>
      <c r="C1068" s="498"/>
      <c r="D1068" s="498">
        <v>31285850.73</v>
      </c>
      <c r="E1068" s="495">
        <f t="shared" si="125"/>
        <v>623101669.04999995</v>
      </c>
      <c r="F1068" s="495">
        <f t="shared" si="125"/>
        <v>474144548.07000005</v>
      </c>
      <c r="G1068" s="495">
        <f t="shared" si="121"/>
        <v>148957120.9799999</v>
      </c>
      <c r="H1068" s="495">
        <f>VLOOKUP(A1068,'02-Metrics'!A:R,18,FALSE)</f>
        <v>1335232523</v>
      </c>
      <c r="I1068" s="496">
        <f t="shared" si="122"/>
        <v>0.11155893704964817</v>
      </c>
      <c r="J1068" s="512"/>
      <c r="M1068" s="241" t="s">
        <v>1038</v>
      </c>
      <c r="S1068">
        <f t="shared" si="123"/>
        <v>2018</v>
      </c>
    </row>
    <row r="1069" spans="1:19" ht="15" customHeight="1">
      <c r="A1069" s="418" t="s">
        <v>1079</v>
      </c>
      <c r="B1069" s="497">
        <f>L1069</f>
        <v>43228</v>
      </c>
      <c r="C1069" s="498">
        <v>11242619.75</v>
      </c>
      <c r="D1069" s="498"/>
      <c r="E1069" s="495">
        <f t="shared" si="125"/>
        <v>634344288.79999995</v>
      </c>
      <c r="F1069" s="495">
        <f t="shared" si="125"/>
        <v>474144548.07000005</v>
      </c>
      <c r="G1069" s="495">
        <f t="shared" si="121"/>
        <v>160199740.7299999</v>
      </c>
      <c r="H1069" s="495">
        <f>VLOOKUP(A1069,'02-Metrics'!A:R,18,FALSE)</f>
        <v>1335232523</v>
      </c>
      <c r="I1069" s="496">
        <f t="shared" si="122"/>
        <v>0.11997890852004052</v>
      </c>
      <c r="J1069" s="512"/>
      <c r="L1069" s="23">
        <v>43228</v>
      </c>
      <c r="M1069" s="241" t="s">
        <v>1039</v>
      </c>
      <c r="S1069">
        <f t="shared" si="123"/>
        <v>2018</v>
      </c>
    </row>
    <row r="1070" spans="1:19" ht="15" customHeight="1">
      <c r="A1070" s="418" t="s">
        <v>1079</v>
      </c>
      <c r="B1070" s="497">
        <v>43252</v>
      </c>
      <c r="C1070" s="498"/>
      <c r="D1070" s="498">
        <v>22431807.590000015</v>
      </c>
      <c r="E1070" s="495">
        <f t="shared" si="125"/>
        <v>634344288.79999995</v>
      </c>
      <c r="F1070" s="495">
        <f t="shared" si="125"/>
        <v>496576355.66000009</v>
      </c>
      <c r="G1070" s="495">
        <f t="shared" si="121"/>
        <v>137767933.13999987</v>
      </c>
      <c r="H1070" s="495">
        <f>VLOOKUP(A1070,'02-Metrics'!A:R,18,FALSE)</f>
        <v>1335232523</v>
      </c>
      <c r="I1070" s="496">
        <f t="shared" si="122"/>
        <v>0.103178982511947</v>
      </c>
      <c r="J1070" s="512"/>
      <c r="M1070" s="241" t="s">
        <v>1038</v>
      </c>
      <c r="S1070">
        <f t="shared" si="123"/>
        <v>2018</v>
      </c>
    </row>
    <row r="1071" spans="1:19" ht="15" customHeight="1">
      <c r="A1071" s="418" t="s">
        <v>1079</v>
      </c>
      <c r="B1071" s="497">
        <f>L1071</f>
        <v>43269</v>
      </c>
      <c r="C1071" s="498">
        <v>17600000</v>
      </c>
      <c r="D1071" s="498"/>
      <c r="E1071" s="495">
        <f t="shared" si="125"/>
        <v>651944288.79999995</v>
      </c>
      <c r="F1071" s="495">
        <f t="shared" si="125"/>
        <v>496576355.66000009</v>
      </c>
      <c r="G1071" s="495">
        <f t="shared" si="121"/>
        <v>155367933.13999987</v>
      </c>
      <c r="H1071" s="495">
        <f>VLOOKUP(A1071,'02-Metrics'!A:R,18,FALSE)</f>
        <v>1335232523</v>
      </c>
      <c r="I1071" s="496">
        <f t="shared" si="122"/>
        <v>0.11636020727754537</v>
      </c>
      <c r="J1071" s="512"/>
      <c r="L1071" s="23">
        <v>43269</v>
      </c>
      <c r="M1071" s="241" t="s">
        <v>1039</v>
      </c>
      <c r="S1071">
        <f t="shared" si="123"/>
        <v>2018</v>
      </c>
    </row>
    <row r="1072" spans="1:19" ht="15" customHeight="1">
      <c r="A1072" s="418" t="s">
        <v>1079</v>
      </c>
      <c r="B1072" s="497">
        <f>L1072</f>
        <v>43271</v>
      </c>
      <c r="C1072" s="498">
        <v>39352862.649999999</v>
      </c>
      <c r="D1072" s="498"/>
      <c r="E1072" s="495">
        <f t="shared" ref="E1072:F1087" si="126">C1072+E1071</f>
        <v>691297151.44999993</v>
      </c>
      <c r="F1072" s="495">
        <f t="shared" si="126"/>
        <v>496576355.66000009</v>
      </c>
      <c r="G1072" s="495">
        <f t="shared" si="121"/>
        <v>194720795.78999984</v>
      </c>
      <c r="H1072" s="495">
        <f>VLOOKUP(A1072,'02-Metrics'!A:R,18,FALSE)</f>
        <v>1335232523</v>
      </c>
      <c r="I1072" s="496">
        <f t="shared" si="122"/>
        <v>0.14583287362750963</v>
      </c>
      <c r="J1072" s="512"/>
      <c r="L1072" s="23">
        <v>43271</v>
      </c>
      <c r="M1072" s="241" t="s">
        <v>1039</v>
      </c>
      <c r="S1072">
        <f t="shared" si="123"/>
        <v>2018</v>
      </c>
    </row>
    <row r="1073" spans="1:19" ht="15" customHeight="1">
      <c r="A1073" s="418" t="s">
        <v>1079</v>
      </c>
      <c r="B1073" s="497">
        <v>43282</v>
      </c>
      <c r="C1073" s="498"/>
      <c r="D1073" s="498">
        <v>24210505.309999999</v>
      </c>
      <c r="E1073" s="495">
        <f t="shared" si="126"/>
        <v>691297151.44999993</v>
      </c>
      <c r="F1073" s="495">
        <f t="shared" si="126"/>
        <v>520786860.97000009</v>
      </c>
      <c r="G1073" s="495">
        <f t="shared" si="121"/>
        <v>170510290.47999984</v>
      </c>
      <c r="H1073" s="495">
        <f>VLOOKUP(A1073,'02-Metrics'!A:R,18,FALSE)</f>
        <v>1335232523</v>
      </c>
      <c r="I1073" s="496">
        <f t="shared" si="122"/>
        <v>0.1277008217991106</v>
      </c>
      <c r="J1073" s="512"/>
      <c r="M1073" s="241" t="s">
        <v>1038</v>
      </c>
      <c r="S1073">
        <f t="shared" si="123"/>
        <v>2018</v>
      </c>
    </row>
    <row r="1074" spans="1:19" ht="15" customHeight="1">
      <c r="A1074" s="418" t="s">
        <v>1079</v>
      </c>
      <c r="B1074" s="497">
        <f>L1074</f>
        <v>43300</v>
      </c>
      <c r="C1074" s="498">
        <v>11062482.800000001</v>
      </c>
      <c r="D1074" s="498"/>
      <c r="E1074" s="495">
        <f t="shared" si="126"/>
        <v>702359634.24999988</v>
      </c>
      <c r="F1074" s="495">
        <f t="shared" si="126"/>
        <v>520786860.97000009</v>
      </c>
      <c r="G1074" s="495">
        <f t="shared" si="121"/>
        <v>181572773.27999979</v>
      </c>
      <c r="H1074" s="495">
        <f>VLOOKUP(A1074,'02-Metrics'!A:R,18,FALSE)</f>
        <v>1335232523</v>
      </c>
      <c r="I1074" s="496">
        <f t="shared" si="122"/>
        <v>0.13598588272254045</v>
      </c>
      <c r="J1074" s="512"/>
      <c r="L1074" s="23">
        <v>43300</v>
      </c>
      <c r="M1074" s="241" t="s">
        <v>1039</v>
      </c>
      <c r="S1074">
        <f t="shared" si="123"/>
        <v>2018</v>
      </c>
    </row>
    <row r="1075" spans="1:19" ht="15" customHeight="1">
      <c r="A1075" s="418" t="s">
        <v>1079</v>
      </c>
      <c r="B1075" s="497">
        <v>43313</v>
      </c>
      <c r="C1075" s="498"/>
      <c r="D1075" s="498">
        <v>18976705.829999998</v>
      </c>
      <c r="E1075" s="495">
        <f t="shared" si="126"/>
        <v>702359634.24999988</v>
      </c>
      <c r="F1075" s="495">
        <f t="shared" si="126"/>
        <v>539763566.80000007</v>
      </c>
      <c r="G1075" s="495">
        <f t="shared" si="121"/>
        <v>162596067.44999981</v>
      </c>
      <c r="H1075" s="495">
        <f>VLOOKUP(A1075,'02-Metrics'!A:R,18,FALSE)</f>
        <v>1335232523</v>
      </c>
      <c r="I1075" s="496">
        <f t="shared" si="122"/>
        <v>0.12177359721936597</v>
      </c>
      <c r="J1075" s="512"/>
      <c r="M1075" s="241" t="s">
        <v>1038</v>
      </c>
      <c r="S1075">
        <f t="shared" si="123"/>
        <v>2018</v>
      </c>
    </row>
    <row r="1076" spans="1:19" ht="15" customHeight="1">
      <c r="A1076" s="418" t="s">
        <v>1079</v>
      </c>
      <c r="B1076" s="497">
        <f>L1076</f>
        <v>43331</v>
      </c>
      <c r="C1076" s="498">
        <v>16500000</v>
      </c>
      <c r="D1076" s="498"/>
      <c r="E1076" s="495">
        <f t="shared" si="126"/>
        <v>718859634.24999988</v>
      </c>
      <c r="F1076" s="495">
        <f t="shared" si="126"/>
        <v>539763566.80000007</v>
      </c>
      <c r="G1076" s="495">
        <f t="shared" si="121"/>
        <v>179096067.44999981</v>
      </c>
      <c r="H1076" s="495">
        <f>VLOOKUP(A1076,'02-Metrics'!A:R,18,FALSE)</f>
        <v>1335232523</v>
      </c>
      <c r="I1076" s="496">
        <f t="shared" si="122"/>
        <v>0.13413099543711446</v>
      </c>
      <c r="J1076" s="512"/>
      <c r="L1076" s="23">
        <v>43331</v>
      </c>
      <c r="M1076" s="241" t="s">
        <v>1039</v>
      </c>
      <c r="S1076">
        <f t="shared" si="123"/>
        <v>2018</v>
      </c>
    </row>
    <row r="1077" spans="1:19" ht="15" customHeight="1">
      <c r="A1077" s="418" t="s">
        <v>1079</v>
      </c>
      <c r="B1077" s="497">
        <f>L1077</f>
        <v>43340</v>
      </c>
      <c r="C1077" s="498">
        <v>30076698.550000001</v>
      </c>
      <c r="D1077" s="498"/>
      <c r="E1077" s="495">
        <f t="shared" si="126"/>
        <v>748936332.79999983</v>
      </c>
      <c r="F1077" s="495">
        <f t="shared" si="126"/>
        <v>539763566.80000007</v>
      </c>
      <c r="G1077" s="495">
        <f t="shared" si="121"/>
        <v>209172765.99999976</v>
      </c>
      <c r="H1077" s="495">
        <f>VLOOKUP(A1077,'02-Metrics'!A:R,18,FALSE)</f>
        <v>1335232523</v>
      </c>
      <c r="I1077" s="496">
        <f t="shared" si="122"/>
        <v>0.15665643428908582</v>
      </c>
      <c r="J1077" s="512"/>
      <c r="L1077" s="23">
        <v>43340</v>
      </c>
      <c r="M1077" s="241" t="s">
        <v>1039</v>
      </c>
      <c r="S1077">
        <f t="shared" si="123"/>
        <v>2018</v>
      </c>
    </row>
    <row r="1078" spans="1:19" ht="15" customHeight="1">
      <c r="A1078" s="418" t="s">
        <v>1079</v>
      </c>
      <c r="B1078" s="497">
        <v>43344</v>
      </c>
      <c r="C1078" s="498"/>
      <c r="D1078" s="498">
        <v>27537447.810000014</v>
      </c>
      <c r="E1078" s="495">
        <f t="shared" si="126"/>
        <v>748936332.79999983</v>
      </c>
      <c r="F1078" s="495">
        <f t="shared" si="126"/>
        <v>567301014.61000013</v>
      </c>
      <c r="G1078" s="495">
        <f t="shared" si="121"/>
        <v>181635318.1899997</v>
      </c>
      <c r="H1078" s="495">
        <f>VLOOKUP(A1078,'02-Metrics'!A:R,18,FALSE)</f>
        <v>1335232523</v>
      </c>
      <c r="I1078" s="496">
        <f t="shared" si="122"/>
        <v>0.13603272468371391</v>
      </c>
      <c r="J1078" s="512"/>
      <c r="M1078" s="241" t="s">
        <v>1038</v>
      </c>
      <c r="S1078">
        <f t="shared" si="123"/>
        <v>2018</v>
      </c>
    </row>
    <row r="1079" spans="1:19" ht="15" customHeight="1">
      <c r="A1079" s="418" t="s">
        <v>1079</v>
      </c>
      <c r="B1079" s="497">
        <f>L1079</f>
        <v>43370</v>
      </c>
      <c r="C1079" s="498">
        <v>66272397.350000001</v>
      </c>
      <c r="D1079" s="498"/>
      <c r="E1079" s="495">
        <f t="shared" si="126"/>
        <v>815208730.14999986</v>
      </c>
      <c r="F1079" s="495">
        <f t="shared" si="126"/>
        <v>567301014.61000013</v>
      </c>
      <c r="G1079" s="495">
        <f t="shared" si="121"/>
        <v>247907715.53999972</v>
      </c>
      <c r="H1079" s="495">
        <f>VLOOKUP(A1079,'02-Metrics'!A:R,18,FALSE)</f>
        <v>1335232523</v>
      </c>
      <c r="I1079" s="496">
        <f t="shared" si="122"/>
        <v>0.18566632498061142</v>
      </c>
      <c r="J1079" s="512"/>
      <c r="L1079" s="23">
        <v>43370</v>
      </c>
      <c r="M1079" s="241" t="s">
        <v>1039</v>
      </c>
      <c r="S1079">
        <f t="shared" si="123"/>
        <v>2018</v>
      </c>
    </row>
    <row r="1080" spans="1:19" ht="15" customHeight="1">
      <c r="A1080" s="418" t="s">
        <v>1079</v>
      </c>
      <c r="B1080" s="497">
        <v>43374</v>
      </c>
      <c r="C1080" s="498"/>
      <c r="D1080" s="498">
        <v>38403899.850000009</v>
      </c>
      <c r="E1080" s="495">
        <f t="shared" si="126"/>
        <v>815208730.14999986</v>
      </c>
      <c r="F1080" s="495">
        <f t="shared" si="126"/>
        <v>605704914.46000016</v>
      </c>
      <c r="G1080" s="495">
        <f t="shared" si="121"/>
        <v>209503815.6899997</v>
      </c>
      <c r="H1080" s="495">
        <f>VLOOKUP(A1080,'02-Metrics'!A:R,18,FALSE)</f>
        <v>1335232523</v>
      </c>
      <c r="I1080" s="496">
        <f t="shared" si="122"/>
        <v>0.15690436840115801</v>
      </c>
      <c r="J1080" s="512"/>
      <c r="M1080" s="241" t="s">
        <v>1038</v>
      </c>
      <c r="S1080">
        <f t="shared" si="123"/>
        <v>2018</v>
      </c>
    </row>
    <row r="1081" spans="1:19" ht="15" customHeight="1">
      <c r="A1081" s="418" t="s">
        <v>1079</v>
      </c>
      <c r="B1081" s="497">
        <v>43405</v>
      </c>
      <c r="C1081" s="498"/>
      <c r="D1081" s="498">
        <v>21658837.520000003</v>
      </c>
      <c r="E1081" s="495">
        <f t="shared" si="126"/>
        <v>815208730.14999986</v>
      </c>
      <c r="F1081" s="495">
        <f t="shared" si="126"/>
        <v>627363751.98000014</v>
      </c>
      <c r="G1081" s="495">
        <f t="shared" si="121"/>
        <v>187844978.16999972</v>
      </c>
      <c r="H1081" s="495">
        <f>VLOOKUP(A1081,'02-Metrics'!A:R,18,FALSE)</f>
        <v>1335232523</v>
      </c>
      <c r="I1081" s="496">
        <f t="shared" si="122"/>
        <v>0.14068334536066399</v>
      </c>
      <c r="J1081" s="512"/>
      <c r="M1081" s="241" t="s">
        <v>1038</v>
      </c>
      <c r="S1081">
        <f t="shared" si="123"/>
        <v>2018</v>
      </c>
    </row>
    <row r="1082" spans="1:19" ht="15" customHeight="1">
      <c r="A1082" s="418" t="s">
        <v>1079</v>
      </c>
      <c r="B1082" s="497">
        <v>43435</v>
      </c>
      <c r="C1082" s="498"/>
      <c r="D1082" s="498">
        <v>23038899.729999986</v>
      </c>
      <c r="E1082" s="495">
        <f t="shared" si="126"/>
        <v>815208730.14999986</v>
      </c>
      <c r="F1082" s="495">
        <f t="shared" si="126"/>
        <v>650402651.71000016</v>
      </c>
      <c r="G1082" s="495">
        <f t="shared" si="121"/>
        <v>164806078.4399997</v>
      </c>
      <c r="H1082" s="495">
        <f>VLOOKUP(A1082,'02-Metrics'!A:R,18,FALSE)</f>
        <v>1335232523</v>
      </c>
      <c r="I1082" s="496">
        <f t="shared" si="122"/>
        <v>0.12342874787809502</v>
      </c>
      <c r="J1082" s="512"/>
      <c r="M1082" s="241" t="s">
        <v>1038</v>
      </c>
      <c r="S1082">
        <f t="shared" si="123"/>
        <v>2018</v>
      </c>
    </row>
    <row r="1083" spans="1:19" ht="15" customHeight="1">
      <c r="A1083" s="418" t="s">
        <v>1079</v>
      </c>
      <c r="B1083" s="497">
        <f>L1083</f>
        <v>43443</v>
      </c>
      <c r="C1083" s="498">
        <v>459255.1</v>
      </c>
      <c r="D1083" s="498"/>
      <c r="E1083" s="495">
        <f t="shared" si="126"/>
        <v>815667985.24999988</v>
      </c>
      <c r="F1083" s="495">
        <f t="shared" si="126"/>
        <v>650402651.71000016</v>
      </c>
      <c r="G1083" s="495">
        <f t="shared" si="121"/>
        <v>165265333.53999972</v>
      </c>
      <c r="H1083" s="495">
        <f>VLOOKUP(A1083,'02-Metrics'!A:R,18,FALSE)</f>
        <v>1335232523</v>
      </c>
      <c r="I1083" s="496">
        <f t="shared" si="122"/>
        <v>0.12377269928138181</v>
      </c>
      <c r="J1083" s="512"/>
      <c r="L1083" s="23">
        <v>43443</v>
      </c>
      <c r="M1083" s="241" t="s">
        <v>1039</v>
      </c>
      <c r="S1083">
        <f t="shared" si="123"/>
        <v>2018</v>
      </c>
    </row>
    <row r="1084" spans="1:19" ht="15" customHeight="1">
      <c r="A1084" s="418" t="s">
        <v>1079</v>
      </c>
      <c r="B1084" s="497">
        <f>L1084</f>
        <v>43451</v>
      </c>
      <c r="C1084" s="498">
        <v>39276155.350000001</v>
      </c>
      <c r="D1084" s="498"/>
      <c r="E1084" s="495">
        <f t="shared" si="126"/>
        <v>854944140.5999999</v>
      </c>
      <c r="F1084" s="495">
        <f t="shared" si="126"/>
        <v>650402651.71000016</v>
      </c>
      <c r="G1084" s="495">
        <f t="shared" si="121"/>
        <v>204541488.88999975</v>
      </c>
      <c r="H1084" s="495">
        <f>VLOOKUP(A1084,'02-Metrics'!A:R,18,FALSE)</f>
        <v>1335232523</v>
      </c>
      <c r="I1084" s="496">
        <f t="shared" si="122"/>
        <v>0.15318791698575165</v>
      </c>
      <c r="J1084" s="512"/>
      <c r="L1084" s="23">
        <v>43451</v>
      </c>
      <c r="M1084" s="241" t="s">
        <v>1039</v>
      </c>
      <c r="S1084">
        <f t="shared" si="123"/>
        <v>2018</v>
      </c>
    </row>
    <row r="1085" spans="1:19" ht="15" customHeight="1">
      <c r="A1085" s="418" t="s">
        <v>1079</v>
      </c>
      <c r="B1085" s="497">
        <f>L1085</f>
        <v>43459</v>
      </c>
      <c r="C1085" s="498">
        <v>1539733.25</v>
      </c>
      <c r="D1085" s="498"/>
      <c r="E1085" s="495">
        <f t="shared" si="126"/>
        <v>856483873.8499999</v>
      </c>
      <c r="F1085" s="495">
        <f t="shared" si="126"/>
        <v>650402651.71000016</v>
      </c>
      <c r="G1085" s="495">
        <f t="shared" si="121"/>
        <v>206081222.13999975</v>
      </c>
      <c r="H1085" s="495">
        <f>VLOOKUP(A1085,'02-Metrics'!A:R,18,FALSE)</f>
        <v>1335232523</v>
      </c>
      <c r="I1085" s="496">
        <f t="shared" si="122"/>
        <v>0.15434107437480366</v>
      </c>
      <c r="J1085" s="512"/>
      <c r="L1085" s="23">
        <v>43459</v>
      </c>
      <c r="M1085" s="241" t="s">
        <v>1039</v>
      </c>
      <c r="S1085">
        <f t="shared" si="123"/>
        <v>2018</v>
      </c>
    </row>
    <row r="1086" spans="1:19" ht="15" customHeight="1">
      <c r="A1086" s="418" t="s">
        <v>1079</v>
      </c>
      <c r="B1086" s="497">
        <v>43466</v>
      </c>
      <c r="C1086" s="498"/>
      <c r="D1086" s="498">
        <v>19059546.970000006</v>
      </c>
      <c r="E1086" s="495">
        <f t="shared" si="126"/>
        <v>856483873.8499999</v>
      </c>
      <c r="F1086" s="495">
        <f t="shared" si="126"/>
        <v>669462198.68000019</v>
      </c>
      <c r="G1086" s="495">
        <f t="shared" si="121"/>
        <v>187021675.16999972</v>
      </c>
      <c r="H1086" s="495">
        <f>VLOOKUP(A1086,'02-Metrics'!A:R,18,FALSE)</f>
        <v>1335232523</v>
      </c>
      <c r="I1086" s="496">
        <f t="shared" si="122"/>
        <v>0.14006674638945993</v>
      </c>
      <c r="J1086" s="512"/>
      <c r="M1086" s="241" t="s">
        <v>1038</v>
      </c>
      <c r="S1086">
        <f t="shared" si="123"/>
        <v>2019</v>
      </c>
    </row>
    <row r="1087" spans="1:19" ht="15" customHeight="1">
      <c r="A1087" s="418" t="s">
        <v>1079</v>
      </c>
      <c r="B1087" s="497">
        <f>L1087</f>
        <v>43471</v>
      </c>
      <c r="C1087" s="498">
        <v>53206512.5</v>
      </c>
      <c r="D1087" s="498"/>
      <c r="E1087" s="495">
        <f t="shared" si="126"/>
        <v>909690386.3499999</v>
      </c>
      <c r="F1087" s="495">
        <f t="shared" si="126"/>
        <v>669462198.68000019</v>
      </c>
      <c r="G1087" s="495">
        <f t="shared" si="121"/>
        <v>240228187.66999972</v>
      </c>
      <c r="H1087" s="495">
        <f>VLOOKUP(A1087,'02-Metrics'!A:R,18,FALSE)</f>
        <v>1335232523</v>
      </c>
      <c r="I1087" s="496">
        <f t="shared" si="122"/>
        <v>0.17991487140401216</v>
      </c>
      <c r="J1087" s="512"/>
      <c r="L1087" s="23">
        <v>43471</v>
      </c>
      <c r="M1087" s="241" t="s">
        <v>1039</v>
      </c>
      <c r="S1087">
        <f t="shared" si="123"/>
        <v>2019</v>
      </c>
    </row>
    <row r="1088" spans="1:19" ht="15" customHeight="1">
      <c r="A1088" s="418" t="s">
        <v>1079</v>
      </c>
      <c r="B1088" s="497">
        <v>43497</v>
      </c>
      <c r="C1088" s="498"/>
      <c r="D1088" s="498">
        <v>21848202.059999999</v>
      </c>
      <c r="E1088" s="495">
        <f t="shared" ref="E1088:F1103" si="127">C1088+E1087</f>
        <v>909690386.3499999</v>
      </c>
      <c r="F1088" s="495">
        <f t="shared" si="127"/>
        <v>691310400.74000013</v>
      </c>
      <c r="G1088" s="495">
        <f t="shared" ref="G1088:G1151" si="128">E1088-F1088</f>
        <v>218379985.60999978</v>
      </c>
      <c r="H1088" s="495">
        <f>VLOOKUP(A1088,'02-Metrics'!A:R,18,FALSE)</f>
        <v>1335232523</v>
      </c>
      <c r="I1088" s="496">
        <f t="shared" si="122"/>
        <v>0.1635520269678151</v>
      </c>
      <c r="J1088" s="512"/>
      <c r="M1088" s="241" t="s">
        <v>1038</v>
      </c>
      <c r="S1088">
        <f t="shared" si="123"/>
        <v>2019</v>
      </c>
    </row>
    <row r="1089" spans="1:19" ht="15" customHeight="1">
      <c r="A1089" s="418" t="s">
        <v>1079</v>
      </c>
      <c r="B1089" s="497">
        <f>L1089</f>
        <v>43524</v>
      </c>
      <c r="C1089" s="498">
        <v>87421678.5</v>
      </c>
      <c r="D1089" s="498"/>
      <c r="E1089" s="495">
        <f t="shared" si="127"/>
        <v>997112064.8499999</v>
      </c>
      <c r="F1089" s="495">
        <f t="shared" si="127"/>
        <v>691310400.74000013</v>
      </c>
      <c r="G1089" s="495">
        <f t="shared" si="128"/>
        <v>305801664.10999978</v>
      </c>
      <c r="H1089" s="495">
        <f>VLOOKUP(A1089,'02-Metrics'!A:R,18,FALSE)</f>
        <v>1335232523</v>
      </c>
      <c r="I1089" s="496">
        <f t="shared" si="122"/>
        <v>0.22902502660954116</v>
      </c>
      <c r="J1089" s="512"/>
      <c r="L1089" s="23">
        <v>43524</v>
      </c>
      <c r="M1089" s="241" t="s">
        <v>1039</v>
      </c>
      <c r="S1089">
        <f t="shared" si="123"/>
        <v>2019</v>
      </c>
    </row>
    <row r="1090" spans="1:19" ht="15" customHeight="1">
      <c r="A1090" s="418" t="s">
        <v>1079</v>
      </c>
      <c r="B1090" s="497">
        <v>43525</v>
      </c>
      <c r="C1090" s="498"/>
      <c r="D1090" s="498">
        <v>29786647.739999998</v>
      </c>
      <c r="E1090" s="495">
        <f t="shared" si="127"/>
        <v>997112064.8499999</v>
      </c>
      <c r="F1090" s="495">
        <f t="shared" si="127"/>
        <v>721097048.48000014</v>
      </c>
      <c r="G1090" s="495">
        <f t="shared" si="128"/>
        <v>276015016.36999977</v>
      </c>
      <c r="H1090" s="495">
        <f>VLOOKUP(A1090,'02-Metrics'!A:R,18,FALSE)</f>
        <v>1335232523</v>
      </c>
      <c r="I1090" s="496">
        <f t="shared" si="122"/>
        <v>0.20671681644620918</v>
      </c>
      <c r="J1090" s="512"/>
      <c r="M1090" s="241" t="s">
        <v>1038</v>
      </c>
      <c r="S1090">
        <f t="shared" si="123"/>
        <v>2019</v>
      </c>
    </row>
    <row r="1091" spans="1:19" ht="15" customHeight="1">
      <c r="A1091" s="418" t="s">
        <v>1079</v>
      </c>
      <c r="B1091" s="497">
        <f>L1091</f>
        <v>43543</v>
      </c>
      <c r="C1091" s="498">
        <v>58725306.850000001</v>
      </c>
      <c r="D1091" s="498"/>
      <c r="E1091" s="495">
        <f t="shared" si="127"/>
        <v>1055837371.6999999</v>
      </c>
      <c r="F1091" s="495">
        <f t="shared" si="127"/>
        <v>721097048.48000014</v>
      </c>
      <c r="G1091" s="495">
        <f t="shared" si="128"/>
        <v>334740323.21999979</v>
      </c>
      <c r="H1091" s="495">
        <f>VLOOKUP(A1091,'02-Metrics'!A:R,18,FALSE)</f>
        <v>1335232523</v>
      </c>
      <c r="I1091" s="496">
        <f t="shared" ref="I1091:I1154" si="129">G1091/H1091</f>
        <v>0.25069814991317418</v>
      </c>
      <c r="J1091" s="512"/>
      <c r="L1091" s="23">
        <v>43543</v>
      </c>
      <c r="M1091" s="241" t="s">
        <v>1039</v>
      </c>
      <c r="S1091">
        <f t="shared" ref="S1091:S1154" si="130">YEAR(B1091)</f>
        <v>2019</v>
      </c>
    </row>
    <row r="1092" spans="1:19" ht="15" customHeight="1">
      <c r="A1092" s="418" t="s">
        <v>1079</v>
      </c>
      <c r="B1092" s="497">
        <f>L1092</f>
        <v>43552</v>
      </c>
      <c r="C1092" s="498">
        <v>15654597.1</v>
      </c>
      <c r="D1092" s="498"/>
      <c r="E1092" s="495">
        <f t="shared" si="127"/>
        <v>1071491968.8</v>
      </c>
      <c r="F1092" s="495">
        <f t="shared" si="127"/>
        <v>721097048.48000014</v>
      </c>
      <c r="G1092" s="495">
        <f t="shared" si="128"/>
        <v>350394920.31999981</v>
      </c>
      <c r="H1092" s="495">
        <f>VLOOKUP(A1092,'02-Metrics'!A:R,18,FALSE)</f>
        <v>1335232523</v>
      </c>
      <c r="I1092" s="496">
        <f t="shared" si="129"/>
        <v>0.26242239781033239</v>
      </c>
      <c r="J1092" s="512"/>
      <c r="L1092" s="23">
        <v>43552</v>
      </c>
      <c r="M1092" s="241" t="s">
        <v>1039</v>
      </c>
      <c r="S1092">
        <f t="shared" si="130"/>
        <v>2019</v>
      </c>
    </row>
    <row r="1093" spans="1:19" ht="15" customHeight="1">
      <c r="A1093" s="418" t="s">
        <v>1079</v>
      </c>
      <c r="B1093" s="497">
        <v>43556</v>
      </c>
      <c r="C1093" s="498"/>
      <c r="D1093" s="498">
        <v>52408796.769999996</v>
      </c>
      <c r="E1093" s="495">
        <f t="shared" si="127"/>
        <v>1071491968.8</v>
      </c>
      <c r="F1093" s="495">
        <f t="shared" si="127"/>
        <v>773505845.25000012</v>
      </c>
      <c r="G1093" s="495">
        <f t="shared" si="128"/>
        <v>297986123.54999983</v>
      </c>
      <c r="H1093" s="495">
        <f>VLOOKUP(A1093,'02-Metrics'!A:R,18,FALSE)</f>
        <v>1335232523</v>
      </c>
      <c r="I1093" s="496">
        <f t="shared" si="129"/>
        <v>0.22317170861033606</v>
      </c>
      <c r="J1093" s="512"/>
      <c r="M1093" s="241" t="s">
        <v>1038</v>
      </c>
      <c r="S1093">
        <f t="shared" si="130"/>
        <v>2019</v>
      </c>
    </row>
    <row r="1094" spans="1:19" ht="15" customHeight="1">
      <c r="A1094" s="418" t="s">
        <v>1079</v>
      </c>
      <c r="B1094" s="497">
        <f>L1094</f>
        <v>43565</v>
      </c>
      <c r="C1094" s="498">
        <v>190000000</v>
      </c>
      <c r="D1094" s="498"/>
      <c r="E1094" s="495">
        <f t="shared" si="127"/>
        <v>1261491968.8</v>
      </c>
      <c r="F1094" s="495">
        <f t="shared" si="127"/>
        <v>773505845.25000012</v>
      </c>
      <c r="G1094" s="495">
        <f t="shared" si="128"/>
        <v>487986123.54999983</v>
      </c>
      <c r="H1094" s="495">
        <f>VLOOKUP(A1094,'02-Metrics'!A:R,18,FALSE)</f>
        <v>1335232523</v>
      </c>
      <c r="I1094" s="496">
        <f t="shared" si="129"/>
        <v>0.36546902142077303</v>
      </c>
      <c r="J1094" s="512"/>
      <c r="L1094" s="23">
        <v>43565</v>
      </c>
      <c r="M1094" s="241" t="s">
        <v>1039</v>
      </c>
      <c r="S1094">
        <f t="shared" si="130"/>
        <v>2019</v>
      </c>
    </row>
    <row r="1095" spans="1:19" ht="15" customHeight="1">
      <c r="A1095" s="418" t="s">
        <v>1079</v>
      </c>
      <c r="B1095" s="497">
        <f>L1095</f>
        <v>43578</v>
      </c>
      <c r="C1095" s="498">
        <v>20011341.75</v>
      </c>
      <c r="D1095" s="498"/>
      <c r="E1095" s="495">
        <f t="shared" si="127"/>
        <v>1281503310.55</v>
      </c>
      <c r="F1095" s="495">
        <f t="shared" si="127"/>
        <v>773505845.25000012</v>
      </c>
      <c r="G1095" s="495">
        <f t="shared" si="128"/>
        <v>507997465.29999983</v>
      </c>
      <c r="H1095" s="495">
        <f>VLOOKUP(A1095,'02-Metrics'!A:R,18,FALSE)</f>
        <v>1335232523</v>
      </c>
      <c r="I1095" s="496">
        <f t="shared" si="129"/>
        <v>0.38045618014054305</v>
      </c>
      <c r="J1095" s="512"/>
      <c r="L1095" s="23">
        <v>43578</v>
      </c>
      <c r="M1095" s="241" t="s">
        <v>1039</v>
      </c>
      <c r="S1095">
        <f t="shared" si="130"/>
        <v>2019</v>
      </c>
    </row>
    <row r="1096" spans="1:19" ht="15" customHeight="1">
      <c r="A1096" s="418" t="s">
        <v>1079</v>
      </c>
      <c r="B1096" s="497">
        <v>43586</v>
      </c>
      <c r="C1096" s="498"/>
      <c r="D1096" s="498">
        <v>27228247.689999994</v>
      </c>
      <c r="E1096" s="495">
        <f t="shared" si="127"/>
        <v>1281503310.55</v>
      </c>
      <c r="F1096" s="495">
        <f t="shared" si="127"/>
        <v>800734092.94000006</v>
      </c>
      <c r="G1096" s="495">
        <f t="shared" si="128"/>
        <v>480769217.6099999</v>
      </c>
      <c r="H1096" s="495">
        <f>VLOOKUP(A1096,'02-Metrics'!A:R,18,FALSE)</f>
        <v>1335232523</v>
      </c>
      <c r="I1096" s="496">
        <f t="shared" si="129"/>
        <v>0.36006404077831161</v>
      </c>
      <c r="J1096" s="512"/>
      <c r="M1096" s="241" t="s">
        <v>1038</v>
      </c>
      <c r="S1096">
        <f t="shared" si="130"/>
        <v>2019</v>
      </c>
    </row>
    <row r="1097" spans="1:19" ht="15" customHeight="1">
      <c r="A1097" s="418" t="s">
        <v>1079</v>
      </c>
      <c r="B1097" s="497">
        <f>L1097</f>
        <v>43590</v>
      </c>
      <c r="C1097" s="498">
        <v>8928462.4499999993</v>
      </c>
      <c r="D1097" s="498"/>
      <c r="E1097" s="495">
        <f t="shared" si="127"/>
        <v>1290431773</v>
      </c>
      <c r="F1097" s="495">
        <f t="shared" si="127"/>
        <v>800734092.94000006</v>
      </c>
      <c r="G1097" s="495">
        <f t="shared" si="128"/>
        <v>489697680.05999994</v>
      </c>
      <c r="H1097" s="495">
        <f>VLOOKUP(A1097,'02-Metrics'!A:R,18,FALSE)</f>
        <v>1335232523</v>
      </c>
      <c r="I1097" s="496">
        <f t="shared" si="129"/>
        <v>0.36675086295812159</v>
      </c>
      <c r="J1097" s="512"/>
      <c r="L1097" s="23">
        <v>43590</v>
      </c>
      <c r="M1097" s="241" t="s">
        <v>1039</v>
      </c>
      <c r="S1097">
        <f t="shared" si="130"/>
        <v>2019</v>
      </c>
    </row>
    <row r="1098" spans="1:19" ht="15" customHeight="1">
      <c r="A1098" s="418" t="s">
        <v>1079</v>
      </c>
      <c r="B1098" s="497">
        <v>43617</v>
      </c>
      <c r="C1098" s="498"/>
      <c r="D1098" s="498">
        <v>18107906.559999995</v>
      </c>
      <c r="E1098" s="495">
        <f t="shared" si="127"/>
        <v>1290431773</v>
      </c>
      <c r="F1098" s="495">
        <f t="shared" si="127"/>
        <v>818841999.5</v>
      </c>
      <c r="G1098" s="495">
        <f t="shared" si="128"/>
        <v>471589773.5</v>
      </c>
      <c r="H1098" s="495">
        <f>VLOOKUP(A1098,'02-Metrics'!A:R,18,FALSE)</f>
        <v>1335232523</v>
      </c>
      <c r="I1098" s="496">
        <f t="shared" si="129"/>
        <v>0.35318925009438223</v>
      </c>
      <c r="J1098" s="512"/>
      <c r="M1098" s="241" t="s">
        <v>1038</v>
      </c>
      <c r="S1098">
        <f t="shared" si="130"/>
        <v>2019</v>
      </c>
    </row>
    <row r="1099" spans="1:19" ht="15" customHeight="1">
      <c r="A1099" s="418" t="s">
        <v>1079</v>
      </c>
      <c r="B1099" s="497">
        <v>43647</v>
      </c>
      <c r="C1099" s="498"/>
      <c r="D1099" s="498">
        <v>57032978.959999971</v>
      </c>
      <c r="E1099" s="495">
        <f t="shared" si="127"/>
        <v>1290431773</v>
      </c>
      <c r="F1099" s="495">
        <f t="shared" si="127"/>
        <v>875874978.45999992</v>
      </c>
      <c r="G1099" s="495">
        <f t="shared" si="128"/>
        <v>414556794.54000008</v>
      </c>
      <c r="H1099" s="495">
        <f>VLOOKUP(A1099,'02-Metrics'!A:R,18,FALSE)</f>
        <v>1335232523</v>
      </c>
      <c r="I1099" s="496">
        <f t="shared" si="129"/>
        <v>0.31047535721237079</v>
      </c>
      <c r="J1099" s="512"/>
      <c r="M1099" s="241" t="s">
        <v>1038</v>
      </c>
      <c r="S1099">
        <f t="shared" si="130"/>
        <v>2019</v>
      </c>
    </row>
    <row r="1100" spans="1:19" ht="15" customHeight="1">
      <c r="A1100" s="418" t="s">
        <v>1079</v>
      </c>
      <c r="B1100" s="497">
        <v>43678</v>
      </c>
      <c r="C1100" s="498"/>
      <c r="D1100" s="498">
        <v>24527556.079999987</v>
      </c>
      <c r="E1100" s="495">
        <f t="shared" si="127"/>
        <v>1290431773</v>
      </c>
      <c r="F1100" s="495">
        <f t="shared" si="127"/>
        <v>900402534.53999996</v>
      </c>
      <c r="G1100" s="495">
        <f t="shared" si="128"/>
        <v>390029238.46000004</v>
      </c>
      <c r="H1100" s="495">
        <f>VLOOKUP(A1100,'02-Metrics'!A:R,18,FALSE)</f>
        <v>1335232523</v>
      </c>
      <c r="I1100" s="496">
        <f t="shared" si="129"/>
        <v>0.29210585552820606</v>
      </c>
      <c r="J1100" s="512"/>
      <c r="M1100" s="241" t="s">
        <v>1038</v>
      </c>
      <c r="S1100">
        <f t="shared" si="130"/>
        <v>2019</v>
      </c>
    </row>
    <row r="1101" spans="1:19" ht="15" customHeight="1">
      <c r="A1101" s="418" t="s">
        <v>1079</v>
      </c>
      <c r="B1101" s="497">
        <v>43709</v>
      </c>
      <c r="C1101" s="498"/>
      <c r="D1101" s="498">
        <v>16373062.610000001</v>
      </c>
      <c r="E1101" s="495">
        <f t="shared" si="127"/>
        <v>1290431773</v>
      </c>
      <c r="F1101" s="495">
        <f t="shared" si="127"/>
        <v>916775597.14999998</v>
      </c>
      <c r="G1101" s="495">
        <f t="shared" si="128"/>
        <v>373656175.85000002</v>
      </c>
      <c r="H1101" s="495">
        <f>VLOOKUP(A1101,'02-Metrics'!A:R,18,FALSE)</f>
        <v>1335232523</v>
      </c>
      <c r="I1101" s="496">
        <f t="shared" si="129"/>
        <v>0.27984352493936371</v>
      </c>
      <c r="J1101" s="512"/>
      <c r="M1101" s="241" t="s">
        <v>1038</v>
      </c>
      <c r="S1101">
        <f t="shared" si="130"/>
        <v>2019</v>
      </c>
    </row>
    <row r="1102" spans="1:19" ht="15" customHeight="1">
      <c r="A1102" s="418" t="s">
        <v>1079</v>
      </c>
      <c r="B1102" s="497">
        <v>43739</v>
      </c>
      <c r="C1102" s="498"/>
      <c r="D1102" s="498">
        <v>17863882.639999997</v>
      </c>
      <c r="E1102" s="495">
        <f t="shared" si="127"/>
        <v>1290431773</v>
      </c>
      <c r="F1102" s="495">
        <f t="shared" si="127"/>
        <v>934639479.78999996</v>
      </c>
      <c r="G1102" s="495">
        <f t="shared" si="128"/>
        <v>355792293.21000004</v>
      </c>
      <c r="H1102" s="495">
        <f>VLOOKUP(A1102,'02-Metrics'!A:R,18,FALSE)</f>
        <v>1335232523</v>
      </c>
      <c r="I1102" s="496">
        <f t="shared" si="129"/>
        <v>0.26646466969708471</v>
      </c>
      <c r="J1102" s="512"/>
      <c r="M1102" s="241" t="s">
        <v>1038</v>
      </c>
      <c r="S1102">
        <f t="shared" si="130"/>
        <v>2019</v>
      </c>
    </row>
    <row r="1103" spans="1:19" ht="15" customHeight="1">
      <c r="A1103" s="418" t="s">
        <v>1079</v>
      </c>
      <c r="B1103" s="497">
        <f>L1103</f>
        <v>43741</v>
      </c>
      <c r="C1103" s="498">
        <v>11725207</v>
      </c>
      <c r="D1103" s="498"/>
      <c r="E1103" s="495">
        <f t="shared" si="127"/>
        <v>1302156980</v>
      </c>
      <c r="F1103" s="495">
        <f t="shared" si="127"/>
        <v>934639479.78999996</v>
      </c>
      <c r="G1103" s="495">
        <f t="shared" si="128"/>
        <v>367517500.21000004</v>
      </c>
      <c r="H1103" s="495">
        <f>VLOOKUP(A1103,'02-Metrics'!A:R,18,FALSE)</f>
        <v>1335232523</v>
      </c>
      <c r="I1103" s="496">
        <f t="shared" si="129"/>
        <v>0.27524606679311692</v>
      </c>
      <c r="J1103" s="512"/>
      <c r="L1103" s="23">
        <v>43741</v>
      </c>
      <c r="M1103" s="241" t="s">
        <v>1039</v>
      </c>
      <c r="S1103">
        <f t="shared" si="130"/>
        <v>2019</v>
      </c>
    </row>
    <row r="1104" spans="1:19" ht="15" customHeight="1">
      <c r="A1104" s="418" t="s">
        <v>1079</v>
      </c>
      <c r="B1104" s="497">
        <f>L1104</f>
        <v>43741</v>
      </c>
      <c r="C1104" s="498">
        <v>7715157</v>
      </c>
      <c r="D1104" s="498"/>
      <c r="E1104" s="495">
        <f t="shared" ref="E1104:F1119" si="131">C1104+E1103</f>
        <v>1309872137</v>
      </c>
      <c r="F1104" s="495">
        <f t="shared" si="131"/>
        <v>934639479.78999996</v>
      </c>
      <c r="G1104" s="495">
        <f t="shared" si="128"/>
        <v>375232657.21000004</v>
      </c>
      <c r="H1104" s="495">
        <f>VLOOKUP(A1104,'02-Metrics'!A:R,18,FALSE)</f>
        <v>1335232523</v>
      </c>
      <c r="I1104" s="496">
        <f t="shared" si="129"/>
        <v>0.28102420420896235</v>
      </c>
      <c r="J1104" s="512"/>
      <c r="L1104" s="23">
        <v>43741</v>
      </c>
      <c r="M1104" s="241" t="s">
        <v>1039</v>
      </c>
      <c r="S1104">
        <f t="shared" si="130"/>
        <v>2019</v>
      </c>
    </row>
    <row r="1105" spans="1:19" ht="15" customHeight="1">
      <c r="A1105" s="418" t="s">
        <v>1079</v>
      </c>
      <c r="B1105" s="497">
        <f>L1105</f>
        <v>43741</v>
      </c>
      <c r="C1105" s="498">
        <v>1573927</v>
      </c>
      <c r="D1105" s="498"/>
      <c r="E1105" s="495">
        <f t="shared" si="131"/>
        <v>1311446064</v>
      </c>
      <c r="F1105" s="495">
        <f t="shared" si="131"/>
        <v>934639479.78999996</v>
      </c>
      <c r="G1105" s="495">
        <f t="shared" si="128"/>
        <v>376806584.21000004</v>
      </c>
      <c r="H1105" s="495">
        <f>VLOOKUP(A1105,'02-Metrics'!A:R,18,FALSE)</f>
        <v>1335232523</v>
      </c>
      <c r="I1105" s="496">
        <f t="shared" si="129"/>
        <v>0.28220297043348758</v>
      </c>
      <c r="J1105" s="512"/>
      <c r="L1105" s="23">
        <v>43741</v>
      </c>
      <c r="M1105" s="241" t="s">
        <v>1039</v>
      </c>
      <c r="S1105">
        <f t="shared" si="130"/>
        <v>2019</v>
      </c>
    </row>
    <row r="1106" spans="1:19" ht="15" customHeight="1">
      <c r="A1106" s="418" t="s">
        <v>1079</v>
      </c>
      <c r="B1106" s="497">
        <f>L1106</f>
        <v>43754</v>
      </c>
      <c r="C1106" s="498">
        <v>6945437</v>
      </c>
      <c r="D1106" s="498"/>
      <c r="E1106" s="495">
        <f t="shared" si="131"/>
        <v>1318391501</v>
      </c>
      <c r="F1106" s="495">
        <f t="shared" si="131"/>
        <v>934639479.78999996</v>
      </c>
      <c r="G1106" s="495">
        <f t="shared" si="128"/>
        <v>383752021.21000004</v>
      </c>
      <c r="H1106" s="495">
        <f>VLOOKUP(A1106,'02-Metrics'!A:R,18,FALSE)</f>
        <v>1335232523</v>
      </c>
      <c r="I1106" s="496">
        <f t="shared" si="129"/>
        <v>0.28740463896714119</v>
      </c>
      <c r="J1106" s="512"/>
      <c r="L1106" s="23">
        <v>43754</v>
      </c>
      <c r="M1106" s="241" t="s">
        <v>1039</v>
      </c>
      <c r="S1106">
        <f t="shared" si="130"/>
        <v>2019</v>
      </c>
    </row>
    <row r="1107" spans="1:19" ht="15" customHeight="1">
      <c r="A1107" s="418" t="s">
        <v>1079</v>
      </c>
      <c r="B1107" s="497">
        <f>L1107</f>
        <v>43758</v>
      </c>
      <c r="C1107" s="498">
        <v>1508357</v>
      </c>
      <c r="D1107" s="498"/>
      <c r="E1107" s="495">
        <f t="shared" si="131"/>
        <v>1319899858</v>
      </c>
      <c r="F1107" s="495">
        <f t="shared" si="131"/>
        <v>934639479.78999996</v>
      </c>
      <c r="G1107" s="495">
        <f t="shared" si="128"/>
        <v>385260378.21000004</v>
      </c>
      <c r="H1107" s="495">
        <f>VLOOKUP(A1107,'02-Metrics'!A:R,18,FALSE)</f>
        <v>1335232523</v>
      </c>
      <c r="I1107" s="496">
        <f t="shared" si="129"/>
        <v>0.28853429764008232</v>
      </c>
      <c r="J1107" s="512"/>
      <c r="L1107" s="23">
        <v>43758</v>
      </c>
      <c r="M1107" s="241" t="s">
        <v>1039</v>
      </c>
      <c r="S1107">
        <f t="shared" si="130"/>
        <v>2019</v>
      </c>
    </row>
    <row r="1108" spans="1:19" ht="15" customHeight="1">
      <c r="A1108" s="418" t="s">
        <v>1079</v>
      </c>
      <c r="B1108" s="497">
        <v>43770</v>
      </c>
      <c r="C1108" s="498"/>
      <c r="D1108" s="498">
        <v>37739785.370000012</v>
      </c>
      <c r="E1108" s="495">
        <f t="shared" si="131"/>
        <v>1319899858</v>
      </c>
      <c r="F1108" s="495">
        <f t="shared" si="131"/>
        <v>972379265.15999997</v>
      </c>
      <c r="G1108" s="495">
        <f t="shared" si="128"/>
        <v>347520592.84000003</v>
      </c>
      <c r="H1108" s="495">
        <f>VLOOKUP(A1108,'02-Metrics'!A:R,18,FALSE)</f>
        <v>1335232523</v>
      </c>
      <c r="I1108" s="496">
        <f t="shared" si="129"/>
        <v>0.26026971846011576</v>
      </c>
      <c r="J1108" s="512"/>
      <c r="M1108" s="241" t="s">
        <v>1038</v>
      </c>
      <c r="S1108">
        <f t="shared" si="130"/>
        <v>2019</v>
      </c>
    </row>
    <row r="1109" spans="1:19" ht="15" customHeight="1">
      <c r="A1109" s="418" t="s">
        <v>1079</v>
      </c>
      <c r="B1109" s="497">
        <v>43800</v>
      </c>
      <c r="C1109" s="498"/>
      <c r="D1109" s="498">
        <v>20045230.270000003</v>
      </c>
      <c r="E1109" s="495">
        <f t="shared" si="131"/>
        <v>1319899858</v>
      </c>
      <c r="F1109" s="495">
        <f t="shared" si="131"/>
        <v>992424495.42999995</v>
      </c>
      <c r="G1109" s="495">
        <f t="shared" si="128"/>
        <v>327475362.57000005</v>
      </c>
      <c r="H1109" s="495">
        <f>VLOOKUP(A1109,'02-Metrics'!A:R,18,FALSE)</f>
        <v>1335232523</v>
      </c>
      <c r="I1109" s="496">
        <f t="shared" si="129"/>
        <v>0.24525717950176087</v>
      </c>
      <c r="J1109" s="512"/>
      <c r="M1109" s="241" t="s">
        <v>1038</v>
      </c>
      <c r="S1109">
        <f t="shared" si="130"/>
        <v>2019</v>
      </c>
    </row>
    <row r="1110" spans="1:19" ht="15" customHeight="1">
      <c r="A1110" s="418" t="s">
        <v>1079</v>
      </c>
      <c r="B1110" s="497">
        <f>L1110</f>
        <v>43822</v>
      </c>
      <c r="C1110" s="498">
        <v>2086567</v>
      </c>
      <c r="D1110" s="498"/>
      <c r="E1110" s="495">
        <f t="shared" si="131"/>
        <v>1321986425</v>
      </c>
      <c r="F1110" s="495">
        <f t="shared" si="131"/>
        <v>992424495.42999995</v>
      </c>
      <c r="G1110" s="495">
        <f t="shared" si="128"/>
        <v>329561929.57000005</v>
      </c>
      <c r="H1110" s="495">
        <f>VLOOKUP(A1110,'02-Metrics'!A:R,18,FALSE)</f>
        <v>1335232523</v>
      </c>
      <c r="I1110" s="496">
        <f t="shared" si="129"/>
        <v>0.24681987885491316</v>
      </c>
      <c r="J1110" s="512"/>
      <c r="L1110" s="23">
        <v>43822</v>
      </c>
      <c r="M1110" s="241" t="s">
        <v>1039</v>
      </c>
      <c r="S1110">
        <f t="shared" si="130"/>
        <v>2019</v>
      </c>
    </row>
    <row r="1111" spans="1:19" ht="15" customHeight="1">
      <c r="A1111" s="418" t="s">
        <v>1079</v>
      </c>
      <c r="B1111" s="497">
        <v>43831</v>
      </c>
      <c r="C1111" s="498"/>
      <c r="D1111" s="498">
        <v>36980646.200000003</v>
      </c>
      <c r="E1111" s="495">
        <f t="shared" si="131"/>
        <v>1321986425</v>
      </c>
      <c r="F1111" s="495">
        <f t="shared" si="131"/>
        <v>1029405141.63</v>
      </c>
      <c r="G1111" s="495">
        <f t="shared" si="128"/>
        <v>292581283.37</v>
      </c>
      <c r="H1111" s="495">
        <f>VLOOKUP(A1111,'02-Metrics'!A:R,18,FALSE)</f>
        <v>1335232523</v>
      </c>
      <c r="I1111" s="496">
        <f t="shared" si="129"/>
        <v>0.21912384422199999</v>
      </c>
      <c r="J1111" s="512"/>
      <c r="M1111" s="241" t="s">
        <v>1038</v>
      </c>
      <c r="S1111">
        <f t="shared" si="130"/>
        <v>2020</v>
      </c>
    </row>
    <row r="1112" spans="1:19" ht="15" customHeight="1">
      <c r="A1112" s="418" t="s">
        <v>1079</v>
      </c>
      <c r="B1112" s="497">
        <v>43862</v>
      </c>
      <c r="C1112" s="498"/>
      <c r="D1112" s="498">
        <v>15033181.940000005</v>
      </c>
      <c r="E1112" s="495">
        <f t="shared" si="131"/>
        <v>1321986425</v>
      </c>
      <c r="F1112" s="495">
        <f t="shared" si="131"/>
        <v>1044438323.5700001</v>
      </c>
      <c r="G1112" s="495">
        <f t="shared" si="128"/>
        <v>277548101.42999995</v>
      </c>
      <c r="H1112" s="495">
        <f>VLOOKUP(A1112,'02-Metrics'!A:R,18,FALSE)</f>
        <v>1335232523</v>
      </c>
      <c r="I1112" s="496">
        <f t="shared" si="129"/>
        <v>0.20786499478488207</v>
      </c>
      <c r="J1112" s="512"/>
      <c r="M1112" s="241" t="s">
        <v>1038</v>
      </c>
      <c r="S1112">
        <f t="shared" si="130"/>
        <v>2020</v>
      </c>
    </row>
    <row r="1113" spans="1:19" ht="15" customHeight="1">
      <c r="A1113" s="418" t="s">
        <v>1079</v>
      </c>
      <c r="B1113" s="497">
        <v>43891</v>
      </c>
      <c r="C1113" s="498"/>
      <c r="D1113" s="498">
        <v>10926610.619999995</v>
      </c>
      <c r="E1113" s="495">
        <f t="shared" si="131"/>
        <v>1321986425</v>
      </c>
      <c r="F1113" s="495">
        <f t="shared" si="131"/>
        <v>1055364934.1900001</v>
      </c>
      <c r="G1113" s="495">
        <f t="shared" si="128"/>
        <v>266621490.80999994</v>
      </c>
      <c r="H1113" s="495">
        <f>VLOOKUP(A1113,'02-Metrics'!A:R,18,FALSE)</f>
        <v>1335232523</v>
      </c>
      <c r="I1113" s="496">
        <f t="shared" si="129"/>
        <v>0.19968169305145059</v>
      </c>
      <c r="J1113" s="512"/>
      <c r="M1113" s="241" t="s">
        <v>1038</v>
      </c>
      <c r="S1113">
        <f t="shared" si="130"/>
        <v>2020</v>
      </c>
    </row>
    <row r="1114" spans="1:19" ht="15" customHeight="1">
      <c r="A1114" s="418" t="s">
        <v>1079</v>
      </c>
      <c r="B1114" s="497">
        <f>L1114</f>
        <v>43892</v>
      </c>
      <c r="C1114" s="498">
        <v>31120880</v>
      </c>
      <c r="D1114" s="498"/>
      <c r="E1114" s="495">
        <f t="shared" si="131"/>
        <v>1353107305</v>
      </c>
      <c r="F1114" s="495">
        <f t="shared" si="131"/>
        <v>1055364934.1900001</v>
      </c>
      <c r="G1114" s="495">
        <f t="shared" si="128"/>
        <v>297742370.80999994</v>
      </c>
      <c r="H1114" s="495">
        <f>VLOOKUP(A1114,'02-Metrics'!A:R,18,FALSE)</f>
        <v>1335232523</v>
      </c>
      <c r="I1114" s="496">
        <f t="shared" si="129"/>
        <v>0.2229891540845878</v>
      </c>
      <c r="J1114" s="512"/>
      <c r="L1114" s="23">
        <v>43892</v>
      </c>
      <c r="M1114" s="241" t="s">
        <v>764</v>
      </c>
      <c r="S1114">
        <f t="shared" si="130"/>
        <v>2020</v>
      </c>
    </row>
    <row r="1115" spans="1:19" ht="15" customHeight="1">
      <c r="A1115" s="418" t="s">
        <v>1079</v>
      </c>
      <c r="B1115" s="497">
        <f>L1115</f>
        <v>43900</v>
      </c>
      <c r="C1115" s="498">
        <v>1825290</v>
      </c>
      <c r="D1115" s="498"/>
      <c r="E1115" s="495">
        <f t="shared" si="131"/>
        <v>1354932595</v>
      </c>
      <c r="F1115" s="495">
        <f t="shared" si="131"/>
        <v>1055364934.1900001</v>
      </c>
      <c r="G1115" s="495">
        <f t="shared" si="128"/>
        <v>299567660.80999994</v>
      </c>
      <c r="H1115" s="495">
        <f>VLOOKUP(A1115,'02-Metrics'!A:R,18,FALSE)</f>
        <v>1335232523</v>
      </c>
      <c r="I1115" s="496">
        <f t="shared" si="129"/>
        <v>0.22435617441142866</v>
      </c>
      <c r="J1115" s="512"/>
      <c r="L1115" s="23">
        <v>43900</v>
      </c>
      <c r="M1115" s="241" t="s">
        <v>764</v>
      </c>
      <c r="S1115">
        <f t="shared" si="130"/>
        <v>2020</v>
      </c>
    </row>
    <row r="1116" spans="1:19" ht="15" customHeight="1">
      <c r="A1116" s="418" t="s">
        <v>1079</v>
      </c>
      <c r="B1116" s="497">
        <v>43922</v>
      </c>
      <c r="C1116" s="498"/>
      <c r="D1116" s="498">
        <v>6381053.3200000003</v>
      </c>
      <c r="E1116" s="495">
        <f t="shared" si="131"/>
        <v>1354932595</v>
      </c>
      <c r="F1116" s="495">
        <f t="shared" si="131"/>
        <v>1061745987.5100001</v>
      </c>
      <c r="G1116" s="495">
        <f t="shared" si="128"/>
        <v>293186607.48999989</v>
      </c>
      <c r="H1116" s="495">
        <f>VLOOKUP(A1116,'02-Metrics'!A:R,18,FALSE)</f>
        <v>1335232523</v>
      </c>
      <c r="I1116" s="496">
        <f t="shared" si="129"/>
        <v>0.21957719156755434</v>
      </c>
      <c r="J1116" s="512"/>
      <c r="M1116" s="241" t="s">
        <v>1038</v>
      </c>
      <c r="S1116">
        <f t="shared" si="130"/>
        <v>2020</v>
      </c>
    </row>
    <row r="1117" spans="1:19" ht="15" customHeight="1">
      <c r="A1117" s="418" t="s">
        <v>1079</v>
      </c>
      <c r="B1117" s="497">
        <v>43952</v>
      </c>
      <c r="C1117" s="498"/>
      <c r="D1117" s="498">
        <v>8951560.1300000008</v>
      </c>
      <c r="E1117" s="495">
        <f t="shared" si="131"/>
        <v>1354932595</v>
      </c>
      <c r="F1117" s="495">
        <f t="shared" si="131"/>
        <v>1070697547.6400001</v>
      </c>
      <c r="G1117" s="495">
        <f t="shared" si="128"/>
        <v>284235047.3599999</v>
      </c>
      <c r="H1117" s="495">
        <f>VLOOKUP(A1117,'02-Metrics'!A:R,18,FALSE)</f>
        <v>1335232523</v>
      </c>
      <c r="I1117" s="496">
        <f t="shared" si="129"/>
        <v>0.21287307076776463</v>
      </c>
      <c r="J1117" s="512"/>
      <c r="M1117" s="241" t="s">
        <v>1038</v>
      </c>
      <c r="S1117">
        <f t="shared" si="130"/>
        <v>2020</v>
      </c>
    </row>
    <row r="1118" spans="1:19" ht="15" customHeight="1">
      <c r="A1118" s="418" t="s">
        <v>1079</v>
      </c>
      <c r="B1118" s="497">
        <v>43983</v>
      </c>
      <c r="C1118" s="498"/>
      <c r="D1118" s="498">
        <v>7469937.8300000001</v>
      </c>
      <c r="E1118" s="495">
        <f t="shared" si="131"/>
        <v>1354932595</v>
      </c>
      <c r="F1118" s="495">
        <f t="shared" si="131"/>
        <v>1078167485.47</v>
      </c>
      <c r="G1118" s="495">
        <f t="shared" si="128"/>
        <v>276765109.52999997</v>
      </c>
      <c r="H1118" s="495">
        <f>VLOOKUP(A1118,'02-Metrics'!A:R,18,FALSE)</f>
        <v>1335232523</v>
      </c>
      <c r="I1118" s="496">
        <f t="shared" si="129"/>
        <v>0.20727858613581715</v>
      </c>
      <c r="J1118" s="512"/>
      <c r="M1118" s="241" t="s">
        <v>1038</v>
      </c>
      <c r="S1118">
        <f t="shared" si="130"/>
        <v>2020</v>
      </c>
    </row>
    <row r="1119" spans="1:19" ht="15" customHeight="1">
      <c r="A1119" s="418" t="s">
        <v>1079</v>
      </c>
      <c r="B1119" s="497">
        <f>L1119</f>
        <v>44005</v>
      </c>
      <c r="C1119" s="498">
        <v>95</v>
      </c>
      <c r="D1119" s="498"/>
      <c r="E1119" s="495">
        <f t="shared" si="131"/>
        <v>1354932690</v>
      </c>
      <c r="F1119" s="495">
        <f t="shared" si="131"/>
        <v>1078167485.47</v>
      </c>
      <c r="G1119" s="495">
        <f t="shared" si="128"/>
        <v>276765204.52999997</v>
      </c>
      <c r="H1119" s="495">
        <f>VLOOKUP(A1119,'02-Metrics'!A:R,18,FALSE)</f>
        <v>1335232523</v>
      </c>
      <c r="I1119" s="496">
        <f t="shared" si="129"/>
        <v>0.20727865728447356</v>
      </c>
      <c r="J1119" s="512"/>
      <c r="L1119" s="23">
        <v>44005</v>
      </c>
      <c r="M1119" s="241" t="s">
        <v>764</v>
      </c>
      <c r="S1119">
        <f t="shared" si="130"/>
        <v>2020</v>
      </c>
    </row>
    <row r="1120" spans="1:19" ht="15" customHeight="1">
      <c r="A1120" s="418" t="s">
        <v>1079</v>
      </c>
      <c r="B1120" s="497">
        <f>L1120</f>
        <v>44007</v>
      </c>
      <c r="C1120" s="498">
        <v>95</v>
      </c>
      <c r="D1120" s="498"/>
      <c r="E1120" s="495">
        <f t="shared" ref="E1120:F1135" si="132">C1120+E1119</f>
        <v>1354932785</v>
      </c>
      <c r="F1120" s="495">
        <f t="shared" si="132"/>
        <v>1078167485.47</v>
      </c>
      <c r="G1120" s="495">
        <f t="shared" si="128"/>
        <v>276765299.52999997</v>
      </c>
      <c r="H1120" s="495">
        <f>VLOOKUP(A1120,'02-Metrics'!A:R,18,FALSE)</f>
        <v>1335232523</v>
      </c>
      <c r="I1120" s="496">
        <f t="shared" si="129"/>
        <v>0.20727872843312997</v>
      </c>
      <c r="J1120" s="512"/>
      <c r="L1120" s="23">
        <v>44007</v>
      </c>
      <c r="M1120" s="241" t="s">
        <v>764</v>
      </c>
      <c r="S1120">
        <f t="shared" si="130"/>
        <v>2020</v>
      </c>
    </row>
    <row r="1121" spans="1:19" ht="15" customHeight="1">
      <c r="A1121" s="418" t="s">
        <v>1079</v>
      </c>
      <c r="B1121" s="497">
        <f>L1121</f>
        <v>44011</v>
      </c>
      <c r="C1121" s="498">
        <v>477762.85</v>
      </c>
      <c r="D1121" s="498"/>
      <c r="E1121" s="495">
        <f t="shared" si="132"/>
        <v>1355410547.8499999</v>
      </c>
      <c r="F1121" s="495">
        <f t="shared" si="132"/>
        <v>1078167485.47</v>
      </c>
      <c r="G1121" s="495">
        <f t="shared" si="128"/>
        <v>277243062.37999988</v>
      </c>
      <c r="H1121" s="495">
        <f>VLOOKUP(A1121,'02-Metrics'!A:R,18,FALSE)</f>
        <v>1335232523</v>
      </c>
      <c r="I1121" s="496">
        <f t="shared" si="129"/>
        <v>0.20763654090531755</v>
      </c>
      <c r="J1121" s="512"/>
      <c r="L1121" s="23">
        <v>44011</v>
      </c>
      <c r="M1121" s="241" t="s">
        <v>1039</v>
      </c>
      <c r="S1121">
        <f t="shared" si="130"/>
        <v>2020</v>
      </c>
    </row>
    <row r="1122" spans="1:19" ht="15" customHeight="1">
      <c r="A1122" s="418" t="s">
        <v>1079</v>
      </c>
      <c r="B1122" s="497">
        <v>44013</v>
      </c>
      <c r="C1122" s="498"/>
      <c r="D1122" s="498">
        <v>6612714.3799999999</v>
      </c>
      <c r="E1122" s="495">
        <f t="shared" si="132"/>
        <v>1355410547.8499999</v>
      </c>
      <c r="F1122" s="495">
        <f t="shared" si="132"/>
        <v>1084780199.8500001</v>
      </c>
      <c r="G1122" s="495">
        <f t="shared" si="128"/>
        <v>270630347.99999976</v>
      </c>
      <c r="H1122" s="495">
        <f>VLOOKUP(A1122,'02-Metrics'!A:R,18,FALSE)</f>
        <v>1335232523</v>
      </c>
      <c r="I1122" s="496">
        <f t="shared" si="129"/>
        <v>0.20268405939659678</v>
      </c>
      <c r="J1122" s="512"/>
      <c r="M1122" s="241" t="s">
        <v>1038</v>
      </c>
      <c r="S1122">
        <f t="shared" si="130"/>
        <v>2020</v>
      </c>
    </row>
    <row r="1123" spans="1:19" ht="15" customHeight="1">
      <c r="A1123" s="418" t="s">
        <v>1079</v>
      </c>
      <c r="B1123" s="497">
        <f>L1123</f>
        <v>44028</v>
      </c>
      <c r="C1123" s="498">
        <v>1325075</v>
      </c>
      <c r="D1123" s="498"/>
      <c r="E1123" s="495">
        <f t="shared" si="132"/>
        <v>1356735622.8499999</v>
      </c>
      <c r="F1123" s="495">
        <f t="shared" si="132"/>
        <v>1084780199.8500001</v>
      </c>
      <c r="G1123" s="495">
        <f t="shared" si="128"/>
        <v>271955422.99999976</v>
      </c>
      <c r="H1123" s="495">
        <f>VLOOKUP(A1123,'02-Metrics'!A:R,18,FALSE)</f>
        <v>1335232523</v>
      </c>
      <c r="I1123" s="496">
        <f t="shared" si="129"/>
        <v>0.20367645209013513</v>
      </c>
      <c r="J1123" s="512"/>
      <c r="L1123" s="23">
        <v>44028</v>
      </c>
      <c r="M1123" s="241" t="s">
        <v>764</v>
      </c>
      <c r="S1123">
        <f t="shared" si="130"/>
        <v>2020</v>
      </c>
    </row>
    <row r="1124" spans="1:19" ht="15" customHeight="1">
      <c r="A1124" s="418" t="s">
        <v>1079</v>
      </c>
      <c r="B1124" s="497">
        <f>L1124</f>
        <v>44031</v>
      </c>
      <c r="C1124" s="498">
        <v>1325075</v>
      </c>
      <c r="D1124" s="498"/>
      <c r="E1124" s="495">
        <f t="shared" si="132"/>
        <v>1358060697.8499999</v>
      </c>
      <c r="F1124" s="495">
        <f t="shared" si="132"/>
        <v>1084780199.8500001</v>
      </c>
      <c r="G1124" s="495">
        <f t="shared" si="128"/>
        <v>273280497.99999976</v>
      </c>
      <c r="H1124" s="495">
        <f>VLOOKUP(A1124,'02-Metrics'!A:R,18,FALSE)</f>
        <v>1335232523</v>
      </c>
      <c r="I1124" s="496">
        <f t="shared" si="129"/>
        <v>0.2046688447836735</v>
      </c>
      <c r="J1124" s="512"/>
      <c r="L1124" s="23">
        <v>44031</v>
      </c>
      <c r="M1124" s="241" t="s">
        <v>1039</v>
      </c>
      <c r="S1124">
        <f t="shared" si="130"/>
        <v>2020</v>
      </c>
    </row>
    <row r="1125" spans="1:19" ht="15" customHeight="1">
      <c r="A1125" s="418" t="s">
        <v>1079</v>
      </c>
      <c r="B1125" s="497">
        <v>44044</v>
      </c>
      <c r="C1125" s="498"/>
      <c r="D1125" s="498">
        <v>4678863.3499999996</v>
      </c>
      <c r="E1125" s="495">
        <f t="shared" si="132"/>
        <v>1358060697.8499999</v>
      </c>
      <c r="F1125" s="495">
        <f t="shared" si="132"/>
        <v>1089459063.2</v>
      </c>
      <c r="G1125" s="495">
        <f t="shared" si="128"/>
        <v>268601634.64999986</v>
      </c>
      <c r="H1125" s="495">
        <f>VLOOKUP(A1125,'02-Metrics'!A:R,18,FALSE)</f>
        <v>1335232523</v>
      </c>
      <c r="I1125" s="496">
        <f t="shared" si="129"/>
        <v>0.20116468856413547</v>
      </c>
      <c r="J1125" s="512"/>
      <c r="M1125" s="241" t="s">
        <v>1038</v>
      </c>
      <c r="S1125">
        <f t="shared" si="130"/>
        <v>2020</v>
      </c>
    </row>
    <row r="1126" spans="1:19" ht="15" customHeight="1">
      <c r="A1126" s="418" t="s">
        <v>1079</v>
      </c>
      <c r="B1126" s="497">
        <v>44075</v>
      </c>
      <c r="C1126" s="498"/>
      <c r="D1126" s="498">
        <v>6073048.3200000003</v>
      </c>
      <c r="E1126" s="495">
        <f t="shared" si="132"/>
        <v>1358060697.8499999</v>
      </c>
      <c r="F1126" s="495">
        <f t="shared" si="132"/>
        <v>1095532111.52</v>
      </c>
      <c r="G1126" s="495">
        <f t="shared" si="128"/>
        <v>262528586.32999992</v>
      </c>
      <c r="H1126" s="495">
        <f>VLOOKUP(A1126,'02-Metrics'!A:R,18,FALSE)</f>
        <v>1335232523</v>
      </c>
      <c r="I1126" s="496">
        <f t="shared" si="129"/>
        <v>0.19661638089832531</v>
      </c>
      <c r="J1126" s="512"/>
      <c r="M1126" s="241" t="s">
        <v>1038</v>
      </c>
      <c r="S1126">
        <f t="shared" si="130"/>
        <v>2020</v>
      </c>
    </row>
    <row r="1127" spans="1:19" ht="15" customHeight="1">
      <c r="A1127" s="418" t="s">
        <v>1079</v>
      </c>
      <c r="B1127" s="497">
        <f t="shared" ref="B1127:B1132" si="133">L1127</f>
        <v>44083</v>
      </c>
      <c r="C1127" s="498">
        <v>12515545</v>
      </c>
      <c r="D1127" s="498"/>
      <c r="E1127" s="495">
        <f t="shared" si="132"/>
        <v>1370576242.8499999</v>
      </c>
      <c r="F1127" s="495">
        <f t="shared" si="132"/>
        <v>1095532111.52</v>
      </c>
      <c r="G1127" s="495">
        <f t="shared" si="128"/>
        <v>275044131.32999992</v>
      </c>
      <c r="H1127" s="495">
        <f>VLOOKUP(A1127,'02-Metrics'!A:R,18,FALSE)</f>
        <v>1335232523</v>
      </c>
      <c r="I1127" s="496">
        <f t="shared" si="129"/>
        <v>0.20598968838178902</v>
      </c>
      <c r="J1127" s="512"/>
      <c r="L1127" s="23">
        <v>44083</v>
      </c>
      <c r="M1127" s="241" t="s">
        <v>764</v>
      </c>
      <c r="S1127">
        <f t="shared" si="130"/>
        <v>2020</v>
      </c>
    </row>
    <row r="1128" spans="1:19" ht="15" customHeight="1">
      <c r="A1128" s="418" t="s">
        <v>1079</v>
      </c>
      <c r="B1128" s="497">
        <f t="shared" si="133"/>
        <v>44083</v>
      </c>
      <c r="C1128" s="498">
        <v>9452905</v>
      </c>
      <c r="D1128" s="498"/>
      <c r="E1128" s="495">
        <f t="shared" si="132"/>
        <v>1380029147.8499999</v>
      </c>
      <c r="F1128" s="495">
        <f t="shared" si="132"/>
        <v>1095532111.52</v>
      </c>
      <c r="G1128" s="495">
        <f t="shared" si="128"/>
        <v>284497036.32999992</v>
      </c>
      <c r="H1128" s="495">
        <f>VLOOKUP(A1128,'02-Metrics'!A:R,18,FALSE)</f>
        <v>1335232523</v>
      </c>
      <c r="I1128" s="496">
        <f t="shared" si="129"/>
        <v>0.21306928301206451</v>
      </c>
      <c r="J1128" s="512"/>
      <c r="L1128" s="23">
        <v>44083</v>
      </c>
      <c r="M1128" s="241" t="s">
        <v>764</v>
      </c>
      <c r="S1128">
        <f t="shared" si="130"/>
        <v>2020</v>
      </c>
    </row>
    <row r="1129" spans="1:19" ht="15" customHeight="1">
      <c r="A1129" s="418" t="s">
        <v>1079</v>
      </c>
      <c r="B1129" s="497">
        <f t="shared" si="133"/>
        <v>44083</v>
      </c>
      <c r="C1129" s="498">
        <v>572225</v>
      </c>
      <c r="D1129" s="498"/>
      <c r="E1129" s="495">
        <f t="shared" si="132"/>
        <v>1380601372.8499999</v>
      </c>
      <c r="F1129" s="495">
        <f t="shared" si="132"/>
        <v>1095532111.52</v>
      </c>
      <c r="G1129" s="495">
        <f t="shared" si="128"/>
        <v>285069261.32999992</v>
      </c>
      <c r="H1129" s="495">
        <f>VLOOKUP(A1129,'02-Metrics'!A:R,18,FALSE)</f>
        <v>1335232523</v>
      </c>
      <c r="I1129" s="496">
        <f t="shared" si="129"/>
        <v>0.21349784132692215</v>
      </c>
      <c r="J1129" s="512"/>
      <c r="L1129" s="23">
        <v>44083</v>
      </c>
      <c r="M1129" s="241" t="s">
        <v>764</v>
      </c>
      <c r="S1129">
        <f t="shared" si="130"/>
        <v>2020</v>
      </c>
    </row>
    <row r="1130" spans="1:19" ht="15" customHeight="1">
      <c r="A1130" s="418" t="s">
        <v>1079</v>
      </c>
      <c r="B1130" s="497">
        <f t="shared" si="133"/>
        <v>44105</v>
      </c>
      <c r="C1130" s="498"/>
      <c r="D1130" s="498">
        <v>6514406.21</v>
      </c>
      <c r="E1130" s="495">
        <f t="shared" si="132"/>
        <v>1380601372.8499999</v>
      </c>
      <c r="F1130" s="495">
        <f t="shared" si="132"/>
        <v>1102046517.73</v>
      </c>
      <c r="G1130" s="495">
        <f t="shared" si="128"/>
        <v>278554855.11999989</v>
      </c>
      <c r="H1130" s="495">
        <f>VLOOKUP(A1130,'02-Metrics'!A:R,18,FALSE)</f>
        <v>1335232523</v>
      </c>
      <c r="I1130" s="496">
        <f t="shared" si="129"/>
        <v>0.20861898607303461</v>
      </c>
      <c r="J1130" s="512"/>
      <c r="L1130" s="23">
        <v>44105</v>
      </c>
      <c r="M1130" s="241" t="s">
        <v>1040</v>
      </c>
      <c r="S1130">
        <f t="shared" si="130"/>
        <v>2020</v>
      </c>
    </row>
    <row r="1131" spans="1:19" ht="15" customHeight="1">
      <c r="A1131" s="418" t="s">
        <v>1079</v>
      </c>
      <c r="B1131" s="497">
        <f t="shared" si="133"/>
        <v>44136</v>
      </c>
      <c r="C1131" s="498"/>
      <c r="D1131" s="498">
        <v>4208756.9000000004</v>
      </c>
      <c r="E1131" s="495">
        <f t="shared" si="132"/>
        <v>1380601372.8499999</v>
      </c>
      <c r="F1131" s="495">
        <f t="shared" si="132"/>
        <v>1106255274.6300001</v>
      </c>
      <c r="G1131" s="495">
        <f t="shared" si="128"/>
        <v>274346098.21999979</v>
      </c>
      <c r="H1131" s="495">
        <f>VLOOKUP(A1131,'02-Metrics'!A:R,18,FALSE)</f>
        <v>1335232523</v>
      </c>
      <c r="I1131" s="496">
        <f t="shared" si="129"/>
        <v>0.20546690819333779</v>
      </c>
      <c r="J1131" s="512"/>
      <c r="L1131" s="23">
        <v>44136</v>
      </c>
      <c r="M1131" s="241" t="s">
        <v>1040</v>
      </c>
      <c r="S1131">
        <f t="shared" si="130"/>
        <v>2020</v>
      </c>
    </row>
    <row r="1132" spans="1:19" ht="15" customHeight="1">
      <c r="A1132" s="418" t="s">
        <v>1079</v>
      </c>
      <c r="B1132" s="497">
        <f t="shared" si="133"/>
        <v>44166</v>
      </c>
      <c r="C1132" s="498"/>
      <c r="D1132" s="498">
        <v>3300995.03</v>
      </c>
      <c r="E1132" s="495">
        <f t="shared" si="132"/>
        <v>1380601372.8499999</v>
      </c>
      <c r="F1132" s="495">
        <f t="shared" si="132"/>
        <v>1109556269.6600001</v>
      </c>
      <c r="G1132" s="495">
        <f t="shared" si="128"/>
        <v>271045103.18999982</v>
      </c>
      <c r="H1132" s="495">
        <f>VLOOKUP(A1132,'02-Metrics'!A:R,18,FALSE)</f>
        <v>1335232523</v>
      </c>
      <c r="I1132" s="496">
        <f t="shared" si="129"/>
        <v>0.20299468333876092</v>
      </c>
      <c r="J1132" s="512"/>
      <c r="L1132" s="23">
        <v>44166</v>
      </c>
      <c r="M1132" s="241" t="s">
        <v>1040</v>
      </c>
      <c r="S1132">
        <f t="shared" si="130"/>
        <v>2020</v>
      </c>
    </row>
    <row r="1133" spans="1:19" ht="15" customHeight="1">
      <c r="A1133" s="418" t="s">
        <v>1079</v>
      </c>
      <c r="B1133" s="497">
        <v>44197</v>
      </c>
      <c r="C1133" s="498"/>
      <c r="D1133" s="498">
        <v>3966606.84</v>
      </c>
      <c r="E1133" s="495">
        <f t="shared" si="132"/>
        <v>1380601372.8499999</v>
      </c>
      <c r="F1133" s="495">
        <f t="shared" si="132"/>
        <v>1113522876.5</v>
      </c>
      <c r="G1133" s="495">
        <f t="shared" si="128"/>
        <v>267078496.3499999</v>
      </c>
      <c r="H1133" s="495">
        <f>VLOOKUP(A1133,'02-Metrics'!A:R,18,FALSE)</f>
        <v>1335232523</v>
      </c>
      <c r="I1133" s="496">
        <f t="shared" si="129"/>
        <v>0.200023959684511</v>
      </c>
      <c r="J1133" s="512"/>
      <c r="M1133" s="241" t="s">
        <v>1038</v>
      </c>
      <c r="S1133">
        <f t="shared" si="130"/>
        <v>2021</v>
      </c>
    </row>
    <row r="1134" spans="1:19" ht="15" customHeight="1">
      <c r="A1134" s="418" t="s">
        <v>1079</v>
      </c>
      <c r="B1134" s="497">
        <f>L1134</f>
        <v>44202</v>
      </c>
      <c r="C1134" s="498">
        <v>1712930</v>
      </c>
      <c r="D1134" s="498"/>
      <c r="E1134" s="495">
        <f t="shared" si="132"/>
        <v>1382314302.8499999</v>
      </c>
      <c r="F1134" s="495">
        <f t="shared" si="132"/>
        <v>1113522876.5</v>
      </c>
      <c r="G1134" s="495">
        <f t="shared" si="128"/>
        <v>268791426.3499999</v>
      </c>
      <c r="H1134" s="495">
        <f>VLOOKUP(A1134,'02-Metrics'!A:R,18,FALSE)</f>
        <v>1335232523</v>
      </c>
      <c r="I1134" s="496">
        <f t="shared" si="129"/>
        <v>0.2013068298741551</v>
      </c>
      <c r="J1134" s="512"/>
      <c r="L1134" s="23">
        <v>44202</v>
      </c>
      <c r="M1134" s="241" t="s">
        <v>764</v>
      </c>
      <c r="S1134">
        <f t="shared" si="130"/>
        <v>2021</v>
      </c>
    </row>
    <row r="1135" spans="1:19" ht="15" customHeight="1">
      <c r="A1135" s="418" t="s">
        <v>1079</v>
      </c>
      <c r="B1135" s="497">
        <f>L1135</f>
        <v>44220</v>
      </c>
      <c r="C1135" s="498">
        <v>20582125</v>
      </c>
      <c r="D1135" s="498"/>
      <c r="E1135" s="495">
        <f t="shared" si="132"/>
        <v>1402896427.8499999</v>
      </c>
      <c r="F1135" s="495">
        <f t="shared" si="132"/>
        <v>1113522876.5</v>
      </c>
      <c r="G1135" s="495">
        <f t="shared" si="128"/>
        <v>289373551.3499999</v>
      </c>
      <c r="H1135" s="495">
        <f>VLOOKUP(A1135,'02-Metrics'!A:R,18,FALSE)</f>
        <v>1335232523</v>
      </c>
      <c r="I1135" s="496">
        <f t="shared" si="129"/>
        <v>0.21672146713430521</v>
      </c>
      <c r="J1135" s="512"/>
      <c r="L1135" s="23">
        <v>44220</v>
      </c>
      <c r="M1135" s="241" t="s">
        <v>764</v>
      </c>
      <c r="S1135">
        <f t="shared" si="130"/>
        <v>2021</v>
      </c>
    </row>
    <row r="1136" spans="1:19" ht="15" customHeight="1">
      <c r="A1136" s="418" t="s">
        <v>1079</v>
      </c>
      <c r="B1136" s="497">
        <v>44228</v>
      </c>
      <c r="C1136" s="498"/>
      <c r="D1136" s="498">
        <v>2340657.04</v>
      </c>
      <c r="E1136" s="495">
        <f t="shared" ref="E1136:F1137" si="134">C1136+E1135</f>
        <v>1402896427.8499999</v>
      </c>
      <c r="F1136" s="495">
        <f t="shared" si="134"/>
        <v>1115863533.54</v>
      </c>
      <c r="G1136" s="495">
        <f t="shared" si="128"/>
        <v>287032894.30999994</v>
      </c>
      <c r="H1136" s="495">
        <f>VLOOKUP(A1136,'02-Metrics'!A:R,18,FALSE)</f>
        <v>1335232523</v>
      </c>
      <c r="I1136" s="496">
        <f t="shared" si="129"/>
        <v>0.21496847130797453</v>
      </c>
      <c r="J1136" s="512"/>
      <c r="M1136" s="241" t="s">
        <v>1038</v>
      </c>
      <c r="S1136">
        <f t="shared" si="130"/>
        <v>2021</v>
      </c>
    </row>
    <row r="1137" spans="1:19" ht="15" customHeight="1">
      <c r="A1137" s="418" t="s">
        <v>1079</v>
      </c>
      <c r="B1137" s="497">
        <v>44256</v>
      </c>
      <c r="C1137" s="498"/>
      <c r="D1137" s="498">
        <v>2825278.74</v>
      </c>
      <c r="E1137" s="495">
        <f t="shared" si="134"/>
        <v>1402896427.8499999</v>
      </c>
      <c r="F1137" s="495">
        <f t="shared" si="134"/>
        <v>1118688812.28</v>
      </c>
      <c r="G1137" s="495">
        <f t="shared" si="128"/>
        <v>284207615.56999993</v>
      </c>
      <c r="H1137" s="495">
        <f>VLOOKUP(A1137,'02-Metrics'!A:R,18,FALSE)</f>
        <v>1335232523</v>
      </c>
      <c r="I1137" s="496">
        <f t="shared" si="129"/>
        <v>0.21285252618880371</v>
      </c>
      <c r="J1137" s="512"/>
      <c r="M1137" s="241" t="s">
        <v>1038</v>
      </c>
      <c r="S1137">
        <f t="shared" si="130"/>
        <v>2021</v>
      </c>
    </row>
    <row r="1138" spans="1:19" ht="15" customHeight="1">
      <c r="A1138" s="418"/>
      <c r="B1138" s="505"/>
      <c r="C1138" s="506"/>
      <c r="D1138" s="506"/>
      <c r="E1138" s="506"/>
      <c r="F1138" s="506"/>
      <c r="G1138" s="506"/>
      <c r="H1138" s="495"/>
      <c r="I1138" s="496"/>
      <c r="J1138" s="512"/>
      <c r="S1138">
        <f t="shared" si="130"/>
        <v>1900</v>
      </c>
    </row>
    <row r="1139" spans="1:19" ht="15" customHeight="1">
      <c r="A1139" s="418" t="s">
        <v>1080</v>
      </c>
      <c r="B1139" s="497">
        <v>42948</v>
      </c>
      <c r="C1139" s="498"/>
      <c r="D1139" s="498">
        <v>1943</v>
      </c>
      <c r="E1139" s="495">
        <f t="shared" ref="E1139:F1154" si="135">C1139+E1138</f>
        <v>0</v>
      </c>
      <c r="F1139" s="495">
        <f t="shared" si="135"/>
        <v>1943</v>
      </c>
      <c r="G1139" s="495">
        <f t="shared" si="128"/>
        <v>-1943</v>
      </c>
      <c r="H1139" s="495">
        <f>VLOOKUP(A1139,'02-Metrics'!A:R,18,FALSE)</f>
        <v>28943151</v>
      </c>
      <c r="I1139" s="496">
        <f t="shared" si="129"/>
        <v>-6.7131598767528796E-5</v>
      </c>
      <c r="J1139" s="512"/>
      <c r="M1139" s="241" t="s">
        <v>1038</v>
      </c>
      <c r="S1139">
        <f t="shared" si="130"/>
        <v>2017</v>
      </c>
    </row>
    <row r="1140" spans="1:19" ht="15" customHeight="1">
      <c r="A1140" s="418" t="s">
        <v>1080</v>
      </c>
      <c r="B1140" s="497">
        <v>42979</v>
      </c>
      <c r="C1140" s="498"/>
      <c r="D1140" s="498">
        <v>1934</v>
      </c>
      <c r="E1140" s="495">
        <f t="shared" si="135"/>
        <v>0</v>
      </c>
      <c r="F1140" s="495">
        <f t="shared" si="135"/>
        <v>3877</v>
      </c>
      <c r="G1140" s="495">
        <f t="shared" si="128"/>
        <v>-3877</v>
      </c>
      <c r="H1140" s="495">
        <f>VLOOKUP(A1140,'02-Metrics'!A:R,18,FALSE)</f>
        <v>28943151</v>
      </c>
      <c r="I1140" s="496">
        <f t="shared" si="129"/>
        <v>-1.339522431403547E-4</v>
      </c>
      <c r="J1140" s="512"/>
      <c r="M1140" s="241" t="s">
        <v>1038</v>
      </c>
      <c r="S1140">
        <f t="shared" si="130"/>
        <v>2017</v>
      </c>
    </row>
    <row r="1141" spans="1:19" ht="15" customHeight="1">
      <c r="A1141" s="418" t="s">
        <v>1080</v>
      </c>
      <c r="B1141" s="497">
        <v>43009</v>
      </c>
      <c r="C1141" s="498"/>
      <c r="D1141" s="498">
        <v>4495.5</v>
      </c>
      <c r="E1141" s="495">
        <f t="shared" si="135"/>
        <v>0</v>
      </c>
      <c r="F1141" s="495">
        <f t="shared" si="135"/>
        <v>8372.5</v>
      </c>
      <c r="G1141" s="495">
        <f t="shared" si="128"/>
        <v>-8372.5</v>
      </c>
      <c r="H1141" s="495">
        <f>VLOOKUP(A1141,'02-Metrics'!A:R,18,FALSE)</f>
        <v>28943151</v>
      </c>
      <c r="I1141" s="496">
        <f t="shared" si="129"/>
        <v>-2.8927396329445955E-4</v>
      </c>
      <c r="J1141" s="512"/>
      <c r="M1141" s="241" t="s">
        <v>1038</v>
      </c>
      <c r="S1141">
        <f t="shared" si="130"/>
        <v>2017</v>
      </c>
    </row>
    <row r="1142" spans="1:19" ht="15" customHeight="1">
      <c r="A1142" s="418" t="s">
        <v>1080</v>
      </c>
      <c r="B1142" s="497">
        <v>43101</v>
      </c>
      <c r="C1142" s="498"/>
      <c r="D1142" s="498">
        <v>300940</v>
      </c>
      <c r="E1142" s="495">
        <f t="shared" si="135"/>
        <v>0</v>
      </c>
      <c r="F1142" s="495">
        <f t="shared" si="135"/>
        <v>309312.5</v>
      </c>
      <c r="G1142" s="495">
        <f t="shared" si="128"/>
        <v>-309312.5</v>
      </c>
      <c r="H1142" s="495">
        <f>VLOOKUP(A1142,'02-Metrics'!A:R,18,FALSE)</f>
        <v>28943151</v>
      </c>
      <c r="I1142" s="496">
        <f t="shared" si="129"/>
        <v>-1.068689791239385E-2</v>
      </c>
      <c r="J1142" s="512"/>
      <c r="M1142" s="241" t="s">
        <v>1038</v>
      </c>
      <c r="S1142">
        <f t="shared" si="130"/>
        <v>2018</v>
      </c>
    </row>
    <row r="1143" spans="1:19" ht="15" customHeight="1">
      <c r="A1143" s="418" t="s">
        <v>1080</v>
      </c>
      <c r="B1143" s="497">
        <v>43132</v>
      </c>
      <c r="C1143" s="498"/>
      <c r="D1143" s="498">
        <v>121647.61</v>
      </c>
      <c r="E1143" s="495">
        <f t="shared" si="135"/>
        <v>0</v>
      </c>
      <c r="F1143" s="495">
        <f t="shared" si="135"/>
        <v>430960.11</v>
      </c>
      <c r="G1143" s="495">
        <f t="shared" si="128"/>
        <v>-430960.11</v>
      </c>
      <c r="H1143" s="495">
        <f>VLOOKUP(A1143,'02-Metrics'!A:R,18,FALSE)</f>
        <v>28943151</v>
      </c>
      <c r="I1143" s="496">
        <f t="shared" si="129"/>
        <v>-1.4889882238461181E-2</v>
      </c>
      <c r="J1143" s="512"/>
      <c r="M1143" s="241" t="s">
        <v>1038</v>
      </c>
      <c r="S1143">
        <f t="shared" si="130"/>
        <v>2018</v>
      </c>
    </row>
    <row r="1144" spans="1:19" ht="15" customHeight="1">
      <c r="A1144" s="418" t="s">
        <v>1080</v>
      </c>
      <c r="B1144" s="497">
        <v>43160</v>
      </c>
      <c r="C1144" s="498"/>
      <c r="D1144" s="498">
        <v>245185.34</v>
      </c>
      <c r="E1144" s="495">
        <f t="shared" si="135"/>
        <v>0</v>
      </c>
      <c r="F1144" s="495">
        <f t="shared" si="135"/>
        <v>676145.45</v>
      </c>
      <c r="G1144" s="495">
        <f t="shared" si="128"/>
        <v>-676145.45</v>
      </c>
      <c r="H1144" s="495">
        <f>VLOOKUP(A1144,'02-Metrics'!A:R,18,FALSE)</f>
        <v>28943151</v>
      </c>
      <c r="I1144" s="496">
        <f t="shared" si="129"/>
        <v>-2.3361155459542052E-2</v>
      </c>
      <c r="J1144" s="512"/>
      <c r="M1144" s="241" t="s">
        <v>1038</v>
      </c>
      <c r="S1144">
        <f t="shared" si="130"/>
        <v>2018</v>
      </c>
    </row>
    <row r="1145" spans="1:19" ht="15" customHeight="1">
      <c r="A1145" s="418" t="s">
        <v>1080</v>
      </c>
      <c r="B1145" s="497">
        <v>43221</v>
      </c>
      <c r="C1145" s="498"/>
      <c r="D1145" s="498">
        <v>40404.25</v>
      </c>
      <c r="E1145" s="495">
        <f t="shared" si="135"/>
        <v>0</v>
      </c>
      <c r="F1145" s="495">
        <f t="shared" si="135"/>
        <v>716549.7</v>
      </c>
      <c r="G1145" s="495">
        <f t="shared" si="128"/>
        <v>-716549.7</v>
      </c>
      <c r="H1145" s="495">
        <f>VLOOKUP(A1145,'02-Metrics'!A:R,18,FALSE)</f>
        <v>28943151</v>
      </c>
      <c r="I1145" s="496">
        <f t="shared" si="129"/>
        <v>-2.47571420264504E-2</v>
      </c>
      <c r="J1145" s="512"/>
      <c r="M1145" s="241" t="s">
        <v>1038</v>
      </c>
      <c r="S1145">
        <f t="shared" si="130"/>
        <v>2018</v>
      </c>
    </row>
    <row r="1146" spans="1:19" ht="15" customHeight="1">
      <c r="A1146" s="418" t="s">
        <v>1080</v>
      </c>
      <c r="B1146" s="497">
        <f>L1146</f>
        <v>43242</v>
      </c>
      <c r="C1146" s="498">
        <v>942917.55</v>
      </c>
      <c r="D1146" s="498"/>
      <c r="E1146" s="495">
        <f t="shared" si="135"/>
        <v>942917.55</v>
      </c>
      <c r="F1146" s="495">
        <f t="shared" si="135"/>
        <v>716549.7</v>
      </c>
      <c r="G1146" s="495">
        <f t="shared" si="128"/>
        <v>226367.85000000009</v>
      </c>
      <c r="H1146" s="495">
        <f>VLOOKUP(A1146,'02-Metrics'!A:R,18,FALSE)</f>
        <v>28943151</v>
      </c>
      <c r="I1146" s="496">
        <f t="shared" si="129"/>
        <v>7.8211197529944165E-3</v>
      </c>
      <c r="J1146" s="512"/>
      <c r="L1146" s="23">
        <v>43242</v>
      </c>
      <c r="M1146" s="241" t="s">
        <v>1039</v>
      </c>
      <c r="S1146">
        <f t="shared" si="130"/>
        <v>2018</v>
      </c>
    </row>
    <row r="1147" spans="1:19" ht="15" customHeight="1">
      <c r="A1147" s="418" t="s">
        <v>1080</v>
      </c>
      <c r="B1147" s="497">
        <f>L1147</f>
        <v>43247</v>
      </c>
      <c r="C1147" s="498">
        <v>6785022.9500000002</v>
      </c>
      <c r="D1147" s="498"/>
      <c r="E1147" s="495">
        <f t="shared" si="135"/>
        <v>7727940.5</v>
      </c>
      <c r="F1147" s="495">
        <f t="shared" si="135"/>
        <v>716549.7</v>
      </c>
      <c r="G1147" s="495">
        <f t="shared" si="128"/>
        <v>7011390.7999999998</v>
      </c>
      <c r="H1147" s="495">
        <f>VLOOKUP(A1147,'02-Metrics'!A:R,18,FALSE)</f>
        <v>28943151</v>
      </c>
      <c r="I1147" s="496">
        <f t="shared" si="129"/>
        <v>0.24224697580439669</v>
      </c>
      <c r="J1147" s="512"/>
      <c r="L1147" s="23">
        <v>43247</v>
      </c>
      <c r="M1147" s="241" t="s">
        <v>1039</v>
      </c>
      <c r="S1147">
        <f t="shared" si="130"/>
        <v>2018</v>
      </c>
    </row>
    <row r="1148" spans="1:19" ht="15" customHeight="1">
      <c r="A1148" s="418" t="s">
        <v>1080</v>
      </c>
      <c r="B1148" s="497">
        <v>43252</v>
      </c>
      <c r="C1148" s="498"/>
      <c r="D1148" s="498">
        <v>57046.389999999992</v>
      </c>
      <c r="E1148" s="495">
        <f t="shared" si="135"/>
        <v>7727940.5</v>
      </c>
      <c r="F1148" s="495">
        <f t="shared" si="135"/>
        <v>773596.09</v>
      </c>
      <c r="G1148" s="495">
        <f t="shared" si="128"/>
        <v>6954344.4100000001</v>
      </c>
      <c r="H1148" s="495">
        <f>VLOOKUP(A1148,'02-Metrics'!A:R,18,FALSE)</f>
        <v>28943151</v>
      </c>
      <c r="I1148" s="496">
        <f t="shared" si="129"/>
        <v>0.24027599517412601</v>
      </c>
      <c r="J1148" s="512"/>
      <c r="M1148" s="241" t="s">
        <v>1038</v>
      </c>
      <c r="S1148">
        <f t="shared" si="130"/>
        <v>2018</v>
      </c>
    </row>
    <row r="1149" spans="1:19" ht="15" customHeight="1">
      <c r="A1149" s="418" t="s">
        <v>1080</v>
      </c>
      <c r="B1149" s="497">
        <v>43313</v>
      </c>
      <c r="C1149" s="498"/>
      <c r="D1149" s="498">
        <v>21947.08</v>
      </c>
      <c r="E1149" s="495">
        <f t="shared" si="135"/>
        <v>7727940.5</v>
      </c>
      <c r="F1149" s="495">
        <f t="shared" si="135"/>
        <v>795543.16999999993</v>
      </c>
      <c r="G1149" s="495">
        <f t="shared" si="128"/>
        <v>6932397.3300000001</v>
      </c>
      <c r="H1149" s="495">
        <f>VLOOKUP(A1149,'02-Metrics'!A:R,18,FALSE)</f>
        <v>28943151</v>
      </c>
      <c r="I1149" s="496">
        <f t="shared" si="129"/>
        <v>0.23951771284335974</v>
      </c>
      <c r="J1149" s="512"/>
      <c r="M1149" s="241" t="s">
        <v>1038</v>
      </c>
      <c r="S1149">
        <f t="shared" si="130"/>
        <v>2018</v>
      </c>
    </row>
    <row r="1150" spans="1:19" ht="15" customHeight="1">
      <c r="A1150" s="418" t="s">
        <v>1080</v>
      </c>
      <c r="B1150" s="497">
        <v>43344</v>
      </c>
      <c r="C1150" s="498"/>
      <c r="D1150" s="498">
        <v>6831.85</v>
      </c>
      <c r="E1150" s="495">
        <f t="shared" si="135"/>
        <v>7727940.5</v>
      </c>
      <c r="F1150" s="495">
        <f t="shared" si="135"/>
        <v>802375.0199999999</v>
      </c>
      <c r="G1150" s="495">
        <f t="shared" si="128"/>
        <v>6925565.4800000004</v>
      </c>
      <c r="H1150" s="495">
        <f>VLOOKUP(A1150,'02-Metrics'!A:R,18,FALSE)</f>
        <v>28943151</v>
      </c>
      <c r="I1150" s="496">
        <f t="shared" si="129"/>
        <v>0.23928166908986517</v>
      </c>
      <c r="J1150" s="512"/>
      <c r="M1150" s="241" t="s">
        <v>1038</v>
      </c>
      <c r="S1150">
        <f t="shared" si="130"/>
        <v>2018</v>
      </c>
    </row>
    <row r="1151" spans="1:19" ht="15" customHeight="1">
      <c r="A1151" s="418" t="s">
        <v>1080</v>
      </c>
      <c r="B1151" s="497">
        <v>43374</v>
      </c>
      <c r="C1151" s="498"/>
      <c r="D1151" s="498">
        <v>128395.11</v>
      </c>
      <c r="E1151" s="495">
        <f t="shared" si="135"/>
        <v>7727940.5</v>
      </c>
      <c r="F1151" s="495">
        <f t="shared" si="135"/>
        <v>930770.12999999989</v>
      </c>
      <c r="G1151" s="495">
        <f t="shared" si="128"/>
        <v>6797170.3700000001</v>
      </c>
      <c r="H1151" s="495">
        <f>VLOOKUP(A1151,'02-Metrics'!A:R,18,FALSE)</f>
        <v>28943151</v>
      </c>
      <c r="I1151" s="496">
        <f t="shared" si="129"/>
        <v>0.2348455553439914</v>
      </c>
      <c r="J1151" s="512"/>
      <c r="M1151" s="241" t="s">
        <v>1038</v>
      </c>
      <c r="S1151">
        <f t="shared" si="130"/>
        <v>2018</v>
      </c>
    </row>
    <row r="1152" spans="1:19" ht="15" customHeight="1">
      <c r="A1152" s="418" t="s">
        <v>1080</v>
      </c>
      <c r="B1152" s="497">
        <v>43405</v>
      </c>
      <c r="C1152" s="498"/>
      <c r="D1152" s="498">
        <v>16707.52</v>
      </c>
      <c r="E1152" s="495">
        <f t="shared" si="135"/>
        <v>7727940.5</v>
      </c>
      <c r="F1152" s="495">
        <f t="shared" si="135"/>
        <v>947477.64999999991</v>
      </c>
      <c r="G1152" s="495">
        <f t="shared" ref="G1152:G1215" si="136">E1152-F1152</f>
        <v>6780462.8499999996</v>
      </c>
      <c r="H1152" s="495">
        <f>VLOOKUP(A1152,'02-Metrics'!A:R,18,FALSE)</f>
        <v>28943151</v>
      </c>
      <c r="I1152" s="496">
        <f t="shared" si="129"/>
        <v>0.23426830236970397</v>
      </c>
      <c r="J1152" s="512"/>
      <c r="M1152" s="241" t="s">
        <v>1038</v>
      </c>
      <c r="S1152">
        <f t="shared" si="130"/>
        <v>2018</v>
      </c>
    </row>
    <row r="1153" spans="1:19" ht="15" customHeight="1">
      <c r="A1153" s="418" t="s">
        <v>1080</v>
      </c>
      <c r="B1153" s="497">
        <v>43435</v>
      </c>
      <c r="C1153" s="498"/>
      <c r="D1153" s="498">
        <v>10822.45</v>
      </c>
      <c r="E1153" s="495">
        <f t="shared" si="135"/>
        <v>7727940.5</v>
      </c>
      <c r="F1153" s="495">
        <f t="shared" si="135"/>
        <v>958300.09999999986</v>
      </c>
      <c r="G1153" s="495">
        <f t="shared" si="136"/>
        <v>6769640.4000000004</v>
      </c>
      <c r="H1153" s="495">
        <f>VLOOKUP(A1153,'02-Metrics'!A:R,18,FALSE)</f>
        <v>28943151</v>
      </c>
      <c r="I1153" s="496">
        <f t="shared" si="129"/>
        <v>0.23389438143759816</v>
      </c>
      <c r="J1153" s="512"/>
      <c r="M1153" s="241" t="s">
        <v>1038</v>
      </c>
      <c r="S1153">
        <f t="shared" si="130"/>
        <v>2018</v>
      </c>
    </row>
    <row r="1154" spans="1:19" ht="15" customHeight="1">
      <c r="A1154" s="418" t="s">
        <v>1080</v>
      </c>
      <c r="B1154" s="497">
        <v>43466</v>
      </c>
      <c r="C1154" s="498"/>
      <c r="D1154" s="498">
        <v>15189.34</v>
      </c>
      <c r="E1154" s="495">
        <f t="shared" si="135"/>
        <v>7727940.5</v>
      </c>
      <c r="F1154" s="495">
        <f t="shared" si="135"/>
        <v>973489.43999999983</v>
      </c>
      <c r="G1154" s="495">
        <f t="shared" si="136"/>
        <v>6754451.0600000005</v>
      </c>
      <c r="H1154" s="495">
        <f>VLOOKUP(A1154,'02-Metrics'!A:R,18,FALSE)</f>
        <v>28943151</v>
      </c>
      <c r="I1154" s="496">
        <f t="shared" si="129"/>
        <v>0.23336958232363852</v>
      </c>
      <c r="J1154" s="512"/>
      <c r="M1154" s="241" t="s">
        <v>1038</v>
      </c>
      <c r="S1154">
        <f t="shared" si="130"/>
        <v>2019</v>
      </c>
    </row>
    <row r="1155" spans="1:19" ht="15" customHeight="1">
      <c r="A1155" s="418" t="s">
        <v>1080</v>
      </c>
      <c r="B1155" s="497">
        <f>L1155</f>
        <v>43492</v>
      </c>
      <c r="C1155" s="498">
        <v>1178671.7</v>
      </c>
      <c r="D1155" s="498"/>
      <c r="E1155" s="495">
        <f t="shared" ref="E1155:F1158" si="137">C1155+E1154</f>
        <v>8906612.1999999993</v>
      </c>
      <c r="F1155" s="495">
        <f t="shared" si="137"/>
        <v>973489.43999999983</v>
      </c>
      <c r="G1155" s="495">
        <f t="shared" si="136"/>
        <v>7933122.7599999998</v>
      </c>
      <c r="H1155" s="495">
        <f>VLOOKUP(A1155,'02-Metrics'!A:R,18,FALSE)</f>
        <v>28943151</v>
      </c>
      <c r="I1155" s="496">
        <f t="shared" ref="I1155:I1218" si="138">G1155/H1155</f>
        <v>0.27409326510441107</v>
      </c>
      <c r="J1155" s="512"/>
      <c r="L1155" s="23">
        <v>43492</v>
      </c>
      <c r="M1155" s="241" t="s">
        <v>1039</v>
      </c>
      <c r="S1155">
        <f t="shared" ref="S1155:S1218" si="139">YEAR(B1155)</f>
        <v>2019</v>
      </c>
    </row>
    <row r="1156" spans="1:19" ht="15" customHeight="1">
      <c r="A1156" s="418" t="s">
        <v>1080</v>
      </c>
      <c r="B1156" s="497">
        <v>43497</v>
      </c>
      <c r="C1156" s="498"/>
      <c r="D1156" s="498">
        <v>10224.64</v>
      </c>
      <c r="E1156" s="495">
        <f t="shared" si="137"/>
        <v>8906612.1999999993</v>
      </c>
      <c r="F1156" s="495">
        <f t="shared" si="137"/>
        <v>983714.07999999984</v>
      </c>
      <c r="G1156" s="495">
        <f t="shared" si="136"/>
        <v>7922898.1199999992</v>
      </c>
      <c r="H1156" s="495">
        <f>VLOOKUP(A1156,'02-Metrics'!A:R,18,FALSE)</f>
        <v>28943151</v>
      </c>
      <c r="I1156" s="496">
        <f t="shared" si="138"/>
        <v>0.273739998799716</v>
      </c>
      <c r="J1156" s="512"/>
      <c r="M1156" s="241" t="s">
        <v>1038</v>
      </c>
      <c r="S1156">
        <f t="shared" si="139"/>
        <v>2019</v>
      </c>
    </row>
    <row r="1157" spans="1:19" ht="15" customHeight="1">
      <c r="A1157" s="418" t="s">
        <v>1080</v>
      </c>
      <c r="B1157" s="497">
        <v>43709</v>
      </c>
      <c r="C1157" s="498"/>
      <c r="D1157" s="498">
        <v>1923.82</v>
      </c>
      <c r="E1157" s="495">
        <f t="shared" si="137"/>
        <v>8906612.1999999993</v>
      </c>
      <c r="F1157" s="495">
        <f t="shared" si="137"/>
        <v>985637.89999999979</v>
      </c>
      <c r="G1157" s="495">
        <f t="shared" si="136"/>
        <v>7920974.2999999998</v>
      </c>
      <c r="H1157" s="495">
        <f>VLOOKUP(A1157,'02-Metrics'!A:R,18,FALSE)</f>
        <v>28943151</v>
      </c>
      <c r="I1157" s="496">
        <f t="shared" si="138"/>
        <v>0.27367352987931409</v>
      </c>
      <c r="J1157" s="512"/>
      <c r="M1157" s="241" t="s">
        <v>1038</v>
      </c>
      <c r="S1157">
        <f t="shared" si="139"/>
        <v>2019</v>
      </c>
    </row>
    <row r="1158" spans="1:19" ht="15" customHeight="1">
      <c r="A1158" s="418" t="s">
        <v>1080</v>
      </c>
      <c r="B1158" s="497">
        <v>43800</v>
      </c>
      <c r="C1158" s="498"/>
      <c r="D1158" s="498">
        <v>2622372.0300000003</v>
      </c>
      <c r="E1158" s="495">
        <f t="shared" si="137"/>
        <v>8906612.1999999993</v>
      </c>
      <c r="F1158" s="495">
        <f t="shared" si="137"/>
        <v>3608009.93</v>
      </c>
      <c r="G1158" s="495">
        <f t="shared" si="136"/>
        <v>5298602.2699999996</v>
      </c>
      <c r="H1158" s="495">
        <f>VLOOKUP(A1158,'02-Metrics'!A:R,18,FALSE)</f>
        <v>28943151</v>
      </c>
      <c r="I1158" s="496">
        <f t="shared" si="138"/>
        <v>0.18306929573770317</v>
      </c>
      <c r="J1158" s="512"/>
      <c r="M1158" s="241" t="s">
        <v>1038</v>
      </c>
      <c r="S1158">
        <f t="shared" si="139"/>
        <v>2019</v>
      </c>
    </row>
    <row r="1159" spans="1:19" ht="15" customHeight="1">
      <c r="A1159" s="418"/>
      <c r="B1159" s="505"/>
      <c r="C1159" s="506"/>
      <c r="D1159" s="506"/>
      <c r="E1159" s="506"/>
      <c r="F1159" s="506"/>
      <c r="G1159" s="506"/>
      <c r="H1159" s="495"/>
      <c r="I1159" s="496"/>
      <c r="J1159" s="512"/>
      <c r="S1159">
        <f t="shared" si="139"/>
        <v>1900</v>
      </c>
    </row>
    <row r="1160" spans="1:19" ht="15" customHeight="1">
      <c r="A1160" s="418" t="s">
        <v>1081</v>
      </c>
      <c r="B1160" s="494">
        <v>42582</v>
      </c>
      <c r="C1160" s="495">
        <v>0</v>
      </c>
      <c r="D1160" s="495">
        <v>164006</v>
      </c>
      <c r="E1160" s="495">
        <f t="shared" ref="E1160:F1175" si="140">C1160+E1159</f>
        <v>0</v>
      </c>
      <c r="F1160" s="495">
        <f t="shared" si="140"/>
        <v>164006</v>
      </c>
      <c r="G1160" s="495">
        <f t="shared" si="136"/>
        <v>-164006</v>
      </c>
      <c r="H1160" s="495">
        <f>VLOOKUP(A1160,'02-Metrics'!A:R,18,FALSE)</f>
        <v>274663700</v>
      </c>
      <c r="I1160" s="496">
        <f t="shared" si="138"/>
        <v>-5.9711567272996034E-4</v>
      </c>
      <c r="J1160" s="512"/>
      <c r="K1160" s="491">
        <v>0</v>
      </c>
      <c r="L1160" s="489">
        <v>42582</v>
      </c>
      <c r="M1160" s="241" t="s">
        <v>1041</v>
      </c>
      <c r="S1160">
        <f t="shared" si="139"/>
        <v>2016</v>
      </c>
    </row>
    <row r="1161" spans="1:19" ht="15" customHeight="1">
      <c r="A1161" s="418" t="s">
        <v>1081</v>
      </c>
      <c r="B1161" s="494">
        <v>42613</v>
      </c>
      <c r="C1161" s="495">
        <v>31008558</v>
      </c>
      <c r="D1161" s="495">
        <v>678639</v>
      </c>
      <c r="E1161" s="495">
        <f t="shared" si="140"/>
        <v>31008558</v>
      </c>
      <c r="F1161" s="495">
        <f t="shared" si="140"/>
        <v>842645</v>
      </c>
      <c r="G1161" s="495">
        <f t="shared" si="136"/>
        <v>30165913</v>
      </c>
      <c r="H1161" s="495">
        <f>VLOOKUP(A1161,'02-Metrics'!A:R,18,FALSE)</f>
        <v>274663700</v>
      </c>
      <c r="I1161" s="496">
        <f t="shared" si="138"/>
        <v>0.10982853941019509</v>
      </c>
      <c r="J1161" s="512"/>
      <c r="K1161" s="491">
        <v>0</v>
      </c>
      <c r="L1161" s="489">
        <v>42613</v>
      </c>
      <c r="M1161" s="241" t="s">
        <v>1041</v>
      </c>
      <c r="S1161">
        <f t="shared" si="139"/>
        <v>2016</v>
      </c>
    </row>
    <row r="1162" spans="1:19" ht="15" customHeight="1">
      <c r="A1162" s="418" t="s">
        <v>1081</v>
      </c>
      <c r="B1162" s="494">
        <v>42643</v>
      </c>
      <c r="C1162" s="495">
        <v>0</v>
      </c>
      <c r="D1162" s="495">
        <v>7751031</v>
      </c>
      <c r="E1162" s="495">
        <f t="shared" si="140"/>
        <v>31008558</v>
      </c>
      <c r="F1162" s="495">
        <f t="shared" si="140"/>
        <v>8593676</v>
      </c>
      <c r="G1162" s="495">
        <f t="shared" si="136"/>
        <v>22414882</v>
      </c>
      <c r="H1162" s="495">
        <f>VLOOKUP(A1162,'02-Metrics'!A:R,18,FALSE)</f>
        <v>274663700</v>
      </c>
      <c r="I1162" s="496">
        <f t="shared" si="138"/>
        <v>8.1608461547703612E-2</v>
      </c>
      <c r="J1162" s="512"/>
      <c r="K1162" s="491">
        <v>3315887</v>
      </c>
      <c r="L1162" s="489">
        <v>42643</v>
      </c>
      <c r="M1162" s="241" t="s">
        <v>1041</v>
      </c>
      <c r="S1162">
        <f t="shared" si="139"/>
        <v>2016</v>
      </c>
    </row>
    <row r="1163" spans="1:19" ht="15" customHeight="1">
      <c r="A1163" s="418" t="s">
        <v>1081</v>
      </c>
      <c r="B1163" s="494">
        <v>42674</v>
      </c>
      <c r="C1163" s="495">
        <v>0</v>
      </c>
      <c r="D1163" s="495">
        <v>13725760</v>
      </c>
      <c r="E1163" s="495">
        <f t="shared" si="140"/>
        <v>31008558</v>
      </c>
      <c r="F1163" s="495">
        <f t="shared" si="140"/>
        <v>22319436</v>
      </c>
      <c r="G1163" s="495">
        <f t="shared" si="136"/>
        <v>8689122</v>
      </c>
      <c r="H1163" s="495">
        <f>VLOOKUP(A1163,'02-Metrics'!A:R,18,FALSE)</f>
        <v>274663700</v>
      </c>
      <c r="I1163" s="496">
        <f t="shared" si="138"/>
        <v>3.1635494606677181E-2</v>
      </c>
      <c r="J1163" s="512"/>
      <c r="K1163" s="491">
        <v>15479865</v>
      </c>
      <c r="L1163" s="489">
        <v>42674</v>
      </c>
      <c r="M1163" s="241" t="s">
        <v>1041</v>
      </c>
      <c r="S1163">
        <f t="shared" si="139"/>
        <v>2016</v>
      </c>
    </row>
    <row r="1164" spans="1:19" ht="15" customHeight="1">
      <c r="A1164" s="418" t="s">
        <v>1081</v>
      </c>
      <c r="B1164" s="494">
        <v>42704</v>
      </c>
      <c r="C1164" s="495">
        <v>2431481</v>
      </c>
      <c r="D1164" s="495">
        <v>19985096</v>
      </c>
      <c r="E1164" s="495">
        <f t="shared" si="140"/>
        <v>33440039</v>
      </c>
      <c r="F1164" s="495">
        <f t="shared" si="140"/>
        <v>42304532</v>
      </c>
      <c r="G1164" s="495">
        <f t="shared" si="136"/>
        <v>-8864493</v>
      </c>
      <c r="H1164" s="495">
        <f>VLOOKUP(A1164,'02-Metrics'!A:R,18,FALSE)</f>
        <v>274663700</v>
      </c>
      <c r="I1164" s="496">
        <f t="shared" si="138"/>
        <v>-3.2273988153512824E-2</v>
      </c>
      <c r="J1164" s="512"/>
      <c r="K1164" s="491">
        <v>19641409</v>
      </c>
      <c r="L1164" s="489">
        <v>42704</v>
      </c>
      <c r="M1164" s="241" t="s">
        <v>1041</v>
      </c>
      <c r="S1164">
        <f t="shared" si="139"/>
        <v>2016</v>
      </c>
    </row>
    <row r="1165" spans="1:19" ht="15" customHeight="1">
      <c r="A1165" s="418" t="s">
        <v>1081</v>
      </c>
      <c r="B1165" s="494">
        <v>42735</v>
      </c>
      <c r="C1165" s="495">
        <v>11664033</v>
      </c>
      <c r="D1165" s="495">
        <v>12775230</v>
      </c>
      <c r="E1165" s="495">
        <f t="shared" si="140"/>
        <v>45104072</v>
      </c>
      <c r="F1165" s="495">
        <f t="shared" si="140"/>
        <v>55079762</v>
      </c>
      <c r="G1165" s="495">
        <f t="shared" si="136"/>
        <v>-9975690</v>
      </c>
      <c r="H1165" s="495">
        <f>VLOOKUP(A1165,'02-Metrics'!A:R,18,FALSE)</f>
        <v>274663700</v>
      </c>
      <c r="I1165" s="496">
        <f t="shared" si="138"/>
        <v>-3.6319651996241223E-2</v>
      </c>
      <c r="J1165" s="512"/>
      <c r="K1165" s="491">
        <v>19382634</v>
      </c>
      <c r="L1165" s="489">
        <v>42735</v>
      </c>
      <c r="M1165" s="241" t="s">
        <v>1041</v>
      </c>
      <c r="S1165">
        <f t="shared" si="139"/>
        <v>2016</v>
      </c>
    </row>
    <row r="1166" spans="1:19" ht="15" customHeight="1">
      <c r="A1166" s="418" t="s">
        <v>1081</v>
      </c>
      <c r="B1166" s="494">
        <v>42766</v>
      </c>
      <c r="C1166" s="495">
        <v>30215733</v>
      </c>
      <c r="D1166" s="495">
        <v>9325965</v>
      </c>
      <c r="E1166" s="495">
        <f t="shared" si="140"/>
        <v>75319805</v>
      </c>
      <c r="F1166" s="495">
        <f t="shared" si="140"/>
        <v>64405727</v>
      </c>
      <c r="G1166" s="495">
        <f t="shared" si="136"/>
        <v>10914078</v>
      </c>
      <c r="H1166" s="495">
        <f>VLOOKUP(A1166,'02-Metrics'!A:R,18,FALSE)</f>
        <v>274663700</v>
      </c>
      <c r="I1166" s="496">
        <f t="shared" si="138"/>
        <v>3.9736150062785872E-2</v>
      </c>
      <c r="J1166" s="512"/>
      <c r="K1166" s="491">
        <v>29411034</v>
      </c>
      <c r="L1166" s="489">
        <v>42766</v>
      </c>
      <c r="M1166" s="241" t="s">
        <v>1041</v>
      </c>
      <c r="S1166">
        <f t="shared" si="139"/>
        <v>2017</v>
      </c>
    </row>
    <row r="1167" spans="1:19" ht="15" customHeight="1">
      <c r="A1167" s="418" t="s">
        <v>1081</v>
      </c>
      <c r="B1167" s="494">
        <v>42794</v>
      </c>
      <c r="C1167" s="495">
        <v>0</v>
      </c>
      <c r="D1167" s="495">
        <v>22437549</v>
      </c>
      <c r="E1167" s="495">
        <f t="shared" si="140"/>
        <v>75319805</v>
      </c>
      <c r="F1167" s="495">
        <f t="shared" si="140"/>
        <v>86843276</v>
      </c>
      <c r="G1167" s="495">
        <f t="shared" si="136"/>
        <v>-11523471</v>
      </c>
      <c r="H1167" s="495">
        <f>VLOOKUP(A1167,'02-Metrics'!A:R,18,FALSE)</f>
        <v>274663700</v>
      </c>
      <c r="I1167" s="496">
        <f t="shared" si="138"/>
        <v>-4.1954837861719621E-2</v>
      </c>
      <c r="J1167" s="512"/>
      <c r="K1167" s="491">
        <v>20410494</v>
      </c>
      <c r="L1167" s="489">
        <v>42794</v>
      </c>
      <c r="M1167" s="241" t="s">
        <v>1041</v>
      </c>
      <c r="S1167">
        <f t="shared" si="139"/>
        <v>2017</v>
      </c>
    </row>
    <row r="1168" spans="1:19" ht="15" customHeight="1">
      <c r="A1168" s="418" t="s">
        <v>1081</v>
      </c>
      <c r="B1168" s="494">
        <v>42825</v>
      </c>
      <c r="C1168" s="495">
        <v>23184069</v>
      </c>
      <c r="D1168" s="495">
        <v>23359182</v>
      </c>
      <c r="E1168" s="495">
        <f t="shared" si="140"/>
        <v>98503874</v>
      </c>
      <c r="F1168" s="495">
        <f t="shared" si="140"/>
        <v>110202458</v>
      </c>
      <c r="G1168" s="495">
        <f t="shared" si="136"/>
        <v>-11698584</v>
      </c>
      <c r="H1168" s="495">
        <f>VLOOKUP(A1168,'02-Metrics'!A:R,18,FALSE)</f>
        <v>274663700</v>
      </c>
      <c r="I1168" s="496">
        <f t="shared" si="138"/>
        <v>-4.2592392078021228E-2</v>
      </c>
      <c r="J1168" s="512"/>
      <c r="K1168" s="491">
        <v>30054634</v>
      </c>
      <c r="L1168" s="489">
        <v>42825</v>
      </c>
      <c r="M1168" s="241" t="s">
        <v>1041</v>
      </c>
      <c r="S1168">
        <f t="shared" si="139"/>
        <v>2017</v>
      </c>
    </row>
    <row r="1169" spans="1:19" ht="15" customHeight="1">
      <c r="A1169" s="418" t="s">
        <v>1081</v>
      </c>
      <c r="B1169" s="494">
        <v>42855</v>
      </c>
      <c r="C1169" s="495">
        <v>16078329</v>
      </c>
      <c r="D1169" s="495">
        <v>15214946</v>
      </c>
      <c r="E1169" s="495">
        <f t="shared" si="140"/>
        <v>114582203</v>
      </c>
      <c r="F1169" s="495">
        <f t="shared" si="140"/>
        <v>125417404</v>
      </c>
      <c r="G1169" s="495">
        <f t="shared" si="136"/>
        <v>-10835201</v>
      </c>
      <c r="H1169" s="495">
        <f>VLOOKUP(A1169,'02-Metrics'!A:R,18,FALSE)</f>
        <v>274663700</v>
      </c>
      <c r="I1169" s="496">
        <f t="shared" si="138"/>
        <v>-3.944897341730997E-2</v>
      </c>
      <c r="J1169" s="512"/>
      <c r="K1169" s="491">
        <v>17833591</v>
      </c>
      <c r="L1169" s="489">
        <v>42855</v>
      </c>
      <c r="M1169" s="241" t="s">
        <v>1041</v>
      </c>
      <c r="S1169">
        <f t="shared" si="139"/>
        <v>2017</v>
      </c>
    </row>
    <row r="1170" spans="1:19" ht="15" customHeight="1">
      <c r="A1170" s="418" t="s">
        <v>1081</v>
      </c>
      <c r="B1170" s="494">
        <v>42886</v>
      </c>
      <c r="C1170" s="495">
        <v>36976159</v>
      </c>
      <c r="D1170" s="495">
        <v>23863782</v>
      </c>
      <c r="E1170" s="495">
        <f t="shared" si="140"/>
        <v>151558362</v>
      </c>
      <c r="F1170" s="495">
        <f t="shared" si="140"/>
        <v>149281186</v>
      </c>
      <c r="G1170" s="495">
        <f t="shared" si="136"/>
        <v>2277176</v>
      </c>
      <c r="H1170" s="495">
        <f>VLOOKUP(A1170,'02-Metrics'!A:R,18,FALSE)</f>
        <v>274663700</v>
      </c>
      <c r="I1170" s="496">
        <f t="shared" si="138"/>
        <v>8.2907788688494338E-3</v>
      </c>
      <c r="J1170" s="512"/>
      <c r="K1170" s="491">
        <v>15920715</v>
      </c>
      <c r="L1170" s="489">
        <v>42886</v>
      </c>
      <c r="M1170" s="241" t="s">
        <v>1041</v>
      </c>
      <c r="S1170">
        <f t="shared" si="139"/>
        <v>2017</v>
      </c>
    </row>
    <row r="1171" spans="1:19" ht="15" customHeight="1">
      <c r="A1171" s="418" t="s">
        <v>1081</v>
      </c>
      <c r="B1171" s="494">
        <v>42916</v>
      </c>
      <c r="C1171" s="495">
        <v>12546064</v>
      </c>
      <c r="D1171" s="495">
        <v>26492361</v>
      </c>
      <c r="E1171" s="495">
        <f t="shared" si="140"/>
        <v>164104426</v>
      </c>
      <c r="F1171" s="495">
        <f t="shared" si="140"/>
        <v>175773547</v>
      </c>
      <c r="G1171" s="495">
        <f t="shared" si="136"/>
        <v>-11669121</v>
      </c>
      <c r="H1171" s="495">
        <f>VLOOKUP(A1171,'02-Metrics'!A:R,18,FALSE)</f>
        <v>274663700</v>
      </c>
      <c r="I1171" s="496">
        <f t="shared" si="138"/>
        <v>-4.2485122715524473E-2</v>
      </c>
      <c r="J1171" s="512"/>
      <c r="K1171" s="491">
        <v>15670937</v>
      </c>
      <c r="L1171" s="489">
        <v>42916</v>
      </c>
      <c r="M1171" s="241" t="s">
        <v>1041</v>
      </c>
      <c r="S1171">
        <f t="shared" si="139"/>
        <v>2017</v>
      </c>
    </row>
    <row r="1172" spans="1:19" ht="15" customHeight="1">
      <c r="A1172" s="418" t="s">
        <v>1081</v>
      </c>
      <c r="B1172" s="494">
        <v>42947</v>
      </c>
      <c r="C1172" s="495">
        <v>5224000</v>
      </c>
      <c r="D1172" s="495">
        <v>18368515</v>
      </c>
      <c r="E1172" s="495">
        <f t="shared" si="140"/>
        <v>169328426</v>
      </c>
      <c r="F1172" s="495">
        <f t="shared" si="140"/>
        <v>194142062</v>
      </c>
      <c r="G1172" s="495">
        <f t="shared" si="136"/>
        <v>-24813636</v>
      </c>
      <c r="H1172" s="495">
        <f>VLOOKUP(A1172,'02-Metrics'!A:R,18,FALSE)</f>
        <v>274663700</v>
      </c>
      <c r="I1172" s="496">
        <f t="shared" si="138"/>
        <v>-9.0341883547043172E-2</v>
      </c>
      <c r="J1172" s="512"/>
      <c r="K1172" s="491">
        <v>15715649</v>
      </c>
      <c r="L1172" s="489">
        <v>42947</v>
      </c>
      <c r="M1172" s="241" t="s">
        <v>1041</v>
      </c>
      <c r="S1172">
        <f t="shared" si="139"/>
        <v>2017</v>
      </c>
    </row>
    <row r="1173" spans="1:19" ht="15" customHeight="1">
      <c r="A1173" s="418" t="s">
        <v>1081</v>
      </c>
      <c r="B1173" s="494">
        <v>42978</v>
      </c>
      <c r="C1173" s="495">
        <v>8112852</v>
      </c>
      <c r="D1173" s="495">
        <v>14863076</v>
      </c>
      <c r="E1173" s="495">
        <f t="shared" si="140"/>
        <v>177441278</v>
      </c>
      <c r="F1173" s="495">
        <f t="shared" si="140"/>
        <v>209005138</v>
      </c>
      <c r="G1173" s="495">
        <f t="shared" si="136"/>
        <v>-31563860</v>
      </c>
      <c r="H1173" s="495">
        <f>VLOOKUP(A1173,'02-Metrics'!A:R,18,FALSE)</f>
        <v>274663700</v>
      </c>
      <c r="I1173" s="496">
        <f t="shared" si="138"/>
        <v>-0.11491820724762683</v>
      </c>
      <c r="J1173" s="512"/>
      <c r="K1173" s="491">
        <v>20878242</v>
      </c>
      <c r="L1173" s="489">
        <v>42978</v>
      </c>
      <c r="M1173" s="241" t="s">
        <v>1041</v>
      </c>
      <c r="S1173">
        <f t="shared" si="139"/>
        <v>2017</v>
      </c>
    </row>
    <row r="1174" spans="1:19" ht="15" customHeight="1">
      <c r="A1174" s="418" t="s">
        <v>1081</v>
      </c>
      <c r="B1174" s="494">
        <v>43008</v>
      </c>
      <c r="C1174" s="495">
        <v>17115970</v>
      </c>
      <c r="D1174" s="495">
        <v>8220088</v>
      </c>
      <c r="E1174" s="495">
        <f t="shared" si="140"/>
        <v>194557248</v>
      </c>
      <c r="F1174" s="495">
        <f t="shared" si="140"/>
        <v>217225226</v>
      </c>
      <c r="G1174" s="495">
        <f t="shared" si="136"/>
        <v>-22667978</v>
      </c>
      <c r="H1174" s="495">
        <f>VLOOKUP(A1174,'02-Metrics'!A:R,18,FALSE)</f>
        <v>274663700</v>
      </c>
      <c r="I1174" s="496">
        <f t="shared" si="138"/>
        <v>-8.2529937519956229E-2</v>
      </c>
      <c r="J1174" s="512"/>
      <c r="K1174" s="491">
        <v>6421252</v>
      </c>
      <c r="L1174" s="489">
        <v>43008</v>
      </c>
      <c r="M1174" s="241" t="s">
        <v>1041</v>
      </c>
      <c r="S1174">
        <f t="shared" si="139"/>
        <v>2017</v>
      </c>
    </row>
    <row r="1175" spans="1:19" ht="15" customHeight="1">
      <c r="A1175" s="418" t="s">
        <v>1081</v>
      </c>
      <c r="B1175" s="494">
        <v>43039</v>
      </c>
      <c r="C1175" s="495">
        <v>15460620</v>
      </c>
      <c r="D1175" s="495">
        <v>11297355</v>
      </c>
      <c r="E1175" s="495">
        <f t="shared" si="140"/>
        <v>210017868</v>
      </c>
      <c r="F1175" s="495">
        <f t="shared" si="140"/>
        <v>228522581</v>
      </c>
      <c r="G1175" s="495">
        <f t="shared" si="136"/>
        <v>-18504713</v>
      </c>
      <c r="H1175" s="495">
        <f>VLOOKUP(A1175,'02-Metrics'!A:R,18,FALSE)</f>
        <v>274663700</v>
      </c>
      <c r="I1175" s="496">
        <f t="shared" si="138"/>
        <v>-6.7372255598391773E-2</v>
      </c>
      <c r="J1175" s="512"/>
      <c r="K1175" s="491">
        <v>8583366</v>
      </c>
      <c r="L1175" s="489">
        <v>43039</v>
      </c>
      <c r="M1175" s="241" t="s">
        <v>1041</v>
      </c>
      <c r="S1175">
        <f t="shared" si="139"/>
        <v>2017</v>
      </c>
    </row>
    <row r="1176" spans="1:19" ht="15" customHeight="1">
      <c r="A1176" s="418" t="s">
        <v>1081</v>
      </c>
      <c r="B1176" s="494">
        <v>43069</v>
      </c>
      <c r="C1176" s="495">
        <v>7309725</v>
      </c>
      <c r="D1176" s="495">
        <v>11909214</v>
      </c>
      <c r="E1176" s="495">
        <f t="shared" ref="E1176:F1177" si="141">C1176+E1175</f>
        <v>217327593</v>
      </c>
      <c r="F1176" s="495">
        <f t="shared" si="141"/>
        <v>240431795</v>
      </c>
      <c r="G1176" s="495">
        <f t="shared" si="136"/>
        <v>-23104202</v>
      </c>
      <c r="H1176" s="495">
        <f>VLOOKUP(A1176,'02-Metrics'!A:R,18,FALSE)</f>
        <v>274663700</v>
      </c>
      <c r="I1176" s="496">
        <f t="shared" si="138"/>
        <v>-8.4118148848937813E-2</v>
      </c>
      <c r="J1176" s="512"/>
      <c r="K1176" s="491">
        <v>6621785</v>
      </c>
      <c r="L1176" s="489">
        <v>43069</v>
      </c>
      <c r="M1176" s="241" t="s">
        <v>1041</v>
      </c>
      <c r="S1176">
        <f t="shared" si="139"/>
        <v>2017</v>
      </c>
    </row>
    <row r="1177" spans="1:19" ht="15" customHeight="1">
      <c r="A1177" s="418" t="s">
        <v>1081</v>
      </c>
      <c r="B1177" s="494">
        <v>43100</v>
      </c>
      <c r="C1177" s="495">
        <v>6696657</v>
      </c>
      <c r="D1177" s="495">
        <v>7785865</v>
      </c>
      <c r="E1177" s="495">
        <f t="shared" si="141"/>
        <v>224024250</v>
      </c>
      <c r="F1177" s="495">
        <f t="shared" si="141"/>
        <v>248217660</v>
      </c>
      <c r="G1177" s="495">
        <f t="shared" si="136"/>
        <v>-24193410</v>
      </c>
      <c r="H1177" s="495">
        <f>VLOOKUP(A1177,'02-Metrics'!A:R,18,FALSE)</f>
        <v>274663700</v>
      </c>
      <c r="I1177" s="496">
        <f t="shared" si="138"/>
        <v>-8.8083754788128174E-2</v>
      </c>
      <c r="J1177" s="512"/>
      <c r="K1177" s="491">
        <v>6642565</v>
      </c>
      <c r="L1177" s="489">
        <v>43100</v>
      </c>
      <c r="M1177" s="241" t="s">
        <v>1041</v>
      </c>
      <c r="S1177">
        <f t="shared" si="139"/>
        <v>2017</v>
      </c>
    </row>
    <row r="1178" spans="1:19" ht="15" customHeight="1">
      <c r="A1178" s="418"/>
      <c r="B1178" s="505"/>
      <c r="C1178" s="506"/>
      <c r="D1178" s="506"/>
      <c r="E1178" s="506"/>
      <c r="F1178" s="506"/>
      <c r="G1178" s="506"/>
      <c r="H1178" s="495"/>
      <c r="I1178" s="496"/>
      <c r="J1178" s="512"/>
      <c r="K1178" s="491"/>
      <c r="L1178" s="489"/>
      <c r="S1178">
        <f t="shared" si="139"/>
        <v>1900</v>
      </c>
    </row>
    <row r="1179" spans="1:19" ht="15" customHeight="1">
      <c r="A1179" s="418" t="s">
        <v>1082</v>
      </c>
      <c r="B1179" s="497">
        <f>L1179</f>
        <v>42916</v>
      </c>
      <c r="C1179" s="498">
        <v>527488.29</v>
      </c>
      <c r="D1179" s="498"/>
      <c r="E1179" s="495">
        <f>C1179+E1178</f>
        <v>527488.29</v>
      </c>
      <c r="F1179" s="495">
        <f>D1179+F1178</f>
        <v>0</v>
      </c>
      <c r="G1179" s="495">
        <f t="shared" si="136"/>
        <v>527488.29</v>
      </c>
      <c r="H1179" s="495">
        <f>VLOOKUP(A1179,'02-Metrics'!A:R,18,FALSE)</f>
        <v>2648340.9749271101</v>
      </c>
      <c r="I1179" s="496">
        <f t="shared" si="138"/>
        <v>0.19917687903254905</v>
      </c>
      <c r="J1179" s="512"/>
      <c r="L1179" s="23">
        <v>42916</v>
      </c>
      <c r="M1179" s="241" t="s">
        <v>1039</v>
      </c>
      <c r="S1179">
        <f t="shared" si="139"/>
        <v>2017</v>
      </c>
    </row>
    <row r="1180" spans="1:19" ht="15" customHeight="1">
      <c r="A1180" s="418"/>
      <c r="B1180" s="505"/>
      <c r="C1180" s="506"/>
      <c r="D1180" s="506"/>
      <c r="E1180" s="506"/>
      <c r="F1180" s="506"/>
      <c r="G1180" s="506"/>
      <c r="H1180" s="495"/>
      <c r="I1180" s="496"/>
      <c r="J1180" s="512"/>
      <c r="S1180">
        <f t="shared" si="139"/>
        <v>1900</v>
      </c>
    </row>
    <row r="1181" spans="1:19" ht="15" customHeight="1">
      <c r="A1181" s="418" t="s">
        <v>1243</v>
      </c>
      <c r="B1181" s="494">
        <v>42551</v>
      </c>
      <c r="C1181" s="495">
        <v>14475149</v>
      </c>
      <c r="D1181" s="495">
        <v>0</v>
      </c>
      <c r="E1181" s="495">
        <f t="shared" ref="E1181:F1196" si="142">C1181+E1180</f>
        <v>14475149</v>
      </c>
      <c r="F1181" s="495">
        <f t="shared" si="142"/>
        <v>0</v>
      </c>
      <c r="G1181" s="495">
        <f t="shared" si="136"/>
        <v>14475149</v>
      </c>
      <c r="H1181" s="495">
        <f>VLOOKUP(A1181,'02-Metrics'!A:R,18,FALSE)</f>
        <v>114399640</v>
      </c>
      <c r="I1181" s="496">
        <f t="shared" si="138"/>
        <v>0.12653142090307276</v>
      </c>
      <c r="J1181" s="512"/>
      <c r="K1181" s="491">
        <v>0</v>
      </c>
      <c r="L1181" s="489">
        <v>42551</v>
      </c>
      <c r="M1181" s="241" t="s">
        <v>1041</v>
      </c>
      <c r="S1181">
        <f t="shared" si="139"/>
        <v>2016</v>
      </c>
    </row>
    <row r="1182" spans="1:19" ht="15" customHeight="1">
      <c r="A1182" s="418" t="s">
        <v>1243</v>
      </c>
      <c r="B1182" s="494">
        <v>42766</v>
      </c>
      <c r="C1182" s="495">
        <v>0</v>
      </c>
      <c r="D1182" s="495">
        <v>33682</v>
      </c>
      <c r="E1182" s="495">
        <f t="shared" si="142"/>
        <v>14475149</v>
      </c>
      <c r="F1182" s="495">
        <f t="shared" si="142"/>
        <v>33682</v>
      </c>
      <c r="G1182" s="495">
        <f t="shared" si="136"/>
        <v>14441467</v>
      </c>
      <c r="H1182" s="495">
        <f>VLOOKUP(A1182,'02-Metrics'!A:R,18,FALSE)</f>
        <v>114399640</v>
      </c>
      <c r="I1182" s="496">
        <f t="shared" si="138"/>
        <v>0.1262369968996406</v>
      </c>
      <c r="J1182" s="512"/>
      <c r="K1182" s="491">
        <v>0</v>
      </c>
      <c r="L1182" s="489">
        <v>42766</v>
      </c>
      <c r="M1182" s="241" t="s">
        <v>1041</v>
      </c>
      <c r="S1182">
        <f t="shared" si="139"/>
        <v>2017</v>
      </c>
    </row>
    <row r="1183" spans="1:19" ht="15" customHeight="1">
      <c r="A1183" s="418" t="s">
        <v>1243</v>
      </c>
      <c r="B1183" s="494">
        <v>42794</v>
      </c>
      <c r="C1183" s="495">
        <v>0</v>
      </c>
      <c r="D1183" s="495">
        <v>120088</v>
      </c>
      <c r="E1183" s="495">
        <f t="shared" si="142"/>
        <v>14475149</v>
      </c>
      <c r="F1183" s="495">
        <f t="shared" si="142"/>
        <v>153770</v>
      </c>
      <c r="G1183" s="495">
        <f t="shared" si="136"/>
        <v>14321379</v>
      </c>
      <c r="H1183" s="495">
        <f>VLOOKUP(A1183,'02-Metrics'!A:R,18,FALSE)</f>
        <v>114399640</v>
      </c>
      <c r="I1183" s="496">
        <f t="shared" si="138"/>
        <v>0.12518727331659435</v>
      </c>
      <c r="J1183" s="512"/>
      <c r="K1183" s="491">
        <v>0</v>
      </c>
      <c r="L1183" s="489">
        <v>42794</v>
      </c>
      <c r="M1183" s="241" t="s">
        <v>1041</v>
      </c>
      <c r="S1183">
        <f t="shared" si="139"/>
        <v>2017</v>
      </c>
    </row>
    <row r="1184" spans="1:19" ht="15" customHeight="1">
      <c r="A1184" s="418" t="s">
        <v>1243</v>
      </c>
      <c r="B1184" s="494">
        <v>42825</v>
      </c>
      <c r="C1184" s="495">
        <v>0</v>
      </c>
      <c r="D1184" s="495">
        <v>161095</v>
      </c>
      <c r="E1184" s="495">
        <f t="shared" si="142"/>
        <v>14475149</v>
      </c>
      <c r="F1184" s="495">
        <f t="shared" si="142"/>
        <v>314865</v>
      </c>
      <c r="G1184" s="495">
        <f t="shared" si="136"/>
        <v>14160284</v>
      </c>
      <c r="H1184" s="495">
        <f>VLOOKUP(A1184,'02-Metrics'!A:R,18,FALSE)</f>
        <v>114399640</v>
      </c>
      <c r="I1184" s="496">
        <f t="shared" si="138"/>
        <v>0.12377909580834345</v>
      </c>
      <c r="J1184" s="512"/>
      <c r="K1184" s="491">
        <v>0</v>
      </c>
      <c r="L1184" s="489">
        <v>42825</v>
      </c>
      <c r="M1184" s="241" t="s">
        <v>1041</v>
      </c>
      <c r="S1184">
        <f t="shared" si="139"/>
        <v>2017</v>
      </c>
    </row>
    <row r="1185" spans="1:19" ht="15" customHeight="1">
      <c r="A1185" s="418" t="s">
        <v>1243</v>
      </c>
      <c r="B1185" s="494">
        <v>42855</v>
      </c>
      <c r="C1185" s="495">
        <v>0</v>
      </c>
      <c r="D1185" s="495">
        <v>34773</v>
      </c>
      <c r="E1185" s="495">
        <f t="shared" si="142"/>
        <v>14475149</v>
      </c>
      <c r="F1185" s="495">
        <f t="shared" si="142"/>
        <v>349638</v>
      </c>
      <c r="G1185" s="495">
        <f t="shared" si="136"/>
        <v>14125511</v>
      </c>
      <c r="H1185" s="495">
        <f>VLOOKUP(A1185,'02-Metrics'!A:R,18,FALSE)</f>
        <v>114399640</v>
      </c>
      <c r="I1185" s="496">
        <f t="shared" si="138"/>
        <v>0.12347513506161382</v>
      </c>
      <c r="J1185" s="512"/>
      <c r="K1185" s="491">
        <v>0</v>
      </c>
      <c r="L1185" s="489">
        <v>42855</v>
      </c>
      <c r="M1185" s="241" t="s">
        <v>1041</v>
      </c>
      <c r="S1185">
        <f t="shared" si="139"/>
        <v>2017</v>
      </c>
    </row>
    <row r="1186" spans="1:19" ht="15" customHeight="1">
      <c r="A1186" s="418" t="s">
        <v>1243</v>
      </c>
      <c r="B1186" s="494">
        <v>42886</v>
      </c>
      <c r="C1186" s="495">
        <v>0</v>
      </c>
      <c r="D1186" s="495">
        <v>81695</v>
      </c>
      <c r="E1186" s="495">
        <f t="shared" si="142"/>
        <v>14475149</v>
      </c>
      <c r="F1186" s="495">
        <f t="shared" si="142"/>
        <v>431333</v>
      </c>
      <c r="G1186" s="495">
        <f t="shared" si="136"/>
        <v>14043816</v>
      </c>
      <c r="H1186" s="495">
        <f>VLOOKUP(A1186,'02-Metrics'!A:R,18,FALSE)</f>
        <v>114399640</v>
      </c>
      <c r="I1186" s="496">
        <f t="shared" si="138"/>
        <v>0.12276101568151788</v>
      </c>
      <c r="J1186" s="512"/>
      <c r="K1186" s="491">
        <v>0</v>
      </c>
      <c r="L1186" s="489">
        <v>42886</v>
      </c>
      <c r="M1186" s="241" t="s">
        <v>1041</v>
      </c>
      <c r="S1186">
        <f t="shared" si="139"/>
        <v>2017</v>
      </c>
    </row>
    <row r="1187" spans="1:19" ht="15" customHeight="1">
      <c r="A1187" s="418" t="s">
        <v>1243</v>
      </c>
      <c r="B1187" s="494">
        <v>42916</v>
      </c>
      <c r="C1187" s="495">
        <v>0</v>
      </c>
      <c r="D1187" s="495">
        <v>100779</v>
      </c>
      <c r="E1187" s="495">
        <f t="shared" si="142"/>
        <v>14475149</v>
      </c>
      <c r="F1187" s="495">
        <f t="shared" si="142"/>
        <v>532112</v>
      </c>
      <c r="G1187" s="495">
        <f t="shared" si="136"/>
        <v>13943037</v>
      </c>
      <c r="H1187" s="495">
        <f>VLOOKUP(A1187,'02-Metrics'!A:R,18,FALSE)</f>
        <v>114399640</v>
      </c>
      <c r="I1187" s="496">
        <f t="shared" si="138"/>
        <v>0.12188007759464978</v>
      </c>
      <c r="J1187" s="512"/>
      <c r="K1187" s="491">
        <v>0</v>
      </c>
      <c r="L1187" s="489">
        <v>42916</v>
      </c>
      <c r="M1187" s="241" t="s">
        <v>1041</v>
      </c>
      <c r="S1187">
        <f t="shared" si="139"/>
        <v>2017</v>
      </c>
    </row>
    <row r="1188" spans="1:19" ht="15" customHeight="1">
      <c r="A1188" s="418" t="s">
        <v>1243</v>
      </c>
      <c r="B1188" s="497">
        <v>42917</v>
      </c>
      <c r="C1188" s="498"/>
      <c r="D1188" s="498">
        <v>35696.61</v>
      </c>
      <c r="E1188" s="495">
        <f t="shared" si="142"/>
        <v>14475149</v>
      </c>
      <c r="F1188" s="495">
        <f t="shared" si="142"/>
        <v>567808.61</v>
      </c>
      <c r="G1188" s="495">
        <f t="shared" si="136"/>
        <v>13907340.390000001</v>
      </c>
      <c r="H1188" s="495">
        <f>VLOOKUP(A1188,'02-Metrics'!A:R,18,FALSE)</f>
        <v>114399640</v>
      </c>
      <c r="I1188" s="496">
        <f t="shared" si="138"/>
        <v>0.1215680433085279</v>
      </c>
      <c r="J1188" s="512"/>
      <c r="M1188" s="241" t="s">
        <v>1038</v>
      </c>
      <c r="S1188">
        <f t="shared" si="139"/>
        <v>2017</v>
      </c>
    </row>
    <row r="1189" spans="1:19" ht="15" customHeight="1">
      <c r="A1189" s="418" t="s">
        <v>1243</v>
      </c>
      <c r="B1189" s="494">
        <v>42947</v>
      </c>
      <c r="C1189" s="495">
        <v>0</v>
      </c>
      <c r="D1189" s="495">
        <v>57578</v>
      </c>
      <c r="E1189" s="495">
        <f t="shared" si="142"/>
        <v>14475149</v>
      </c>
      <c r="F1189" s="495">
        <f t="shared" si="142"/>
        <v>625386.61</v>
      </c>
      <c r="G1189" s="495">
        <f t="shared" si="136"/>
        <v>13849762.390000001</v>
      </c>
      <c r="H1189" s="495">
        <f>VLOOKUP(A1189,'02-Metrics'!A:R,18,FALSE)</f>
        <v>114399640</v>
      </c>
      <c r="I1189" s="496">
        <f t="shared" si="138"/>
        <v>0.12106473752889432</v>
      </c>
      <c r="J1189" s="512"/>
      <c r="K1189" s="491">
        <v>0</v>
      </c>
      <c r="L1189" s="489">
        <v>42947</v>
      </c>
      <c r="M1189" s="241" t="s">
        <v>1041</v>
      </c>
      <c r="S1189">
        <f t="shared" si="139"/>
        <v>2017</v>
      </c>
    </row>
    <row r="1190" spans="1:19" ht="15" customHeight="1">
      <c r="A1190" s="418" t="s">
        <v>1243</v>
      </c>
      <c r="B1190" s="494">
        <v>42978</v>
      </c>
      <c r="C1190" s="495">
        <v>0</v>
      </c>
      <c r="D1190" s="495">
        <v>274220</v>
      </c>
      <c r="E1190" s="495">
        <f t="shared" si="142"/>
        <v>14475149</v>
      </c>
      <c r="F1190" s="495">
        <f t="shared" si="142"/>
        <v>899606.61</v>
      </c>
      <c r="G1190" s="495">
        <f t="shared" si="136"/>
        <v>13575542.390000001</v>
      </c>
      <c r="H1190" s="495">
        <f>VLOOKUP(A1190,'02-Metrics'!A:R,18,FALSE)</f>
        <v>114399640</v>
      </c>
      <c r="I1190" s="496">
        <f t="shared" si="138"/>
        <v>0.1186677020137476</v>
      </c>
      <c r="J1190" s="512"/>
      <c r="K1190" s="491">
        <v>0</v>
      </c>
      <c r="L1190" s="489">
        <v>42978</v>
      </c>
      <c r="M1190" s="241" t="s">
        <v>1041</v>
      </c>
      <c r="S1190">
        <f t="shared" si="139"/>
        <v>2017</v>
      </c>
    </row>
    <row r="1191" spans="1:19" ht="15" customHeight="1">
      <c r="A1191" s="418" t="s">
        <v>1243</v>
      </c>
      <c r="B1191" s="497">
        <v>42979</v>
      </c>
      <c r="C1191" s="498"/>
      <c r="D1191" s="498">
        <v>96.42</v>
      </c>
      <c r="E1191" s="495">
        <f t="shared" si="142"/>
        <v>14475149</v>
      </c>
      <c r="F1191" s="495">
        <f t="shared" si="142"/>
        <v>899703.03</v>
      </c>
      <c r="G1191" s="495">
        <f t="shared" si="136"/>
        <v>13575445.970000001</v>
      </c>
      <c r="H1191" s="495">
        <f>VLOOKUP(A1191,'02-Metrics'!A:R,18,FALSE)</f>
        <v>114399640</v>
      </c>
      <c r="I1191" s="496">
        <f t="shared" si="138"/>
        <v>0.1186668591789275</v>
      </c>
      <c r="J1191" s="512"/>
      <c r="M1191" s="241" t="s">
        <v>1038</v>
      </c>
      <c r="S1191">
        <f t="shared" si="139"/>
        <v>2017</v>
      </c>
    </row>
    <row r="1192" spans="1:19" ht="15" customHeight="1">
      <c r="A1192" s="418" t="s">
        <v>1243</v>
      </c>
      <c r="B1192" s="494">
        <v>43008</v>
      </c>
      <c r="C1192" s="495">
        <v>0</v>
      </c>
      <c r="D1192" s="495">
        <v>98236</v>
      </c>
      <c r="E1192" s="495">
        <f t="shared" si="142"/>
        <v>14475149</v>
      </c>
      <c r="F1192" s="495">
        <f t="shared" si="142"/>
        <v>997939.03</v>
      </c>
      <c r="G1192" s="495">
        <f t="shared" si="136"/>
        <v>13477209.970000001</v>
      </c>
      <c r="H1192" s="495">
        <f>VLOOKUP(A1192,'02-Metrics'!A:R,18,FALSE)</f>
        <v>114399640</v>
      </c>
      <c r="I1192" s="496">
        <f t="shared" si="138"/>
        <v>0.1178081501829901</v>
      </c>
      <c r="J1192" s="512"/>
      <c r="K1192" s="491">
        <v>0</v>
      </c>
      <c r="L1192" s="489">
        <v>43008</v>
      </c>
      <c r="M1192" s="241" t="s">
        <v>1041</v>
      </c>
      <c r="S1192">
        <f t="shared" si="139"/>
        <v>2017</v>
      </c>
    </row>
    <row r="1193" spans="1:19" ht="15" customHeight="1">
      <c r="A1193" s="418" t="s">
        <v>1243</v>
      </c>
      <c r="B1193" s="497">
        <v>43009</v>
      </c>
      <c r="C1193" s="498"/>
      <c r="D1193" s="498">
        <v>65376.58</v>
      </c>
      <c r="E1193" s="495">
        <f t="shared" si="142"/>
        <v>14475149</v>
      </c>
      <c r="F1193" s="495">
        <f t="shared" si="142"/>
        <v>1063315.6100000001</v>
      </c>
      <c r="G1193" s="495">
        <f t="shared" si="136"/>
        <v>13411833.390000001</v>
      </c>
      <c r="H1193" s="495">
        <f>VLOOKUP(A1193,'02-Metrics'!A:R,18,FALSE)</f>
        <v>114399640</v>
      </c>
      <c r="I1193" s="496">
        <f t="shared" si="138"/>
        <v>0.11723667478324233</v>
      </c>
      <c r="J1193" s="512"/>
      <c r="M1193" s="241" t="s">
        <v>1038</v>
      </c>
      <c r="S1193">
        <f t="shared" si="139"/>
        <v>2017</v>
      </c>
    </row>
    <row r="1194" spans="1:19" ht="15" customHeight="1">
      <c r="A1194" s="418" t="s">
        <v>1243</v>
      </c>
      <c r="B1194" s="494">
        <v>43039</v>
      </c>
      <c r="C1194" s="495">
        <v>0</v>
      </c>
      <c r="D1194" s="495">
        <v>551574</v>
      </c>
      <c r="E1194" s="495">
        <f t="shared" si="142"/>
        <v>14475149</v>
      </c>
      <c r="F1194" s="495">
        <f t="shared" si="142"/>
        <v>1614889.61</v>
      </c>
      <c r="G1194" s="495">
        <f t="shared" si="136"/>
        <v>12860259.390000001</v>
      </c>
      <c r="H1194" s="495">
        <f>VLOOKUP(A1194,'02-Metrics'!A:R,18,FALSE)</f>
        <v>114399640</v>
      </c>
      <c r="I1194" s="496">
        <f t="shared" si="138"/>
        <v>0.11241520856184513</v>
      </c>
      <c r="J1194" s="512"/>
      <c r="K1194" s="491">
        <v>0</v>
      </c>
      <c r="L1194" s="489">
        <v>43039</v>
      </c>
      <c r="M1194" s="241" t="s">
        <v>1041</v>
      </c>
      <c r="S1194">
        <f t="shared" si="139"/>
        <v>2017</v>
      </c>
    </row>
    <row r="1195" spans="1:19" ht="15" customHeight="1">
      <c r="A1195" s="418" t="s">
        <v>1243</v>
      </c>
      <c r="B1195" s="497">
        <v>43040</v>
      </c>
      <c r="C1195" s="498"/>
      <c r="D1195" s="498">
        <v>204621.09</v>
      </c>
      <c r="E1195" s="495">
        <f t="shared" si="142"/>
        <v>14475149</v>
      </c>
      <c r="F1195" s="495">
        <f t="shared" si="142"/>
        <v>1819510.7000000002</v>
      </c>
      <c r="G1195" s="495">
        <f t="shared" si="136"/>
        <v>12655638.300000001</v>
      </c>
      <c r="H1195" s="495">
        <f>VLOOKUP(A1195,'02-Metrics'!A:R,18,FALSE)</f>
        <v>114399640</v>
      </c>
      <c r="I1195" s="496">
        <f t="shared" si="138"/>
        <v>0.11062655704161307</v>
      </c>
      <c r="J1195" s="512"/>
      <c r="M1195" s="241" t="s">
        <v>1038</v>
      </c>
      <c r="S1195">
        <f t="shared" si="139"/>
        <v>2017</v>
      </c>
    </row>
    <row r="1196" spans="1:19" ht="15" customHeight="1">
      <c r="A1196" s="418" t="s">
        <v>1243</v>
      </c>
      <c r="B1196" s="494">
        <v>43069</v>
      </c>
      <c r="C1196" s="495">
        <v>0</v>
      </c>
      <c r="D1196" s="495">
        <v>2333593</v>
      </c>
      <c r="E1196" s="495">
        <f t="shared" si="142"/>
        <v>14475149</v>
      </c>
      <c r="F1196" s="495">
        <f t="shared" si="142"/>
        <v>4153103.7</v>
      </c>
      <c r="G1196" s="495">
        <f t="shared" si="136"/>
        <v>10322045.300000001</v>
      </c>
      <c r="H1196" s="495">
        <f>VLOOKUP(A1196,'02-Metrics'!A:R,18,FALSE)</f>
        <v>114399640</v>
      </c>
      <c r="I1196" s="496">
        <f t="shared" si="138"/>
        <v>9.0227952640410419E-2</v>
      </c>
      <c r="J1196" s="512"/>
      <c r="K1196" s="491">
        <v>0</v>
      </c>
      <c r="L1196" s="489">
        <v>43069</v>
      </c>
      <c r="M1196" s="241" t="s">
        <v>1041</v>
      </c>
      <c r="S1196">
        <f t="shared" si="139"/>
        <v>2017</v>
      </c>
    </row>
    <row r="1197" spans="1:19">
      <c r="A1197" s="418" t="s">
        <v>1243</v>
      </c>
      <c r="B1197" s="497">
        <v>43070</v>
      </c>
      <c r="C1197" s="498"/>
      <c r="D1197" s="498">
        <v>190629.73</v>
      </c>
      <c r="E1197" s="495">
        <f t="shared" ref="E1197:F1212" si="143">C1197+E1196</f>
        <v>14475149</v>
      </c>
      <c r="F1197" s="495">
        <f t="shared" si="143"/>
        <v>4343733.4300000006</v>
      </c>
      <c r="G1197" s="495">
        <f t="shared" si="136"/>
        <v>10131415.57</v>
      </c>
      <c r="H1197" s="495">
        <f>VLOOKUP(A1197,'02-Metrics'!A:R,18,FALSE)</f>
        <v>114399640</v>
      </c>
      <c r="I1197" s="496">
        <f t="shared" si="138"/>
        <v>8.8561603602948402E-2</v>
      </c>
      <c r="J1197" s="512"/>
      <c r="M1197" s="241" t="s">
        <v>1038</v>
      </c>
      <c r="S1197">
        <f t="shared" si="139"/>
        <v>2017</v>
      </c>
    </row>
    <row r="1198" spans="1:19">
      <c r="A1198" s="418" t="s">
        <v>1243</v>
      </c>
      <c r="B1198" s="494">
        <v>43100</v>
      </c>
      <c r="C1198" s="495">
        <v>0</v>
      </c>
      <c r="D1198" s="495">
        <v>5192267</v>
      </c>
      <c r="E1198" s="495">
        <f t="shared" si="143"/>
        <v>14475149</v>
      </c>
      <c r="F1198" s="495">
        <f t="shared" si="143"/>
        <v>9536000.4299999997</v>
      </c>
      <c r="G1198" s="495">
        <f t="shared" si="136"/>
        <v>4939148.57</v>
      </c>
      <c r="H1198" s="495">
        <f>VLOOKUP(A1198,'02-Metrics'!A:R,18,FALSE)</f>
        <v>114399640</v>
      </c>
      <c r="I1198" s="496">
        <f t="shared" si="138"/>
        <v>4.3174511475735415E-2</v>
      </c>
      <c r="J1198" s="512"/>
      <c r="K1198" s="491">
        <v>7657332</v>
      </c>
      <c r="L1198" s="489">
        <v>43100</v>
      </c>
      <c r="M1198" s="241" t="s">
        <v>1041</v>
      </c>
      <c r="S1198">
        <f t="shared" si="139"/>
        <v>2017</v>
      </c>
    </row>
    <row r="1199" spans="1:19">
      <c r="A1199" s="418" t="s">
        <v>1243</v>
      </c>
      <c r="B1199" s="497">
        <v>43101</v>
      </c>
      <c r="C1199" s="498"/>
      <c r="D1199" s="498">
        <v>2162233.84</v>
      </c>
      <c r="E1199" s="495">
        <f t="shared" si="143"/>
        <v>14475149</v>
      </c>
      <c r="F1199" s="495">
        <f t="shared" si="143"/>
        <v>11698234.27</v>
      </c>
      <c r="G1199" s="495">
        <f t="shared" si="136"/>
        <v>2776914.7300000004</v>
      </c>
      <c r="H1199" s="495">
        <f>VLOOKUP(A1199,'02-Metrics'!A:R,18,FALSE)</f>
        <v>114399640</v>
      </c>
      <c r="I1199" s="496">
        <f t="shared" si="138"/>
        <v>2.4273806543447168E-2</v>
      </c>
      <c r="J1199" s="512"/>
      <c r="M1199" s="241" t="s">
        <v>1038</v>
      </c>
      <c r="S1199">
        <f t="shared" si="139"/>
        <v>2018</v>
      </c>
    </row>
    <row r="1200" spans="1:19">
      <c r="A1200" s="418" t="s">
        <v>1243</v>
      </c>
      <c r="B1200" s="497">
        <v>43132</v>
      </c>
      <c r="C1200" s="498"/>
      <c r="D1200" s="498">
        <v>3362348.64</v>
      </c>
      <c r="E1200" s="495">
        <f t="shared" si="143"/>
        <v>14475149</v>
      </c>
      <c r="F1200" s="495">
        <f t="shared" si="143"/>
        <v>15060582.91</v>
      </c>
      <c r="G1200" s="495">
        <f t="shared" si="136"/>
        <v>-585433.91000000015</v>
      </c>
      <c r="H1200" s="495">
        <f>VLOOKUP(A1200,'02-Metrics'!A:R,18,FALSE)</f>
        <v>114399640</v>
      </c>
      <c r="I1200" s="496">
        <f t="shared" si="138"/>
        <v>-5.1174453870659045E-3</v>
      </c>
      <c r="J1200" s="512"/>
      <c r="M1200" s="241" t="s">
        <v>1038</v>
      </c>
      <c r="S1200">
        <f t="shared" si="139"/>
        <v>2018</v>
      </c>
    </row>
    <row r="1201" spans="1:19">
      <c r="A1201" s="418" t="s">
        <v>1243</v>
      </c>
      <c r="B1201" s="497">
        <v>43160</v>
      </c>
      <c r="C1201" s="498"/>
      <c r="D1201" s="498">
        <v>2473988.6600000006</v>
      </c>
      <c r="E1201" s="495">
        <f t="shared" si="143"/>
        <v>14475149</v>
      </c>
      <c r="F1201" s="495">
        <f t="shared" si="143"/>
        <v>17534571.57</v>
      </c>
      <c r="G1201" s="495">
        <f t="shared" si="136"/>
        <v>-3059422.5700000003</v>
      </c>
      <c r="H1201" s="495">
        <f>VLOOKUP(A1201,'02-Metrics'!A:R,18,FALSE)</f>
        <v>114399640</v>
      </c>
      <c r="I1201" s="496">
        <f t="shared" si="138"/>
        <v>-2.6743288440418171E-2</v>
      </c>
      <c r="J1201" s="512"/>
      <c r="M1201" s="241" t="s">
        <v>1038</v>
      </c>
      <c r="S1201">
        <f t="shared" si="139"/>
        <v>2018</v>
      </c>
    </row>
    <row r="1202" spans="1:19">
      <c r="A1202" s="418" t="s">
        <v>1243</v>
      </c>
      <c r="B1202" s="497">
        <f>L1202</f>
        <v>43187</v>
      </c>
      <c r="C1202" s="498">
        <v>5704185.9000000004</v>
      </c>
      <c r="D1202" s="498"/>
      <c r="E1202" s="495">
        <f t="shared" si="143"/>
        <v>20179334.899999999</v>
      </c>
      <c r="F1202" s="495">
        <f t="shared" si="143"/>
        <v>17534571.57</v>
      </c>
      <c r="G1202" s="495">
        <f t="shared" si="136"/>
        <v>2644763.3299999982</v>
      </c>
      <c r="H1202" s="495">
        <f>VLOOKUP(A1202,'02-Metrics'!A:R,18,FALSE)</f>
        <v>114399640</v>
      </c>
      <c r="I1202" s="496">
        <f t="shared" si="138"/>
        <v>2.3118633327867101E-2</v>
      </c>
      <c r="J1202" s="512"/>
      <c r="L1202" s="23">
        <v>43187</v>
      </c>
      <c r="M1202" s="241" t="s">
        <v>1039</v>
      </c>
      <c r="S1202">
        <f t="shared" si="139"/>
        <v>2018</v>
      </c>
    </row>
    <row r="1203" spans="1:19">
      <c r="A1203" s="418" t="s">
        <v>1243</v>
      </c>
      <c r="B1203" s="497">
        <v>43191</v>
      </c>
      <c r="C1203" s="498"/>
      <c r="D1203" s="498">
        <v>9368200.3300000001</v>
      </c>
      <c r="E1203" s="495">
        <f t="shared" si="143"/>
        <v>20179334.899999999</v>
      </c>
      <c r="F1203" s="495">
        <f t="shared" si="143"/>
        <v>26902771.899999999</v>
      </c>
      <c r="G1203" s="495">
        <f t="shared" si="136"/>
        <v>-6723437</v>
      </c>
      <c r="H1203" s="495">
        <f>VLOOKUP(A1203,'02-Metrics'!A:R,18,FALSE)</f>
        <v>114399640</v>
      </c>
      <c r="I1203" s="496">
        <f t="shared" si="138"/>
        <v>-5.8771487392792497E-2</v>
      </c>
      <c r="J1203" s="512"/>
      <c r="M1203" s="241" t="s">
        <v>1038</v>
      </c>
      <c r="S1203">
        <f t="shared" si="139"/>
        <v>2018</v>
      </c>
    </row>
    <row r="1204" spans="1:19">
      <c r="A1204" s="418" t="s">
        <v>1243</v>
      </c>
      <c r="B1204" s="497">
        <f>L1204</f>
        <v>43206</v>
      </c>
      <c r="C1204" s="498">
        <v>4460637.4000000004</v>
      </c>
      <c r="D1204" s="498"/>
      <c r="E1204" s="495">
        <f t="shared" si="143"/>
        <v>24639972.299999997</v>
      </c>
      <c r="F1204" s="495">
        <f t="shared" si="143"/>
        <v>26902771.899999999</v>
      </c>
      <c r="G1204" s="495">
        <f t="shared" si="136"/>
        <v>-2262799.6000000015</v>
      </c>
      <c r="H1204" s="495">
        <f>VLOOKUP(A1204,'02-Metrics'!A:R,18,FALSE)</f>
        <v>114399640</v>
      </c>
      <c r="I1204" s="496">
        <f t="shared" si="138"/>
        <v>-1.9779779027276671E-2</v>
      </c>
      <c r="J1204" s="512"/>
      <c r="L1204" s="23">
        <v>43206</v>
      </c>
      <c r="M1204" s="241" t="s">
        <v>1039</v>
      </c>
      <c r="S1204">
        <f t="shared" si="139"/>
        <v>2018</v>
      </c>
    </row>
    <row r="1205" spans="1:19">
      <c r="A1205" s="418" t="s">
        <v>1243</v>
      </c>
      <c r="B1205" s="497">
        <v>43221</v>
      </c>
      <c r="C1205" s="498"/>
      <c r="D1205" s="498">
        <v>5326188.32</v>
      </c>
      <c r="E1205" s="495">
        <f t="shared" si="143"/>
        <v>24639972.299999997</v>
      </c>
      <c r="F1205" s="495">
        <f t="shared" si="143"/>
        <v>32228960.219999999</v>
      </c>
      <c r="G1205" s="495">
        <f t="shared" si="136"/>
        <v>-7588987.9200000018</v>
      </c>
      <c r="H1205" s="495">
        <f>VLOOKUP(A1205,'02-Metrics'!A:R,18,FALSE)</f>
        <v>114399640</v>
      </c>
      <c r="I1205" s="496">
        <f t="shared" si="138"/>
        <v>-6.6337515747427189E-2</v>
      </c>
      <c r="J1205" s="512"/>
      <c r="M1205" s="241" t="s">
        <v>1038</v>
      </c>
      <c r="S1205">
        <f t="shared" si="139"/>
        <v>2018</v>
      </c>
    </row>
    <row r="1206" spans="1:19">
      <c r="A1206" s="418" t="s">
        <v>1243</v>
      </c>
      <c r="B1206" s="497">
        <f>L1206</f>
        <v>43240</v>
      </c>
      <c r="C1206" s="498">
        <v>2844752.9</v>
      </c>
      <c r="D1206" s="498"/>
      <c r="E1206" s="495">
        <f t="shared" si="143"/>
        <v>27484725.199999996</v>
      </c>
      <c r="F1206" s="495">
        <f t="shared" si="143"/>
        <v>32228960.219999999</v>
      </c>
      <c r="G1206" s="495">
        <f t="shared" si="136"/>
        <v>-4744235.0200000033</v>
      </c>
      <c r="H1206" s="495">
        <f>VLOOKUP(A1206,'02-Metrics'!A:R,18,FALSE)</f>
        <v>114399640</v>
      </c>
      <c r="I1206" s="496">
        <f t="shared" si="138"/>
        <v>-4.1470716341415088E-2</v>
      </c>
      <c r="J1206" s="512"/>
      <c r="L1206" s="23">
        <v>43240</v>
      </c>
      <c r="M1206" s="241" t="s">
        <v>1039</v>
      </c>
      <c r="S1206">
        <f t="shared" si="139"/>
        <v>2018</v>
      </c>
    </row>
    <row r="1207" spans="1:19">
      <c r="A1207" s="418" t="s">
        <v>1243</v>
      </c>
      <c r="B1207" s="497">
        <v>43252</v>
      </c>
      <c r="C1207" s="498"/>
      <c r="D1207" s="498">
        <v>5838925.1299999999</v>
      </c>
      <c r="E1207" s="495">
        <f t="shared" si="143"/>
        <v>27484725.199999996</v>
      </c>
      <c r="F1207" s="495">
        <f t="shared" si="143"/>
        <v>38067885.350000001</v>
      </c>
      <c r="G1207" s="495">
        <f t="shared" si="136"/>
        <v>-10583160.150000006</v>
      </c>
      <c r="H1207" s="495">
        <f>VLOOKUP(A1207,'02-Metrics'!A:R,18,FALSE)</f>
        <v>114399640</v>
      </c>
      <c r="I1207" s="496">
        <f t="shared" si="138"/>
        <v>-9.251043228807368E-2</v>
      </c>
      <c r="J1207" s="512"/>
      <c r="M1207" s="241" t="s">
        <v>1038</v>
      </c>
      <c r="S1207">
        <f t="shared" si="139"/>
        <v>2018</v>
      </c>
    </row>
    <row r="1208" spans="1:19">
      <c r="A1208" s="418" t="s">
        <v>1243</v>
      </c>
      <c r="B1208" s="497">
        <f>L1208</f>
        <v>43261</v>
      </c>
      <c r="C1208" s="498">
        <v>2454573.85</v>
      </c>
      <c r="D1208" s="498"/>
      <c r="E1208" s="495">
        <f t="shared" si="143"/>
        <v>29939299.049999997</v>
      </c>
      <c r="F1208" s="495">
        <f t="shared" si="143"/>
        <v>38067885.350000001</v>
      </c>
      <c r="G1208" s="495">
        <f t="shared" si="136"/>
        <v>-8128586.3000000045</v>
      </c>
      <c r="H1208" s="495">
        <f>VLOOKUP(A1208,'02-Metrics'!A:R,18,FALSE)</f>
        <v>114399640</v>
      </c>
      <c r="I1208" s="496">
        <f t="shared" si="138"/>
        <v>-7.1054299646397534E-2</v>
      </c>
      <c r="J1208" s="512"/>
      <c r="L1208" s="23">
        <v>43261</v>
      </c>
      <c r="M1208" s="241" t="s">
        <v>1039</v>
      </c>
      <c r="S1208">
        <f t="shared" si="139"/>
        <v>2018</v>
      </c>
    </row>
    <row r="1209" spans="1:19">
      <c r="A1209" s="418" t="s">
        <v>1243</v>
      </c>
      <c r="B1209" s="497">
        <v>43282</v>
      </c>
      <c r="C1209" s="498"/>
      <c r="D1209" s="498">
        <v>5542866.7600000007</v>
      </c>
      <c r="E1209" s="495">
        <f t="shared" si="143"/>
        <v>29939299.049999997</v>
      </c>
      <c r="F1209" s="495">
        <f t="shared" si="143"/>
        <v>43610752.109999999</v>
      </c>
      <c r="G1209" s="495">
        <f t="shared" si="136"/>
        <v>-13671453.060000002</v>
      </c>
      <c r="H1209" s="495">
        <f>VLOOKUP(A1209,'02-Metrics'!A:R,18,FALSE)</f>
        <v>114399640</v>
      </c>
      <c r="I1209" s="496">
        <f t="shared" si="138"/>
        <v>-0.11950608463453209</v>
      </c>
      <c r="J1209" s="512"/>
      <c r="M1209" s="241" t="s">
        <v>1038</v>
      </c>
      <c r="S1209">
        <f t="shared" si="139"/>
        <v>2018</v>
      </c>
    </row>
    <row r="1210" spans="1:19">
      <c r="A1210" s="418" t="s">
        <v>1243</v>
      </c>
      <c r="B1210" s="497">
        <f>L1210</f>
        <v>43312</v>
      </c>
      <c r="C1210" s="498">
        <v>3862350.4</v>
      </c>
      <c r="D1210" s="498"/>
      <c r="E1210" s="495">
        <f t="shared" si="143"/>
        <v>33801649.449999996</v>
      </c>
      <c r="F1210" s="495">
        <f t="shared" si="143"/>
        <v>43610752.109999999</v>
      </c>
      <c r="G1210" s="495">
        <f t="shared" si="136"/>
        <v>-9809102.6600000039</v>
      </c>
      <c r="H1210" s="495">
        <f>VLOOKUP(A1210,'02-Metrics'!A:R,18,FALSE)</f>
        <v>114399640</v>
      </c>
      <c r="I1210" s="496">
        <f t="shared" si="138"/>
        <v>-8.5744174194953796E-2</v>
      </c>
      <c r="J1210" s="512"/>
      <c r="L1210" s="23">
        <v>43312</v>
      </c>
      <c r="M1210" s="241" t="s">
        <v>1039</v>
      </c>
      <c r="S1210">
        <f t="shared" si="139"/>
        <v>2018</v>
      </c>
    </row>
    <row r="1211" spans="1:19">
      <c r="A1211" s="418" t="s">
        <v>1243</v>
      </c>
      <c r="B1211" s="497">
        <v>43313</v>
      </c>
      <c r="C1211" s="498"/>
      <c r="D1211" s="498">
        <v>2639855.04</v>
      </c>
      <c r="E1211" s="495">
        <f t="shared" si="143"/>
        <v>33801649.449999996</v>
      </c>
      <c r="F1211" s="495">
        <f t="shared" si="143"/>
        <v>46250607.149999999</v>
      </c>
      <c r="G1211" s="495">
        <f t="shared" si="136"/>
        <v>-12448957.700000003</v>
      </c>
      <c r="H1211" s="495">
        <f>VLOOKUP(A1211,'02-Metrics'!A:R,18,FALSE)</f>
        <v>114399640</v>
      </c>
      <c r="I1211" s="496">
        <f t="shared" si="138"/>
        <v>-0.10881990275493876</v>
      </c>
      <c r="J1211" s="512"/>
      <c r="M1211" s="241" t="s">
        <v>1038</v>
      </c>
      <c r="S1211">
        <f t="shared" si="139"/>
        <v>2018</v>
      </c>
    </row>
    <row r="1212" spans="1:19">
      <c r="A1212" s="418" t="s">
        <v>1243</v>
      </c>
      <c r="B1212" s="497">
        <v>43344</v>
      </c>
      <c r="C1212" s="498"/>
      <c r="D1212" s="498">
        <v>3145703.33</v>
      </c>
      <c r="E1212" s="495">
        <f t="shared" si="143"/>
        <v>33801649.449999996</v>
      </c>
      <c r="F1212" s="495">
        <f t="shared" si="143"/>
        <v>49396310.479999997</v>
      </c>
      <c r="G1212" s="495">
        <f t="shared" si="136"/>
        <v>-15594661.030000001</v>
      </c>
      <c r="H1212" s="495">
        <f>VLOOKUP(A1212,'02-Metrics'!A:R,18,FALSE)</f>
        <v>114399640</v>
      </c>
      <c r="I1212" s="496">
        <f t="shared" si="138"/>
        <v>-0.13631739601628118</v>
      </c>
      <c r="J1212" s="512"/>
      <c r="M1212" s="241" t="s">
        <v>1038</v>
      </c>
      <c r="S1212">
        <f t="shared" si="139"/>
        <v>2018</v>
      </c>
    </row>
    <row r="1213" spans="1:19">
      <c r="A1213" s="418" t="s">
        <v>1243</v>
      </c>
      <c r="B1213" s="497">
        <f>L1213</f>
        <v>43360</v>
      </c>
      <c r="C1213" s="498">
        <v>157932.21</v>
      </c>
      <c r="D1213" s="498"/>
      <c r="E1213" s="495">
        <f t="shared" ref="E1213:F1228" si="144">C1213+E1212</f>
        <v>33959581.659999996</v>
      </c>
      <c r="F1213" s="495">
        <f t="shared" si="144"/>
        <v>49396310.479999997</v>
      </c>
      <c r="G1213" s="495">
        <f t="shared" si="136"/>
        <v>-15436728.82</v>
      </c>
      <c r="H1213" s="495">
        <f>VLOOKUP(A1213,'02-Metrics'!A:R,18,FALSE)</f>
        <v>114399640</v>
      </c>
      <c r="I1213" s="496">
        <f t="shared" si="138"/>
        <v>-0.13493686536076513</v>
      </c>
      <c r="J1213" s="512"/>
      <c r="L1213" s="23">
        <v>43360</v>
      </c>
      <c r="M1213" s="241" t="s">
        <v>1039</v>
      </c>
      <c r="S1213">
        <f t="shared" si="139"/>
        <v>2018</v>
      </c>
    </row>
    <row r="1214" spans="1:19">
      <c r="A1214" s="418" t="s">
        <v>1243</v>
      </c>
      <c r="B1214" s="497">
        <v>43374</v>
      </c>
      <c r="C1214" s="498"/>
      <c r="D1214" s="498">
        <v>5410418.0999999987</v>
      </c>
      <c r="E1214" s="495">
        <f t="shared" si="144"/>
        <v>33959581.659999996</v>
      </c>
      <c r="F1214" s="495">
        <f t="shared" si="144"/>
        <v>54806728.579999998</v>
      </c>
      <c r="G1214" s="495">
        <f t="shared" si="136"/>
        <v>-20847146.920000002</v>
      </c>
      <c r="H1214" s="495">
        <f>VLOOKUP(A1214,'02-Metrics'!A:R,18,FALSE)</f>
        <v>114399640</v>
      </c>
      <c r="I1214" s="496">
        <f t="shared" si="138"/>
        <v>-0.18223087869856935</v>
      </c>
      <c r="J1214" s="512"/>
      <c r="M1214" s="241" t="s">
        <v>1038</v>
      </c>
      <c r="S1214">
        <f t="shared" si="139"/>
        <v>2018</v>
      </c>
    </row>
    <row r="1215" spans="1:19">
      <c r="A1215" s="418" t="s">
        <v>1243</v>
      </c>
      <c r="B1215" s="497">
        <f>L1215</f>
        <v>43381</v>
      </c>
      <c r="C1215" s="498">
        <v>3204837.55</v>
      </c>
      <c r="D1215" s="498"/>
      <c r="E1215" s="495">
        <f t="shared" si="144"/>
        <v>37164419.209999993</v>
      </c>
      <c r="F1215" s="495">
        <f t="shared" si="144"/>
        <v>54806728.579999998</v>
      </c>
      <c r="G1215" s="495">
        <f t="shared" si="136"/>
        <v>-17642309.370000005</v>
      </c>
      <c r="H1215" s="495">
        <f>VLOOKUP(A1215,'02-Metrics'!A:R,18,FALSE)</f>
        <v>114399640</v>
      </c>
      <c r="I1215" s="496">
        <f t="shared" si="138"/>
        <v>-0.15421647629310725</v>
      </c>
      <c r="J1215" s="512"/>
      <c r="L1215" s="23">
        <v>43381</v>
      </c>
      <c r="M1215" s="241" t="s">
        <v>1039</v>
      </c>
      <c r="S1215">
        <f t="shared" si="139"/>
        <v>2018</v>
      </c>
    </row>
    <row r="1216" spans="1:19">
      <c r="A1216" s="418" t="s">
        <v>1243</v>
      </c>
      <c r="B1216" s="497">
        <v>43405</v>
      </c>
      <c r="C1216" s="498"/>
      <c r="D1216" s="498">
        <v>6197456.1099999994</v>
      </c>
      <c r="E1216" s="495">
        <f t="shared" si="144"/>
        <v>37164419.209999993</v>
      </c>
      <c r="F1216" s="495">
        <f t="shared" si="144"/>
        <v>61004184.689999998</v>
      </c>
      <c r="G1216" s="495">
        <f t="shared" ref="G1216:G1279" si="145">E1216-F1216</f>
        <v>-23839765.480000004</v>
      </c>
      <c r="H1216" s="495">
        <f>VLOOKUP(A1216,'02-Metrics'!A:R,18,FALSE)</f>
        <v>114399640</v>
      </c>
      <c r="I1216" s="496">
        <f t="shared" si="138"/>
        <v>-0.20839021416500964</v>
      </c>
      <c r="J1216" s="512"/>
      <c r="M1216" s="241" t="s">
        <v>1038</v>
      </c>
      <c r="S1216">
        <f t="shared" si="139"/>
        <v>2018</v>
      </c>
    </row>
    <row r="1217" spans="1:19">
      <c r="A1217" s="418" t="s">
        <v>1243</v>
      </c>
      <c r="B1217" s="497">
        <f>L1217</f>
        <v>43422</v>
      </c>
      <c r="C1217" s="498">
        <v>6303674.5499999998</v>
      </c>
      <c r="D1217" s="498"/>
      <c r="E1217" s="495">
        <f t="shared" si="144"/>
        <v>43468093.75999999</v>
      </c>
      <c r="F1217" s="495">
        <f t="shared" si="144"/>
        <v>61004184.689999998</v>
      </c>
      <c r="G1217" s="495">
        <f t="shared" si="145"/>
        <v>-17536090.930000007</v>
      </c>
      <c r="H1217" s="495">
        <f>VLOOKUP(A1217,'02-Metrics'!A:R,18,FALSE)</f>
        <v>114399640</v>
      </c>
      <c r="I1217" s="496">
        <f t="shared" si="138"/>
        <v>-0.15328799050416597</v>
      </c>
      <c r="J1217" s="512"/>
      <c r="L1217" s="23">
        <v>43422</v>
      </c>
      <c r="M1217" s="241" t="s">
        <v>1039</v>
      </c>
      <c r="S1217">
        <f t="shared" si="139"/>
        <v>2018</v>
      </c>
    </row>
    <row r="1218" spans="1:19">
      <c r="A1218" s="418" t="s">
        <v>1243</v>
      </c>
      <c r="B1218" s="497">
        <v>43435</v>
      </c>
      <c r="C1218" s="498"/>
      <c r="D1218" s="498">
        <v>3733641.57</v>
      </c>
      <c r="E1218" s="495">
        <f t="shared" si="144"/>
        <v>43468093.75999999</v>
      </c>
      <c r="F1218" s="495">
        <f t="shared" si="144"/>
        <v>64737826.259999998</v>
      </c>
      <c r="G1218" s="495">
        <f t="shared" si="145"/>
        <v>-21269732.500000007</v>
      </c>
      <c r="H1218" s="495">
        <f>VLOOKUP(A1218,'02-Metrics'!A:R,18,FALSE)</f>
        <v>114399640</v>
      </c>
      <c r="I1218" s="496">
        <f t="shared" si="138"/>
        <v>-0.18592482021796577</v>
      </c>
      <c r="J1218" s="512"/>
      <c r="M1218" s="241" t="s">
        <v>1038</v>
      </c>
      <c r="S1218">
        <f t="shared" si="139"/>
        <v>2018</v>
      </c>
    </row>
    <row r="1219" spans="1:19">
      <c r="A1219" s="418" t="s">
        <v>1243</v>
      </c>
      <c r="B1219" s="497">
        <f>L1219</f>
        <v>43453</v>
      </c>
      <c r="C1219" s="498">
        <v>2397298.02</v>
      </c>
      <c r="D1219" s="498"/>
      <c r="E1219" s="495">
        <f t="shared" si="144"/>
        <v>45865391.779999994</v>
      </c>
      <c r="F1219" s="495">
        <f t="shared" si="144"/>
        <v>64737826.259999998</v>
      </c>
      <c r="G1219" s="495">
        <f t="shared" si="145"/>
        <v>-18872434.480000004</v>
      </c>
      <c r="H1219" s="495">
        <f>VLOOKUP(A1219,'02-Metrics'!A:R,18,FALSE)</f>
        <v>114399640</v>
      </c>
      <c r="I1219" s="496">
        <f t="shared" ref="I1219:I1282" si="146">G1219/H1219</f>
        <v>-0.16496935200145738</v>
      </c>
      <c r="J1219" s="512"/>
      <c r="L1219" s="23">
        <v>43453</v>
      </c>
      <c r="M1219" s="241" t="s">
        <v>1039</v>
      </c>
      <c r="S1219">
        <f t="shared" ref="S1219:S1282" si="147">YEAR(B1219)</f>
        <v>2018</v>
      </c>
    </row>
    <row r="1220" spans="1:19">
      <c r="A1220" s="418" t="s">
        <v>1243</v>
      </c>
      <c r="B1220" s="497">
        <v>43466</v>
      </c>
      <c r="C1220" s="498"/>
      <c r="D1220" s="498">
        <v>3936073.5600000019</v>
      </c>
      <c r="E1220" s="495">
        <f t="shared" si="144"/>
        <v>45865391.779999994</v>
      </c>
      <c r="F1220" s="495">
        <f t="shared" si="144"/>
        <v>68673899.819999993</v>
      </c>
      <c r="G1220" s="495">
        <f t="shared" si="145"/>
        <v>-22808508.039999999</v>
      </c>
      <c r="H1220" s="495">
        <f>VLOOKUP(A1220,'02-Metrics'!A:R,18,FALSE)</f>
        <v>114399640</v>
      </c>
      <c r="I1220" s="496">
        <f t="shared" si="146"/>
        <v>-0.19937569768576194</v>
      </c>
      <c r="J1220" s="512"/>
      <c r="M1220" s="241" t="s">
        <v>1038</v>
      </c>
      <c r="S1220">
        <f t="shared" si="147"/>
        <v>2019</v>
      </c>
    </row>
    <row r="1221" spans="1:19">
      <c r="A1221" s="418" t="s">
        <v>1243</v>
      </c>
      <c r="B1221" s="497">
        <f>L1221</f>
        <v>43474</v>
      </c>
      <c r="C1221" s="498">
        <v>7786242.6500000004</v>
      </c>
      <c r="D1221" s="498"/>
      <c r="E1221" s="495">
        <f t="shared" si="144"/>
        <v>53651634.429999992</v>
      </c>
      <c r="F1221" s="495">
        <f t="shared" si="144"/>
        <v>68673899.819999993</v>
      </c>
      <c r="G1221" s="495">
        <f t="shared" si="145"/>
        <v>-15022265.390000001</v>
      </c>
      <c r="H1221" s="495">
        <f>VLOOKUP(A1221,'02-Metrics'!A:R,18,FALSE)</f>
        <v>114399640</v>
      </c>
      <c r="I1221" s="496">
        <f t="shared" si="146"/>
        <v>-0.13131392187947444</v>
      </c>
      <c r="J1221" s="512"/>
      <c r="L1221" s="23">
        <v>43474</v>
      </c>
      <c r="M1221" s="241" t="s">
        <v>1039</v>
      </c>
      <c r="S1221">
        <f t="shared" si="147"/>
        <v>2019</v>
      </c>
    </row>
    <row r="1222" spans="1:19">
      <c r="A1222" s="418" t="s">
        <v>1243</v>
      </c>
      <c r="B1222" s="497">
        <f>L1222</f>
        <v>43482</v>
      </c>
      <c r="C1222" s="498">
        <v>8290245.2000000002</v>
      </c>
      <c r="D1222" s="498"/>
      <c r="E1222" s="495">
        <f t="shared" si="144"/>
        <v>61941879.629999995</v>
      </c>
      <c r="F1222" s="495">
        <f t="shared" si="144"/>
        <v>68673899.819999993</v>
      </c>
      <c r="G1222" s="495">
        <f t="shared" si="145"/>
        <v>-6732020.1899999976</v>
      </c>
      <c r="H1222" s="495">
        <f>VLOOKUP(A1222,'02-Metrics'!A:R,18,FALSE)</f>
        <v>114399640</v>
      </c>
      <c r="I1222" s="496">
        <f t="shared" si="146"/>
        <v>-5.8846515513510333E-2</v>
      </c>
      <c r="J1222" s="512"/>
      <c r="L1222" s="23">
        <v>43482</v>
      </c>
      <c r="M1222" s="241" t="s">
        <v>1039</v>
      </c>
      <c r="S1222">
        <f t="shared" si="147"/>
        <v>2019</v>
      </c>
    </row>
    <row r="1223" spans="1:19">
      <c r="A1223" s="418" t="s">
        <v>1243</v>
      </c>
      <c r="B1223" s="497">
        <v>43497</v>
      </c>
      <c r="C1223" s="498"/>
      <c r="D1223" s="498">
        <v>2587393.25</v>
      </c>
      <c r="E1223" s="495">
        <f t="shared" si="144"/>
        <v>61941879.629999995</v>
      </c>
      <c r="F1223" s="495">
        <f t="shared" si="144"/>
        <v>71261293.069999993</v>
      </c>
      <c r="G1223" s="495">
        <f t="shared" si="145"/>
        <v>-9319413.4399999976</v>
      </c>
      <c r="H1223" s="495">
        <f>VLOOKUP(A1223,'02-Metrics'!A:R,18,FALSE)</f>
        <v>114399640</v>
      </c>
      <c r="I1223" s="496">
        <f t="shared" si="146"/>
        <v>-8.1463660549980735E-2</v>
      </c>
      <c r="J1223" s="512"/>
      <c r="M1223" s="241" t="s">
        <v>1038</v>
      </c>
      <c r="S1223">
        <f t="shared" si="147"/>
        <v>2019</v>
      </c>
    </row>
    <row r="1224" spans="1:19">
      <c r="A1224" s="418" t="s">
        <v>1243</v>
      </c>
      <c r="B1224" s="497">
        <f>L1224</f>
        <v>43503</v>
      </c>
      <c r="C1224" s="498">
        <v>646885.25</v>
      </c>
      <c r="D1224" s="498"/>
      <c r="E1224" s="495">
        <f t="shared" si="144"/>
        <v>62588764.879999995</v>
      </c>
      <c r="F1224" s="495">
        <f t="shared" si="144"/>
        <v>71261293.069999993</v>
      </c>
      <c r="G1224" s="495">
        <f t="shared" si="145"/>
        <v>-8672528.1899999976</v>
      </c>
      <c r="H1224" s="495">
        <f>VLOOKUP(A1224,'02-Metrics'!A:R,18,FALSE)</f>
        <v>114399640</v>
      </c>
      <c r="I1224" s="496">
        <f t="shared" si="146"/>
        <v>-7.5809051409602313E-2</v>
      </c>
      <c r="J1224" s="512"/>
      <c r="L1224" s="23">
        <v>43503</v>
      </c>
      <c r="M1224" s="241" t="s">
        <v>1039</v>
      </c>
      <c r="S1224">
        <f t="shared" si="147"/>
        <v>2019</v>
      </c>
    </row>
    <row r="1225" spans="1:19">
      <c r="A1225" s="418" t="s">
        <v>1243</v>
      </c>
      <c r="B1225" s="497">
        <f>L1225</f>
        <v>43510</v>
      </c>
      <c r="C1225" s="498">
        <v>4723641.55</v>
      </c>
      <c r="D1225" s="498"/>
      <c r="E1225" s="495">
        <f t="shared" si="144"/>
        <v>67312406.429999992</v>
      </c>
      <c r="F1225" s="495">
        <f t="shared" si="144"/>
        <v>71261293.069999993</v>
      </c>
      <c r="G1225" s="495">
        <f t="shared" si="145"/>
        <v>-3948886.6400000006</v>
      </c>
      <c r="H1225" s="495">
        <f>VLOOKUP(A1225,'02-Metrics'!A:R,18,FALSE)</f>
        <v>114399640</v>
      </c>
      <c r="I1225" s="496">
        <f t="shared" si="146"/>
        <v>-3.451834848431342E-2</v>
      </c>
      <c r="J1225" s="512"/>
      <c r="L1225" s="23">
        <v>43510</v>
      </c>
      <c r="M1225" s="241" t="s">
        <v>1039</v>
      </c>
      <c r="S1225">
        <f t="shared" si="147"/>
        <v>2019</v>
      </c>
    </row>
    <row r="1226" spans="1:19">
      <c r="A1226" s="418" t="s">
        <v>1243</v>
      </c>
      <c r="B1226" s="497">
        <f>L1226</f>
        <v>43523</v>
      </c>
      <c r="C1226" s="498">
        <v>1406345.3</v>
      </c>
      <c r="D1226" s="498"/>
      <c r="E1226" s="495">
        <f t="shared" si="144"/>
        <v>68718751.729999989</v>
      </c>
      <c r="F1226" s="495">
        <f t="shared" si="144"/>
        <v>71261293.069999993</v>
      </c>
      <c r="G1226" s="495">
        <f t="shared" si="145"/>
        <v>-2542541.3400000036</v>
      </c>
      <c r="H1226" s="495">
        <f>VLOOKUP(A1226,'02-Metrics'!A:R,18,FALSE)</f>
        <v>114399640</v>
      </c>
      <c r="I1226" s="496">
        <f t="shared" si="146"/>
        <v>-2.2225081652354883E-2</v>
      </c>
      <c r="J1226" s="512"/>
      <c r="L1226" s="23">
        <v>43523</v>
      </c>
      <c r="M1226" s="241" t="s">
        <v>1039</v>
      </c>
      <c r="S1226">
        <f t="shared" si="147"/>
        <v>2019</v>
      </c>
    </row>
    <row r="1227" spans="1:19">
      <c r="A1227" s="418" t="s">
        <v>1243</v>
      </c>
      <c r="B1227" s="497">
        <v>43525</v>
      </c>
      <c r="C1227" s="498"/>
      <c r="D1227" s="498">
        <v>3256717.88</v>
      </c>
      <c r="E1227" s="495">
        <f t="shared" si="144"/>
        <v>68718751.729999989</v>
      </c>
      <c r="F1227" s="495">
        <f t="shared" si="144"/>
        <v>74518010.949999988</v>
      </c>
      <c r="G1227" s="495">
        <f t="shared" si="145"/>
        <v>-5799259.2199999988</v>
      </c>
      <c r="H1227" s="495">
        <f>VLOOKUP(A1227,'02-Metrics'!A:R,18,FALSE)</f>
        <v>114399640</v>
      </c>
      <c r="I1227" s="496">
        <f t="shared" si="146"/>
        <v>-5.0692984873029312E-2</v>
      </c>
      <c r="J1227" s="512"/>
      <c r="M1227" s="241" t="s">
        <v>1038</v>
      </c>
      <c r="S1227">
        <f t="shared" si="147"/>
        <v>2019</v>
      </c>
    </row>
    <row r="1228" spans="1:19">
      <c r="A1228" s="418" t="s">
        <v>1243</v>
      </c>
      <c r="B1228" s="497">
        <f>L1228</f>
        <v>43550</v>
      </c>
      <c r="C1228" s="498">
        <v>572427.4</v>
      </c>
      <c r="D1228" s="498"/>
      <c r="E1228" s="495">
        <f t="shared" si="144"/>
        <v>69291179.129999995</v>
      </c>
      <c r="F1228" s="495">
        <f t="shared" si="144"/>
        <v>74518010.949999988</v>
      </c>
      <c r="G1228" s="495">
        <f t="shared" si="145"/>
        <v>-5226831.8199999928</v>
      </c>
      <c r="H1228" s="495">
        <f>VLOOKUP(A1228,'02-Metrics'!A:R,18,FALSE)</f>
        <v>114399640</v>
      </c>
      <c r="I1228" s="496">
        <f t="shared" si="146"/>
        <v>-4.5689233112971274E-2</v>
      </c>
      <c r="J1228" s="512"/>
      <c r="L1228" s="23">
        <v>43550</v>
      </c>
      <c r="M1228" s="241" t="s">
        <v>1039</v>
      </c>
      <c r="S1228">
        <f t="shared" si="147"/>
        <v>2019</v>
      </c>
    </row>
    <row r="1229" spans="1:19">
      <c r="A1229" s="418" t="s">
        <v>1243</v>
      </c>
      <c r="B1229" s="497">
        <v>43556</v>
      </c>
      <c r="C1229" s="498"/>
      <c r="D1229" s="498">
        <v>2818936.01</v>
      </c>
      <c r="E1229" s="495">
        <f t="shared" ref="E1229:F1244" si="148">C1229+E1228</f>
        <v>69291179.129999995</v>
      </c>
      <c r="F1229" s="495">
        <f t="shared" si="148"/>
        <v>77336946.959999993</v>
      </c>
      <c r="G1229" s="495">
        <f t="shared" si="145"/>
        <v>-8045767.8299999982</v>
      </c>
      <c r="H1229" s="495">
        <f>VLOOKUP(A1229,'02-Metrics'!A:R,18,FALSE)</f>
        <v>114399640</v>
      </c>
      <c r="I1229" s="496">
        <f t="shared" si="146"/>
        <v>-7.0330359693439579E-2</v>
      </c>
      <c r="J1229" s="512"/>
      <c r="M1229" s="241" t="s">
        <v>1038</v>
      </c>
      <c r="S1229">
        <f t="shared" si="147"/>
        <v>2019</v>
      </c>
    </row>
    <row r="1230" spans="1:19">
      <c r="A1230" s="418" t="s">
        <v>1243</v>
      </c>
      <c r="B1230" s="497">
        <f>L1230</f>
        <v>43570</v>
      </c>
      <c r="C1230" s="498">
        <v>4378250.6500000004</v>
      </c>
      <c r="D1230" s="498"/>
      <c r="E1230" s="495">
        <f t="shared" si="148"/>
        <v>73669429.780000001</v>
      </c>
      <c r="F1230" s="495">
        <f t="shared" si="148"/>
        <v>77336946.959999993</v>
      </c>
      <c r="G1230" s="495">
        <f t="shared" si="145"/>
        <v>-3667517.1799999923</v>
      </c>
      <c r="H1230" s="495">
        <f>VLOOKUP(A1230,'02-Metrics'!A:R,18,FALSE)</f>
        <v>114399640</v>
      </c>
      <c r="I1230" s="496">
        <f t="shared" si="146"/>
        <v>-3.2058817492782249E-2</v>
      </c>
      <c r="J1230" s="512"/>
      <c r="L1230" s="23">
        <v>43570</v>
      </c>
      <c r="M1230" s="241" t="s">
        <v>1039</v>
      </c>
      <c r="S1230">
        <f t="shared" si="147"/>
        <v>2019</v>
      </c>
    </row>
    <row r="1231" spans="1:19">
      <c r="A1231" s="418" t="s">
        <v>1243</v>
      </c>
      <c r="B1231" s="497">
        <f>L1231</f>
        <v>43570</v>
      </c>
      <c r="C1231" s="498">
        <v>2605118.7999999998</v>
      </c>
      <c r="D1231" s="498"/>
      <c r="E1231" s="495">
        <f t="shared" si="148"/>
        <v>76274548.579999998</v>
      </c>
      <c r="F1231" s="495">
        <f t="shared" si="148"/>
        <v>77336946.959999993</v>
      </c>
      <c r="G1231" s="495">
        <f t="shared" si="145"/>
        <v>-1062398.3799999952</v>
      </c>
      <c r="H1231" s="495">
        <f>VLOOKUP(A1231,'02-Metrics'!A:R,18,FALSE)</f>
        <v>114399640</v>
      </c>
      <c r="I1231" s="496">
        <f t="shared" si="146"/>
        <v>-9.2867283498444166E-3</v>
      </c>
      <c r="J1231" s="512"/>
      <c r="L1231" s="23">
        <v>43570</v>
      </c>
      <c r="M1231" s="241" t="s">
        <v>1039</v>
      </c>
      <c r="S1231">
        <f t="shared" si="147"/>
        <v>2019</v>
      </c>
    </row>
    <row r="1232" spans="1:19">
      <c r="A1232" s="418" t="s">
        <v>1243</v>
      </c>
      <c r="B1232" s="497">
        <f>L1232</f>
        <v>43573</v>
      </c>
      <c r="C1232" s="498">
        <v>1688733.85</v>
      </c>
      <c r="D1232" s="498"/>
      <c r="E1232" s="495">
        <f t="shared" si="148"/>
        <v>77963282.429999992</v>
      </c>
      <c r="F1232" s="495">
        <f t="shared" si="148"/>
        <v>77336946.959999993</v>
      </c>
      <c r="G1232" s="495">
        <f t="shared" si="145"/>
        <v>626335.46999999881</v>
      </c>
      <c r="H1232" s="495">
        <f>VLOOKUP(A1232,'02-Metrics'!A:R,18,FALSE)</f>
        <v>114399640</v>
      </c>
      <c r="I1232" s="496">
        <f t="shared" si="146"/>
        <v>5.4749776310484789E-3</v>
      </c>
      <c r="J1232" s="512"/>
      <c r="L1232" s="23">
        <v>43573</v>
      </c>
      <c r="M1232" s="241" t="s">
        <v>1039</v>
      </c>
      <c r="S1232">
        <f t="shared" si="147"/>
        <v>2019</v>
      </c>
    </row>
    <row r="1233" spans="1:19">
      <c r="A1233" s="418" t="s">
        <v>1243</v>
      </c>
      <c r="B1233" s="497">
        <v>43586</v>
      </c>
      <c r="C1233" s="498"/>
      <c r="D1233" s="498">
        <v>2782141.63</v>
      </c>
      <c r="E1233" s="495">
        <f t="shared" si="148"/>
        <v>77963282.429999992</v>
      </c>
      <c r="F1233" s="495">
        <f t="shared" si="148"/>
        <v>80119088.589999989</v>
      </c>
      <c r="G1233" s="495">
        <f t="shared" si="145"/>
        <v>-2155806.1599999964</v>
      </c>
      <c r="H1233" s="495">
        <f>VLOOKUP(A1233,'02-Metrics'!A:R,18,FALSE)</f>
        <v>114399640</v>
      </c>
      <c r="I1233" s="496">
        <f t="shared" si="146"/>
        <v>-1.8844518741492511E-2</v>
      </c>
      <c r="J1233" s="512"/>
      <c r="M1233" s="241" t="s">
        <v>1038</v>
      </c>
      <c r="S1233">
        <f t="shared" si="147"/>
        <v>2019</v>
      </c>
    </row>
    <row r="1234" spans="1:19">
      <c r="A1234" s="418" t="s">
        <v>1243</v>
      </c>
      <c r="B1234" s="497">
        <f>L1234</f>
        <v>43615</v>
      </c>
      <c r="C1234" s="498">
        <v>3212556.35</v>
      </c>
      <c r="D1234" s="498"/>
      <c r="E1234" s="495">
        <f t="shared" si="148"/>
        <v>81175838.779999986</v>
      </c>
      <c r="F1234" s="495">
        <f t="shared" si="148"/>
        <v>80119088.589999989</v>
      </c>
      <c r="G1234" s="495">
        <f t="shared" si="145"/>
        <v>1056750.1899999976</v>
      </c>
      <c r="H1234" s="495">
        <f>VLOOKUP(A1234,'02-Metrics'!A:R,18,FALSE)</f>
        <v>114399640</v>
      </c>
      <c r="I1234" s="496">
        <f t="shared" si="146"/>
        <v>9.2373559042668099E-3</v>
      </c>
      <c r="J1234" s="512"/>
      <c r="L1234" s="23">
        <v>43615</v>
      </c>
      <c r="M1234" s="241" t="s">
        <v>1039</v>
      </c>
      <c r="S1234">
        <f t="shared" si="147"/>
        <v>2019</v>
      </c>
    </row>
    <row r="1235" spans="1:19">
      <c r="A1235" s="418" t="s">
        <v>1243</v>
      </c>
      <c r="B1235" s="497">
        <v>43617</v>
      </c>
      <c r="C1235" s="498"/>
      <c r="D1235" s="498">
        <v>1362961.26</v>
      </c>
      <c r="E1235" s="495">
        <f t="shared" si="148"/>
        <v>81175838.779999986</v>
      </c>
      <c r="F1235" s="495">
        <f t="shared" si="148"/>
        <v>81482049.849999994</v>
      </c>
      <c r="G1235" s="495">
        <f t="shared" si="145"/>
        <v>-306211.07000000775</v>
      </c>
      <c r="H1235" s="495">
        <f>VLOOKUP(A1235,'02-Metrics'!A:R,18,FALSE)</f>
        <v>114399640</v>
      </c>
      <c r="I1235" s="496">
        <f t="shared" si="146"/>
        <v>-2.6766786154222839E-3</v>
      </c>
      <c r="J1235" s="512"/>
      <c r="M1235" s="241" t="s">
        <v>1038</v>
      </c>
      <c r="S1235">
        <f t="shared" si="147"/>
        <v>2019</v>
      </c>
    </row>
    <row r="1236" spans="1:19">
      <c r="A1236" s="418" t="s">
        <v>1243</v>
      </c>
      <c r="B1236" s="497">
        <f>L1236</f>
        <v>43642</v>
      </c>
      <c r="C1236" s="498">
        <v>673869.4</v>
      </c>
      <c r="D1236" s="498"/>
      <c r="E1236" s="495">
        <f t="shared" si="148"/>
        <v>81849708.179999992</v>
      </c>
      <c r="F1236" s="495">
        <f t="shared" si="148"/>
        <v>81482049.849999994</v>
      </c>
      <c r="G1236" s="495">
        <f t="shared" si="145"/>
        <v>367658.32999999821</v>
      </c>
      <c r="H1236" s="495">
        <f>VLOOKUP(A1236,'02-Metrics'!A:R,18,FALSE)</f>
        <v>114399640</v>
      </c>
      <c r="I1236" s="496">
        <f t="shared" si="146"/>
        <v>3.213806704286816E-3</v>
      </c>
      <c r="J1236" s="512"/>
      <c r="L1236" s="23">
        <v>43642</v>
      </c>
      <c r="M1236" s="241" t="s">
        <v>1039</v>
      </c>
      <c r="S1236">
        <f t="shared" si="147"/>
        <v>2019</v>
      </c>
    </row>
    <row r="1237" spans="1:19">
      <c r="A1237" s="418" t="s">
        <v>1243</v>
      </c>
      <c r="B1237" s="497">
        <v>43647</v>
      </c>
      <c r="C1237" s="498"/>
      <c r="D1237" s="498">
        <v>992471.6399999999</v>
      </c>
      <c r="E1237" s="495">
        <f t="shared" si="148"/>
        <v>81849708.179999992</v>
      </c>
      <c r="F1237" s="495">
        <f t="shared" si="148"/>
        <v>82474521.489999995</v>
      </c>
      <c r="G1237" s="495">
        <f t="shared" si="145"/>
        <v>-624813.31000000238</v>
      </c>
      <c r="H1237" s="495">
        <f>VLOOKUP(A1237,'02-Metrics'!A:R,18,FALSE)</f>
        <v>114399640</v>
      </c>
      <c r="I1237" s="496">
        <f t="shared" si="146"/>
        <v>-5.4616719947720325E-3</v>
      </c>
      <c r="J1237" s="512"/>
      <c r="M1237" s="241" t="s">
        <v>1038</v>
      </c>
      <c r="S1237">
        <f t="shared" si="147"/>
        <v>2019</v>
      </c>
    </row>
    <row r="1238" spans="1:19">
      <c r="A1238" s="418" t="s">
        <v>1243</v>
      </c>
      <c r="B1238" s="497">
        <v>43678</v>
      </c>
      <c r="C1238" s="498"/>
      <c r="D1238" s="498">
        <v>2504381.4900000007</v>
      </c>
      <c r="E1238" s="495">
        <f t="shared" si="148"/>
        <v>81849708.179999992</v>
      </c>
      <c r="F1238" s="495">
        <f t="shared" si="148"/>
        <v>84978902.979999989</v>
      </c>
      <c r="G1238" s="495">
        <f t="shared" si="145"/>
        <v>-3129194.799999997</v>
      </c>
      <c r="H1238" s="495">
        <f>VLOOKUP(A1238,'02-Metrics'!A:R,18,FALSE)</f>
        <v>114399640</v>
      </c>
      <c r="I1238" s="496">
        <f t="shared" si="146"/>
        <v>-2.7353187475065453E-2</v>
      </c>
      <c r="J1238" s="512"/>
      <c r="M1238" s="241" t="s">
        <v>1038</v>
      </c>
      <c r="S1238">
        <f t="shared" si="147"/>
        <v>2019</v>
      </c>
    </row>
    <row r="1239" spans="1:19">
      <c r="A1239" s="418" t="s">
        <v>1243</v>
      </c>
      <c r="B1239" s="497">
        <f>L1239</f>
        <v>43682</v>
      </c>
      <c r="C1239" s="498">
        <v>2002680.05</v>
      </c>
      <c r="D1239" s="498"/>
      <c r="E1239" s="495">
        <f t="shared" si="148"/>
        <v>83852388.229999989</v>
      </c>
      <c r="F1239" s="495">
        <f t="shared" si="148"/>
        <v>84978902.979999989</v>
      </c>
      <c r="G1239" s="495">
        <f t="shared" si="145"/>
        <v>-1126514.75</v>
      </c>
      <c r="H1239" s="495">
        <f>VLOOKUP(A1239,'02-Metrics'!A:R,18,FALSE)</f>
        <v>114399640</v>
      </c>
      <c r="I1239" s="496">
        <f t="shared" si="146"/>
        <v>-9.8471878932486143E-3</v>
      </c>
      <c r="J1239" s="512"/>
      <c r="L1239" s="23">
        <v>43682</v>
      </c>
      <c r="M1239" s="241" t="s">
        <v>1039</v>
      </c>
      <c r="S1239">
        <f t="shared" si="147"/>
        <v>2019</v>
      </c>
    </row>
    <row r="1240" spans="1:19">
      <c r="A1240" s="418" t="s">
        <v>1243</v>
      </c>
      <c r="B1240" s="497">
        <v>43709</v>
      </c>
      <c r="C1240" s="498"/>
      <c r="D1240" s="498">
        <v>712492.09999999986</v>
      </c>
      <c r="E1240" s="495">
        <f t="shared" si="148"/>
        <v>83852388.229999989</v>
      </c>
      <c r="F1240" s="495">
        <f t="shared" si="148"/>
        <v>85691395.079999983</v>
      </c>
      <c r="G1240" s="495">
        <f t="shared" si="145"/>
        <v>-1839006.849999994</v>
      </c>
      <c r="H1240" s="495">
        <f>VLOOKUP(A1240,'02-Metrics'!A:R,18,FALSE)</f>
        <v>114399640</v>
      </c>
      <c r="I1240" s="496">
        <f t="shared" si="146"/>
        <v>-1.607528528935925E-2</v>
      </c>
      <c r="J1240" s="512"/>
      <c r="M1240" s="241" t="s">
        <v>1038</v>
      </c>
      <c r="S1240">
        <f t="shared" si="147"/>
        <v>2019</v>
      </c>
    </row>
    <row r="1241" spans="1:19">
      <c r="A1241" s="418" t="s">
        <v>1243</v>
      </c>
      <c r="B1241" s="497">
        <f>L1241</f>
        <v>43719</v>
      </c>
      <c r="C1241" s="498">
        <v>1624563.45</v>
      </c>
      <c r="D1241" s="498"/>
      <c r="E1241" s="495">
        <f t="shared" si="148"/>
        <v>85476951.679999992</v>
      </c>
      <c r="F1241" s="495">
        <f t="shared" si="148"/>
        <v>85691395.079999983</v>
      </c>
      <c r="G1241" s="495">
        <f t="shared" si="145"/>
        <v>-214443.39999999106</v>
      </c>
      <c r="H1241" s="495">
        <f>VLOOKUP(A1241,'02-Metrics'!A:R,18,FALSE)</f>
        <v>114399640</v>
      </c>
      <c r="I1241" s="496">
        <f t="shared" si="146"/>
        <v>-1.8745111435664575E-3</v>
      </c>
      <c r="J1241" s="512"/>
      <c r="L1241" s="23">
        <v>43719</v>
      </c>
      <c r="M1241" s="241" t="s">
        <v>1039</v>
      </c>
      <c r="S1241">
        <f t="shared" si="147"/>
        <v>2019</v>
      </c>
    </row>
    <row r="1242" spans="1:19">
      <c r="A1242" s="418" t="s">
        <v>1243</v>
      </c>
      <c r="B1242" s="497">
        <f>L1242</f>
        <v>43725</v>
      </c>
      <c r="C1242" s="498">
        <v>2141987.65</v>
      </c>
      <c r="D1242" s="498"/>
      <c r="E1242" s="495">
        <f t="shared" si="148"/>
        <v>87618939.329999998</v>
      </c>
      <c r="F1242" s="495">
        <f t="shared" si="148"/>
        <v>85691395.079999983</v>
      </c>
      <c r="G1242" s="495">
        <f t="shared" si="145"/>
        <v>1927544.2500000149</v>
      </c>
      <c r="H1242" s="495">
        <f>VLOOKUP(A1242,'02-Metrics'!A:R,18,FALSE)</f>
        <v>114399640</v>
      </c>
      <c r="I1242" s="496">
        <f t="shared" si="146"/>
        <v>1.6849216046484192E-2</v>
      </c>
      <c r="J1242" s="512"/>
      <c r="L1242" s="23">
        <v>43725</v>
      </c>
      <c r="M1242" s="241" t="s">
        <v>1039</v>
      </c>
      <c r="S1242">
        <f t="shared" si="147"/>
        <v>2019</v>
      </c>
    </row>
    <row r="1243" spans="1:19">
      <c r="A1243" s="418" t="s">
        <v>1243</v>
      </c>
      <c r="B1243" s="497">
        <v>43739</v>
      </c>
      <c r="C1243" s="498"/>
      <c r="D1243" s="498">
        <v>384474.63</v>
      </c>
      <c r="E1243" s="495">
        <f t="shared" si="148"/>
        <v>87618939.329999998</v>
      </c>
      <c r="F1243" s="495">
        <f t="shared" si="148"/>
        <v>86075869.709999979</v>
      </c>
      <c r="G1243" s="495">
        <f t="shared" si="145"/>
        <v>1543069.6200000197</v>
      </c>
      <c r="H1243" s="495">
        <f>VLOOKUP(A1243,'02-Metrics'!A:R,18,FALSE)</f>
        <v>114399640</v>
      </c>
      <c r="I1243" s="496">
        <f t="shared" si="146"/>
        <v>1.3488413250251659E-2</v>
      </c>
      <c r="J1243" s="512"/>
      <c r="M1243" s="241" t="s">
        <v>1038</v>
      </c>
      <c r="S1243">
        <f t="shared" si="147"/>
        <v>2019</v>
      </c>
    </row>
    <row r="1244" spans="1:19">
      <c r="A1244" s="418" t="s">
        <v>1243</v>
      </c>
      <c r="B1244" s="497">
        <f>L1244</f>
        <v>43747</v>
      </c>
      <c r="C1244" s="498">
        <v>453949.5</v>
      </c>
      <c r="D1244" s="498"/>
      <c r="E1244" s="495">
        <f t="shared" si="148"/>
        <v>88072888.829999998</v>
      </c>
      <c r="F1244" s="495">
        <f t="shared" si="148"/>
        <v>86075869.709999979</v>
      </c>
      <c r="G1244" s="495">
        <f t="shared" si="145"/>
        <v>1997019.1200000197</v>
      </c>
      <c r="H1244" s="495">
        <f>VLOOKUP(A1244,'02-Metrics'!A:R,18,FALSE)</f>
        <v>114399640</v>
      </c>
      <c r="I1244" s="496">
        <f t="shared" si="146"/>
        <v>1.7456515772252601E-2</v>
      </c>
      <c r="J1244" s="512"/>
      <c r="L1244" s="23">
        <v>43747</v>
      </c>
      <c r="M1244" s="241" t="s">
        <v>1039</v>
      </c>
      <c r="S1244">
        <f t="shared" si="147"/>
        <v>2019</v>
      </c>
    </row>
    <row r="1245" spans="1:19">
      <c r="A1245" s="418" t="s">
        <v>1243</v>
      </c>
      <c r="B1245" s="497">
        <f>L1245</f>
        <v>43758</v>
      </c>
      <c r="C1245" s="498">
        <v>1850140.05</v>
      </c>
      <c r="D1245" s="498"/>
      <c r="E1245" s="495">
        <f t="shared" ref="E1245:F1260" si="149">C1245+E1244</f>
        <v>89923028.879999995</v>
      </c>
      <c r="F1245" s="495">
        <f t="shared" si="149"/>
        <v>86075869.709999979</v>
      </c>
      <c r="G1245" s="495">
        <f t="shared" si="145"/>
        <v>3847159.1700000167</v>
      </c>
      <c r="H1245" s="495">
        <f>VLOOKUP(A1245,'02-Metrics'!A:R,18,FALSE)</f>
        <v>114399640</v>
      </c>
      <c r="I1245" s="496">
        <f t="shared" si="146"/>
        <v>3.3629119549677053E-2</v>
      </c>
      <c r="J1245" s="512"/>
      <c r="L1245" s="23">
        <v>43758</v>
      </c>
      <c r="M1245" s="241" t="s">
        <v>1039</v>
      </c>
      <c r="S1245">
        <f t="shared" si="147"/>
        <v>2019</v>
      </c>
    </row>
    <row r="1246" spans="1:19">
      <c r="A1246" s="418" t="s">
        <v>1243</v>
      </c>
      <c r="B1246" s="497">
        <v>43770</v>
      </c>
      <c r="C1246" s="498"/>
      <c r="D1246" s="498">
        <v>400815.96000000008</v>
      </c>
      <c r="E1246" s="495">
        <f t="shared" si="149"/>
        <v>89923028.879999995</v>
      </c>
      <c r="F1246" s="495">
        <f t="shared" si="149"/>
        <v>86476685.669999972</v>
      </c>
      <c r="G1246" s="495">
        <f t="shared" si="145"/>
        <v>3446343.2100000232</v>
      </c>
      <c r="H1246" s="495">
        <f>VLOOKUP(A1246,'02-Metrics'!A:R,18,FALSE)</f>
        <v>114399640</v>
      </c>
      <c r="I1246" s="496">
        <f t="shared" si="146"/>
        <v>3.0125472510228381E-2</v>
      </c>
      <c r="J1246" s="512"/>
      <c r="M1246" s="241" t="s">
        <v>1038</v>
      </c>
      <c r="S1246">
        <f t="shared" si="147"/>
        <v>2019</v>
      </c>
    </row>
    <row r="1247" spans="1:19">
      <c r="A1247" s="418" t="s">
        <v>1243</v>
      </c>
      <c r="B1247" s="497">
        <v>43800</v>
      </c>
      <c r="C1247" s="498"/>
      <c r="D1247" s="498">
        <v>8203862.8700000001</v>
      </c>
      <c r="E1247" s="495">
        <f t="shared" si="149"/>
        <v>89923028.879999995</v>
      </c>
      <c r="F1247" s="495">
        <f t="shared" si="149"/>
        <v>94680548.539999977</v>
      </c>
      <c r="G1247" s="495">
        <f t="shared" si="145"/>
        <v>-4757519.6599999815</v>
      </c>
      <c r="H1247" s="495">
        <f>VLOOKUP(A1247,'02-Metrics'!A:R,18,FALSE)</f>
        <v>114399640</v>
      </c>
      <c r="I1247" s="496">
        <f t="shared" si="146"/>
        <v>-4.1586841182367197E-2</v>
      </c>
      <c r="J1247" s="512"/>
      <c r="M1247" s="241" t="s">
        <v>1038</v>
      </c>
      <c r="S1247">
        <f t="shared" si="147"/>
        <v>2019</v>
      </c>
    </row>
    <row r="1248" spans="1:19">
      <c r="A1248" s="418" t="s">
        <v>1243</v>
      </c>
      <c r="B1248" s="497">
        <f>L1248</f>
        <v>43829</v>
      </c>
      <c r="C1248" s="498">
        <v>88401.76</v>
      </c>
      <c r="D1248" s="498"/>
      <c r="E1248" s="495">
        <f t="shared" si="149"/>
        <v>90011430.640000001</v>
      </c>
      <c r="F1248" s="495">
        <f t="shared" si="149"/>
        <v>94680548.539999977</v>
      </c>
      <c r="G1248" s="495">
        <f t="shared" si="145"/>
        <v>-4669117.8999999762</v>
      </c>
      <c r="H1248" s="495">
        <f>VLOOKUP(A1248,'02-Metrics'!A:R,18,FALSE)</f>
        <v>114399640</v>
      </c>
      <c r="I1248" s="496">
        <f t="shared" si="146"/>
        <v>-4.0814096093309174E-2</v>
      </c>
      <c r="J1248" s="512"/>
      <c r="L1248" s="23">
        <v>43829</v>
      </c>
      <c r="M1248" s="241" t="s">
        <v>1039</v>
      </c>
      <c r="S1248">
        <f t="shared" si="147"/>
        <v>2019</v>
      </c>
    </row>
    <row r="1249" spans="1:19">
      <c r="A1249" s="418" t="s">
        <v>1243</v>
      </c>
      <c r="B1249" s="497">
        <v>43831</v>
      </c>
      <c r="C1249" s="498"/>
      <c r="D1249" s="498">
        <v>340616.99000000005</v>
      </c>
      <c r="E1249" s="495">
        <f t="shared" si="149"/>
        <v>90011430.640000001</v>
      </c>
      <c r="F1249" s="495">
        <f t="shared" si="149"/>
        <v>95021165.529999971</v>
      </c>
      <c r="G1249" s="495">
        <f t="shared" si="145"/>
        <v>-5009734.8899999708</v>
      </c>
      <c r="H1249" s="495">
        <f>VLOOKUP(A1249,'02-Metrics'!A:R,18,FALSE)</f>
        <v>114399640</v>
      </c>
      <c r="I1249" s="496">
        <f t="shared" si="146"/>
        <v>-4.3791526704104758E-2</v>
      </c>
      <c r="J1249" s="512"/>
      <c r="M1249" s="241" t="s">
        <v>1038</v>
      </c>
      <c r="S1249">
        <f t="shared" si="147"/>
        <v>2020</v>
      </c>
    </row>
    <row r="1250" spans="1:19">
      <c r="A1250" s="418" t="s">
        <v>1243</v>
      </c>
      <c r="B1250" s="497">
        <f>L1250</f>
        <v>43844</v>
      </c>
      <c r="C1250" s="498">
        <v>80060.479999999996</v>
      </c>
      <c r="D1250" s="498"/>
      <c r="E1250" s="495">
        <f t="shared" si="149"/>
        <v>90091491.120000005</v>
      </c>
      <c r="F1250" s="495">
        <f t="shared" si="149"/>
        <v>95021165.529999971</v>
      </c>
      <c r="G1250" s="495">
        <f t="shared" si="145"/>
        <v>-4929674.4099999666</v>
      </c>
      <c r="H1250" s="495">
        <f>VLOOKUP(A1250,'02-Metrics'!A:R,18,FALSE)</f>
        <v>114399640</v>
      </c>
      <c r="I1250" s="496">
        <f t="shared" si="146"/>
        <v>-4.3091695131208162E-2</v>
      </c>
      <c r="J1250" s="512"/>
      <c r="L1250" s="23">
        <v>43844</v>
      </c>
      <c r="M1250" s="241" t="s">
        <v>764</v>
      </c>
      <c r="S1250">
        <f t="shared" si="147"/>
        <v>2020</v>
      </c>
    </row>
    <row r="1251" spans="1:19">
      <c r="A1251" s="418" t="s">
        <v>1243</v>
      </c>
      <c r="B1251" s="497">
        <f>L1251</f>
        <v>43852</v>
      </c>
      <c r="C1251" s="498">
        <v>234715.6</v>
      </c>
      <c r="D1251" s="498"/>
      <c r="E1251" s="495">
        <f t="shared" si="149"/>
        <v>90326206.719999999</v>
      </c>
      <c r="F1251" s="495">
        <f t="shared" si="149"/>
        <v>95021165.529999971</v>
      </c>
      <c r="G1251" s="495">
        <f t="shared" si="145"/>
        <v>-4694958.8099999726</v>
      </c>
      <c r="H1251" s="495">
        <f>VLOOKUP(A1251,'02-Metrics'!A:R,18,FALSE)</f>
        <v>114399640</v>
      </c>
      <c r="I1251" s="496">
        <f t="shared" si="146"/>
        <v>-4.1039978884548696E-2</v>
      </c>
      <c r="J1251" s="512"/>
      <c r="L1251" s="23">
        <v>43852</v>
      </c>
      <c r="M1251" s="241" t="s">
        <v>764</v>
      </c>
      <c r="S1251">
        <f t="shared" si="147"/>
        <v>2020</v>
      </c>
    </row>
    <row r="1252" spans="1:19">
      <c r="A1252" s="418" t="s">
        <v>1243</v>
      </c>
      <c r="B1252" s="497">
        <v>43862</v>
      </c>
      <c r="C1252" s="498"/>
      <c r="D1252" s="498">
        <v>724431.47</v>
      </c>
      <c r="E1252" s="495">
        <f t="shared" si="149"/>
        <v>90326206.719999999</v>
      </c>
      <c r="F1252" s="495">
        <f t="shared" si="149"/>
        <v>95745596.99999997</v>
      </c>
      <c r="G1252" s="495">
        <f t="shared" si="145"/>
        <v>-5419390.2799999714</v>
      </c>
      <c r="H1252" s="495">
        <f>VLOOKUP(A1252,'02-Metrics'!A:R,18,FALSE)</f>
        <v>114399640</v>
      </c>
      <c r="I1252" s="496">
        <f t="shared" si="146"/>
        <v>-4.7372441731459741E-2</v>
      </c>
      <c r="J1252" s="512"/>
      <c r="M1252" s="241" t="s">
        <v>1038</v>
      </c>
      <c r="S1252">
        <f t="shared" si="147"/>
        <v>2020</v>
      </c>
    </row>
    <row r="1253" spans="1:19">
      <c r="A1253" s="418" t="s">
        <v>1243</v>
      </c>
      <c r="B1253" s="497">
        <f>L1253</f>
        <v>43881</v>
      </c>
      <c r="C1253" s="498">
        <v>4999415.55</v>
      </c>
      <c r="D1253" s="498"/>
      <c r="E1253" s="495">
        <f t="shared" si="149"/>
        <v>95325622.269999996</v>
      </c>
      <c r="F1253" s="495">
        <f t="shared" si="149"/>
        <v>95745596.99999997</v>
      </c>
      <c r="G1253" s="495">
        <f t="shared" si="145"/>
        <v>-419974.72999997437</v>
      </c>
      <c r="H1253" s="495">
        <f>VLOOKUP(A1253,'02-Metrics'!A:R,18,FALSE)</f>
        <v>114399640</v>
      </c>
      <c r="I1253" s="496">
        <f t="shared" si="146"/>
        <v>-3.6711193321934785E-3</v>
      </c>
      <c r="J1253" s="512"/>
      <c r="L1253" s="23">
        <v>43881</v>
      </c>
      <c r="M1253" s="241" t="s">
        <v>764</v>
      </c>
      <c r="S1253">
        <f t="shared" si="147"/>
        <v>2020</v>
      </c>
    </row>
    <row r="1254" spans="1:19">
      <c r="A1254" s="418" t="s">
        <v>1243</v>
      </c>
      <c r="B1254" s="497">
        <f>L1254</f>
        <v>43884</v>
      </c>
      <c r="C1254" s="498">
        <v>4999415.55</v>
      </c>
      <c r="D1254" s="498"/>
      <c r="E1254" s="495">
        <f t="shared" si="149"/>
        <v>100325037.81999999</v>
      </c>
      <c r="F1254" s="495">
        <f t="shared" si="149"/>
        <v>95745596.99999997</v>
      </c>
      <c r="G1254" s="495">
        <f t="shared" si="145"/>
        <v>4579440.8200000226</v>
      </c>
      <c r="H1254" s="495">
        <f>VLOOKUP(A1254,'02-Metrics'!A:R,18,FALSE)</f>
        <v>114399640</v>
      </c>
      <c r="I1254" s="496">
        <f t="shared" si="146"/>
        <v>4.0030203067072785E-2</v>
      </c>
      <c r="J1254" s="512"/>
      <c r="L1254" s="23">
        <v>43884</v>
      </c>
      <c r="M1254" s="241" t="s">
        <v>1039</v>
      </c>
      <c r="S1254">
        <f t="shared" si="147"/>
        <v>2020</v>
      </c>
    </row>
    <row r="1255" spans="1:19">
      <c r="A1255" s="418" t="s">
        <v>1243</v>
      </c>
      <c r="B1255" s="497">
        <v>43891</v>
      </c>
      <c r="C1255" s="498"/>
      <c r="D1255" s="498">
        <v>131775.99</v>
      </c>
      <c r="E1255" s="495">
        <f t="shared" si="149"/>
        <v>100325037.81999999</v>
      </c>
      <c r="F1255" s="495">
        <f t="shared" si="149"/>
        <v>95877372.989999965</v>
      </c>
      <c r="G1255" s="495">
        <f t="shared" si="145"/>
        <v>4447664.830000028</v>
      </c>
      <c r="H1255" s="495">
        <f>VLOOKUP(A1255,'02-Metrics'!A:R,18,FALSE)</f>
        <v>114399640</v>
      </c>
      <c r="I1255" s="496">
        <f t="shared" si="146"/>
        <v>3.8878311417763448E-2</v>
      </c>
      <c r="J1255" s="512"/>
      <c r="M1255" s="241" t="s">
        <v>1038</v>
      </c>
      <c r="S1255">
        <f t="shared" si="147"/>
        <v>2020</v>
      </c>
    </row>
    <row r="1256" spans="1:19">
      <c r="A1256" s="418" t="s">
        <v>1243</v>
      </c>
      <c r="B1256" s="497">
        <v>43922</v>
      </c>
      <c r="C1256" s="498"/>
      <c r="D1256" s="498">
        <v>60503.259999999995</v>
      </c>
      <c r="E1256" s="495">
        <f t="shared" si="149"/>
        <v>100325037.81999999</v>
      </c>
      <c r="F1256" s="495">
        <f t="shared" si="149"/>
        <v>95937876.24999997</v>
      </c>
      <c r="G1256" s="495">
        <f t="shared" si="145"/>
        <v>4387161.5700000226</v>
      </c>
      <c r="H1256" s="495">
        <f>VLOOKUP(A1256,'02-Metrics'!A:R,18,FALSE)</f>
        <v>114399640</v>
      </c>
      <c r="I1256" s="496">
        <f t="shared" si="146"/>
        <v>3.8349435103117654E-2</v>
      </c>
      <c r="J1256" s="512"/>
      <c r="M1256" s="241" t="s">
        <v>1038</v>
      </c>
      <c r="S1256">
        <f t="shared" si="147"/>
        <v>2020</v>
      </c>
    </row>
    <row r="1257" spans="1:19">
      <c r="A1257" s="418" t="s">
        <v>1243</v>
      </c>
      <c r="B1257" s="497">
        <v>43952</v>
      </c>
      <c r="C1257" s="498"/>
      <c r="D1257" s="498">
        <v>72160.25</v>
      </c>
      <c r="E1257" s="495">
        <f t="shared" si="149"/>
        <v>100325037.81999999</v>
      </c>
      <c r="F1257" s="495">
        <f t="shared" si="149"/>
        <v>96010036.49999997</v>
      </c>
      <c r="G1257" s="495">
        <f t="shared" si="145"/>
        <v>4315001.3200000226</v>
      </c>
      <c r="H1257" s="495">
        <f>VLOOKUP(A1257,'02-Metrics'!A:R,18,FALSE)</f>
        <v>114399640</v>
      </c>
      <c r="I1257" s="496">
        <f t="shared" si="146"/>
        <v>3.7718661702082476E-2</v>
      </c>
      <c r="J1257" s="512"/>
      <c r="M1257" s="241" t="s">
        <v>1038</v>
      </c>
      <c r="S1257">
        <f t="shared" si="147"/>
        <v>2020</v>
      </c>
    </row>
    <row r="1258" spans="1:19">
      <c r="A1258" s="418" t="s">
        <v>1243</v>
      </c>
      <c r="B1258" s="497">
        <v>43983</v>
      </c>
      <c r="C1258" s="498"/>
      <c r="D1258" s="498">
        <v>107753.46</v>
      </c>
      <c r="E1258" s="495">
        <f t="shared" si="149"/>
        <v>100325037.81999999</v>
      </c>
      <c r="F1258" s="495">
        <f t="shared" si="149"/>
        <v>96117789.959999964</v>
      </c>
      <c r="G1258" s="495">
        <f t="shared" si="145"/>
        <v>4207247.8600000292</v>
      </c>
      <c r="H1258" s="495">
        <f>VLOOKUP(A1258,'02-Metrics'!A:R,18,FALSE)</f>
        <v>114399640</v>
      </c>
      <c r="I1258" s="496">
        <f t="shared" si="146"/>
        <v>3.6776757863923606E-2</v>
      </c>
      <c r="J1258" s="512"/>
      <c r="M1258" s="241" t="s">
        <v>1038</v>
      </c>
      <c r="S1258">
        <f t="shared" si="147"/>
        <v>2020</v>
      </c>
    </row>
    <row r="1259" spans="1:19">
      <c r="A1259" s="418" t="s">
        <v>1243</v>
      </c>
      <c r="B1259" s="497">
        <v>44013</v>
      </c>
      <c r="C1259" s="498"/>
      <c r="D1259" s="498">
        <v>201917.90000000002</v>
      </c>
      <c r="E1259" s="495">
        <f t="shared" si="149"/>
        <v>100325037.81999999</v>
      </c>
      <c r="F1259" s="495">
        <f t="shared" si="149"/>
        <v>96319707.85999997</v>
      </c>
      <c r="G1259" s="495">
        <f t="shared" si="145"/>
        <v>4005329.9600000232</v>
      </c>
      <c r="H1259" s="495">
        <f>VLOOKUP(A1259,'02-Metrics'!A:R,18,FALSE)</f>
        <v>114399640</v>
      </c>
      <c r="I1259" s="496">
        <f t="shared" si="146"/>
        <v>3.5011735701266394E-2</v>
      </c>
      <c r="J1259" s="512"/>
      <c r="M1259" s="241" t="s">
        <v>1038</v>
      </c>
      <c r="S1259">
        <f t="shared" si="147"/>
        <v>2020</v>
      </c>
    </row>
    <row r="1260" spans="1:19">
      <c r="A1260" s="418" t="s">
        <v>1243</v>
      </c>
      <c r="B1260" s="497">
        <f>L1260</f>
        <v>44039</v>
      </c>
      <c r="C1260" s="498">
        <v>35903.65</v>
      </c>
      <c r="D1260" s="498"/>
      <c r="E1260" s="495">
        <f t="shared" si="149"/>
        <v>100360941.47</v>
      </c>
      <c r="F1260" s="495">
        <f t="shared" si="149"/>
        <v>96319707.85999997</v>
      </c>
      <c r="G1260" s="495">
        <f t="shared" si="145"/>
        <v>4041233.6100000292</v>
      </c>
      <c r="H1260" s="495">
        <f>VLOOKUP(A1260,'02-Metrics'!A:R,18,FALSE)</f>
        <v>114399640</v>
      </c>
      <c r="I1260" s="496">
        <f t="shared" si="146"/>
        <v>3.532557978329328E-2</v>
      </c>
      <c r="J1260" s="512"/>
      <c r="L1260" s="23">
        <v>44039</v>
      </c>
      <c r="M1260" s="241" t="s">
        <v>1039</v>
      </c>
      <c r="S1260">
        <f t="shared" si="147"/>
        <v>2020</v>
      </c>
    </row>
    <row r="1261" spans="1:19">
      <c r="A1261" s="418" t="s">
        <v>1243</v>
      </c>
      <c r="B1261" s="497">
        <f>L1261</f>
        <v>44040</v>
      </c>
      <c r="C1261" s="498">
        <v>35903.65</v>
      </c>
      <c r="D1261" s="498"/>
      <c r="E1261" s="495">
        <f t="shared" ref="E1261:F1271" si="150">C1261+E1260</f>
        <v>100396845.12</v>
      </c>
      <c r="F1261" s="495">
        <f t="shared" si="150"/>
        <v>96319707.85999997</v>
      </c>
      <c r="G1261" s="495">
        <f t="shared" si="145"/>
        <v>4077137.2600000352</v>
      </c>
      <c r="H1261" s="495">
        <f>VLOOKUP(A1261,'02-Metrics'!A:R,18,FALSE)</f>
        <v>114399640</v>
      </c>
      <c r="I1261" s="496">
        <f t="shared" si="146"/>
        <v>3.5639423865320166E-2</v>
      </c>
      <c r="J1261" s="512"/>
      <c r="L1261" s="23">
        <v>44040</v>
      </c>
      <c r="M1261" s="241" t="s">
        <v>764</v>
      </c>
      <c r="S1261">
        <f t="shared" si="147"/>
        <v>2020</v>
      </c>
    </row>
    <row r="1262" spans="1:19">
      <c r="A1262" s="418" t="s">
        <v>1243</v>
      </c>
      <c r="B1262" s="497">
        <v>44044</v>
      </c>
      <c r="C1262" s="498"/>
      <c r="D1262" s="498">
        <v>45588.61</v>
      </c>
      <c r="E1262" s="495">
        <f t="shared" si="150"/>
        <v>100396845.12</v>
      </c>
      <c r="F1262" s="495">
        <f t="shared" si="150"/>
        <v>96365296.469999969</v>
      </c>
      <c r="G1262" s="495">
        <f t="shared" si="145"/>
        <v>4031548.6500000358</v>
      </c>
      <c r="H1262" s="495">
        <f>VLOOKUP(A1262,'02-Metrics'!A:R,18,FALSE)</f>
        <v>114399640</v>
      </c>
      <c r="I1262" s="496">
        <f t="shared" si="146"/>
        <v>3.5240920775625129E-2</v>
      </c>
      <c r="J1262" s="512"/>
      <c r="M1262" s="241" t="s">
        <v>1038</v>
      </c>
      <c r="S1262">
        <f t="shared" si="147"/>
        <v>2020</v>
      </c>
    </row>
    <row r="1263" spans="1:19">
      <c r="A1263" s="418" t="s">
        <v>1243</v>
      </c>
      <c r="B1263" s="497">
        <v>44075</v>
      </c>
      <c r="C1263" s="498"/>
      <c r="D1263" s="498">
        <v>78180.829999999987</v>
      </c>
      <c r="E1263" s="495">
        <f t="shared" si="150"/>
        <v>100396845.12</v>
      </c>
      <c r="F1263" s="495">
        <f t="shared" si="150"/>
        <v>96443477.299999967</v>
      </c>
      <c r="G1263" s="495">
        <f t="shared" si="145"/>
        <v>3953367.8200000376</v>
      </c>
      <c r="H1263" s="495">
        <f>VLOOKUP(A1263,'02-Metrics'!A:R,18,FALSE)</f>
        <v>114399640</v>
      </c>
      <c r="I1263" s="496">
        <f t="shared" si="146"/>
        <v>3.4557519761426153E-2</v>
      </c>
      <c r="J1263" s="512"/>
      <c r="M1263" s="241" t="s">
        <v>1038</v>
      </c>
      <c r="S1263">
        <f t="shared" si="147"/>
        <v>2020</v>
      </c>
    </row>
    <row r="1264" spans="1:19">
      <c r="A1264" s="418" t="s">
        <v>1243</v>
      </c>
      <c r="B1264" s="497">
        <f>L1264</f>
        <v>44101</v>
      </c>
      <c r="C1264" s="498">
        <v>71764</v>
      </c>
      <c r="D1264" s="498"/>
      <c r="E1264" s="495">
        <f t="shared" si="150"/>
        <v>100468609.12</v>
      </c>
      <c r="F1264" s="495">
        <f t="shared" si="150"/>
        <v>96443477.299999967</v>
      </c>
      <c r="G1264" s="495">
        <f t="shared" si="145"/>
        <v>4025131.8200000376</v>
      </c>
      <c r="H1264" s="495">
        <f>VLOOKUP(A1264,'02-Metrics'!A:R,18,FALSE)</f>
        <v>114399640</v>
      </c>
      <c r="I1264" s="496">
        <f t="shared" si="146"/>
        <v>3.5184829427785239E-2</v>
      </c>
      <c r="J1264" s="512"/>
      <c r="L1264" s="23">
        <v>44101</v>
      </c>
      <c r="M1264" s="241" t="s">
        <v>764</v>
      </c>
      <c r="S1264">
        <f t="shared" si="147"/>
        <v>2020</v>
      </c>
    </row>
    <row r="1265" spans="1:19">
      <c r="A1265" s="418" t="s">
        <v>1243</v>
      </c>
      <c r="B1265" s="497">
        <f>L1265</f>
        <v>44102</v>
      </c>
      <c r="C1265" s="498">
        <v>71764</v>
      </c>
      <c r="D1265" s="498"/>
      <c r="E1265" s="495">
        <f t="shared" si="150"/>
        <v>100540373.12</v>
      </c>
      <c r="F1265" s="495">
        <f t="shared" si="150"/>
        <v>96443477.299999967</v>
      </c>
      <c r="G1265" s="495">
        <f t="shared" si="145"/>
        <v>4096895.8200000376</v>
      </c>
      <c r="H1265" s="495">
        <f>VLOOKUP(A1265,'02-Metrics'!A:R,18,FALSE)</f>
        <v>114399640</v>
      </c>
      <c r="I1265" s="496">
        <f t="shared" si="146"/>
        <v>3.5812139094144331E-2</v>
      </c>
      <c r="J1265" s="512"/>
      <c r="L1265" s="23">
        <v>44102</v>
      </c>
      <c r="M1265" s="241" t="s">
        <v>1039</v>
      </c>
      <c r="S1265">
        <f t="shared" si="147"/>
        <v>2020</v>
      </c>
    </row>
    <row r="1266" spans="1:19">
      <c r="A1266" s="418" t="s">
        <v>1243</v>
      </c>
      <c r="B1266" s="497">
        <f>L1266</f>
        <v>44105</v>
      </c>
      <c r="C1266" s="498"/>
      <c r="D1266" s="498">
        <v>19606.21</v>
      </c>
      <c r="E1266" s="495">
        <f t="shared" si="150"/>
        <v>100540373.12</v>
      </c>
      <c r="F1266" s="495">
        <f t="shared" si="150"/>
        <v>96463083.509999961</v>
      </c>
      <c r="G1266" s="495">
        <f t="shared" si="145"/>
        <v>4077289.6100000441</v>
      </c>
      <c r="H1266" s="495">
        <f>VLOOKUP(A1266,'02-Metrics'!A:R,18,FALSE)</f>
        <v>114399640</v>
      </c>
      <c r="I1266" s="496">
        <f t="shared" si="146"/>
        <v>3.5640755600280245E-2</v>
      </c>
      <c r="J1266" s="512"/>
      <c r="L1266" s="23">
        <v>44105</v>
      </c>
      <c r="M1266" s="241" t="s">
        <v>1040</v>
      </c>
      <c r="S1266">
        <f t="shared" si="147"/>
        <v>2020</v>
      </c>
    </row>
    <row r="1267" spans="1:19">
      <c r="A1267" s="418" t="s">
        <v>1243</v>
      </c>
      <c r="B1267" s="497">
        <f>L1267</f>
        <v>44136</v>
      </c>
      <c r="C1267" s="498"/>
      <c r="D1267" s="498">
        <v>13480.369999999999</v>
      </c>
      <c r="E1267" s="495">
        <f t="shared" si="150"/>
        <v>100540373.12</v>
      </c>
      <c r="F1267" s="495">
        <f t="shared" si="150"/>
        <v>96476563.879999965</v>
      </c>
      <c r="G1267" s="495">
        <f t="shared" si="145"/>
        <v>4063809.2400000393</v>
      </c>
      <c r="H1267" s="495">
        <f>VLOOKUP(A1267,'02-Metrics'!A:R,18,FALSE)</f>
        <v>114399640</v>
      </c>
      <c r="I1267" s="496">
        <f t="shared" si="146"/>
        <v>3.5522919827370429E-2</v>
      </c>
      <c r="J1267" s="512"/>
      <c r="L1267" s="23">
        <v>44136</v>
      </c>
      <c r="M1267" s="241" t="s">
        <v>1040</v>
      </c>
      <c r="S1267">
        <f t="shared" si="147"/>
        <v>2020</v>
      </c>
    </row>
    <row r="1268" spans="1:19">
      <c r="A1268" s="418" t="s">
        <v>1243</v>
      </c>
      <c r="B1268" s="497">
        <f>L1268</f>
        <v>44166</v>
      </c>
      <c r="C1268" s="498"/>
      <c r="D1268" s="498">
        <v>23808.25</v>
      </c>
      <c r="E1268" s="495">
        <f t="shared" si="150"/>
        <v>100540373.12</v>
      </c>
      <c r="F1268" s="495">
        <f t="shared" si="150"/>
        <v>96500372.129999965</v>
      </c>
      <c r="G1268" s="495">
        <f t="shared" si="145"/>
        <v>4040000.9900000393</v>
      </c>
      <c r="H1268" s="495">
        <f>VLOOKUP(A1268,'02-Metrics'!A:R,18,FALSE)</f>
        <v>114399640</v>
      </c>
      <c r="I1268" s="496">
        <f t="shared" si="146"/>
        <v>3.5314805099037366E-2</v>
      </c>
      <c r="J1268" s="512"/>
      <c r="L1268" s="23">
        <v>44166</v>
      </c>
      <c r="M1268" s="241" t="s">
        <v>1040</v>
      </c>
      <c r="S1268">
        <f t="shared" si="147"/>
        <v>2020</v>
      </c>
    </row>
    <row r="1269" spans="1:19">
      <c r="A1269" s="418" t="s">
        <v>1243</v>
      </c>
      <c r="B1269" s="497">
        <v>44197</v>
      </c>
      <c r="C1269" s="498"/>
      <c r="D1269" s="498">
        <v>58081.020000000004</v>
      </c>
      <c r="E1269" s="495">
        <f t="shared" si="150"/>
        <v>100540373.12</v>
      </c>
      <c r="F1269" s="495">
        <f t="shared" si="150"/>
        <v>96558453.149999961</v>
      </c>
      <c r="G1269" s="495">
        <f t="shared" si="145"/>
        <v>3981919.9700000435</v>
      </c>
      <c r="H1269" s="495">
        <f>VLOOKUP(A1269,'02-Metrics'!A:R,18,FALSE)</f>
        <v>114399640</v>
      </c>
      <c r="I1269" s="496">
        <f t="shared" si="146"/>
        <v>3.480710227759496E-2</v>
      </c>
      <c r="J1269" s="512"/>
      <c r="M1269" s="241" t="s">
        <v>1038</v>
      </c>
      <c r="S1269">
        <f t="shared" si="147"/>
        <v>2021</v>
      </c>
    </row>
    <row r="1270" spans="1:19">
      <c r="A1270" s="418" t="s">
        <v>1243</v>
      </c>
      <c r="B1270" s="497">
        <v>44228</v>
      </c>
      <c r="C1270" s="498"/>
      <c r="D1270" s="498">
        <v>62535</v>
      </c>
      <c r="E1270" s="495">
        <f t="shared" si="150"/>
        <v>100540373.12</v>
      </c>
      <c r="F1270" s="495">
        <f t="shared" si="150"/>
        <v>96620988.149999961</v>
      </c>
      <c r="G1270" s="495">
        <f t="shared" si="145"/>
        <v>3919384.9700000435</v>
      </c>
      <c r="H1270" s="495">
        <f>VLOOKUP(A1270,'02-Metrics'!A:R,18,FALSE)</f>
        <v>114399640</v>
      </c>
      <c r="I1270" s="496">
        <f t="shared" si="146"/>
        <v>3.4260465942026072E-2</v>
      </c>
      <c r="J1270" s="512"/>
      <c r="M1270" s="241" t="s">
        <v>1038</v>
      </c>
      <c r="S1270">
        <f t="shared" si="147"/>
        <v>2021</v>
      </c>
    </row>
    <row r="1271" spans="1:19">
      <c r="A1271" s="418" t="s">
        <v>1243</v>
      </c>
      <c r="B1271" s="497">
        <v>44256</v>
      </c>
      <c r="C1271" s="498"/>
      <c r="D1271" s="498">
        <v>432315.18</v>
      </c>
      <c r="E1271" s="495">
        <f t="shared" si="150"/>
        <v>100540373.12</v>
      </c>
      <c r="F1271" s="495">
        <f t="shared" si="150"/>
        <v>97053303.329999968</v>
      </c>
      <c r="G1271" s="495">
        <f t="shared" si="145"/>
        <v>3487069.7900000364</v>
      </c>
      <c r="H1271" s="495">
        <f>VLOOKUP(A1271,'02-Metrics'!A:R,18,FALSE)</f>
        <v>114399640</v>
      </c>
      <c r="I1271" s="496">
        <f t="shared" si="146"/>
        <v>3.0481475203943266E-2</v>
      </c>
      <c r="J1271" s="512"/>
      <c r="M1271" s="241" t="s">
        <v>1038</v>
      </c>
      <c r="S1271">
        <f t="shared" si="147"/>
        <v>2021</v>
      </c>
    </row>
    <row r="1272" spans="1:19">
      <c r="A1272" s="418"/>
      <c r="B1272" s="505"/>
      <c r="C1272" s="506"/>
      <c r="D1272" s="506"/>
      <c r="E1272" s="506"/>
      <c r="F1272" s="506"/>
      <c r="G1272" s="506"/>
      <c r="H1272" s="495"/>
      <c r="I1272" s="496"/>
      <c r="J1272" s="512"/>
      <c r="S1272">
        <f t="shared" si="147"/>
        <v>1900</v>
      </c>
    </row>
    <row r="1273" spans="1:19">
      <c r="A1273" s="418" t="s">
        <v>1085</v>
      </c>
      <c r="B1273" s="497">
        <v>42887</v>
      </c>
      <c r="C1273" s="498"/>
      <c r="D1273" s="498">
        <v>26772.48</v>
      </c>
      <c r="E1273" s="495">
        <f t="shared" ref="E1273:F1288" si="151">C1273+E1272</f>
        <v>0</v>
      </c>
      <c r="F1273" s="495">
        <f t="shared" si="151"/>
        <v>26772.48</v>
      </c>
      <c r="G1273" s="495">
        <f t="shared" si="145"/>
        <v>-26772.48</v>
      </c>
      <c r="H1273" s="495">
        <f>VLOOKUP(A1273,'02-Metrics'!A:R,18,FALSE)</f>
        <v>109399640</v>
      </c>
      <c r="I1273" s="496">
        <f t="shared" si="146"/>
        <v>-2.4472182906634795E-4</v>
      </c>
      <c r="J1273" s="512"/>
      <c r="M1273" s="241" t="s">
        <v>1038</v>
      </c>
      <c r="S1273">
        <f t="shared" si="147"/>
        <v>2017</v>
      </c>
    </row>
    <row r="1274" spans="1:19">
      <c r="A1274" s="418" t="s">
        <v>1085</v>
      </c>
      <c r="B1274" s="494">
        <v>42916</v>
      </c>
      <c r="C1274" s="495">
        <v>0</v>
      </c>
      <c r="D1274" s="495">
        <v>13841</v>
      </c>
      <c r="E1274" s="495">
        <f t="shared" si="151"/>
        <v>0</v>
      </c>
      <c r="F1274" s="495">
        <f t="shared" si="151"/>
        <v>40613.479999999996</v>
      </c>
      <c r="G1274" s="495">
        <f t="shared" si="145"/>
        <v>-40613.479999999996</v>
      </c>
      <c r="H1274" s="495">
        <f>VLOOKUP(A1274,'02-Metrics'!A:R,18,FALSE)</f>
        <v>109399640</v>
      </c>
      <c r="I1274" s="496">
        <f t="shared" si="146"/>
        <v>-3.7123961285430185E-4</v>
      </c>
      <c r="J1274" s="512"/>
      <c r="K1274" s="491">
        <v>0</v>
      </c>
      <c r="L1274" s="489">
        <v>42916</v>
      </c>
      <c r="M1274" s="241" t="s">
        <v>1041</v>
      </c>
      <c r="S1274">
        <f t="shared" si="147"/>
        <v>2017</v>
      </c>
    </row>
    <row r="1275" spans="1:19">
      <c r="A1275" s="418" t="s">
        <v>1085</v>
      </c>
      <c r="B1275" s="494">
        <v>42947</v>
      </c>
      <c r="C1275" s="495">
        <v>0</v>
      </c>
      <c r="D1275" s="495">
        <v>142795</v>
      </c>
      <c r="E1275" s="495">
        <f t="shared" si="151"/>
        <v>0</v>
      </c>
      <c r="F1275" s="495">
        <f t="shared" si="151"/>
        <v>183408.47999999998</v>
      </c>
      <c r="G1275" s="495">
        <f t="shared" si="145"/>
        <v>-183408.47999999998</v>
      </c>
      <c r="H1275" s="495">
        <f>VLOOKUP(A1275,'02-Metrics'!A:R,18,FALSE)</f>
        <v>109399640</v>
      </c>
      <c r="I1275" s="496">
        <f t="shared" si="146"/>
        <v>-1.6764998495424662E-3</v>
      </c>
      <c r="J1275" s="512"/>
      <c r="K1275" s="491">
        <v>0</v>
      </c>
      <c r="L1275" s="489">
        <v>42947</v>
      </c>
      <c r="M1275" s="241" t="s">
        <v>1041</v>
      </c>
      <c r="S1275">
        <f t="shared" si="147"/>
        <v>2017</v>
      </c>
    </row>
    <row r="1276" spans="1:19">
      <c r="A1276" s="418" t="s">
        <v>1085</v>
      </c>
      <c r="B1276" s="497">
        <v>42948</v>
      </c>
      <c r="C1276" s="498"/>
      <c r="D1276" s="498">
        <v>177059.12999999998</v>
      </c>
      <c r="E1276" s="495">
        <f t="shared" si="151"/>
        <v>0</v>
      </c>
      <c r="F1276" s="495">
        <f t="shared" si="151"/>
        <v>360467.61</v>
      </c>
      <c r="G1276" s="495">
        <f t="shared" si="145"/>
        <v>-360467.61</v>
      </c>
      <c r="H1276" s="495">
        <f>VLOOKUP(A1276,'02-Metrics'!A:R,18,FALSE)</f>
        <v>109399640</v>
      </c>
      <c r="I1276" s="496">
        <f t="shared" si="146"/>
        <v>-3.2949615739137714E-3</v>
      </c>
      <c r="J1276" s="512"/>
      <c r="M1276" s="241" t="s">
        <v>1038</v>
      </c>
      <c r="S1276">
        <f t="shared" si="147"/>
        <v>2017</v>
      </c>
    </row>
    <row r="1277" spans="1:19">
      <c r="A1277" s="418" t="s">
        <v>1085</v>
      </c>
      <c r="B1277" s="494">
        <v>42978</v>
      </c>
      <c r="C1277" s="495">
        <v>0</v>
      </c>
      <c r="D1277" s="495">
        <v>302595</v>
      </c>
      <c r="E1277" s="495">
        <f t="shared" si="151"/>
        <v>0</v>
      </c>
      <c r="F1277" s="495">
        <f t="shared" si="151"/>
        <v>663062.61</v>
      </c>
      <c r="G1277" s="495">
        <f t="shared" si="145"/>
        <v>-663062.61</v>
      </c>
      <c r="H1277" s="495">
        <f>VLOOKUP(A1277,'02-Metrics'!A:R,18,FALSE)</f>
        <v>109399640</v>
      </c>
      <c r="I1277" s="496">
        <f t="shared" si="146"/>
        <v>-6.0609213156460114E-3</v>
      </c>
      <c r="J1277" s="512"/>
      <c r="K1277" s="491">
        <v>0</v>
      </c>
      <c r="L1277" s="489">
        <v>42978</v>
      </c>
      <c r="M1277" s="241" t="s">
        <v>1041</v>
      </c>
      <c r="S1277">
        <f t="shared" si="147"/>
        <v>2017</v>
      </c>
    </row>
    <row r="1278" spans="1:19">
      <c r="A1278" s="418" t="s">
        <v>1085</v>
      </c>
      <c r="B1278" s="497">
        <v>42979</v>
      </c>
      <c r="C1278" s="498"/>
      <c r="D1278" s="498">
        <v>146162.02000000002</v>
      </c>
      <c r="E1278" s="495">
        <f t="shared" si="151"/>
        <v>0</v>
      </c>
      <c r="F1278" s="495">
        <f t="shared" si="151"/>
        <v>809224.63</v>
      </c>
      <c r="G1278" s="495">
        <f t="shared" si="145"/>
        <v>-809224.63</v>
      </c>
      <c r="H1278" s="495">
        <f>VLOOKUP(A1278,'02-Metrics'!A:R,18,FALSE)</f>
        <v>109399640</v>
      </c>
      <c r="I1278" s="496">
        <f t="shared" si="146"/>
        <v>-7.3969588016925833E-3</v>
      </c>
      <c r="J1278" s="512"/>
      <c r="M1278" s="241" t="s">
        <v>1038</v>
      </c>
      <c r="S1278">
        <f t="shared" si="147"/>
        <v>2017</v>
      </c>
    </row>
    <row r="1279" spans="1:19">
      <c r="A1279" s="418" t="s">
        <v>1085</v>
      </c>
      <c r="B1279" s="494">
        <v>43008</v>
      </c>
      <c r="C1279" s="495">
        <v>0</v>
      </c>
      <c r="D1279" s="495">
        <v>602697</v>
      </c>
      <c r="E1279" s="495">
        <f t="shared" si="151"/>
        <v>0</v>
      </c>
      <c r="F1279" s="495">
        <f t="shared" si="151"/>
        <v>1411921.63</v>
      </c>
      <c r="G1279" s="495">
        <f t="shared" si="145"/>
        <v>-1411921.63</v>
      </c>
      <c r="H1279" s="495">
        <f>VLOOKUP(A1279,'02-Metrics'!A:R,18,FALSE)</f>
        <v>109399640</v>
      </c>
      <c r="I1279" s="496">
        <f t="shared" si="146"/>
        <v>-1.2906090275982626E-2</v>
      </c>
      <c r="J1279" s="512"/>
      <c r="K1279" s="491">
        <v>5586802</v>
      </c>
      <c r="L1279" s="489">
        <v>43008</v>
      </c>
      <c r="M1279" s="241" t="s">
        <v>1041</v>
      </c>
      <c r="S1279">
        <f t="shared" si="147"/>
        <v>2017</v>
      </c>
    </row>
    <row r="1280" spans="1:19">
      <c r="A1280" s="418" t="s">
        <v>1085</v>
      </c>
      <c r="B1280" s="497">
        <v>43009</v>
      </c>
      <c r="C1280" s="498"/>
      <c r="D1280" s="498">
        <v>167815.09</v>
      </c>
      <c r="E1280" s="495">
        <f t="shared" si="151"/>
        <v>0</v>
      </c>
      <c r="F1280" s="495">
        <f t="shared" si="151"/>
        <v>1579736.72</v>
      </c>
      <c r="G1280" s="495">
        <f t="shared" ref="G1280:G1343" si="152">E1280-F1280</f>
        <v>-1579736.72</v>
      </c>
      <c r="H1280" s="495">
        <f>VLOOKUP(A1280,'02-Metrics'!A:R,18,FALSE)</f>
        <v>109399640</v>
      </c>
      <c r="I1280" s="496">
        <f t="shared" si="146"/>
        <v>-1.4440054098898314E-2</v>
      </c>
      <c r="J1280" s="512"/>
      <c r="M1280" s="241" t="s">
        <v>1038</v>
      </c>
      <c r="S1280">
        <f t="shared" si="147"/>
        <v>2017</v>
      </c>
    </row>
    <row r="1281" spans="1:19">
      <c r="A1281" s="418" t="s">
        <v>1085</v>
      </c>
      <c r="B1281" s="494">
        <v>43039</v>
      </c>
      <c r="C1281" s="495">
        <v>0</v>
      </c>
      <c r="D1281" s="495">
        <v>6243354</v>
      </c>
      <c r="E1281" s="495">
        <f t="shared" si="151"/>
        <v>0</v>
      </c>
      <c r="F1281" s="495">
        <f t="shared" si="151"/>
        <v>7823090.7199999997</v>
      </c>
      <c r="G1281" s="495">
        <f t="shared" si="152"/>
        <v>-7823090.7199999997</v>
      </c>
      <c r="H1281" s="495">
        <f>VLOOKUP(A1281,'02-Metrics'!A:R,18,FALSE)</f>
        <v>109399640</v>
      </c>
      <c r="I1281" s="496">
        <f t="shared" si="146"/>
        <v>-7.1509291255437396E-2</v>
      </c>
      <c r="J1281" s="512"/>
      <c r="K1281" s="491">
        <v>4449390</v>
      </c>
      <c r="L1281" s="489">
        <v>43039</v>
      </c>
      <c r="M1281" s="241" t="s">
        <v>1041</v>
      </c>
      <c r="S1281">
        <f t="shared" si="147"/>
        <v>2017</v>
      </c>
    </row>
    <row r="1282" spans="1:19">
      <c r="A1282" s="418" t="s">
        <v>1085</v>
      </c>
      <c r="B1282" s="497">
        <v>43040</v>
      </c>
      <c r="C1282" s="498"/>
      <c r="D1282" s="498">
        <v>1574081.47</v>
      </c>
      <c r="E1282" s="495">
        <f t="shared" si="151"/>
        <v>0</v>
      </c>
      <c r="F1282" s="495">
        <f t="shared" si="151"/>
        <v>9397172.1899999995</v>
      </c>
      <c r="G1282" s="495">
        <f t="shared" si="152"/>
        <v>-9397172.1899999995</v>
      </c>
      <c r="H1282" s="495">
        <f>VLOOKUP(A1282,'02-Metrics'!A:R,18,FALSE)</f>
        <v>109399640</v>
      </c>
      <c r="I1282" s="496">
        <f t="shared" si="146"/>
        <v>-8.5897651856989651E-2</v>
      </c>
      <c r="J1282" s="512"/>
      <c r="M1282" s="241" t="s">
        <v>1038</v>
      </c>
      <c r="S1282">
        <f t="shared" si="147"/>
        <v>2017</v>
      </c>
    </row>
    <row r="1283" spans="1:19">
      <c r="A1283" s="418" t="s">
        <v>1085</v>
      </c>
      <c r="B1283" s="494">
        <v>43069</v>
      </c>
      <c r="C1283" s="495">
        <v>4159164</v>
      </c>
      <c r="D1283" s="495">
        <v>5101692</v>
      </c>
      <c r="E1283" s="495">
        <f t="shared" si="151"/>
        <v>4159164</v>
      </c>
      <c r="F1283" s="495">
        <f t="shared" si="151"/>
        <v>14498864.189999999</v>
      </c>
      <c r="G1283" s="495">
        <f t="shared" si="152"/>
        <v>-10339700.189999999</v>
      </c>
      <c r="H1283" s="495">
        <f>VLOOKUP(A1283,'02-Metrics'!A:R,18,FALSE)</f>
        <v>109399640</v>
      </c>
      <c r="I1283" s="496">
        <f t="shared" ref="I1283:I1346" si="153">G1283/H1283</f>
        <v>-9.4513109823761751E-2</v>
      </c>
      <c r="J1283" s="512"/>
      <c r="K1283" s="491">
        <v>5141666</v>
      </c>
      <c r="L1283" s="489">
        <v>43069</v>
      </c>
      <c r="M1283" s="241" t="s">
        <v>1041</v>
      </c>
      <c r="S1283">
        <f t="shared" ref="S1283:S1346" si="154">YEAR(B1283)</f>
        <v>2017</v>
      </c>
    </row>
    <row r="1284" spans="1:19">
      <c r="A1284" s="418" t="s">
        <v>1085</v>
      </c>
      <c r="B1284" s="497">
        <v>43070</v>
      </c>
      <c r="C1284" s="498"/>
      <c r="D1284" s="498">
        <v>818944.55</v>
      </c>
      <c r="E1284" s="495">
        <f t="shared" si="151"/>
        <v>4159164</v>
      </c>
      <c r="F1284" s="495">
        <f t="shared" si="151"/>
        <v>15317808.74</v>
      </c>
      <c r="G1284" s="495">
        <f t="shared" si="152"/>
        <v>-11158644.74</v>
      </c>
      <c r="H1284" s="495">
        <f>VLOOKUP(A1284,'02-Metrics'!A:R,18,FALSE)</f>
        <v>109399640</v>
      </c>
      <c r="I1284" s="496">
        <f t="shared" si="153"/>
        <v>-0.10199891644981647</v>
      </c>
      <c r="J1284" s="512"/>
      <c r="M1284" s="241" t="s">
        <v>1038</v>
      </c>
      <c r="S1284">
        <f t="shared" si="154"/>
        <v>2017</v>
      </c>
    </row>
    <row r="1285" spans="1:19">
      <c r="A1285" s="418" t="s">
        <v>1085</v>
      </c>
      <c r="B1285" s="494">
        <v>43100</v>
      </c>
      <c r="C1285" s="495">
        <v>0</v>
      </c>
      <c r="D1285" s="495">
        <v>10094912</v>
      </c>
      <c r="E1285" s="495">
        <f t="shared" si="151"/>
        <v>4159164</v>
      </c>
      <c r="F1285" s="495">
        <f t="shared" si="151"/>
        <v>25412720.740000002</v>
      </c>
      <c r="G1285" s="495">
        <f t="shared" si="152"/>
        <v>-21253556.740000002</v>
      </c>
      <c r="H1285" s="495">
        <f>VLOOKUP(A1285,'02-Metrics'!A:R,18,FALSE)</f>
        <v>109399640</v>
      </c>
      <c r="I1285" s="496">
        <f t="shared" si="153"/>
        <v>-0.19427446689952546</v>
      </c>
      <c r="J1285" s="512"/>
      <c r="K1285" s="491">
        <v>5057617</v>
      </c>
      <c r="L1285" s="489">
        <v>43100</v>
      </c>
      <c r="M1285" s="241" t="s">
        <v>1041</v>
      </c>
      <c r="S1285">
        <f t="shared" si="154"/>
        <v>2017</v>
      </c>
    </row>
    <row r="1286" spans="1:19">
      <c r="A1286" s="418" t="s">
        <v>1085</v>
      </c>
      <c r="B1286" s="497">
        <v>43101</v>
      </c>
      <c r="C1286" s="498"/>
      <c r="D1286" s="498">
        <v>3740908.129999999</v>
      </c>
      <c r="E1286" s="495">
        <f t="shared" si="151"/>
        <v>4159164</v>
      </c>
      <c r="F1286" s="495">
        <f t="shared" si="151"/>
        <v>29153628.870000001</v>
      </c>
      <c r="G1286" s="495">
        <f t="shared" si="152"/>
        <v>-24994464.870000001</v>
      </c>
      <c r="H1286" s="495">
        <f>VLOOKUP(A1286,'02-Metrics'!A:R,18,FALSE)</f>
        <v>109399640</v>
      </c>
      <c r="I1286" s="496">
        <f t="shared" si="153"/>
        <v>-0.22846935209293195</v>
      </c>
      <c r="J1286" s="512"/>
      <c r="M1286" s="241" t="s">
        <v>1038</v>
      </c>
      <c r="S1286">
        <f t="shared" si="154"/>
        <v>2018</v>
      </c>
    </row>
    <row r="1287" spans="1:19">
      <c r="A1287" s="418" t="s">
        <v>1085</v>
      </c>
      <c r="B1287" s="497">
        <f>L1287</f>
        <v>43130</v>
      </c>
      <c r="C1287" s="498">
        <v>3314345.55</v>
      </c>
      <c r="D1287" s="498"/>
      <c r="E1287" s="495">
        <f t="shared" si="151"/>
        <v>7473509.5499999998</v>
      </c>
      <c r="F1287" s="495">
        <f t="shared" si="151"/>
        <v>29153628.870000001</v>
      </c>
      <c r="G1287" s="495">
        <f t="shared" si="152"/>
        <v>-21680119.32</v>
      </c>
      <c r="H1287" s="495">
        <f>VLOOKUP(A1287,'02-Metrics'!A:R,18,FALSE)</f>
        <v>109399640</v>
      </c>
      <c r="I1287" s="496">
        <f t="shared" si="153"/>
        <v>-0.19817358923667391</v>
      </c>
      <c r="J1287" s="512"/>
      <c r="L1287" s="23">
        <v>43130</v>
      </c>
      <c r="M1287" s="241" t="s">
        <v>1039</v>
      </c>
      <c r="S1287">
        <f t="shared" si="154"/>
        <v>2018</v>
      </c>
    </row>
    <row r="1288" spans="1:19">
      <c r="A1288" s="418" t="s">
        <v>1085</v>
      </c>
      <c r="B1288" s="497">
        <v>43132</v>
      </c>
      <c r="C1288" s="498"/>
      <c r="D1288" s="498">
        <v>1664984.3500000003</v>
      </c>
      <c r="E1288" s="495">
        <f t="shared" si="151"/>
        <v>7473509.5499999998</v>
      </c>
      <c r="F1288" s="495">
        <f t="shared" si="151"/>
        <v>30818613.220000003</v>
      </c>
      <c r="G1288" s="495">
        <f t="shared" si="152"/>
        <v>-23345103.670000002</v>
      </c>
      <c r="H1288" s="495">
        <f>VLOOKUP(A1288,'02-Metrics'!A:R,18,FALSE)</f>
        <v>109399640</v>
      </c>
      <c r="I1288" s="496">
        <f t="shared" si="153"/>
        <v>-0.21339287469318913</v>
      </c>
      <c r="J1288" s="512"/>
      <c r="M1288" s="241" t="s">
        <v>1038</v>
      </c>
      <c r="S1288">
        <f t="shared" si="154"/>
        <v>2018</v>
      </c>
    </row>
    <row r="1289" spans="1:19">
      <c r="A1289" s="418" t="s">
        <v>1085</v>
      </c>
      <c r="B1289" s="497">
        <v>43160</v>
      </c>
      <c r="C1289" s="498"/>
      <c r="D1289" s="498">
        <v>880801.75</v>
      </c>
      <c r="E1289" s="495">
        <f t="shared" ref="E1289:F1304" si="155">C1289+E1288</f>
        <v>7473509.5499999998</v>
      </c>
      <c r="F1289" s="495">
        <f t="shared" si="155"/>
        <v>31699414.970000003</v>
      </c>
      <c r="G1289" s="495">
        <f t="shared" si="152"/>
        <v>-24225905.420000002</v>
      </c>
      <c r="H1289" s="495">
        <f>VLOOKUP(A1289,'02-Metrics'!A:R,18,FALSE)</f>
        <v>109399640</v>
      </c>
      <c r="I1289" s="496">
        <f t="shared" si="153"/>
        <v>-0.22144410548334531</v>
      </c>
      <c r="J1289" s="512"/>
      <c r="M1289" s="241" t="s">
        <v>1038</v>
      </c>
      <c r="S1289">
        <f t="shared" si="154"/>
        <v>2018</v>
      </c>
    </row>
    <row r="1290" spans="1:19">
      <c r="A1290" s="418" t="s">
        <v>1085</v>
      </c>
      <c r="B1290" s="497">
        <f>L1290</f>
        <v>43160</v>
      </c>
      <c r="C1290" s="498">
        <v>30335</v>
      </c>
      <c r="D1290" s="498"/>
      <c r="E1290" s="495">
        <f t="shared" si="155"/>
        <v>7503844.5499999998</v>
      </c>
      <c r="F1290" s="495">
        <f t="shared" si="155"/>
        <v>31699414.970000003</v>
      </c>
      <c r="G1290" s="495">
        <f t="shared" si="152"/>
        <v>-24195570.420000002</v>
      </c>
      <c r="H1290" s="495">
        <f>VLOOKUP(A1290,'02-Metrics'!A:R,18,FALSE)</f>
        <v>109399640</v>
      </c>
      <c r="I1290" s="496">
        <f t="shared" si="153"/>
        <v>-0.22116681937893032</v>
      </c>
      <c r="J1290" s="512"/>
      <c r="L1290" s="23">
        <v>43160</v>
      </c>
      <c r="M1290" s="241" t="s">
        <v>1039</v>
      </c>
      <c r="S1290">
        <f t="shared" si="154"/>
        <v>2018</v>
      </c>
    </row>
    <row r="1291" spans="1:19">
      <c r="A1291" s="418" t="s">
        <v>1085</v>
      </c>
      <c r="B1291" s="497">
        <f>L1291</f>
        <v>43167</v>
      </c>
      <c r="C1291" s="498">
        <v>7597909.4400000004</v>
      </c>
      <c r="D1291" s="498"/>
      <c r="E1291" s="495">
        <f t="shared" si="155"/>
        <v>15101753.99</v>
      </c>
      <c r="F1291" s="495">
        <f t="shared" si="155"/>
        <v>31699414.970000003</v>
      </c>
      <c r="G1291" s="495">
        <f t="shared" si="152"/>
        <v>-16597660.980000002</v>
      </c>
      <c r="H1291" s="495">
        <f>VLOOKUP(A1291,'02-Metrics'!A:R,18,FALSE)</f>
        <v>109399640</v>
      </c>
      <c r="I1291" s="496">
        <f t="shared" si="153"/>
        <v>-0.15171586469571566</v>
      </c>
      <c r="J1291" s="512"/>
      <c r="L1291" s="23">
        <v>43167</v>
      </c>
      <c r="M1291" s="241" t="s">
        <v>1039</v>
      </c>
      <c r="S1291">
        <f t="shared" si="154"/>
        <v>2018</v>
      </c>
    </row>
    <row r="1292" spans="1:19">
      <c r="A1292" s="418" t="s">
        <v>1085</v>
      </c>
      <c r="B1292" s="497">
        <v>43191</v>
      </c>
      <c r="C1292" s="498"/>
      <c r="D1292" s="498">
        <v>786248.12</v>
      </c>
      <c r="E1292" s="495">
        <f t="shared" si="155"/>
        <v>15101753.99</v>
      </c>
      <c r="F1292" s="495">
        <f t="shared" si="155"/>
        <v>32485663.090000004</v>
      </c>
      <c r="G1292" s="495">
        <f t="shared" si="152"/>
        <v>-17383909.100000001</v>
      </c>
      <c r="H1292" s="495">
        <f>VLOOKUP(A1292,'02-Metrics'!A:R,18,FALSE)</f>
        <v>109399640</v>
      </c>
      <c r="I1292" s="496">
        <f t="shared" si="153"/>
        <v>-0.15890279986296116</v>
      </c>
      <c r="J1292" s="512"/>
      <c r="M1292" s="241" t="s">
        <v>1038</v>
      </c>
      <c r="S1292">
        <f t="shared" si="154"/>
        <v>2018</v>
      </c>
    </row>
    <row r="1293" spans="1:19">
      <c r="A1293" s="418" t="s">
        <v>1085</v>
      </c>
      <c r="B1293" s="497">
        <v>43221</v>
      </c>
      <c r="C1293" s="498"/>
      <c r="D1293" s="498">
        <v>803021.13</v>
      </c>
      <c r="E1293" s="495">
        <f t="shared" si="155"/>
        <v>15101753.99</v>
      </c>
      <c r="F1293" s="495">
        <f t="shared" si="155"/>
        <v>33288684.220000003</v>
      </c>
      <c r="G1293" s="495">
        <f t="shared" si="152"/>
        <v>-18186930.230000004</v>
      </c>
      <c r="H1293" s="495">
        <f>VLOOKUP(A1293,'02-Metrics'!A:R,18,FALSE)</f>
        <v>109399640</v>
      </c>
      <c r="I1293" s="496">
        <f t="shared" si="153"/>
        <v>-0.1662430537248569</v>
      </c>
      <c r="J1293" s="512"/>
      <c r="M1293" s="241" t="s">
        <v>1038</v>
      </c>
      <c r="S1293">
        <f t="shared" si="154"/>
        <v>2018</v>
      </c>
    </row>
    <row r="1294" spans="1:19">
      <c r="A1294" s="418" t="s">
        <v>1085</v>
      </c>
      <c r="B1294" s="497">
        <v>43252</v>
      </c>
      <c r="C1294" s="498"/>
      <c r="D1294" s="498">
        <v>1424251.5000000002</v>
      </c>
      <c r="E1294" s="495">
        <f t="shared" si="155"/>
        <v>15101753.99</v>
      </c>
      <c r="F1294" s="495">
        <f t="shared" si="155"/>
        <v>34712935.720000006</v>
      </c>
      <c r="G1294" s="495">
        <f t="shared" si="152"/>
        <v>-19611181.730000004</v>
      </c>
      <c r="H1294" s="495">
        <f>VLOOKUP(A1294,'02-Metrics'!A:R,18,FALSE)</f>
        <v>109399640</v>
      </c>
      <c r="I1294" s="496">
        <f t="shared" si="153"/>
        <v>-0.17926184885069096</v>
      </c>
      <c r="J1294" s="512"/>
      <c r="M1294" s="241" t="s">
        <v>1038</v>
      </c>
      <c r="S1294">
        <f t="shared" si="154"/>
        <v>2018</v>
      </c>
    </row>
    <row r="1295" spans="1:19">
      <c r="A1295" s="418" t="s">
        <v>1085</v>
      </c>
      <c r="B1295" s="497">
        <f>L1295</f>
        <v>43261</v>
      </c>
      <c r="C1295" s="498">
        <v>4195153.8099999996</v>
      </c>
      <c r="D1295" s="498"/>
      <c r="E1295" s="495">
        <f t="shared" si="155"/>
        <v>19296907.800000001</v>
      </c>
      <c r="F1295" s="495">
        <f t="shared" si="155"/>
        <v>34712935.720000006</v>
      </c>
      <c r="G1295" s="495">
        <f t="shared" si="152"/>
        <v>-15416027.920000006</v>
      </c>
      <c r="H1295" s="495">
        <f>VLOOKUP(A1295,'02-Metrics'!A:R,18,FALSE)</f>
        <v>109399640</v>
      </c>
      <c r="I1295" s="496">
        <f t="shared" si="153"/>
        <v>-0.14091479569768242</v>
      </c>
      <c r="J1295" s="512"/>
      <c r="L1295" s="23">
        <v>43261</v>
      </c>
      <c r="M1295" s="241" t="s">
        <v>1039</v>
      </c>
      <c r="S1295">
        <f t="shared" si="154"/>
        <v>2018</v>
      </c>
    </row>
    <row r="1296" spans="1:19">
      <c r="A1296" s="418" t="s">
        <v>1085</v>
      </c>
      <c r="B1296" s="497">
        <v>43282</v>
      </c>
      <c r="C1296" s="498"/>
      <c r="D1296" s="498">
        <v>1819574.82</v>
      </c>
      <c r="E1296" s="495">
        <f t="shared" si="155"/>
        <v>19296907.800000001</v>
      </c>
      <c r="F1296" s="495">
        <f t="shared" si="155"/>
        <v>36532510.540000007</v>
      </c>
      <c r="G1296" s="495">
        <f t="shared" si="152"/>
        <v>-17235602.740000006</v>
      </c>
      <c r="H1296" s="495">
        <f>VLOOKUP(A1296,'02-Metrics'!A:R,18,FALSE)</f>
        <v>109399640</v>
      </c>
      <c r="I1296" s="496">
        <f t="shared" si="153"/>
        <v>-0.15754716139833738</v>
      </c>
      <c r="J1296" s="512"/>
      <c r="M1296" s="241" t="s">
        <v>1038</v>
      </c>
      <c r="S1296">
        <f t="shared" si="154"/>
        <v>2018</v>
      </c>
    </row>
    <row r="1297" spans="1:19">
      <c r="A1297" s="418" t="s">
        <v>1085</v>
      </c>
      <c r="B1297" s="497">
        <v>43313</v>
      </c>
      <c r="C1297" s="498"/>
      <c r="D1297" s="498">
        <v>2211651.52</v>
      </c>
      <c r="E1297" s="495">
        <f t="shared" si="155"/>
        <v>19296907.800000001</v>
      </c>
      <c r="F1297" s="495">
        <f t="shared" si="155"/>
        <v>38744162.06000001</v>
      </c>
      <c r="G1297" s="495">
        <f t="shared" si="152"/>
        <v>-19447254.260000009</v>
      </c>
      <c r="H1297" s="495">
        <f>VLOOKUP(A1297,'02-Metrics'!A:R,18,FALSE)</f>
        <v>109399640</v>
      </c>
      <c r="I1297" s="496">
        <f t="shared" si="153"/>
        <v>-0.17776342097652248</v>
      </c>
      <c r="J1297" s="512"/>
      <c r="M1297" s="241" t="s">
        <v>1038</v>
      </c>
      <c r="S1297">
        <f t="shared" si="154"/>
        <v>2018</v>
      </c>
    </row>
    <row r="1298" spans="1:19">
      <c r="A1298" s="418" t="s">
        <v>1085</v>
      </c>
      <c r="B1298" s="497">
        <v>43344</v>
      </c>
      <c r="C1298" s="498"/>
      <c r="D1298" s="498">
        <v>2432926.0399999991</v>
      </c>
      <c r="E1298" s="495">
        <f t="shared" si="155"/>
        <v>19296907.800000001</v>
      </c>
      <c r="F1298" s="495">
        <f t="shared" si="155"/>
        <v>41177088.100000009</v>
      </c>
      <c r="G1298" s="495">
        <f t="shared" si="152"/>
        <v>-21880180.300000008</v>
      </c>
      <c r="H1298" s="495">
        <f>VLOOKUP(A1298,'02-Metrics'!A:R,18,FALSE)</f>
        <v>109399640</v>
      </c>
      <c r="I1298" s="496">
        <f t="shared" si="153"/>
        <v>-0.20000230622331122</v>
      </c>
      <c r="J1298" s="512"/>
      <c r="M1298" s="241" t="s">
        <v>1038</v>
      </c>
      <c r="S1298">
        <f t="shared" si="154"/>
        <v>2018</v>
      </c>
    </row>
    <row r="1299" spans="1:19">
      <c r="A1299" s="418" t="s">
        <v>1085</v>
      </c>
      <c r="B1299" s="497">
        <v>43374</v>
      </c>
      <c r="C1299" s="498"/>
      <c r="D1299" s="498">
        <v>3566344.41</v>
      </c>
      <c r="E1299" s="495">
        <f t="shared" si="155"/>
        <v>19296907.800000001</v>
      </c>
      <c r="F1299" s="495">
        <f t="shared" si="155"/>
        <v>44743432.510000005</v>
      </c>
      <c r="G1299" s="495">
        <f t="shared" si="152"/>
        <v>-25446524.710000005</v>
      </c>
      <c r="H1299" s="495">
        <f>VLOOKUP(A1299,'02-Metrics'!A:R,18,FALSE)</f>
        <v>109399640</v>
      </c>
      <c r="I1299" s="496">
        <f t="shared" si="153"/>
        <v>-0.23260153973084377</v>
      </c>
      <c r="J1299" s="512"/>
      <c r="M1299" s="241" t="s">
        <v>1038</v>
      </c>
      <c r="S1299">
        <f t="shared" si="154"/>
        <v>2018</v>
      </c>
    </row>
    <row r="1300" spans="1:19">
      <c r="A1300" s="418" t="s">
        <v>1085</v>
      </c>
      <c r="B1300" s="497">
        <v>43405</v>
      </c>
      <c r="C1300" s="498"/>
      <c r="D1300" s="498">
        <v>3065805.1800000011</v>
      </c>
      <c r="E1300" s="495">
        <f t="shared" si="155"/>
        <v>19296907.800000001</v>
      </c>
      <c r="F1300" s="495">
        <f t="shared" si="155"/>
        <v>47809237.690000005</v>
      </c>
      <c r="G1300" s="495">
        <f t="shared" si="152"/>
        <v>-28512329.890000004</v>
      </c>
      <c r="H1300" s="495">
        <f>VLOOKUP(A1300,'02-Metrics'!A:R,18,FALSE)</f>
        <v>109399640</v>
      </c>
      <c r="I1300" s="496">
        <f t="shared" si="153"/>
        <v>-0.26062544529396992</v>
      </c>
      <c r="J1300" s="512"/>
      <c r="M1300" s="241" t="s">
        <v>1038</v>
      </c>
      <c r="S1300">
        <f t="shared" si="154"/>
        <v>2018</v>
      </c>
    </row>
    <row r="1301" spans="1:19">
      <c r="A1301" s="418" t="s">
        <v>1085</v>
      </c>
      <c r="B1301" s="497">
        <f>L1301</f>
        <v>43429</v>
      </c>
      <c r="C1301" s="498">
        <v>7250071.1500000004</v>
      </c>
      <c r="D1301" s="498"/>
      <c r="E1301" s="495">
        <f t="shared" si="155"/>
        <v>26546978.950000003</v>
      </c>
      <c r="F1301" s="495">
        <f t="shared" si="155"/>
        <v>47809237.690000005</v>
      </c>
      <c r="G1301" s="495">
        <f t="shared" si="152"/>
        <v>-21262258.740000002</v>
      </c>
      <c r="H1301" s="495">
        <f>VLOOKUP(A1301,'02-Metrics'!A:R,18,FALSE)</f>
        <v>109399640</v>
      </c>
      <c r="I1301" s="496">
        <f t="shared" si="153"/>
        <v>-0.19435401012288525</v>
      </c>
      <c r="J1301" s="512"/>
      <c r="L1301" s="23">
        <v>43429</v>
      </c>
      <c r="M1301" s="241" t="s">
        <v>1039</v>
      </c>
      <c r="S1301">
        <f t="shared" si="154"/>
        <v>2018</v>
      </c>
    </row>
    <row r="1302" spans="1:19">
      <c r="A1302" s="418" t="s">
        <v>1085</v>
      </c>
      <c r="B1302" s="497">
        <v>43435</v>
      </c>
      <c r="C1302" s="498"/>
      <c r="D1302" s="498">
        <v>3579926.7599999993</v>
      </c>
      <c r="E1302" s="495">
        <f t="shared" si="155"/>
        <v>26546978.950000003</v>
      </c>
      <c r="F1302" s="495">
        <f t="shared" si="155"/>
        <v>51389164.450000003</v>
      </c>
      <c r="G1302" s="495">
        <f t="shared" si="152"/>
        <v>-24842185.5</v>
      </c>
      <c r="H1302" s="495">
        <f>VLOOKUP(A1302,'02-Metrics'!A:R,18,FALSE)</f>
        <v>109399640</v>
      </c>
      <c r="I1302" s="496">
        <f t="shared" si="153"/>
        <v>-0.2270773971468279</v>
      </c>
      <c r="J1302" s="512"/>
      <c r="M1302" s="241" t="s">
        <v>1038</v>
      </c>
      <c r="S1302">
        <f t="shared" si="154"/>
        <v>2018</v>
      </c>
    </row>
    <row r="1303" spans="1:19">
      <c r="A1303" s="418" t="s">
        <v>1085</v>
      </c>
      <c r="B1303" s="497">
        <v>43466</v>
      </c>
      <c r="C1303" s="498"/>
      <c r="D1303" s="498">
        <v>4796272.16</v>
      </c>
      <c r="E1303" s="495">
        <f t="shared" si="155"/>
        <v>26546978.950000003</v>
      </c>
      <c r="F1303" s="495">
        <f t="shared" si="155"/>
        <v>56185436.609999999</v>
      </c>
      <c r="G1303" s="495">
        <f t="shared" si="152"/>
        <v>-29638457.659999996</v>
      </c>
      <c r="H1303" s="495">
        <f>VLOOKUP(A1303,'02-Metrics'!A:R,18,FALSE)</f>
        <v>109399640</v>
      </c>
      <c r="I1303" s="496">
        <f t="shared" si="153"/>
        <v>-0.27091915165351549</v>
      </c>
      <c r="J1303" s="512"/>
      <c r="M1303" s="241" t="s">
        <v>1038</v>
      </c>
      <c r="S1303">
        <f t="shared" si="154"/>
        <v>2019</v>
      </c>
    </row>
    <row r="1304" spans="1:19">
      <c r="A1304" s="418" t="s">
        <v>1085</v>
      </c>
      <c r="B1304" s="497">
        <f>L1304</f>
        <v>43495</v>
      </c>
      <c r="C1304" s="498">
        <v>5137574.8</v>
      </c>
      <c r="D1304" s="498"/>
      <c r="E1304" s="495">
        <f t="shared" si="155"/>
        <v>31684553.750000004</v>
      </c>
      <c r="F1304" s="495">
        <f t="shared" si="155"/>
        <v>56185436.609999999</v>
      </c>
      <c r="G1304" s="495">
        <f t="shared" si="152"/>
        <v>-24500882.859999996</v>
      </c>
      <c r="H1304" s="495">
        <f>VLOOKUP(A1304,'02-Metrics'!A:R,18,FALSE)</f>
        <v>109399640</v>
      </c>
      <c r="I1304" s="496">
        <f t="shared" si="153"/>
        <v>-0.2239576186905185</v>
      </c>
      <c r="J1304" s="512"/>
      <c r="L1304" s="23">
        <v>43495</v>
      </c>
      <c r="M1304" s="241" t="s">
        <v>1039</v>
      </c>
      <c r="S1304">
        <f t="shared" si="154"/>
        <v>2019</v>
      </c>
    </row>
    <row r="1305" spans="1:19">
      <c r="A1305" s="418" t="s">
        <v>1085</v>
      </c>
      <c r="B1305" s="497">
        <v>43497</v>
      </c>
      <c r="C1305" s="498"/>
      <c r="D1305" s="498">
        <v>2376618.4199999995</v>
      </c>
      <c r="E1305" s="495">
        <f t="shared" ref="E1305:F1320" si="156">C1305+E1304</f>
        <v>31684553.750000004</v>
      </c>
      <c r="F1305" s="495">
        <f t="shared" si="156"/>
        <v>58562055.030000001</v>
      </c>
      <c r="G1305" s="495">
        <f t="shared" si="152"/>
        <v>-26877501.279999997</v>
      </c>
      <c r="H1305" s="495">
        <f>VLOOKUP(A1305,'02-Metrics'!A:R,18,FALSE)</f>
        <v>109399640</v>
      </c>
      <c r="I1305" s="496">
        <f t="shared" si="153"/>
        <v>-0.24568180736243736</v>
      </c>
      <c r="J1305" s="512"/>
      <c r="M1305" s="241" t="s">
        <v>1038</v>
      </c>
      <c r="S1305">
        <f t="shared" si="154"/>
        <v>2019</v>
      </c>
    </row>
    <row r="1306" spans="1:19">
      <c r="A1306" s="418" t="s">
        <v>1085</v>
      </c>
      <c r="B1306" s="497">
        <f>L1306</f>
        <v>43524</v>
      </c>
      <c r="C1306" s="498">
        <v>12961</v>
      </c>
      <c r="D1306" s="498"/>
      <c r="E1306" s="495">
        <f t="shared" si="156"/>
        <v>31697514.750000004</v>
      </c>
      <c r="F1306" s="495">
        <f t="shared" si="156"/>
        <v>58562055.030000001</v>
      </c>
      <c r="G1306" s="495">
        <f t="shared" si="152"/>
        <v>-26864540.279999997</v>
      </c>
      <c r="H1306" s="495">
        <f>VLOOKUP(A1306,'02-Metrics'!A:R,18,FALSE)</f>
        <v>109399640</v>
      </c>
      <c r="I1306" s="496">
        <f t="shared" si="153"/>
        <v>-0.24556333348080486</v>
      </c>
      <c r="J1306" s="512"/>
      <c r="L1306" s="23">
        <v>43524</v>
      </c>
      <c r="M1306" s="241" t="s">
        <v>1039</v>
      </c>
      <c r="S1306">
        <f t="shared" si="154"/>
        <v>2019</v>
      </c>
    </row>
    <row r="1307" spans="1:19">
      <c r="A1307" s="418" t="s">
        <v>1085</v>
      </c>
      <c r="B1307" s="497">
        <v>43525</v>
      </c>
      <c r="C1307" s="498"/>
      <c r="D1307" s="498">
        <v>3278687.379999999</v>
      </c>
      <c r="E1307" s="495">
        <f t="shared" si="156"/>
        <v>31697514.750000004</v>
      </c>
      <c r="F1307" s="495">
        <f t="shared" si="156"/>
        <v>61840742.409999996</v>
      </c>
      <c r="G1307" s="495">
        <f t="shared" si="152"/>
        <v>-30143227.659999993</v>
      </c>
      <c r="H1307" s="495">
        <f>VLOOKUP(A1307,'02-Metrics'!A:R,18,FALSE)</f>
        <v>109399640</v>
      </c>
      <c r="I1307" s="496">
        <f t="shared" si="153"/>
        <v>-0.27553315221146973</v>
      </c>
      <c r="J1307" s="512"/>
      <c r="M1307" s="241" t="s">
        <v>1038</v>
      </c>
      <c r="S1307">
        <f t="shared" si="154"/>
        <v>2019</v>
      </c>
    </row>
    <row r="1308" spans="1:19">
      <c r="A1308" s="418" t="s">
        <v>1085</v>
      </c>
      <c r="B1308" s="497">
        <v>43556</v>
      </c>
      <c r="C1308" s="498"/>
      <c r="D1308" s="498">
        <v>2492659.2799999998</v>
      </c>
      <c r="E1308" s="495">
        <f t="shared" si="156"/>
        <v>31697514.750000004</v>
      </c>
      <c r="F1308" s="495">
        <f t="shared" si="156"/>
        <v>64333401.689999998</v>
      </c>
      <c r="G1308" s="495">
        <f t="shared" si="152"/>
        <v>-32635886.939999994</v>
      </c>
      <c r="H1308" s="495">
        <f>VLOOKUP(A1308,'02-Metrics'!A:R,18,FALSE)</f>
        <v>109399640</v>
      </c>
      <c r="I1308" s="496">
        <f t="shared" si="153"/>
        <v>-0.29831804693324399</v>
      </c>
      <c r="J1308" s="512"/>
      <c r="M1308" s="241" t="s">
        <v>1038</v>
      </c>
      <c r="S1308">
        <f t="shared" si="154"/>
        <v>2019</v>
      </c>
    </row>
    <row r="1309" spans="1:19">
      <c r="A1309" s="418" t="s">
        <v>1085</v>
      </c>
      <c r="B1309" s="497">
        <f>L1309</f>
        <v>43573</v>
      </c>
      <c r="C1309" s="498">
        <v>1044033.95</v>
      </c>
      <c r="D1309" s="498"/>
      <c r="E1309" s="495">
        <f t="shared" si="156"/>
        <v>32741548.700000003</v>
      </c>
      <c r="F1309" s="495">
        <f t="shared" si="156"/>
        <v>64333401.689999998</v>
      </c>
      <c r="G1309" s="495">
        <f t="shared" si="152"/>
        <v>-31591852.989999995</v>
      </c>
      <c r="H1309" s="495">
        <f>VLOOKUP(A1309,'02-Metrics'!A:R,18,FALSE)</f>
        <v>109399640</v>
      </c>
      <c r="I1309" s="496">
        <f t="shared" si="153"/>
        <v>-0.28877474359147792</v>
      </c>
      <c r="J1309" s="512"/>
      <c r="L1309" s="23">
        <v>43573</v>
      </c>
      <c r="M1309" s="241" t="s">
        <v>1039</v>
      </c>
      <c r="S1309">
        <f t="shared" si="154"/>
        <v>2019</v>
      </c>
    </row>
    <row r="1310" spans="1:19">
      <c r="A1310" s="418" t="s">
        <v>1085</v>
      </c>
      <c r="B1310" s="497">
        <v>43586</v>
      </c>
      <c r="C1310" s="498"/>
      <c r="D1310" s="498">
        <v>2545880.6999999997</v>
      </c>
      <c r="E1310" s="495">
        <f t="shared" si="156"/>
        <v>32741548.700000003</v>
      </c>
      <c r="F1310" s="495">
        <f t="shared" si="156"/>
        <v>66879282.390000001</v>
      </c>
      <c r="G1310" s="495">
        <f t="shared" si="152"/>
        <v>-34137733.689999998</v>
      </c>
      <c r="H1310" s="495">
        <f>VLOOKUP(A1310,'02-Metrics'!A:R,18,FALSE)</f>
        <v>109399640</v>
      </c>
      <c r="I1310" s="496">
        <f t="shared" si="153"/>
        <v>-0.31204612455763109</v>
      </c>
      <c r="J1310" s="512"/>
      <c r="M1310" s="241" t="s">
        <v>1038</v>
      </c>
      <c r="S1310">
        <f t="shared" si="154"/>
        <v>2019</v>
      </c>
    </row>
    <row r="1311" spans="1:19">
      <c r="A1311" s="418" t="s">
        <v>1085</v>
      </c>
      <c r="B1311" s="497">
        <f>L1311</f>
        <v>43601</v>
      </c>
      <c r="C1311" s="498">
        <v>5974553.29</v>
      </c>
      <c r="D1311" s="498"/>
      <c r="E1311" s="495">
        <f t="shared" si="156"/>
        <v>38716101.990000002</v>
      </c>
      <c r="F1311" s="495">
        <f t="shared" si="156"/>
        <v>66879282.390000001</v>
      </c>
      <c r="G1311" s="495">
        <f t="shared" si="152"/>
        <v>-28163180.399999999</v>
      </c>
      <c r="H1311" s="495">
        <f>VLOOKUP(A1311,'02-Metrics'!A:R,18,FALSE)</f>
        <v>109399640</v>
      </c>
      <c r="I1311" s="496">
        <f t="shared" si="153"/>
        <v>-0.25743394036762823</v>
      </c>
      <c r="J1311" s="512"/>
      <c r="L1311" s="23">
        <v>43601</v>
      </c>
      <c r="M1311" s="241" t="s">
        <v>1039</v>
      </c>
      <c r="S1311">
        <f t="shared" si="154"/>
        <v>2019</v>
      </c>
    </row>
    <row r="1312" spans="1:19">
      <c r="A1312" s="418" t="s">
        <v>1085</v>
      </c>
      <c r="B1312" s="497">
        <v>43617</v>
      </c>
      <c r="C1312" s="498"/>
      <c r="D1312" s="498">
        <v>1481896.28</v>
      </c>
      <c r="E1312" s="495">
        <f t="shared" si="156"/>
        <v>38716101.990000002</v>
      </c>
      <c r="F1312" s="495">
        <f t="shared" si="156"/>
        <v>68361178.670000002</v>
      </c>
      <c r="G1312" s="495">
        <f t="shared" si="152"/>
        <v>-29645076.68</v>
      </c>
      <c r="H1312" s="495">
        <f>VLOOKUP(A1312,'02-Metrics'!A:R,18,FALSE)</f>
        <v>109399640</v>
      </c>
      <c r="I1312" s="496">
        <f t="shared" si="153"/>
        <v>-0.2709796547776574</v>
      </c>
      <c r="J1312" s="512"/>
      <c r="M1312" s="241" t="s">
        <v>1038</v>
      </c>
      <c r="S1312">
        <f t="shared" si="154"/>
        <v>2019</v>
      </c>
    </row>
    <row r="1313" spans="1:19">
      <c r="A1313" s="418" t="s">
        <v>1085</v>
      </c>
      <c r="B1313" s="497">
        <f>L1313</f>
        <v>43642</v>
      </c>
      <c r="C1313" s="498">
        <v>1671263.87</v>
      </c>
      <c r="D1313" s="498"/>
      <c r="E1313" s="495">
        <f t="shared" si="156"/>
        <v>40387365.859999999</v>
      </c>
      <c r="F1313" s="495">
        <f t="shared" si="156"/>
        <v>68361178.670000002</v>
      </c>
      <c r="G1313" s="495">
        <f t="shared" si="152"/>
        <v>-27973812.810000002</v>
      </c>
      <c r="H1313" s="495">
        <f>VLOOKUP(A1313,'02-Metrics'!A:R,18,FALSE)</f>
        <v>109399640</v>
      </c>
      <c r="I1313" s="496">
        <f t="shared" si="153"/>
        <v>-0.25570296949788868</v>
      </c>
      <c r="J1313" s="512"/>
      <c r="L1313" s="23">
        <v>43642</v>
      </c>
      <c r="M1313" s="241" t="s">
        <v>1039</v>
      </c>
      <c r="S1313">
        <f t="shared" si="154"/>
        <v>2019</v>
      </c>
    </row>
    <row r="1314" spans="1:19">
      <c r="A1314" s="418" t="s">
        <v>1085</v>
      </c>
      <c r="B1314" s="497">
        <f>L1314</f>
        <v>43642</v>
      </c>
      <c r="C1314" s="498">
        <v>16949.28</v>
      </c>
      <c r="D1314" s="498"/>
      <c r="E1314" s="495">
        <f t="shared" si="156"/>
        <v>40404315.140000001</v>
      </c>
      <c r="F1314" s="495">
        <f t="shared" si="156"/>
        <v>68361178.670000002</v>
      </c>
      <c r="G1314" s="495">
        <f t="shared" si="152"/>
        <v>-27956863.530000001</v>
      </c>
      <c r="H1314" s="495">
        <f>VLOOKUP(A1314,'02-Metrics'!A:R,18,FALSE)</f>
        <v>109399640</v>
      </c>
      <c r="I1314" s="496">
        <f t="shared" si="153"/>
        <v>-0.25554803955479194</v>
      </c>
      <c r="J1314" s="512"/>
      <c r="L1314" s="23">
        <v>43642</v>
      </c>
      <c r="M1314" s="241" t="s">
        <v>1039</v>
      </c>
      <c r="S1314">
        <f t="shared" si="154"/>
        <v>2019</v>
      </c>
    </row>
    <row r="1315" spans="1:19">
      <c r="A1315" s="418" t="s">
        <v>1085</v>
      </c>
      <c r="B1315" s="497">
        <v>43647</v>
      </c>
      <c r="C1315" s="498"/>
      <c r="D1315" s="498">
        <v>2079569.59</v>
      </c>
      <c r="E1315" s="495">
        <f t="shared" si="156"/>
        <v>40404315.140000001</v>
      </c>
      <c r="F1315" s="495">
        <f t="shared" si="156"/>
        <v>70440748.260000005</v>
      </c>
      <c r="G1315" s="495">
        <f t="shared" si="152"/>
        <v>-30036433.120000005</v>
      </c>
      <c r="H1315" s="495">
        <f>VLOOKUP(A1315,'02-Metrics'!A:R,18,FALSE)</f>
        <v>109399640</v>
      </c>
      <c r="I1315" s="496">
        <f t="shared" si="153"/>
        <v>-0.27455696490408932</v>
      </c>
      <c r="J1315" s="512"/>
      <c r="M1315" s="241" t="s">
        <v>1038</v>
      </c>
      <c r="S1315">
        <f t="shared" si="154"/>
        <v>2019</v>
      </c>
    </row>
    <row r="1316" spans="1:19">
      <c r="A1316" s="418" t="s">
        <v>1085</v>
      </c>
      <c r="B1316" s="497">
        <f>L1316</f>
        <v>43656</v>
      </c>
      <c r="C1316" s="498">
        <v>4174473.87</v>
      </c>
      <c r="D1316" s="498"/>
      <c r="E1316" s="495">
        <f t="shared" si="156"/>
        <v>44578789.009999998</v>
      </c>
      <c r="F1316" s="495">
        <f t="shared" si="156"/>
        <v>70440748.260000005</v>
      </c>
      <c r="G1316" s="495">
        <f t="shared" si="152"/>
        <v>-25861959.250000007</v>
      </c>
      <c r="H1316" s="495">
        <f>VLOOKUP(A1316,'02-Metrics'!A:R,18,FALSE)</f>
        <v>109399640</v>
      </c>
      <c r="I1316" s="496">
        <f t="shared" si="153"/>
        <v>-0.23639894290328567</v>
      </c>
      <c r="J1316" s="512"/>
      <c r="L1316" s="23">
        <v>43656</v>
      </c>
      <c r="M1316" s="241" t="s">
        <v>1039</v>
      </c>
      <c r="S1316">
        <f t="shared" si="154"/>
        <v>2019</v>
      </c>
    </row>
    <row r="1317" spans="1:19">
      <c r="A1317" s="418" t="s">
        <v>1085</v>
      </c>
      <c r="B1317" s="497">
        <v>43678</v>
      </c>
      <c r="C1317" s="498"/>
      <c r="D1317" s="498">
        <v>3237678.4499999993</v>
      </c>
      <c r="E1317" s="495">
        <f t="shared" si="156"/>
        <v>44578789.009999998</v>
      </c>
      <c r="F1317" s="495">
        <f t="shared" si="156"/>
        <v>73678426.710000008</v>
      </c>
      <c r="G1317" s="495">
        <f t="shared" si="152"/>
        <v>-29099637.70000001</v>
      </c>
      <c r="H1317" s="495">
        <f>VLOOKUP(A1317,'02-Metrics'!A:R,18,FALSE)</f>
        <v>109399640</v>
      </c>
      <c r="I1317" s="496">
        <f t="shared" si="153"/>
        <v>-0.26599390729256522</v>
      </c>
      <c r="J1317" s="512"/>
      <c r="M1317" s="241" t="s">
        <v>1038</v>
      </c>
      <c r="S1317">
        <f t="shared" si="154"/>
        <v>2019</v>
      </c>
    </row>
    <row r="1318" spans="1:19">
      <c r="A1318" s="418" t="s">
        <v>1085</v>
      </c>
      <c r="B1318" s="497">
        <f>L1318</f>
        <v>43682</v>
      </c>
      <c r="C1318" s="498">
        <v>1266190.73</v>
      </c>
      <c r="D1318" s="498"/>
      <c r="E1318" s="495">
        <f t="shared" si="156"/>
        <v>45844979.739999995</v>
      </c>
      <c r="F1318" s="495">
        <f t="shared" si="156"/>
        <v>73678426.710000008</v>
      </c>
      <c r="G1318" s="495">
        <f t="shared" si="152"/>
        <v>-27833446.970000014</v>
      </c>
      <c r="H1318" s="495">
        <f>VLOOKUP(A1318,'02-Metrics'!A:R,18,FALSE)</f>
        <v>109399640</v>
      </c>
      <c r="I1318" s="496">
        <f t="shared" si="153"/>
        <v>-0.25441991372183687</v>
      </c>
      <c r="J1318" s="512"/>
      <c r="L1318" s="23">
        <v>43682</v>
      </c>
      <c r="M1318" s="241" t="s">
        <v>1039</v>
      </c>
      <c r="S1318">
        <f t="shared" si="154"/>
        <v>2019</v>
      </c>
    </row>
    <row r="1319" spans="1:19">
      <c r="A1319" s="418" t="s">
        <v>1085</v>
      </c>
      <c r="B1319" s="497">
        <v>43709</v>
      </c>
      <c r="C1319" s="498"/>
      <c r="D1319" s="498">
        <v>5319231.2700000005</v>
      </c>
      <c r="E1319" s="495">
        <f t="shared" si="156"/>
        <v>45844979.739999995</v>
      </c>
      <c r="F1319" s="495">
        <f t="shared" si="156"/>
        <v>78997657.980000004</v>
      </c>
      <c r="G1319" s="495">
        <f t="shared" si="152"/>
        <v>-33152678.24000001</v>
      </c>
      <c r="H1319" s="495">
        <f>VLOOKUP(A1319,'02-Metrics'!A:R,18,FALSE)</f>
        <v>109399640</v>
      </c>
      <c r="I1319" s="496">
        <f t="shared" si="153"/>
        <v>-0.30304193176504063</v>
      </c>
      <c r="J1319" s="512"/>
      <c r="M1319" s="241" t="s">
        <v>1038</v>
      </c>
      <c r="S1319">
        <f t="shared" si="154"/>
        <v>2019</v>
      </c>
    </row>
    <row r="1320" spans="1:19">
      <c r="A1320" s="418" t="s">
        <v>1085</v>
      </c>
      <c r="B1320" s="497">
        <f>L1320</f>
        <v>43725</v>
      </c>
      <c r="C1320" s="498">
        <v>2390185.2599999998</v>
      </c>
      <c r="D1320" s="498"/>
      <c r="E1320" s="495">
        <f t="shared" si="156"/>
        <v>48235164.999999993</v>
      </c>
      <c r="F1320" s="495">
        <f t="shared" si="156"/>
        <v>78997657.980000004</v>
      </c>
      <c r="G1320" s="495">
        <f t="shared" si="152"/>
        <v>-30762492.980000012</v>
      </c>
      <c r="H1320" s="495">
        <f>VLOOKUP(A1320,'02-Metrics'!A:R,18,FALSE)</f>
        <v>109399640</v>
      </c>
      <c r="I1320" s="496">
        <f t="shared" si="153"/>
        <v>-0.2811937313504872</v>
      </c>
      <c r="J1320" s="512"/>
      <c r="L1320" s="23">
        <v>43725</v>
      </c>
      <c r="M1320" s="241" t="s">
        <v>1039</v>
      </c>
      <c r="S1320">
        <f t="shared" si="154"/>
        <v>2019</v>
      </c>
    </row>
    <row r="1321" spans="1:19">
      <c r="A1321" s="418" t="s">
        <v>1085</v>
      </c>
      <c r="B1321" s="497">
        <f>L1321</f>
        <v>43733</v>
      </c>
      <c r="C1321" s="498">
        <v>2850932.8</v>
      </c>
      <c r="D1321" s="498"/>
      <c r="E1321" s="495">
        <f t="shared" ref="E1321:F1336" si="157">C1321+E1320</f>
        <v>51086097.79999999</v>
      </c>
      <c r="F1321" s="495">
        <f t="shared" si="157"/>
        <v>78997657.980000004</v>
      </c>
      <c r="G1321" s="495">
        <f t="shared" si="152"/>
        <v>-27911560.180000015</v>
      </c>
      <c r="H1321" s="495">
        <f>VLOOKUP(A1321,'02-Metrics'!A:R,18,FALSE)</f>
        <v>109399640</v>
      </c>
      <c r="I1321" s="496">
        <f t="shared" si="153"/>
        <v>-0.25513393078807217</v>
      </c>
      <c r="J1321" s="512"/>
      <c r="L1321" s="23">
        <v>43733</v>
      </c>
      <c r="M1321" s="241" t="s">
        <v>1039</v>
      </c>
      <c r="S1321">
        <f t="shared" si="154"/>
        <v>2019</v>
      </c>
    </row>
    <row r="1322" spans="1:19">
      <c r="A1322" s="418" t="s">
        <v>1085</v>
      </c>
      <c r="B1322" s="497">
        <v>43739</v>
      </c>
      <c r="C1322" s="498"/>
      <c r="D1322" s="498">
        <v>867863.23999999987</v>
      </c>
      <c r="E1322" s="495">
        <f t="shared" si="157"/>
        <v>51086097.79999999</v>
      </c>
      <c r="F1322" s="495">
        <f t="shared" si="157"/>
        <v>79865521.219999999</v>
      </c>
      <c r="G1322" s="495">
        <f t="shared" si="152"/>
        <v>-28779423.420000009</v>
      </c>
      <c r="H1322" s="495">
        <f>VLOOKUP(A1322,'02-Metrics'!A:R,18,FALSE)</f>
        <v>109399640</v>
      </c>
      <c r="I1322" s="496">
        <f t="shared" si="153"/>
        <v>-0.26306689327314065</v>
      </c>
      <c r="J1322" s="512"/>
      <c r="M1322" s="241" t="s">
        <v>1038</v>
      </c>
      <c r="S1322">
        <f t="shared" si="154"/>
        <v>2019</v>
      </c>
    </row>
    <row r="1323" spans="1:19">
      <c r="A1323" s="418" t="s">
        <v>1085</v>
      </c>
      <c r="B1323" s="497">
        <f>L1323</f>
        <v>43751</v>
      </c>
      <c r="C1323" s="498">
        <v>2715718.48</v>
      </c>
      <c r="D1323" s="498"/>
      <c r="E1323" s="495">
        <f t="shared" si="157"/>
        <v>53801816.279999986</v>
      </c>
      <c r="F1323" s="495">
        <f t="shared" si="157"/>
        <v>79865521.219999999</v>
      </c>
      <c r="G1323" s="495">
        <f t="shared" si="152"/>
        <v>-26063704.940000013</v>
      </c>
      <c r="H1323" s="495">
        <f>VLOOKUP(A1323,'02-Metrics'!A:R,18,FALSE)</f>
        <v>109399640</v>
      </c>
      <c r="I1323" s="496">
        <f t="shared" si="153"/>
        <v>-0.23824305948355967</v>
      </c>
      <c r="J1323" s="512"/>
      <c r="L1323" s="23">
        <v>43751</v>
      </c>
      <c r="M1323" s="241" t="s">
        <v>1039</v>
      </c>
      <c r="S1323">
        <f t="shared" si="154"/>
        <v>2019</v>
      </c>
    </row>
    <row r="1324" spans="1:19">
      <c r="A1324" s="418" t="s">
        <v>1085</v>
      </c>
      <c r="B1324" s="497">
        <f>L1324</f>
        <v>43758</v>
      </c>
      <c r="C1324" s="498">
        <v>141100.76999999999</v>
      </c>
      <c r="D1324" s="498"/>
      <c r="E1324" s="495">
        <f t="shared" si="157"/>
        <v>53942917.04999999</v>
      </c>
      <c r="F1324" s="495">
        <f t="shared" si="157"/>
        <v>79865521.219999999</v>
      </c>
      <c r="G1324" s="495">
        <f t="shared" si="152"/>
        <v>-25922604.170000009</v>
      </c>
      <c r="H1324" s="495">
        <f>VLOOKUP(A1324,'02-Metrics'!A:R,18,FALSE)</f>
        <v>109399640</v>
      </c>
      <c r="I1324" s="496">
        <f t="shared" si="153"/>
        <v>-0.23695328586090419</v>
      </c>
      <c r="J1324" s="512"/>
      <c r="L1324" s="23">
        <v>43758</v>
      </c>
      <c r="M1324" s="241" t="s">
        <v>1039</v>
      </c>
      <c r="S1324">
        <f t="shared" si="154"/>
        <v>2019</v>
      </c>
    </row>
    <row r="1325" spans="1:19">
      <c r="A1325" s="418" t="s">
        <v>1085</v>
      </c>
      <c r="B1325" s="497">
        <v>43770</v>
      </c>
      <c r="C1325" s="498"/>
      <c r="D1325" s="498">
        <v>1831906.83</v>
      </c>
      <c r="E1325" s="495">
        <f t="shared" si="157"/>
        <v>53942917.04999999</v>
      </c>
      <c r="F1325" s="495">
        <f t="shared" si="157"/>
        <v>81697428.049999997</v>
      </c>
      <c r="G1325" s="495">
        <f t="shared" si="152"/>
        <v>-27754511.000000007</v>
      </c>
      <c r="H1325" s="495">
        <f>VLOOKUP(A1325,'02-Metrics'!A:R,18,FALSE)</f>
        <v>109399640</v>
      </c>
      <c r="I1325" s="496">
        <f t="shared" si="153"/>
        <v>-0.2536983759727181</v>
      </c>
      <c r="J1325" s="512"/>
      <c r="M1325" s="241" t="s">
        <v>1038</v>
      </c>
      <c r="S1325">
        <f t="shared" si="154"/>
        <v>2019</v>
      </c>
    </row>
    <row r="1326" spans="1:19">
      <c r="A1326" s="418" t="s">
        <v>1085</v>
      </c>
      <c r="B1326" s="497">
        <v>43800</v>
      </c>
      <c r="C1326" s="498"/>
      <c r="D1326" s="498">
        <v>3641609.1899999995</v>
      </c>
      <c r="E1326" s="495">
        <f t="shared" si="157"/>
        <v>53942917.04999999</v>
      </c>
      <c r="F1326" s="495">
        <f t="shared" si="157"/>
        <v>85339037.239999995</v>
      </c>
      <c r="G1326" s="495">
        <f t="shared" si="152"/>
        <v>-31396120.190000005</v>
      </c>
      <c r="H1326" s="495">
        <f>VLOOKUP(A1326,'02-Metrics'!A:R,18,FALSE)</f>
        <v>109399640</v>
      </c>
      <c r="I1326" s="496">
        <f t="shared" si="153"/>
        <v>-0.2869855896235125</v>
      </c>
      <c r="J1326" s="512"/>
      <c r="M1326" s="241" t="s">
        <v>1038</v>
      </c>
      <c r="S1326">
        <f t="shared" si="154"/>
        <v>2019</v>
      </c>
    </row>
    <row r="1327" spans="1:19">
      <c r="A1327" s="418" t="s">
        <v>1085</v>
      </c>
      <c r="B1327" s="497">
        <f>L1327</f>
        <v>43808</v>
      </c>
      <c r="C1327" s="498">
        <v>981.6</v>
      </c>
      <c r="D1327" s="498"/>
      <c r="E1327" s="495">
        <f t="shared" si="157"/>
        <v>53943898.649999991</v>
      </c>
      <c r="F1327" s="495">
        <f t="shared" si="157"/>
        <v>85339037.239999995</v>
      </c>
      <c r="G1327" s="495">
        <f t="shared" si="152"/>
        <v>-31395138.590000004</v>
      </c>
      <c r="H1327" s="495">
        <f>VLOOKUP(A1327,'02-Metrics'!A:R,18,FALSE)</f>
        <v>109399640</v>
      </c>
      <c r="I1327" s="496">
        <f t="shared" si="153"/>
        <v>-0.28697661701629001</v>
      </c>
      <c r="J1327" s="512"/>
      <c r="L1327" s="23">
        <v>43808</v>
      </c>
      <c r="M1327" s="241" t="s">
        <v>1039</v>
      </c>
      <c r="S1327">
        <f t="shared" si="154"/>
        <v>2019</v>
      </c>
    </row>
    <row r="1328" spans="1:19">
      <c r="A1328" s="418" t="s">
        <v>1085</v>
      </c>
      <c r="B1328" s="497">
        <f>L1328</f>
        <v>43808</v>
      </c>
      <c r="C1328" s="498">
        <v>534207.6</v>
      </c>
      <c r="D1328" s="498"/>
      <c r="E1328" s="495">
        <f t="shared" si="157"/>
        <v>54478106.249999993</v>
      </c>
      <c r="F1328" s="495">
        <f t="shared" si="157"/>
        <v>85339037.239999995</v>
      </c>
      <c r="G1328" s="495">
        <f t="shared" si="152"/>
        <v>-30860930.990000002</v>
      </c>
      <c r="H1328" s="495">
        <f>VLOOKUP(A1328,'02-Metrics'!A:R,18,FALSE)</f>
        <v>109399640</v>
      </c>
      <c r="I1328" s="496">
        <f t="shared" si="153"/>
        <v>-0.28209353330595971</v>
      </c>
      <c r="J1328" s="512"/>
      <c r="L1328" s="23">
        <v>43808</v>
      </c>
      <c r="M1328" s="241" t="s">
        <v>1039</v>
      </c>
      <c r="S1328">
        <f t="shared" si="154"/>
        <v>2019</v>
      </c>
    </row>
    <row r="1329" spans="1:19">
      <c r="A1329" s="418" t="s">
        <v>1085</v>
      </c>
      <c r="B1329" s="497">
        <v>43831</v>
      </c>
      <c r="C1329" s="498"/>
      <c r="D1329" s="498">
        <v>288845.05000000005</v>
      </c>
      <c r="E1329" s="495">
        <f t="shared" si="157"/>
        <v>54478106.249999993</v>
      </c>
      <c r="F1329" s="495">
        <f t="shared" si="157"/>
        <v>85627882.289999992</v>
      </c>
      <c r="G1329" s="495">
        <f t="shared" si="152"/>
        <v>-31149776.039999999</v>
      </c>
      <c r="H1329" s="495">
        <f>VLOOKUP(A1329,'02-Metrics'!A:R,18,FALSE)</f>
        <v>109399640</v>
      </c>
      <c r="I1329" s="496">
        <f t="shared" si="153"/>
        <v>-0.2847338075335531</v>
      </c>
      <c r="J1329" s="512"/>
      <c r="M1329" s="241" t="s">
        <v>1038</v>
      </c>
      <c r="S1329">
        <f t="shared" si="154"/>
        <v>2020</v>
      </c>
    </row>
    <row r="1330" spans="1:19">
      <c r="A1330" s="418" t="s">
        <v>1085</v>
      </c>
      <c r="B1330" s="497">
        <f>L1330</f>
        <v>43844</v>
      </c>
      <c r="C1330" s="498">
        <v>4224095.51</v>
      </c>
      <c r="D1330" s="498"/>
      <c r="E1330" s="495">
        <f t="shared" si="157"/>
        <v>58702201.75999999</v>
      </c>
      <c r="F1330" s="495">
        <f t="shared" si="157"/>
        <v>85627882.289999992</v>
      </c>
      <c r="G1330" s="495">
        <f t="shared" si="152"/>
        <v>-26925680.530000001</v>
      </c>
      <c r="H1330" s="495">
        <f>VLOOKUP(A1330,'02-Metrics'!A:R,18,FALSE)</f>
        <v>109399640</v>
      </c>
      <c r="I1330" s="496">
        <f t="shared" si="153"/>
        <v>-0.24612220414984914</v>
      </c>
      <c r="J1330" s="512"/>
      <c r="L1330" s="23">
        <v>43844</v>
      </c>
      <c r="M1330" s="241" t="s">
        <v>764</v>
      </c>
      <c r="S1330">
        <f t="shared" si="154"/>
        <v>2020</v>
      </c>
    </row>
    <row r="1331" spans="1:19">
      <c r="A1331" s="418" t="s">
        <v>1085</v>
      </c>
      <c r="B1331" s="497">
        <f>L1331</f>
        <v>43852</v>
      </c>
      <c r="C1331" s="498">
        <v>6680787.75</v>
      </c>
      <c r="D1331" s="498"/>
      <c r="E1331" s="495">
        <f t="shared" si="157"/>
        <v>65382989.50999999</v>
      </c>
      <c r="F1331" s="495">
        <f t="shared" si="157"/>
        <v>85627882.289999992</v>
      </c>
      <c r="G1331" s="495">
        <f t="shared" si="152"/>
        <v>-20244892.780000001</v>
      </c>
      <c r="H1331" s="495">
        <f>VLOOKUP(A1331,'02-Metrics'!A:R,18,FALSE)</f>
        <v>109399640</v>
      </c>
      <c r="I1331" s="496">
        <f t="shared" si="153"/>
        <v>-0.18505447348821258</v>
      </c>
      <c r="J1331" s="512"/>
      <c r="L1331" s="23">
        <v>43852</v>
      </c>
      <c r="M1331" s="241" t="s">
        <v>764</v>
      </c>
      <c r="S1331">
        <f t="shared" si="154"/>
        <v>2020</v>
      </c>
    </row>
    <row r="1332" spans="1:19">
      <c r="A1332" s="418" t="s">
        <v>1085</v>
      </c>
      <c r="B1332" s="497">
        <v>43862</v>
      </c>
      <c r="C1332" s="498"/>
      <c r="D1332" s="498">
        <v>1177692.67</v>
      </c>
      <c r="E1332" s="495">
        <f t="shared" si="157"/>
        <v>65382989.50999999</v>
      </c>
      <c r="F1332" s="495">
        <f t="shared" si="157"/>
        <v>86805574.959999993</v>
      </c>
      <c r="G1332" s="495">
        <f t="shared" si="152"/>
        <v>-21422585.450000003</v>
      </c>
      <c r="H1332" s="495">
        <f>VLOOKUP(A1332,'02-Metrics'!A:R,18,FALSE)</f>
        <v>109399640</v>
      </c>
      <c r="I1332" s="496">
        <f t="shared" si="153"/>
        <v>-0.1958195241775933</v>
      </c>
      <c r="J1332" s="512"/>
      <c r="M1332" s="241" t="s">
        <v>1038</v>
      </c>
      <c r="S1332">
        <f t="shared" si="154"/>
        <v>2020</v>
      </c>
    </row>
    <row r="1333" spans="1:19">
      <c r="A1333" s="418" t="s">
        <v>1085</v>
      </c>
      <c r="B1333" s="497">
        <v>43891</v>
      </c>
      <c r="C1333" s="498"/>
      <c r="D1333" s="498">
        <v>470499.49</v>
      </c>
      <c r="E1333" s="495">
        <f t="shared" si="157"/>
        <v>65382989.50999999</v>
      </c>
      <c r="F1333" s="495">
        <f t="shared" si="157"/>
        <v>87276074.449999988</v>
      </c>
      <c r="G1333" s="495">
        <f t="shared" si="152"/>
        <v>-21893084.939999998</v>
      </c>
      <c r="H1333" s="495">
        <f>VLOOKUP(A1333,'02-Metrics'!A:R,18,FALSE)</f>
        <v>109399640</v>
      </c>
      <c r="I1333" s="496">
        <f t="shared" si="153"/>
        <v>-0.2001202649295738</v>
      </c>
      <c r="J1333" s="512"/>
      <c r="M1333" s="241" t="s">
        <v>1038</v>
      </c>
      <c r="S1333">
        <f t="shared" si="154"/>
        <v>2020</v>
      </c>
    </row>
    <row r="1334" spans="1:19">
      <c r="A1334" s="418" t="s">
        <v>1085</v>
      </c>
      <c r="B1334" s="497">
        <f>L1334</f>
        <v>43900</v>
      </c>
      <c r="C1334" s="498">
        <v>1170773.3600000001</v>
      </c>
      <c r="D1334" s="498"/>
      <c r="E1334" s="495">
        <f t="shared" si="157"/>
        <v>66553762.86999999</v>
      </c>
      <c r="F1334" s="495">
        <f t="shared" si="157"/>
        <v>87276074.449999988</v>
      </c>
      <c r="G1334" s="495">
        <f t="shared" si="152"/>
        <v>-20722311.579999998</v>
      </c>
      <c r="H1334" s="495">
        <f>VLOOKUP(A1334,'02-Metrics'!A:R,18,FALSE)</f>
        <v>109399640</v>
      </c>
      <c r="I1334" s="496">
        <f t="shared" si="153"/>
        <v>-0.18941846225453757</v>
      </c>
      <c r="J1334" s="512"/>
      <c r="L1334" s="23">
        <v>43900</v>
      </c>
      <c r="M1334" s="241" t="s">
        <v>764</v>
      </c>
      <c r="S1334">
        <f t="shared" si="154"/>
        <v>2020</v>
      </c>
    </row>
    <row r="1335" spans="1:19">
      <c r="A1335" s="418" t="s">
        <v>1085</v>
      </c>
      <c r="B1335" s="497">
        <v>43922</v>
      </c>
      <c r="C1335" s="498"/>
      <c r="D1335" s="498">
        <v>614268.80000000005</v>
      </c>
      <c r="E1335" s="495">
        <f t="shared" si="157"/>
        <v>66553762.86999999</v>
      </c>
      <c r="F1335" s="495">
        <f t="shared" si="157"/>
        <v>87890343.249999985</v>
      </c>
      <c r="G1335" s="495">
        <f t="shared" si="152"/>
        <v>-21336580.379999995</v>
      </c>
      <c r="H1335" s="495">
        <f>VLOOKUP(A1335,'02-Metrics'!A:R,18,FALSE)</f>
        <v>109399640</v>
      </c>
      <c r="I1335" s="496">
        <f t="shared" si="153"/>
        <v>-0.19503336921401199</v>
      </c>
      <c r="J1335" s="512"/>
      <c r="M1335" s="241" t="s">
        <v>1038</v>
      </c>
      <c r="S1335">
        <f t="shared" si="154"/>
        <v>2020</v>
      </c>
    </row>
    <row r="1336" spans="1:19">
      <c r="A1336" s="418" t="s">
        <v>1085</v>
      </c>
      <c r="B1336" s="497">
        <v>43952</v>
      </c>
      <c r="C1336" s="498"/>
      <c r="D1336" s="498">
        <v>366775.42</v>
      </c>
      <c r="E1336" s="495">
        <f t="shared" si="157"/>
        <v>66553762.86999999</v>
      </c>
      <c r="F1336" s="495">
        <f t="shared" si="157"/>
        <v>88257118.669999987</v>
      </c>
      <c r="G1336" s="495">
        <f t="shared" si="152"/>
        <v>-21703355.799999997</v>
      </c>
      <c r="H1336" s="495">
        <f>VLOOKUP(A1336,'02-Metrics'!A:R,18,FALSE)</f>
        <v>109399640</v>
      </c>
      <c r="I1336" s="496">
        <f t="shared" si="153"/>
        <v>-0.19838598920435202</v>
      </c>
      <c r="J1336" s="512"/>
      <c r="M1336" s="241" t="s">
        <v>1038</v>
      </c>
      <c r="S1336">
        <f t="shared" si="154"/>
        <v>2020</v>
      </c>
    </row>
    <row r="1337" spans="1:19">
      <c r="A1337" s="418" t="s">
        <v>1085</v>
      </c>
      <c r="B1337" s="497">
        <v>43983</v>
      </c>
      <c r="C1337" s="498"/>
      <c r="D1337" s="498">
        <v>745395.29999999993</v>
      </c>
      <c r="E1337" s="495">
        <f t="shared" ref="E1337:F1352" si="158">C1337+E1336</f>
        <v>66553762.86999999</v>
      </c>
      <c r="F1337" s="495">
        <f t="shared" si="158"/>
        <v>89002513.969999984</v>
      </c>
      <c r="G1337" s="495">
        <f t="shared" si="152"/>
        <v>-22448751.099999994</v>
      </c>
      <c r="H1337" s="495">
        <f>VLOOKUP(A1337,'02-Metrics'!A:R,18,FALSE)</f>
        <v>109399640</v>
      </c>
      <c r="I1337" s="496">
        <f t="shared" si="153"/>
        <v>-0.2051994970001729</v>
      </c>
      <c r="J1337" s="512"/>
      <c r="M1337" s="241" t="s">
        <v>1038</v>
      </c>
      <c r="S1337">
        <f t="shared" si="154"/>
        <v>2020</v>
      </c>
    </row>
    <row r="1338" spans="1:19">
      <c r="A1338" s="418" t="s">
        <v>1085</v>
      </c>
      <c r="B1338" s="497">
        <v>44013</v>
      </c>
      <c r="C1338" s="498"/>
      <c r="D1338" s="498">
        <v>341157.31</v>
      </c>
      <c r="E1338" s="495">
        <f t="shared" si="158"/>
        <v>66553762.86999999</v>
      </c>
      <c r="F1338" s="495">
        <f t="shared" si="158"/>
        <v>89343671.279999986</v>
      </c>
      <c r="G1338" s="495">
        <f t="shared" si="152"/>
        <v>-22789908.409999996</v>
      </c>
      <c r="H1338" s="495">
        <f>VLOOKUP(A1338,'02-Metrics'!A:R,18,FALSE)</f>
        <v>109399640</v>
      </c>
      <c r="I1338" s="496">
        <f t="shared" si="153"/>
        <v>-0.20831794702432291</v>
      </c>
      <c r="J1338" s="512"/>
      <c r="M1338" s="241" t="s">
        <v>1038</v>
      </c>
      <c r="S1338">
        <f t="shared" si="154"/>
        <v>2020</v>
      </c>
    </row>
    <row r="1339" spans="1:19">
      <c r="A1339" s="418" t="s">
        <v>1085</v>
      </c>
      <c r="B1339" s="497">
        <f>L1339</f>
        <v>44039</v>
      </c>
      <c r="C1339" s="498">
        <v>1446764.54</v>
      </c>
      <c r="D1339" s="498"/>
      <c r="E1339" s="495">
        <f t="shared" si="158"/>
        <v>68000527.409999996</v>
      </c>
      <c r="F1339" s="495">
        <f t="shared" si="158"/>
        <v>89343671.279999986</v>
      </c>
      <c r="G1339" s="495">
        <f t="shared" si="152"/>
        <v>-21343143.86999999</v>
      </c>
      <c r="H1339" s="495">
        <f>VLOOKUP(A1339,'02-Metrics'!A:R,18,FALSE)</f>
        <v>109399640</v>
      </c>
      <c r="I1339" s="496">
        <f t="shared" si="153"/>
        <v>-0.19509336474964625</v>
      </c>
      <c r="J1339" s="512"/>
      <c r="L1339" s="23">
        <v>44039</v>
      </c>
      <c r="M1339" s="241" t="s">
        <v>1039</v>
      </c>
      <c r="S1339">
        <f t="shared" si="154"/>
        <v>2020</v>
      </c>
    </row>
    <row r="1340" spans="1:19">
      <c r="A1340" s="418" t="s">
        <v>1085</v>
      </c>
      <c r="B1340" s="497">
        <f>L1340</f>
        <v>44040</v>
      </c>
      <c r="C1340" s="498">
        <v>1446764.54</v>
      </c>
      <c r="D1340" s="498"/>
      <c r="E1340" s="495">
        <f t="shared" si="158"/>
        <v>69447291.950000003</v>
      </c>
      <c r="F1340" s="495">
        <f t="shared" si="158"/>
        <v>89343671.279999986</v>
      </c>
      <c r="G1340" s="495">
        <f t="shared" si="152"/>
        <v>-19896379.329999983</v>
      </c>
      <c r="H1340" s="495">
        <f>VLOOKUP(A1340,'02-Metrics'!A:R,18,FALSE)</f>
        <v>109399640</v>
      </c>
      <c r="I1340" s="496">
        <f t="shared" si="153"/>
        <v>-0.1818687824749696</v>
      </c>
      <c r="J1340" s="512"/>
      <c r="L1340" s="23">
        <v>44040</v>
      </c>
      <c r="M1340" s="241" t="s">
        <v>764</v>
      </c>
      <c r="S1340">
        <f t="shared" si="154"/>
        <v>2020</v>
      </c>
    </row>
    <row r="1341" spans="1:19">
      <c r="A1341" s="418" t="s">
        <v>1085</v>
      </c>
      <c r="B1341" s="497">
        <v>44044</v>
      </c>
      <c r="C1341" s="498"/>
      <c r="D1341" s="498">
        <v>250748.68000000002</v>
      </c>
      <c r="E1341" s="495">
        <f t="shared" si="158"/>
        <v>69447291.950000003</v>
      </c>
      <c r="F1341" s="495">
        <f t="shared" si="158"/>
        <v>89594419.959999993</v>
      </c>
      <c r="G1341" s="495">
        <f t="shared" si="152"/>
        <v>-20147128.00999999</v>
      </c>
      <c r="H1341" s="495">
        <f>VLOOKUP(A1341,'02-Metrics'!A:R,18,FALSE)</f>
        <v>109399640</v>
      </c>
      <c r="I1341" s="496">
        <f t="shared" si="153"/>
        <v>-0.1841608254835207</v>
      </c>
      <c r="J1341" s="512"/>
      <c r="M1341" s="241" t="s">
        <v>1038</v>
      </c>
      <c r="S1341">
        <f t="shared" si="154"/>
        <v>2020</v>
      </c>
    </row>
    <row r="1342" spans="1:19">
      <c r="A1342" s="418" t="s">
        <v>1085</v>
      </c>
      <c r="B1342" s="497">
        <f>L1342</f>
        <v>44049</v>
      </c>
      <c r="C1342" s="498">
        <v>2899097.58</v>
      </c>
      <c r="D1342" s="498"/>
      <c r="E1342" s="495">
        <f t="shared" si="158"/>
        <v>72346389.530000001</v>
      </c>
      <c r="F1342" s="495">
        <f t="shared" si="158"/>
        <v>89594419.959999993</v>
      </c>
      <c r="G1342" s="495">
        <f t="shared" si="152"/>
        <v>-17248030.429999992</v>
      </c>
      <c r="H1342" s="495">
        <f>VLOOKUP(A1342,'02-Metrics'!A:R,18,FALSE)</f>
        <v>109399640</v>
      </c>
      <c r="I1342" s="496">
        <f t="shared" si="153"/>
        <v>-0.15766076040103963</v>
      </c>
      <c r="J1342" s="512"/>
      <c r="L1342" s="23">
        <v>44049</v>
      </c>
      <c r="M1342" s="241" t="s">
        <v>764</v>
      </c>
      <c r="S1342">
        <f t="shared" si="154"/>
        <v>2020</v>
      </c>
    </row>
    <row r="1343" spans="1:19">
      <c r="A1343" s="418" t="s">
        <v>1085</v>
      </c>
      <c r="B1343" s="497">
        <v>44075</v>
      </c>
      <c r="C1343" s="498"/>
      <c r="D1343" s="498">
        <v>332330.69</v>
      </c>
      <c r="E1343" s="495">
        <f t="shared" si="158"/>
        <v>72346389.530000001</v>
      </c>
      <c r="F1343" s="495">
        <f t="shared" si="158"/>
        <v>89926750.649999991</v>
      </c>
      <c r="G1343" s="495">
        <f t="shared" si="152"/>
        <v>-17580361.11999999</v>
      </c>
      <c r="H1343" s="495">
        <f>VLOOKUP(A1343,'02-Metrics'!A:R,18,FALSE)</f>
        <v>109399640</v>
      </c>
      <c r="I1343" s="496">
        <f t="shared" si="153"/>
        <v>-0.16069852807559504</v>
      </c>
      <c r="J1343" s="512"/>
      <c r="M1343" s="241" t="s">
        <v>1038</v>
      </c>
      <c r="S1343">
        <f t="shared" si="154"/>
        <v>2020</v>
      </c>
    </row>
    <row r="1344" spans="1:19">
      <c r="A1344" s="418" t="s">
        <v>1085</v>
      </c>
      <c r="B1344" s="497">
        <f t="shared" ref="B1344:B1352" si="159">L1344</f>
        <v>44090</v>
      </c>
      <c r="C1344" s="498">
        <v>667221.67000000004</v>
      </c>
      <c r="D1344" s="498"/>
      <c r="E1344" s="495">
        <f t="shared" si="158"/>
        <v>73013611.200000003</v>
      </c>
      <c r="F1344" s="495">
        <f t="shared" si="158"/>
        <v>89926750.649999991</v>
      </c>
      <c r="G1344" s="495">
        <f t="shared" ref="G1344:G1407" si="160">E1344-F1344</f>
        <v>-16913139.449999988</v>
      </c>
      <c r="H1344" s="495">
        <f>VLOOKUP(A1344,'02-Metrics'!A:R,18,FALSE)</f>
        <v>109399640</v>
      </c>
      <c r="I1344" s="496">
        <f t="shared" si="153"/>
        <v>-0.15459958963301879</v>
      </c>
      <c r="J1344" s="512"/>
      <c r="L1344" s="23">
        <v>44090</v>
      </c>
      <c r="M1344" s="241" t="s">
        <v>764</v>
      </c>
      <c r="S1344">
        <f t="shared" si="154"/>
        <v>2020</v>
      </c>
    </row>
    <row r="1345" spans="1:19">
      <c r="A1345" s="418" t="s">
        <v>1085</v>
      </c>
      <c r="B1345" s="497">
        <f t="shared" si="159"/>
        <v>44091</v>
      </c>
      <c r="C1345" s="498">
        <v>70946.570000000007</v>
      </c>
      <c r="D1345" s="498"/>
      <c r="E1345" s="495">
        <f t="shared" si="158"/>
        <v>73084557.769999996</v>
      </c>
      <c r="F1345" s="495">
        <f t="shared" si="158"/>
        <v>89926750.649999991</v>
      </c>
      <c r="G1345" s="495">
        <f t="shared" si="160"/>
        <v>-16842192.879999995</v>
      </c>
      <c r="H1345" s="495">
        <f>VLOOKUP(A1345,'02-Metrics'!A:R,18,FALSE)</f>
        <v>109399640</v>
      </c>
      <c r="I1345" s="496">
        <f t="shared" si="153"/>
        <v>-0.15395108137467359</v>
      </c>
      <c r="J1345" s="512"/>
      <c r="L1345" s="23">
        <v>44091</v>
      </c>
      <c r="M1345" s="241" t="s">
        <v>764</v>
      </c>
      <c r="S1345">
        <f t="shared" si="154"/>
        <v>2020</v>
      </c>
    </row>
    <row r="1346" spans="1:19">
      <c r="A1346" s="418" t="s">
        <v>1085</v>
      </c>
      <c r="B1346" s="497">
        <f t="shared" si="159"/>
        <v>44102</v>
      </c>
      <c r="C1346" s="498">
        <v>9900</v>
      </c>
      <c r="D1346" s="498"/>
      <c r="E1346" s="495">
        <f t="shared" si="158"/>
        <v>73094457.769999996</v>
      </c>
      <c r="F1346" s="495">
        <f t="shared" si="158"/>
        <v>89926750.649999991</v>
      </c>
      <c r="G1346" s="495">
        <f t="shared" si="160"/>
        <v>-16832292.879999995</v>
      </c>
      <c r="H1346" s="495">
        <f>VLOOKUP(A1346,'02-Metrics'!A:R,18,FALSE)</f>
        <v>109399640</v>
      </c>
      <c r="I1346" s="496">
        <f t="shared" si="153"/>
        <v>-0.15386058747542491</v>
      </c>
      <c r="J1346" s="512"/>
      <c r="L1346" s="23">
        <v>44102</v>
      </c>
      <c r="M1346" s="241" t="s">
        <v>1039</v>
      </c>
      <c r="S1346">
        <f t="shared" si="154"/>
        <v>2020</v>
      </c>
    </row>
    <row r="1347" spans="1:19">
      <c r="A1347" s="418" t="s">
        <v>1085</v>
      </c>
      <c r="B1347" s="497">
        <f t="shared" si="159"/>
        <v>44102</v>
      </c>
      <c r="C1347" s="498">
        <v>389570.04</v>
      </c>
      <c r="D1347" s="498"/>
      <c r="E1347" s="495">
        <f t="shared" si="158"/>
        <v>73484027.810000002</v>
      </c>
      <c r="F1347" s="495">
        <f t="shared" si="158"/>
        <v>89926750.649999991</v>
      </c>
      <c r="G1347" s="495">
        <f t="shared" si="160"/>
        <v>-16442722.839999989</v>
      </c>
      <c r="H1347" s="495">
        <f>VLOOKUP(A1347,'02-Metrics'!A:R,18,FALSE)</f>
        <v>109399640</v>
      </c>
      <c r="I1347" s="496">
        <f t="shared" ref="I1347:I1410" si="161">G1347/H1347</f>
        <v>-0.15029960647036852</v>
      </c>
      <c r="J1347" s="512"/>
      <c r="L1347" s="23">
        <v>44102</v>
      </c>
      <c r="M1347" s="241" t="s">
        <v>1039</v>
      </c>
      <c r="S1347">
        <f t="shared" ref="S1347:S1410" si="162">YEAR(B1347)</f>
        <v>2020</v>
      </c>
    </row>
    <row r="1348" spans="1:19">
      <c r="A1348" s="418" t="s">
        <v>1085</v>
      </c>
      <c r="B1348" s="497">
        <f t="shared" si="159"/>
        <v>44105</v>
      </c>
      <c r="C1348" s="498"/>
      <c r="D1348" s="498">
        <v>132372.71</v>
      </c>
      <c r="E1348" s="495">
        <f t="shared" si="158"/>
        <v>73484027.810000002</v>
      </c>
      <c r="F1348" s="495">
        <f t="shared" si="158"/>
        <v>90059123.359999985</v>
      </c>
      <c r="G1348" s="495">
        <f t="shared" si="160"/>
        <v>-16575095.549999982</v>
      </c>
      <c r="H1348" s="495">
        <f>VLOOKUP(A1348,'02-Metrics'!A:R,18,FALSE)</f>
        <v>109399640</v>
      </c>
      <c r="I1348" s="496">
        <f t="shared" si="161"/>
        <v>-0.15150959866047076</v>
      </c>
      <c r="J1348" s="512"/>
      <c r="L1348" s="23">
        <v>44105</v>
      </c>
      <c r="M1348" s="241" t="s">
        <v>1040</v>
      </c>
      <c r="S1348">
        <f t="shared" si="162"/>
        <v>2020</v>
      </c>
    </row>
    <row r="1349" spans="1:19">
      <c r="A1349" s="418" t="s">
        <v>1085</v>
      </c>
      <c r="B1349" s="497">
        <f t="shared" si="159"/>
        <v>44136</v>
      </c>
      <c r="C1349" s="498"/>
      <c r="D1349" s="498">
        <v>230397.45000000004</v>
      </c>
      <c r="E1349" s="495">
        <f t="shared" si="158"/>
        <v>73484027.810000002</v>
      </c>
      <c r="F1349" s="495">
        <f t="shared" si="158"/>
        <v>90289520.809999987</v>
      </c>
      <c r="G1349" s="495">
        <f t="shared" si="160"/>
        <v>-16805492.999999985</v>
      </c>
      <c r="H1349" s="495">
        <f>VLOOKUP(A1349,'02-Metrics'!A:R,18,FALSE)</f>
        <v>109399640</v>
      </c>
      <c r="I1349" s="496">
        <f t="shared" si="161"/>
        <v>-0.15361561518849592</v>
      </c>
      <c r="J1349" s="512"/>
      <c r="L1349" s="23">
        <v>44136</v>
      </c>
      <c r="M1349" s="241" t="s">
        <v>1040</v>
      </c>
      <c r="S1349">
        <f t="shared" si="162"/>
        <v>2020</v>
      </c>
    </row>
    <row r="1350" spans="1:19">
      <c r="A1350" s="418" t="s">
        <v>1085</v>
      </c>
      <c r="B1350" s="497">
        <f t="shared" si="159"/>
        <v>44166</v>
      </c>
      <c r="C1350" s="498"/>
      <c r="D1350" s="498">
        <v>10911.29</v>
      </c>
      <c r="E1350" s="495">
        <f t="shared" si="158"/>
        <v>73484027.810000002</v>
      </c>
      <c r="F1350" s="495">
        <f t="shared" si="158"/>
        <v>90300432.099999994</v>
      </c>
      <c r="G1350" s="495">
        <f t="shared" si="160"/>
        <v>-16816404.289999992</v>
      </c>
      <c r="H1350" s="495">
        <f>VLOOKUP(A1350,'02-Metrics'!A:R,18,FALSE)</f>
        <v>109399640</v>
      </c>
      <c r="I1350" s="496">
        <f t="shared" si="161"/>
        <v>-0.15371535308525688</v>
      </c>
      <c r="J1350" s="512"/>
      <c r="L1350" s="23">
        <v>44166</v>
      </c>
      <c r="M1350" s="241" t="s">
        <v>1040</v>
      </c>
      <c r="S1350">
        <f t="shared" si="162"/>
        <v>2020</v>
      </c>
    </row>
    <row r="1351" spans="1:19">
      <c r="A1351" s="418" t="s">
        <v>1085</v>
      </c>
      <c r="B1351" s="497">
        <f t="shared" si="159"/>
        <v>44172</v>
      </c>
      <c r="C1351" s="498">
        <v>214819.72</v>
      </c>
      <c r="D1351" s="498"/>
      <c r="E1351" s="495">
        <f t="shared" si="158"/>
        <v>73698847.530000001</v>
      </c>
      <c r="F1351" s="495">
        <f t="shared" si="158"/>
        <v>90300432.099999994</v>
      </c>
      <c r="G1351" s="495">
        <f t="shared" si="160"/>
        <v>-16601584.569999993</v>
      </c>
      <c r="H1351" s="495">
        <f>VLOOKUP(A1351,'02-Metrics'!A:R,18,FALSE)</f>
        <v>109399640</v>
      </c>
      <c r="I1351" s="496">
        <f t="shared" si="161"/>
        <v>-0.15175172943896334</v>
      </c>
      <c r="J1351" s="512"/>
      <c r="L1351" s="23">
        <v>44172</v>
      </c>
      <c r="M1351" s="241" t="s">
        <v>1039</v>
      </c>
      <c r="S1351">
        <f t="shared" si="162"/>
        <v>2020</v>
      </c>
    </row>
    <row r="1352" spans="1:19">
      <c r="A1352" s="418" t="s">
        <v>1085</v>
      </c>
      <c r="B1352" s="497">
        <f t="shared" si="159"/>
        <v>44172</v>
      </c>
      <c r="C1352" s="498">
        <v>593</v>
      </c>
      <c r="D1352" s="498"/>
      <c r="E1352" s="495">
        <f t="shared" si="158"/>
        <v>73699440.530000001</v>
      </c>
      <c r="F1352" s="495">
        <f t="shared" si="158"/>
        <v>90300432.099999994</v>
      </c>
      <c r="G1352" s="495">
        <f t="shared" si="160"/>
        <v>-16600991.569999993</v>
      </c>
      <c r="H1352" s="495">
        <f>VLOOKUP(A1352,'02-Metrics'!A:R,18,FALSE)</f>
        <v>109399640</v>
      </c>
      <c r="I1352" s="496">
        <f t="shared" si="161"/>
        <v>-0.15174630894580635</v>
      </c>
      <c r="J1352" s="512"/>
      <c r="L1352" s="23">
        <v>44172</v>
      </c>
      <c r="M1352" s="241" t="s">
        <v>1039</v>
      </c>
      <c r="S1352">
        <f t="shared" si="162"/>
        <v>2020</v>
      </c>
    </row>
    <row r="1353" spans="1:19">
      <c r="A1353" s="418" t="s">
        <v>1085</v>
      </c>
      <c r="B1353" s="497">
        <v>44197</v>
      </c>
      <c r="C1353" s="498"/>
      <c r="D1353" s="498">
        <v>25415.8</v>
      </c>
      <c r="E1353" s="495">
        <f t="shared" ref="E1353:F1358" si="163">C1353+E1352</f>
        <v>73699440.530000001</v>
      </c>
      <c r="F1353" s="495">
        <f t="shared" si="163"/>
        <v>90325847.899999991</v>
      </c>
      <c r="G1353" s="495">
        <f t="shared" si="160"/>
        <v>-16626407.36999999</v>
      </c>
      <c r="H1353" s="495">
        <f>VLOOKUP(A1353,'02-Metrics'!A:R,18,FALSE)</f>
        <v>109399640</v>
      </c>
      <c r="I1353" s="496">
        <f t="shared" si="161"/>
        <v>-0.15197862963717237</v>
      </c>
      <c r="J1353" s="512"/>
      <c r="M1353" s="241" t="s">
        <v>1038</v>
      </c>
      <c r="S1353">
        <f t="shared" si="162"/>
        <v>2021</v>
      </c>
    </row>
    <row r="1354" spans="1:19">
      <c r="A1354" s="418" t="s">
        <v>1085</v>
      </c>
      <c r="B1354" s="497">
        <f>L1354</f>
        <v>44216</v>
      </c>
      <c r="C1354" s="498">
        <v>288528.58</v>
      </c>
      <c r="D1354" s="498"/>
      <c r="E1354" s="495">
        <f t="shared" si="163"/>
        <v>73987969.109999999</v>
      </c>
      <c r="F1354" s="495">
        <f t="shared" si="163"/>
        <v>90325847.899999991</v>
      </c>
      <c r="G1354" s="495">
        <f t="shared" si="160"/>
        <v>-16337878.789999992</v>
      </c>
      <c r="H1354" s="495">
        <f>VLOOKUP(A1354,'02-Metrics'!A:R,18,FALSE)</f>
        <v>109399640</v>
      </c>
      <c r="I1354" s="496">
        <f t="shared" si="161"/>
        <v>-0.14934124819789163</v>
      </c>
      <c r="J1354" s="512"/>
      <c r="L1354" s="23">
        <v>44216</v>
      </c>
      <c r="M1354" s="241" t="s">
        <v>1039</v>
      </c>
      <c r="S1354">
        <f t="shared" si="162"/>
        <v>2021</v>
      </c>
    </row>
    <row r="1355" spans="1:19">
      <c r="A1355" s="418" t="s">
        <v>1085</v>
      </c>
      <c r="B1355" s="497">
        <v>44228</v>
      </c>
      <c r="C1355" s="498"/>
      <c r="D1355" s="498">
        <v>180197.06</v>
      </c>
      <c r="E1355" s="495">
        <f t="shared" si="163"/>
        <v>73987969.109999999</v>
      </c>
      <c r="F1355" s="495">
        <f t="shared" si="163"/>
        <v>90506044.959999993</v>
      </c>
      <c r="G1355" s="495">
        <f t="shared" si="160"/>
        <v>-16518075.849999994</v>
      </c>
      <c r="H1355" s="495">
        <f>VLOOKUP(A1355,'02-Metrics'!A:R,18,FALSE)</f>
        <v>109399640</v>
      </c>
      <c r="I1355" s="496">
        <f t="shared" si="161"/>
        <v>-0.15098839310622955</v>
      </c>
      <c r="J1355" s="512"/>
      <c r="M1355" s="241" t="s">
        <v>1038</v>
      </c>
      <c r="S1355">
        <f t="shared" si="162"/>
        <v>2021</v>
      </c>
    </row>
    <row r="1356" spans="1:19">
      <c r="A1356" s="418" t="s">
        <v>1085</v>
      </c>
      <c r="B1356" s="497">
        <f>L1356</f>
        <v>44251</v>
      </c>
      <c r="C1356" s="498">
        <v>5362261.37</v>
      </c>
      <c r="D1356" s="498"/>
      <c r="E1356" s="495">
        <f t="shared" si="163"/>
        <v>79350230.480000004</v>
      </c>
      <c r="F1356" s="495">
        <f t="shared" si="163"/>
        <v>90506044.959999993</v>
      </c>
      <c r="G1356" s="495">
        <f t="shared" si="160"/>
        <v>-11155814.479999989</v>
      </c>
      <c r="H1356" s="495">
        <f>VLOOKUP(A1356,'02-Metrics'!A:R,18,FALSE)</f>
        <v>109399640</v>
      </c>
      <c r="I1356" s="496">
        <f t="shared" si="161"/>
        <v>-0.10197304561514087</v>
      </c>
      <c r="J1356" s="512"/>
      <c r="L1356" s="23">
        <v>44251</v>
      </c>
      <c r="M1356" s="241" t="s">
        <v>1039</v>
      </c>
      <c r="S1356">
        <f t="shared" si="162"/>
        <v>2021</v>
      </c>
    </row>
    <row r="1357" spans="1:19">
      <c r="A1357" s="418" t="s">
        <v>1085</v>
      </c>
      <c r="B1357" s="497">
        <v>44256</v>
      </c>
      <c r="C1357" s="498"/>
      <c r="D1357" s="498">
        <v>121287.64</v>
      </c>
      <c r="E1357" s="495">
        <f t="shared" si="163"/>
        <v>79350230.480000004</v>
      </c>
      <c r="F1357" s="495">
        <f t="shared" si="163"/>
        <v>90627332.599999994</v>
      </c>
      <c r="G1357" s="495">
        <f t="shared" si="160"/>
        <v>-11277102.11999999</v>
      </c>
      <c r="H1357" s="495">
        <f>VLOOKUP(A1357,'02-Metrics'!A:R,18,FALSE)</f>
        <v>109399640</v>
      </c>
      <c r="I1357" s="496">
        <f t="shared" si="161"/>
        <v>-0.1030817114206225</v>
      </c>
      <c r="J1357" s="512"/>
      <c r="M1357" s="241" t="s">
        <v>1038</v>
      </c>
      <c r="S1357">
        <f t="shared" si="162"/>
        <v>2021</v>
      </c>
    </row>
    <row r="1358" spans="1:19">
      <c r="A1358" s="418" t="s">
        <v>1085</v>
      </c>
      <c r="B1358" s="497">
        <f>L1358</f>
        <v>44283</v>
      </c>
      <c r="C1358" s="498">
        <v>535</v>
      </c>
      <c r="D1358" s="498"/>
      <c r="E1358" s="495">
        <f t="shared" si="163"/>
        <v>79350765.480000004</v>
      </c>
      <c r="F1358" s="495">
        <f t="shared" si="163"/>
        <v>90627332.599999994</v>
      </c>
      <c r="G1358" s="495">
        <f t="shared" si="160"/>
        <v>-11276567.11999999</v>
      </c>
      <c r="H1358" s="495">
        <f>VLOOKUP(A1358,'02-Metrics'!A:R,18,FALSE)</f>
        <v>109399640</v>
      </c>
      <c r="I1358" s="496">
        <f t="shared" si="161"/>
        <v>-0.10307682109374391</v>
      </c>
      <c r="J1358" s="512"/>
      <c r="L1358" s="23">
        <v>44283</v>
      </c>
      <c r="M1358" s="241" t="s">
        <v>764</v>
      </c>
      <c r="S1358">
        <f t="shared" si="162"/>
        <v>2021</v>
      </c>
    </row>
    <row r="1359" spans="1:19">
      <c r="A1359" s="418" t="s">
        <v>1085</v>
      </c>
      <c r="B1359" s="497">
        <f>L1359</f>
        <v>44283</v>
      </c>
      <c r="C1359" s="498">
        <v>250406.62</v>
      </c>
      <c r="D1359" s="498"/>
      <c r="E1359" s="495">
        <f>C1359+E1358</f>
        <v>79601172.100000009</v>
      </c>
      <c r="F1359" s="495">
        <f>D1359+F1358</f>
        <v>90627332.599999994</v>
      </c>
      <c r="G1359" s="495">
        <f t="shared" si="160"/>
        <v>-11026160.499999985</v>
      </c>
      <c r="H1359" s="495">
        <f>VLOOKUP(A1359,'02-Metrics'!A:R,18,FALSE)</f>
        <v>109399640</v>
      </c>
      <c r="I1359" s="496">
        <f t="shared" si="161"/>
        <v>-0.10078790478652384</v>
      </c>
      <c r="J1359" s="512"/>
      <c r="L1359" s="23">
        <v>44283</v>
      </c>
      <c r="M1359" s="241" t="s">
        <v>764</v>
      </c>
      <c r="S1359">
        <f t="shared" si="162"/>
        <v>2021</v>
      </c>
    </row>
    <row r="1360" spans="1:19">
      <c r="A1360" s="418"/>
      <c r="B1360" s="505"/>
      <c r="C1360" s="506"/>
      <c r="D1360" s="506"/>
      <c r="E1360" s="506"/>
      <c r="F1360" s="506"/>
      <c r="G1360" s="506"/>
      <c r="H1360" s="495"/>
      <c r="I1360" s="496"/>
      <c r="J1360" s="512"/>
      <c r="S1360">
        <f t="shared" si="162"/>
        <v>1900</v>
      </c>
    </row>
    <row r="1361" spans="1:19">
      <c r="A1361" s="418" t="s">
        <v>1086</v>
      </c>
      <c r="B1361" s="497">
        <v>42856</v>
      </c>
      <c r="C1361" s="498"/>
      <c r="D1361" s="498">
        <v>18772.05</v>
      </c>
      <c r="E1361" s="495">
        <f t="shared" ref="E1361:F1376" si="164">C1361+E1360</f>
        <v>0</v>
      </c>
      <c r="F1361" s="495">
        <f t="shared" si="164"/>
        <v>18772.05</v>
      </c>
      <c r="G1361" s="495">
        <f t="shared" si="160"/>
        <v>-18772.05</v>
      </c>
      <c r="H1361" s="495">
        <f>VLOOKUP(A1361,'02-Metrics'!A:R,18,FALSE)</f>
        <v>9050320</v>
      </c>
      <c r="I1361" s="496">
        <f t="shared" si="161"/>
        <v>-2.0741863271132952E-3</v>
      </c>
      <c r="J1361" s="512"/>
      <c r="M1361" s="241" t="s">
        <v>1038</v>
      </c>
      <c r="S1361">
        <f t="shared" si="162"/>
        <v>2017</v>
      </c>
    </row>
    <row r="1362" spans="1:19">
      <c r="A1362" s="418" t="s">
        <v>1086</v>
      </c>
      <c r="B1362" s="497">
        <f>L1362</f>
        <v>42886</v>
      </c>
      <c r="C1362" s="498">
        <v>1115000</v>
      </c>
      <c r="D1362" s="498"/>
      <c r="E1362" s="495">
        <f t="shared" si="164"/>
        <v>1115000</v>
      </c>
      <c r="F1362" s="495">
        <f t="shared" si="164"/>
        <v>18772.05</v>
      </c>
      <c r="G1362" s="495">
        <f t="shared" si="160"/>
        <v>1096227.95</v>
      </c>
      <c r="H1362" s="495">
        <f>VLOOKUP(A1362,'02-Metrics'!A:R,18,FALSE)</f>
        <v>9050320</v>
      </c>
      <c r="I1362" s="496">
        <f t="shared" si="161"/>
        <v>0.12112587731704513</v>
      </c>
      <c r="J1362" s="512"/>
      <c r="L1362" s="23">
        <v>42886</v>
      </c>
      <c r="M1362" s="241" t="s">
        <v>1039</v>
      </c>
      <c r="S1362">
        <f t="shared" si="162"/>
        <v>2017</v>
      </c>
    </row>
    <row r="1363" spans="1:19">
      <c r="A1363" s="418" t="s">
        <v>1086</v>
      </c>
      <c r="B1363" s="497">
        <v>42948</v>
      </c>
      <c r="C1363" s="498"/>
      <c r="D1363" s="498">
        <v>21342</v>
      </c>
      <c r="E1363" s="495">
        <f t="shared" si="164"/>
        <v>1115000</v>
      </c>
      <c r="F1363" s="495">
        <f t="shared" si="164"/>
        <v>40114.050000000003</v>
      </c>
      <c r="G1363" s="495">
        <f t="shared" si="160"/>
        <v>1074885.95</v>
      </c>
      <c r="H1363" s="495">
        <f>VLOOKUP(A1363,'02-Metrics'!A:R,18,FALSE)</f>
        <v>9050320</v>
      </c>
      <c r="I1363" s="496">
        <f t="shared" si="161"/>
        <v>0.11876772865489839</v>
      </c>
      <c r="J1363" s="512"/>
      <c r="M1363" s="241" t="s">
        <v>1038</v>
      </c>
      <c r="S1363">
        <f t="shared" si="162"/>
        <v>2017</v>
      </c>
    </row>
    <row r="1364" spans="1:19">
      <c r="A1364" s="418" t="s">
        <v>1086</v>
      </c>
      <c r="B1364" s="497">
        <v>42979</v>
      </c>
      <c r="C1364" s="498"/>
      <c r="D1364" s="498">
        <v>202989.69</v>
      </c>
      <c r="E1364" s="495">
        <f t="shared" si="164"/>
        <v>1115000</v>
      </c>
      <c r="F1364" s="495">
        <f t="shared" si="164"/>
        <v>243103.74</v>
      </c>
      <c r="G1364" s="495">
        <f t="shared" si="160"/>
        <v>871896.26</v>
      </c>
      <c r="H1364" s="495">
        <f>VLOOKUP(A1364,'02-Metrics'!A:R,18,FALSE)</f>
        <v>9050320</v>
      </c>
      <c r="I1364" s="496">
        <f t="shared" si="161"/>
        <v>9.6338721724756701E-2</v>
      </c>
      <c r="J1364" s="512"/>
      <c r="M1364" s="241" t="s">
        <v>1038</v>
      </c>
      <c r="S1364">
        <f t="shared" si="162"/>
        <v>2017</v>
      </c>
    </row>
    <row r="1365" spans="1:19">
      <c r="A1365" s="418" t="s">
        <v>1086</v>
      </c>
      <c r="B1365" s="497">
        <v>43009</v>
      </c>
      <c r="C1365" s="498"/>
      <c r="D1365" s="498">
        <v>3064.0299999999997</v>
      </c>
      <c r="E1365" s="495">
        <f t="shared" si="164"/>
        <v>1115000</v>
      </c>
      <c r="F1365" s="495">
        <f t="shared" si="164"/>
        <v>246167.77</v>
      </c>
      <c r="G1365" s="495">
        <f t="shared" si="160"/>
        <v>868832.23</v>
      </c>
      <c r="H1365" s="495">
        <f>VLOOKUP(A1365,'02-Metrics'!A:R,18,FALSE)</f>
        <v>9050320</v>
      </c>
      <c r="I1365" s="496">
        <f t="shared" si="161"/>
        <v>9.6000166844929236E-2</v>
      </c>
      <c r="J1365" s="512"/>
      <c r="M1365" s="241" t="s">
        <v>1038</v>
      </c>
      <c r="S1365">
        <f t="shared" si="162"/>
        <v>2017</v>
      </c>
    </row>
    <row r="1366" spans="1:19">
      <c r="A1366" s="418" t="s">
        <v>1086</v>
      </c>
      <c r="B1366" s="497">
        <v>43040</v>
      </c>
      <c r="C1366" s="498"/>
      <c r="D1366" s="498">
        <v>7821.35</v>
      </c>
      <c r="E1366" s="495">
        <f t="shared" si="164"/>
        <v>1115000</v>
      </c>
      <c r="F1366" s="495">
        <f t="shared" si="164"/>
        <v>253989.12</v>
      </c>
      <c r="G1366" s="495">
        <f t="shared" si="160"/>
        <v>861010.88</v>
      </c>
      <c r="H1366" s="495">
        <f>VLOOKUP(A1366,'02-Metrics'!A:R,18,FALSE)</f>
        <v>9050320</v>
      </c>
      <c r="I1366" s="496">
        <f t="shared" si="161"/>
        <v>9.5135959833464456E-2</v>
      </c>
      <c r="J1366" s="512"/>
      <c r="M1366" s="241" t="s">
        <v>1038</v>
      </c>
      <c r="S1366">
        <f t="shared" si="162"/>
        <v>2017</v>
      </c>
    </row>
    <row r="1367" spans="1:19">
      <c r="A1367" s="418" t="s">
        <v>1086</v>
      </c>
      <c r="B1367" s="497">
        <v>43070</v>
      </c>
      <c r="C1367" s="498"/>
      <c r="D1367" s="498">
        <v>483426.17</v>
      </c>
      <c r="E1367" s="495">
        <f t="shared" si="164"/>
        <v>1115000</v>
      </c>
      <c r="F1367" s="495">
        <f t="shared" si="164"/>
        <v>737415.29</v>
      </c>
      <c r="G1367" s="495">
        <f t="shared" si="160"/>
        <v>377584.70999999996</v>
      </c>
      <c r="H1367" s="495">
        <f>VLOOKUP(A1367,'02-Metrics'!A:R,18,FALSE)</f>
        <v>9050320</v>
      </c>
      <c r="I1367" s="496">
        <f t="shared" si="161"/>
        <v>4.17205922000548E-2</v>
      </c>
      <c r="J1367" s="512"/>
      <c r="M1367" s="241" t="s">
        <v>1038</v>
      </c>
      <c r="S1367">
        <f t="shared" si="162"/>
        <v>2017</v>
      </c>
    </row>
    <row r="1368" spans="1:19">
      <c r="A1368" s="418" t="s">
        <v>1086</v>
      </c>
      <c r="B1368" s="497">
        <v>43101</v>
      </c>
      <c r="C1368" s="498"/>
      <c r="D1368" s="498">
        <v>984041.29</v>
      </c>
      <c r="E1368" s="495">
        <f t="shared" si="164"/>
        <v>1115000</v>
      </c>
      <c r="F1368" s="495">
        <f t="shared" si="164"/>
        <v>1721456.58</v>
      </c>
      <c r="G1368" s="495">
        <f t="shared" si="160"/>
        <v>-606456.58000000007</v>
      </c>
      <c r="H1368" s="495">
        <f>VLOOKUP(A1368,'02-Metrics'!A:R,18,FALSE)</f>
        <v>9050320</v>
      </c>
      <c r="I1368" s="496">
        <f t="shared" si="161"/>
        <v>-6.7009407402169208E-2</v>
      </c>
      <c r="J1368" s="512"/>
      <c r="M1368" s="241" t="s">
        <v>1038</v>
      </c>
      <c r="S1368">
        <f t="shared" si="162"/>
        <v>2018</v>
      </c>
    </row>
    <row r="1369" spans="1:19">
      <c r="A1369" s="418" t="s">
        <v>1086</v>
      </c>
      <c r="B1369" s="497">
        <v>43132</v>
      </c>
      <c r="C1369" s="498"/>
      <c r="D1369" s="498">
        <v>1208788.3399999999</v>
      </c>
      <c r="E1369" s="495">
        <f t="shared" si="164"/>
        <v>1115000</v>
      </c>
      <c r="F1369" s="495">
        <f t="shared" si="164"/>
        <v>2930244.92</v>
      </c>
      <c r="G1369" s="495">
        <f t="shared" si="160"/>
        <v>-1815244.92</v>
      </c>
      <c r="H1369" s="495">
        <f>VLOOKUP(A1369,'02-Metrics'!A:R,18,FALSE)</f>
        <v>9050320</v>
      </c>
      <c r="I1369" s="496">
        <f t="shared" si="161"/>
        <v>-0.20057245710648905</v>
      </c>
      <c r="J1369" s="512"/>
      <c r="M1369" s="241" t="s">
        <v>1038</v>
      </c>
      <c r="S1369">
        <f t="shared" si="162"/>
        <v>2018</v>
      </c>
    </row>
    <row r="1370" spans="1:19">
      <c r="A1370" s="418" t="s">
        <v>1086</v>
      </c>
      <c r="B1370" s="497">
        <v>43160</v>
      </c>
      <c r="C1370" s="498"/>
      <c r="D1370" s="498">
        <v>942303.73</v>
      </c>
      <c r="E1370" s="495">
        <f t="shared" si="164"/>
        <v>1115000</v>
      </c>
      <c r="F1370" s="495">
        <f t="shared" si="164"/>
        <v>3872548.65</v>
      </c>
      <c r="G1370" s="495">
        <f t="shared" si="160"/>
        <v>-2757548.65</v>
      </c>
      <c r="H1370" s="495">
        <f>VLOOKUP(A1370,'02-Metrics'!A:R,18,FALSE)</f>
        <v>9050320</v>
      </c>
      <c r="I1370" s="496">
        <f t="shared" si="161"/>
        <v>-0.30469073469225394</v>
      </c>
      <c r="J1370" s="512"/>
      <c r="M1370" s="241" t="s">
        <v>1038</v>
      </c>
      <c r="S1370">
        <f t="shared" si="162"/>
        <v>2018</v>
      </c>
    </row>
    <row r="1371" spans="1:19">
      <c r="A1371" s="418" t="s">
        <v>1086</v>
      </c>
      <c r="B1371" s="497">
        <v>43191</v>
      </c>
      <c r="C1371" s="498"/>
      <c r="D1371" s="498">
        <v>883025.97</v>
      </c>
      <c r="E1371" s="495">
        <f t="shared" si="164"/>
        <v>1115000</v>
      </c>
      <c r="F1371" s="495">
        <f t="shared" si="164"/>
        <v>4755574.62</v>
      </c>
      <c r="G1371" s="495">
        <f t="shared" si="160"/>
        <v>-3640574.62</v>
      </c>
      <c r="H1371" s="495">
        <f>VLOOKUP(A1371,'02-Metrics'!A:R,18,FALSE)</f>
        <v>9050320</v>
      </c>
      <c r="I1371" s="496">
        <f t="shared" si="161"/>
        <v>-0.40225921514377394</v>
      </c>
      <c r="J1371" s="512"/>
      <c r="M1371" s="241" t="s">
        <v>1038</v>
      </c>
      <c r="S1371">
        <f t="shared" si="162"/>
        <v>2018</v>
      </c>
    </row>
    <row r="1372" spans="1:19">
      <c r="A1372" s="418" t="s">
        <v>1086</v>
      </c>
      <c r="B1372" s="497">
        <v>43221</v>
      </c>
      <c r="C1372" s="498"/>
      <c r="D1372" s="498">
        <v>1170386.81</v>
      </c>
      <c r="E1372" s="495">
        <f t="shared" si="164"/>
        <v>1115000</v>
      </c>
      <c r="F1372" s="495">
        <f t="shared" si="164"/>
        <v>5925961.4299999997</v>
      </c>
      <c r="G1372" s="495">
        <f t="shared" si="160"/>
        <v>-4810961.43</v>
      </c>
      <c r="H1372" s="495">
        <f>VLOOKUP(A1372,'02-Metrics'!A:R,18,FALSE)</f>
        <v>9050320</v>
      </c>
      <c r="I1372" s="496">
        <f t="shared" si="161"/>
        <v>-0.53157915189739147</v>
      </c>
      <c r="J1372" s="512"/>
      <c r="M1372" s="241" t="s">
        <v>1038</v>
      </c>
      <c r="S1372">
        <f t="shared" si="162"/>
        <v>2018</v>
      </c>
    </row>
    <row r="1373" spans="1:19">
      <c r="A1373" s="418" t="s">
        <v>1086</v>
      </c>
      <c r="B1373" s="497">
        <v>43252</v>
      </c>
      <c r="C1373" s="498"/>
      <c r="D1373" s="498">
        <v>407379.19</v>
      </c>
      <c r="E1373" s="495">
        <f t="shared" si="164"/>
        <v>1115000</v>
      </c>
      <c r="F1373" s="495">
        <f t="shared" si="164"/>
        <v>6333340.6200000001</v>
      </c>
      <c r="G1373" s="495">
        <f t="shared" si="160"/>
        <v>-5218340.62</v>
      </c>
      <c r="H1373" s="495">
        <f>VLOOKUP(A1373,'02-Metrics'!A:R,18,FALSE)</f>
        <v>9050320</v>
      </c>
      <c r="I1373" s="496">
        <f t="shared" si="161"/>
        <v>-0.57659183542681369</v>
      </c>
      <c r="J1373" s="512"/>
      <c r="M1373" s="241" t="s">
        <v>1038</v>
      </c>
      <c r="S1373">
        <f t="shared" si="162"/>
        <v>2018</v>
      </c>
    </row>
    <row r="1374" spans="1:19">
      <c r="A1374" s="418" t="s">
        <v>1086</v>
      </c>
      <c r="B1374" s="497">
        <f>L1374</f>
        <v>43262</v>
      </c>
      <c r="C1374" s="498">
        <v>4930770.8499999996</v>
      </c>
      <c r="D1374" s="498"/>
      <c r="E1374" s="495">
        <f t="shared" si="164"/>
        <v>6045770.8499999996</v>
      </c>
      <c r="F1374" s="495">
        <f t="shared" si="164"/>
        <v>6333340.6200000001</v>
      </c>
      <c r="G1374" s="495">
        <f t="shared" si="160"/>
        <v>-287569.77000000048</v>
      </c>
      <c r="H1374" s="495">
        <f>VLOOKUP(A1374,'02-Metrics'!A:R,18,FALSE)</f>
        <v>9050320</v>
      </c>
      <c r="I1374" s="496">
        <f t="shared" si="161"/>
        <v>-3.1774541673664634E-2</v>
      </c>
      <c r="J1374" s="512"/>
      <c r="L1374" s="23">
        <v>43262</v>
      </c>
      <c r="M1374" s="241" t="s">
        <v>1039</v>
      </c>
      <c r="S1374">
        <f t="shared" si="162"/>
        <v>2018</v>
      </c>
    </row>
    <row r="1375" spans="1:19">
      <c r="A1375" s="418" t="s">
        <v>1086</v>
      </c>
      <c r="B1375" s="497">
        <f>L1375</f>
        <v>43271</v>
      </c>
      <c r="C1375" s="498">
        <v>570100</v>
      </c>
      <c r="D1375" s="498"/>
      <c r="E1375" s="495">
        <f t="shared" si="164"/>
        <v>6615870.8499999996</v>
      </c>
      <c r="F1375" s="495">
        <f t="shared" si="164"/>
        <v>6333340.6200000001</v>
      </c>
      <c r="G1375" s="495">
        <f t="shared" si="160"/>
        <v>282530.22999999952</v>
      </c>
      <c r="H1375" s="495">
        <f>VLOOKUP(A1375,'02-Metrics'!A:R,18,FALSE)</f>
        <v>9050320</v>
      </c>
      <c r="I1375" s="496">
        <f t="shared" si="161"/>
        <v>3.1217706114258888E-2</v>
      </c>
      <c r="J1375" s="512"/>
      <c r="L1375" s="23">
        <v>43271</v>
      </c>
      <c r="M1375" s="241" t="s">
        <v>1039</v>
      </c>
      <c r="S1375">
        <f t="shared" si="162"/>
        <v>2018</v>
      </c>
    </row>
    <row r="1376" spans="1:19">
      <c r="A1376" s="418" t="s">
        <v>1086</v>
      </c>
      <c r="B1376" s="497">
        <v>43282</v>
      </c>
      <c r="C1376" s="498"/>
      <c r="D1376" s="498">
        <v>1755667.1099999999</v>
      </c>
      <c r="E1376" s="495">
        <f t="shared" si="164"/>
        <v>6615870.8499999996</v>
      </c>
      <c r="F1376" s="495">
        <f t="shared" si="164"/>
        <v>8089007.7300000004</v>
      </c>
      <c r="G1376" s="495">
        <f t="shared" si="160"/>
        <v>-1473136.8800000008</v>
      </c>
      <c r="H1376" s="495">
        <f>VLOOKUP(A1376,'02-Metrics'!A:R,18,FALSE)</f>
        <v>9050320</v>
      </c>
      <c r="I1376" s="496">
        <f t="shared" si="161"/>
        <v>-0.16277180033413191</v>
      </c>
      <c r="J1376" s="512"/>
      <c r="M1376" s="241" t="s">
        <v>1038</v>
      </c>
      <c r="S1376">
        <f t="shared" si="162"/>
        <v>2018</v>
      </c>
    </row>
    <row r="1377" spans="1:19">
      <c r="A1377" s="418" t="s">
        <v>1086</v>
      </c>
      <c r="B1377" s="497">
        <v>43313</v>
      </c>
      <c r="C1377" s="498"/>
      <c r="D1377" s="498">
        <v>1166414.18</v>
      </c>
      <c r="E1377" s="495">
        <f t="shared" ref="E1377:F1392" si="165">C1377+E1376</f>
        <v>6615870.8499999996</v>
      </c>
      <c r="F1377" s="495">
        <f t="shared" si="165"/>
        <v>9255421.9100000001</v>
      </c>
      <c r="G1377" s="495">
        <f t="shared" si="160"/>
        <v>-2639551.0600000005</v>
      </c>
      <c r="H1377" s="495">
        <f>VLOOKUP(A1377,'02-Metrics'!A:R,18,FALSE)</f>
        <v>9050320</v>
      </c>
      <c r="I1377" s="496">
        <f t="shared" si="161"/>
        <v>-0.29165278796771832</v>
      </c>
      <c r="J1377" s="512"/>
      <c r="M1377" s="241" t="s">
        <v>1038</v>
      </c>
      <c r="S1377">
        <f t="shared" si="162"/>
        <v>2018</v>
      </c>
    </row>
    <row r="1378" spans="1:19">
      <c r="A1378" s="418" t="s">
        <v>1086</v>
      </c>
      <c r="B1378" s="497">
        <v>43344</v>
      </c>
      <c r="C1378" s="498"/>
      <c r="D1378" s="498">
        <v>574475.42999999993</v>
      </c>
      <c r="E1378" s="495">
        <f t="shared" si="165"/>
        <v>6615870.8499999996</v>
      </c>
      <c r="F1378" s="495">
        <f t="shared" si="165"/>
        <v>9829897.3399999999</v>
      </c>
      <c r="G1378" s="495">
        <f t="shared" si="160"/>
        <v>-3214026.49</v>
      </c>
      <c r="H1378" s="495">
        <f>VLOOKUP(A1378,'02-Metrics'!A:R,18,FALSE)</f>
        <v>9050320</v>
      </c>
      <c r="I1378" s="496">
        <f t="shared" si="161"/>
        <v>-0.3551284915892477</v>
      </c>
      <c r="J1378" s="512"/>
      <c r="M1378" s="241" t="s">
        <v>1038</v>
      </c>
      <c r="S1378">
        <f t="shared" si="162"/>
        <v>2018</v>
      </c>
    </row>
    <row r="1379" spans="1:19">
      <c r="A1379" s="418" t="s">
        <v>1086</v>
      </c>
      <c r="B1379" s="497">
        <v>43374</v>
      </c>
      <c r="C1379" s="498"/>
      <c r="D1379" s="498">
        <v>2459804.84</v>
      </c>
      <c r="E1379" s="495">
        <f t="shared" si="165"/>
        <v>6615870.8499999996</v>
      </c>
      <c r="F1379" s="495">
        <f t="shared" si="165"/>
        <v>12289702.18</v>
      </c>
      <c r="G1379" s="495">
        <f t="shared" si="160"/>
        <v>-5673831.3300000001</v>
      </c>
      <c r="H1379" s="495">
        <f>VLOOKUP(A1379,'02-Metrics'!A:R,18,FALSE)</f>
        <v>9050320</v>
      </c>
      <c r="I1379" s="496">
        <f t="shared" si="161"/>
        <v>-0.62692052104234985</v>
      </c>
      <c r="J1379" s="512"/>
      <c r="M1379" s="241" t="s">
        <v>1038</v>
      </c>
      <c r="S1379">
        <f t="shared" si="162"/>
        <v>2018</v>
      </c>
    </row>
    <row r="1380" spans="1:19">
      <c r="A1380" s="418" t="s">
        <v>1086</v>
      </c>
      <c r="B1380" s="497">
        <v>43405</v>
      </c>
      <c r="C1380" s="498"/>
      <c r="D1380" s="498">
        <v>1743963.1</v>
      </c>
      <c r="E1380" s="495">
        <f t="shared" si="165"/>
        <v>6615870.8499999996</v>
      </c>
      <c r="F1380" s="495">
        <f t="shared" si="165"/>
        <v>14033665.279999999</v>
      </c>
      <c r="G1380" s="495">
        <f t="shared" si="160"/>
        <v>-7417794.4299999997</v>
      </c>
      <c r="H1380" s="495">
        <f>VLOOKUP(A1380,'02-Metrics'!A:R,18,FALSE)</f>
        <v>9050320</v>
      </c>
      <c r="I1380" s="496">
        <f t="shared" si="161"/>
        <v>-0.81961681244420082</v>
      </c>
      <c r="J1380" s="512"/>
      <c r="M1380" s="241" t="s">
        <v>1038</v>
      </c>
      <c r="S1380">
        <f t="shared" si="162"/>
        <v>2018</v>
      </c>
    </row>
    <row r="1381" spans="1:19">
      <c r="A1381" s="418" t="s">
        <v>1086</v>
      </c>
      <c r="B1381" s="497">
        <v>43435</v>
      </c>
      <c r="C1381" s="498"/>
      <c r="D1381" s="498">
        <v>1026384.16</v>
      </c>
      <c r="E1381" s="495">
        <f t="shared" si="165"/>
        <v>6615870.8499999996</v>
      </c>
      <c r="F1381" s="495">
        <f t="shared" si="165"/>
        <v>15060049.439999999</v>
      </c>
      <c r="G1381" s="495">
        <f t="shared" si="160"/>
        <v>-8444178.5899999999</v>
      </c>
      <c r="H1381" s="495">
        <f>VLOOKUP(A1381,'02-Metrics'!A:R,18,FALSE)</f>
        <v>9050320</v>
      </c>
      <c r="I1381" s="496">
        <f t="shared" si="161"/>
        <v>-0.93302541678084305</v>
      </c>
      <c r="J1381" s="512"/>
      <c r="M1381" s="241" t="s">
        <v>1038</v>
      </c>
      <c r="S1381">
        <f t="shared" si="162"/>
        <v>2018</v>
      </c>
    </row>
    <row r="1382" spans="1:19">
      <c r="A1382" s="418" t="s">
        <v>1086</v>
      </c>
      <c r="B1382" s="497">
        <v>43466</v>
      </c>
      <c r="C1382" s="498"/>
      <c r="D1382" s="498">
        <v>1591582.89</v>
      </c>
      <c r="E1382" s="495">
        <f t="shared" si="165"/>
        <v>6615870.8499999996</v>
      </c>
      <c r="F1382" s="495">
        <f t="shared" si="165"/>
        <v>16651632.33</v>
      </c>
      <c r="G1382" s="495">
        <f t="shared" si="160"/>
        <v>-10035761.48</v>
      </c>
      <c r="H1382" s="495">
        <f>VLOOKUP(A1382,'02-Metrics'!A:R,18,FALSE)</f>
        <v>9050320</v>
      </c>
      <c r="I1382" s="496">
        <f t="shared" si="161"/>
        <v>-1.1088847112588285</v>
      </c>
      <c r="J1382" s="512"/>
      <c r="M1382" s="241" t="s">
        <v>1038</v>
      </c>
      <c r="S1382">
        <f t="shared" si="162"/>
        <v>2019</v>
      </c>
    </row>
    <row r="1383" spans="1:19">
      <c r="A1383" s="418" t="s">
        <v>1086</v>
      </c>
      <c r="B1383" s="497">
        <v>43497</v>
      </c>
      <c r="C1383" s="498"/>
      <c r="D1383" s="498">
        <v>1074306.5499999998</v>
      </c>
      <c r="E1383" s="495">
        <f t="shared" si="165"/>
        <v>6615870.8499999996</v>
      </c>
      <c r="F1383" s="495">
        <f t="shared" si="165"/>
        <v>17725938.879999999</v>
      </c>
      <c r="G1383" s="495">
        <f t="shared" si="160"/>
        <v>-11110068.029999999</v>
      </c>
      <c r="H1383" s="495">
        <f>VLOOKUP(A1383,'02-Metrics'!A:R,18,FALSE)</f>
        <v>9050320</v>
      </c>
      <c r="I1383" s="496">
        <f t="shared" si="161"/>
        <v>-1.2275884200779641</v>
      </c>
      <c r="J1383" s="512"/>
      <c r="M1383" s="241" t="s">
        <v>1038</v>
      </c>
      <c r="S1383">
        <f t="shared" si="162"/>
        <v>2019</v>
      </c>
    </row>
    <row r="1384" spans="1:19">
      <c r="A1384" s="418" t="s">
        <v>1086</v>
      </c>
      <c r="B1384" s="497">
        <v>43525</v>
      </c>
      <c r="C1384" s="498"/>
      <c r="D1384" s="498">
        <v>974305.39999999991</v>
      </c>
      <c r="E1384" s="495">
        <f t="shared" si="165"/>
        <v>6615870.8499999996</v>
      </c>
      <c r="F1384" s="495">
        <f t="shared" si="165"/>
        <v>18700244.279999997</v>
      </c>
      <c r="G1384" s="495">
        <f t="shared" si="160"/>
        <v>-12084373.429999998</v>
      </c>
      <c r="H1384" s="495">
        <f>VLOOKUP(A1384,'02-Metrics'!A:R,18,FALSE)</f>
        <v>9050320</v>
      </c>
      <c r="I1384" s="496">
        <f t="shared" si="161"/>
        <v>-1.335242668767513</v>
      </c>
      <c r="J1384" s="512"/>
      <c r="M1384" s="241" t="s">
        <v>1038</v>
      </c>
      <c r="S1384">
        <f t="shared" si="162"/>
        <v>2019</v>
      </c>
    </row>
    <row r="1385" spans="1:19">
      <c r="A1385" s="418" t="s">
        <v>1086</v>
      </c>
      <c r="B1385" s="497">
        <v>43556</v>
      </c>
      <c r="C1385" s="498"/>
      <c r="D1385" s="498">
        <v>243500.39</v>
      </c>
      <c r="E1385" s="495">
        <f t="shared" si="165"/>
        <v>6615870.8499999996</v>
      </c>
      <c r="F1385" s="495">
        <f t="shared" si="165"/>
        <v>18943744.669999998</v>
      </c>
      <c r="G1385" s="495">
        <f t="shared" si="160"/>
        <v>-12327873.819999998</v>
      </c>
      <c r="H1385" s="495">
        <f>VLOOKUP(A1385,'02-Metrics'!A:R,18,FALSE)</f>
        <v>9050320</v>
      </c>
      <c r="I1385" s="496">
        <f t="shared" si="161"/>
        <v>-1.3621478378665062</v>
      </c>
      <c r="J1385" s="512"/>
      <c r="M1385" s="241" t="s">
        <v>1038</v>
      </c>
      <c r="S1385">
        <f t="shared" si="162"/>
        <v>2019</v>
      </c>
    </row>
    <row r="1386" spans="1:19">
      <c r="A1386" s="418" t="s">
        <v>1086</v>
      </c>
      <c r="B1386" s="497">
        <v>43586</v>
      </c>
      <c r="C1386" s="498"/>
      <c r="D1386" s="498">
        <v>411430.90999999992</v>
      </c>
      <c r="E1386" s="495">
        <f t="shared" si="165"/>
        <v>6615870.8499999996</v>
      </c>
      <c r="F1386" s="495">
        <f t="shared" si="165"/>
        <v>19355175.579999998</v>
      </c>
      <c r="G1386" s="495">
        <f t="shared" si="160"/>
        <v>-12739304.729999999</v>
      </c>
      <c r="H1386" s="495">
        <f>VLOOKUP(A1386,'02-Metrics'!A:R,18,FALSE)</f>
        <v>9050320</v>
      </c>
      <c r="I1386" s="496">
        <f t="shared" si="161"/>
        <v>-1.4076082094334785</v>
      </c>
      <c r="J1386" s="512"/>
      <c r="M1386" s="241" t="s">
        <v>1038</v>
      </c>
      <c r="S1386">
        <f t="shared" si="162"/>
        <v>2019</v>
      </c>
    </row>
    <row r="1387" spans="1:19">
      <c r="A1387" s="418" t="s">
        <v>1086</v>
      </c>
      <c r="B1387" s="497">
        <v>43617</v>
      </c>
      <c r="C1387" s="498"/>
      <c r="D1387" s="498">
        <v>22932.84</v>
      </c>
      <c r="E1387" s="495">
        <f t="shared" si="165"/>
        <v>6615870.8499999996</v>
      </c>
      <c r="F1387" s="495">
        <f t="shared" si="165"/>
        <v>19378108.419999998</v>
      </c>
      <c r="G1387" s="495">
        <f t="shared" si="160"/>
        <v>-12762237.569999998</v>
      </c>
      <c r="H1387" s="495">
        <f>VLOOKUP(A1387,'02-Metrics'!A:R,18,FALSE)</f>
        <v>9050320</v>
      </c>
      <c r="I1387" s="496">
        <f t="shared" si="161"/>
        <v>-1.4101421353057129</v>
      </c>
      <c r="J1387" s="512"/>
      <c r="M1387" s="241" t="s">
        <v>1038</v>
      </c>
      <c r="S1387">
        <f t="shared" si="162"/>
        <v>2019</v>
      </c>
    </row>
    <row r="1388" spans="1:19">
      <c r="A1388" s="418" t="s">
        <v>1086</v>
      </c>
      <c r="B1388" s="497">
        <v>43647</v>
      </c>
      <c r="C1388" s="498"/>
      <c r="D1388" s="498">
        <v>22747.170000000002</v>
      </c>
      <c r="E1388" s="495">
        <f t="shared" si="165"/>
        <v>6615870.8499999996</v>
      </c>
      <c r="F1388" s="495">
        <f t="shared" si="165"/>
        <v>19400855.59</v>
      </c>
      <c r="G1388" s="495">
        <f t="shared" si="160"/>
        <v>-12784984.74</v>
      </c>
      <c r="H1388" s="495">
        <f>VLOOKUP(A1388,'02-Metrics'!A:R,18,FALSE)</f>
        <v>9050320</v>
      </c>
      <c r="I1388" s="496">
        <f t="shared" si="161"/>
        <v>-1.4126555458812506</v>
      </c>
      <c r="J1388" s="512"/>
      <c r="M1388" s="241" t="s">
        <v>1038</v>
      </c>
      <c r="S1388">
        <f t="shared" si="162"/>
        <v>2019</v>
      </c>
    </row>
    <row r="1389" spans="1:19">
      <c r="A1389" s="418" t="s">
        <v>1086</v>
      </c>
      <c r="B1389" s="497">
        <f>L1389</f>
        <v>43668</v>
      </c>
      <c r="C1389" s="498">
        <v>947802.1</v>
      </c>
      <c r="D1389" s="498"/>
      <c r="E1389" s="495">
        <f t="shared" si="165"/>
        <v>7563672.9499999993</v>
      </c>
      <c r="F1389" s="495">
        <f t="shared" si="165"/>
        <v>19400855.59</v>
      </c>
      <c r="G1389" s="495">
        <f t="shared" si="160"/>
        <v>-11837182.640000001</v>
      </c>
      <c r="H1389" s="495">
        <f>VLOOKUP(A1389,'02-Metrics'!A:R,18,FALSE)</f>
        <v>9050320</v>
      </c>
      <c r="I1389" s="496">
        <f t="shared" si="161"/>
        <v>-1.3079297350811905</v>
      </c>
      <c r="J1389" s="512"/>
      <c r="L1389" s="23">
        <v>43668</v>
      </c>
      <c r="M1389" s="241" t="s">
        <v>1039</v>
      </c>
      <c r="S1389">
        <f t="shared" si="162"/>
        <v>2019</v>
      </c>
    </row>
    <row r="1390" spans="1:19">
      <c r="A1390" s="418" t="s">
        <v>1086</v>
      </c>
      <c r="B1390" s="497">
        <v>43678</v>
      </c>
      <c r="C1390" s="498"/>
      <c r="D1390" s="498">
        <v>3600</v>
      </c>
      <c r="E1390" s="495">
        <f t="shared" si="165"/>
        <v>7563672.9499999993</v>
      </c>
      <c r="F1390" s="495">
        <f t="shared" si="165"/>
        <v>19404455.59</v>
      </c>
      <c r="G1390" s="495">
        <f t="shared" si="160"/>
        <v>-11840782.640000001</v>
      </c>
      <c r="H1390" s="495">
        <f>VLOOKUP(A1390,'02-Metrics'!A:R,18,FALSE)</f>
        <v>9050320</v>
      </c>
      <c r="I1390" s="496">
        <f t="shared" si="161"/>
        <v>-1.3083275110714319</v>
      </c>
      <c r="J1390" s="512"/>
      <c r="M1390" s="241" t="s">
        <v>1038</v>
      </c>
      <c r="S1390">
        <f t="shared" si="162"/>
        <v>2019</v>
      </c>
    </row>
    <row r="1391" spans="1:19">
      <c r="A1391" s="418" t="s">
        <v>1086</v>
      </c>
      <c r="B1391" s="497">
        <f>L1391</f>
        <v>43695</v>
      </c>
      <c r="C1391" s="498">
        <v>309647</v>
      </c>
      <c r="D1391" s="498"/>
      <c r="E1391" s="495">
        <f t="shared" si="165"/>
        <v>7873319.9499999993</v>
      </c>
      <c r="F1391" s="495">
        <f t="shared" si="165"/>
        <v>19404455.59</v>
      </c>
      <c r="G1391" s="495">
        <f t="shared" si="160"/>
        <v>-11531135.640000001</v>
      </c>
      <c r="H1391" s="495">
        <f>VLOOKUP(A1391,'02-Metrics'!A:R,18,FALSE)</f>
        <v>9050320</v>
      </c>
      <c r="I1391" s="496">
        <f t="shared" si="161"/>
        <v>-1.2741135827241468</v>
      </c>
      <c r="J1391" s="512"/>
      <c r="L1391" s="23">
        <v>43695</v>
      </c>
      <c r="M1391" s="241" t="s">
        <v>1039</v>
      </c>
      <c r="S1391">
        <f t="shared" si="162"/>
        <v>2019</v>
      </c>
    </row>
    <row r="1392" spans="1:19">
      <c r="A1392" s="418" t="s">
        <v>1086</v>
      </c>
      <c r="B1392" s="497">
        <v>43739</v>
      </c>
      <c r="C1392" s="498"/>
      <c r="D1392" s="498">
        <v>4170.1000000000004</v>
      </c>
      <c r="E1392" s="495">
        <f t="shared" si="165"/>
        <v>7873319.9499999993</v>
      </c>
      <c r="F1392" s="495">
        <f t="shared" si="165"/>
        <v>19408625.690000001</v>
      </c>
      <c r="G1392" s="495">
        <f t="shared" si="160"/>
        <v>-11535305.740000002</v>
      </c>
      <c r="H1392" s="495">
        <f>VLOOKUP(A1392,'02-Metrics'!A:R,18,FALSE)</f>
        <v>9050320</v>
      </c>
      <c r="I1392" s="496">
        <f t="shared" si="161"/>
        <v>-1.2745743509621761</v>
      </c>
      <c r="J1392" s="512"/>
      <c r="M1392" s="241" t="s">
        <v>1038</v>
      </c>
      <c r="S1392">
        <f t="shared" si="162"/>
        <v>2019</v>
      </c>
    </row>
    <row r="1393" spans="1:19">
      <c r="A1393" s="418" t="s">
        <v>1086</v>
      </c>
      <c r="B1393" s="497">
        <v>43800</v>
      </c>
      <c r="C1393" s="498"/>
      <c r="D1393" s="498">
        <v>70945.899999999994</v>
      </c>
      <c r="E1393" s="495">
        <f t="shared" ref="E1393:F1398" si="166">C1393+E1392</f>
        <v>7873319.9499999993</v>
      </c>
      <c r="F1393" s="495">
        <f t="shared" si="166"/>
        <v>19479571.59</v>
      </c>
      <c r="G1393" s="495">
        <f t="shared" si="160"/>
        <v>-11606251.640000001</v>
      </c>
      <c r="H1393" s="495">
        <f>VLOOKUP(A1393,'02-Metrics'!A:R,18,FALSE)</f>
        <v>9050320</v>
      </c>
      <c r="I1393" s="496">
        <f t="shared" si="161"/>
        <v>-1.2824133997471914</v>
      </c>
      <c r="J1393" s="512"/>
      <c r="M1393" s="241" t="s">
        <v>1038</v>
      </c>
      <c r="S1393">
        <f t="shared" si="162"/>
        <v>2019</v>
      </c>
    </row>
    <row r="1394" spans="1:19">
      <c r="A1394" s="418" t="s">
        <v>1086</v>
      </c>
      <c r="B1394" s="497">
        <v>43831</v>
      </c>
      <c r="C1394" s="498"/>
      <c r="D1394" s="498">
        <v>570.1</v>
      </c>
      <c r="E1394" s="495">
        <f t="shared" si="166"/>
        <v>7873319.9499999993</v>
      </c>
      <c r="F1394" s="495">
        <f t="shared" si="166"/>
        <v>19480141.690000001</v>
      </c>
      <c r="G1394" s="495">
        <f t="shared" si="160"/>
        <v>-11606821.740000002</v>
      </c>
      <c r="H1394" s="495">
        <f>VLOOKUP(A1394,'02-Metrics'!A:R,18,FALSE)</f>
        <v>9050320</v>
      </c>
      <c r="I1394" s="496">
        <f t="shared" si="161"/>
        <v>-1.2824763919949793</v>
      </c>
      <c r="J1394" s="512"/>
      <c r="M1394" s="241" t="s">
        <v>1038</v>
      </c>
      <c r="S1394">
        <f t="shared" si="162"/>
        <v>2020</v>
      </c>
    </row>
    <row r="1395" spans="1:19">
      <c r="A1395" s="418" t="s">
        <v>1086</v>
      </c>
      <c r="B1395" s="497">
        <v>43862</v>
      </c>
      <c r="C1395" s="498"/>
      <c r="D1395" s="498">
        <v>40660.800000000003</v>
      </c>
      <c r="E1395" s="495">
        <f t="shared" si="166"/>
        <v>7873319.9499999993</v>
      </c>
      <c r="F1395" s="495">
        <f t="shared" si="166"/>
        <v>19520802.490000002</v>
      </c>
      <c r="G1395" s="495">
        <f t="shared" si="160"/>
        <v>-11647482.540000003</v>
      </c>
      <c r="H1395" s="495">
        <f>VLOOKUP(A1395,'02-Metrics'!A:R,18,FALSE)</f>
        <v>9050320</v>
      </c>
      <c r="I1395" s="496">
        <f t="shared" si="161"/>
        <v>-1.2869691392127574</v>
      </c>
      <c r="J1395" s="512"/>
      <c r="M1395" s="241" t="s">
        <v>1038</v>
      </c>
      <c r="S1395">
        <f t="shared" si="162"/>
        <v>2020</v>
      </c>
    </row>
    <row r="1396" spans="1:19">
      <c r="A1396" s="418" t="s">
        <v>1086</v>
      </c>
      <c r="B1396" s="497">
        <v>44075</v>
      </c>
      <c r="C1396" s="498"/>
      <c r="D1396" s="498">
        <v>1710.3</v>
      </c>
      <c r="E1396" s="495">
        <f t="shared" si="166"/>
        <v>7873319.9499999993</v>
      </c>
      <c r="F1396" s="495">
        <f t="shared" si="166"/>
        <v>19522512.790000003</v>
      </c>
      <c r="G1396" s="495">
        <f t="shared" si="160"/>
        <v>-11649192.840000004</v>
      </c>
      <c r="H1396" s="495">
        <f>VLOOKUP(A1396,'02-Metrics'!A:R,18,FALSE)</f>
        <v>9050320</v>
      </c>
      <c r="I1396" s="496">
        <f t="shared" si="161"/>
        <v>-1.2871581159561212</v>
      </c>
      <c r="J1396" s="512"/>
      <c r="M1396" s="241" t="s">
        <v>1038</v>
      </c>
      <c r="S1396">
        <f t="shared" si="162"/>
        <v>2020</v>
      </c>
    </row>
    <row r="1397" spans="1:19">
      <c r="A1397" s="418" t="s">
        <v>1086</v>
      </c>
      <c r="B1397" s="497">
        <f>L1397</f>
        <v>44166</v>
      </c>
      <c r="C1397" s="498"/>
      <c r="D1397" s="498">
        <v>79460.31</v>
      </c>
      <c r="E1397" s="495">
        <f t="shared" si="166"/>
        <v>7873319.9499999993</v>
      </c>
      <c r="F1397" s="495">
        <f t="shared" si="166"/>
        <v>19601973.100000001</v>
      </c>
      <c r="G1397" s="495">
        <f t="shared" si="160"/>
        <v>-11728653.150000002</v>
      </c>
      <c r="H1397" s="495">
        <f>VLOOKUP(A1397,'02-Metrics'!A:R,18,FALSE)</f>
        <v>9050320</v>
      </c>
      <c r="I1397" s="496">
        <f t="shared" si="161"/>
        <v>-1.2959379502603225</v>
      </c>
      <c r="J1397" s="512"/>
      <c r="L1397" s="23">
        <v>44166</v>
      </c>
      <c r="M1397" s="241" t="s">
        <v>1040</v>
      </c>
      <c r="S1397">
        <f t="shared" si="162"/>
        <v>2020</v>
      </c>
    </row>
    <row r="1398" spans="1:19">
      <c r="A1398" s="418" t="s">
        <v>1086</v>
      </c>
      <c r="B1398" s="497">
        <v>44256</v>
      </c>
      <c r="C1398" s="498"/>
      <c r="D1398" s="498">
        <v>1710.31</v>
      </c>
      <c r="E1398" s="495">
        <f t="shared" si="166"/>
        <v>7873319.9499999993</v>
      </c>
      <c r="F1398" s="495">
        <f t="shared" si="166"/>
        <v>19603683.41</v>
      </c>
      <c r="G1398" s="495">
        <f t="shared" si="160"/>
        <v>-11730363.460000001</v>
      </c>
      <c r="H1398" s="495">
        <f>VLOOKUP(A1398,'02-Metrics'!A:R,18,FALSE)</f>
        <v>9050320</v>
      </c>
      <c r="I1398" s="496">
        <f t="shared" si="161"/>
        <v>-1.2961269281086194</v>
      </c>
      <c r="J1398" s="512"/>
      <c r="M1398" s="241" t="s">
        <v>1038</v>
      </c>
      <c r="S1398">
        <f t="shared" si="162"/>
        <v>2021</v>
      </c>
    </row>
    <row r="1399" spans="1:19">
      <c r="A1399" s="418"/>
      <c r="B1399" s="505"/>
      <c r="C1399" s="506"/>
      <c r="D1399" s="506"/>
      <c r="E1399" s="506"/>
      <c r="F1399" s="506"/>
      <c r="G1399" s="506"/>
      <c r="H1399" s="495"/>
      <c r="I1399" s="496"/>
      <c r="J1399" s="512"/>
      <c r="S1399">
        <f t="shared" si="162"/>
        <v>1900</v>
      </c>
    </row>
    <row r="1400" spans="1:19">
      <c r="A1400" s="418" t="s">
        <v>1087</v>
      </c>
      <c r="B1400" s="494">
        <v>42704</v>
      </c>
      <c r="C1400" s="495">
        <v>0</v>
      </c>
      <c r="D1400" s="495">
        <v>0</v>
      </c>
      <c r="E1400" s="495">
        <f t="shared" ref="E1400:F1415" si="167">C1400+E1399</f>
        <v>0</v>
      </c>
      <c r="F1400" s="495">
        <f t="shared" si="167"/>
        <v>0</v>
      </c>
      <c r="G1400" s="495">
        <f t="shared" si="160"/>
        <v>0</v>
      </c>
      <c r="H1400" s="495">
        <f>VLOOKUP(A1400,'02-Metrics'!A:R,18,FALSE)</f>
        <v>72547889</v>
      </c>
      <c r="I1400" s="496">
        <f t="shared" si="161"/>
        <v>0</v>
      </c>
      <c r="J1400" s="512"/>
      <c r="K1400" s="491">
        <v>13973051</v>
      </c>
      <c r="L1400" s="489">
        <v>42704</v>
      </c>
      <c r="M1400" s="241" t="s">
        <v>1041</v>
      </c>
      <c r="S1400">
        <f t="shared" si="162"/>
        <v>2016</v>
      </c>
    </row>
    <row r="1401" spans="1:19">
      <c r="A1401" s="418" t="s">
        <v>1087</v>
      </c>
      <c r="B1401" s="494">
        <v>42735</v>
      </c>
      <c r="C1401" s="495">
        <v>0</v>
      </c>
      <c r="D1401" s="495">
        <v>0</v>
      </c>
      <c r="E1401" s="495">
        <f t="shared" si="167"/>
        <v>0</v>
      </c>
      <c r="F1401" s="495">
        <f t="shared" si="167"/>
        <v>0</v>
      </c>
      <c r="G1401" s="495">
        <f t="shared" si="160"/>
        <v>0</v>
      </c>
      <c r="H1401" s="495">
        <f>VLOOKUP(A1401,'02-Metrics'!A:R,18,FALSE)</f>
        <v>72547889</v>
      </c>
      <c r="I1401" s="496">
        <f t="shared" si="161"/>
        <v>0</v>
      </c>
      <c r="J1401" s="512"/>
      <c r="K1401" s="491">
        <v>1956164</v>
      </c>
      <c r="L1401" s="489">
        <v>42735</v>
      </c>
      <c r="M1401" s="241" t="s">
        <v>1041</v>
      </c>
      <c r="S1401">
        <f t="shared" si="162"/>
        <v>2016</v>
      </c>
    </row>
    <row r="1402" spans="1:19">
      <c r="A1402" s="418" t="s">
        <v>1087</v>
      </c>
      <c r="B1402" s="494">
        <v>42766</v>
      </c>
      <c r="C1402" s="495">
        <v>22186715</v>
      </c>
      <c r="D1402" s="495">
        <v>117409</v>
      </c>
      <c r="E1402" s="495">
        <f t="shared" si="167"/>
        <v>22186715</v>
      </c>
      <c r="F1402" s="495">
        <f t="shared" si="167"/>
        <v>117409</v>
      </c>
      <c r="G1402" s="495">
        <f t="shared" si="160"/>
        <v>22069306</v>
      </c>
      <c r="H1402" s="495">
        <f>VLOOKUP(A1402,'02-Metrics'!A:R,18,FALSE)</f>
        <v>72547889</v>
      </c>
      <c r="I1402" s="496">
        <f t="shared" si="161"/>
        <v>0.30420328288256604</v>
      </c>
      <c r="J1402" s="512"/>
      <c r="K1402" s="491">
        <v>2299242</v>
      </c>
      <c r="L1402" s="489">
        <v>42766</v>
      </c>
      <c r="M1402" s="241" t="s">
        <v>1041</v>
      </c>
      <c r="S1402">
        <f t="shared" si="162"/>
        <v>2017</v>
      </c>
    </row>
    <row r="1403" spans="1:19">
      <c r="A1403" s="418" t="s">
        <v>1087</v>
      </c>
      <c r="B1403" s="494">
        <v>42794</v>
      </c>
      <c r="C1403" s="495">
        <v>0</v>
      </c>
      <c r="D1403" s="495">
        <v>6035079</v>
      </c>
      <c r="E1403" s="495">
        <f t="shared" si="167"/>
        <v>22186715</v>
      </c>
      <c r="F1403" s="495">
        <f t="shared" si="167"/>
        <v>6152488</v>
      </c>
      <c r="G1403" s="495">
        <f t="shared" si="160"/>
        <v>16034227</v>
      </c>
      <c r="H1403" s="495">
        <f>VLOOKUP(A1403,'02-Metrics'!A:R,18,FALSE)</f>
        <v>72547889</v>
      </c>
      <c r="I1403" s="496">
        <f t="shared" si="161"/>
        <v>0.22101576242969662</v>
      </c>
      <c r="J1403" s="512"/>
      <c r="K1403" s="491">
        <v>14635357</v>
      </c>
      <c r="L1403" s="489">
        <v>42794</v>
      </c>
      <c r="M1403" s="241" t="s">
        <v>1041</v>
      </c>
      <c r="S1403">
        <f t="shared" si="162"/>
        <v>2017</v>
      </c>
    </row>
    <row r="1404" spans="1:19">
      <c r="A1404" s="418" t="s">
        <v>1087</v>
      </c>
      <c r="B1404" s="497">
        <f>L1404</f>
        <v>42824</v>
      </c>
      <c r="C1404" s="498">
        <v>15487757.029999999</v>
      </c>
      <c r="D1404" s="498"/>
      <c r="E1404" s="495">
        <f t="shared" si="167"/>
        <v>37674472.030000001</v>
      </c>
      <c r="F1404" s="495">
        <f t="shared" si="167"/>
        <v>6152488</v>
      </c>
      <c r="G1404" s="495">
        <f t="shared" si="160"/>
        <v>31521984.030000001</v>
      </c>
      <c r="H1404" s="495">
        <f>VLOOKUP(A1404,'02-Metrics'!A:R,18,FALSE)</f>
        <v>72547889</v>
      </c>
      <c r="I1404" s="496">
        <f t="shared" si="161"/>
        <v>0.43449898356105165</v>
      </c>
      <c r="J1404" s="512"/>
      <c r="L1404" s="23">
        <v>42824</v>
      </c>
      <c r="M1404" s="241" t="s">
        <v>1039</v>
      </c>
      <c r="S1404">
        <f t="shared" si="162"/>
        <v>2017</v>
      </c>
    </row>
    <row r="1405" spans="1:19">
      <c r="A1405" s="418" t="s">
        <v>1087</v>
      </c>
      <c r="B1405" s="494">
        <v>42825</v>
      </c>
      <c r="C1405" s="495">
        <v>0</v>
      </c>
      <c r="D1405" s="495">
        <v>834404</v>
      </c>
      <c r="E1405" s="495">
        <f t="shared" si="167"/>
        <v>37674472.030000001</v>
      </c>
      <c r="F1405" s="495">
        <f t="shared" si="167"/>
        <v>6986892</v>
      </c>
      <c r="G1405" s="495">
        <f t="shared" si="160"/>
        <v>30687580.030000001</v>
      </c>
      <c r="H1405" s="495">
        <f>VLOOKUP(A1405,'02-Metrics'!A:R,18,FALSE)</f>
        <v>72547889</v>
      </c>
      <c r="I1405" s="496">
        <f t="shared" si="161"/>
        <v>0.42299755999792082</v>
      </c>
      <c r="J1405" s="512"/>
      <c r="K1405" s="491">
        <v>21475622</v>
      </c>
      <c r="L1405" s="489">
        <v>42825</v>
      </c>
      <c r="M1405" s="241" t="s">
        <v>1041</v>
      </c>
      <c r="S1405">
        <f t="shared" si="162"/>
        <v>2017</v>
      </c>
    </row>
    <row r="1406" spans="1:19">
      <c r="A1406" s="418" t="s">
        <v>1087</v>
      </c>
      <c r="B1406" s="497">
        <v>42826</v>
      </c>
      <c r="C1406" s="498"/>
      <c r="D1406" s="498">
        <v>5000000</v>
      </c>
      <c r="E1406" s="495">
        <f t="shared" si="167"/>
        <v>37674472.030000001</v>
      </c>
      <c r="F1406" s="495">
        <f t="shared" si="167"/>
        <v>11986892</v>
      </c>
      <c r="G1406" s="495">
        <f t="shared" si="160"/>
        <v>25687580.030000001</v>
      </c>
      <c r="H1406" s="495">
        <f>VLOOKUP(A1406,'02-Metrics'!A:R,18,FALSE)</f>
        <v>72547889</v>
      </c>
      <c r="I1406" s="496">
        <f t="shared" si="161"/>
        <v>0.35407756702610604</v>
      </c>
      <c r="J1406" s="512"/>
      <c r="M1406" s="241" t="s">
        <v>1038</v>
      </c>
      <c r="S1406">
        <f t="shared" si="162"/>
        <v>2017</v>
      </c>
    </row>
    <row r="1407" spans="1:19">
      <c r="A1407" s="418" t="s">
        <v>1087</v>
      </c>
      <c r="B1407" s="497">
        <f>L1407</f>
        <v>42826</v>
      </c>
      <c r="C1407" s="498">
        <v>1261725.72</v>
      </c>
      <c r="D1407" s="498"/>
      <c r="E1407" s="495">
        <f t="shared" si="167"/>
        <v>38936197.75</v>
      </c>
      <c r="F1407" s="495">
        <f t="shared" si="167"/>
        <v>11986892</v>
      </c>
      <c r="G1407" s="495">
        <f t="shared" si="160"/>
        <v>26949305.75</v>
      </c>
      <c r="H1407" s="495">
        <f>VLOOKUP(A1407,'02-Metrics'!A:R,18,FALSE)</f>
        <v>72547889</v>
      </c>
      <c r="I1407" s="496">
        <f t="shared" si="161"/>
        <v>0.37146919257705763</v>
      </c>
      <c r="J1407" s="512"/>
      <c r="L1407" s="23">
        <v>42826</v>
      </c>
      <c r="M1407" s="241" t="s">
        <v>1039</v>
      </c>
      <c r="S1407">
        <f t="shared" si="162"/>
        <v>2017</v>
      </c>
    </row>
    <row r="1408" spans="1:19">
      <c r="A1408" s="418" t="s">
        <v>1087</v>
      </c>
      <c r="B1408" s="497">
        <f>L1408</f>
        <v>42826</v>
      </c>
      <c r="C1408" s="498">
        <v>3409626</v>
      </c>
      <c r="D1408" s="498"/>
      <c r="E1408" s="495">
        <f t="shared" si="167"/>
        <v>42345823.75</v>
      </c>
      <c r="F1408" s="495">
        <f t="shared" si="167"/>
        <v>11986892</v>
      </c>
      <c r="G1408" s="495">
        <f t="shared" ref="G1408:G1471" si="168">E1408-F1408</f>
        <v>30358931.75</v>
      </c>
      <c r="H1408" s="495">
        <f>VLOOKUP(A1408,'02-Metrics'!A:R,18,FALSE)</f>
        <v>72547889</v>
      </c>
      <c r="I1408" s="496">
        <f t="shared" si="161"/>
        <v>0.41846747256836103</v>
      </c>
      <c r="J1408" s="512"/>
      <c r="L1408" s="23">
        <v>42826</v>
      </c>
      <c r="M1408" s="241" t="s">
        <v>1039</v>
      </c>
      <c r="S1408">
        <f t="shared" si="162"/>
        <v>2017</v>
      </c>
    </row>
    <row r="1409" spans="1:19">
      <c r="A1409" s="418" t="s">
        <v>1087</v>
      </c>
      <c r="B1409" s="494">
        <v>42855</v>
      </c>
      <c r="C1409" s="495">
        <v>12985517</v>
      </c>
      <c r="D1409" s="495">
        <v>11480030</v>
      </c>
      <c r="E1409" s="495">
        <f t="shared" si="167"/>
        <v>55331340.75</v>
      </c>
      <c r="F1409" s="495">
        <f t="shared" si="167"/>
        <v>23466922</v>
      </c>
      <c r="G1409" s="495">
        <f t="shared" si="168"/>
        <v>31864418.75</v>
      </c>
      <c r="H1409" s="495">
        <f>VLOOKUP(A1409,'02-Metrics'!A:R,18,FALSE)</f>
        <v>72547889</v>
      </c>
      <c r="I1409" s="496">
        <f t="shared" si="161"/>
        <v>0.4392191032601927</v>
      </c>
      <c r="J1409" s="512"/>
      <c r="K1409" s="491">
        <v>13232145</v>
      </c>
      <c r="L1409" s="489">
        <v>42855</v>
      </c>
      <c r="M1409" s="241" t="s">
        <v>1041</v>
      </c>
      <c r="S1409">
        <f t="shared" si="162"/>
        <v>2017</v>
      </c>
    </row>
    <row r="1410" spans="1:19">
      <c r="A1410" s="418" t="s">
        <v>1087</v>
      </c>
      <c r="B1410" s="497">
        <v>42856</v>
      </c>
      <c r="C1410" s="498"/>
      <c r="D1410" s="498">
        <v>1900822.05</v>
      </c>
      <c r="E1410" s="495">
        <f t="shared" si="167"/>
        <v>55331340.75</v>
      </c>
      <c r="F1410" s="495">
        <f t="shared" si="167"/>
        <v>25367744.050000001</v>
      </c>
      <c r="G1410" s="495">
        <f t="shared" si="168"/>
        <v>29963596.699999999</v>
      </c>
      <c r="H1410" s="495">
        <f>VLOOKUP(A1410,'02-Metrics'!A:R,18,FALSE)</f>
        <v>72547889</v>
      </c>
      <c r="I1410" s="496">
        <f t="shared" si="161"/>
        <v>0.41301817479485858</v>
      </c>
      <c r="J1410" s="512"/>
      <c r="M1410" s="241" t="s">
        <v>1038</v>
      </c>
      <c r="S1410">
        <f t="shared" si="162"/>
        <v>2017</v>
      </c>
    </row>
    <row r="1411" spans="1:19">
      <c r="A1411" s="418" t="s">
        <v>1087</v>
      </c>
      <c r="B1411" s="494">
        <v>42886</v>
      </c>
      <c r="C1411" s="495">
        <v>9014308</v>
      </c>
      <c r="D1411" s="495">
        <v>11115131</v>
      </c>
      <c r="E1411" s="495">
        <f t="shared" si="167"/>
        <v>64345648.75</v>
      </c>
      <c r="F1411" s="495">
        <f t="shared" si="167"/>
        <v>36482875.049999997</v>
      </c>
      <c r="G1411" s="495">
        <f t="shared" si="168"/>
        <v>27862773.700000003</v>
      </c>
      <c r="H1411" s="495">
        <f>VLOOKUP(A1411,'02-Metrics'!A:R,18,FALSE)</f>
        <v>72547889</v>
      </c>
      <c r="I1411" s="496">
        <f t="shared" ref="I1411:I1474" si="169">G1411/H1411</f>
        <v>0.38406043351585328</v>
      </c>
      <c r="J1411" s="512"/>
      <c r="K1411" s="491">
        <v>0</v>
      </c>
      <c r="L1411" s="489">
        <v>42886</v>
      </c>
      <c r="M1411" s="241" t="s">
        <v>1041</v>
      </c>
      <c r="S1411">
        <f t="shared" ref="S1411:S1474" si="170">YEAR(B1411)</f>
        <v>2017</v>
      </c>
    </row>
    <row r="1412" spans="1:19">
      <c r="A1412" s="418" t="s">
        <v>1087</v>
      </c>
      <c r="B1412" s="497">
        <f>L1412</f>
        <v>42886</v>
      </c>
      <c r="C1412" s="498">
        <v>7531296.79</v>
      </c>
      <c r="D1412" s="498"/>
      <c r="E1412" s="495">
        <f t="shared" si="167"/>
        <v>71876945.540000007</v>
      </c>
      <c r="F1412" s="495">
        <f t="shared" si="167"/>
        <v>36482875.049999997</v>
      </c>
      <c r="G1412" s="495">
        <f t="shared" si="168"/>
        <v>35394070.49000001</v>
      </c>
      <c r="H1412" s="495">
        <f>VLOOKUP(A1412,'02-Metrics'!A:R,18,FALSE)</f>
        <v>72547889</v>
      </c>
      <c r="I1412" s="496">
        <f t="shared" si="169"/>
        <v>0.48787181788294365</v>
      </c>
      <c r="J1412" s="512"/>
      <c r="L1412" s="23">
        <v>42886</v>
      </c>
      <c r="M1412" s="241" t="s">
        <v>1039</v>
      </c>
      <c r="S1412">
        <f t="shared" si="170"/>
        <v>2017</v>
      </c>
    </row>
    <row r="1413" spans="1:19">
      <c r="A1413" s="418" t="s">
        <v>1087</v>
      </c>
      <c r="B1413" s="497">
        <f>L1413</f>
        <v>42886</v>
      </c>
      <c r="C1413" s="498">
        <v>1483010.76</v>
      </c>
      <c r="D1413" s="498"/>
      <c r="E1413" s="495">
        <f t="shared" si="167"/>
        <v>73359956.300000012</v>
      </c>
      <c r="F1413" s="495">
        <f t="shared" si="167"/>
        <v>36482875.049999997</v>
      </c>
      <c r="G1413" s="495">
        <f t="shared" si="168"/>
        <v>36877081.250000015</v>
      </c>
      <c r="H1413" s="495">
        <f>VLOOKUP(A1413,'02-Metrics'!A:R,18,FALSE)</f>
        <v>72547889</v>
      </c>
      <c r="I1413" s="496">
        <f t="shared" si="169"/>
        <v>0.50831363611420888</v>
      </c>
      <c r="J1413" s="512"/>
      <c r="L1413" s="23">
        <v>42886</v>
      </c>
      <c r="M1413" s="241" t="s">
        <v>1039</v>
      </c>
      <c r="S1413">
        <f t="shared" si="170"/>
        <v>2017</v>
      </c>
    </row>
    <row r="1414" spans="1:19">
      <c r="A1414" s="418" t="s">
        <v>1087</v>
      </c>
      <c r="B1414" s="497">
        <v>42887</v>
      </c>
      <c r="C1414" s="498"/>
      <c r="D1414" s="498">
        <v>412255.42000000004</v>
      </c>
      <c r="E1414" s="495">
        <f t="shared" si="167"/>
        <v>73359956.300000012</v>
      </c>
      <c r="F1414" s="495">
        <f t="shared" si="167"/>
        <v>36895130.469999999</v>
      </c>
      <c r="G1414" s="495">
        <f t="shared" si="168"/>
        <v>36464825.830000013</v>
      </c>
      <c r="H1414" s="495">
        <f>VLOOKUP(A1414,'02-Metrics'!A:R,18,FALSE)</f>
        <v>72547889</v>
      </c>
      <c r="I1414" s="496">
        <f t="shared" si="169"/>
        <v>0.50263110798441035</v>
      </c>
      <c r="J1414" s="512"/>
      <c r="M1414" s="241" t="s">
        <v>1038</v>
      </c>
      <c r="S1414">
        <f t="shared" si="170"/>
        <v>2017</v>
      </c>
    </row>
    <row r="1415" spans="1:19">
      <c r="A1415" s="418" t="s">
        <v>1087</v>
      </c>
      <c r="B1415" s="494">
        <v>42916</v>
      </c>
      <c r="C1415" s="495">
        <v>0</v>
      </c>
      <c r="D1415" s="495">
        <v>6457537</v>
      </c>
      <c r="E1415" s="495">
        <f t="shared" si="167"/>
        <v>73359956.300000012</v>
      </c>
      <c r="F1415" s="495">
        <f t="shared" si="167"/>
        <v>43352667.469999999</v>
      </c>
      <c r="G1415" s="495">
        <f t="shared" si="168"/>
        <v>30007288.830000013</v>
      </c>
      <c r="H1415" s="495">
        <f>VLOOKUP(A1415,'02-Metrics'!A:R,18,FALSE)</f>
        <v>72547889</v>
      </c>
      <c r="I1415" s="496">
        <f t="shared" si="169"/>
        <v>0.41362042705336349</v>
      </c>
      <c r="J1415" s="512"/>
      <c r="K1415" s="491">
        <v>0</v>
      </c>
      <c r="L1415" s="489">
        <v>42916</v>
      </c>
      <c r="M1415" s="241" t="s">
        <v>1041</v>
      </c>
      <c r="S1415">
        <f t="shared" si="170"/>
        <v>2017</v>
      </c>
    </row>
    <row r="1416" spans="1:19">
      <c r="A1416" s="418" t="s">
        <v>1087</v>
      </c>
      <c r="B1416" s="494">
        <v>42947</v>
      </c>
      <c r="C1416" s="495">
        <v>15627594</v>
      </c>
      <c r="D1416" s="495">
        <v>1022983</v>
      </c>
      <c r="E1416" s="495">
        <f t="shared" ref="E1416:F1431" si="171">C1416+E1415</f>
        <v>88987550.300000012</v>
      </c>
      <c r="F1416" s="495">
        <f t="shared" si="171"/>
        <v>44375650.469999999</v>
      </c>
      <c r="G1416" s="495">
        <f t="shared" si="168"/>
        <v>44611899.830000013</v>
      </c>
      <c r="H1416" s="495">
        <f>VLOOKUP(A1416,'02-Metrics'!A:R,18,FALSE)</f>
        <v>72547889</v>
      </c>
      <c r="I1416" s="496">
        <f t="shared" si="169"/>
        <v>0.6149303645485813</v>
      </c>
      <c r="J1416" s="512"/>
      <c r="K1416" s="491">
        <v>0</v>
      </c>
      <c r="L1416" s="489">
        <v>42947</v>
      </c>
      <c r="M1416" s="241" t="s">
        <v>1041</v>
      </c>
      <c r="S1416">
        <f t="shared" si="170"/>
        <v>2017</v>
      </c>
    </row>
    <row r="1417" spans="1:19">
      <c r="A1417" s="418" t="s">
        <v>1087</v>
      </c>
      <c r="B1417" s="497">
        <f>L1417</f>
        <v>42947</v>
      </c>
      <c r="C1417" s="498">
        <v>796460.77</v>
      </c>
      <c r="D1417" s="498"/>
      <c r="E1417" s="495">
        <f t="shared" si="171"/>
        <v>89784011.070000008</v>
      </c>
      <c r="F1417" s="495">
        <f t="shared" si="171"/>
        <v>44375650.469999999</v>
      </c>
      <c r="G1417" s="495">
        <f t="shared" si="168"/>
        <v>45408360.600000009</v>
      </c>
      <c r="H1417" s="495">
        <f>VLOOKUP(A1417,'02-Metrics'!A:R,18,FALSE)</f>
        <v>72547889</v>
      </c>
      <c r="I1417" s="496">
        <f t="shared" si="169"/>
        <v>0.62590877868272654</v>
      </c>
      <c r="J1417" s="512"/>
      <c r="L1417" s="23">
        <v>42947</v>
      </c>
      <c r="M1417" s="241" t="s">
        <v>1039</v>
      </c>
      <c r="S1417">
        <f t="shared" si="170"/>
        <v>2017</v>
      </c>
    </row>
    <row r="1418" spans="1:19">
      <c r="A1418" s="418" t="s">
        <v>1087</v>
      </c>
      <c r="B1418" s="497">
        <f>L1418</f>
        <v>42947</v>
      </c>
      <c r="C1418" s="498">
        <v>14831133.17</v>
      </c>
      <c r="D1418" s="498"/>
      <c r="E1418" s="495">
        <f t="shared" si="171"/>
        <v>104615144.24000001</v>
      </c>
      <c r="F1418" s="495">
        <f t="shared" si="171"/>
        <v>44375650.469999999</v>
      </c>
      <c r="G1418" s="495">
        <f t="shared" si="168"/>
        <v>60239493.770000011</v>
      </c>
      <c r="H1418" s="495">
        <f>VLOOKUP(A1418,'02-Metrics'!A:R,18,FALSE)</f>
        <v>72547889</v>
      </c>
      <c r="I1418" s="496">
        <f t="shared" si="169"/>
        <v>0.83034109745081641</v>
      </c>
      <c r="J1418" s="512"/>
      <c r="L1418" s="23">
        <v>42947</v>
      </c>
      <c r="M1418" s="241" t="s">
        <v>1039</v>
      </c>
      <c r="S1418">
        <f t="shared" si="170"/>
        <v>2017</v>
      </c>
    </row>
    <row r="1419" spans="1:19">
      <c r="A1419" s="418" t="s">
        <v>1087</v>
      </c>
      <c r="B1419" s="497">
        <v>42948</v>
      </c>
      <c r="C1419" s="498"/>
      <c r="D1419" s="498">
        <v>188407.67</v>
      </c>
      <c r="E1419" s="495">
        <f t="shared" si="171"/>
        <v>104615144.24000001</v>
      </c>
      <c r="F1419" s="495">
        <f t="shared" si="171"/>
        <v>44564058.140000001</v>
      </c>
      <c r="G1419" s="495">
        <f t="shared" si="168"/>
        <v>60051086.100000009</v>
      </c>
      <c r="H1419" s="495">
        <f>VLOOKUP(A1419,'02-Metrics'!A:R,18,FALSE)</f>
        <v>72547889</v>
      </c>
      <c r="I1419" s="496">
        <f t="shared" si="169"/>
        <v>0.82774408639236918</v>
      </c>
      <c r="J1419" s="512"/>
      <c r="M1419" s="241" t="s">
        <v>1038</v>
      </c>
      <c r="S1419">
        <f t="shared" si="170"/>
        <v>2017</v>
      </c>
    </row>
    <row r="1420" spans="1:19">
      <c r="A1420" s="418" t="s">
        <v>1087</v>
      </c>
      <c r="B1420" s="494">
        <v>42978</v>
      </c>
      <c r="C1420" s="495">
        <v>9138162</v>
      </c>
      <c r="D1420" s="495">
        <v>1484349</v>
      </c>
      <c r="E1420" s="495">
        <f t="shared" si="171"/>
        <v>113753306.24000001</v>
      </c>
      <c r="F1420" s="495">
        <f t="shared" si="171"/>
        <v>46048407.140000001</v>
      </c>
      <c r="G1420" s="495">
        <f t="shared" si="168"/>
        <v>67704899.100000009</v>
      </c>
      <c r="H1420" s="495">
        <f>VLOOKUP(A1420,'02-Metrics'!A:R,18,FALSE)</f>
        <v>72547889</v>
      </c>
      <c r="I1420" s="496">
        <f t="shared" si="169"/>
        <v>0.93324423402588608</v>
      </c>
      <c r="J1420" s="512"/>
      <c r="K1420" s="491">
        <v>0</v>
      </c>
      <c r="L1420" s="489">
        <v>42978</v>
      </c>
      <c r="M1420" s="241" t="s">
        <v>1041</v>
      </c>
      <c r="S1420">
        <f t="shared" si="170"/>
        <v>2017</v>
      </c>
    </row>
    <row r="1421" spans="1:19">
      <c r="A1421" s="418" t="s">
        <v>1087</v>
      </c>
      <c r="B1421" s="494">
        <v>43008</v>
      </c>
      <c r="C1421" s="495">
        <v>0</v>
      </c>
      <c r="D1421" s="495">
        <v>80911</v>
      </c>
      <c r="E1421" s="495">
        <f t="shared" si="171"/>
        <v>113753306.24000001</v>
      </c>
      <c r="F1421" s="495">
        <f t="shared" si="171"/>
        <v>46129318.140000001</v>
      </c>
      <c r="G1421" s="495">
        <f t="shared" si="168"/>
        <v>67623988.100000009</v>
      </c>
      <c r="H1421" s="495">
        <f>VLOOKUP(A1421,'02-Metrics'!A:R,18,FALSE)</f>
        <v>72547889</v>
      </c>
      <c r="I1421" s="496">
        <f t="shared" si="169"/>
        <v>0.93212895691561759</v>
      </c>
      <c r="J1421" s="512"/>
      <c r="K1421" s="491">
        <v>0</v>
      </c>
      <c r="L1421" s="489">
        <v>43008</v>
      </c>
      <c r="M1421" s="241" t="s">
        <v>1041</v>
      </c>
      <c r="S1421">
        <f t="shared" si="170"/>
        <v>2017</v>
      </c>
    </row>
    <row r="1422" spans="1:19">
      <c r="A1422" s="418" t="s">
        <v>1087</v>
      </c>
      <c r="B1422" s="494">
        <v>43039</v>
      </c>
      <c r="C1422" s="495">
        <v>0</v>
      </c>
      <c r="D1422" s="495">
        <v>610714</v>
      </c>
      <c r="E1422" s="495">
        <f t="shared" si="171"/>
        <v>113753306.24000001</v>
      </c>
      <c r="F1422" s="495">
        <f t="shared" si="171"/>
        <v>46740032.140000001</v>
      </c>
      <c r="G1422" s="495">
        <f t="shared" si="168"/>
        <v>67013274.100000009</v>
      </c>
      <c r="H1422" s="495">
        <f>VLOOKUP(A1422,'02-Metrics'!A:R,18,FALSE)</f>
        <v>72547889</v>
      </c>
      <c r="I1422" s="496">
        <f t="shared" si="169"/>
        <v>0.92371087599805979</v>
      </c>
      <c r="J1422" s="512"/>
      <c r="K1422" s="491">
        <v>2236447</v>
      </c>
      <c r="L1422" s="489">
        <v>43039</v>
      </c>
      <c r="M1422" s="241" t="s">
        <v>1041</v>
      </c>
      <c r="S1422">
        <f t="shared" si="170"/>
        <v>2017</v>
      </c>
    </row>
    <row r="1423" spans="1:19">
      <c r="A1423" s="418" t="s">
        <v>1087</v>
      </c>
      <c r="B1423" s="494">
        <v>43069</v>
      </c>
      <c r="C1423" s="495">
        <v>0</v>
      </c>
      <c r="D1423" s="495">
        <v>239263</v>
      </c>
      <c r="E1423" s="495">
        <f t="shared" si="171"/>
        <v>113753306.24000001</v>
      </c>
      <c r="F1423" s="495">
        <f t="shared" si="171"/>
        <v>46979295.140000001</v>
      </c>
      <c r="G1423" s="495">
        <f t="shared" si="168"/>
        <v>66774011.100000009</v>
      </c>
      <c r="H1423" s="495">
        <f>VLOOKUP(A1423,'02-Metrics'!A:R,18,FALSE)</f>
        <v>72547889</v>
      </c>
      <c r="I1423" s="496">
        <f t="shared" si="169"/>
        <v>0.9204128751423768</v>
      </c>
      <c r="J1423" s="512"/>
      <c r="K1423" s="491">
        <v>341821</v>
      </c>
      <c r="L1423" s="489">
        <v>43069</v>
      </c>
      <c r="M1423" s="241" t="s">
        <v>1041</v>
      </c>
      <c r="S1423">
        <f t="shared" si="170"/>
        <v>2017</v>
      </c>
    </row>
    <row r="1424" spans="1:19">
      <c r="A1424" s="418" t="s">
        <v>1087</v>
      </c>
      <c r="B1424" s="494">
        <v>43100</v>
      </c>
      <c r="C1424" s="495">
        <v>2309407</v>
      </c>
      <c r="D1424" s="495">
        <v>239095</v>
      </c>
      <c r="E1424" s="495">
        <f t="shared" si="171"/>
        <v>116062713.24000001</v>
      </c>
      <c r="F1424" s="495">
        <f t="shared" si="171"/>
        <v>47218390.140000001</v>
      </c>
      <c r="G1424" s="495">
        <f t="shared" si="168"/>
        <v>68844323.100000009</v>
      </c>
      <c r="H1424" s="495">
        <f>VLOOKUP(A1424,'02-Metrics'!A:R,18,FALSE)</f>
        <v>72547889</v>
      </c>
      <c r="I1424" s="496">
        <f t="shared" si="169"/>
        <v>0.94895005284026956</v>
      </c>
      <c r="J1424" s="512"/>
      <c r="K1424" s="491">
        <v>0</v>
      </c>
      <c r="L1424" s="489">
        <v>43100</v>
      </c>
      <c r="M1424" s="241" t="s">
        <v>1041</v>
      </c>
      <c r="S1424">
        <f t="shared" si="170"/>
        <v>2017</v>
      </c>
    </row>
    <row r="1425" spans="1:19">
      <c r="A1425" s="418" t="s">
        <v>1087</v>
      </c>
      <c r="B1425" s="497">
        <v>43101</v>
      </c>
      <c r="C1425" s="498"/>
      <c r="D1425" s="498">
        <v>171545.41</v>
      </c>
      <c r="E1425" s="495">
        <f t="shared" si="171"/>
        <v>116062713.24000001</v>
      </c>
      <c r="F1425" s="495">
        <f t="shared" si="171"/>
        <v>47389935.549999997</v>
      </c>
      <c r="G1425" s="495">
        <f t="shared" si="168"/>
        <v>68672777.690000013</v>
      </c>
      <c r="H1425" s="495">
        <f>VLOOKUP(A1425,'02-Metrics'!A:R,18,FALSE)</f>
        <v>72547889</v>
      </c>
      <c r="I1425" s="496">
        <f t="shared" si="169"/>
        <v>0.94658547114996017</v>
      </c>
      <c r="J1425" s="512"/>
      <c r="M1425" s="241" t="s">
        <v>1038</v>
      </c>
      <c r="S1425">
        <f t="shared" si="170"/>
        <v>2018</v>
      </c>
    </row>
    <row r="1426" spans="1:19">
      <c r="A1426" s="418" t="s">
        <v>1087</v>
      </c>
      <c r="B1426" s="497">
        <f>L1426</f>
        <v>43103</v>
      </c>
      <c r="C1426" s="498">
        <v>1523916.51</v>
      </c>
      <c r="D1426" s="498"/>
      <c r="E1426" s="495">
        <f t="shared" si="171"/>
        <v>117586629.75000001</v>
      </c>
      <c r="F1426" s="495">
        <f t="shared" si="171"/>
        <v>47389935.549999997</v>
      </c>
      <c r="G1426" s="495">
        <f t="shared" si="168"/>
        <v>70196694.200000018</v>
      </c>
      <c r="H1426" s="495">
        <f>VLOOKUP(A1426,'02-Metrics'!A:R,18,FALSE)</f>
        <v>72547889</v>
      </c>
      <c r="I1426" s="496">
        <f t="shared" si="169"/>
        <v>0.96759113418172671</v>
      </c>
      <c r="J1426" s="512"/>
      <c r="L1426" s="23">
        <v>43103</v>
      </c>
      <c r="M1426" s="241" t="s">
        <v>1039</v>
      </c>
      <c r="S1426">
        <f t="shared" si="170"/>
        <v>2018</v>
      </c>
    </row>
    <row r="1427" spans="1:19">
      <c r="A1427" s="418" t="s">
        <v>1087</v>
      </c>
      <c r="B1427" s="497">
        <v>43160</v>
      </c>
      <c r="C1427" s="498"/>
      <c r="D1427" s="498">
        <v>117816.12</v>
      </c>
      <c r="E1427" s="495">
        <f t="shared" si="171"/>
        <v>117586629.75000001</v>
      </c>
      <c r="F1427" s="495">
        <f t="shared" si="171"/>
        <v>47507751.669999994</v>
      </c>
      <c r="G1427" s="495">
        <f t="shared" si="168"/>
        <v>70078878.080000013</v>
      </c>
      <c r="H1427" s="495">
        <f>VLOOKUP(A1427,'02-Metrics'!A:R,18,FALSE)</f>
        <v>72547889</v>
      </c>
      <c r="I1427" s="496">
        <f t="shared" si="169"/>
        <v>0.96596715694925339</v>
      </c>
      <c r="J1427" s="512"/>
      <c r="M1427" s="241" t="s">
        <v>1038</v>
      </c>
      <c r="S1427">
        <f t="shared" si="170"/>
        <v>2018</v>
      </c>
    </row>
    <row r="1428" spans="1:19">
      <c r="A1428" s="418" t="s">
        <v>1087</v>
      </c>
      <c r="B1428" s="497">
        <v>43191</v>
      </c>
      <c r="C1428" s="498"/>
      <c r="D1428" s="498">
        <v>326063.59999999998</v>
      </c>
      <c r="E1428" s="495">
        <f t="shared" si="171"/>
        <v>117586629.75000001</v>
      </c>
      <c r="F1428" s="495">
        <f t="shared" si="171"/>
        <v>47833815.269999996</v>
      </c>
      <c r="G1428" s="495">
        <f t="shared" si="168"/>
        <v>69752814.480000019</v>
      </c>
      <c r="H1428" s="495">
        <f>VLOOKUP(A1428,'02-Metrics'!A:R,18,FALSE)</f>
        <v>72547889</v>
      </c>
      <c r="I1428" s="496">
        <f t="shared" si="169"/>
        <v>0.96147269674518054</v>
      </c>
      <c r="J1428" s="512"/>
      <c r="M1428" s="241" t="s">
        <v>1038</v>
      </c>
      <c r="S1428">
        <f t="shared" si="170"/>
        <v>2018</v>
      </c>
    </row>
    <row r="1429" spans="1:19">
      <c r="A1429" s="418" t="s">
        <v>1087</v>
      </c>
      <c r="B1429" s="497">
        <f>L1429</f>
        <v>43214</v>
      </c>
      <c r="C1429" s="498">
        <v>218510</v>
      </c>
      <c r="D1429" s="498"/>
      <c r="E1429" s="495">
        <f t="shared" si="171"/>
        <v>117805139.75000001</v>
      </c>
      <c r="F1429" s="495">
        <f t="shared" si="171"/>
        <v>47833815.269999996</v>
      </c>
      <c r="G1429" s="495">
        <f t="shared" si="168"/>
        <v>69971324.480000019</v>
      </c>
      <c r="H1429" s="495">
        <f>VLOOKUP(A1429,'02-Metrics'!A:R,18,FALSE)</f>
        <v>72547889</v>
      </c>
      <c r="I1429" s="496">
        <f t="shared" si="169"/>
        <v>0.96448463827803477</v>
      </c>
      <c r="J1429" s="512"/>
      <c r="L1429" s="23">
        <v>43214</v>
      </c>
      <c r="M1429" s="241" t="s">
        <v>1039</v>
      </c>
      <c r="S1429">
        <f t="shared" si="170"/>
        <v>2018</v>
      </c>
    </row>
    <row r="1430" spans="1:19">
      <c r="A1430" s="418" t="s">
        <v>1087</v>
      </c>
      <c r="B1430" s="497">
        <v>43221</v>
      </c>
      <c r="C1430" s="498"/>
      <c r="D1430" s="498">
        <v>171248.52</v>
      </c>
      <c r="E1430" s="495">
        <f t="shared" si="171"/>
        <v>117805139.75000001</v>
      </c>
      <c r="F1430" s="495">
        <f t="shared" si="171"/>
        <v>48005063.789999999</v>
      </c>
      <c r="G1430" s="495">
        <f t="shared" si="168"/>
        <v>69800075.960000008</v>
      </c>
      <c r="H1430" s="495">
        <f>VLOOKUP(A1430,'02-Metrics'!A:R,18,FALSE)</f>
        <v>72547889</v>
      </c>
      <c r="I1430" s="496">
        <f t="shared" si="169"/>
        <v>0.96212414891906795</v>
      </c>
      <c r="J1430" s="512"/>
      <c r="M1430" s="241" t="s">
        <v>1038</v>
      </c>
      <c r="S1430">
        <f t="shared" si="170"/>
        <v>2018</v>
      </c>
    </row>
    <row r="1431" spans="1:19">
      <c r="A1431" s="418" t="s">
        <v>1087</v>
      </c>
      <c r="B1431" s="497">
        <v>43252</v>
      </c>
      <c r="C1431" s="498"/>
      <c r="D1431" s="498">
        <v>178854.3</v>
      </c>
      <c r="E1431" s="495">
        <f t="shared" si="171"/>
        <v>117805139.75000001</v>
      </c>
      <c r="F1431" s="495">
        <f t="shared" si="171"/>
        <v>48183918.089999996</v>
      </c>
      <c r="G1431" s="495">
        <f t="shared" si="168"/>
        <v>69621221.660000026</v>
      </c>
      <c r="H1431" s="495">
        <f>VLOOKUP(A1431,'02-Metrics'!A:R,18,FALSE)</f>
        <v>72547889</v>
      </c>
      <c r="I1431" s="496">
        <f t="shared" si="169"/>
        <v>0.9596588214992724</v>
      </c>
      <c r="J1431" s="512"/>
      <c r="M1431" s="241" t="s">
        <v>1038</v>
      </c>
      <c r="S1431">
        <f t="shared" si="170"/>
        <v>2018</v>
      </c>
    </row>
    <row r="1432" spans="1:19">
      <c r="A1432" s="418" t="s">
        <v>1087</v>
      </c>
      <c r="B1432" s="497">
        <v>43282</v>
      </c>
      <c r="C1432" s="498"/>
      <c r="D1432" s="498">
        <v>266452</v>
      </c>
      <c r="E1432" s="495">
        <f t="shared" ref="E1432:F1440" si="172">C1432+E1431</f>
        <v>117805139.75000001</v>
      </c>
      <c r="F1432" s="495">
        <f t="shared" si="172"/>
        <v>48450370.089999996</v>
      </c>
      <c r="G1432" s="495">
        <f t="shared" si="168"/>
        <v>69354769.660000026</v>
      </c>
      <c r="H1432" s="495">
        <f>VLOOKUP(A1432,'02-Metrics'!A:R,18,FALSE)</f>
        <v>72547889</v>
      </c>
      <c r="I1432" s="496">
        <f t="shared" si="169"/>
        <v>0.95598604750580718</v>
      </c>
      <c r="J1432" s="512"/>
      <c r="M1432" s="241" t="s">
        <v>1038</v>
      </c>
      <c r="S1432">
        <f t="shared" si="170"/>
        <v>2018</v>
      </c>
    </row>
    <row r="1433" spans="1:19">
      <c r="A1433" s="418" t="s">
        <v>1087</v>
      </c>
      <c r="B1433" s="497">
        <v>43313</v>
      </c>
      <c r="C1433" s="498"/>
      <c r="D1433" s="498">
        <v>314398.59999999998</v>
      </c>
      <c r="E1433" s="495">
        <f t="shared" si="172"/>
        <v>117805139.75000001</v>
      </c>
      <c r="F1433" s="495">
        <f t="shared" si="172"/>
        <v>48764768.689999998</v>
      </c>
      <c r="G1433" s="495">
        <f t="shared" si="168"/>
        <v>69040371.060000017</v>
      </c>
      <c r="H1433" s="495">
        <f>VLOOKUP(A1433,'02-Metrics'!A:R,18,FALSE)</f>
        <v>72547889</v>
      </c>
      <c r="I1433" s="496">
        <f t="shared" si="169"/>
        <v>0.95165237764533739</v>
      </c>
      <c r="J1433" s="512"/>
      <c r="M1433" s="241" t="s">
        <v>1038</v>
      </c>
      <c r="S1433">
        <f t="shared" si="170"/>
        <v>2018</v>
      </c>
    </row>
    <row r="1434" spans="1:19">
      <c r="A1434" s="418" t="s">
        <v>1087</v>
      </c>
      <c r="B1434" s="497">
        <v>43344</v>
      </c>
      <c r="C1434" s="498"/>
      <c r="D1434" s="498">
        <v>164390</v>
      </c>
      <c r="E1434" s="495">
        <f t="shared" si="172"/>
        <v>117805139.75000001</v>
      </c>
      <c r="F1434" s="495">
        <f t="shared" si="172"/>
        <v>48929158.689999998</v>
      </c>
      <c r="G1434" s="495">
        <f t="shared" si="168"/>
        <v>68875981.060000017</v>
      </c>
      <c r="H1434" s="495">
        <f>VLOOKUP(A1434,'02-Metrics'!A:R,18,FALSE)</f>
        <v>72547889</v>
      </c>
      <c r="I1434" s="496">
        <f t="shared" si="169"/>
        <v>0.94938642611641</v>
      </c>
      <c r="J1434" s="512"/>
      <c r="M1434" s="241" t="s">
        <v>1038</v>
      </c>
      <c r="S1434">
        <f t="shared" si="170"/>
        <v>2018</v>
      </c>
    </row>
    <row r="1435" spans="1:19">
      <c r="A1435" s="418" t="s">
        <v>1087</v>
      </c>
      <c r="B1435" s="497">
        <v>43374</v>
      </c>
      <c r="C1435" s="498"/>
      <c r="D1435" s="498">
        <v>37921</v>
      </c>
      <c r="E1435" s="495">
        <f t="shared" si="172"/>
        <v>117805139.75000001</v>
      </c>
      <c r="F1435" s="495">
        <f t="shared" si="172"/>
        <v>48967079.689999998</v>
      </c>
      <c r="G1435" s="495">
        <f t="shared" si="168"/>
        <v>68838060.060000017</v>
      </c>
      <c r="H1435" s="495">
        <f>VLOOKUP(A1435,'02-Metrics'!A:R,18,FALSE)</f>
        <v>72547889</v>
      </c>
      <c r="I1435" s="496">
        <f t="shared" si="169"/>
        <v>0.94886372310571321</v>
      </c>
      <c r="J1435" s="512"/>
      <c r="M1435" s="241" t="s">
        <v>1038</v>
      </c>
      <c r="S1435">
        <f t="shared" si="170"/>
        <v>2018</v>
      </c>
    </row>
    <row r="1436" spans="1:19">
      <c r="A1436" s="418" t="s">
        <v>1087</v>
      </c>
      <c r="B1436" s="497">
        <v>43405</v>
      </c>
      <c r="C1436" s="498"/>
      <c r="D1436" s="498">
        <v>60300.490000000005</v>
      </c>
      <c r="E1436" s="495">
        <f t="shared" si="172"/>
        <v>117805139.75000001</v>
      </c>
      <c r="F1436" s="495">
        <f t="shared" si="172"/>
        <v>49027380.18</v>
      </c>
      <c r="G1436" s="495">
        <f t="shared" si="168"/>
        <v>68777759.570000023</v>
      </c>
      <c r="H1436" s="495">
        <f>VLOOKUP(A1436,'02-Metrics'!A:R,18,FALSE)</f>
        <v>72547889</v>
      </c>
      <c r="I1436" s="496">
        <f t="shared" si="169"/>
        <v>0.94803254123631386</v>
      </c>
      <c r="J1436" s="512"/>
      <c r="M1436" s="241" t="s">
        <v>1038</v>
      </c>
      <c r="S1436">
        <f t="shared" si="170"/>
        <v>2018</v>
      </c>
    </row>
    <row r="1437" spans="1:19">
      <c r="A1437" s="418" t="s">
        <v>1087</v>
      </c>
      <c r="B1437" s="497">
        <v>43466</v>
      </c>
      <c r="C1437" s="498"/>
      <c r="D1437" s="498">
        <v>7570.77</v>
      </c>
      <c r="E1437" s="495">
        <f t="shared" si="172"/>
        <v>117805139.75000001</v>
      </c>
      <c r="F1437" s="495">
        <f t="shared" si="172"/>
        <v>49034950.950000003</v>
      </c>
      <c r="G1437" s="495">
        <f t="shared" si="168"/>
        <v>68770188.800000012</v>
      </c>
      <c r="H1437" s="495">
        <f>VLOOKUP(A1437,'02-Metrics'!A:R,18,FALSE)</f>
        <v>72547889</v>
      </c>
      <c r="I1437" s="496">
        <f t="shared" si="169"/>
        <v>0.94792818575327553</v>
      </c>
      <c r="J1437" s="512"/>
      <c r="M1437" s="241" t="s">
        <v>1038</v>
      </c>
      <c r="S1437">
        <f t="shared" si="170"/>
        <v>2019</v>
      </c>
    </row>
    <row r="1438" spans="1:19">
      <c r="A1438" s="418" t="s">
        <v>1087</v>
      </c>
      <c r="B1438" s="497">
        <v>43739</v>
      </c>
      <c r="C1438" s="498"/>
      <c r="D1438" s="498">
        <v>6339.06</v>
      </c>
      <c r="E1438" s="495">
        <f t="shared" si="172"/>
        <v>117805139.75000001</v>
      </c>
      <c r="F1438" s="495">
        <f t="shared" si="172"/>
        <v>49041290.010000005</v>
      </c>
      <c r="G1438" s="495">
        <f t="shared" si="168"/>
        <v>68763849.74000001</v>
      </c>
      <c r="H1438" s="495">
        <f>VLOOKUP(A1438,'02-Metrics'!A:R,18,FALSE)</f>
        <v>72547889</v>
      </c>
      <c r="I1438" s="496">
        <f t="shared" si="169"/>
        <v>0.94784080815914584</v>
      </c>
      <c r="J1438" s="512"/>
      <c r="M1438" s="241" t="s">
        <v>1038</v>
      </c>
      <c r="S1438">
        <f t="shared" si="170"/>
        <v>2019</v>
      </c>
    </row>
    <row r="1439" spans="1:19">
      <c r="A1439" s="418" t="s">
        <v>1087</v>
      </c>
      <c r="B1439" s="497">
        <f>L1439</f>
        <v>43751</v>
      </c>
      <c r="C1439" s="498">
        <v>286904.18</v>
      </c>
      <c r="D1439" s="498"/>
      <c r="E1439" s="495">
        <f t="shared" si="172"/>
        <v>118092043.93000002</v>
      </c>
      <c r="F1439" s="495">
        <f t="shared" si="172"/>
        <v>49041290.010000005</v>
      </c>
      <c r="G1439" s="495">
        <f t="shared" si="168"/>
        <v>69050753.920000017</v>
      </c>
      <c r="H1439" s="495">
        <f>VLOOKUP(A1439,'02-Metrics'!A:R,18,FALSE)</f>
        <v>72547889</v>
      </c>
      <c r="I1439" s="496">
        <f t="shared" si="169"/>
        <v>0.95179549497298288</v>
      </c>
      <c r="J1439" s="512"/>
      <c r="L1439" s="23">
        <v>43751</v>
      </c>
      <c r="M1439" s="241" t="s">
        <v>1039</v>
      </c>
      <c r="S1439">
        <f t="shared" si="170"/>
        <v>2019</v>
      </c>
    </row>
    <row r="1440" spans="1:19">
      <c r="A1440" s="418" t="s">
        <v>1087</v>
      </c>
      <c r="B1440" s="497">
        <v>44044</v>
      </c>
      <c r="C1440" s="498"/>
      <c r="D1440" s="498">
        <v>62501.49</v>
      </c>
      <c r="E1440" s="495">
        <f t="shared" si="172"/>
        <v>118092043.93000002</v>
      </c>
      <c r="F1440" s="495">
        <f t="shared" si="172"/>
        <v>49103791.500000007</v>
      </c>
      <c r="G1440" s="495">
        <f t="shared" si="168"/>
        <v>68988252.430000007</v>
      </c>
      <c r="H1440" s="495">
        <f>VLOOKUP(A1440,'02-Metrics'!A:R,18,FALSE)</f>
        <v>72547889</v>
      </c>
      <c r="I1440" s="496">
        <f t="shared" si="169"/>
        <v>0.95093397452267714</v>
      </c>
      <c r="J1440" s="512"/>
      <c r="M1440" s="241" t="s">
        <v>1038</v>
      </c>
      <c r="S1440">
        <f t="shared" si="170"/>
        <v>2020</v>
      </c>
    </row>
    <row r="1441" spans="1:19">
      <c r="A1441" s="418"/>
      <c r="B1441" s="505"/>
      <c r="C1441" s="506"/>
      <c r="D1441" s="506"/>
      <c r="E1441" s="506"/>
      <c r="F1441" s="506"/>
      <c r="G1441" s="506"/>
      <c r="H1441" s="495"/>
      <c r="I1441" s="496"/>
      <c r="J1441" s="512"/>
      <c r="S1441">
        <f t="shared" si="170"/>
        <v>1900</v>
      </c>
    </row>
    <row r="1442" spans="1:19">
      <c r="A1442" s="418" t="s">
        <v>1088</v>
      </c>
      <c r="B1442" s="494">
        <v>42674</v>
      </c>
      <c r="C1442" s="495">
        <v>7080183</v>
      </c>
      <c r="D1442" s="495">
        <v>0</v>
      </c>
      <c r="E1442" s="495">
        <f t="shared" ref="E1442:F1457" si="173">C1442+E1441</f>
        <v>7080183</v>
      </c>
      <c r="F1442" s="495">
        <f t="shared" si="173"/>
        <v>0</v>
      </c>
      <c r="G1442" s="495">
        <f t="shared" si="168"/>
        <v>7080183</v>
      </c>
      <c r="H1442" s="495">
        <f>VLOOKUP(A1442,'02-Metrics'!A:R,18,FALSE)</f>
        <v>23038288.539999999</v>
      </c>
      <c r="I1442" s="496">
        <f t="shared" si="169"/>
        <v>0.30732243793661596</v>
      </c>
      <c r="J1442" s="512"/>
      <c r="K1442" s="491">
        <v>5689328</v>
      </c>
      <c r="L1442" s="489">
        <v>42674</v>
      </c>
      <c r="M1442" s="241" t="s">
        <v>1041</v>
      </c>
      <c r="S1442">
        <f t="shared" si="170"/>
        <v>2016</v>
      </c>
    </row>
    <row r="1443" spans="1:19">
      <c r="A1443" s="418" t="s">
        <v>1088</v>
      </c>
      <c r="B1443" s="494">
        <v>42704</v>
      </c>
      <c r="C1443" s="495">
        <v>0</v>
      </c>
      <c r="D1443" s="495">
        <v>0</v>
      </c>
      <c r="E1443" s="495">
        <f t="shared" si="173"/>
        <v>7080183</v>
      </c>
      <c r="F1443" s="495">
        <f t="shared" si="173"/>
        <v>0</v>
      </c>
      <c r="G1443" s="495">
        <f t="shared" si="168"/>
        <v>7080183</v>
      </c>
      <c r="H1443" s="495">
        <f>VLOOKUP(A1443,'02-Metrics'!A:R,18,FALSE)</f>
        <v>23038288.539999999</v>
      </c>
      <c r="I1443" s="496">
        <f t="shared" si="169"/>
        <v>0.30732243793661596</v>
      </c>
      <c r="J1443" s="512"/>
      <c r="K1443" s="491">
        <v>3637915</v>
      </c>
      <c r="L1443" s="489">
        <v>42704</v>
      </c>
      <c r="M1443" s="241" t="s">
        <v>1041</v>
      </c>
      <c r="S1443">
        <f t="shared" si="170"/>
        <v>2016</v>
      </c>
    </row>
    <row r="1444" spans="1:19">
      <c r="A1444" s="418" t="s">
        <v>1088</v>
      </c>
      <c r="B1444" s="494">
        <v>42735</v>
      </c>
      <c r="C1444" s="495">
        <v>0</v>
      </c>
      <c r="D1444" s="495">
        <v>0</v>
      </c>
      <c r="E1444" s="495">
        <f t="shared" si="173"/>
        <v>7080183</v>
      </c>
      <c r="F1444" s="495">
        <f t="shared" si="173"/>
        <v>0</v>
      </c>
      <c r="G1444" s="495">
        <f t="shared" si="168"/>
        <v>7080183</v>
      </c>
      <c r="H1444" s="495">
        <f>VLOOKUP(A1444,'02-Metrics'!A:R,18,FALSE)</f>
        <v>23038288.539999999</v>
      </c>
      <c r="I1444" s="496">
        <f t="shared" si="169"/>
        <v>0.30732243793661596</v>
      </c>
      <c r="J1444" s="512"/>
      <c r="K1444" s="491">
        <v>1910183</v>
      </c>
      <c r="L1444" s="489">
        <v>42735</v>
      </c>
      <c r="M1444" s="241" t="s">
        <v>1041</v>
      </c>
      <c r="S1444">
        <f t="shared" si="170"/>
        <v>2016</v>
      </c>
    </row>
    <row r="1445" spans="1:19">
      <c r="A1445" s="418" t="s">
        <v>1088</v>
      </c>
      <c r="B1445" s="494">
        <v>42766</v>
      </c>
      <c r="C1445" s="495">
        <v>0</v>
      </c>
      <c r="D1445" s="495">
        <v>184065</v>
      </c>
      <c r="E1445" s="495">
        <f t="shared" si="173"/>
        <v>7080183</v>
      </c>
      <c r="F1445" s="495">
        <f t="shared" si="173"/>
        <v>184065</v>
      </c>
      <c r="G1445" s="495">
        <f t="shared" si="168"/>
        <v>6896118</v>
      </c>
      <c r="H1445" s="495">
        <f>VLOOKUP(A1445,'02-Metrics'!A:R,18,FALSE)</f>
        <v>23038288.539999999</v>
      </c>
      <c r="I1445" s="496">
        <f t="shared" si="169"/>
        <v>0.29933291216605279</v>
      </c>
      <c r="J1445" s="512"/>
      <c r="K1445" s="491">
        <v>2616085</v>
      </c>
      <c r="L1445" s="489">
        <v>42766</v>
      </c>
      <c r="M1445" s="241" t="s">
        <v>1041</v>
      </c>
      <c r="S1445">
        <f t="shared" si="170"/>
        <v>2017</v>
      </c>
    </row>
    <row r="1446" spans="1:19">
      <c r="A1446" s="418" t="s">
        <v>1088</v>
      </c>
      <c r="B1446" s="494">
        <v>42794</v>
      </c>
      <c r="C1446" s="495">
        <v>3385150</v>
      </c>
      <c r="D1446" s="495">
        <v>435344</v>
      </c>
      <c r="E1446" s="495">
        <f t="shared" si="173"/>
        <v>10465333</v>
      </c>
      <c r="F1446" s="495">
        <f t="shared" si="173"/>
        <v>619409</v>
      </c>
      <c r="G1446" s="495">
        <f t="shared" si="168"/>
        <v>9845924</v>
      </c>
      <c r="H1446" s="495">
        <f>VLOOKUP(A1446,'02-Metrics'!A:R,18,FALSE)</f>
        <v>23038288.539999999</v>
      </c>
      <c r="I1446" s="496">
        <f t="shared" si="169"/>
        <v>0.42737219750091732</v>
      </c>
      <c r="J1446" s="512"/>
      <c r="K1446" s="491">
        <v>7271634</v>
      </c>
      <c r="L1446" s="489">
        <v>42794</v>
      </c>
      <c r="M1446" s="241" t="s">
        <v>1041</v>
      </c>
      <c r="S1446">
        <f t="shared" si="170"/>
        <v>2017</v>
      </c>
    </row>
    <row r="1447" spans="1:19">
      <c r="A1447" s="418" t="s">
        <v>1088</v>
      </c>
      <c r="B1447" s="497">
        <f>L1447</f>
        <v>42824</v>
      </c>
      <c r="C1447" s="498">
        <v>1989017.66</v>
      </c>
      <c r="D1447" s="498"/>
      <c r="E1447" s="495">
        <f t="shared" si="173"/>
        <v>12454350.66</v>
      </c>
      <c r="F1447" s="495">
        <f t="shared" si="173"/>
        <v>619409</v>
      </c>
      <c r="G1447" s="495">
        <f t="shared" si="168"/>
        <v>11834941.66</v>
      </c>
      <c r="H1447" s="495">
        <f>VLOOKUP(A1447,'02-Metrics'!A:R,18,FALSE)</f>
        <v>23038288.539999999</v>
      </c>
      <c r="I1447" s="496">
        <f t="shared" si="169"/>
        <v>0.51370750216326622</v>
      </c>
      <c r="J1447" s="512"/>
      <c r="L1447" s="23">
        <v>42824</v>
      </c>
      <c r="M1447" s="241" t="s">
        <v>1039</v>
      </c>
      <c r="S1447">
        <f t="shared" si="170"/>
        <v>2017</v>
      </c>
    </row>
    <row r="1448" spans="1:19">
      <c r="A1448" s="418" t="s">
        <v>1088</v>
      </c>
      <c r="B1448" s="494">
        <v>42825</v>
      </c>
      <c r="C1448" s="495">
        <v>0</v>
      </c>
      <c r="D1448" s="495">
        <v>120209</v>
      </c>
      <c r="E1448" s="495">
        <f t="shared" si="173"/>
        <v>12454350.66</v>
      </c>
      <c r="F1448" s="495">
        <f t="shared" si="173"/>
        <v>739618</v>
      </c>
      <c r="G1448" s="495">
        <f t="shared" si="168"/>
        <v>11714732.66</v>
      </c>
      <c r="H1448" s="495">
        <f>VLOOKUP(A1448,'02-Metrics'!A:R,18,FALSE)</f>
        <v>23038288.539999999</v>
      </c>
      <c r="I1448" s="496">
        <f t="shared" si="169"/>
        <v>0.50848971006072829</v>
      </c>
      <c r="J1448" s="512"/>
      <c r="K1448" s="491">
        <v>799962</v>
      </c>
      <c r="L1448" s="489">
        <v>42825</v>
      </c>
      <c r="M1448" s="241" t="s">
        <v>1041</v>
      </c>
      <c r="S1448">
        <f t="shared" si="170"/>
        <v>2017</v>
      </c>
    </row>
    <row r="1449" spans="1:19">
      <c r="A1449" s="418" t="s">
        <v>1088</v>
      </c>
      <c r="B1449" s="497">
        <f>L1449</f>
        <v>42826</v>
      </c>
      <c r="C1449" s="498">
        <v>1136559.01</v>
      </c>
      <c r="D1449" s="498"/>
      <c r="E1449" s="495">
        <f t="shared" si="173"/>
        <v>13590909.67</v>
      </c>
      <c r="F1449" s="495">
        <f t="shared" si="173"/>
        <v>739618</v>
      </c>
      <c r="G1449" s="495">
        <f t="shared" si="168"/>
        <v>12851291.67</v>
      </c>
      <c r="H1449" s="495">
        <f>VLOOKUP(A1449,'02-Metrics'!A:R,18,FALSE)</f>
        <v>23038288.539999999</v>
      </c>
      <c r="I1449" s="496">
        <f t="shared" si="169"/>
        <v>0.55782319279867831</v>
      </c>
      <c r="J1449" s="512"/>
      <c r="L1449" s="23">
        <v>42826</v>
      </c>
      <c r="M1449" s="241" t="s">
        <v>1039</v>
      </c>
      <c r="S1449">
        <f t="shared" si="170"/>
        <v>2017</v>
      </c>
    </row>
    <row r="1450" spans="1:19">
      <c r="A1450" s="418" t="s">
        <v>1088</v>
      </c>
      <c r="B1450" s="494">
        <v>42855</v>
      </c>
      <c r="C1450" s="495">
        <v>4997781</v>
      </c>
      <c r="D1450" s="495">
        <v>636709</v>
      </c>
      <c r="E1450" s="495">
        <f t="shared" si="173"/>
        <v>18588690.670000002</v>
      </c>
      <c r="F1450" s="495">
        <f t="shared" si="173"/>
        <v>1376327</v>
      </c>
      <c r="G1450" s="495">
        <f t="shared" si="168"/>
        <v>17212363.670000002</v>
      </c>
      <c r="H1450" s="495">
        <f>VLOOKUP(A1450,'02-Metrics'!A:R,18,FALSE)</f>
        <v>23038288.539999999</v>
      </c>
      <c r="I1450" s="496">
        <f t="shared" si="169"/>
        <v>0.74711989304740267</v>
      </c>
      <c r="J1450" s="512"/>
      <c r="K1450" s="491">
        <v>486002</v>
      </c>
      <c r="L1450" s="489">
        <v>42855</v>
      </c>
      <c r="M1450" s="241" t="s">
        <v>1041</v>
      </c>
      <c r="S1450">
        <f t="shared" si="170"/>
        <v>2017</v>
      </c>
    </row>
    <row r="1451" spans="1:19">
      <c r="A1451" s="418" t="s">
        <v>1088</v>
      </c>
      <c r="B1451" s="497">
        <v>42856</v>
      </c>
      <c r="C1451" s="498"/>
      <c r="D1451" s="498">
        <v>12024.57</v>
      </c>
      <c r="E1451" s="495">
        <f t="shared" si="173"/>
        <v>18588690.670000002</v>
      </c>
      <c r="F1451" s="495">
        <f t="shared" si="173"/>
        <v>1388351.57</v>
      </c>
      <c r="G1451" s="495">
        <f t="shared" si="168"/>
        <v>17200339.100000001</v>
      </c>
      <c r="H1451" s="495">
        <f>VLOOKUP(A1451,'02-Metrics'!A:R,18,FALSE)</f>
        <v>23038288.539999999</v>
      </c>
      <c r="I1451" s="496">
        <f t="shared" si="169"/>
        <v>0.7465979545371213</v>
      </c>
      <c r="J1451" s="512"/>
      <c r="M1451" s="241" t="s">
        <v>1038</v>
      </c>
      <c r="S1451">
        <f t="shared" si="170"/>
        <v>2017</v>
      </c>
    </row>
    <row r="1452" spans="1:19">
      <c r="A1452" s="418" t="s">
        <v>1088</v>
      </c>
      <c r="B1452" s="494">
        <v>42886</v>
      </c>
      <c r="C1452" s="495">
        <v>5037092</v>
      </c>
      <c r="D1452" s="495">
        <v>93863</v>
      </c>
      <c r="E1452" s="495">
        <f t="shared" si="173"/>
        <v>23625782.670000002</v>
      </c>
      <c r="F1452" s="495">
        <f t="shared" si="173"/>
        <v>1482214.57</v>
      </c>
      <c r="G1452" s="495">
        <f t="shared" si="168"/>
        <v>22143568.100000001</v>
      </c>
      <c r="H1452" s="495">
        <f>VLOOKUP(A1452,'02-Metrics'!A:R,18,FALSE)</f>
        <v>23038288.539999999</v>
      </c>
      <c r="I1452" s="496">
        <f t="shared" si="169"/>
        <v>0.96116376273148296</v>
      </c>
      <c r="J1452" s="512"/>
      <c r="K1452" s="491">
        <v>0</v>
      </c>
      <c r="L1452" s="489">
        <v>42886</v>
      </c>
      <c r="M1452" s="241" t="s">
        <v>1041</v>
      </c>
      <c r="S1452">
        <f t="shared" si="170"/>
        <v>2017</v>
      </c>
    </row>
    <row r="1453" spans="1:19">
      <c r="A1453" s="418" t="s">
        <v>1088</v>
      </c>
      <c r="B1453" s="497">
        <f>L1453</f>
        <v>42886</v>
      </c>
      <c r="C1453" s="498">
        <v>1687374.91</v>
      </c>
      <c r="D1453" s="498"/>
      <c r="E1453" s="495">
        <f t="shared" si="173"/>
        <v>25313157.580000002</v>
      </c>
      <c r="F1453" s="495">
        <f t="shared" si="173"/>
        <v>1482214.57</v>
      </c>
      <c r="G1453" s="495">
        <f t="shared" si="168"/>
        <v>23830943.010000002</v>
      </c>
      <c r="H1453" s="495">
        <f>VLOOKUP(A1453,'02-Metrics'!A:R,18,FALSE)</f>
        <v>23038288.539999999</v>
      </c>
      <c r="I1453" s="496">
        <f t="shared" si="169"/>
        <v>1.0344059615636709</v>
      </c>
      <c r="J1453" s="512"/>
      <c r="L1453" s="23">
        <v>42886</v>
      </c>
      <c r="M1453" s="241" t="s">
        <v>1039</v>
      </c>
      <c r="S1453">
        <f t="shared" si="170"/>
        <v>2017</v>
      </c>
    </row>
    <row r="1454" spans="1:19">
      <c r="A1454" s="418" t="s">
        <v>1088</v>
      </c>
      <c r="B1454" s="497">
        <f>L1454</f>
        <v>42886</v>
      </c>
      <c r="C1454" s="498">
        <v>3349717.03</v>
      </c>
      <c r="D1454" s="498"/>
      <c r="E1454" s="495">
        <f t="shared" si="173"/>
        <v>28662874.610000003</v>
      </c>
      <c r="F1454" s="495">
        <f t="shared" si="173"/>
        <v>1482214.57</v>
      </c>
      <c r="G1454" s="495">
        <f t="shared" si="168"/>
        <v>27180660.040000003</v>
      </c>
      <c r="H1454" s="495">
        <f>VLOOKUP(A1454,'02-Metrics'!A:R,18,FALSE)</f>
        <v>23038288.539999999</v>
      </c>
      <c r="I1454" s="496">
        <f t="shared" si="169"/>
        <v>1.1798037858935508</v>
      </c>
      <c r="J1454" s="512"/>
      <c r="L1454" s="23">
        <v>42886</v>
      </c>
      <c r="M1454" s="241" t="s">
        <v>1039</v>
      </c>
      <c r="S1454">
        <f t="shared" si="170"/>
        <v>2017</v>
      </c>
    </row>
    <row r="1455" spans="1:19">
      <c r="A1455" s="418" t="s">
        <v>1088</v>
      </c>
      <c r="B1455" s="494">
        <v>42916</v>
      </c>
      <c r="C1455" s="495">
        <v>0</v>
      </c>
      <c r="D1455" s="495">
        <v>84940</v>
      </c>
      <c r="E1455" s="495">
        <f t="shared" si="173"/>
        <v>28662874.610000003</v>
      </c>
      <c r="F1455" s="495">
        <f t="shared" si="173"/>
        <v>1567154.57</v>
      </c>
      <c r="G1455" s="495">
        <f t="shared" si="168"/>
        <v>27095720.040000003</v>
      </c>
      <c r="H1455" s="495">
        <f>VLOOKUP(A1455,'02-Metrics'!A:R,18,FALSE)</f>
        <v>23038288.539999999</v>
      </c>
      <c r="I1455" s="496">
        <f t="shared" si="169"/>
        <v>1.1761168800779334</v>
      </c>
      <c r="J1455" s="512"/>
      <c r="K1455" s="491">
        <v>436653</v>
      </c>
      <c r="L1455" s="489">
        <v>42916</v>
      </c>
      <c r="M1455" s="241" t="s">
        <v>1041</v>
      </c>
      <c r="S1455">
        <f t="shared" si="170"/>
        <v>2017</v>
      </c>
    </row>
    <row r="1456" spans="1:19">
      <c r="A1456" s="418" t="s">
        <v>1088</v>
      </c>
      <c r="B1456" s="494">
        <v>42947</v>
      </c>
      <c r="C1456" s="495">
        <v>1986753</v>
      </c>
      <c r="D1456" s="495">
        <v>120057</v>
      </c>
      <c r="E1456" s="495">
        <f t="shared" si="173"/>
        <v>30649627.610000003</v>
      </c>
      <c r="F1456" s="495">
        <f t="shared" si="173"/>
        <v>1687211.57</v>
      </c>
      <c r="G1456" s="495">
        <f t="shared" si="168"/>
        <v>28962416.040000003</v>
      </c>
      <c r="H1456" s="495">
        <f>VLOOKUP(A1456,'02-Metrics'!A:R,18,FALSE)</f>
        <v>23038288.539999999</v>
      </c>
      <c r="I1456" s="496">
        <f t="shared" si="169"/>
        <v>1.2571426905134162</v>
      </c>
      <c r="J1456" s="512"/>
      <c r="K1456" s="491">
        <v>0</v>
      </c>
      <c r="L1456" s="489">
        <v>42947</v>
      </c>
      <c r="M1456" s="241" t="s">
        <v>1041</v>
      </c>
      <c r="S1456">
        <f t="shared" si="170"/>
        <v>2017</v>
      </c>
    </row>
    <row r="1457" spans="1:19">
      <c r="A1457" s="418" t="s">
        <v>1088</v>
      </c>
      <c r="B1457" s="497">
        <f>L1457</f>
        <v>42947</v>
      </c>
      <c r="C1457" s="498">
        <v>848331</v>
      </c>
      <c r="D1457" s="498"/>
      <c r="E1457" s="495">
        <f t="shared" si="173"/>
        <v>31497958.610000003</v>
      </c>
      <c r="F1457" s="495">
        <f t="shared" si="173"/>
        <v>1687211.57</v>
      </c>
      <c r="G1457" s="495">
        <f t="shared" si="168"/>
        <v>29810747.040000003</v>
      </c>
      <c r="H1457" s="495">
        <f>VLOOKUP(A1457,'02-Metrics'!A:R,18,FALSE)</f>
        <v>23038288.539999999</v>
      </c>
      <c r="I1457" s="496">
        <f t="shared" si="169"/>
        <v>1.293965347653381</v>
      </c>
      <c r="J1457" s="512"/>
      <c r="L1457" s="23">
        <v>42947</v>
      </c>
      <c r="M1457" s="241" t="s">
        <v>1039</v>
      </c>
      <c r="S1457">
        <f t="shared" si="170"/>
        <v>2017</v>
      </c>
    </row>
    <row r="1458" spans="1:19">
      <c r="A1458" s="418" t="s">
        <v>1088</v>
      </c>
      <c r="B1458" s="497">
        <f>L1458</f>
        <v>42947</v>
      </c>
      <c r="C1458" s="498">
        <v>561871.31000000006</v>
      </c>
      <c r="D1458" s="498"/>
      <c r="E1458" s="495">
        <f t="shared" ref="E1458:F1473" si="174">C1458+E1457</f>
        <v>32059829.920000002</v>
      </c>
      <c r="F1458" s="495">
        <f t="shared" si="174"/>
        <v>1687211.57</v>
      </c>
      <c r="G1458" s="495">
        <f t="shared" si="168"/>
        <v>30372618.350000001</v>
      </c>
      <c r="H1458" s="495">
        <f>VLOOKUP(A1458,'02-Metrics'!A:R,18,FALSE)</f>
        <v>23038288.539999999</v>
      </c>
      <c r="I1458" s="496">
        <f t="shared" si="169"/>
        <v>1.3183539348969366</v>
      </c>
      <c r="J1458" s="512"/>
      <c r="L1458" s="23">
        <v>42947</v>
      </c>
      <c r="M1458" s="241" t="s">
        <v>1039</v>
      </c>
      <c r="S1458">
        <f t="shared" si="170"/>
        <v>2017</v>
      </c>
    </row>
    <row r="1459" spans="1:19">
      <c r="A1459" s="418" t="s">
        <v>1088</v>
      </c>
      <c r="B1459" s="497">
        <f>L1459</f>
        <v>42947</v>
      </c>
      <c r="C1459" s="498">
        <v>418293.1</v>
      </c>
      <c r="D1459" s="498"/>
      <c r="E1459" s="495">
        <f t="shared" si="174"/>
        <v>32478123.020000003</v>
      </c>
      <c r="F1459" s="495">
        <f t="shared" si="174"/>
        <v>1687211.57</v>
      </c>
      <c r="G1459" s="495">
        <f t="shared" si="168"/>
        <v>30790911.450000003</v>
      </c>
      <c r="H1459" s="495">
        <f>VLOOKUP(A1459,'02-Metrics'!A:R,18,FALSE)</f>
        <v>23038288.539999999</v>
      </c>
      <c r="I1459" s="496">
        <f t="shared" si="169"/>
        <v>1.3365103660603777</v>
      </c>
      <c r="J1459" s="512"/>
      <c r="L1459" s="23">
        <v>42947</v>
      </c>
      <c r="M1459" s="241" t="s">
        <v>1039</v>
      </c>
      <c r="S1459">
        <f t="shared" si="170"/>
        <v>2017</v>
      </c>
    </row>
    <row r="1460" spans="1:19">
      <c r="A1460" s="418" t="s">
        <v>1088</v>
      </c>
      <c r="B1460" s="497">
        <f>L1460</f>
        <v>42947</v>
      </c>
      <c r="C1460" s="498">
        <v>158251.28</v>
      </c>
      <c r="D1460" s="498"/>
      <c r="E1460" s="495">
        <f t="shared" si="174"/>
        <v>32636374.300000004</v>
      </c>
      <c r="F1460" s="495">
        <f t="shared" si="174"/>
        <v>1687211.57</v>
      </c>
      <c r="G1460" s="495">
        <f t="shared" si="168"/>
        <v>30949162.730000004</v>
      </c>
      <c r="H1460" s="495">
        <f>VLOOKUP(A1460,'02-Metrics'!A:R,18,FALSE)</f>
        <v>23038288.539999999</v>
      </c>
      <c r="I1460" s="496">
        <f t="shared" si="169"/>
        <v>1.3433794214472499</v>
      </c>
      <c r="J1460" s="512"/>
      <c r="L1460" s="23">
        <v>42947</v>
      </c>
      <c r="M1460" s="241" t="s">
        <v>1039</v>
      </c>
      <c r="S1460">
        <f t="shared" si="170"/>
        <v>2017</v>
      </c>
    </row>
    <row r="1461" spans="1:19">
      <c r="A1461" s="418" t="s">
        <v>1088</v>
      </c>
      <c r="B1461" s="494">
        <v>42978</v>
      </c>
      <c r="C1461" s="495">
        <v>584820</v>
      </c>
      <c r="D1461" s="495">
        <v>184602</v>
      </c>
      <c r="E1461" s="495">
        <f t="shared" si="174"/>
        <v>33221194.300000004</v>
      </c>
      <c r="F1461" s="495">
        <f t="shared" si="174"/>
        <v>1871813.57</v>
      </c>
      <c r="G1461" s="495">
        <f t="shared" si="168"/>
        <v>31349380.730000004</v>
      </c>
      <c r="H1461" s="495">
        <f>VLOOKUP(A1461,'02-Metrics'!A:R,18,FALSE)</f>
        <v>23038288.539999999</v>
      </c>
      <c r="I1461" s="496">
        <f t="shared" si="169"/>
        <v>1.3607512847827197</v>
      </c>
      <c r="J1461" s="512"/>
      <c r="K1461" s="491">
        <v>0</v>
      </c>
      <c r="L1461" s="489">
        <v>42978</v>
      </c>
      <c r="M1461" s="241" t="s">
        <v>1041</v>
      </c>
      <c r="S1461">
        <f t="shared" si="170"/>
        <v>2017</v>
      </c>
    </row>
    <row r="1462" spans="1:19">
      <c r="A1462" s="418" t="s">
        <v>1088</v>
      </c>
      <c r="B1462" s="494">
        <v>43008</v>
      </c>
      <c r="C1462" s="495">
        <v>654214</v>
      </c>
      <c r="D1462" s="495">
        <v>3000</v>
      </c>
      <c r="E1462" s="495">
        <f t="shared" si="174"/>
        <v>33875408.300000004</v>
      </c>
      <c r="F1462" s="495">
        <f t="shared" si="174"/>
        <v>1874813.57</v>
      </c>
      <c r="G1462" s="495">
        <f t="shared" si="168"/>
        <v>32000594.730000004</v>
      </c>
      <c r="H1462" s="495">
        <f>VLOOKUP(A1462,'02-Metrics'!A:R,18,FALSE)</f>
        <v>23038288.539999999</v>
      </c>
      <c r="I1462" s="496">
        <f t="shared" si="169"/>
        <v>1.3890178810131355</v>
      </c>
      <c r="J1462" s="512"/>
      <c r="K1462" s="491">
        <v>156311</v>
      </c>
      <c r="L1462" s="489">
        <v>43008</v>
      </c>
      <c r="M1462" s="241" t="s">
        <v>1041</v>
      </c>
      <c r="S1462">
        <f t="shared" si="170"/>
        <v>2017</v>
      </c>
    </row>
    <row r="1463" spans="1:19">
      <c r="A1463" s="418" t="s">
        <v>1088</v>
      </c>
      <c r="B1463" s="497">
        <f>L1463</f>
        <v>43008</v>
      </c>
      <c r="C1463" s="498">
        <v>654213.56000000006</v>
      </c>
      <c r="D1463" s="498"/>
      <c r="E1463" s="495">
        <f t="shared" si="174"/>
        <v>34529621.860000007</v>
      </c>
      <c r="F1463" s="495">
        <f t="shared" si="174"/>
        <v>1874813.57</v>
      </c>
      <c r="G1463" s="495">
        <f t="shared" si="168"/>
        <v>32654808.290000007</v>
      </c>
      <c r="H1463" s="495">
        <f>VLOOKUP(A1463,'02-Metrics'!A:R,18,FALSE)</f>
        <v>23038288.539999999</v>
      </c>
      <c r="I1463" s="496">
        <f t="shared" si="169"/>
        <v>1.4174146761511135</v>
      </c>
      <c r="J1463" s="512"/>
      <c r="L1463" s="23">
        <v>43008</v>
      </c>
      <c r="M1463" s="241" t="s">
        <v>1039</v>
      </c>
      <c r="S1463">
        <f t="shared" si="170"/>
        <v>2017</v>
      </c>
    </row>
    <row r="1464" spans="1:19">
      <c r="A1464" s="418" t="s">
        <v>1088</v>
      </c>
      <c r="B1464" s="497">
        <v>43009</v>
      </c>
      <c r="C1464" s="498"/>
      <c r="D1464" s="498">
        <v>4165.6400000000003</v>
      </c>
      <c r="E1464" s="495">
        <f t="shared" si="174"/>
        <v>34529621.860000007</v>
      </c>
      <c r="F1464" s="495">
        <f t="shared" si="174"/>
        <v>1878979.21</v>
      </c>
      <c r="G1464" s="495">
        <f t="shared" si="168"/>
        <v>32650642.650000006</v>
      </c>
      <c r="H1464" s="495">
        <f>VLOOKUP(A1464,'02-Metrics'!A:R,18,FALSE)</f>
        <v>23038288.539999999</v>
      </c>
      <c r="I1464" s="496">
        <f t="shared" si="169"/>
        <v>1.4172338623726608</v>
      </c>
      <c r="J1464" s="512"/>
      <c r="M1464" s="241" t="s">
        <v>1038</v>
      </c>
      <c r="S1464">
        <f t="shared" si="170"/>
        <v>2017</v>
      </c>
    </row>
    <row r="1465" spans="1:19">
      <c r="A1465" s="418" t="s">
        <v>1088</v>
      </c>
      <c r="B1465" s="494">
        <v>43069</v>
      </c>
      <c r="C1465" s="495">
        <v>137345</v>
      </c>
      <c r="D1465" s="495">
        <v>0</v>
      </c>
      <c r="E1465" s="495">
        <f t="shared" si="174"/>
        <v>34666966.860000007</v>
      </c>
      <c r="F1465" s="495">
        <f t="shared" si="174"/>
        <v>1878979.21</v>
      </c>
      <c r="G1465" s="495">
        <f t="shared" si="168"/>
        <v>32787987.650000006</v>
      </c>
      <c r="H1465" s="495">
        <f>VLOOKUP(A1465,'02-Metrics'!A:R,18,FALSE)</f>
        <v>23038288.539999999</v>
      </c>
      <c r="I1465" s="496">
        <f t="shared" si="169"/>
        <v>1.4231954597266281</v>
      </c>
      <c r="J1465" s="512"/>
      <c r="K1465" s="491">
        <v>0</v>
      </c>
      <c r="L1465" s="489">
        <v>43069</v>
      </c>
      <c r="M1465" s="241" t="s">
        <v>1041</v>
      </c>
      <c r="S1465">
        <f t="shared" si="170"/>
        <v>2017</v>
      </c>
    </row>
    <row r="1466" spans="1:19">
      <c r="A1466" s="418" t="s">
        <v>1088</v>
      </c>
      <c r="B1466" s="494">
        <v>43100</v>
      </c>
      <c r="C1466" s="495">
        <v>0</v>
      </c>
      <c r="D1466" s="495">
        <v>2079</v>
      </c>
      <c r="E1466" s="495">
        <f t="shared" si="174"/>
        <v>34666966.860000007</v>
      </c>
      <c r="F1466" s="495">
        <f t="shared" si="174"/>
        <v>1881058.21</v>
      </c>
      <c r="G1466" s="495">
        <f t="shared" si="168"/>
        <v>32785908.650000006</v>
      </c>
      <c r="H1466" s="495">
        <f>VLOOKUP(A1466,'02-Metrics'!A:R,18,FALSE)</f>
        <v>23038288.539999999</v>
      </c>
      <c r="I1466" s="496">
        <f t="shared" si="169"/>
        <v>1.4231052186483297</v>
      </c>
      <c r="J1466" s="512"/>
      <c r="K1466" s="491">
        <v>0</v>
      </c>
      <c r="L1466" s="489">
        <v>43100</v>
      </c>
      <c r="M1466" s="241" t="s">
        <v>1041</v>
      </c>
      <c r="S1466">
        <f t="shared" si="170"/>
        <v>2017</v>
      </c>
    </row>
    <row r="1467" spans="1:19">
      <c r="A1467" s="418" t="s">
        <v>1088</v>
      </c>
      <c r="B1467" s="497">
        <v>43101</v>
      </c>
      <c r="C1467" s="498"/>
      <c r="D1467" s="498">
        <v>58180.729999999996</v>
      </c>
      <c r="E1467" s="495">
        <f t="shared" si="174"/>
        <v>34666966.860000007</v>
      </c>
      <c r="F1467" s="495">
        <f t="shared" si="174"/>
        <v>1939238.94</v>
      </c>
      <c r="G1467" s="495">
        <f t="shared" si="168"/>
        <v>32727727.920000006</v>
      </c>
      <c r="H1467" s="495">
        <f>VLOOKUP(A1467,'02-Metrics'!A:R,18,FALSE)</f>
        <v>23038288.539999999</v>
      </c>
      <c r="I1467" s="496">
        <f t="shared" si="169"/>
        <v>1.4205798257616582</v>
      </c>
      <c r="J1467" s="512"/>
      <c r="M1467" s="241" t="s">
        <v>1038</v>
      </c>
      <c r="S1467">
        <f t="shared" si="170"/>
        <v>2018</v>
      </c>
    </row>
    <row r="1468" spans="1:19">
      <c r="A1468" s="418" t="s">
        <v>1088</v>
      </c>
      <c r="B1468" s="497">
        <f>L1468</f>
        <v>43123</v>
      </c>
      <c r="C1468" s="498">
        <v>128570.36</v>
      </c>
      <c r="D1468" s="498"/>
      <c r="E1468" s="495">
        <f t="shared" si="174"/>
        <v>34795537.220000006</v>
      </c>
      <c r="F1468" s="495">
        <f t="shared" si="174"/>
        <v>1939238.94</v>
      </c>
      <c r="G1468" s="495">
        <f t="shared" si="168"/>
        <v>32856298.280000005</v>
      </c>
      <c r="H1468" s="495">
        <f>VLOOKUP(A1468,'02-Metrics'!A:R,18,FALSE)</f>
        <v>23038288.539999999</v>
      </c>
      <c r="I1468" s="496">
        <f t="shared" si="169"/>
        <v>1.4261605510736435</v>
      </c>
      <c r="J1468" s="512"/>
      <c r="L1468" s="23">
        <v>43123</v>
      </c>
      <c r="M1468" s="241" t="s">
        <v>1039</v>
      </c>
      <c r="S1468">
        <f t="shared" si="170"/>
        <v>2018</v>
      </c>
    </row>
    <row r="1469" spans="1:19">
      <c r="A1469" s="418" t="s">
        <v>1088</v>
      </c>
      <c r="B1469" s="497">
        <v>43160</v>
      </c>
      <c r="C1469" s="498"/>
      <c r="D1469" s="498">
        <v>29275.96</v>
      </c>
      <c r="E1469" s="495">
        <f t="shared" si="174"/>
        <v>34795537.220000006</v>
      </c>
      <c r="F1469" s="495">
        <f t="shared" si="174"/>
        <v>1968514.9</v>
      </c>
      <c r="G1469" s="495">
        <f t="shared" si="168"/>
        <v>32827022.320000008</v>
      </c>
      <c r="H1469" s="495">
        <f>VLOOKUP(A1469,'02-Metrics'!A:R,18,FALSE)</f>
        <v>23038288.539999999</v>
      </c>
      <c r="I1469" s="496">
        <f t="shared" si="169"/>
        <v>1.4248897986933542</v>
      </c>
      <c r="J1469" s="512"/>
      <c r="M1469" s="241" t="s">
        <v>1038</v>
      </c>
      <c r="S1469">
        <f t="shared" si="170"/>
        <v>2018</v>
      </c>
    </row>
    <row r="1470" spans="1:19">
      <c r="A1470" s="418" t="s">
        <v>1088</v>
      </c>
      <c r="B1470" s="497">
        <v>43221</v>
      </c>
      <c r="C1470" s="498"/>
      <c r="D1470" s="498">
        <v>10910.29</v>
      </c>
      <c r="E1470" s="495">
        <f t="shared" si="174"/>
        <v>34795537.220000006</v>
      </c>
      <c r="F1470" s="495">
        <f t="shared" si="174"/>
        <v>1979425.19</v>
      </c>
      <c r="G1470" s="495">
        <f t="shared" si="168"/>
        <v>32816112.030000005</v>
      </c>
      <c r="H1470" s="495">
        <f>VLOOKUP(A1470,'02-Metrics'!A:R,18,FALSE)</f>
        <v>23038288.539999999</v>
      </c>
      <c r="I1470" s="496">
        <f t="shared" si="169"/>
        <v>1.4244162266230564</v>
      </c>
      <c r="J1470" s="512"/>
      <c r="M1470" s="241" t="s">
        <v>1038</v>
      </c>
      <c r="S1470">
        <f t="shared" si="170"/>
        <v>2018</v>
      </c>
    </row>
    <row r="1471" spans="1:19">
      <c r="A1471" s="418" t="s">
        <v>1088</v>
      </c>
      <c r="B1471" s="497">
        <v>43252</v>
      </c>
      <c r="C1471" s="498"/>
      <c r="D1471" s="498">
        <v>2000</v>
      </c>
      <c r="E1471" s="495">
        <f t="shared" si="174"/>
        <v>34795537.220000006</v>
      </c>
      <c r="F1471" s="495">
        <f t="shared" si="174"/>
        <v>1981425.19</v>
      </c>
      <c r="G1471" s="495">
        <f t="shared" si="168"/>
        <v>32814112.030000005</v>
      </c>
      <c r="H1471" s="495">
        <f>VLOOKUP(A1471,'02-Metrics'!A:R,18,FALSE)</f>
        <v>23038288.539999999</v>
      </c>
      <c r="I1471" s="496">
        <f t="shared" si="169"/>
        <v>1.4243294146189214</v>
      </c>
      <c r="J1471" s="512"/>
      <c r="M1471" s="241" t="s">
        <v>1038</v>
      </c>
      <c r="S1471">
        <f t="shared" si="170"/>
        <v>2018</v>
      </c>
    </row>
    <row r="1472" spans="1:19">
      <c r="A1472" s="418" t="s">
        <v>1088</v>
      </c>
      <c r="B1472" s="497">
        <v>43344</v>
      </c>
      <c r="C1472" s="498"/>
      <c r="D1472" s="498">
        <v>27909.31</v>
      </c>
      <c r="E1472" s="495">
        <f t="shared" si="174"/>
        <v>34795537.220000006</v>
      </c>
      <c r="F1472" s="495">
        <f t="shared" si="174"/>
        <v>2009334.5</v>
      </c>
      <c r="G1472" s="495">
        <f t="shared" ref="G1472:G1535" si="175">E1472-F1472</f>
        <v>32786202.720000006</v>
      </c>
      <c r="H1472" s="495">
        <f>VLOOKUP(A1472,'02-Metrics'!A:R,18,FALSE)</f>
        <v>23038288.539999999</v>
      </c>
      <c r="I1472" s="496">
        <f t="shared" si="169"/>
        <v>1.4231179830513576</v>
      </c>
      <c r="J1472" s="512"/>
      <c r="M1472" s="241" t="s">
        <v>1038</v>
      </c>
      <c r="S1472">
        <f t="shared" si="170"/>
        <v>2018</v>
      </c>
    </row>
    <row r="1473" spans="1:19">
      <c r="A1473" s="418" t="s">
        <v>1088</v>
      </c>
      <c r="B1473" s="497">
        <v>43435</v>
      </c>
      <c r="C1473" s="498"/>
      <c r="D1473" s="498">
        <v>2022.91</v>
      </c>
      <c r="E1473" s="495">
        <f t="shared" si="174"/>
        <v>34795537.220000006</v>
      </c>
      <c r="F1473" s="495">
        <f t="shared" si="174"/>
        <v>2011357.41</v>
      </c>
      <c r="G1473" s="495">
        <f t="shared" si="175"/>
        <v>32784179.810000006</v>
      </c>
      <c r="H1473" s="495">
        <f>VLOOKUP(A1473,'02-Metrics'!A:R,18,FALSE)</f>
        <v>23038288.539999999</v>
      </c>
      <c r="I1473" s="496">
        <f t="shared" si="169"/>
        <v>1.4230301766157152</v>
      </c>
      <c r="J1473" s="512"/>
      <c r="M1473" s="241" t="s">
        <v>1038</v>
      </c>
      <c r="S1473">
        <f t="shared" si="170"/>
        <v>2018</v>
      </c>
    </row>
    <row r="1474" spans="1:19">
      <c r="A1474" s="418" t="s">
        <v>1088</v>
      </c>
      <c r="B1474" s="497">
        <v>43709</v>
      </c>
      <c r="C1474" s="498"/>
      <c r="D1474" s="498">
        <v>2022.91</v>
      </c>
      <c r="E1474" s="495">
        <f t="shared" ref="E1474:F1476" si="176">C1474+E1473</f>
        <v>34795537.220000006</v>
      </c>
      <c r="F1474" s="495">
        <f t="shared" si="176"/>
        <v>2013380.3199999998</v>
      </c>
      <c r="G1474" s="495">
        <f t="shared" si="175"/>
        <v>32782156.900000006</v>
      </c>
      <c r="H1474" s="495">
        <f>VLOOKUP(A1474,'02-Metrics'!A:R,18,FALSE)</f>
        <v>23038288.539999999</v>
      </c>
      <c r="I1474" s="496">
        <f t="shared" si="169"/>
        <v>1.4229423701800727</v>
      </c>
      <c r="J1474" s="512"/>
      <c r="M1474" s="241" t="s">
        <v>1038</v>
      </c>
      <c r="S1474">
        <f t="shared" si="170"/>
        <v>2019</v>
      </c>
    </row>
    <row r="1475" spans="1:19">
      <c r="A1475" s="418" t="s">
        <v>1088</v>
      </c>
      <c r="B1475" s="497">
        <v>43800</v>
      </c>
      <c r="C1475" s="498"/>
      <c r="D1475" s="498">
        <v>2022.91</v>
      </c>
      <c r="E1475" s="495">
        <f t="shared" si="176"/>
        <v>34795537.220000006</v>
      </c>
      <c r="F1475" s="495">
        <f t="shared" si="176"/>
        <v>2015403.2299999997</v>
      </c>
      <c r="G1475" s="495">
        <f t="shared" si="175"/>
        <v>32780133.990000006</v>
      </c>
      <c r="H1475" s="495">
        <f>VLOOKUP(A1475,'02-Metrics'!A:R,18,FALSE)</f>
        <v>23038288.539999999</v>
      </c>
      <c r="I1475" s="496">
        <f t="shared" ref="I1475:I1538" si="177">G1475/H1475</f>
        <v>1.4228545637444303</v>
      </c>
      <c r="J1475" s="512"/>
      <c r="M1475" s="241" t="s">
        <v>1038</v>
      </c>
      <c r="S1475">
        <f t="shared" ref="S1475:S1538" si="178">YEAR(B1475)</f>
        <v>2019</v>
      </c>
    </row>
    <row r="1476" spans="1:19">
      <c r="A1476" s="418" t="s">
        <v>1088</v>
      </c>
      <c r="B1476" s="497">
        <v>44044</v>
      </c>
      <c r="C1476" s="498"/>
      <c r="D1476" s="498">
        <v>21004.91</v>
      </c>
      <c r="E1476" s="495">
        <f t="shared" si="176"/>
        <v>34795537.220000006</v>
      </c>
      <c r="F1476" s="495">
        <f t="shared" si="176"/>
        <v>2036408.1399999997</v>
      </c>
      <c r="G1476" s="495">
        <f t="shared" si="175"/>
        <v>32759129.080000006</v>
      </c>
      <c r="H1476" s="495">
        <f>VLOOKUP(A1476,'02-Metrics'!A:R,18,FALSE)</f>
        <v>23038288.539999999</v>
      </c>
      <c r="I1476" s="496">
        <f t="shared" si="177"/>
        <v>1.4219428245775416</v>
      </c>
      <c r="J1476" s="512"/>
      <c r="M1476" s="241" t="s">
        <v>1038</v>
      </c>
      <c r="S1476">
        <f t="shared" si="178"/>
        <v>2020</v>
      </c>
    </row>
    <row r="1477" spans="1:19">
      <c r="A1477" s="418"/>
      <c r="B1477" s="505"/>
      <c r="C1477" s="506"/>
      <c r="D1477" s="506"/>
      <c r="E1477" s="506"/>
      <c r="F1477" s="506"/>
      <c r="G1477" s="506"/>
      <c r="H1477" s="495"/>
      <c r="I1477" s="496"/>
      <c r="J1477" s="512"/>
      <c r="S1477">
        <f t="shared" si="178"/>
        <v>1900</v>
      </c>
    </row>
    <row r="1478" spans="1:19">
      <c r="A1478" s="418" t="s">
        <v>1092</v>
      </c>
      <c r="B1478" s="494">
        <v>42794</v>
      </c>
      <c r="C1478" s="495">
        <v>0</v>
      </c>
      <c r="D1478" s="495">
        <v>635038</v>
      </c>
      <c r="E1478" s="495">
        <f>C1478+E1477</f>
        <v>0</v>
      </c>
      <c r="F1478" s="495">
        <f>D1478+F1477</f>
        <v>635038</v>
      </c>
      <c r="G1478" s="495">
        <f t="shared" si="175"/>
        <v>-635038</v>
      </c>
      <c r="H1478" s="495">
        <f>VLOOKUP(A1478,'02-Metrics'!A:R,18,FALSE)</f>
        <v>54777143</v>
      </c>
      <c r="I1478" s="496">
        <f t="shared" si="177"/>
        <v>-1.1593120145021072E-2</v>
      </c>
      <c r="J1478" s="512"/>
      <c r="K1478" s="491">
        <v>0</v>
      </c>
      <c r="L1478" s="489">
        <v>42794</v>
      </c>
      <c r="M1478" s="241" t="s">
        <v>1041</v>
      </c>
      <c r="S1478">
        <f t="shared" si="178"/>
        <v>2017</v>
      </c>
    </row>
    <row r="1479" spans="1:19">
      <c r="A1479" s="418" t="s">
        <v>1092</v>
      </c>
      <c r="B1479" s="494">
        <v>42825</v>
      </c>
      <c r="C1479" s="495">
        <v>6948801</v>
      </c>
      <c r="D1479" s="495">
        <v>924047</v>
      </c>
      <c r="E1479" s="495">
        <f t="shared" ref="E1479:F1494" si="179">C1479+E1478</f>
        <v>6948801</v>
      </c>
      <c r="F1479" s="495">
        <f t="shared" si="179"/>
        <v>1559085</v>
      </c>
      <c r="G1479" s="495">
        <f t="shared" si="175"/>
        <v>5389716</v>
      </c>
      <c r="H1479" s="495">
        <f>VLOOKUP(A1479,'02-Metrics'!A:R,18,FALSE)</f>
        <v>54777143</v>
      </c>
      <c r="I1479" s="496">
        <f t="shared" si="177"/>
        <v>9.839352154602149E-2</v>
      </c>
      <c r="J1479" s="512"/>
      <c r="K1479" s="491">
        <v>5089749</v>
      </c>
      <c r="L1479" s="489">
        <v>42825</v>
      </c>
      <c r="M1479" s="241" t="s">
        <v>1041</v>
      </c>
      <c r="S1479">
        <f t="shared" si="178"/>
        <v>2017</v>
      </c>
    </row>
    <row r="1480" spans="1:19">
      <c r="A1480" s="418" t="s">
        <v>1092</v>
      </c>
      <c r="B1480" s="497">
        <v>42826</v>
      </c>
      <c r="C1480" s="498"/>
      <c r="D1480" s="498">
        <v>74246.429999999993</v>
      </c>
      <c r="E1480" s="495">
        <f t="shared" si="179"/>
        <v>6948801</v>
      </c>
      <c r="F1480" s="495">
        <f t="shared" si="179"/>
        <v>1633331.43</v>
      </c>
      <c r="G1480" s="495">
        <f t="shared" si="175"/>
        <v>5315469.57</v>
      </c>
      <c r="H1480" s="495">
        <f>VLOOKUP(A1480,'02-Metrics'!A:R,18,FALSE)</f>
        <v>54777143</v>
      </c>
      <c r="I1480" s="496">
        <f t="shared" si="177"/>
        <v>9.7038094337997885E-2</v>
      </c>
      <c r="J1480" s="512"/>
      <c r="M1480" s="241" t="s">
        <v>1038</v>
      </c>
      <c r="S1480">
        <f t="shared" si="178"/>
        <v>2017</v>
      </c>
    </row>
    <row r="1481" spans="1:19">
      <c r="A1481" s="418" t="s">
        <v>1092</v>
      </c>
      <c r="B1481" s="494">
        <v>42855</v>
      </c>
      <c r="C1481" s="495">
        <v>0</v>
      </c>
      <c r="D1481" s="495">
        <v>4244377</v>
      </c>
      <c r="E1481" s="495">
        <f t="shared" si="179"/>
        <v>6948801</v>
      </c>
      <c r="F1481" s="495">
        <f t="shared" si="179"/>
        <v>5877708.4299999997</v>
      </c>
      <c r="G1481" s="495">
        <f t="shared" si="175"/>
        <v>1071092.5700000003</v>
      </c>
      <c r="H1481" s="495">
        <f>VLOOKUP(A1481,'02-Metrics'!A:R,18,FALSE)</f>
        <v>54777143</v>
      </c>
      <c r="I1481" s="496">
        <f t="shared" si="177"/>
        <v>1.9553640648983836E-2</v>
      </c>
      <c r="J1481" s="512"/>
      <c r="K1481" s="491">
        <v>7583998</v>
      </c>
      <c r="L1481" s="489">
        <v>42855</v>
      </c>
      <c r="M1481" s="241" t="s">
        <v>1041</v>
      </c>
      <c r="S1481">
        <f t="shared" si="178"/>
        <v>2017</v>
      </c>
    </row>
    <row r="1482" spans="1:19">
      <c r="A1482" s="418" t="s">
        <v>1092</v>
      </c>
      <c r="B1482" s="497">
        <v>42856</v>
      </c>
      <c r="C1482" s="498"/>
      <c r="D1482" s="498">
        <v>71910.33</v>
      </c>
      <c r="E1482" s="495">
        <f t="shared" si="179"/>
        <v>6948801</v>
      </c>
      <c r="F1482" s="495">
        <f t="shared" si="179"/>
        <v>5949618.7599999998</v>
      </c>
      <c r="G1482" s="495">
        <f t="shared" si="175"/>
        <v>999182.24000000022</v>
      </c>
      <c r="H1482" s="495">
        <f>VLOOKUP(A1482,'02-Metrics'!A:R,18,FALSE)</f>
        <v>54777143</v>
      </c>
      <c r="I1482" s="496">
        <f t="shared" si="177"/>
        <v>1.8240860791151524E-2</v>
      </c>
      <c r="J1482" s="512"/>
      <c r="M1482" s="241" t="s">
        <v>1038</v>
      </c>
      <c r="S1482">
        <f t="shared" si="178"/>
        <v>2017</v>
      </c>
    </row>
    <row r="1483" spans="1:19">
      <c r="A1483" s="418" t="s">
        <v>1092</v>
      </c>
      <c r="B1483" s="494">
        <v>42886</v>
      </c>
      <c r="C1483" s="495">
        <v>10601254</v>
      </c>
      <c r="D1483" s="495">
        <v>3668078</v>
      </c>
      <c r="E1483" s="495">
        <f t="shared" si="179"/>
        <v>17550055</v>
      </c>
      <c r="F1483" s="495">
        <f t="shared" si="179"/>
        <v>9617696.7599999998</v>
      </c>
      <c r="G1483" s="495">
        <f t="shared" si="175"/>
        <v>7932358.2400000002</v>
      </c>
      <c r="H1483" s="495">
        <f>VLOOKUP(A1483,'02-Metrics'!A:R,18,FALSE)</f>
        <v>54777143</v>
      </c>
      <c r="I1483" s="496">
        <f t="shared" si="177"/>
        <v>0.14481146342371307</v>
      </c>
      <c r="J1483" s="512"/>
      <c r="K1483" s="491">
        <v>5849284</v>
      </c>
      <c r="L1483" s="489">
        <v>42886</v>
      </c>
      <c r="M1483" s="241" t="s">
        <v>1041</v>
      </c>
      <c r="S1483">
        <f t="shared" si="178"/>
        <v>2017</v>
      </c>
    </row>
    <row r="1484" spans="1:19">
      <c r="A1484" s="418" t="s">
        <v>1092</v>
      </c>
      <c r="B1484" s="497">
        <v>42887</v>
      </c>
      <c r="C1484" s="498"/>
      <c r="D1484" s="498">
        <v>106020.29</v>
      </c>
      <c r="E1484" s="495">
        <f t="shared" si="179"/>
        <v>17550055</v>
      </c>
      <c r="F1484" s="495">
        <f t="shared" si="179"/>
        <v>9723717.0499999989</v>
      </c>
      <c r="G1484" s="495">
        <f t="shared" si="175"/>
        <v>7826337.9500000011</v>
      </c>
      <c r="H1484" s="495">
        <f>VLOOKUP(A1484,'02-Metrics'!A:R,18,FALSE)</f>
        <v>54777143</v>
      </c>
      <c r="I1484" s="496">
        <f t="shared" si="177"/>
        <v>0.14287597931129781</v>
      </c>
      <c r="J1484" s="512"/>
      <c r="M1484" s="241" t="s">
        <v>1038</v>
      </c>
      <c r="S1484">
        <f t="shared" si="178"/>
        <v>2017</v>
      </c>
    </row>
    <row r="1485" spans="1:19">
      <c r="A1485" s="418" t="s">
        <v>1092</v>
      </c>
      <c r="B1485" s="494">
        <v>42916</v>
      </c>
      <c r="C1485" s="495">
        <v>4521275</v>
      </c>
      <c r="D1485" s="495">
        <v>3598135</v>
      </c>
      <c r="E1485" s="495">
        <f t="shared" si="179"/>
        <v>22071330</v>
      </c>
      <c r="F1485" s="495">
        <f t="shared" si="179"/>
        <v>13321852.049999999</v>
      </c>
      <c r="G1485" s="495">
        <f t="shared" si="175"/>
        <v>8749477.9500000011</v>
      </c>
      <c r="H1485" s="495">
        <f>VLOOKUP(A1485,'02-Metrics'!A:R,18,FALSE)</f>
        <v>54777143</v>
      </c>
      <c r="I1485" s="496">
        <f t="shared" si="177"/>
        <v>0.15972862896482209</v>
      </c>
      <c r="J1485" s="512"/>
      <c r="K1485" s="491">
        <v>5459726</v>
      </c>
      <c r="L1485" s="489">
        <v>42916</v>
      </c>
      <c r="M1485" s="241" t="s">
        <v>1041</v>
      </c>
      <c r="S1485">
        <f t="shared" si="178"/>
        <v>2017</v>
      </c>
    </row>
    <row r="1486" spans="1:19">
      <c r="A1486" s="418" t="s">
        <v>1092</v>
      </c>
      <c r="B1486" s="497">
        <v>42917</v>
      </c>
      <c r="C1486" s="498"/>
      <c r="D1486" s="498">
        <v>222735.52000000002</v>
      </c>
      <c r="E1486" s="495">
        <f t="shared" si="179"/>
        <v>22071330</v>
      </c>
      <c r="F1486" s="495">
        <f t="shared" si="179"/>
        <v>13544587.569999998</v>
      </c>
      <c r="G1486" s="495">
        <f t="shared" si="175"/>
        <v>8526742.4300000016</v>
      </c>
      <c r="H1486" s="495">
        <f>VLOOKUP(A1486,'02-Metrics'!A:R,18,FALSE)</f>
        <v>54777143</v>
      </c>
      <c r="I1486" s="496">
        <f t="shared" si="177"/>
        <v>0.15566241616507823</v>
      </c>
      <c r="J1486" s="512"/>
      <c r="M1486" s="241" t="s">
        <v>1038</v>
      </c>
      <c r="S1486">
        <f t="shared" si="178"/>
        <v>2017</v>
      </c>
    </row>
    <row r="1487" spans="1:19">
      <c r="A1487" s="418" t="s">
        <v>1092</v>
      </c>
      <c r="B1487" s="494">
        <v>42947</v>
      </c>
      <c r="C1487" s="495">
        <v>4038006</v>
      </c>
      <c r="D1487" s="495">
        <v>3476517</v>
      </c>
      <c r="E1487" s="495">
        <f t="shared" si="179"/>
        <v>26109336</v>
      </c>
      <c r="F1487" s="495">
        <f t="shared" si="179"/>
        <v>17021104.57</v>
      </c>
      <c r="G1487" s="495">
        <f t="shared" si="175"/>
        <v>9088231.4299999997</v>
      </c>
      <c r="H1487" s="495">
        <f>VLOOKUP(A1487,'02-Metrics'!A:R,18,FALSE)</f>
        <v>54777143</v>
      </c>
      <c r="I1487" s="496">
        <f t="shared" si="177"/>
        <v>0.16591284123744826</v>
      </c>
      <c r="J1487" s="512"/>
      <c r="K1487" s="491">
        <v>3207733</v>
      </c>
      <c r="L1487" s="489">
        <v>42947</v>
      </c>
      <c r="M1487" s="241" t="s">
        <v>1041</v>
      </c>
      <c r="S1487">
        <f t="shared" si="178"/>
        <v>2017</v>
      </c>
    </row>
    <row r="1488" spans="1:19">
      <c r="A1488" s="418" t="s">
        <v>1092</v>
      </c>
      <c r="B1488" s="497">
        <v>42948</v>
      </c>
      <c r="C1488" s="498"/>
      <c r="D1488" s="498">
        <v>1165231.06</v>
      </c>
      <c r="E1488" s="495">
        <f t="shared" si="179"/>
        <v>26109336</v>
      </c>
      <c r="F1488" s="495">
        <f t="shared" si="179"/>
        <v>18186335.629999999</v>
      </c>
      <c r="G1488" s="495">
        <f t="shared" si="175"/>
        <v>7923000.370000001</v>
      </c>
      <c r="H1488" s="495">
        <f>VLOOKUP(A1488,'02-Metrics'!A:R,18,FALSE)</f>
        <v>54777143</v>
      </c>
      <c r="I1488" s="496">
        <f t="shared" si="177"/>
        <v>0.14464062811746134</v>
      </c>
      <c r="J1488" s="512"/>
      <c r="M1488" s="241" t="s">
        <v>1038</v>
      </c>
      <c r="S1488">
        <f t="shared" si="178"/>
        <v>2017</v>
      </c>
    </row>
    <row r="1489" spans="1:19">
      <c r="A1489" s="418" t="s">
        <v>1092</v>
      </c>
      <c r="B1489" s="494">
        <v>42978</v>
      </c>
      <c r="C1489" s="495">
        <v>4655009</v>
      </c>
      <c r="D1489" s="495">
        <v>3536425</v>
      </c>
      <c r="E1489" s="495">
        <f t="shared" si="179"/>
        <v>30764345</v>
      </c>
      <c r="F1489" s="495">
        <f t="shared" si="179"/>
        <v>21722760.629999999</v>
      </c>
      <c r="G1489" s="495">
        <f t="shared" si="175"/>
        <v>9041584.370000001</v>
      </c>
      <c r="H1489" s="495">
        <f>VLOOKUP(A1489,'02-Metrics'!A:R,18,FALSE)</f>
        <v>54777143</v>
      </c>
      <c r="I1489" s="496">
        <f t="shared" si="177"/>
        <v>0.16506126232249829</v>
      </c>
      <c r="J1489" s="512"/>
      <c r="K1489" s="491">
        <v>4593486</v>
      </c>
      <c r="L1489" s="489">
        <v>42978</v>
      </c>
      <c r="M1489" s="241" t="s">
        <v>1041</v>
      </c>
      <c r="S1489">
        <f t="shared" si="178"/>
        <v>2017</v>
      </c>
    </row>
    <row r="1490" spans="1:19">
      <c r="A1490" s="418" t="s">
        <v>1092</v>
      </c>
      <c r="B1490" s="497">
        <v>42979</v>
      </c>
      <c r="C1490" s="498"/>
      <c r="D1490" s="498">
        <v>58332.35</v>
      </c>
      <c r="E1490" s="495">
        <f t="shared" si="179"/>
        <v>30764345</v>
      </c>
      <c r="F1490" s="495">
        <f t="shared" si="179"/>
        <v>21781092.98</v>
      </c>
      <c r="G1490" s="495">
        <f t="shared" si="175"/>
        <v>8983252.0199999996</v>
      </c>
      <c r="H1490" s="495">
        <f>VLOOKUP(A1490,'02-Metrics'!A:R,18,FALSE)</f>
        <v>54777143</v>
      </c>
      <c r="I1490" s="496">
        <f t="shared" si="177"/>
        <v>0.16399635921135938</v>
      </c>
      <c r="J1490" s="512"/>
      <c r="M1490" s="241" t="s">
        <v>1038</v>
      </c>
      <c r="S1490">
        <f t="shared" si="178"/>
        <v>2017</v>
      </c>
    </row>
    <row r="1491" spans="1:19">
      <c r="A1491" s="418" t="s">
        <v>1092</v>
      </c>
      <c r="B1491" s="494">
        <v>43008</v>
      </c>
      <c r="C1491" s="495">
        <v>574298</v>
      </c>
      <c r="D1491" s="495">
        <v>1560412</v>
      </c>
      <c r="E1491" s="495">
        <f t="shared" si="179"/>
        <v>31338643</v>
      </c>
      <c r="F1491" s="495">
        <f t="shared" si="179"/>
        <v>23341504.98</v>
      </c>
      <c r="G1491" s="495">
        <f t="shared" si="175"/>
        <v>7997138.0199999996</v>
      </c>
      <c r="H1491" s="495">
        <f>VLOOKUP(A1491,'02-Metrics'!A:R,18,FALSE)</f>
        <v>54777143</v>
      </c>
      <c r="I1491" s="496">
        <f t="shared" si="177"/>
        <v>0.14599406946068727</v>
      </c>
      <c r="J1491" s="512"/>
      <c r="K1491" s="491">
        <v>4398604</v>
      </c>
      <c r="L1491" s="489">
        <v>43008</v>
      </c>
      <c r="M1491" s="241" t="s">
        <v>1041</v>
      </c>
      <c r="S1491">
        <f t="shared" si="178"/>
        <v>2017</v>
      </c>
    </row>
    <row r="1492" spans="1:19">
      <c r="A1492" s="418" t="s">
        <v>1092</v>
      </c>
      <c r="B1492" s="497">
        <v>43009</v>
      </c>
      <c r="C1492" s="498"/>
      <c r="D1492" s="498">
        <v>395517.07</v>
      </c>
      <c r="E1492" s="495">
        <f t="shared" si="179"/>
        <v>31338643</v>
      </c>
      <c r="F1492" s="495">
        <f t="shared" si="179"/>
        <v>23737022.050000001</v>
      </c>
      <c r="G1492" s="495">
        <f t="shared" si="175"/>
        <v>7601620.9499999993</v>
      </c>
      <c r="H1492" s="495">
        <f>VLOOKUP(A1492,'02-Metrics'!A:R,18,FALSE)</f>
        <v>54777143</v>
      </c>
      <c r="I1492" s="496">
        <f t="shared" si="177"/>
        <v>0.13877359302948675</v>
      </c>
      <c r="J1492" s="512"/>
      <c r="M1492" s="241" t="s">
        <v>1038</v>
      </c>
      <c r="S1492">
        <f t="shared" si="178"/>
        <v>2017</v>
      </c>
    </row>
    <row r="1493" spans="1:19">
      <c r="A1493" s="418" t="s">
        <v>1092</v>
      </c>
      <c r="B1493" s="494">
        <v>43039</v>
      </c>
      <c r="C1493" s="495">
        <v>6664691</v>
      </c>
      <c r="D1493" s="495">
        <v>2956736</v>
      </c>
      <c r="E1493" s="495">
        <f t="shared" si="179"/>
        <v>38003334</v>
      </c>
      <c r="F1493" s="495">
        <f t="shared" si="179"/>
        <v>26693758.050000001</v>
      </c>
      <c r="G1493" s="495">
        <f t="shared" si="175"/>
        <v>11309575.949999999</v>
      </c>
      <c r="H1493" s="495">
        <f>VLOOKUP(A1493,'02-Metrics'!A:R,18,FALSE)</f>
        <v>54777143</v>
      </c>
      <c r="I1493" s="496">
        <f t="shared" si="177"/>
        <v>0.20646523952517931</v>
      </c>
      <c r="J1493" s="512"/>
      <c r="K1493" s="491">
        <v>1856322</v>
      </c>
      <c r="L1493" s="489">
        <v>43039</v>
      </c>
      <c r="M1493" s="241" t="s">
        <v>1041</v>
      </c>
      <c r="S1493">
        <f t="shared" si="178"/>
        <v>2017</v>
      </c>
    </row>
    <row r="1494" spans="1:19">
      <c r="A1494" s="418" t="s">
        <v>1092</v>
      </c>
      <c r="B1494" s="497">
        <v>43040</v>
      </c>
      <c r="C1494" s="498"/>
      <c r="D1494" s="498">
        <v>46929.67</v>
      </c>
      <c r="E1494" s="495">
        <f t="shared" si="179"/>
        <v>38003334</v>
      </c>
      <c r="F1494" s="495">
        <f t="shared" si="179"/>
        <v>26740687.720000003</v>
      </c>
      <c r="G1494" s="495">
        <f t="shared" si="175"/>
        <v>11262646.279999997</v>
      </c>
      <c r="H1494" s="495">
        <f>VLOOKUP(A1494,'02-Metrics'!A:R,18,FALSE)</f>
        <v>54777143</v>
      </c>
      <c r="I1494" s="496">
        <f t="shared" si="177"/>
        <v>0.20560850134151754</v>
      </c>
      <c r="J1494" s="512"/>
      <c r="M1494" s="241" t="s">
        <v>1038</v>
      </c>
      <c r="S1494">
        <f t="shared" si="178"/>
        <v>2017</v>
      </c>
    </row>
    <row r="1495" spans="1:19">
      <c r="A1495" s="418" t="s">
        <v>1092</v>
      </c>
      <c r="B1495" s="494">
        <v>43069</v>
      </c>
      <c r="C1495" s="495">
        <v>0</v>
      </c>
      <c r="D1495" s="495">
        <v>981843</v>
      </c>
      <c r="E1495" s="495">
        <f t="shared" ref="E1495:F1510" si="180">C1495+E1494</f>
        <v>38003334</v>
      </c>
      <c r="F1495" s="495">
        <f t="shared" si="180"/>
        <v>27722530.720000003</v>
      </c>
      <c r="G1495" s="495">
        <f t="shared" si="175"/>
        <v>10280803.279999997</v>
      </c>
      <c r="H1495" s="495">
        <f>VLOOKUP(A1495,'02-Metrics'!A:R,18,FALSE)</f>
        <v>54777143</v>
      </c>
      <c r="I1495" s="496">
        <f t="shared" si="177"/>
        <v>0.18768418206842219</v>
      </c>
      <c r="J1495" s="512"/>
      <c r="K1495" s="491">
        <v>2025124</v>
      </c>
      <c r="L1495" s="489">
        <v>43069</v>
      </c>
      <c r="M1495" s="241" t="s">
        <v>1041</v>
      </c>
      <c r="S1495">
        <f t="shared" si="178"/>
        <v>2017</v>
      </c>
    </row>
    <row r="1496" spans="1:19">
      <c r="A1496" s="418" t="s">
        <v>1092</v>
      </c>
      <c r="B1496" s="497">
        <v>43070</v>
      </c>
      <c r="C1496" s="498"/>
      <c r="D1496" s="498">
        <v>316753.22000000003</v>
      </c>
      <c r="E1496" s="495">
        <f t="shared" si="180"/>
        <v>38003334</v>
      </c>
      <c r="F1496" s="495">
        <f t="shared" si="180"/>
        <v>28039283.940000001</v>
      </c>
      <c r="G1496" s="495">
        <f t="shared" si="175"/>
        <v>9964050.0599999987</v>
      </c>
      <c r="H1496" s="495">
        <f>VLOOKUP(A1496,'02-Metrics'!A:R,18,FALSE)</f>
        <v>54777143</v>
      </c>
      <c r="I1496" s="496">
        <f t="shared" si="177"/>
        <v>0.18190160191450655</v>
      </c>
      <c r="J1496" s="512"/>
      <c r="M1496" s="241" t="s">
        <v>1038</v>
      </c>
      <c r="S1496">
        <f t="shared" si="178"/>
        <v>2017</v>
      </c>
    </row>
    <row r="1497" spans="1:19">
      <c r="A1497" s="418" t="s">
        <v>1092</v>
      </c>
      <c r="B1497" s="494">
        <v>43100</v>
      </c>
      <c r="C1497" s="495">
        <v>1418091</v>
      </c>
      <c r="D1497" s="495">
        <v>3444139</v>
      </c>
      <c r="E1497" s="495">
        <f t="shared" si="180"/>
        <v>39421425</v>
      </c>
      <c r="F1497" s="495">
        <f t="shared" si="180"/>
        <v>31483422.940000001</v>
      </c>
      <c r="G1497" s="495">
        <f t="shared" si="175"/>
        <v>7938002.0599999987</v>
      </c>
      <c r="H1497" s="495">
        <f>VLOOKUP(A1497,'02-Metrics'!A:R,18,FALSE)</f>
        <v>54777143</v>
      </c>
      <c r="I1497" s="496">
        <f t="shared" si="177"/>
        <v>0.14491449581443119</v>
      </c>
      <c r="J1497" s="512"/>
      <c r="K1497" s="491">
        <v>3591068</v>
      </c>
      <c r="L1497" s="489">
        <v>43100</v>
      </c>
      <c r="M1497" s="241" t="s">
        <v>1041</v>
      </c>
      <c r="S1497">
        <f t="shared" si="178"/>
        <v>2017</v>
      </c>
    </row>
    <row r="1498" spans="1:19">
      <c r="A1498" s="418" t="s">
        <v>1092</v>
      </c>
      <c r="B1498" s="497">
        <v>43101</v>
      </c>
      <c r="C1498" s="498"/>
      <c r="D1498" s="498">
        <v>1386471.9</v>
      </c>
      <c r="E1498" s="495">
        <f t="shared" si="180"/>
        <v>39421425</v>
      </c>
      <c r="F1498" s="495">
        <f t="shared" si="180"/>
        <v>32869894.84</v>
      </c>
      <c r="G1498" s="495">
        <f t="shared" si="175"/>
        <v>6551530.1600000001</v>
      </c>
      <c r="H1498" s="495">
        <f>VLOOKUP(A1498,'02-Metrics'!A:R,18,FALSE)</f>
        <v>54777143</v>
      </c>
      <c r="I1498" s="496">
        <f t="shared" si="177"/>
        <v>0.11960335645836805</v>
      </c>
      <c r="J1498" s="512"/>
      <c r="M1498" s="241" t="s">
        <v>1038</v>
      </c>
      <c r="S1498">
        <f t="shared" si="178"/>
        <v>2018</v>
      </c>
    </row>
    <row r="1499" spans="1:19">
      <c r="A1499" s="418" t="s">
        <v>1092</v>
      </c>
      <c r="B1499" s="497">
        <f>L1499</f>
        <v>43102</v>
      </c>
      <c r="C1499" s="498">
        <v>203292.99</v>
      </c>
      <c r="D1499" s="498"/>
      <c r="E1499" s="495">
        <f t="shared" si="180"/>
        <v>39624717.990000002</v>
      </c>
      <c r="F1499" s="495">
        <f t="shared" si="180"/>
        <v>32869894.84</v>
      </c>
      <c r="G1499" s="495">
        <f t="shared" si="175"/>
        <v>6754823.1500000022</v>
      </c>
      <c r="H1499" s="495">
        <f>VLOOKUP(A1499,'02-Metrics'!A:R,18,FALSE)</f>
        <v>54777143</v>
      </c>
      <c r="I1499" s="496">
        <f t="shared" si="177"/>
        <v>0.12331463052025189</v>
      </c>
      <c r="J1499" s="512"/>
      <c r="L1499" s="23">
        <v>43102</v>
      </c>
      <c r="M1499" s="241" t="s">
        <v>1039</v>
      </c>
      <c r="S1499">
        <f t="shared" si="178"/>
        <v>2018</v>
      </c>
    </row>
    <row r="1500" spans="1:19">
      <c r="A1500" s="418" t="s">
        <v>1092</v>
      </c>
      <c r="B1500" s="497">
        <f>L1500</f>
        <v>43111</v>
      </c>
      <c r="C1500" s="498">
        <v>1453205.38</v>
      </c>
      <c r="D1500" s="498"/>
      <c r="E1500" s="495">
        <f t="shared" si="180"/>
        <v>41077923.370000005</v>
      </c>
      <c r="F1500" s="495">
        <f t="shared" si="180"/>
        <v>32869894.84</v>
      </c>
      <c r="G1500" s="495">
        <f t="shared" si="175"/>
        <v>8208028.5300000049</v>
      </c>
      <c r="H1500" s="495">
        <f>VLOOKUP(A1500,'02-Metrics'!A:R,18,FALSE)</f>
        <v>54777143</v>
      </c>
      <c r="I1500" s="496">
        <f t="shared" si="177"/>
        <v>0.14984404224952011</v>
      </c>
      <c r="J1500" s="512"/>
      <c r="L1500" s="23">
        <v>43111</v>
      </c>
      <c r="M1500" s="241" t="s">
        <v>1039</v>
      </c>
      <c r="S1500">
        <f t="shared" si="178"/>
        <v>2018</v>
      </c>
    </row>
    <row r="1501" spans="1:19">
      <c r="A1501" s="418" t="s">
        <v>1092</v>
      </c>
      <c r="B1501" s="497">
        <v>43132</v>
      </c>
      <c r="C1501" s="498"/>
      <c r="D1501" s="498">
        <v>713801.85</v>
      </c>
      <c r="E1501" s="495">
        <f t="shared" si="180"/>
        <v>41077923.370000005</v>
      </c>
      <c r="F1501" s="495">
        <f t="shared" si="180"/>
        <v>33583696.689999998</v>
      </c>
      <c r="G1501" s="495">
        <f t="shared" si="175"/>
        <v>7494226.6800000072</v>
      </c>
      <c r="H1501" s="495">
        <f>VLOOKUP(A1501,'02-Metrics'!A:R,18,FALSE)</f>
        <v>54777143</v>
      </c>
      <c r="I1501" s="496">
        <f t="shared" si="177"/>
        <v>0.13681302582721422</v>
      </c>
      <c r="J1501" s="512"/>
      <c r="M1501" s="241" t="s">
        <v>1038</v>
      </c>
      <c r="S1501">
        <f t="shared" si="178"/>
        <v>2018</v>
      </c>
    </row>
    <row r="1502" spans="1:19">
      <c r="A1502" s="418" t="s">
        <v>1092</v>
      </c>
      <c r="B1502" s="497">
        <f>L1502</f>
        <v>43141</v>
      </c>
      <c r="C1502" s="498">
        <v>194407.29</v>
      </c>
      <c r="D1502" s="498"/>
      <c r="E1502" s="495">
        <f t="shared" si="180"/>
        <v>41272330.660000004</v>
      </c>
      <c r="F1502" s="495">
        <f t="shared" si="180"/>
        <v>33583696.689999998</v>
      </c>
      <c r="G1502" s="495">
        <f t="shared" si="175"/>
        <v>7688633.9700000063</v>
      </c>
      <c r="H1502" s="495">
        <f>VLOOKUP(A1502,'02-Metrics'!A:R,18,FALSE)</f>
        <v>54777143</v>
      </c>
      <c r="I1502" s="496">
        <f t="shared" si="177"/>
        <v>0.1403620844190433</v>
      </c>
      <c r="J1502" s="512"/>
      <c r="L1502" s="23">
        <v>43141</v>
      </c>
      <c r="M1502" s="241" t="s">
        <v>1039</v>
      </c>
      <c r="S1502">
        <f t="shared" si="178"/>
        <v>2018</v>
      </c>
    </row>
    <row r="1503" spans="1:19">
      <c r="A1503" s="418" t="s">
        <v>1092</v>
      </c>
      <c r="B1503" s="497">
        <f>L1503</f>
        <v>43156</v>
      </c>
      <c r="C1503" s="498">
        <v>2354508.52</v>
      </c>
      <c r="D1503" s="498"/>
      <c r="E1503" s="495">
        <f t="shared" si="180"/>
        <v>43626839.180000007</v>
      </c>
      <c r="F1503" s="495">
        <f t="shared" si="180"/>
        <v>33583696.689999998</v>
      </c>
      <c r="G1503" s="495">
        <f t="shared" si="175"/>
        <v>10043142.49000001</v>
      </c>
      <c r="H1503" s="495">
        <f>VLOOKUP(A1503,'02-Metrics'!A:R,18,FALSE)</f>
        <v>54777143</v>
      </c>
      <c r="I1503" s="496">
        <f t="shared" si="177"/>
        <v>0.18334549667915337</v>
      </c>
      <c r="J1503" s="512"/>
      <c r="L1503" s="23">
        <v>43156</v>
      </c>
      <c r="M1503" s="241" t="s">
        <v>1039</v>
      </c>
      <c r="S1503">
        <f t="shared" si="178"/>
        <v>2018</v>
      </c>
    </row>
    <row r="1504" spans="1:19">
      <c r="A1504" s="418" t="s">
        <v>1092</v>
      </c>
      <c r="B1504" s="497">
        <v>43160</v>
      </c>
      <c r="C1504" s="498"/>
      <c r="D1504" s="498">
        <v>3278167.58</v>
      </c>
      <c r="E1504" s="495">
        <f t="shared" si="180"/>
        <v>43626839.180000007</v>
      </c>
      <c r="F1504" s="495">
        <f t="shared" si="180"/>
        <v>36861864.269999996</v>
      </c>
      <c r="G1504" s="495">
        <f t="shared" si="175"/>
        <v>6764974.9100000113</v>
      </c>
      <c r="H1504" s="495">
        <f>VLOOKUP(A1504,'02-Metrics'!A:R,18,FALSE)</f>
        <v>54777143</v>
      </c>
      <c r="I1504" s="496">
        <f t="shared" si="177"/>
        <v>0.12349995891534561</v>
      </c>
      <c r="J1504" s="512"/>
      <c r="M1504" s="241" t="s">
        <v>1038</v>
      </c>
      <c r="S1504">
        <f t="shared" si="178"/>
        <v>2018</v>
      </c>
    </row>
    <row r="1505" spans="1:19">
      <c r="A1505" s="418" t="s">
        <v>1092</v>
      </c>
      <c r="B1505" s="497">
        <f>L1505</f>
        <v>43172</v>
      </c>
      <c r="C1505" s="498">
        <v>4193998</v>
      </c>
      <c r="D1505" s="498"/>
      <c r="E1505" s="495">
        <f t="shared" si="180"/>
        <v>47820837.180000007</v>
      </c>
      <c r="F1505" s="495">
        <f t="shared" si="180"/>
        <v>36861864.269999996</v>
      </c>
      <c r="G1505" s="495">
        <f t="shared" si="175"/>
        <v>10958972.910000011</v>
      </c>
      <c r="H1505" s="495">
        <f>VLOOKUP(A1505,'02-Metrics'!A:R,18,FALSE)</f>
        <v>54777143</v>
      </c>
      <c r="I1505" s="496">
        <f t="shared" si="177"/>
        <v>0.20006470417779934</v>
      </c>
      <c r="J1505" s="512"/>
      <c r="L1505" s="23">
        <v>43172</v>
      </c>
      <c r="M1505" s="241" t="s">
        <v>1039</v>
      </c>
      <c r="S1505">
        <f t="shared" si="178"/>
        <v>2018</v>
      </c>
    </row>
    <row r="1506" spans="1:19">
      <c r="A1506" s="418" t="s">
        <v>1092</v>
      </c>
      <c r="B1506" s="497">
        <v>43191</v>
      </c>
      <c r="C1506" s="498"/>
      <c r="D1506" s="498">
        <v>277697.88</v>
      </c>
      <c r="E1506" s="495">
        <f t="shared" si="180"/>
        <v>47820837.180000007</v>
      </c>
      <c r="F1506" s="495">
        <f t="shared" si="180"/>
        <v>37139562.149999999</v>
      </c>
      <c r="G1506" s="495">
        <f t="shared" si="175"/>
        <v>10681275.030000009</v>
      </c>
      <c r="H1506" s="495">
        <f>VLOOKUP(A1506,'02-Metrics'!A:R,18,FALSE)</f>
        <v>54777143</v>
      </c>
      <c r="I1506" s="496">
        <f t="shared" si="177"/>
        <v>0.19499511009546461</v>
      </c>
      <c r="J1506" s="512"/>
      <c r="M1506" s="241" t="s">
        <v>1038</v>
      </c>
      <c r="S1506">
        <f t="shared" si="178"/>
        <v>2018</v>
      </c>
    </row>
    <row r="1507" spans="1:19">
      <c r="A1507" s="418" t="s">
        <v>1092</v>
      </c>
      <c r="B1507" s="497">
        <f>L1507</f>
        <v>43209</v>
      </c>
      <c r="C1507" s="498">
        <v>3281572.56</v>
      </c>
      <c r="D1507" s="498"/>
      <c r="E1507" s="495">
        <f t="shared" si="180"/>
        <v>51102409.74000001</v>
      </c>
      <c r="F1507" s="495">
        <f t="shared" si="180"/>
        <v>37139562.149999999</v>
      </c>
      <c r="G1507" s="495">
        <f t="shared" si="175"/>
        <v>13962847.590000011</v>
      </c>
      <c r="H1507" s="495">
        <f>VLOOKUP(A1507,'02-Metrics'!A:R,18,FALSE)</f>
        <v>54777143</v>
      </c>
      <c r="I1507" s="496">
        <f t="shared" si="177"/>
        <v>0.25490280845790025</v>
      </c>
      <c r="J1507" s="512"/>
      <c r="L1507" s="23">
        <v>43209</v>
      </c>
      <c r="M1507" s="241" t="s">
        <v>1039</v>
      </c>
      <c r="S1507">
        <f t="shared" si="178"/>
        <v>2018</v>
      </c>
    </row>
    <row r="1508" spans="1:19">
      <c r="A1508" s="418" t="s">
        <v>1092</v>
      </c>
      <c r="B1508" s="497">
        <v>43221</v>
      </c>
      <c r="C1508" s="498"/>
      <c r="D1508" s="498">
        <v>556513.87000000011</v>
      </c>
      <c r="E1508" s="495">
        <f t="shared" si="180"/>
        <v>51102409.74000001</v>
      </c>
      <c r="F1508" s="495">
        <f t="shared" si="180"/>
        <v>37696076.019999996</v>
      </c>
      <c r="G1508" s="495">
        <f t="shared" si="175"/>
        <v>13406333.720000014</v>
      </c>
      <c r="H1508" s="495">
        <f>VLOOKUP(A1508,'02-Metrics'!A:R,18,FALSE)</f>
        <v>54777143</v>
      </c>
      <c r="I1508" s="496">
        <f t="shared" si="177"/>
        <v>0.2447432083122702</v>
      </c>
      <c r="J1508" s="512"/>
      <c r="M1508" s="241" t="s">
        <v>1038</v>
      </c>
      <c r="S1508">
        <f t="shared" si="178"/>
        <v>2018</v>
      </c>
    </row>
    <row r="1509" spans="1:19">
      <c r="A1509" s="418" t="s">
        <v>1092</v>
      </c>
      <c r="B1509" s="497">
        <f>L1509</f>
        <v>43229</v>
      </c>
      <c r="C1509" s="498">
        <v>166316.41</v>
      </c>
      <c r="D1509" s="498"/>
      <c r="E1509" s="495">
        <f t="shared" si="180"/>
        <v>51268726.150000006</v>
      </c>
      <c r="F1509" s="495">
        <f t="shared" si="180"/>
        <v>37696076.019999996</v>
      </c>
      <c r="G1509" s="495">
        <f t="shared" si="175"/>
        <v>13572650.13000001</v>
      </c>
      <c r="H1509" s="495">
        <f>VLOOKUP(A1509,'02-Metrics'!A:R,18,FALSE)</f>
        <v>54777143</v>
      </c>
      <c r="I1509" s="496">
        <f t="shared" si="177"/>
        <v>0.24777944570785684</v>
      </c>
      <c r="J1509" s="512"/>
      <c r="L1509" s="23">
        <v>43229</v>
      </c>
      <c r="M1509" s="241" t="s">
        <v>1039</v>
      </c>
      <c r="S1509">
        <f t="shared" si="178"/>
        <v>2018</v>
      </c>
    </row>
    <row r="1510" spans="1:19">
      <c r="A1510" s="418" t="s">
        <v>1092</v>
      </c>
      <c r="B1510" s="497">
        <f>L1510</f>
        <v>43236</v>
      </c>
      <c r="C1510" s="498">
        <v>391905.3</v>
      </c>
      <c r="D1510" s="498"/>
      <c r="E1510" s="495">
        <f t="shared" si="180"/>
        <v>51660631.450000003</v>
      </c>
      <c r="F1510" s="495">
        <f t="shared" si="180"/>
        <v>37696076.019999996</v>
      </c>
      <c r="G1510" s="495">
        <f t="shared" si="175"/>
        <v>13964555.430000007</v>
      </c>
      <c r="H1510" s="495">
        <f>VLOOKUP(A1510,'02-Metrics'!A:R,18,FALSE)</f>
        <v>54777143</v>
      </c>
      <c r="I1510" s="496">
        <f t="shared" si="177"/>
        <v>0.25493398642568865</v>
      </c>
      <c r="J1510" s="512"/>
      <c r="L1510" s="23">
        <v>43236</v>
      </c>
      <c r="M1510" s="241" t="s">
        <v>1039</v>
      </c>
      <c r="S1510">
        <f t="shared" si="178"/>
        <v>2018</v>
      </c>
    </row>
    <row r="1511" spans="1:19">
      <c r="A1511" s="418" t="s">
        <v>1092</v>
      </c>
      <c r="B1511" s="497">
        <v>43252</v>
      </c>
      <c r="C1511" s="498"/>
      <c r="D1511" s="498">
        <v>505439.58</v>
      </c>
      <c r="E1511" s="495">
        <f t="shared" ref="E1511:F1526" si="181">C1511+E1510</f>
        <v>51660631.450000003</v>
      </c>
      <c r="F1511" s="495">
        <f t="shared" si="181"/>
        <v>38201515.599999994</v>
      </c>
      <c r="G1511" s="495">
        <f t="shared" si="175"/>
        <v>13459115.850000009</v>
      </c>
      <c r="H1511" s="495">
        <f>VLOOKUP(A1511,'02-Metrics'!A:R,18,FALSE)</f>
        <v>54777143</v>
      </c>
      <c r="I1511" s="496">
        <f t="shared" si="177"/>
        <v>0.2457067877746017</v>
      </c>
      <c r="J1511" s="512"/>
      <c r="M1511" s="241" t="s">
        <v>1038</v>
      </c>
      <c r="S1511">
        <f t="shared" si="178"/>
        <v>2018</v>
      </c>
    </row>
    <row r="1512" spans="1:19">
      <c r="A1512" s="418" t="s">
        <v>1092</v>
      </c>
      <c r="B1512" s="497">
        <f>L1512</f>
        <v>43262</v>
      </c>
      <c r="C1512" s="498">
        <v>186644</v>
      </c>
      <c r="D1512" s="498"/>
      <c r="E1512" s="495">
        <f t="shared" si="181"/>
        <v>51847275.450000003</v>
      </c>
      <c r="F1512" s="495">
        <f t="shared" si="181"/>
        <v>38201515.599999994</v>
      </c>
      <c r="G1512" s="495">
        <f t="shared" si="175"/>
        <v>13645759.850000009</v>
      </c>
      <c r="H1512" s="495">
        <f>VLOOKUP(A1512,'02-Metrics'!A:R,18,FALSE)</f>
        <v>54777143</v>
      </c>
      <c r="I1512" s="496">
        <f t="shared" si="177"/>
        <v>0.24911412137723227</v>
      </c>
      <c r="J1512" s="512"/>
      <c r="L1512" s="23">
        <v>43262</v>
      </c>
      <c r="M1512" s="241" t="s">
        <v>1039</v>
      </c>
      <c r="S1512">
        <f t="shared" si="178"/>
        <v>2018</v>
      </c>
    </row>
    <row r="1513" spans="1:19">
      <c r="A1513" s="418" t="s">
        <v>1092</v>
      </c>
      <c r="B1513" s="497">
        <f>L1513</f>
        <v>43264</v>
      </c>
      <c r="C1513" s="498">
        <v>1406606.27</v>
      </c>
      <c r="D1513" s="498"/>
      <c r="E1513" s="495">
        <f t="shared" si="181"/>
        <v>53253881.720000006</v>
      </c>
      <c r="F1513" s="495">
        <f t="shared" si="181"/>
        <v>38201515.599999994</v>
      </c>
      <c r="G1513" s="495">
        <f t="shared" si="175"/>
        <v>15052366.120000012</v>
      </c>
      <c r="H1513" s="495">
        <f>VLOOKUP(A1513,'02-Metrics'!A:R,18,FALSE)</f>
        <v>54777143</v>
      </c>
      <c r="I1513" s="496">
        <f t="shared" si="177"/>
        <v>0.27479282955666401</v>
      </c>
      <c r="J1513" s="512"/>
      <c r="L1513" s="23">
        <v>43264</v>
      </c>
      <c r="M1513" s="241" t="s">
        <v>1039</v>
      </c>
      <c r="S1513">
        <f t="shared" si="178"/>
        <v>2018</v>
      </c>
    </row>
    <row r="1514" spans="1:19">
      <c r="A1514" s="418" t="s">
        <v>1092</v>
      </c>
      <c r="B1514" s="497">
        <f>L1514</f>
        <v>43279</v>
      </c>
      <c r="C1514" s="498">
        <v>59875.63</v>
      </c>
      <c r="D1514" s="498"/>
      <c r="E1514" s="495">
        <f t="shared" si="181"/>
        <v>53313757.350000009</v>
      </c>
      <c r="F1514" s="495">
        <f t="shared" si="181"/>
        <v>38201515.599999994</v>
      </c>
      <c r="G1514" s="495">
        <f t="shared" si="175"/>
        <v>15112241.750000015</v>
      </c>
      <c r="H1514" s="495">
        <f>VLOOKUP(A1514,'02-Metrics'!A:R,18,FALSE)</f>
        <v>54777143</v>
      </c>
      <c r="I1514" s="496">
        <f t="shared" si="177"/>
        <v>0.27588590646284739</v>
      </c>
      <c r="J1514" s="512"/>
      <c r="L1514" s="23">
        <v>43279</v>
      </c>
      <c r="M1514" s="241" t="s">
        <v>1039</v>
      </c>
      <c r="S1514">
        <f t="shared" si="178"/>
        <v>2018</v>
      </c>
    </row>
    <row r="1515" spans="1:19">
      <c r="A1515" s="418" t="s">
        <v>1092</v>
      </c>
      <c r="B1515" s="497">
        <v>43282</v>
      </c>
      <c r="C1515" s="498"/>
      <c r="D1515" s="498">
        <v>605871.85</v>
      </c>
      <c r="E1515" s="495">
        <f t="shared" si="181"/>
        <v>53313757.350000009</v>
      </c>
      <c r="F1515" s="495">
        <f t="shared" si="181"/>
        <v>38807387.449999996</v>
      </c>
      <c r="G1515" s="495">
        <f t="shared" si="175"/>
        <v>14506369.900000013</v>
      </c>
      <c r="H1515" s="495">
        <f>VLOOKUP(A1515,'02-Metrics'!A:R,18,FALSE)</f>
        <v>54777143</v>
      </c>
      <c r="I1515" s="496">
        <f t="shared" si="177"/>
        <v>0.26482523741700098</v>
      </c>
      <c r="J1515" s="512"/>
      <c r="M1515" s="241" t="s">
        <v>1038</v>
      </c>
      <c r="S1515">
        <f t="shared" si="178"/>
        <v>2018</v>
      </c>
    </row>
    <row r="1516" spans="1:19">
      <c r="A1516" s="418" t="s">
        <v>1092</v>
      </c>
      <c r="B1516" s="497">
        <v>43313</v>
      </c>
      <c r="C1516" s="498"/>
      <c r="D1516" s="498">
        <v>578798.26</v>
      </c>
      <c r="E1516" s="495">
        <f t="shared" si="181"/>
        <v>53313757.350000009</v>
      </c>
      <c r="F1516" s="495">
        <f t="shared" si="181"/>
        <v>39386185.709999993</v>
      </c>
      <c r="G1516" s="495">
        <f t="shared" si="175"/>
        <v>13927571.640000015</v>
      </c>
      <c r="H1516" s="495">
        <f>VLOOKUP(A1516,'02-Metrics'!A:R,18,FALSE)</f>
        <v>54777143</v>
      </c>
      <c r="I1516" s="496">
        <f t="shared" si="177"/>
        <v>0.25425881813514839</v>
      </c>
      <c r="J1516" s="512"/>
      <c r="M1516" s="241" t="s">
        <v>1038</v>
      </c>
      <c r="S1516">
        <f t="shared" si="178"/>
        <v>2018</v>
      </c>
    </row>
    <row r="1517" spans="1:19">
      <c r="A1517" s="418" t="s">
        <v>1092</v>
      </c>
      <c r="B1517" s="497">
        <v>43344</v>
      </c>
      <c r="C1517" s="498"/>
      <c r="D1517" s="498">
        <v>412108.33</v>
      </c>
      <c r="E1517" s="495">
        <f t="shared" si="181"/>
        <v>53313757.350000009</v>
      </c>
      <c r="F1517" s="495">
        <f t="shared" si="181"/>
        <v>39798294.039999992</v>
      </c>
      <c r="G1517" s="495">
        <f t="shared" si="175"/>
        <v>13515463.310000017</v>
      </c>
      <c r="H1517" s="495">
        <f>VLOOKUP(A1517,'02-Metrics'!A:R,18,FALSE)</f>
        <v>54777143</v>
      </c>
      <c r="I1517" s="496">
        <f t="shared" si="177"/>
        <v>0.24673545515143092</v>
      </c>
      <c r="J1517" s="512"/>
      <c r="M1517" s="241" t="s">
        <v>1038</v>
      </c>
      <c r="S1517">
        <f t="shared" si="178"/>
        <v>2018</v>
      </c>
    </row>
    <row r="1518" spans="1:19">
      <c r="A1518" s="418" t="s">
        <v>1092</v>
      </c>
      <c r="B1518" s="497">
        <v>43374</v>
      </c>
      <c r="C1518" s="498"/>
      <c r="D1518" s="498">
        <v>161750.85999999999</v>
      </c>
      <c r="E1518" s="495">
        <f t="shared" si="181"/>
        <v>53313757.350000009</v>
      </c>
      <c r="F1518" s="495">
        <f t="shared" si="181"/>
        <v>39960044.899999991</v>
      </c>
      <c r="G1518" s="495">
        <f t="shared" si="175"/>
        <v>13353712.450000018</v>
      </c>
      <c r="H1518" s="495">
        <f>VLOOKUP(A1518,'02-Metrics'!A:R,18,FALSE)</f>
        <v>54777143</v>
      </c>
      <c r="I1518" s="496">
        <f t="shared" si="177"/>
        <v>0.24378256547626112</v>
      </c>
      <c r="J1518" s="512"/>
      <c r="M1518" s="241" t="s">
        <v>1038</v>
      </c>
      <c r="S1518">
        <f t="shared" si="178"/>
        <v>2018</v>
      </c>
    </row>
    <row r="1519" spans="1:19">
      <c r="A1519" s="418" t="s">
        <v>1092</v>
      </c>
      <c r="B1519" s="497">
        <v>43405</v>
      </c>
      <c r="C1519" s="498"/>
      <c r="D1519" s="498">
        <v>804028.65</v>
      </c>
      <c r="E1519" s="495">
        <f t="shared" si="181"/>
        <v>53313757.350000009</v>
      </c>
      <c r="F1519" s="495">
        <f t="shared" si="181"/>
        <v>40764073.54999999</v>
      </c>
      <c r="G1519" s="495">
        <f t="shared" si="175"/>
        <v>12549683.800000019</v>
      </c>
      <c r="H1519" s="495">
        <f>VLOOKUP(A1519,'02-Metrics'!A:R,18,FALSE)</f>
        <v>54777143</v>
      </c>
      <c r="I1519" s="496">
        <f t="shared" si="177"/>
        <v>0.22910438757275128</v>
      </c>
      <c r="J1519" s="512"/>
      <c r="M1519" s="241" t="s">
        <v>1038</v>
      </c>
      <c r="S1519">
        <f t="shared" si="178"/>
        <v>2018</v>
      </c>
    </row>
    <row r="1520" spans="1:19">
      <c r="A1520" s="418" t="s">
        <v>1092</v>
      </c>
      <c r="B1520" s="497">
        <v>43435</v>
      </c>
      <c r="C1520" s="498"/>
      <c r="D1520" s="498">
        <v>167704.22999999998</v>
      </c>
      <c r="E1520" s="495">
        <f t="shared" si="181"/>
        <v>53313757.350000009</v>
      </c>
      <c r="F1520" s="495">
        <f t="shared" si="181"/>
        <v>40931777.779999986</v>
      </c>
      <c r="G1520" s="495">
        <f t="shared" si="175"/>
        <v>12381979.570000023</v>
      </c>
      <c r="H1520" s="495">
        <f>VLOOKUP(A1520,'02-Metrics'!A:R,18,FALSE)</f>
        <v>54777143</v>
      </c>
      <c r="I1520" s="496">
        <f t="shared" si="177"/>
        <v>0.22604281442717855</v>
      </c>
      <c r="J1520" s="512"/>
      <c r="M1520" s="241" t="s">
        <v>1038</v>
      </c>
      <c r="S1520">
        <f t="shared" si="178"/>
        <v>2018</v>
      </c>
    </row>
    <row r="1521" spans="1:19">
      <c r="A1521" s="418" t="s">
        <v>1092</v>
      </c>
      <c r="B1521" s="497">
        <v>43466</v>
      </c>
      <c r="C1521" s="498"/>
      <c r="D1521" s="498">
        <v>24348.059999999998</v>
      </c>
      <c r="E1521" s="495">
        <f t="shared" si="181"/>
        <v>53313757.350000009</v>
      </c>
      <c r="F1521" s="495">
        <f t="shared" si="181"/>
        <v>40956125.839999989</v>
      </c>
      <c r="G1521" s="495">
        <f t="shared" si="175"/>
        <v>12357631.51000002</v>
      </c>
      <c r="H1521" s="495">
        <f>VLOOKUP(A1521,'02-Metrics'!A:R,18,FALSE)</f>
        <v>54777143</v>
      </c>
      <c r="I1521" s="496">
        <f t="shared" si="177"/>
        <v>0.22559832136553781</v>
      </c>
      <c r="J1521" s="512"/>
      <c r="M1521" s="241" t="s">
        <v>1038</v>
      </c>
      <c r="S1521">
        <f t="shared" si="178"/>
        <v>2019</v>
      </c>
    </row>
    <row r="1522" spans="1:19">
      <c r="A1522" s="418" t="s">
        <v>1092</v>
      </c>
      <c r="B1522" s="497">
        <v>43497</v>
      </c>
      <c r="C1522" s="498"/>
      <c r="D1522" s="498">
        <v>23676.719999999998</v>
      </c>
      <c r="E1522" s="495">
        <f t="shared" si="181"/>
        <v>53313757.350000009</v>
      </c>
      <c r="F1522" s="495">
        <f t="shared" si="181"/>
        <v>40979802.559999987</v>
      </c>
      <c r="G1522" s="495">
        <f t="shared" si="175"/>
        <v>12333954.790000021</v>
      </c>
      <c r="H1522" s="495">
        <f>VLOOKUP(A1522,'02-Metrics'!A:R,18,FALSE)</f>
        <v>54777143</v>
      </c>
      <c r="I1522" s="496">
        <f t="shared" si="177"/>
        <v>0.2251660841457179</v>
      </c>
      <c r="J1522" s="512"/>
      <c r="M1522" s="241" t="s">
        <v>1038</v>
      </c>
      <c r="S1522">
        <f t="shared" si="178"/>
        <v>2019</v>
      </c>
    </row>
    <row r="1523" spans="1:19">
      <c r="A1523" s="418" t="s">
        <v>1092</v>
      </c>
      <c r="B1523" s="497">
        <v>43525</v>
      </c>
      <c r="C1523" s="498"/>
      <c r="D1523" s="498">
        <v>23052.199999999997</v>
      </c>
      <c r="E1523" s="495">
        <f t="shared" si="181"/>
        <v>53313757.350000009</v>
      </c>
      <c r="F1523" s="495">
        <f t="shared" si="181"/>
        <v>41002854.75999999</v>
      </c>
      <c r="G1523" s="495">
        <f t="shared" si="175"/>
        <v>12310902.590000018</v>
      </c>
      <c r="H1523" s="495">
        <f>VLOOKUP(A1523,'02-Metrics'!A:R,18,FALSE)</f>
        <v>54777143</v>
      </c>
      <c r="I1523" s="496">
        <f t="shared" si="177"/>
        <v>0.22474524803164742</v>
      </c>
      <c r="J1523" s="512"/>
      <c r="M1523" s="241" t="s">
        <v>1038</v>
      </c>
      <c r="S1523">
        <f t="shared" si="178"/>
        <v>2019</v>
      </c>
    </row>
    <row r="1524" spans="1:19">
      <c r="A1524" s="418" t="s">
        <v>1092</v>
      </c>
      <c r="B1524" s="497">
        <f>L1524</f>
        <v>43537</v>
      </c>
      <c r="C1524" s="498">
        <v>894884.44</v>
      </c>
      <c r="D1524" s="498"/>
      <c r="E1524" s="495">
        <f t="shared" si="181"/>
        <v>54208641.790000007</v>
      </c>
      <c r="F1524" s="495">
        <f t="shared" si="181"/>
        <v>41002854.75999999</v>
      </c>
      <c r="G1524" s="495">
        <f t="shared" si="175"/>
        <v>13205787.030000016</v>
      </c>
      <c r="H1524" s="495">
        <f>VLOOKUP(A1524,'02-Metrics'!A:R,18,FALSE)</f>
        <v>54777143</v>
      </c>
      <c r="I1524" s="496">
        <f t="shared" si="177"/>
        <v>0.24108207012549041</v>
      </c>
      <c r="J1524" s="512"/>
      <c r="L1524" s="23">
        <v>43537</v>
      </c>
      <c r="M1524" s="241" t="s">
        <v>1039</v>
      </c>
      <c r="S1524">
        <f t="shared" si="178"/>
        <v>2019</v>
      </c>
    </row>
    <row r="1525" spans="1:19">
      <c r="A1525" s="418" t="s">
        <v>1092</v>
      </c>
      <c r="B1525" s="497">
        <v>43586</v>
      </c>
      <c r="C1525" s="498"/>
      <c r="D1525" s="498">
        <v>69667.89</v>
      </c>
      <c r="E1525" s="495">
        <f t="shared" si="181"/>
        <v>54208641.790000007</v>
      </c>
      <c r="F1525" s="495">
        <f t="shared" si="181"/>
        <v>41072522.649999991</v>
      </c>
      <c r="G1525" s="495">
        <f t="shared" si="175"/>
        <v>13136119.140000015</v>
      </c>
      <c r="H1525" s="495">
        <f>VLOOKUP(A1525,'02-Metrics'!A:R,18,FALSE)</f>
        <v>54777143</v>
      </c>
      <c r="I1525" s="496">
        <f t="shared" si="177"/>
        <v>0.23981022778059119</v>
      </c>
      <c r="J1525" s="512"/>
      <c r="M1525" s="241" t="s">
        <v>1038</v>
      </c>
      <c r="S1525">
        <f t="shared" si="178"/>
        <v>2019</v>
      </c>
    </row>
    <row r="1526" spans="1:19">
      <c r="A1526" s="418" t="s">
        <v>1092</v>
      </c>
      <c r="B1526" s="497">
        <v>43617</v>
      </c>
      <c r="C1526" s="498"/>
      <c r="D1526" s="498">
        <v>16188.48</v>
      </c>
      <c r="E1526" s="495">
        <f t="shared" si="181"/>
        <v>54208641.790000007</v>
      </c>
      <c r="F1526" s="495">
        <f t="shared" si="181"/>
        <v>41088711.129999988</v>
      </c>
      <c r="G1526" s="495">
        <f t="shared" si="175"/>
        <v>13119930.660000019</v>
      </c>
      <c r="H1526" s="495">
        <f>VLOOKUP(A1526,'02-Metrics'!A:R,18,FALSE)</f>
        <v>54777143</v>
      </c>
      <c r="I1526" s="496">
        <f t="shared" si="177"/>
        <v>0.23951469429502775</v>
      </c>
      <c r="J1526" s="512"/>
      <c r="M1526" s="241" t="s">
        <v>1038</v>
      </c>
      <c r="S1526">
        <f t="shared" si="178"/>
        <v>2019</v>
      </c>
    </row>
    <row r="1527" spans="1:19">
      <c r="A1527" s="418" t="s">
        <v>1092</v>
      </c>
      <c r="B1527" s="497">
        <v>43678</v>
      </c>
      <c r="C1527" s="498"/>
      <c r="D1527" s="498">
        <v>269048.8</v>
      </c>
      <c r="E1527" s="495">
        <f t="shared" ref="E1527:F1538" si="182">C1527+E1526</f>
        <v>54208641.790000007</v>
      </c>
      <c r="F1527" s="495">
        <f t="shared" si="182"/>
        <v>41357759.929999985</v>
      </c>
      <c r="G1527" s="495">
        <f t="shared" si="175"/>
        <v>12850881.860000022</v>
      </c>
      <c r="H1527" s="495">
        <f>VLOOKUP(A1527,'02-Metrics'!A:R,18,FALSE)</f>
        <v>54777143</v>
      </c>
      <c r="I1527" s="496">
        <f t="shared" si="177"/>
        <v>0.23460299599780188</v>
      </c>
      <c r="J1527" s="512"/>
      <c r="M1527" s="241" t="s">
        <v>1038</v>
      </c>
      <c r="S1527">
        <f t="shared" si="178"/>
        <v>2019</v>
      </c>
    </row>
    <row r="1528" spans="1:19">
      <c r="A1528" s="418" t="s">
        <v>1092</v>
      </c>
      <c r="B1528" s="497">
        <v>43709</v>
      </c>
      <c r="C1528" s="498"/>
      <c r="D1528" s="498">
        <v>16188.48</v>
      </c>
      <c r="E1528" s="495">
        <f t="shared" si="182"/>
        <v>54208641.790000007</v>
      </c>
      <c r="F1528" s="495">
        <f t="shared" si="182"/>
        <v>41373948.409999982</v>
      </c>
      <c r="G1528" s="495">
        <f t="shared" si="175"/>
        <v>12834693.380000025</v>
      </c>
      <c r="H1528" s="495">
        <f>VLOOKUP(A1528,'02-Metrics'!A:R,18,FALSE)</f>
        <v>54777143</v>
      </c>
      <c r="I1528" s="496">
        <f t="shared" si="177"/>
        <v>0.23430746251223844</v>
      </c>
      <c r="J1528" s="512"/>
      <c r="M1528" s="241" t="s">
        <v>1038</v>
      </c>
      <c r="S1528">
        <f t="shared" si="178"/>
        <v>2019</v>
      </c>
    </row>
    <row r="1529" spans="1:19">
      <c r="A1529" s="418" t="s">
        <v>1092</v>
      </c>
      <c r="B1529" s="497">
        <f>L1529</f>
        <v>43794</v>
      </c>
      <c r="C1529" s="498">
        <v>1341459.1399999999</v>
      </c>
      <c r="D1529" s="498"/>
      <c r="E1529" s="495">
        <f t="shared" si="182"/>
        <v>55550100.930000007</v>
      </c>
      <c r="F1529" s="495">
        <f t="shared" si="182"/>
        <v>41373948.409999982</v>
      </c>
      <c r="G1529" s="495">
        <f t="shared" si="175"/>
        <v>14176152.520000026</v>
      </c>
      <c r="H1529" s="495">
        <f>VLOOKUP(A1529,'02-Metrics'!A:R,18,FALSE)</f>
        <v>54777143</v>
      </c>
      <c r="I1529" s="496">
        <f t="shared" si="177"/>
        <v>0.25879685839036959</v>
      </c>
      <c r="J1529" s="512"/>
      <c r="L1529" s="23">
        <v>43794</v>
      </c>
      <c r="M1529" s="241" t="s">
        <v>1039</v>
      </c>
      <c r="S1529">
        <f t="shared" si="178"/>
        <v>2019</v>
      </c>
    </row>
    <row r="1530" spans="1:19">
      <c r="A1530" s="418" t="s">
        <v>1092</v>
      </c>
      <c r="B1530" s="497">
        <v>43800</v>
      </c>
      <c r="C1530" s="498"/>
      <c r="D1530" s="498">
        <v>92637.219999999987</v>
      </c>
      <c r="E1530" s="495">
        <f t="shared" si="182"/>
        <v>55550100.930000007</v>
      </c>
      <c r="F1530" s="495">
        <f t="shared" si="182"/>
        <v>41466585.62999998</v>
      </c>
      <c r="G1530" s="495">
        <f t="shared" si="175"/>
        <v>14083515.300000027</v>
      </c>
      <c r="H1530" s="495">
        <f>VLOOKUP(A1530,'02-Metrics'!A:R,18,FALSE)</f>
        <v>54777143</v>
      </c>
      <c r="I1530" s="496">
        <f t="shared" si="177"/>
        <v>0.25710569278868789</v>
      </c>
      <c r="J1530" s="512"/>
      <c r="M1530" s="241" t="s">
        <v>1038</v>
      </c>
      <c r="S1530">
        <f t="shared" si="178"/>
        <v>2019</v>
      </c>
    </row>
    <row r="1531" spans="1:19">
      <c r="A1531" s="418" t="s">
        <v>1092</v>
      </c>
      <c r="B1531" s="497">
        <v>43831</v>
      </c>
      <c r="C1531" s="498"/>
      <c r="D1531" s="498">
        <v>99256</v>
      </c>
      <c r="E1531" s="495">
        <f t="shared" si="182"/>
        <v>55550100.930000007</v>
      </c>
      <c r="F1531" s="495">
        <f t="shared" si="182"/>
        <v>41565841.62999998</v>
      </c>
      <c r="G1531" s="495">
        <f t="shared" si="175"/>
        <v>13984259.300000027</v>
      </c>
      <c r="H1531" s="495">
        <f>VLOOKUP(A1531,'02-Metrics'!A:R,18,FALSE)</f>
        <v>54777143</v>
      </c>
      <c r="I1531" s="496">
        <f t="shared" si="177"/>
        <v>0.25529369613161507</v>
      </c>
      <c r="J1531" s="512"/>
      <c r="M1531" s="241" t="s">
        <v>1038</v>
      </c>
      <c r="S1531">
        <f t="shared" si="178"/>
        <v>2020</v>
      </c>
    </row>
    <row r="1532" spans="1:19">
      <c r="A1532" s="418" t="s">
        <v>1092</v>
      </c>
      <c r="B1532" s="497">
        <v>43862</v>
      </c>
      <c r="C1532" s="498"/>
      <c r="D1532" s="498">
        <v>198512</v>
      </c>
      <c r="E1532" s="495">
        <f t="shared" si="182"/>
        <v>55550100.930000007</v>
      </c>
      <c r="F1532" s="495">
        <f t="shared" si="182"/>
        <v>41764353.62999998</v>
      </c>
      <c r="G1532" s="495">
        <f t="shared" si="175"/>
        <v>13785747.300000027</v>
      </c>
      <c r="H1532" s="495">
        <f>VLOOKUP(A1532,'02-Metrics'!A:R,18,FALSE)</f>
        <v>54777143</v>
      </c>
      <c r="I1532" s="496">
        <f t="shared" si="177"/>
        <v>0.25166970281746942</v>
      </c>
      <c r="J1532" s="512"/>
      <c r="M1532" s="241" t="s">
        <v>1038</v>
      </c>
      <c r="S1532">
        <f t="shared" si="178"/>
        <v>2020</v>
      </c>
    </row>
    <row r="1533" spans="1:19">
      <c r="A1533" s="418" t="s">
        <v>1092</v>
      </c>
      <c r="B1533" s="497">
        <v>43891</v>
      </c>
      <c r="C1533" s="498"/>
      <c r="D1533" s="498">
        <v>16188.48</v>
      </c>
      <c r="E1533" s="495">
        <f t="shared" si="182"/>
        <v>55550100.930000007</v>
      </c>
      <c r="F1533" s="495">
        <f t="shared" si="182"/>
        <v>41780542.109999977</v>
      </c>
      <c r="G1533" s="495">
        <f t="shared" si="175"/>
        <v>13769558.82000003</v>
      </c>
      <c r="H1533" s="495">
        <f>VLOOKUP(A1533,'02-Metrics'!A:R,18,FALSE)</f>
        <v>54777143</v>
      </c>
      <c r="I1533" s="496">
        <f t="shared" si="177"/>
        <v>0.25137416933190604</v>
      </c>
      <c r="J1533" s="512"/>
      <c r="M1533" s="241" t="s">
        <v>1038</v>
      </c>
      <c r="S1533">
        <f t="shared" si="178"/>
        <v>2020</v>
      </c>
    </row>
    <row r="1534" spans="1:19">
      <c r="A1534" s="418" t="s">
        <v>1092</v>
      </c>
      <c r="B1534" s="497">
        <v>43922</v>
      </c>
      <c r="C1534" s="498"/>
      <c r="D1534" s="498">
        <v>0.56999999999999995</v>
      </c>
      <c r="E1534" s="495">
        <f t="shared" si="182"/>
        <v>55550100.930000007</v>
      </c>
      <c r="F1534" s="495">
        <f t="shared" si="182"/>
        <v>41780542.679999977</v>
      </c>
      <c r="G1534" s="495">
        <f t="shared" si="175"/>
        <v>13769558.25000003</v>
      </c>
      <c r="H1534" s="495">
        <f>VLOOKUP(A1534,'02-Metrics'!A:R,18,FALSE)</f>
        <v>54777143</v>
      </c>
      <c r="I1534" s="496">
        <f t="shared" si="177"/>
        <v>0.25137415892610593</v>
      </c>
      <c r="J1534" s="512"/>
      <c r="M1534" s="241" t="s">
        <v>1038</v>
      </c>
      <c r="S1534">
        <f t="shared" si="178"/>
        <v>2020</v>
      </c>
    </row>
    <row r="1535" spans="1:19">
      <c r="A1535" s="418" t="s">
        <v>1092</v>
      </c>
      <c r="B1535" s="497">
        <v>43983</v>
      </c>
      <c r="C1535" s="498"/>
      <c r="D1535" s="498">
        <v>16188.48</v>
      </c>
      <c r="E1535" s="495">
        <f t="shared" si="182"/>
        <v>55550100.930000007</v>
      </c>
      <c r="F1535" s="495">
        <f t="shared" si="182"/>
        <v>41796731.159999974</v>
      </c>
      <c r="G1535" s="495">
        <f t="shared" si="175"/>
        <v>13753369.770000033</v>
      </c>
      <c r="H1535" s="495">
        <f>VLOOKUP(A1535,'02-Metrics'!A:R,18,FALSE)</f>
        <v>54777143</v>
      </c>
      <c r="I1535" s="496">
        <f t="shared" si="177"/>
        <v>0.25107862544054249</v>
      </c>
      <c r="J1535" s="512"/>
      <c r="M1535" s="241" t="s">
        <v>1038</v>
      </c>
      <c r="S1535">
        <f t="shared" si="178"/>
        <v>2020</v>
      </c>
    </row>
    <row r="1536" spans="1:19">
      <c r="A1536" s="418" t="s">
        <v>1092</v>
      </c>
      <c r="B1536" s="497">
        <v>44075</v>
      </c>
      <c r="C1536" s="498"/>
      <c r="D1536" s="498">
        <v>16188.48</v>
      </c>
      <c r="E1536" s="495">
        <f t="shared" si="182"/>
        <v>55550100.930000007</v>
      </c>
      <c r="F1536" s="495">
        <f t="shared" si="182"/>
        <v>41812919.639999971</v>
      </c>
      <c r="G1536" s="495">
        <f t="shared" ref="G1536:G1599" si="183">E1536-F1536</f>
        <v>13737181.290000036</v>
      </c>
      <c r="H1536" s="495">
        <f>VLOOKUP(A1536,'02-Metrics'!A:R,18,FALSE)</f>
        <v>54777143</v>
      </c>
      <c r="I1536" s="496">
        <f t="shared" si="177"/>
        <v>0.25078309195497905</v>
      </c>
      <c r="J1536" s="512"/>
      <c r="M1536" s="241" t="s">
        <v>1038</v>
      </c>
      <c r="S1536">
        <f t="shared" si="178"/>
        <v>2020</v>
      </c>
    </row>
    <row r="1537" spans="1:19">
      <c r="A1537" s="418" t="s">
        <v>1092</v>
      </c>
      <c r="B1537" s="497">
        <f>L1537</f>
        <v>44105</v>
      </c>
      <c r="C1537" s="498"/>
      <c r="D1537" s="498">
        <v>16175.03</v>
      </c>
      <c r="E1537" s="495">
        <f t="shared" si="182"/>
        <v>55550100.930000007</v>
      </c>
      <c r="F1537" s="495">
        <f t="shared" si="182"/>
        <v>41829094.669999972</v>
      </c>
      <c r="G1537" s="495">
        <f t="shared" si="183"/>
        <v>13721006.260000035</v>
      </c>
      <c r="H1537" s="495">
        <f>VLOOKUP(A1537,'02-Metrics'!A:R,18,FALSE)</f>
        <v>54777143</v>
      </c>
      <c r="I1537" s="496">
        <f t="shared" si="177"/>
        <v>0.25048780400978626</v>
      </c>
      <c r="J1537" s="512"/>
      <c r="L1537" s="23">
        <v>44105</v>
      </c>
      <c r="M1537" s="241" t="s">
        <v>1040</v>
      </c>
      <c r="S1537">
        <f t="shared" si="178"/>
        <v>2020</v>
      </c>
    </row>
    <row r="1538" spans="1:19">
      <c r="A1538" s="418" t="s">
        <v>1092</v>
      </c>
      <c r="B1538" s="497">
        <f>L1538</f>
        <v>44166</v>
      </c>
      <c r="C1538" s="498"/>
      <c r="D1538" s="498">
        <v>16794.400000000001</v>
      </c>
      <c r="E1538" s="495">
        <f t="shared" si="182"/>
        <v>55550100.930000007</v>
      </c>
      <c r="F1538" s="495">
        <f t="shared" si="182"/>
        <v>41845889.06999997</v>
      </c>
      <c r="G1538" s="495">
        <f t="shared" si="183"/>
        <v>13704211.860000037</v>
      </c>
      <c r="H1538" s="495">
        <f>VLOOKUP(A1538,'02-Metrics'!A:R,18,FALSE)</f>
        <v>54777143</v>
      </c>
      <c r="I1538" s="496">
        <f t="shared" si="177"/>
        <v>0.2501812089761607</v>
      </c>
      <c r="J1538" s="512"/>
      <c r="L1538" s="23">
        <v>44166</v>
      </c>
      <c r="M1538" s="241" t="s">
        <v>1040</v>
      </c>
      <c r="S1538">
        <f t="shared" si="178"/>
        <v>2020</v>
      </c>
    </row>
    <row r="1539" spans="1:19">
      <c r="A1539" s="418"/>
      <c r="B1539" s="505"/>
      <c r="C1539" s="506"/>
      <c r="D1539" s="506"/>
      <c r="E1539" s="506"/>
      <c r="F1539" s="506"/>
      <c r="G1539" s="506"/>
      <c r="H1539" s="495"/>
      <c r="I1539" s="496"/>
      <c r="J1539" s="512"/>
      <c r="S1539">
        <f t="shared" ref="S1539:S1602" si="184">YEAR(B1539)</f>
        <v>1900</v>
      </c>
    </row>
    <row r="1540" spans="1:19">
      <c r="A1540" s="418" t="s">
        <v>1093</v>
      </c>
      <c r="B1540" s="497">
        <v>42826</v>
      </c>
      <c r="C1540" s="498"/>
      <c r="D1540" s="498">
        <v>500000</v>
      </c>
      <c r="E1540" s="495">
        <f t="shared" ref="E1540:F1555" si="185">C1540+E1539</f>
        <v>0</v>
      </c>
      <c r="F1540" s="495">
        <f t="shared" si="185"/>
        <v>500000</v>
      </c>
      <c r="G1540" s="495">
        <f t="shared" si="183"/>
        <v>-500000</v>
      </c>
      <c r="H1540" s="495">
        <f>VLOOKUP(A1540,'02-Metrics'!A:R,18,FALSE)</f>
        <v>343357654.10600001</v>
      </c>
      <c r="I1540" s="496">
        <f t="shared" ref="I1540:I1603" si="186">G1540/H1540</f>
        <v>-1.4562075259450661E-3</v>
      </c>
      <c r="J1540" s="512"/>
      <c r="M1540" s="241" t="s">
        <v>1038</v>
      </c>
      <c r="S1540">
        <f t="shared" si="184"/>
        <v>2017</v>
      </c>
    </row>
    <row r="1541" spans="1:19">
      <c r="A1541" s="418" t="s">
        <v>1093</v>
      </c>
      <c r="B1541" s="497">
        <v>42856</v>
      </c>
      <c r="C1541" s="498"/>
      <c r="D1541" s="498">
        <v>1865980.4200000002</v>
      </c>
      <c r="E1541" s="495">
        <f t="shared" si="185"/>
        <v>0</v>
      </c>
      <c r="F1541" s="495">
        <f t="shared" si="185"/>
        <v>2365980.42</v>
      </c>
      <c r="G1541" s="495">
        <f t="shared" si="183"/>
        <v>-2365980.42</v>
      </c>
      <c r="H1541" s="495">
        <f>VLOOKUP(A1541,'02-Metrics'!A:R,18,FALSE)</f>
        <v>343357654.10600001</v>
      </c>
      <c r="I1541" s="496">
        <f t="shared" si="186"/>
        <v>-6.8907169876853362E-3</v>
      </c>
      <c r="J1541" s="512"/>
      <c r="M1541" s="241" t="s">
        <v>1038</v>
      </c>
      <c r="S1541">
        <f t="shared" si="184"/>
        <v>2017</v>
      </c>
    </row>
    <row r="1542" spans="1:19">
      <c r="A1542" s="418" t="s">
        <v>1093</v>
      </c>
      <c r="B1542" s="497">
        <v>42887</v>
      </c>
      <c r="C1542" s="498"/>
      <c r="D1542" s="498">
        <v>1814913.5899999999</v>
      </c>
      <c r="E1542" s="495">
        <f t="shared" si="185"/>
        <v>0</v>
      </c>
      <c r="F1542" s="495">
        <f t="shared" si="185"/>
        <v>4180894.01</v>
      </c>
      <c r="G1542" s="495">
        <f t="shared" si="183"/>
        <v>-4180894.01</v>
      </c>
      <c r="H1542" s="495">
        <f>VLOOKUP(A1542,'02-Metrics'!A:R,18,FALSE)</f>
        <v>343357654.10600001</v>
      </c>
      <c r="I1542" s="496">
        <f t="shared" si="186"/>
        <v>-1.2176498645081291E-2</v>
      </c>
      <c r="J1542" s="512"/>
      <c r="M1542" s="241" t="s">
        <v>1038</v>
      </c>
      <c r="S1542">
        <f t="shared" si="184"/>
        <v>2017</v>
      </c>
    </row>
    <row r="1543" spans="1:19">
      <c r="A1543" s="418" t="s">
        <v>1093</v>
      </c>
      <c r="B1543" s="497">
        <v>42917</v>
      </c>
      <c r="C1543" s="498"/>
      <c r="D1543" s="498">
        <v>858442.83000000007</v>
      </c>
      <c r="E1543" s="495">
        <f t="shared" si="185"/>
        <v>0</v>
      </c>
      <c r="F1543" s="495">
        <f t="shared" si="185"/>
        <v>5039336.84</v>
      </c>
      <c r="G1543" s="495">
        <f t="shared" si="183"/>
        <v>-5039336.84</v>
      </c>
      <c r="H1543" s="495">
        <f>VLOOKUP(A1543,'02-Metrics'!A:R,18,FALSE)</f>
        <v>343357654.10600001</v>
      </c>
      <c r="I1543" s="496">
        <f t="shared" si="186"/>
        <v>-1.4676640464360454E-2</v>
      </c>
      <c r="J1543" s="512"/>
      <c r="M1543" s="241" t="s">
        <v>1038</v>
      </c>
      <c r="S1543">
        <f t="shared" si="184"/>
        <v>2017</v>
      </c>
    </row>
    <row r="1544" spans="1:19">
      <c r="A1544" s="418" t="s">
        <v>1093</v>
      </c>
      <c r="B1544" s="497">
        <v>42948</v>
      </c>
      <c r="C1544" s="498"/>
      <c r="D1544" s="498">
        <v>1610520.0000000002</v>
      </c>
      <c r="E1544" s="495">
        <f t="shared" si="185"/>
        <v>0</v>
      </c>
      <c r="F1544" s="495">
        <f t="shared" si="185"/>
        <v>6649856.8399999999</v>
      </c>
      <c r="G1544" s="495">
        <f t="shared" si="183"/>
        <v>-6649856.8399999999</v>
      </c>
      <c r="H1544" s="495">
        <f>VLOOKUP(A1544,'02-Metrics'!A:R,18,FALSE)</f>
        <v>343357654.10600001</v>
      </c>
      <c r="I1544" s="496">
        <f t="shared" si="186"/>
        <v>-1.9367143153730549E-2</v>
      </c>
      <c r="J1544" s="512"/>
      <c r="M1544" s="241" t="s">
        <v>1038</v>
      </c>
      <c r="S1544">
        <f t="shared" si="184"/>
        <v>2017</v>
      </c>
    </row>
    <row r="1545" spans="1:19">
      <c r="A1545" s="418" t="s">
        <v>1093</v>
      </c>
      <c r="B1545" s="497">
        <v>42979</v>
      </c>
      <c r="C1545" s="498"/>
      <c r="D1545" s="498">
        <v>1077570.8399999999</v>
      </c>
      <c r="E1545" s="495">
        <f t="shared" si="185"/>
        <v>0</v>
      </c>
      <c r="F1545" s="495">
        <f t="shared" si="185"/>
        <v>7727427.6799999997</v>
      </c>
      <c r="G1545" s="495">
        <f t="shared" si="183"/>
        <v>-7727427.6799999997</v>
      </c>
      <c r="H1545" s="495">
        <f>VLOOKUP(A1545,'02-Metrics'!A:R,18,FALSE)</f>
        <v>343357654.10600001</v>
      </c>
      <c r="I1545" s="496">
        <f t="shared" si="186"/>
        <v>-2.250547668762444E-2</v>
      </c>
      <c r="J1545" s="512"/>
      <c r="M1545" s="241" t="s">
        <v>1038</v>
      </c>
      <c r="S1545">
        <f t="shared" si="184"/>
        <v>2017</v>
      </c>
    </row>
    <row r="1546" spans="1:19">
      <c r="A1546" s="418" t="s">
        <v>1093</v>
      </c>
      <c r="B1546" s="497">
        <v>43009</v>
      </c>
      <c r="C1546" s="498"/>
      <c r="D1546" s="498">
        <v>1403301.44</v>
      </c>
      <c r="E1546" s="495">
        <f t="shared" si="185"/>
        <v>0</v>
      </c>
      <c r="F1546" s="495">
        <f t="shared" si="185"/>
        <v>9130729.1199999992</v>
      </c>
      <c r="G1546" s="495">
        <f t="shared" si="183"/>
        <v>-9130729.1199999992</v>
      </c>
      <c r="H1546" s="495">
        <f>VLOOKUP(A1546,'02-Metrics'!A:R,18,FALSE)</f>
        <v>343357654.10600001</v>
      </c>
      <c r="I1546" s="496">
        <f t="shared" si="186"/>
        <v>-2.6592472923819537E-2</v>
      </c>
      <c r="J1546" s="512"/>
      <c r="M1546" s="241" t="s">
        <v>1038</v>
      </c>
      <c r="S1546">
        <f t="shared" si="184"/>
        <v>2017</v>
      </c>
    </row>
    <row r="1547" spans="1:19">
      <c r="A1547" s="418" t="s">
        <v>1093</v>
      </c>
      <c r="B1547" s="497">
        <v>43040</v>
      </c>
      <c r="C1547" s="498"/>
      <c r="D1547" s="498">
        <v>1805648.69</v>
      </c>
      <c r="E1547" s="495">
        <f t="shared" si="185"/>
        <v>0</v>
      </c>
      <c r="F1547" s="495">
        <f t="shared" si="185"/>
        <v>10936377.809999999</v>
      </c>
      <c r="G1547" s="495">
        <f t="shared" si="183"/>
        <v>-10936377.809999999</v>
      </c>
      <c r="H1547" s="495">
        <f>VLOOKUP(A1547,'02-Metrics'!A:R,18,FALSE)</f>
        <v>343357654.10600001</v>
      </c>
      <c r="I1547" s="496">
        <f t="shared" si="186"/>
        <v>-3.1851271347001234E-2</v>
      </c>
      <c r="J1547" s="512"/>
      <c r="M1547" s="241" t="s">
        <v>1038</v>
      </c>
      <c r="S1547">
        <f t="shared" si="184"/>
        <v>2017</v>
      </c>
    </row>
    <row r="1548" spans="1:19">
      <c r="A1548" s="418" t="s">
        <v>1093</v>
      </c>
      <c r="B1548" s="497">
        <v>43070</v>
      </c>
      <c r="C1548" s="498"/>
      <c r="D1548" s="498">
        <v>1795222.75</v>
      </c>
      <c r="E1548" s="495">
        <f t="shared" si="185"/>
        <v>0</v>
      </c>
      <c r="F1548" s="495">
        <f t="shared" si="185"/>
        <v>12731600.559999999</v>
      </c>
      <c r="G1548" s="495">
        <f t="shared" si="183"/>
        <v>-12731600.559999999</v>
      </c>
      <c r="H1548" s="495">
        <f>VLOOKUP(A1548,'02-Metrics'!A:R,18,FALSE)</f>
        <v>343357654.10600001</v>
      </c>
      <c r="I1548" s="496">
        <f t="shared" si="186"/>
        <v>-3.7079705105596827E-2</v>
      </c>
      <c r="J1548" s="512"/>
      <c r="M1548" s="241" t="s">
        <v>1038</v>
      </c>
      <c r="S1548">
        <f t="shared" si="184"/>
        <v>2017</v>
      </c>
    </row>
    <row r="1549" spans="1:19">
      <c r="A1549" s="418" t="s">
        <v>1093</v>
      </c>
      <c r="B1549" s="497">
        <v>43101</v>
      </c>
      <c r="C1549" s="498"/>
      <c r="D1549" s="498">
        <v>6134697.580000001</v>
      </c>
      <c r="E1549" s="495">
        <f t="shared" si="185"/>
        <v>0</v>
      </c>
      <c r="F1549" s="495">
        <f t="shared" si="185"/>
        <v>18866298.140000001</v>
      </c>
      <c r="G1549" s="495">
        <f t="shared" si="183"/>
        <v>-18866298.140000001</v>
      </c>
      <c r="H1549" s="495">
        <f>VLOOKUP(A1549,'02-Metrics'!A:R,18,FALSE)</f>
        <v>343357654.10600001</v>
      </c>
      <c r="I1549" s="496">
        <f t="shared" si="186"/>
        <v>-5.4946490676382805E-2</v>
      </c>
      <c r="J1549" s="512"/>
      <c r="M1549" s="241" t="s">
        <v>1038</v>
      </c>
      <c r="S1549">
        <f t="shared" si="184"/>
        <v>2018</v>
      </c>
    </row>
    <row r="1550" spans="1:19">
      <c r="A1550" s="418" t="s">
        <v>1093</v>
      </c>
      <c r="B1550" s="497">
        <v>43132</v>
      </c>
      <c r="C1550" s="498"/>
      <c r="D1550" s="498">
        <v>7622729.3899999997</v>
      </c>
      <c r="E1550" s="495">
        <f t="shared" si="185"/>
        <v>0</v>
      </c>
      <c r="F1550" s="495">
        <f t="shared" si="185"/>
        <v>26489027.530000001</v>
      </c>
      <c r="G1550" s="495">
        <f t="shared" si="183"/>
        <v>-26489027.530000001</v>
      </c>
      <c r="H1550" s="495">
        <f>VLOOKUP(A1550,'02-Metrics'!A:R,18,FALSE)</f>
        <v>343357654.10600001</v>
      </c>
      <c r="I1550" s="496">
        <f t="shared" si="186"/>
        <v>-7.7147042488304091E-2</v>
      </c>
      <c r="J1550" s="512"/>
      <c r="M1550" s="241" t="s">
        <v>1038</v>
      </c>
      <c r="S1550">
        <f t="shared" si="184"/>
        <v>2018</v>
      </c>
    </row>
    <row r="1551" spans="1:19">
      <c r="A1551" s="418" t="s">
        <v>1093</v>
      </c>
      <c r="B1551" s="497">
        <f>L1551</f>
        <v>43132</v>
      </c>
      <c r="C1551" s="498">
        <v>34397309.549999997</v>
      </c>
      <c r="D1551" s="498"/>
      <c r="E1551" s="495">
        <f t="shared" si="185"/>
        <v>34397309.549999997</v>
      </c>
      <c r="F1551" s="495">
        <f t="shared" si="185"/>
        <v>26489027.530000001</v>
      </c>
      <c r="G1551" s="495">
        <f t="shared" si="183"/>
        <v>7908282.0199999958</v>
      </c>
      <c r="H1551" s="495">
        <f>VLOOKUP(A1551,'02-Metrics'!A:R,18,FALSE)</f>
        <v>343357654.10600001</v>
      </c>
      <c r="I1551" s="496">
        <f t="shared" si="186"/>
        <v>2.3032199589640086E-2</v>
      </c>
      <c r="J1551" s="512"/>
      <c r="L1551" s="23">
        <v>43132</v>
      </c>
      <c r="M1551" s="241" t="s">
        <v>1039</v>
      </c>
      <c r="S1551">
        <f t="shared" si="184"/>
        <v>2018</v>
      </c>
    </row>
    <row r="1552" spans="1:19">
      <c r="A1552" s="418" t="s">
        <v>1093</v>
      </c>
      <c r="B1552" s="497">
        <f>L1552</f>
        <v>43158</v>
      </c>
      <c r="C1552" s="498">
        <v>15800505.199999999</v>
      </c>
      <c r="D1552" s="498"/>
      <c r="E1552" s="495">
        <f t="shared" si="185"/>
        <v>50197814.75</v>
      </c>
      <c r="F1552" s="495">
        <f t="shared" si="185"/>
        <v>26489027.530000001</v>
      </c>
      <c r="G1552" s="495">
        <f t="shared" si="183"/>
        <v>23708787.219999999</v>
      </c>
      <c r="H1552" s="495">
        <f>VLOOKUP(A1552,'02-Metrics'!A:R,18,FALSE)</f>
        <v>343357654.10600001</v>
      </c>
      <c r="I1552" s="496">
        <f t="shared" si="186"/>
        <v>6.9049828761588397E-2</v>
      </c>
      <c r="J1552" s="512"/>
      <c r="L1552" s="23">
        <v>43158</v>
      </c>
      <c r="M1552" s="241" t="s">
        <v>1039</v>
      </c>
      <c r="S1552">
        <f t="shared" si="184"/>
        <v>2018</v>
      </c>
    </row>
    <row r="1553" spans="1:19">
      <c r="A1553" s="418" t="s">
        <v>1093</v>
      </c>
      <c r="B1553" s="497">
        <v>43160</v>
      </c>
      <c r="C1553" s="498"/>
      <c r="D1553" s="498">
        <v>6855235.0800000001</v>
      </c>
      <c r="E1553" s="495">
        <f t="shared" si="185"/>
        <v>50197814.75</v>
      </c>
      <c r="F1553" s="495">
        <f t="shared" si="185"/>
        <v>33344262.609999999</v>
      </c>
      <c r="G1553" s="495">
        <f t="shared" si="183"/>
        <v>16853552.140000001</v>
      </c>
      <c r="H1553" s="495">
        <f>VLOOKUP(A1553,'02-Metrics'!A:R,18,FALSE)</f>
        <v>343357654.10600001</v>
      </c>
      <c r="I1553" s="496">
        <f t="shared" si="186"/>
        <v>4.9084538930351147E-2</v>
      </c>
      <c r="J1553" s="512"/>
      <c r="M1553" s="241" t="s">
        <v>1038</v>
      </c>
      <c r="S1553">
        <f t="shared" si="184"/>
        <v>2018</v>
      </c>
    </row>
    <row r="1554" spans="1:19">
      <c r="A1554" s="418" t="s">
        <v>1093</v>
      </c>
      <c r="B1554" s="497">
        <v>43191</v>
      </c>
      <c r="C1554" s="498"/>
      <c r="D1554" s="498">
        <v>2692337.96</v>
      </c>
      <c r="E1554" s="495">
        <f t="shared" si="185"/>
        <v>50197814.75</v>
      </c>
      <c r="F1554" s="495">
        <f t="shared" si="185"/>
        <v>36036600.57</v>
      </c>
      <c r="G1554" s="495">
        <f t="shared" si="183"/>
        <v>14161214.18</v>
      </c>
      <c r="H1554" s="495">
        <f>VLOOKUP(A1554,'02-Metrics'!A:R,18,FALSE)</f>
        <v>343357654.10600001</v>
      </c>
      <c r="I1554" s="496">
        <f t="shared" si="186"/>
        <v>4.1243333330871969E-2</v>
      </c>
      <c r="J1554" s="512"/>
      <c r="M1554" s="241" t="s">
        <v>1038</v>
      </c>
      <c r="S1554">
        <f t="shared" si="184"/>
        <v>2018</v>
      </c>
    </row>
    <row r="1555" spans="1:19">
      <c r="A1555" s="418" t="s">
        <v>1093</v>
      </c>
      <c r="B1555" s="497">
        <v>43221</v>
      </c>
      <c r="C1555" s="498"/>
      <c r="D1555" s="498">
        <v>5182825.6199999992</v>
      </c>
      <c r="E1555" s="495">
        <f t="shared" si="185"/>
        <v>50197814.75</v>
      </c>
      <c r="F1555" s="495">
        <f t="shared" si="185"/>
        <v>41219426.189999998</v>
      </c>
      <c r="G1555" s="495">
        <f t="shared" si="183"/>
        <v>8978388.5600000024</v>
      </c>
      <c r="H1555" s="495">
        <f>VLOOKUP(A1555,'02-Metrics'!A:R,18,FALSE)</f>
        <v>343357654.10600001</v>
      </c>
      <c r="I1555" s="496">
        <f t="shared" si="186"/>
        <v>2.6148793983862176E-2</v>
      </c>
      <c r="J1555" s="512"/>
      <c r="M1555" s="241" t="s">
        <v>1038</v>
      </c>
      <c r="S1555">
        <f t="shared" si="184"/>
        <v>2018</v>
      </c>
    </row>
    <row r="1556" spans="1:19">
      <c r="A1556" s="418" t="s">
        <v>1093</v>
      </c>
      <c r="B1556" s="497">
        <v>43252</v>
      </c>
      <c r="C1556" s="498"/>
      <c r="D1556" s="498">
        <v>5308830.37</v>
      </c>
      <c r="E1556" s="495">
        <f t="shared" ref="E1556:F1571" si="187">C1556+E1555</f>
        <v>50197814.75</v>
      </c>
      <c r="F1556" s="495">
        <f t="shared" si="187"/>
        <v>46528256.559999995</v>
      </c>
      <c r="G1556" s="495">
        <f t="shared" si="183"/>
        <v>3669558.1900000051</v>
      </c>
      <c r="H1556" s="495">
        <f>VLOOKUP(A1556,'02-Metrics'!A:R,18,FALSE)</f>
        <v>343357654.10600001</v>
      </c>
      <c r="I1556" s="496">
        <f t="shared" si="186"/>
        <v>1.0687276506342724E-2</v>
      </c>
      <c r="J1556" s="512"/>
      <c r="M1556" s="241" t="s">
        <v>1038</v>
      </c>
      <c r="S1556">
        <f t="shared" si="184"/>
        <v>2018</v>
      </c>
    </row>
    <row r="1557" spans="1:19">
      <c r="A1557" s="418" t="s">
        <v>1093</v>
      </c>
      <c r="B1557" s="497">
        <f>L1557</f>
        <v>43262</v>
      </c>
      <c r="C1557" s="498">
        <v>2372381.85</v>
      </c>
      <c r="D1557" s="498"/>
      <c r="E1557" s="495">
        <f t="shared" si="187"/>
        <v>52570196.600000001</v>
      </c>
      <c r="F1557" s="495">
        <f t="shared" si="187"/>
        <v>46528256.559999995</v>
      </c>
      <c r="G1557" s="495">
        <f t="shared" si="183"/>
        <v>6041940.0400000066</v>
      </c>
      <c r="H1557" s="495">
        <f>VLOOKUP(A1557,'02-Metrics'!A:R,18,FALSE)</f>
        <v>343357654.10600001</v>
      </c>
      <c r="I1557" s="496">
        <f t="shared" si="186"/>
        <v>1.7596637115113684E-2</v>
      </c>
      <c r="J1557" s="512"/>
      <c r="L1557" s="23">
        <v>43262</v>
      </c>
      <c r="M1557" s="241" t="s">
        <v>1039</v>
      </c>
      <c r="S1557">
        <f t="shared" si="184"/>
        <v>2018</v>
      </c>
    </row>
    <row r="1558" spans="1:19">
      <c r="A1558" s="418" t="s">
        <v>1093</v>
      </c>
      <c r="B1558" s="497">
        <v>43282</v>
      </c>
      <c r="C1558" s="498"/>
      <c r="D1558" s="498">
        <v>4338476.669999999</v>
      </c>
      <c r="E1558" s="495">
        <f t="shared" si="187"/>
        <v>52570196.600000001</v>
      </c>
      <c r="F1558" s="495">
        <f t="shared" si="187"/>
        <v>50866733.229999997</v>
      </c>
      <c r="G1558" s="495">
        <f t="shared" si="183"/>
        <v>1703463.3700000048</v>
      </c>
      <c r="H1558" s="495">
        <f>VLOOKUP(A1558,'02-Metrics'!A:R,18,FALSE)</f>
        <v>343357654.10600001</v>
      </c>
      <c r="I1558" s="496">
        <f t="shared" si="186"/>
        <v>4.9611923591315029E-3</v>
      </c>
      <c r="J1558" s="512"/>
      <c r="M1558" s="241" t="s">
        <v>1038</v>
      </c>
      <c r="S1558">
        <f t="shared" si="184"/>
        <v>2018</v>
      </c>
    </row>
    <row r="1559" spans="1:19">
      <c r="A1559" s="418" t="s">
        <v>1093</v>
      </c>
      <c r="B1559" s="497">
        <v>43313</v>
      </c>
      <c r="C1559" s="498"/>
      <c r="D1559" s="498">
        <v>2815491.2700000005</v>
      </c>
      <c r="E1559" s="495">
        <f t="shared" si="187"/>
        <v>52570196.600000001</v>
      </c>
      <c r="F1559" s="495">
        <f t="shared" si="187"/>
        <v>53682224.5</v>
      </c>
      <c r="G1559" s="495">
        <f t="shared" si="183"/>
        <v>-1112027.8999999985</v>
      </c>
      <c r="H1559" s="495">
        <f>VLOOKUP(A1559,'02-Metrics'!A:R,18,FALSE)</f>
        <v>343357654.10600001</v>
      </c>
      <c r="I1559" s="496">
        <f t="shared" si="186"/>
        <v>-3.2386867940817701E-3</v>
      </c>
      <c r="J1559" s="512"/>
      <c r="M1559" s="241" t="s">
        <v>1038</v>
      </c>
      <c r="S1559">
        <f t="shared" si="184"/>
        <v>2018</v>
      </c>
    </row>
    <row r="1560" spans="1:19">
      <c r="A1560" s="418" t="s">
        <v>1093</v>
      </c>
      <c r="B1560" s="497">
        <f>L1560</f>
        <v>43343</v>
      </c>
      <c r="C1560" s="498">
        <v>35350000</v>
      </c>
      <c r="D1560" s="498"/>
      <c r="E1560" s="495">
        <f t="shared" si="187"/>
        <v>87920196.599999994</v>
      </c>
      <c r="F1560" s="495">
        <f t="shared" si="187"/>
        <v>53682224.5</v>
      </c>
      <c r="G1560" s="495">
        <f t="shared" si="183"/>
        <v>34237972.099999994</v>
      </c>
      <c r="H1560" s="495">
        <f>VLOOKUP(A1560,'02-Metrics'!A:R,18,FALSE)</f>
        <v>343357654.10600001</v>
      </c>
      <c r="I1560" s="496">
        <f t="shared" si="186"/>
        <v>9.9715185290234376E-2</v>
      </c>
      <c r="J1560" s="512"/>
      <c r="L1560" s="23">
        <v>43343</v>
      </c>
      <c r="M1560" s="241" t="s">
        <v>1039</v>
      </c>
      <c r="S1560">
        <f t="shared" si="184"/>
        <v>2018</v>
      </c>
    </row>
    <row r="1561" spans="1:19">
      <c r="A1561" s="418" t="s">
        <v>1093</v>
      </c>
      <c r="B1561" s="497">
        <f>L1561</f>
        <v>43343</v>
      </c>
      <c r="C1561" s="498">
        <v>18748.3</v>
      </c>
      <c r="D1561" s="498"/>
      <c r="E1561" s="495">
        <f t="shared" si="187"/>
        <v>87938944.899999991</v>
      </c>
      <c r="F1561" s="495">
        <f t="shared" si="187"/>
        <v>53682224.5</v>
      </c>
      <c r="G1561" s="495">
        <f t="shared" si="183"/>
        <v>34256720.399999991</v>
      </c>
      <c r="H1561" s="495">
        <f>VLOOKUP(A1561,'02-Metrics'!A:R,18,FALSE)</f>
        <v>343357654.10600001</v>
      </c>
      <c r="I1561" s="496">
        <f t="shared" si="186"/>
        <v>9.9769788121351718E-2</v>
      </c>
      <c r="J1561" s="512"/>
      <c r="L1561" s="23">
        <v>43343</v>
      </c>
      <c r="M1561" s="241" t="s">
        <v>1039</v>
      </c>
      <c r="S1561">
        <f t="shared" si="184"/>
        <v>2018</v>
      </c>
    </row>
    <row r="1562" spans="1:19">
      <c r="A1562" s="418" t="s">
        <v>1093</v>
      </c>
      <c r="B1562" s="497">
        <v>43344</v>
      </c>
      <c r="C1562" s="498"/>
      <c r="D1562" s="498">
        <v>2438882.6499999994</v>
      </c>
      <c r="E1562" s="495">
        <f t="shared" si="187"/>
        <v>87938944.899999991</v>
      </c>
      <c r="F1562" s="495">
        <f t="shared" si="187"/>
        <v>56121107.149999999</v>
      </c>
      <c r="G1562" s="495">
        <f t="shared" si="183"/>
        <v>31817837.749999993</v>
      </c>
      <c r="H1562" s="495">
        <f>VLOOKUP(A1562,'02-Metrics'!A:R,18,FALSE)</f>
        <v>343357654.10600001</v>
      </c>
      <c r="I1562" s="496">
        <f t="shared" si="186"/>
        <v>9.266674958169803E-2</v>
      </c>
      <c r="J1562" s="512"/>
      <c r="M1562" s="241" t="s">
        <v>1038</v>
      </c>
      <c r="S1562">
        <f t="shared" si="184"/>
        <v>2018</v>
      </c>
    </row>
    <row r="1563" spans="1:19">
      <c r="A1563" s="418" t="s">
        <v>1093</v>
      </c>
      <c r="B1563" s="497">
        <v>43374</v>
      </c>
      <c r="C1563" s="498"/>
      <c r="D1563" s="498">
        <v>1492701.73</v>
      </c>
      <c r="E1563" s="495">
        <f t="shared" si="187"/>
        <v>87938944.899999991</v>
      </c>
      <c r="F1563" s="495">
        <f t="shared" si="187"/>
        <v>57613808.879999995</v>
      </c>
      <c r="G1563" s="495">
        <f t="shared" si="183"/>
        <v>30325136.019999996</v>
      </c>
      <c r="H1563" s="495">
        <f>VLOOKUP(A1563,'02-Metrics'!A:R,18,FALSE)</f>
        <v>343357654.10600001</v>
      </c>
      <c r="I1563" s="496">
        <f t="shared" si="186"/>
        <v>8.8319382595263604E-2</v>
      </c>
      <c r="J1563" s="512"/>
      <c r="M1563" s="241" t="s">
        <v>1038</v>
      </c>
      <c r="S1563">
        <f t="shared" si="184"/>
        <v>2018</v>
      </c>
    </row>
    <row r="1564" spans="1:19">
      <c r="A1564" s="418" t="s">
        <v>1093</v>
      </c>
      <c r="B1564" s="497">
        <f>L1564</f>
        <v>43391</v>
      </c>
      <c r="C1564" s="498">
        <v>3408205.8</v>
      </c>
      <c r="D1564" s="498"/>
      <c r="E1564" s="495">
        <f t="shared" si="187"/>
        <v>91347150.699999988</v>
      </c>
      <c r="F1564" s="495">
        <f t="shared" si="187"/>
        <v>57613808.879999995</v>
      </c>
      <c r="G1564" s="495">
        <f t="shared" si="183"/>
        <v>33733341.819999993</v>
      </c>
      <c r="H1564" s="495">
        <f>VLOOKUP(A1564,'02-Metrics'!A:R,18,FALSE)</f>
        <v>343357654.10600001</v>
      </c>
      <c r="I1564" s="496">
        <f t="shared" si="186"/>
        <v>9.8245492467122844E-2</v>
      </c>
      <c r="J1564" s="512"/>
      <c r="L1564" s="23">
        <v>43391</v>
      </c>
      <c r="M1564" s="241" t="s">
        <v>1039</v>
      </c>
      <c r="S1564">
        <f t="shared" si="184"/>
        <v>2018</v>
      </c>
    </row>
    <row r="1565" spans="1:19">
      <c r="A1565" s="418" t="s">
        <v>1093</v>
      </c>
      <c r="B1565" s="497">
        <f>L1565</f>
        <v>43401</v>
      </c>
      <c r="C1565" s="498">
        <v>1059272.8</v>
      </c>
      <c r="D1565" s="498"/>
      <c r="E1565" s="495">
        <f t="shared" si="187"/>
        <v>92406423.499999985</v>
      </c>
      <c r="F1565" s="495">
        <f t="shared" si="187"/>
        <v>57613808.879999995</v>
      </c>
      <c r="G1565" s="495">
        <f t="shared" si="183"/>
        <v>34792614.61999999</v>
      </c>
      <c r="H1565" s="495">
        <f>VLOOKUP(A1565,'02-Metrics'!A:R,18,FALSE)</f>
        <v>343357654.10600001</v>
      </c>
      <c r="I1565" s="496">
        <f t="shared" si="186"/>
        <v>0.10133053451390063</v>
      </c>
      <c r="J1565" s="512"/>
      <c r="L1565" s="23">
        <v>43401</v>
      </c>
      <c r="M1565" s="241" t="s">
        <v>1039</v>
      </c>
      <c r="S1565">
        <f t="shared" si="184"/>
        <v>2018</v>
      </c>
    </row>
    <row r="1566" spans="1:19">
      <c r="A1566" s="418" t="s">
        <v>1093</v>
      </c>
      <c r="B1566" s="497">
        <f>L1566</f>
        <v>43402</v>
      </c>
      <c r="C1566" s="498">
        <v>5414775</v>
      </c>
      <c r="D1566" s="498"/>
      <c r="E1566" s="495">
        <f t="shared" si="187"/>
        <v>97821198.499999985</v>
      </c>
      <c r="F1566" s="495">
        <f t="shared" si="187"/>
        <v>57613808.879999995</v>
      </c>
      <c r="G1566" s="495">
        <f t="shared" si="183"/>
        <v>40207389.61999999</v>
      </c>
      <c r="H1566" s="495">
        <f>VLOOKUP(A1566,'02-Metrics'!A:R,18,FALSE)</f>
        <v>343357654.10600001</v>
      </c>
      <c r="I1566" s="496">
        <f t="shared" si="186"/>
        <v>0.11710060672649902</v>
      </c>
      <c r="J1566" s="512"/>
      <c r="L1566" s="23">
        <v>43402</v>
      </c>
      <c r="M1566" s="241" t="s">
        <v>1039</v>
      </c>
      <c r="S1566">
        <f t="shared" si="184"/>
        <v>2018</v>
      </c>
    </row>
    <row r="1567" spans="1:19">
      <c r="A1567" s="418" t="s">
        <v>1093</v>
      </c>
      <c r="B1567" s="497">
        <v>43405</v>
      </c>
      <c r="C1567" s="498"/>
      <c r="D1567" s="498">
        <v>1829195.68</v>
      </c>
      <c r="E1567" s="495">
        <f t="shared" si="187"/>
        <v>97821198.499999985</v>
      </c>
      <c r="F1567" s="495">
        <f t="shared" si="187"/>
        <v>59443004.559999995</v>
      </c>
      <c r="G1567" s="495">
        <f t="shared" si="183"/>
        <v>38378193.93999999</v>
      </c>
      <c r="H1567" s="495">
        <f>VLOOKUP(A1567,'02-Metrics'!A:R,18,FALSE)</f>
        <v>343357654.10600001</v>
      </c>
      <c r="I1567" s="496">
        <f t="shared" si="186"/>
        <v>0.11177322969521462</v>
      </c>
      <c r="J1567" s="512"/>
      <c r="M1567" s="241" t="s">
        <v>1038</v>
      </c>
      <c r="S1567">
        <f t="shared" si="184"/>
        <v>2018</v>
      </c>
    </row>
    <row r="1568" spans="1:19">
      <c r="A1568" s="418" t="s">
        <v>1093</v>
      </c>
      <c r="B1568" s="497">
        <f>L1568</f>
        <v>43422</v>
      </c>
      <c r="C1568" s="498">
        <v>59397</v>
      </c>
      <c r="D1568" s="498"/>
      <c r="E1568" s="495">
        <f t="shared" si="187"/>
        <v>97880595.499999985</v>
      </c>
      <c r="F1568" s="495">
        <f t="shared" si="187"/>
        <v>59443004.559999995</v>
      </c>
      <c r="G1568" s="495">
        <f t="shared" si="183"/>
        <v>38437590.93999999</v>
      </c>
      <c r="H1568" s="495">
        <f>VLOOKUP(A1568,'02-Metrics'!A:R,18,FALSE)</f>
        <v>343357654.10600001</v>
      </c>
      <c r="I1568" s="496">
        <f t="shared" si="186"/>
        <v>0.11194621841205174</v>
      </c>
      <c r="J1568" s="512"/>
      <c r="L1568" s="23">
        <v>43422</v>
      </c>
      <c r="M1568" s="241" t="s">
        <v>1039</v>
      </c>
      <c r="S1568">
        <f t="shared" si="184"/>
        <v>2018</v>
      </c>
    </row>
    <row r="1569" spans="1:19">
      <c r="A1569" s="418" t="s">
        <v>1093</v>
      </c>
      <c r="B1569" s="497">
        <v>43435</v>
      </c>
      <c r="C1569" s="498"/>
      <c r="D1569" s="498">
        <v>1251141.5799999998</v>
      </c>
      <c r="E1569" s="495">
        <f t="shared" si="187"/>
        <v>97880595.499999985</v>
      </c>
      <c r="F1569" s="495">
        <f t="shared" si="187"/>
        <v>60694146.139999993</v>
      </c>
      <c r="G1569" s="495">
        <f t="shared" si="183"/>
        <v>37186449.359999992</v>
      </c>
      <c r="H1569" s="495">
        <f>VLOOKUP(A1569,'02-Metrics'!A:R,18,FALSE)</f>
        <v>343357654.10600001</v>
      </c>
      <c r="I1569" s="496">
        <f t="shared" si="186"/>
        <v>0.10830237484241415</v>
      </c>
      <c r="J1569" s="512"/>
      <c r="M1569" s="241" t="s">
        <v>1038</v>
      </c>
      <c r="S1569">
        <f t="shared" si="184"/>
        <v>2018</v>
      </c>
    </row>
    <row r="1570" spans="1:19">
      <c r="A1570" s="418" t="s">
        <v>1093</v>
      </c>
      <c r="B1570" s="497">
        <f>L1570</f>
        <v>43453</v>
      </c>
      <c r="C1570" s="498">
        <v>792617</v>
      </c>
      <c r="D1570" s="498"/>
      <c r="E1570" s="495">
        <f t="shared" si="187"/>
        <v>98673212.499999985</v>
      </c>
      <c r="F1570" s="495">
        <f t="shared" si="187"/>
        <v>60694146.139999993</v>
      </c>
      <c r="G1570" s="495">
        <f t="shared" si="183"/>
        <v>37979066.359999992</v>
      </c>
      <c r="H1570" s="495">
        <f>VLOOKUP(A1570,'02-Metrics'!A:R,18,FALSE)</f>
        <v>343357654.10600001</v>
      </c>
      <c r="I1570" s="496">
        <f t="shared" si="186"/>
        <v>0.11061080452359814</v>
      </c>
      <c r="J1570" s="512"/>
      <c r="L1570" s="23">
        <v>43453</v>
      </c>
      <c r="M1570" s="241" t="s">
        <v>1039</v>
      </c>
      <c r="S1570">
        <f t="shared" si="184"/>
        <v>2018</v>
      </c>
    </row>
    <row r="1571" spans="1:19">
      <c r="A1571" s="418" t="s">
        <v>1093</v>
      </c>
      <c r="B1571" s="497">
        <v>43466</v>
      </c>
      <c r="C1571" s="498"/>
      <c r="D1571" s="498">
        <v>975257.31</v>
      </c>
      <c r="E1571" s="495">
        <f t="shared" si="187"/>
        <v>98673212.499999985</v>
      </c>
      <c r="F1571" s="495">
        <f t="shared" si="187"/>
        <v>61669403.449999996</v>
      </c>
      <c r="G1571" s="495">
        <f t="shared" si="183"/>
        <v>37003809.04999999</v>
      </c>
      <c r="H1571" s="495">
        <f>VLOOKUP(A1571,'02-Metrics'!A:R,18,FALSE)</f>
        <v>343357654.10600001</v>
      </c>
      <c r="I1571" s="496">
        <f t="shared" si="186"/>
        <v>0.10777045045448826</v>
      </c>
      <c r="J1571" s="512"/>
      <c r="M1571" s="241" t="s">
        <v>1038</v>
      </c>
      <c r="S1571">
        <f t="shared" si="184"/>
        <v>2019</v>
      </c>
    </row>
    <row r="1572" spans="1:19">
      <c r="A1572" s="418" t="s">
        <v>1093</v>
      </c>
      <c r="B1572" s="497">
        <f>L1572</f>
        <v>43485</v>
      </c>
      <c r="C1572" s="498">
        <v>6080870.4500000002</v>
      </c>
      <c r="D1572" s="498"/>
      <c r="E1572" s="495">
        <f t="shared" ref="E1572:F1587" si="188">C1572+E1571</f>
        <v>104754082.94999999</v>
      </c>
      <c r="F1572" s="495">
        <f t="shared" si="188"/>
        <v>61669403.449999996</v>
      </c>
      <c r="G1572" s="495">
        <f t="shared" si="183"/>
        <v>43084679.499999993</v>
      </c>
      <c r="H1572" s="495">
        <f>VLOOKUP(A1572,'02-Metrics'!A:R,18,FALSE)</f>
        <v>343357654.10600001</v>
      </c>
      <c r="I1572" s="496">
        <f t="shared" si="186"/>
        <v>0.12548046908166219</v>
      </c>
      <c r="J1572" s="512"/>
      <c r="L1572" s="23">
        <v>43485</v>
      </c>
      <c r="M1572" s="241" t="s">
        <v>1039</v>
      </c>
      <c r="S1572">
        <f t="shared" si="184"/>
        <v>2019</v>
      </c>
    </row>
    <row r="1573" spans="1:19">
      <c r="A1573" s="418" t="s">
        <v>1093</v>
      </c>
      <c r="B1573" s="497">
        <v>43497</v>
      </c>
      <c r="C1573" s="498"/>
      <c r="D1573" s="498">
        <v>719983.47</v>
      </c>
      <c r="E1573" s="495">
        <f t="shared" si="188"/>
        <v>104754082.94999999</v>
      </c>
      <c r="F1573" s="495">
        <f t="shared" si="188"/>
        <v>62389386.919999994</v>
      </c>
      <c r="G1573" s="495">
        <f t="shared" si="183"/>
        <v>42364696.029999994</v>
      </c>
      <c r="H1573" s="495">
        <f>VLOOKUP(A1573,'02-Metrics'!A:R,18,FALSE)</f>
        <v>343357654.10600001</v>
      </c>
      <c r="I1573" s="496">
        <f t="shared" si="186"/>
        <v>0.1233835783865221</v>
      </c>
      <c r="J1573" s="512"/>
      <c r="M1573" s="241" t="s">
        <v>1038</v>
      </c>
      <c r="S1573">
        <f t="shared" si="184"/>
        <v>2019</v>
      </c>
    </row>
    <row r="1574" spans="1:19">
      <c r="A1574" s="418" t="s">
        <v>1093</v>
      </c>
      <c r="B1574" s="497">
        <v>43525</v>
      </c>
      <c r="C1574" s="498"/>
      <c r="D1574" s="498">
        <v>2102120.71</v>
      </c>
      <c r="E1574" s="495">
        <f t="shared" si="188"/>
        <v>104754082.94999999</v>
      </c>
      <c r="F1574" s="495">
        <f t="shared" si="188"/>
        <v>64491507.629999995</v>
      </c>
      <c r="G1574" s="495">
        <f t="shared" si="183"/>
        <v>40262575.319999993</v>
      </c>
      <c r="H1574" s="495">
        <f>VLOOKUP(A1574,'02-Metrics'!A:R,18,FALSE)</f>
        <v>343357654.10600001</v>
      </c>
      <c r="I1574" s="496">
        <f t="shared" si="186"/>
        <v>0.11726133038982813</v>
      </c>
      <c r="J1574" s="512"/>
      <c r="M1574" s="241" t="s">
        <v>1038</v>
      </c>
      <c r="S1574">
        <f t="shared" si="184"/>
        <v>2019</v>
      </c>
    </row>
    <row r="1575" spans="1:19">
      <c r="A1575" s="418" t="s">
        <v>1093</v>
      </c>
      <c r="B1575" s="497">
        <v>43556</v>
      </c>
      <c r="C1575" s="498"/>
      <c r="D1575" s="498">
        <v>357064.6</v>
      </c>
      <c r="E1575" s="495">
        <f t="shared" si="188"/>
        <v>104754082.94999999</v>
      </c>
      <c r="F1575" s="495">
        <f t="shared" si="188"/>
        <v>64848572.229999997</v>
      </c>
      <c r="G1575" s="495">
        <f t="shared" si="183"/>
        <v>39905510.719999991</v>
      </c>
      <c r="H1575" s="495">
        <f>VLOOKUP(A1575,'02-Metrics'!A:R,18,FALSE)</f>
        <v>343357654.10600001</v>
      </c>
      <c r="I1575" s="496">
        <f t="shared" si="186"/>
        <v>0.11622141007429099</v>
      </c>
      <c r="J1575" s="512"/>
      <c r="M1575" s="241" t="s">
        <v>1038</v>
      </c>
      <c r="S1575">
        <f t="shared" si="184"/>
        <v>2019</v>
      </c>
    </row>
    <row r="1576" spans="1:19">
      <c r="A1576" s="418" t="s">
        <v>1093</v>
      </c>
      <c r="B1576" s="497">
        <v>43586</v>
      </c>
      <c r="C1576" s="498"/>
      <c r="D1576" s="498">
        <v>2084145.44</v>
      </c>
      <c r="E1576" s="495">
        <f t="shared" si="188"/>
        <v>104754082.94999999</v>
      </c>
      <c r="F1576" s="495">
        <f t="shared" si="188"/>
        <v>66932717.669999994</v>
      </c>
      <c r="G1576" s="495">
        <f t="shared" si="183"/>
        <v>37821365.279999994</v>
      </c>
      <c r="H1576" s="495">
        <f>VLOOKUP(A1576,'02-Metrics'!A:R,18,FALSE)</f>
        <v>343357654.10600001</v>
      </c>
      <c r="I1576" s="496">
        <f t="shared" si="186"/>
        <v>0.11015151352450682</v>
      </c>
      <c r="J1576" s="512"/>
      <c r="M1576" s="241" t="s">
        <v>1038</v>
      </c>
      <c r="S1576">
        <f t="shared" si="184"/>
        <v>2019</v>
      </c>
    </row>
    <row r="1577" spans="1:19">
      <c r="A1577" s="418" t="s">
        <v>1093</v>
      </c>
      <c r="B1577" s="497">
        <v>43617</v>
      </c>
      <c r="C1577" s="498"/>
      <c r="D1577" s="498">
        <v>1013297.48</v>
      </c>
      <c r="E1577" s="495">
        <f t="shared" si="188"/>
        <v>104754082.94999999</v>
      </c>
      <c r="F1577" s="495">
        <f t="shared" si="188"/>
        <v>67946015.149999991</v>
      </c>
      <c r="G1577" s="495">
        <f t="shared" si="183"/>
        <v>36808067.799999997</v>
      </c>
      <c r="H1577" s="495">
        <f>VLOOKUP(A1577,'02-Metrics'!A:R,18,FALSE)</f>
        <v>343357654.10600001</v>
      </c>
      <c r="I1577" s="496">
        <f t="shared" si="186"/>
        <v>0.10720037069171248</v>
      </c>
      <c r="J1577" s="512"/>
      <c r="M1577" s="241" t="s">
        <v>1038</v>
      </c>
      <c r="S1577">
        <f t="shared" si="184"/>
        <v>2019</v>
      </c>
    </row>
    <row r="1578" spans="1:19">
      <c r="A1578" s="418" t="s">
        <v>1093</v>
      </c>
      <c r="B1578" s="497">
        <v>43647</v>
      </c>
      <c r="C1578" s="498"/>
      <c r="D1578" s="498">
        <v>591707.4</v>
      </c>
      <c r="E1578" s="495">
        <f t="shared" si="188"/>
        <v>104754082.94999999</v>
      </c>
      <c r="F1578" s="495">
        <f t="shared" si="188"/>
        <v>68537722.549999997</v>
      </c>
      <c r="G1578" s="495">
        <f t="shared" si="183"/>
        <v>36216360.399999991</v>
      </c>
      <c r="H1578" s="495">
        <f>VLOOKUP(A1578,'02-Metrics'!A:R,18,FALSE)</f>
        <v>343357654.10600001</v>
      </c>
      <c r="I1578" s="496">
        <f t="shared" si="186"/>
        <v>0.10547707315363769</v>
      </c>
      <c r="J1578" s="512"/>
      <c r="M1578" s="241" t="s">
        <v>1038</v>
      </c>
      <c r="S1578">
        <f t="shared" si="184"/>
        <v>2019</v>
      </c>
    </row>
    <row r="1579" spans="1:19">
      <c r="A1579" s="418" t="s">
        <v>1093</v>
      </c>
      <c r="B1579" s="497">
        <f>L1579</f>
        <v>43676</v>
      </c>
      <c r="C1579" s="498">
        <v>7946257</v>
      </c>
      <c r="D1579" s="498"/>
      <c r="E1579" s="495">
        <f t="shared" si="188"/>
        <v>112700339.94999999</v>
      </c>
      <c r="F1579" s="495">
        <f t="shared" si="188"/>
        <v>68537722.549999997</v>
      </c>
      <c r="G1579" s="495">
        <f t="shared" si="183"/>
        <v>44162617.399999991</v>
      </c>
      <c r="H1579" s="495">
        <f>VLOOKUP(A1579,'02-Metrics'!A:R,18,FALSE)</f>
        <v>343357654.10600001</v>
      </c>
      <c r="I1579" s="496">
        <f t="shared" si="186"/>
        <v>0.12861987164662503</v>
      </c>
      <c r="J1579" s="512"/>
      <c r="L1579" s="23">
        <v>43676</v>
      </c>
      <c r="M1579" s="241" t="s">
        <v>1039</v>
      </c>
      <c r="S1579">
        <f t="shared" si="184"/>
        <v>2019</v>
      </c>
    </row>
    <row r="1580" spans="1:19">
      <c r="A1580" s="418" t="s">
        <v>1093</v>
      </c>
      <c r="B1580" s="497">
        <v>43678</v>
      </c>
      <c r="C1580" s="498"/>
      <c r="D1580" s="498">
        <v>893913.70000000007</v>
      </c>
      <c r="E1580" s="495">
        <f t="shared" si="188"/>
        <v>112700339.94999999</v>
      </c>
      <c r="F1580" s="495">
        <f t="shared" si="188"/>
        <v>69431636.25</v>
      </c>
      <c r="G1580" s="495">
        <f t="shared" si="183"/>
        <v>43268703.699999988</v>
      </c>
      <c r="H1580" s="495">
        <f>VLOOKUP(A1580,'02-Metrics'!A:R,18,FALSE)</f>
        <v>343357654.10600001</v>
      </c>
      <c r="I1580" s="496">
        <f t="shared" si="186"/>
        <v>0.12601642393165421</v>
      </c>
      <c r="J1580" s="512"/>
      <c r="M1580" s="241" t="s">
        <v>1038</v>
      </c>
      <c r="S1580">
        <f t="shared" si="184"/>
        <v>2019</v>
      </c>
    </row>
    <row r="1581" spans="1:19">
      <c r="A1581" s="418" t="s">
        <v>1093</v>
      </c>
      <c r="B1581" s="497">
        <f>L1581</f>
        <v>43691</v>
      </c>
      <c r="C1581" s="498">
        <v>16321127</v>
      </c>
      <c r="D1581" s="498"/>
      <c r="E1581" s="495">
        <f t="shared" si="188"/>
        <v>129021466.94999999</v>
      </c>
      <c r="F1581" s="495">
        <f t="shared" si="188"/>
        <v>69431636.25</v>
      </c>
      <c r="G1581" s="495">
        <f t="shared" si="183"/>
        <v>59589830.699999988</v>
      </c>
      <c r="H1581" s="495">
        <f>VLOOKUP(A1581,'02-Metrics'!A:R,18,FALSE)</f>
        <v>343357654.10600001</v>
      </c>
      <c r="I1581" s="496">
        <f t="shared" si="186"/>
        <v>0.17355031987026465</v>
      </c>
      <c r="J1581" s="512"/>
      <c r="L1581" s="23">
        <v>43691</v>
      </c>
      <c r="M1581" s="241" t="s">
        <v>1039</v>
      </c>
      <c r="S1581">
        <f t="shared" si="184"/>
        <v>2019</v>
      </c>
    </row>
    <row r="1582" spans="1:19">
      <c r="A1582" s="418" t="s">
        <v>1093</v>
      </c>
      <c r="B1582" s="497">
        <v>43709</v>
      </c>
      <c r="C1582" s="498"/>
      <c r="D1582" s="498">
        <v>502268.86</v>
      </c>
      <c r="E1582" s="495">
        <f t="shared" si="188"/>
        <v>129021466.94999999</v>
      </c>
      <c r="F1582" s="495">
        <f t="shared" si="188"/>
        <v>69933905.109999999</v>
      </c>
      <c r="G1582" s="495">
        <f t="shared" si="183"/>
        <v>59087561.839999989</v>
      </c>
      <c r="H1582" s="495">
        <f>VLOOKUP(A1582,'02-Metrics'!A:R,18,FALSE)</f>
        <v>343357654.10600001</v>
      </c>
      <c r="I1582" s="496">
        <f t="shared" si="186"/>
        <v>0.17208750448230495</v>
      </c>
      <c r="J1582" s="512"/>
      <c r="M1582" s="241" t="s">
        <v>1038</v>
      </c>
      <c r="S1582">
        <f t="shared" si="184"/>
        <v>2019</v>
      </c>
    </row>
    <row r="1583" spans="1:19">
      <c r="A1583" s="418" t="s">
        <v>1093</v>
      </c>
      <c r="B1583" s="497">
        <v>43739</v>
      </c>
      <c r="C1583" s="498"/>
      <c r="D1583" s="498">
        <v>126805.93999999999</v>
      </c>
      <c r="E1583" s="495">
        <f t="shared" si="188"/>
        <v>129021466.94999999</v>
      </c>
      <c r="F1583" s="495">
        <f t="shared" si="188"/>
        <v>70060711.049999997</v>
      </c>
      <c r="G1583" s="495">
        <f t="shared" si="183"/>
        <v>58960755.899999991</v>
      </c>
      <c r="H1583" s="495">
        <f>VLOOKUP(A1583,'02-Metrics'!A:R,18,FALSE)</f>
        <v>343357654.10600001</v>
      </c>
      <c r="I1583" s="496">
        <f t="shared" si="186"/>
        <v>0.17171819295397989</v>
      </c>
      <c r="J1583" s="512"/>
      <c r="M1583" s="241" t="s">
        <v>1038</v>
      </c>
      <c r="S1583">
        <f t="shared" si="184"/>
        <v>2019</v>
      </c>
    </row>
    <row r="1584" spans="1:19">
      <c r="A1584" s="418" t="s">
        <v>1093</v>
      </c>
      <c r="B1584" s="497">
        <v>43770</v>
      </c>
      <c r="C1584" s="498"/>
      <c r="D1584" s="498">
        <v>398134.41000000003</v>
      </c>
      <c r="E1584" s="495">
        <f t="shared" si="188"/>
        <v>129021466.94999999</v>
      </c>
      <c r="F1584" s="495">
        <f t="shared" si="188"/>
        <v>70458845.459999993</v>
      </c>
      <c r="G1584" s="495">
        <f t="shared" si="183"/>
        <v>58562621.489999995</v>
      </c>
      <c r="H1584" s="495">
        <f>VLOOKUP(A1584,'02-Metrics'!A:R,18,FALSE)</f>
        <v>343357654.10600001</v>
      </c>
      <c r="I1584" s="496">
        <f t="shared" si="186"/>
        <v>0.1705586603056205</v>
      </c>
      <c r="J1584" s="512"/>
      <c r="M1584" s="241" t="s">
        <v>1038</v>
      </c>
      <c r="S1584">
        <f t="shared" si="184"/>
        <v>2019</v>
      </c>
    </row>
    <row r="1585" spans="1:19">
      <c r="A1585" s="418" t="s">
        <v>1093</v>
      </c>
      <c r="B1585" s="497">
        <v>43800</v>
      </c>
      <c r="C1585" s="498"/>
      <c r="D1585" s="498">
        <v>453907.04000000004</v>
      </c>
      <c r="E1585" s="495">
        <f t="shared" si="188"/>
        <v>129021466.94999999</v>
      </c>
      <c r="F1585" s="495">
        <f t="shared" si="188"/>
        <v>70912752.5</v>
      </c>
      <c r="G1585" s="495">
        <f t="shared" si="183"/>
        <v>58108714.449999988</v>
      </c>
      <c r="H1585" s="495">
        <f>VLOOKUP(A1585,'02-Metrics'!A:R,18,FALSE)</f>
        <v>343357654.10600001</v>
      </c>
      <c r="I1585" s="496">
        <f t="shared" si="186"/>
        <v>0.16923669461016558</v>
      </c>
      <c r="J1585" s="512"/>
      <c r="M1585" s="241" t="s">
        <v>1038</v>
      </c>
      <c r="S1585">
        <f t="shared" si="184"/>
        <v>2019</v>
      </c>
    </row>
    <row r="1586" spans="1:19">
      <c r="A1586" s="418" t="s">
        <v>1093</v>
      </c>
      <c r="B1586" s="497">
        <v>43831</v>
      </c>
      <c r="C1586" s="498"/>
      <c r="D1586" s="498">
        <v>426566.73</v>
      </c>
      <c r="E1586" s="495">
        <f t="shared" si="188"/>
        <v>129021466.94999999</v>
      </c>
      <c r="F1586" s="495">
        <f t="shared" si="188"/>
        <v>71339319.230000004</v>
      </c>
      <c r="G1586" s="495">
        <f t="shared" si="183"/>
        <v>57682147.719999984</v>
      </c>
      <c r="H1586" s="495">
        <f>VLOOKUP(A1586,'02-Metrics'!A:R,18,FALSE)</f>
        <v>343357654.10600001</v>
      </c>
      <c r="I1586" s="496">
        <f t="shared" si="186"/>
        <v>0.16799435524507803</v>
      </c>
      <c r="J1586" s="512"/>
      <c r="M1586" s="241" t="s">
        <v>1038</v>
      </c>
      <c r="S1586">
        <f t="shared" si="184"/>
        <v>2020</v>
      </c>
    </row>
    <row r="1587" spans="1:19">
      <c r="A1587" s="418" t="s">
        <v>1093</v>
      </c>
      <c r="B1587" s="497">
        <v>43862</v>
      </c>
      <c r="C1587" s="498"/>
      <c r="D1587" s="498">
        <v>523798.86</v>
      </c>
      <c r="E1587" s="495">
        <f t="shared" si="188"/>
        <v>129021466.94999999</v>
      </c>
      <c r="F1587" s="495">
        <f t="shared" si="188"/>
        <v>71863118.090000004</v>
      </c>
      <c r="G1587" s="495">
        <f t="shared" si="183"/>
        <v>57158348.859999985</v>
      </c>
      <c r="H1587" s="495">
        <f>VLOOKUP(A1587,'02-Metrics'!A:R,18,FALSE)</f>
        <v>343357654.10600001</v>
      </c>
      <c r="I1587" s="496">
        <f t="shared" si="186"/>
        <v>0.16646883556105113</v>
      </c>
      <c r="J1587" s="512"/>
      <c r="M1587" s="241" t="s">
        <v>1038</v>
      </c>
      <c r="S1587">
        <f t="shared" si="184"/>
        <v>2020</v>
      </c>
    </row>
    <row r="1588" spans="1:19">
      <c r="A1588" s="418" t="s">
        <v>1093</v>
      </c>
      <c r="B1588" s="497">
        <v>43983</v>
      </c>
      <c r="C1588" s="498"/>
      <c r="D1588" s="498">
        <v>200</v>
      </c>
      <c r="E1588" s="495">
        <f t="shared" ref="E1588:F1591" si="189">C1588+E1587</f>
        <v>129021466.94999999</v>
      </c>
      <c r="F1588" s="495">
        <f t="shared" si="189"/>
        <v>71863318.090000004</v>
      </c>
      <c r="G1588" s="495">
        <f t="shared" si="183"/>
        <v>57158148.859999985</v>
      </c>
      <c r="H1588" s="495">
        <f>VLOOKUP(A1588,'02-Metrics'!A:R,18,FALSE)</f>
        <v>343357654.10600001</v>
      </c>
      <c r="I1588" s="496">
        <f t="shared" si="186"/>
        <v>0.16646825307804075</v>
      </c>
      <c r="J1588" s="512"/>
      <c r="M1588" s="241" t="s">
        <v>1038</v>
      </c>
      <c r="S1588">
        <f t="shared" si="184"/>
        <v>2020</v>
      </c>
    </row>
    <row r="1589" spans="1:19">
      <c r="A1589" s="418" t="s">
        <v>1093</v>
      </c>
      <c r="B1589" s="497">
        <v>44044</v>
      </c>
      <c r="C1589" s="498"/>
      <c r="D1589" s="498">
        <v>123355.06</v>
      </c>
      <c r="E1589" s="495">
        <f t="shared" si="189"/>
        <v>129021466.94999999</v>
      </c>
      <c r="F1589" s="495">
        <f t="shared" si="189"/>
        <v>71986673.150000006</v>
      </c>
      <c r="G1589" s="495">
        <f t="shared" si="183"/>
        <v>57034793.799999982</v>
      </c>
      <c r="H1589" s="495">
        <f>VLOOKUP(A1589,'02-Metrics'!A:R,18,FALSE)</f>
        <v>343357654.10600001</v>
      </c>
      <c r="I1589" s="496">
        <f t="shared" si="186"/>
        <v>0.16610899194456993</v>
      </c>
      <c r="J1589" s="512"/>
      <c r="M1589" s="241" t="s">
        <v>1038</v>
      </c>
      <c r="S1589">
        <f t="shared" si="184"/>
        <v>2020</v>
      </c>
    </row>
    <row r="1590" spans="1:19">
      <c r="A1590" s="418" t="s">
        <v>1093</v>
      </c>
      <c r="B1590" s="497">
        <f>L1590</f>
        <v>44105</v>
      </c>
      <c r="C1590" s="498"/>
      <c r="D1590" s="498">
        <v>13763.75</v>
      </c>
      <c r="E1590" s="495">
        <f t="shared" si="189"/>
        <v>129021466.94999999</v>
      </c>
      <c r="F1590" s="495">
        <f t="shared" si="189"/>
        <v>72000436.900000006</v>
      </c>
      <c r="G1590" s="495">
        <f t="shared" si="183"/>
        <v>57021030.049999982</v>
      </c>
      <c r="H1590" s="495">
        <f>VLOOKUP(A1590,'02-Metrics'!A:R,18,FALSE)</f>
        <v>343357654.10600001</v>
      </c>
      <c r="I1590" s="496">
        <f t="shared" si="186"/>
        <v>0.16606890619189948</v>
      </c>
      <c r="J1590" s="512"/>
      <c r="L1590" s="23">
        <v>44105</v>
      </c>
      <c r="M1590" s="241" t="s">
        <v>1040</v>
      </c>
      <c r="S1590">
        <f t="shared" si="184"/>
        <v>2020</v>
      </c>
    </row>
    <row r="1591" spans="1:19">
      <c r="A1591" s="418" t="s">
        <v>1093</v>
      </c>
      <c r="B1591" s="497">
        <v>44197</v>
      </c>
      <c r="C1591" s="498"/>
      <c r="D1591" s="498">
        <v>38898</v>
      </c>
      <c r="E1591" s="495">
        <f t="shared" si="189"/>
        <v>129021466.94999999</v>
      </c>
      <c r="F1591" s="495">
        <f t="shared" si="189"/>
        <v>72039334.900000006</v>
      </c>
      <c r="G1591" s="495">
        <f t="shared" si="183"/>
        <v>56982132.049999982</v>
      </c>
      <c r="H1591" s="495">
        <f>VLOOKUP(A1591,'02-Metrics'!A:R,18,FALSE)</f>
        <v>343357654.10600001</v>
      </c>
      <c r="I1591" s="496">
        <f t="shared" si="186"/>
        <v>0.16595561907121106</v>
      </c>
      <c r="J1591" s="512"/>
      <c r="M1591" s="241" t="s">
        <v>1038</v>
      </c>
      <c r="S1591">
        <f t="shared" si="184"/>
        <v>2021</v>
      </c>
    </row>
    <row r="1592" spans="1:19">
      <c r="A1592" s="418"/>
      <c r="B1592" s="505"/>
      <c r="C1592" s="506"/>
      <c r="D1592" s="506"/>
      <c r="E1592" s="506"/>
      <c r="F1592" s="506"/>
      <c r="G1592" s="506"/>
      <c r="H1592" s="495"/>
      <c r="I1592" s="496"/>
      <c r="J1592" s="512"/>
      <c r="S1592">
        <f t="shared" si="184"/>
        <v>1900</v>
      </c>
    </row>
    <row r="1593" spans="1:19">
      <c r="A1593" s="418" t="s">
        <v>1098</v>
      </c>
      <c r="B1593" s="494">
        <v>42825</v>
      </c>
      <c r="C1593" s="495">
        <v>0</v>
      </c>
      <c r="D1593" s="495">
        <v>188964</v>
      </c>
      <c r="E1593" s="495">
        <f t="shared" ref="E1593:F1608" si="190">C1593+E1592</f>
        <v>0</v>
      </c>
      <c r="F1593" s="495">
        <f t="shared" si="190"/>
        <v>188964</v>
      </c>
      <c r="G1593" s="495">
        <f t="shared" si="183"/>
        <v>-188964</v>
      </c>
      <c r="H1593" s="495">
        <f>VLOOKUP(A1593,'02-Metrics'!A:R,18,FALSE)</f>
        <v>2740570200</v>
      </c>
      <c r="I1593" s="496">
        <f t="shared" si="186"/>
        <v>-6.8950614729737636E-5</v>
      </c>
      <c r="J1593" s="512"/>
      <c r="K1593" s="491">
        <v>0</v>
      </c>
      <c r="L1593" s="489">
        <v>42825</v>
      </c>
      <c r="M1593" s="241" t="s">
        <v>1041</v>
      </c>
      <c r="S1593">
        <f t="shared" si="184"/>
        <v>2017</v>
      </c>
    </row>
    <row r="1594" spans="1:19">
      <c r="A1594" s="418" t="s">
        <v>1098</v>
      </c>
      <c r="B1594" s="494">
        <v>42855</v>
      </c>
      <c r="C1594" s="495">
        <v>0</v>
      </c>
      <c r="D1594" s="495">
        <v>153905</v>
      </c>
      <c r="E1594" s="495">
        <f t="shared" si="190"/>
        <v>0</v>
      </c>
      <c r="F1594" s="495">
        <f t="shared" si="190"/>
        <v>342869</v>
      </c>
      <c r="G1594" s="495">
        <f t="shared" si="183"/>
        <v>-342869</v>
      </c>
      <c r="H1594" s="495">
        <f>VLOOKUP(A1594,'02-Metrics'!A:R,18,FALSE)</f>
        <v>2740570200</v>
      </c>
      <c r="I1594" s="496">
        <f t="shared" si="186"/>
        <v>-1.2510863615170303E-4</v>
      </c>
      <c r="J1594" s="512"/>
      <c r="K1594" s="491">
        <v>0</v>
      </c>
      <c r="L1594" s="489">
        <v>42855</v>
      </c>
      <c r="M1594" s="241" t="s">
        <v>1041</v>
      </c>
      <c r="S1594">
        <f t="shared" si="184"/>
        <v>2017</v>
      </c>
    </row>
    <row r="1595" spans="1:19">
      <c r="A1595" s="418" t="s">
        <v>1098</v>
      </c>
      <c r="B1595" s="497">
        <v>42856</v>
      </c>
      <c r="C1595" s="498"/>
      <c r="D1595" s="498">
        <v>570107.80000000005</v>
      </c>
      <c r="E1595" s="495">
        <f t="shared" si="190"/>
        <v>0</v>
      </c>
      <c r="F1595" s="495">
        <f t="shared" si="190"/>
        <v>912976.8</v>
      </c>
      <c r="G1595" s="495">
        <f t="shared" si="183"/>
        <v>-912976.8</v>
      </c>
      <c r="H1595" s="495">
        <f>VLOOKUP(A1595,'02-Metrics'!A:R,18,FALSE)</f>
        <v>2740570200</v>
      </c>
      <c r="I1595" s="496">
        <f t="shared" si="186"/>
        <v>-3.3313388578770945E-4</v>
      </c>
      <c r="J1595" s="512"/>
      <c r="M1595" s="241" t="s">
        <v>1038</v>
      </c>
      <c r="S1595">
        <f t="shared" si="184"/>
        <v>2017</v>
      </c>
    </row>
    <row r="1596" spans="1:19">
      <c r="A1596" s="418" t="s">
        <v>1098</v>
      </c>
      <c r="B1596" s="494">
        <v>42886</v>
      </c>
      <c r="C1596" s="495">
        <v>0</v>
      </c>
      <c r="D1596" s="495">
        <v>1820187</v>
      </c>
      <c r="E1596" s="495">
        <f t="shared" si="190"/>
        <v>0</v>
      </c>
      <c r="F1596" s="495">
        <f t="shared" si="190"/>
        <v>2733163.8</v>
      </c>
      <c r="G1596" s="495">
        <f t="shared" si="183"/>
        <v>-2733163.8</v>
      </c>
      <c r="H1596" s="495">
        <f>VLOOKUP(A1596,'02-Metrics'!A:R,18,FALSE)</f>
        <v>2740570200</v>
      </c>
      <c r="I1596" s="496">
        <f t="shared" si="186"/>
        <v>-9.9729749670342325E-4</v>
      </c>
      <c r="J1596" s="512"/>
      <c r="K1596" s="491">
        <v>4208625</v>
      </c>
      <c r="L1596" s="489">
        <v>42886</v>
      </c>
      <c r="M1596" s="241" t="s">
        <v>1041</v>
      </c>
      <c r="S1596">
        <f t="shared" si="184"/>
        <v>2017</v>
      </c>
    </row>
    <row r="1597" spans="1:19">
      <c r="A1597" s="418" t="s">
        <v>1098</v>
      </c>
      <c r="B1597" s="497">
        <v>42887</v>
      </c>
      <c r="C1597" s="498"/>
      <c r="D1597" s="498">
        <v>1013592.05</v>
      </c>
      <c r="E1597" s="495">
        <f t="shared" si="190"/>
        <v>0</v>
      </c>
      <c r="F1597" s="495">
        <f t="shared" si="190"/>
        <v>3746755.8499999996</v>
      </c>
      <c r="G1597" s="495">
        <f t="shared" si="183"/>
        <v>-3746755.8499999996</v>
      </c>
      <c r="H1597" s="495">
        <f>VLOOKUP(A1597,'02-Metrics'!A:R,18,FALSE)</f>
        <v>2740570200</v>
      </c>
      <c r="I1597" s="496">
        <f t="shared" si="186"/>
        <v>-1.3671446365431544E-3</v>
      </c>
      <c r="J1597" s="512"/>
      <c r="M1597" s="241" t="s">
        <v>1038</v>
      </c>
      <c r="S1597">
        <f t="shared" si="184"/>
        <v>2017</v>
      </c>
    </row>
    <row r="1598" spans="1:19">
      <c r="A1598" s="418" t="s">
        <v>1098</v>
      </c>
      <c r="B1598" s="494">
        <v>42916</v>
      </c>
      <c r="C1598" s="495">
        <v>50000000</v>
      </c>
      <c r="D1598" s="495">
        <v>2038708</v>
      </c>
      <c r="E1598" s="495">
        <f t="shared" si="190"/>
        <v>50000000</v>
      </c>
      <c r="F1598" s="495">
        <f t="shared" si="190"/>
        <v>5785463.8499999996</v>
      </c>
      <c r="G1598" s="495">
        <f t="shared" si="183"/>
        <v>44214536.149999999</v>
      </c>
      <c r="H1598" s="495">
        <f>VLOOKUP(A1598,'02-Metrics'!A:R,18,FALSE)</f>
        <v>2740570200</v>
      </c>
      <c r="I1598" s="496">
        <f t="shared" si="186"/>
        <v>1.6133334643279706E-2</v>
      </c>
      <c r="J1598" s="512"/>
      <c r="K1598" s="491">
        <v>2309681</v>
      </c>
      <c r="L1598" s="489">
        <v>42916</v>
      </c>
      <c r="M1598" s="241" t="s">
        <v>1041</v>
      </c>
      <c r="S1598">
        <f t="shared" si="184"/>
        <v>2017</v>
      </c>
    </row>
    <row r="1599" spans="1:19">
      <c r="A1599" s="418" t="s">
        <v>1098</v>
      </c>
      <c r="B1599" s="497">
        <f>L1599</f>
        <v>42916</v>
      </c>
      <c r="C1599" s="498">
        <v>50000000</v>
      </c>
      <c r="D1599" s="498"/>
      <c r="E1599" s="495">
        <f t="shared" si="190"/>
        <v>100000000</v>
      </c>
      <c r="F1599" s="495">
        <f t="shared" si="190"/>
        <v>5785463.8499999996</v>
      </c>
      <c r="G1599" s="495">
        <f t="shared" si="183"/>
        <v>94214536.150000006</v>
      </c>
      <c r="H1599" s="495">
        <f>VLOOKUP(A1599,'02-Metrics'!A:R,18,FALSE)</f>
        <v>2740570200</v>
      </c>
      <c r="I1599" s="496">
        <f t="shared" si="186"/>
        <v>3.4377713130647046E-2</v>
      </c>
      <c r="J1599" s="512"/>
      <c r="L1599" s="23">
        <v>42916</v>
      </c>
      <c r="M1599" s="241" t="s">
        <v>1039</v>
      </c>
      <c r="S1599">
        <f t="shared" si="184"/>
        <v>2017</v>
      </c>
    </row>
    <row r="1600" spans="1:19">
      <c r="A1600" s="418" t="s">
        <v>1098</v>
      </c>
      <c r="B1600" s="497">
        <v>42917</v>
      </c>
      <c r="C1600" s="498"/>
      <c r="D1600" s="498">
        <v>3177925.8699999996</v>
      </c>
      <c r="E1600" s="495">
        <f t="shared" si="190"/>
        <v>100000000</v>
      </c>
      <c r="F1600" s="495">
        <f t="shared" si="190"/>
        <v>8963389.7199999988</v>
      </c>
      <c r="G1600" s="495">
        <f t="shared" ref="G1600:G1663" si="191">E1600-F1600</f>
        <v>91036610.280000001</v>
      </c>
      <c r="H1600" s="495">
        <f>VLOOKUP(A1600,'02-Metrics'!A:R,18,FALSE)</f>
        <v>2740570200</v>
      </c>
      <c r="I1600" s="496">
        <f t="shared" si="186"/>
        <v>3.3218127483105521E-2</v>
      </c>
      <c r="J1600" s="512"/>
      <c r="M1600" s="241" t="s">
        <v>1038</v>
      </c>
      <c r="S1600">
        <f t="shared" si="184"/>
        <v>2017</v>
      </c>
    </row>
    <row r="1601" spans="1:19">
      <c r="A1601" s="418" t="s">
        <v>1098</v>
      </c>
      <c r="B1601" s="494">
        <v>42947</v>
      </c>
      <c r="C1601" s="495">
        <v>30000000</v>
      </c>
      <c r="D1601" s="495">
        <v>8009229</v>
      </c>
      <c r="E1601" s="495">
        <f t="shared" si="190"/>
        <v>130000000</v>
      </c>
      <c r="F1601" s="495">
        <f t="shared" si="190"/>
        <v>16972618.719999999</v>
      </c>
      <c r="G1601" s="495">
        <f t="shared" si="191"/>
        <v>113027381.28</v>
      </c>
      <c r="H1601" s="495">
        <f>VLOOKUP(A1601,'02-Metrics'!A:R,18,FALSE)</f>
        <v>2740570200</v>
      </c>
      <c r="I1601" s="496">
        <f t="shared" si="186"/>
        <v>4.1242286470165951E-2</v>
      </c>
      <c r="J1601" s="512"/>
      <c r="K1601" s="491">
        <v>19580519</v>
      </c>
      <c r="L1601" s="489">
        <v>42947</v>
      </c>
      <c r="M1601" s="241" t="s">
        <v>1041</v>
      </c>
      <c r="S1601">
        <f t="shared" si="184"/>
        <v>2017</v>
      </c>
    </row>
    <row r="1602" spans="1:19">
      <c r="A1602" s="418" t="s">
        <v>1098</v>
      </c>
      <c r="B1602" s="497">
        <f>L1602</f>
        <v>42947</v>
      </c>
      <c r="C1602" s="498">
        <v>30000000</v>
      </c>
      <c r="D1602" s="498"/>
      <c r="E1602" s="495">
        <f t="shared" si="190"/>
        <v>160000000</v>
      </c>
      <c r="F1602" s="495">
        <f t="shared" si="190"/>
        <v>16972618.719999999</v>
      </c>
      <c r="G1602" s="495">
        <f t="shared" si="191"/>
        <v>143027381.28</v>
      </c>
      <c r="H1602" s="495">
        <f>VLOOKUP(A1602,'02-Metrics'!A:R,18,FALSE)</f>
        <v>2740570200</v>
      </c>
      <c r="I1602" s="496">
        <f t="shared" si="186"/>
        <v>5.2188913562586356E-2</v>
      </c>
      <c r="J1602" s="512"/>
      <c r="L1602" s="23">
        <v>42947</v>
      </c>
      <c r="M1602" s="241" t="s">
        <v>1039</v>
      </c>
      <c r="S1602">
        <f t="shared" si="184"/>
        <v>2017</v>
      </c>
    </row>
    <row r="1603" spans="1:19">
      <c r="A1603" s="418" t="s">
        <v>1098</v>
      </c>
      <c r="B1603" s="497">
        <v>42948</v>
      </c>
      <c r="C1603" s="498"/>
      <c r="D1603" s="498">
        <v>3659555.63</v>
      </c>
      <c r="E1603" s="495">
        <f t="shared" si="190"/>
        <v>160000000</v>
      </c>
      <c r="F1603" s="495">
        <f t="shared" si="190"/>
        <v>20632174.349999998</v>
      </c>
      <c r="G1603" s="495">
        <f t="shared" si="191"/>
        <v>139367825.65000001</v>
      </c>
      <c r="H1603" s="495">
        <f>VLOOKUP(A1603,'02-Metrics'!A:R,18,FALSE)</f>
        <v>2740570200</v>
      </c>
      <c r="I1603" s="496">
        <f t="shared" si="186"/>
        <v>5.0853587202400435E-2</v>
      </c>
      <c r="J1603" s="512"/>
      <c r="M1603" s="241" t="s">
        <v>1038</v>
      </c>
      <c r="S1603">
        <f t="shared" ref="S1603:S1666" si="192">YEAR(B1603)</f>
        <v>2017</v>
      </c>
    </row>
    <row r="1604" spans="1:19">
      <c r="A1604" s="418" t="s">
        <v>1098</v>
      </c>
      <c r="B1604" s="494">
        <v>42978</v>
      </c>
      <c r="C1604" s="495">
        <v>60000000</v>
      </c>
      <c r="D1604" s="495">
        <v>10775691</v>
      </c>
      <c r="E1604" s="495">
        <f t="shared" si="190"/>
        <v>220000000</v>
      </c>
      <c r="F1604" s="495">
        <f t="shared" si="190"/>
        <v>31407865.349999998</v>
      </c>
      <c r="G1604" s="495">
        <f t="shared" si="191"/>
        <v>188592134.65000001</v>
      </c>
      <c r="H1604" s="495">
        <f>VLOOKUP(A1604,'02-Metrics'!A:R,18,FALSE)</f>
        <v>2740570200</v>
      </c>
      <c r="I1604" s="496">
        <f t="shared" ref="I1604:I1667" si="193">G1604/H1604</f>
        <v>6.8814925685902889E-2</v>
      </c>
      <c r="J1604" s="512"/>
      <c r="K1604" s="491">
        <v>18663617</v>
      </c>
      <c r="L1604" s="489">
        <v>42978</v>
      </c>
      <c r="M1604" s="241" t="s">
        <v>1041</v>
      </c>
      <c r="S1604">
        <f t="shared" si="192"/>
        <v>2017</v>
      </c>
    </row>
    <row r="1605" spans="1:19">
      <c r="A1605" s="418" t="s">
        <v>1098</v>
      </c>
      <c r="B1605" s="497">
        <f>L1605</f>
        <v>42978</v>
      </c>
      <c r="C1605" s="498">
        <v>70000000</v>
      </c>
      <c r="D1605" s="498"/>
      <c r="E1605" s="495">
        <f t="shared" si="190"/>
        <v>290000000</v>
      </c>
      <c r="F1605" s="495">
        <f t="shared" si="190"/>
        <v>31407865.349999998</v>
      </c>
      <c r="G1605" s="495">
        <f t="shared" si="191"/>
        <v>258592134.65000001</v>
      </c>
      <c r="H1605" s="495">
        <f>VLOOKUP(A1605,'02-Metrics'!A:R,18,FALSE)</f>
        <v>2740570200</v>
      </c>
      <c r="I1605" s="496">
        <f t="shared" si="193"/>
        <v>9.4357055568217163E-2</v>
      </c>
      <c r="J1605" s="512"/>
      <c r="L1605" s="23">
        <v>42978</v>
      </c>
      <c r="M1605" s="241" t="s">
        <v>1039</v>
      </c>
      <c r="S1605">
        <f t="shared" si="192"/>
        <v>2017</v>
      </c>
    </row>
    <row r="1606" spans="1:19">
      <c r="A1606" s="418" t="s">
        <v>1098</v>
      </c>
      <c r="B1606" s="497">
        <v>42979</v>
      </c>
      <c r="C1606" s="498"/>
      <c r="D1606" s="498">
        <v>2023480.0500000003</v>
      </c>
      <c r="E1606" s="495">
        <f t="shared" si="190"/>
        <v>290000000</v>
      </c>
      <c r="F1606" s="495">
        <f t="shared" si="190"/>
        <v>33431345.399999999</v>
      </c>
      <c r="G1606" s="495">
        <f t="shared" si="191"/>
        <v>256568654.59999999</v>
      </c>
      <c r="H1606" s="495">
        <f>VLOOKUP(A1606,'02-Metrics'!A:R,18,FALSE)</f>
        <v>2740570200</v>
      </c>
      <c r="I1606" s="496">
        <f t="shared" si="193"/>
        <v>9.3618712850340416E-2</v>
      </c>
      <c r="J1606" s="512"/>
      <c r="M1606" s="241" t="s">
        <v>1038</v>
      </c>
      <c r="S1606">
        <f t="shared" si="192"/>
        <v>2017</v>
      </c>
    </row>
    <row r="1607" spans="1:19">
      <c r="A1607" s="418" t="s">
        <v>1098</v>
      </c>
      <c r="B1607" s="494">
        <v>43008</v>
      </c>
      <c r="C1607" s="495">
        <v>0</v>
      </c>
      <c r="D1607" s="495">
        <v>10695649</v>
      </c>
      <c r="E1607" s="495">
        <f t="shared" si="190"/>
        <v>290000000</v>
      </c>
      <c r="F1607" s="495">
        <f t="shared" si="190"/>
        <v>44126994.399999999</v>
      </c>
      <c r="G1607" s="495">
        <f t="shared" si="191"/>
        <v>245873005.59999999</v>
      </c>
      <c r="H1607" s="495">
        <f>VLOOKUP(A1607,'02-Metrics'!A:R,18,FALSE)</f>
        <v>2740570200</v>
      </c>
      <c r="I1607" s="496">
        <f t="shared" si="193"/>
        <v>8.9716003479859779E-2</v>
      </c>
      <c r="J1607" s="512"/>
      <c r="K1607" s="491">
        <v>45266644</v>
      </c>
      <c r="L1607" s="489">
        <v>43008</v>
      </c>
      <c r="M1607" s="241" t="s">
        <v>1041</v>
      </c>
      <c r="S1607">
        <f t="shared" si="192"/>
        <v>2017</v>
      </c>
    </row>
    <row r="1608" spans="1:19">
      <c r="A1608" s="418" t="s">
        <v>1098</v>
      </c>
      <c r="B1608" s="497">
        <v>43009</v>
      </c>
      <c r="C1608" s="498"/>
      <c r="D1608" s="498">
        <v>2200546.42</v>
      </c>
      <c r="E1608" s="495">
        <f t="shared" si="190"/>
        <v>290000000</v>
      </c>
      <c r="F1608" s="495">
        <f t="shared" si="190"/>
        <v>46327540.82</v>
      </c>
      <c r="G1608" s="495">
        <f t="shared" si="191"/>
        <v>243672459.18000001</v>
      </c>
      <c r="H1608" s="495">
        <f>VLOOKUP(A1608,'02-Metrics'!A:R,18,FALSE)</f>
        <v>2740570200</v>
      </c>
      <c r="I1608" s="496">
        <f t="shared" si="193"/>
        <v>8.8913051444549751E-2</v>
      </c>
      <c r="J1608" s="512"/>
      <c r="M1608" s="241" t="s">
        <v>1038</v>
      </c>
      <c r="S1608">
        <f t="shared" si="192"/>
        <v>2017</v>
      </c>
    </row>
    <row r="1609" spans="1:19">
      <c r="A1609" s="418" t="s">
        <v>1098</v>
      </c>
      <c r="B1609" s="494">
        <v>43039</v>
      </c>
      <c r="C1609" s="495">
        <v>0</v>
      </c>
      <c r="D1609" s="495">
        <v>17811658</v>
      </c>
      <c r="E1609" s="495">
        <f t="shared" ref="E1609:F1624" si="194">C1609+E1608</f>
        <v>290000000</v>
      </c>
      <c r="F1609" s="495">
        <f t="shared" si="194"/>
        <v>64139198.82</v>
      </c>
      <c r="G1609" s="495">
        <f t="shared" si="191"/>
        <v>225860801.18000001</v>
      </c>
      <c r="H1609" s="495">
        <f>VLOOKUP(A1609,'02-Metrics'!A:R,18,FALSE)</f>
        <v>2740570200</v>
      </c>
      <c r="I1609" s="496">
        <f t="shared" si="193"/>
        <v>8.2413798843758865E-2</v>
      </c>
      <c r="J1609" s="512"/>
      <c r="K1609" s="491">
        <v>50037584</v>
      </c>
      <c r="L1609" s="489">
        <v>43039</v>
      </c>
      <c r="M1609" s="241" t="s">
        <v>1041</v>
      </c>
      <c r="S1609">
        <f t="shared" si="192"/>
        <v>2017</v>
      </c>
    </row>
    <row r="1610" spans="1:19">
      <c r="A1610" s="418" t="s">
        <v>1098</v>
      </c>
      <c r="B1610" s="497">
        <v>43040</v>
      </c>
      <c r="C1610" s="498"/>
      <c r="D1610" s="498">
        <v>3226674.8600000008</v>
      </c>
      <c r="E1610" s="495">
        <f t="shared" si="194"/>
        <v>290000000</v>
      </c>
      <c r="F1610" s="495">
        <f t="shared" si="194"/>
        <v>67365873.680000007</v>
      </c>
      <c r="G1610" s="495">
        <f t="shared" si="191"/>
        <v>222634126.31999999</v>
      </c>
      <c r="H1610" s="495">
        <f>VLOOKUP(A1610,'02-Metrics'!A:R,18,FALSE)</f>
        <v>2740570200</v>
      </c>
      <c r="I1610" s="496">
        <f t="shared" si="193"/>
        <v>8.1236425295728595E-2</v>
      </c>
      <c r="J1610" s="512"/>
      <c r="M1610" s="241" t="s">
        <v>1038</v>
      </c>
      <c r="S1610">
        <f t="shared" si="192"/>
        <v>2017</v>
      </c>
    </row>
    <row r="1611" spans="1:19">
      <c r="A1611" s="418" t="s">
        <v>1098</v>
      </c>
      <c r="B1611" s="494">
        <v>43069</v>
      </c>
      <c r="C1611" s="495">
        <v>0</v>
      </c>
      <c r="D1611" s="495">
        <v>18197510</v>
      </c>
      <c r="E1611" s="495">
        <f t="shared" si="194"/>
        <v>290000000</v>
      </c>
      <c r="F1611" s="495">
        <f t="shared" si="194"/>
        <v>85563383.680000007</v>
      </c>
      <c r="G1611" s="495">
        <f t="shared" si="191"/>
        <v>204436616.31999999</v>
      </c>
      <c r="H1611" s="495">
        <f>VLOOKUP(A1611,'02-Metrics'!A:R,18,FALSE)</f>
        <v>2740570200</v>
      </c>
      <c r="I1611" s="496">
        <f t="shared" si="193"/>
        <v>7.4596380096375564E-2</v>
      </c>
      <c r="J1611" s="512"/>
      <c r="K1611" s="491">
        <v>38477605</v>
      </c>
      <c r="L1611" s="489">
        <v>43069</v>
      </c>
      <c r="M1611" s="241" t="s">
        <v>1041</v>
      </c>
      <c r="S1611">
        <f t="shared" si="192"/>
        <v>2017</v>
      </c>
    </row>
    <row r="1612" spans="1:19">
      <c r="A1612" s="418" t="s">
        <v>1098</v>
      </c>
      <c r="B1612" s="497">
        <v>43070</v>
      </c>
      <c r="C1612" s="498"/>
      <c r="D1612" s="498">
        <v>3274354.6500000004</v>
      </c>
      <c r="E1612" s="495">
        <f t="shared" si="194"/>
        <v>290000000</v>
      </c>
      <c r="F1612" s="495">
        <f t="shared" si="194"/>
        <v>88837738.330000013</v>
      </c>
      <c r="G1612" s="495">
        <f t="shared" si="191"/>
        <v>201162261.66999999</v>
      </c>
      <c r="H1612" s="495">
        <f>VLOOKUP(A1612,'02-Metrics'!A:R,18,FALSE)</f>
        <v>2740570200</v>
      </c>
      <c r="I1612" s="496">
        <f t="shared" si="193"/>
        <v>7.3401608785646139E-2</v>
      </c>
      <c r="J1612" s="512"/>
      <c r="M1612" s="241" t="s">
        <v>1038</v>
      </c>
      <c r="S1612">
        <f t="shared" si="192"/>
        <v>2017</v>
      </c>
    </row>
    <row r="1613" spans="1:19">
      <c r="A1613" s="418" t="s">
        <v>1098</v>
      </c>
      <c r="B1613" s="497">
        <f>L1613</f>
        <v>43070</v>
      </c>
      <c r="C1613" s="498">
        <v>35000000</v>
      </c>
      <c r="D1613" s="498"/>
      <c r="E1613" s="495">
        <f t="shared" si="194"/>
        <v>325000000</v>
      </c>
      <c r="F1613" s="495">
        <f t="shared" si="194"/>
        <v>88837738.330000013</v>
      </c>
      <c r="G1613" s="495">
        <f t="shared" si="191"/>
        <v>236162261.66999999</v>
      </c>
      <c r="H1613" s="495">
        <f>VLOOKUP(A1613,'02-Metrics'!A:R,18,FALSE)</f>
        <v>2740570200</v>
      </c>
      <c r="I1613" s="496">
        <f t="shared" si="193"/>
        <v>8.6172673726803276E-2</v>
      </c>
      <c r="J1613" s="512"/>
      <c r="L1613" s="23">
        <v>43070</v>
      </c>
      <c r="M1613" s="241" t="s">
        <v>1039</v>
      </c>
      <c r="S1613">
        <f t="shared" si="192"/>
        <v>2017</v>
      </c>
    </row>
    <row r="1614" spans="1:19">
      <c r="A1614" s="418" t="s">
        <v>1098</v>
      </c>
      <c r="B1614" s="494">
        <v>43100</v>
      </c>
      <c r="C1614" s="495">
        <v>35000000</v>
      </c>
      <c r="D1614" s="495">
        <v>27322000</v>
      </c>
      <c r="E1614" s="495">
        <f t="shared" si="194"/>
        <v>360000000</v>
      </c>
      <c r="F1614" s="495">
        <f t="shared" si="194"/>
        <v>116159738.33000001</v>
      </c>
      <c r="G1614" s="495">
        <f t="shared" si="191"/>
        <v>243840261.66999999</v>
      </c>
      <c r="H1614" s="495">
        <f>VLOOKUP(A1614,'02-Metrics'!A:R,18,FALSE)</f>
        <v>2740570200</v>
      </c>
      <c r="I1614" s="496">
        <f t="shared" si="193"/>
        <v>8.8974280487323393E-2</v>
      </c>
      <c r="J1614" s="512"/>
      <c r="K1614" s="491">
        <v>42599880</v>
      </c>
      <c r="L1614" s="489">
        <v>43100</v>
      </c>
      <c r="M1614" s="241" t="s">
        <v>1041</v>
      </c>
      <c r="S1614">
        <f t="shared" si="192"/>
        <v>2017</v>
      </c>
    </row>
    <row r="1615" spans="1:19">
      <c r="A1615" s="418" t="s">
        <v>1098</v>
      </c>
      <c r="B1615" s="497">
        <v>43101</v>
      </c>
      <c r="C1615" s="498"/>
      <c r="D1615" s="498">
        <v>50818659.440000013</v>
      </c>
      <c r="E1615" s="495">
        <f t="shared" si="194"/>
        <v>360000000</v>
      </c>
      <c r="F1615" s="495">
        <f t="shared" si="194"/>
        <v>166978397.77000004</v>
      </c>
      <c r="G1615" s="495">
        <f t="shared" si="191"/>
        <v>193021602.22999996</v>
      </c>
      <c r="H1615" s="495">
        <f>VLOOKUP(A1615,'02-Metrics'!A:R,18,FALSE)</f>
        <v>2740570200</v>
      </c>
      <c r="I1615" s="496">
        <f t="shared" si="193"/>
        <v>7.0431183346443729E-2</v>
      </c>
      <c r="J1615" s="512"/>
      <c r="M1615" s="241" t="s">
        <v>1038</v>
      </c>
      <c r="S1615">
        <f t="shared" si="192"/>
        <v>2018</v>
      </c>
    </row>
    <row r="1616" spans="1:19">
      <c r="A1616" s="418" t="s">
        <v>1098</v>
      </c>
      <c r="B1616" s="497">
        <f>L1616</f>
        <v>43129</v>
      </c>
      <c r="C1616" s="498">
        <v>80000000</v>
      </c>
      <c r="D1616" s="498"/>
      <c r="E1616" s="495">
        <f t="shared" si="194"/>
        <v>440000000</v>
      </c>
      <c r="F1616" s="495">
        <f t="shared" si="194"/>
        <v>166978397.77000004</v>
      </c>
      <c r="G1616" s="495">
        <f t="shared" si="191"/>
        <v>273021602.22999996</v>
      </c>
      <c r="H1616" s="495">
        <f>VLOOKUP(A1616,'02-Metrics'!A:R,18,FALSE)</f>
        <v>2740570200</v>
      </c>
      <c r="I1616" s="496">
        <f t="shared" si="193"/>
        <v>9.9622188926231467E-2</v>
      </c>
      <c r="J1616" s="512"/>
      <c r="L1616" s="23">
        <v>43129</v>
      </c>
      <c r="M1616" s="241" t="s">
        <v>1039</v>
      </c>
      <c r="S1616">
        <f t="shared" si="192"/>
        <v>2018</v>
      </c>
    </row>
    <row r="1617" spans="1:19">
      <c r="A1617" s="418" t="s">
        <v>1098</v>
      </c>
      <c r="B1617" s="497">
        <v>43132</v>
      </c>
      <c r="C1617" s="498"/>
      <c r="D1617" s="498">
        <v>12977050.18</v>
      </c>
      <c r="E1617" s="495">
        <f t="shared" si="194"/>
        <v>440000000</v>
      </c>
      <c r="F1617" s="495">
        <f t="shared" si="194"/>
        <v>179955447.95000005</v>
      </c>
      <c r="G1617" s="495">
        <f t="shared" si="191"/>
        <v>260044552.04999995</v>
      </c>
      <c r="H1617" s="495">
        <f>VLOOKUP(A1617,'02-Metrics'!A:R,18,FALSE)</f>
        <v>2740570200</v>
      </c>
      <c r="I1617" s="496">
        <f t="shared" si="193"/>
        <v>9.4887024623561897E-2</v>
      </c>
      <c r="J1617" s="512"/>
      <c r="M1617" s="241" t="s">
        <v>1038</v>
      </c>
      <c r="S1617">
        <f t="shared" si="192"/>
        <v>2018</v>
      </c>
    </row>
    <row r="1618" spans="1:19">
      <c r="A1618" s="418" t="s">
        <v>1098</v>
      </c>
      <c r="B1618" s="497">
        <v>43160</v>
      </c>
      <c r="C1618" s="498"/>
      <c r="D1618" s="498">
        <v>23890488.059999995</v>
      </c>
      <c r="E1618" s="495">
        <f t="shared" si="194"/>
        <v>440000000</v>
      </c>
      <c r="F1618" s="495">
        <f t="shared" si="194"/>
        <v>203845936.01000005</v>
      </c>
      <c r="G1618" s="495">
        <f t="shared" si="191"/>
        <v>236154063.98999995</v>
      </c>
      <c r="H1618" s="495">
        <f>VLOOKUP(A1618,'02-Metrics'!A:R,18,FALSE)</f>
        <v>2740570200</v>
      </c>
      <c r="I1618" s="496">
        <f t="shared" si="193"/>
        <v>8.6169682495270489E-2</v>
      </c>
      <c r="J1618" s="512"/>
      <c r="M1618" s="241" t="s">
        <v>1038</v>
      </c>
      <c r="S1618">
        <f t="shared" si="192"/>
        <v>2018</v>
      </c>
    </row>
    <row r="1619" spans="1:19">
      <c r="A1619" s="418" t="s">
        <v>1098</v>
      </c>
      <c r="B1619" s="497">
        <f>L1619</f>
        <v>43179</v>
      </c>
      <c r="C1619" s="498">
        <v>80000000</v>
      </c>
      <c r="D1619" s="498"/>
      <c r="E1619" s="495">
        <f t="shared" si="194"/>
        <v>520000000</v>
      </c>
      <c r="F1619" s="495">
        <f t="shared" si="194"/>
        <v>203845936.01000005</v>
      </c>
      <c r="G1619" s="495">
        <f t="shared" si="191"/>
        <v>316154063.98999995</v>
      </c>
      <c r="H1619" s="495">
        <f>VLOOKUP(A1619,'02-Metrics'!A:R,18,FALSE)</f>
        <v>2740570200</v>
      </c>
      <c r="I1619" s="496">
        <f t="shared" si="193"/>
        <v>0.11536068807505823</v>
      </c>
      <c r="J1619" s="512"/>
      <c r="L1619" s="23">
        <v>43179</v>
      </c>
      <c r="M1619" s="241" t="s">
        <v>1039</v>
      </c>
      <c r="S1619">
        <f t="shared" si="192"/>
        <v>2018</v>
      </c>
    </row>
    <row r="1620" spans="1:19">
      <c r="A1620" s="418" t="s">
        <v>1098</v>
      </c>
      <c r="B1620" s="497">
        <v>43191</v>
      </c>
      <c r="C1620" s="498"/>
      <c r="D1620" s="498">
        <v>14804232.029999997</v>
      </c>
      <c r="E1620" s="495">
        <f t="shared" si="194"/>
        <v>520000000</v>
      </c>
      <c r="F1620" s="495">
        <f t="shared" si="194"/>
        <v>218650168.04000005</v>
      </c>
      <c r="G1620" s="495">
        <f t="shared" si="191"/>
        <v>301349831.95999992</v>
      </c>
      <c r="H1620" s="495">
        <f>VLOOKUP(A1620,'02-Metrics'!A:R,18,FALSE)</f>
        <v>2740570200</v>
      </c>
      <c r="I1620" s="496">
        <f t="shared" si="193"/>
        <v>0.10995880782765569</v>
      </c>
      <c r="J1620" s="512"/>
      <c r="M1620" s="241" t="s">
        <v>1038</v>
      </c>
      <c r="S1620">
        <f t="shared" si="192"/>
        <v>2018</v>
      </c>
    </row>
    <row r="1621" spans="1:19">
      <c r="A1621" s="418" t="s">
        <v>1098</v>
      </c>
      <c r="B1621" s="497">
        <v>43221</v>
      </c>
      <c r="C1621" s="498"/>
      <c r="D1621" s="498">
        <v>17011513.759999998</v>
      </c>
      <c r="E1621" s="495">
        <f t="shared" si="194"/>
        <v>520000000</v>
      </c>
      <c r="F1621" s="495">
        <f t="shared" si="194"/>
        <v>235661681.80000004</v>
      </c>
      <c r="G1621" s="495">
        <f t="shared" si="191"/>
        <v>284338318.19999993</v>
      </c>
      <c r="H1621" s="495">
        <f>VLOOKUP(A1621,'02-Metrics'!A:R,18,FALSE)</f>
        <v>2740570200</v>
      </c>
      <c r="I1621" s="496">
        <f t="shared" si="193"/>
        <v>0.10375151791404574</v>
      </c>
      <c r="J1621" s="512"/>
      <c r="M1621" s="241" t="s">
        <v>1038</v>
      </c>
      <c r="S1621">
        <f t="shared" si="192"/>
        <v>2018</v>
      </c>
    </row>
    <row r="1622" spans="1:19">
      <c r="A1622" s="418" t="s">
        <v>1098</v>
      </c>
      <c r="B1622" s="497">
        <v>43252</v>
      </c>
      <c r="C1622" s="498"/>
      <c r="D1622" s="498">
        <v>34973159.199999996</v>
      </c>
      <c r="E1622" s="495">
        <f t="shared" si="194"/>
        <v>520000000</v>
      </c>
      <c r="F1622" s="495">
        <f t="shared" si="194"/>
        <v>270634841.00000006</v>
      </c>
      <c r="G1622" s="495">
        <f t="shared" si="191"/>
        <v>249365158.99999994</v>
      </c>
      <c r="H1622" s="495">
        <f>VLOOKUP(A1622,'02-Metrics'!A:R,18,FALSE)</f>
        <v>2740570200</v>
      </c>
      <c r="I1622" s="496">
        <f t="shared" si="193"/>
        <v>9.0990246847170692E-2</v>
      </c>
      <c r="J1622" s="512"/>
      <c r="M1622" s="241" t="s">
        <v>1038</v>
      </c>
      <c r="S1622">
        <f t="shared" si="192"/>
        <v>2018</v>
      </c>
    </row>
    <row r="1623" spans="1:19">
      <c r="A1623" s="418" t="s">
        <v>1098</v>
      </c>
      <c r="B1623" s="497">
        <f>L1623</f>
        <v>43261</v>
      </c>
      <c r="C1623" s="498">
        <v>80000000</v>
      </c>
      <c r="D1623" s="498"/>
      <c r="E1623" s="495">
        <f t="shared" si="194"/>
        <v>600000000</v>
      </c>
      <c r="F1623" s="495">
        <f t="shared" si="194"/>
        <v>270634841.00000006</v>
      </c>
      <c r="G1623" s="495">
        <f t="shared" si="191"/>
        <v>329365158.99999994</v>
      </c>
      <c r="H1623" s="495">
        <f>VLOOKUP(A1623,'02-Metrics'!A:R,18,FALSE)</f>
        <v>2740570200</v>
      </c>
      <c r="I1623" s="496">
        <f t="shared" si="193"/>
        <v>0.12018125242695843</v>
      </c>
      <c r="J1623" s="512"/>
      <c r="L1623" s="23">
        <v>43261</v>
      </c>
      <c r="M1623" s="241" t="s">
        <v>1039</v>
      </c>
      <c r="S1623">
        <f t="shared" si="192"/>
        <v>2018</v>
      </c>
    </row>
    <row r="1624" spans="1:19">
      <c r="A1624" s="418" t="s">
        <v>1098</v>
      </c>
      <c r="B1624" s="497">
        <v>43282</v>
      </c>
      <c r="C1624" s="498"/>
      <c r="D1624" s="498">
        <v>13252281.829999994</v>
      </c>
      <c r="E1624" s="495">
        <f t="shared" si="194"/>
        <v>600000000</v>
      </c>
      <c r="F1624" s="495">
        <f t="shared" si="194"/>
        <v>283887122.83000004</v>
      </c>
      <c r="G1624" s="495">
        <f t="shared" si="191"/>
        <v>316112877.16999996</v>
      </c>
      <c r="H1624" s="495">
        <f>VLOOKUP(A1624,'02-Metrics'!A:R,18,FALSE)</f>
        <v>2740570200</v>
      </c>
      <c r="I1624" s="496">
        <f t="shared" si="193"/>
        <v>0.11534565951640281</v>
      </c>
      <c r="J1624" s="512"/>
      <c r="M1624" s="241" t="s">
        <v>1038</v>
      </c>
      <c r="S1624">
        <f t="shared" si="192"/>
        <v>2018</v>
      </c>
    </row>
    <row r="1625" spans="1:19">
      <c r="A1625" s="418" t="s">
        <v>1098</v>
      </c>
      <c r="B1625" s="497">
        <v>43313</v>
      </c>
      <c r="C1625" s="498"/>
      <c r="D1625" s="498">
        <v>15500737.93</v>
      </c>
      <c r="E1625" s="495">
        <f t="shared" ref="E1625:F1640" si="195">C1625+E1624</f>
        <v>600000000</v>
      </c>
      <c r="F1625" s="495">
        <f t="shared" si="195"/>
        <v>299387860.76000005</v>
      </c>
      <c r="G1625" s="495">
        <f t="shared" si="191"/>
        <v>300612139.23999995</v>
      </c>
      <c r="H1625" s="495">
        <f>VLOOKUP(A1625,'02-Metrics'!A:R,18,FALSE)</f>
        <v>2740570200</v>
      </c>
      <c r="I1625" s="496">
        <f t="shared" si="193"/>
        <v>0.10968963292383459</v>
      </c>
      <c r="J1625" s="512"/>
      <c r="M1625" s="241" t="s">
        <v>1038</v>
      </c>
      <c r="S1625">
        <f t="shared" si="192"/>
        <v>2018</v>
      </c>
    </row>
    <row r="1626" spans="1:19">
      <c r="A1626" s="418" t="s">
        <v>1098</v>
      </c>
      <c r="B1626" s="497">
        <v>43344</v>
      </c>
      <c r="C1626" s="498"/>
      <c r="D1626" s="498">
        <v>23488060.07</v>
      </c>
      <c r="E1626" s="495">
        <f t="shared" si="195"/>
        <v>600000000</v>
      </c>
      <c r="F1626" s="495">
        <f t="shared" si="195"/>
        <v>322875920.83000004</v>
      </c>
      <c r="G1626" s="495">
        <f t="shared" si="191"/>
        <v>277124079.16999996</v>
      </c>
      <c r="H1626" s="495">
        <f>VLOOKUP(A1626,'02-Metrics'!A:R,18,FALSE)</f>
        <v>2740570200</v>
      </c>
      <c r="I1626" s="496">
        <f t="shared" si="193"/>
        <v>0.1011191317668126</v>
      </c>
      <c r="J1626" s="512"/>
      <c r="M1626" s="241" t="s">
        <v>1038</v>
      </c>
      <c r="S1626">
        <f t="shared" si="192"/>
        <v>2018</v>
      </c>
    </row>
    <row r="1627" spans="1:19">
      <c r="A1627" s="418" t="s">
        <v>1098</v>
      </c>
      <c r="B1627" s="497">
        <f>L1627</f>
        <v>43366</v>
      </c>
      <c r="C1627" s="498">
        <v>165848000</v>
      </c>
      <c r="D1627" s="498"/>
      <c r="E1627" s="495">
        <f t="shared" si="195"/>
        <v>765848000</v>
      </c>
      <c r="F1627" s="495">
        <f t="shared" si="195"/>
        <v>322875920.83000004</v>
      </c>
      <c r="G1627" s="495">
        <f t="shared" si="191"/>
        <v>442972079.16999996</v>
      </c>
      <c r="H1627" s="495">
        <f>VLOOKUP(A1627,'02-Metrics'!A:R,18,FALSE)</f>
        <v>2740570200</v>
      </c>
      <c r="I1627" s="496">
        <f t="shared" si="193"/>
        <v>0.16163500543427056</v>
      </c>
      <c r="J1627" s="512"/>
      <c r="L1627" s="23">
        <v>43366</v>
      </c>
      <c r="M1627" s="241" t="s">
        <v>1039</v>
      </c>
      <c r="S1627">
        <f t="shared" si="192"/>
        <v>2018</v>
      </c>
    </row>
    <row r="1628" spans="1:19">
      <c r="A1628" s="418" t="s">
        <v>1098</v>
      </c>
      <c r="B1628" s="497">
        <f>L1628</f>
        <v>43373</v>
      </c>
      <c r="C1628" s="498">
        <v>65410520</v>
      </c>
      <c r="D1628" s="498"/>
      <c r="E1628" s="495">
        <f t="shared" si="195"/>
        <v>831258520</v>
      </c>
      <c r="F1628" s="495">
        <f t="shared" si="195"/>
        <v>322875920.83000004</v>
      </c>
      <c r="G1628" s="495">
        <f t="shared" si="191"/>
        <v>508382599.16999996</v>
      </c>
      <c r="H1628" s="495">
        <f>VLOOKUP(A1628,'02-Metrics'!A:R,18,FALSE)</f>
        <v>2740570200</v>
      </c>
      <c r="I1628" s="496">
        <f t="shared" si="193"/>
        <v>0.18550249111298078</v>
      </c>
      <c r="J1628" s="512"/>
      <c r="L1628" s="23">
        <v>43373</v>
      </c>
      <c r="M1628" s="241" t="s">
        <v>1039</v>
      </c>
      <c r="S1628">
        <f t="shared" si="192"/>
        <v>2018</v>
      </c>
    </row>
    <row r="1629" spans="1:19">
      <c r="A1629" s="418" t="s">
        <v>1098</v>
      </c>
      <c r="B1629" s="497">
        <v>43374</v>
      </c>
      <c r="C1629" s="498"/>
      <c r="D1629" s="498">
        <v>31749536.70999999</v>
      </c>
      <c r="E1629" s="495">
        <f t="shared" si="195"/>
        <v>831258520</v>
      </c>
      <c r="F1629" s="495">
        <f t="shared" si="195"/>
        <v>354625457.54000002</v>
      </c>
      <c r="G1629" s="495">
        <f t="shared" si="191"/>
        <v>476633062.45999998</v>
      </c>
      <c r="H1629" s="495">
        <f>VLOOKUP(A1629,'02-Metrics'!A:R,18,FALSE)</f>
        <v>2740570200</v>
      </c>
      <c r="I1629" s="496">
        <f t="shared" si="193"/>
        <v>0.17391747982226471</v>
      </c>
      <c r="J1629" s="512"/>
      <c r="M1629" s="241" t="s">
        <v>1038</v>
      </c>
      <c r="S1629">
        <f t="shared" si="192"/>
        <v>2018</v>
      </c>
    </row>
    <row r="1630" spans="1:19">
      <c r="A1630" s="418" t="s">
        <v>1098</v>
      </c>
      <c r="B1630" s="497">
        <f>L1630</f>
        <v>43382</v>
      </c>
      <c r="C1630" s="498">
        <v>473784.15</v>
      </c>
      <c r="D1630" s="498"/>
      <c r="E1630" s="495">
        <f t="shared" si="195"/>
        <v>831732304.14999998</v>
      </c>
      <c r="F1630" s="495">
        <f t="shared" si="195"/>
        <v>354625457.54000002</v>
      </c>
      <c r="G1630" s="495">
        <f t="shared" si="191"/>
        <v>477106846.60999995</v>
      </c>
      <c r="H1630" s="495">
        <f>VLOOKUP(A1630,'02-Metrics'!A:R,18,FALSE)</f>
        <v>2740570200</v>
      </c>
      <c r="I1630" s="496">
        <f t="shared" si="193"/>
        <v>0.17409035776934301</v>
      </c>
      <c r="J1630" s="512"/>
      <c r="L1630" s="23">
        <v>43382</v>
      </c>
      <c r="M1630" s="241" t="s">
        <v>1039</v>
      </c>
      <c r="S1630">
        <f t="shared" si="192"/>
        <v>2018</v>
      </c>
    </row>
    <row r="1631" spans="1:19">
      <c r="A1631" s="418" t="s">
        <v>1098</v>
      </c>
      <c r="B1631" s="497">
        <f>L1631</f>
        <v>43384</v>
      </c>
      <c r="C1631" s="498">
        <v>79999997</v>
      </c>
      <c r="D1631" s="498"/>
      <c r="E1631" s="495">
        <f t="shared" si="195"/>
        <v>911732301.14999998</v>
      </c>
      <c r="F1631" s="495">
        <f t="shared" si="195"/>
        <v>354625457.54000002</v>
      </c>
      <c r="G1631" s="495">
        <f t="shared" si="191"/>
        <v>557106843.6099999</v>
      </c>
      <c r="H1631" s="495">
        <f>VLOOKUP(A1631,'02-Metrics'!A:R,18,FALSE)</f>
        <v>2740570200</v>
      </c>
      <c r="I1631" s="496">
        <f t="shared" si="193"/>
        <v>0.20328136225446802</v>
      </c>
      <c r="J1631" s="512"/>
      <c r="L1631" s="23">
        <v>43384</v>
      </c>
      <c r="M1631" s="241" t="s">
        <v>1039</v>
      </c>
      <c r="S1631">
        <f t="shared" si="192"/>
        <v>2018</v>
      </c>
    </row>
    <row r="1632" spans="1:19">
      <c r="A1632" s="418" t="s">
        <v>1098</v>
      </c>
      <c r="B1632" s="497">
        <f>L1632</f>
        <v>43384</v>
      </c>
      <c r="C1632" s="498">
        <v>80000000</v>
      </c>
      <c r="D1632" s="498"/>
      <c r="E1632" s="495">
        <f t="shared" si="195"/>
        <v>991732301.14999998</v>
      </c>
      <c r="F1632" s="495">
        <f t="shared" si="195"/>
        <v>354625457.54000002</v>
      </c>
      <c r="G1632" s="495">
        <f t="shared" si="191"/>
        <v>637106843.6099999</v>
      </c>
      <c r="H1632" s="495">
        <f>VLOOKUP(A1632,'02-Metrics'!A:R,18,FALSE)</f>
        <v>2740570200</v>
      </c>
      <c r="I1632" s="496">
        <f t="shared" si="193"/>
        <v>0.23247236783425576</v>
      </c>
      <c r="J1632" s="512"/>
      <c r="L1632" s="23">
        <v>43384</v>
      </c>
      <c r="M1632" s="241" t="s">
        <v>1039</v>
      </c>
      <c r="S1632">
        <f t="shared" si="192"/>
        <v>2018</v>
      </c>
    </row>
    <row r="1633" spans="1:19">
      <c r="A1633" s="418" t="s">
        <v>1098</v>
      </c>
      <c r="B1633" s="497">
        <f>L1633</f>
        <v>43389</v>
      </c>
      <c r="C1633" s="498">
        <v>28111276.050000001</v>
      </c>
      <c r="D1633" s="498"/>
      <c r="E1633" s="495">
        <f t="shared" si="195"/>
        <v>1019843577.1999999</v>
      </c>
      <c r="F1633" s="495">
        <f t="shared" si="195"/>
        <v>354625457.54000002</v>
      </c>
      <c r="G1633" s="495">
        <f t="shared" si="191"/>
        <v>665218119.65999985</v>
      </c>
      <c r="H1633" s="495">
        <f>VLOOKUP(A1633,'02-Metrics'!A:R,18,FALSE)</f>
        <v>2740570200</v>
      </c>
      <c r="I1633" s="496">
        <f t="shared" si="193"/>
        <v>0.24272982303463705</v>
      </c>
      <c r="J1633" s="512"/>
      <c r="L1633" s="23">
        <v>43389</v>
      </c>
      <c r="M1633" s="241" t="s">
        <v>1039</v>
      </c>
      <c r="S1633">
        <f t="shared" si="192"/>
        <v>2018</v>
      </c>
    </row>
    <row r="1634" spans="1:19">
      <c r="A1634" s="418" t="s">
        <v>1098</v>
      </c>
      <c r="B1634" s="497">
        <v>43405</v>
      </c>
      <c r="C1634" s="498"/>
      <c r="D1634" s="498">
        <v>18529572.929999996</v>
      </c>
      <c r="E1634" s="495">
        <f t="shared" si="195"/>
        <v>1019843577.1999999</v>
      </c>
      <c r="F1634" s="495">
        <f t="shared" si="195"/>
        <v>373155030.47000003</v>
      </c>
      <c r="G1634" s="495">
        <f t="shared" si="191"/>
        <v>646688546.7299999</v>
      </c>
      <c r="H1634" s="495">
        <f>VLOOKUP(A1634,'02-Metrics'!A:R,18,FALSE)</f>
        <v>2740570200</v>
      </c>
      <c r="I1634" s="496">
        <f t="shared" si="193"/>
        <v>0.23596861219975315</v>
      </c>
      <c r="J1634" s="512"/>
      <c r="M1634" s="241" t="s">
        <v>1038</v>
      </c>
      <c r="S1634">
        <f t="shared" si="192"/>
        <v>2018</v>
      </c>
    </row>
    <row r="1635" spans="1:19">
      <c r="A1635" s="418" t="s">
        <v>1098</v>
      </c>
      <c r="B1635" s="497">
        <f>L1635</f>
        <v>43423</v>
      </c>
      <c r="C1635" s="498">
        <v>25450216.800000001</v>
      </c>
      <c r="D1635" s="498"/>
      <c r="E1635" s="495">
        <f t="shared" si="195"/>
        <v>1045293793.9999999</v>
      </c>
      <c r="F1635" s="495">
        <f t="shared" si="195"/>
        <v>373155030.47000003</v>
      </c>
      <c r="G1635" s="495">
        <f t="shared" si="191"/>
        <v>672138763.52999985</v>
      </c>
      <c r="H1635" s="495">
        <f>VLOOKUP(A1635,'02-Metrics'!A:R,18,FALSE)</f>
        <v>2740570200</v>
      </c>
      <c r="I1635" s="496">
        <f t="shared" si="193"/>
        <v>0.24525507995744822</v>
      </c>
      <c r="J1635" s="512"/>
      <c r="L1635" s="23">
        <v>43423</v>
      </c>
      <c r="M1635" s="241" t="s">
        <v>1039</v>
      </c>
      <c r="S1635">
        <f t="shared" si="192"/>
        <v>2018</v>
      </c>
    </row>
    <row r="1636" spans="1:19">
      <c r="A1636" s="418" t="s">
        <v>1098</v>
      </c>
      <c r="B1636" s="497">
        <v>43435</v>
      </c>
      <c r="C1636" s="498"/>
      <c r="D1636" s="498">
        <v>27526803.529999994</v>
      </c>
      <c r="E1636" s="495">
        <f t="shared" si="195"/>
        <v>1045293793.9999999</v>
      </c>
      <c r="F1636" s="495">
        <f t="shared" si="195"/>
        <v>400681834</v>
      </c>
      <c r="G1636" s="495">
        <f t="shared" si="191"/>
        <v>644611959.99999988</v>
      </c>
      <c r="H1636" s="495">
        <f>VLOOKUP(A1636,'02-Metrics'!A:R,18,FALSE)</f>
        <v>2740570200</v>
      </c>
      <c r="I1636" s="496">
        <f t="shared" si="193"/>
        <v>0.23521089151447383</v>
      </c>
      <c r="J1636" s="512"/>
      <c r="M1636" s="241" t="s">
        <v>1038</v>
      </c>
      <c r="S1636">
        <f t="shared" si="192"/>
        <v>2018</v>
      </c>
    </row>
    <row r="1637" spans="1:19">
      <c r="A1637" s="418" t="s">
        <v>1098</v>
      </c>
      <c r="B1637" s="497">
        <v>43466</v>
      </c>
      <c r="C1637" s="498"/>
      <c r="D1637" s="498">
        <v>16965897.309999999</v>
      </c>
      <c r="E1637" s="495">
        <f t="shared" si="195"/>
        <v>1045293793.9999999</v>
      </c>
      <c r="F1637" s="495">
        <f t="shared" si="195"/>
        <v>417647731.31</v>
      </c>
      <c r="G1637" s="495">
        <f t="shared" si="191"/>
        <v>627646062.68999982</v>
      </c>
      <c r="H1637" s="495">
        <f>VLOOKUP(A1637,'02-Metrics'!A:R,18,FALSE)</f>
        <v>2740570200</v>
      </c>
      <c r="I1637" s="496">
        <f t="shared" si="193"/>
        <v>0.22902024647644487</v>
      </c>
      <c r="J1637" s="512"/>
      <c r="M1637" s="241" t="s">
        <v>1038</v>
      </c>
      <c r="S1637">
        <f t="shared" si="192"/>
        <v>2019</v>
      </c>
    </row>
    <row r="1638" spans="1:19">
      <c r="A1638" s="418" t="s">
        <v>1098</v>
      </c>
      <c r="B1638" s="497">
        <v>43497</v>
      </c>
      <c r="C1638" s="498"/>
      <c r="D1638" s="498">
        <v>23082154.620000001</v>
      </c>
      <c r="E1638" s="495">
        <f t="shared" si="195"/>
        <v>1045293793.9999999</v>
      </c>
      <c r="F1638" s="495">
        <f t="shared" si="195"/>
        <v>440729885.93000001</v>
      </c>
      <c r="G1638" s="495">
        <f t="shared" si="191"/>
        <v>604563908.06999993</v>
      </c>
      <c r="H1638" s="495">
        <f>VLOOKUP(A1638,'02-Metrics'!A:R,18,FALSE)</f>
        <v>2740570200</v>
      </c>
      <c r="I1638" s="496">
        <f t="shared" si="193"/>
        <v>0.22059785517262062</v>
      </c>
      <c r="J1638" s="512"/>
      <c r="M1638" s="241" t="s">
        <v>1038</v>
      </c>
      <c r="S1638">
        <f t="shared" si="192"/>
        <v>2019</v>
      </c>
    </row>
    <row r="1639" spans="1:19">
      <c r="A1639" s="418" t="s">
        <v>1098</v>
      </c>
      <c r="B1639" s="497">
        <v>43525</v>
      </c>
      <c r="C1639" s="498"/>
      <c r="D1639" s="498">
        <v>24007674.249999996</v>
      </c>
      <c r="E1639" s="495">
        <f t="shared" si="195"/>
        <v>1045293793.9999999</v>
      </c>
      <c r="F1639" s="495">
        <f t="shared" si="195"/>
        <v>464737560.18000001</v>
      </c>
      <c r="G1639" s="495">
        <f t="shared" si="191"/>
        <v>580556233.81999993</v>
      </c>
      <c r="H1639" s="495">
        <f>VLOOKUP(A1639,'02-Metrics'!A:R,18,FALSE)</f>
        <v>2740570200</v>
      </c>
      <c r="I1639" s="496">
        <f t="shared" si="193"/>
        <v>0.21183775326025217</v>
      </c>
      <c r="J1639" s="512"/>
      <c r="M1639" s="241" t="s">
        <v>1038</v>
      </c>
      <c r="S1639">
        <f t="shared" si="192"/>
        <v>2019</v>
      </c>
    </row>
    <row r="1640" spans="1:19">
      <c r="A1640" s="418" t="s">
        <v>1098</v>
      </c>
      <c r="B1640" s="497">
        <f>L1640</f>
        <v>43545</v>
      </c>
      <c r="C1640" s="498">
        <v>70000000</v>
      </c>
      <c r="D1640" s="498"/>
      <c r="E1640" s="495">
        <f t="shared" si="195"/>
        <v>1115293794</v>
      </c>
      <c r="F1640" s="495">
        <f t="shared" si="195"/>
        <v>464737560.18000001</v>
      </c>
      <c r="G1640" s="495">
        <f t="shared" si="191"/>
        <v>650556233.81999993</v>
      </c>
      <c r="H1640" s="495">
        <f>VLOOKUP(A1640,'02-Metrics'!A:R,18,FALSE)</f>
        <v>2740570200</v>
      </c>
      <c r="I1640" s="496">
        <f t="shared" si="193"/>
        <v>0.23737988314256644</v>
      </c>
      <c r="J1640" s="512"/>
      <c r="L1640" s="23">
        <v>43545</v>
      </c>
      <c r="M1640" s="241" t="s">
        <v>1039</v>
      </c>
      <c r="S1640">
        <f t="shared" si="192"/>
        <v>2019</v>
      </c>
    </row>
    <row r="1641" spans="1:19">
      <c r="A1641" s="418" t="s">
        <v>1098</v>
      </c>
      <c r="B1641" s="497">
        <v>43556</v>
      </c>
      <c r="C1641" s="498"/>
      <c r="D1641" s="498">
        <v>55118842.579999991</v>
      </c>
      <c r="E1641" s="495">
        <f t="shared" ref="E1641:F1656" si="196">C1641+E1640</f>
        <v>1115293794</v>
      </c>
      <c r="F1641" s="495">
        <f t="shared" si="196"/>
        <v>519856402.75999999</v>
      </c>
      <c r="G1641" s="495">
        <f t="shared" si="191"/>
        <v>595437391.24000001</v>
      </c>
      <c r="H1641" s="495">
        <f>VLOOKUP(A1641,'02-Metrics'!A:R,18,FALSE)</f>
        <v>2740570200</v>
      </c>
      <c r="I1641" s="496">
        <f t="shared" si="193"/>
        <v>0.21726770262626369</v>
      </c>
      <c r="J1641" s="512"/>
      <c r="M1641" s="241" t="s">
        <v>1038</v>
      </c>
      <c r="S1641">
        <f t="shared" si="192"/>
        <v>2019</v>
      </c>
    </row>
    <row r="1642" spans="1:19">
      <c r="A1642" s="418" t="s">
        <v>1098</v>
      </c>
      <c r="B1642" s="497">
        <f>L1642</f>
        <v>43577</v>
      </c>
      <c r="C1642" s="498">
        <v>100000000</v>
      </c>
      <c r="D1642" s="498"/>
      <c r="E1642" s="495">
        <f t="shared" si="196"/>
        <v>1215293794</v>
      </c>
      <c r="F1642" s="495">
        <f t="shared" si="196"/>
        <v>519856402.75999999</v>
      </c>
      <c r="G1642" s="495">
        <f t="shared" si="191"/>
        <v>695437391.24000001</v>
      </c>
      <c r="H1642" s="495">
        <f>VLOOKUP(A1642,'02-Metrics'!A:R,18,FALSE)</f>
        <v>2740570200</v>
      </c>
      <c r="I1642" s="496">
        <f t="shared" si="193"/>
        <v>0.25375645960099835</v>
      </c>
      <c r="J1642" s="512"/>
      <c r="L1642" s="23">
        <v>43577</v>
      </c>
      <c r="M1642" s="241" t="s">
        <v>1039</v>
      </c>
      <c r="S1642">
        <f t="shared" si="192"/>
        <v>2019</v>
      </c>
    </row>
    <row r="1643" spans="1:19">
      <c r="A1643" s="418" t="s">
        <v>1098</v>
      </c>
      <c r="B1643" s="497">
        <v>43586</v>
      </c>
      <c r="C1643" s="498"/>
      <c r="D1643" s="498">
        <v>28005761.589999996</v>
      </c>
      <c r="E1643" s="495">
        <f t="shared" si="196"/>
        <v>1215293794</v>
      </c>
      <c r="F1643" s="495">
        <f t="shared" si="196"/>
        <v>547862164.35000002</v>
      </c>
      <c r="G1643" s="495">
        <f t="shared" si="191"/>
        <v>667431629.64999998</v>
      </c>
      <c r="H1643" s="495">
        <f>VLOOKUP(A1643,'02-Metrics'!A:R,18,FALSE)</f>
        <v>2740570200</v>
      </c>
      <c r="I1643" s="496">
        <f t="shared" si="193"/>
        <v>0.24353750531549967</v>
      </c>
      <c r="J1643" s="512"/>
      <c r="M1643" s="241" t="s">
        <v>1038</v>
      </c>
      <c r="S1643">
        <f t="shared" si="192"/>
        <v>2019</v>
      </c>
    </row>
    <row r="1644" spans="1:19">
      <c r="A1644" s="418" t="s">
        <v>1098</v>
      </c>
      <c r="B1644" s="497">
        <v>43617</v>
      </c>
      <c r="C1644" s="498"/>
      <c r="D1644" s="498">
        <v>31424550.829999991</v>
      </c>
      <c r="E1644" s="495">
        <f t="shared" si="196"/>
        <v>1215293794</v>
      </c>
      <c r="F1644" s="495">
        <f t="shared" si="196"/>
        <v>579286715.18000007</v>
      </c>
      <c r="G1644" s="495">
        <f t="shared" si="191"/>
        <v>636007078.81999993</v>
      </c>
      <c r="H1644" s="495">
        <f>VLOOKUP(A1644,'02-Metrics'!A:R,18,FALSE)</f>
        <v>2740570200</v>
      </c>
      <c r="I1644" s="496">
        <f t="shared" si="193"/>
        <v>0.23207107733273899</v>
      </c>
      <c r="J1644" s="512"/>
      <c r="M1644" s="241" t="s">
        <v>1038</v>
      </c>
      <c r="S1644">
        <f t="shared" si="192"/>
        <v>2019</v>
      </c>
    </row>
    <row r="1645" spans="1:19">
      <c r="A1645" s="418" t="s">
        <v>1098</v>
      </c>
      <c r="B1645" s="497">
        <f>L1645</f>
        <v>43639</v>
      </c>
      <c r="C1645" s="498">
        <v>100000000</v>
      </c>
      <c r="D1645" s="498"/>
      <c r="E1645" s="495">
        <f t="shared" si="196"/>
        <v>1315293794</v>
      </c>
      <c r="F1645" s="495">
        <f t="shared" si="196"/>
        <v>579286715.18000007</v>
      </c>
      <c r="G1645" s="495">
        <f t="shared" si="191"/>
        <v>736007078.81999993</v>
      </c>
      <c r="H1645" s="495">
        <f>VLOOKUP(A1645,'02-Metrics'!A:R,18,FALSE)</f>
        <v>2740570200</v>
      </c>
      <c r="I1645" s="496">
        <f t="shared" si="193"/>
        <v>0.26855983430747365</v>
      </c>
      <c r="J1645" s="512"/>
      <c r="L1645" s="23">
        <v>43639</v>
      </c>
      <c r="M1645" s="241" t="s">
        <v>1039</v>
      </c>
      <c r="S1645">
        <f t="shared" si="192"/>
        <v>2019</v>
      </c>
    </row>
    <row r="1646" spans="1:19">
      <c r="A1646" s="418" t="s">
        <v>1098</v>
      </c>
      <c r="B1646" s="497">
        <v>43647</v>
      </c>
      <c r="C1646" s="498"/>
      <c r="D1646" s="498">
        <v>40314984.329999998</v>
      </c>
      <c r="E1646" s="495">
        <f t="shared" si="196"/>
        <v>1315293794</v>
      </c>
      <c r="F1646" s="495">
        <f t="shared" si="196"/>
        <v>619601699.51000011</v>
      </c>
      <c r="G1646" s="495">
        <f t="shared" si="191"/>
        <v>695692094.48999989</v>
      </c>
      <c r="H1646" s="495">
        <f>VLOOKUP(A1646,'02-Metrics'!A:R,18,FALSE)</f>
        <v>2740570200</v>
      </c>
      <c r="I1646" s="496">
        <f t="shared" si="193"/>
        <v>0.25384939765089759</v>
      </c>
      <c r="J1646" s="512"/>
      <c r="M1646" s="241" t="s">
        <v>1038</v>
      </c>
      <c r="S1646">
        <f t="shared" si="192"/>
        <v>2019</v>
      </c>
    </row>
    <row r="1647" spans="1:19">
      <c r="A1647" s="418" t="s">
        <v>1098</v>
      </c>
      <c r="B1647" s="497">
        <v>43678</v>
      </c>
      <c r="C1647" s="498"/>
      <c r="D1647" s="498">
        <v>42436749</v>
      </c>
      <c r="E1647" s="495">
        <f t="shared" si="196"/>
        <v>1315293794</v>
      </c>
      <c r="F1647" s="495">
        <f t="shared" si="196"/>
        <v>662038448.51000011</v>
      </c>
      <c r="G1647" s="495">
        <f t="shared" si="191"/>
        <v>653255345.48999989</v>
      </c>
      <c r="H1647" s="495">
        <f>VLOOKUP(A1647,'02-Metrics'!A:R,18,FALSE)</f>
        <v>2740570200</v>
      </c>
      <c r="I1647" s="496">
        <f t="shared" si="193"/>
        <v>0.23836475544030944</v>
      </c>
      <c r="J1647" s="512"/>
      <c r="M1647" s="241" t="s">
        <v>1038</v>
      </c>
      <c r="S1647">
        <f t="shared" si="192"/>
        <v>2019</v>
      </c>
    </row>
    <row r="1648" spans="1:19">
      <c r="A1648" s="418" t="s">
        <v>1098</v>
      </c>
      <c r="B1648" s="497">
        <f>L1648</f>
        <v>43685</v>
      </c>
      <c r="C1648" s="498">
        <v>8435650</v>
      </c>
      <c r="D1648" s="498"/>
      <c r="E1648" s="495">
        <f t="shared" si="196"/>
        <v>1323729444</v>
      </c>
      <c r="F1648" s="495">
        <f t="shared" si="196"/>
        <v>662038448.51000011</v>
      </c>
      <c r="G1648" s="495">
        <f t="shared" si="191"/>
        <v>661690995.48999989</v>
      </c>
      <c r="H1648" s="495">
        <f>VLOOKUP(A1648,'02-Metrics'!A:R,18,FALSE)</f>
        <v>2740570200</v>
      </c>
      <c r="I1648" s="496">
        <f t="shared" si="193"/>
        <v>0.24144281926804864</v>
      </c>
      <c r="J1648" s="512"/>
      <c r="L1648" s="23">
        <v>43685</v>
      </c>
      <c r="M1648" s="241" t="s">
        <v>1039</v>
      </c>
      <c r="S1648">
        <f t="shared" si="192"/>
        <v>2019</v>
      </c>
    </row>
    <row r="1649" spans="1:19">
      <c r="A1649" s="418" t="s">
        <v>1098</v>
      </c>
      <c r="B1649" s="497">
        <f>L1649</f>
        <v>43685</v>
      </c>
      <c r="C1649" s="498">
        <v>22764070</v>
      </c>
      <c r="D1649" s="498"/>
      <c r="E1649" s="495">
        <f t="shared" si="196"/>
        <v>1346493514</v>
      </c>
      <c r="F1649" s="495">
        <f t="shared" si="196"/>
        <v>662038448.51000011</v>
      </c>
      <c r="G1649" s="495">
        <f t="shared" si="191"/>
        <v>684455065.48999989</v>
      </c>
      <c r="H1649" s="495">
        <f>VLOOKUP(A1649,'02-Metrics'!A:R,18,FALSE)</f>
        <v>2740570200</v>
      </c>
      <c r="I1649" s="496">
        <f t="shared" si="193"/>
        <v>0.24974914544790711</v>
      </c>
      <c r="J1649" s="512"/>
      <c r="L1649" s="23">
        <v>43685</v>
      </c>
      <c r="M1649" s="241" t="s">
        <v>1039</v>
      </c>
      <c r="S1649">
        <f t="shared" si="192"/>
        <v>2019</v>
      </c>
    </row>
    <row r="1650" spans="1:19">
      <c r="A1650" s="418" t="s">
        <v>1098</v>
      </c>
      <c r="B1650" s="497">
        <f>L1650</f>
        <v>43685</v>
      </c>
      <c r="C1650" s="498">
        <v>82000000</v>
      </c>
      <c r="D1650" s="498"/>
      <c r="E1650" s="495">
        <f t="shared" si="196"/>
        <v>1428493514</v>
      </c>
      <c r="F1650" s="495">
        <f t="shared" si="196"/>
        <v>662038448.51000011</v>
      </c>
      <c r="G1650" s="495">
        <f t="shared" si="191"/>
        <v>766455065.48999989</v>
      </c>
      <c r="H1650" s="495">
        <f>VLOOKUP(A1650,'02-Metrics'!A:R,18,FALSE)</f>
        <v>2740570200</v>
      </c>
      <c r="I1650" s="496">
        <f t="shared" si="193"/>
        <v>0.27966992616718955</v>
      </c>
      <c r="J1650" s="512"/>
      <c r="L1650" s="23">
        <v>43685</v>
      </c>
      <c r="M1650" s="241" t="s">
        <v>1039</v>
      </c>
      <c r="S1650">
        <f t="shared" si="192"/>
        <v>2019</v>
      </c>
    </row>
    <row r="1651" spans="1:19">
      <c r="A1651" s="418" t="s">
        <v>1098</v>
      </c>
      <c r="B1651" s="497">
        <f>L1651</f>
        <v>43685</v>
      </c>
      <c r="C1651" s="498">
        <v>152106.5</v>
      </c>
      <c r="D1651" s="498"/>
      <c r="E1651" s="495">
        <f t="shared" si="196"/>
        <v>1428645620.5</v>
      </c>
      <c r="F1651" s="495">
        <f t="shared" si="196"/>
        <v>662038448.51000011</v>
      </c>
      <c r="G1651" s="495">
        <f t="shared" si="191"/>
        <v>766607171.98999989</v>
      </c>
      <c r="H1651" s="495">
        <f>VLOOKUP(A1651,'02-Metrics'!A:R,18,FALSE)</f>
        <v>2740570200</v>
      </c>
      <c r="I1651" s="496">
        <f t="shared" si="193"/>
        <v>0.27972542793831734</v>
      </c>
      <c r="J1651" s="512"/>
      <c r="L1651" s="23">
        <v>43685</v>
      </c>
      <c r="M1651" s="241" t="s">
        <v>1039</v>
      </c>
      <c r="S1651">
        <f t="shared" si="192"/>
        <v>2019</v>
      </c>
    </row>
    <row r="1652" spans="1:19">
      <c r="A1652" s="418" t="s">
        <v>1098</v>
      </c>
      <c r="B1652" s="497">
        <v>43709</v>
      </c>
      <c r="C1652" s="498"/>
      <c r="D1652" s="498">
        <v>59274274.090000004</v>
      </c>
      <c r="E1652" s="495">
        <f t="shared" si="196"/>
        <v>1428645620.5</v>
      </c>
      <c r="F1652" s="495">
        <f t="shared" si="196"/>
        <v>721312722.60000014</v>
      </c>
      <c r="G1652" s="495">
        <f t="shared" si="191"/>
        <v>707332897.89999986</v>
      </c>
      <c r="H1652" s="495">
        <f>VLOOKUP(A1652,'02-Metrics'!A:R,18,FALSE)</f>
        <v>2740570200</v>
      </c>
      <c r="I1652" s="496">
        <f t="shared" si="193"/>
        <v>0.2580969821170791</v>
      </c>
      <c r="J1652" s="512"/>
      <c r="M1652" s="241" t="s">
        <v>1038</v>
      </c>
      <c r="S1652">
        <f t="shared" si="192"/>
        <v>2019</v>
      </c>
    </row>
    <row r="1653" spans="1:19">
      <c r="A1653" s="418" t="s">
        <v>1098</v>
      </c>
      <c r="B1653" s="497">
        <f>L1653</f>
        <v>43711</v>
      </c>
      <c r="C1653" s="498">
        <v>10335977</v>
      </c>
      <c r="D1653" s="498"/>
      <c r="E1653" s="495">
        <f t="shared" si="196"/>
        <v>1438981597.5</v>
      </c>
      <c r="F1653" s="495">
        <f t="shared" si="196"/>
        <v>721312722.60000014</v>
      </c>
      <c r="G1653" s="495">
        <f t="shared" si="191"/>
        <v>717668874.89999986</v>
      </c>
      <c r="H1653" s="495">
        <f>VLOOKUP(A1653,'02-Metrics'!A:R,18,FALSE)</f>
        <v>2740570200</v>
      </c>
      <c r="I1653" s="496">
        <f t="shared" si="193"/>
        <v>0.26186845164557354</v>
      </c>
      <c r="J1653" s="512"/>
      <c r="L1653" s="23">
        <v>43711</v>
      </c>
      <c r="M1653" s="241" t="s">
        <v>1039</v>
      </c>
      <c r="S1653">
        <f t="shared" si="192"/>
        <v>2019</v>
      </c>
    </row>
    <row r="1654" spans="1:19">
      <c r="A1654" s="418" t="s">
        <v>1098</v>
      </c>
      <c r="B1654" s="497">
        <f>L1654</f>
        <v>43712</v>
      </c>
      <c r="C1654" s="498">
        <v>15845427</v>
      </c>
      <c r="D1654" s="498"/>
      <c r="E1654" s="495">
        <f t="shared" si="196"/>
        <v>1454827024.5</v>
      </c>
      <c r="F1654" s="495">
        <f t="shared" si="196"/>
        <v>721312722.60000014</v>
      </c>
      <c r="G1654" s="495">
        <f t="shared" si="191"/>
        <v>733514301.89999986</v>
      </c>
      <c r="H1654" s="495">
        <f>VLOOKUP(A1654,'02-Metrics'!A:R,18,FALSE)</f>
        <v>2740570200</v>
      </c>
      <c r="I1654" s="496">
        <f t="shared" si="193"/>
        <v>0.26765025099521256</v>
      </c>
      <c r="J1654" s="512"/>
      <c r="L1654" s="23">
        <v>43712</v>
      </c>
      <c r="M1654" s="241" t="s">
        <v>1039</v>
      </c>
      <c r="S1654">
        <f t="shared" si="192"/>
        <v>2019</v>
      </c>
    </row>
    <row r="1655" spans="1:19">
      <c r="A1655" s="418" t="s">
        <v>1098</v>
      </c>
      <c r="B1655" s="497">
        <f>L1655</f>
        <v>43716</v>
      </c>
      <c r="C1655" s="498">
        <v>8947617</v>
      </c>
      <c r="D1655" s="498"/>
      <c r="E1655" s="495">
        <f t="shared" si="196"/>
        <v>1463774641.5</v>
      </c>
      <c r="F1655" s="495">
        <f t="shared" si="196"/>
        <v>721312722.60000014</v>
      </c>
      <c r="G1655" s="495">
        <f t="shared" si="191"/>
        <v>742461918.89999986</v>
      </c>
      <c r="H1655" s="495">
        <f>VLOOKUP(A1655,'02-Metrics'!A:R,18,FALSE)</f>
        <v>2740570200</v>
      </c>
      <c r="I1655" s="496">
        <f t="shared" si="193"/>
        <v>0.2709151252173726</v>
      </c>
      <c r="J1655" s="512"/>
      <c r="L1655" s="23">
        <v>43716</v>
      </c>
      <c r="M1655" s="241" t="s">
        <v>1039</v>
      </c>
      <c r="S1655">
        <f t="shared" si="192"/>
        <v>2019</v>
      </c>
    </row>
    <row r="1656" spans="1:19">
      <c r="A1656" s="418" t="s">
        <v>1098</v>
      </c>
      <c r="B1656" s="497">
        <f>L1656</f>
        <v>43731</v>
      </c>
      <c r="C1656" s="498">
        <v>5695997</v>
      </c>
      <c r="D1656" s="498"/>
      <c r="E1656" s="495">
        <f t="shared" si="196"/>
        <v>1469470638.5</v>
      </c>
      <c r="F1656" s="495">
        <f t="shared" si="196"/>
        <v>721312722.60000014</v>
      </c>
      <c r="G1656" s="495">
        <f t="shared" si="191"/>
        <v>748157915.89999986</v>
      </c>
      <c r="H1656" s="495">
        <f>VLOOKUP(A1656,'02-Metrics'!A:R,18,FALSE)</f>
        <v>2740570200</v>
      </c>
      <c r="I1656" s="496">
        <f t="shared" si="193"/>
        <v>0.27299352371999075</v>
      </c>
      <c r="J1656" s="512"/>
      <c r="L1656" s="23">
        <v>43731</v>
      </c>
      <c r="M1656" s="241" t="s">
        <v>1039</v>
      </c>
      <c r="S1656">
        <f t="shared" si="192"/>
        <v>2019</v>
      </c>
    </row>
    <row r="1657" spans="1:19">
      <c r="A1657" s="418" t="s">
        <v>1098</v>
      </c>
      <c r="B1657" s="497">
        <f>L1657</f>
        <v>43738</v>
      </c>
      <c r="C1657" s="498">
        <v>4942072</v>
      </c>
      <c r="D1657" s="498"/>
      <c r="E1657" s="495">
        <f t="shared" ref="E1657:F1672" si="197">C1657+E1656</f>
        <v>1474412710.5</v>
      </c>
      <c r="F1657" s="495">
        <f t="shared" si="197"/>
        <v>721312722.60000014</v>
      </c>
      <c r="G1657" s="495">
        <f t="shared" si="191"/>
        <v>753099987.89999986</v>
      </c>
      <c r="H1657" s="495">
        <f>VLOOKUP(A1657,'02-Metrics'!A:R,18,FALSE)</f>
        <v>2740570200</v>
      </c>
      <c r="I1657" s="496">
        <f t="shared" si="193"/>
        <v>0.2747968243615872</v>
      </c>
      <c r="J1657" s="512"/>
      <c r="L1657" s="23">
        <v>43738</v>
      </c>
      <c r="M1657" s="241" t="s">
        <v>1039</v>
      </c>
      <c r="S1657">
        <f t="shared" si="192"/>
        <v>2019</v>
      </c>
    </row>
    <row r="1658" spans="1:19">
      <c r="A1658" s="418" t="s">
        <v>1098</v>
      </c>
      <c r="B1658" s="497">
        <v>43739</v>
      </c>
      <c r="C1658" s="498"/>
      <c r="D1658" s="498">
        <v>89908498.700000003</v>
      </c>
      <c r="E1658" s="495">
        <f t="shared" si="197"/>
        <v>1474412710.5</v>
      </c>
      <c r="F1658" s="495">
        <f t="shared" si="197"/>
        <v>811221221.30000019</v>
      </c>
      <c r="G1658" s="495">
        <f t="shared" si="191"/>
        <v>663191489.19999981</v>
      </c>
      <c r="H1658" s="495">
        <f>VLOOKUP(A1658,'02-Metrics'!A:R,18,FALSE)</f>
        <v>2740570200</v>
      </c>
      <c r="I1658" s="496">
        <f t="shared" si="193"/>
        <v>0.24199033077131168</v>
      </c>
      <c r="J1658" s="512"/>
      <c r="M1658" s="241" t="s">
        <v>1038</v>
      </c>
      <c r="S1658">
        <f t="shared" si="192"/>
        <v>2019</v>
      </c>
    </row>
    <row r="1659" spans="1:19">
      <c r="A1659" s="418" t="s">
        <v>1098</v>
      </c>
      <c r="B1659" s="497">
        <f>L1659</f>
        <v>43753</v>
      </c>
      <c r="C1659" s="498">
        <v>63279757.200000003</v>
      </c>
      <c r="D1659" s="498"/>
      <c r="E1659" s="495">
        <f t="shared" si="197"/>
        <v>1537692467.7</v>
      </c>
      <c r="F1659" s="495">
        <f t="shared" si="197"/>
        <v>811221221.30000019</v>
      </c>
      <c r="G1659" s="495">
        <f t="shared" si="191"/>
        <v>726471246.39999986</v>
      </c>
      <c r="H1659" s="495">
        <f>VLOOKUP(A1659,'02-Metrics'!A:R,18,FALSE)</f>
        <v>2740570200</v>
      </c>
      <c r="I1659" s="496">
        <f t="shared" si="193"/>
        <v>0.26508032759022188</v>
      </c>
      <c r="J1659" s="512"/>
      <c r="L1659" s="23">
        <v>43753</v>
      </c>
      <c r="M1659" s="241" t="s">
        <v>1039</v>
      </c>
      <c r="S1659">
        <f t="shared" si="192"/>
        <v>2019</v>
      </c>
    </row>
    <row r="1660" spans="1:19">
      <c r="A1660" s="418" t="s">
        <v>1098</v>
      </c>
      <c r="B1660" s="497">
        <f>L1660</f>
        <v>43768</v>
      </c>
      <c r="C1660" s="498">
        <v>699177</v>
      </c>
      <c r="D1660" s="498"/>
      <c r="E1660" s="495">
        <f t="shared" si="197"/>
        <v>1538391644.7</v>
      </c>
      <c r="F1660" s="495">
        <f t="shared" si="197"/>
        <v>811221221.30000019</v>
      </c>
      <c r="G1660" s="495">
        <f t="shared" si="191"/>
        <v>727170423.39999986</v>
      </c>
      <c r="H1660" s="495">
        <f>VLOOKUP(A1660,'02-Metrics'!A:R,18,FALSE)</f>
        <v>2740570200</v>
      </c>
      <c r="I1660" s="496">
        <f t="shared" si="193"/>
        <v>0.2653354485865751</v>
      </c>
      <c r="J1660" s="512"/>
      <c r="L1660" s="23">
        <v>43768</v>
      </c>
      <c r="M1660" s="241" t="s">
        <v>1039</v>
      </c>
      <c r="S1660">
        <f t="shared" si="192"/>
        <v>2019</v>
      </c>
    </row>
    <row r="1661" spans="1:19">
      <c r="A1661" s="418" t="s">
        <v>1098</v>
      </c>
      <c r="B1661" s="497">
        <f>L1661</f>
        <v>43768</v>
      </c>
      <c r="C1661" s="498">
        <v>1356777</v>
      </c>
      <c r="D1661" s="498"/>
      <c r="E1661" s="495">
        <f t="shared" si="197"/>
        <v>1539748421.7</v>
      </c>
      <c r="F1661" s="495">
        <f t="shared" si="197"/>
        <v>811221221.30000019</v>
      </c>
      <c r="G1661" s="495">
        <f t="shared" si="191"/>
        <v>728527200.39999986</v>
      </c>
      <c r="H1661" s="495">
        <f>VLOOKUP(A1661,'02-Metrics'!A:R,18,FALSE)</f>
        <v>2740570200</v>
      </c>
      <c r="I1661" s="496">
        <f t="shared" si="193"/>
        <v>0.26583051964879423</v>
      </c>
      <c r="J1661" s="512"/>
      <c r="L1661" s="23">
        <v>43768</v>
      </c>
      <c r="M1661" s="241" t="s">
        <v>1039</v>
      </c>
      <c r="S1661">
        <f t="shared" si="192"/>
        <v>2019</v>
      </c>
    </row>
    <row r="1662" spans="1:19">
      <c r="A1662" s="418" t="s">
        <v>1098</v>
      </c>
      <c r="B1662" s="497">
        <f>L1662</f>
        <v>43768</v>
      </c>
      <c r="C1662" s="498">
        <v>4174487</v>
      </c>
      <c r="D1662" s="498"/>
      <c r="E1662" s="495">
        <f t="shared" si="197"/>
        <v>1543922908.7</v>
      </c>
      <c r="F1662" s="495">
        <f t="shared" si="197"/>
        <v>811221221.30000019</v>
      </c>
      <c r="G1662" s="495">
        <f t="shared" si="191"/>
        <v>732701687.39999986</v>
      </c>
      <c r="H1662" s="495">
        <f>VLOOKUP(A1662,'02-Metrics'!A:R,18,FALSE)</f>
        <v>2740570200</v>
      </c>
      <c r="I1662" s="496">
        <f t="shared" si="193"/>
        <v>0.2673537380651661</v>
      </c>
      <c r="J1662" s="512"/>
      <c r="L1662" s="23">
        <v>43768</v>
      </c>
      <c r="M1662" s="241" t="s">
        <v>1039</v>
      </c>
      <c r="S1662">
        <f t="shared" si="192"/>
        <v>2019</v>
      </c>
    </row>
    <row r="1663" spans="1:19">
      <c r="A1663" s="418" t="s">
        <v>1098</v>
      </c>
      <c r="B1663" s="497">
        <v>43770</v>
      </c>
      <c r="C1663" s="498"/>
      <c r="D1663" s="498">
        <v>57941965.079999998</v>
      </c>
      <c r="E1663" s="495">
        <f t="shared" si="197"/>
        <v>1543922908.7</v>
      </c>
      <c r="F1663" s="495">
        <f t="shared" si="197"/>
        <v>869163186.38000023</v>
      </c>
      <c r="G1663" s="495">
        <f t="shared" si="191"/>
        <v>674759722.31999981</v>
      </c>
      <c r="H1663" s="495">
        <f>VLOOKUP(A1663,'02-Metrics'!A:R,18,FALSE)</f>
        <v>2740570200</v>
      </c>
      <c r="I1663" s="496">
        <f t="shared" si="193"/>
        <v>0.24621143524073924</v>
      </c>
      <c r="J1663" s="512"/>
      <c r="M1663" s="241" t="s">
        <v>1038</v>
      </c>
      <c r="S1663">
        <f t="shared" si="192"/>
        <v>2019</v>
      </c>
    </row>
    <row r="1664" spans="1:19">
      <c r="A1664" s="418" t="s">
        <v>1098</v>
      </c>
      <c r="B1664" s="497">
        <f>L1664</f>
        <v>43789</v>
      </c>
      <c r="C1664" s="498">
        <v>7040557</v>
      </c>
      <c r="D1664" s="498"/>
      <c r="E1664" s="495">
        <f t="shared" si="197"/>
        <v>1550963465.7</v>
      </c>
      <c r="F1664" s="495">
        <f t="shared" si="197"/>
        <v>869163186.38000023</v>
      </c>
      <c r="G1664" s="495">
        <f t="shared" ref="G1664:G1727" si="198">E1664-F1664</f>
        <v>681800279.31999981</v>
      </c>
      <c r="H1664" s="495">
        <f>VLOOKUP(A1664,'02-Metrics'!A:R,18,FALSE)</f>
        <v>2740570200</v>
      </c>
      <c r="I1664" s="496">
        <f t="shared" si="193"/>
        <v>0.24878044697413693</v>
      </c>
      <c r="J1664" s="512"/>
      <c r="L1664" s="23">
        <v>43789</v>
      </c>
      <c r="M1664" s="241" t="s">
        <v>1039</v>
      </c>
      <c r="S1664">
        <f t="shared" si="192"/>
        <v>2019</v>
      </c>
    </row>
    <row r="1665" spans="1:19">
      <c r="A1665" s="418" t="s">
        <v>1098</v>
      </c>
      <c r="B1665" s="497">
        <f>L1665</f>
        <v>43789</v>
      </c>
      <c r="C1665" s="498">
        <v>2943337</v>
      </c>
      <c r="D1665" s="498"/>
      <c r="E1665" s="495">
        <f t="shared" si="197"/>
        <v>1553906802.7</v>
      </c>
      <c r="F1665" s="495">
        <f t="shared" si="197"/>
        <v>869163186.38000023</v>
      </c>
      <c r="G1665" s="495">
        <f t="shared" si="198"/>
        <v>684743616.31999981</v>
      </c>
      <c r="H1665" s="495">
        <f>VLOOKUP(A1665,'02-Metrics'!A:R,18,FALSE)</f>
        <v>2740570200</v>
      </c>
      <c r="I1665" s="496">
        <f t="shared" si="193"/>
        <v>0.24985443405901436</v>
      </c>
      <c r="J1665" s="512"/>
      <c r="L1665" s="23">
        <v>43789</v>
      </c>
      <c r="M1665" s="241" t="s">
        <v>1039</v>
      </c>
      <c r="S1665">
        <f t="shared" si="192"/>
        <v>2019</v>
      </c>
    </row>
    <row r="1666" spans="1:19">
      <c r="A1666" s="418" t="s">
        <v>1098</v>
      </c>
      <c r="B1666" s="497">
        <v>43800</v>
      </c>
      <c r="C1666" s="498"/>
      <c r="D1666" s="498">
        <v>34708025.769999996</v>
      </c>
      <c r="E1666" s="495">
        <f t="shared" si="197"/>
        <v>1553906802.7</v>
      </c>
      <c r="F1666" s="495">
        <f t="shared" si="197"/>
        <v>903871212.15000021</v>
      </c>
      <c r="G1666" s="495">
        <f t="shared" si="198"/>
        <v>650035590.54999983</v>
      </c>
      <c r="H1666" s="495">
        <f>VLOOKUP(A1666,'02-Metrics'!A:R,18,FALSE)</f>
        <v>2740570200</v>
      </c>
      <c r="I1666" s="496">
        <f t="shared" si="193"/>
        <v>0.2371899068850708</v>
      </c>
      <c r="J1666" s="512"/>
      <c r="M1666" s="241" t="s">
        <v>1038</v>
      </c>
      <c r="S1666">
        <f t="shared" si="192"/>
        <v>2019</v>
      </c>
    </row>
    <row r="1667" spans="1:19">
      <c r="A1667" s="418" t="s">
        <v>1098</v>
      </c>
      <c r="B1667" s="497">
        <f t="shared" ref="B1667:B1672" si="199">L1667</f>
        <v>43801</v>
      </c>
      <c r="C1667" s="498">
        <v>3869107</v>
      </c>
      <c r="D1667" s="498"/>
      <c r="E1667" s="495">
        <f t="shared" si="197"/>
        <v>1557775909.7</v>
      </c>
      <c r="F1667" s="495">
        <f t="shared" si="197"/>
        <v>903871212.15000021</v>
      </c>
      <c r="G1667" s="495">
        <f t="shared" si="198"/>
        <v>653904697.54999983</v>
      </c>
      <c r="H1667" s="495">
        <f>VLOOKUP(A1667,'02-Metrics'!A:R,18,FALSE)</f>
        <v>2740570200</v>
      </c>
      <c r="I1667" s="496">
        <f t="shared" si="193"/>
        <v>0.23860169593539324</v>
      </c>
      <c r="J1667" s="512"/>
      <c r="L1667" s="23">
        <v>43801</v>
      </c>
      <c r="M1667" s="241" t="s">
        <v>1039</v>
      </c>
      <c r="S1667">
        <f t="shared" ref="S1667:S1730" si="200">YEAR(B1667)</f>
        <v>2019</v>
      </c>
    </row>
    <row r="1668" spans="1:19">
      <c r="A1668" s="418" t="s">
        <v>1098</v>
      </c>
      <c r="B1668" s="497">
        <f t="shared" si="199"/>
        <v>43829</v>
      </c>
      <c r="C1668" s="498">
        <v>1182927</v>
      </c>
      <c r="D1668" s="498"/>
      <c r="E1668" s="495">
        <f t="shared" si="197"/>
        <v>1558958836.7</v>
      </c>
      <c r="F1668" s="495">
        <f t="shared" si="197"/>
        <v>903871212.15000021</v>
      </c>
      <c r="G1668" s="495">
        <f t="shared" si="198"/>
        <v>655087624.54999983</v>
      </c>
      <c r="H1668" s="495">
        <f>VLOOKUP(A1668,'02-Metrics'!A:R,18,FALSE)</f>
        <v>2740570200</v>
      </c>
      <c r="I1668" s="496">
        <f t="shared" ref="I1668:I1731" si="201">G1668/H1668</f>
        <v>0.23903333129361176</v>
      </c>
      <c r="J1668" s="512"/>
      <c r="L1668" s="23">
        <v>43829</v>
      </c>
      <c r="M1668" s="241" t="s">
        <v>1039</v>
      </c>
      <c r="S1668">
        <f t="shared" si="200"/>
        <v>2019</v>
      </c>
    </row>
    <row r="1669" spans="1:19">
      <c r="A1669" s="418" t="s">
        <v>1098</v>
      </c>
      <c r="B1669" s="497">
        <f t="shared" si="199"/>
        <v>43830</v>
      </c>
      <c r="C1669" s="498">
        <v>3500000</v>
      </c>
      <c r="D1669" s="498"/>
      <c r="E1669" s="495">
        <f t="shared" si="197"/>
        <v>1562458836.7</v>
      </c>
      <c r="F1669" s="495">
        <f t="shared" si="197"/>
        <v>903871212.15000021</v>
      </c>
      <c r="G1669" s="495">
        <f t="shared" si="198"/>
        <v>658587624.54999983</v>
      </c>
      <c r="H1669" s="495">
        <f>VLOOKUP(A1669,'02-Metrics'!A:R,18,FALSE)</f>
        <v>2740570200</v>
      </c>
      <c r="I1669" s="496">
        <f t="shared" si="201"/>
        <v>0.24031043778772748</v>
      </c>
      <c r="J1669" s="512"/>
      <c r="L1669" s="23">
        <v>43830</v>
      </c>
      <c r="M1669" s="241" t="s">
        <v>1039</v>
      </c>
      <c r="S1669">
        <f t="shared" si="200"/>
        <v>2019</v>
      </c>
    </row>
    <row r="1670" spans="1:19">
      <c r="A1670" s="418" t="s">
        <v>1098</v>
      </c>
      <c r="B1670" s="497">
        <f t="shared" si="199"/>
        <v>43830</v>
      </c>
      <c r="C1670" s="498">
        <v>80000000</v>
      </c>
      <c r="D1670" s="498"/>
      <c r="E1670" s="495">
        <f t="shared" si="197"/>
        <v>1642458836.7</v>
      </c>
      <c r="F1670" s="495">
        <f t="shared" si="197"/>
        <v>903871212.15000021</v>
      </c>
      <c r="G1670" s="495">
        <f t="shared" si="198"/>
        <v>738587624.54999983</v>
      </c>
      <c r="H1670" s="495">
        <f>VLOOKUP(A1670,'02-Metrics'!A:R,18,FALSE)</f>
        <v>2740570200</v>
      </c>
      <c r="I1670" s="496">
        <f t="shared" si="201"/>
        <v>0.26950144336751519</v>
      </c>
      <c r="J1670" s="512"/>
      <c r="L1670" s="23">
        <v>43830</v>
      </c>
      <c r="M1670" s="241" t="s">
        <v>1039</v>
      </c>
      <c r="S1670">
        <f t="shared" si="200"/>
        <v>2019</v>
      </c>
    </row>
    <row r="1671" spans="1:19">
      <c r="A1671" s="418" t="s">
        <v>1098</v>
      </c>
      <c r="B1671" s="497">
        <f t="shared" si="199"/>
        <v>43830</v>
      </c>
      <c r="C1671" s="498">
        <v>59000000</v>
      </c>
      <c r="D1671" s="498"/>
      <c r="E1671" s="495">
        <f t="shared" si="197"/>
        <v>1701458836.7</v>
      </c>
      <c r="F1671" s="495">
        <f t="shared" si="197"/>
        <v>903871212.15000021</v>
      </c>
      <c r="G1671" s="495">
        <f t="shared" si="198"/>
        <v>797587624.54999983</v>
      </c>
      <c r="H1671" s="495">
        <f>VLOOKUP(A1671,'02-Metrics'!A:R,18,FALSE)</f>
        <v>2740570200</v>
      </c>
      <c r="I1671" s="496">
        <f t="shared" si="201"/>
        <v>0.29102980998260869</v>
      </c>
      <c r="J1671" s="512"/>
      <c r="L1671" s="23">
        <v>43830</v>
      </c>
      <c r="M1671" s="241" t="s">
        <v>1039</v>
      </c>
      <c r="S1671">
        <f t="shared" si="200"/>
        <v>2019</v>
      </c>
    </row>
    <row r="1672" spans="1:19">
      <c r="A1672" s="418" t="s">
        <v>1098</v>
      </c>
      <c r="B1672" s="497">
        <f t="shared" si="199"/>
        <v>43830</v>
      </c>
      <c r="C1672" s="498">
        <v>883900</v>
      </c>
      <c r="D1672" s="498"/>
      <c r="E1672" s="495">
        <f t="shared" si="197"/>
        <v>1702342736.7</v>
      </c>
      <c r="F1672" s="495">
        <f t="shared" si="197"/>
        <v>903871212.15000021</v>
      </c>
      <c r="G1672" s="495">
        <f t="shared" si="198"/>
        <v>798471524.54999983</v>
      </c>
      <c r="H1672" s="495">
        <f>VLOOKUP(A1672,'02-Metrics'!A:R,18,FALSE)</f>
        <v>2740570200</v>
      </c>
      <c r="I1672" s="496">
        <f t="shared" si="201"/>
        <v>0.29135233410550837</v>
      </c>
      <c r="J1672" s="512"/>
      <c r="L1672" s="23">
        <v>43830</v>
      </c>
      <c r="M1672" s="241" t="s">
        <v>1039</v>
      </c>
      <c r="S1672">
        <f t="shared" si="200"/>
        <v>2019</v>
      </c>
    </row>
    <row r="1673" spans="1:19">
      <c r="A1673" s="418" t="s">
        <v>1098</v>
      </c>
      <c r="B1673" s="497">
        <v>43831</v>
      </c>
      <c r="C1673" s="498"/>
      <c r="D1673" s="498">
        <v>138788979.29000005</v>
      </c>
      <c r="E1673" s="495">
        <f t="shared" ref="E1673:F1688" si="202">C1673+E1672</f>
        <v>1702342736.7</v>
      </c>
      <c r="F1673" s="495">
        <f t="shared" si="202"/>
        <v>1042660191.4400003</v>
      </c>
      <c r="G1673" s="495">
        <f t="shared" si="198"/>
        <v>659682545.25999975</v>
      </c>
      <c r="H1673" s="495">
        <f>VLOOKUP(A1673,'02-Metrics'!A:R,18,FALSE)</f>
        <v>2740570200</v>
      </c>
      <c r="I1673" s="496">
        <f t="shared" si="201"/>
        <v>0.24070996074466539</v>
      </c>
      <c r="J1673" s="512"/>
      <c r="M1673" s="241" t="s">
        <v>1038</v>
      </c>
      <c r="S1673">
        <f t="shared" si="200"/>
        <v>2020</v>
      </c>
    </row>
    <row r="1674" spans="1:19">
      <c r="A1674" s="418" t="s">
        <v>1098</v>
      </c>
      <c r="B1674" s="497">
        <f>L1674</f>
        <v>43849</v>
      </c>
      <c r="C1674" s="498">
        <v>2851037</v>
      </c>
      <c r="D1674" s="498"/>
      <c r="E1674" s="495">
        <f t="shared" si="202"/>
        <v>1705193773.7</v>
      </c>
      <c r="F1674" s="495">
        <f t="shared" si="202"/>
        <v>1042660191.4400003</v>
      </c>
      <c r="G1674" s="495">
        <f t="shared" si="198"/>
        <v>662533582.25999975</v>
      </c>
      <c r="H1674" s="495">
        <f>VLOOKUP(A1674,'02-Metrics'!A:R,18,FALSE)</f>
        <v>2740570200</v>
      </c>
      <c r="I1674" s="496">
        <f t="shared" si="201"/>
        <v>0.24175026870685515</v>
      </c>
      <c r="J1674" s="512"/>
      <c r="L1674" s="23">
        <v>43849</v>
      </c>
      <c r="M1674" s="241" t="s">
        <v>1039</v>
      </c>
      <c r="S1674">
        <f t="shared" si="200"/>
        <v>2020</v>
      </c>
    </row>
    <row r="1675" spans="1:19">
      <c r="A1675" s="418" t="s">
        <v>1098</v>
      </c>
      <c r="B1675" s="497">
        <v>43862</v>
      </c>
      <c r="C1675" s="498"/>
      <c r="D1675" s="498">
        <v>75615089.690000027</v>
      </c>
      <c r="E1675" s="495">
        <f t="shared" si="202"/>
        <v>1705193773.7</v>
      </c>
      <c r="F1675" s="495">
        <f t="shared" si="202"/>
        <v>1118275281.1300004</v>
      </c>
      <c r="G1675" s="495">
        <f t="shared" si="198"/>
        <v>586918492.56999969</v>
      </c>
      <c r="H1675" s="495">
        <f>VLOOKUP(A1675,'02-Metrics'!A:R,18,FALSE)</f>
        <v>2740570200</v>
      </c>
      <c r="I1675" s="496">
        <f t="shared" si="201"/>
        <v>0.21415926239364338</v>
      </c>
      <c r="J1675" s="512"/>
      <c r="M1675" s="241" t="s">
        <v>1038</v>
      </c>
      <c r="S1675">
        <f t="shared" si="200"/>
        <v>2020</v>
      </c>
    </row>
    <row r="1676" spans="1:19">
      <c r="A1676" s="418" t="s">
        <v>1098</v>
      </c>
      <c r="B1676" s="497">
        <f t="shared" ref="B1676:B1684" si="203">L1676</f>
        <v>43872</v>
      </c>
      <c r="C1676" s="498">
        <v>6579617</v>
      </c>
      <c r="D1676" s="498"/>
      <c r="E1676" s="495">
        <f t="shared" si="202"/>
        <v>1711773390.7</v>
      </c>
      <c r="F1676" s="495">
        <f t="shared" si="202"/>
        <v>1118275281.1300004</v>
      </c>
      <c r="G1676" s="495">
        <f t="shared" si="198"/>
        <v>593498109.56999969</v>
      </c>
      <c r="H1676" s="495">
        <f>VLOOKUP(A1676,'02-Metrics'!A:R,18,FALSE)</f>
        <v>2740570200</v>
      </c>
      <c r="I1676" s="496">
        <f t="shared" si="201"/>
        <v>0.21656008285064171</v>
      </c>
      <c r="J1676" s="512"/>
      <c r="L1676" s="23">
        <v>43872</v>
      </c>
      <c r="M1676" s="241" t="s">
        <v>764</v>
      </c>
      <c r="S1676">
        <f t="shared" si="200"/>
        <v>2020</v>
      </c>
    </row>
    <row r="1677" spans="1:19">
      <c r="A1677" s="418" t="s">
        <v>1098</v>
      </c>
      <c r="B1677" s="497">
        <f t="shared" si="203"/>
        <v>43878</v>
      </c>
      <c r="C1677" s="498">
        <v>47786690</v>
      </c>
      <c r="D1677" s="498"/>
      <c r="E1677" s="495">
        <f t="shared" si="202"/>
        <v>1759560080.7</v>
      </c>
      <c r="F1677" s="495">
        <f t="shared" si="202"/>
        <v>1118275281.1300004</v>
      </c>
      <c r="G1677" s="495">
        <f t="shared" si="198"/>
        <v>641284799.56999969</v>
      </c>
      <c r="H1677" s="495">
        <f>VLOOKUP(A1677,'02-Metrics'!A:R,18,FALSE)</f>
        <v>2740570200</v>
      </c>
      <c r="I1677" s="496">
        <f t="shared" si="201"/>
        <v>0.23399685203101153</v>
      </c>
      <c r="J1677" s="512"/>
      <c r="L1677" s="23">
        <v>43878</v>
      </c>
      <c r="M1677" s="241" t="s">
        <v>764</v>
      </c>
      <c r="S1677">
        <f t="shared" si="200"/>
        <v>2020</v>
      </c>
    </row>
    <row r="1678" spans="1:19">
      <c r="A1678" s="418" t="s">
        <v>1098</v>
      </c>
      <c r="B1678" s="497">
        <f t="shared" si="203"/>
        <v>43878</v>
      </c>
      <c r="C1678" s="498">
        <v>6411270</v>
      </c>
      <c r="D1678" s="498"/>
      <c r="E1678" s="495">
        <f t="shared" si="202"/>
        <v>1765971350.7</v>
      </c>
      <c r="F1678" s="495">
        <f t="shared" si="202"/>
        <v>1118275281.1300004</v>
      </c>
      <c r="G1678" s="495">
        <f t="shared" si="198"/>
        <v>647696069.56999969</v>
      </c>
      <c r="H1678" s="495">
        <f>VLOOKUP(A1678,'02-Metrics'!A:R,18,FALSE)</f>
        <v>2740570200</v>
      </c>
      <c r="I1678" s="496">
        <f t="shared" si="201"/>
        <v>0.2363362447603056</v>
      </c>
      <c r="J1678" s="512"/>
      <c r="L1678" s="23">
        <v>43878</v>
      </c>
      <c r="M1678" s="241" t="s">
        <v>764</v>
      </c>
      <c r="S1678">
        <f t="shared" si="200"/>
        <v>2020</v>
      </c>
    </row>
    <row r="1679" spans="1:19">
      <c r="A1679" s="418" t="s">
        <v>1098</v>
      </c>
      <c r="B1679" s="497">
        <f t="shared" si="203"/>
        <v>43879</v>
      </c>
      <c r="C1679" s="498">
        <v>6411270</v>
      </c>
      <c r="D1679" s="498"/>
      <c r="E1679" s="495">
        <f t="shared" si="202"/>
        <v>1772382620.7</v>
      </c>
      <c r="F1679" s="495">
        <f t="shared" si="202"/>
        <v>1118275281.1300004</v>
      </c>
      <c r="G1679" s="495">
        <f t="shared" si="198"/>
        <v>654107339.56999969</v>
      </c>
      <c r="H1679" s="495">
        <f>VLOOKUP(A1679,'02-Metrics'!A:R,18,FALSE)</f>
        <v>2740570200</v>
      </c>
      <c r="I1679" s="496">
        <f t="shared" si="201"/>
        <v>0.23867563748959969</v>
      </c>
      <c r="J1679" s="512"/>
      <c r="L1679" s="23">
        <v>43879</v>
      </c>
      <c r="M1679" s="241" t="s">
        <v>1039</v>
      </c>
      <c r="S1679">
        <f t="shared" si="200"/>
        <v>2020</v>
      </c>
    </row>
    <row r="1680" spans="1:19">
      <c r="A1680" s="418" t="s">
        <v>1098</v>
      </c>
      <c r="B1680" s="497">
        <f t="shared" si="203"/>
        <v>43879</v>
      </c>
      <c r="C1680" s="498">
        <v>47786690</v>
      </c>
      <c r="D1680" s="498"/>
      <c r="E1680" s="495">
        <f t="shared" si="202"/>
        <v>1820169310.7</v>
      </c>
      <c r="F1680" s="495">
        <f t="shared" si="202"/>
        <v>1118275281.1300004</v>
      </c>
      <c r="G1680" s="495">
        <f t="shared" si="198"/>
        <v>701894029.56999969</v>
      </c>
      <c r="H1680" s="495">
        <f>VLOOKUP(A1680,'02-Metrics'!A:R,18,FALSE)</f>
        <v>2740570200</v>
      </c>
      <c r="I1680" s="496">
        <f t="shared" si="201"/>
        <v>0.25611240666996954</v>
      </c>
      <c r="J1680" s="512"/>
      <c r="L1680" s="23">
        <v>43879</v>
      </c>
      <c r="M1680" s="241" t="s">
        <v>1039</v>
      </c>
      <c r="S1680">
        <f t="shared" si="200"/>
        <v>2020</v>
      </c>
    </row>
    <row r="1681" spans="1:19">
      <c r="A1681" s="418" t="s">
        <v>1098</v>
      </c>
      <c r="B1681" s="497">
        <f t="shared" si="203"/>
        <v>43884</v>
      </c>
      <c r="C1681" s="498">
        <v>10906440</v>
      </c>
      <c r="D1681" s="498"/>
      <c r="E1681" s="495">
        <f t="shared" si="202"/>
        <v>1831075750.7</v>
      </c>
      <c r="F1681" s="495">
        <f t="shared" si="202"/>
        <v>1118275281.1300004</v>
      </c>
      <c r="G1681" s="495">
        <f t="shared" si="198"/>
        <v>712800469.56999969</v>
      </c>
      <c r="H1681" s="495">
        <f>VLOOKUP(A1681,'02-Metrics'!A:R,18,FALSE)</f>
        <v>2740570200</v>
      </c>
      <c r="I1681" s="496">
        <f t="shared" si="201"/>
        <v>0.2600920310561648</v>
      </c>
      <c r="J1681" s="512"/>
      <c r="L1681" s="23">
        <v>43884</v>
      </c>
      <c r="M1681" s="241" t="s">
        <v>1039</v>
      </c>
      <c r="S1681">
        <f t="shared" si="200"/>
        <v>2020</v>
      </c>
    </row>
    <row r="1682" spans="1:19">
      <c r="A1682" s="418" t="s">
        <v>1098</v>
      </c>
      <c r="B1682" s="497">
        <f t="shared" si="203"/>
        <v>43887</v>
      </c>
      <c r="C1682" s="498">
        <v>9359710</v>
      </c>
      <c r="D1682" s="498"/>
      <c r="E1682" s="495">
        <f t="shared" si="202"/>
        <v>1840435460.7</v>
      </c>
      <c r="F1682" s="495">
        <f t="shared" si="202"/>
        <v>1118275281.1300004</v>
      </c>
      <c r="G1682" s="495">
        <f t="shared" si="198"/>
        <v>722160179.56999969</v>
      </c>
      <c r="H1682" s="495">
        <f>VLOOKUP(A1682,'02-Metrics'!A:R,18,FALSE)</f>
        <v>2740570200</v>
      </c>
      <c r="I1682" s="496">
        <f t="shared" si="201"/>
        <v>0.26350727289160469</v>
      </c>
      <c r="J1682" s="512"/>
      <c r="L1682" s="23">
        <v>43887</v>
      </c>
      <c r="M1682" s="241" t="s">
        <v>1039</v>
      </c>
      <c r="S1682">
        <f t="shared" si="200"/>
        <v>2020</v>
      </c>
    </row>
    <row r="1683" spans="1:19">
      <c r="A1683" s="418" t="s">
        <v>1098</v>
      </c>
      <c r="B1683" s="497">
        <f t="shared" si="203"/>
        <v>43891</v>
      </c>
      <c r="C1683" s="498">
        <v>557310</v>
      </c>
      <c r="D1683" s="498"/>
      <c r="E1683" s="495">
        <f t="shared" si="202"/>
        <v>1840992770.7</v>
      </c>
      <c r="F1683" s="495">
        <f t="shared" si="202"/>
        <v>1118275281.1300004</v>
      </c>
      <c r="G1683" s="495">
        <f t="shared" si="198"/>
        <v>722717489.56999969</v>
      </c>
      <c r="H1683" s="495">
        <f>VLOOKUP(A1683,'02-Metrics'!A:R,18,FALSE)</f>
        <v>2740570200</v>
      </c>
      <c r="I1683" s="496">
        <f t="shared" si="201"/>
        <v>0.26371062838310061</v>
      </c>
      <c r="J1683" s="512"/>
      <c r="L1683" s="23">
        <v>43891</v>
      </c>
      <c r="M1683" s="241" t="s">
        <v>764</v>
      </c>
      <c r="S1683">
        <f t="shared" si="200"/>
        <v>2020</v>
      </c>
    </row>
    <row r="1684" spans="1:19">
      <c r="A1684" s="418" t="s">
        <v>1098</v>
      </c>
      <c r="B1684" s="497">
        <f t="shared" si="203"/>
        <v>43891</v>
      </c>
      <c r="C1684" s="498">
        <v>318910</v>
      </c>
      <c r="D1684" s="498"/>
      <c r="E1684" s="495">
        <f t="shared" si="202"/>
        <v>1841311680.7</v>
      </c>
      <c r="F1684" s="495">
        <f t="shared" si="202"/>
        <v>1118275281.1300004</v>
      </c>
      <c r="G1684" s="495">
        <f t="shared" si="198"/>
        <v>723036399.56999969</v>
      </c>
      <c r="H1684" s="495">
        <f>VLOOKUP(A1684,'02-Metrics'!A:R,18,FALSE)</f>
        <v>2740570200</v>
      </c>
      <c r="I1684" s="496">
        <f t="shared" si="201"/>
        <v>0.26382699467796872</v>
      </c>
      <c r="J1684" s="512"/>
      <c r="L1684" s="23">
        <v>43891</v>
      </c>
      <c r="M1684" s="241" t="s">
        <v>764</v>
      </c>
      <c r="S1684">
        <f t="shared" si="200"/>
        <v>2020</v>
      </c>
    </row>
    <row r="1685" spans="1:19">
      <c r="A1685" s="418" t="s">
        <v>1098</v>
      </c>
      <c r="B1685" s="497">
        <v>43891</v>
      </c>
      <c r="C1685" s="498"/>
      <c r="D1685" s="498">
        <v>32230884.500000007</v>
      </c>
      <c r="E1685" s="495">
        <f t="shared" si="202"/>
        <v>1841311680.7</v>
      </c>
      <c r="F1685" s="495">
        <f t="shared" si="202"/>
        <v>1150506165.6300004</v>
      </c>
      <c r="G1685" s="495">
        <f t="shared" si="198"/>
        <v>690805515.06999969</v>
      </c>
      <c r="H1685" s="495">
        <f>VLOOKUP(A1685,'02-Metrics'!A:R,18,FALSE)</f>
        <v>2740570200</v>
      </c>
      <c r="I1685" s="496">
        <f t="shared" si="201"/>
        <v>0.25206634556195628</v>
      </c>
      <c r="J1685" s="512"/>
      <c r="M1685" s="241" t="s">
        <v>1038</v>
      </c>
      <c r="S1685">
        <f t="shared" si="200"/>
        <v>2020</v>
      </c>
    </row>
    <row r="1686" spans="1:19">
      <c r="A1686" s="418" t="s">
        <v>1098</v>
      </c>
      <c r="B1686" s="497">
        <f t="shared" ref="B1686:B1692" si="204">L1686</f>
        <v>43893</v>
      </c>
      <c r="C1686" s="498">
        <v>557310</v>
      </c>
      <c r="D1686" s="498"/>
      <c r="E1686" s="495">
        <f t="shared" si="202"/>
        <v>1841868990.7</v>
      </c>
      <c r="F1686" s="495">
        <f t="shared" si="202"/>
        <v>1150506165.6300004</v>
      </c>
      <c r="G1686" s="495">
        <f t="shared" si="198"/>
        <v>691362825.06999969</v>
      </c>
      <c r="H1686" s="495">
        <f>VLOOKUP(A1686,'02-Metrics'!A:R,18,FALSE)</f>
        <v>2740570200</v>
      </c>
      <c r="I1686" s="496">
        <f t="shared" si="201"/>
        <v>0.2522697010534522</v>
      </c>
      <c r="J1686" s="512"/>
      <c r="L1686" s="23">
        <v>43893</v>
      </c>
      <c r="M1686" s="241" t="s">
        <v>1039</v>
      </c>
      <c r="S1686">
        <f t="shared" si="200"/>
        <v>2020</v>
      </c>
    </row>
    <row r="1687" spans="1:19">
      <c r="A1687" s="418" t="s">
        <v>1098</v>
      </c>
      <c r="B1687" s="497">
        <f t="shared" si="204"/>
        <v>43893</v>
      </c>
      <c r="C1687" s="498">
        <v>318910</v>
      </c>
      <c r="D1687" s="498"/>
      <c r="E1687" s="495">
        <f t="shared" si="202"/>
        <v>1842187900.7</v>
      </c>
      <c r="F1687" s="495">
        <f t="shared" si="202"/>
        <v>1150506165.6300004</v>
      </c>
      <c r="G1687" s="495">
        <f t="shared" si="198"/>
        <v>691681735.06999969</v>
      </c>
      <c r="H1687" s="495">
        <f>VLOOKUP(A1687,'02-Metrics'!A:R,18,FALSE)</f>
        <v>2740570200</v>
      </c>
      <c r="I1687" s="496">
        <f t="shared" si="201"/>
        <v>0.25238606734832031</v>
      </c>
      <c r="J1687" s="512"/>
      <c r="L1687" s="23">
        <v>43893</v>
      </c>
      <c r="M1687" s="241" t="s">
        <v>1039</v>
      </c>
      <c r="S1687">
        <f t="shared" si="200"/>
        <v>2020</v>
      </c>
    </row>
    <row r="1688" spans="1:19">
      <c r="A1688" s="418" t="s">
        <v>1098</v>
      </c>
      <c r="B1688" s="497">
        <f t="shared" si="204"/>
        <v>43895</v>
      </c>
      <c r="C1688" s="498">
        <v>200590</v>
      </c>
      <c r="D1688" s="498"/>
      <c r="E1688" s="495">
        <f t="shared" si="202"/>
        <v>1842388490.7</v>
      </c>
      <c r="F1688" s="495">
        <f t="shared" si="202"/>
        <v>1150506165.6300004</v>
      </c>
      <c r="G1688" s="495">
        <f t="shared" si="198"/>
        <v>691882325.06999969</v>
      </c>
      <c r="H1688" s="495">
        <f>VLOOKUP(A1688,'02-Metrics'!A:R,18,FALSE)</f>
        <v>2740570200</v>
      </c>
      <c r="I1688" s="496">
        <f t="shared" si="201"/>
        <v>0.25245926014593595</v>
      </c>
      <c r="J1688" s="512"/>
      <c r="L1688" s="23">
        <v>43895</v>
      </c>
      <c r="M1688" s="241" t="s">
        <v>764</v>
      </c>
      <c r="S1688">
        <f t="shared" si="200"/>
        <v>2020</v>
      </c>
    </row>
    <row r="1689" spans="1:19">
      <c r="A1689" s="418" t="s">
        <v>1098</v>
      </c>
      <c r="B1689" s="497">
        <f t="shared" si="204"/>
        <v>43912</v>
      </c>
      <c r="C1689" s="498">
        <v>21929380</v>
      </c>
      <c r="D1689" s="498"/>
      <c r="E1689" s="495">
        <f t="shared" ref="E1689:F1704" si="205">C1689+E1688</f>
        <v>1864317870.7</v>
      </c>
      <c r="F1689" s="495">
        <f t="shared" si="205"/>
        <v>1150506165.6300004</v>
      </c>
      <c r="G1689" s="495">
        <f t="shared" si="198"/>
        <v>713811705.06999969</v>
      </c>
      <c r="H1689" s="495">
        <f>VLOOKUP(A1689,'02-Metrics'!A:R,18,FALSE)</f>
        <v>2740570200</v>
      </c>
      <c r="I1689" s="496">
        <f t="shared" si="201"/>
        <v>0.26046101832020202</v>
      </c>
      <c r="J1689" s="512"/>
      <c r="L1689" s="23">
        <v>43912</v>
      </c>
      <c r="M1689" s="241" t="s">
        <v>764</v>
      </c>
      <c r="S1689">
        <f t="shared" si="200"/>
        <v>2020</v>
      </c>
    </row>
    <row r="1690" spans="1:19">
      <c r="A1690" s="418" t="s">
        <v>1098</v>
      </c>
      <c r="B1690" s="497">
        <f t="shared" si="204"/>
        <v>43916</v>
      </c>
      <c r="C1690" s="498">
        <v>5400020</v>
      </c>
      <c r="D1690" s="498"/>
      <c r="E1690" s="495">
        <f t="shared" si="205"/>
        <v>1869717890.7</v>
      </c>
      <c r="F1690" s="495">
        <f t="shared" si="205"/>
        <v>1150506165.6300004</v>
      </c>
      <c r="G1690" s="495">
        <f t="shared" si="198"/>
        <v>719211725.06999969</v>
      </c>
      <c r="H1690" s="495">
        <f>VLOOKUP(A1690,'02-Metrics'!A:R,18,FALSE)</f>
        <v>2740570200</v>
      </c>
      <c r="I1690" s="496">
        <f t="shared" si="201"/>
        <v>0.26243141849458906</v>
      </c>
      <c r="J1690" s="512"/>
      <c r="L1690" s="23">
        <v>43916</v>
      </c>
      <c r="M1690" s="241" t="s">
        <v>764</v>
      </c>
      <c r="S1690">
        <f t="shared" si="200"/>
        <v>2020</v>
      </c>
    </row>
    <row r="1691" spans="1:19">
      <c r="A1691" s="418" t="s">
        <v>1098</v>
      </c>
      <c r="B1691" s="497">
        <f t="shared" si="204"/>
        <v>43916</v>
      </c>
      <c r="C1691" s="498">
        <v>10490</v>
      </c>
      <c r="D1691" s="498"/>
      <c r="E1691" s="495">
        <f t="shared" si="205"/>
        <v>1869728380.7</v>
      </c>
      <c r="F1691" s="495">
        <f t="shared" si="205"/>
        <v>1150506165.6300004</v>
      </c>
      <c r="G1691" s="495">
        <f t="shared" si="198"/>
        <v>719222215.06999969</v>
      </c>
      <c r="H1691" s="495">
        <f>VLOOKUP(A1691,'02-Metrics'!A:R,18,FALSE)</f>
        <v>2740570200</v>
      </c>
      <c r="I1691" s="496">
        <f t="shared" si="201"/>
        <v>0.26243524616519576</v>
      </c>
      <c r="J1691" s="512"/>
      <c r="L1691" s="23">
        <v>43916</v>
      </c>
      <c r="M1691" s="241" t="s">
        <v>764</v>
      </c>
      <c r="S1691">
        <f t="shared" si="200"/>
        <v>2020</v>
      </c>
    </row>
    <row r="1692" spans="1:19">
      <c r="A1692" s="418" t="s">
        <v>1098</v>
      </c>
      <c r="B1692" s="497">
        <f t="shared" si="204"/>
        <v>43921</v>
      </c>
      <c r="C1692" s="498">
        <v>715217</v>
      </c>
      <c r="D1692" s="498"/>
      <c r="E1692" s="495">
        <f t="shared" si="205"/>
        <v>1870443597.7</v>
      </c>
      <c r="F1692" s="495">
        <f t="shared" si="205"/>
        <v>1150506165.6300004</v>
      </c>
      <c r="G1692" s="495">
        <f t="shared" si="198"/>
        <v>719937432.06999969</v>
      </c>
      <c r="H1692" s="495">
        <f>VLOOKUP(A1692,'02-Metrics'!A:R,18,FALSE)</f>
        <v>2740570200</v>
      </c>
      <c r="I1692" s="496">
        <f t="shared" si="201"/>
        <v>0.26269621995816772</v>
      </c>
      <c r="J1692" s="512"/>
      <c r="L1692" s="23">
        <v>43921</v>
      </c>
      <c r="M1692" s="241" t="s">
        <v>764</v>
      </c>
      <c r="S1692">
        <f t="shared" si="200"/>
        <v>2020</v>
      </c>
    </row>
    <row r="1693" spans="1:19">
      <c r="A1693" s="418" t="s">
        <v>1098</v>
      </c>
      <c r="B1693" s="497">
        <v>43922</v>
      </c>
      <c r="C1693" s="498"/>
      <c r="D1693" s="498">
        <v>13628063.760000005</v>
      </c>
      <c r="E1693" s="495">
        <f t="shared" si="205"/>
        <v>1870443597.7</v>
      </c>
      <c r="F1693" s="495">
        <f t="shared" si="205"/>
        <v>1164134229.3900003</v>
      </c>
      <c r="G1693" s="495">
        <f t="shared" si="198"/>
        <v>706309368.3099997</v>
      </c>
      <c r="H1693" s="495">
        <f>VLOOKUP(A1693,'02-Metrics'!A:R,18,FALSE)</f>
        <v>2740570200</v>
      </c>
      <c r="I1693" s="496">
        <f t="shared" si="201"/>
        <v>0.25772350889241941</v>
      </c>
      <c r="J1693" s="512"/>
      <c r="M1693" s="241" t="s">
        <v>1038</v>
      </c>
      <c r="S1693">
        <f t="shared" si="200"/>
        <v>2020</v>
      </c>
    </row>
    <row r="1694" spans="1:19">
      <c r="A1694" s="418" t="s">
        <v>1098</v>
      </c>
      <c r="B1694" s="497">
        <f>L1694</f>
        <v>43944</v>
      </c>
      <c r="C1694" s="498">
        <v>506375</v>
      </c>
      <c r="D1694" s="498"/>
      <c r="E1694" s="495">
        <f t="shared" si="205"/>
        <v>1870949972.7</v>
      </c>
      <c r="F1694" s="495">
        <f t="shared" si="205"/>
        <v>1164134229.3900003</v>
      </c>
      <c r="G1694" s="495">
        <f t="shared" si="198"/>
        <v>706815743.3099997</v>
      </c>
      <c r="H1694" s="495">
        <f>VLOOKUP(A1694,'02-Metrics'!A:R,18,FALSE)</f>
        <v>2740570200</v>
      </c>
      <c r="I1694" s="496">
        <f t="shared" si="201"/>
        <v>0.25790827883555023</v>
      </c>
      <c r="J1694" s="512"/>
      <c r="L1694" s="23">
        <v>43944</v>
      </c>
      <c r="M1694" s="241" t="s">
        <v>764</v>
      </c>
      <c r="S1694">
        <f t="shared" si="200"/>
        <v>2020</v>
      </c>
    </row>
    <row r="1695" spans="1:19">
      <c r="A1695" s="418" t="s">
        <v>1098</v>
      </c>
      <c r="B1695" s="497">
        <f>L1695</f>
        <v>43947</v>
      </c>
      <c r="C1695" s="498">
        <v>1771845</v>
      </c>
      <c r="D1695" s="498"/>
      <c r="E1695" s="495">
        <f t="shared" si="205"/>
        <v>1872721817.7</v>
      </c>
      <c r="F1695" s="495">
        <f t="shared" si="205"/>
        <v>1164134229.3900003</v>
      </c>
      <c r="G1695" s="495">
        <f t="shared" si="198"/>
        <v>708587588.3099997</v>
      </c>
      <c r="H1695" s="495">
        <f>VLOOKUP(A1695,'02-Metrics'!A:R,18,FALSE)</f>
        <v>2740570200</v>
      </c>
      <c r="I1695" s="496">
        <f t="shared" si="201"/>
        <v>0.25855480305156925</v>
      </c>
      <c r="J1695" s="512"/>
      <c r="L1695" s="23">
        <v>43947</v>
      </c>
      <c r="M1695" s="241" t="s">
        <v>764</v>
      </c>
      <c r="S1695">
        <f t="shared" si="200"/>
        <v>2020</v>
      </c>
    </row>
    <row r="1696" spans="1:19">
      <c r="A1696" s="418" t="s">
        <v>1098</v>
      </c>
      <c r="B1696" s="497">
        <f>L1696</f>
        <v>43947</v>
      </c>
      <c r="C1696" s="498">
        <v>1741265</v>
      </c>
      <c r="D1696" s="498"/>
      <c r="E1696" s="495">
        <f t="shared" si="205"/>
        <v>1874463082.7</v>
      </c>
      <c r="F1696" s="495">
        <f t="shared" si="205"/>
        <v>1164134229.3900003</v>
      </c>
      <c r="G1696" s="495">
        <f t="shared" si="198"/>
        <v>710328853.3099997</v>
      </c>
      <c r="H1696" s="495">
        <f>VLOOKUP(A1696,'02-Metrics'!A:R,18,FALSE)</f>
        <v>2740570200</v>
      </c>
      <c r="I1696" s="496">
        <f t="shared" si="201"/>
        <v>0.25919016900570535</v>
      </c>
      <c r="J1696" s="512"/>
      <c r="L1696" s="23">
        <v>43947</v>
      </c>
      <c r="M1696" s="241" t="s">
        <v>764</v>
      </c>
      <c r="S1696">
        <f t="shared" si="200"/>
        <v>2020</v>
      </c>
    </row>
    <row r="1697" spans="1:19">
      <c r="A1697" s="418" t="s">
        <v>1098</v>
      </c>
      <c r="B1697" s="497">
        <v>43952</v>
      </c>
      <c r="C1697" s="498"/>
      <c r="D1697" s="498">
        <v>25563496.079999998</v>
      </c>
      <c r="E1697" s="495">
        <f t="shared" si="205"/>
        <v>1874463082.7</v>
      </c>
      <c r="F1697" s="495">
        <f t="shared" si="205"/>
        <v>1189697725.4700003</v>
      </c>
      <c r="G1697" s="495">
        <f t="shared" si="198"/>
        <v>684765357.22999978</v>
      </c>
      <c r="H1697" s="495">
        <f>VLOOKUP(A1697,'02-Metrics'!A:R,18,FALSE)</f>
        <v>2740570200</v>
      </c>
      <c r="I1697" s="496">
        <f t="shared" si="201"/>
        <v>0.24986236704682835</v>
      </c>
      <c r="J1697" s="512"/>
      <c r="M1697" s="241" t="s">
        <v>1038</v>
      </c>
      <c r="S1697">
        <f t="shared" si="200"/>
        <v>2020</v>
      </c>
    </row>
    <row r="1698" spans="1:19">
      <c r="A1698" s="418" t="s">
        <v>1098</v>
      </c>
      <c r="B1698" s="497">
        <v>43983</v>
      </c>
      <c r="C1698" s="498"/>
      <c r="D1698" s="498">
        <v>36844843.559999987</v>
      </c>
      <c r="E1698" s="495">
        <f t="shared" si="205"/>
        <v>1874463082.7</v>
      </c>
      <c r="F1698" s="495">
        <f t="shared" si="205"/>
        <v>1226542569.0300002</v>
      </c>
      <c r="G1698" s="495">
        <f t="shared" si="198"/>
        <v>647920513.66999984</v>
      </c>
      <c r="H1698" s="495">
        <f>VLOOKUP(A1698,'02-Metrics'!A:R,18,FALSE)</f>
        <v>2740570200</v>
      </c>
      <c r="I1698" s="496">
        <f t="shared" si="201"/>
        <v>0.2364181416224988</v>
      </c>
      <c r="J1698" s="512"/>
      <c r="M1698" s="241" t="s">
        <v>1038</v>
      </c>
      <c r="S1698">
        <f t="shared" si="200"/>
        <v>2020</v>
      </c>
    </row>
    <row r="1699" spans="1:19">
      <c r="A1699" s="418" t="s">
        <v>1098</v>
      </c>
      <c r="B1699" s="497">
        <f>L1699</f>
        <v>44003</v>
      </c>
      <c r="C1699" s="498">
        <v>501405</v>
      </c>
      <c r="D1699" s="498"/>
      <c r="E1699" s="495">
        <f t="shared" si="205"/>
        <v>1874964487.7</v>
      </c>
      <c r="F1699" s="495">
        <f t="shared" si="205"/>
        <v>1226542569.0300002</v>
      </c>
      <c r="G1699" s="495">
        <f t="shared" si="198"/>
        <v>648421918.66999984</v>
      </c>
      <c r="H1699" s="495">
        <f>VLOOKUP(A1699,'02-Metrics'!A:R,18,FALSE)</f>
        <v>2740570200</v>
      </c>
      <c r="I1699" s="496">
        <f t="shared" si="201"/>
        <v>0.23660109807440796</v>
      </c>
      <c r="J1699" s="512"/>
      <c r="L1699" s="23">
        <v>44003</v>
      </c>
      <c r="M1699" s="241" t="s">
        <v>1039</v>
      </c>
      <c r="S1699">
        <f t="shared" si="200"/>
        <v>2020</v>
      </c>
    </row>
    <row r="1700" spans="1:19">
      <c r="A1700" s="418" t="s">
        <v>1098</v>
      </c>
      <c r="B1700" s="497">
        <f>L1700</f>
        <v>44012</v>
      </c>
      <c r="C1700" s="498">
        <v>15000008.85</v>
      </c>
      <c r="D1700" s="498"/>
      <c r="E1700" s="495">
        <f t="shared" si="205"/>
        <v>1889964496.55</v>
      </c>
      <c r="F1700" s="495">
        <f t="shared" si="205"/>
        <v>1226542569.0300002</v>
      </c>
      <c r="G1700" s="495">
        <f t="shared" si="198"/>
        <v>663421927.51999974</v>
      </c>
      <c r="H1700" s="495">
        <f>VLOOKUP(A1700,'02-Metrics'!A:R,18,FALSE)</f>
        <v>2740570200</v>
      </c>
      <c r="I1700" s="496">
        <f t="shared" si="201"/>
        <v>0.24207441484987313</v>
      </c>
      <c r="J1700" s="512"/>
      <c r="L1700" s="23">
        <v>44012</v>
      </c>
      <c r="M1700" s="241" t="s">
        <v>1039</v>
      </c>
      <c r="S1700">
        <f t="shared" si="200"/>
        <v>2020</v>
      </c>
    </row>
    <row r="1701" spans="1:19">
      <c r="A1701" s="418" t="s">
        <v>1098</v>
      </c>
      <c r="B1701" s="497">
        <v>44013</v>
      </c>
      <c r="C1701" s="498"/>
      <c r="D1701" s="498">
        <v>49618323.320000008</v>
      </c>
      <c r="E1701" s="495">
        <f t="shared" si="205"/>
        <v>1889964496.55</v>
      </c>
      <c r="F1701" s="495">
        <f t="shared" si="205"/>
        <v>1276160892.3500001</v>
      </c>
      <c r="G1701" s="495">
        <f t="shared" si="198"/>
        <v>613803604.19999981</v>
      </c>
      <c r="H1701" s="495">
        <f>VLOOKUP(A1701,'02-Metrics'!A:R,18,FALSE)</f>
        <v>2740570200</v>
      </c>
      <c r="I1701" s="496">
        <f t="shared" si="201"/>
        <v>0.22396930543870025</v>
      </c>
      <c r="J1701" s="512"/>
      <c r="M1701" s="241" t="s">
        <v>1038</v>
      </c>
      <c r="S1701">
        <f t="shared" si="200"/>
        <v>2020</v>
      </c>
    </row>
    <row r="1702" spans="1:19">
      <c r="A1702" s="418" t="s">
        <v>1098</v>
      </c>
      <c r="B1702" s="497">
        <f>L1702</f>
        <v>44040</v>
      </c>
      <c r="C1702" s="498">
        <v>101591695</v>
      </c>
      <c r="D1702" s="498"/>
      <c r="E1702" s="495">
        <f t="shared" si="205"/>
        <v>1991556191.55</v>
      </c>
      <c r="F1702" s="495">
        <f t="shared" si="205"/>
        <v>1276160892.3500001</v>
      </c>
      <c r="G1702" s="495">
        <f t="shared" si="198"/>
        <v>715395299.19999981</v>
      </c>
      <c r="H1702" s="495">
        <f>VLOOKUP(A1702,'02-Metrics'!A:R,18,FALSE)</f>
        <v>2740570200</v>
      </c>
      <c r="I1702" s="496">
        <f t="shared" si="201"/>
        <v>0.26103885213376393</v>
      </c>
      <c r="J1702" s="512"/>
      <c r="L1702" s="23">
        <v>44040</v>
      </c>
      <c r="M1702" s="241" t="s">
        <v>764</v>
      </c>
      <c r="S1702">
        <f t="shared" si="200"/>
        <v>2020</v>
      </c>
    </row>
    <row r="1703" spans="1:19">
      <c r="A1703" s="418" t="s">
        <v>1098</v>
      </c>
      <c r="B1703" s="497">
        <f>L1703</f>
        <v>44040</v>
      </c>
      <c r="C1703" s="498">
        <v>7703215</v>
      </c>
      <c r="D1703" s="498"/>
      <c r="E1703" s="495">
        <f t="shared" si="205"/>
        <v>1999259406.55</v>
      </c>
      <c r="F1703" s="495">
        <f t="shared" si="205"/>
        <v>1276160892.3500001</v>
      </c>
      <c r="G1703" s="495">
        <f t="shared" si="198"/>
        <v>723098514.19999981</v>
      </c>
      <c r="H1703" s="495">
        <f>VLOOKUP(A1703,'02-Metrics'!A:R,18,FALSE)</f>
        <v>2740570200</v>
      </c>
      <c r="I1703" s="496">
        <f t="shared" si="201"/>
        <v>0.26384965953435524</v>
      </c>
      <c r="J1703" s="512"/>
      <c r="L1703" s="23">
        <v>44040</v>
      </c>
      <c r="M1703" s="241" t="s">
        <v>764</v>
      </c>
      <c r="S1703">
        <f t="shared" si="200"/>
        <v>2020</v>
      </c>
    </row>
    <row r="1704" spans="1:19">
      <c r="A1704" s="418" t="s">
        <v>1098</v>
      </c>
      <c r="B1704" s="497">
        <f>L1704</f>
        <v>44040</v>
      </c>
      <c r="C1704" s="498">
        <v>19470665</v>
      </c>
      <c r="D1704" s="498"/>
      <c r="E1704" s="495">
        <f t="shared" si="205"/>
        <v>2018730071.55</v>
      </c>
      <c r="F1704" s="495">
        <f t="shared" si="205"/>
        <v>1276160892.3500001</v>
      </c>
      <c r="G1704" s="495">
        <f t="shared" si="198"/>
        <v>742569179.19999981</v>
      </c>
      <c r="H1704" s="495">
        <f>VLOOKUP(A1704,'02-Metrics'!A:R,18,FALSE)</f>
        <v>2740570200</v>
      </c>
      <c r="I1704" s="496">
        <f t="shared" si="201"/>
        <v>0.27095426316756993</v>
      </c>
      <c r="J1704" s="512"/>
      <c r="L1704" s="23">
        <v>44040</v>
      </c>
      <c r="M1704" s="241" t="s">
        <v>764</v>
      </c>
      <c r="S1704">
        <f t="shared" si="200"/>
        <v>2020</v>
      </c>
    </row>
    <row r="1705" spans="1:19">
      <c r="A1705" s="418" t="s">
        <v>1098</v>
      </c>
      <c r="B1705" s="497">
        <v>44044</v>
      </c>
      <c r="C1705" s="498"/>
      <c r="D1705" s="498">
        <v>23577214.699999999</v>
      </c>
      <c r="E1705" s="495">
        <f t="shared" ref="E1705:F1720" si="206">C1705+E1704</f>
        <v>2018730071.55</v>
      </c>
      <c r="F1705" s="495">
        <f t="shared" si="206"/>
        <v>1299738107.0500002</v>
      </c>
      <c r="G1705" s="495">
        <f t="shared" si="198"/>
        <v>718991964.49999976</v>
      </c>
      <c r="H1705" s="495">
        <f>VLOOKUP(A1705,'02-Metrics'!A:R,18,FALSE)</f>
        <v>2740570200</v>
      </c>
      <c r="I1705" s="496">
        <f t="shared" si="201"/>
        <v>0.26235123059427551</v>
      </c>
      <c r="J1705" s="512"/>
      <c r="M1705" s="241" t="s">
        <v>1038</v>
      </c>
      <c r="S1705">
        <f t="shared" si="200"/>
        <v>2020</v>
      </c>
    </row>
    <row r="1706" spans="1:19">
      <c r="A1706" s="418" t="s">
        <v>1098</v>
      </c>
      <c r="B1706" s="497">
        <f>L1706</f>
        <v>44066</v>
      </c>
      <c r="C1706" s="498">
        <v>49745</v>
      </c>
      <c r="D1706" s="498"/>
      <c r="E1706" s="495">
        <f t="shared" si="206"/>
        <v>2018779816.55</v>
      </c>
      <c r="F1706" s="495">
        <f t="shared" si="206"/>
        <v>1299738107.0500002</v>
      </c>
      <c r="G1706" s="495">
        <f t="shared" si="198"/>
        <v>719041709.49999976</v>
      </c>
      <c r="H1706" s="495">
        <f>VLOOKUP(A1706,'02-Metrics'!A:R,18,FALSE)</f>
        <v>2740570200</v>
      </c>
      <c r="I1706" s="496">
        <f t="shared" si="201"/>
        <v>0.26236938192643261</v>
      </c>
      <c r="J1706" s="512"/>
      <c r="L1706" s="23">
        <v>44066</v>
      </c>
      <c r="M1706" s="241" t="s">
        <v>764</v>
      </c>
      <c r="S1706">
        <f t="shared" si="200"/>
        <v>2020</v>
      </c>
    </row>
    <row r="1707" spans="1:19">
      <c r="A1707" s="418" t="s">
        <v>1098</v>
      </c>
      <c r="B1707" s="497">
        <f>L1707</f>
        <v>44068</v>
      </c>
      <c r="C1707" s="498">
        <v>14328230</v>
      </c>
      <c r="D1707" s="498"/>
      <c r="E1707" s="495">
        <f t="shared" si="206"/>
        <v>2033108046.55</v>
      </c>
      <c r="F1707" s="495">
        <f t="shared" si="206"/>
        <v>1299738107.0500002</v>
      </c>
      <c r="G1707" s="495">
        <f t="shared" si="198"/>
        <v>733369939.49999976</v>
      </c>
      <c r="H1707" s="495">
        <f>VLOOKUP(A1707,'02-Metrics'!A:R,18,FALSE)</f>
        <v>2740570200</v>
      </c>
      <c r="I1707" s="496">
        <f t="shared" si="201"/>
        <v>0.2675975749499136</v>
      </c>
      <c r="J1707" s="512"/>
      <c r="L1707" s="23">
        <v>44068</v>
      </c>
      <c r="M1707" s="241" t="s">
        <v>764</v>
      </c>
      <c r="S1707">
        <f t="shared" si="200"/>
        <v>2020</v>
      </c>
    </row>
    <row r="1708" spans="1:19">
      <c r="A1708" s="418" t="s">
        <v>1098</v>
      </c>
      <c r="B1708" s="497">
        <f>L1708</f>
        <v>44068</v>
      </c>
      <c r="C1708" s="498">
        <v>14328225</v>
      </c>
      <c r="D1708" s="498"/>
      <c r="E1708" s="495">
        <f t="shared" si="206"/>
        <v>2047436271.55</v>
      </c>
      <c r="F1708" s="495">
        <f t="shared" si="206"/>
        <v>1299738107.0500002</v>
      </c>
      <c r="G1708" s="495">
        <f t="shared" si="198"/>
        <v>747698164.49999976</v>
      </c>
      <c r="H1708" s="495">
        <f>VLOOKUP(A1708,'02-Metrics'!A:R,18,FALSE)</f>
        <v>2740570200</v>
      </c>
      <c r="I1708" s="496">
        <f t="shared" si="201"/>
        <v>0.27282576614895682</v>
      </c>
      <c r="J1708" s="512"/>
      <c r="L1708" s="23">
        <v>44068</v>
      </c>
      <c r="M1708" s="241" t="s">
        <v>1039</v>
      </c>
      <c r="S1708">
        <f t="shared" si="200"/>
        <v>2020</v>
      </c>
    </row>
    <row r="1709" spans="1:19">
      <c r="A1709" s="418" t="s">
        <v>1098</v>
      </c>
      <c r="B1709" s="497">
        <v>44075</v>
      </c>
      <c r="C1709" s="498"/>
      <c r="D1709" s="498">
        <v>30170906.379999999</v>
      </c>
      <c r="E1709" s="495">
        <f t="shared" si="206"/>
        <v>2047436271.55</v>
      </c>
      <c r="F1709" s="495">
        <f t="shared" si="206"/>
        <v>1329909013.4300003</v>
      </c>
      <c r="G1709" s="495">
        <f t="shared" si="198"/>
        <v>717527258.11999965</v>
      </c>
      <c r="H1709" s="495">
        <f>VLOOKUP(A1709,'02-Metrics'!A:R,18,FALSE)</f>
        <v>2740570200</v>
      </c>
      <c r="I1709" s="496">
        <f t="shared" si="201"/>
        <v>0.26181677744288384</v>
      </c>
      <c r="J1709" s="512"/>
      <c r="M1709" s="241" t="s">
        <v>1038</v>
      </c>
      <c r="S1709">
        <f t="shared" si="200"/>
        <v>2020</v>
      </c>
    </row>
    <row r="1710" spans="1:19">
      <c r="A1710" s="418" t="s">
        <v>1098</v>
      </c>
      <c r="B1710" s="497">
        <f t="shared" ref="B1710:B1729" si="207">L1710</f>
        <v>44084</v>
      </c>
      <c r="C1710" s="498">
        <v>23375895</v>
      </c>
      <c r="D1710" s="498"/>
      <c r="E1710" s="495">
        <f t="shared" si="206"/>
        <v>2070812166.55</v>
      </c>
      <c r="F1710" s="495">
        <f t="shared" si="206"/>
        <v>1329909013.4300003</v>
      </c>
      <c r="G1710" s="495">
        <f t="shared" si="198"/>
        <v>740903153.11999965</v>
      </c>
      <c r="H1710" s="495">
        <f>VLOOKUP(A1710,'02-Metrics'!A:R,18,FALSE)</f>
        <v>2740570200</v>
      </c>
      <c r="I1710" s="496">
        <f t="shared" si="201"/>
        <v>0.27034635096010301</v>
      </c>
      <c r="J1710" s="512"/>
      <c r="L1710" s="23">
        <v>44084</v>
      </c>
      <c r="M1710" s="241" t="s">
        <v>764</v>
      </c>
      <c r="S1710">
        <f t="shared" si="200"/>
        <v>2020</v>
      </c>
    </row>
    <row r="1711" spans="1:19">
      <c r="A1711" s="418" t="s">
        <v>1098</v>
      </c>
      <c r="B1711" s="497">
        <f t="shared" si="207"/>
        <v>44105</v>
      </c>
      <c r="C1711" s="498">
        <v>2928255</v>
      </c>
      <c r="D1711" s="498"/>
      <c r="E1711" s="495">
        <f t="shared" si="206"/>
        <v>2073740421.55</v>
      </c>
      <c r="F1711" s="495">
        <f t="shared" si="206"/>
        <v>1329909013.4300003</v>
      </c>
      <c r="G1711" s="495">
        <f t="shared" si="198"/>
        <v>743831408.11999965</v>
      </c>
      <c r="H1711" s="495">
        <f>VLOOKUP(A1711,'02-Metrics'!A:R,18,FALSE)</f>
        <v>2740570200</v>
      </c>
      <c r="I1711" s="496">
        <f t="shared" si="201"/>
        <v>0.27141483481065348</v>
      </c>
      <c r="J1711" s="512"/>
      <c r="L1711" s="23">
        <v>44105</v>
      </c>
      <c r="M1711" s="241" t="s">
        <v>764</v>
      </c>
      <c r="S1711">
        <f t="shared" si="200"/>
        <v>2020</v>
      </c>
    </row>
    <row r="1712" spans="1:19">
      <c r="A1712" s="418" t="s">
        <v>1098</v>
      </c>
      <c r="B1712" s="497">
        <f t="shared" si="207"/>
        <v>44105</v>
      </c>
      <c r="C1712" s="498"/>
      <c r="D1712" s="498">
        <v>28627865.5</v>
      </c>
      <c r="E1712" s="495">
        <f t="shared" si="206"/>
        <v>2073740421.55</v>
      </c>
      <c r="F1712" s="495">
        <f t="shared" si="206"/>
        <v>1358536878.9300003</v>
      </c>
      <c r="G1712" s="495">
        <f t="shared" si="198"/>
        <v>715203542.61999965</v>
      </c>
      <c r="H1712" s="495">
        <f>VLOOKUP(A1712,'02-Metrics'!A:R,18,FALSE)</f>
        <v>2740570200</v>
      </c>
      <c r="I1712" s="496">
        <f t="shared" si="201"/>
        <v>0.26096888254130457</v>
      </c>
      <c r="J1712" s="512"/>
      <c r="L1712" s="23">
        <v>44105</v>
      </c>
      <c r="M1712" s="241" t="s">
        <v>1040</v>
      </c>
      <c r="S1712">
        <f t="shared" si="200"/>
        <v>2020</v>
      </c>
    </row>
    <row r="1713" spans="1:19">
      <c r="A1713" s="418" t="s">
        <v>1098</v>
      </c>
      <c r="B1713" s="497">
        <f t="shared" si="207"/>
        <v>44108</v>
      </c>
      <c r="C1713" s="498">
        <v>2928255</v>
      </c>
      <c r="D1713" s="498"/>
      <c r="E1713" s="495">
        <f t="shared" si="206"/>
        <v>2076668676.55</v>
      </c>
      <c r="F1713" s="495">
        <f t="shared" si="206"/>
        <v>1358536878.9300003</v>
      </c>
      <c r="G1713" s="495">
        <f t="shared" si="198"/>
        <v>718131797.61999965</v>
      </c>
      <c r="H1713" s="495">
        <f>VLOOKUP(A1713,'02-Metrics'!A:R,18,FALSE)</f>
        <v>2740570200</v>
      </c>
      <c r="I1713" s="496">
        <f t="shared" si="201"/>
        <v>0.2620373663918551</v>
      </c>
      <c r="J1713" s="512"/>
      <c r="L1713" s="23">
        <v>44108</v>
      </c>
      <c r="M1713" s="241" t="s">
        <v>1039</v>
      </c>
      <c r="S1713">
        <f t="shared" si="200"/>
        <v>2020</v>
      </c>
    </row>
    <row r="1714" spans="1:19">
      <c r="A1714" s="418" t="s">
        <v>1098</v>
      </c>
      <c r="B1714" s="497">
        <f t="shared" si="207"/>
        <v>44122</v>
      </c>
      <c r="C1714" s="498">
        <v>2837565</v>
      </c>
      <c r="D1714" s="498"/>
      <c r="E1714" s="495">
        <f t="shared" si="206"/>
        <v>2079506241.55</v>
      </c>
      <c r="F1714" s="495">
        <f t="shared" si="206"/>
        <v>1358536878.9300003</v>
      </c>
      <c r="G1714" s="495">
        <f t="shared" si="198"/>
        <v>720969362.61999965</v>
      </c>
      <c r="H1714" s="495">
        <f>VLOOKUP(A1714,'02-Metrics'!A:R,18,FALSE)</f>
        <v>2740570200</v>
      </c>
      <c r="I1714" s="496">
        <f t="shared" si="201"/>
        <v>0.26307275858870527</v>
      </c>
      <c r="J1714" s="512"/>
      <c r="L1714" s="23">
        <v>44122</v>
      </c>
      <c r="M1714" s="241" t="s">
        <v>764</v>
      </c>
      <c r="S1714">
        <f t="shared" si="200"/>
        <v>2020</v>
      </c>
    </row>
    <row r="1715" spans="1:19">
      <c r="A1715" s="418" t="s">
        <v>1098</v>
      </c>
      <c r="B1715" s="497">
        <f t="shared" si="207"/>
        <v>44129</v>
      </c>
      <c r="C1715" s="498">
        <v>1032345</v>
      </c>
      <c r="D1715" s="498"/>
      <c r="E1715" s="495">
        <f t="shared" si="206"/>
        <v>2080538586.55</v>
      </c>
      <c r="F1715" s="495">
        <f t="shared" si="206"/>
        <v>1358536878.9300003</v>
      </c>
      <c r="G1715" s="495">
        <f t="shared" si="198"/>
        <v>722001707.61999965</v>
      </c>
      <c r="H1715" s="495">
        <f>VLOOKUP(A1715,'02-Metrics'!A:R,18,FALSE)</f>
        <v>2740570200</v>
      </c>
      <c r="I1715" s="496">
        <f t="shared" si="201"/>
        <v>0.26344944844689605</v>
      </c>
      <c r="J1715" s="512"/>
      <c r="L1715" s="23">
        <v>44129</v>
      </c>
      <c r="M1715" s="241" t="s">
        <v>764</v>
      </c>
      <c r="S1715">
        <f t="shared" si="200"/>
        <v>2020</v>
      </c>
    </row>
    <row r="1716" spans="1:19">
      <c r="A1716" s="418" t="s">
        <v>1098</v>
      </c>
      <c r="B1716" s="497">
        <f t="shared" si="207"/>
        <v>44132</v>
      </c>
      <c r="C1716" s="498">
        <v>3723275</v>
      </c>
      <c r="D1716" s="498"/>
      <c r="E1716" s="495">
        <f t="shared" si="206"/>
        <v>2084261861.55</v>
      </c>
      <c r="F1716" s="495">
        <f t="shared" si="206"/>
        <v>1358536878.9300003</v>
      </c>
      <c r="G1716" s="495">
        <f t="shared" si="198"/>
        <v>725724982.61999965</v>
      </c>
      <c r="H1716" s="495">
        <f>VLOOKUP(A1716,'02-Metrics'!A:R,18,FALSE)</f>
        <v>2740570200</v>
      </c>
      <c r="I1716" s="496">
        <f t="shared" si="201"/>
        <v>0.26480802521314711</v>
      </c>
      <c r="J1716" s="512"/>
      <c r="L1716" s="23">
        <v>44132</v>
      </c>
      <c r="M1716" s="241" t="s">
        <v>764</v>
      </c>
      <c r="S1716">
        <f t="shared" si="200"/>
        <v>2020</v>
      </c>
    </row>
    <row r="1717" spans="1:19">
      <c r="A1717" s="418" t="s">
        <v>1098</v>
      </c>
      <c r="B1717" s="497">
        <f t="shared" si="207"/>
        <v>44132</v>
      </c>
      <c r="C1717" s="498">
        <v>2590775</v>
      </c>
      <c r="D1717" s="498"/>
      <c r="E1717" s="495">
        <f t="shared" si="206"/>
        <v>2086852636.55</v>
      </c>
      <c r="F1717" s="495">
        <f t="shared" si="206"/>
        <v>1358536878.9300003</v>
      </c>
      <c r="G1717" s="495">
        <f t="shared" si="198"/>
        <v>728315757.61999965</v>
      </c>
      <c r="H1717" s="495">
        <f>VLOOKUP(A1717,'02-Metrics'!A:R,18,FALSE)</f>
        <v>2740570200</v>
      </c>
      <c r="I1717" s="496">
        <f t="shared" si="201"/>
        <v>0.26575336680665929</v>
      </c>
      <c r="J1717" s="512"/>
      <c r="L1717" s="23">
        <v>44132</v>
      </c>
      <c r="M1717" s="241" t="s">
        <v>764</v>
      </c>
      <c r="S1717">
        <f t="shared" si="200"/>
        <v>2020</v>
      </c>
    </row>
    <row r="1718" spans="1:19">
      <c r="A1718" s="418" t="s">
        <v>1098</v>
      </c>
      <c r="B1718" s="497">
        <f t="shared" si="207"/>
        <v>44132</v>
      </c>
      <c r="C1718" s="498">
        <v>13360535</v>
      </c>
      <c r="D1718" s="498"/>
      <c r="E1718" s="495">
        <f t="shared" si="206"/>
        <v>2100213171.55</v>
      </c>
      <c r="F1718" s="495">
        <f t="shared" si="206"/>
        <v>1358536878.9300003</v>
      </c>
      <c r="G1718" s="495">
        <f t="shared" si="198"/>
        <v>741676292.61999965</v>
      </c>
      <c r="H1718" s="495">
        <f>VLOOKUP(A1718,'02-Metrics'!A:R,18,FALSE)</f>
        <v>2740570200</v>
      </c>
      <c r="I1718" s="496">
        <f t="shared" si="201"/>
        <v>0.27062845995333368</v>
      </c>
      <c r="J1718" s="512"/>
      <c r="L1718" s="23">
        <v>44132</v>
      </c>
      <c r="M1718" s="241" t="s">
        <v>764</v>
      </c>
      <c r="S1718">
        <f t="shared" si="200"/>
        <v>2020</v>
      </c>
    </row>
    <row r="1719" spans="1:19">
      <c r="A1719" s="418" t="s">
        <v>1098</v>
      </c>
      <c r="B1719" s="497">
        <f t="shared" si="207"/>
        <v>44136</v>
      </c>
      <c r="C1719" s="498"/>
      <c r="D1719" s="498">
        <v>40400805.220000014</v>
      </c>
      <c r="E1719" s="495">
        <f t="shared" si="206"/>
        <v>2100213171.55</v>
      </c>
      <c r="F1719" s="495">
        <f t="shared" si="206"/>
        <v>1398937684.1500003</v>
      </c>
      <c r="G1719" s="495">
        <f t="shared" si="198"/>
        <v>701275487.39999962</v>
      </c>
      <c r="H1719" s="495">
        <f>VLOOKUP(A1719,'02-Metrics'!A:R,18,FALSE)</f>
        <v>2740570200</v>
      </c>
      <c r="I1719" s="496">
        <f t="shared" si="201"/>
        <v>0.25588670832077193</v>
      </c>
      <c r="J1719" s="512"/>
      <c r="L1719" s="23">
        <v>44136</v>
      </c>
      <c r="M1719" s="241" t="s">
        <v>1040</v>
      </c>
      <c r="S1719">
        <f t="shared" si="200"/>
        <v>2020</v>
      </c>
    </row>
    <row r="1720" spans="1:19">
      <c r="A1720" s="418" t="s">
        <v>1098</v>
      </c>
      <c r="B1720" s="497">
        <f t="shared" si="207"/>
        <v>44146</v>
      </c>
      <c r="C1720" s="498">
        <v>424210</v>
      </c>
      <c r="D1720" s="498"/>
      <c r="E1720" s="495">
        <f t="shared" si="206"/>
        <v>2100637381.55</v>
      </c>
      <c r="F1720" s="495">
        <f t="shared" si="206"/>
        <v>1398937684.1500003</v>
      </c>
      <c r="G1720" s="495">
        <f t="shared" si="198"/>
        <v>701699697.39999962</v>
      </c>
      <c r="H1720" s="495">
        <f>VLOOKUP(A1720,'02-Metrics'!A:R,18,FALSE)</f>
        <v>2740570200</v>
      </c>
      <c r="I1720" s="496">
        <f t="shared" si="201"/>
        <v>0.25604149727673448</v>
      </c>
      <c r="J1720" s="512"/>
      <c r="L1720" s="23">
        <v>44146</v>
      </c>
      <c r="M1720" s="241" t="s">
        <v>1039</v>
      </c>
      <c r="S1720">
        <f t="shared" si="200"/>
        <v>2020</v>
      </c>
    </row>
    <row r="1721" spans="1:19">
      <c r="A1721" s="418" t="s">
        <v>1098</v>
      </c>
      <c r="B1721" s="497">
        <f t="shared" si="207"/>
        <v>44146</v>
      </c>
      <c r="C1721" s="498">
        <v>142550</v>
      </c>
      <c r="D1721" s="498"/>
      <c r="E1721" s="495">
        <f t="shared" ref="E1721:F1736" si="208">C1721+E1720</f>
        <v>2100779931.55</v>
      </c>
      <c r="F1721" s="495">
        <f t="shared" si="208"/>
        <v>1398937684.1500003</v>
      </c>
      <c r="G1721" s="495">
        <f t="shared" si="198"/>
        <v>701842247.39999962</v>
      </c>
      <c r="H1721" s="495">
        <f>VLOOKUP(A1721,'02-Metrics'!A:R,18,FALSE)</f>
        <v>2740570200</v>
      </c>
      <c r="I1721" s="496">
        <f t="shared" si="201"/>
        <v>0.25609351199980196</v>
      </c>
      <c r="J1721" s="512"/>
      <c r="L1721" s="23">
        <v>44146</v>
      </c>
      <c r="M1721" s="241" t="s">
        <v>1039</v>
      </c>
      <c r="S1721">
        <f t="shared" si="200"/>
        <v>2020</v>
      </c>
    </row>
    <row r="1722" spans="1:19">
      <c r="A1722" s="418" t="s">
        <v>1098</v>
      </c>
      <c r="B1722" s="497">
        <f t="shared" si="207"/>
        <v>44157</v>
      </c>
      <c r="C1722" s="498">
        <v>4122020</v>
      </c>
      <c r="D1722" s="498"/>
      <c r="E1722" s="495">
        <f t="shared" si="208"/>
        <v>2104901951.55</v>
      </c>
      <c r="F1722" s="495">
        <f t="shared" si="208"/>
        <v>1398937684.1500003</v>
      </c>
      <c r="G1722" s="495">
        <f t="shared" si="198"/>
        <v>705964267.39999962</v>
      </c>
      <c r="H1722" s="495">
        <f>VLOOKUP(A1722,'02-Metrics'!A:R,18,FALSE)</f>
        <v>2740570200</v>
      </c>
      <c r="I1722" s="496">
        <f t="shared" si="201"/>
        <v>0.25759758586005188</v>
      </c>
      <c r="J1722" s="512"/>
      <c r="L1722" s="23">
        <v>44157</v>
      </c>
      <c r="M1722" s="241" t="s">
        <v>764</v>
      </c>
      <c r="S1722">
        <f t="shared" si="200"/>
        <v>2020</v>
      </c>
    </row>
    <row r="1723" spans="1:19">
      <c r="A1723" s="418" t="s">
        <v>1098</v>
      </c>
      <c r="B1723" s="497">
        <f t="shared" si="207"/>
        <v>44164</v>
      </c>
      <c r="C1723" s="498">
        <v>956020</v>
      </c>
      <c r="D1723" s="498"/>
      <c r="E1723" s="495">
        <f t="shared" si="208"/>
        <v>2105857971.55</v>
      </c>
      <c r="F1723" s="495">
        <f t="shared" si="208"/>
        <v>1398937684.1500003</v>
      </c>
      <c r="G1723" s="495">
        <f t="shared" si="198"/>
        <v>706920287.39999962</v>
      </c>
      <c r="H1723" s="495">
        <f>VLOOKUP(A1723,'02-Metrics'!A:R,18,FALSE)</f>
        <v>2740570200</v>
      </c>
      <c r="I1723" s="496">
        <f t="shared" si="201"/>
        <v>0.25794642567448178</v>
      </c>
      <c r="J1723" s="512"/>
      <c r="L1723" s="23">
        <v>44164</v>
      </c>
      <c r="M1723" s="241" t="s">
        <v>1039</v>
      </c>
      <c r="S1723">
        <f t="shared" si="200"/>
        <v>2020</v>
      </c>
    </row>
    <row r="1724" spans="1:19">
      <c r="A1724" s="418" t="s">
        <v>1098</v>
      </c>
      <c r="B1724" s="497">
        <f t="shared" si="207"/>
        <v>44164</v>
      </c>
      <c r="C1724" s="498">
        <v>77920</v>
      </c>
      <c r="D1724" s="498"/>
      <c r="E1724" s="495">
        <f t="shared" si="208"/>
        <v>2105935891.55</v>
      </c>
      <c r="F1724" s="495">
        <f t="shared" si="208"/>
        <v>1398937684.1500003</v>
      </c>
      <c r="G1724" s="495">
        <f t="shared" si="198"/>
        <v>706998207.39999962</v>
      </c>
      <c r="H1724" s="495">
        <f>VLOOKUP(A1724,'02-Metrics'!A:R,18,FALSE)</f>
        <v>2740570200</v>
      </c>
      <c r="I1724" s="496">
        <f t="shared" si="201"/>
        <v>0.25797485771391648</v>
      </c>
      <c r="J1724" s="512"/>
      <c r="L1724" s="23">
        <v>44164</v>
      </c>
      <c r="M1724" s="241" t="s">
        <v>1039</v>
      </c>
      <c r="S1724">
        <f t="shared" si="200"/>
        <v>2020</v>
      </c>
    </row>
    <row r="1725" spans="1:19">
      <c r="A1725" s="418" t="s">
        <v>1098</v>
      </c>
      <c r="B1725" s="497">
        <f t="shared" si="207"/>
        <v>44164</v>
      </c>
      <c r="C1725" s="498">
        <v>5853780</v>
      </c>
      <c r="D1725" s="498"/>
      <c r="E1725" s="495">
        <f t="shared" si="208"/>
        <v>2111789671.55</v>
      </c>
      <c r="F1725" s="495">
        <f t="shared" si="208"/>
        <v>1398937684.1500003</v>
      </c>
      <c r="G1725" s="495">
        <f t="shared" si="198"/>
        <v>712851987.39999962</v>
      </c>
      <c r="H1725" s="495">
        <f>VLOOKUP(A1725,'02-Metrics'!A:R,18,FALSE)</f>
        <v>2740570200</v>
      </c>
      <c r="I1725" s="496">
        <f t="shared" si="201"/>
        <v>0.26011082927195212</v>
      </c>
      <c r="J1725" s="512"/>
      <c r="L1725" s="23">
        <v>44164</v>
      </c>
      <c r="M1725" s="241" t="s">
        <v>1039</v>
      </c>
      <c r="S1725">
        <f t="shared" si="200"/>
        <v>2020</v>
      </c>
    </row>
    <row r="1726" spans="1:19">
      <c r="A1726" s="418" t="s">
        <v>1098</v>
      </c>
      <c r="B1726" s="497">
        <f t="shared" si="207"/>
        <v>44165</v>
      </c>
      <c r="C1726" s="498">
        <v>2018500</v>
      </c>
      <c r="D1726" s="498"/>
      <c r="E1726" s="495">
        <f t="shared" si="208"/>
        <v>2113808171.55</v>
      </c>
      <c r="F1726" s="495">
        <f t="shared" si="208"/>
        <v>1398937684.1500003</v>
      </c>
      <c r="G1726" s="495">
        <f t="shared" si="198"/>
        <v>714870487.39999962</v>
      </c>
      <c r="H1726" s="495">
        <f>VLOOKUP(A1726,'02-Metrics'!A:R,18,FALSE)</f>
        <v>2740570200</v>
      </c>
      <c r="I1726" s="496">
        <f t="shared" si="201"/>
        <v>0.26084735483148713</v>
      </c>
      <c r="J1726" s="512"/>
      <c r="L1726" s="23">
        <v>44165</v>
      </c>
      <c r="M1726" s="241" t="s">
        <v>764</v>
      </c>
      <c r="S1726">
        <f t="shared" si="200"/>
        <v>2020</v>
      </c>
    </row>
    <row r="1727" spans="1:19">
      <c r="A1727" s="418" t="s">
        <v>1098</v>
      </c>
      <c r="B1727" s="497">
        <f t="shared" si="207"/>
        <v>44166</v>
      </c>
      <c r="C1727" s="498"/>
      <c r="D1727" s="498">
        <v>29467721.139999993</v>
      </c>
      <c r="E1727" s="495">
        <f t="shared" si="208"/>
        <v>2113808171.55</v>
      </c>
      <c r="F1727" s="495">
        <f t="shared" si="208"/>
        <v>1428405405.2900004</v>
      </c>
      <c r="G1727" s="495">
        <f t="shared" si="198"/>
        <v>685402766.25999951</v>
      </c>
      <c r="H1727" s="495">
        <f>VLOOKUP(A1727,'02-Metrics'!A:R,18,FALSE)</f>
        <v>2740570200</v>
      </c>
      <c r="I1727" s="496">
        <f t="shared" si="201"/>
        <v>0.25009494967871998</v>
      </c>
      <c r="J1727" s="512"/>
      <c r="L1727" s="23">
        <v>44166</v>
      </c>
      <c r="M1727" s="241" t="s">
        <v>1040</v>
      </c>
      <c r="S1727">
        <f t="shared" si="200"/>
        <v>2020</v>
      </c>
    </row>
    <row r="1728" spans="1:19">
      <c r="A1728" s="418" t="s">
        <v>1098</v>
      </c>
      <c r="B1728" s="497">
        <f t="shared" si="207"/>
        <v>44196</v>
      </c>
      <c r="C1728" s="498">
        <v>44100768</v>
      </c>
      <c r="D1728" s="498"/>
      <c r="E1728" s="495">
        <f t="shared" si="208"/>
        <v>2157908939.5500002</v>
      </c>
      <c r="F1728" s="495">
        <f t="shared" si="208"/>
        <v>1428405405.2900004</v>
      </c>
      <c r="G1728" s="495">
        <f t="shared" ref="G1728:G1791" si="209">E1728-F1728</f>
        <v>729503534.25999975</v>
      </c>
      <c r="H1728" s="495">
        <f>VLOOKUP(A1728,'02-Metrics'!A:R,18,FALSE)</f>
        <v>2740570200</v>
      </c>
      <c r="I1728" s="496">
        <f t="shared" si="201"/>
        <v>0.26618677173823163</v>
      </c>
      <c r="J1728" s="512"/>
      <c r="L1728" s="23">
        <v>44196</v>
      </c>
      <c r="M1728" s="241" t="s">
        <v>1039</v>
      </c>
      <c r="S1728">
        <f t="shared" si="200"/>
        <v>2020</v>
      </c>
    </row>
    <row r="1729" spans="1:19">
      <c r="A1729" s="418" t="s">
        <v>1098</v>
      </c>
      <c r="B1729" s="497">
        <f t="shared" si="207"/>
        <v>44196</v>
      </c>
      <c r="C1729" s="498">
        <v>196010</v>
      </c>
      <c r="D1729" s="498"/>
      <c r="E1729" s="495">
        <f t="shared" si="208"/>
        <v>2158104949.5500002</v>
      </c>
      <c r="F1729" s="495">
        <f t="shared" si="208"/>
        <v>1428405405.2900004</v>
      </c>
      <c r="G1729" s="495">
        <f t="shared" si="209"/>
        <v>729699544.25999975</v>
      </c>
      <c r="H1729" s="495">
        <f>VLOOKUP(A1729,'02-Metrics'!A:R,18,FALSE)</f>
        <v>2740570200</v>
      </c>
      <c r="I1729" s="496">
        <f t="shared" si="201"/>
        <v>0.26625829335077777</v>
      </c>
      <c r="J1729" s="512"/>
      <c r="L1729" s="23">
        <v>44196</v>
      </c>
      <c r="M1729" s="241" t="s">
        <v>1039</v>
      </c>
      <c r="S1729">
        <f t="shared" si="200"/>
        <v>2020</v>
      </c>
    </row>
    <row r="1730" spans="1:19">
      <c r="A1730" s="418" t="s">
        <v>1098</v>
      </c>
      <c r="B1730" s="497">
        <v>44197</v>
      </c>
      <c r="C1730" s="498"/>
      <c r="D1730" s="498">
        <v>28291031.43</v>
      </c>
      <c r="E1730" s="495">
        <f t="shared" si="208"/>
        <v>2158104949.5500002</v>
      </c>
      <c r="F1730" s="495">
        <f t="shared" si="208"/>
        <v>1456696436.7200005</v>
      </c>
      <c r="G1730" s="495">
        <f t="shared" si="209"/>
        <v>701408512.82999969</v>
      </c>
      <c r="H1730" s="495">
        <f>VLOOKUP(A1730,'02-Metrics'!A:R,18,FALSE)</f>
        <v>2740570200</v>
      </c>
      <c r="I1730" s="496">
        <f t="shared" si="201"/>
        <v>0.25593524764663927</v>
      </c>
      <c r="J1730" s="512"/>
      <c r="M1730" s="241" t="s">
        <v>1038</v>
      </c>
      <c r="S1730">
        <f t="shared" si="200"/>
        <v>2021</v>
      </c>
    </row>
    <row r="1731" spans="1:19">
      <c r="A1731" s="418" t="s">
        <v>1098</v>
      </c>
      <c r="B1731" s="497">
        <f>L1731</f>
        <v>44202</v>
      </c>
      <c r="C1731" s="498">
        <v>2174820</v>
      </c>
      <c r="D1731" s="498"/>
      <c r="E1731" s="495">
        <f t="shared" si="208"/>
        <v>2160279769.5500002</v>
      </c>
      <c r="F1731" s="495">
        <f t="shared" si="208"/>
        <v>1456696436.7200005</v>
      </c>
      <c r="G1731" s="495">
        <f t="shared" si="209"/>
        <v>703583332.82999969</v>
      </c>
      <c r="H1731" s="495">
        <f>VLOOKUP(A1731,'02-Metrics'!A:R,18,FALSE)</f>
        <v>2740570200</v>
      </c>
      <c r="I1731" s="496">
        <f t="shared" si="201"/>
        <v>0.2567288124310772</v>
      </c>
      <c r="J1731" s="512"/>
      <c r="L1731" s="23">
        <v>44202</v>
      </c>
      <c r="M1731" s="241" t="s">
        <v>764</v>
      </c>
      <c r="S1731">
        <f t="shared" ref="S1731:S1794" si="210">YEAR(B1731)</f>
        <v>2021</v>
      </c>
    </row>
    <row r="1732" spans="1:19">
      <c r="A1732" s="418" t="s">
        <v>1098</v>
      </c>
      <c r="B1732" s="497">
        <v>44228</v>
      </c>
      <c r="C1732" s="498"/>
      <c r="D1732" s="498">
        <v>29928786.910000008</v>
      </c>
      <c r="E1732" s="495">
        <f t="shared" si="208"/>
        <v>2160279769.5500002</v>
      </c>
      <c r="F1732" s="495">
        <f t="shared" si="208"/>
        <v>1486625223.6300006</v>
      </c>
      <c r="G1732" s="495">
        <f t="shared" si="209"/>
        <v>673654545.9199996</v>
      </c>
      <c r="H1732" s="495">
        <f>VLOOKUP(A1732,'02-Metrics'!A:R,18,FALSE)</f>
        <v>2740570200</v>
      </c>
      <c r="I1732" s="496">
        <f t="shared" ref="I1732:I1795" si="211">G1732/H1732</f>
        <v>0.24580817011000106</v>
      </c>
      <c r="J1732" s="512"/>
      <c r="M1732" s="241" t="s">
        <v>1038</v>
      </c>
      <c r="S1732">
        <f t="shared" si="210"/>
        <v>2021</v>
      </c>
    </row>
    <row r="1733" spans="1:19">
      <c r="A1733" s="418" t="s">
        <v>1098</v>
      </c>
      <c r="B1733" s="497">
        <f>L1733</f>
        <v>44251</v>
      </c>
      <c r="C1733" s="498">
        <v>877175</v>
      </c>
      <c r="D1733" s="498"/>
      <c r="E1733" s="495">
        <f t="shared" si="208"/>
        <v>2161156944.5500002</v>
      </c>
      <c r="F1733" s="495">
        <f t="shared" si="208"/>
        <v>1486625223.6300006</v>
      </c>
      <c r="G1733" s="495">
        <f t="shared" si="209"/>
        <v>674531720.9199996</v>
      </c>
      <c r="H1733" s="495">
        <f>VLOOKUP(A1733,'02-Metrics'!A:R,18,FALSE)</f>
        <v>2740570200</v>
      </c>
      <c r="I1733" s="496">
        <f t="shared" si="211"/>
        <v>0.24612824036399417</v>
      </c>
      <c r="J1733" s="512"/>
      <c r="L1733" s="23">
        <v>44251</v>
      </c>
      <c r="M1733" s="241" t="s">
        <v>1039</v>
      </c>
      <c r="S1733">
        <f t="shared" si="210"/>
        <v>2021</v>
      </c>
    </row>
    <row r="1734" spans="1:19">
      <c r="A1734" s="418" t="s">
        <v>1098</v>
      </c>
      <c r="B1734" s="497">
        <f>L1734</f>
        <v>44251</v>
      </c>
      <c r="C1734" s="498">
        <v>231155</v>
      </c>
      <c r="D1734" s="498"/>
      <c r="E1734" s="495">
        <f t="shared" si="208"/>
        <v>2161388099.5500002</v>
      </c>
      <c r="F1734" s="495">
        <f t="shared" si="208"/>
        <v>1486625223.6300006</v>
      </c>
      <c r="G1734" s="495">
        <f t="shared" si="209"/>
        <v>674762875.9199996</v>
      </c>
      <c r="H1734" s="495">
        <f>VLOOKUP(A1734,'02-Metrics'!A:R,18,FALSE)</f>
        <v>2740570200</v>
      </c>
      <c r="I1734" s="496">
        <f t="shared" si="211"/>
        <v>0.24621258595017911</v>
      </c>
      <c r="J1734" s="512"/>
      <c r="L1734" s="23">
        <v>44251</v>
      </c>
      <c r="M1734" s="241" t="s">
        <v>1039</v>
      </c>
      <c r="S1734">
        <f t="shared" si="210"/>
        <v>2021</v>
      </c>
    </row>
    <row r="1735" spans="1:19">
      <c r="A1735" s="418" t="s">
        <v>1098</v>
      </c>
      <c r="B1735" s="497">
        <f>L1735</f>
        <v>44252</v>
      </c>
      <c r="C1735" s="498">
        <v>16645526</v>
      </c>
      <c r="D1735" s="498"/>
      <c r="E1735" s="495">
        <f t="shared" si="208"/>
        <v>2178033625.5500002</v>
      </c>
      <c r="F1735" s="495">
        <f t="shared" si="208"/>
        <v>1486625223.6300006</v>
      </c>
      <c r="G1735" s="495">
        <f t="shared" si="209"/>
        <v>691408401.9199996</v>
      </c>
      <c r="H1735" s="495">
        <f>VLOOKUP(A1735,'02-Metrics'!A:R,18,FALSE)</f>
        <v>2740570200</v>
      </c>
      <c r="I1735" s="496">
        <f t="shared" si="211"/>
        <v>0.25228633147948543</v>
      </c>
      <c r="J1735" s="512"/>
      <c r="L1735" s="23">
        <v>44252</v>
      </c>
      <c r="M1735" s="241" t="s">
        <v>1039</v>
      </c>
      <c r="S1735">
        <f t="shared" si="210"/>
        <v>2021</v>
      </c>
    </row>
    <row r="1736" spans="1:19">
      <c r="A1736" s="418" t="s">
        <v>1098</v>
      </c>
      <c r="B1736" s="497">
        <f>L1736</f>
        <v>44253</v>
      </c>
      <c r="C1736" s="498">
        <v>231155</v>
      </c>
      <c r="D1736" s="498"/>
      <c r="E1736" s="495">
        <f t="shared" si="208"/>
        <v>2178264780.5500002</v>
      </c>
      <c r="F1736" s="495">
        <f t="shared" si="208"/>
        <v>1486625223.6300006</v>
      </c>
      <c r="G1736" s="495">
        <f t="shared" si="209"/>
        <v>691639556.9199996</v>
      </c>
      <c r="H1736" s="495">
        <f>VLOOKUP(A1736,'02-Metrics'!A:R,18,FALSE)</f>
        <v>2740570200</v>
      </c>
      <c r="I1736" s="496">
        <f t="shared" si="211"/>
        <v>0.25237067706567035</v>
      </c>
      <c r="J1736" s="512"/>
      <c r="L1736" s="23">
        <v>44253</v>
      </c>
      <c r="M1736" s="241" t="s">
        <v>764</v>
      </c>
      <c r="S1736">
        <f t="shared" si="210"/>
        <v>2021</v>
      </c>
    </row>
    <row r="1737" spans="1:19">
      <c r="A1737" s="418" t="s">
        <v>1098</v>
      </c>
      <c r="B1737" s="497">
        <f>L1737</f>
        <v>44253</v>
      </c>
      <c r="C1737" s="498">
        <v>877175</v>
      </c>
      <c r="D1737" s="498"/>
      <c r="E1737" s="495">
        <f t="shared" ref="E1737:F1737" si="212">C1737+E1736</f>
        <v>2179141955.5500002</v>
      </c>
      <c r="F1737" s="495">
        <f t="shared" si="212"/>
        <v>1486625223.6300006</v>
      </c>
      <c r="G1737" s="495">
        <f t="shared" si="209"/>
        <v>692516731.9199996</v>
      </c>
      <c r="H1737" s="495">
        <f>VLOOKUP(A1737,'02-Metrics'!A:R,18,FALSE)</f>
        <v>2740570200</v>
      </c>
      <c r="I1737" s="496">
        <f t="shared" si="211"/>
        <v>0.25269074731966346</v>
      </c>
      <c r="J1737" s="512"/>
      <c r="L1737" s="23">
        <v>44253</v>
      </c>
      <c r="M1737" s="241" t="s">
        <v>764</v>
      </c>
      <c r="S1737">
        <f t="shared" si="210"/>
        <v>2021</v>
      </c>
    </row>
    <row r="1738" spans="1:19">
      <c r="A1738" s="418" t="s">
        <v>1098</v>
      </c>
      <c r="B1738" s="497">
        <v>44256</v>
      </c>
      <c r="C1738" s="498"/>
      <c r="D1738" s="498">
        <v>36200188.819999993</v>
      </c>
      <c r="E1738" s="495">
        <f>C1738+E1737</f>
        <v>2179141955.5500002</v>
      </c>
      <c r="F1738" s="495">
        <f>D1738+F1737</f>
        <v>1522825412.4500005</v>
      </c>
      <c r="G1738" s="495">
        <f t="shared" si="209"/>
        <v>656316543.09999967</v>
      </c>
      <c r="H1738" s="495">
        <f>VLOOKUP(A1738,'02-Metrics'!A:R,18,FALSE)</f>
        <v>2740570200</v>
      </c>
      <c r="I1738" s="496">
        <f t="shared" si="211"/>
        <v>0.23948174839673864</v>
      </c>
      <c r="J1738" s="512"/>
      <c r="M1738" s="241" t="s">
        <v>1038</v>
      </c>
      <c r="S1738">
        <f t="shared" si="210"/>
        <v>2021</v>
      </c>
    </row>
    <row r="1739" spans="1:19">
      <c r="A1739" s="418" t="s">
        <v>1098</v>
      </c>
      <c r="B1739" s="497">
        <f>L1739</f>
        <v>44292</v>
      </c>
      <c r="C1739" s="498">
        <v>30488418</v>
      </c>
      <c r="D1739" s="498"/>
      <c r="E1739" s="495">
        <f>C1739+E1738</f>
        <v>2209630373.5500002</v>
      </c>
      <c r="F1739" s="495">
        <f>D1739+F1738</f>
        <v>1522825412.4500005</v>
      </c>
      <c r="G1739" s="495">
        <f t="shared" si="209"/>
        <v>686804961.09999967</v>
      </c>
      <c r="H1739" s="495">
        <f>VLOOKUP(A1739,'02-Metrics'!A:R,18,FALSE)</f>
        <v>2740570200</v>
      </c>
      <c r="I1739" s="496">
        <f t="shared" si="211"/>
        <v>0.25060659314619987</v>
      </c>
      <c r="J1739" s="512"/>
      <c r="L1739" s="23">
        <v>44292</v>
      </c>
      <c r="M1739" s="241" t="s">
        <v>1039</v>
      </c>
      <c r="S1739">
        <f t="shared" si="210"/>
        <v>2021</v>
      </c>
    </row>
    <row r="1740" spans="1:19">
      <c r="A1740" s="418"/>
      <c r="B1740" s="505"/>
      <c r="C1740" s="506"/>
      <c r="D1740" s="506"/>
      <c r="E1740" s="506"/>
      <c r="F1740" s="506"/>
      <c r="G1740" s="506"/>
      <c r="H1740" s="495"/>
      <c r="I1740" s="496"/>
      <c r="J1740" s="512"/>
      <c r="S1740">
        <f t="shared" si="210"/>
        <v>1900</v>
      </c>
    </row>
    <row r="1741" spans="1:19">
      <c r="A1741" s="418" t="s">
        <v>1099</v>
      </c>
      <c r="B1741" s="494">
        <v>42551</v>
      </c>
      <c r="C1741" s="495">
        <v>14475149</v>
      </c>
      <c r="D1741" s="495">
        <v>0</v>
      </c>
      <c r="E1741" s="495">
        <f t="shared" ref="E1741:F1756" si="213">C1741+E1740</f>
        <v>14475149</v>
      </c>
      <c r="F1741" s="495">
        <f t="shared" si="213"/>
        <v>0</v>
      </c>
      <c r="G1741" s="495">
        <f t="shared" si="209"/>
        <v>14475149</v>
      </c>
      <c r="H1741" s="495">
        <f>VLOOKUP(A1741,'02-Metrics'!A:R,18,FALSE)</f>
        <v>120712211</v>
      </c>
      <c r="I1741" s="496">
        <f t="shared" si="211"/>
        <v>0.11991453789211101</v>
      </c>
      <c r="J1741" s="512"/>
      <c r="K1741" s="491">
        <v>0</v>
      </c>
      <c r="L1741" s="489">
        <v>42551</v>
      </c>
      <c r="M1741" s="241" t="s">
        <v>1041</v>
      </c>
      <c r="S1741">
        <f t="shared" si="210"/>
        <v>2016</v>
      </c>
    </row>
    <row r="1742" spans="1:19">
      <c r="A1742" s="418" t="s">
        <v>1099</v>
      </c>
      <c r="B1742" s="494">
        <v>42643</v>
      </c>
      <c r="C1742" s="495">
        <v>0</v>
      </c>
      <c r="D1742" s="495">
        <v>0</v>
      </c>
      <c r="E1742" s="495">
        <f t="shared" si="213"/>
        <v>14475149</v>
      </c>
      <c r="F1742" s="495">
        <f t="shared" si="213"/>
        <v>0</v>
      </c>
      <c r="G1742" s="495">
        <f t="shared" si="209"/>
        <v>14475149</v>
      </c>
      <c r="H1742" s="495">
        <f>VLOOKUP(A1742,'02-Metrics'!A:R,18,FALSE)</f>
        <v>120712211</v>
      </c>
      <c r="I1742" s="496">
        <f t="shared" si="211"/>
        <v>0.11991453789211101</v>
      </c>
      <c r="J1742" s="512"/>
      <c r="K1742" s="491">
        <v>15153556</v>
      </c>
      <c r="L1742" s="489">
        <v>42643</v>
      </c>
      <c r="M1742" s="241" t="s">
        <v>1041</v>
      </c>
      <c r="S1742">
        <f t="shared" si="210"/>
        <v>2016</v>
      </c>
    </row>
    <row r="1743" spans="1:19">
      <c r="A1743" s="418" t="s">
        <v>1099</v>
      </c>
      <c r="B1743" s="494">
        <v>42673</v>
      </c>
      <c r="C1743" s="495">
        <v>0</v>
      </c>
      <c r="D1743" s="495">
        <v>0</v>
      </c>
      <c r="E1743" s="495">
        <f t="shared" si="213"/>
        <v>14475149</v>
      </c>
      <c r="F1743" s="495">
        <f t="shared" si="213"/>
        <v>0</v>
      </c>
      <c r="G1743" s="495">
        <f t="shared" si="209"/>
        <v>14475149</v>
      </c>
      <c r="H1743" s="495">
        <f>VLOOKUP(A1743,'02-Metrics'!A:R,18,FALSE)</f>
        <v>120712211</v>
      </c>
      <c r="I1743" s="496">
        <f t="shared" si="211"/>
        <v>0.11991453789211101</v>
      </c>
      <c r="J1743" s="512"/>
      <c r="K1743" s="491">
        <v>10121476</v>
      </c>
      <c r="L1743" s="489">
        <v>42673</v>
      </c>
      <c r="M1743" s="241" t="s">
        <v>1041</v>
      </c>
      <c r="S1743">
        <f t="shared" si="210"/>
        <v>2016</v>
      </c>
    </row>
    <row r="1744" spans="1:19">
      <c r="A1744" s="418" t="s">
        <v>1099</v>
      </c>
      <c r="B1744" s="494">
        <v>42704</v>
      </c>
      <c r="C1744" s="495">
        <v>0</v>
      </c>
      <c r="D1744" s="495">
        <v>0</v>
      </c>
      <c r="E1744" s="495">
        <f t="shared" si="213"/>
        <v>14475149</v>
      </c>
      <c r="F1744" s="495">
        <f t="shared" si="213"/>
        <v>0</v>
      </c>
      <c r="G1744" s="495">
        <f t="shared" si="209"/>
        <v>14475149</v>
      </c>
      <c r="H1744" s="495">
        <f>VLOOKUP(A1744,'02-Metrics'!A:R,18,FALSE)</f>
        <v>120712211</v>
      </c>
      <c r="I1744" s="496">
        <f t="shared" si="211"/>
        <v>0.11991453789211101</v>
      </c>
      <c r="J1744" s="512"/>
      <c r="K1744" s="491">
        <v>4821423</v>
      </c>
      <c r="L1744" s="489">
        <v>42704</v>
      </c>
      <c r="M1744" s="241" t="s">
        <v>1041</v>
      </c>
      <c r="S1744">
        <f t="shared" si="210"/>
        <v>2016</v>
      </c>
    </row>
    <row r="1745" spans="1:19">
      <c r="A1745" s="418" t="s">
        <v>1099</v>
      </c>
      <c r="B1745" s="494">
        <v>42734</v>
      </c>
      <c r="C1745" s="495">
        <v>8239</v>
      </c>
      <c r="D1745" s="495">
        <v>0</v>
      </c>
      <c r="E1745" s="495">
        <f t="shared" si="213"/>
        <v>14483388</v>
      </c>
      <c r="F1745" s="495">
        <f t="shared" si="213"/>
        <v>0</v>
      </c>
      <c r="G1745" s="495">
        <f t="shared" si="209"/>
        <v>14483388</v>
      </c>
      <c r="H1745" s="495">
        <f>VLOOKUP(A1745,'02-Metrics'!A:R,18,FALSE)</f>
        <v>120712211</v>
      </c>
      <c r="I1745" s="496">
        <f t="shared" si="211"/>
        <v>0.11998279113618422</v>
      </c>
      <c r="J1745" s="512"/>
      <c r="K1745" s="491">
        <v>0</v>
      </c>
      <c r="L1745" s="489">
        <v>42734</v>
      </c>
      <c r="M1745" s="241" t="s">
        <v>1041</v>
      </c>
      <c r="S1745">
        <f t="shared" si="210"/>
        <v>2016</v>
      </c>
    </row>
    <row r="1746" spans="1:19">
      <c r="A1746" s="418" t="s">
        <v>1099</v>
      </c>
      <c r="B1746" s="494">
        <v>42766</v>
      </c>
      <c r="C1746" s="495">
        <v>0</v>
      </c>
      <c r="D1746" s="495">
        <v>0</v>
      </c>
      <c r="E1746" s="495">
        <f t="shared" si="213"/>
        <v>14483388</v>
      </c>
      <c r="F1746" s="495">
        <f t="shared" si="213"/>
        <v>0</v>
      </c>
      <c r="G1746" s="495">
        <f t="shared" si="209"/>
        <v>14483388</v>
      </c>
      <c r="H1746" s="495">
        <f>VLOOKUP(A1746,'02-Metrics'!A:R,18,FALSE)</f>
        <v>120712211</v>
      </c>
      <c r="I1746" s="496">
        <f t="shared" si="211"/>
        <v>0.11998279113618422</v>
      </c>
      <c r="J1746" s="512"/>
      <c r="K1746" s="491">
        <v>12888090</v>
      </c>
      <c r="L1746" s="489">
        <v>42766</v>
      </c>
      <c r="M1746" s="241" t="s">
        <v>1041</v>
      </c>
      <c r="S1746">
        <f t="shared" si="210"/>
        <v>2017</v>
      </c>
    </row>
    <row r="1747" spans="1:19">
      <c r="A1747" s="418" t="s">
        <v>1099</v>
      </c>
      <c r="B1747" s="494">
        <v>42794</v>
      </c>
      <c r="C1747" s="495">
        <v>0</v>
      </c>
      <c r="D1747" s="495">
        <v>0</v>
      </c>
      <c r="E1747" s="495">
        <f t="shared" si="213"/>
        <v>14483388</v>
      </c>
      <c r="F1747" s="495">
        <f t="shared" si="213"/>
        <v>0</v>
      </c>
      <c r="G1747" s="495">
        <f t="shared" si="209"/>
        <v>14483388</v>
      </c>
      <c r="H1747" s="495">
        <f>VLOOKUP(A1747,'02-Metrics'!A:R,18,FALSE)</f>
        <v>120712211</v>
      </c>
      <c r="I1747" s="496">
        <f t="shared" si="211"/>
        <v>0.11998279113618422</v>
      </c>
      <c r="J1747" s="512"/>
      <c r="K1747" s="491">
        <v>6146055</v>
      </c>
      <c r="L1747" s="489">
        <v>42794</v>
      </c>
      <c r="M1747" s="241" t="s">
        <v>1041</v>
      </c>
      <c r="S1747">
        <f t="shared" si="210"/>
        <v>2017</v>
      </c>
    </row>
    <row r="1748" spans="1:19">
      <c r="A1748" s="418" t="s">
        <v>1099</v>
      </c>
      <c r="B1748" s="494">
        <v>42825</v>
      </c>
      <c r="C1748" s="495">
        <v>13416052</v>
      </c>
      <c r="D1748" s="495">
        <v>181527</v>
      </c>
      <c r="E1748" s="495">
        <f t="shared" si="213"/>
        <v>27899440</v>
      </c>
      <c r="F1748" s="495">
        <f t="shared" si="213"/>
        <v>181527</v>
      </c>
      <c r="G1748" s="495">
        <f t="shared" si="209"/>
        <v>27717913</v>
      </c>
      <c r="H1748" s="495">
        <f>VLOOKUP(A1748,'02-Metrics'!A:R,18,FALSE)</f>
        <v>120712211</v>
      </c>
      <c r="I1748" s="496">
        <f t="shared" si="211"/>
        <v>0.2296197938085982</v>
      </c>
      <c r="J1748" s="512"/>
      <c r="K1748" s="491">
        <v>9275154</v>
      </c>
      <c r="L1748" s="489">
        <v>42825</v>
      </c>
      <c r="M1748" s="241" t="s">
        <v>1041</v>
      </c>
      <c r="S1748">
        <f t="shared" si="210"/>
        <v>2017</v>
      </c>
    </row>
    <row r="1749" spans="1:19">
      <c r="A1749" s="418" t="s">
        <v>1099</v>
      </c>
      <c r="B1749" s="497">
        <v>42826</v>
      </c>
      <c r="C1749" s="498"/>
      <c r="D1749" s="498">
        <v>3979.15</v>
      </c>
      <c r="E1749" s="495">
        <f t="shared" si="213"/>
        <v>27899440</v>
      </c>
      <c r="F1749" s="495">
        <f t="shared" si="213"/>
        <v>185506.15</v>
      </c>
      <c r="G1749" s="495">
        <f t="shared" si="209"/>
        <v>27713933.850000001</v>
      </c>
      <c r="H1749" s="495">
        <f>VLOOKUP(A1749,'02-Metrics'!A:R,18,FALSE)</f>
        <v>120712211</v>
      </c>
      <c r="I1749" s="496">
        <f t="shared" si="211"/>
        <v>0.22958682986926651</v>
      </c>
      <c r="J1749" s="512"/>
      <c r="M1749" s="241" t="s">
        <v>1038</v>
      </c>
      <c r="S1749">
        <f t="shared" si="210"/>
        <v>2017</v>
      </c>
    </row>
    <row r="1750" spans="1:19">
      <c r="A1750" s="418" t="s">
        <v>1099</v>
      </c>
      <c r="B1750" s="497">
        <v>42826</v>
      </c>
      <c r="C1750" s="498"/>
      <c r="D1750" s="498">
        <v>161714.72</v>
      </c>
      <c r="E1750" s="495">
        <f t="shared" si="213"/>
        <v>27899440</v>
      </c>
      <c r="F1750" s="495">
        <f t="shared" si="213"/>
        <v>347220.87</v>
      </c>
      <c r="G1750" s="495">
        <f t="shared" si="209"/>
        <v>27552219.129999999</v>
      </c>
      <c r="H1750" s="495">
        <f>VLOOKUP(A1750,'02-Metrics'!A:R,18,FALSE)</f>
        <v>120712211</v>
      </c>
      <c r="I1750" s="496">
        <f t="shared" si="211"/>
        <v>0.22824715827630726</v>
      </c>
      <c r="J1750" s="512"/>
      <c r="M1750" s="241" t="s">
        <v>1038</v>
      </c>
      <c r="S1750">
        <f t="shared" si="210"/>
        <v>2017</v>
      </c>
    </row>
    <row r="1751" spans="1:19">
      <c r="A1751" s="418" t="s">
        <v>1099</v>
      </c>
      <c r="B1751" s="494">
        <v>42855</v>
      </c>
      <c r="C1751" s="495">
        <v>0</v>
      </c>
      <c r="D1751" s="495">
        <v>610368</v>
      </c>
      <c r="E1751" s="495">
        <f>C1751+E670</f>
        <v>37203068.719999999</v>
      </c>
      <c r="F1751" s="495">
        <f>D1751+F670</f>
        <v>957588.87</v>
      </c>
      <c r="G1751" s="495">
        <f t="shared" si="209"/>
        <v>36245479.850000001</v>
      </c>
      <c r="H1751" s="495">
        <f>VLOOKUP(A1751,'02-Metrics'!A:R,18,FALSE)</f>
        <v>120712211</v>
      </c>
      <c r="I1751" s="496">
        <f t="shared" si="211"/>
        <v>0.30026357358328892</v>
      </c>
      <c r="J1751" s="512"/>
      <c r="K1751" s="491">
        <v>5494300</v>
      </c>
      <c r="L1751" s="489">
        <v>42855</v>
      </c>
      <c r="M1751" s="241" t="s">
        <v>1041</v>
      </c>
      <c r="S1751">
        <f t="shared" si="210"/>
        <v>2017</v>
      </c>
    </row>
    <row r="1752" spans="1:19">
      <c r="A1752" s="418" t="s">
        <v>1099</v>
      </c>
      <c r="B1752" s="497">
        <v>42856</v>
      </c>
      <c r="C1752" s="498"/>
      <c r="D1752" s="498">
        <v>146451.01</v>
      </c>
      <c r="E1752" s="495">
        <f t="shared" si="213"/>
        <v>37203068.719999999</v>
      </c>
      <c r="F1752" s="495">
        <f t="shared" si="213"/>
        <v>1104039.8799999999</v>
      </c>
      <c r="G1752" s="495">
        <f t="shared" si="209"/>
        <v>36099028.839999996</v>
      </c>
      <c r="H1752" s="495">
        <f>VLOOKUP(A1752,'02-Metrics'!A:R,18,FALSE)</f>
        <v>120712211</v>
      </c>
      <c r="I1752" s="496">
        <f t="shared" si="211"/>
        <v>0.2990503490984851</v>
      </c>
      <c r="J1752" s="512"/>
      <c r="M1752" s="241" t="s">
        <v>1038</v>
      </c>
      <c r="S1752">
        <f t="shared" si="210"/>
        <v>2017</v>
      </c>
    </row>
    <row r="1753" spans="1:19">
      <c r="A1753" s="418" t="s">
        <v>1099</v>
      </c>
      <c r="B1753" s="497">
        <v>42856</v>
      </c>
      <c r="C1753" s="498"/>
      <c r="D1753" s="498">
        <v>333805.27</v>
      </c>
      <c r="E1753" s="495">
        <f t="shared" si="213"/>
        <v>37203068.719999999</v>
      </c>
      <c r="F1753" s="495">
        <f t="shared" si="213"/>
        <v>1437845.15</v>
      </c>
      <c r="G1753" s="495">
        <f t="shared" si="209"/>
        <v>35765223.57</v>
      </c>
      <c r="H1753" s="495">
        <f>VLOOKUP(A1753,'02-Metrics'!A:R,18,FALSE)</f>
        <v>120712211</v>
      </c>
      <c r="I1753" s="496">
        <f t="shared" si="211"/>
        <v>0.29628505081395617</v>
      </c>
      <c r="J1753" s="512"/>
      <c r="M1753" s="241" t="s">
        <v>1038</v>
      </c>
      <c r="S1753">
        <f t="shared" si="210"/>
        <v>2017</v>
      </c>
    </row>
    <row r="1754" spans="1:19">
      <c r="A1754" s="418" t="s">
        <v>1099</v>
      </c>
      <c r="B1754" s="494">
        <v>42886</v>
      </c>
      <c r="C1754" s="495">
        <v>0</v>
      </c>
      <c r="D1754" s="495">
        <v>413881</v>
      </c>
      <c r="E1754" s="495">
        <f t="shared" si="213"/>
        <v>37203068.719999999</v>
      </c>
      <c r="F1754" s="495">
        <f t="shared" si="213"/>
        <v>1851726.15</v>
      </c>
      <c r="G1754" s="495">
        <f t="shared" si="209"/>
        <v>35351342.57</v>
      </c>
      <c r="H1754" s="495">
        <f>VLOOKUP(A1754,'02-Metrics'!A:R,18,FALSE)</f>
        <v>120712211</v>
      </c>
      <c r="I1754" s="496">
        <f t="shared" si="211"/>
        <v>0.29285639188565604</v>
      </c>
      <c r="J1754" s="512"/>
      <c r="K1754" s="491">
        <v>3473623</v>
      </c>
      <c r="L1754" s="489">
        <v>42886</v>
      </c>
      <c r="M1754" s="241" t="s">
        <v>1041</v>
      </c>
      <c r="S1754">
        <f t="shared" si="210"/>
        <v>2017</v>
      </c>
    </row>
    <row r="1755" spans="1:19">
      <c r="A1755" s="418" t="s">
        <v>1099</v>
      </c>
      <c r="B1755" s="497">
        <v>42887</v>
      </c>
      <c r="C1755" s="498"/>
      <c r="D1755" s="498">
        <v>112913.09</v>
      </c>
      <c r="E1755" s="495">
        <f t="shared" si="213"/>
        <v>37203068.719999999</v>
      </c>
      <c r="F1755" s="495">
        <f t="shared" si="213"/>
        <v>1964639.24</v>
      </c>
      <c r="G1755" s="495">
        <f t="shared" si="209"/>
        <v>35238429.479999997</v>
      </c>
      <c r="H1755" s="495">
        <f>VLOOKUP(A1755,'02-Metrics'!A:R,18,FALSE)</f>
        <v>120712211</v>
      </c>
      <c r="I1755" s="496">
        <f t="shared" si="211"/>
        <v>0.291921001099052</v>
      </c>
      <c r="J1755" s="512"/>
      <c r="M1755" s="241" t="s">
        <v>1038</v>
      </c>
      <c r="S1755">
        <f t="shared" si="210"/>
        <v>2017</v>
      </c>
    </row>
    <row r="1756" spans="1:19">
      <c r="A1756" s="418" t="s">
        <v>1099</v>
      </c>
      <c r="B1756" s="497">
        <v>42887</v>
      </c>
      <c r="C1756" s="498"/>
      <c r="D1756" s="498">
        <v>97665.450000000012</v>
      </c>
      <c r="E1756" s="495">
        <f t="shared" si="213"/>
        <v>37203068.719999999</v>
      </c>
      <c r="F1756" s="495">
        <f t="shared" si="213"/>
        <v>2062304.69</v>
      </c>
      <c r="G1756" s="495">
        <f t="shared" si="209"/>
        <v>35140764.030000001</v>
      </c>
      <c r="H1756" s="495">
        <f>VLOOKUP(A1756,'02-Metrics'!A:R,18,FALSE)</f>
        <v>120712211</v>
      </c>
      <c r="I1756" s="496">
        <f t="shared" si="211"/>
        <v>0.29111192429405508</v>
      </c>
      <c r="J1756" s="512"/>
      <c r="M1756" s="241" t="s">
        <v>1038</v>
      </c>
      <c r="S1756">
        <f t="shared" si="210"/>
        <v>2017</v>
      </c>
    </row>
    <row r="1757" spans="1:19">
      <c r="A1757" s="418" t="s">
        <v>1099</v>
      </c>
      <c r="B1757" s="494">
        <v>42916</v>
      </c>
      <c r="C1757" s="495">
        <v>0</v>
      </c>
      <c r="D1757" s="495">
        <v>232463</v>
      </c>
      <c r="E1757" s="495">
        <f t="shared" ref="E1757:F1772" si="214">C1757+E1756</f>
        <v>37203068.719999999</v>
      </c>
      <c r="F1757" s="495">
        <f t="shared" si="214"/>
        <v>2294767.69</v>
      </c>
      <c r="G1757" s="495">
        <f t="shared" si="209"/>
        <v>34908301.030000001</v>
      </c>
      <c r="H1757" s="495">
        <f>VLOOKUP(A1757,'02-Metrics'!A:R,18,FALSE)</f>
        <v>120712211</v>
      </c>
      <c r="I1757" s="496">
        <f t="shared" si="211"/>
        <v>0.28918616220193333</v>
      </c>
      <c r="J1757" s="512"/>
      <c r="K1757" s="491">
        <v>14504056</v>
      </c>
      <c r="L1757" s="489">
        <v>42916</v>
      </c>
      <c r="M1757" s="241" t="s">
        <v>1041</v>
      </c>
      <c r="S1757">
        <f t="shared" si="210"/>
        <v>2017</v>
      </c>
    </row>
    <row r="1758" spans="1:19">
      <c r="A1758" s="418" t="s">
        <v>1099</v>
      </c>
      <c r="B1758" s="497">
        <f>L1758</f>
        <v>42916</v>
      </c>
      <c r="C1758" s="498">
        <v>1820433.25</v>
      </c>
      <c r="D1758" s="498"/>
      <c r="E1758" s="495">
        <f t="shared" si="214"/>
        <v>39023501.969999999</v>
      </c>
      <c r="F1758" s="495">
        <f t="shared" si="214"/>
        <v>2294767.69</v>
      </c>
      <c r="G1758" s="495">
        <f t="shared" si="209"/>
        <v>36728734.280000001</v>
      </c>
      <c r="H1758" s="495">
        <f>VLOOKUP(A1758,'02-Metrics'!A:R,18,FALSE)</f>
        <v>120712211</v>
      </c>
      <c r="I1758" s="496">
        <f t="shared" si="211"/>
        <v>0.30426693352505985</v>
      </c>
      <c r="J1758" s="512"/>
      <c r="L1758" s="23">
        <v>42916</v>
      </c>
      <c r="M1758" s="241" t="s">
        <v>1039</v>
      </c>
      <c r="S1758">
        <f t="shared" si="210"/>
        <v>2017</v>
      </c>
    </row>
    <row r="1759" spans="1:19">
      <c r="A1759" s="418" t="s">
        <v>1099</v>
      </c>
      <c r="B1759" s="497">
        <v>42917</v>
      </c>
      <c r="C1759" s="498"/>
      <c r="D1759" s="498">
        <v>137635.9</v>
      </c>
      <c r="E1759" s="495">
        <f>C1759+E1758</f>
        <v>39023501.969999999</v>
      </c>
      <c r="F1759" s="495">
        <f>D1759+F1758</f>
        <v>2432403.59</v>
      </c>
      <c r="G1759" s="495">
        <f t="shared" si="209"/>
        <v>36591098.379999995</v>
      </c>
      <c r="H1759" s="495">
        <f>VLOOKUP(A1759,'02-Metrics'!A:R,18,FALSE)</f>
        <v>120712211</v>
      </c>
      <c r="I1759" s="496">
        <f t="shared" si="211"/>
        <v>0.30312673487523145</v>
      </c>
      <c r="J1759" s="512"/>
      <c r="M1759" s="241" t="s">
        <v>1038</v>
      </c>
      <c r="S1759">
        <f t="shared" si="210"/>
        <v>2017</v>
      </c>
    </row>
    <row r="1760" spans="1:19">
      <c r="A1760" s="418" t="s">
        <v>1099</v>
      </c>
      <c r="B1760" s="497">
        <v>42917</v>
      </c>
      <c r="C1760" s="498"/>
      <c r="D1760" s="498">
        <v>493222.62</v>
      </c>
      <c r="E1760" s="495">
        <f t="shared" si="214"/>
        <v>39023501.969999999</v>
      </c>
      <c r="F1760" s="495">
        <f t="shared" si="214"/>
        <v>2925626.21</v>
      </c>
      <c r="G1760" s="495">
        <f t="shared" si="209"/>
        <v>36097875.759999998</v>
      </c>
      <c r="H1760" s="495">
        <f>VLOOKUP(A1760,'02-Metrics'!A:R,18,FALSE)</f>
        <v>120712211</v>
      </c>
      <c r="I1760" s="496">
        <f t="shared" si="211"/>
        <v>0.299040796792298</v>
      </c>
      <c r="J1760" s="512"/>
      <c r="M1760" s="241" t="s">
        <v>1038</v>
      </c>
      <c r="S1760">
        <f t="shared" si="210"/>
        <v>2017</v>
      </c>
    </row>
    <row r="1761" spans="1:19">
      <c r="A1761" s="418" t="s">
        <v>1099</v>
      </c>
      <c r="B1761" s="494">
        <v>42947</v>
      </c>
      <c r="C1761" s="495">
        <v>0</v>
      </c>
      <c r="D1761" s="495">
        <v>4528358</v>
      </c>
      <c r="E1761" s="495">
        <f t="shared" si="214"/>
        <v>39023501.969999999</v>
      </c>
      <c r="F1761" s="495">
        <f t="shared" si="214"/>
        <v>7453984.21</v>
      </c>
      <c r="G1761" s="495">
        <f t="shared" si="209"/>
        <v>31569517.759999998</v>
      </c>
      <c r="H1761" s="495">
        <f>VLOOKUP(A1761,'02-Metrics'!A:R,18,FALSE)</f>
        <v>120712211</v>
      </c>
      <c r="I1761" s="496">
        <f t="shared" si="211"/>
        <v>0.2615271271934535</v>
      </c>
      <c r="J1761" s="512"/>
      <c r="K1761" s="491">
        <v>2268981</v>
      </c>
      <c r="L1761" s="489">
        <v>42947</v>
      </c>
      <c r="M1761" s="241" t="s">
        <v>1041</v>
      </c>
      <c r="S1761">
        <f t="shared" si="210"/>
        <v>2017</v>
      </c>
    </row>
    <row r="1762" spans="1:19">
      <c r="A1762" s="418" t="s">
        <v>1099</v>
      </c>
      <c r="B1762" s="497">
        <f>L1762</f>
        <v>42947</v>
      </c>
      <c r="C1762" s="498">
        <v>3827674.82</v>
      </c>
      <c r="D1762" s="498"/>
      <c r="E1762" s="495">
        <f>C1762+E671</f>
        <v>43845134.009999998</v>
      </c>
      <c r="F1762" s="495">
        <f>D1762+F671</f>
        <v>7453984.21</v>
      </c>
      <c r="G1762" s="495">
        <f t="shared" si="209"/>
        <v>36391149.799999997</v>
      </c>
      <c r="H1762" s="495">
        <f>VLOOKUP(A1762,'02-Metrics'!A:R,18,FALSE)</f>
        <v>120712211</v>
      </c>
      <c r="I1762" s="496">
        <f t="shared" si="211"/>
        <v>0.30147032763735887</v>
      </c>
      <c r="J1762" s="512"/>
      <c r="L1762" s="23">
        <v>42947</v>
      </c>
      <c r="M1762" s="241" t="s">
        <v>1039</v>
      </c>
      <c r="S1762">
        <f t="shared" si="210"/>
        <v>2017</v>
      </c>
    </row>
    <row r="1763" spans="1:19">
      <c r="A1763" s="418" t="s">
        <v>1099</v>
      </c>
      <c r="B1763" s="497">
        <f>L1763</f>
        <v>42947</v>
      </c>
      <c r="C1763" s="498">
        <v>2929690.54</v>
      </c>
      <c r="D1763" s="498"/>
      <c r="E1763" s="495">
        <f t="shared" si="214"/>
        <v>46774824.549999997</v>
      </c>
      <c r="F1763" s="495">
        <f t="shared" si="214"/>
        <v>7453984.21</v>
      </c>
      <c r="G1763" s="495">
        <f t="shared" si="209"/>
        <v>39320840.339999996</v>
      </c>
      <c r="H1763" s="495">
        <f>VLOOKUP(A1763,'02-Metrics'!A:R,18,FALSE)</f>
        <v>120712211</v>
      </c>
      <c r="I1763" s="496">
        <f t="shared" si="211"/>
        <v>0.32574037054130339</v>
      </c>
      <c r="J1763" s="512"/>
      <c r="L1763" s="23">
        <v>42947</v>
      </c>
      <c r="M1763" s="241" t="s">
        <v>1039</v>
      </c>
      <c r="S1763">
        <f t="shared" si="210"/>
        <v>2017</v>
      </c>
    </row>
    <row r="1764" spans="1:19">
      <c r="A1764" s="418" t="s">
        <v>1099</v>
      </c>
      <c r="B1764" s="497">
        <v>42948</v>
      </c>
      <c r="C1764" s="498"/>
      <c r="D1764" s="498">
        <v>2222769.56</v>
      </c>
      <c r="E1764" s="495">
        <f>C1764+E1763</f>
        <v>46774824.549999997</v>
      </c>
      <c r="F1764" s="495">
        <f>D1764+F1763</f>
        <v>9676753.7699999996</v>
      </c>
      <c r="G1764" s="495">
        <f t="shared" si="209"/>
        <v>37098070.780000001</v>
      </c>
      <c r="H1764" s="495">
        <f>VLOOKUP(A1764,'02-Metrics'!A:R,18,FALSE)</f>
        <v>120712211</v>
      </c>
      <c r="I1764" s="496">
        <f t="shared" si="211"/>
        <v>0.30732657841881467</v>
      </c>
      <c r="J1764" s="512"/>
      <c r="M1764" s="241" t="s">
        <v>1038</v>
      </c>
      <c r="S1764">
        <f t="shared" si="210"/>
        <v>2017</v>
      </c>
    </row>
    <row r="1765" spans="1:19">
      <c r="A1765" s="418" t="s">
        <v>1099</v>
      </c>
      <c r="B1765" s="497">
        <v>42948</v>
      </c>
      <c r="C1765" s="498"/>
      <c r="D1765" s="498">
        <v>693768.30000000016</v>
      </c>
      <c r="E1765" s="495">
        <f t="shared" si="214"/>
        <v>46774824.549999997</v>
      </c>
      <c r="F1765" s="495">
        <f t="shared" si="214"/>
        <v>10370522.07</v>
      </c>
      <c r="G1765" s="495">
        <f t="shared" si="209"/>
        <v>36404302.479999997</v>
      </c>
      <c r="H1765" s="495">
        <f>VLOOKUP(A1765,'02-Metrics'!A:R,18,FALSE)</f>
        <v>120712211</v>
      </c>
      <c r="I1765" s="496">
        <f t="shared" si="211"/>
        <v>0.30157928662246108</v>
      </c>
      <c r="J1765" s="512"/>
      <c r="M1765" s="241" t="s">
        <v>1038</v>
      </c>
      <c r="S1765">
        <f t="shared" si="210"/>
        <v>2017</v>
      </c>
    </row>
    <row r="1766" spans="1:19">
      <c r="A1766" s="418" t="s">
        <v>1099</v>
      </c>
      <c r="B1766" s="494">
        <v>42978</v>
      </c>
      <c r="C1766" s="495">
        <v>0</v>
      </c>
      <c r="D1766" s="495">
        <v>2949432</v>
      </c>
      <c r="E1766" s="495">
        <f t="shared" si="214"/>
        <v>46774824.549999997</v>
      </c>
      <c r="F1766" s="495">
        <f t="shared" si="214"/>
        <v>13319954.07</v>
      </c>
      <c r="G1766" s="495">
        <f t="shared" si="209"/>
        <v>33454870.479999997</v>
      </c>
      <c r="H1766" s="495">
        <f>VLOOKUP(A1766,'02-Metrics'!A:R,18,FALSE)</f>
        <v>120712211</v>
      </c>
      <c r="I1766" s="496">
        <f t="shared" si="211"/>
        <v>0.27714570218583767</v>
      </c>
      <c r="J1766" s="512"/>
      <c r="K1766" s="491">
        <v>1621441</v>
      </c>
      <c r="L1766" s="489">
        <v>42978</v>
      </c>
      <c r="M1766" s="241" t="s">
        <v>1041</v>
      </c>
      <c r="S1766">
        <f t="shared" si="210"/>
        <v>2017</v>
      </c>
    </row>
    <row r="1767" spans="1:19">
      <c r="A1767" s="418" t="s">
        <v>1099</v>
      </c>
      <c r="B1767" s="497">
        <f>L1767</f>
        <v>42978</v>
      </c>
      <c r="C1767" s="498">
        <v>3000000</v>
      </c>
      <c r="D1767" s="498"/>
      <c r="E1767" s="495">
        <f t="shared" si="214"/>
        <v>49774824.549999997</v>
      </c>
      <c r="F1767" s="495">
        <f t="shared" si="214"/>
        <v>13319954.07</v>
      </c>
      <c r="G1767" s="495">
        <f t="shared" si="209"/>
        <v>36454870.479999997</v>
      </c>
      <c r="H1767" s="495">
        <f>VLOOKUP(A1767,'02-Metrics'!A:R,18,FALSE)</f>
        <v>120712211</v>
      </c>
      <c r="I1767" s="496">
        <f t="shared" si="211"/>
        <v>0.30199820033119928</v>
      </c>
      <c r="J1767" s="512"/>
      <c r="L1767" s="23">
        <v>42978</v>
      </c>
      <c r="M1767" s="241" t="s">
        <v>1039</v>
      </c>
      <c r="S1767">
        <f t="shared" si="210"/>
        <v>2017</v>
      </c>
    </row>
    <row r="1768" spans="1:19">
      <c r="A1768" s="418" t="s">
        <v>1099</v>
      </c>
      <c r="B1768" s="497">
        <f>L1768</f>
        <v>42978</v>
      </c>
      <c r="C1768" s="498">
        <v>7250421.8099999996</v>
      </c>
      <c r="D1768" s="498"/>
      <c r="E1768" s="495">
        <f t="shared" si="214"/>
        <v>57025246.359999999</v>
      </c>
      <c r="F1768" s="495">
        <f t="shared" si="214"/>
        <v>13319954.07</v>
      </c>
      <c r="G1768" s="495">
        <f t="shared" si="209"/>
        <v>43705292.289999999</v>
      </c>
      <c r="H1768" s="495">
        <f>VLOOKUP(A1768,'02-Metrics'!A:R,18,FALSE)</f>
        <v>120712211</v>
      </c>
      <c r="I1768" s="496">
        <f t="shared" si="211"/>
        <v>0.36206189852657078</v>
      </c>
      <c r="J1768" s="512"/>
      <c r="L1768" s="23">
        <v>42978</v>
      </c>
      <c r="M1768" s="241" t="s">
        <v>1039</v>
      </c>
      <c r="S1768">
        <f t="shared" si="210"/>
        <v>2017</v>
      </c>
    </row>
    <row r="1769" spans="1:19">
      <c r="A1769" s="418" t="s">
        <v>1099</v>
      </c>
      <c r="B1769" s="497">
        <v>42979</v>
      </c>
      <c r="C1769" s="498"/>
      <c r="D1769" s="498">
        <v>114386.79000000001</v>
      </c>
      <c r="E1769" s="495">
        <f>C1769+E1768</f>
        <v>57025246.359999999</v>
      </c>
      <c r="F1769" s="495">
        <f>D1769+F1768</f>
        <v>13434340.859999999</v>
      </c>
      <c r="G1769" s="495">
        <f t="shared" si="209"/>
        <v>43590905.5</v>
      </c>
      <c r="H1769" s="495">
        <f>VLOOKUP(A1769,'02-Metrics'!A:R,18,FALSE)</f>
        <v>120712211</v>
      </c>
      <c r="I1769" s="496">
        <f t="shared" si="211"/>
        <v>0.36111429936446116</v>
      </c>
      <c r="J1769" s="512"/>
      <c r="M1769" s="241" t="s">
        <v>1038</v>
      </c>
      <c r="S1769">
        <f t="shared" si="210"/>
        <v>2017</v>
      </c>
    </row>
    <row r="1770" spans="1:19">
      <c r="A1770" s="418" t="s">
        <v>1099</v>
      </c>
      <c r="B1770" s="497">
        <v>42979</v>
      </c>
      <c r="C1770" s="498"/>
      <c r="D1770" s="498">
        <v>310815.75</v>
      </c>
      <c r="E1770" s="495">
        <f t="shared" si="214"/>
        <v>57025246.359999999</v>
      </c>
      <c r="F1770" s="495">
        <f t="shared" si="214"/>
        <v>13745156.609999999</v>
      </c>
      <c r="G1770" s="495">
        <f t="shared" si="209"/>
        <v>43280089.75</v>
      </c>
      <c r="H1770" s="495">
        <f>VLOOKUP(A1770,'02-Metrics'!A:R,18,FALSE)</f>
        <v>120712211</v>
      </c>
      <c r="I1770" s="496">
        <f t="shared" si="211"/>
        <v>0.35853945008098642</v>
      </c>
      <c r="J1770" s="512"/>
      <c r="M1770" s="241" t="s">
        <v>1038</v>
      </c>
      <c r="S1770">
        <f t="shared" si="210"/>
        <v>2017</v>
      </c>
    </row>
    <row r="1771" spans="1:19">
      <c r="A1771" s="418" t="s">
        <v>1099</v>
      </c>
      <c r="B1771" s="494">
        <v>43008</v>
      </c>
      <c r="C1771" s="495">
        <v>0</v>
      </c>
      <c r="D1771" s="495">
        <v>8575834</v>
      </c>
      <c r="E1771" s="495">
        <f t="shared" si="214"/>
        <v>57025246.359999999</v>
      </c>
      <c r="F1771" s="495">
        <f t="shared" si="214"/>
        <v>22320990.609999999</v>
      </c>
      <c r="G1771" s="495">
        <f t="shared" si="209"/>
        <v>34704255.75</v>
      </c>
      <c r="H1771" s="495">
        <f>VLOOKUP(A1771,'02-Metrics'!A:R,18,FALSE)</f>
        <v>120712211</v>
      </c>
      <c r="I1771" s="496">
        <f t="shared" si="211"/>
        <v>0.28749581722101009</v>
      </c>
      <c r="J1771" s="512"/>
      <c r="K1771" s="491">
        <v>2833459</v>
      </c>
      <c r="L1771" s="489">
        <v>43008</v>
      </c>
      <c r="M1771" s="241" t="s">
        <v>1041</v>
      </c>
      <c r="S1771">
        <f t="shared" si="210"/>
        <v>2017</v>
      </c>
    </row>
    <row r="1772" spans="1:19">
      <c r="A1772" s="418" t="s">
        <v>1099</v>
      </c>
      <c r="B1772" s="497">
        <v>43009</v>
      </c>
      <c r="C1772" s="498"/>
      <c r="D1772" s="498">
        <v>262682.67</v>
      </c>
      <c r="E1772" s="495">
        <f t="shared" si="214"/>
        <v>57025246.359999999</v>
      </c>
      <c r="F1772" s="495">
        <f t="shared" si="214"/>
        <v>22583673.280000001</v>
      </c>
      <c r="G1772" s="495">
        <f t="shared" si="209"/>
        <v>34441573.079999998</v>
      </c>
      <c r="H1772" s="495">
        <f>VLOOKUP(A1772,'02-Metrics'!A:R,18,FALSE)</f>
        <v>120712211</v>
      </c>
      <c r="I1772" s="496">
        <f t="shared" si="211"/>
        <v>0.28531971036467885</v>
      </c>
      <c r="J1772" s="512"/>
      <c r="M1772" s="241" t="s">
        <v>1038</v>
      </c>
      <c r="S1772">
        <f t="shared" si="210"/>
        <v>2017</v>
      </c>
    </row>
    <row r="1773" spans="1:19">
      <c r="A1773" s="418" t="s">
        <v>1099</v>
      </c>
      <c r="B1773" s="497">
        <v>43009</v>
      </c>
      <c r="C1773" s="498"/>
      <c r="D1773" s="498">
        <v>1371732.2400000002</v>
      </c>
      <c r="E1773" s="495">
        <f t="shared" ref="E1773:F1788" si="215">C1773+E1772</f>
        <v>57025246.359999999</v>
      </c>
      <c r="F1773" s="495">
        <f t="shared" si="215"/>
        <v>23955405.520000003</v>
      </c>
      <c r="G1773" s="495">
        <f t="shared" si="209"/>
        <v>33069840.839999996</v>
      </c>
      <c r="H1773" s="495">
        <f>VLOOKUP(A1773,'02-Metrics'!A:R,18,FALSE)</f>
        <v>120712211</v>
      </c>
      <c r="I1773" s="496">
        <f t="shared" si="211"/>
        <v>0.27395605271450124</v>
      </c>
      <c r="J1773" s="512"/>
      <c r="M1773" s="241" t="s">
        <v>1038</v>
      </c>
      <c r="S1773">
        <f t="shared" si="210"/>
        <v>2017</v>
      </c>
    </row>
    <row r="1774" spans="1:19">
      <c r="A1774" s="418" t="s">
        <v>1099</v>
      </c>
      <c r="B1774" s="494">
        <v>43039</v>
      </c>
      <c r="C1774" s="495">
        <v>0</v>
      </c>
      <c r="D1774" s="495">
        <v>7781298</v>
      </c>
      <c r="E1774" s="495">
        <f t="shared" si="215"/>
        <v>57025246.359999999</v>
      </c>
      <c r="F1774" s="495">
        <f t="shared" si="215"/>
        <v>31736703.520000003</v>
      </c>
      <c r="G1774" s="495">
        <f t="shared" si="209"/>
        <v>25288542.839999996</v>
      </c>
      <c r="H1774" s="495">
        <f>VLOOKUP(A1774,'02-Metrics'!A:R,18,FALSE)</f>
        <v>120712211</v>
      </c>
      <c r="I1774" s="496">
        <f t="shared" si="211"/>
        <v>0.20949448800999923</v>
      </c>
      <c r="J1774" s="512"/>
      <c r="K1774" s="491">
        <v>6985512</v>
      </c>
      <c r="L1774" s="489">
        <v>43039</v>
      </c>
      <c r="M1774" s="241" t="s">
        <v>1041</v>
      </c>
      <c r="S1774">
        <f t="shared" si="210"/>
        <v>2017</v>
      </c>
    </row>
    <row r="1775" spans="1:19">
      <c r="A1775" s="418" t="s">
        <v>1099</v>
      </c>
      <c r="B1775" s="497">
        <v>43040</v>
      </c>
      <c r="C1775" s="498"/>
      <c r="D1775" s="498">
        <v>500225.04</v>
      </c>
      <c r="E1775" s="495">
        <f t="shared" si="215"/>
        <v>57025246.359999999</v>
      </c>
      <c r="F1775" s="495">
        <f t="shared" si="215"/>
        <v>32236928.560000002</v>
      </c>
      <c r="G1775" s="495">
        <f t="shared" si="209"/>
        <v>24788317.799999997</v>
      </c>
      <c r="H1775" s="495">
        <f>VLOOKUP(A1775,'02-Metrics'!A:R,18,FALSE)</f>
        <v>120712211</v>
      </c>
      <c r="I1775" s="496">
        <f t="shared" si="211"/>
        <v>0.20535054071704475</v>
      </c>
      <c r="J1775" s="512"/>
      <c r="M1775" s="241" t="s">
        <v>1038</v>
      </c>
      <c r="S1775">
        <f t="shared" si="210"/>
        <v>2017</v>
      </c>
    </row>
    <row r="1776" spans="1:19">
      <c r="A1776" s="418" t="s">
        <v>1099</v>
      </c>
      <c r="B1776" s="497">
        <v>43040</v>
      </c>
      <c r="C1776" s="498"/>
      <c r="D1776" s="498">
        <v>1099505.3899999999</v>
      </c>
      <c r="E1776" s="495">
        <f t="shared" si="215"/>
        <v>57025246.359999999</v>
      </c>
      <c r="F1776" s="495">
        <f t="shared" si="215"/>
        <v>33336433.950000003</v>
      </c>
      <c r="G1776" s="495">
        <f t="shared" si="209"/>
        <v>23688812.409999996</v>
      </c>
      <c r="H1776" s="495">
        <f>VLOOKUP(A1776,'02-Metrics'!A:R,18,FALSE)</f>
        <v>120712211</v>
      </c>
      <c r="I1776" s="496">
        <f t="shared" si="211"/>
        <v>0.1962420554951147</v>
      </c>
      <c r="J1776" s="512"/>
      <c r="M1776" s="241" t="s">
        <v>1038</v>
      </c>
      <c r="S1776">
        <f t="shared" si="210"/>
        <v>2017</v>
      </c>
    </row>
    <row r="1777" spans="1:19">
      <c r="A1777" s="418" t="s">
        <v>1099</v>
      </c>
      <c r="B1777" s="494">
        <v>43069</v>
      </c>
      <c r="C1777" s="495">
        <v>11288949</v>
      </c>
      <c r="D1777" s="495">
        <v>7505262</v>
      </c>
      <c r="E1777" s="495">
        <f t="shared" si="215"/>
        <v>68314195.359999999</v>
      </c>
      <c r="F1777" s="495">
        <f t="shared" si="215"/>
        <v>40841695.950000003</v>
      </c>
      <c r="G1777" s="495">
        <f t="shared" si="209"/>
        <v>27472499.409999996</v>
      </c>
      <c r="H1777" s="495">
        <f>VLOOKUP(A1777,'02-Metrics'!A:R,18,FALSE)</f>
        <v>120712211</v>
      </c>
      <c r="I1777" s="496">
        <f t="shared" si="211"/>
        <v>0.22758674687849101</v>
      </c>
      <c r="J1777" s="512"/>
      <c r="K1777" s="491">
        <v>3003863</v>
      </c>
      <c r="L1777" s="489">
        <v>43069</v>
      </c>
      <c r="M1777" s="241" t="s">
        <v>1041</v>
      </c>
      <c r="S1777">
        <f t="shared" si="210"/>
        <v>2017</v>
      </c>
    </row>
    <row r="1778" spans="1:19">
      <c r="A1778" s="418" t="s">
        <v>1099</v>
      </c>
      <c r="B1778" s="497">
        <v>43070</v>
      </c>
      <c r="C1778" s="498"/>
      <c r="D1778" s="498">
        <v>661989.04999999993</v>
      </c>
      <c r="E1778" s="495">
        <f t="shared" si="215"/>
        <v>68314195.359999999</v>
      </c>
      <c r="F1778" s="495">
        <f t="shared" si="215"/>
        <v>41503685</v>
      </c>
      <c r="G1778" s="495">
        <f t="shared" si="209"/>
        <v>26810510.359999999</v>
      </c>
      <c r="H1778" s="495">
        <f>VLOOKUP(A1778,'02-Metrics'!A:R,18,FALSE)</f>
        <v>120712211</v>
      </c>
      <c r="I1778" s="496">
        <f t="shared" si="211"/>
        <v>0.22210271966603279</v>
      </c>
      <c r="J1778" s="512"/>
      <c r="M1778" s="241" t="s">
        <v>1038</v>
      </c>
      <c r="S1778">
        <f t="shared" si="210"/>
        <v>2017</v>
      </c>
    </row>
    <row r="1779" spans="1:19">
      <c r="A1779" s="418" t="s">
        <v>1099</v>
      </c>
      <c r="B1779" s="497">
        <v>43070</v>
      </c>
      <c r="C1779" s="498"/>
      <c r="D1779" s="498">
        <v>816561.4</v>
      </c>
      <c r="E1779" s="495">
        <f t="shared" si="215"/>
        <v>68314195.359999999</v>
      </c>
      <c r="F1779" s="495">
        <f t="shared" si="215"/>
        <v>42320246.399999999</v>
      </c>
      <c r="G1779" s="495">
        <f t="shared" si="209"/>
        <v>25993948.960000001</v>
      </c>
      <c r="H1779" s="495">
        <f>VLOOKUP(A1779,'02-Metrics'!A:R,18,FALSE)</f>
        <v>120712211</v>
      </c>
      <c r="I1779" s="496">
        <f t="shared" si="211"/>
        <v>0.21533818943967484</v>
      </c>
      <c r="J1779" s="512"/>
      <c r="M1779" s="241" t="s">
        <v>1038</v>
      </c>
      <c r="S1779">
        <f t="shared" si="210"/>
        <v>2017</v>
      </c>
    </row>
    <row r="1780" spans="1:19">
      <c r="A1780" s="418" t="s">
        <v>1099</v>
      </c>
      <c r="B1780" s="494">
        <v>43100</v>
      </c>
      <c r="C1780" s="495">
        <v>0</v>
      </c>
      <c r="D1780" s="495">
        <v>10160970</v>
      </c>
      <c r="E1780" s="495">
        <f t="shared" si="215"/>
        <v>68314195.359999999</v>
      </c>
      <c r="F1780" s="495">
        <f t="shared" si="215"/>
        <v>52481216.399999999</v>
      </c>
      <c r="G1780" s="495">
        <f t="shared" si="209"/>
        <v>15832978.960000001</v>
      </c>
      <c r="H1780" s="495">
        <f>VLOOKUP(A1780,'02-Metrics'!A:R,18,FALSE)</f>
        <v>120712211</v>
      </c>
      <c r="I1780" s="496">
        <f t="shared" si="211"/>
        <v>0.1311630267463165</v>
      </c>
      <c r="J1780" s="512"/>
      <c r="K1780" s="491">
        <v>2335376</v>
      </c>
      <c r="L1780" s="489">
        <v>43100</v>
      </c>
      <c r="M1780" s="241" t="s">
        <v>1041</v>
      </c>
      <c r="S1780">
        <f t="shared" si="210"/>
        <v>2017</v>
      </c>
    </row>
    <row r="1781" spans="1:19">
      <c r="A1781" s="418" t="s">
        <v>1099</v>
      </c>
      <c r="B1781" s="497">
        <v>43101</v>
      </c>
      <c r="C1781" s="498"/>
      <c r="D1781" s="498">
        <v>2202032.3700000015</v>
      </c>
      <c r="E1781" s="495">
        <f t="shared" si="215"/>
        <v>68314195.359999999</v>
      </c>
      <c r="F1781" s="495">
        <f t="shared" si="215"/>
        <v>54683248.770000003</v>
      </c>
      <c r="G1781" s="495">
        <f t="shared" si="209"/>
        <v>13630946.589999996</v>
      </c>
      <c r="H1781" s="495">
        <f>VLOOKUP(A1781,'02-Metrics'!A:R,18,FALSE)</f>
        <v>120712211</v>
      </c>
      <c r="I1781" s="496">
        <f t="shared" si="211"/>
        <v>0.11292102494916605</v>
      </c>
      <c r="J1781" s="512"/>
      <c r="M1781" s="241" t="s">
        <v>1038</v>
      </c>
      <c r="S1781">
        <f t="shared" si="210"/>
        <v>2018</v>
      </c>
    </row>
    <row r="1782" spans="1:19">
      <c r="A1782" s="418" t="s">
        <v>1099</v>
      </c>
      <c r="B1782" s="497">
        <v>43101</v>
      </c>
      <c r="C1782" s="498"/>
      <c r="D1782" s="498">
        <v>5681658.669999999</v>
      </c>
      <c r="E1782" s="495">
        <f t="shared" si="215"/>
        <v>68314195.359999999</v>
      </c>
      <c r="F1782" s="495">
        <f t="shared" si="215"/>
        <v>60364907.440000005</v>
      </c>
      <c r="G1782" s="495">
        <f t="shared" si="209"/>
        <v>7949287.9199999943</v>
      </c>
      <c r="H1782" s="495">
        <f>VLOOKUP(A1782,'02-Metrics'!A:R,18,FALSE)</f>
        <v>120712211</v>
      </c>
      <c r="I1782" s="496">
        <f t="shared" si="211"/>
        <v>6.5853221096248457E-2</v>
      </c>
      <c r="J1782" s="512"/>
      <c r="M1782" s="241" t="s">
        <v>1038</v>
      </c>
      <c r="S1782">
        <f t="shared" si="210"/>
        <v>2018</v>
      </c>
    </row>
    <row r="1783" spans="1:19">
      <c r="A1783" s="418" t="s">
        <v>1099</v>
      </c>
      <c r="B1783" s="497">
        <f>L1783</f>
        <v>43130</v>
      </c>
      <c r="C1783" s="498">
        <v>7502554.1799999997</v>
      </c>
      <c r="D1783" s="498"/>
      <c r="E1783" s="495">
        <f>C1783+E672</f>
        <v>77440952.949999988</v>
      </c>
      <c r="F1783" s="495">
        <f>D1783+F672</f>
        <v>60364907.440000005</v>
      </c>
      <c r="G1783" s="495">
        <f t="shared" si="209"/>
        <v>17076045.509999983</v>
      </c>
      <c r="H1783" s="495">
        <f>VLOOKUP(A1783,'02-Metrics'!A:R,18,FALSE)</f>
        <v>120712211</v>
      </c>
      <c r="I1783" s="496">
        <f t="shared" si="211"/>
        <v>0.14146079645579504</v>
      </c>
      <c r="J1783" s="512"/>
      <c r="L1783" s="23">
        <v>43130</v>
      </c>
      <c r="M1783" s="241" t="s">
        <v>1039</v>
      </c>
      <c r="S1783">
        <f t="shared" si="210"/>
        <v>2018</v>
      </c>
    </row>
    <row r="1784" spans="1:19">
      <c r="A1784" s="418" t="s">
        <v>1099</v>
      </c>
      <c r="B1784" s="497">
        <v>43132</v>
      </c>
      <c r="C1784" s="498"/>
      <c r="D1784" s="498">
        <v>170029.07</v>
      </c>
      <c r="E1784" s="495">
        <f t="shared" si="215"/>
        <v>77440952.949999988</v>
      </c>
      <c r="F1784" s="495">
        <f t="shared" si="215"/>
        <v>60534936.510000005</v>
      </c>
      <c r="G1784" s="495">
        <f t="shared" si="209"/>
        <v>16906016.439999983</v>
      </c>
      <c r="H1784" s="495">
        <f>VLOOKUP(A1784,'02-Metrics'!A:R,18,FALSE)</f>
        <v>120712211</v>
      </c>
      <c r="I1784" s="496">
        <f t="shared" si="211"/>
        <v>0.14005224740685085</v>
      </c>
      <c r="J1784" s="512"/>
      <c r="M1784" s="241" t="s">
        <v>1038</v>
      </c>
      <c r="S1784">
        <f t="shared" si="210"/>
        <v>2018</v>
      </c>
    </row>
    <row r="1785" spans="1:19">
      <c r="A1785" s="418" t="s">
        <v>1099</v>
      </c>
      <c r="B1785" s="497">
        <v>43132</v>
      </c>
      <c r="C1785" s="498"/>
      <c r="D1785" s="498">
        <v>2489669.83</v>
      </c>
      <c r="E1785" s="495">
        <f t="shared" si="215"/>
        <v>77440952.949999988</v>
      </c>
      <c r="F1785" s="495">
        <f t="shared" si="215"/>
        <v>63024606.340000004</v>
      </c>
      <c r="G1785" s="495">
        <f t="shared" si="209"/>
        <v>14416346.609999985</v>
      </c>
      <c r="H1785" s="495">
        <f>VLOOKUP(A1785,'02-Metrics'!A:R,18,FALSE)</f>
        <v>120712211</v>
      </c>
      <c r="I1785" s="496">
        <f t="shared" si="211"/>
        <v>0.11942740912930494</v>
      </c>
      <c r="J1785" s="512"/>
      <c r="M1785" s="241" t="s">
        <v>1038</v>
      </c>
      <c r="S1785">
        <f t="shared" si="210"/>
        <v>2018</v>
      </c>
    </row>
    <row r="1786" spans="1:19">
      <c r="A1786" s="418" t="s">
        <v>1099</v>
      </c>
      <c r="B1786" s="497">
        <v>43160</v>
      </c>
      <c r="C1786" s="498"/>
      <c r="D1786" s="498">
        <v>2288273.44</v>
      </c>
      <c r="E1786" s="495">
        <f>C1786+E674</f>
        <v>83085978.099999994</v>
      </c>
      <c r="F1786" s="495">
        <f>D1786+F674</f>
        <v>65312879.780000001</v>
      </c>
      <c r="G1786" s="495">
        <f t="shared" si="209"/>
        <v>17773098.319999993</v>
      </c>
      <c r="H1786" s="495">
        <f>VLOOKUP(A1786,'02-Metrics'!A:R,18,FALSE)</f>
        <v>120712211</v>
      </c>
      <c r="I1786" s="496">
        <f t="shared" si="211"/>
        <v>0.14723529767837648</v>
      </c>
      <c r="J1786" s="512"/>
      <c r="M1786" s="241" t="s">
        <v>1038</v>
      </c>
      <c r="S1786">
        <f t="shared" si="210"/>
        <v>2018</v>
      </c>
    </row>
    <row r="1787" spans="1:19">
      <c r="A1787" s="418" t="s">
        <v>1099</v>
      </c>
      <c r="B1787" s="497">
        <v>43160</v>
      </c>
      <c r="C1787" s="498"/>
      <c r="D1787" s="498">
        <v>5892599.5600000015</v>
      </c>
      <c r="E1787" s="495">
        <f t="shared" si="215"/>
        <v>83085978.099999994</v>
      </c>
      <c r="F1787" s="495">
        <f t="shared" si="215"/>
        <v>71205479.340000004</v>
      </c>
      <c r="G1787" s="495">
        <f t="shared" si="209"/>
        <v>11880498.75999999</v>
      </c>
      <c r="H1787" s="495">
        <f>VLOOKUP(A1787,'02-Metrics'!A:R,18,FALSE)</f>
        <v>120712211</v>
      </c>
      <c r="I1787" s="496">
        <f t="shared" si="211"/>
        <v>9.8420024466290251E-2</v>
      </c>
      <c r="J1787" s="512"/>
      <c r="M1787" s="241" t="s">
        <v>1038</v>
      </c>
      <c r="S1787">
        <f t="shared" si="210"/>
        <v>2018</v>
      </c>
    </row>
    <row r="1788" spans="1:19">
      <c r="A1788" s="418" t="s">
        <v>1099</v>
      </c>
      <c r="B1788" s="497">
        <f>L1788</f>
        <v>43170</v>
      </c>
      <c r="C1788" s="498">
        <v>37661.769999999997</v>
      </c>
      <c r="D1788" s="498"/>
      <c r="E1788" s="495">
        <f t="shared" si="215"/>
        <v>83123639.86999999</v>
      </c>
      <c r="F1788" s="495">
        <f t="shared" si="215"/>
        <v>71205479.340000004</v>
      </c>
      <c r="G1788" s="495">
        <f t="shared" si="209"/>
        <v>11918160.529999986</v>
      </c>
      <c r="H1788" s="495">
        <f>VLOOKUP(A1788,'02-Metrics'!A:R,18,FALSE)</f>
        <v>120712211</v>
      </c>
      <c r="I1788" s="496">
        <f t="shared" si="211"/>
        <v>9.8732020822648883E-2</v>
      </c>
      <c r="J1788" s="512"/>
      <c r="L1788" s="23">
        <v>43170</v>
      </c>
      <c r="M1788" s="241" t="s">
        <v>1039</v>
      </c>
      <c r="S1788">
        <f t="shared" si="210"/>
        <v>2018</v>
      </c>
    </row>
    <row r="1789" spans="1:19">
      <c r="A1789" s="418" t="s">
        <v>1099</v>
      </c>
      <c r="B1789" s="497">
        <f>L1789</f>
        <v>43187</v>
      </c>
      <c r="C1789" s="498">
        <v>3591432.79</v>
      </c>
      <c r="D1789" s="498"/>
      <c r="E1789" s="495">
        <f t="shared" ref="E1789:F1797" si="216">C1789+E1788</f>
        <v>86715072.659999996</v>
      </c>
      <c r="F1789" s="495">
        <f t="shared" si="216"/>
        <v>71205479.340000004</v>
      </c>
      <c r="G1789" s="495">
        <f t="shared" si="209"/>
        <v>15509593.319999993</v>
      </c>
      <c r="H1789" s="495">
        <f>VLOOKUP(A1789,'02-Metrics'!A:R,18,FALSE)</f>
        <v>120712211</v>
      </c>
      <c r="I1789" s="496">
        <f t="shared" si="211"/>
        <v>0.12848404640687092</v>
      </c>
      <c r="J1789" s="512"/>
      <c r="L1789" s="23">
        <v>43187</v>
      </c>
      <c r="M1789" s="241" t="s">
        <v>1039</v>
      </c>
      <c r="S1789">
        <f t="shared" si="210"/>
        <v>2018</v>
      </c>
    </row>
    <row r="1790" spans="1:19">
      <c r="A1790" s="418" t="s">
        <v>1099</v>
      </c>
      <c r="B1790" s="497">
        <v>43191</v>
      </c>
      <c r="C1790" s="498"/>
      <c r="D1790" s="498">
        <v>364070.63</v>
      </c>
      <c r="E1790" s="495">
        <f t="shared" si="216"/>
        <v>86715072.659999996</v>
      </c>
      <c r="F1790" s="495">
        <f t="shared" si="216"/>
        <v>71569549.969999999</v>
      </c>
      <c r="G1790" s="495">
        <f t="shared" si="209"/>
        <v>15145522.689999998</v>
      </c>
      <c r="H1790" s="495">
        <f>VLOOKUP(A1790,'02-Metrics'!A:R,18,FALSE)</f>
        <v>120712211</v>
      </c>
      <c r="I1790" s="496">
        <f t="shared" si="211"/>
        <v>0.12546802485458575</v>
      </c>
      <c r="J1790" s="512"/>
      <c r="M1790" s="241" t="s">
        <v>1038</v>
      </c>
      <c r="S1790">
        <f t="shared" si="210"/>
        <v>2018</v>
      </c>
    </row>
    <row r="1791" spans="1:19">
      <c r="A1791" s="418" t="s">
        <v>1099</v>
      </c>
      <c r="B1791" s="497">
        <v>43191</v>
      </c>
      <c r="C1791" s="498"/>
      <c r="D1791" s="498">
        <v>2615839.4599999995</v>
      </c>
      <c r="E1791" s="495">
        <f t="shared" si="216"/>
        <v>86715072.659999996</v>
      </c>
      <c r="F1791" s="495">
        <f t="shared" si="216"/>
        <v>74185389.429999992</v>
      </c>
      <c r="G1791" s="495">
        <f t="shared" si="209"/>
        <v>12529683.230000004</v>
      </c>
      <c r="H1791" s="495">
        <f>VLOOKUP(A1791,'02-Metrics'!A:R,18,FALSE)</f>
        <v>120712211</v>
      </c>
      <c r="I1791" s="496">
        <f t="shared" si="211"/>
        <v>0.10379797641184788</v>
      </c>
      <c r="J1791" s="512"/>
      <c r="M1791" s="241" t="s">
        <v>1038</v>
      </c>
      <c r="S1791">
        <f t="shared" si="210"/>
        <v>2018</v>
      </c>
    </row>
    <row r="1792" spans="1:19">
      <c r="A1792" s="418" t="s">
        <v>1099</v>
      </c>
      <c r="B1792" s="497">
        <f>L1792</f>
        <v>43209</v>
      </c>
      <c r="C1792" s="498">
        <v>9601100.3499999996</v>
      </c>
      <c r="D1792" s="498"/>
      <c r="E1792" s="495">
        <f t="shared" si="216"/>
        <v>96316173.00999999</v>
      </c>
      <c r="F1792" s="495">
        <f t="shared" si="216"/>
        <v>74185389.429999992</v>
      </c>
      <c r="G1792" s="495">
        <f t="shared" ref="G1792:G1855" si="217">E1792-F1792</f>
        <v>22130783.579999998</v>
      </c>
      <c r="H1792" s="495">
        <f>VLOOKUP(A1792,'02-Metrics'!A:R,18,FALSE)</f>
        <v>120712211</v>
      </c>
      <c r="I1792" s="496">
        <f t="shared" si="211"/>
        <v>0.18333508595911641</v>
      </c>
      <c r="J1792" s="512"/>
      <c r="L1792" s="23">
        <v>43209</v>
      </c>
      <c r="M1792" s="241" t="s">
        <v>1039</v>
      </c>
      <c r="S1792">
        <f t="shared" si="210"/>
        <v>2018</v>
      </c>
    </row>
    <row r="1793" spans="1:19">
      <c r="A1793" s="418" t="s">
        <v>1099</v>
      </c>
      <c r="B1793" s="497">
        <v>43221</v>
      </c>
      <c r="C1793" s="498"/>
      <c r="D1793" s="498">
        <v>824585.86999999988</v>
      </c>
      <c r="E1793" s="495">
        <f t="shared" si="216"/>
        <v>96316173.00999999</v>
      </c>
      <c r="F1793" s="495">
        <f t="shared" si="216"/>
        <v>75009975.299999997</v>
      </c>
      <c r="G1793" s="495">
        <f t="shared" si="217"/>
        <v>21306197.709999993</v>
      </c>
      <c r="H1793" s="495">
        <f>VLOOKUP(A1793,'02-Metrics'!A:R,18,FALSE)</f>
        <v>120712211</v>
      </c>
      <c r="I1793" s="496">
        <f t="shared" si="211"/>
        <v>0.17650407969082757</v>
      </c>
      <c r="J1793" s="512"/>
      <c r="M1793" s="241" t="s">
        <v>1038</v>
      </c>
      <c r="S1793">
        <f t="shared" si="210"/>
        <v>2018</v>
      </c>
    </row>
    <row r="1794" spans="1:19">
      <c r="A1794" s="418" t="s">
        <v>1099</v>
      </c>
      <c r="B1794" s="497">
        <v>43221</v>
      </c>
      <c r="C1794" s="498"/>
      <c r="D1794" s="498">
        <v>5360468.7099999981</v>
      </c>
      <c r="E1794" s="495">
        <f t="shared" si="216"/>
        <v>96316173.00999999</v>
      </c>
      <c r="F1794" s="495">
        <f t="shared" si="216"/>
        <v>80370444.00999999</v>
      </c>
      <c r="G1794" s="495">
        <f t="shared" si="217"/>
        <v>15945729</v>
      </c>
      <c r="H1794" s="495">
        <f>VLOOKUP(A1794,'02-Metrics'!A:R,18,FALSE)</f>
        <v>120712211</v>
      </c>
      <c r="I1794" s="496">
        <f t="shared" si="211"/>
        <v>0.13209706679964631</v>
      </c>
      <c r="J1794" s="512"/>
      <c r="M1794" s="241" t="s">
        <v>1038</v>
      </c>
      <c r="S1794">
        <f t="shared" si="210"/>
        <v>2018</v>
      </c>
    </row>
    <row r="1795" spans="1:19">
      <c r="A1795" s="418" t="s">
        <v>1099</v>
      </c>
      <c r="B1795" s="497">
        <f>L1795</f>
        <v>43247</v>
      </c>
      <c r="C1795" s="498">
        <v>6834280.6500000004</v>
      </c>
      <c r="D1795" s="498"/>
      <c r="E1795" s="495">
        <f t="shared" si="216"/>
        <v>103150453.66</v>
      </c>
      <c r="F1795" s="495">
        <f t="shared" si="216"/>
        <v>80370444.00999999</v>
      </c>
      <c r="G1795" s="495">
        <f t="shared" si="217"/>
        <v>22780009.650000006</v>
      </c>
      <c r="H1795" s="495">
        <f>VLOOKUP(A1795,'02-Metrics'!A:R,18,FALSE)</f>
        <v>120712211</v>
      </c>
      <c r="I1795" s="496">
        <f t="shared" si="211"/>
        <v>0.1887133825259816</v>
      </c>
      <c r="J1795" s="512"/>
      <c r="L1795" s="23">
        <v>43247</v>
      </c>
      <c r="M1795" s="241" t="s">
        <v>1039</v>
      </c>
      <c r="S1795">
        <f t="shared" ref="S1795:S1858" si="218">YEAR(B1795)</f>
        <v>2018</v>
      </c>
    </row>
    <row r="1796" spans="1:19">
      <c r="A1796" s="418" t="s">
        <v>1099</v>
      </c>
      <c r="B1796" s="497">
        <v>43252</v>
      </c>
      <c r="C1796" s="498"/>
      <c r="D1796" s="498">
        <v>1823759.17</v>
      </c>
      <c r="E1796" s="495">
        <f t="shared" si="216"/>
        <v>103150453.66</v>
      </c>
      <c r="F1796" s="495">
        <f t="shared" si="216"/>
        <v>82194203.179999992</v>
      </c>
      <c r="G1796" s="495">
        <f t="shared" si="217"/>
        <v>20956250.480000004</v>
      </c>
      <c r="H1796" s="495">
        <f>VLOOKUP(A1796,'02-Metrics'!A:R,18,FALSE)</f>
        <v>120712211</v>
      </c>
      <c r="I1796" s="496">
        <f t="shared" ref="I1796:I1859" si="219">G1796/H1796</f>
        <v>0.1736050587293112</v>
      </c>
      <c r="J1796" s="512"/>
      <c r="M1796" s="241" t="s">
        <v>1038</v>
      </c>
      <c r="S1796">
        <f t="shared" si="218"/>
        <v>2018</v>
      </c>
    </row>
    <row r="1797" spans="1:19">
      <c r="A1797" s="418" t="s">
        <v>1099</v>
      </c>
      <c r="B1797" s="497">
        <v>43252</v>
      </c>
      <c r="C1797" s="498"/>
      <c r="D1797" s="498">
        <v>5059759.0199999996</v>
      </c>
      <c r="E1797" s="495">
        <f t="shared" si="216"/>
        <v>103150453.66</v>
      </c>
      <c r="F1797" s="495">
        <f t="shared" si="216"/>
        <v>87253962.199999988</v>
      </c>
      <c r="G1797" s="495">
        <f t="shared" si="217"/>
        <v>15896491.460000008</v>
      </c>
      <c r="H1797" s="495">
        <f>VLOOKUP(A1797,'02-Metrics'!A:R,18,FALSE)</f>
        <v>120712211</v>
      </c>
      <c r="I1797" s="496">
        <f t="shared" si="219"/>
        <v>0.13168917484246898</v>
      </c>
      <c r="J1797" s="512"/>
      <c r="M1797" s="241" t="s">
        <v>1038</v>
      </c>
      <c r="S1797">
        <f t="shared" si="218"/>
        <v>2018</v>
      </c>
    </row>
    <row r="1798" spans="1:19">
      <c r="A1798" s="418" t="s">
        <v>1099</v>
      </c>
      <c r="B1798" s="497">
        <f>L1798</f>
        <v>43261</v>
      </c>
      <c r="C1798" s="498">
        <v>674994.52</v>
      </c>
      <c r="D1798" s="498"/>
      <c r="E1798" s="495">
        <f>C1798+E675</f>
        <v>106564184.44999999</v>
      </c>
      <c r="F1798" s="495">
        <f>D1798+F675</f>
        <v>87253962.199999988</v>
      </c>
      <c r="G1798" s="495">
        <f t="shared" si="217"/>
        <v>19310222.25</v>
      </c>
      <c r="H1798" s="495">
        <f>VLOOKUP(A1798,'02-Metrics'!A:R,18,FALSE)</f>
        <v>120712211</v>
      </c>
      <c r="I1798" s="496">
        <f t="shared" si="219"/>
        <v>0.15996908755154854</v>
      </c>
      <c r="J1798" s="512"/>
      <c r="L1798" s="23">
        <v>43261</v>
      </c>
      <c r="M1798" s="241" t="s">
        <v>1039</v>
      </c>
      <c r="S1798">
        <f t="shared" si="218"/>
        <v>2018</v>
      </c>
    </row>
    <row r="1799" spans="1:19">
      <c r="A1799" s="418" t="s">
        <v>1099</v>
      </c>
      <c r="B1799" s="497">
        <f>L1799</f>
        <v>43261</v>
      </c>
      <c r="C1799" s="498">
        <v>13499</v>
      </c>
      <c r="D1799" s="498"/>
      <c r="E1799" s="495">
        <f t="shared" ref="E1799:F1814" si="220">C1799+E1798</f>
        <v>106577683.44999999</v>
      </c>
      <c r="F1799" s="495">
        <f t="shared" si="220"/>
        <v>87253962.199999988</v>
      </c>
      <c r="G1799" s="495">
        <f t="shared" si="217"/>
        <v>19323721.25</v>
      </c>
      <c r="H1799" s="495">
        <f>VLOOKUP(A1799,'02-Metrics'!A:R,18,FALSE)</f>
        <v>120712211</v>
      </c>
      <c r="I1799" s="496">
        <f t="shared" si="219"/>
        <v>0.16008091550903661</v>
      </c>
      <c r="J1799" s="512"/>
      <c r="L1799" s="23">
        <v>43261</v>
      </c>
      <c r="M1799" s="241" t="s">
        <v>1039</v>
      </c>
      <c r="S1799">
        <f t="shared" si="218"/>
        <v>2018</v>
      </c>
    </row>
    <row r="1800" spans="1:19">
      <c r="A1800" s="418" t="s">
        <v>1099</v>
      </c>
      <c r="B1800" s="497">
        <v>43282</v>
      </c>
      <c r="C1800" s="498"/>
      <c r="D1800" s="498">
        <v>185555.09</v>
      </c>
      <c r="E1800" s="495">
        <f t="shared" si="220"/>
        <v>106577683.44999999</v>
      </c>
      <c r="F1800" s="495">
        <f t="shared" si="220"/>
        <v>87439517.289999992</v>
      </c>
      <c r="G1800" s="495">
        <f t="shared" si="217"/>
        <v>19138166.159999996</v>
      </c>
      <c r="H1800" s="495">
        <f>VLOOKUP(A1800,'02-Metrics'!A:R,18,FALSE)</f>
        <v>120712211</v>
      </c>
      <c r="I1800" s="496">
        <f t="shared" si="219"/>
        <v>0.15854374633234078</v>
      </c>
      <c r="J1800" s="512"/>
      <c r="M1800" s="241" t="s">
        <v>1038</v>
      </c>
      <c r="S1800">
        <f t="shared" si="218"/>
        <v>2018</v>
      </c>
    </row>
    <row r="1801" spans="1:19">
      <c r="A1801" s="418" t="s">
        <v>1099</v>
      </c>
      <c r="B1801" s="497">
        <v>43282</v>
      </c>
      <c r="C1801" s="498"/>
      <c r="D1801" s="498">
        <v>7021699.8399999999</v>
      </c>
      <c r="E1801" s="495">
        <f t="shared" si="220"/>
        <v>106577683.44999999</v>
      </c>
      <c r="F1801" s="495">
        <f t="shared" si="220"/>
        <v>94461217.129999995</v>
      </c>
      <c r="G1801" s="495">
        <f t="shared" si="217"/>
        <v>12116466.319999993</v>
      </c>
      <c r="H1801" s="495">
        <f>VLOOKUP(A1801,'02-Metrics'!A:R,18,FALSE)</f>
        <v>120712211</v>
      </c>
      <c r="I1801" s="496">
        <f t="shared" si="219"/>
        <v>0.10037481891537876</v>
      </c>
      <c r="J1801" s="512"/>
      <c r="M1801" s="241" t="s">
        <v>1038</v>
      </c>
      <c r="S1801">
        <f t="shared" si="218"/>
        <v>2018</v>
      </c>
    </row>
    <row r="1802" spans="1:19">
      <c r="A1802" s="418" t="s">
        <v>1099</v>
      </c>
      <c r="B1802" s="497">
        <f>L1802</f>
        <v>43292</v>
      </c>
      <c r="C1802" s="498">
        <v>3596</v>
      </c>
      <c r="D1802" s="498"/>
      <c r="E1802" s="495">
        <f t="shared" si="220"/>
        <v>106581279.44999999</v>
      </c>
      <c r="F1802" s="495">
        <f t="shared" si="220"/>
        <v>94461217.129999995</v>
      </c>
      <c r="G1802" s="495">
        <f t="shared" si="217"/>
        <v>12120062.319999993</v>
      </c>
      <c r="H1802" s="495">
        <f>VLOOKUP(A1802,'02-Metrics'!A:R,18,FALSE)</f>
        <v>120712211</v>
      </c>
      <c r="I1802" s="496">
        <f t="shared" si="219"/>
        <v>0.100404608776489</v>
      </c>
      <c r="J1802" s="512"/>
      <c r="L1802" s="23">
        <v>43292</v>
      </c>
      <c r="M1802" s="241" t="s">
        <v>1039</v>
      </c>
      <c r="S1802">
        <f t="shared" si="218"/>
        <v>2018</v>
      </c>
    </row>
    <row r="1803" spans="1:19">
      <c r="A1803" s="418" t="s">
        <v>1099</v>
      </c>
      <c r="B1803" s="497">
        <f>L1803</f>
        <v>43292</v>
      </c>
      <c r="C1803" s="498">
        <v>1889200.95</v>
      </c>
      <c r="D1803" s="498"/>
      <c r="E1803" s="495">
        <f t="shared" si="220"/>
        <v>108470480.39999999</v>
      </c>
      <c r="F1803" s="495">
        <f t="shared" si="220"/>
        <v>94461217.129999995</v>
      </c>
      <c r="G1803" s="495">
        <f t="shared" si="217"/>
        <v>14009263.269999996</v>
      </c>
      <c r="H1803" s="495">
        <f>VLOOKUP(A1803,'02-Metrics'!A:R,18,FALSE)</f>
        <v>120712211</v>
      </c>
      <c r="I1803" s="496">
        <f t="shared" si="219"/>
        <v>0.11605506314518584</v>
      </c>
      <c r="J1803" s="512"/>
      <c r="L1803" s="23">
        <v>43292</v>
      </c>
      <c r="M1803" s="241" t="s">
        <v>1039</v>
      </c>
      <c r="S1803">
        <f t="shared" si="218"/>
        <v>2018</v>
      </c>
    </row>
    <row r="1804" spans="1:19">
      <c r="A1804" s="418" t="s">
        <v>1099</v>
      </c>
      <c r="B1804" s="497">
        <f>L1804</f>
        <v>43298</v>
      </c>
      <c r="C1804" s="498">
        <v>8239.2000000000007</v>
      </c>
      <c r="D1804" s="498"/>
      <c r="E1804" s="495">
        <f t="shared" si="220"/>
        <v>108478719.59999999</v>
      </c>
      <c r="F1804" s="495">
        <f t="shared" si="220"/>
        <v>94461217.129999995</v>
      </c>
      <c r="G1804" s="495">
        <f t="shared" si="217"/>
        <v>14017502.469999999</v>
      </c>
      <c r="H1804" s="495">
        <f>VLOOKUP(A1804,'02-Metrics'!A:R,18,FALSE)</f>
        <v>120712211</v>
      </c>
      <c r="I1804" s="496">
        <f t="shared" si="219"/>
        <v>0.11612331804609227</v>
      </c>
      <c r="J1804" s="512"/>
      <c r="L1804" s="23">
        <v>43298</v>
      </c>
      <c r="M1804" s="241" t="s">
        <v>1039</v>
      </c>
      <c r="S1804">
        <f t="shared" si="218"/>
        <v>2018</v>
      </c>
    </row>
    <row r="1805" spans="1:19">
      <c r="A1805" s="418" t="s">
        <v>1099</v>
      </c>
      <c r="B1805" s="497">
        <f>L1805</f>
        <v>43312</v>
      </c>
      <c r="C1805" s="498">
        <v>18180.41</v>
      </c>
      <c r="D1805" s="498"/>
      <c r="E1805" s="495">
        <f t="shared" si="220"/>
        <v>108496900.00999999</v>
      </c>
      <c r="F1805" s="495">
        <f t="shared" si="220"/>
        <v>94461217.129999995</v>
      </c>
      <c r="G1805" s="495">
        <f t="shared" si="217"/>
        <v>14035682.879999995</v>
      </c>
      <c r="H1805" s="495">
        <f>VLOOKUP(A1805,'02-Metrics'!A:R,18,FALSE)</f>
        <v>120712211</v>
      </c>
      <c r="I1805" s="496">
        <f t="shared" si="219"/>
        <v>0.11627392758136122</v>
      </c>
      <c r="J1805" s="512"/>
      <c r="L1805" s="23">
        <v>43312</v>
      </c>
      <c r="M1805" s="241" t="s">
        <v>1039</v>
      </c>
      <c r="S1805">
        <f t="shared" si="218"/>
        <v>2018</v>
      </c>
    </row>
    <row r="1806" spans="1:19">
      <c r="A1806" s="418" t="s">
        <v>1099</v>
      </c>
      <c r="B1806" s="497">
        <f>L1806</f>
        <v>43312</v>
      </c>
      <c r="C1806" s="498">
        <v>4788095.03</v>
      </c>
      <c r="D1806" s="498"/>
      <c r="E1806" s="495">
        <f t="shared" si="220"/>
        <v>113284995.03999999</v>
      </c>
      <c r="F1806" s="495">
        <f t="shared" si="220"/>
        <v>94461217.129999995</v>
      </c>
      <c r="G1806" s="495">
        <f t="shared" si="217"/>
        <v>18823777.909999996</v>
      </c>
      <c r="H1806" s="495">
        <f>VLOOKUP(A1806,'02-Metrics'!A:R,18,FALSE)</f>
        <v>120712211</v>
      </c>
      <c r="I1806" s="496">
        <f t="shared" si="219"/>
        <v>0.15593930186565796</v>
      </c>
      <c r="J1806" s="512"/>
      <c r="L1806" s="23">
        <v>43312</v>
      </c>
      <c r="M1806" s="241" t="s">
        <v>1039</v>
      </c>
      <c r="S1806">
        <f t="shared" si="218"/>
        <v>2018</v>
      </c>
    </row>
    <row r="1807" spans="1:19">
      <c r="A1807" s="418" t="s">
        <v>1099</v>
      </c>
      <c r="B1807" s="497">
        <v>43313</v>
      </c>
      <c r="C1807" s="498"/>
      <c r="D1807" s="498">
        <v>380475.97</v>
      </c>
      <c r="E1807" s="495">
        <f t="shared" si="220"/>
        <v>113284995.03999999</v>
      </c>
      <c r="F1807" s="495">
        <f t="shared" si="220"/>
        <v>94841693.099999994</v>
      </c>
      <c r="G1807" s="495">
        <f t="shared" si="217"/>
        <v>18443301.939999998</v>
      </c>
      <c r="H1807" s="495">
        <f>VLOOKUP(A1807,'02-Metrics'!A:R,18,FALSE)</f>
        <v>120712211</v>
      </c>
      <c r="I1807" s="496">
        <f t="shared" si="219"/>
        <v>0.15278737575273141</v>
      </c>
      <c r="J1807" s="512"/>
      <c r="M1807" s="241" t="s">
        <v>1038</v>
      </c>
      <c r="S1807">
        <f t="shared" si="218"/>
        <v>2018</v>
      </c>
    </row>
    <row r="1808" spans="1:19">
      <c r="A1808" s="418" t="s">
        <v>1099</v>
      </c>
      <c r="B1808" s="497">
        <v>43313</v>
      </c>
      <c r="C1808" s="498"/>
      <c r="D1808" s="498">
        <v>2057357.75</v>
      </c>
      <c r="E1808" s="495">
        <f t="shared" si="220"/>
        <v>113284995.03999999</v>
      </c>
      <c r="F1808" s="495">
        <f t="shared" si="220"/>
        <v>96899050.849999994</v>
      </c>
      <c r="G1808" s="495">
        <f t="shared" si="217"/>
        <v>16385944.189999998</v>
      </c>
      <c r="H1808" s="495">
        <f>VLOOKUP(A1808,'02-Metrics'!A:R,18,FALSE)</f>
        <v>120712211</v>
      </c>
      <c r="I1808" s="496">
        <f t="shared" si="219"/>
        <v>0.13574388253065797</v>
      </c>
      <c r="J1808" s="512"/>
      <c r="M1808" s="241" t="s">
        <v>1038</v>
      </c>
      <c r="S1808">
        <f t="shared" si="218"/>
        <v>2018</v>
      </c>
    </row>
    <row r="1809" spans="1:19">
      <c r="A1809" s="418" t="s">
        <v>1099</v>
      </c>
      <c r="B1809" s="497">
        <v>43344</v>
      </c>
      <c r="C1809" s="498"/>
      <c r="D1809" s="498">
        <v>334380.74999999994</v>
      </c>
      <c r="E1809" s="495">
        <f t="shared" si="220"/>
        <v>113284995.03999999</v>
      </c>
      <c r="F1809" s="495">
        <f t="shared" si="220"/>
        <v>97233431.599999994</v>
      </c>
      <c r="G1809" s="495">
        <f t="shared" si="217"/>
        <v>16051563.439999998</v>
      </c>
      <c r="H1809" s="495">
        <f>VLOOKUP(A1809,'02-Metrics'!A:R,18,FALSE)</f>
        <v>120712211</v>
      </c>
      <c r="I1809" s="496">
        <f t="shared" si="219"/>
        <v>0.13297381687425142</v>
      </c>
      <c r="J1809" s="512"/>
      <c r="M1809" s="241" t="s">
        <v>1038</v>
      </c>
      <c r="S1809">
        <f t="shared" si="218"/>
        <v>2018</v>
      </c>
    </row>
    <row r="1810" spans="1:19">
      <c r="A1810" s="418" t="s">
        <v>1099</v>
      </c>
      <c r="B1810" s="497">
        <v>43344</v>
      </c>
      <c r="C1810" s="498"/>
      <c r="D1810" s="498">
        <v>2473581.56</v>
      </c>
      <c r="E1810" s="495">
        <f t="shared" si="220"/>
        <v>113284995.03999999</v>
      </c>
      <c r="F1810" s="495">
        <f t="shared" si="220"/>
        <v>99707013.159999996</v>
      </c>
      <c r="G1810" s="495">
        <f t="shared" si="217"/>
        <v>13577981.879999995</v>
      </c>
      <c r="H1810" s="495">
        <f>VLOOKUP(A1810,'02-Metrics'!A:R,18,FALSE)</f>
        <v>120712211</v>
      </c>
      <c r="I1810" s="496">
        <f t="shared" si="219"/>
        <v>0.11248225649681784</v>
      </c>
      <c r="J1810" s="512"/>
      <c r="M1810" s="241" t="s">
        <v>1038</v>
      </c>
      <c r="S1810">
        <f t="shared" si="218"/>
        <v>2018</v>
      </c>
    </row>
    <row r="1811" spans="1:19">
      <c r="A1811" s="418" t="s">
        <v>1099</v>
      </c>
      <c r="B1811" s="497">
        <f>L1811</f>
        <v>43360</v>
      </c>
      <c r="C1811" s="498">
        <v>2058163.65</v>
      </c>
      <c r="D1811" s="498"/>
      <c r="E1811" s="495">
        <f t="shared" si="220"/>
        <v>115343158.69</v>
      </c>
      <c r="F1811" s="495">
        <f t="shared" si="220"/>
        <v>99707013.159999996</v>
      </c>
      <c r="G1811" s="495">
        <f t="shared" si="217"/>
        <v>15636145.530000001</v>
      </c>
      <c r="H1811" s="495">
        <f>VLOOKUP(A1811,'02-Metrics'!A:R,18,FALSE)</f>
        <v>120712211</v>
      </c>
      <c r="I1811" s="496">
        <f t="shared" si="219"/>
        <v>0.12953242592830977</v>
      </c>
      <c r="J1811" s="512"/>
      <c r="L1811" s="23">
        <v>43360</v>
      </c>
      <c r="M1811" s="241" t="s">
        <v>1039</v>
      </c>
      <c r="S1811">
        <f t="shared" si="218"/>
        <v>2018</v>
      </c>
    </row>
    <row r="1812" spans="1:19">
      <c r="A1812" s="418" t="s">
        <v>1099</v>
      </c>
      <c r="B1812" s="497">
        <v>43374</v>
      </c>
      <c r="C1812" s="498"/>
      <c r="D1812" s="498">
        <v>773966.76</v>
      </c>
      <c r="E1812" s="495">
        <f>C1812+E677</f>
        <v>117037045.84</v>
      </c>
      <c r="F1812" s="495">
        <f>D1812+F677</f>
        <v>100480979.92</v>
      </c>
      <c r="G1812" s="495">
        <f t="shared" si="217"/>
        <v>16556065.920000002</v>
      </c>
      <c r="H1812" s="495">
        <f>VLOOKUP(A1812,'02-Metrics'!A:R,18,FALSE)</f>
        <v>120712211</v>
      </c>
      <c r="I1812" s="496">
        <f t="shared" si="219"/>
        <v>0.13715319919042823</v>
      </c>
      <c r="J1812" s="512"/>
      <c r="M1812" s="241" t="s">
        <v>1038</v>
      </c>
      <c r="S1812">
        <f t="shared" si="218"/>
        <v>2018</v>
      </c>
    </row>
    <row r="1813" spans="1:19">
      <c r="A1813" s="418" t="s">
        <v>1099</v>
      </c>
      <c r="B1813" s="497">
        <v>43374</v>
      </c>
      <c r="C1813" s="498"/>
      <c r="D1813" s="498">
        <v>4826165.01</v>
      </c>
      <c r="E1813" s="495">
        <f t="shared" si="220"/>
        <v>117037045.84</v>
      </c>
      <c r="F1813" s="495">
        <f t="shared" si="220"/>
        <v>105307144.93000001</v>
      </c>
      <c r="G1813" s="495">
        <f t="shared" si="217"/>
        <v>11729900.909999996</v>
      </c>
      <c r="H1813" s="495">
        <f>VLOOKUP(A1813,'02-Metrics'!A:R,18,FALSE)</f>
        <v>120712211</v>
      </c>
      <c r="I1813" s="496">
        <f t="shared" si="219"/>
        <v>9.7172446870350149E-2</v>
      </c>
      <c r="J1813" s="512"/>
      <c r="M1813" s="241" t="s">
        <v>1038</v>
      </c>
      <c r="S1813">
        <f t="shared" si="218"/>
        <v>2018</v>
      </c>
    </row>
    <row r="1814" spans="1:19">
      <c r="A1814" s="418" t="s">
        <v>1099</v>
      </c>
      <c r="B1814" s="497">
        <f>L1814</f>
        <v>43398</v>
      </c>
      <c r="C1814" s="498">
        <v>11354292.42</v>
      </c>
      <c r="D1814" s="498"/>
      <c r="E1814" s="495">
        <f t="shared" si="220"/>
        <v>128391338.26000001</v>
      </c>
      <c r="F1814" s="495">
        <f t="shared" si="220"/>
        <v>105307144.93000001</v>
      </c>
      <c r="G1814" s="495">
        <f t="shared" si="217"/>
        <v>23084193.329999998</v>
      </c>
      <c r="H1814" s="495">
        <f>VLOOKUP(A1814,'02-Metrics'!A:R,18,FALSE)</f>
        <v>120712211</v>
      </c>
      <c r="I1814" s="496">
        <f t="shared" si="219"/>
        <v>0.19123329064033132</v>
      </c>
      <c r="J1814" s="512"/>
      <c r="L1814" s="23">
        <v>43398</v>
      </c>
      <c r="M1814" s="241" t="s">
        <v>1039</v>
      </c>
      <c r="S1814">
        <f t="shared" si="218"/>
        <v>2018</v>
      </c>
    </row>
    <row r="1815" spans="1:19">
      <c r="A1815" s="418" t="s">
        <v>1099</v>
      </c>
      <c r="B1815" s="497">
        <f>L1815</f>
        <v>43402</v>
      </c>
      <c r="C1815" s="498">
        <v>482231.1</v>
      </c>
      <c r="D1815" s="498"/>
      <c r="E1815" s="495">
        <f t="shared" ref="E1815:F1830" si="221">C1815+E1814</f>
        <v>128873569.36</v>
      </c>
      <c r="F1815" s="495">
        <f t="shared" si="221"/>
        <v>105307144.93000001</v>
      </c>
      <c r="G1815" s="495">
        <f t="shared" si="217"/>
        <v>23566424.429999992</v>
      </c>
      <c r="H1815" s="495">
        <f>VLOOKUP(A1815,'02-Metrics'!A:R,18,FALSE)</f>
        <v>120712211</v>
      </c>
      <c r="I1815" s="496">
        <f t="shared" si="219"/>
        <v>0.19522817314645982</v>
      </c>
      <c r="J1815" s="512"/>
      <c r="L1815" s="23">
        <v>43402</v>
      </c>
      <c r="M1815" s="241" t="s">
        <v>1039</v>
      </c>
      <c r="S1815">
        <f t="shared" si="218"/>
        <v>2018</v>
      </c>
    </row>
    <row r="1816" spans="1:19">
      <c r="A1816" s="418" t="s">
        <v>1099</v>
      </c>
      <c r="B1816" s="497">
        <f>L1816</f>
        <v>43402</v>
      </c>
      <c r="C1816" s="498">
        <v>2171210.17</v>
      </c>
      <c r="D1816" s="498"/>
      <c r="E1816" s="495">
        <f t="shared" si="221"/>
        <v>131044779.53</v>
      </c>
      <c r="F1816" s="495">
        <f t="shared" si="221"/>
        <v>105307144.93000001</v>
      </c>
      <c r="G1816" s="495">
        <f t="shared" si="217"/>
        <v>25737634.599999994</v>
      </c>
      <c r="H1816" s="495">
        <f>VLOOKUP(A1816,'02-Metrics'!A:R,18,FALSE)</f>
        <v>120712211</v>
      </c>
      <c r="I1816" s="496">
        <f t="shared" si="219"/>
        <v>0.21321483872083161</v>
      </c>
      <c r="J1816" s="512"/>
      <c r="L1816" s="23">
        <v>43402</v>
      </c>
      <c r="M1816" s="241" t="s">
        <v>1039</v>
      </c>
      <c r="S1816">
        <f t="shared" si="218"/>
        <v>2018</v>
      </c>
    </row>
    <row r="1817" spans="1:19">
      <c r="A1817" s="418" t="s">
        <v>1099</v>
      </c>
      <c r="B1817" s="497">
        <v>43405</v>
      </c>
      <c r="C1817" s="498"/>
      <c r="D1817" s="498">
        <v>282393.75</v>
      </c>
      <c r="E1817" s="495">
        <f t="shared" si="221"/>
        <v>131044779.53</v>
      </c>
      <c r="F1817" s="495">
        <f t="shared" si="221"/>
        <v>105589538.68000001</v>
      </c>
      <c r="G1817" s="495">
        <f t="shared" si="217"/>
        <v>25455240.849999994</v>
      </c>
      <c r="H1817" s="495">
        <f>VLOOKUP(A1817,'02-Metrics'!A:R,18,FALSE)</f>
        <v>120712211</v>
      </c>
      <c r="I1817" s="496">
        <f t="shared" si="219"/>
        <v>0.21087544200478603</v>
      </c>
      <c r="J1817" s="512"/>
      <c r="M1817" s="241" t="s">
        <v>1038</v>
      </c>
      <c r="S1817">
        <f t="shared" si="218"/>
        <v>2018</v>
      </c>
    </row>
    <row r="1818" spans="1:19">
      <c r="A1818" s="418" t="s">
        <v>1099</v>
      </c>
      <c r="B1818" s="497">
        <v>43405</v>
      </c>
      <c r="C1818" s="498"/>
      <c r="D1818" s="498">
        <v>4043499.36</v>
      </c>
      <c r="E1818" s="495">
        <f t="shared" si="221"/>
        <v>131044779.53</v>
      </c>
      <c r="F1818" s="495">
        <f t="shared" si="221"/>
        <v>109633038.04000001</v>
      </c>
      <c r="G1818" s="495">
        <f t="shared" si="217"/>
        <v>21411741.489999995</v>
      </c>
      <c r="H1818" s="495">
        <f>VLOOKUP(A1818,'02-Metrics'!A:R,18,FALSE)</f>
        <v>120712211</v>
      </c>
      <c r="I1818" s="496">
        <f t="shared" si="219"/>
        <v>0.17737842188972908</v>
      </c>
      <c r="J1818" s="512"/>
      <c r="M1818" s="241" t="s">
        <v>1038</v>
      </c>
      <c r="S1818">
        <f t="shared" si="218"/>
        <v>2018</v>
      </c>
    </row>
    <row r="1819" spans="1:19">
      <c r="A1819" s="418" t="s">
        <v>1099</v>
      </c>
      <c r="B1819" s="497">
        <f>L1819</f>
        <v>43416</v>
      </c>
      <c r="C1819" s="498">
        <v>517711.72</v>
      </c>
      <c r="D1819" s="498"/>
      <c r="E1819" s="495">
        <f t="shared" si="221"/>
        <v>131562491.25</v>
      </c>
      <c r="F1819" s="495">
        <f t="shared" si="221"/>
        <v>109633038.04000001</v>
      </c>
      <c r="G1819" s="495">
        <f t="shared" si="217"/>
        <v>21929453.209999993</v>
      </c>
      <c r="H1819" s="495">
        <f>VLOOKUP(A1819,'02-Metrics'!A:R,18,FALSE)</f>
        <v>120712211</v>
      </c>
      <c r="I1819" s="496">
        <f t="shared" si="219"/>
        <v>0.18166723174343971</v>
      </c>
      <c r="J1819" s="512"/>
      <c r="L1819" s="23">
        <v>43416</v>
      </c>
      <c r="M1819" s="241" t="s">
        <v>1039</v>
      </c>
      <c r="S1819">
        <f t="shared" si="218"/>
        <v>2018</v>
      </c>
    </row>
    <row r="1820" spans="1:19">
      <c r="A1820" s="418" t="s">
        <v>1099</v>
      </c>
      <c r="B1820" s="497">
        <f>L1820</f>
        <v>43419</v>
      </c>
      <c r="C1820" s="498">
        <v>539875.47</v>
      </c>
      <c r="D1820" s="498"/>
      <c r="E1820" s="495">
        <f t="shared" si="221"/>
        <v>132102366.72</v>
      </c>
      <c r="F1820" s="495">
        <f t="shared" si="221"/>
        <v>109633038.04000001</v>
      </c>
      <c r="G1820" s="495">
        <f t="shared" si="217"/>
        <v>22469328.679999992</v>
      </c>
      <c r="H1820" s="495">
        <f>VLOOKUP(A1820,'02-Metrics'!A:R,18,FALSE)</f>
        <v>120712211</v>
      </c>
      <c r="I1820" s="496">
        <f t="shared" si="219"/>
        <v>0.1861396497824068</v>
      </c>
      <c r="J1820" s="512"/>
      <c r="L1820" s="23">
        <v>43419</v>
      </c>
      <c r="M1820" s="241" t="s">
        <v>1039</v>
      </c>
      <c r="S1820">
        <f t="shared" si="218"/>
        <v>2018</v>
      </c>
    </row>
    <row r="1821" spans="1:19">
      <c r="A1821" s="418" t="s">
        <v>1099</v>
      </c>
      <c r="B1821" s="497">
        <f>L1821</f>
        <v>43419</v>
      </c>
      <c r="C1821" s="498">
        <v>5138.1000000000004</v>
      </c>
      <c r="D1821" s="498"/>
      <c r="E1821" s="495">
        <f t="shared" si="221"/>
        <v>132107504.81999999</v>
      </c>
      <c r="F1821" s="495">
        <f t="shared" si="221"/>
        <v>109633038.04000001</v>
      </c>
      <c r="G1821" s="495">
        <f t="shared" si="217"/>
        <v>22474466.779999986</v>
      </c>
      <c r="H1821" s="495">
        <f>VLOOKUP(A1821,'02-Metrics'!A:R,18,FALSE)</f>
        <v>120712211</v>
      </c>
      <c r="I1821" s="496">
        <f t="shared" si="219"/>
        <v>0.18618221465598031</v>
      </c>
      <c r="J1821" s="512"/>
      <c r="L1821" s="23">
        <v>43419</v>
      </c>
      <c r="M1821" s="241" t="s">
        <v>1039</v>
      </c>
      <c r="S1821">
        <f t="shared" si="218"/>
        <v>2018</v>
      </c>
    </row>
    <row r="1822" spans="1:19">
      <c r="A1822" s="418" t="s">
        <v>1099</v>
      </c>
      <c r="B1822" s="497">
        <v>43435</v>
      </c>
      <c r="C1822" s="498"/>
      <c r="D1822" s="498">
        <v>65751.05</v>
      </c>
      <c r="E1822" s="495">
        <f t="shared" si="221"/>
        <v>132107504.81999999</v>
      </c>
      <c r="F1822" s="495">
        <f t="shared" si="221"/>
        <v>109698789.09</v>
      </c>
      <c r="G1822" s="495">
        <f t="shared" si="217"/>
        <v>22408715.729999989</v>
      </c>
      <c r="H1822" s="495">
        <f>VLOOKUP(A1822,'02-Metrics'!A:R,18,FALSE)</f>
        <v>120712211</v>
      </c>
      <c r="I1822" s="496">
        <f t="shared" si="219"/>
        <v>0.18563752203992012</v>
      </c>
      <c r="J1822" s="512"/>
      <c r="M1822" s="241" t="s">
        <v>1038</v>
      </c>
      <c r="S1822">
        <f t="shared" si="218"/>
        <v>2018</v>
      </c>
    </row>
    <row r="1823" spans="1:19">
      <c r="A1823" s="418" t="s">
        <v>1099</v>
      </c>
      <c r="B1823" s="497">
        <v>43435</v>
      </c>
      <c r="C1823" s="498"/>
      <c r="D1823" s="498">
        <v>3142408.4800000004</v>
      </c>
      <c r="E1823" s="495">
        <f t="shared" si="221"/>
        <v>132107504.81999999</v>
      </c>
      <c r="F1823" s="495">
        <f t="shared" si="221"/>
        <v>112841197.57000001</v>
      </c>
      <c r="G1823" s="495">
        <f t="shared" si="217"/>
        <v>19266307.249999985</v>
      </c>
      <c r="H1823" s="495">
        <f>VLOOKUP(A1823,'02-Metrics'!A:R,18,FALSE)</f>
        <v>120712211</v>
      </c>
      <c r="I1823" s="496">
        <f t="shared" si="219"/>
        <v>0.15960528839953056</v>
      </c>
      <c r="J1823" s="512"/>
      <c r="M1823" s="241" t="s">
        <v>1038</v>
      </c>
      <c r="S1823">
        <f t="shared" si="218"/>
        <v>2018</v>
      </c>
    </row>
    <row r="1824" spans="1:19">
      <c r="A1824" s="418" t="s">
        <v>1099</v>
      </c>
      <c r="B1824" s="497">
        <f>L1824</f>
        <v>43446</v>
      </c>
      <c r="C1824" s="498">
        <v>3472508.49</v>
      </c>
      <c r="D1824" s="498"/>
      <c r="E1824" s="495">
        <f t="shared" si="221"/>
        <v>135580013.31</v>
      </c>
      <c r="F1824" s="495">
        <f t="shared" si="221"/>
        <v>112841197.57000001</v>
      </c>
      <c r="G1824" s="495">
        <f t="shared" si="217"/>
        <v>22738815.739999995</v>
      </c>
      <c r="H1824" s="495">
        <f>VLOOKUP(A1824,'02-Metrics'!A:R,18,FALSE)</f>
        <v>120712211</v>
      </c>
      <c r="I1824" s="496">
        <f t="shared" si="219"/>
        <v>0.18837212533535647</v>
      </c>
      <c r="J1824" s="512"/>
      <c r="L1824" s="23">
        <v>43446</v>
      </c>
      <c r="M1824" s="241" t="s">
        <v>1039</v>
      </c>
      <c r="S1824">
        <f t="shared" si="218"/>
        <v>2018</v>
      </c>
    </row>
    <row r="1825" spans="1:19">
      <c r="A1825" s="418" t="s">
        <v>1099</v>
      </c>
      <c r="B1825" s="497">
        <v>43466</v>
      </c>
      <c r="C1825" s="498"/>
      <c r="D1825" s="498">
        <v>68641.489999999991</v>
      </c>
      <c r="E1825" s="495">
        <f t="shared" si="221"/>
        <v>135580013.31</v>
      </c>
      <c r="F1825" s="495">
        <f t="shared" si="221"/>
        <v>112909839.06</v>
      </c>
      <c r="G1825" s="495">
        <f t="shared" si="217"/>
        <v>22670174.25</v>
      </c>
      <c r="H1825" s="495">
        <f>VLOOKUP(A1825,'02-Metrics'!A:R,18,FALSE)</f>
        <v>120712211</v>
      </c>
      <c r="I1825" s="496">
        <f t="shared" si="219"/>
        <v>0.18780348783438322</v>
      </c>
      <c r="J1825" s="512"/>
      <c r="M1825" s="241" t="s">
        <v>1038</v>
      </c>
      <c r="S1825">
        <f t="shared" si="218"/>
        <v>2019</v>
      </c>
    </row>
    <row r="1826" spans="1:19">
      <c r="A1826" s="418" t="s">
        <v>1099</v>
      </c>
      <c r="B1826" s="497">
        <v>43466</v>
      </c>
      <c r="C1826" s="498"/>
      <c r="D1826" s="498">
        <v>3296550.5399999996</v>
      </c>
      <c r="E1826" s="495">
        <f t="shared" si="221"/>
        <v>135580013.31</v>
      </c>
      <c r="F1826" s="495">
        <f t="shared" si="221"/>
        <v>116206389.60000001</v>
      </c>
      <c r="G1826" s="495">
        <f t="shared" si="217"/>
        <v>19373623.709999993</v>
      </c>
      <c r="H1826" s="495">
        <f>VLOOKUP(A1826,'02-Metrics'!A:R,18,FALSE)</f>
        <v>120712211</v>
      </c>
      <c r="I1826" s="496">
        <f t="shared" si="219"/>
        <v>0.16049431577390288</v>
      </c>
      <c r="J1826" s="512"/>
      <c r="M1826" s="241" t="s">
        <v>1038</v>
      </c>
      <c r="S1826">
        <f t="shared" si="218"/>
        <v>2019</v>
      </c>
    </row>
    <row r="1827" spans="1:19">
      <c r="A1827" s="418" t="s">
        <v>1099</v>
      </c>
      <c r="B1827" s="497">
        <f>L1827</f>
        <v>43474</v>
      </c>
      <c r="C1827" s="498">
        <v>1692379.55</v>
      </c>
      <c r="D1827" s="498"/>
      <c r="E1827" s="495">
        <f t="shared" si="221"/>
        <v>137272392.86000001</v>
      </c>
      <c r="F1827" s="495">
        <f t="shared" si="221"/>
        <v>116206389.60000001</v>
      </c>
      <c r="G1827" s="495">
        <f t="shared" si="217"/>
        <v>21066003.260000005</v>
      </c>
      <c r="H1827" s="495">
        <f>VLOOKUP(A1827,'02-Metrics'!A:R,18,FALSE)</f>
        <v>120712211</v>
      </c>
      <c r="I1827" s="496">
        <f t="shared" si="219"/>
        <v>0.17451426898311062</v>
      </c>
      <c r="J1827" s="512"/>
      <c r="L1827" s="23">
        <v>43474</v>
      </c>
      <c r="M1827" s="241" t="s">
        <v>1039</v>
      </c>
      <c r="S1827">
        <f t="shared" si="218"/>
        <v>2019</v>
      </c>
    </row>
    <row r="1828" spans="1:19">
      <c r="A1828" s="418" t="s">
        <v>1099</v>
      </c>
      <c r="B1828" s="497">
        <f>L1828</f>
        <v>43495</v>
      </c>
      <c r="C1828" s="498">
        <v>2150410.67</v>
      </c>
      <c r="D1828" s="498"/>
      <c r="E1828" s="495">
        <f t="shared" si="221"/>
        <v>139422803.53</v>
      </c>
      <c r="F1828" s="495">
        <f t="shared" si="221"/>
        <v>116206389.60000001</v>
      </c>
      <c r="G1828" s="495">
        <f t="shared" si="217"/>
        <v>23216413.929999992</v>
      </c>
      <c r="H1828" s="495">
        <f>VLOOKUP(A1828,'02-Metrics'!A:R,18,FALSE)</f>
        <v>120712211</v>
      </c>
      <c r="I1828" s="496">
        <f t="shared" si="219"/>
        <v>0.19232862804575745</v>
      </c>
      <c r="J1828" s="512"/>
      <c r="L1828" s="23">
        <v>43495</v>
      </c>
      <c r="M1828" s="241" t="s">
        <v>1039</v>
      </c>
      <c r="S1828">
        <f t="shared" si="218"/>
        <v>2019</v>
      </c>
    </row>
    <row r="1829" spans="1:19">
      <c r="A1829" s="418" t="s">
        <v>1099</v>
      </c>
      <c r="B1829" s="497">
        <v>43497</v>
      </c>
      <c r="C1829" s="498"/>
      <c r="D1829" s="498">
        <v>175738.13</v>
      </c>
      <c r="E1829" s="495">
        <f t="shared" si="221"/>
        <v>139422803.53</v>
      </c>
      <c r="F1829" s="495">
        <f t="shared" si="221"/>
        <v>116382127.73</v>
      </c>
      <c r="G1829" s="495">
        <f t="shared" si="217"/>
        <v>23040675.799999997</v>
      </c>
      <c r="H1829" s="495">
        <f>VLOOKUP(A1829,'02-Metrics'!A:R,18,FALSE)</f>
        <v>120712211</v>
      </c>
      <c r="I1829" s="496">
        <f t="shared" si="219"/>
        <v>0.19087278419579273</v>
      </c>
      <c r="J1829" s="512"/>
      <c r="M1829" s="241" t="s">
        <v>1038</v>
      </c>
      <c r="S1829">
        <f t="shared" si="218"/>
        <v>2019</v>
      </c>
    </row>
    <row r="1830" spans="1:19">
      <c r="A1830" s="418" t="s">
        <v>1099</v>
      </c>
      <c r="B1830" s="497">
        <v>43497</v>
      </c>
      <c r="C1830" s="498"/>
      <c r="D1830" s="498">
        <v>1302737.8699999999</v>
      </c>
      <c r="E1830" s="495">
        <f t="shared" si="221"/>
        <v>139422803.53</v>
      </c>
      <c r="F1830" s="495">
        <f t="shared" si="221"/>
        <v>117684865.60000001</v>
      </c>
      <c r="G1830" s="495">
        <f t="shared" si="217"/>
        <v>21737937.929999992</v>
      </c>
      <c r="H1830" s="495">
        <f>VLOOKUP(A1830,'02-Metrics'!A:R,18,FALSE)</f>
        <v>120712211</v>
      </c>
      <c r="I1830" s="496">
        <f t="shared" si="219"/>
        <v>0.18008068736310356</v>
      </c>
      <c r="J1830" s="512"/>
      <c r="M1830" s="241" t="s">
        <v>1038</v>
      </c>
      <c r="S1830">
        <f t="shared" si="218"/>
        <v>2019</v>
      </c>
    </row>
    <row r="1831" spans="1:19">
      <c r="A1831" s="418" t="s">
        <v>1099</v>
      </c>
      <c r="B1831" s="497">
        <f>L1831</f>
        <v>43520</v>
      </c>
      <c r="C1831" s="498">
        <v>149332.9</v>
      </c>
      <c r="D1831" s="498"/>
      <c r="E1831" s="495">
        <f t="shared" ref="E1831:F1846" si="222">C1831+E1830</f>
        <v>139572136.43000001</v>
      </c>
      <c r="F1831" s="495">
        <f t="shared" si="222"/>
        <v>117684865.60000001</v>
      </c>
      <c r="G1831" s="495">
        <f t="shared" si="217"/>
        <v>21887270.829999998</v>
      </c>
      <c r="H1831" s="495">
        <f>VLOOKUP(A1831,'02-Metrics'!A:R,18,FALSE)</f>
        <v>120712211</v>
      </c>
      <c r="I1831" s="496">
        <f t="shared" si="219"/>
        <v>0.18131778590320077</v>
      </c>
      <c r="J1831" s="512"/>
      <c r="L1831" s="23">
        <v>43520</v>
      </c>
      <c r="M1831" s="241" t="s">
        <v>1039</v>
      </c>
      <c r="S1831">
        <f t="shared" si="218"/>
        <v>2019</v>
      </c>
    </row>
    <row r="1832" spans="1:19">
      <c r="A1832" s="418" t="s">
        <v>1099</v>
      </c>
      <c r="B1832" s="497">
        <f>L1832</f>
        <v>43523</v>
      </c>
      <c r="C1832" s="498">
        <v>4261673.16</v>
      </c>
      <c r="D1832" s="498"/>
      <c r="E1832" s="495">
        <f t="shared" si="222"/>
        <v>143833809.59</v>
      </c>
      <c r="F1832" s="495">
        <f t="shared" si="222"/>
        <v>117684865.60000001</v>
      </c>
      <c r="G1832" s="495">
        <f t="shared" si="217"/>
        <v>26148943.989999995</v>
      </c>
      <c r="H1832" s="495">
        <f>VLOOKUP(A1832,'02-Metrics'!A:R,18,FALSE)</f>
        <v>120712211</v>
      </c>
      <c r="I1832" s="496">
        <f t="shared" si="219"/>
        <v>0.21662219400487986</v>
      </c>
      <c r="J1832" s="512"/>
      <c r="L1832" s="23">
        <v>43523</v>
      </c>
      <c r="M1832" s="241" t="s">
        <v>1039</v>
      </c>
      <c r="S1832">
        <f t="shared" si="218"/>
        <v>2019</v>
      </c>
    </row>
    <row r="1833" spans="1:19">
      <c r="A1833" s="418" t="s">
        <v>1099</v>
      </c>
      <c r="B1833" s="497">
        <f>L1833</f>
        <v>43524</v>
      </c>
      <c r="C1833" s="498">
        <v>1000000</v>
      </c>
      <c r="D1833" s="498"/>
      <c r="E1833" s="495">
        <f t="shared" si="222"/>
        <v>144833809.59</v>
      </c>
      <c r="F1833" s="495">
        <f t="shared" si="222"/>
        <v>117684865.60000001</v>
      </c>
      <c r="G1833" s="495">
        <f t="shared" si="217"/>
        <v>27148943.989999995</v>
      </c>
      <c r="H1833" s="495">
        <f>VLOOKUP(A1833,'02-Metrics'!A:R,18,FALSE)</f>
        <v>120712211</v>
      </c>
      <c r="I1833" s="496">
        <f t="shared" si="219"/>
        <v>0.22490636005333375</v>
      </c>
      <c r="J1833" s="512"/>
      <c r="L1833" s="23">
        <v>43524</v>
      </c>
      <c r="M1833" s="241" t="s">
        <v>1039</v>
      </c>
      <c r="S1833">
        <f t="shared" si="218"/>
        <v>2019</v>
      </c>
    </row>
    <row r="1834" spans="1:19">
      <c r="A1834" s="418" t="s">
        <v>1099</v>
      </c>
      <c r="B1834" s="497">
        <f>L1834</f>
        <v>43524</v>
      </c>
      <c r="C1834" s="498">
        <v>1075465.03</v>
      </c>
      <c r="D1834" s="498"/>
      <c r="E1834" s="495">
        <f t="shared" si="222"/>
        <v>145909274.62</v>
      </c>
      <c r="F1834" s="495">
        <f t="shared" si="222"/>
        <v>117684865.60000001</v>
      </c>
      <c r="G1834" s="495">
        <f t="shared" si="217"/>
        <v>28224409.019999996</v>
      </c>
      <c r="H1834" s="495">
        <f>VLOOKUP(A1834,'02-Metrics'!A:R,18,FALSE)</f>
        <v>120712211</v>
      </c>
      <c r="I1834" s="496">
        <f t="shared" si="219"/>
        <v>0.23381569094115917</v>
      </c>
      <c r="J1834" s="512"/>
      <c r="L1834" s="23">
        <v>43524</v>
      </c>
      <c r="M1834" s="241" t="s">
        <v>1039</v>
      </c>
      <c r="S1834">
        <f t="shared" si="218"/>
        <v>2019</v>
      </c>
    </row>
    <row r="1835" spans="1:19">
      <c r="A1835" s="418" t="s">
        <v>1099</v>
      </c>
      <c r="B1835" s="497">
        <v>43525</v>
      </c>
      <c r="C1835" s="498"/>
      <c r="D1835" s="498">
        <v>81868.17</v>
      </c>
      <c r="E1835" s="495">
        <f t="shared" si="222"/>
        <v>145909274.62</v>
      </c>
      <c r="F1835" s="495">
        <f t="shared" si="222"/>
        <v>117766733.77000001</v>
      </c>
      <c r="G1835" s="495">
        <f t="shared" si="217"/>
        <v>28142540.849999994</v>
      </c>
      <c r="H1835" s="495">
        <f>VLOOKUP(A1835,'02-Metrics'!A:R,18,FALSE)</f>
        <v>120712211</v>
      </c>
      <c r="I1835" s="496">
        <f t="shared" si="219"/>
        <v>0.23313748142679611</v>
      </c>
      <c r="J1835" s="512"/>
      <c r="M1835" s="241" t="s">
        <v>1038</v>
      </c>
      <c r="S1835">
        <f t="shared" si="218"/>
        <v>2019</v>
      </c>
    </row>
    <row r="1836" spans="1:19">
      <c r="A1836" s="418" t="s">
        <v>1099</v>
      </c>
      <c r="B1836" s="497">
        <v>43525</v>
      </c>
      <c r="C1836" s="498"/>
      <c r="D1836" s="498">
        <v>2320397.7400000007</v>
      </c>
      <c r="E1836" s="495">
        <f t="shared" si="222"/>
        <v>145909274.62</v>
      </c>
      <c r="F1836" s="495">
        <f t="shared" si="222"/>
        <v>120087131.51000001</v>
      </c>
      <c r="G1836" s="495">
        <f t="shared" si="217"/>
        <v>25822143.109999999</v>
      </c>
      <c r="H1836" s="495">
        <f>VLOOKUP(A1836,'02-Metrics'!A:R,18,FALSE)</f>
        <v>120712211</v>
      </c>
      <c r="I1836" s="496">
        <f t="shared" si="219"/>
        <v>0.21391492125017908</v>
      </c>
      <c r="J1836" s="512"/>
      <c r="M1836" s="241" t="s">
        <v>1038</v>
      </c>
      <c r="S1836">
        <f t="shared" si="218"/>
        <v>2019</v>
      </c>
    </row>
    <row r="1837" spans="1:19">
      <c r="A1837" s="418" t="s">
        <v>1099</v>
      </c>
      <c r="B1837" s="497">
        <v>43556</v>
      </c>
      <c r="C1837" s="498"/>
      <c r="D1837" s="498">
        <v>40000</v>
      </c>
      <c r="E1837" s="495">
        <f t="shared" si="222"/>
        <v>145909274.62</v>
      </c>
      <c r="F1837" s="495">
        <f t="shared" si="222"/>
        <v>120127131.51000001</v>
      </c>
      <c r="G1837" s="495">
        <f t="shared" si="217"/>
        <v>25782143.109999999</v>
      </c>
      <c r="H1837" s="495">
        <f>VLOOKUP(A1837,'02-Metrics'!A:R,18,FALSE)</f>
        <v>120712211</v>
      </c>
      <c r="I1837" s="496">
        <f t="shared" si="219"/>
        <v>0.21358355460824091</v>
      </c>
      <c r="J1837" s="512"/>
      <c r="M1837" s="241" t="s">
        <v>1038</v>
      </c>
      <c r="S1837">
        <f t="shared" si="218"/>
        <v>2019</v>
      </c>
    </row>
    <row r="1838" spans="1:19">
      <c r="A1838" s="418" t="s">
        <v>1099</v>
      </c>
      <c r="B1838" s="497">
        <v>43556</v>
      </c>
      <c r="C1838" s="498"/>
      <c r="D1838" s="498">
        <v>622565.72</v>
      </c>
      <c r="E1838" s="495">
        <f t="shared" si="222"/>
        <v>145909274.62</v>
      </c>
      <c r="F1838" s="495">
        <f t="shared" si="222"/>
        <v>120749697.23</v>
      </c>
      <c r="G1838" s="495">
        <f t="shared" si="217"/>
        <v>25159577.390000001</v>
      </c>
      <c r="H1838" s="495">
        <f>VLOOKUP(A1838,'02-Metrics'!A:R,18,FALSE)</f>
        <v>120712211</v>
      </c>
      <c r="I1838" s="496">
        <f t="shared" si="219"/>
        <v>0.20842611680768569</v>
      </c>
      <c r="J1838" s="512"/>
      <c r="M1838" s="241" t="s">
        <v>1038</v>
      </c>
      <c r="S1838">
        <f t="shared" si="218"/>
        <v>2019</v>
      </c>
    </row>
    <row r="1839" spans="1:19">
      <c r="A1839" s="418" t="s">
        <v>1099</v>
      </c>
      <c r="B1839" s="497">
        <f>L1839</f>
        <v>43570</v>
      </c>
      <c r="C1839" s="498">
        <v>34200.69</v>
      </c>
      <c r="D1839" s="498"/>
      <c r="E1839" s="495">
        <f t="shared" si="222"/>
        <v>145943475.31</v>
      </c>
      <c r="F1839" s="495">
        <f t="shared" si="222"/>
        <v>120749697.23</v>
      </c>
      <c r="G1839" s="495">
        <f t="shared" si="217"/>
        <v>25193778.079999998</v>
      </c>
      <c r="H1839" s="495">
        <f>VLOOKUP(A1839,'02-Metrics'!A:R,18,FALSE)</f>
        <v>120712211</v>
      </c>
      <c r="I1839" s="496">
        <f t="shared" si="219"/>
        <v>0.20870944100261735</v>
      </c>
      <c r="J1839" s="512"/>
      <c r="L1839" s="23">
        <v>43570</v>
      </c>
      <c r="M1839" s="241" t="s">
        <v>1039</v>
      </c>
      <c r="S1839">
        <f t="shared" si="218"/>
        <v>2019</v>
      </c>
    </row>
    <row r="1840" spans="1:19">
      <c r="A1840" s="418" t="s">
        <v>1099</v>
      </c>
      <c r="B1840" s="497">
        <f>L1840</f>
        <v>43573</v>
      </c>
      <c r="C1840" s="498">
        <v>1949637.35</v>
      </c>
      <c r="D1840" s="498"/>
      <c r="E1840" s="495">
        <f t="shared" si="222"/>
        <v>147893112.66</v>
      </c>
      <c r="F1840" s="495">
        <f t="shared" si="222"/>
        <v>120749697.23</v>
      </c>
      <c r="G1840" s="495">
        <f t="shared" si="217"/>
        <v>27143415.429999992</v>
      </c>
      <c r="H1840" s="495">
        <f>VLOOKUP(A1840,'02-Metrics'!A:R,18,FALSE)</f>
        <v>120712211</v>
      </c>
      <c r="I1840" s="496">
        <f t="shared" si="219"/>
        <v>0.22486056054428488</v>
      </c>
      <c r="J1840" s="512"/>
      <c r="L1840" s="23">
        <v>43573</v>
      </c>
      <c r="M1840" s="241" t="s">
        <v>1039</v>
      </c>
      <c r="S1840">
        <f t="shared" si="218"/>
        <v>2019</v>
      </c>
    </row>
    <row r="1841" spans="1:19">
      <c r="A1841" s="418" t="s">
        <v>1099</v>
      </c>
      <c r="B1841" s="497">
        <v>43586</v>
      </c>
      <c r="C1841" s="498"/>
      <c r="D1841" s="498">
        <v>126306.12</v>
      </c>
      <c r="E1841" s="495">
        <f t="shared" si="222"/>
        <v>147893112.66</v>
      </c>
      <c r="F1841" s="495">
        <f t="shared" si="222"/>
        <v>120876003.35000001</v>
      </c>
      <c r="G1841" s="495">
        <f t="shared" si="217"/>
        <v>27017109.309999987</v>
      </c>
      <c r="H1841" s="495">
        <f>VLOOKUP(A1841,'02-Metrics'!A:R,18,FALSE)</f>
        <v>120712211</v>
      </c>
      <c r="I1841" s="496">
        <f t="shared" si="219"/>
        <v>0.22381421967326892</v>
      </c>
      <c r="J1841" s="512"/>
      <c r="M1841" s="241" t="s">
        <v>1038</v>
      </c>
      <c r="S1841">
        <f t="shared" si="218"/>
        <v>2019</v>
      </c>
    </row>
    <row r="1842" spans="1:19">
      <c r="A1842" s="418" t="s">
        <v>1099</v>
      </c>
      <c r="B1842" s="497">
        <v>43586</v>
      </c>
      <c r="C1842" s="498"/>
      <c r="D1842" s="498">
        <v>732351.24000000011</v>
      </c>
      <c r="E1842" s="495">
        <f t="shared" si="222"/>
        <v>147893112.66</v>
      </c>
      <c r="F1842" s="495">
        <f t="shared" si="222"/>
        <v>121608354.59</v>
      </c>
      <c r="G1842" s="495">
        <f t="shared" si="217"/>
        <v>26284758.069999993</v>
      </c>
      <c r="H1842" s="495">
        <f>VLOOKUP(A1842,'02-Metrics'!A:R,18,FALSE)</f>
        <v>120712211</v>
      </c>
      <c r="I1842" s="496">
        <f t="shared" si="219"/>
        <v>0.21774730039531787</v>
      </c>
      <c r="J1842" s="512"/>
      <c r="M1842" s="241" t="s">
        <v>1038</v>
      </c>
      <c r="S1842">
        <f t="shared" si="218"/>
        <v>2019</v>
      </c>
    </row>
    <row r="1843" spans="1:19">
      <c r="A1843" s="418" t="s">
        <v>1099</v>
      </c>
      <c r="B1843" s="497">
        <v>43617</v>
      </c>
      <c r="C1843" s="498"/>
      <c r="D1843" s="498">
        <v>5372.02</v>
      </c>
      <c r="E1843" s="495">
        <f t="shared" si="222"/>
        <v>147893112.66</v>
      </c>
      <c r="F1843" s="495">
        <f t="shared" si="222"/>
        <v>121613726.61</v>
      </c>
      <c r="G1843" s="495">
        <f t="shared" si="217"/>
        <v>26279386.049999997</v>
      </c>
      <c r="H1843" s="495">
        <f>VLOOKUP(A1843,'02-Metrics'!A:R,18,FALSE)</f>
        <v>120712211</v>
      </c>
      <c r="I1843" s="496">
        <f t="shared" si="219"/>
        <v>0.21770279768962228</v>
      </c>
      <c r="J1843" s="512"/>
      <c r="M1843" s="241" t="s">
        <v>1038</v>
      </c>
      <c r="S1843">
        <f t="shared" si="218"/>
        <v>2019</v>
      </c>
    </row>
    <row r="1844" spans="1:19">
      <c r="A1844" s="418" t="s">
        <v>1099</v>
      </c>
      <c r="B1844" s="497">
        <v>43617</v>
      </c>
      <c r="C1844" s="498"/>
      <c r="D1844" s="498">
        <v>882940.06</v>
      </c>
      <c r="E1844" s="495">
        <f t="shared" si="222"/>
        <v>147893112.66</v>
      </c>
      <c r="F1844" s="495">
        <f t="shared" si="222"/>
        <v>122496666.67</v>
      </c>
      <c r="G1844" s="495">
        <f t="shared" si="217"/>
        <v>25396445.989999995</v>
      </c>
      <c r="H1844" s="495">
        <f>VLOOKUP(A1844,'02-Metrics'!A:R,18,FALSE)</f>
        <v>120712211</v>
      </c>
      <c r="I1844" s="496">
        <f t="shared" si="219"/>
        <v>0.21038837562175045</v>
      </c>
      <c r="J1844" s="512"/>
      <c r="M1844" s="241" t="s">
        <v>1038</v>
      </c>
      <c r="S1844">
        <f t="shared" si="218"/>
        <v>2019</v>
      </c>
    </row>
    <row r="1845" spans="1:19">
      <c r="A1845" s="418" t="s">
        <v>1099</v>
      </c>
      <c r="B1845" s="497">
        <v>43647</v>
      </c>
      <c r="C1845" s="498"/>
      <c r="D1845" s="498">
        <v>240126.69999999998</v>
      </c>
      <c r="E1845" s="495">
        <f t="shared" si="222"/>
        <v>147893112.66</v>
      </c>
      <c r="F1845" s="495">
        <f t="shared" si="222"/>
        <v>122736793.37</v>
      </c>
      <c r="G1845" s="495">
        <f t="shared" si="217"/>
        <v>25156319.289999992</v>
      </c>
      <c r="H1845" s="495">
        <f>VLOOKUP(A1845,'02-Metrics'!A:R,18,FALSE)</f>
        <v>120712211</v>
      </c>
      <c r="I1845" s="496">
        <f t="shared" si="219"/>
        <v>0.20839912616628314</v>
      </c>
      <c r="J1845" s="512"/>
      <c r="M1845" s="241" t="s">
        <v>1038</v>
      </c>
      <c r="S1845">
        <f t="shared" si="218"/>
        <v>2019</v>
      </c>
    </row>
    <row r="1846" spans="1:19">
      <c r="A1846" s="418" t="s">
        <v>1099</v>
      </c>
      <c r="B1846" s="497">
        <f>L1846</f>
        <v>43663</v>
      </c>
      <c r="C1846" s="498">
        <v>2049127.88</v>
      </c>
      <c r="D1846" s="498"/>
      <c r="E1846" s="495">
        <f t="shared" si="222"/>
        <v>149942240.53999999</v>
      </c>
      <c r="F1846" s="495">
        <f t="shared" si="222"/>
        <v>122736793.37</v>
      </c>
      <c r="G1846" s="495">
        <f t="shared" si="217"/>
        <v>27205447.169999987</v>
      </c>
      <c r="H1846" s="495">
        <f>VLOOKUP(A1846,'02-Metrics'!A:R,18,FALSE)</f>
        <v>120712211</v>
      </c>
      <c r="I1846" s="496">
        <f t="shared" si="219"/>
        <v>0.22537444177871938</v>
      </c>
      <c r="J1846" s="512"/>
      <c r="L1846" s="23">
        <v>43663</v>
      </c>
      <c r="M1846" s="241" t="s">
        <v>1039</v>
      </c>
      <c r="S1846">
        <f t="shared" si="218"/>
        <v>2019</v>
      </c>
    </row>
    <row r="1847" spans="1:19">
      <c r="A1847" s="418" t="s">
        <v>1099</v>
      </c>
      <c r="B1847" s="497">
        <v>43678</v>
      </c>
      <c r="C1847" s="498"/>
      <c r="D1847" s="498">
        <v>707538.9</v>
      </c>
      <c r="E1847" s="495">
        <f t="shared" ref="E1847:F1862" si="223">C1847+E1846</f>
        <v>149942240.53999999</v>
      </c>
      <c r="F1847" s="495">
        <f t="shared" si="223"/>
        <v>123444332.27000001</v>
      </c>
      <c r="G1847" s="495">
        <f t="shared" si="217"/>
        <v>26497908.269999981</v>
      </c>
      <c r="H1847" s="495">
        <f>VLOOKUP(A1847,'02-Metrics'!A:R,18,FALSE)</f>
        <v>120712211</v>
      </c>
      <c r="I1847" s="496">
        <f t="shared" si="219"/>
        <v>0.21951307204537893</v>
      </c>
      <c r="J1847" s="512"/>
      <c r="M1847" s="241" t="s">
        <v>1038</v>
      </c>
      <c r="S1847">
        <f t="shared" si="218"/>
        <v>2019</v>
      </c>
    </row>
    <row r="1848" spans="1:19">
      <c r="A1848" s="418" t="s">
        <v>1099</v>
      </c>
      <c r="B1848" s="497">
        <f>L1848</f>
        <v>43682</v>
      </c>
      <c r="C1848" s="498">
        <v>168482.17</v>
      </c>
      <c r="D1848" s="498"/>
      <c r="E1848" s="495">
        <f t="shared" si="223"/>
        <v>150110722.70999998</v>
      </c>
      <c r="F1848" s="495">
        <f t="shared" si="223"/>
        <v>123444332.27000001</v>
      </c>
      <c r="G1848" s="495">
        <f t="shared" si="217"/>
        <v>26666390.439999968</v>
      </c>
      <c r="H1848" s="495">
        <f>VLOOKUP(A1848,'02-Metrics'!A:R,18,FALSE)</f>
        <v>120712211</v>
      </c>
      <c r="I1848" s="496">
        <f t="shared" si="219"/>
        <v>0.22090880631786264</v>
      </c>
      <c r="J1848" s="512"/>
      <c r="L1848" s="23">
        <v>43682</v>
      </c>
      <c r="M1848" s="241" t="s">
        <v>1039</v>
      </c>
      <c r="S1848">
        <f t="shared" si="218"/>
        <v>2019</v>
      </c>
    </row>
    <row r="1849" spans="1:19">
      <c r="A1849" s="418" t="s">
        <v>1099</v>
      </c>
      <c r="B1849" s="497">
        <v>43709</v>
      </c>
      <c r="C1849" s="498"/>
      <c r="D1849" s="498">
        <v>561878.05000000005</v>
      </c>
      <c r="E1849" s="495">
        <f t="shared" si="223"/>
        <v>150110722.70999998</v>
      </c>
      <c r="F1849" s="495">
        <f t="shared" si="223"/>
        <v>124006210.32000001</v>
      </c>
      <c r="G1849" s="495">
        <f t="shared" si="217"/>
        <v>26104512.389999971</v>
      </c>
      <c r="H1849" s="495">
        <f>VLOOKUP(A1849,'02-Metrics'!A:R,18,FALSE)</f>
        <v>120712211</v>
      </c>
      <c r="I1849" s="496">
        <f t="shared" si="219"/>
        <v>0.21625411525268121</v>
      </c>
      <c r="J1849" s="512"/>
      <c r="M1849" s="241" t="s">
        <v>1038</v>
      </c>
      <c r="S1849">
        <f t="shared" si="218"/>
        <v>2019</v>
      </c>
    </row>
    <row r="1850" spans="1:19">
      <c r="A1850" s="418" t="s">
        <v>1099</v>
      </c>
      <c r="B1850" s="497">
        <v>43739</v>
      </c>
      <c r="C1850" s="498"/>
      <c r="D1850" s="498">
        <v>238344.2</v>
      </c>
      <c r="E1850" s="495">
        <f t="shared" si="223"/>
        <v>150110722.70999998</v>
      </c>
      <c r="F1850" s="495">
        <f t="shared" si="223"/>
        <v>124244554.52000001</v>
      </c>
      <c r="G1850" s="495">
        <f t="shared" si="217"/>
        <v>25866168.189999968</v>
      </c>
      <c r="H1850" s="495">
        <f>VLOOKUP(A1850,'02-Metrics'!A:R,18,FALSE)</f>
        <v>120712211</v>
      </c>
      <c r="I1850" s="496">
        <f t="shared" si="219"/>
        <v>0.21427963232319527</v>
      </c>
      <c r="J1850" s="512"/>
      <c r="M1850" s="241" t="s">
        <v>1038</v>
      </c>
      <c r="S1850">
        <f t="shared" si="218"/>
        <v>2019</v>
      </c>
    </row>
    <row r="1851" spans="1:19">
      <c r="A1851" s="418" t="s">
        <v>1099</v>
      </c>
      <c r="B1851" s="497">
        <f>L1851</f>
        <v>43758</v>
      </c>
      <c r="C1851" s="498">
        <v>9999405.8000000007</v>
      </c>
      <c r="D1851" s="498"/>
      <c r="E1851" s="495">
        <f t="shared" si="223"/>
        <v>160110128.50999999</v>
      </c>
      <c r="F1851" s="495">
        <f t="shared" si="223"/>
        <v>124244554.52000001</v>
      </c>
      <c r="G1851" s="495">
        <f t="shared" si="217"/>
        <v>35865573.98999998</v>
      </c>
      <c r="H1851" s="495">
        <f>VLOOKUP(A1851,'02-Metrics'!A:R,18,FALSE)</f>
        <v>120712211</v>
      </c>
      <c r="I1851" s="496">
        <f t="shared" si="219"/>
        <v>0.29711637035626809</v>
      </c>
      <c r="J1851" s="512"/>
      <c r="L1851" s="23">
        <v>43758</v>
      </c>
      <c r="M1851" s="241" t="s">
        <v>1039</v>
      </c>
      <c r="S1851">
        <f t="shared" si="218"/>
        <v>2019</v>
      </c>
    </row>
    <row r="1852" spans="1:19">
      <c r="A1852" s="418" t="s">
        <v>1099</v>
      </c>
      <c r="B1852" s="497">
        <v>43770</v>
      </c>
      <c r="C1852" s="498"/>
      <c r="D1852" s="498">
        <v>290101.52</v>
      </c>
      <c r="E1852" s="495">
        <f t="shared" si="223"/>
        <v>160110128.50999999</v>
      </c>
      <c r="F1852" s="495">
        <f t="shared" si="223"/>
        <v>124534656.04000001</v>
      </c>
      <c r="G1852" s="495">
        <f t="shared" si="217"/>
        <v>35575472.469999984</v>
      </c>
      <c r="H1852" s="495">
        <f>VLOOKUP(A1852,'02-Metrics'!A:R,18,FALSE)</f>
        <v>120712211</v>
      </c>
      <c r="I1852" s="496">
        <f t="shared" si="219"/>
        <v>0.29471312119367926</v>
      </c>
      <c r="J1852" s="512"/>
      <c r="M1852" s="241" t="s">
        <v>1038</v>
      </c>
      <c r="S1852">
        <f t="shared" si="218"/>
        <v>2019</v>
      </c>
    </row>
    <row r="1853" spans="1:19">
      <c r="A1853" s="418" t="s">
        <v>1099</v>
      </c>
      <c r="B1853" s="497">
        <v>43770</v>
      </c>
      <c r="C1853" s="498"/>
      <c r="D1853" s="498">
        <v>163167.25999999998</v>
      </c>
      <c r="E1853" s="495">
        <f t="shared" si="223"/>
        <v>160110128.50999999</v>
      </c>
      <c r="F1853" s="495">
        <f t="shared" si="223"/>
        <v>124697823.30000001</v>
      </c>
      <c r="G1853" s="495">
        <f t="shared" si="217"/>
        <v>35412305.209999979</v>
      </c>
      <c r="H1853" s="495">
        <f>VLOOKUP(A1853,'02-Metrics'!A:R,18,FALSE)</f>
        <v>120712211</v>
      </c>
      <c r="I1853" s="496">
        <f t="shared" si="219"/>
        <v>0.29336141651816799</v>
      </c>
      <c r="J1853" s="512"/>
      <c r="M1853" s="241" t="s">
        <v>1038</v>
      </c>
      <c r="S1853">
        <f t="shared" si="218"/>
        <v>2019</v>
      </c>
    </row>
    <row r="1854" spans="1:19">
      <c r="A1854" s="418" t="s">
        <v>1099</v>
      </c>
      <c r="B1854" s="497">
        <v>43800</v>
      </c>
      <c r="C1854" s="498"/>
      <c r="D1854" s="498">
        <v>9710316.8300000001</v>
      </c>
      <c r="E1854" s="495">
        <f t="shared" si="223"/>
        <v>160110128.50999999</v>
      </c>
      <c r="F1854" s="495">
        <f t="shared" si="223"/>
        <v>134408140.13000003</v>
      </c>
      <c r="G1854" s="495">
        <f t="shared" si="217"/>
        <v>25701988.379999965</v>
      </c>
      <c r="H1854" s="495">
        <f>VLOOKUP(A1854,'02-Metrics'!A:R,18,FALSE)</f>
        <v>120712211</v>
      </c>
      <c r="I1854" s="496">
        <f t="shared" si="219"/>
        <v>0.21291953951535164</v>
      </c>
      <c r="J1854" s="512"/>
      <c r="M1854" s="241" t="s">
        <v>1038</v>
      </c>
      <c r="S1854">
        <f t="shared" si="218"/>
        <v>2019</v>
      </c>
    </row>
    <row r="1855" spans="1:19">
      <c r="A1855" s="418" t="s">
        <v>1099</v>
      </c>
      <c r="B1855" s="497">
        <v>43831</v>
      </c>
      <c r="C1855" s="498"/>
      <c r="D1855" s="498">
        <v>36240.979999999996</v>
      </c>
      <c r="E1855" s="495">
        <f t="shared" si="223"/>
        <v>160110128.50999999</v>
      </c>
      <c r="F1855" s="495">
        <f t="shared" si="223"/>
        <v>134444381.11000001</v>
      </c>
      <c r="G1855" s="495">
        <f t="shared" si="217"/>
        <v>25665747.399999976</v>
      </c>
      <c r="H1855" s="495">
        <f>VLOOKUP(A1855,'02-Metrics'!A:R,18,FALSE)</f>
        <v>120712211</v>
      </c>
      <c r="I1855" s="496">
        <f t="shared" si="219"/>
        <v>0.21261931321927305</v>
      </c>
      <c r="J1855" s="512"/>
      <c r="M1855" s="241" t="s">
        <v>1038</v>
      </c>
      <c r="S1855">
        <f t="shared" si="218"/>
        <v>2020</v>
      </c>
    </row>
    <row r="1856" spans="1:19">
      <c r="A1856" s="418" t="s">
        <v>1099</v>
      </c>
      <c r="B1856" s="497">
        <v>43862</v>
      </c>
      <c r="C1856" s="498"/>
      <c r="D1856" s="498">
        <v>326290.52</v>
      </c>
      <c r="E1856" s="495">
        <f t="shared" si="223"/>
        <v>160110128.50999999</v>
      </c>
      <c r="F1856" s="495">
        <f t="shared" si="223"/>
        <v>134770671.63000003</v>
      </c>
      <c r="G1856" s="495">
        <f t="shared" ref="G1856:G1919" si="224">E1856-F1856</f>
        <v>25339456.879999965</v>
      </c>
      <c r="H1856" s="495">
        <f>VLOOKUP(A1856,'02-Metrics'!A:R,18,FALSE)</f>
        <v>120712211</v>
      </c>
      <c r="I1856" s="496">
        <f t="shared" si="219"/>
        <v>0.20991626837155658</v>
      </c>
      <c r="J1856" s="512"/>
      <c r="M1856" s="241" t="s">
        <v>1038</v>
      </c>
      <c r="S1856">
        <f t="shared" si="218"/>
        <v>2020</v>
      </c>
    </row>
    <row r="1857" spans="1:19">
      <c r="A1857" s="418" t="s">
        <v>1099</v>
      </c>
      <c r="B1857" s="497">
        <v>43891</v>
      </c>
      <c r="C1857" s="498"/>
      <c r="D1857" s="498">
        <v>102293.51</v>
      </c>
      <c r="E1857" s="495">
        <f t="shared" si="223"/>
        <v>160110128.50999999</v>
      </c>
      <c r="F1857" s="495">
        <f t="shared" si="223"/>
        <v>134872965.14000002</v>
      </c>
      <c r="G1857" s="495">
        <f t="shared" si="224"/>
        <v>25237163.369999975</v>
      </c>
      <c r="H1857" s="495">
        <f>VLOOKUP(A1857,'02-Metrics'!A:R,18,FALSE)</f>
        <v>120712211</v>
      </c>
      <c r="I1857" s="496">
        <f t="shared" si="219"/>
        <v>0.20906885194903749</v>
      </c>
      <c r="J1857" s="512"/>
      <c r="M1857" s="241" t="s">
        <v>1038</v>
      </c>
      <c r="S1857">
        <f t="shared" si="218"/>
        <v>2020</v>
      </c>
    </row>
    <row r="1858" spans="1:19">
      <c r="A1858" s="418" t="s">
        <v>1099</v>
      </c>
      <c r="B1858" s="497">
        <v>43922</v>
      </c>
      <c r="C1858" s="498"/>
      <c r="D1858" s="498">
        <v>41927.699999999997</v>
      </c>
      <c r="E1858" s="495">
        <f t="shared" si="223"/>
        <v>160110128.50999999</v>
      </c>
      <c r="F1858" s="495">
        <f t="shared" si="223"/>
        <v>134914892.84</v>
      </c>
      <c r="G1858" s="495">
        <f t="shared" si="224"/>
        <v>25195235.669999987</v>
      </c>
      <c r="H1858" s="495">
        <f>VLOOKUP(A1858,'02-Metrics'!A:R,18,FALSE)</f>
        <v>120712211</v>
      </c>
      <c r="I1858" s="496">
        <f t="shared" si="219"/>
        <v>0.20872151592020782</v>
      </c>
      <c r="J1858" s="512"/>
      <c r="M1858" s="241" t="s">
        <v>1038</v>
      </c>
      <c r="S1858">
        <f t="shared" si="218"/>
        <v>2020</v>
      </c>
    </row>
    <row r="1859" spans="1:19">
      <c r="A1859" s="418" t="s">
        <v>1099</v>
      </c>
      <c r="B1859" s="497">
        <v>43952</v>
      </c>
      <c r="C1859" s="498"/>
      <c r="D1859" s="498">
        <v>211021.03</v>
      </c>
      <c r="E1859" s="495">
        <f t="shared" si="223"/>
        <v>160110128.50999999</v>
      </c>
      <c r="F1859" s="495">
        <f t="shared" si="223"/>
        <v>135125913.87</v>
      </c>
      <c r="G1859" s="495">
        <f t="shared" si="224"/>
        <v>24984214.639999986</v>
      </c>
      <c r="H1859" s="495">
        <f>VLOOKUP(A1859,'02-Metrics'!A:R,18,FALSE)</f>
        <v>120712211</v>
      </c>
      <c r="I1859" s="496">
        <f t="shared" si="219"/>
        <v>0.20697338266797205</v>
      </c>
      <c r="J1859" s="512"/>
      <c r="M1859" s="241" t="s">
        <v>1038</v>
      </c>
      <c r="S1859">
        <f t="shared" ref="S1859:S1922" si="225">YEAR(B1859)</f>
        <v>2020</v>
      </c>
    </row>
    <row r="1860" spans="1:19">
      <c r="A1860" s="418" t="s">
        <v>1099</v>
      </c>
      <c r="B1860" s="497">
        <v>43952</v>
      </c>
      <c r="C1860" s="498"/>
      <c r="D1860" s="498">
        <v>172687.14</v>
      </c>
      <c r="E1860" s="495">
        <f t="shared" si="223"/>
        <v>160110128.50999999</v>
      </c>
      <c r="F1860" s="495">
        <f t="shared" si="223"/>
        <v>135298601.00999999</v>
      </c>
      <c r="G1860" s="495">
        <f t="shared" si="224"/>
        <v>24811527.5</v>
      </c>
      <c r="H1860" s="495">
        <f>VLOOKUP(A1860,'02-Metrics'!A:R,18,FALSE)</f>
        <v>120712211</v>
      </c>
      <c r="I1860" s="496">
        <f t="shared" ref="I1860:I1923" si="226">G1860/H1860</f>
        <v>0.20554281372577957</v>
      </c>
      <c r="J1860" s="512"/>
      <c r="M1860" s="241" t="s">
        <v>1038</v>
      </c>
      <c r="S1860">
        <f t="shared" si="225"/>
        <v>2020</v>
      </c>
    </row>
    <row r="1861" spans="1:19">
      <c r="A1861" s="418" t="s">
        <v>1099</v>
      </c>
      <c r="B1861" s="497">
        <v>43983</v>
      </c>
      <c r="C1861" s="498"/>
      <c r="D1861" s="498">
        <v>7000</v>
      </c>
      <c r="E1861" s="495">
        <f t="shared" si="223"/>
        <v>160110128.50999999</v>
      </c>
      <c r="F1861" s="495">
        <f t="shared" si="223"/>
        <v>135305601.00999999</v>
      </c>
      <c r="G1861" s="495">
        <f t="shared" si="224"/>
        <v>24804527.5</v>
      </c>
      <c r="H1861" s="495">
        <f>VLOOKUP(A1861,'02-Metrics'!A:R,18,FALSE)</f>
        <v>120712211</v>
      </c>
      <c r="I1861" s="496">
        <f t="shared" si="226"/>
        <v>0.20548482456344039</v>
      </c>
      <c r="J1861" s="512"/>
      <c r="M1861" s="241" t="s">
        <v>1038</v>
      </c>
      <c r="S1861">
        <f t="shared" si="225"/>
        <v>2020</v>
      </c>
    </row>
    <row r="1862" spans="1:19">
      <c r="A1862" s="418" t="s">
        <v>1099</v>
      </c>
      <c r="B1862" s="497">
        <v>44013</v>
      </c>
      <c r="C1862" s="498"/>
      <c r="D1862" s="498">
        <v>52642.879999999997</v>
      </c>
      <c r="E1862" s="495">
        <f t="shared" si="223"/>
        <v>160110128.50999999</v>
      </c>
      <c r="F1862" s="495">
        <f t="shared" si="223"/>
        <v>135358243.88999999</v>
      </c>
      <c r="G1862" s="495">
        <f t="shared" si="224"/>
        <v>24751884.620000005</v>
      </c>
      <c r="H1862" s="495">
        <f>VLOOKUP(A1862,'02-Metrics'!A:R,18,FALSE)</f>
        <v>120712211</v>
      </c>
      <c r="I1862" s="496">
        <f t="shared" si="226"/>
        <v>0.2050487222042516</v>
      </c>
      <c r="J1862" s="512"/>
      <c r="M1862" s="241" t="s">
        <v>1038</v>
      </c>
      <c r="S1862">
        <f t="shared" si="225"/>
        <v>2020</v>
      </c>
    </row>
    <row r="1863" spans="1:19">
      <c r="A1863" s="418" t="s">
        <v>1099</v>
      </c>
      <c r="B1863" s="497">
        <f t="shared" ref="B1863:B1873" si="227">L1863</f>
        <v>44102</v>
      </c>
      <c r="C1863" s="498">
        <v>18610.78</v>
      </c>
      <c r="D1863" s="498"/>
      <c r="E1863" s="495">
        <f t="shared" ref="E1863:F1873" si="228">C1863+E1862</f>
        <v>160128739.28999999</v>
      </c>
      <c r="F1863" s="495">
        <f t="shared" si="228"/>
        <v>135358243.88999999</v>
      </c>
      <c r="G1863" s="495">
        <f t="shared" si="224"/>
        <v>24770495.400000006</v>
      </c>
      <c r="H1863" s="495">
        <f>VLOOKUP(A1863,'02-Metrics'!A:R,18,FALSE)</f>
        <v>120712211</v>
      </c>
      <c r="I1863" s="496">
        <f t="shared" si="226"/>
        <v>0.20520289699606287</v>
      </c>
      <c r="J1863" s="512"/>
      <c r="L1863" s="23">
        <v>44102</v>
      </c>
      <c r="M1863" s="241" t="s">
        <v>1039</v>
      </c>
      <c r="S1863">
        <f t="shared" si="225"/>
        <v>2020</v>
      </c>
    </row>
    <row r="1864" spans="1:19">
      <c r="A1864" s="418" t="s">
        <v>1099</v>
      </c>
      <c r="B1864" s="497">
        <f t="shared" si="227"/>
        <v>44102</v>
      </c>
      <c r="C1864" s="498">
        <v>758220.28</v>
      </c>
      <c r="D1864" s="498"/>
      <c r="E1864" s="495">
        <f t="shared" si="228"/>
        <v>160886959.56999999</v>
      </c>
      <c r="F1864" s="495">
        <f t="shared" si="228"/>
        <v>135358243.88999999</v>
      </c>
      <c r="G1864" s="495">
        <f t="shared" si="224"/>
        <v>25528715.680000007</v>
      </c>
      <c r="H1864" s="495">
        <f>VLOOKUP(A1864,'02-Metrics'!A:R,18,FALSE)</f>
        <v>120712211</v>
      </c>
      <c r="I1864" s="496">
        <f t="shared" si="226"/>
        <v>0.21148411969688805</v>
      </c>
      <c r="J1864" s="512"/>
      <c r="L1864" s="23">
        <v>44102</v>
      </c>
      <c r="M1864" s="241" t="s">
        <v>1039</v>
      </c>
      <c r="S1864">
        <f t="shared" si="225"/>
        <v>2020</v>
      </c>
    </row>
    <row r="1865" spans="1:19">
      <c r="A1865" s="418" t="s">
        <v>1099</v>
      </c>
      <c r="B1865" s="497">
        <f t="shared" si="227"/>
        <v>44105</v>
      </c>
      <c r="C1865" s="498"/>
      <c r="D1865" s="498">
        <v>96928.79</v>
      </c>
      <c r="E1865" s="495">
        <f t="shared" si="228"/>
        <v>160886959.56999999</v>
      </c>
      <c r="F1865" s="495">
        <f t="shared" si="228"/>
        <v>135455172.67999998</v>
      </c>
      <c r="G1865" s="495">
        <f t="shared" si="224"/>
        <v>25431786.890000015</v>
      </c>
      <c r="H1865" s="495">
        <f>VLOOKUP(A1865,'02-Metrics'!A:R,18,FALSE)</f>
        <v>120712211</v>
      </c>
      <c r="I1865" s="496">
        <f t="shared" si="226"/>
        <v>0.21068114550565242</v>
      </c>
      <c r="J1865" s="512"/>
      <c r="L1865" s="23">
        <v>44105</v>
      </c>
      <c r="M1865" s="241" t="s">
        <v>1040</v>
      </c>
      <c r="S1865">
        <f t="shared" si="225"/>
        <v>2020</v>
      </c>
    </row>
    <row r="1866" spans="1:19">
      <c r="A1866" s="418" t="s">
        <v>1099</v>
      </c>
      <c r="B1866" s="497">
        <f t="shared" si="227"/>
        <v>44136</v>
      </c>
      <c r="C1866" s="498"/>
      <c r="D1866" s="498">
        <v>59325</v>
      </c>
      <c r="E1866" s="495">
        <f t="shared" si="228"/>
        <v>160886959.56999999</v>
      </c>
      <c r="F1866" s="495">
        <f t="shared" si="228"/>
        <v>135514497.67999998</v>
      </c>
      <c r="G1866" s="495">
        <f t="shared" si="224"/>
        <v>25372461.890000015</v>
      </c>
      <c r="H1866" s="495">
        <f>VLOOKUP(A1866,'02-Metrics'!A:R,18,FALSE)</f>
        <v>120712211</v>
      </c>
      <c r="I1866" s="496">
        <f t="shared" si="226"/>
        <v>0.21018968735482788</v>
      </c>
      <c r="J1866" s="512"/>
      <c r="L1866" s="23">
        <v>44136</v>
      </c>
      <c r="M1866" s="241" t="s">
        <v>1040</v>
      </c>
      <c r="S1866">
        <f t="shared" si="225"/>
        <v>2020</v>
      </c>
    </row>
    <row r="1867" spans="1:19">
      <c r="A1867" s="418" t="s">
        <v>1099</v>
      </c>
      <c r="B1867" s="497">
        <f t="shared" si="227"/>
        <v>44157</v>
      </c>
      <c r="C1867" s="498">
        <v>903786.81</v>
      </c>
      <c r="D1867" s="498"/>
      <c r="E1867" s="495">
        <f t="shared" si="228"/>
        <v>161790746.38</v>
      </c>
      <c r="F1867" s="495">
        <f t="shared" si="228"/>
        <v>135514497.67999998</v>
      </c>
      <c r="G1867" s="495">
        <f t="shared" si="224"/>
        <v>26276248.700000018</v>
      </c>
      <c r="H1867" s="495">
        <f>VLOOKUP(A1867,'02-Metrics'!A:R,18,FALSE)</f>
        <v>120712211</v>
      </c>
      <c r="I1867" s="496">
        <f t="shared" si="226"/>
        <v>0.21767680736127035</v>
      </c>
      <c r="J1867" s="512"/>
      <c r="L1867" s="23">
        <v>44157</v>
      </c>
      <c r="M1867" s="241" t="s">
        <v>1039</v>
      </c>
      <c r="S1867">
        <f t="shared" si="225"/>
        <v>2020</v>
      </c>
    </row>
    <row r="1868" spans="1:19">
      <c r="A1868" s="418" t="s">
        <v>1099</v>
      </c>
      <c r="B1868" s="497">
        <f t="shared" si="227"/>
        <v>44207</v>
      </c>
      <c r="C1868" s="498">
        <v>3316128.41</v>
      </c>
      <c r="D1868" s="498"/>
      <c r="E1868" s="495">
        <f>C1868+E678</f>
        <v>169436186.41</v>
      </c>
      <c r="F1868" s="495">
        <f>D1868+F678</f>
        <v>135514497.67999998</v>
      </c>
      <c r="G1868" s="495">
        <f t="shared" si="224"/>
        <v>33921688.730000019</v>
      </c>
      <c r="H1868" s="495">
        <f>VLOOKUP(A1868,'02-Metrics'!A:R,18,FALSE)</f>
        <v>120712211</v>
      </c>
      <c r="I1868" s="496">
        <f t="shared" si="226"/>
        <v>0.2810129020832865</v>
      </c>
      <c r="J1868" s="512"/>
      <c r="L1868" s="23">
        <v>44207</v>
      </c>
      <c r="M1868" s="241" t="s">
        <v>1039</v>
      </c>
      <c r="S1868">
        <f t="shared" si="225"/>
        <v>2021</v>
      </c>
    </row>
    <row r="1869" spans="1:19">
      <c r="A1869" s="418" t="s">
        <v>1099</v>
      </c>
      <c r="B1869" s="497">
        <f t="shared" si="227"/>
        <v>44216</v>
      </c>
      <c r="C1869" s="498">
        <v>2415310.91</v>
      </c>
      <c r="D1869" s="498"/>
      <c r="E1869" s="495">
        <f t="shared" si="228"/>
        <v>171851497.31999999</v>
      </c>
      <c r="F1869" s="495">
        <f t="shared" si="228"/>
        <v>135514497.67999998</v>
      </c>
      <c r="G1869" s="495">
        <f t="shared" si="224"/>
        <v>36336999.640000015</v>
      </c>
      <c r="H1869" s="495">
        <f>VLOOKUP(A1869,'02-Metrics'!A:R,18,FALSE)</f>
        <v>120712211</v>
      </c>
      <c r="I1869" s="496">
        <f t="shared" si="226"/>
        <v>0.30102173872036869</v>
      </c>
      <c r="J1869" s="512"/>
      <c r="L1869" s="23">
        <v>44216</v>
      </c>
      <c r="M1869" s="241" t="s">
        <v>1039</v>
      </c>
      <c r="S1869">
        <f t="shared" si="225"/>
        <v>2021</v>
      </c>
    </row>
    <row r="1870" spans="1:19">
      <c r="A1870" s="418" t="s">
        <v>1099</v>
      </c>
      <c r="B1870" s="497">
        <f t="shared" si="227"/>
        <v>44227</v>
      </c>
      <c r="C1870" s="498">
        <v>34200</v>
      </c>
      <c r="D1870" s="498"/>
      <c r="E1870" s="495">
        <f t="shared" si="228"/>
        <v>171885697.31999999</v>
      </c>
      <c r="F1870" s="495">
        <f t="shared" si="228"/>
        <v>135514497.67999998</v>
      </c>
      <c r="G1870" s="495">
        <f t="shared" si="224"/>
        <v>36371199.640000015</v>
      </c>
      <c r="H1870" s="495">
        <f>VLOOKUP(A1870,'02-Metrics'!A:R,18,FALSE)</f>
        <v>120712211</v>
      </c>
      <c r="I1870" s="496">
        <f t="shared" si="226"/>
        <v>0.30130505719922579</v>
      </c>
      <c r="J1870" s="512"/>
      <c r="L1870" s="23">
        <v>44227</v>
      </c>
      <c r="M1870" s="241" t="s">
        <v>1039</v>
      </c>
      <c r="S1870">
        <f t="shared" si="225"/>
        <v>2021</v>
      </c>
    </row>
    <row r="1871" spans="1:19">
      <c r="A1871" s="418" t="s">
        <v>1099</v>
      </c>
      <c r="B1871" s="497">
        <f t="shared" si="227"/>
        <v>44228</v>
      </c>
      <c r="C1871" s="498">
        <v>663480</v>
      </c>
      <c r="D1871" s="498"/>
      <c r="E1871" s="495">
        <f t="shared" si="228"/>
        <v>172549177.31999999</v>
      </c>
      <c r="F1871" s="495">
        <f t="shared" si="228"/>
        <v>135514497.67999998</v>
      </c>
      <c r="G1871" s="495">
        <f t="shared" si="224"/>
        <v>37034679.640000015</v>
      </c>
      <c r="H1871" s="495">
        <f>VLOOKUP(A1871,'02-Metrics'!A:R,18,FALSE)</f>
        <v>120712211</v>
      </c>
      <c r="I1871" s="496">
        <f t="shared" si="226"/>
        <v>0.30680143568905399</v>
      </c>
      <c r="J1871" s="512"/>
      <c r="L1871" s="23">
        <v>44228</v>
      </c>
      <c r="M1871" s="241" t="s">
        <v>764</v>
      </c>
      <c r="S1871">
        <f t="shared" si="225"/>
        <v>2021</v>
      </c>
    </row>
    <row r="1872" spans="1:19">
      <c r="A1872" s="418" t="s">
        <v>1099</v>
      </c>
      <c r="B1872" s="497">
        <f t="shared" si="227"/>
        <v>44235</v>
      </c>
      <c r="C1872" s="498">
        <v>5000000</v>
      </c>
      <c r="D1872" s="498"/>
      <c r="E1872" s="495">
        <f t="shared" si="228"/>
        <v>177549177.31999999</v>
      </c>
      <c r="F1872" s="495">
        <f t="shared" si="228"/>
        <v>135514497.67999998</v>
      </c>
      <c r="G1872" s="495">
        <f t="shared" si="224"/>
        <v>42034679.640000015</v>
      </c>
      <c r="H1872" s="495">
        <f>VLOOKUP(A1872,'02-Metrics'!A:R,18,FALSE)</f>
        <v>120712211</v>
      </c>
      <c r="I1872" s="496">
        <f t="shared" si="226"/>
        <v>0.34822226593132333</v>
      </c>
      <c r="J1872" s="512"/>
      <c r="L1872" s="23">
        <v>44235</v>
      </c>
      <c r="M1872" s="241" t="s">
        <v>1039</v>
      </c>
      <c r="S1872">
        <f t="shared" si="225"/>
        <v>2021</v>
      </c>
    </row>
    <row r="1873" spans="1:19">
      <c r="A1873" s="418" t="s">
        <v>1099</v>
      </c>
      <c r="B1873" s="497">
        <f t="shared" si="227"/>
        <v>44251</v>
      </c>
      <c r="C1873" s="498">
        <v>25000</v>
      </c>
      <c r="D1873" s="498"/>
      <c r="E1873" s="495">
        <f t="shared" si="228"/>
        <v>177574177.31999999</v>
      </c>
      <c r="F1873" s="495">
        <f t="shared" si="228"/>
        <v>135514497.67999998</v>
      </c>
      <c r="G1873" s="495">
        <f t="shared" si="224"/>
        <v>42059679.640000015</v>
      </c>
      <c r="H1873" s="495">
        <f>VLOOKUP(A1873,'02-Metrics'!A:R,18,FALSE)</f>
        <v>120712211</v>
      </c>
      <c r="I1873" s="496">
        <f t="shared" si="226"/>
        <v>0.34842937008253472</v>
      </c>
      <c r="J1873" s="512"/>
      <c r="L1873" s="23">
        <v>44251</v>
      </c>
      <c r="M1873" s="241" t="s">
        <v>1039</v>
      </c>
      <c r="S1873">
        <f t="shared" si="225"/>
        <v>2021</v>
      </c>
    </row>
    <row r="1874" spans="1:19">
      <c r="A1874" s="418"/>
      <c r="B1874" s="505"/>
      <c r="C1874" s="506"/>
      <c r="D1874" s="506"/>
      <c r="E1874" s="506"/>
      <c r="F1874" s="506"/>
      <c r="G1874" s="506"/>
      <c r="H1874" s="495"/>
      <c r="I1874" s="496"/>
      <c r="J1874" s="512"/>
      <c r="S1874">
        <f t="shared" si="225"/>
        <v>1900</v>
      </c>
    </row>
    <row r="1875" spans="1:19">
      <c r="A1875" s="418" t="s">
        <v>12</v>
      </c>
      <c r="B1875" s="497">
        <v>42856</v>
      </c>
      <c r="C1875" s="498"/>
      <c r="D1875" s="498">
        <v>2186</v>
      </c>
      <c r="E1875" s="495">
        <f t="shared" ref="E1875:F1890" si="229">C1875+E1874</f>
        <v>0</v>
      </c>
      <c r="F1875" s="495">
        <f t="shared" si="229"/>
        <v>2186</v>
      </c>
      <c r="G1875" s="495">
        <f t="shared" si="224"/>
        <v>-2186</v>
      </c>
      <c r="H1875" s="495">
        <f>VLOOKUP(A1875,'02-Metrics'!A:R,18,FALSE)</f>
        <v>527037820</v>
      </c>
      <c r="I1875" s="496">
        <f t="shared" si="226"/>
        <v>-4.1477099309495472E-6</v>
      </c>
      <c r="J1875" s="512"/>
      <c r="M1875" s="241" t="s">
        <v>1038</v>
      </c>
      <c r="S1875">
        <f t="shared" si="225"/>
        <v>2017</v>
      </c>
    </row>
    <row r="1876" spans="1:19">
      <c r="A1876" s="418" t="s">
        <v>12</v>
      </c>
      <c r="B1876" s="497">
        <v>42887</v>
      </c>
      <c r="C1876" s="498"/>
      <c r="D1876" s="498">
        <v>40000</v>
      </c>
      <c r="E1876" s="495">
        <f t="shared" si="229"/>
        <v>0</v>
      </c>
      <c r="F1876" s="495">
        <f t="shared" si="229"/>
        <v>42186</v>
      </c>
      <c r="G1876" s="495">
        <f t="shared" si="224"/>
        <v>-42186</v>
      </c>
      <c r="H1876" s="495">
        <f>VLOOKUP(A1876,'02-Metrics'!A:R,18,FALSE)</f>
        <v>527037820</v>
      </c>
      <c r="I1876" s="496">
        <f t="shared" si="226"/>
        <v>-8.0043591558571638E-5</v>
      </c>
      <c r="J1876" s="512"/>
      <c r="M1876" s="241" t="s">
        <v>1038</v>
      </c>
      <c r="S1876">
        <f t="shared" si="225"/>
        <v>2017</v>
      </c>
    </row>
    <row r="1877" spans="1:19">
      <c r="A1877" s="418" t="s">
        <v>12</v>
      </c>
      <c r="B1877" s="494">
        <v>42916</v>
      </c>
      <c r="C1877" s="495">
        <v>58500000</v>
      </c>
      <c r="D1877" s="495">
        <v>1061909</v>
      </c>
      <c r="E1877" s="495">
        <f t="shared" si="229"/>
        <v>58500000</v>
      </c>
      <c r="F1877" s="495">
        <f t="shared" si="229"/>
        <v>1104095</v>
      </c>
      <c r="G1877" s="495">
        <f t="shared" si="224"/>
        <v>57395905</v>
      </c>
      <c r="H1877" s="495">
        <f>VLOOKUP(A1877,'02-Metrics'!A:R,18,FALSE)</f>
        <v>527037820</v>
      </c>
      <c r="I1877" s="496">
        <f t="shared" si="226"/>
        <v>0.10890282029475608</v>
      </c>
      <c r="J1877" s="512"/>
      <c r="K1877" s="491">
        <v>0</v>
      </c>
      <c r="L1877" s="489">
        <v>42916</v>
      </c>
      <c r="M1877" s="241" t="s">
        <v>1041</v>
      </c>
      <c r="S1877">
        <f t="shared" si="225"/>
        <v>2017</v>
      </c>
    </row>
    <row r="1878" spans="1:19">
      <c r="A1878" s="418" t="s">
        <v>12</v>
      </c>
      <c r="B1878" s="497">
        <f>L1878</f>
        <v>42916</v>
      </c>
      <c r="C1878" s="498">
        <v>58500000</v>
      </c>
      <c r="D1878" s="498"/>
      <c r="E1878" s="495">
        <f t="shared" si="229"/>
        <v>117000000</v>
      </c>
      <c r="F1878" s="495">
        <f t="shared" si="229"/>
        <v>1104095</v>
      </c>
      <c r="G1878" s="495">
        <f t="shared" si="224"/>
        <v>115895905</v>
      </c>
      <c r="H1878" s="495">
        <f>VLOOKUP(A1878,'02-Metrics'!A:R,18,FALSE)</f>
        <v>527037820</v>
      </c>
      <c r="I1878" s="496">
        <f t="shared" si="226"/>
        <v>0.21990054717515339</v>
      </c>
      <c r="J1878" s="512"/>
      <c r="L1878" s="23">
        <v>42916</v>
      </c>
      <c r="M1878" s="241" t="s">
        <v>1039</v>
      </c>
      <c r="S1878">
        <f t="shared" si="225"/>
        <v>2017</v>
      </c>
    </row>
    <row r="1879" spans="1:19">
      <c r="A1879" s="418" t="s">
        <v>12</v>
      </c>
      <c r="B1879" s="497">
        <v>42917</v>
      </c>
      <c r="C1879" s="498"/>
      <c r="D1879" s="498">
        <v>3664451.56</v>
      </c>
      <c r="E1879" s="495">
        <f t="shared" si="229"/>
        <v>117000000</v>
      </c>
      <c r="F1879" s="495">
        <f t="shared" si="229"/>
        <v>4768546.5600000005</v>
      </c>
      <c r="G1879" s="495">
        <f t="shared" si="224"/>
        <v>112231453.44</v>
      </c>
      <c r="H1879" s="495">
        <f>VLOOKUP(A1879,'02-Metrics'!A:R,18,FALSE)</f>
        <v>527037820</v>
      </c>
      <c r="I1879" s="496">
        <f t="shared" si="226"/>
        <v>0.21294762762945552</v>
      </c>
      <c r="J1879" s="512"/>
      <c r="M1879" s="241" t="s">
        <v>1038</v>
      </c>
      <c r="S1879">
        <f t="shared" si="225"/>
        <v>2017</v>
      </c>
    </row>
    <row r="1880" spans="1:19">
      <c r="A1880" s="418" t="s">
        <v>12</v>
      </c>
      <c r="B1880" s="494">
        <v>42947</v>
      </c>
      <c r="C1880" s="495">
        <v>0</v>
      </c>
      <c r="D1880" s="495">
        <v>1431114</v>
      </c>
      <c r="E1880" s="495">
        <f t="shared" si="229"/>
        <v>117000000</v>
      </c>
      <c r="F1880" s="495">
        <f t="shared" si="229"/>
        <v>6199660.5600000005</v>
      </c>
      <c r="G1880" s="495">
        <f t="shared" si="224"/>
        <v>110800339.44</v>
      </c>
      <c r="H1880" s="495">
        <f>VLOOKUP(A1880,'02-Metrics'!A:R,18,FALSE)</f>
        <v>527037820</v>
      </c>
      <c r="I1880" s="496">
        <f t="shared" si="226"/>
        <v>0.21023223616096468</v>
      </c>
      <c r="J1880" s="512"/>
      <c r="K1880" s="491">
        <v>0</v>
      </c>
      <c r="L1880" s="489">
        <v>42947</v>
      </c>
      <c r="M1880" s="241" t="s">
        <v>1041</v>
      </c>
      <c r="S1880">
        <f t="shared" si="225"/>
        <v>2017</v>
      </c>
    </row>
    <row r="1881" spans="1:19">
      <c r="A1881" s="418" t="s">
        <v>12</v>
      </c>
      <c r="B1881" s="497">
        <v>42948</v>
      </c>
      <c r="C1881" s="498"/>
      <c r="D1881" s="498">
        <v>958479.48</v>
      </c>
      <c r="E1881" s="495">
        <f t="shared" si="229"/>
        <v>117000000</v>
      </c>
      <c r="F1881" s="495">
        <f t="shared" si="229"/>
        <v>7158140.040000001</v>
      </c>
      <c r="G1881" s="495">
        <f t="shared" si="224"/>
        <v>109841859.95999999</v>
      </c>
      <c r="H1881" s="495">
        <f>VLOOKUP(A1881,'02-Metrics'!A:R,18,FALSE)</f>
        <v>527037820</v>
      </c>
      <c r="I1881" s="496">
        <f t="shared" si="226"/>
        <v>0.20841362003205005</v>
      </c>
      <c r="J1881" s="512"/>
      <c r="M1881" s="241" t="s">
        <v>1038</v>
      </c>
      <c r="S1881">
        <f t="shared" si="225"/>
        <v>2017</v>
      </c>
    </row>
    <row r="1882" spans="1:19">
      <c r="A1882" s="418" t="s">
        <v>12</v>
      </c>
      <c r="B1882" s="494">
        <v>42978</v>
      </c>
      <c r="C1882" s="495">
        <v>0</v>
      </c>
      <c r="D1882" s="495">
        <v>5812269</v>
      </c>
      <c r="E1882" s="495">
        <f t="shared" si="229"/>
        <v>117000000</v>
      </c>
      <c r="F1882" s="495">
        <f t="shared" si="229"/>
        <v>12970409.040000001</v>
      </c>
      <c r="G1882" s="495">
        <f t="shared" si="224"/>
        <v>104029590.95999999</v>
      </c>
      <c r="H1882" s="495">
        <f>VLOOKUP(A1882,'02-Metrics'!A:R,18,FALSE)</f>
        <v>527037820</v>
      </c>
      <c r="I1882" s="496">
        <f t="shared" si="226"/>
        <v>0.19738543803175262</v>
      </c>
      <c r="J1882" s="512"/>
      <c r="K1882" s="491">
        <v>3918482</v>
      </c>
      <c r="L1882" s="489">
        <v>42978</v>
      </c>
      <c r="M1882" s="241" t="s">
        <v>1041</v>
      </c>
      <c r="S1882">
        <f t="shared" si="225"/>
        <v>2017</v>
      </c>
    </row>
    <row r="1883" spans="1:19">
      <c r="A1883" s="418" t="s">
        <v>12</v>
      </c>
      <c r="B1883" s="497">
        <v>42979</v>
      </c>
      <c r="C1883" s="498"/>
      <c r="D1883" s="498">
        <v>1090092.6000000001</v>
      </c>
      <c r="E1883" s="495">
        <f t="shared" si="229"/>
        <v>117000000</v>
      </c>
      <c r="F1883" s="495">
        <f t="shared" si="229"/>
        <v>14060501.640000001</v>
      </c>
      <c r="G1883" s="495">
        <f t="shared" si="224"/>
        <v>102939498.36</v>
      </c>
      <c r="H1883" s="495">
        <f>VLOOKUP(A1883,'02-Metrics'!A:R,18,FALSE)</f>
        <v>527037820</v>
      </c>
      <c r="I1883" s="496">
        <f t="shared" si="226"/>
        <v>0.19531709955843396</v>
      </c>
      <c r="J1883" s="512"/>
      <c r="M1883" s="241" t="s">
        <v>1038</v>
      </c>
      <c r="S1883">
        <f t="shared" si="225"/>
        <v>2017</v>
      </c>
    </row>
    <row r="1884" spans="1:19">
      <c r="A1884" s="418" t="s">
        <v>12</v>
      </c>
      <c r="B1884" s="494">
        <v>43008</v>
      </c>
      <c r="C1884" s="495">
        <v>0</v>
      </c>
      <c r="D1884" s="495">
        <v>3552315</v>
      </c>
      <c r="E1884" s="495">
        <f t="shared" si="229"/>
        <v>117000000</v>
      </c>
      <c r="F1884" s="495">
        <f t="shared" si="229"/>
        <v>17612816.640000001</v>
      </c>
      <c r="G1884" s="495">
        <f t="shared" si="224"/>
        <v>99387183.359999999</v>
      </c>
      <c r="H1884" s="495">
        <f>VLOOKUP(A1884,'02-Metrics'!A:R,18,FALSE)</f>
        <v>527037820</v>
      </c>
      <c r="I1884" s="496">
        <f t="shared" si="226"/>
        <v>0.18857694758983332</v>
      </c>
      <c r="J1884" s="512"/>
      <c r="K1884" s="491">
        <v>4957067</v>
      </c>
      <c r="L1884" s="489">
        <v>43008</v>
      </c>
      <c r="M1884" s="241" t="s">
        <v>1041</v>
      </c>
      <c r="S1884">
        <f t="shared" si="225"/>
        <v>2017</v>
      </c>
    </row>
    <row r="1885" spans="1:19">
      <c r="A1885" s="418" t="s">
        <v>12</v>
      </c>
      <c r="B1885" s="497">
        <v>43009</v>
      </c>
      <c r="C1885" s="498"/>
      <c r="D1885" s="498">
        <v>8237982.3199999994</v>
      </c>
      <c r="E1885" s="495">
        <f t="shared" si="229"/>
        <v>117000000</v>
      </c>
      <c r="F1885" s="495">
        <f t="shared" si="229"/>
        <v>25850798.960000001</v>
      </c>
      <c r="G1885" s="495">
        <f t="shared" si="224"/>
        <v>91149201.039999992</v>
      </c>
      <c r="H1885" s="495">
        <f>VLOOKUP(A1885,'02-Metrics'!A:R,18,FALSE)</f>
        <v>527037820</v>
      </c>
      <c r="I1885" s="496">
        <f t="shared" si="226"/>
        <v>0.17294622431460421</v>
      </c>
      <c r="J1885" s="512"/>
      <c r="M1885" s="241" t="s">
        <v>1038</v>
      </c>
      <c r="S1885">
        <f t="shared" si="225"/>
        <v>2017</v>
      </c>
    </row>
    <row r="1886" spans="1:19">
      <c r="A1886" s="418" t="s">
        <v>12</v>
      </c>
      <c r="B1886" s="494">
        <v>43039</v>
      </c>
      <c r="C1886" s="495">
        <v>5235332</v>
      </c>
      <c r="D1886" s="495">
        <v>12048418</v>
      </c>
      <c r="E1886" s="495">
        <f t="shared" si="229"/>
        <v>122235332</v>
      </c>
      <c r="F1886" s="495">
        <f t="shared" si="229"/>
        <v>37899216.960000001</v>
      </c>
      <c r="G1886" s="495">
        <f t="shared" si="224"/>
        <v>84336115.039999992</v>
      </c>
      <c r="H1886" s="495">
        <f>VLOOKUP(A1886,'02-Metrics'!A:R,18,FALSE)</f>
        <v>527037820</v>
      </c>
      <c r="I1886" s="496">
        <f t="shared" si="226"/>
        <v>0.16001909510023396</v>
      </c>
      <c r="J1886" s="512"/>
      <c r="K1886" s="491">
        <v>8111601</v>
      </c>
      <c r="L1886" s="489">
        <v>43039</v>
      </c>
      <c r="M1886" s="241" t="s">
        <v>1041</v>
      </c>
      <c r="S1886">
        <f t="shared" si="225"/>
        <v>2017</v>
      </c>
    </row>
    <row r="1887" spans="1:19">
      <c r="A1887" s="418" t="s">
        <v>12</v>
      </c>
      <c r="B1887" s="497">
        <f>L1887</f>
        <v>43039</v>
      </c>
      <c r="C1887" s="498">
        <v>5235331.5999999996</v>
      </c>
      <c r="D1887" s="498"/>
      <c r="E1887" s="495">
        <f t="shared" si="229"/>
        <v>127470663.59999999</v>
      </c>
      <c r="F1887" s="495">
        <f t="shared" si="229"/>
        <v>37899216.960000001</v>
      </c>
      <c r="G1887" s="495">
        <f t="shared" si="224"/>
        <v>89571446.639999986</v>
      </c>
      <c r="H1887" s="495">
        <f>VLOOKUP(A1887,'02-Metrics'!A:R,18,FALSE)</f>
        <v>527037820</v>
      </c>
      <c r="I1887" s="496">
        <f t="shared" si="226"/>
        <v>0.16995259778510768</v>
      </c>
      <c r="J1887" s="512"/>
      <c r="L1887" s="23">
        <v>43039</v>
      </c>
      <c r="M1887" s="241" t="s">
        <v>1039</v>
      </c>
      <c r="S1887">
        <f t="shared" si="225"/>
        <v>2017</v>
      </c>
    </row>
    <row r="1888" spans="1:19">
      <c r="A1888" s="418" t="s">
        <v>12</v>
      </c>
      <c r="B1888" s="497">
        <v>43040</v>
      </c>
      <c r="C1888" s="498"/>
      <c r="D1888" s="498">
        <v>3499538.0099999984</v>
      </c>
      <c r="E1888" s="495">
        <f t="shared" si="229"/>
        <v>127470663.59999999</v>
      </c>
      <c r="F1888" s="495">
        <f t="shared" si="229"/>
        <v>41398754.969999999</v>
      </c>
      <c r="G1888" s="495">
        <f t="shared" si="224"/>
        <v>86071908.629999995</v>
      </c>
      <c r="H1888" s="495">
        <f>VLOOKUP(A1888,'02-Metrics'!A:R,18,FALSE)</f>
        <v>527037820</v>
      </c>
      <c r="I1888" s="496">
        <f t="shared" si="226"/>
        <v>0.1633125847211496</v>
      </c>
      <c r="J1888" s="512"/>
      <c r="M1888" s="241" t="s">
        <v>1038</v>
      </c>
      <c r="S1888">
        <f t="shared" si="225"/>
        <v>2017</v>
      </c>
    </row>
    <row r="1889" spans="1:19">
      <c r="A1889" s="418" t="s">
        <v>12</v>
      </c>
      <c r="B1889" s="494">
        <v>43069</v>
      </c>
      <c r="C1889" s="495">
        <v>22592835</v>
      </c>
      <c r="D1889" s="495">
        <v>7727414</v>
      </c>
      <c r="E1889" s="495">
        <f t="shared" si="229"/>
        <v>150063498.59999999</v>
      </c>
      <c r="F1889" s="495">
        <f t="shared" si="229"/>
        <v>49126168.969999999</v>
      </c>
      <c r="G1889" s="495">
        <f t="shared" si="224"/>
        <v>100937329.63</v>
      </c>
      <c r="H1889" s="495">
        <f>VLOOKUP(A1889,'02-Metrics'!A:R,18,FALSE)</f>
        <v>527037820</v>
      </c>
      <c r="I1889" s="496">
        <f t="shared" si="226"/>
        <v>0.1915181905351688</v>
      </c>
      <c r="J1889" s="512"/>
      <c r="K1889" s="491">
        <v>10259672</v>
      </c>
      <c r="L1889" s="489">
        <v>43069</v>
      </c>
      <c r="M1889" s="241" t="s">
        <v>1041</v>
      </c>
      <c r="S1889">
        <f t="shared" si="225"/>
        <v>2017</v>
      </c>
    </row>
    <row r="1890" spans="1:19">
      <c r="A1890" s="418" t="s">
        <v>12</v>
      </c>
      <c r="B1890" s="497">
        <f>L1890</f>
        <v>43069</v>
      </c>
      <c r="C1890" s="498">
        <v>4892835.45</v>
      </c>
      <c r="D1890" s="498"/>
      <c r="E1890" s="495">
        <f t="shared" si="229"/>
        <v>154956334.04999998</v>
      </c>
      <c r="F1890" s="495">
        <f t="shared" si="229"/>
        <v>49126168.969999999</v>
      </c>
      <c r="G1890" s="495">
        <f t="shared" si="224"/>
        <v>105830165.07999998</v>
      </c>
      <c r="H1890" s="495">
        <f>VLOOKUP(A1890,'02-Metrics'!A:R,18,FALSE)</f>
        <v>527037820</v>
      </c>
      <c r="I1890" s="496">
        <f t="shared" si="226"/>
        <v>0.20080184203858459</v>
      </c>
      <c r="J1890" s="512"/>
      <c r="L1890" s="23">
        <v>43069</v>
      </c>
      <c r="M1890" s="241" t="s">
        <v>1039</v>
      </c>
      <c r="S1890">
        <f t="shared" si="225"/>
        <v>2017</v>
      </c>
    </row>
    <row r="1891" spans="1:19">
      <c r="A1891" s="418" t="s">
        <v>12</v>
      </c>
      <c r="B1891" s="497">
        <f>L1891</f>
        <v>43069</v>
      </c>
      <c r="C1891" s="498">
        <v>1000000</v>
      </c>
      <c r="D1891" s="498"/>
      <c r="E1891" s="495">
        <f t="shared" ref="E1891:F1906" si="230">C1891+E1890</f>
        <v>155956334.04999998</v>
      </c>
      <c r="F1891" s="495">
        <f t="shared" si="230"/>
        <v>49126168.969999999</v>
      </c>
      <c r="G1891" s="495">
        <f t="shared" si="224"/>
        <v>106830165.07999998</v>
      </c>
      <c r="H1891" s="495">
        <f>VLOOKUP(A1891,'02-Metrics'!A:R,18,FALSE)</f>
        <v>527037820</v>
      </c>
      <c r="I1891" s="496">
        <f t="shared" si="226"/>
        <v>0.20269923907927515</v>
      </c>
      <c r="J1891" s="512"/>
      <c r="L1891" s="23">
        <v>43069</v>
      </c>
      <c r="M1891" s="241" t="s">
        <v>1039</v>
      </c>
      <c r="S1891">
        <f t="shared" si="225"/>
        <v>2017</v>
      </c>
    </row>
    <row r="1892" spans="1:19">
      <c r="A1892" s="418" t="s">
        <v>12</v>
      </c>
      <c r="B1892" s="497">
        <v>43070</v>
      </c>
      <c r="C1892" s="498"/>
      <c r="D1892" s="498">
        <v>3197976.1099999994</v>
      </c>
      <c r="E1892" s="495">
        <f t="shared" si="230"/>
        <v>155956334.04999998</v>
      </c>
      <c r="F1892" s="495">
        <f t="shared" si="230"/>
        <v>52324145.079999998</v>
      </c>
      <c r="G1892" s="495">
        <f t="shared" si="224"/>
        <v>103632188.96999998</v>
      </c>
      <c r="H1892" s="495">
        <f>VLOOKUP(A1892,'02-Metrics'!A:R,18,FALSE)</f>
        <v>527037820</v>
      </c>
      <c r="I1892" s="496">
        <f t="shared" si="226"/>
        <v>0.19663140867196208</v>
      </c>
      <c r="J1892" s="512"/>
      <c r="M1892" s="241" t="s">
        <v>1038</v>
      </c>
      <c r="S1892">
        <f t="shared" si="225"/>
        <v>2017</v>
      </c>
    </row>
    <row r="1893" spans="1:19">
      <c r="A1893" s="418" t="s">
        <v>12</v>
      </c>
      <c r="B1893" s="497">
        <f>L1893</f>
        <v>43070</v>
      </c>
      <c r="C1893" s="498">
        <v>7926742.0999999996</v>
      </c>
      <c r="D1893" s="498"/>
      <c r="E1893" s="495">
        <f t="shared" si="230"/>
        <v>163883076.14999998</v>
      </c>
      <c r="F1893" s="495">
        <f t="shared" si="230"/>
        <v>52324145.079999998</v>
      </c>
      <c r="G1893" s="495">
        <f t="shared" si="224"/>
        <v>111558931.06999998</v>
      </c>
      <c r="H1893" s="495">
        <f>VLOOKUP(A1893,'02-Metrics'!A:R,18,FALSE)</f>
        <v>527037820</v>
      </c>
      <c r="I1893" s="496">
        <f t="shared" si="226"/>
        <v>0.21167158567481928</v>
      </c>
      <c r="J1893" s="512"/>
      <c r="L1893" s="23">
        <v>43070</v>
      </c>
      <c r="M1893" s="241" t="s">
        <v>1039</v>
      </c>
      <c r="S1893">
        <f t="shared" si="225"/>
        <v>2017</v>
      </c>
    </row>
    <row r="1894" spans="1:19">
      <c r="A1894" s="418" t="s">
        <v>12</v>
      </c>
      <c r="B1894" s="494">
        <v>43100</v>
      </c>
      <c r="C1894" s="495">
        <v>7926742</v>
      </c>
      <c r="D1894" s="495">
        <v>21213020</v>
      </c>
      <c r="E1894" s="495">
        <f t="shared" si="230"/>
        <v>171809818.14999998</v>
      </c>
      <c r="F1894" s="495">
        <f t="shared" si="230"/>
        <v>73537165.079999998</v>
      </c>
      <c r="G1894" s="495">
        <f t="shared" si="224"/>
        <v>98272653.069999978</v>
      </c>
      <c r="H1894" s="495">
        <f>VLOOKUP(A1894,'02-Metrics'!A:R,18,FALSE)</f>
        <v>527037820</v>
      </c>
      <c r="I1894" s="496">
        <f t="shared" si="226"/>
        <v>0.18646224111582729</v>
      </c>
      <c r="J1894" s="512"/>
      <c r="K1894" s="491">
        <v>10108224</v>
      </c>
      <c r="L1894" s="489">
        <v>43100</v>
      </c>
      <c r="M1894" s="241" t="s">
        <v>1041</v>
      </c>
      <c r="S1894">
        <f t="shared" si="225"/>
        <v>2017</v>
      </c>
    </row>
    <row r="1895" spans="1:19">
      <c r="A1895" s="418" t="s">
        <v>12</v>
      </c>
      <c r="B1895" s="497">
        <v>43101</v>
      </c>
      <c r="C1895" s="498"/>
      <c r="D1895" s="498">
        <v>9437622.5500000007</v>
      </c>
      <c r="E1895" s="495">
        <f t="shared" si="230"/>
        <v>171809818.14999998</v>
      </c>
      <c r="F1895" s="495">
        <f t="shared" si="230"/>
        <v>82974787.629999995</v>
      </c>
      <c r="G1895" s="495">
        <f t="shared" si="224"/>
        <v>88835030.519999981</v>
      </c>
      <c r="H1895" s="495">
        <f>VLOOKUP(A1895,'02-Metrics'!A:R,18,FALSE)</f>
        <v>527037820</v>
      </c>
      <c r="I1895" s="496">
        <f t="shared" si="226"/>
        <v>0.16855532401830287</v>
      </c>
      <c r="J1895" s="512"/>
      <c r="M1895" s="241" t="s">
        <v>1038</v>
      </c>
      <c r="S1895">
        <f t="shared" si="225"/>
        <v>2018</v>
      </c>
    </row>
    <row r="1896" spans="1:19">
      <c r="A1896" s="418" t="s">
        <v>12</v>
      </c>
      <c r="B1896" s="497">
        <f>L1896</f>
        <v>43122</v>
      </c>
      <c r="C1896" s="498">
        <v>10437271.65</v>
      </c>
      <c r="D1896" s="498"/>
      <c r="E1896" s="495">
        <f t="shared" si="230"/>
        <v>182247089.79999998</v>
      </c>
      <c r="F1896" s="495">
        <f t="shared" si="230"/>
        <v>82974787.629999995</v>
      </c>
      <c r="G1896" s="495">
        <f t="shared" si="224"/>
        <v>99272302.169999987</v>
      </c>
      <c r="H1896" s="495">
        <f>VLOOKUP(A1896,'02-Metrics'!A:R,18,FALSE)</f>
        <v>527037820</v>
      </c>
      <c r="I1896" s="496">
        <f t="shared" si="226"/>
        <v>0.18835897235989627</v>
      </c>
      <c r="J1896" s="512"/>
      <c r="L1896" s="23">
        <v>43122</v>
      </c>
      <c r="M1896" s="241" t="s">
        <v>1039</v>
      </c>
      <c r="S1896">
        <f t="shared" si="225"/>
        <v>2018</v>
      </c>
    </row>
    <row r="1897" spans="1:19">
      <c r="A1897" s="418" t="s">
        <v>12</v>
      </c>
      <c r="B1897" s="497">
        <v>43132</v>
      </c>
      <c r="C1897" s="498"/>
      <c r="D1897" s="498">
        <v>9038900.3300000001</v>
      </c>
      <c r="E1897" s="495">
        <f t="shared" si="230"/>
        <v>182247089.79999998</v>
      </c>
      <c r="F1897" s="495">
        <f t="shared" si="230"/>
        <v>92013687.959999993</v>
      </c>
      <c r="G1897" s="495">
        <f t="shared" si="224"/>
        <v>90233401.839999989</v>
      </c>
      <c r="H1897" s="495">
        <f>VLOOKUP(A1897,'02-Metrics'!A:R,18,FALSE)</f>
        <v>527037820</v>
      </c>
      <c r="I1897" s="496">
        <f t="shared" si="226"/>
        <v>0.17120858962265742</v>
      </c>
      <c r="J1897" s="512"/>
      <c r="M1897" s="241" t="s">
        <v>1038</v>
      </c>
      <c r="S1897">
        <f t="shared" si="225"/>
        <v>2018</v>
      </c>
    </row>
    <row r="1898" spans="1:19">
      <c r="A1898" s="418" t="s">
        <v>12</v>
      </c>
      <c r="B1898" s="497">
        <f>L1898</f>
        <v>43159</v>
      </c>
      <c r="C1898" s="498">
        <v>5169557.6500000004</v>
      </c>
      <c r="D1898" s="498"/>
      <c r="E1898" s="495">
        <f t="shared" si="230"/>
        <v>187416647.44999999</v>
      </c>
      <c r="F1898" s="495">
        <f t="shared" si="230"/>
        <v>92013687.959999993</v>
      </c>
      <c r="G1898" s="495">
        <f t="shared" si="224"/>
        <v>95402959.489999995</v>
      </c>
      <c r="H1898" s="495">
        <f>VLOOKUP(A1898,'02-Metrics'!A:R,18,FALSE)</f>
        <v>527037820</v>
      </c>
      <c r="I1898" s="496">
        <f t="shared" si="226"/>
        <v>0.18101729300944663</v>
      </c>
      <c r="J1898" s="512"/>
      <c r="L1898" s="23">
        <v>43159</v>
      </c>
      <c r="M1898" s="241" t="s">
        <v>1039</v>
      </c>
      <c r="S1898">
        <f t="shared" si="225"/>
        <v>2018</v>
      </c>
    </row>
    <row r="1899" spans="1:19">
      <c r="A1899" s="418" t="s">
        <v>12</v>
      </c>
      <c r="B1899" s="497">
        <v>43160</v>
      </c>
      <c r="C1899" s="498"/>
      <c r="D1899" s="498">
        <v>12250207.570000002</v>
      </c>
      <c r="E1899" s="495">
        <f t="shared" si="230"/>
        <v>187416647.44999999</v>
      </c>
      <c r="F1899" s="495">
        <f t="shared" si="230"/>
        <v>104263895.53</v>
      </c>
      <c r="G1899" s="495">
        <f t="shared" si="224"/>
        <v>83152751.919999987</v>
      </c>
      <c r="H1899" s="495">
        <f>VLOOKUP(A1899,'02-Metrics'!A:R,18,FALSE)</f>
        <v>527037820</v>
      </c>
      <c r="I1899" s="496">
        <f t="shared" si="226"/>
        <v>0.15777378541828363</v>
      </c>
      <c r="J1899" s="512"/>
      <c r="M1899" s="241" t="s">
        <v>1038</v>
      </c>
      <c r="S1899">
        <f t="shared" si="225"/>
        <v>2018</v>
      </c>
    </row>
    <row r="1900" spans="1:19">
      <c r="A1900" s="418" t="s">
        <v>12</v>
      </c>
      <c r="B1900" s="497">
        <v>43191</v>
      </c>
      <c r="C1900" s="498"/>
      <c r="D1900" s="498">
        <v>18440458.230000004</v>
      </c>
      <c r="E1900" s="495">
        <f t="shared" si="230"/>
        <v>187416647.44999999</v>
      </c>
      <c r="F1900" s="495">
        <f t="shared" si="230"/>
        <v>122704353.76000001</v>
      </c>
      <c r="G1900" s="495">
        <f t="shared" si="224"/>
        <v>64712293.689999983</v>
      </c>
      <c r="H1900" s="495">
        <f>VLOOKUP(A1900,'02-Metrics'!A:R,18,FALSE)</f>
        <v>527037820</v>
      </c>
      <c r="I1900" s="496">
        <f t="shared" si="226"/>
        <v>0.12278491454370387</v>
      </c>
      <c r="J1900" s="512"/>
      <c r="M1900" s="241" t="s">
        <v>1038</v>
      </c>
      <c r="S1900">
        <f t="shared" si="225"/>
        <v>2018</v>
      </c>
    </row>
    <row r="1901" spans="1:19">
      <c r="A1901" s="418" t="s">
        <v>12</v>
      </c>
      <c r="B1901" s="497">
        <f>L1901</f>
        <v>43202</v>
      </c>
      <c r="C1901" s="498">
        <v>2000000</v>
      </c>
      <c r="D1901" s="498"/>
      <c r="E1901" s="495">
        <f t="shared" si="230"/>
        <v>189416647.44999999</v>
      </c>
      <c r="F1901" s="495">
        <f t="shared" si="230"/>
        <v>122704353.76000001</v>
      </c>
      <c r="G1901" s="495">
        <f t="shared" si="224"/>
        <v>66712293.689999983</v>
      </c>
      <c r="H1901" s="495">
        <f>VLOOKUP(A1901,'02-Metrics'!A:R,18,FALSE)</f>
        <v>527037820</v>
      </c>
      <c r="I1901" s="496">
        <f t="shared" si="226"/>
        <v>0.12657970862508497</v>
      </c>
      <c r="J1901" s="512"/>
      <c r="L1901" s="23">
        <v>43202</v>
      </c>
      <c r="M1901" s="241" t="s">
        <v>1039</v>
      </c>
      <c r="S1901">
        <f t="shared" si="225"/>
        <v>2018</v>
      </c>
    </row>
    <row r="1902" spans="1:19">
      <c r="A1902" s="418" t="s">
        <v>12</v>
      </c>
      <c r="B1902" s="497">
        <v>43221</v>
      </c>
      <c r="C1902" s="498"/>
      <c r="D1902" s="498">
        <v>14258130.739999998</v>
      </c>
      <c r="E1902" s="495">
        <f t="shared" si="230"/>
        <v>189416647.44999999</v>
      </c>
      <c r="F1902" s="495">
        <f t="shared" si="230"/>
        <v>136962484.5</v>
      </c>
      <c r="G1902" s="495">
        <f t="shared" si="224"/>
        <v>52454162.949999988</v>
      </c>
      <c r="H1902" s="495">
        <f>VLOOKUP(A1902,'02-Metrics'!A:R,18,FALSE)</f>
        <v>527037820</v>
      </c>
      <c r="I1902" s="496">
        <f t="shared" si="226"/>
        <v>9.9526373553229991E-2</v>
      </c>
      <c r="J1902" s="512"/>
      <c r="M1902" s="241" t="s">
        <v>1038</v>
      </c>
      <c r="S1902">
        <f t="shared" si="225"/>
        <v>2018</v>
      </c>
    </row>
    <row r="1903" spans="1:19">
      <c r="A1903" s="418" t="s">
        <v>12</v>
      </c>
      <c r="B1903" s="497">
        <f>L1903</f>
        <v>43241</v>
      </c>
      <c r="C1903" s="498">
        <v>12495801.4</v>
      </c>
      <c r="D1903" s="498"/>
      <c r="E1903" s="495">
        <f t="shared" si="230"/>
        <v>201912448.84999999</v>
      </c>
      <c r="F1903" s="495">
        <f t="shared" si="230"/>
        <v>136962484.5</v>
      </c>
      <c r="G1903" s="495">
        <f t="shared" si="224"/>
        <v>64949964.349999994</v>
      </c>
      <c r="H1903" s="495">
        <f>VLOOKUP(A1903,'02-Metrics'!A:R,18,FALSE)</f>
        <v>527037820</v>
      </c>
      <c r="I1903" s="496">
        <f t="shared" si="226"/>
        <v>0.12323587015064687</v>
      </c>
      <c r="J1903" s="512"/>
      <c r="L1903" s="23">
        <v>43241</v>
      </c>
      <c r="M1903" s="241" t="s">
        <v>1039</v>
      </c>
      <c r="S1903">
        <f t="shared" si="225"/>
        <v>2018</v>
      </c>
    </row>
    <row r="1904" spans="1:19">
      <c r="A1904" s="418" t="s">
        <v>12</v>
      </c>
      <c r="B1904" s="497">
        <v>43252</v>
      </c>
      <c r="C1904" s="498"/>
      <c r="D1904" s="498">
        <v>11467950.989999998</v>
      </c>
      <c r="E1904" s="495">
        <f t="shared" si="230"/>
        <v>201912448.84999999</v>
      </c>
      <c r="F1904" s="495">
        <f t="shared" si="230"/>
        <v>148430435.49000001</v>
      </c>
      <c r="G1904" s="495">
        <f t="shared" si="224"/>
        <v>53482013.359999985</v>
      </c>
      <c r="H1904" s="495">
        <f>VLOOKUP(A1904,'02-Metrics'!A:R,18,FALSE)</f>
        <v>527037820</v>
      </c>
      <c r="I1904" s="496">
        <f t="shared" si="226"/>
        <v>0.10147661387943656</v>
      </c>
      <c r="J1904" s="512"/>
      <c r="M1904" s="241" t="s">
        <v>1038</v>
      </c>
      <c r="S1904">
        <f t="shared" si="225"/>
        <v>2018</v>
      </c>
    </row>
    <row r="1905" spans="1:19">
      <c r="A1905" s="418" t="s">
        <v>12</v>
      </c>
      <c r="B1905" s="497">
        <f>L1905</f>
        <v>43270</v>
      </c>
      <c r="C1905" s="498">
        <v>2000000</v>
      </c>
      <c r="D1905" s="498"/>
      <c r="E1905" s="495">
        <f t="shared" si="230"/>
        <v>203912448.84999999</v>
      </c>
      <c r="F1905" s="495">
        <f t="shared" si="230"/>
        <v>148430435.49000001</v>
      </c>
      <c r="G1905" s="495">
        <f t="shared" si="224"/>
        <v>55482013.359999985</v>
      </c>
      <c r="H1905" s="495">
        <f>VLOOKUP(A1905,'02-Metrics'!A:R,18,FALSE)</f>
        <v>527037820</v>
      </c>
      <c r="I1905" s="496">
        <f t="shared" si="226"/>
        <v>0.10527140796081766</v>
      </c>
      <c r="J1905" s="512"/>
      <c r="L1905" s="23">
        <v>43270</v>
      </c>
      <c r="M1905" s="241" t="s">
        <v>1039</v>
      </c>
      <c r="S1905">
        <f t="shared" si="225"/>
        <v>2018</v>
      </c>
    </row>
    <row r="1906" spans="1:19">
      <c r="A1906" s="418" t="s">
        <v>12</v>
      </c>
      <c r="B1906" s="497">
        <f>L1906</f>
        <v>43275</v>
      </c>
      <c r="C1906" s="498">
        <v>8703262.4000000004</v>
      </c>
      <c r="D1906" s="498"/>
      <c r="E1906" s="495">
        <f t="shared" si="230"/>
        <v>212615711.25</v>
      </c>
      <c r="F1906" s="495">
        <f t="shared" si="230"/>
        <v>148430435.49000001</v>
      </c>
      <c r="G1906" s="495">
        <f t="shared" si="224"/>
        <v>64185275.75999999</v>
      </c>
      <c r="H1906" s="495">
        <f>VLOOKUP(A1906,'02-Metrics'!A:R,18,FALSE)</f>
        <v>527037820</v>
      </c>
      <c r="I1906" s="496">
        <f t="shared" si="226"/>
        <v>0.12178495228293103</v>
      </c>
      <c r="J1906" s="512"/>
      <c r="L1906" s="23">
        <v>43275</v>
      </c>
      <c r="M1906" s="241" t="s">
        <v>1039</v>
      </c>
      <c r="S1906">
        <f t="shared" si="225"/>
        <v>2018</v>
      </c>
    </row>
    <row r="1907" spans="1:19">
      <c r="A1907" s="418" t="s">
        <v>12</v>
      </c>
      <c r="B1907" s="497">
        <v>43282</v>
      </c>
      <c r="C1907" s="498"/>
      <c r="D1907" s="498">
        <v>9559328.950000003</v>
      </c>
      <c r="E1907" s="495">
        <f t="shared" ref="E1907:F1922" si="231">C1907+E1906</f>
        <v>212615711.25</v>
      </c>
      <c r="F1907" s="495">
        <f t="shared" si="231"/>
        <v>157989764.44</v>
      </c>
      <c r="G1907" s="495">
        <f t="shared" si="224"/>
        <v>54625946.810000002</v>
      </c>
      <c r="H1907" s="495">
        <f>VLOOKUP(A1907,'02-Metrics'!A:R,18,FALSE)</f>
        <v>527037820</v>
      </c>
      <c r="I1907" s="496">
        <f t="shared" si="226"/>
        <v>0.10364710982221352</v>
      </c>
      <c r="J1907" s="512"/>
      <c r="M1907" s="241" t="s">
        <v>1038</v>
      </c>
      <c r="S1907">
        <f t="shared" si="225"/>
        <v>2018</v>
      </c>
    </row>
    <row r="1908" spans="1:19">
      <c r="A1908" s="418" t="s">
        <v>12</v>
      </c>
      <c r="B1908" s="497">
        <v>43313</v>
      </c>
      <c r="C1908" s="498"/>
      <c r="D1908" s="498">
        <v>7832899.990000003</v>
      </c>
      <c r="E1908" s="495">
        <f t="shared" si="231"/>
        <v>212615711.25</v>
      </c>
      <c r="F1908" s="495">
        <f t="shared" si="231"/>
        <v>165822664.43000001</v>
      </c>
      <c r="G1908" s="495">
        <f t="shared" si="224"/>
        <v>46793046.819999993</v>
      </c>
      <c r="H1908" s="495">
        <f>VLOOKUP(A1908,'02-Metrics'!A:R,18,FALSE)</f>
        <v>527037820</v>
      </c>
      <c r="I1908" s="496">
        <f t="shared" si="226"/>
        <v>8.8784988561162445E-2</v>
      </c>
      <c r="J1908" s="512"/>
      <c r="M1908" s="241" t="s">
        <v>1038</v>
      </c>
      <c r="S1908">
        <f t="shared" si="225"/>
        <v>2018</v>
      </c>
    </row>
    <row r="1909" spans="1:19">
      <c r="A1909" s="418" t="s">
        <v>12</v>
      </c>
      <c r="B1909" s="497">
        <f>L1909</f>
        <v>43326</v>
      </c>
      <c r="C1909" s="498">
        <v>6085844.5</v>
      </c>
      <c r="D1909" s="498"/>
      <c r="E1909" s="495">
        <f t="shared" si="231"/>
        <v>218701555.75</v>
      </c>
      <c r="F1909" s="495">
        <f t="shared" si="231"/>
        <v>165822664.43000001</v>
      </c>
      <c r="G1909" s="495">
        <f t="shared" si="224"/>
        <v>52878891.319999993</v>
      </c>
      <c r="H1909" s="495">
        <f>VLOOKUP(A1909,'02-Metrics'!A:R,18,FALSE)</f>
        <v>527037820</v>
      </c>
      <c r="I1909" s="496">
        <f t="shared" si="226"/>
        <v>0.10033225190556531</v>
      </c>
      <c r="J1909" s="512"/>
      <c r="L1909" s="23">
        <v>43326</v>
      </c>
      <c r="M1909" s="241" t="s">
        <v>1039</v>
      </c>
      <c r="S1909">
        <f t="shared" si="225"/>
        <v>2018</v>
      </c>
    </row>
    <row r="1910" spans="1:19">
      <c r="A1910" s="418" t="s">
        <v>12</v>
      </c>
      <c r="B1910" s="497">
        <f>L1910</f>
        <v>43340</v>
      </c>
      <c r="C1910" s="498">
        <v>6397146.2000000002</v>
      </c>
      <c r="D1910" s="498"/>
      <c r="E1910" s="495">
        <f t="shared" si="231"/>
        <v>225098701.94999999</v>
      </c>
      <c r="F1910" s="495">
        <f t="shared" si="231"/>
        <v>165822664.43000001</v>
      </c>
      <c r="G1910" s="495">
        <f t="shared" si="224"/>
        <v>59276037.519999981</v>
      </c>
      <c r="H1910" s="495">
        <f>VLOOKUP(A1910,'02-Metrics'!A:R,18,FALSE)</f>
        <v>527037820</v>
      </c>
      <c r="I1910" s="496">
        <f t="shared" si="226"/>
        <v>0.11247017817431011</v>
      </c>
      <c r="J1910" s="512"/>
      <c r="L1910" s="23">
        <v>43340</v>
      </c>
      <c r="M1910" s="241" t="s">
        <v>1039</v>
      </c>
      <c r="S1910">
        <f t="shared" si="225"/>
        <v>2018</v>
      </c>
    </row>
    <row r="1911" spans="1:19">
      <c r="A1911" s="418" t="s">
        <v>12</v>
      </c>
      <c r="B1911" s="497">
        <v>43344</v>
      </c>
      <c r="C1911" s="498"/>
      <c r="D1911" s="498">
        <v>8011052.9199999999</v>
      </c>
      <c r="E1911" s="495">
        <f t="shared" si="231"/>
        <v>225098701.94999999</v>
      </c>
      <c r="F1911" s="495">
        <f t="shared" si="231"/>
        <v>173833717.34999999</v>
      </c>
      <c r="G1911" s="495">
        <f t="shared" si="224"/>
        <v>51264984.599999994</v>
      </c>
      <c r="H1911" s="495">
        <f>VLOOKUP(A1911,'02-Metrics'!A:R,18,FALSE)</f>
        <v>527037820</v>
      </c>
      <c r="I1911" s="496">
        <f t="shared" si="226"/>
        <v>9.7270030071086727E-2</v>
      </c>
      <c r="J1911" s="512"/>
      <c r="M1911" s="241" t="s">
        <v>1038</v>
      </c>
      <c r="S1911">
        <f t="shared" si="225"/>
        <v>2018</v>
      </c>
    </row>
    <row r="1912" spans="1:19">
      <c r="A1912" s="418" t="s">
        <v>12</v>
      </c>
      <c r="B1912" s="497">
        <f>L1912</f>
        <v>43366</v>
      </c>
      <c r="C1912" s="498">
        <v>5786688.5</v>
      </c>
      <c r="D1912" s="498"/>
      <c r="E1912" s="495">
        <f t="shared" si="231"/>
        <v>230885390.44999999</v>
      </c>
      <c r="F1912" s="495">
        <f t="shared" si="231"/>
        <v>173833717.34999999</v>
      </c>
      <c r="G1912" s="495">
        <f t="shared" si="224"/>
        <v>57051673.099999994</v>
      </c>
      <c r="H1912" s="495">
        <f>VLOOKUP(A1912,'02-Metrics'!A:R,18,FALSE)</f>
        <v>527037820</v>
      </c>
      <c r="I1912" s="496">
        <f t="shared" si="226"/>
        <v>0.10824967570638477</v>
      </c>
      <c r="J1912" s="512"/>
      <c r="L1912" s="23">
        <v>43366</v>
      </c>
      <c r="M1912" s="241" t="s">
        <v>1039</v>
      </c>
      <c r="S1912">
        <f t="shared" si="225"/>
        <v>2018</v>
      </c>
    </row>
    <row r="1913" spans="1:19">
      <c r="A1913" s="418" t="s">
        <v>12</v>
      </c>
      <c r="B1913" s="497">
        <v>43374</v>
      </c>
      <c r="C1913" s="498"/>
      <c r="D1913" s="498">
        <v>10688187.359999998</v>
      </c>
      <c r="E1913" s="495">
        <f t="shared" si="231"/>
        <v>230885390.44999999</v>
      </c>
      <c r="F1913" s="495">
        <f t="shared" si="231"/>
        <v>184521904.70999998</v>
      </c>
      <c r="G1913" s="495">
        <f t="shared" si="224"/>
        <v>46363485.74000001</v>
      </c>
      <c r="H1913" s="495">
        <f>VLOOKUP(A1913,'02-Metrics'!A:R,18,FALSE)</f>
        <v>527037820</v>
      </c>
      <c r="I1913" s="496">
        <f t="shared" si="226"/>
        <v>8.796994063917464E-2</v>
      </c>
      <c r="J1913" s="512"/>
      <c r="M1913" s="241" t="s">
        <v>1038</v>
      </c>
      <c r="S1913">
        <f t="shared" si="225"/>
        <v>2018</v>
      </c>
    </row>
    <row r="1914" spans="1:19">
      <c r="A1914" s="418" t="s">
        <v>12</v>
      </c>
      <c r="B1914" s="497">
        <f>L1914</f>
        <v>43404</v>
      </c>
      <c r="C1914" s="498">
        <v>1000000</v>
      </c>
      <c r="D1914" s="498"/>
      <c r="E1914" s="495">
        <f t="shared" si="231"/>
        <v>231885390.44999999</v>
      </c>
      <c r="F1914" s="495">
        <f t="shared" si="231"/>
        <v>184521904.70999998</v>
      </c>
      <c r="G1914" s="495">
        <f t="shared" si="224"/>
        <v>47363485.74000001</v>
      </c>
      <c r="H1914" s="495">
        <f>VLOOKUP(A1914,'02-Metrics'!A:R,18,FALSE)</f>
        <v>527037820</v>
      </c>
      <c r="I1914" s="496">
        <f t="shared" si="226"/>
        <v>8.9867337679865197E-2</v>
      </c>
      <c r="J1914" s="512"/>
      <c r="L1914" s="23">
        <v>43404</v>
      </c>
      <c r="M1914" s="241" t="s">
        <v>1039</v>
      </c>
      <c r="S1914">
        <f t="shared" si="225"/>
        <v>2018</v>
      </c>
    </row>
    <row r="1915" spans="1:19">
      <c r="A1915" s="418" t="s">
        <v>12</v>
      </c>
      <c r="B1915" s="497">
        <v>43405</v>
      </c>
      <c r="C1915" s="498"/>
      <c r="D1915" s="498">
        <v>13048898.769999998</v>
      </c>
      <c r="E1915" s="495">
        <f t="shared" si="231"/>
        <v>231885390.44999999</v>
      </c>
      <c r="F1915" s="495">
        <f t="shared" si="231"/>
        <v>197570803.47999999</v>
      </c>
      <c r="G1915" s="495">
        <f t="shared" si="224"/>
        <v>34314586.969999999</v>
      </c>
      <c r="H1915" s="495">
        <f>VLOOKUP(A1915,'02-Metrics'!A:R,18,FALSE)</f>
        <v>527037820</v>
      </c>
      <c r="I1915" s="496">
        <f t="shared" si="226"/>
        <v>6.5108395769396588E-2</v>
      </c>
      <c r="J1915" s="512"/>
      <c r="M1915" s="241" t="s">
        <v>1038</v>
      </c>
      <c r="S1915">
        <f t="shared" si="225"/>
        <v>2018</v>
      </c>
    </row>
    <row r="1916" spans="1:19">
      <c r="A1916" s="418" t="s">
        <v>12</v>
      </c>
      <c r="B1916" s="497">
        <f>L1916</f>
        <v>43416</v>
      </c>
      <c r="C1916" s="498">
        <v>3482306.95</v>
      </c>
      <c r="D1916" s="498"/>
      <c r="E1916" s="495">
        <f t="shared" si="231"/>
        <v>235367697.39999998</v>
      </c>
      <c r="F1916" s="495">
        <f t="shared" si="231"/>
        <v>197570803.47999999</v>
      </c>
      <c r="G1916" s="495">
        <f t="shared" si="224"/>
        <v>37796893.919999987</v>
      </c>
      <c r="H1916" s="495">
        <f>VLOOKUP(A1916,'02-Metrics'!A:R,18,FALSE)</f>
        <v>527037820</v>
      </c>
      <c r="I1916" s="496">
        <f t="shared" si="226"/>
        <v>7.1715714671102701E-2</v>
      </c>
      <c r="J1916" s="512"/>
      <c r="L1916" s="23">
        <v>43416</v>
      </c>
      <c r="M1916" s="241" t="s">
        <v>1039</v>
      </c>
      <c r="S1916">
        <f t="shared" si="225"/>
        <v>2018</v>
      </c>
    </row>
    <row r="1917" spans="1:19">
      <c r="A1917" s="418" t="s">
        <v>12</v>
      </c>
      <c r="B1917" s="497">
        <f>L1917</f>
        <v>43426</v>
      </c>
      <c r="C1917" s="498">
        <v>9822648.0500000007</v>
      </c>
      <c r="D1917" s="498"/>
      <c r="E1917" s="495">
        <f t="shared" si="231"/>
        <v>245190345.44999999</v>
      </c>
      <c r="F1917" s="495">
        <f t="shared" si="231"/>
        <v>197570803.47999999</v>
      </c>
      <c r="G1917" s="495">
        <f t="shared" si="224"/>
        <v>47619541.969999999</v>
      </c>
      <c r="H1917" s="495">
        <f>VLOOKUP(A1917,'02-Metrics'!A:R,18,FALSE)</f>
        <v>527037820</v>
      </c>
      <c r="I1917" s="496">
        <f t="shared" si="226"/>
        <v>9.0353178012917548E-2</v>
      </c>
      <c r="J1917" s="512"/>
      <c r="L1917" s="23">
        <v>43426</v>
      </c>
      <c r="M1917" s="241" t="s">
        <v>1039</v>
      </c>
      <c r="S1917">
        <f t="shared" si="225"/>
        <v>2018</v>
      </c>
    </row>
    <row r="1918" spans="1:19">
      <c r="A1918" s="418" t="s">
        <v>12</v>
      </c>
      <c r="B1918" s="497">
        <v>43435</v>
      </c>
      <c r="C1918" s="498"/>
      <c r="D1918" s="498">
        <v>9472756.0799999982</v>
      </c>
      <c r="E1918" s="495">
        <f t="shared" si="231"/>
        <v>245190345.44999999</v>
      </c>
      <c r="F1918" s="495">
        <f t="shared" si="231"/>
        <v>207043559.56</v>
      </c>
      <c r="G1918" s="495">
        <f t="shared" si="224"/>
        <v>38146785.889999986</v>
      </c>
      <c r="H1918" s="495">
        <f>VLOOKUP(A1918,'02-Metrics'!A:R,18,FALSE)</f>
        <v>527037820</v>
      </c>
      <c r="I1918" s="496">
        <f t="shared" si="226"/>
        <v>7.2379598659542091E-2</v>
      </c>
      <c r="J1918" s="512"/>
      <c r="M1918" s="241" t="s">
        <v>1038</v>
      </c>
      <c r="S1918">
        <f t="shared" si="225"/>
        <v>2018</v>
      </c>
    </row>
    <row r="1919" spans="1:19">
      <c r="A1919" s="418" t="s">
        <v>12</v>
      </c>
      <c r="B1919" s="497">
        <f>L1919</f>
        <v>43451</v>
      </c>
      <c r="C1919" s="498">
        <v>6339338.4500000002</v>
      </c>
      <c r="D1919" s="498"/>
      <c r="E1919" s="495">
        <f t="shared" si="231"/>
        <v>251529683.89999998</v>
      </c>
      <c r="F1919" s="495">
        <f t="shared" si="231"/>
        <v>207043559.56</v>
      </c>
      <c r="G1919" s="495">
        <f t="shared" si="224"/>
        <v>44486124.339999974</v>
      </c>
      <c r="H1919" s="495">
        <f>VLOOKUP(A1919,'02-Metrics'!A:R,18,FALSE)</f>
        <v>527037820</v>
      </c>
      <c r="I1919" s="496">
        <f t="shared" si="226"/>
        <v>8.4407840674507906E-2</v>
      </c>
      <c r="J1919" s="512"/>
      <c r="L1919" s="23">
        <v>43451</v>
      </c>
      <c r="M1919" s="241" t="s">
        <v>1039</v>
      </c>
      <c r="S1919">
        <f t="shared" si="225"/>
        <v>2018</v>
      </c>
    </row>
    <row r="1920" spans="1:19">
      <c r="A1920" s="418" t="s">
        <v>12</v>
      </c>
      <c r="B1920" s="497">
        <v>43466</v>
      </c>
      <c r="C1920" s="498"/>
      <c r="D1920" s="498">
        <v>11027066.709999993</v>
      </c>
      <c r="E1920" s="495">
        <f t="shared" si="231"/>
        <v>251529683.89999998</v>
      </c>
      <c r="F1920" s="495">
        <f t="shared" si="231"/>
        <v>218070626.26999998</v>
      </c>
      <c r="G1920" s="495">
        <f t="shared" ref="G1920:G1983" si="232">E1920-F1920</f>
        <v>33459057.629999995</v>
      </c>
      <c r="H1920" s="495">
        <f>VLOOKUP(A1920,'02-Metrics'!A:R,18,FALSE)</f>
        <v>527037820</v>
      </c>
      <c r="I1920" s="496">
        <f t="shared" si="226"/>
        <v>6.3485116931456642E-2</v>
      </c>
      <c r="J1920" s="512"/>
      <c r="M1920" s="241" t="s">
        <v>1038</v>
      </c>
      <c r="S1920">
        <f t="shared" si="225"/>
        <v>2019</v>
      </c>
    </row>
    <row r="1921" spans="1:19">
      <c r="A1921" s="418" t="s">
        <v>12</v>
      </c>
      <c r="B1921" s="497">
        <f>L1921</f>
        <v>43486</v>
      </c>
      <c r="C1921" s="498">
        <v>5980045.2999999998</v>
      </c>
      <c r="D1921" s="498"/>
      <c r="E1921" s="495">
        <f t="shared" si="231"/>
        <v>257509729.19999999</v>
      </c>
      <c r="F1921" s="495">
        <f t="shared" si="231"/>
        <v>218070626.26999998</v>
      </c>
      <c r="G1921" s="495">
        <f t="shared" si="232"/>
        <v>39439102.930000007</v>
      </c>
      <c r="H1921" s="495">
        <f>VLOOKUP(A1921,'02-Metrics'!A:R,18,FALSE)</f>
        <v>527037820</v>
      </c>
      <c r="I1921" s="496">
        <f t="shared" si="226"/>
        <v>7.4831637186872108E-2</v>
      </c>
      <c r="J1921" s="512"/>
      <c r="L1921" s="23">
        <v>43486</v>
      </c>
      <c r="M1921" s="241" t="s">
        <v>1039</v>
      </c>
      <c r="S1921">
        <f t="shared" si="225"/>
        <v>2019</v>
      </c>
    </row>
    <row r="1922" spans="1:19">
      <c r="A1922" s="418" t="s">
        <v>12</v>
      </c>
      <c r="B1922" s="497">
        <v>43497</v>
      </c>
      <c r="C1922" s="498"/>
      <c r="D1922" s="498">
        <v>11015291.189999998</v>
      </c>
      <c r="E1922" s="495">
        <f t="shared" si="231"/>
        <v>257509729.19999999</v>
      </c>
      <c r="F1922" s="495">
        <f t="shared" si="231"/>
        <v>229085917.45999998</v>
      </c>
      <c r="G1922" s="495">
        <f t="shared" si="232"/>
        <v>28423811.74000001</v>
      </c>
      <c r="H1922" s="495">
        <f>VLOOKUP(A1922,'02-Metrics'!A:R,18,FALSE)</f>
        <v>527037820</v>
      </c>
      <c r="I1922" s="496">
        <f t="shared" si="226"/>
        <v>5.3931256280621398E-2</v>
      </c>
      <c r="J1922" s="512"/>
      <c r="M1922" s="241" t="s">
        <v>1038</v>
      </c>
      <c r="S1922">
        <f t="shared" si="225"/>
        <v>2019</v>
      </c>
    </row>
    <row r="1923" spans="1:19">
      <c r="A1923" s="418" t="s">
        <v>12</v>
      </c>
      <c r="B1923" s="497">
        <f>L1923</f>
        <v>43508</v>
      </c>
      <c r="C1923" s="498">
        <v>6570751.7999999998</v>
      </c>
      <c r="D1923" s="498"/>
      <c r="E1923" s="495">
        <f t="shared" ref="E1923:F1938" si="233">C1923+E1922</f>
        <v>264080481</v>
      </c>
      <c r="F1923" s="495">
        <f t="shared" si="233"/>
        <v>229085917.45999998</v>
      </c>
      <c r="G1923" s="495">
        <f t="shared" si="232"/>
        <v>34994563.540000021</v>
      </c>
      <c r="H1923" s="495">
        <f>VLOOKUP(A1923,'02-Metrics'!A:R,18,FALSE)</f>
        <v>527037820</v>
      </c>
      <c r="I1923" s="496">
        <f t="shared" si="226"/>
        <v>6.6398581301053541E-2</v>
      </c>
      <c r="J1923" s="512"/>
      <c r="L1923" s="23">
        <v>43508</v>
      </c>
      <c r="M1923" s="241" t="s">
        <v>1039</v>
      </c>
      <c r="S1923">
        <f t="shared" ref="S1923:S1986" si="234">YEAR(B1923)</f>
        <v>2019</v>
      </c>
    </row>
    <row r="1924" spans="1:19">
      <c r="A1924" s="418" t="s">
        <v>12</v>
      </c>
      <c r="B1924" s="497">
        <v>43525</v>
      </c>
      <c r="C1924" s="498"/>
      <c r="D1924" s="498">
        <v>12464172.49</v>
      </c>
      <c r="E1924" s="495">
        <f t="shared" si="233"/>
        <v>264080481</v>
      </c>
      <c r="F1924" s="495">
        <f t="shared" si="233"/>
        <v>241550089.94999999</v>
      </c>
      <c r="G1924" s="495">
        <f t="shared" si="232"/>
        <v>22530391.050000012</v>
      </c>
      <c r="H1924" s="495">
        <f>VLOOKUP(A1924,'02-Metrics'!A:R,18,FALSE)</f>
        <v>527037820</v>
      </c>
      <c r="I1924" s="496">
        <f t="shared" ref="I1924:I1987" si="235">G1924/H1924</f>
        <v>4.2749097303870928E-2</v>
      </c>
      <c r="J1924" s="512"/>
      <c r="M1924" s="241" t="s">
        <v>1038</v>
      </c>
      <c r="S1924">
        <f t="shared" si="234"/>
        <v>2019</v>
      </c>
    </row>
    <row r="1925" spans="1:19">
      <c r="A1925" s="418" t="s">
        <v>12</v>
      </c>
      <c r="B1925" s="497">
        <f>L1925</f>
        <v>43538</v>
      </c>
      <c r="C1925" s="498">
        <v>7847127.4000000004</v>
      </c>
      <c r="D1925" s="498"/>
      <c r="E1925" s="495">
        <f t="shared" si="233"/>
        <v>271927608.39999998</v>
      </c>
      <c r="F1925" s="495">
        <f t="shared" si="233"/>
        <v>241550089.94999999</v>
      </c>
      <c r="G1925" s="495">
        <f t="shared" si="232"/>
        <v>30377518.449999988</v>
      </c>
      <c r="H1925" s="495">
        <f>VLOOKUP(A1925,'02-Metrics'!A:R,18,FALSE)</f>
        <v>527037820</v>
      </c>
      <c r="I1925" s="496">
        <f t="shared" si="235"/>
        <v>5.763821361055263E-2</v>
      </c>
      <c r="J1925" s="512"/>
      <c r="L1925" s="23">
        <v>43538</v>
      </c>
      <c r="M1925" s="241" t="s">
        <v>1039</v>
      </c>
      <c r="S1925">
        <f t="shared" si="234"/>
        <v>2019</v>
      </c>
    </row>
    <row r="1926" spans="1:19">
      <c r="A1926" s="418" t="s">
        <v>12</v>
      </c>
      <c r="B1926" s="497">
        <v>43556</v>
      </c>
      <c r="C1926" s="498"/>
      <c r="D1926" s="498">
        <v>7322125.1299999999</v>
      </c>
      <c r="E1926" s="495">
        <f t="shared" si="233"/>
        <v>271927608.39999998</v>
      </c>
      <c r="F1926" s="495">
        <f t="shared" si="233"/>
        <v>248872215.07999998</v>
      </c>
      <c r="G1926" s="495">
        <f t="shared" si="232"/>
        <v>23055393.319999993</v>
      </c>
      <c r="H1926" s="495">
        <f>VLOOKUP(A1926,'02-Metrics'!A:R,18,FALSE)</f>
        <v>527037820</v>
      </c>
      <c r="I1926" s="496">
        <f t="shared" si="235"/>
        <v>4.3745235057324715E-2</v>
      </c>
      <c r="J1926" s="512"/>
      <c r="M1926" s="241" t="s">
        <v>1038</v>
      </c>
      <c r="S1926">
        <f t="shared" si="234"/>
        <v>2019</v>
      </c>
    </row>
    <row r="1927" spans="1:19">
      <c r="A1927" s="418" t="s">
        <v>12</v>
      </c>
      <c r="B1927" s="497">
        <f>L1927</f>
        <v>43565</v>
      </c>
      <c r="C1927" s="498">
        <v>5868379.5499999998</v>
      </c>
      <c r="D1927" s="498"/>
      <c r="E1927" s="495">
        <f t="shared" si="233"/>
        <v>277795987.94999999</v>
      </c>
      <c r="F1927" s="495">
        <f t="shared" si="233"/>
        <v>248872215.07999998</v>
      </c>
      <c r="G1927" s="495">
        <f t="shared" si="232"/>
        <v>28923772.870000005</v>
      </c>
      <c r="H1927" s="495">
        <f>VLOOKUP(A1927,'02-Metrics'!A:R,18,FALSE)</f>
        <v>527037820</v>
      </c>
      <c r="I1927" s="496">
        <f t="shared" si="235"/>
        <v>5.4879881049143694E-2</v>
      </c>
      <c r="J1927" s="512"/>
      <c r="L1927" s="23">
        <v>43565</v>
      </c>
      <c r="M1927" s="241" t="s">
        <v>1039</v>
      </c>
      <c r="S1927">
        <f t="shared" si="234"/>
        <v>2019</v>
      </c>
    </row>
    <row r="1928" spans="1:19">
      <c r="A1928" s="418" t="s">
        <v>12</v>
      </c>
      <c r="B1928" s="497">
        <v>43586</v>
      </c>
      <c r="C1928" s="498"/>
      <c r="D1928" s="498">
        <v>15513586.899999993</v>
      </c>
      <c r="E1928" s="495">
        <f t="shared" si="233"/>
        <v>277795987.94999999</v>
      </c>
      <c r="F1928" s="495">
        <f t="shared" si="233"/>
        <v>264385801.97999999</v>
      </c>
      <c r="G1928" s="495">
        <f t="shared" si="232"/>
        <v>13410185.969999999</v>
      </c>
      <c r="H1928" s="495">
        <f>VLOOKUP(A1928,'02-Metrics'!A:R,18,FALSE)</f>
        <v>527037820</v>
      </c>
      <c r="I1928" s="496">
        <f t="shared" si="235"/>
        <v>2.5444447174587961E-2</v>
      </c>
      <c r="J1928" s="512"/>
      <c r="M1928" s="241" t="s">
        <v>1038</v>
      </c>
      <c r="S1928">
        <f t="shared" si="234"/>
        <v>2019</v>
      </c>
    </row>
    <row r="1929" spans="1:19">
      <c r="A1929" s="418" t="s">
        <v>12</v>
      </c>
      <c r="B1929" s="497">
        <f>L1929</f>
        <v>43606</v>
      </c>
      <c r="C1929" s="498">
        <v>4501953.5</v>
      </c>
      <c r="D1929" s="498"/>
      <c r="E1929" s="495">
        <f t="shared" si="233"/>
        <v>282297941.44999999</v>
      </c>
      <c r="F1929" s="495">
        <f t="shared" si="233"/>
        <v>264385801.97999999</v>
      </c>
      <c r="G1929" s="495">
        <f t="shared" si="232"/>
        <v>17912139.469999999</v>
      </c>
      <c r="H1929" s="495">
        <f>VLOOKUP(A1929,'02-Metrics'!A:R,18,FALSE)</f>
        <v>527037820</v>
      </c>
      <c r="I1929" s="496">
        <f t="shared" si="235"/>
        <v>3.3986440422814436E-2</v>
      </c>
      <c r="J1929" s="512"/>
      <c r="L1929" s="23">
        <v>43606</v>
      </c>
      <c r="M1929" s="241" t="s">
        <v>1039</v>
      </c>
      <c r="S1929">
        <f t="shared" si="234"/>
        <v>2019</v>
      </c>
    </row>
    <row r="1930" spans="1:19">
      <c r="A1930" s="418" t="s">
        <v>12</v>
      </c>
      <c r="B1930" s="497">
        <v>43617</v>
      </c>
      <c r="C1930" s="498"/>
      <c r="D1930" s="498">
        <v>8246919.2500000009</v>
      </c>
      <c r="E1930" s="495">
        <f t="shared" si="233"/>
        <v>282297941.44999999</v>
      </c>
      <c r="F1930" s="495">
        <f t="shared" si="233"/>
        <v>272632721.23000002</v>
      </c>
      <c r="G1930" s="495">
        <f t="shared" si="232"/>
        <v>9665220.219999969</v>
      </c>
      <c r="H1930" s="495">
        <f>VLOOKUP(A1930,'02-Metrics'!A:R,18,FALSE)</f>
        <v>527037820</v>
      </c>
      <c r="I1930" s="496">
        <f t="shared" si="235"/>
        <v>1.833876024305043E-2</v>
      </c>
      <c r="J1930" s="512"/>
      <c r="M1930" s="241" t="s">
        <v>1038</v>
      </c>
      <c r="S1930">
        <f t="shared" si="234"/>
        <v>2019</v>
      </c>
    </row>
    <row r="1931" spans="1:19">
      <c r="A1931" s="418" t="s">
        <v>12</v>
      </c>
      <c r="B1931" s="497">
        <f>L1931</f>
        <v>43619</v>
      </c>
      <c r="C1931" s="498">
        <v>5000000</v>
      </c>
      <c r="D1931" s="498"/>
      <c r="E1931" s="495">
        <f t="shared" si="233"/>
        <v>287297941.44999999</v>
      </c>
      <c r="F1931" s="495">
        <f t="shared" si="233"/>
        <v>272632721.23000002</v>
      </c>
      <c r="G1931" s="495">
        <f t="shared" si="232"/>
        <v>14665220.219999969</v>
      </c>
      <c r="H1931" s="495">
        <f>VLOOKUP(A1931,'02-Metrics'!A:R,18,FALSE)</f>
        <v>527037820</v>
      </c>
      <c r="I1931" s="496">
        <f t="shared" si="235"/>
        <v>2.7825745446503191E-2</v>
      </c>
      <c r="J1931" s="512"/>
      <c r="L1931" s="23">
        <v>43619</v>
      </c>
      <c r="M1931" s="241" t="s">
        <v>1039</v>
      </c>
      <c r="S1931">
        <f t="shared" si="234"/>
        <v>2019</v>
      </c>
    </row>
    <row r="1932" spans="1:19">
      <c r="A1932" s="418" t="s">
        <v>12</v>
      </c>
      <c r="B1932" s="497">
        <f>L1932</f>
        <v>43629</v>
      </c>
      <c r="C1932" s="498">
        <v>9999974.75</v>
      </c>
      <c r="D1932" s="498"/>
      <c r="E1932" s="495">
        <f t="shared" si="233"/>
        <v>297297916.19999999</v>
      </c>
      <c r="F1932" s="495">
        <f t="shared" si="233"/>
        <v>272632721.23000002</v>
      </c>
      <c r="G1932" s="495">
        <f t="shared" si="232"/>
        <v>24665194.969999969</v>
      </c>
      <c r="H1932" s="495">
        <f>VLOOKUP(A1932,'02-Metrics'!A:R,18,FALSE)</f>
        <v>527037820</v>
      </c>
      <c r="I1932" s="496">
        <f t="shared" si="235"/>
        <v>4.6799667944133441E-2</v>
      </c>
      <c r="J1932" s="512"/>
      <c r="L1932" s="23">
        <v>43629</v>
      </c>
      <c r="M1932" s="241" t="s">
        <v>1039</v>
      </c>
      <c r="S1932">
        <f t="shared" si="234"/>
        <v>2019</v>
      </c>
    </row>
    <row r="1933" spans="1:19">
      <c r="A1933" s="418" t="s">
        <v>12</v>
      </c>
      <c r="B1933" s="497">
        <v>43647</v>
      </c>
      <c r="C1933" s="498"/>
      <c r="D1933" s="498">
        <v>11142490.15</v>
      </c>
      <c r="E1933" s="495">
        <f t="shared" si="233"/>
        <v>297297916.19999999</v>
      </c>
      <c r="F1933" s="495">
        <f t="shared" si="233"/>
        <v>283775211.38</v>
      </c>
      <c r="G1933" s="495">
        <f t="shared" si="232"/>
        <v>13522704.819999993</v>
      </c>
      <c r="H1933" s="495">
        <f>VLOOKUP(A1933,'02-Metrics'!A:R,18,FALSE)</f>
        <v>527037820</v>
      </c>
      <c r="I1933" s="496">
        <f t="shared" si="235"/>
        <v>2.5657940107599853E-2</v>
      </c>
      <c r="J1933" s="512"/>
      <c r="M1933" s="241" t="s">
        <v>1038</v>
      </c>
      <c r="S1933">
        <f t="shared" si="234"/>
        <v>2019</v>
      </c>
    </row>
    <row r="1934" spans="1:19">
      <c r="A1934" s="418" t="s">
        <v>12</v>
      </c>
      <c r="B1934" s="497">
        <f>L1934</f>
        <v>43668</v>
      </c>
      <c r="C1934" s="498">
        <v>5072118.4000000004</v>
      </c>
      <c r="D1934" s="498"/>
      <c r="E1934" s="495">
        <f t="shared" si="233"/>
        <v>302370034.59999996</v>
      </c>
      <c r="F1934" s="495">
        <f t="shared" si="233"/>
        <v>283775211.38</v>
      </c>
      <c r="G1934" s="495">
        <f t="shared" si="232"/>
        <v>18594823.219999969</v>
      </c>
      <c r="H1934" s="495">
        <f>VLOOKUP(A1934,'02-Metrics'!A:R,18,FALSE)</f>
        <v>527037820</v>
      </c>
      <c r="I1934" s="496">
        <f t="shared" si="235"/>
        <v>3.5281762549791908E-2</v>
      </c>
      <c r="J1934" s="512"/>
      <c r="L1934" s="23">
        <v>43668</v>
      </c>
      <c r="M1934" s="241" t="s">
        <v>1039</v>
      </c>
      <c r="S1934">
        <f t="shared" si="234"/>
        <v>2019</v>
      </c>
    </row>
    <row r="1935" spans="1:19">
      <c r="A1935" s="418" t="s">
        <v>12</v>
      </c>
      <c r="B1935" s="497">
        <f>L1935</f>
        <v>43675</v>
      </c>
      <c r="C1935" s="498">
        <v>93247.4</v>
      </c>
      <c r="D1935" s="498"/>
      <c r="E1935" s="495">
        <f t="shared" si="233"/>
        <v>302463281.99999994</v>
      </c>
      <c r="F1935" s="495">
        <f t="shared" si="233"/>
        <v>283775211.38</v>
      </c>
      <c r="G1935" s="495">
        <f t="shared" si="232"/>
        <v>18688070.619999945</v>
      </c>
      <c r="H1935" s="495">
        <f>VLOOKUP(A1935,'02-Metrics'!A:R,18,FALSE)</f>
        <v>527037820</v>
      </c>
      <c r="I1935" s="496">
        <f t="shared" si="235"/>
        <v>3.5458689890603953E-2</v>
      </c>
      <c r="J1935" s="512"/>
      <c r="L1935" s="23">
        <v>43675</v>
      </c>
      <c r="M1935" s="241" t="s">
        <v>1039</v>
      </c>
      <c r="S1935">
        <f t="shared" si="234"/>
        <v>2019</v>
      </c>
    </row>
    <row r="1936" spans="1:19">
      <c r="A1936" s="418" t="s">
        <v>12</v>
      </c>
      <c r="B1936" s="497">
        <f>L1936</f>
        <v>43675</v>
      </c>
      <c r="C1936" s="498">
        <v>10000000</v>
      </c>
      <c r="D1936" s="498"/>
      <c r="E1936" s="495">
        <f t="shared" si="233"/>
        <v>312463281.99999994</v>
      </c>
      <c r="F1936" s="495">
        <f t="shared" si="233"/>
        <v>283775211.38</v>
      </c>
      <c r="G1936" s="495">
        <f t="shared" si="232"/>
        <v>28688070.619999945</v>
      </c>
      <c r="H1936" s="495">
        <f>VLOOKUP(A1936,'02-Metrics'!A:R,18,FALSE)</f>
        <v>527037820</v>
      </c>
      <c r="I1936" s="496">
        <f t="shared" si="235"/>
        <v>5.4432660297509476E-2</v>
      </c>
      <c r="J1936" s="512"/>
      <c r="L1936" s="23">
        <v>43675</v>
      </c>
      <c r="M1936" s="241" t="s">
        <v>1039</v>
      </c>
      <c r="S1936">
        <f t="shared" si="234"/>
        <v>2019</v>
      </c>
    </row>
    <row r="1937" spans="1:19">
      <c r="A1937" s="418" t="s">
        <v>12</v>
      </c>
      <c r="B1937" s="497">
        <v>43678</v>
      </c>
      <c r="C1937" s="498"/>
      <c r="D1937" s="498">
        <v>8488199.8599999994</v>
      </c>
      <c r="E1937" s="495">
        <f t="shared" si="233"/>
        <v>312463281.99999994</v>
      </c>
      <c r="F1937" s="495">
        <f t="shared" si="233"/>
        <v>292263411.24000001</v>
      </c>
      <c r="G1937" s="495">
        <f t="shared" si="232"/>
        <v>20199870.759999931</v>
      </c>
      <c r="H1937" s="495">
        <f>VLOOKUP(A1937,'02-Metrics'!A:R,18,FALSE)</f>
        <v>527037820</v>
      </c>
      <c r="I1937" s="496">
        <f t="shared" si="235"/>
        <v>3.8327175002355489E-2</v>
      </c>
      <c r="J1937" s="512"/>
      <c r="M1937" s="241" t="s">
        <v>1038</v>
      </c>
      <c r="S1937">
        <f t="shared" si="234"/>
        <v>2019</v>
      </c>
    </row>
    <row r="1938" spans="1:19">
      <c r="A1938" s="418" t="s">
        <v>12</v>
      </c>
      <c r="B1938" s="497">
        <v>43709</v>
      </c>
      <c r="C1938" s="498"/>
      <c r="D1938" s="498">
        <v>6511826.7199999979</v>
      </c>
      <c r="E1938" s="495">
        <f t="shared" si="233"/>
        <v>312463281.99999994</v>
      </c>
      <c r="F1938" s="495">
        <f t="shared" si="233"/>
        <v>298775237.95999998</v>
      </c>
      <c r="G1938" s="495">
        <f t="shared" si="232"/>
        <v>13688044.039999962</v>
      </c>
      <c r="H1938" s="495">
        <f>VLOOKUP(A1938,'02-Metrics'!A:R,18,FALSE)</f>
        <v>527037820</v>
      </c>
      <c r="I1938" s="496">
        <f t="shared" si="235"/>
        <v>2.5971654254337881E-2</v>
      </c>
      <c r="J1938" s="512"/>
      <c r="M1938" s="241" t="s">
        <v>1038</v>
      </c>
      <c r="S1938">
        <f t="shared" si="234"/>
        <v>2019</v>
      </c>
    </row>
    <row r="1939" spans="1:19">
      <c r="A1939" s="418" t="s">
        <v>12</v>
      </c>
      <c r="B1939" s="497">
        <f>L1939</f>
        <v>43727</v>
      </c>
      <c r="C1939" s="498">
        <v>6824453.7000000002</v>
      </c>
      <c r="D1939" s="498"/>
      <c r="E1939" s="495">
        <f t="shared" ref="E1939:F1954" si="236">C1939+E1938</f>
        <v>319287735.69999993</v>
      </c>
      <c r="F1939" s="495">
        <f t="shared" si="236"/>
        <v>298775237.95999998</v>
      </c>
      <c r="G1939" s="495">
        <f t="shared" si="232"/>
        <v>20512497.73999995</v>
      </c>
      <c r="H1939" s="495">
        <f>VLOOKUP(A1939,'02-Metrics'!A:R,18,FALSE)</f>
        <v>527037820</v>
      </c>
      <c r="I1939" s="496">
        <f t="shared" si="235"/>
        <v>3.8920352509047546E-2</v>
      </c>
      <c r="J1939" s="512"/>
      <c r="L1939" s="23">
        <v>43727</v>
      </c>
      <c r="M1939" s="241" t="s">
        <v>1039</v>
      </c>
      <c r="S1939">
        <f t="shared" si="234"/>
        <v>2019</v>
      </c>
    </row>
    <row r="1940" spans="1:19">
      <c r="A1940" s="418" t="s">
        <v>12</v>
      </c>
      <c r="B1940" s="497">
        <f>L1940</f>
        <v>43727</v>
      </c>
      <c r="C1940" s="498">
        <v>10000000</v>
      </c>
      <c r="D1940" s="498"/>
      <c r="E1940" s="495">
        <f t="shared" si="236"/>
        <v>329287735.69999993</v>
      </c>
      <c r="F1940" s="495">
        <f t="shared" si="236"/>
        <v>298775237.95999998</v>
      </c>
      <c r="G1940" s="495">
        <f t="shared" si="232"/>
        <v>30512497.73999995</v>
      </c>
      <c r="H1940" s="495">
        <f>VLOOKUP(A1940,'02-Metrics'!A:R,18,FALSE)</f>
        <v>527037820</v>
      </c>
      <c r="I1940" s="496">
        <f t="shared" si="235"/>
        <v>5.7894322915953068E-2</v>
      </c>
      <c r="J1940" s="512"/>
      <c r="L1940" s="23">
        <v>43727</v>
      </c>
      <c r="M1940" s="241" t="s">
        <v>1039</v>
      </c>
      <c r="S1940">
        <f t="shared" si="234"/>
        <v>2019</v>
      </c>
    </row>
    <row r="1941" spans="1:19">
      <c r="A1941" s="418" t="s">
        <v>12</v>
      </c>
      <c r="B1941" s="497">
        <v>43739</v>
      </c>
      <c r="C1941" s="498"/>
      <c r="D1941" s="498">
        <v>28549777.890000008</v>
      </c>
      <c r="E1941" s="495">
        <f t="shared" si="236"/>
        <v>329287735.69999993</v>
      </c>
      <c r="F1941" s="495">
        <f t="shared" si="236"/>
        <v>327325015.84999996</v>
      </c>
      <c r="G1941" s="495">
        <f t="shared" si="232"/>
        <v>1962719.8499999642</v>
      </c>
      <c r="H1941" s="495">
        <f>VLOOKUP(A1941,'02-Metrics'!A:R,18,FALSE)</f>
        <v>527037820</v>
      </c>
      <c r="I1941" s="496">
        <f t="shared" si="235"/>
        <v>3.7240588350945371E-3</v>
      </c>
      <c r="J1941" s="512"/>
      <c r="M1941" s="241" t="s">
        <v>1038</v>
      </c>
      <c r="S1941">
        <f t="shared" si="234"/>
        <v>2019</v>
      </c>
    </row>
    <row r="1942" spans="1:19">
      <c r="A1942" s="418" t="s">
        <v>12</v>
      </c>
      <c r="B1942" s="497">
        <f>L1942</f>
        <v>43747</v>
      </c>
      <c r="C1942" s="498">
        <v>1782000</v>
      </c>
      <c r="D1942" s="498"/>
      <c r="E1942" s="495">
        <f t="shared" si="236"/>
        <v>331069735.69999993</v>
      </c>
      <c r="F1942" s="495">
        <f t="shared" si="236"/>
        <v>327325015.84999996</v>
      </c>
      <c r="G1942" s="495">
        <f t="shared" si="232"/>
        <v>3744719.8499999642</v>
      </c>
      <c r="H1942" s="495">
        <f>VLOOKUP(A1942,'02-Metrics'!A:R,18,FALSE)</f>
        <v>527037820</v>
      </c>
      <c r="I1942" s="496">
        <f t="shared" si="235"/>
        <v>7.1052203616051015E-3</v>
      </c>
      <c r="J1942" s="512"/>
      <c r="L1942" s="23">
        <v>43747</v>
      </c>
      <c r="M1942" s="241" t="s">
        <v>1039</v>
      </c>
      <c r="S1942">
        <f t="shared" si="234"/>
        <v>2019</v>
      </c>
    </row>
    <row r="1943" spans="1:19">
      <c r="A1943" s="418" t="s">
        <v>12</v>
      </c>
      <c r="B1943" s="497">
        <f>L1943</f>
        <v>43753</v>
      </c>
      <c r="C1943" s="498">
        <v>4014037.5</v>
      </c>
      <c r="D1943" s="498"/>
      <c r="E1943" s="495">
        <f t="shared" si="236"/>
        <v>335083773.19999993</v>
      </c>
      <c r="F1943" s="495">
        <f t="shared" si="236"/>
        <v>327325015.84999996</v>
      </c>
      <c r="G1943" s="495">
        <f t="shared" si="232"/>
        <v>7758757.3499999642</v>
      </c>
      <c r="H1943" s="495">
        <f>VLOOKUP(A1943,'02-Metrics'!A:R,18,FALSE)</f>
        <v>527037820</v>
      </c>
      <c r="I1943" s="496">
        <f t="shared" si="235"/>
        <v>1.4721443235326004E-2</v>
      </c>
      <c r="J1943" s="512"/>
      <c r="L1943" s="23">
        <v>43753</v>
      </c>
      <c r="M1943" s="241" t="s">
        <v>1039</v>
      </c>
      <c r="S1943">
        <f t="shared" si="234"/>
        <v>2019</v>
      </c>
    </row>
    <row r="1944" spans="1:19">
      <c r="A1944" s="418" t="s">
        <v>12</v>
      </c>
      <c r="B1944" s="497">
        <f>L1944</f>
        <v>43762</v>
      </c>
      <c r="C1944" s="498">
        <v>6453450.5999999996</v>
      </c>
      <c r="D1944" s="498"/>
      <c r="E1944" s="495">
        <f t="shared" si="236"/>
        <v>341537223.79999995</v>
      </c>
      <c r="F1944" s="495">
        <f t="shared" si="236"/>
        <v>327325015.84999996</v>
      </c>
      <c r="G1944" s="495">
        <f t="shared" si="232"/>
        <v>14212207.949999988</v>
      </c>
      <c r="H1944" s="495">
        <f>VLOOKUP(A1944,'02-Metrics'!A:R,18,FALSE)</f>
        <v>527037820</v>
      </c>
      <c r="I1944" s="496">
        <f t="shared" si="235"/>
        <v>2.6966201306008721E-2</v>
      </c>
      <c r="J1944" s="512"/>
      <c r="L1944" s="23">
        <v>43762</v>
      </c>
      <c r="M1944" s="241" t="s">
        <v>1039</v>
      </c>
      <c r="S1944">
        <f t="shared" si="234"/>
        <v>2019</v>
      </c>
    </row>
    <row r="1945" spans="1:19">
      <c r="A1945" s="418" t="s">
        <v>12</v>
      </c>
      <c r="B1945" s="497">
        <v>43770</v>
      </c>
      <c r="C1945" s="498"/>
      <c r="D1945" s="498">
        <v>7306520.5799999991</v>
      </c>
      <c r="E1945" s="495">
        <f t="shared" si="236"/>
        <v>341537223.79999995</v>
      </c>
      <c r="F1945" s="495">
        <f t="shared" si="236"/>
        <v>334631536.42999995</v>
      </c>
      <c r="G1945" s="495">
        <f t="shared" si="232"/>
        <v>6905687.3700000048</v>
      </c>
      <c r="H1945" s="495">
        <f>VLOOKUP(A1945,'02-Metrics'!A:R,18,FALSE)</f>
        <v>527037820</v>
      </c>
      <c r="I1945" s="496">
        <f t="shared" si="235"/>
        <v>1.3102830779772132E-2</v>
      </c>
      <c r="J1945" s="512"/>
      <c r="M1945" s="241" t="s">
        <v>1038</v>
      </c>
      <c r="S1945">
        <f t="shared" si="234"/>
        <v>2019</v>
      </c>
    </row>
    <row r="1946" spans="1:19">
      <c r="A1946" s="418" t="s">
        <v>12</v>
      </c>
      <c r="B1946" s="497">
        <f>L1946</f>
        <v>43788</v>
      </c>
      <c r="C1946" s="498">
        <v>9088642.9000000004</v>
      </c>
      <c r="D1946" s="498"/>
      <c r="E1946" s="495">
        <f t="shared" si="236"/>
        <v>350625866.69999993</v>
      </c>
      <c r="F1946" s="495">
        <f t="shared" si="236"/>
        <v>334631536.42999995</v>
      </c>
      <c r="G1946" s="495">
        <f t="shared" si="232"/>
        <v>15994330.269999981</v>
      </c>
      <c r="H1946" s="495">
        <f>VLOOKUP(A1946,'02-Metrics'!A:R,18,FALSE)</f>
        <v>527037820</v>
      </c>
      <c r="I1946" s="496">
        <f t="shared" si="235"/>
        <v>3.0347594922125288E-2</v>
      </c>
      <c r="J1946" s="512"/>
      <c r="L1946" s="23">
        <v>43788</v>
      </c>
      <c r="M1946" s="241" t="s">
        <v>1039</v>
      </c>
      <c r="S1946">
        <f t="shared" si="234"/>
        <v>2019</v>
      </c>
    </row>
    <row r="1947" spans="1:19">
      <c r="A1947" s="418" t="s">
        <v>12</v>
      </c>
      <c r="B1947" s="497">
        <f>L1947</f>
        <v>43788</v>
      </c>
      <c r="C1947" s="498">
        <v>2421804.9</v>
      </c>
      <c r="D1947" s="498"/>
      <c r="E1947" s="495">
        <f t="shared" si="236"/>
        <v>353047671.5999999</v>
      </c>
      <c r="F1947" s="495">
        <f t="shared" si="236"/>
        <v>334631536.42999995</v>
      </c>
      <c r="G1947" s="495">
        <f t="shared" si="232"/>
        <v>18416135.169999957</v>
      </c>
      <c r="H1947" s="495">
        <f>VLOOKUP(A1947,'02-Metrics'!A:R,18,FALSE)</f>
        <v>527037820</v>
      </c>
      <c r="I1947" s="496">
        <f t="shared" si="235"/>
        <v>3.4942720372515119E-2</v>
      </c>
      <c r="J1947" s="512"/>
      <c r="L1947" s="23">
        <v>43788</v>
      </c>
      <c r="M1947" s="241" t="s">
        <v>1039</v>
      </c>
      <c r="S1947">
        <f t="shared" si="234"/>
        <v>2019</v>
      </c>
    </row>
    <row r="1948" spans="1:19">
      <c r="A1948" s="418" t="s">
        <v>12</v>
      </c>
      <c r="B1948" s="497">
        <v>43800</v>
      </c>
      <c r="C1948" s="498"/>
      <c r="D1948" s="498">
        <v>19807621.989999991</v>
      </c>
      <c r="E1948" s="495">
        <f t="shared" si="236"/>
        <v>353047671.5999999</v>
      </c>
      <c r="F1948" s="495">
        <f t="shared" si="236"/>
        <v>354439158.41999996</v>
      </c>
      <c r="G1948" s="495">
        <f t="shared" si="232"/>
        <v>-1391486.8200000525</v>
      </c>
      <c r="H1948" s="495">
        <f>VLOOKUP(A1948,'02-Metrics'!A:R,18,FALSE)</f>
        <v>527037820</v>
      </c>
      <c r="I1948" s="496">
        <f t="shared" si="235"/>
        <v>-2.6402029744280069E-3</v>
      </c>
      <c r="J1948" s="512"/>
      <c r="M1948" s="241" t="s">
        <v>1038</v>
      </c>
      <c r="S1948">
        <f t="shared" si="234"/>
        <v>2019</v>
      </c>
    </row>
    <row r="1949" spans="1:19">
      <c r="A1949" s="418" t="s">
        <v>12</v>
      </c>
      <c r="B1949" s="497">
        <f>L1949</f>
        <v>43824</v>
      </c>
      <c r="C1949" s="498">
        <v>4390934.75</v>
      </c>
      <c r="D1949" s="498"/>
      <c r="E1949" s="495">
        <f t="shared" si="236"/>
        <v>357438606.3499999</v>
      </c>
      <c r="F1949" s="495">
        <f t="shared" si="236"/>
        <v>354439158.41999996</v>
      </c>
      <c r="G1949" s="495">
        <f t="shared" si="232"/>
        <v>2999447.9299999475</v>
      </c>
      <c r="H1949" s="495">
        <f>VLOOKUP(A1949,'02-Metrics'!A:R,18,FALSE)</f>
        <v>527037820</v>
      </c>
      <c r="I1949" s="496">
        <f t="shared" si="235"/>
        <v>5.6911436260873036E-3</v>
      </c>
      <c r="J1949" s="512"/>
      <c r="L1949" s="23">
        <v>43824</v>
      </c>
      <c r="M1949" s="241" t="s">
        <v>1039</v>
      </c>
      <c r="S1949">
        <f t="shared" si="234"/>
        <v>2019</v>
      </c>
    </row>
    <row r="1950" spans="1:19">
      <c r="A1950" s="418" t="s">
        <v>12</v>
      </c>
      <c r="B1950" s="497">
        <f>L1950</f>
        <v>43824</v>
      </c>
      <c r="C1950" s="498">
        <v>9972683.9499999993</v>
      </c>
      <c r="D1950" s="498"/>
      <c r="E1950" s="495">
        <f t="shared" si="236"/>
        <v>367411290.29999989</v>
      </c>
      <c r="F1950" s="495">
        <f t="shared" si="236"/>
        <v>354439158.41999996</v>
      </c>
      <c r="G1950" s="495">
        <f t="shared" si="232"/>
        <v>12972131.879999936</v>
      </c>
      <c r="H1950" s="495">
        <f>VLOOKUP(A1950,'02-Metrics'!A:R,18,FALSE)</f>
        <v>527037820</v>
      </c>
      <c r="I1950" s="496">
        <f t="shared" si="235"/>
        <v>2.4613284640559448E-2</v>
      </c>
      <c r="J1950" s="512"/>
      <c r="L1950" s="23">
        <v>43824</v>
      </c>
      <c r="M1950" s="241" t="s">
        <v>1039</v>
      </c>
      <c r="S1950">
        <f t="shared" si="234"/>
        <v>2019</v>
      </c>
    </row>
    <row r="1951" spans="1:19">
      <c r="A1951" s="418" t="s">
        <v>12</v>
      </c>
      <c r="B1951" s="497">
        <v>43831</v>
      </c>
      <c r="C1951" s="498"/>
      <c r="D1951" s="498">
        <v>20361632.010000002</v>
      </c>
      <c r="E1951" s="495">
        <f t="shared" si="236"/>
        <v>367411290.29999989</v>
      </c>
      <c r="F1951" s="495">
        <f t="shared" si="236"/>
        <v>374800790.42999995</v>
      </c>
      <c r="G1951" s="495">
        <f t="shared" si="232"/>
        <v>-7389500.1300000548</v>
      </c>
      <c r="H1951" s="495">
        <f>VLOOKUP(A1951,'02-Metrics'!A:R,18,FALSE)</f>
        <v>527037820</v>
      </c>
      <c r="I1951" s="496">
        <f t="shared" si="235"/>
        <v>-1.4020815678844556E-2</v>
      </c>
      <c r="J1951" s="512"/>
      <c r="M1951" s="241" t="s">
        <v>1038</v>
      </c>
      <c r="S1951">
        <f t="shared" si="234"/>
        <v>2020</v>
      </c>
    </row>
    <row r="1952" spans="1:19">
      <c r="A1952" s="418" t="s">
        <v>12</v>
      </c>
      <c r="B1952" s="497">
        <f>L1952</f>
        <v>43846</v>
      </c>
      <c r="C1952" s="498">
        <v>8025338.2999999998</v>
      </c>
      <c r="D1952" s="498"/>
      <c r="E1952" s="495">
        <f t="shared" si="236"/>
        <v>375436628.5999999</v>
      </c>
      <c r="F1952" s="495">
        <f t="shared" si="236"/>
        <v>374800790.42999995</v>
      </c>
      <c r="G1952" s="495">
        <f t="shared" si="232"/>
        <v>635838.16999995708</v>
      </c>
      <c r="H1952" s="495">
        <f>VLOOKUP(A1952,'02-Metrics'!A:R,18,FALSE)</f>
        <v>527037820</v>
      </c>
      <c r="I1952" s="496">
        <f t="shared" si="235"/>
        <v>1.2064374621160148E-3</v>
      </c>
      <c r="J1952" s="512"/>
      <c r="L1952" s="23">
        <v>43846</v>
      </c>
      <c r="M1952" s="241" t="s">
        <v>764</v>
      </c>
      <c r="S1952">
        <f t="shared" si="234"/>
        <v>2020</v>
      </c>
    </row>
    <row r="1953" spans="1:19">
      <c r="A1953" s="418" t="s">
        <v>12</v>
      </c>
      <c r="B1953" s="497">
        <f>L1953</f>
        <v>43846</v>
      </c>
      <c r="C1953" s="498">
        <v>7060326.7999999998</v>
      </c>
      <c r="D1953" s="498"/>
      <c r="E1953" s="495">
        <f t="shared" si="236"/>
        <v>382496955.39999992</v>
      </c>
      <c r="F1953" s="495">
        <f t="shared" si="236"/>
        <v>374800790.42999995</v>
      </c>
      <c r="G1953" s="495">
        <f t="shared" si="232"/>
        <v>7696164.969999969</v>
      </c>
      <c r="H1953" s="495">
        <f>VLOOKUP(A1953,'02-Metrics'!A:R,18,FALSE)</f>
        <v>527037820</v>
      </c>
      <c r="I1953" s="496">
        <f t="shared" si="235"/>
        <v>1.4602680638744234E-2</v>
      </c>
      <c r="J1953" s="512"/>
      <c r="L1953" s="23">
        <v>43846</v>
      </c>
      <c r="M1953" s="241" t="s">
        <v>764</v>
      </c>
      <c r="S1953">
        <f t="shared" si="234"/>
        <v>2020</v>
      </c>
    </row>
    <row r="1954" spans="1:19">
      <c r="A1954" s="418" t="s">
        <v>12</v>
      </c>
      <c r="B1954" s="497">
        <f>L1954</f>
        <v>43857</v>
      </c>
      <c r="C1954" s="498">
        <v>8025338.2999999998</v>
      </c>
      <c r="D1954" s="498"/>
      <c r="E1954" s="495">
        <f t="shared" si="236"/>
        <v>390522293.69999993</v>
      </c>
      <c r="F1954" s="495">
        <f t="shared" si="236"/>
        <v>374800790.42999995</v>
      </c>
      <c r="G1954" s="495">
        <f t="shared" si="232"/>
        <v>15721503.269999981</v>
      </c>
      <c r="H1954" s="495">
        <f>VLOOKUP(A1954,'02-Metrics'!A:R,18,FALSE)</f>
        <v>527037820</v>
      </c>
      <c r="I1954" s="496">
        <f t="shared" si="235"/>
        <v>2.9829933779704807E-2</v>
      </c>
      <c r="J1954" s="512"/>
      <c r="L1954" s="23">
        <v>43857</v>
      </c>
      <c r="M1954" s="241" t="s">
        <v>1039</v>
      </c>
      <c r="S1954">
        <f t="shared" si="234"/>
        <v>2020</v>
      </c>
    </row>
    <row r="1955" spans="1:19">
      <c r="A1955" s="418" t="s">
        <v>12</v>
      </c>
      <c r="B1955" s="497">
        <f>L1955</f>
        <v>43857</v>
      </c>
      <c r="C1955" s="498">
        <v>7060326.7999999998</v>
      </c>
      <c r="D1955" s="498"/>
      <c r="E1955" s="495">
        <f t="shared" ref="E1955:F1970" si="237">C1955+E1954</f>
        <v>397582620.49999994</v>
      </c>
      <c r="F1955" s="495">
        <f t="shared" si="237"/>
        <v>374800790.42999995</v>
      </c>
      <c r="G1955" s="495">
        <f t="shared" si="232"/>
        <v>22781830.069999993</v>
      </c>
      <c r="H1955" s="495">
        <f>VLOOKUP(A1955,'02-Metrics'!A:R,18,FALSE)</f>
        <v>527037820</v>
      </c>
      <c r="I1955" s="496">
        <f t="shared" si="235"/>
        <v>4.3226176956333025E-2</v>
      </c>
      <c r="J1955" s="512"/>
      <c r="L1955" s="23">
        <v>43857</v>
      </c>
      <c r="M1955" s="241" t="s">
        <v>1039</v>
      </c>
      <c r="S1955">
        <f t="shared" si="234"/>
        <v>2020</v>
      </c>
    </row>
    <row r="1956" spans="1:19">
      <c r="A1956" s="418" t="s">
        <v>12</v>
      </c>
      <c r="B1956" s="497">
        <v>43862</v>
      </c>
      <c r="C1956" s="498"/>
      <c r="D1956" s="498">
        <v>14527230.190000003</v>
      </c>
      <c r="E1956" s="495">
        <f t="shared" si="237"/>
        <v>397582620.49999994</v>
      </c>
      <c r="F1956" s="495">
        <f t="shared" si="237"/>
        <v>389328020.61999995</v>
      </c>
      <c r="G1956" s="495">
        <f t="shared" si="232"/>
        <v>8254599.8799999952</v>
      </c>
      <c r="H1956" s="495">
        <f>VLOOKUP(A1956,'02-Metrics'!A:R,18,FALSE)</f>
        <v>527037820</v>
      </c>
      <c r="I1956" s="496">
        <f t="shared" si="235"/>
        <v>1.5662253384396578E-2</v>
      </c>
      <c r="J1956" s="512"/>
      <c r="M1956" s="241" t="s">
        <v>1038</v>
      </c>
      <c r="S1956">
        <f t="shared" si="234"/>
        <v>2020</v>
      </c>
    </row>
    <row r="1957" spans="1:19">
      <c r="A1957" s="418" t="s">
        <v>12</v>
      </c>
      <c r="B1957" s="497">
        <v>43891</v>
      </c>
      <c r="C1957" s="498"/>
      <c r="D1957" s="498">
        <v>12911045.969999995</v>
      </c>
      <c r="E1957" s="495">
        <f t="shared" si="237"/>
        <v>397582620.49999994</v>
      </c>
      <c r="F1957" s="495">
        <f t="shared" si="237"/>
        <v>402239066.58999991</v>
      </c>
      <c r="G1957" s="495">
        <f t="shared" si="232"/>
        <v>-4656446.0899999738</v>
      </c>
      <c r="H1957" s="495">
        <f>VLOOKUP(A1957,'02-Metrics'!A:R,18,FALSE)</f>
        <v>527037820</v>
      </c>
      <c r="I1957" s="496">
        <f t="shared" si="235"/>
        <v>-8.8351270313010433E-3</v>
      </c>
      <c r="J1957" s="512"/>
      <c r="M1957" s="241" t="s">
        <v>1038</v>
      </c>
      <c r="S1957">
        <f t="shared" si="234"/>
        <v>2020</v>
      </c>
    </row>
    <row r="1958" spans="1:19">
      <c r="A1958" s="418" t="s">
        <v>12</v>
      </c>
      <c r="B1958" s="497">
        <f t="shared" ref="B1958:B1965" si="238">L1958</f>
        <v>43893</v>
      </c>
      <c r="C1958" s="498">
        <v>9240902.25</v>
      </c>
      <c r="D1958" s="498"/>
      <c r="E1958" s="495">
        <f t="shared" si="237"/>
        <v>406823522.74999994</v>
      </c>
      <c r="F1958" s="495">
        <f t="shared" si="237"/>
        <v>402239066.58999991</v>
      </c>
      <c r="G1958" s="495">
        <f t="shared" si="232"/>
        <v>4584456.1600000262</v>
      </c>
      <c r="H1958" s="495">
        <f>VLOOKUP(A1958,'02-Metrics'!A:R,18,FALSE)</f>
        <v>527037820</v>
      </c>
      <c r="I1958" s="496">
        <f t="shared" si="235"/>
        <v>8.6985335511596228E-3</v>
      </c>
      <c r="J1958" s="512"/>
      <c r="L1958" s="23">
        <v>43893</v>
      </c>
      <c r="M1958" s="241" t="s">
        <v>764</v>
      </c>
      <c r="S1958">
        <f t="shared" si="234"/>
        <v>2020</v>
      </c>
    </row>
    <row r="1959" spans="1:19">
      <c r="A1959" s="418" t="s">
        <v>12</v>
      </c>
      <c r="B1959" s="497">
        <f t="shared" si="238"/>
        <v>43907</v>
      </c>
      <c r="C1959" s="498">
        <v>5000000</v>
      </c>
      <c r="D1959" s="498"/>
      <c r="E1959" s="495">
        <f t="shared" si="237"/>
        <v>411823522.74999994</v>
      </c>
      <c r="F1959" s="495">
        <f t="shared" si="237"/>
        <v>402239066.58999991</v>
      </c>
      <c r="G1959" s="495">
        <f t="shared" si="232"/>
        <v>9584456.1600000262</v>
      </c>
      <c r="H1959" s="495">
        <f>VLOOKUP(A1959,'02-Metrics'!A:R,18,FALSE)</f>
        <v>527037820</v>
      </c>
      <c r="I1959" s="496">
        <f t="shared" si="235"/>
        <v>1.8185518754612384E-2</v>
      </c>
      <c r="J1959" s="512"/>
      <c r="L1959" s="23">
        <v>43907</v>
      </c>
      <c r="M1959" s="241" t="s">
        <v>764</v>
      </c>
      <c r="S1959">
        <f t="shared" si="234"/>
        <v>2020</v>
      </c>
    </row>
    <row r="1960" spans="1:19">
      <c r="A1960" s="418" t="s">
        <v>12</v>
      </c>
      <c r="B1960" s="497">
        <f t="shared" si="238"/>
        <v>43907</v>
      </c>
      <c r="C1960" s="498">
        <v>1000000</v>
      </c>
      <c r="D1960" s="498"/>
      <c r="E1960" s="495">
        <f t="shared" si="237"/>
        <v>412823522.74999994</v>
      </c>
      <c r="F1960" s="495">
        <f t="shared" si="237"/>
        <v>402239066.58999991</v>
      </c>
      <c r="G1960" s="495">
        <f t="shared" si="232"/>
        <v>10584456.160000026</v>
      </c>
      <c r="H1960" s="495">
        <f>VLOOKUP(A1960,'02-Metrics'!A:R,18,FALSE)</f>
        <v>527037820</v>
      </c>
      <c r="I1960" s="496">
        <f t="shared" si="235"/>
        <v>2.0082915795302938E-2</v>
      </c>
      <c r="J1960" s="512"/>
      <c r="L1960" s="23">
        <v>43907</v>
      </c>
      <c r="M1960" s="241" t="s">
        <v>1039</v>
      </c>
      <c r="S1960">
        <f t="shared" si="234"/>
        <v>2020</v>
      </c>
    </row>
    <row r="1961" spans="1:19">
      <c r="A1961" s="418" t="s">
        <v>12</v>
      </c>
      <c r="B1961" s="497">
        <f t="shared" si="238"/>
        <v>43907</v>
      </c>
      <c r="C1961" s="498">
        <v>2000000</v>
      </c>
      <c r="D1961" s="498"/>
      <c r="E1961" s="495">
        <f t="shared" si="237"/>
        <v>414823522.74999994</v>
      </c>
      <c r="F1961" s="495">
        <f t="shared" si="237"/>
        <v>402239066.58999991</v>
      </c>
      <c r="G1961" s="495">
        <f t="shared" si="232"/>
        <v>12584456.160000026</v>
      </c>
      <c r="H1961" s="495">
        <f>VLOOKUP(A1961,'02-Metrics'!A:R,18,FALSE)</f>
        <v>527037820</v>
      </c>
      <c r="I1961" s="496">
        <f t="shared" si="235"/>
        <v>2.3877709876684042E-2</v>
      </c>
      <c r="J1961" s="512"/>
      <c r="L1961" s="23">
        <v>43907</v>
      </c>
      <c r="M1961" s="241" t="s">
        <v>1039</v>
      </c>
      <c r="S1961">
        <f t="shared" si="234"/>
        <v>2020</v>
      </c>
    </row>
    <row r="1962" spans="1:19">
      <c r="A1962" s="418" t="s">
        <v>12</v>
      </c>
      <c r="B1962" s="497">
        <f t="shared" si="238"/>
        <v>43913</v>
      </c>
      <c r="C1962" s="498">
        <v>5150000</v>
      </c>
      <c r="D1962" s="498"/>
      <c r="E1962" s="495">
        <f t="shared" si="237"/>
        <v>419973522.74999994</v>
      </c>
      <c r="F1962" s="495">
        <f t="shared" si="237"/>
        <v>402239066.58999991</v>
      </c>
      <c r="G1962" s="495">
        <f t="shared" si="232"/>
        <v>17734456.160000026</v>
      </c>
      <c r="H1962" s="495">
        <f>VLOOKUP(A1962,'02-Metrics'!A:R,18,FALSE)</f>
        <v>527037820</v>
      </c>
      <c r="I1962" s="496">
        <f t="shared" si="235"/>
        <v>3.3649304636240385E-2</v>
      </c>
      <c r="J1962" s="512"/>
      <c r="L1962" s="23">
        <v>43913</v>
      </c>
      <c r="M1962" s="241" t="s">
        <v>764</v>
      </c>
      <c r="S1962">
        <f t="shared" si="234"/>
        <v>2020</v>
      </c>
    </row>
    <row r="1963" spans="1:19">
      <c r="A1963" s="418" t="s">
        <v>12</v>
      </c>
      <c r="B1963" s="497">
        <f t="shared" si="238"/>
        <v>43913</v>
      </c>
      <c r="C1963" s="498">
        <v>2000000</v>
      </c>
      <c r="D1963" s="498"/>
      <c r="E1963" s="495">
        <f t="shared" si="237"/>
        <v>421973522.74999994</v>
      </c>
      <c r="F1963" s="495">
        <f t="shared" si="237"/>
        <v>402239066.58999991</v>
      </c>
      <c r="G1963" s="495">
        <f t="shared" si="232"/>
        <v>19734456.160000026</v>
      </c>
      <c r="H1963" s="495">
        <f>VLOOKUP(A1963,'02-Metrics'!A:R,18,FALSE)</f>
        <v>527037820</v>
      </c>
      <c r="I1963" s="496">
        <f t="shared" si="235"/>
        <v>3.7444098717621492E-2</v>
      </c>
      <c r="J1963" s="512"/>
      <c r="L1963" s="23">
        <v>43913</v>
      </c>
      <c r="M1963" s="241" t="s">
        <v>1039</v>
      </c>
      <c r="S1963">
        <f t="shared" si="234"/>
        <v>2020</v>
      </c>
    </row>
    <row r="1964" spans="1:19">
      <c r="A1964" s="418" t="s">
        <v>12</v>
      </c>
      <c r="B1964" s="497">
        <f t="shared" si="238"/>
        <v>43913</v>
      </c>
      <c r="C1964" s="498">
        <v>1150000</v>
      </c>
      <c r="D1964" s="498"/>
      <c r="E1964" s="495">
        <f t="shared" si="237"/>
        <v>423123522.74999994</v>
      </c>
      <c r="F1964" s="495">
        <f t="shared" si="237"/>
        <v>402239066.58999991</v>
      </c>
      <c r="G1964" s="495">
        <f t="shared" si="232"/>
        <v>20884456.160000026</v>
      </c>
      <c r="H1964" s="495">
        <f>VLOOKUP(A1964,'02-Metrics'!A:R,18,FALSE)</f>
        <v>527037820</v>
      </c>
      <c r="I1964" s="496">
        <f t="shared" si="235"/>
        <v>3.9626105314415627E-2</v>
      </c>
      <c r="J1964" s="512"/>
      <c r="L1964" s="23">
        <v>43913</v>
      </c>
      <c r="M1964" s="241" t="s">
        <v>1039</v>
      </c>
      <c r="S1964">
        <f t="shared" si="234"/>
        <v>2020</v>
      </c>
    </row>
    <row r="1965" spans="1:19">
      <c r="A1965" s="418" t="s">
        <v>12</v>
      </c>
      <c r="B1965" s="497">
        <f t="shared" si="238"/>
        <v>43921</v>
      </c>
      <c r="C1965" s="498">
        <v>1745943.7</v>
      </c>
      <c r="D1965" s="498"/>
      <c r="E1965" s="495">
        <f t="shared" si="237"/>
        <v>424869466.44999993</v>
      </c>
      <c r="F1965" s="495">
        <f t="shared" si="237"/>
        <v>402239066.58999991</v>
      </c>
      <c r="G1965" s="495">
        <f t="shared" si="232"/>
        <v>22630399.860000014</v>
      </c>
      <c r="H1965" s="495">
        <f>VLOOKUP(A1965,'02-Metrics'!A:R,18,FALSE)</f>
        <v>527037820</v>
      </c>
      <c r="I1965" s="496">
        <f t="shared" si="235"/>
        <v>4.2938853724007915E-2</v>
      </c>
      <c r="J1965" s="512"/>
      <c r="L1965" s="23">
        <v>43921</v>
      </c>
      <c r="M1965" s="241" t="s">
        <v>764</v>
      </c>
      <c r="S1965">
        <f t="shared" si="234"/>
        <v>2020</v>
      </c>
    </row>
    <row r="1966" spans="1:19">
      <c r="A1966" s="418" t="s">
        <v>12</v>
      </c>
      <c r="B1966" s="497">
        <v>43922</v>
      </c>
      <c r="C1966" s="498"/>
      <c r="D1966" s="498">
        <v>5751087.1400000006</v>
      </c>
      <c r="E1966" s="495">
        <f t="shared" si="237"/>
        <v>424869466.44999993</v>
      </c>
      <c r="F1966" s="495">
        <f t="shared" si="237"/>
        <v>407990153.7299999</v>
      </c>
      <c r="G1966" s="495">
        <f t="shared" si="232"/>
        <v>16879312.720000029</v>
      </c>
      <c r="H1966" s="495">
        <f>VLOOKUP(A1966,'02-Metrics'!A:R,18,FALSE)</f>
        <v>527037820</v>
      </c>
      <c r="I1966" s="496">
        <f t="shared" si="235"/>
        <v>3.2026758003818455E-2</v>
      </c>
      <c r="J1966" s="512"/>
      <c r="M1966" s="241" t="s">
        <v>1038</v>
      </c>
      <c r="S1966">
        <f t="shared" si="234"/>
        <v>2020</v>
      </c>
    </row>
    <row r="1967" spans="1:19">
      <c r="A1967" s="418" t="s">
        <v>12</v>
      </c>
      <c r="B1967" s="497">
        <f>L1967</f>
        <v>43930</v>
      </c>
      <c r="C1967" s="498">
        <v>2000000</v>
      </c>
      <c r="D1967" s="498"/>
      <c r="E1967" s="495">
        <f t="shared" si="237"/>
        <v>426869466.44999993</v>
      </c>
      <c r="F1967" s="495">
        <f t="shared" si="237"/>
        <v>407990153.7299999</v>
      </c>
      <c r="G1967" s="495">
        <f t="shared" si="232"/>
        <v>18879312.720000029</v>
      </c>
      <c r="H1967" s="495">
        <f>VLOOKUP(A1967,'02-Metrics'!A:R,18,FALSE)</f>
        <v>527037820</v>
      </c>
      <c r="I1967" s="496">
        <f t="shared" si="235"/>
        <v>3.5821552085199555E-2</v>
      </c>
      <c r="J1967" s="512"/>
      <c r="L1967" s="23">
        <v>43930</v>
      </c>
      <c r="M1967" s="241" t="s">
        <v>1039</v>
      </c>
      <c r="S1967">
        <f t="shared" si="234"/>
        <v>2020</v>
      </c>
    </row>
    <row r="1968" spans="1:19">
      <c r="A1968" s="418" t="s">
        <v>12</v>
      </c>
      <c r="B1968" s="497">
        <f>L1968</f>
        <v>43930</v>
      </c>
      <c r="C1968" s="498">
        <v>1000000</v>
      </c>
      <c r="D1968" s="498"/>
      <c r="E1968" s="495">
        <f t="shared" si="237"/>
        <v>427869466.44999993</v>
      </c>
      <c r="F1968" s="495">
        <f t="shared" si="237"/>
        <v>407990153.7299999</v>
      </c>
      <c r="G1968" s="495">
        <f t="shared" si="232"/>
        <v>19879312.720000029</v>
      </c>
      <c r="H1968" s="495">
        <f>VLOOKUP(A1968,'02-Metrics'!A:R,18,FALSE)</f>
        <v>527037820</v>
      </c>
      <c r="I1968" s="496">
        <f t="shared" si="235"/>
        <v>3.7718949125890112E-2</v>
      </c>
      <c r="J1968" s="512"/>
      <c r="L1968" s="23">
        <v>43930</v>
      </c>
      <c r="M1968" s="241" t="s">
        <v>1039</v>
      </c>
      <c r="S1968">
        <f t="shared" si="234"/>
        <v>2020</v>
      </c>
    </row>
    <row r="1969" spans="1:19">
      <c r="A1969" s="418" t="s">
        <v>12</v>
      </c>
      <c r="B1969" s="497">
        <f>L1969</f>
        <v>43947</v>
      </c>
      <c r="C1969" s="498">
        <v>500000</v>
      </c>
      <c r="D1969" s="498"/>
      <c r="E1969" s="495">
        <f t="shared" si="237"/>
        <v>428369466.44999993</v>
      </c>
      <c r="F1969" s="495">
        <f t="shared" si="237"/>
        <v>407990153.7299999</v>
      </c>
      <c r="G1969" s="495">
        <f t="shared" si="232"/>
        <v>20379312.720000029</v>
      </c>
      <c r="H1969" s="495">
        <f>VLOOKUP(A1969,'02-Metrics'!A:R,18,FALSE)</f>
        <v>527037820</v>
      </c>
      <c r="I1969" s="496">
        <f t="shared" si="235"/>
        <v>3.8667647646235384E-2</v>
      </c>
      <c r="J1969" s="512"/>
      <c r="L1969" s="23">
        <v>43947</v>
      </c>
      <c r="M1969" s="241" t="s">
        <v>1039</v>
      </c>
      <c r="S1969">
        <f t="shared" si="234"/>
        <v>2020</v>
      </c>
    </row>
    <row r="1970" spans="1:19">
      <c r="A1970" s="418" t="s">
        <v>12</v>
      </c>
      <c r="B1970" s="497">
        <f>L1970</f>
        <v>43947</v>
      </c>
      <c r="C1970" s="498">
        <v>2000000</v>
      </c>
      <c r="D1970" s="498"/>
      <c r="E1970" s="495">
        <f t="shared" si="237"/>
        <v>430369466.44999993</v>
      </c>
      <c r="F1970" s="495">
        <f t="shared" si="237"/>
        <v>407990153.7299999</v>
      </c>
      <c r="G1970" s="495">
        <f t="shared" si="232"/>
        <v>22379312.720000029</v>
      </c>
      <c r="H1970" s="495">
        <f>VLOOKUP(A1970,'02-Metrics'!A:R,18,FALSE)</f>
        <v>527037820</v>
      </c>
      <c r="I1970" s="496">
        <f t="shared" si="235"/>
        <v>4.2462441727616491E-2</v>
      </c>
      <c r="J1970" s="512"/>
      <c r="L1970" s="23">
        <v>43947</v>
      </c>
      <c r="M1970" s="241" t="s">
        <v>1039</v>
      </c>
      <c r="S1970">
        <f t="shared" si="234"/>
        <v>2020</v>
      </c>
    </row>
    <row r="1971" spans="1:19">
      <c r="A1971" s="418" t="s">
        <v>12</v>
      </c>
      <c r="B1971" s="497">
        <f>L1971</f>
        <v>43950</v>
      </c>
      <c r="C1971" s="498">
        <v>500000</v>
      </c>
      <c r="D1971" s="498"/>
      <c r="E1971" s="495">
        <f t="shared" ref="E1971:F1986" si="239">C1971+E1970</f>
        <v>430869466.44999993</v>
      </c>
      <c r="F1971" s="495">
        <f t="shared" si="239"/>
        <v>407990153.7299999</v>
      </c>
      <c r="G1971" s="495">
        <f t="shared" si="232"/>
        <v>22879312.720000029</v>
      </c>
      <c r="H1971" s="495">
        <f>VLOOKUP(A1971,'02-Metrics'!A:R,18,FALSE)</f>
        <v>527037820</v>
      </c>
      <c r="I1971" s="496">
        <f t="shared" si="235"/>
        <v>4.3411140247961763E-2</v>
      </c>
      <c r="J1971" s="512"/>
      <c r="L1971" s="23">
        <v>43950</v>
      </c>
      <c r="M1971" s="241" t="s">
        <v>1039</v>
      </c>
      <c r="S1971">
        <f t="shared" si="234"/>
        <v>2020</v>
      </c>
    </row>
    <row r="1972" spans="1:19">
      <c r="A1972" s="418" t="s">
        <v>12</v>
      </c>
      <c r="B1972" s="497">
        <v>43952</v>
      </c>
      <c r="C1972" s="498"/>
      <c r="D1972" s="498">
        <v>8838218.1899999995</v>
      </c>
      <c r="E1972" s="495">
        <f t="shared" si="239"/>
        <v>430869466.44999993</v>
      </c>
      <c r="F1972" s="495">
        <f t="shared" si="239"/>
        <v>416828371.9199999</v>
      </c>
      <c r="G1972" s="495">
        <f t="shared" si="232"/>
        <v>14041094.530000031</v>
      </c>
      <c r="H1972" s="495">
        <f>VLOOKUP(A1972,'02-Metrics'!A:R,18,FALSE)</f>
        <v>527037820</v>
      </c>
      <c r="I1972" s="496">
        <f t="shared" si="235"/>
        <v>2.6641531209278362E-2</v>
      </c>
      <c r="J1972" s="512"/>
      <c r="M1972" s="241" t="s">
        <v>1038</v>
      </c>
      <c r="S1972">
        <f t="shared" si="234"/>
        <v>2020</v>
      </c>
    </row>
    <row r="1973" spans="1:19">
      <c r="A1973" s="418" t="s">
        <v>12</v>
      </c>
      <c r="B1973" s="497">
        <f>L1973</f>
        <v>43971</v>
      </c>
      <c r="C1973" s="498">
        <v>2161790.65</v>
      </c>
      <c r="D1973" s="498"/>
      <c r="E1973" s="495">
        <f t="shared" si="239"/>
        <v>433031257.0999999</v>
      </c>
      <c r="F1973" s="495">
        <f t="shared" si="239"/>
        <v>416828371.9199999</v>
      </c>
      <c r="G1973" s="495">
        <f t="shared" si="232"/>
        <v>16202885.180000007</v>
      </c>
      <c r="H1973" s="495">
        <f>VLOOKUP(A1973,'02-Metrics'!A:R,18,FALSE)</f>
        <v>527037820</v>
      </c>
      <c r="I1973" s="496">
        <f t="shared" si="235"/>
        <v>3.0743306391180822E-2</v>
      </c>
      <c r="J1973" s="512"/>
      <c r="L1973" s="23">
        <v>43971</v>
      </c>
      <c r="M1973" s="241" t="s">
        <v>1039</v>
      </c>
      <c r="S1973">
        <f t="shared" si="234"/>
        <v>2020</v>
      </c>
    </row>
    <row r="1974" spans="1:19">
      <c r="A1974" s="418" t="s">
        <v>12</v>
      </c>
      <c r="B1974" s="497">
        <f>L1974</f>
        <v>43971</v>
      </c>
      <c r="C1974" s="498">
        <v>2838209.35</v>
      </c>
      <c r="D1974" s="498"/>
      <c r="E1974" s="495">
        <f t="shared" si="239"/>
        <v>435869466.44999993</v>
      </c>
      <c r="F1974" s="495">
        <f t="shared" si="239"/>
        <v>416828371.9199999</v>
      </c>
      <c r="G1974" s="495">
        <f t="shared" si="232"/>
        <v>19041094.530000031</v>
      </c>
      <c r="H1974" s="495">
        <f>VLOOKUP(A1974,'02-Metrics'!A:R,18,FALSE)</f>
        <v>527037820</v>
      </c>
      <c r="I1974" s="496">
        <f t="shared" si="235"/>
        <v>3.612851641273112E-2</v>
      </c>
      <c r="J1974" s="512"/>
      <c r="L1974" s="23">
        <v>43971</v>
      </c>
      <c r="M1974" s="241" t="s">
        <v>1039</v>
      </c>
      <c r="S1974">
        <f t="shared" si="234"/>
        <v>2020</v>
      </c>
    </row>
    <row r="1975" spans="1:19">
      <c r="A1975" s="418" t="s">
        <v>12</v>
      </c>
      <c r="B1975" s="497">
        <f>L1975</f>
        <v>43971</v>
      </c>
      <c r="C1975" s="498">
        <v>10000000</v>
      </c>
      <c r="D1975" s="498"/>
      <c r="E1975" s="495">
        <f t="shared" si="239"/>
        <v>445869466.44999993</v>
      </c>
      <c r="F1975" s="495">
        <f t="shared" si="239"/>
        <v>416828371.9199999</v>
      </c>
      <c r="G1975" s="495">
        <f t="shared" si="232"/>
        <v>29041094.530000031</v>
      </c>
      <c r="H1975" s="495">
        <f>VLOOKUP(A1975,'02-Metrics'!A:R,18,FALSE)</f>
        <v>527037820</v>
      </c>
      <c r="I1975" s="496">
        <f t="shared" si="235"/>
        <v>5.5102486819636642E-2</v>
      </c>
      <c r="J1975" s="512"/>
      <c r="L1975" s="23">
        <v>43971</v>
      </c>
      <c r="M1975" s="241" t="s">
        <v>1039</v>
      </c>
      <c r="S1975">
        <f t="shared" si="234"/>
        <v>2020</v>
      </c>
    </row>
    <row r="1976" spans="1:19">
      <c r="A1976" s="418" t="s">
        <v>12</v>
      </c>
      <c r="B1976" s="497">
        <v>43983</v>
      </c>
      <c r="C1976" s="498"/>
      <c r="D1976" s="498">
        <v>8736347.339999998</v>
      </c>
      <c r="E1976" s="495">
        <f t="shared" si="239"/>
        <v>445869466.44999993</v>
      </c>
      <c r="F1976" s="495">
        <f t="shared" si="239"/>
        <v>425564719.25999987</v>
      </c>
      <c r="G1976" s="495">
        <f t="shared" si="232"/>
        <v>20304747.190000057</v>
      </c>
      <c r="H1976" s="495">
        <f>VLOOKUP(A1976,'02-Metrics'!A:R,18,FALSE)</f>
        <v>527037820</v>
      </c>
      <c r="I1976" s="496">
        <f t="shared" si="235"/>
        <v>3.8526167230275916E-2</v>
      </c>
      <c r="J1976" s="512"/>
      <c r="M1976" s="241" t="s">
        <v>1038</v>
      </c>
      <c r="S1976">
        <f t="shared" si="234"/>
        <v>2020</v>
      </c>
    </row>
    <row r="1977" spans="1:19">
      <c r="A1977" s="418" t="s">
        <v>12</v>
      </c>
      <c r="B1977" s="497">
        <f>L1977</f>
        <v>43992</v>
      </c>
      <c r="C1977" s="498">
        <v>10000000</v>
      </c>
      <c r="D1977" s="498"/>
      <c r="E1977" s="495">
        <f t="shared" si="239"/>
        <v>455869466.44999993</v>
      </c>
      <c r="F1977" s="495">
        <f t="shared" si="239"/>
        <v>425564719.25999987</v>
      </c>
      <c r="G1977" s="495">
        <f t="shared" si="232"/>
        <v>30304747.190000057</v>
      </c>
      <c r="H1977" s="495">
        <f>VLOOKUP(A1977,'02-Metrics'!A:R,18,FALSE)</f>
        <v>527037820</v>
      </c>
      <c r="I1977" s="496">
        <f t="shared" si="235"/>
        <v>5.7500137637181439E-2</v>
      </c>
      <c r="J1977" s="512"/>
      <c r="L1977" s="23">
        <v>43992</v>
      </c>
      <c r="M1977" s="241" t="s">
        <v>1039</v>
      </c>
      <c r="S1977">
        <f t="shared" si="234"/>
        <v>2020</v>
      </c>
    </row>
    <row r="1978" spans="1:19">
      <c r="A1978" s="418" t="s">
        <v>12</v>
      </c>
      <c r="B1978" s="497">
        <f>L1978</f>
        <v>43992</v>
      </c>
      <c r="C1978" s="498">
        <v>194453.1</v>
      </c>
      <c r="D1978" s="498"/>
      <c r="E1978" s="495">
        <f t="shared" si="239"/>
        <v>456063919.54999995</v>
      </c>
      <c r="F1978" s="495">
        <f t="shared" si="239"/>
        <v>425564719.25999987</v>
      </c>
      <c r="G1978" s="495">
        <f t="shared" si="232"/>
        <v>30499200.290000081</v>
      </c>
      <c r="H1978" s="495">
        <f>VLOOKUP(A1978,'02-Metrics'!A:R,18,FALSE)</f>
        <v>527037820</v>
      </c>
      <c r="I1978" s="496">
        <f t="shared" si="235"/>
        <v>5.7869092373674588E-2</v>
      </c>
      <c r="J1978" s="512"/>
      <c r="L1978" s="23">
        <v>43992</v>
      </c>
      <c r="M1978" s="241" t="s">
        <v>1039</v>
      </c>
      <c r="S1978">
        <f t="shared" si="234"/>
        <v>2020</v>
      </c>
    </row>
    <row r="1979" spans="1:19">
      <c r="A1979" s="418" t="s">
        <v>12</v>
      </c>
      <c r="B1979" s="497">
        <f>L1979</f>
        <v>44005</v>
      </c>
      <c r="C1979" s="498">
        <v>7400000</v>
      </c>
      <c r="D1979" s="498"/>
      <c r="E1979" s="495">
        <f t="shared" si="239"/>
        <v>463463919.54999995</v>
      </c>
      <c r="F1979" s="495">
        <f t="shared" si="239"/>
        <v>425564719.25999987</v>
      </c>
      <c r="G1979" s="495">
        <f t="shared" si="232"/>
        <v>37899200.290000081</v>
      </c>
      <c r="H1979" s="495">
        <f>VLOOKUP(A1979,'02-Metrics'!A:R,18,FALSE)</f>
        <v>527037820</v>
      </c>
      <c r="I1979" s="496">
        <f t="shared" si="235"/>
        <v>7.1909830474784678E-2</v>
      </c>
      <c r="J1979" s="512"/>
      <c r="L1979" s="23">
        <v>44005</v>
      </c>
      <c r="M1979" s="241" t="s">
        <v>1039</v>
      </c>
      <c r="S1979">
        <f t="shared" si="234"/>
        <v>2020</v>
      </c>
    </row>
    <row r="1980" spans="1:19">
      <c r="A1980" s="418" t="s">
        <v>12</v>
      </c>
      <c r="B1980" s="497">
        <v>44013</v>
      </c>
      <c r="C1980" s="498"/>
      <c r="D1980" s="498">
        <v>7457993.5900000017</v>
      </c>
      <c r="E1980" s="495">
        <f t="shared" si="239"/>
        <v>463463919.54999995</v>
      </c>
      <c r="F1980" s="495">
        <f t="shared" si="239"/>
        <v>433022712.84999985</v>
      </c>
      <c r="G1980" s="495">
        <f t="shared" si="232"/>
        <v>30441206.700000107</v>
      </c>
      <c r="H1980" s="495">
        <f>VLOOKUP(A1980,'02-Metrics'!A:R,18,FALSE)</f>
        <v>527037820</v>
      </c>
      <c r="I1980" s="496">
        <f t="shared" si="235"/>
        <v>5.7759055507629616E-2</v>
      </c>
      <c r="J1980" s="512"/>
      <c r="M1980" s="241" t="s">
        <v>1038</v>
      </c>
      <c r="S1980">
        <f t="shared" si="234"/>
        <v>2020</v>
      </c>
    </row>
    <row r="1981" spans="1:19">
      <c r="A1981" s="418" t="s">
        <v>12</v>
      </c>
      <c r="B1981" s="497">
        <f>L1981</f>
        <v>44021</v>
      </c>
      <c r="C1981" s="498">
        <v>7318070.0499999998</v>
      </c>
      <c r="D1981" s="498"/>
      <c r="E1981" s="495">
        <f t="shared" si="239"/>
        <v>470781989.59999996</v>
      </c>
      <c r="F1981" s="495">
        <f t="shared" si="239"/>
        <v>433022712.84999985</v>
      </c>
      <c r="G1981" s="495">
        <f t="shared" si="232"/>
        <v>37759276.750000119</v>
      </c>
      <c r="H1981" s="495">
        <f>VLOOKUP(A1981,'02-Metrics'!A:R,18,FALSE)</f>
        <v>527037820</v>
      </c>
      <c r="I1981" s="496">
        <f t="shared" si="235"/>
        <v>7.1644339964065801E-2</v>
      </c>
      <c r="J1981" s="512"/>
      <c r="L1981" s="23">
        <v>44021</v>
      </c>
      <c r="M1981" s="241" t="s">
        <v>1039</v>
      </c>
      <c r="S1981">
        <f t="shared" si="234"/>
        <v>2020</v>
      </c>
    </row>
    <row r="1982" spans="1:19">
      <c r="A1982" s="418" t="s">
        <v>12</v>
      </c>
      <c r="B1982" s="497">
        <f>L1982</f>
        <v>44041</v>
      </c>
      <c r="C1982" s="498">
        <v>2500000</v>
      </c>
      <c r="D1982" s="498"/>
      <c r="E1982" s="495">
        <f t="shared" si="239"/>
        <v>473281989.59999996</v>
      </c>
      <c r="F1982" s="495">
        <f t="shared" si="239"/>
        <v>433022712.84999985</v>
      </c>
      <c r="G1982" s="495">
        <f t="shared" si="232"/>
        <v>40259276.750000119</v>
      </c>
      <c r="H1982" s="495">
        <f>VLOOKUP(A1982,'02-Metrics'!A:R,18,FALSE)</f>
        <v>527037820</v>
      </c>
      <c r="I1982" s="496">
        <f t="shared" si="235"/>
        <v>7.638783256579218E-2</v>
      </c>
      <c r="J1982" s="512"/>
      <c r="L1982" s="23">
        <v>44041</v>
      </c>
      <c r="M1982" s="241" t="s">
        <v>1039</v>
      </c>
      <c r="S1982">
        <f t="shared" si="234"/>
        <v>2020</v>
      </c>
    </row>
    <row r="1983" spans="1:19">
      <c r="A1983" s="418" t="s">
        <v>12</v>
      </c>
      <c r="B1983" s="497">
        <v>44044</v>
      </c>
      <c r="C1983" s="498"/>
      <c r="D1983" s="498">
        <v>6124140.9700000016</v>
      </c>
      <c r="E1983" s="495">
        <f t="shared" si="239"/>
        <v>473281989.59999996</v>
      </c>
      <c r="F1983" s="495">
        <f t="shared" si="239"/>
        <v>439146853.81999987</v>
      </c>
      <c r="G1983" s="495">
        <f t="shared" si="232"/>
        <v>34135135.780000091</v>
      </c>
      <c r="H1983" s="495">
        <f>VLOOKUP(A1983,'02-Metrics'!A:R,18,FALSE)</f>
        <v>527037820</v>
      </c>
      <c r="I1983" s="496">
        <f t="shared" si="235"/>
        <v>6.4767905612542365E-2</v>
      </c>
      <c r="J1983" s="512"/>
      <c r="M1983" s="241" t="s">
        <v>1038</v>
      </c>
      <c r="S1983">
        <f t="shared" si="234"/>
        <v>2020</v>
      </c>
    </row>
    <row r="1984" spans="1:19">
      <c r="A1984" s="418" t="s">
        <v>12</v>
      </c>
      <c r="B1984" s="497">
        <f>L1984</f>
        <v>44062</v>
      </c>
      <c r="C1984" s="498">
        <v>2500000</v>
      </c>
      <c r="D1984" s="498"/>
      <c r="E1984" s="495">
        <f t="shared" si="239"/>
        <v>475781989.59999996</v>
      </c>
      <c r="F1984" s="495">
        <f t="shared" si="239"/>
        <v>439146853.81999987</v>
      </c>
      <c r="G1984" s="495">
        <f t="shared" ref="G1984:G2047" si="240">E1984-F1984</f>
        <v>36635135.780000091</v>
      </c>
      <c r="H1984" s="495">
        <f>VLOOKUP(A1984,'02-Metrics'!A:R,18,FALSE)</f>
        <v>527037820</v>
      </c>
      <c r="I1984" s="496">
        <f t="shared" si="235"/>
        <v>6.9511398214268744E-2</v>
      </c>
      <c r="J1984" s="512"/>
      <c r="L1984" s="23">
        <v>44062</v>
      </c>
      <c r="M1984" s="241" t="s">
        <v>1039</v>
      </c>
      <c r="S1984">
        <f t="shared" si="234"/>
        <v>2020</v>
      </c>
    </row>
    <row r="1985" spans="1:19">
      <c r="A1985" s="418" t="s">
        <v>12</v>
      </c>
      <c r="B1985" s="497">
        <f>L1985</f>
        <v>44062</v>
      </c>
      <c r="C1985" s="498">
        <v>2036519.55</v>
      </c>
      <c r="D1985" s="498"/>
      <c r="E1985" s="495">
        <f t="shared" si="239"/>
        <v>477818509.14999998</v>
      </c>
      <c r="F1985" s="495">
        <f t="shared" si="239"/>
        <v>439146853.81999987</v>
      </c>
      <c r="G1985" s="495">
        <f t="shared" si="240"/>
        <v>38671655.330000103</v>
      </c>
      <c r="H1985" s="495">
        <f>VLOOKUP(A1985,'02-Metrics'!A:R,18,FALSE)</f>
        <v>527037820</v>
      </c>
      <c r="I1985" s="496">
        <f t="shared" si="235"/>
        <v>7.3375484381747222E-2</v>
      </c>
      <c r="J1985" s="512"/>
      <c r="L1985" s="23">
        <v>44062</v>
      </c>
      <c r="M1985" s="241" t="s">
        <v>1039</v>
      </c>
      <c r="S1985">
        <f t="shared" si="234"/>
        <v>2020</v>
      </c>
    </row>
    <row r="1986" spans="1:19">
      <c r="A1986" s="418" t="s">
        <v>12</v>
      </c>
      <c r="B1986" s="497">
        <v>44075</v>
      </c>
      <c r="C1986" s="498"/>
      <c r="D1986" s="498">
        <v>6261350.0100000016</v>
      </c>
      <c r="E1986" s="495">
        <f t="shared" si="239"/>
        <v>477818509.14999998</v>
      </c>
      <c r="F1986" s="495">
        <f t="shared" si="239"/>
        <v>445408203.82999986</v>
      </c>
      <c r="G1986" s="495">
        <f t="shared" si="240"/>
        <v>32410305.320000112</v>
      </c>
      <c r="H1986" s="495">
        <f>VLOOKUP(A1986,'02-Metrics'!A:R,18,FALSE)</f>
        <v>527037820</v>
      </c>
      <c r="I1986" s="496">
        <f t="shared" si="235"/>
        <v>6.1495217402045478E-2</v>
      </c>
      <c r="J1986" s="512"/>
      <c r="M1986" s="241" t="s">
        <v>1038</v>
      </c>
      <c r="S1986">
        <f t="shared" si="234"/>
        <v>2020</v>
      </c>
    </row>
    <row r="1987" spans="1:19">
      <c r="A1987" s="418" t="s">
        <v>12</v>
      </c>
      <c r="B1987" s="497">
        <f t="shared" ref="B1987:B1996" si="241">L1987</f>
        <v>44094</v>
      </c>
      <c r="C1987" s="498">
        <v>2000000</v>
      </c>
      <c r="D1987" s="498"/>
      <c r="E1987" s="495">
        <f t="shared" ref="E1987:F2002" si="242">C1987+E1986</f>
        <v>479818509.14999998</v>
      </c>
      <c r="F1987" s="495">
        <f t="shared" si="242"/>
        <v>445408203.82999986</v>
      </c>
      <c r="G1987" s="495">
        <f t="shared" si="240"/>
        <v>34410305.320000112</v>
      </c>
      <c r="H1987" s="495">
        <f>VLOOKUP(A1987,'02-Metrics'!A:R,18,FALSE)</f>
        <v>527037820</v>
      </c>
      <c r="I1987" s="496">
        <f t="shared" si="235"/>
        <v>6.5290011483426585E-2</v>
      </c>
      <c r="J1987" s="512"/>
      <c r="L1987" s="23">
        <v>44094</v>
      </c>
      <c r="M1987" s="241" t="s">
        <v>1039</v>
      </c>
      <c r="S1987">
        <f t="shared" ref="S1987:S2050" si="243">YEAR(B1987)</f>
        <v>2020</v>
      </c>
    </row>
    <row r="1988" spans="1:19">
      <c r="A1988" s="418" t="s">
        <v>12</v>
      </c>
      <c r="B1988" s="497">
        <f t="shared" si="241"/>
        <v>44094</v>
      </c>
      <c r="C1988" s="498">
        <v>5099443.8</v>
      </c>
      <c r="D1988" s="498"/>
      <c r="E1988" s="495">
        <f t="shared" si="242"/>
        <v>484917952.94999999</v>
      </c>
      <c r="F1988" s="495">
        <f t="shared" si="242"/>
        <v>445408203.82999986</v>
      </c>
      <c r="G1988" s="495">
        <f t="shared" si="240"/>
        <v>39509749.120000124</v>
      </c>
      <c r="H1988" s="495">
        <f>VLOOKUP(A1988,'02-Metrics'!A:R,18,FALSE)</f>
        <v>527037820</v>
      </c>
      <c r="I1988" s="496">
        <f t="shared" ref="I1988:I2051" si="244">G1988/H1988</f>
        <v>7.4965681058714387E-2</v>
      </c>
      <c r="J1988" s="512"/>
      <c r="L1988" s="23">
        <v>44094</v>
      </c>
      <c r="M1988" s="241" t="s">
        <v>1039</v>
      </c>
      <c r="S1988">
        <f t="shared" si="243"/>
        <v>2020</v>
      </c>
    </row>
    <row r="1989" spans="1:19">
      <c r="A1989" s="418" t="s">
        <v>12</v>
      </c>
      <c r="B1989" s="497">
        <f t="shared" si="241"/>
        <v>44105</v>
      </c>
      <c r="C1989" s="498"/>
      <c r="D1989" s="498">
        <v>6208903.5599999996</v>
      </c>
      <c r="E1989" s="495">
        <f t="shared" si="242"/>
        <v>484917952.94999999</v>
      </c>
      <c r="F1989" s="495">
        <f t="shared" si="242"/>
        <v>451617107.38999987</v>
      </c>
      <c r="G1989" s="495">
        <f t="shared" si="240"/>
        <v>33300845.560000122</v>
      </c>
      <c r="H1989" s="495">
        <f>VLOOKUP(A1989,'02-Metrics'!A:R,18,FALSE)</f>
        <v>527037820</v>
      </c>
      <c r="I1989" s="496">
        <f t="shared" si="244"/>
        <v>6.3184925818037349E-2</v>
      </c>
      <c r="J1989" s="512"/>
      <c r="L1989" s="23">
        <v>44105</v>
      </c>
      <c r="M1989" s="241" t="s">
        <v>1040</v>
      </c>
      <c r="S1989">
        <f t="shared" si="243"/>
        <v>2020</v>
      </c>
    </row>
    <row r="1990" spans="1:19">
      <c r="A1990" s="418" t="s">
        <v>12</v>
      </c>
      <c r="B1990" s="497">
        <f t="shared" si="241"/>
        <v>44126</v>
      </c>
      <c r="C1990" s="498">
        <v>2000000</v>
      </c>
      <c r="D1990" s="498"/>
      <c r="E1990" s="495">
        <f t="shared" si="242"/>
        <v>486917952.94999999</v>
      </c>
      <c r="F1990" s="495">
        <f t="shared" si="242"/>
        <v>451617107.38999987</v>
      </c>
      <c r="G1990" s="495">
        <f t="shared" si="240"/>
        <v>35300845.560000122</v>
      </c>
      <c r="H1990" s="495">
        <f>VLOOKUP(A1990,'02-Metrics'!A:R,18,FALSE)</f>
        <v>527037820</v>
      </c>
      <c r="I1990" s="496">
        <f t="shared" si="244"/>
        <v>6.697971989941845E-2</v>
      </c>
      <c r="J1990" s="512"/>
      <c r="L1990" s="23">
        <v>44126</v>
      </c>
      <c r="M1990" s="241" t="s">
        <v>1039</v>
      </c>
      <c r="S1990">
        <f t="shared" si="243"/>
        <v>2020</v>
      </c>
    </row>
    <row r="1991" spans="1:19">
      <c r="A1991" s="418" t="s">
        <v>12</v>
      </c>
      <c r="B1991" s="497">
        <f t="shared" si="241"/>
        <v>44126</v>
      </c>
      <c r="C1991" s="498">
        <v>1000000</v>
      </c>
      <c r="D1991" s="498"/>
      <c r="E1991" s="495">
        <f t="shared" si="242"/>
        <v>487917952.94999999</v>
      </c>
      <c r="F1991" s="495">
        <f t="shared" si="242"/>
        <v>451617107.38999987</v>
      </c>
      <c r="G1991" s="495">
        <f t="shared" si="240"/>
        <v>36300845.560000122</v>
      </c>
      <c r="H1991" s="495">
        <f>VLOOKUP(A1991,'02-Metrics'!A:R,18,FALSE)</f>
        <v>527037820</v>
      </c>
      <c r="I1991" s="496">
        <f t="shared" si="244"/>
        <v>6.8877116940109007E-2</v>
      </c>
      <c r="J1991" s="512"/>
      <c r="L1991" s="23">
        <v>44126</v>
      </c>
      <c r="M1991" s="241" t="s">
        <v>1039</v>
      </c>
      <c r="S1991">
        <f t="shared" si="243"/>
        <v>2020</v>
      </c>
    </row>
    <row r="1992" spans="1:19">
      <c r="A1992" s="418" t="s">
        <v>12</v>
      </c>
      <c r="B1992" s="497">
        <f t="shared" si="241"/>
        <v>44136</v>
      </c>
      <c r="C1992" s="498"/>
      <c r="D1992" s="498">
        <v>2816247.6999999997</v>
      </c>
      <c r="E1992" s="495">
        <f t="shared" si="242"/>
        <v>487917952.94999999</v>
      </c>
      <c r="F1992" s="495">
        <f t="shared" si="242"/>
        <v>454433355.08999985</v>
      </c>
      <c r="G1992" s="495">
        <f t="shared" si="240"/>
        <v>33484597.860000134</v>
      </c>
      <c r="H1992" s="495">
        <f>VLOOKUP(A1992,'02-Metrics'!A:R,18,FALSE)</f>
        <v>527037820</v>
      </c>
      <c r="I1992" s="496">
        <f t="shared" si="244"/>
        <v>6.353357688827746E-2</v>
      </c>
      <c r="J1992" s="512"/>
      <c r="L1992" s="23">
        <v>44136</v>
      </c>
      <c r="M1992" s="241" t="s">
        <v>1040</v>
      </c>
      <c r="S1992">
        <f t="shared" si="243"/>
        <v>2020</v>
      </c>
    </row>
    <row r="1993" spans="1:19">
      <c r="A1993" s="418" t="s">
        <v>12</v>
      </c>
      <c r="B1993" s="497">
        <f t="shared" si="241"/>
        <v>44159</v>
      </c>
      <c r="C1993" s="498">
        <v>1556155.7</v>
      </c>
      <c r="D1993" s="498"/>
      <c r="E1993" s="495">
        <f t="shared" si="242"/>
        <v>489474108.64999998</v>
      </c>
      <c r="F1993" s="495">
        <f t="shared" si="242"/>
        <v>454433355.08999985</v>
      </c>
      <c r="G1993" s="495">
        <f t="shared" si="240"/>
        <v>35040753.560000122</v>
      </c>
      <c r="H1993" s="495">
        <f>VLOOKUP(A1993,'02-Metrics'!A:R,18,FALSE)</f>
        <v>527037820</v>
      </c>
      <c r="I1993" s="496">
        <f t="shared" si="244"/>
        <v>6.6486222108311163E-2</v>
      </c>
      <c r="J1993" s="512"/>
      <c r="L1993" s="23">
        <v>44159</v>
      </c>
      <c r="M1993" s="241" t="s">
        <v>1039</v>
      </c>
      <c r="S1993">
        <f t="shared" si="243"/>
        <v>2020</v>
      </c>
    </row>
    <row r="1994" spans="1:19">
      <c r="A1994" s="418" t="s">
        <v>12</v>
      </c>
      <c r="B1994" s="497">
        <f t="shared" si="241"/>
        <v>44159</v>
      </c>
      <c r="C1994" s="498">
        <v>2000000</v>
      </c>
      <c r="D1994" s="498"/>
      <c r="E1994" s="495">
        <f t="shared" si="242"/>
        <v>491474108.64999998</v>
      </c>
      <c r="F1994" s="495">
        <f t="shared" si="242"/>
        <v>454433355.08999985</v>
      </c>
      <c r="G1994" s="495">
        <f t="shared" si="240"/>
        <v>37040753.560000122</v>
      </c>
      <c r="H1994" s="495">
        <f>VLOOKUP(A1994,'02-Metrics'!A:R,18,FALSE)</f>
        <v>527037820</v>
      </c>
      <c r="I1994" s="496">
        <f t="shared" si="244"/>
        <v>7.0281016189692277E-2</v>
      </c>
      <c r="J1994" s="512"/>
      <c r="L1994" s="23">
        <v>44159</v>
      </c>
      <c r="M1994" s="241" t="s">
        <v>1039</v>
      </c>
      <c r="S1994">
        <f t="shared" si="243"/>
        <v>2020</v>
      </c>
    </row>
    <row r="1995" spans="1:19">
      <c r="A1995" s="418" t="s">
        <v>12</v>
      </c>
      <c r="B1995" s="497">
        <f t="shared" si="241"/>
        <v>44159</v>
      </c>
      <c r="C1995" s="498">
        <v>1443844.3</v>
      </c>
      <c r="D1995" s="498"/>
      <c r="E1995" s="495">
        <f t="shared" si="242"/>
        <v>492917952.94999999</v>
      </c>
      <c r="F1995" s="495">
        <f t="shared" si="242"/>
        <v>454433355.08999985</v>
      </c>
      <c r="G1995" s="495">
        <f t="shared" si="240"/>
        <v>38484597.860000134</v>
      </c>
      <c r="H1995" s="495">
        <f>VLOOKUP(A1995,'02-Metrics'!A:R,18,FALSE)</f>
        <v>527037820</v>
      </c>
      <c r="I1995" s="496">
        <f t="shared" si="244"/>
        <v>7.3020562091730218E-2</v>
      </c>
      <c r="J1995" s="512"/>
      <c r="L1995" s="23">
        <v>44159</v>
      </c>
      <c r="M1995" s="241" t="s">
        <v>1039</v>
      </c>
      <c r="S1995">
        <f t="shared" si="243"/>
        <v>2020</v>
      </c>
    </row>
    <row r="1996" spans="1:19">
      <c r="A1996" s="418" t="s">
        <v>12</v>
      </c>
      <c r="B1996" s="497">
        <f t="shared" si="241"/>
        <v>44166</v>
      </c>
      <c r="C1996" s="498"/>
      <c r="D1996" s="498">
        <v>3241562.1199999996</v>
      </c>
      <c r="E1996" s="495">
        <f t="shared" si="242"/>
        <v>492917952.94999999</v>
      </c>
      <c r="F1996" s="495">
        <f t="shared" si="242"/>
        <v>457674917.20999986</v>
      </c>
      <c r="G1996" s="495">
        <f t="shared" si="240"/>
        <v>35243035.740000129</v>
      </c>
      <c r="H1996" s="495">
        <f>VLOOKUP(A1996,'02-Metrics'!A:R,18,FALSE)</f>
        <v>527037820</v>
      </c>
      <c r="I1996" s="496">
        <f t="shared" si="244"/>
        <v>6.687003171802762E-2</v>
      </c>
      <c r="J1996" s="512"/>
      <c r="L1996" s="23">
        <v>44166</v>
      </c>
      <c r="M1996" s="241" t="s">
        <v>1040</v>
      </c>
      <c r="S1996">
        <f t="shared" si="243"/>
        <v>2020</v>
      </c>
    </row>
    <row r="1997" spans="1:19">
      <c r="A1997" s="418" t="s">
        <v>12</v>
      </c>
      <c r="B1997" s="497">
        <v>44197</v>
      </c>
      <c r="C1997" s="498"/>
      <c r="D1997" s="498">
        <v>5074964.3900000006</v>
      </c>
      <c r="E1997" s="495">
        <f t="shared" si="242"/>
        <v>492917952.94999999</v>
      </c>
      <c r="F1997" s="495">
        <f t="shared" si="242"/>
        <v>462749881.59999985</v>
      </c>
      <c r="G1997" s="495">
        <f t="shared" si="240"/>
        <v>30168071.350000143</v>
      </c>
      <c r="H1997" s="495">
        <f>VLOOKUP(A1997,'02-Metrics'!A:R,18,FALSE)</f>
        <v>527037820</v>
      </c>
      <c r="I1997" s="496">
        <f t="shared" si="244"/>
        <v>5.7240809302831708E-2</v>
      </c>
      <c r="J1997" s="512"/>
      <c r="M1997" s="241" t="s">
        <v>1038</v>
      </c>
      <c r="S1997">
        <f t="shared" si="243"/>
        <v>2021</v>
      </c>
    </row>
    <row r="1998" spans="1:19">
      <c r="A1998" s="418" t="s">
        <v>12</v>
      </c>
      <c r="B1998" s="497">
        <f>L1998</f>
        <v>44202</v>
      </c>
      <c r="C1998" s="498">
        <v>5395558.0999999996</v>
      </c>
      <c r="D1998" s="498"/>
      <c r="E1998" s="495">
        <f t="shared" si="242"/>
        <v>498313511.05000001</v>
      </c>
      <c r="F1998" s="495">
        <f t="shared" si="242"/>
        <v>462749881.59999985</v>
      </c>
      <c r="G1998" s="495">
        <f t="shared" si="240"/>
        <v>35563629.450000167</v>
      </c>
      <c r="H1998" s="495">
        <f>VLOOKUP(A1998,'02-Metrics'!A:R,18,FALSE)</f>
        <v>527037820</v>
      </c>
      <c r="I1998" s="496">
        <f t="shared" si="244"/>
        <v>6.7478325274645687E-2</v>
      </c>
      <c r="J1998" s="512"/>
      <c r="L1998" s="23">
        <v>44202</v>
      </c>
      <c r="M1998" s="241" t="s">
        <v>1039</v>
      </c>
      <c r="S1998">
        <f t="shared" si="243"/>
        <v>2021</v>
      </c>
    </row>
    <row r="1999" spans="1:19">
      <c r="A1999" s="418" t="s">
        <v>12</v>
      </c>
      <c r="B1999" s="497">
        <f>L1999</f>
        <v>44202</v>
      </c>
      <c r="C1999" s="498">
        <v>8433867.0999999996</v>
      </c>
      <c r="D1999" s="498"/>
      <c r="E1999" s="495">
        <f t="shared" si="242"/>
        <v>506747378.15000004</v>
      </c>
      <c r="F1999" s="495">
        <f t="shared" si="242"/>
        <v>462749881.59999985</v>
      </c>
      <c r="G1999" s="495">
        <f t="shared" si="240"/>
        <v>43997496.550000191</v>
      </c>
      <c r="H1999" s="495">
        <f>VLOOKUP(A1999,'02-Metrics'!A:R,18,FALSE)</f>
        <v>527037820</v>
      </c>
      <c r="I1999" s="496">
        <f t="shared" si="244"/>
        <v>8.3480719751763147E-2</v>
      </c>
      <c r="J1999" s="512"/>
      <c r="L1999" s="23">
        <v>44202</v>
      </c>
      <c r="M1999" s="241" t="s">
        <v>1039</v>
      </c>
      <c r="S1999">
        <f t="shared" si="243"/>
        <v>2021</v>
      </c>
    </row>
    <row r="2000" spans="1:19">
      <c r="A2000" s="418" t="s">
        <v>12</v>
      </c>
      <c r="B2000" s="497">
        <f>L2000</f>
        <v>44217</v>
      </c>
      <c r="C2000" s="498">
        <v>8894768.8499999996</v>
      </c>
      <c r="D2000" s="498"/>
      <c r="E2000" s="495">
        <f t="shared" si="242"/>
        <v>515642147.00000006</v>
      </c>
      <c r="F2000" s="495">
        <f t="shared" si="242"/>
        <v>462749881.59999985</v>
      </c>
      <c r="G2000" s="495">
        <f t="shared" si="240"/>
        <v>52892265.400000215</v>
      </c>
      <c r="H2000" s="495">
        <f>VLOOKUP(A2000,'02-Metrics'!A:R,18,FALSE)</f>
        <v>527037820</v>
      </c>
      <c r="I2000" s="496">
        <f t="shared" si="244"/>
        <v>0.1003576278453797</v>
      </c>
      <c r="J2000" s="512"/>
      <c r="L2000" s="23">
        <v>44217</v>
      </c>
      <c r="M2000" s="241" t="s">
        <v>1039</v>
      </c>
      <c r="S2000">
        <f t="shared" si="243"/>
        <v>2021</v>
      </c>
    </row>
    <row r="2001" spans="1:19">
      <c r="A2001" s="418" t="s">
        <v>12</v>
      </c>
      <c r="B2001" s="497">
        <v>44228</v>
      </c>
      <c r="C2001" s="498"/>
      <c r="D2001" s="498">
        <v>4112738.9899999998</v>
      </c>
      <c r="E2001" s="495">
        <f t="shared" si="242"/>
        <v>515642147.00000006</v>
      </c>
      <c r="F2001" s="495">
        <f t="shared" si="242"/>
        <v>466862620.58999985</v>
      </c>
      <c r="G2001" s="495">
        <f t="shared" si="240"/>
        <v>48779526.410000205</v>
      </c>
      <c r="H2001" s="495">
        <f>VLOOKUP(A2001,'02-Metrics'!A:R,18,FALSE)</f>
        <v>527037820</v>
      </c>
      <c r="I2001" s="496">
        <f t="shared" si="244"/>
        <v>9.2554129056621026E-2</v>
      </c>
      <c r="J2001" s="512"/>
      <c r="M2001" s="241" t="s">
        <v>1038</v>
      </c>
      <c r="S2001">
        <f t="shared" si="243"/>
        <v>2021</v>
      </c>
    </row>
    <row r="2002" spans="1:19">
      <c r="A2002" s="418" t="s">
        <v>12</v>
      </c>
      <c r="B2002" s="497">
        <f>L2002</f>
        <v>44236</v>
      </c>
      <c r="C2002" s="498">
        <v>2000000</v>
      </c>
      <c r="D2002" s="498"/>
      <c r="E2002" s="495">
        <f t="shared" si="242"/>
        <v>517642147.00000006</v>
      </c>
      <c r="F2002" s="495">
        <f t="shared" si="242"/>
        <v>466862620.58999985</v>
      </c>
      <c r="G2002" s="495">
        <f t="shared" si="240"/>
        <v>50779526.410000205</v>
      </c>
      <c r="H2002" s="495">
        <f>VLOOKUP(A2002,'02-Metrics'!A:R,18,FALSE)</f>
        <v>527037820</v>
      </c>
      <c r="I2002" s="496">
        <f t="shared" si="244"/>
        <v>9.634892313800214E-2</v>
      </c>
      <c r="J2002" s="512"/>
      <c r="L2002" s="23">
        <v>44236</v>
      </c>
      <c r="M2002" s="241" t="s">
        <v>1039</v>
      </c>
      <c r="S2002">
        <f t="shared" si="243"/>
        <v>2021</v>
      </c>
    </row>
    <row r="2003" spans="1:19">
      <c r="A2003" s="418" t="s">
        <v>12</v>
      </c>
      <c r="B2003" s="497">
        <f>L2003</f>
        <v>44236</v>
      </c>
      <c r="C2003" s="498">
        <v>1184508.3500000001</v>
      </c>
      <c r="D2003" s="498"/>
      <c r="E2003" s="495">
        <f t="shared" ref="E2003:F2008" si="245">C2003+E2002</f>
        <v>518826655.35000008</v>
      </c>
      <c r="F2003" s="495">
        <f t="shared" si="245"/>
        <v>466862620.58999985</v>
      </c>
      <c r="G2003" s="495">
        <f t="shared" si="240"/>
        <v>51964034.760000229</v>
      </c>
      <c r="H2003" s="495">
        <f>VLOOKUP(A2003,'02-Metrics'!A:R,18,FALSE)</f>
        <v>527037820</v>
      </c>
      <c r="I2003" s="496">
        <f t="shared" si="244"/>
        <v>9.8596405775965429E-2</v>
      </c>
      <c r="J2003" s="512"/>
      <c r="L2003" s="23">
        <v>44236</v>
      </c>
      <c r="M2003" s="241" t="s">
        <v>1039</v>
      </c>
      <c r="S2003">
        <f t="shared" si="243"/>
        <v>2021</v>
      </c>
    </row>
    <row r="2004" spans="1:19">
      <c r="A2004" s="418" t="s">
        <v>12</v>
      </c>
      <c r="B2004" s="497">
        <v>44256</v>
      </c>
      <c r="C2004" s="498"/>
      <c r="D2004" s="498">
        <v>4153763.7900000005</v>
      </c>
      <c r="E2004" s="495">
        <f t="shared" si="245"/>
        <v>518826655.35000008</v>
      </c>
      <c r="F2004" s="495">
        <f t="shared" si="245"/>
        <v>471016384.37999988</v>
      </c>
      <c r="G2004" s="495">
        <f t="shared" si="240"/>
        <v>47810270.970000207</v>
      </c>
      <c r="H2004" s="495">
        <f>VLOOKUP(A2004,'02-Metrics'!A:R,18,FALSE)</f>
        <v>527037820</v>
      </c>
      <c r="I2004" s="496">
        <f t="shared" si="244"/>
        <v>9.0715066653091814E-2</v>
      </c>
      <c r="J2004" s="512"/>
      <c r="M2004" s="241" t="s">
        <v>1038</v>
      </c>
      <c r="S2004">
        <f t="shared" si="243"/>
        <v>2021</v>
      </c>
    </row>
    <row r="2005" spans="1:19">
      <c r="A2005" s="418" t="s">
        <v>12</v>
      </c>
      <c r="B2005" s="497">
        <f>L2005</f>
        <v>44273</v>
      </c>
      <c r="C2005" s="498">
        <v>1107014.8999999999</v>
      </c>
      <c r="D2005" s="498"/>
      <c r="E2005" s="495">
        <f t="shared" si="245"/>
        <v>519933670.25000006</v>
      </c>
      <c r="F2005" s="495">
        <f t="shared" si="245"/>
        <v>471016384.37999988</v>
      </c>
      <c r="G2005" s="495">
        <f t="shared" si="240"/>
        <v>48917285.870000184</v>
      </c>
      <c r="H2005" s="495">
        <f>VLOOKUP(A2005,'02-Metrics'!A:R,18,FALSE)</f>
        <v>527037820</v>
      </c>
      <c r="I2005" s="496">
        <f t="shared" si="244"/>
        <v>9.2815513448352122E-2</v>
      </c>
      <c r="J2005" s="512"/>
      <c r="L2005" s="23">
        <v>44273</v>
      </c>
      <c r="M2005" s="241" t="s">
        <v>1039</v>
      </c>
      <c r="S2005">
        <f t="shared" si="243"/>
        <v>2021</v>
      </c>
    </row>
    <row r="2006" spans="1:19">
      <c r="A2006" s="418" t="s">
        <v>12</v>
      </c>
      <c r="B2006" s="497">
        <f>L2006</f>
        <v>44273</v>
      </c>
      <c r="C2006" s="498">
        <v>872368.15</v>
      </c>
      <c r="D2006" s="498"/>
      <c r="E2006" s="495">
        <f t="shared" si="245"/>
        <v>520806038.40000004</v>
      </c>
      <c r="F2006" s="495">
        <f t="shared" si="245"/>
        <v>471016384.37999988</v>
      </c>
      <c r="G2006" s="495">
        <f t="shared" si="240"/>
        <v>49789654.02000016</v>
      </c>
      <c r="H2006" s="495">
        <f>VLOOKUP(A2006,'02-Metrics'!A:R,18,FALSE)</f>
        <v>527037820</v>
      </c>
      <c r="I2006" s="496">
        <f t="shared" si="244"/>
        <v>9.4470742194554772E-2</v>
      </c>
      <c r="J2006" s="512"/>
      <c r="L2006" s="23">
        <v>44273</v>
      </c>
      <c r="M2006" s="241" t="s">
        <v>1039</v>
      </c>
      <c r="S2006">
        <f t="shared" si="243"/>
        <v>2021</v>
      </c>
    </row>
    <row r="2007" spans="1:19">
      <c r="A2007" s="418" t="s">
        <v>12</v>
      </c>
      <c r="B2007" s="497">
        <f>L2007</f>
        <v>44273</v>
      </c>
      <c r="C2007" s="498">
        <v>2000000</v>
      </c>
      <c r="D2007" s="498"/>
      <c r="E2007" s="495">
        <f t="shared" si="245"/>
        <v>522806038.40000004</v>
      </c>
      <c r="F2007" s="495">
        <f t="shared" si="245"/>
        <v>471016384.37999988</v>
      </c>
      <c r="G2007" s="495">
        <f t="shared" si="240"/>
        <v>51789654.02000016</v>
      </c>
      <c r="H2007" s="495">
        <f>VLOOKUP(A2007,'02-Metrics'!A:R,18,FALSE)</f>
        <v>527037820</v>
      </c>
      <c r="I2007" s="496">
        <f t="shared" si="244"/>
        <v>9.8265536275935872E-2</v>
      </c>
      <c r="J2007" s="512"/>
      <c r="L2007" s="23">
        <v>44273</v>
      </c>
      <c r="M2007" s="241" t="s">
        <v>1039</v>
      </c>
      <c r="S2007">
        <f t="shared" si="243"/>
        <v>2021</v>
      </c>
    </row>
    <row r="2008" spans="1:19">
      <c r="A2008" s="418" t="s">
        <v>12</v>
      </c>
      <c r="B2008" s="497">
        <f>L2008</f>
        <v>44273</v>
      </c>
      <c r="C2008" s="498">
        <v>1951088.5</v>
      </c>
      <c r="D2008" s="498"/>
      <c r="E2008" s="495">
        <f t="shared" si="245"/>
        <v>524757126.90000004</v>
      </c>
      <c r="F2008" s="495">
        <f t="shared" si="245"/>
        <v>471016384.37999988</v>
      </c>
      <c r="G2008" s="495">
        <f t="shared" si="240"/>
        <v>53740742.52000016</v>
      </c>
      <c r="H2008" s="495">
        <f>VLOOKUP(A2008,'02-Metrics'!A:R,18,FALSE)</f>
        <v>527037820</v>
      </c>
      <c r="I2008" s="496">
        <f t="shared" si="244"/>
        <v>0.10196752582196124</v>
      </c>
      <c r="J2008" s="512"/>
      <c r="L2008" s="23">
        <v>44273</v>
      </c>
      <c r="M2008" s="241" t="s">
        <v>1039</v>
      </c>
      <c r="S2008">
        <f t="shared" si="243"/>
        <v>2021</v>
      </c>
    </row>
    <row r="2009" spans="1:19">
      <c r="A2009" s="418"/>
      <c r="B2009" s="505"/>
      <c r="C2009" s="506"/>
      <c r="D2009" s="506"/>
      <c r="E2009" s="506"/>
      <c r="F2009" s="506"/>
      <c r="G2009" s="506"/>
      <c r="H2009" s="495"/>
      <c r="I2009" s="496"/>
      <c r="J2009" s="512"/>
      <c r="S2009">
        <f t="shared" si="243"/>
        <v>1900</v>
      </c>
    </row>
    <row r="2010" spans="1:19">
      <c r="A2010" s="418" t="s">
        <v>1105</v>
      </c>
      <c r="B2010" s="497">
        <v>42856</v>
      </c>
      <c r="C2010" s="498"/>
      <c r="D2010" s="498">
        <v>11960</v>
      </c>
      <c r="E2010" s="495">
        <f t="shared" ref="E2010:F2022" si="246">C2010+E2009</f>
        <v>0</v>
      </c>
      <c r="F2010" s="495">
        <f t="shared" si="246"/>
        <v>11960</v>
      </c>
      <c r="G2010" s="495">
        <f t="shared" si="240"/>
        <v>-11960</v>
      </c>
      <c r="H2010" s="495">
        <f>VLOOKUP(A2010,'02-Metrics'!A:R,18,FALSE)</f>
        <v>3865380</v>
      </c>
      <c r="I2010" s="496">
        <f t="shared" si="244"/>
        <v>-3.0941330477210521E-3</v>
      </c>
      <c r="J2010" s="512"/>
      <c r="M2010" s="241" t="s">
        <v>1038</v>
      </c>
      <c r="S2010">
        <f t="shared" si="243"/>
        <v>2017</v>
      </c>
    </row>
    <row r="2011" spans="1:19">
      <c r="A2011" s="418" t="s">
        <v>1105</v>
      </c>
      <c r="B2011" s="497">
        <v>42948</v>
      </c>
      <c r="C2011" s="498"/>
      <c r="D2011" s="498">
        <v>15800</v>
      </c>
      <c r="E2011" s="495">
        <f t="shared" si="246"/>
        <v>0</v>
      </c>
      <c r="F2011" s="495">
        <f t="shared" si="246"/>
        <v>27760</v>
      </c>
      <c r="G2011" s="495">
        <f t="shared" si="240"/>
        <v>-27760</v>
      </c>
      <c r="H2011" s="495">
        <f>VLOOKUP(A2011,'02-Metrics'!A:R,18,FALSE)</f>
        <v>3865380</v>
      </c>
      <c r="I2011" s="496">
        <f t="shared" si="244"/>
        <v>-7.1817001174528765E-3</v>
      </c>
      <c r="J2011" s="512"/>
      <c r="M2011" s="241" t="s">
        <v>1038</v>
      </c>
      <c r="S2011">
        <f t="shared" si="243"/>
        <v>2017</v>
      </c>
    </row>
    <row r="2012" spans="1:19">
      <c r="A2012" s="418" t="s">
        <v>1105</v>
      </c>
      <c r="B2012" s="497">
        <v>43009</v>
      </c>
      <c r="C2012" s="498"/>
      <c r="D2012" s="498">
        <v>34500.83</v>
      </c>
      <c r="E2012" s="495">
        <f t="shared" si="246"/>
        <v>0</v>
      </c>
      <c r="F2012" s="495">
        <f t="shared" si="246"/>
        <v>62260.83</v>
      </c>
      <c r="G2012" s="495">
        <f t="shared" si="240"/>
        <v>-62260.83</v>
      </c>
      <c r="H2012" s="495">
        <f>VLOOKUP(A2012,'02-Metrics'!A:R,18,FALSE)</f>
        <v>3865380</v>
      </c>
      <c r="I2012" s="496">
        <f t="shared" si="244"/>
        <v>-1.6107298635580462E-2</v>
      </c>
      <c r="J2012" s="512"/>
      <c r="M2012" s="241" t="s">
        <v>1038</v>
      </c>
      <c r="S2012">
        <f t="shared" si="243"/>
        <v>2017</v>
      </c>
    </row>
    <row r="2013" spans="1:19">
      <c r="A2013" s="418" t="s">
        <v>1105</v>
      </c>
      <c r="B2013" s="497">
        <f>L2013</f>
        <v>43104</v>
      </c>
      <c r="C2013" s="498">
        <v>500000</v>
      </c>
      <c r="D2013" s="498"/>
      <c r="E2013" s="495">
        <f t="shared" si="246"/>
        <v>500000</v>
      </c>
      <c r="F2013" s="495">
        <f t="shared" si="246"/>
        <v>62260.83</v>
      </c>
      <c r="G2013" s="495">
        <f t="shared" si="240"/>
        <v>437739.17</v>
      </c>
      <c r="H2013" s="495">
        <f>VLOOKUP(A2013,'02-Metrics'!A:R,18,FALSE)</f>
        <v>3865380</v>
      </c>
      <c r="I2013" s="496">
        <f t="shared" si="244"/>
        <v>0.11324608964707221</v>
      </c>
      <c r="J2013" s="512"/>
      <c r="L2013" s="23">
        <v>43104</v>
      </c>
      <c r="M2013" s="241" t="s">
        <v>1039</v>
      </c>
      <c r="S2013">
        <f t="shared" si="243"/>
        <v>2018</v>
      </c>
    </row>
    <row r="2014" spans="1:19">
      <c r="A2014" s="418" t="s">
        <v>1105</v>
      </c>
      <c r="B2014" s="497">
        <v>43160</v>
      </c>
      <c r="C2014" s="498"/>
      <c r="D2014" s="498">
        <v>13289.17</v>
      </c>
      <c r="E2014" s="495">
        <f t="shared" si="246"/>
        <v>500000</v>
      </c>
      <c r="F2014" s="495">
        <f t="shared" si="246"/>
        <v>75550</v>
      </c>
      <c r="G2014" s="495">
        <f t="shared" si="240"/>
        <v>424450</v>
      </c>
      <c r="H2014" s="495">
        <f>VLOOKUP(A2014,'02-Metrics'!A:R,18,FALSE)</f>
        <v>3865380</v>
      </c>
      <c r="I2014" s="496">
        <f t="shared" si="244"/>
        <v>0.10980809131314385</v>
      </c>
      <c r="J2014" s="512"/>
      <c r="M2014" s="241" t="s">
        <v>1038</v>
      </c>
      <c r="S2014">
        <f t="shared" si="243"/>
        <v>2018</v>
      </c>
    </row>
    <row r="2015" spans="1:19">
      <c r="A2015" s="418" t="s">
        <v>1105</v>
      </c>
      <c r="B2015" s="497">
        <v>43191</v>
      </c>
      <c r="C2015" s="498"/>
      <c r="D2015" s="498">
        <v>39641.08</v>
      </c>
      <c r="E2015" s="495">
        <f t="shared" si="246"/>
        <v>500000</v>
      </c>
      <c r="F2015" s="495">
        <f t="shared" si="246"/>
        <v>115191.08</v>
      </c>
      <c r="G2015" s="495">
        <f t="shared" si="240"/>
        <v>384808.92</v>
      </c>
      <c r="H2015" s="495">
        <f>VLOOKUP(A2015,'02-Metrics'!A:R,18,FALSE)</f>
        <v>3865380</v>
      </c>
      <c r="I2015" s="496">
        <f t="shared" si="244"/>
        <v>9.9552675286776457E-2</v>
      </c>
      <c r="J2015" s="512"/>
      <c r="M2015" s="241" t="s">
        <v>1038</v>
      </c>
      <c r="S2015">
        <f t="shared" si="243"/>
        <v>2018</v>
      </c>
    </row>
    <row r="2016" spans="1:19">
      <c r="A2016" s="418" t="s">
        <v>1105</v>
      </c>
      <c r="B2016" s="497">
        <v>43313</v>
      </c>
      <c r="C2016" s="498"/>
      <c r="D2016" s="498">
        <v>4421</v>
      </c>
      <c r="E2016" s="495">
        <f t="shared" si="246"/>
        <v>500000</v>
      </c>
      <c r="F2016" s="495">
        <f t="shared" si="246"/>
        <v>119612.08</v>
      </c>
      <c r="G2016" s="495">
        <f t="shared" si="240"/>
        <v>380387.92</v>
      </c>
      <c r="H2016" s="495">
        <f>VLOOKUP(A2016,'02-Metrics'!A:R,18,FALSE)</f>
        <v>3865380</v>
      </c>
      <c r="I2016" s="496">
        <f t="shared" si="244"/>
        <v>9.8408932627581241E-2</v>
      </c>
      <c r="J2016" s="512"/>
      <c r="M2016" s="241" t="s">
        <v>1038</v>
      </c>
      <c r="S2016">
        <f t="shared" si="243"/>
        <v>2018</v>
      </c>
    </row>
    <row r="2017" spans="1:19">
      <c r="A2017" s="418" t="s">
        <v>1105</v>
      </c>
      <c r="B2017" s="497">
        <v>43374</v>
      </c>
      <c r="C2017" s="498"/>
      <c r="D2017" s="498">
        <v>53825</v>
      </c>
      <c r="E2017" s="495">
        <f t="shared" si="246"/>
        <v>500000</v>
      </c>
      <c r="F2017" s="495">
        <f t="shared" si="246"/>
        <v>173437.08000000002</v>
      </c>
      <c r="G2017" s="495">
        <f t="shared" si="240"/>
        <v>326562.92</v>
      </c>
      <c r="H2017" s="495">
        <f>VLOOKUP(A2017,'02-Metrics'!A:R,18,FALSE)</f>
        <v>3865380</v>
      </c>
      <c r="I2017" s="496">
        <f t="shared" si="244"/>
        <v>8.4484040378953684E-2</v>
      </c>
      <c r="J2017" s="512"/>
      <c r="M2017" s="241" t="s">
        <v>1038</v>
      </c>
      <c r="S2017">
        <f t="shared" si="243"/>
        <v>2018</v>
      </c>
    </row>
    <row r="2018" spans="1:19">
      <c r="A2018" s="418" t="s">
        <v>1105</v>
      </c>
      <c r="B2018" s="497">
        <v>43405</v>
      </c>
      <c r="C2018" s="498"/>
      <c r="D2018" s="498">
        <v>14843.29</v>
      </c>
      <c r="E2018" s="495">
        <f t="shared" si="246"/>
        <v>500000</v>
      </c>
      <c r="F2018" s="495">
        <f t="shared" si="246"/>
        <v>188280.37000000002</v>
      </c>
      <c r="G2018" s="495">
        <f t="shared" si="240"/>
        <v>311719.63</v>
      </c>
      <c r="H2018" s="495">
        <f>VLOOKUP(A2018,'02-Metrics'!A:R,18,FALSE)</f>
        <v>3865380</v>
      </c>
      <c r="I2018" s="496">
        <f t="shared" si="244"/>
        <v>8.0643980669429655E-2</v>
      </c>
      <c r="J2018" s="512"/>
      <c r="M2018" s="241" t="s">
        <v>1038</v>
      </c>
      <c r="S2018">
        <f t="shared" si="243"/>
        <v>2018</v>
      </c>
    </row>
    <row r="2019" spans="1:19">
      <c r="A2019" s="418" t="s">
        <v>1105</v>
      </c>
      <c r="B2019" s="497">
        <v>43466</v>
      </c>
      <c r="C2019" s="498"/>
      <c r="D2019" s="498">
        <v>1231.71</v>
      </c>
      <c r="E2019" s="495">
        <f t="shared" si="246"/>
        <v>500000</v>
      </c>
      <c r="F2019" s="495">
        <f t="shared" si="246"/>
        <v>189512.08000000002</v>
      </c>
      <c r="G2019" s="495">
        <f t="shared" si="240"/>
        <v>310487.92</v>
      </c>
      <c r="H2019" s="495">
        <f>VLOOKUP(A2019,'02-Metrics'!A:R,18,FALSE)</f>
        <v>3865380</v>
      </c>
      <c r="I2019" s="496">
        <f t="shared" si="244"/>
        <v>8.0325328945666394E-2</v>
      </c>
      <c r="J2019" s="512"/>
      <c r="M2019" s="241" t="s">
        <v>1038</v>
      </c>
      <c r="S2019">
        <f t="shared" si="243"/>
        <v>2019</v>
      </c>
    </row>
    <row r="2020" spans="1:19">
      <c r="A2020" s="418" t="s">
        <v>1105</v>
      </c>
      <c r="B2020" s="497">
        <v>43770</v>
      </c>
      <c r="C2020" s="498"/>
      <c r="D2020" s="498">
        <v>786.42</v>
      </c>
      <c r="E2020" s="495">
        <f t="shared" si="246"/>
        <v>500000</v>
      </c>
      <c r="F2020" s="495">
        <f t="shared" si="246"/>
        <v>190298.50000000003</v>
      </c>
      <c r="G2020" s="495">
        <f t="shared" si="240"/>
        <v>309701.5</v>
      </c>
      <c r="H2020" s="495">
        <f>VLOOKUP(A2020,'02-Metrics'!A:R,18,FALSE)</f>
        <v>3865380</v>
      </c>
      <c r="I2020" s="496">
        <f t="shared" si="244"/>
        <v>8.0121876762439911E-2</v>
      </c>
      <c r="J2020" s="512"/>
      <c r="M2020" s="241" t="s">
        <v>1038</v>
      </c>
      <c r="S2020">
        <f t="shared" si="243"/>
        <v>2019</v>
      </c>
    </row>
    <row r="2021" spans="1:19">
      <c r="A2021" s="418" t="s">
        <v>1105</v>
      </c>
      <c r="B2021" s="497">
        <v>43800</v>
      </c>
      <c r="C2021" s="498"/>
      <c r="D2021" s="498">
        <v>627886.26</v>
      </c>
      <c r="E2021" s="495">
        <f t="shared" si="246"/>
        <v>500000</v>
      </c>
      <c r="F2021" s="495">
        <f t="shared" si="246"/>
        <v>818184.76</v>
      </c>
      <c r="G2021" s="495">
        <f t="shared" si="240"/>
        <v>-318184.76</v>
      </c>
      <c r="H2021" s="495">
        <f>VLOOKUP(A2021,'02-Metrics'!A:R,18,FALSE)</f>
        <v>3865380</v>
      </c>
      <c r="I2021" s="496">
        <f t="shared" si="244"/>
        <v>-8.2316553611805315E-2</v>
      </c>
      <c r="J2021" s="512"/>
      <c r="M2021" s="241" t="s">
        <v>1038</v>
      </c>
      <c r="S2021">
        <f t="shared" si="243"/>
        <v>2019</v>
      </c>
    </row>
    <row r="2022" spans="1:19">
      <c r="A2022" s="418" t="s">
        <v>1105</v>
      </c>
      <c r="B2022" s="497">
        <v>44044</v>
      </c>
      <c r="C2022" s="498"/>
      <c r="D2022" s="498">
        <v>769.32</v>
      </c>
      <c r="E2022" s="495">
        <f t="shared" si="246"/>
        <v>500000</v>
      </c>
      <c r="F2022" s="495">
        <f t="shared" si="246"/>
        <v>818954.08</v>
      </c>
      <c r="G2022" s="495">
        <f t="shared" si="240"/>
        <v>-318954.07999999996</v>
      </c>
      <c r="H2022" s="495">
        <f>VLOOKUP(A2022,'02-Metrics'!A:R,18,FALSE)</f>
        <v>3865380</v>
      </c>
      <c r="I2022" s="496">
        <f t="shared" si="244"/>
        <v>-8.2515581909152522E-2</v>
      </c>
      <c r="J2022" s="512"/>
      <c r="M2022" s="241" t="s">
        <v>1038</v>
      </c>
      <c r="S2022">
        <f t="shared" si="243"/>
        <v>2020</v>
      </c>
    </row>
    <row r="2023" spans="1:19">
      <c r="A2023" s="418"/>
      <c r="B2023" s="505"/>
      <c r="C2023" s="506"/>
      <c r="D2023" s="506"/>
      <c r="E2023" s="506"/>
      <c r="F2023" s="506"/>
      <c r="G2023" s="506"/>
      <c r="H2023" s="495"/>
      <c r="I2023" s="496"/>
      <c r="J2023" s="512"/>
      <c r="S2023">
        <f t="shared" si="243"/>
        <v>1900</v>
      </c>
    </row>
    <row r="2024" spans="1:19">
      <c r="A2024" s="418" t="s">
        <v>1245</v>
      </c>
      <c r="B2024" s="494">
        <v>42947</v>
      </c>
      <c r="C2024" s="495">
        <v>6400000</v>
      </c>
      <c r="D2024" s="495">
        <v>11130</v>
      </c>
      <c r="E2024" s="495">
        <f t="shared" ref="E2024:F2039" si="247">C2024+E2023</f>
        <v>6400000</v>
      </c>
      <c r="F2024" s="495">
        <f t="shared" si="247"/>
        <v>11130</v>
      </c>
      <c r="G2024" s="495">
        <f t="shared" si="240"/>
        <v>6388870</v>
      </c>
      <c r="H2024" s="495">
        <f>VLOOKUP(A2024,'02-Metrics'!A:R,18,FALSE)</f>
        <v>98230405</v>
      </c>
      <c r="I2024" s="496">
        <f t="shared" si="244"/>
        <v>6.5039638185345972E-2</v>
      </c>
      <c r="J2024" s="512"/>
      <c r="K2024" s="491">
        <v>0</v>
      </c>
      <c r="L2024" s="489">
        <v>42947</v>
      </c>
      <c r="M2024" s="241" t="s">
        <v>1041</v>
      </c>
      <c r="S2024">
        <f t="shared" si="243"/>
        <v>2017</v>
      </c>
    </row>
    <row r="2025" spans="1:19">
      <c r="A2025" s="418" t="s">
        <v>1245</v>
      </c>
      <c r="B2025" s="497">
        <v>42948</v>
      </c>
      <c r="C2025" s="498"/>
      <c r="D2025" s="498">
        <v>87056.8</v>
      </c>
      <c r="E2025" s="495">
        <f t="shared" si="247"/>
        <v>6400000</v>
      </c>
      <c r="F2025" s="495">
        <f t="shared" si="247"/>
        <v>98186.8</v>
      </c>
      <c r="G2025" s="495">
        <f t="shared" si="240"/>
        <v>6301813.2000000002</v>
      </c>
      <c r="H2025" s="495">
        <f>VLOOKUP(A2025,'02-Metrics'!A:R,18,FALSE)</f>
        <v>98230405</v>
      </c>
      <c r="I2025" s="496">
        <f t="shared" si="244"/>
        <v>6.4153387131000841E-2</v>
      </c>
      <c r="J2025" s="512"/>
      <c r="M2025" s="241" t="s">
        <v>1038</v>
      </c>
      <c r="S2025">
        <f t="shared" si="243"/>
        <v>2017</v>
      </c>
    </row>
    <row r="2026" spans="1:19">
      <c r="A2026" s="418" t="s">
        <v>1245</v>
      </c>
      <c r="B2026" s="494">
        <v>42978</v>
      </c>
      <c r="C2026" s="495">
        <v>0</v>
      </c>
      <c r="D2026" s="495">
        <v>365984</v>
      </c>
      <c r="E2026" s="495">
        <f t="shared" si="247"/>
        <v>6400000</v>
      </c>
      <c r="F2026" s="495">
        <f t="shared" si="247"/>
        <v>464170.8</v>
      </c>
      <c r="G2026" s="495">
        <f t="shared" si="240"/>
        <v>5935829.2000000002</v>
      </c>
      <c r="H2026" s="495">
        <f>VLOOKUP(A2026,'02-Metrics'!A:R,18,FALSE)</f>
        <v>98230405</v>
      </c>
      <c r="I2026" s="496">
        <f t="shared" si="244"/>
        <v>6.0427616072640647E-2</v>
      </c>
      <c r="J2026" s="512"/>
      <c r="K2026" s="491">
        <v>0</v>
      </c>
      <c r="L2026" s="489">
        <v>42978</v>
      </c>
      <c r="M2026" s="241" t="s">
        <v>1041</v>
      </c>
      <c r="S2026">
        <f t="shared" si="243"/>
        <v>2017</v>
      </c>
    </row>
    <row r="2027" spans="1:19">
      <c r="A2027" s="418" t="s">
        <v>1245</v>
      </c>
      <c r="B2027" s="497">
        <v>42979</v>
      </c>
      <c r="C2027" s="498"/>
      <c r="D2027" s="498">
        <v>183373.52</v>
      </c>
      <c r="E2027" s="495">
        <f t="shared" si="247"/>
        <v>6400000</v>
      </c>
      <c r="F2027" s="495">
        <f t="shared" si="247"/>
        <v>647544.31999999995</v>
      </c>
      <c r="G2027" s="495">
        <f t="shared" si="240"/>
        <v>5752455.6799999997</v>
      </c>
      <c r="H2027" s="495">
        <f>VLOOKUP(A2027,'02-Metrics'!A:R,18,FALSE)</f>
        <v>98230405</v>
      </c>
      <c r="I2027" s="496">
        <f t="shared" si="244"/>
        <v>5.8560846613632506E-2</v>
      </c>
      <c r="J2027" s="512"/>
      <c r="M2027" s="241" t="s">
        <v>1038</v>
      </c>
      <c r="S2027">
        <f t="shared" si="243"/>
        <v>2017</v>
      </c>
    </row>
    <row r="2028" spans="1:19">
      <c r="A2028" s="418" t="s">
        <v>1245</v>
      </c>
      <c r="B2028" s="494">
        <v>43008</v>
      </c>
      <c r="C2028" s="495">
        <v>0</v>
      </c>
      <c r="D2028" s="495">
        <v>436860</v>
      </c>
      <c r="E2028" s="495">
        <f t="shared" si="247"/>
        <v>6400000</v>
      </c>
      <c r="F2028" s="495">
        <f t="shared" si="247"/>
        <v>1084404.3199999998</v>
      </c>
      <c r="G2028" s="495">
        <f t="shared" si="240"/>
        <v>5315595.68</v>
      </c>
      <c r="H2028" s="495">
        <f>VLOOKUP(A2028,'02-Metrics'!A:R,18,FALSE)</f>
        <v>98230405</v>
      </c>
      <c r="I2028" s="496">
        <f t="shared" si="244"/>
        <v>5.411354742963749E-2</v>
      </c>
      <c r="J2028" s="512"/>
      <c r="K2028" s="491">
        <v>3990887</v>
      </c>
      <c r="L2028" s="489">
        <v>43008</v>
      </c>
      <c r="M2028" s="241" t="s">
        <v>1041</v>
      </c>
      <c r="S2028">
        <f t="shared" si="243"/>
        <v>2017</v>
      </c>
    </row>
    <row r="2029" spans="1:19">
      <c r="A2029" s="418" t="s">
        <v>1245</v>
      </c>
      <c r="B2029" s="497">
        <v>43009</v>
      </c>
      <c r="C2029" s="498"/>
      <c r="D2029" s="498">
        <v>532251.23</v>
      </c>
      <c r="E2029" s="495">
        <f t="shared" si="247"/>
        <v>6400000</v>
      </c>
      <c r="F2029" s="495">
        <f t="shared" si="247"/>
        <v>1616655.5499999998</v>
      </c>
      <c r="G2029" s="495">
        <f t="shared" si="240"/>
        <v>4783344.45</v>
      </c>
      <c r="H2029" s="495">
        <f>VLOOKUP(A2029,'02-Metrics'!A:R,18,FALSE)</f>
        <v>98230405</v>
      </c>
      <c r="I2029" s="496">
        <f t="shared" si="244"/>
        <v>4.8695151465577284E-2</v>
      </c>
      <c r="J2029" s="512"/>
      <c r="M2029" s="241" t="s">
        <v>1038</v>
      </c>
      <c r="S2029">
        <f t="shared" si="243"/>
        <v>2017</v>
      </c>
    </row>
    <row r="2030" spans="1:19">
      <c r="A2030" s="418" t="s">
        <v>1245</v>
      </c>
      <c r="B2030" s="494">
        <v>43039</v>
      </c>
      <c r="C2030" s="495">
        <v>0</v>
      </c>
      <c r="D2030" s="495">
        <v>2914171</v>
      </c>
      <c r="E2030" s="495">
        <f t="shared" si="247"/>
        <v>6400000</v>
      </c>
      <c r="F2030" s="495">
        <f t="shared" si="247"/>
        <v>4530826.55</v>
      </c>
      <c r="G2030" s="495">
        <f t="shared" si="240"/>
        <v>1869173.4500000002</v>
      </c>
      <c r="H2030" s="495">
        <f>VLOOKUP(A2030,'02-Metrics'!A:R,18,FALSE)</f>
        <v>98230405</v>
      </c>
      <c r="I2030" s="496">
        <f t="shared" si="244"/>
        <v>1.9028461197935609E-2</v>
      </c>
      <c r="J2030" s="512"/>
      <c r="K2030" s="491">
        <v>3599516</v>
      </c>
      <c r="L2030" s="489">
        <v>43039</v>
      </c>
      <c r="M2030" s="241" t="s">
        <v>1041</v>
      </c>
      <c r="S2030">
        <f t="shared" si="243"/>
        <v>2017</v>
      </c>
    </row>
    <row r="2031" spans="1:19">
      <c r="A2031" s="418" t="s">
        <v>1245</v>
      </c>
      <c r="B2031" s="497">
        <v>43040</v>
      </c>
      <c r="C2031" s="498"/>
      <c r="D2031" s="498">
        <v>273406.02999999997</v>
      </c>
      <c r="E2031" s="495">
        <f t="shared" si="247"/>
        <v>6400000</v>
      </c>
      <c r="F2031" s="495">
        <f t="shared" si="247"/>
        <v>4804232.58</v>
      </c>
      <c r="G2031" s="495">
        <f t="shared" si="240"/>
        <v>1595767.42</v>
      </c>
      <c r="H2031" s="495">
        <f>VLOOKUP(A2031,'02-Metrics'!A:R,18,FALSE)</f>
        <v>98230405</v>
      </c>
      <c r="I2031" s="496">
        <f t="shared" si="244"/>
        <v>1.6245147518225134E-2</v>
      </c>
      <c r="J2031" s="512"/>
      <c r="M2031" s="241" t="s">
        <v>1038</v>
      </c>
      <c r="S2031">
        <f t="shared" si="243"/>
        <v>2017</v>
      </c>
    </row>
    <row r="2032" spans="1:19">
      <c r="A2032" s="418" t="s">
        <v>1245</v>
      </c>
      <c r="B2032" s="494">
        <v>43069</v>
      </c>
      <c r="C2032" s="495">
        <v>3779007</v>
      </c>
      <c r="D2032" s="495">
        <v>6068657</v>
      </c>
      <c r="E2032" s="495">
        <f t="shared" si="247"/>
        <v>10179007</v>
      </c>
      <c r="F2032" s="495">
        <f t="shared" si="247"/>
        <v>10872889.58</v>
      </c>
      <c r="G2032" s="495">
        <f t="shared" si="240"/>
        <v>-693882.58000000007</v>
      </c>
      <c r="H2032" s="495">
        <f>VLOOKUP(A2032,'02-Metrics'!A:R,18,FALSE)</f>
        <v>98230405</v>
      </c>
      <c r="I2032" s="496">
        <f t="shared" si="244"/>
        <v>-7.0638269281288217E-3</v>
      </c>
      <c r="J2032" s="512"/>
      <c r="K2032" s="491">
        <v>1558907</v>
      </c>
      <c r="L2032" s="489">
        <v>43069</v>
      </c>
      <c r="M2032" s="241" t="s">
        <v>1041</v>
      </c>
      <c r="S2032">
        <f t="shared" si="243"/>
        <v>2017</v>
      </c>
    </row>
    <row r="2033" spans="1:19">
      <c r="A2033" s="418" t="s">
        <v>1245</v>
      </c>
      <c r="B2033" s="497">
        <v>43070</v>
      </c>
      <c r="C2033" s="498"/>
      <c r="D2033" s="498">
        <v>528233.59000000008</v>
      </c>
      <c r="E2033" s="495">
        <f t="shared" si="247"/>
        <v>10179007</v>
      </c>
      <c r="F2033" s="495">
        <f t="shared" si="247"/>
        <v>11401123.17</v>
      </c>
      <c r="G2033" s="495">
        <f t="shared" si="240"/>
        <v>-1222116.17</v>
      </c>
      <c r="H2033" s="495">
        <f>VLOOKUP(A2033,'02-Metrics'!A:R,18,FALSE)</f>
        <v>98230405</v>
      </c>
      <c r="I2033" s="496">
        <f t="shared" si="244"/>
        <v>-1.244132272487322E-2</v>
      </c>
      <c r="J2033" s="512"/>
      <c r="M2033" s="241" t="s">
        <v>1038</v>
      </c>
      <c r="S2033">
        <f t="shared" si="243"/>
        <v>2017</v>
      </c>
    </row>
    <row r="2034" spans="1:19">
      <c r="A2034" s="418" t="s">
        <v>1245</v>
      </c>
      <c r="B2034" s="494">
        <v>43100</v>
      </c>
      <c r="C2034" s="495">
        <v>3366014</v>
      </c>
      <c r="D2034" s="495">
        <v>887464</v>
      </c>
      <c r="E2034" s="495">
        <f t="shared" si="247"/>
        <v>13545021</v>
      </c>
      <c r="F2034" s="495">
        <f t="shared" si="247"/>
        <v>12288587.17</v>
      </c>
      <c r="G2034" s="495">
        <f t="shared" si="240"/>
        <v>1256433.83</v>
      </c>
      <c r="H2034" s="495">
        <f>VLOOKUP(A2034,'02-Metrics'!A:R,18,FALSE)</f>
        <v>98230405</v>
      </c>
      <c r="I2034" s="496">
        <f t="shared" si="244"/>
        <v>1.2790681561376032E-2</v>
      </c>
      <c r="J2034" s="512"/>
      <c r="K2034" s="491">
        <v>3130756</v>
      </c>
      <c r="L2034" s="489">
        <v>43100</v>
      </c>
      <c r="M2034" s="241" t="s">
        <v>1041</v>
      </c>
      <c r="S2034">
        <f t="shared" si="243"/>
        <v>2017</v>
      </c>
    </row>
    <row r="2035" spans="1:19">
      <c r="A2035" s="418" t="s">
        <v>1245</v>
      </c>
      <c r="B2035" s="497">
        <v>43101</v>
      </c>
      <c r="C2035" s="498"/>
      <c r="D2035" s="498">
        <v>1301092.92</v>
      </c>
      <c r="E2035" s="495">
        <f t="shared" si="247"/>
        <v>13545021</v>
      </c>
      <c r="F2035" s="495">
        <f t="shared" si="247"/>
        <v>13589680.09</v>
      </c>
      <c r="G2035" s="495">
        <f t="shared" si="240"/>
        <v>-44659.089999999851</v>
      </c>
      <c r="H2035" s="495">
        <f>VLOOKUP(A2035,'02-Metrics'!A:R,18,FALSE)</f>
        <v>98230405</v>
      </c>
      <c r="I2035" s="496">
        <f t="shared" si="244"/>
        <v>-4.5463611801254257E-4</v>
      </c>
      <c r="J2035" s="512"/>
      <c r="M2035" s="241" t="s">
        <v>1038</v>
      </c>
      <c r="S2035">
        <f t="shared" si="243"/>
        <v>2018</v>
      </c>
    </row>
    <row r="2036" spans="1:19">
      <c r="A2036" s="418" t="s">
        <v>1245</v>
      </c>
      <c r="B2036" s="497">
        <v>43132</v>
      </c>
      <c r="C2036" s="498"/>
      <c r="D2036" s="498">
        <v>856943.87999999989</v>
      </c>
      <c r="E2036" s="495">
        <f t="shared" si="247"/>
        <v>13545021</v>
      </c>
      <c r="F2036" s="495">
        <f t="shared" si="247"/>
        <v>14446623.969999999</v>
      </c>
      <c r="G2036" s="495">
        <f t="shared" si="240"/>
        <v>-901602.96999999881</v>
      </c>
      <c r="H2036" s="495">
        <f>VLOOKUP(A2036,'02-Metrics'!A:R,18,FALSE)</f>
        <v>98230405</v>
      </c>
      <c r="I2036" s="496">
        <f t="shared" si="244"/>
        <v>-9.17845111195458E-3</v>
      </c>
      <c r="J2036" s="512"/>
      <c r="M2036" s="241" t="s">
        <v>1038</v>
      </c>
      <c r="S2036">
        <f t="shared" si="243"/>
        <v>2018</v>
      </c>
    </row>
    <row r="2037" spans="1:19">
      <c r="A2037" s="418" t="s">
        <v>1245</v>
      </c>
      <c r="B2037" s="497">
        <f>L2037</f>
        <v>43152</v>
      </c>
      <c r="C2037" s="498">
        <v>2572231.81</v>
      </c>
      <c r="D2037" s="498"/>
      <c r="E2037" s="495">
        <f t="shared" si="247"/>
        <v>16117252.810000001</v>
      </c>
      <c r="F2037" s="495">
        <f t="shared" si="247"/>
        <v>14446623.969999999</v>
      </c>
      <c r="G2037" s="495">
        <f t="shared" si="240"/>
        <v>1670628.8400000017</v>
      </c>
      <c r="H2037" s="495">
        <f>VLOOKUP(A2037,'02-Metrics'!A:R,18,FALSE)</f>
        <v>98230405</v>
      </c>
      <c r="I2037" s="496">
        <f t="shared" si="244"/>
        <v>1.700724780682724E-2</v>
      </c>
      <c r="J2037" s="512"/>
      <c r="L2037" s="23">
        <v>43152</v>
      </c>
      <c r="M2037" s="241" t="s">
        <v>1039</v>
      </c>
      <c r="S2037">
        <f t="shared" si="243"/>
        <v>2018</v>
      </c>
    </row>
    <row r="2038" spans="1:19">
      <c r="A2038" s="418" t="s">
        <v>1245</v>
      </c>
      <c r="B2038" s="497">
        <v>43160</v>
      </c>
      <c r="C2038" s="498"/>
      <c r="D2038" s="498">
        <v>893390.97000000009</v>
      </c>
      <c r="E2038" s="495">
        <f t="shared" si="247"/>
        <v>16117252.810000001</v>
      </c>
      <c r="F2038" s="495">
        <f t="shared" si="247"/>
        <v>15340014.939999999</v>
      </c>
      <c r="G2038" s="495">
        <f t="shared" si="240"/>
        <v>777237.87000000104</v>
      </c>
      <c r="H2038" s="495">
        <f>VLOOKUP(A2038,'02-Metrics'!A:R,18,FALSE)</f>
        <v>98230405</v>
      </c>
      <c r="I2038" s="496">
        <f t="shared" si="244"/>
        <v>7.9123960651490861E-3</v>
      </c>
      <c r="J2038" s="512"/>
      <c r="M2038" s="241" t="s">
        <v>1038</v>
      </c>
      <c r="S2038">
        <f t="shared" si="243"/>
        <v>2018</v>
      </c>
    </row>
    <row r="2039" spans="1:19">
      <c r="A2039" s="418" t="s">
        <v>1245</v>
      </c>
      <c r="B2039" s="497">
        <v>43191</v>
      </c>
      <c r="C2039" s="498"/>
      <c r="D2039" s="498">
        <v>2101196.6399999997</v>
      </c>
      <c r="E2039" s="495">
        <f t="shared" si="247"/>
        <v>16117252.810000001</v>
      </c>
      <c r="F2039" s="495">
        <f t="shared" si="247"/>
        <v>17441211.579999998</v>
      </c>
      <c r="G2039" s="495">
        <f t="shared" si="240"/>
        <v>-1323958.7699999977</v>
      </c>
      <c r="H2039" s="495">
        <f>VLOOKUP(A2039,'02-Metrics'!A:R,18,FALSE)</f>
        <v>98230405</v>
      </c>
      <c r="I2039" s="496">
        <f t="shared" si="244"/>
        <v>-1.3478095402334926E-2</v>
      </c>
      <c r="J2039" s="512"/>
      <c r="M2039" s="241" t="s">
        <v>1038</v>
      </c>
      <c r="S2039">
        <f t="shared" si="243"/>
        <v>2018</v>
      </c>
    </row>
    <row r="2040" spans="1:19">
      <c r="A2040" s="418" t="s">
        <v>1245</v>
      </c>
      <c r="B2040" s="497">
        <f>L2040</f>
        <v>43202</v>
      </c>
      <c r="C2040" s="498">
        <v>1175600.49</v>
      </c>
      <c r="D2040" s="498"/>
      <c r="E2040" s="495">
        <f t="shared" ref="E2040:F2055" si="248">C2040+E2039</f>
        <v>17292853.300000001</v>
      </c>
      <c r="F2040" s="495">
        <f t="shared" si="248"/>
        <v>17441211.579999998</v>
      </c>
      <c r="G2040" s="495">
        <f t="shared" si="240"/>
        <v>-148358.27999999747</v>
      </c>
      <c r="H2040" s="495">
        <f>VLOOKUP(A2040,'02-Metrics'!A:R,18,FALSE)</f>
        <v>98230405</v>
      </c>
      <c r="I2040" s="496">
        <f t="shared" si="244"/>
        <v>-1.5103091552966465E-3</v>
      </c>
      <c r="J2040" s="512"/>
      <c r="L2040" s="23">
        <v>43202</v>
      </c>
      <c r="M2040" s="241" t="s">
        <v>1039</v>
      </c>
      <c r="S2040">
        <f t="shared" si="243"/>
        <v>2018</v>
      </c>
    </row>
    <row r="2041" spans="1:19">
      <c r="A2041" s="418" t="s">
        <v>1245</v>
      </c>
      <c r="B2041" s="497">
        <f>L2041</f>
        <v>43202</v>
      </c>
      <c r="C2041" s="498">
        <v>5000000</v>
      </c>
      <c r="D2041" s="498"/>
      <c r="E2041" s="495">
        <f t="shared" si="248"/>
        <v>22292853.300000001</v>
      </c>
      <c r="F2041" s="495">
        <f t="shared" si="248"/>
        <v>17441211.579999998</v>
      </c>
      <c r="G2041" s="495">
        <f t="shared" si="240"/>
        <v>4851641.7200000025</v>
      </c>
      <c r="H2041" s="495">
        <f>VLOOKUP(A2041,'02-Metrics'!A:R,18,FALSE)</f>
        <v>98230405</v>
      </c>
      <c r="I2041" s="496">
        <f t="shared" si="244"/>
        <v>4.9390427739761454E-2</v>
      </c>
      <c r="J2041" s="512"/>
      <c r="L2041" s="23">
        <v>43202</v>
      </c>
      <c r="M2041" s="241" t="s">
        <v>1039</v>
      </c>
      <c r="S2041">
        <f t="shared" si="243"/>
        <v>2018</v>
      </c>
    </row>
    <row r="2042" spans="1:19">
      <c r="A2042" s="418" t="s">
        <v>1245</v>
      </c>
      <c r="B2042" s="497">
        <f>L2042</f>
        <v>43207</v>
      </c>
      <c r="C2042" s="498">
        <v>7600000</v>
      </c>
      <c r="D2042" s="498"/>
      <c r="E2042" s="495">
        <f t="shared" si="248"/>
        <v>29892853.300000001</v>
      </c>
      <c r="F2042" s="495">
        <f t="shared" si="248"/>
        <v>17441211.579999998</v>
      </c>
      <c r="G2042" s="495">
        <f t="shared" si="240"/>
        <v>12451641.720000003</v>
      </c>
      <c r="H2042" s="495">
        <f>VLOOKUP(A2042,'02-Metrics'!A:R,18,FALSE)</f>
        <v>98230405</v>
      </c>
      <c r="I2042" s="496">
        <f t="shared" si="244"/>
        <v>0.12675954782024978</v>
      </c>
      <c r="J2042" s="512"/>
      <c r="L2042" s="23">
        <v>43207</v>
      </c>
      <c r="M2042" s="241" t="s">
        <v>1039</v>
      </c>
      <c r="S2042">
        <f t="shared" si="243"/>
        <v>2018</v>
      </c>
    </row>
    <row r="2043" spans="1:19">
      <c r="A2043" s="418" t="s">
        <v>1245</v>
      </c>
      <c r="B2043" s="497">
        <v>43221</v>
      </c>
      <c r="C2043" s="498"/>
      <c r="D2043" s="498">
        <v>1412628.1500000001</v>
      </c>
      <c r="E2043" s="495">
        <f t="shared" si="248"/>
        <v>29892853.300000001</v>
      </c>
      <c r="F2043" s="495">
        <f t="shared" si="248"/>
        <v>18853839.729999997</v>
      </c>
      <c r="G2043" s="495">
        <f t="shared" si="240"/>
        <v>11039013.570000004</v>
      </c>
      <c r="H2043" s="495">
        <f>VLOOKUP(A2043,'02-Metrics'!A:R,18,FALSE)</f>
        <v>98230405</v>
      </c>
      <c r="I2043" s="496">
        <f t="shared" si="244"/>
        <v>0.11237878506150925</v>
      </c>
      <c r="J2043" s="512"/>
      <c r="M2043" s="241" t="s">
        <v>1038</v>
      </c>
      <c r="S2043">
        <f t="shared" si="243"/>
        <v>2018</v>
      </c>
    </row>
    <row r="2044" spans="1:19">
      <c r="A2044" s="418" t="s">
        <v>1245</v>
      </c>
      <c r="B2044" s="497">
        <f>L2044</f>
        <v>43233</v>
      </c>
      <c r="C2044" s="498">
        <v>689110.93</v>
      </c>
      <c r="D2044" s="498"/>
      <c r="E2044" s="495">
        <f t="shared" si="248"/>
        <v>30581964.23</v>
      </c>
      <c r="F2044" s="495">
        <f t="shared" si="248"/>
        <v>18853839.729999997</v>
      </c>
      <c r="G2044" s="495">
        <f t="shared" si="240"/>
        <v>11728124.500000004</v>
      </c>
      <c r="H2044" s="495">
        <f>VLOOKUP(A2044,'02-Metrics'!A:R,18,FALSE)</f>
        <v>98230405</v>
      </c>
      <c r="I2044" s="496">
        <f t="shared" si="244"/>
        <v>0.11939403588939701</v>
      </c>
      <c r="J2044" s="512"/>
      <c r="L2044" s="23">
        <v>43233</v>
      </c>
      <c r="M2044" s="241" t="s">
        <v>1039</v>
      </c>
      <c r="S2044">
        <f t="shared" si="243"/>
        <v>2018</v>
      </c>
    </row>
    <row r="2045" spans="1:19">
      <c r="A2045" s="418" t="s">
        <v>1245</v>
      </c>
      <c r="B2045" s="497">
        <f>L2045</f>
        <v>43233</v>
      </c>
      <c r="C2045" s="498">
        <v>1209313.47</v>
      </c>
      <c r="D2045" s="498"/>
      <c r="E2045" s="495">
        <f t="shared" si="248"/>
        <v>31791277.699999999</v>
      </c>
      <c r="F2045" s="495">
        <f t="shared" si="248"/>
        <v>18853839.729999997</v>
      </c>
      <c r="G2045" s="495">
        <f t="shared" si="240"/>
        <v>12937437.970000003</v>
      </c>
      <c r="H2045" s="495">
        <f>VLOOKUP(A2045,'02-Metrics'!A:R,18,FALSE)</f>
        <v>98230405</v>
      </c>
      <c r="I2045" s="496">
        <f t="shared" si="244"/>
        <v>0.13170502524142094</v>
      </c>
      <c r="J2045" s="512"/>
      <c r="L2045" s="23">
        <v>43233</v>
      </c>
      <c r="M2045" s="241" t="s">
        <v>1039</v>
      </c>
      <c r="S2045">
        <f t="shared" si="243"/>
        <v>2018</v>
      </c>
    </row>
    <row r="2046" spans="1:19">
      <c r="A2046" s="418" t="s">
        <v>1245</v>
      </c>
      <c r="B2046" s="497">
        <v>43252</v>
      </c>
      <c r="C2046" s="498"/>
      <c r="D2046" s="498">
        <v>1977571.8600000003</v>
      </c>
      <c r="E2046" s="495">
        <f t="shared" si="248"/>
        <v>31791277.699999999</v>
      </c>
      <c r="F2046" s="495">
        <f t="shared" si="248"/>
        <v>20831411.589999996</v>
      </c>
      <c r="G2046" s="495">
        <f t="shared" si="240"/>
        <v>10959866.110000003</v>
      </c>
      <c r="H2046" s="495">
        <f>VLOOKUP(A2046,'02-Metrics'!A:R,18,FALSE)</f>
        <v>98230405</v>
      </c>
      <c r="I2046" s="496">
        <f t="shared" si="244"/>
        <v>0.11157305225403481</v>
      </c>
      <c r="J2046" s="512"/>
      <c r="M2046" s="241" t="s">
        <v>1038</v>
      </c>
      <c r="S2046">
        <f t="shared" si="243"/>
        <v>2018</v>
      </c>
    </row>
    <row r="2047" spans="1:19">
      <c r="A2047" s="418" t="s">
        <v>1245</v>
      </c>
      <c r="B2047" s="497">
        <f>L2047</f>
        <v>43264</v>
      </c>
      <c r="C2047" s="498">
        <v>1492654.2</v>
      </c>
      <c r="D2047" s="498"/>
      <c r="E2047" s="495">
        <f t="shared" si="248"/>
        <v>33283931.899999999</v>
      </c>
      <c r="F2047" s="495">
        <f t="shared" si="248"/>
        <v>20831411.589999996</v>
      </c>
      <c r="G2047" s="495">
        <f t="shared" si="240"/>
        <v>12452520.310000002</v>
      </c>
      <c r="H2047" s="495">
        <f>VLOOKUP(A2047,'02-Metrics'!A:R,18,FALSE)</f>
        <v>98230405</v>
      </c>
      <c r="I2047" s="496">
        <f t="shared" si="244"/>
        <v>0.12676849199593551</v>
      </c>
      <c r="J2047" s="512"/>
      <c r="L2047" s="23">
        <v>43264</v>
      </c>
      <c r="M2047" s="241" t="s">
        <v>1039</v>
      </c>
      <c r="S2047">
        <f t="shared" si="243"/>
        <v>2018</v>
      </c>
    </row>
    <row r="2048" spans="1:19">
      <c r="A2048" s="418" t="s">
        <v>1245</v>
      </c>
      <c r="B2048" s="497">
        <f>L2048</f>
        <v>43281</v>
      </c>
      <c r="C2048" s="498">
        <v>1471457.2</v>
      </c>
      <c r="D2048" s="498"/>
      <c r="E2048" s="495">
        <f t="shared" si="248"/>
        <v>34755389.100000001</v>
      </c>
      <c r="F2048" s="495">
        <f t="shared" si="248"/>
        <v>20831411.589999996</v>
      </c>
      <c r="G2048" s="495">
        <f t="shared" ref="G2048:G2111" si="249">E2048-F2048</f>
        <v>13923977.510000005</v>
      </c>
      <c r="H2048" s="495">
        <f>VLOOKUP(A2048,'02-Metrics'!A:R,18,FALSE)</f>
        <v>98230405</v>
      </c>
      <c r="I2048" s="496">
        <f t="shared" si="244"/>
        <v>0.14174814315384332</v>
      </c>
      <c r="J2048" s="512"/>
      <c r="L2048" s="23">
        <v>43281</v>
      </c>
      <c r="M2048" s="241" t="s">
        <v>1039</v>
      </c>
      <c r="S2048">
        <f t="shared" si="243"/>
        <v>2018</v>
      </c>
    </row>
    <row r="2049" spans="1:19">
      <c r="A2049" s="418" t="s">
        <v>1245</v>
      </c>
      <c r="B2049" s="497">
        <v>43282</v>
      </c>
      <c r="C2049" s="498"/>
      <c r="D2049" s="498">
        <v>1683748.12</v>
      </c>
      <c r="E2049" s="495">
        <f t="shared" si="248"/>
        <v>34755389.100000001</v>
      </c>
      <c r="F2049" s="495">
        <f t="shared" si="248"/>
        <v>22515159.709999997</v>
      </c>
      <c r="G2049" s="495">
        <f t="shared" si="249"/>
        <v>12240229.390000004</v>
      </c>
      <c r="H2049" s="495">
        <f>VLOOKUP(A2049,'02-Metrics'!A:R,18,FALSE)</f>
        <v>98230405</v>
      </c>
      <c r="I2049" s="496">
        <f t="shared" si="244"/>
        <v>0.12460733914310955</v>
      </c>
      <c r="J2049" s="512"/>
      <c r="M2049" s="241" t="s">
        <v>1038</v>
      </c>
      <c r="S2049">
        <f t="shared" si="243"/>
        <v>2018</v>
      </c>
    </row>
    <row r="2050" spans="1:19">
      <c r="A2050" s="418" t="s">
        <v>1245</v>
      </c>
      <c r="B2050" s="497">
        <v>43313</v>
      </c>
      <c r="C2050" s="498"/>
      <c r="D2050" s="498">
        <v>8370557.7800000003</v>
      </c>
      <c r="E2050" s="495">
        <f t="shared" si="248"/>
        <v>34755389.100000001</v>
      </c>
      <c r="F2050" s="495">
        <f t="shared" si="248"/>
        <v>30885717.489999998</v>
      </c>
      <c r="G2050" s="495">
        <f t="shared" si="249"/>
        <v>3869671.6100000031</v>
      </c>
      <c r="H2050" s="495">
        <f>VLOOKUP(A2050,'02-Metrics'!A:R,18,FALSE)</f>
        <v>98230405</v>
      </c>
      <c r="I2050" s="496">
        <f t="shared" si="244"/>
        <v>3.9393827298177211E-2</v>
      </c>
      <c r="J2050" s="512"/>
      <c r="M2050" s="241" t="s">
        <v>1038</v>
      </c>
      <c r="S2050">
        <f t="shared" si="243"/>
        <v>2018</v>
      </c>
    </row>
    <row r="2051" spans="1:19">
      <c r="A2051" s="418" t="s">
        <v>1245</v>
      </c>
      <c r="B2051" s="497">
        <f>L2051</f>
        <v>43326</v>
      </c>
      <c r="C2051" s="498">
        <v>2470019.34</v>
      </c>
      <c r="D2051" s="498"/>
      <c r="E2051" s="495">
        <f t="shared" si="248"/>
        <v>37225408.439999998</v>
      </c>
      <c r="F2051" s="495">
        <f t="shared" si="248"/>
        <v>30885717.489999998</v>
      </c>
      <c r="G2051" s="495">
        <f t="shared" si="249"/>
        <v>6339690.9499999993</v>
      </c>
      <c r="H2051" s="495">
        <f>VLOOKUP(A2051,'02-Metrics'!A:R,18,FALSE)</f>
        <v>98230405</v>
      </c>
      <c r="I2051" s="496">
        <f t="shared" si="244"/>
        <v>6.4538988208386189E-2</v>
      </c>
      <c r="J2051" s="512"/>
      <c r="L2051" s="23">
        <v>43326</v>
      </c>
      <c r="M2051" s="241" t="s">
        <v>1039</v>
      </c>
      <c r="S2051">
        <f t="shared" ref="S2051:S2114" si="250">YEAR(B2051)</f>
        <v>2018</v>
      </c>
    </row>
    <row r="2052" spans="1:19">
      <c r="A2052" s="418" t="s">
        <v>1245</v>
      </c>
      <c r="B2052" s="497">
        <v>43344</v>
      </c>
      <c r="C2052" s="498"/>
      <c r="D2052" s="498">
        <v>961785.85000000009</v>
      </c>
      <c r="E2052" s="495">
        <f t="shared" si="248"/>
        <v>37225408.439999998</v>
      </c>
      <c r="F2052" s="495">
        <f t="shared" si="248"/>
        <v>31847503.34</v>
      </c>
      <c r="G2052" s="495">
        <f t="shared" si="249"/>
        <v>5377905.0999999978</v>
      </c>
      <c r="H2052" s="495">
        <f>VLOOKUP(A2052,'02-Metrics'!A:R,18,FALSE)</f>
        <v>98230405</v>
      </c>
      <c r="I2052" s="496">
        <f t="shared" ref="I2052:I2115" si="251">G2052/H2052</f>
        <v>5.4747866508338204E-2</v>
      </c>
      <c r="J2052" s="512"/>
      <c r="M2052" s="241" t="s">
        <v>1038</v>
      </c>
      <c r="S2052">
        <f t="shared" si="250"/>
        <v>2018</v>
      </c>
    </row>
    <row r="2053" spans="1:19">
      <c r="A2053" s="418" t="s">
        <v>1245</v>
      </c>
      <c r="B2053" s="497">
        <f>L2053</f>
        <v>43360</v>
      </c>
      <c r="C2053" s="498">
        <v>945860.23</v>
      </c>
      <c r="D2053" s="498"/>
      <c r="E2053" s="495">
        <f t="shared" si="248"/>
        <v>38171268.669999994</v>
      </c>
      <c r="F2053" s="495">
        <f t="shared" si="248"/>
        <v>31847503.34</v>
      </c>
      <c r="G2053" s="495">
        <f t="shared" si="249"/>
        <v>6323765.3299999945</v>
      </c>
      <c r="H2053" s="495">
        <f>VLOOKUP(A2053,'02-Metrics'!A:R,18,FALSE)</f>
        <v>98230405</v>
      </c>
      <c r="I2053" s="496">
        <f t="shared" si="251"/>
        <v>6.4376863049683999E-2</v>
      </c>
      <c r="J2053" s="512"/>
      <c r="L2053" s="23">
        <v>43360</v>
      </c>
      <c r="M2053" s="241" t="s">
        <v>1039</v>
      </c>
      <c r="S2053">
        <f t="shared" si="250"/>
        <v>2018</v>
      </c>
    </row>
    <row r="2054" spans="1:19">
      <c r="A2054" s="418" t="s">
        <v>1245</v>
      </c>
      <c r="B2054" s="497">
        <v>43374</v>
      </c>
      <c r="C2054" s="498"/>
      <c r="D2054" s="498">
        <v>2844514.1399999997</v>
      </c>
      <c r="E2054" s="495">
        <f t="shared" si="248"/>
        <v>38171268.669999994</v>
      </c>
      <c r="F2054" s="495">
        <f t="shared" si="248"/>
        <v>34692017.479999997</v>
      </c>
      <c r="G2054" s="495">
        <f t="shared" si="249"/>
        <v>3479251.1899999976</v>
      </c>
      <c r="H2054" s="495">
        <f>VLOOKUP(A2054,'02-Metrics'!A:R,18,FALSE)</f>
        <v>98230405</v>
      </c>
      <c r="I2054" s="496">
        <f t="shared" si="251"/>
        <v>3.541928988280154E-2</v>
      </c>
      <c r="J2054" s="512"/>
      <c r="M2054" s="241" t="s">
        <v>1038</v>
      </c>
      <c r="S2054">
        <f t="shared" si="250"/>
        <v>2018</v>
      </c>
    </row>
    <row r="2055" spans="1:19">
      <c r="A2055" s="418" t="s">
        <v>1245</v>
      </c>
      <c r="B2055" s="497">
        <f>L2055</f>
        <v>43391</v>
      </c>
      <c r="C2055" s="498">
        <v>1347803.37</v>
      </c>
      <c r="D2055" s="498"/>
      <c r="E2055" s="495">
        <f t="shared" si="248"/>
        <v>39519072.039999992</v>
      </c>
      <c r="F2055" s="495">
        <f t="shared" si="248"/>
        <v>34692017.479999997</v>
      </c>
      <c r="G2055" s="495">
        <f t="shared" si="249"/>
        <v>4827054.5599999949</v>
      </c>
      <c r="H2055" s="495">
        <f>VLOOKUP(A2055,'02-Metrics'!A:R,18,FALSE)</f>
        <v>98230405</v>
      </c>
      <c r="I2055" s="496">
        <f t="shared" si="251"/>
        <v>4.9140126827330037E-2</v>
      </c>
      <c r="J2055" s="512"/>
      <c r="L2055" s="23">
        <v>43391</v>
      </c>
      <c r="M2055" s="241" t="s">
        <v>1039</v>
      </c>
      <c r="S2055">
        <f t="shared" si="250"/>
        <v>2018</v>
      </c>
    </row>
    <row r="2056" spans="1:19">
      <c r="A2056" s="418" t="s">
        <v>1245</v>
      </c>
      <c r="B2056" s="497">
        <v>43405</v>
      </c>
      <c r="C2056" s="498"/>
      <c r="D2056" s="498">
        <v>6003365.1400000006</v>
      </c>
      <c r="E2056" s="495">
        <f t="shared" ref="E2056:F2071" si="252">C2056+E2055</f>
        <v>39519072.039999992</v>
      </c>
      <c r="F2056" s="495">
        <f t="shared" si="252"/>
        <v>40695382.619999997</v>
      </c>
      <c r="G2056" s="495">
        <f t="shared" si="249"/>
        <v>-1176310.5800000057</v>
      </c>
      <c r="H2056" s="495">
        <f>VLOOKUP(A2056,'02-Metrics'!A:R,18,FALSE)</f>
        <v>98230405</v>
      </c>
      <c r="I2056" s="496">
        <f t="shared" si="251"/>
        <v>-1.1975015067890697E-2</v>
      </c>
      <c r="J2056" s="512"/>
      <c r="M2056" s="241" t="s">
        <v>1038</v>
      </c>
      <c r="S2056">
        <f t="shared" si="250"/>
        <v>2018</v>
      </c>
    </row>
    <row r="2057" spans="1:19">
      <c r="A2057" s="418" t="s">
        <v>1245</v>
      </c>
      <c r="B2057" s="497">
        <f>L2057</f>
        <v>43410</v>
      </c>
      <c r="C2057" s="498">
        <v>7818631.6399999997</v>
      </c>
      <c r="D2057" s="498"/>
      <c r="E2057" s="495">
        <f t="shared" si="252"/>
        <v>47337703.679999992</v>
      </c>
      <c r="F2057" s="495">
        <f t="shared" si="252"/>
        <v>40695382.619999997</v>
      </c>
      <c r="G2057" s="495">
        <f t="shared" si="249"/>
        <v>6642321.0599999949</v>
      </c>
      <c r="H2057" s="495">
        <f>VLOOKUP(A2057,'02-Metrics'!A:R,18,FALSE)</f>
        <v>98230405</v>
      </c>
      <c r="I2057" s="496">
        <f t="shared" si="251"/>
        <v>6.7619807329512643E-2</v>
      </c>
      <c r="J2057" s="512"/>
      <c r="L2057" s="23">
        <v>43410</v>
      </c>
      <c r="M2057" s="241" t="s">
        <v>1039</v>
      </c>
      <c r="S2057">
        <f t="shared" si="250"/>
        <v>2018</v>
      </c>
    </row>
    <row r="2058" spans="1:19">
      <c r="A2058" s="418" t="s">
        <v>1245</v>
      </c>
      <c r="B2058" s="497">
        <f>L2058</f>
        <v>43410</v>
      </c>
      <c r="C2058" s="498">
        <v>719804.13</v>
      </c>
      <c r="D2058" s="498"/>
      <c r="E2058" s="495">
        <f t="shared" si="252"/>
        <v>48057507.809999995</v>
      </c>
      <c r="F2058" s="495">
        <f t="shared" si="252"/>
        <v>40695382.619999997</v>
      </c>
      <c r="G2058" s="495">
        <f t="shared" si="249"/>
        <v>7362125.1899999976</v>
      </c>
      <c r="H2058" s="495">
        <f>VLOOKUP(A2058,'02-Metrics'!A:R,18,FALSE)</f>
        <v>98230405</v>
      </c>
      <c r="I2058" s="496">
        <f t="shared" si="251"/>
        <v>7.4947519456933911E-2</v>
      </c>
      <c r="J2058" s="512"/>
      <c r="L2058" s="23">
        <v>43410</v>
      </c>
      <c r="M2058" s="241" t="s">
        <v>1039</v>
      </c>
      <c r="S2058">
        <f t="shared" si="250"/>
        <v>2018</v>
      </c>
    </row>
    <row r="2059" spans="1:19">
      <c r="A2059" s="418" t="s">
        <v>1245</v>
      </c>
      <c r="B2059" s="497">
        <f>L2059</f>
        <v>43431</v>
      </c>
      <c r="C2059" s="498">
        <v>1704160</v>
      </c>
      <c r="D2059" s="498"/>
      <c r="E2059" s="495">
        <f t="shared" si="252"/>
        <v>49761667.809999995</v>
      </c>
      <c r="F2059" s="495">
        <f t="shared" si="252"/>
        <v>40695382.619999997</v>
      </c>
      <c r="G2059" s="495">
        <f t="shared" si="249"/>
        <v>9066285.1899999976</v>
      </c>
      <c r="H2059" s="495">
        <f>VLOOKUP(A2059,'02-Metrics'!A:R,18,FALSE)</f>
        <v>98230405</v>
      </c>
      <c r="I2059" s="496">
        <f t="shared" si="251"/>
        <v>9.2296119414350355E-2</v>
      </c>
      <c r="J2059" s="512"/>
      <c r="L2059" s="23">
        <v>43431</v>
      </c>
      <c r="M2059" s="241" t="s">
        <v>1039</v>
      </c>
      <c r="S2059">
        <f t="shared" si="250"/>
        <v>2018</v>
      </c>
    </row>
    <row r="2060" spans="1:19">
      <c r="A2060" s="418" t="s">
        <v>1245</v>
      </c>
      <c r="B2060" s="497">
        <v>43435</v>
      </c>
      <c r="C2060" s="498"/>
      <c r="D2060" s="498">
        <v>11138708.439999999</v>
      </c>
      <c r="E2060" s="495">
        <f t="shared" si="252"/>
        <v>49761667.809999995</v>
      </c>
      <c r="F2060" s="495">
        <f t="shared" si="252"/>
        <v>51834091.059999995</v>
      </c>
      <c r="G2060" s="495">
        <f t="shared" si="249"/>
        <v>-2072423.25</v>
      </c>
      <c r="H2060" s="495">
        <f>VLOOKUP(A2060,'02-Metrics'!A:R,18,FALSE)</f>
        <v>98230405</v>
      </c>
      <c r="I2060" s="496">
        <f t="shared" si="251"/>
        <v>-2.1097574116690245E-2</v>
      </c>
      <c r="J2060" s="512"/>
      <c r="M2060" s="241" t="s">
        <v>1038</v>
      </c>
      <c r="S2060">
        <f t="shared" si="250"/>
        <v>2018</v>
      </c>
    </row>
    <row r="2061" spans="1:19">
      <c r="A2061" s="418" t="s">
        <v>1245</v>
      </c>
      <c r="B2061" s="497">
        <f>L2061</f>
        <v>43438</v>
      </c>
      <c r="C2061" s="498">
        <v>775351.46</v>
      </c>
      <c r="D2061" s="498"/>
      <c r="E2061" s="495">
        <f t="shared" si="252"/>
        <v>50537019.269999996</v>
      </c>
      <c r="F2061" s="495">
        <f t="shared" si="252"/>
        <v>51834091.059999995</v>
      </c>
      <c r="G2061" s="495">
        <f t="shared" si="249"/>
        <v>-1297071.7899999991</v>
      </c>
      <c r="H2061" s="495">
        <f>VLOOKUP(A2061,'02-Metrics'!A:R,18,FALSE)</f>
        <v>98230405</v>
      </c>
      <c r="I2061" s="496">
        <f t="shared" si="251"/>
        <v>-1.3204381983358403E-2</v>
      </c>
      <c r="J2061" s="512"/>
      <c r="L2061" s="23">
        <v>43438</v>
      </c>
      <c r="M2061" s="241" t="s">
        <v>1039</v>
      </c>
      <c r="S2061">
        <f t="shared" si="250"/>
        <v>2018</v>
      </c>
    </row>
    <row r="2062" spans="1:19">
      <c r="A2062" s="418" t="s">
        <v>1245</v>
      </c>
      <c r="B2062" s="497">
        <f>L2062</f>
        <v>43438</v>
      </c>
      <c r="C2062" s="498">
        <v>3907009.94</v>
      </c>
      <c r="D2062" s="498"/>
      <c r="E2062" s="495">
        <f t="shared" si="252"/>
        <v>54444029.209999993</v>
      </c>
      <c r="F2062" s="495">
        <f t="shared" si="252"/>
        <v>51834091.059999995</v>
      </c>
      <c r="G2062" s="495">
        <f t="shared" si="249"/>
        <v>2609938.1499999985</v>
      </c>
      <c r="H2062" s="495">
        <f>VLOOKUP(A2062,'02-Metrics'!A:R,18,FALSE)</f>
        <v>98230405</v>
      </c>
      <c r="I2062" s="496">
        <f t="shared" si="251"/>
        <v>2.6569555017104923E-2</v>
      </c>
      <c r="J2062" s="512"/>
      <c r="L2062" s="23">
        <v>43438</v>
      </c>
      <c r="M2062" s="241" t="s">
        <v>1039</v>
      </c>
      <c r="S2062">
        <f t="shared" si="250"/>
        <v>2018</v>
      </c>
    </row>
    <row r="2063" spans="1:19">
      <c r="A2063" s="418" t="s">
        <v>1245</v>
      </c>
      <c r="B2063" s="497">
        <v>43466</v>
      </c>
      <c r="C2063" s="498"/>
      <c r="D2063" s="498">
        <v>2373644.8500000006</v>
      </c>
      <c r="E2063" s="495">
        <f t="shared" si="252"/>
        <v>54444029.209999993</v>
      </c>
      <c r="F2063" s="495">
        <f t="shared" si="252"/>
        <v>54207735.909999996</v>
      </c>
      <c r="G2063" s="495">
        <f t="shared" si="249"/>
        <v>236293.29999999702</v>
      </c>
      <c r="H2063" s="495">
        <f>VLOOKUP(A2063,'02-Metrics'!A:R,18,FALSE)</f>
        <v>98230405</v>
      </c>
      <c r="I2063" s="496">
        <f t="shared" si="251"/>
        <v>2.4055006186729762E-3</v>
      </c>
      <c r="J2063" s="512"/>
      <c r="M2063" s="241" t="s">
        <v>1038</v>
      </c>
      <c r="S2063">
        <f t="shared" si="250"/>
        <v>2019</v>
      </c>
    </row>
    <row r="2064" spans="1:19">
      <c r="A2064" s="418" t="s">
        <v>1245</v>
      </c>
      <c r="B2064" s="497">
        <f>L2064</f>
        <v>43468</v>
      </c>
      <c r="C2064" s="498">
        <v>3921714.73</v>
      </c>
      <c r="D2064" s="498"/>
      <c r="E2064" s="495">
        <f t="shared" si="252"/>
        <v>58365743.93999999</v>
      </c>
      <c r="F2064" s="495">
        <f t="shared" si="252"/>
        <v>54207735.909999996</v>
      </c>
      <c r="G2064" s="495">
        <f t="shared" si="249"/>
        <v>4158008.0299999937</v>
      </c>
      <c r="H2064" s="495">
        <f>VLOOKUP(A2064,'02-Metrics'!A:R,18,FALSE)</f>
        <v>98230405</v>
      </c>
      <c r="I2064" s="496">
        <f t="shared" si="251"/>
        <v>4.2329134548513711E-2</v>
      </c>
      <c r="J2064" s="512"/>
      <c r="L2064" s="23">
        <v>43468</v>
      </c>
      <c r="M2064" s="241" t="s">
        <v>1039</v>
      </c>
      <c r="S2064">
        <f t="shared" si="250"/>
        <v>2019</v>
      </c>
    </row>
    <row r="2065" spans="1:19">
      <c r="A2065" s="418" t="s">
        <v>1245</v>
      </c>
      <c r="B2065" s="497">
        <f>L2065</f>
        <v>43468</v>
      </c>
      <c r="C2065" s="498">
        <v>4484634.17</v>
      </c>
      <c r="D2065" s="498"/>
      <c r="E2065" s="495">
        <f t="shared" si="252"/>
        <v>62850378.109999992</v>
      </c>
      <c r="F2065" s="495">
        <f t="shared" si="252"/>
        <v>54207735.909999996</v>
      </c>
      <c r="G2065" s="495">
        <f t="shared" si="249"/>
        <v>8642642.1999999955</v>
      </c>
      <c r="H2065" s="495">
        <f>VLOOKUP(A2065,'02-Metrics'!A:R,18,FALSE)</f>
        <v>98230405</v>
      </c>
      <c r="I2065" s="496">
        <f t="shared" si="251"/>
        <v>8.7983371340065175E-2</v>
      </c>
      <c r="J2065" s="512"/>
      <c r="L2065" s="23">
        <v>43468</v>
      </c>
      <c r="M2065" s="241" t="s">
        <v>1039</v>
      </c>
      <c r="S2065">
        <f t="shared" si="250"/>
        <v>2019</v>
      </c>
    </row>
    <row r="2066" spans="1:19">
      <c r="A2066" s="418" t="s">
        <v>1245</v>
      </c>
      <c r="B2066" s="497">
        <v>43497</v>
      </c>
      <c r="C2066" s="498"/>
      <c r="D2066" s="498">
        <v>3175849.2499999991</v>
      </c>
      <c r="E2066" s="495">
        <f t="shared" si="252"/>
        <v>62850378.109999992</v>
      </c>
      <c r="F2066" s="495">
        <f t="shared" si="252"/>
        <v>57383585.159999996</v>
      </c>
      <c r="G2066" s="495">
        <f t="shared" si="249"/>
        <v>5466792.9499999955</v>
      </c>
      <c r="H2066" s="495">
        <f>VLOOKUP(A2066,'02-Metrics'!A:R,18,FALSE)</f>
        <v>98230405</v>
      </c>
      <c r="I2066" s="496">
        <f t="shared" si="251"/>
        <v>5.565275792154166E-2</v>
      </c>
      <c r="J2066" s="512"/>
      <c r="M2066" s="241" t="s">
        <v>1038</v>
      </c>
      <c r="S2066">
        <f t="shared" si="250"/>
        <v>2019</v>
      </c>
    </row>
    <row r="2067" spans="1:19">
      <c r="A2067" s="418" t="s">
        <v>1245</v>
      </c>
      <c r="B2067" s="497">
        <f>L2067</f>
        <v>43507</v>
      </c>
      <c r="C2067" s="498">
        <v>4125986.43</v>
      </c>
      <c r="D2067" s="498"/>
      <c r="E2067" s="495">
        <f t="shared" si="252"/>
        <v>66976364.539999992</v>
      </c>
      <c r="F2067" s="495">
        <f t="shared" si="252"/>
        <v>57383585.159999996</v>
      </c>
      <c r="G2067" s="495">
        <f t="shared" si="249"/>
        <v>9592779.3799999952</v>
      </c>
      <c r="H2067" s="495">
        <f>VLOOKUP(A2067,'02-Metrics'!A:R,18,FALSE)</f>
        <v>98230405</v>
      </c>
      <c r="I2067" s="496">
        <f t="shared" si="251"/>
        <v>9.7655907862743668E-2</v>
      </c>
      <c r="J2067" s="512"/>
      <c r="L2067" s="23">
        <v>43507</v>
      </c>
      <c r="M2067" s="241" t="s">
        <v>1039</v>
      </c>
      <c r="S2067">
        <f t="shared" si="250"/>
        <v>2019</v>
      </c>
    </row>
    <row r="2068" spans="1:19">
      <c r="A2068" s="418" t="s">
        <v>1245</v>
      </c>
      <c r="B2068" s="497">
        <f>L2068</f>
        <v>43508</v>
      </c>
      <c r="C2068" s="498">
        <v>3366511.48</v>
      </c>
      <c r="D2068" s="498"/>
      <c r="E2068" s="495">
        <f t="shared" si="252"/>
        <v>70342876.019999996</v>
      </c>
      <c r="F2068" s="495">
        <f t="shared" si="252"/>
        <v>57383585.159999996</v>
      </c>
      <c r="G2068" s="495">
        <f t="shared" si="249"/>
        <v>12959290.859999999</v>
      </c>
      <c r="H2068" s="495">
        <f>VLOOKUP(A2068,'02-Metrics'!A:R,18,FALSE)</f>
        <v>98230405</v>
      </c>
      <c r="I2068" s="496">
        <f t="shared" si="251"/>
        <v>0.13192749088227826</v>
      </c>
      <c r="J2068" s="512"/>
      <c r="L2068" s="23">
        <v>43508</v>
      </c>
      <c r="M2068" s="241" t="s">
        <v>1039</v>
      </c>
      <c r="S2068">
        <f t="shared" si="250"/>
        <v>2019</v>
      </c>
    </row>
    <row r="2069" spans="1:19">
      <c r="A2069" s="418" t="s">
        <v>1245</v>
      </c>
      <c r="B2069" s="497">
        <v>43525</v>
      </c>
      <c r="C2069" s="498"/>
      <c r="D2069" s="498">
        <v>8813928.2600000016</v>
      </c>
      <c r="E2069" s="495">
        <f t="shared" si="252"/>
        <v>70342876.019999996</v>
      </c>
      <c r="F2069" s="495">
        <f t="shared" si="252"/>
        <v>66197513.420000002</v>
      </c>
      <c r="G2069" s="495">
        <f>E2069-F2069</f>
        <v>4145362.599999994</v>
      </c>
      <c r="H2069" s="495">
        <f>VLOOKUP(A2069,'02-Metrics'!A:R,18,FALSE)</f>
        <v>98230405</v>
      </c>
      <c r="I2069" s="496">
        <f t="shared" si="251"/>
        <v>4.2200402207442735E-2</v>
      </c>
      <c r="J2069" s="512"/>
      <c r="M2069" s="241" t="s">
        <v>1038</v>
      </c>
      <c r="S2069">
        <f t="shared" si="250"/>
        <v>2019</v>
      </c>
    </row>
    <row r="2070" spans="1:19">
      <c r="A2070" s="418" t="s">
        <v>1245</v>
      </c>
      <c r="B2070" s="497">
        <f>L2070</f>
        <v>43541</v>
      </c>
      <c r="C2070" s="498">
        <v>1375431.38</v>
      </c>
      <c r="D2070" s="498"/>
      <c r="E2070" s="495">
        <f t="shared" si="252"/>
        <v>71718307.399999991</v>
      </c>
      <c r="F2070" s="495">
        <f t="shared" si="252"/>
        <v>66197513.420000002</v>
      </c>
      <c r="G2070" s="495">
        <f t="shared" si="249"/>
        <v>5520793.9799999893</v>
      </c>
      <c r="H2070" s="495">
        <f>VLOOKUP(A2070,'02-Metrics'!A:R,18,FALSE)</f>
        <v>98230405</v>
      </c>
      <c r="I2070" s="496">
        <f t="shared" si="251"/>
        <v>5.6202496365560024E-2</v>
      </c>
      <c r="J2070" s="512"/>
      <c r="L2070" s="23">
        <v>43541</v>
      </c>
      <c r="M2070" s="241" t="s">
        <v>1039</v>
      </c>
      <c r="S2070">
        <f t="shared" si="250"/>
        <v>2019</v>
      </c>
    </row>
    <row r="2071" spans="1:19">
      <c r="A2071" s="418" t="s">
        <v>1245</v>
      </c>
      <c r="B2071" s="497">
        <f>L2071</f>
        <v>43541</v>
      </c>
      <c r="C2071" s="498">
        <v>6350059.5</v>
      </c>
      <c r="D2071" s="498"/>
      <c r="E2071" s="495">
        <f t="shared" si="252"/>
        <v>78068366.899999991</v>
      </c>
      <c r="F2071" s="495">
        <f t="shared" si="252"/>
        <v>66197513.420000002</v>
      </c>
      <c r="G2071" s="495">
        <f t="shared" si="249"/>
        <v>11870853.479999989</v>
      </c>
      <c r="H2071" s="495">
        <f>VLOOKUP(A2071,'02-Metrics'!A:R,18,FALSE)</f>
        <v>98230405</v>
      </c>
      <c r="I2071" s="496">
        <f t="shared" si="251"/>
        <v>0.12084703794105287</v>
      </c>
      <c r="J2071" s="512"/>
      <c r="L2071" s="23">
        <v>43541</v>
      </c>
      <c r="M2071" s="241" t="s">
        <v>1039</v>
      </c>
      <c r="S2071">
        <f t="shared" si="250"/>
        <v>2019</v>
      </c>
    </row>
    <row r="2072" spans="1:19">
      <c r="A2072" s="418" t="s">
        <v>1245</v>
      </c>
      <c r="B2072" s="497">
        <v>43556</v>
      </c>
      <c r="C2072" s="498"/>
      <c r="D2072" s="498">
        <v>3888202.3600000008</v>
      </c>
      <c r="E2072" s="495">
        <f t="shared" ref="E2072:F2087" si="253">C2072+E2071</f>
        <v>78068366.899999991</v>
      </c>
      <c r="F2072" s="495">
        <f t="shared" si="253"/>
        <v>70085715.780000001</v>
      </c>
      <c r="G2072" s="495">
        <f t="shared" si="249"/>
        <v>7982651.1199999899</v>
      </c>
      <c r="H2072" s="495">
        <f>VLOOKUP(A2072,'02-Metrics'!A:R,18,FALSE)</f>
        <v>98230405</v>
      </c>
      <c r="I2072" s="496">
        <f t="shared" si="251"/>
        <v>8.1264564876832077E-2</v>
      </c>
      <c r="J2072" s="512"/>
      <c r="M2072" s="241" t="s">
        <v>1038</v>
      </c>
      <c r="S2072">
        <f t="shared" si="250"/>
        <v>2019</v>
      </c>
    </row>
    <row r="2073" spans="1:19">
      <c r="A2073" s="418" t="s">
        <v>1245</v>
      </c>
      <c r="B2073" s="497">
        <f>L2073</f>
        <v>43562</v>
      </c>
      <c r="C2073" s="498">
        <v>3699864.67</v>
      </c>
      <c r="D2073" s="498"/>
      <c r="E2073" s="495">
        <f t="shared" si="253"/>
        <v>81768231.569999993</v>
      </c>
      <c r="F2073" s="495">
        <f t="shared" si="253"/>
        <v>70085715.780000001</v>
      </c>
      <c r="G2073" s="495">
        <f t="shared" si="249"/>
        <v>11682515.789999992</v>
      </c>
      <c r="H2073" s="495">
        <f>VLOOKUP(A2073,'02-Metrics'!A:R,18,FALSE)</f>
        <v>98230405</v>
      </c>
      <c r="I2073" s="496">
        <f t="shared" si="251"/>
        <v>0.11892973249983028</v>
      </c>
      <c r="J2073" s="512"/>
      <c r="L2073" s="23">
        <v>43562</v>
      </c>
      <c r="M2073" s="241" t="s">
        <v>1039</v>
      </c>
      <c r="S2073">
        <f t="shared" si="250"/>
        <v>2019</v>
      </c>
    </row>
    <row r="2074" spans="1:19">
      <c r="A2074" s="418" t="s">
        <v>1245</v>
      </c>
      <c r="B2074" s="497">
        <f>L2074</f>
        <v>43562</v>
      </c>
      <c r="C2074" s="498">
        <v>919139.23</v>
      </c>
      <c r="D2074" s="498"/>
      <c r="E2074" s="495">
        <f t="shared" si="253"/>
        <v>82687370.799999997</v>
      </c>
      <c r="F2074" s="495">
        <f t="shared" si="253"/>
        <v>70085715.780000001</v>
      </c>
      <c r="G2074" s="495">
        <f t="shared" si="249"/>
        <v>12601655.019999996</v>
      </c>
      <c r="H2074" s="495">
        <f>VLOOKUP(A2074,'02-Metrics'!A:R,18,FALSE)</f>
        <v>98230405</v>
      </c>
      <c r="I2074" s="496">
        <f t="shared" si="251"/>
        <v>0.12828670532306158</v>
      </c>
      <c r="J2074" s="512"/>
      <c r="L2074" s="23">
        <v>43562</v>
      </c>
      <c r="M2074" s="241" t="s">
        <v>1039</v>
      </c>
      <c r="S2074">
        <f t="shared" si="250"/>
        <v>2019</v>
      </c>
    </row>
    <row r="2075" spans="1:19">
      <c r="A2075" s="418" t="s">
        <v>1245</v>
      </c>
      <c r="B2075" s="497">
        <v>43586</v>
      </c>
      <c r="C2075" s="498"/>
      <c r="D2075" s="498">
        <v>4182766.7699999996</v>
      </c>
      <c r="E2075" s="495">
        <f t="shared" si="253"/>
        <v>82687370.799999997</v>
      </c>
      <c r="F2075" s="495">
        <f t="shared" si="253"/>
        <v>74268482.549999997</v>
      </c>
      <c r="G2075" s="495">
        <f t="shared" si="249"/>
        <v>8418888.25</v>
      </c>
      <c r="H2075" s="495">
        <f>VLOOKUP(A2075,'02-Metrics'!A:R,18,FALSE)</f>
        <v>98230405</v>
      </c>
      <c r="I2075" s="496">
        <f t="shared" si="251"/>
        <v>8.5705523152429228E-2</v>
      </c>
      <c r="J2075" s="512"/>
      <c r="M2075" s="241" t="s">
        <v>1038</v>
      </c>
      <c r="S2075">
        <f t="shared" si="250"/>
        <v>2019</v>
      </c>
    </row>
    <row r="2076" spans="1:19">
      <c r="A2076" s="418" t="s">
        <v>1245</v>
      </c>
      <c r="B2076" s="497">
        <f>L2076</f>
        <v>43611</v>
      </c>
      <c r="C2076" s="498">
        <v>2661364.08</v>
      </c>
      <c r="D2076" s="498"/>
      <c r="E2076" s="495">
        <f t="shared" si="253"/>
        <v>85348734.879999995</v>
      </c>
      <c r="F2076" s="495">
        <f t="shared" si="253"/>
        <v>74268482.549999997</v>
      </c>
      <c r="G2076" s="495">
        <f t="shared" si="249"/>
        <v>11080252.329999998</v>
      </c>
      <c r="H2076" s="495">
        <f>VLOOKUP(A2076,'02-Metrics'!A:R,18,FALSE)</f>
        <v>98230405</v>
      </c>
      <c r="I2076" s="496">
        <f t="shared" si="251"/>
        <v>0.11279860171603688</v>
      </c>
      <c r="J2076" s="512"/>
      <c r="L2076" s="23">
        <v>43611</v>
      </c>
      <c r="M2076" s="241" t="s">
        <v>1039</v>
      </c>
      <c r="S2076">
        <f t="shared" si="250"/>
        <v>2019</v>
      </c>
    </row>
    <row r="2077" spans="1:19">
      <c r="A2077" s="418" t="s">
        <v>1245</v>
      </c>
      <c r="B2077" s="497">
        <f>L2077</f>
        <v>43611</v>
      </c>
      <c r="C2077" s="498">
        <v>2311261.81</v>
      </c>
      <c r="D2077" s="498"/>
      <c r="E2077" s="495">
        <f t="shared" si="253"/>
        <v>87659996.689999998</v>
      </c>
      <c r="F2077" s="495">
        <f t="shared" si="253"/>
        <v>74268482.549999997</v>
      </c>
      <c r="G2077" s="495">
        <f t="shared" si="249"/>
        <v>13391514.140000001</v>
      </c>
      <c r="H2077" s="495">
        <f>VLOOKUP(A2077,'02-Metrics'!A:R,18,FALSE)</f>
        <v>98230405</v>
      </c>
      <c r="I2077" s="496">
        <f t="shared" si="251"/>
        <v>0.13632758757331806</v>
      </c>
      <c r="J2077" s="512"/>
      <c r="L2077" s="23">
        <v>43611</v>
      </c>
      <c r="M2077" s="241" t="s">
        <v>1039</v>
      </c>
      <c r="S2077">
        <f t="shared" si="250"/>
        <v>2019</v>
      </c>
    </row>
    <row r="2078" spans="1:19">
      <c r="A2078" s="418" t="s">
        <v>1245</v>
      </c>
      <c r="B2078" s="497">
        <v>43617</v>
      </c>
      <c r="C2078" s="498"/>
      <c r="D2078" s="498">
        <v>2059167.4</v>
      </c>
      <c r="E2078" s="495">
        <f t="shared" si="253"/>
        <v>87659996.689999998</v>
      </c>
      <c r="F2078" s="495">
        <f t="shared" si="253"/>
        <v>76327649.950000003</v>
      </c>
      <c r="G2078" s="495">
        <f t="shared" si="249"/>
        <v>11332346.739999995</v>
      </c>
      <c r="H2078" s="495">
        <f>VLOOKUP(A2078,'02-Metrics'!A:R,18,FALSE)</f>
        <v>98230405</v>
      </c>
      <c r="I2078" s="496">
        <f t="shared" si="251"/>
        <v>0.11536495996326183</v>
      </c>
      <c r="J2078" s="512"/>
      <c r="M2078" s="241" t="s">
        <v>1038</v>
      </c>
      <c r="S2078">
        <f t="shared" si="250"/>
        <v>2019</v>
      </c>
    </row>
    <row r="2079" spans="1:19">
      <c r="A2079" s="418" t="s">
        <v>1245</v>
      </c>
      <c r="B2079" s="497">
        <v>43647</v>
      </c>
      <c r="C2079" s="498"/>
      <c r="D2079" s="498">
        <v>302701.88</v>
      </c>
      <c r="E2079" s="495">
        <f t="shared" si="253"/>
        <v>87659996.689999998</v>
      </c>
      <c r="F2079" s="495">
        <f t="shared" si="253"/>
        <v>76630351.829999998</v>
      </c>
      <c r="G2079" s="495">
        <f t="shared" si="249"/>
        <v>11029644.859999999</v>
      </c>
      <c r="H2079" s="495">
        <f>VLOOKUP(A2079,'02-Metrics'!A:R,18,FALSE)</f>
        <v>98230405</v>
      </c>
      <c r="I2079" s="496">
        <f t="shared" si="251"/>
        <v>0.11228341021295798</v>
      </c>
      <c r="J2079" s="512"/>
      <c r="M2079" s="241" t="s">
        <v>1038</v>
      </c>
      <c r="S2079">
        <f t="shared" si="250"/>
        <v>2019</v>
      </c>
    </row>
    <row r="2080" spans="1:19">
      <c r="A2080" s="418" t="s">
        <v>1245</v>
      </c>
      <c r="B2080" s="497">
        <v>43678</v>
      </c>
      <c r="C2080" s="498"/>
      <c r="D2080" s="498">
        <v>2420645.9399999995</v>
      </c>
      <c r="E2080" s="495">
        <f t="shared" si="253"/>
        <v>87659996.689999998</v>
      </c>
      <c r="F2080" s="495">
        <f t="shared" si="253"/>
        <v>79050997.769999996</v>
      </c>
      <c r="G2080" s="495">
        <f t="shared" si="249"/>
        <v>8608998.9200000018</v>
      </c>
      <c r="H2080" s="495">
        <f>VLOOKUP(A2080,'02-Metrics'!A:R,18,FALSE)</f>
        <v>98230405</v>
      </c>
      <c r="I2080" s="496">
        <f t="shared" si="251"/>
        <v>8.7640877791351893E-2</v>
      </c>
      <c r="J2080" s="512"/>
      <c r="M2080" s="241" t="s">
        <v>1038</v>
      </c>
      <c r="S2080">
        <f t="shared" si="250"/>
        <v>2019</v>
      </c>
    </row>
    <row r="2081" spans="1:19">
      <c r="A2081" s="418" t="s">
        <v>1245</v>
      </c>
      <c r="B2081" s="497">
        <v>43709</v>
      </c>
      <c r="C2081" s="498"/>
      <c r="D2081" s="498">
        <v>864171.97</v>
      </c>
      <c r="E2081" s="495">
        <f t="shared" si="253"/>
        <v>87659996.689999998</v>
      </c>
      <c r="F2081" s="495">
        <f t="shared" si="253"/>
        <v>79915169.739999995</v>
      </c>
      <c r="G2081" s="495">
        <f t="shared" si="249"/>
        <v>7744826.950000003</v>
      </c>
      <c r="H2081" s="495">
        <f>VLOOKUP(A2081,'02-Metrics'!A:R,18,FALSE)</f>
        <v>98230405</v>
      </c>
      <c r="I2081" s="496">
        <f t="shared" si="251"/>
        <v>7.8843479775941097E-2</v>
      </c>
      <c r="J2081" s="512"/>
      <c r="M2081" s="241" t="s">
        <v>1038</v>
      </c>
      <c r="S2081">
        <f t="shared" si="250"/>
        <v>2019</v>
      </c>
    </row>
    <row r="2082" spans="1:19">
      <c r="A2082" s="418" t="s">
        <v>1245</v>
      </c>
      <c r="B2082" s="497">
        <f>L2082</f>
        <v>43713</v>
      </c>
      <c r="C2082" s="498">
        <v>1478131.5</v>
      </c>
      <c r="D2082" s="498"/>
      <c r="E2082" s="495">
        <f t="shared" si="253"/>
        <v>89138128.189999998</v>
      </c>
      <c r="F2082" s="495">
        <f t="shared" si="253"/>
        <v>79915169.739999995</v>
      </c>
      <c r="G2082" s="495">
        <f t="shared" si="249"/>
        <v>9222958.450000003</v>
      </c>
      <c r="H2082" s="495">
        <f>VLOOKUP(A2082,'02-Metrics'!A:R,18,FALSE)</f>
        <v>98230405</v>
      </c>
      <c r="I2082" s="496">
        <f t="shared" si="251"/>
        <v>9.3891076291500605E-2</v>
      </c>
      <c r="J2082" s="512"/>
      <c r="L2082" s="23">
        <v>43713</v>
      </c>
      <c r="M2082" s="241" t="s">
        <v>1039</v>
      </c>
      <c r="S2082">
        <f t="shared" si="250"/>
        <v>2019</v>
      </c>
    </row>
    <row r="2083" spans="1:19">
      <c r="A2083" s="418" t="s">
        <v>1245</v>
      </c>
      <c r="B2083" s="497">
        <f>L2083</f>
        <v>43713</v>
      </c>
      <c r="C2083" s="498">
        <v>1466574.4</v>
      </c>
      <c r="D2083" s="498"/>
      <c r="E2083" s="495">
        <f t="shared" si="253"/>
        <v>90604702.590000004</v>
      </c>
      <c r="F2083" s="495">
        <f t="shared" si="253"/>
        <v>79915169.739999995</v>
      </c>
      <c r="G2083" s="495">
        <f t="shared" si="249"/>
        <v>10689532.850000009</v>
      </c>
      <c r="H2083" s="495">
        <f>VLOOKUP(A2083,'02-Metrics'!A:R,18,FALSE)</f>
        <v>98230405</v>
      </c>
      <c r="I2083" s="496">
        <f t="shared" si="251"/>
        <v>0.10882101982578621</v>
      </c>
      <c r="J2083" s="512"/>
      <c r="L2083" s="23">
        <v>43713</v>
      </c>
      <c r="M2083" s="241" t="s">
        <v>1039</v>
      </c>
      <c r="S2083">
        <f t="shared" si="250"/>
        <v>2019</v>
      </c>
    </row>
    <row r="2084" spans="1:19">
      <c r="A2084" s="418" t="s">
        <v>1245</v>
      </c>
      <c r="B2084" s="497">
        <v>43739</v>
      </c>
      <c r="C2084" s="498"/>
      <c r="D2084" s="498">
        <v>186123.84</v>
      </c>
      <c r="E2084" s="495">
        <f t="shared" si="253"/>
        <v>90604702.590000004</v>
      </c>
      <c r="F2084" s="495">
        <f t="shared" si="253"/>
        <v>80101293.579999998</v>
      </c>
      <c r="G2084" s="495">
        <f t="shared" si="249"/>
        <v>10503409.010000005</v>
      </c>
      <c r="H2084" s="495">
        <f>VLOOKUP(A2084,'02-Metrics'!A:R,18,FALSE)</f>
        <v>98230405</v>
      </c>
      <c r="I2084" s="496">
        <f t="shared" si="251"/>
        <v>0.1069262517038386</v>
      </c>
      <c r="J2084" s="512"/>
      <c r="M2084" s="241" t="s">
        <v>1038</v>
      </c>
      <c r="S2084">
        <f t="shared" si="250"/>
        <v>2019</v>
      </c>
    </row>
    <row r="2085" spans="1:19">
      <c r="A2085" s="418" t="s">
        <v>1245</v>
      </c>
      <c r="B2085" s="497">
        <v>43770</v>
      </c>
      <c r="C2085" s="498"/>
      <c r="D2085" s="498">
        <v>218624.97999999998</v>
      </c>
      <c r="E2085" s="495">
        <f t="shared" si="253"/>
        <v>90604702.590000004</v>
      </c>
      <c r="F2085" s="495">
        <f t="shared" si="253"/>
        <v>80319918.560000002</v>
      </c>
      <c r="G2085" s="495">
        <f t="shared" si="249"/>
        <v>10284784.030000001</v>
      </c>
      <c r="H2085" s="495">
        <f>VLOOKUP(A2085,'02-Metrics'!A:R,18,FALSE)</f>
        <v>98230405</v>
      </c>
      <c r="I2085" s="496">
        <f t="shared" si="251"/>
        <v>0.10470061718670509</v>
      </c>
      <c r="J2085" s="512"/>
      <c r="M2085" s="241" t="s">
        <v>1038</v>
      </c>
      <c r="S2085">
        <f t="shared" si="250"/>
        <v>2019</v>
      </c>
    </row>
    <row r="2086" spans="1:19">
      <c r="A2086" s="418" t="s">
        <v>1245</v>
      </c>
      <c r="B2086" s="497">
        <v>43800</v>
      </c>
      <c r="C2086" s="498"/>
      <c r="D2086" s="498">
        <v>8109117.1299999999</v>
      </c>
      <c r="E2086" s="495">
        <f t="shared" si="253"/>
        <v>90604702.590000004</v>
      </c>
      <c r="F2086" s="495">
        <f t="shared" si="253"/>
        <v>88429035.689999998</v>
      </c>
      <c r="G2086" s="495">
        <f t="shared" si="249"/>
        <v>2175666.900000006</v>
      </c>
      <c r="H2086" s="495">
        <f>VLOOKUP(A2086,'02-Metrics'!A:R,18,FALSE)</f>
        <v>98230405</v>
      </c>
      <c r="I2086" s="496">
        <f t="shared" si="251"/>
        <v>2.2148609689637399E-2</v>
      </c>
      <c r="J2086" s="512"/>
      <c r="M2086" s="241" t="s">
        <v>1038</v>
      </c>
      <c r="S2086">
        <f t="shared" si="250"/>
        <v>2019</v>
      </c>
    </row>
    <row r="2087" spans="1:19">
      <c r="A2087" s="418" t="s">
        <v>1245</v>
      </c>
      <c r="B2087" s="497">
        <f>L2087</f>
        <v>43824</v>
      </c>
      <c r="C2087" s="498">
        <v>4361327.46</v>
      </c>
      <c r="D2087" s="498"/>
      <c r="E2087" s="495">
        <f t="shared" si="253"/>
        <v>94966030.049999997</v>
      </c>
      <c r="F2087" s="495">
        <f t="shared" si="253"/>
        <v>88429035.689999998</v>
      </c>
      <c r="G2087" s="495">
        <f t="shared" si="249"/>
        <v>6536994.3599999994</v>
      </c>
      <c r="H2087" s="495">
        <f>VLOOKUP(A2087,'02-Metrics'!A:R,18,FALSE)</f>
        <v>98230405</v>
      </c>
      <c r="I2087" s="496">
        <f t="shared" si="251"/>
        <v>6.6547566000567743E-2</v>
      </c>
      <c r="J2087" s="512"/>
      <c r="L2087" s="23">
        <v>43824</v>
      </c>
      <c r="M2087" s="241" t="s">
        <v>1039</v>
      </c>
      <c r="S2087">
        <f t="shared" si="250"/>
        <v>2019</v>
      </c>
    </row>
    <row r="2088" spans="1:19">
      <c r="A2088" s="418" t="s">
        <v>1245</v>
      </c>
      <c r="B2088" s="497">
        <f>L2088</f>
        <v>43824</v>
      </c>
      <c r="C2088" s="498">
        <v>4813799.42</v>
      </c>
      <c r="D2088" s="498"/>
      <c r="E2088" s="495">
        <f t="shared" ref="E2088:F2089" si="254">C2088+E2087</f>
        <v>99779829.469999999</v>
      </c>
      <c r="F2088" s="495">
        <f t="shared" si="254"/>
        <v>88429035.689999998</v>
      </c>
      <c r="G2088" s="495">
        <f t="shared" si="249"/>
        <v>11350793.780000001</v>
      </c>
      <c r="H2088" s="495">
        <f>VLOOKUP(A2088,'02-Metrics'!A:R,18,FALSE)</f>
        <v>98230405</v>
      </c>
      <c r="I2088" s="496">
        <f t="shared" si="251"/>
        <v>0.11555275354916841</v>
      </c>
      <c r="J2088" s="512"/>
      <c r="L2088" s="23">
        <v>43824</v>
      </c>
      <c r="M2088" s="241" t="s">
        <v>1039</v>
      </c>
      <c r="S2088">
        <f t="shared" si="250"/>
        <v>2019</v>
      </c>
    </row>
    <row r="2089" spans="1:19">
      <c r="A2089" s="418" t="s">
        <v>1245</v>
      </c>
      <c r="B2089" s="497">
        <v>43831</v>
      </c>
      <c r="C2089" s="498"/>
      <c r="D2089" s="498">
        <v>1093583.04</v>
      </c>
      <c r="E2089" s="495">
        <f t="shared" si="254"/>
        <v>99779829.469999999</v>
      </c>
      <c r="F2089" s="495">
        <f t="shared" si="254"/>
        <v>89522618.730000004</v>
      </c>
      <c r="G2089" s="495">
        <f t="shared" si="249"/>
        <v>10257210.739999995</v>
      </c>
      <c r="H2089" s="495">
        <f>VLOOKUP(A2089,'02-Metrics'!A:R,18,FALSE)</f>
        <v>98230405</v>
      </c>
      <c r="I2089" s="496">
        <f t="shared" si="251"/>
        <v>0.1044199170307808</v>
      </c>
      <c r="J2089" s="512"/>
      <c r="M2089" s="241" t="s">
        <v>1038</v>
      </c>
      <c r="S2089">
        <f t="shared" si="250"/>
        <v>2020</v>
      </c>
    </row>
    <row r="2090" spans="1:19">
      <c r="A2090" s="418"/>
      <c r="B2090" s="505"/>
      <c r="C2090" s="506"/>
      <c r="D2090" s="506"/>
      <c r="E2090" s="506"/>
      <c r="F2090" s="506"/>
      <c r="G2090" s="506"/>
      <c r="H2090" s="495"/>
      <c r="I2090" s="496"/>
      <c r="J2090" s="512"/>
      <c r="S2090">
        <f t="shared" si="250"/>
        <v>1900</v>
      </c>
    </row>
    <row r="2091" spans="1:19">
      <c r="A2091" s="418" t="s">
        <v>1110</v>
      </c>
      <c r="B2091" s="497">
        <v>43586</v>
      </c>
      <c r="C2091" s="498"/>
      <c r="D2091" s="498">
        <v>132843</v>
      </c>
      <c r="E2091" s="495">
        <f t="shared" ref="E2091:F2097" si="255">C2091+E2090</f>
        <v>0</v>
      </c>
      <c r="F2091" s="495">
        <f t="shared" si="255"/>
        <v>132843</v>
      </c>
      <c r="G2091" s="495">
        <f t="shared" si="249"/>
        <v>-132843</v>
      </c>
      <c r="H2091" s="495">
        <f>VLOOKUP(A2091,'02-Metrics'!A:R,18,FALSE)</f>
        <v>4424558</v>
      </c>
      <c r="I2091" s="496">
        <f t="shared" si="251"/>
        <v>-3.0024015958204187E-2</v>
      </c>
      <c r="J2091" s="512"/>
      <c r="M2091" s="241" t="s">
        <v>1038</v>
      </c>
      <c r="S2091">
        <f t="shared" si="250"/>
        <v>2019</v>
      </c>
    </row>
    <row r="2092" spans="1:19">
      <c r="A2092" s="418" t="s">
        <v>1110</v>
      </c>
      <c r="B2092" s="497">
        <v>43739</v>
      </c>
      <c r="C2092" s="498"/>
      <c r="D2092" s="498">
        <v>41230</v>
      </c>
      <c r="E2092" s="495">
        <f t="shared" si="255"/>
        <v>0</v>
      </c>
      <c r="F2092" s="495">
        <f t="shared" si="255"/>
        <v>174073</v>
      </c>
      <c r="G2092" s="495">
        <f t="shared" si="249"/>
        <v>-174073</v>
      </c>
      <c r="H2092" s="495">
        <f>VLOOKUP(A2092,'02-Metrics'!A:R,18,FALSE)</f>
        <v>4424558</v>
      </c>
      <c r="I2092" s="496">
        <f t="shared" si="251"/>
        <v>-3.9342460874057926E-2</v>
      </c>
      <c r="J2092" s="512"/>
      <c r="M2092" s="241" t="s">
        <v>1038</v>
      </c>
      <c r="S2092">
        <f t="shared" si="250"/>
        <v>2019</v>
      </c>
    </row>
    <row r="2093" spans="1:19">
      <c r="A2093" s="418" t="s">
        <v>1110</v>
      </c>
      <c r="B2093" s="497">
        <v>43770</v>
      </c>
      <c r="C2093" s="498"/>
      <c r="D2093" s="498">
        <v>68724.600000000006</v>
      </c>
      <c r="E2093" s="495">
        <f t="shared" si="255"/>
        <v>0</v>
      </c>
      <c r="F2093" s="495">
        <f t="shared" si="255"/>
        <v>242797.6</v>
      </c>
      <c r="G2093" s="495">
        <f t="shared" si="249"/>
        <v>-242797.6</v>
      </c>
      <c r="H2093" s="495">
        <f>VLOOKUP(A2093,'02-Metrics'!A:R,18,FALSE)</f>
        <v>4424558</v>
      </c>
      <c r="I2093" s="496">
        <f t="shared" si="251"/>
        <v>-5.4874995423271657E-2</v>
      </c>
      <c r="J2093" s="512"/>
      <c r="M2093" s="241" t="s">
        <v>1038</v>
      </c>
      <c r="S2093">
        <f t="shared" si="250"/>
        <v>2019</v>
      </c>
    </row>
    <row r="2094" spans="1:19">
      <c r="A2094" s="418" t="s">
        <v>1110</v>
      </c>
      <c r="B2094" s="497">
        <f>L2094</f>
        <v>43789</v>
      </c>
      <c r="C2094" s="498">
        <v>1392527</v>
      </c>
      <c r="D2094" s="498"/>
      <c r="E2094" s="495">
        <f t="shared" si="255"/>
        <v>1392527</v>
      </c>
      <c r="F2094" s="495">
        <f t="shared" si="255"/>
        <v>242797.6</v>
      </c>
      <c r="G2094" s="495">
        <f t="shared" si="249"/>
        <v>1149729.3999999999</v>
      </c>
      <c r="H2094" s="495">
        <f>VLOOKUP(A2094,'02-Metrics'!A:R,18,FALSE)</f>
        <v>4424558</v>
      </c>
      <c r="I2094" s="496">
        <f t="shared" si="251"/>
        <v>0.25985180892645093</v>
      </c>
      <c r="J2094" s="512"/>
      <c r="L2094" s="23">
        <v>43789</v>
      </c>
      <c r="M2094" s="241" t="s">
        <v>1039</v>
      </c>
      <c r="S2094">
        <f t="shared" si="250"/>
        <v>2019</v>
      </c>
    </row>
    <row r="2095" spans="1:19">
      <c r="A2095" s="418" t="s">
        <v>1110</v>
      </c>
      <c r="B2095" s="497">
        <v>43800</v>
      </c>
      <c r="C2095" s="498"/>
      <c r="D2095" s="498">
        <v>44585.079999999994</v>
      </c>
      <c r="E2095" s="495">
        <f t="shared" si="255"/>
        <v>1392527</v>
      </c>
      <c r="F2095" s="495">
        <f t="shared" si="255"/>
        <v>287382.68</v>
      </c>
      <c r="G2095" s="495">
        <f t="shared" si="249"/>
        <v>1105144.3200000001</v>
      </c>
      <c r="H2095" s="495">
        <f>VLOOKUP(A2095,'02-Metrics'!A:R,18,FALSE)</f>
        <v>4424558</v>
      </c>
      <c r="I2095" s="496">
        <f t="shared" si="251"/>
        <v>0.24977507809819649</v>
      </c>
      <c r="J2095" s="512"/>
      <c r="M2095" s="241" t="s">
        <v>1038</v>
      </c>
      <c r="S2095">
        <f t="shared" si="250"/>
        <v>2019</v>
      </c>
    </row>
    <row r="2096" spans="1:19">
      <c r="A2096" s="418" t="s">
        <v>1110</v>
      </c>
      <c r="B2096" s="497">
        <v>43831</v>
      </c>
      <c r="C2096" s="498"/>
      <c r="D2096" s="498">
        <v>101868.41</v>
      </c>
      <c r="E2096" s="495">
        <f t="shared" si="255"/>
        <v>1392527</v>
      </c>
      <c r="F2096" s="495">
        <f t="shared" si="255"/>
        <v>389251.08999999997</v>
      </c>
      <c r="G2096" s="495">
        <f t="shared" si="249"/>
        <v>1003275.91</v>
      </c>
      <c r="H2096" s="495">
        <f>VLOOKUP(A2096,'02-Metrics'!A:R,18,FALSE)</f>
        <v>4424558</v>
      </c>
      <c r="I2096" s="496">
        <f t="shared" si="251"/>
        <v>0.22675166875425751</v>
      </c>
      <c r="J2096" s="512"/>
      <c r="M2096" s="241" t="s">
        <v>1038</v>
      </c>
      <c r="S2096">
        <f t="shared" si="250"/>
        <v>2020</v>
      </c>
    </row>
    <row r="2097" spans="1:19">
      <c r="A2097" s="418" t="s">
        <v>1110</v>
      </c>
      <c r="B2097" s="497">
        <f>L2097</f>
        <v>44196</v>
      </c>
      <c r="C2097" s="498">
        <v>182760</v>
      </c>
      <c r="D2097" s="498"/>
      <c r="E2097" s="495">
        <f t="shared" si="255"/>
        <v>1575287</v>
      </c>
      <c r="F2097" s="495">
        <f t="shared" si="255"/>
        <v>389251.08999999997</v>
      </c>
      <c r="G2097" s="495">
        <f t="shared" si="249"/>
        <v>1186035.9100000001</v>
      </c>
      <c r="H2097" s="495">
        <f>VLOOKUP(A2097,'02-Metrics'!A:R,18,FALSE)</f>
        <v>4424558</v>
      </c>
      <c r="I2097" s="496">
        <f t="shared" si="251"/>
        <v>0.26805748958427039</v>
      </c>
      <c r="J2097" s="512"/>
      <c r="L2097" s="23">
        <v>44196</v>
      </c>
      <c r="M2097" s="241" t="s">
        <v>1039</v>
      </c>
      <c r="S2097">
        <f t="shared" si="250"/>
        <v>2020</v>
      </c>
    </row>
    <row r="2098" spans="1:19">
      <c r="A2098" s="418" t="s">
        <v>1110</v>
      </c>
      <c r="B2098" s="497">
        <f>L2098</f>
        <v>44220</v>
      </c>
      <c r="C2098" s="498">
        <v>138370</v>
      </c>
      <c r="D2098" s="498"/>
      <c r="E2098" s="495">
        <f>C2098+E2097</f>
        <v>1713657</v>
      </c>
      <c r="F2098" s="495">
        <f>D2098+F2097</f>
        <v>389251.08999999997</v>
      </c>
      <c r="G2098" s="495">
        <f t="shared" si="249"/>
        <v>1324405.9100000001</v>
      </c>
      <c r="H2098" s="495">
        <f>VLOOKUP(A2098,'02-Metrics'!A:R,18,FALSE)</f>
        <v>4424558</v>
      </c>
      <c r="I2098" s="496">
        <f t="shared" si="251"/>
        <v>0.299330669865781</v>
      </c>
      <c r="J2098" s="512"/>
      <c r="L2098" s="23">
        <v>44220</v>
      </c>
      <c r="M2098" s="241" t="s">
        <v>1039</v>
      </c>
      <c r="S2098">
        <f t="shared" si="250"/>
        <v>2021</v>
      </c>
    </row>
    <row r="2099" spans="1:19">
      <c r="A2099" s="418"/>
      <c r="B2099" s="505"/>
      <c r="C2099" s="506"/>
      <c r="D2099" s="506"/>
      <c r="E2099" s="506"/>
      <c r="F2099" s="506"/>
      <c r="G2099" s="506"/>
      <c r="H2099" s="495"/>
      <c r="I2099" s="496"/>
      <c r="J2099" s="512"/>
      <c r="S2099">
        <f t="shared" si="250"/>
        <v>1900</v>
      </c>
    </row>
    <row r="2100" spans="1:19">
      <c r="A2100" s="418" t="s">
        <v>444</v>
      </c>
      <c r="B2100" s="497">
        <v>43040</v>
      </c>
      <c r="C2100" s="498"/>
      <c r="D2100" s="498">
        <v>37173.99</v>
      </c>
      <c r="E2100" s="495">
        <f t="shared" ref="E2100:F2115" si="256">C2100+E2099</f>
        <v>0</v>
      </c>
      <c r="F2100" s="495">
        <f t="shared" si="256"/>
        <v>37173.99</v>
      </c>
      <c r="G2100" s="495">
        <f t="shared" si="249"/>
        <v>-37173.99</v>
      </c>
      <c r="H2100" s="495">
        <f>VLOOKUP(A2100,'02-Metrics'!A:R,18,FALSE)</f>
        <v>107782440</v>
      </c>
      <c r="I2100" s="496">
        <f t="shared" si="251"/>
        <v>-3.4489838975625343E-4</v>
      </c>
      <c r="J2100" s="512"/>
      <c r="M2100" s="241" t="s">
        <v>1038</v>
      </c>
      <c r="S2100">
        <f t="shared" si="250"/>
        <v>2017</v>
      </c>
    </row>
    <row r="2101" spans="1:19">
      <c r="A2101" s="418" t="s">
        <v>444</v>
      </c>
      <c r="B2101" s="497">
        <v>43070</v>
      </c>
      <c r="C2101" s="498"/>
      <c r="D2101" s="498">
        <v>514939.75</v>
      </c>
      <c r="E2101" s="495">
        <f t="shared" si="256"/>
        <v>0</v>
      </c>
      <c r="F2101" s="495">
        <f t="shared" si="256"/>
        <v>552113.74</v>
      </c>
      <c r="G2101" s="495">
        <f t="shared" si="249"/>
        <v>-552113.74</v>
      </c>
      <c r="H2101" s="495">
        <f>VLOOKUP(A2101,'02-Metrics'!A:R,18,FALSE)</f>
        <v>107782440</v>
      </c>
      <c r="I2101" s="496">
        <f t="shared" si="251"/>
        <v>-5.1224832171177419E-3</v>
      </c>
      <c r="J2101" s="512"/>
      <c r="M2101" s="241" t="s">
        <v>1038</v>
      </c>
      <c r="S2101">
        <f t="shared" si="250"/>
        <v>2017</v>
      </c>
    </row>
    <row r="2102" spans="1:19">
      <c r="A2102" s="418" t="s">
        <v>444</v>
      </c>
      <c r="B2102" s="497">
        <v>43101</v>
      </c>
      <c r="C2102" s="498"/>
      <c r="D2102" s="498">
        <v>2461382.69</v>
      </c>
      <c r="E2102" s="495">
        <f t="shared" si="256"/>
        <v>0</v>
      </c>
      <c r="F2102" s="495">
        <f t="shared" si="256"/>
        <v>3013496.4299999997</v>
      </c>
      <c r="G2102" s="495">
        <f t="shared" si="249"/>
        <v>-3013496.4299999997</v>
      </c>
      <c r="H2102" s="495">
        <f>VLOOKUP(A2102,'02-Metrics'!A:R,18,FALSE)</f>
        <v>107782440</v>
      </c>
      <c r="I2102" s="496">
        <f t="shared" si="251"/>
        <v>-2.7959066708825666E-2</v>
      </c>
      <c r="J2102" s="512"/>
      <c r="M2102" s="241" t="s">
        <v>1038</v>
      </c>
      <c r="S2102">
        <f t="shared" si="250"/>
        <v>2018</v>
      </c>
    </row>
    <row r="2103" spans="1:19">
      <c r="A2103" s="418" t="s">
        <v>444</v>
      </c>
      <c r="B2103" s="497">
        <v>43132</v>
      </c>
      <c r="C2103" s="498"/>
      <c r="D2103" s="498">
        <v>1574495.2199999997</v>
      </c>
      <c r="E2103" s="495">
        <f t="shared" si="256"/>
        <v>0</v>
      </c>
      <c r="F2103" s="495">
        <f t="shared" si="256"/>
        <v>4587991.6499999994</v>
      </c>
      <c r="G2103" s="495">
        <f t="shared" si="249"/>
        <v>-4587991.6499999994</v>
      </c>
      <c r="H2103" s="495">
        <f>VLOOKUP(A2103,'02-Metrics'!A:R,18,FALSE)</f>
        <v>107782440</v>
      </c>
      <c r="I2103" s="496">
        <f t="shared" si="251"/>
        <v>-4.2567153332212553E-2</v>
      </c>
      <c r="J2103" s="512"/>
      <c r="M2103" s="241" t="s">
        <v>1038</v>
      </c>
      <c r="S2103">
        <f t="shared" si="250"/>
        <v>2018</v>
      </c>
    </row>
    <row r="2104" spans="1:19">
      <c r="A2104" s="418" t="s">
        <v>444</v>
      </c>
      <c r="B2104" s="497">
        <v>43160</v>
      </c>
      <c r="C2104" s="498"/>
      <c r="D2104" s="498">
        <v>2531407.41</v>
      </c>
      <c r="E2104" s="495">
        <f t="shared" si="256"/>
        <v>0</v>
      </c>
      <c r="F2104" s="495">
        <f t="shared" si="256"/>
        <v>7119399.0599999996</v>
      </c>
      <c r="G2104" s="495">
        <f t="shared" si="249"/>
        <v>-7119399.0599999996</v>
      </c>
      <c r="H2104" s="495">
        <f>VLOOKUP(A2104,'02-Metrics'!A:R,18,FALSE)</f>
        <v>107782440</v>
      </c>
      <c r="I2104" s="496">
        <f t="shared" si="251"/>
        <v>-6.60534226168938E-2</v>
      </c>
      <c r="J2104" s="512"/>
      <c r="M2104" s="241" t="s">
        <v>1038</v>
      </c>
      <c r="S2104">
        <f t="shared" si="250"/>
        <v>2018</v>
      </c>
    </row>
    <row r="2105" spans="1:19">
      <c r="A2105" s="418" t="s">
        <v>444</v>
      </c>
      <c r="B2105" s="497">
        <v>43191</v>
      </c>
      <c r="C2105" s="498"/>
      <c r="D2105" s="498">
        <v>2024242.44</v>
      </c>
      <c r="E2105" s="495">
        <f t="shared" si="256"/>
        <v>0</v>
      </c>
      <c r="F2105" s="495">
        <f t="shared" si="256"/>
        <v>9143641.5</v>
      </c>
      <c r="G2105" s="495">
        <f t="shared" si="249"/>
        <v>-9143641.5</v>
      </c>
      <c r="H2105" s="495">
        <f>VLOOKUP(A2105,'02-Metrics'!A:R,18,FALSE)</f>
        <v>107782440</v>
      </c>
      <c r="I2105" s="496">
        <f t="shared" si="251"/>
        <v>-8.483424108788036E-2</v>
      </c>
      <c r="J2105" s="512"/>
      <c r="M2105" s="241" t="s">
        <v>1038</v>
      </c>
      <c r="S2105">
        <f t="shared" si="250"/>
        <v>2018</v>
      </c>
    </row>
    <row r="2106" spans="1:19">
      <c r="A2106" s="418" t="s">
        <v>444</v>
      </c>
      <c r="B2106" s="497">
        <f>L2106</f>
        <v>43219</v>
      </c>
      <c r="C2106" s="498">
        <v>14751577.1</v>
      </c>
      <c r="D2106" s="498"/>
      <c r="E2106" s="495">
        <f t="shared" si="256"/>
        <v>14751577.1</v>
      </c>
      <c r="F2106" s="495">
        <f t="shared" si="256"/>
        <v>9143641.5</v>
      </c>
      <c r="G2106" s="495">
        <f t="shared" si="249"/>
        <v>5607935.5999999996</v>
      </c>
      <c r="H2106" s="495">
        <f>VLOOKUP(A2106,'02-Metrics'!A:R,18,FALSE)</f>
        <v>107782440</v>
      </c>
      <c r="I2106" s="496">
        <f t="shared" si="251"/>
        <v>5.2030141459035437E-2</v>
      </c>
      <c r="J2106" s="512"/>
      <c r="L2106" s="23">
        <v>43219</v>
      </c>
      <c r="M2106" s="241" t="s">
        <v>1039</v>
      </c>
      <c r="S2106">
        <f t="shared" si="250"/>
        <v>2018</v>
      </c>
    </row>
    <row r="2107" spans="1:19">
      <c r="A2107" s="418" t="s">
        <v>444</v>
      </c>
      <c r="B2107" s="497">
        <v>43221</v>
      </c>
      <c r="C2107" s="498"/>
      <c r="D2107" s="498">
        <v>1866377.4000000001</v>
      </c>
      <c r="E2107" s="495">
        <f t="shared" si="256"/>
        <v>14751577.1</v>
      </c>
      <c r="F2107" s="495">
        <f t="shared" si="256"/>
        <v>11010018.9</v>
      </c>
      <c r="G2107" s="495">
        <f t="shared" si="249"/>
        <v>3741558.1999999993</v>
      </c>
      <c r="H2107" s="495">
        <f>VLOOKUP(A2107,'02-Metrics'!A:R,18,FALSE)</f>
        <v>107782440</v>
      </c>
      <c r="I2107" s="496">
        <f t="shared" si="251"/>
        <v>3.4713986805271796E-2</v>
      </c>
      <c r="J2107" s="512"/>
      <c r="M2107" s="241" t="s">
        <v>1038</v>
      </c>
      <c r="S2107">
        <f t="shared" si="250"/>
        <v>2018</v>
      </c>
    </row>
    <row r="2108" spans="1:19">
      <c r="A2108" s="418" t="s">
        <v>444</v>
      </c>
      <c r="B2108" s="497">
        <f>L2108</f>
        <v>43235</v>
      </c>
      <c r="C2108" s="498">
        <v>3914997</v>
      </c>
      <c r="D2108" s="498"/>
      <c r="E2108" s="495">
        <f t="shared" si="256"/>
        <v>18666574.100000001</v>
      </c>
      <c r="F2108" s="495">
        <f t="shared" si="256"/>
        <v>11010018.9</v>
      </c>
      <c r="G2108" s="495">
        <f t="shared" si="249"/>
        <v>7656555.2000000011</v>
      </c>
      <c r="H2108" s="495">
        <f>VLOOKUP(A2108,'02-Metrics'!A:R,18,FALSE)</f>
        <v>107782440</v>
      </c>
      <c r="I2108" s="496">
        <f t="shared" si="251"/>
        <v>7.103712998147009E-2</v>
      </c>
      <c r="J2108" s="512"/>
      <c r="L2108" s="23">
        <v>43235</v>
      </c>
      <c r="M2108" s="241" t="s">
        <v>1039</v>
      </c>
      <c r="S2108">
        <f t="shared" si="250"/>
        <v>2018</v>
      </c>
    </row>
    <row r="2109" spans="1:19">
      <c r="A2109" s="418" t="s">
        <v>444</v>
      </c>
      <c r="B2109" s="497">
        <v>43252</v>
      </c>
      <c r="C2109" s="498"/>
      <c r="D2109" s="498">
        <v>1515135.5799999998</v>
      </c>
      <c r="E2109" s="495">
        <f t="shared" si="256"/>
        <v>18666574.100000001</v>
      </c>
      <c r="F2109" s="495">
        <f t="shared" si="256"/>
        <v>12525154.48</v>
      </c>
      <c r="G2109" s="495">
        <f t="shared" si="249"/>
        <v>6141419.620000001</v>
      </c>
      <c r="H2109" s="495">
        <f>VLOOKUP(A2109,'02-Metrics'!A:R,18,FALSE)</f>
        <v>107782440</v>
      </c>
      <c r="I2109" s="496">
        <f t="shared" si="251"/>
        <v>5.6979779080896673E-2</v>
      </c>
      <c r="J2109" s="512"/>
      <c r="M2109" s="241" t="s">
        <v>1038</v>
      </c>
      <c r="S2109">
        <f t="shared" si="250"/>
        <v>2018</v>
      </c>
    </row>
    <row r="2110" spans="1:19">
      <c r="A2110" s="418" t="s">
        <v>444</v>
      </c>
      <c r="B2110" s="497">
        <f>L2110</f>
        <v>43271</v>
      </c>
      <c r="C2110" s="498">
        <v>8894827.5999999996</v>
      </c>
      <c r="D2110" s="498"/>
      <c r="E2110" s="495">
        <f t="shared" si="256"/>
        <v>27561401.700000003</v>
      </c>
      <c r="F2110" s="495">
        <f t="shared" si="256"/>
        <v>12525154.48</v>
      </c>
      <c r="G2110" s="495">
        <f t="shared" si="249"/>
        <v>15036247.220000003</v>
      </c>
      <c r="H2110" s="495">
        <f>VLOOKUP(A2110,'02-Metrics'!A:R,18,FALSE)</f>
        <v>107782440</v>
      </c>
      <c r="I2110" s="496">
        <f t="shared" si="251"/>
        <v>0.1395055374511841</v>
      </c>
      <c r="J2110" s="512"/>
      <c r="L2110" s="23">
        <v>43271</v>
      </c>
      <c r="M2110" s="241" t="s">
        <v>1039</v>
      </c>
      <c r="S2110">
        <f t="shared" si="250"/>
        <v>2018</v>
      </c>
    </row>
    <row r="2111" spans="1:19">
      <c r="A2111" s="418" t="s">
        <v>444</v>
      </c>
      <c r="B2111" s="497">
        <v>43282</v>
      </c>
      <c r="C2111" s="498"/>
      <c r="D2111" s="498">
        <v>2321027.15</v>
      </c>
      <c r="E2111" s="495">
        <f t="shared" si="256"/>
        <v>27561401.700000003</v>
      </c>
      <c r="F2111" s="495">
        <f t="shared" si="256"/>
        <v>14846181.630000001</v>
      </c>
      <c r="G2111" s="495">
        <f t="shared" si="249"/>
        <v>12715220.070000002</v>
      </c>
      <c r="H2111" s="495">
        <f>VLOOKUP(A2111,'02-Metrics'!A:R,18,FALSE)</f>
        <v>107782440</v>
      </c>
      <c r="I2111" s="496">
        <f t="shared" si="251"/>
        <v>0.1179711655256645</v>
      </c>
      <c r="J2111" s="512"/>
      <c r="M2111" s="241" t="s">
        <v>1038</v>
      </c>
      <c r="S2111">
        <f t="shared" si="250"/>
        <v>2018</v>
      </c>
    </row>
    <row r="2112" spans="1:19">
      <c r="A2112" s="418" t="s">
        <v>444</v>
      </c>
      <c r="B2112" s="497">
        <v>43313</v>
      </c>
      <c r="C2112" s="498"/>
      <c r="D2112" s="498">
        <v>1067955.79</v>
      </c>
      <c r="E2112" s="495">
        <f t="shared" si="256"/>
        <v>27561401.700000003</v>
      </c>
      <c r="F2112" s="495">
        <f t="shared" si="256"/>
        <v>15914137.420000002</v>
      </c>
      <c r="G2112" s="495">
        <f t="shared" ref="G2112:G2175" si="257">E2112-F2112</f>
        <v>11647264.280000001</v>
      </c>
      <c r="H2112" s="495">
        <f>VLOOKUP(A2112,'02-Metrics'!A:R,18,FALSE)</f>
        <v>107782440</v>
      </c>
      <c r="I2112" s="496">
        <f t="shared" si="251"/>
        <v>0.10806272598764698</v>
      </c>
      <c r="J2112" s="512"/>
      <c r="M2112" s="241" t="s">
        <v>1038</v>
      </c>
      <c r="S2112">
        <f t="shared" si="250"/>
        <v>2018</v>
      </c>
    </row>
    <row r="2113" spans="1:19">
      <c r="A2113" s="418" t="s">
        <v>444</v>
      </c>
      <c r="B2113" s="497">
        <f>L2113</f>
        <v>43340</v>
      </c>
      <c r="C2113" s="498">
        <v>3329140.4</v>
      </c>
      <c r="D2113" s="498"/>
      <c r="E2113" s="495">
        <f t="shared" si="256"/>
        <v>30890542.100000001</v>
      </c>
      <c r="F2113" s="495">
        <f t="shared" si="256"/>
        <v>15914137.420000002</v>
      </c>
      <c r="G2113" s="495">
        <f t="shared" si="257"/>
        <v>14976404.68</v>
      </c>
      <c r="H2113" s="495">
        <f>VLOOKUP(A2113,'02-Metrics'!A:R,18,FALSE)</f>
        <v>107782440</v>
      </c>
      <c r="I2113" s="496">
        <f t="shared" si="251"/>
        <v>0.13895032140671523</v>
      </c>
      <c r="J2113" s="512"/>
      <c r="L2113" s="23">
        <v>43340</v>
      </c>
      <c r="M2113" s="241" t="s">
        <v>1039</v>
      </c>
      <c r="S2113">
        <f t="shared" si="250"/>
        <v>2018</v>
      </c>
    </row>
    <row r="2114" spans="1:19">
      <c r="A2114" s="418" t="s">
        <v>444</v>
      </c>
      <c r="B2114" s="497">
        <v>43344</v>
      </c>
      <c r="C2114" s="498"/>
      <c r="D2114" s="498">
        <v>2076373.7599999995</v>
      </c>
      <c r="E2114" s="495">
        <f t="shared" si="256"/>
        <v>30890542.100000001</v>
      </c>
      <c r="F2114" s="495">
        <f t="shared" si="256"/>
        <v>17990511.18</v>
      </c>
      <c r="G2114" s="495">
        <f t="shared" si="257"/>
        <v>12900030.920000002</v>
      </c>
      <c r="H2114" s="495">
        <f>VLOOKUP(A2114,'02-Metrics'!A:R,18,FALSE)</f>
        <v>107782440</v>
      </c>
      <c r="I2114" s="496">
        <f t="shared" si="251"/>
        <v>0.11968583119847724</v>
      </c>
      <c r="J2114" s="512"/>
      <c r="M2114" s="241" t="s">
        <v>1038</v>
      </c>
      <c r="S2114">
        <f t="shared" si="250"/>
        <v>2018</v>
      </c>
    </row>
    <row r="2115" spans="1:19">
      <c r="A2115" s="418" t="s">
        <v>444</v>
      </c>
      <c r="B2115" s="497">
        <v>43374</v>
      </c>
      <c r="C2115" s="498"/>
      <c r="D2115" s="498">
        <v>2483382.09</v>
      </c>
      <c r="E2115" s="495">
        <f t="shared" si="256"/>
        <v>30890542.100000001</v>
      </c>
      <c r="F2115" s="495">
        <f t="shared" si="256"/>
        <v>20473893.27</v>
      </c>
      <c r="G2115" s="495">
        <f t="shared" si="257"/>
        <v>10416648.830000002</v>
      </c>
      <c r="H2115" s="495">
        <f>VLOOKUP(A2115,'02-Metrics'!A:R,18,FALSE)</f>
        <v>107782440</v>
      </c>
      <c r="I2115" s="496">
        <f t="shared" si="251"/>
        <v>9.6645138391745461E-2</v>
      </c>
      <c r="J2115" s="512"/>
      <c r="M2115" s="241" t="s">
        <v>1038</v>
      </c>
      <c r="S2115">
        <f t="shared" ref="S2115:S2178" si="258">YEAR(B2115)</f>
        <v>2018</v>
      </c>
    </row>
    <row r="2116" spans="1:19">
      <c r="A2116" s="418" t="s">
        <v>444</v>
      </c>
      <c r="B2116" s="497">
        <v>43405</v>
      </c>
      <c r="C2116" s="498"/>
      <c r="D2116" s="498">
        <v>2236063.96</v>
      </c>
      <c r="E2116" s="495">
        <f t="shared" ref="E2116:F2131" si="259">C2116+E2115</f>
        <v>30890542.100000001</v>
      </c>
      <c r="F2116" s="495">
        <f t="shared" si="259"/>
        <v>22709957.23</v>
      </c>
      <c r="G2116" s="495">
        <f t="shared" si="257"/>
        <v>8180584.870000001</v>
      </c>
      <c r="H2116" s="495">
        <f>VLOOKUP(A2116,'02-Metrics'!A:R,18,FALSE)</f>
        <v>107782440</v>
      </c>
      <c r="I2116" s="496">
        <f t="shared" ref="I2116:I2179" si="260">G2116/H2116</f>
        <v>7.5899050624572986E-2</v>
      </c>
      <c r="J2116" s="512"/>
      <c r="M2116" s="241" t="s">
        <v>1038</v>
      </c>
      <c r="S2116">
        <f t="shared" si="258"/>
        <v>2018</v>
      </c>
    </row>
    <row r="2117" spans="1:19">
      <c r="A2117" s="418" t="s">
        <v>444</v>
      </c>
      <c r="B2117" s="497">
        <f>L2117</f>
        <v>43416</v>
      </c>
      <c r="C2117" s="498">
        <v>5426691.7000000002</v>
      </c>
      <c r="D2117" s="498"/>
      <c r="E2117" s="495">
        <f t="shared" si="259"/>
        <v>36317233.800000004</v>
      </c>
      <c r="F2117" s="495">
        <f t="shared" si="259"/>
        <v>22709957.23</v>
      </c>
      <c r="G2117" s="495">
        <f t="shared" si="257"/>
        <v>13607276.570000004</v>
      </c>
      <c r="H2117" s="495">
        <f>VLOOKUP(A2117,'02-Metrics'!A:R,18,FALSE)</f>
        <v>107782440</v>
      </c>
      <c r="I2117" s="496">
        <f t="shared" si="260"/>
        <v>0.12624762039159629</v>
      </c>
      <c r="J2117" s="512"/>
      <c r="L2117" s="23">
        <v>43416</v>
      </c>
      <c r="M2117" s="241" t="s">
        <v>1039</v>
      </c>
      <c r="S2117">
        <f t="shared" si="258"/>
        <v>2018</v>
      </c>
    </row>
    <row r="2118" spans="1:19">
      <c r="A2118" s="418" t="s">
        <v>444</v>
      </c>
      <c r="B2118" s="497">
        <v>43435</v>
      </c>
      <c r="C2118" s="498"/>
      <c r="D2118" s="498">
        <v>2537753.5900000003</v>
      </c>
      <c r="E2118" s="495">
        <f t="shared" si="259"/>
        <v>36317233.800000004</v>
      </c>
      <c r="F2118" s="495">
        <f t="shared" si="259"/>
        <v>25247710.82</v>
      </c>
      <c r="G2118" s="495">
        <f t="shared" si="257"/>
        <v>11069522.980000004</v>
      </c>
      <c r="H2118" s="495">
        <f>VLOOKUP(A2118,'02-Metrics'!A:R,18,FALSE)</f>
        <v>107782440</v>
      </c>
      <c r="I2118" s="496">
        <f t="shared" si="260"/>
        <v>0.10270247157143599</v>
      </c>
      <c r="J2118" s="512"/>
      <c r="M2118" s="241" t="s">
        <v>1038</v>
      </c>
      <c r="S2118">
        <f t="shared" si="258"/>
        <v>2018</v>
      </c>
    </row>
    <row r="2119" spans="1:19">
      <c r="A2119" s="418" t="s">
        <v>444</v>
      </c>
      <c r="B2119" s="497">
        <v>43466</v>
      </c>
      <c r="C2119" s="498"/>
      <c r="D2119" s="498">
        <v>3430911.4800000004</v>
      </c>
      <c r="E2119" s="495">
        <f t="shared" si="259"/>
        <v>36317233.800000004</v>
      </c>
      <c r="F2119" s="495">
        <f t="shared" si="259"/>
        <v>28678622.300000001</v>
      </c>
      <c r="G2119" s="495">
        <f t="shared" si="257"/>
        <v>7638611.5000000037</v>
      </c>
      <c r="H2119" s="495">
        <f>VLOOKUP(A2119,'02-Metrics'!A:R,18,FALSE)</f>
        <v>107782440</v>
      </c>
      <c r="I2119" s="496">
        <f t="shared" si="260"/>
        <v>7.0870649244904868E-2</v>
      </c>
      <c r="J2119" s="512"/>
      <c r="M2119" s="241" t="s">
        <v>1038</v>
      </c>
      <c r="S2119">
        <f t="shared" si="258"/>
        <v>2019</v>
      </c>
    </row>
    <row r="2120" spans="1:19">
      <c r="A2120" s="418" t="s">
        <v>444</v>
      </c>
      <c r="B2120" s="497">
        <v>43497</v>
      </c>
      <c r="C2120" s="498"/>
      <c r="D2120" s="498">
        <v>825270.65999999992</v>
      </c>
      <c r="E2120" s="495">
        <f t="shared" si="259"/>
        <v>36317233.800000004</v>
      </c>
      <c r="F2120" s="495">
        <f t="shared" si="259"/>
        <v>29503892.960000001</v>
      </c>
      <c r="G2120" s="495">
        <f t="shared" si="257"/>
        <v>6813340.8400000036</v>
      </c>
      <c r="H2120" s="495">
        <f>VLOOKUP(A2120,'02-Metrics'!A:R,18,FALSE)</f>
        <v>107782440</v>
      </c>
      <c r="I2120" s="496">
        <f t="shared" si="260"/>
        <v>6.3213830007930821E-2</v>
      </c>
      <c r="J2120" s="512"/>
      <c r="M2120" s="241" t="s">
        <v>1038</v>
      </c>
      <c r="S2120">
        <f t="shared" si="258"/>
        <v>2019</v>
      </c>
    </row>
    <row r="2121" spans="1:19">
      <c r="A2121" s="418" t="s">
        <v>444</v>
      </c>
      <c r="B2121" s="497">
        <f>L2121</f>
        <v>43503</v>
      </c>
      <c r="C2121" s="498">
        <v>10570220.800000001</v>
      </c>
      <c r="D2121" s="498"/>
      <c r="E2121" s="495">
        <f t="shared" si="259"/>
        <v>46887454.600000009</v>
      </c>
      <c r="F2121" s="495">
        <f t="shared" si="259"/>
        <v>29503892.960000001</v>
      </c>
      <c r="G2121" s="495">
        <f t="shared" si="257"/>
        <v>17383561.640000008</v>
      </c>
      <c r="H2121" s="495">
        <f>VLOOKUP(A2121,'02-Metrics'!A:R,18,FALSE)</f>
        <v>107782440</v>
      </c>
      <c r="I2121" s="496">
        <f t="shared" si="260"/>
        <v>0.16128380133164558</v>
      </c>
      <c r="J2121" s="512"/>
      <c r="L2121" s="23">
        <v>43503</v>
      </c>
      <c r="M2121" s="241" t="s">
        <v>1039</v>
      </c>
      <c r="S2121">
        <f t="shared" si="258"/>
        <v>2019</v>
      </c>
    </row>
    <row r="2122" spans="1:19">
      <c r="A2122" s="418" t="s">
        <v>444</v>
      </c>
      <c r="B2122" s="497">
        <v>43525</v>
      </c>
      <c r="C2122" s="498"/>
      <c r="D2122" s="498">
        <v>1087938.7999999998</v>
      </c>
      <c r="E2122" s="495">
        <f t="shared" si="259"/>
        <v>46887454.600000009</v>
      </c>
      <c r="F2122" s="495">
        <f t="shared" si="259"/>
        <v>30591831.760000002</v>
      </c>
      <c r="G2122" s="495">
        <f t="shared" si="257"/>
        <v>16295622.840000007</v>
      </c>
      <c r="H2122" s="495">
        <f>VLOOKUP(A2122,'02-Metrics'!A:R,18,FALSE)</f>
        <v>107782440</v>
      </c>
      <c r="I2122" s="496">
        <f t="shared" si="260"/>
        <v>0.15118996044253596</v>
      </c>
      <c r="J2122" s="512"/>
      <c r="M2122" s="241" t="s">
        <v>1038</v>
      </c>
      <c r="S2122">
        <f t="shared" si="258"/>
        <v>2019</v>
      </c>
    </row>
    <row r="2123" spans="1:19">
      <c r="A2123" s="418" t="s">
        <v>444</v>
      </c>
      <c r="B2123" s="497">
        <f>L2123</f>
        <v>43528</v>
      </c>
      <c r="C2123" s="498">
        <v>7568893</v>
      </c>
      <c r="D2123" s="498"/>
      <c r="E2123" s="495">
        <f t="shared" si="259"/>
        <v>54456347.600000009</v>
      </c>
      <c r="F2123" s="495">
        <f t="shared" si="259"/>
        <v>30591831.760000002</v>
      </c>
      <c r="G2123" s="495">
        <f t="shared" si="257"/>
        <v>23864515.840000007</v>
      </c>
      <c r="H2123" s="495">
        <f>VLOOKUP(A2123,'02-Metrics'!A:R,18,FALSE)</f>
        <v>107782440</v>
      </c>
      <c r="I2123" s="496">
        <f t="shared" si="260"/>
        <v>0.22141376498806306</v>
      </c>
      <c r="J2123" s="512"/>
      <c r="L2123" s="23">
        <v>43528</v>
      </c>
      <c r="M2123" s="241" t="s">
        <v>1039</v>
      </c>
      <c r="S2123">
        <f t="shared" si="258"/>
        <v>2019</v>
      </c>
    </row>
    <row r="2124" spans="1:19">
      <c r="A2124" s="418" t="s">
        <v>444</v>
      </c>
      <c r="B2124" s="497">
        <v>43556</v>
      </c>
      <c r="C2124" s="498"/>
      <c r="D2124" s="498">
        <v>1098570.43</v>
      </c>
      <c r="E2124" s="495">
        <f t="shared" si="259"/>
        <v>54456347.600000009</v>
      </c>
      <c r="F2124" s="495">
        <f t="shared" si="259"/>
        <v>31690402.190000001</v>
      </c>
      <c r="G2124" s="495">
        <f t="shared" si="257"/>
        <v>22765945.410000008</v>
      </c>
      <c r="H2124" s="495">
        <f>VLOOKUP(A2124,'02-Metrics'!A:R,18,FALSE)</f>
        <v>107782440</v>
      </c>
      <c r="I2124" s="496">
        <f t="shared" si="260"/>
        <v>0.21122128437619345</v>
      </c>
      <c r="J2124" s="512"/>
      <c r="M2124" s="241" t="s">
        <v>1038</v>
      </c>
      <c r="S2124">
        <f t="shared" si="258"/>
        <v>2019</v>
      </c>
    </row>
    <row r="2125" spans="1:19">
      <c r="A2125" s="418" t="s">
        <v>444</v>
      </c>
      <c r="B2125" s="497">
        <f>L2125</f>
        <v>43565</v>
      </c>
      <c r="C2125" s="498">
        <v>10000000</v>
      </c>
      <c r="D2125" s="498"/>
      <c r="E2125" s="495">
        <f t="shared" si="259"/>
        <v>64456347.600000009</v>
      </c>
      <c r="F2125" s="495">
        <f t="shared" si="259"/>
        <v>31690402.190000001</v>
      </c>
      <c r="G2125" s="495">
        <f t="shared" si="257"/>
        <v>32765945.410000008</v>
      </c>
      <c r="H2125" s="495">
        <f>VLOOKUP(A2125,'02-Metrics'!A:R,18,FALSE)</f>
        <v>107782440</v>
      </c>
      <c r="I2125" s="496">
        <f t="shared" si="260"/>
        <v>0.30400077610044834</v>
      </c>
      <c r="J2125" s="512"/>
      <c r="L2125" s="23">
        <v>43565</v>
      </c>
      <c r="M2125" s="241" t="s">
        <v>1039</v>
      </c>
      <c r="S2125">
        <f t="shared" si="258"/>
        <v>2019</v>
      </c>
    </row>
    <row r="2126" spans="1:19">
      <c r="A2126" s="418" t="s">
        <v>444</v>
      </c>
      <c r="B2126" s="497">
        <v>43586</v>
      </c>
      <c r="C2126" s="498"/>
      <c r="D2126" s="498">
        <v>1034034.08</v>
      </c>
      <c r="E2126" s="495">
        <f t="shared" si="259"/>
        <v>64456347.600000009</v>
      </c>
      <c r="F2126" s="495">
        <f t="shared" si="259"/>
        <v>32724436.27</v>
      </c>
      <c r="G2126" s="495">
        <f t="shared" si="257"/>
        <v>31731911.330000009</v>
      </c>
      <c r="H2126" s="495">
        <f>VLOOKUP(A2126,'02-Metrics'!A:R,18,FALSE)</f>
        <v>107782440</v>
      </c>
      <c r="I2126" s="496">
        <f t="shared" si="260"/>
        <v>0.29440706046365261</v>
      </c>
      <c r="J2126" s="512"/>
      <c r="M2126" s="241" t="s">
        <v>1038</v>
      </c>
      <c r="S2126">
        <f t="shared" si="258"/>
        <v>2019</v>
      </c>
    </row>
    <row r="2127" spans="1:19">
      <c r="A2127" s="418" t="s">
        <v>444</v>
      </c>
      <c r="B2127" s="497">
        <v>43617</v>
      </c>
      <c r="C2127" s="498"/>
      <c r="D2127" s="498">
        <v>199688.07</v>
      </c>
      <c r="E2127" s="495">
        <f t="shared" si="259"/>
        <v>64456347.600000009</v>
      </c>
      <c r="F2127" s="495">
        <f t="shared" si="259"/>
        <v>32924124.34</v>
      </c>
      <c r="G2127" s="495">
        <f t="shared" si="257"/>
        <v>31532223.260000009</v>
      </c>
      <c r="H2127" s="495">
        <f>VLOOKUP(A2127,'02-Metrics'!A:R,18,FALSE)</f>
        <v>107782440</v>
      </c>
      <c r="I2127" s="496">
        <f t="shared" si="260"/>
        <v>0.29255436469985285</v>
      </c>
      <c r="J2127" s="512"/>
      <c r="M2127" s="241" t="s">
        <v>1038</v>
      </c>
      <c r="S2127">
        <f t="shared" si="258"/>
        <v>2019</v>
      </c>
    </row>
    <row r="2128" spans="1:19">
      <c r="A2128" s="418" t="s">
        <v>444</v>
      </c>
      <c r="B2128" s="497">
        <f>L2128</f>
        <v>43628</v>
      </c>
      <c r="C2128" s="498">
        <v>1519519.25</v>
      </c>
      <c r="D2128" s="498"/>
      <c r="E2128" s="495">
        <f t="shared" si="259"/>
        <v>65975866.850000009</v>
      </c>
      <c r="F2128" s="495">
        <f t="shared" si="259"/>
        <v>32924124.34</v>
      </c>
      <c r="G2128" s="495">
        <f t="shared" si="257"/>
        <v>33051742.510000009</v>
      </c>
      <c r="H2128" s="495">
        <f>VLOOKUP(A2128,'02-Metrics'!A:R,18,FALSE)</f>
        <v>107782440</v>
      </c>
      <c r="I2128" s="496">
        <f t="shared" si="260"/>
        <v>0.30665238706787495</v>
      </c>
      <c r="J2128" s="512"/>
      <c r="L2128" s="23">
        <v>43628</v>
      </c>
      <c r="M2128" s="241" t="s">
        <v>1039</v>
      </c>
      <c r="S2128">
        <f t="shared" si="258"/>
        <v>2019</v>
      </c>
    </row>
    <row r="2129" spans="1:19">
      <c r="A2129" s="418" t="s">
        <v>444</v>
      </c>
      <c r="B2129" s="497">
        <v>43647</v>
      </c>
      <c r="C2129" s="498"/>
      <c r="D2129" s="498">
        <v>518893.13</v>
      </c>
      <c r="E2129" s="495">
        <f t="shared" si="259"/>
        <v>65975866.850000009</v>
      </c>
      <c r="F2129" s="495">
        <f t="shared" si="259"/>
        <v>33443017.469999999</v>
      </c>
      <c r="G2129" s="495">
        <f t="shared" si="257"/>
        <v>32532849.38000001</v>
      </c>
      <c r="H2129" s="495">
        <f>VLOOKUP(A2129,'02-Metrics'!A:R,18,FALSE)</f>
        <v>107782440</v>
      </c>
      <c r="I2129" s="496">
        <f t="shared" si="260"/>
        <v>0.30183812298181423</v>
      </c>
      <c r="J2129" s="512"/>
      <c r="M2129" s="241" t="s">
        <v>1038</v>
      </c>
      <c r="S2129">
        <f t="shared" si="258"/>
        <v>2019</v>
      </c>
    </row>
    <row r="2130" spans="1:19">
      <c r="A2130" s="418" t="s">
        <v>444</v>
      </c>
      <c r="B2130" s="497">
        <v>43678</v>
      </c>
      <c r="C2130" s="498"/>
      <c r="D2130" s="498">
        <v>479889.61</v>
      </c>
      <c r="E2130" s="495">
        <f t="shared" si="259"/>
        <v>65975866.850000009</v>
      </c>
      <c r="F2130" s="495">
        <f t="shared" si="259"/>
        <v>33922907.079999998</v>
      </c>
      <c r="G2130" s="495">
        <f t="shared" si="257"/>
        <v>32052959.770000011</v>
      </c>
      <c r="H2130" s="495">
        <f>VLOOKUP(A2130,'02-Metrics'!A:R,18,FALSE)</f>
        <v>107782440</v>
      </c>
      <c r="I2130" s="496">
        <f t="shared" si="260"/>
        <v>0.2973857315718591</v>
      </c>
      <c r="J2130" s="512"/>
      <c r="M2130" s="241" t="s">
        <v>1038</v>
      </c>
      <c r="S2130">
        <f t="shared" si="258"/>
        <v>2019</v>
      </c>
    </row>
    <row r="2131" spans="1:19">
      <c r="A2131" s="418" t="s">
        <v>444</v>
      </c>
      <c r="B2131" s="497">
        <f>L2131</f>
        <v>43685</v>
      </c>
      <c r="C2131" s="498">
        <v>2370680</v>
      </c>
      <c r="D2131" s="498"/>
      <c r="E2131" s="495">
        <f t="shared" si="259"/>
        <v>68346546.850000009</v>
      </c>
      <c r="F2131" s="495">
        <f t="shared" si="259"/>
        <v>33922907.079999998</v>
      </c>
      <c r="G2131" s="495">
        <f t="shared" si="257"/>
        <v>34423639.770000011</v>
      </c>
      <c r="H2131" s="495">
        <f>VLOOKUP(A2131,'02-Metrics'!A:R,18,FALSE)</f>
        <v>107782440</v>
      </c>
      <c r="I2131" s="496">
        <f t="shared" si="260"/>
        <v>0.31938078011594478</v>
      </c>
      <c r="J2131" s="512"/>
      <c r="L2131" s="23">
        <v>43685</v>
      </c>
      <c r="M2131" s="241" t="s">
        <v>1039</v>
      </c>
      <c r="S2131">
        <f t="shared" si="258"/>
        <v>2019</v>
      </c>
    </row>
    <row r="2132" spans="1:19">
      <c r="A2132" s="418" t="s">
        <v>444</v>
      </c>
      <c r="B2132" s="497">
        <v>43709</v>
      </c>
      <c r="C2132" s="498"/>
      <c r="D2132" s="498">
        <v>150297.06999999998</v>
      </c>
      <c r="E2132" s="495">
        <f t="shared" ref="E2132:F2147" si="261">C2132+E2131</f>
        <v>68346546.850000009</v>
      </c>
      <c r="F2132" s="495">
        <f t="shared" si="261"/>
        <v>34073204.149999999</v>
      </c>
      <c r="G2132" s="495">
        <f t="shared" si="257"/>
        <v>34273342.70000001</v>
      </c>
      <c r="H2132" s="495">
        <f>VLOOKUP(A2132,'02-Metrics'!A:R,18,FALSE)</f>
        <v>107782440</v>
      </c>
      <c r="I2132" s="496">
        <f t="shared" si="260"/>
        <v>0.31798633153972028</v>
      </c>
      <c r="J2132" s="512"/>
      <c r="M2132" s="241" t="s">
        <v>1038</v>
      </c>
      <c r="S2132">
        <f t="shared" si="258"/>
        <v>2019</v>
      </c>
    </row>
    <row r="2133" spans="1:19">
      <c r="A2133" s="418" t="s">
        <v>444</v>
      </c>
      <c r="B2133" s="497">
        <v>43739</v>
      </c>
      <c r="C2133" s="498"/>
      <c r="D2133" s="498">
        <v>327660.03999999998</v>
      </c>
      <c r="E2133" s="495">
        <f t="shared" si="261"/>
        <v>68346546.850000009</v>
      </c>
      <c r="F2133" s="495">
        <f t="shared" si="261"/>
        <v>34400864.189999998</v>
      </c>
      <c r="G2133" s="495">
        <f t="shared" si="257"/>
        <v>33945682.660000011</v>
      </c>
      <c r="H2133" s="495">
        <f>VLOOKUP(A2133,'02-Metrics'!A:R,18,FALSE)</f>
        <v>107782440</v>
      </c>
      <c r="I2133" s="496">
        <f t="shared" si="260"/>
        <v>0.31494631834276537</v>
      </c>
      <c r="J2133" s="512"/>
      <c r="M2133" s="241" t="s">
        <v>1038</v>
      </c>
      <c r="S2133">
        <f t="shared" si="258"/>
        <v>2019</v>
      </c>
    </row>
    <row r="2134" spans="1:19">
      <c r="A2134" s="418" t="s">
        <v>444</v>
      </c>
      <c r="B2134" s="497">
        <f>L2134</f>
        <v>43765</v>
      </c>
      <c r="C2134" s="498">
        <v>347617</v>
      </c>
      <c r="D2134" s="498"/>
      <c r="E2134" s="495">
        <f t="shared" si="261"/>
        <v>68694163.850000009</v>
      </c>
      <c r="F2134" s="495">
        <f t="shared" si="261"/>
        <v>34400864.189999998</v>
      </c>
      <c r="G2134" s="495">
        <f t="shared" si="257"/>
        <v>34293299.660000011</v>
      </c>
      <c r="H2134" s="495">
        <f>VLOOKUP(A2134,'02-Metrics'!A:R,18,FALSE)</f>
        <v>107782440</v>
      </c>
      <c r="I2134" s="496">
        <f t="shared" si="260"/>
        <v>0.31817149120023641</v>
      </c>
      <c r="J2134" s="512"/>
      <c r="L2134" s="23">
        <v>43765</v>
      </c>
      <c r="M2134" s="241" t="s">
        <v>1039</v>
      </c>
      <c r="S2134">
        <f t="shared" si="258"/>
        <v>2019</v>
      </c>
    </row>
    <row r="2135" spans="1:19">
      <c r="A2135" s="418" t="s">
        <v>444</v>
      </c>
      <c r="B2135" s="497">
        <f>L2135</f>
        <v>43768</v>
      </c>
      <c r="C2135" s="498">
        <v>230837</v>
      </c>
      <c r="D2135" s="498"/>
      <c r="E2135" s="495">
        <f t="shared" si="261"/>
        <v>68925000.850000009</v>
      </c>
      <c r="F2135" s="495">
        <f t="shared" si="261"/>
        <v>34400864.189999998</v>
      </c>
      <c r="G2135" s="495">
        <f t="shared" si="257"/>
        <v>34524136.660000011</v>
      </c>
      <c r="H2135" s="495">
        <f>VLOOKUP(A2135,'02-Metrics'!A:R,18,FALSE)</f>
        <v>107782440</v>
      </c>
      <c r="I2135" s="496">
        <f t="shared" si="260"/>
        <v>0.32031318515335161</v>
      </c>
      <c r="J2135" s="512"/>
      <c r="L2135" s="23">
        <v>43768</v>
      </c>
      <c r="M2135" s="241" t="s">
        <v>1039</v>
      </c>
      <c r="S2135">
        <f t="shared" si="258"/>
        <v>2019</v>
      </c>
    </row>
    <row r="2136" spans="1:19">
      <c r="A2136" s="418" t="s">
        <v>444</v>
      </c>
      <c r="B2136" s="497">
        <v>43770</v>
      </c>
      <c r="C2136" s="498"/>
      <c r="D2136" s="498">
        <v>163593.15</v>
      </c>
      <c r="E2136" s="495">
        <f t="shared" si="261"/>
        <v>68925000.850000009</v>
      </c>
      <c r="F2136" s="495">
        <f t="shared" si="261"/>
        <v>34564457.339999996</v>
      </c>
      <c r="G2136" s="495">
        <f t="shared" si="257"/>
        <v>34360543.510000013</v>
      </c>
      <c r="H2136" s="495">
        <f>VLOOKUP(A2136,'02-Metrics'!A:R,18,FALSE)</f>
        <v>107782440</v>
      </c>
      <c r="I2136" s="496">
        <f t="shared" si="260"/>
        <v>0.31879537622269466</v>
      </c>
      <c r="J2136" s="512"/>
      <c r="M2136" s="241" t="s">
        <v>1038</v>
      </c>
      <c r="S2136">
        <f t="shared" si="258"/>
        <v>2019</v>
      </c>
    </row>
    <row r="2137" spans="1:19">
      <c r="A2137" s="418" t="s">
        <v>444</v>
      </c>
      <c r="B2137" s="497">
        <v>43800</v>
      </c>
      <c r="C2137" s="498"/>
      <c r="D2137" s="498">
        <v>5379412.1599999992</v>
      </c>
      <c r="E2137" s="495">
        <f t="shared" si="261"/>
        <v>68925000.850000009</v>
      </c>
      <c r="F2137" s="495">
        <f t="shared" si="261"/>
        <v>39943869.499999993</v>
      </c>
      <c r="G2137" s="495">
        <f t="shared" si="257"/>
        <v>28981131.350000016</v>
      </c>
      <c r="H2137" s="495">
        <f>VLOOKUP(A2137,'02-Metrics'!A:R,18,FALSE)</f>
        <v>107782440</v>
      </c>
      <c r="I2137" s="496">
        <f t="shared" si="260"/>
        <v>0.26888546362468707</v>
      </c>
      <c r="J2137" s="512"/>
      <c r="M2137" s="241" t="s">
        <v>1038</v>
      </c>
      <c r="S2137">
        <f t="shared" si="258"/>
        <v>2019</v>
      </c>
    </row>
    <row r="2138" spans="1:19">
      <c r="A2138" s="418" t="s">
        <v>444</v>
      </c>
      <c r="B2138" s="497">
        <f>L2138</f>
        <v>43830</v>
      </c>
      <c r="C2138" s="498">
        <v>984167</v>
      </c>
      <c r="D2138" s="498"/>
      <c r="E2138" s="495">
        <f t="shared" si="261"/>
        <v>69909167.850000009</v>
      </c>
      <c r="F2138" s="495">
        <f t="shared" si="261"/>
        <v>39943869.499999993</v>
      </c>
      <c r="G2138" s="495">
        <f t="shared" si="257"/>
        <v>29965298.350000016</v>
      </c>
      <c r="H2138" s="495">
        <f>VLOOKUP(A2138,'02-Metrics'!A:R,18,FALSE)</f>
        <v>107782440</v>
      </c>
      <c r="I2138" s="496">
        <f t="shared" si="260"/>
        <v>0.27801651502786556</v>
      </c>
      <c r="J2138" s="512"/>
      <c r="L2138" s="23">
        <v>43830</v>
      </c>
      <c r="M2138" s="241" t="s">
        <v>1039</v>
      </c>
      <c r="S2138">
        <f t="shared" si="258"/>
        <v>2019</v>
      </c>
    </row>
    <row r="2139" spans="1:19">
      <c r="A2139" s="418" t="s">
        <v>444</v>
      </c>
      <c r="B2139" s="497">
        <v>43831</v>
      </c>
      <c r="C2139" s="498"/>
      <c r="D2139" s="498">
        <v>44469.69</v>
      </c>
      <c r="E2139" s="495">
        <f t="shared" si="261"/>
        <v>69909167.850000009</v>
      </c>
      <c r="F2139" s="495">
        <f t="shared" si="261"/>
        <v>39988339.18999999</v>
      </c>
      <c r="G2139" s="495">
        <f t="shared" si="257"/>
        <v>29920828.660000019</v>
      </c>
      <c r="H2139" s="495">
        <f>VLOOKUP(A2139,'02-Metrics'!A:R,18,FALSE)</f>
        <v>107782440</v>
      </c>
      <c r="I2139" s="496">
        <f t="shared" si="260"/>
        <v>0.27760392750433205</v>
      </c>
      <c r="J2139" s="512"/>
      <c r="M2139" s="241" t="s">
        <v>1038</v>
      </c>
      <c r="S2139">
        <f t="shared" si="258"/>
        <v>2020</v>
      </c>
    </row>
    <row r="2140" spans="1:19">
      <c r="A2140" s="418" t="s">
        <v>444</v>
      </c>
      <c r="B2140" s="497">
        <v>43862</v>
      </c>
      <c r="C2140" s="498"/>
      <c r="D2140" s="498">
        <v>323028.68000000005</v>
      </c>
      <c r="E2140" s="495">
        <f t="shared" si="261"/>
        <v>69909167.850000009</v>
      </c>
      <c r="F2140" s="495">
        <f t="shared" si="261"/>
        <v>40311367.86999999</v>
      </c>
      <c r="G2140" s="495">
        <f t="shared" si="257"/>
        <v>29597799.980000019</v>
      </c>
      <c r="H2140" s="495">
        <f>VLOOKUP(A2140,'02-Metrics'!A:R,18,FALSE)</f>
        <v>107782440</v>
      </c>
      <c r="I2140" s="496">
        <f t="shared" si="260"/>
        <v>0.27460688383005638</v>
      </c>
      <c r="J2140" s="512"/>
      <c r="M2140" s="241" t="s">
        <v>1038</v>
      </c>
      <c r="S2140">
        <f t="shared" si="258"/>
        <v>2020</v>
      </c>
    </row>
    <row r="2141" spans="1:19">
      <c r="A2141" s="418" t="s">
        <v>444</v>
      </c>
      <c r="B2141" s="497">
        <f>L2141</f>
        <v>43878</v>
      </c>
      <c r="C2141" s="498">
        <v>428300</v>
      </c>
      <c r="D2141" s="498"/>
      <c r="E2141" s="495">
        <f t="shared" si="261"/>
        <v>70337467.850000009</v>
      </c>
      <c r="F2141" s="495">
        <f t="shared" si="261"/>
        <v>40311367.86999999</v>
      </c>
      <c r="G2141" s="495">
        <f t="shared" si="257"/>
        <v>30026099.980000019</v>
      </c>
      <c r="H2141" s="495">
        <f>VLOOKUP(A2141,'02-Metrics'!A:R,18,FALSE)</f>
        <v>107782440</v>
      </c>
      <c r="I2141" s="496">
        <f t="shared" si="260"/>
        <v>0.27858062946060619</v>
      </c>
      <c r="J2141" s="512"/>
      <c r="L2141" s="23">
        <v>43878</v>
      </c>
      <c r="M2141" s="241" t="s">
        <v>764</v>
      </c>
      <c r="S2141">
        <f t="shared" si="258"/>
        <v>2020</v>
      </c>
    </row>
    <row r="2142" spans="1:19">
      <c r="A2142" s="418" t="s">
        <v>444</v>
      </c>
      <c r="B2142" s="497">
        <f>L2142</f>
        <v>43878</v>
      </c>
      <c r="C2142" s="498">
        <v>2253440</v>
      </c>
      <c r="D2142" s="498"/>
      <c r="E2142" s="495">
        <f t="shared" si="261"/>
        <v>72590907.850000009</v>
      </c>
      <c r="F2142" s="495">
        <f t="shared" si="261"/>
        <v>40311367.86999999</v>
      </c>
      <c r="G2142" s="495">
        <f t="shared" si="257"/>
        <v>32279539.980000019</v>
      </c>
      <c r="H2142" s="495">
        <f>VLOOKUP(A2142,'02-Metrics'!A:R,18,FALSE)</f>
        <v>107782440</v>
      </c>
      <c r="I2142" s="496">
        <f t="shared" si="260"/>
        <v>0.2994879312437167</v>
      </c>
      <c r="J2142" s="512"/>
      <c r="L2142" s="23">
        <v>43878</v>
      </c>
      <c r="M2142" s="241" t="s">
        <v>764</v>
      </c>
      <c r="S2142">
        <f t="shared" si="258"/>
        <v>2020</v>
      </c>
    </row>
    <row r="2143" spans="1:19">
      <c r="A2143" s="418" t="s">
        <v>444</v>
      </c>
      <c r="B2143" s="497">
        <f>L2143</f>
        <v>43879</v>
      </c>
      <c r="C2143" s="498">
        <v>2253440</v>
      </c>
      <c r="D2143" s="498"/>
      <c r="E2143" s="495">
        <f t="shared" si="261"/>
        <v>74844347.850000009</v>
      </c>
      <c r="F2143" s="495">
        <f t="shared" si="261"/>
        <v>40311367.86999999</v>
      </c>
      <c r="G2143" s="495">
        <f t="shared" si="257"/>
        <v>34532979.980000019</v>
      </c>
      <c r="H2143" s="495">
        <f>VLOOKUP(A2143,'02-Metrics'!A:R,18,FALSE)</f>
        <v>107782440</v>
      </c>
      <c r="I2143" s="496">
        <f t="shared" si="260"/>
        <v>0.32039523302682721</v>
      </c>
      <c r="J2143" s="512"/>
      <c r="L2143" s="23">
        <v>43879</v>
      </c>
      <c r="M2143" s="241" t="s">
        <v>1039</v>
      </c>
      <c r="S2143">
        <f t="shared" si="258"/>
        <v>2020</v>
      </c>
    </row>
    <row r="2144" spans="1:19">
      <c r="A2144" s="418" t="s">
        <v>444</v>
      </c>
      <c r="B2144" s="497">
        <f>L2144</f>
        <v>43879</v>
      </c>
      <c r="C2144" s="498">
        <v>428300</v>
      </c>
      <c r="D2144" s="498"/>
      <c r="E2144" s="495">
        <f t="shared" si="261"/>
        <v>75272647.850000009</v>
      </c>
      <c r="F2144" s="495">
        <f t="shared" si="261"/>
        <v>40311367.86999999</v>
      </c>
      <c r="G2144" s="495">
        <f t="shared" si="257"/>
        <v>34961279.980000019</v>
      </c>
      <c r="H2144" s="495">
        <f>VLOOKUP(A2144,'02-Metrics'!A:R,18,FALSE)</f>
        <v>107782440</v>
      </c>
      <c r="I2144" s="496">
        <f t="shared" si="260"/>
        <v>0.32436897865737702</v>
      </c>
      <c r="J2144" s="512"/>
      <c r="L2144" s="23">
        <v>43879</v>
      </c>
      <c r="M2144" s="241" t="s">
        <v>1039</v>
      </c>
      <c r="S2144">
        <f t="shared" si="258"/>
        <v>2020</v>
      </c>
    </row>
    <row r="2145" spans="1:19">
      <c r="A2145" s="418" t="s">
        <v>444</v>
      </c>
      <c r="B2145" s="497">
        <v>43891</v>
      </c>
      <c r="C2145" s="498"/>
      <c r="D2145" s="498">
        <v>49328.47</v>
      </c>
      <c r="E2145" s="495">
        <f t="shared" si="261"/>
        <v>75272647.850000009</v>
      </c>
      <c r="F2145" s="495">
        <f t="shared" si="261"/>
        <v>40360696.339999989</v>
      </c>
      <c r="G2145" s="495">
        <f t="shared" si="257"/>
        <v>34911951.51000002</v>
      </c>
      <c r="H2145" s="495">
        <f>VLOOKUP(A2145,'02-Metrics'!A:R,18,FALSE)</f>
        <v>107782440</v>
      </c>
      <c r="I2145" s="496">
        <f t="shared" si="260"/>
        <v>0.3239113116199635</v>
      </c>
      <c r="J2145" s="512"/>
      <c r="M2145" s="241" t="s">
        <v>1038</v>
      </c>
      <c r="S2145">
        <f t="shared" si="258"/>
        <v>2020</v>
      </c>
    </row>
    <row r="2146" spans="1:19">
      <c r="A2146" s="418" t="s">
        <v>444</v>
      </c>
      <c r="B2146" s="497">
        <f>L2146</f>
        <v>43900</v>
      </c>
      <c r="C2146" s="498">
        <v>364497</v>
      </c>
      <c r="D2146" s="498"/>
      <c r="E2146" s="495">
        <f t="shared" si="261"/>
        <v>75637144.850000009</v>
      </c>
      <c r="F2146" s="495">
        <f t="shared" si="261"/>
        <v>40360696.339999989</v>
      </c>
      <c r="G2146" s="495">
        <f t="shared" si="257"/>
        <v>35276448.51000002</v>
      </c>
      <c r="H2146" s="495">
        <f>VLOOKUP(A2146,'02-Metrics'!A:R,18,FALSE)</f>
        <v>107782440</v>
      </c>
      <c r="I2146" s="496">
        <f t="shared" si="260"/>
        <v>0.32729309625946507</v>
      </c>
      <c r="J2146" s="512"/>
      <c r="L2146" s="23">
        <v>43900</v>
      </c>
      <c r="M2146" s="241" t="s">
        <v>764</v>
      </c>
      <c r="S2146">
        <f t="shared" si="258"/>
        <v>2020</v>
      </c>
    </row>
    <row r="2147" spans="1:19">
      <c r="A2147" s="418" t="s">
        <v>444</v>
      </c>
      <c r="B2147" s="497">
        <v>43922</v>
      </c>
      <c r="C2147" s="498"/>
      <c r="D2147" s="498">
        <v>57581.209999999992</v>
      </c>
      <c r="E2147" s="495">
        <f t="shared" si="261"/>
        <v>75637144.850000009</v>
      </c>
      <c r="F2147" s="495">
        <f t="shared" si="261"/>
        <v>40418277.54999999</v>
      </c>
      <c r="G2147" s="495">
        <f t="shared" si="257"/>
        <v>35218867.300000019</v>
      </c>
      <c r="H2147" s="495">
        <f>VLOOKUP(A2147,'02-Metrics'!A:R,18,FALSE)</f>
        <v>107782440</v>
      </c>
      <c r="I2147" s="496">
        <f t="shared" si="260"/>
        <v>0.32675886071979832</v>
      </c>
      <c r="J2147" s="512"/>
      <c r="M2147" s="241" t="s">
        <v>1038</v>
      </c>
      <c r="S2147">
        <f t="shared" si="258"/>
        <v>2020</v>
      </c>
    </row>
    <row r="2148" spans="1:19">
      <c r="A2148" s="418" t="s">
        <v>444</v>
      </c>
      <c r="B2148" s="497">
        <v>43952</v>
      </c>
      <c r="C2148" s="498"/>
      <c r="D2148" s="498">
        <v>104272.98</v>
      </c>
      <c r="E2148" s="495">
        <f t="shared" ref="E2148:F2161" si="262">C2148+E2147</f>
        <v>75637144.850000009</v>
      </c>
      <c r="F2148" s="495">
        <f t="shared" si="262"/>
        <v>40522550.529999986</v>
      </c>
      <c r="G2148" s="495">
        <f t="shared" si="257"/>
        <v>35114594.320000023</v>
      </c>
      <c r="H2148" s="495">
        <f>VLOOKUP(A2148,'02-Metrics'!A:R,18,FALSE)</f>
        <v>107782440</v>
      </c>
      <c r="I2148" s="496">
        <f t="shared" si="260"/>
        <v>0.32579142131130101</v>
      </c>
      <c r="J2148" s="512"/>
      <c r="M2148" s="241" t="s">
        <v>1038</v>
      </c>
      <c r="S2148">
        <f t="shared" si="258"/>
        <v>2020</v>
      </c>
    </row>
    <row r="2149" spans="1:19">
      <c r="A2149" s="418" t="s">
        <v>444</v>
      </c>
      <c r="B2149" s="497">
        <v>43983</v>
      </c>
      <c r="C2149" s="498"/>
      <c r="D2149" s="498">
        <v>61758.479999999996</v>
      </c>
      <c r="E2149" s="495">
        <f t="shared" si="262"/>
        <v>75637144.850000009</v>
      </c>
      <c r="F2149" s="495">
        <f t="shared" si="262"/>
        <v>40584309.009999983</v>
      </c>
      <c r="G2149" s="495">
        <f t="shared" si="257"/>
        <v>35052835.840000026</v>
      </c>
      <c r="H2149" s="495">
        <f>VLOOKUP(A2149,'02-Metrics'!A:R,18,FALSE)</f>
        <v>107782440</v>
      </c>
      <c r="I2149" s="496">
        <f t="shared" si="260"/>
        <v>0.32521842927289479</v>
      </c>
      <c r="J2149" s="512"/>
      <c r="M2149" s="241" t="s">
        <v>1038</v>
      </c>
      <c r="S2149">
        <f t="shared" si="258"/>
        <v>2020</v>
      </c>
    </row>
    <row r="2150" spans="1:19">
      <c r="A2150" s="418" t="s">
        <v>444</v>
      </c>
      <c r="B2150" s="497">
        <v>44013</v>
      </c>
      <c r="C2150" s="498"/>
      <c r="D2150" s="498">
        <v>149830.76</v>
      </c>
      <c r="E2150" s="495">
        <f t="shared" si="262"/>
        <v>75637144.850000009</v>
      </c>
      <c r="F2150" s="495">
        <f t="shared" si="262"/>
        <v>40734139.769999981</v>
      </c>
      <c r="G2150" s="495">
        <f t="shared" si="257"/>
        <v>34903005.080000028</v>
      </c>
      <c r="H2150" s="495">
        <f>VLOOKUP(A2150,'02-Metrics'!A:R,18,FALSE)</f>
        <v>107782440</v>
      </c>
      <c r="I2150" s="496">
        <f t="shared" si="260"/>
        <v>0.32382830709714894</v>
      </c>
      <c r="J2150" s="512"/>
      <c r="M2150" s="241" t="s">
        <v>1038</v>
      </c>
      <c r="S2150">
        <f t="shared" si="258"/>
        <v>2020</v>
      </c>
    </row>
    <row r="2151" spans="1:19">
      <c r="A2151" s="418" t="s">
        <v>444</v>
      </c>
      <c r="B2151" s="497">
        <f>L2151</f>
        <v>44021</v>
      </c>
      <c r="C2151" s="498">
        <v>249955</v>
      </c>
      <c r="D2151" s="498"/>
      <c r="E2151" s="495">
        <f t="shared" si="262"/>
        <v>75887099.850000009</v>
      </c>
      <c r="F2151" s="495">
        <f t="shared" si="262"/>
        <v>40734139.769999981</v>
      </c>
      <c r="G2151" s="495">
        <f t="shared" si="257"/>
        <v>35152960.080000028</v>
      </c>
      <c r="H2151" s="495">
        <f>VLOOKUP(A2151,'02-Metrics'!A:R,18,FALSE)</f>
        <v>107782440</v>
      </c>
      <c r="I2151" s="496">
        <f t="shared" si="260"/>
        <v>0.32614737688254253</v>
      </c>
      <c r="J2151" s="512"/>
      <c r="L2151" s="23">
        <v>44021</v>
      </c>
      <c r="M2151" s="241" t="s">
        <v>764</v>
      </c>
      <c r="S2151">
        <f t="shared" si="258"/>
        <v>2020</v>
      </c>
    </row>
    <row r="2152" spans="1:19">
      <c r="A2152" s="418" t="s">
        <v>444</v>
      </c>
      <c r="B2152" s="497">
        <f>L2152</f>
        <v>44024</v>
      </c>
      <c r="C2152" s="498">
        <v>249995</v>
      </c>
      <c r="D2152" s="498"/>
      <c r="E2152" s="495">
        <f t="shared" si="262"/>
        <v>76137094.850000009</v>
      </c>
      <c r="F2152" s="495">
        <f t="shared" si="262"/>
        <v>40734139.769999981</v>
      </c>
      <c r="G2152" s="495">
        <f t="shared" si="257"/>
        <v>35402955.080000028</v>
      </c>
      <c r="H2152" s="495">
        <f>VLOOKUP(A2152,'02-Metrics'!A:R,18,FALSE)</f>
        <v>107782440</v>
      </c>
      <c r="I2152" s="496">
        <f t="shared" si="260"/>
        <v>0.32846681778590303</v>
      </c>
      <c r="J2152" s="512"/>
      <c r="L2152" s="23">
        <v>44024</v>
      </c>
      <c r="M2152" s="241" t="s">
        <v>1039</v>
      </c>
      <c r="S2152">
        <f t="shared" si="258"/>
        <v>2020</v>
      </c>
    </row>
    <row r="2153" spans="1:19">
      <c r="A2153" s="418" t="s">
        <v>444</v>
      </c>
      <c r="B2153" s="497">
        <v>44044</v>
      </c>
      <c r="C2153" s="498"/>
      <c r="D2153" s="498">
        <v>71457.3</v>
      </c>
      <c r="E2153" s="495">
        <f t="shared" si="262"/>
        <v>76137094.850000009</v>
      </c>
      <c r="F2153" s="495">
        <f t="shared" si="262"/>
        <v>40805597.069999978</v>
      </c>
      <c r="G2153" s="495">
        <f t="shared" si="257"/>
        <v>35331497.780000031</v>
      </c>
      <c r="H2153" s="495">
        <f>VLOOKUP(A2153,'02-Metrics'!A:R,18,FALSE)</f>
        <v>107782440</v>
      </c>
      <c r="I2153" s="496">
        <f t="shared" si="260"/>
        <v>0.32780384058850431</v>
      </c>
      <c r="J2153" s="512"/>
      <c r="M2153" s="241" t="s">
        <v>1038</v>
      </c>
      <c r="S2153">
        <f t="shared" si="258"/>
        <v>2020</v>
      </c>
    </row>
    <row r="2154" spans="1:19">
      <c r="A2154" s="418" t="s">
        <v>444</v>
      </c>
      <c r="B2154" s="497">
        <v>44075</v>
      </c>
      <c r="C2154" s="498"/>
      <c r="D2154" s="498">
        <v>55634.66</v>
      </c>
      <c r="E2154" s="495">
        <f t="shared" si="262"/>
        <v>76137094.850000009</v>
      </c>
      <c r="F2154" s="495">
        <f t="shared" si="262"/>
        <v>40861231.729999974</v>
      </c>
      <c r="G2154" s="495">
        <f t="shared" si="257"/>
        <v>35275863.120000035</v>
      </c>
      <c r="H2154" s="495">
        <f>VLOOKUP(A2154,'02-Metrics'!A:R,18,FALSE)</f>
        <v>107782440</v>
      </c>
      <c r="I2154" s="496">
        <f t="shared" si="260"/>
        <v>0.32728766504079915</v>
      </c>
      <c r="J2154" s="512"/>
      <c r="M2154" s="241" t="s">
        <v>1038</v>
      </c>
      <c r="S2154">
        <f t="shared" si="258"/>
        <v>2020</v>
      </c>
    </row>
    <row r="2155" spans="1:19">
      <c r="A2155" s="418" t="s">
        <v>444</v>
      </c>
      <c r="B2155" s="497">
        <f>L2155</f>
        <v>44083</v>
      </c>
      <c r="C2155" s="498">
        <v>2801245</v>
      </c>
      <c r="D2155" s="498"/>
      <c r="E2155" s="495">
        <f t="shared" si="262"/>
        <v>78938339.850000009</v>
      </c>
      <c r="F2155" s="495">
        <f t="shared" si="262"/>
        <v>40861231.729999974</v>
      </c>
      <c r="G2155" s="495">
        <f t="shared" si="257"/>
        <v>38077108.120000035</v>
      </c>
      <c r="H2155" s="495">
        <f>VLOOKUP(A2155,'02-Metrics'!A:R,18,FALSE)</f>
        <v>107782440</v>
      </c>
      <c r="I2155" s="496">
        <f t="shared" si="260"/>
        <v>0.35327747377031021</v>
      </c>
      <c r="J2155" s="512"/>
      <c r="L2155" s="23">
        <v>44083</v>
      </c>
      <c r="M2155" s="241" t="s">
        <v>764</v>
      </c>
      <c r="S2155">
        <f t="shared" si="258"/>
        <v>2020</v>
      </c>
    </row>
    <row r="2156" spans="1:19">
      <c r="A2156" s="418" t="s">
        <v>444</v>
      </c>
      <c r="B2156" s="497">
        <f>L2156</f>
        <v>44105</v>
      </c>
      <c r="C2156" s="498"/>
      <c r="D2156" s="498">
        <v>71328.78</v>
      </c>
      <c r="E2156" s="495">
        <f t="shared" si="262"/>
        <v>78938339.850000009</v>
      </c>
      <c r="F2156" s="495">
        <f t="shared" si="262"/>
        <v>40932560.509999976</v>
      </c>
      <c r="G2156" s="495">
        <f t="shared" si="257"/>
        <v>38005779.340000033</v>
      </c>
      <c r="H2156" s="495">
        <f>VLOOKUP(A2156,'02-Metrics'!A:R,18,FALSE)</f>
        <v>107782440</v>
      </c>
      <c r="I2156" s="496">
        <f t="shared" si="260"/>
        <v>0.35261568897493911</v>
      </c>
      <c r="J2156" s="512"/>
      <c r="L2156" s="23">
        <v>44105</v>
      </c>
      <c r="M2156" s="241" t="s">
        <v>1040</v>
      </c>
      <c r="S2156">
        <f t="shared" si="258"/>
        <v>2020</v>
      </c>
    </row>
    <row r="2157" spans="1:19">
      <c r="A2157" s="418" t="s">
        <v>444</v>
      </c>
      <c r="B2157" s="497">
        <f>L2157</f>
        <v>44136</v>
      </c>
      <c r="C2157" s="498"/>
      <c r="D2157" s="498">
        <v>65033.78</v>
      </c>
      <c r="E2157" s="495">
        <f t="shared" si="262"/>
        <v>78938339.850000009</v>
      </c>
      <c r="F2157" s="495">
        <f t="shared" si="262"/>
        <v>40997594.289999977</v>
      </c>
      <c r="G2157" s="495">
        <f t="shared" si="257"/>
        <v>37940745.560000032</v>
      </c>
      <c r="H2157" s="495">
        <f>VLOOKUP(A2157,'02-Metrics'!A:R,18,FALSE)</f>
        <v>107782440</v>
      </c>
      <c r="I2157" s="496">
        <f t="shared" si="260"/>
        <v>0.35201230886960838</v>
      </c>
      <c r="J2157" s="512"/>
      <c r="L2157" s="23">
        <v>44136</v>
      </c>
      <c r="M2157" s="241" t="s">
        <v>1040</v>
      </c>
      <c r="S2157">
        <f t="shared" si="258"/>
        <v>2020</v>
      </c>
    </row>
    <row r="2158" spans="1:19">
      <c r="A2158" s="418" t="s">
        <v>444</v>
      </c>
      <c r="B2158" s="497">
        <f>L2158</f>
        <v>44166</v>
      </c>
      <c r="C2158" s="498"/>
      <c r="D2158" s="498">
        <v>79253.78</v>
      </c>
      <c r="E2158" s="495">
        <f t="shared" si="262"/>
        <v>78938339.850000009</v>
      </c>
      <c r="F2158" s="495">
        <f t="shared" si="262"/>
        <v>41076848.069999978</v>
      </c>
      <c r="G2158" s="495">
        <f t="shared" si="257"/>
        <v>37861491.780000031</v>
      </c>
      <c r="H2158" s="495">
        <f>VLOOKUP(A2158,'02-Metrics'!A:R,18,FALSE)</f>
        <v>107782440</v>
      </c>
      <c r="I2158" s="496">
        <f t="shared" si="260"/>
        <v>0.35127699632704579</v>
      </c>
      <c r="J2158" s="512"/>
      <c r="L2158" s="23">
        <v>44166</v>
      </c>
      <c r="M2158" s="241" t="s">
        <v>1040</v>
      </c>
      <c r="S2158">
        <f t="shared" si="258"/>
        <v>2020</v>
      </c>
    </row>
    <row r="2159" spans="1:19">
      <c r="A2159" s="418" t="s">
        <v>444</v>
      </c>
      <c r="B2159" s="497">
        <v>44197</v>
      </c>
      <c r="C2159" s="498"/>
      <c r="D2159" s="498">
        <v>740</v>
      </c>
      <c r="E2159" s="495">
        <f t="shared" si="262"/>
        <v>78938339.850000009</v>
      </c>
      <c r="F2159" s="495">
        <f t="shared" si="262"/>
        <v>41077588.069999978</v>
      </c>
      <c r="G2159" s="495">
        <f t="shared" si="257"/>
        <v>37860751.780000031</v>
      </c>
      <c r="H2159" s="495">
        <f>VLOOKUP(A2159,'02-Metrics'!A:R,18,FALSE)</f>
        <v>107782440</v>
      </c>
      <c r="I2159" s="496">
        <f t="shared" si="260"/>
        <v>0.35127013064465817</v>
      </c>
      <c r="J2159" s="512"/>
      <c r="M2159" s="241" t="s">
        <v>1038</v>
      </c>
      <c r="S2159">
        <f t="shared" si="258"/>
        <v>2021</v>
      </c>
    </row>
    <row r="2160" spans="1:19">
      <c r="A2160" s="418" t="s">
        <v>444</v>
      </c>
      <c r="B2160" s="497">
        <v>44228</v>
      </c>
      <c r="C2160" s="498"/>
      <c r="D2160" s="498">
        <v>41244.979999999996</v>
      </c>
      <c r="E2160" s="495">
        <f t="shared" si="262"/>
        <v>78938339.850000009</v>
      </c>
      <c r="F2160" s="495">
        <f t="shared" si="262"/>
        <v>41118833.049999975</v>
      </c>
      <c r="G2160" s="495">
        <f t="shared" si="257"/>
        <v>37819506.800000034</v>
      </c>
      <c r="H2160" s="495">
        <f>VLOOKUP(A2160,'02-Metrics'!A:R,18,FALSE)</f>
        <v>107782440</v>
      </c>
      <c r="I2160" s="496">
        <f t="shared" si="260"/>
        <v>0.35088746181660052</v>
      </c>
      <c r="J2160" s="512"/>
      <c r="M2160" s="241" t="s">
        <v>1038</v>
      </c>
      <c r="S2160">
        <f t="shared" si="258"/>
        <v>2021</v>
      </c>
    </row>
    <row r="2161" spans="1:19">
      <c r="A2161" s="418" t="s">
        <v>444</v>
      </c>
      <c r="B2161" s="497">
        <v>44256</v>
      </c>
      <c r="C2161" s="498"/>
      <c r="D2161" s="498">
        <v>18566.64</v>
      </c>
      <c r="E2161" s="495">
        <f t="shared" si="262"/>
        <v>78938339.850000009</v>
      </c>
      <c r="F2161" s="495">
        <f t="shared" si="262"/>
        <v>41137399.689999975</v>
      </c>
      <c r="G2161" s="495">
        <f t="shared" si="257"/>
        <v>37800940.160000034</v>
      </c>
      <c r="H2161" s="495">
        <f>VLOOKUP(A2161,'02-Metrics'!A:R,18,FALSE)</f>
        <v>107782440</v>
      </c>
      <c r="I2161" s="496">
        <f t="shared" si="260"/>
        <v>0.35071520147437779</v>
      </c>
      <c r="J2161" s="512"/>
      <c r="M2161" s="241" t="s">
        <v>1038</v>
      </c>
      <c r="S2161">
        <f t="shared" si="258"/>
        <v>2021</v>
      </c>
    </row>
    <row r="2162" spans="1:19">
      <c r="A2162" s="418"/>
      <c r="B2162" s="505"/>
      <c r="C2162" s="506"/>
      <c r="D2162" s="506"/>
      <c r="E2162" s="506"/>
      <c r="F2162" s="506"/>
      <c r="G2162" s="506"/>
      <c r="H2162" s="495"/>
      <c r="I2162" s="496"/>
      <c r="J2162" s="512"/>
      <c r="S2162">
        <f t="shared" si="258"/>
        <v>1900</v>
      </c>
    </row>
    <row r="2163" spans="1:19">
      <c r="A2163" s="418" t="s">
        <v>1246</v>
      </c>
      <c r="B2163" s="497">
        <v>42887</v>
      </c>
      <c r="C2163" s="498"/>
      <c r="D2163" s="498">
        <v>7364.72</v>
      </c>
      <c r="E2163" s="495">
        <f t="shared" ref="E2163:F2178" si="263">C2163+E2162</f>
        <v>0</v>
      </c>
      <c r="F2163" s="495">
        <f t="shared" si="263"/>
        <v>7364.72</v>
      </c>
      <c r="G2163" s="495">
        <f t="shared" si="257"/>
        <v>-7364.72</v>
      </c>
      <c r="H2163" s="495">
        <f>VLOOKUP(A2163,'02-Metrics'!A:R,18,FALSE)</f>
        <v>417390514</v>
      </c>
      <c r="I2163" s="496">
        <f t="shared" si="260"/>
        <v>-1.7644675077594122E-5</v>
      </c>
      <c r="J2163" s="512"/>
      <c r="M2163" s="241" t="s">
        <v>1038</v>
      </c>
      <c r="S2163">
        <f t="shared" si="258"/>
        <v>2017</v>
      </c>
    </row>
    <row r="2164" spans="1:19">
      <c r="A2164" s="418" t="s">
        <v>1246</v>
      </c>
      <c r="B2164" s="497">
        <v>42948</v>
      </c>
      <c r="C2164" s="498"/>
      <c r="D2164" s="498">
        <v>1237.5</v>
      </c>
      <c r="E2164" s="495">
        <f t="shared" si="263"/>
        <v>0</v>
      </c>
      <c r="F2164" s="495">
        <f t="shared" si="263"/>
        <v>8602.2200000000012</v>
      </c>
      <c r="G2164" s="495">
        <f t="shared" si="257"/>
        <v>-8602.2200000000012</v>
      </c>
      <c r="H2164" s="495">
        <f>VLOOKUP(A2164,'02-Metrics'!A:R,18,FALSE)</f>
        <v>417390514</v>
      </c>
      <c r="I2164" s="496">
        <f t="shared" si="260"/>
        <v>-2.0609524441659928E-5</v>
      </c>
      <c r="J2164" s="512"/>
      <c r="M2164" s="241" t="s">
        <v>1038</v>
      </c>
      <c r="S2164">
        <f t="shared" si="258"/>
        <v>2017</v>
      </c>
    </row>
    <row r="2165" spans="1:19">
      <c r="A2165" s="418" t="s">
        <v>1246</v>
      </c>
      <c r="B2165" s="497">
        <f>L2165</f>
        <v>42948</v>
      </c>
      <c r="C2165" s="498">
        <v>53000000</v>
      </c>
      <c r="D2165" s="498"/>
      <c r="E2165" s="495">
        <f t="shared" si="263"/>
        <v>53000000</v>
      </c>
      <c r="F2165" s="495">
        <f t="shared" si="263"/>
        <v>8602.2200000000012</v>
      </c>
      <c r="G2165" s="495">
        <f t="shared" si="257"/>
        <v>52991397.780000001</v>
      </c>
      <c r="H2165" s="495">
        <f>VLOOKUP(A2165,'02-Metrics'!A:R,18,FALSE)</f>
        <v>417390514</v>
      </c>
      <c r="I2165" s="496">
        <f t="shared" si="260"/>
        <v>0.12695879758302317</v>
      </c>
      <c r="J2165" s="512"/>
      <c r="L2165" s="23">
        <v>42948</v>
      </c>
      <c r="M2165" s="241" t="s">
        <v>1039</v>
      </c>
      <c r="S2165">
        <f t="shared" si="258"/>
        <v>2017</v>
      </c>
    </row>
    <row r="2166" spans="1:19">
      <c r="A2166" s="418" t="s">
        <v>1246</v>
      </c>
      <c r="B2166" s="494">
        <v>42978</v>
      </c>
      <c r="C2166" s="495">
        <v>53000000</v>
      </c>
      <c r="D2166" s="495">
        <v>0</v>
      </c>
      <c r="E2166" s="495">
        <f t="shared" si="263"/>
        <v>106000000</v>
      </c>
      <c r="F2166" s="495">
        <f t="shared" si="263"/>
        <v>8602.2200000000012</v>
      </c>
      <c r="G2166" s="495">
        <f t="shared" si="257"/>
        <v>105991397.78</v>
      </c>
      <c r="H2166" s="495">
        <f>VLOOKUP(A2166,'02-Metrics'!A:R,18,FALSE)</f>
        <v>417390514</v>
      </c>
      <c r="I2166" s="496">
        <f t="shared" si="260"/>
        <v>0.253938204690488</v>
      </c>
      <c r="J2166" s="512"/>
      <c r="K2166" s="491">
        <v>0</v>
      </c>
      <c r="L2166" s="489">
        <v>42978</v>
      </c>
      <c r="M2166" s="241" t="s">
        <v>1041</v>
      </c>
      <c r="S2166">
        <f t="shared" si="258"/>
        <v>2017</v>
      </c>
    </row>
    <row r="2167" spans="1:19">
      <c r="A2167" s="418" t="s">
        <v>1246</v>
      </c>
      <c r="B2167" s="494">
        <v>43008</v>
      </c>
      <c r="C2167" s="495">
        <v>0</v>
      </c>
      <c r="D2167" s="495">
        <v>4888256</v>
      </c>
      <c r="E2167" s="495">
        <f t="shared" si="263"/>
        <v>106000000</v>
      </c>
      <c r="F2167" s="495">
        <f t="shared" si="263"/>
        <v>4896858.22</v>
      </c>
      <c r="G2167" s="495">
        <f t="shared" si="257"/>
        <v>101103141.78</v>
      </c>
      <c r="H2167" s="495">
        <f>VLOOKUP(A2167,'02-Metrics'!A:R,18,FALSE)</f>
        <v>417390514</v>
      </c>
      <c r="I2167" s="496">
        <f t="shared" si="260"/>
        <v>0.2422267358476671</v>
      </c>
      <c r="J2167" s="512"/>
      <c r="K2167" s="491">
        <v>17022109</v>
      </c>
      <c r="L2167" s="489">
        <v>43008</v>
      </c>
      <c r="M2167" s="241" t="s">
        <v>1041</v>
      </c>
      <c r="S2167">
        <f t="shared" si="258"/>
        <v>2017</v>
      </c>
    </row>
    <row r="2168" spans="1:19">
      <c r="A2168" s="418" t="s">
        <v>1246</v>
      </c>
      <c r="B2168" s="497">
        <v>43009</v>
      </c>
      <c r="C2168" s="498"/>
      <c r="D2168" s="498">
        <v>3701258.44</v>
      </c>
      <c r="E2168" s="495">
        <f t="shared" si="263"/>
        <v>106000000</v>
      </c>
      <c r="F2168" s="495">
        <f t="shared" si="263"/>
        <v>8598116.6600000001</v>
      </c>
      <c r="G2168" s="495">
        <f t="shared" si="257"/>
        <v>97401883.340000004</v>
      </c>
      <c r="H2168" s="495">
        <f>VLOOKUP(A2168,'02-Metrics'!A:R,18,FALSE)</f>
        <v>417390514</v>
      </c>
      <c r="I2168" s="496">
        <f t="shared" si="260"/>
        <v>0.23335912071063503</v>
      </c>
      <c r="J2168" s="512"/>
      <c r="M2168" s="241" t="s">
        <v>1038</v>
      </c>
      <c r="S2168">
        <f t="shared" si="258"/>
        <v>2017</v>
      </c>
    </row>
    <row r="2169" spans="1:19">
      <c r="A2169" s="418" t="s">
        <v>1246</v>
      </c>
      <c r="B2169" s="494">
        <v>43039</v>
      </c>
      <c r="C2169" s="495">
        <v>56413682</v>
      </c>
      <c r="D2169" s="495">
        <v>9362396</v>
      </c>
      <c r="E2169" s="495">
        <f t="shared" si="263"/>
        <v>162413682</v>
      </c>
      <c r="F2169" s="495">
        <f t="shared" si="263"/>
        <v>17960512.66</v>
      </c>
      <c r="G2169" s="495">
        <f t="shared" si="257"/>
        <v>144453169.34</v>
      </c>
      <c r="H2169" s="495">
        <f>VLOOKUP(A2169,'02-Metrics'!A:R,18,FALSE)</f>
        <v>417390514</v>
      </c>
      <c r="I2169" s="496">
        <f t="shared" si="260"/>
        <v>0.34608637353938526</v>
      </c>
      <c r="J2169" s="512"/>
      <c r="K2169" s="491">
        <v>54045554</v>
      </c>
      <c r="L2169" s="489">
        <v>43039</v>
      </c>
      <c r="M2169" s="241" t="s">
        <v>1041</v>
      </c>
      <c r="S2169">
        <f t="shared" si="258"/>
        <v>2017</v>
      </c>
    </row>
    <row r="2170" spans="1:19">
      <c r="A2170" s="418" t="s">
        <v>1246</v>
      </c>
      <c r="B2170" s="497">
        <v>43040</v>
      </c>
      <c r="C2170" s="498"/>
      <c r="D2170" s="498">
        <v>797491.35999999987</v>
      </c>
      <c r="E2170" s="495">
        <f t="shared" si="263"/>
        <v>162413682</v>
      </c>
      <c r="F2170" s="495">
        <f t="shared" si="263"/>
        <v>18758004.02</v>
      </c>
      <c r="G2170" s="495">
        <f t="shared" si="257"/>
        <v>143655677.97999999</v>
      </c>
      <c r="H2170" s="495">
        <f>VLOOKUP(A2170,'02-Metrics'!A:R,18,FALSE)</f>
        <v>417390514</v>
      </c>
      <c r="I2170" s="496">
        <f t="shared" si="260"/>
        <v>0.34417571353813753</v>
      </c>
      <c r="J2170" s="512"/>
      <c r="M2170" s="241" t="s">
        <v>1038</v>
      </c>
      <c r="S2170">
        <f t="shared" si="258"/>
        <v>2017</v>
      </c>
    </row>
    <row r="2171" spans="1:19">
      <c r="A2171" s="418" t="s">
        <v>1246</v>
      </c>
      <c r="B2171" s="494">
        <v>43069</v>
      </c>
      <c r="C2171" s="495">
        <v>20000000</v>
      </c>
      <c r="D2171" s="495">
        <v>15018753</v>
      </c>
      <c r="E2171" s="495">
        <f t="shared" si="263"/>
        <v>182413682</v>
      </c>
      <c r="F2171" s="495">
        <f t="shared" si="263"/>
        <v>33776757.019999996</v>
      </c>
      <c r="G2171" s="495">
        <f t="shared" si="257"/>
        <v>148636924.98000002</v>
      </c>
      <c r="H2171" s="495">
        <f>VLOOKUP(A2171,'02-Metrics'!A:R,18,FALSE)</f>
        <v>417390514</v>
      </c>
      <c r="I2171" s="496">
        <f t="shared" si="260"/>
        <v>0.35610997374032322</v>
      </c>
      <c r="J2171" s="512"/>
      <c r="K2171" s="491">
        <v>68968025</v>
      </c>
      <c r="L2171" s="489">
        <v>43069</v>
      </c>
      <c r="M2171" s="241" t="s">
        <v>1041</v>
      </c>
      <c r="S2171">
        <f t="shared" si="258"/>
        <v>2017</v>
      </c>
    </row>
    <row r="2172" spans="1:19">
      <c r="A2172" s="418" t="s">
        <v>1246</v>
      </c>
      <c r="B2172" s="497">
        <v>43070</v>
      </c>
      <c r="C2172" s="498"/>
      <c r="D2172" s="498">
        <v>1068028.69</v>
      </c>
      <c r="E2172" s="495">
        <f t="shared" si="263"/>
        <v>182413682</v>
      </c>
      <c r="F2172" s="495">
        <f t="shared" si="263"/>
        <v>34844785.709999993</v>
      </c>
      <c r="G2172" s="495">
        <f t="shared" si="257"/>
        <v>147568896.29000002</v>
      </c>
      <c r="H2172" s="495">
        <f>VLOOKUP(A2172,'02-Metrics'!A:R,18,FALSE)</f>
        <v>417390514</v>
      </c>
      <c r="I2172" s="496">
        <f t="shared" si="260"/>
        <v>0.35355115015862582</v>
      </c>
      <c r="J2172" s="512"/>
      <c r="M2172" s="241" t="s">
        <v>1038</v>
      </c>
      <c r="S2172">
        <f t="shared" si="258"/>
        <v>2017</v>
      </c>
    </row>
    <row r="2173" spans="1:19">
      <c r="A2173" s="418" t="s">
        <v>1246</v>
      </c>
      <c r="B2173" s="494">
        <v>43100</v>
      </c>
      <c r="C2173" s="495">
        <v>34829580</v>
      </c>
      <c r="D2173" s="495">
        <v>20512562</v>
      </c>
      <c r="E2173" s="495">
        <f t="shared" si="263"/>
        <v>217243262</v>
      </c>
      <c r="F2173" s="495">
        <f t="shared" si="263"/>
        <v>55357347.709999993</v>
      </c>
      <c r="G2173" s="495">
        <f t="shared" si="257"/>
        <v>161885914.29000002</v>
      </c>
      <c r="H2173" s="495">
        <f>VLOOKUP(A2173,'02-Metrics'!A:R,18,FALSE)</f>
        <v>417390514</v>
      </c>
      <c r="I2173" s="496">
        <f t="shared" si="260"/>
        <v>0.38785240406781268</v>
      </c>
      <c r="J2173" s="512"/>
      <c r="K2173" s="491">
        <v>45198075</v>
      </c>
      <c r="L2173" s="489">
        <v>43100</v>
      </c>
      <c r="M2173" s="241" t="s">
        <v>1041</v>
      </c>
      <c r="S2173">
        <f t="shared" si="258"/>
        <v>2017</v>
      </c>
    </row>
    <row r="2174" spans="1:19">
      <c r="A2174" s="418" t="s">
        <v>1246</v>
      </c>
      <c r="B2174" s="497">
        <v>43101</v>
      </c>
      <c r="C2174" s="498"/>
      <c r="D2174" s="498">
        <v>17464371.620000005</v>
      </c>
      <c r="E2174" s="495">
        <f t="shared" si="263"/>
        <v>217243262</v>
      </c>
      <c r="F2174" s="495">
        <f t="shared" si="263"/>
        <v>72821719.329999998</v>
      </c>
      <c r="G2174" s="495">
        <f t="shared" si="257"/>
        <v>144421542.67000002</v>
      </c>
      <c r="H2174" s="495">
        <f>VLOOKUP(A2174,'02-Metrics'!A:R,18,FALSE)</f>
        <v>417390514</v>
      </c>
      <c r="I2174" s="496">
        <f t="shared" si="260"/>
        <v>0.34601060116569876</v>
      </c>
      <c r="J2174" s="512"/>
      <c r="M2174" s="241" t="s">
        <v>1038</v>
      </c>
      <c r="S2174">
        <f t="shared" si="258"/>
        <v>2018</v>
      </c>
    </row>
    <row r="2175" spans="1:19">
      <c r="A2175" s="418" t="s">
        <v>1246</v>
      </c>
      <c r="B2175" s="497">
        <f>L2175</f>
        <v>43109</v>
      </c>
      <c r="C2175" s="498">
        <v>6800000</v>
      </c>
      <c r="D2175" s="498"/>
      <c r="E2175" s="495">
        <f t="shared" si="263"/>
        <v>224043262</v>
      </c>
      <c r="F2175" s="495">
        <f t="shared" si="263"/>
        <v>72821719.329999998</v>
      </c>
      <c r="G2175" s="495">
        <f t="shared" si="257"/>
        <v>151221542.67000002</v>
      </c>
      <c r="H2175" s="495">
        <f>VLOOKUP(A2175,'02-Metrics'!A:R,18,FALSE)</f>
        <v>417390514</v>
      </c>
      <c r="I2175" s="496">
        <f t="shared" si="260"/>
        <v>0.36230229868137354</v>
      </c>
      <c r="J2175" s="512"/>
      <c r="L2175" s="23">
        <v>43109</v>
      </c>
      <c r="M2175" s="241" t="s">
        <v>1039</v>
      </c>
      <c r="S2175">
        <f t="shared" si="258"/>
        <v>2018</v>
      </c>
    </row>
    <row r="2176" spans="1:19">
      <c r="A2176" s="418" t="s">
        <v>1246</v>
      </c>
      <c r="B2176" s="497">
        <f>L2176</f>
        <v>43109</v>
      </c>
      <c r="C2176" s="498">
        <v>10000000</v>
      </c>
      <c r="D2176" s="498"/>
      <c r="E2176" s="495">
        <f t="shared" si="263"/>
        <v>234043262</v>
      </c>
      <c r="F2176" s="495">
        <f t="shared" si="263"/>
        <v>72821719.329999998</v>
      </c>
      <c r="G2176" s="495">
        <f t="shared" ref="G2176:G2239" si="264">E2176-F2176</f>
        <v>161221542.67000002</v>
      </c>
      <c r="H2176" s="495">
        <f>VLOOKUP(A2176,'02-Metrics'!A:R,18,FALSE)</f>
        <v>417390514</v>
      </c>
      <c r="I2176" s="496">
        <f t="shared" si="260"/>
        <v>0.3862606773808952</v>
      </c>
      <c r="J2176" s="512"/>
      <c r="L2176" s="23">
        <v>43109</v>
      </c>
      <c r="M2176" s="241" t="s">
        <v>1039</v>
      </c>
      <c r="S2176">
        <f t="shared" si="258"/>
        <v>2018</v>
      </c>
    </row>
    <row r="2177" spans="1:19">
      <c r="A2177" s="418" t="s">
        <v>1246</v>
      </c>
      <c r="B2177" s="497">
        <f>L2177</f>
        <v>43115</v>
      </c>
      <c r="C2177" s="498">
        <v>25932469.350000001</v>
      </c>
      <c r="D2177" s="498"/>
      <c r="E2177" s="495">
        <f t="shared" si="263"/>
        <v>259975731.34999999</v>
      </c>
      <c r="F2177" s="495">
        <f t="shared" si="263"/>
        <v>72821719.329999998</v>
      </c>
      <c r="G2177" s="495">
        <f t="shared" si="264"/>
        <v>187154012.01999998</v>
      </c>
      <c r="H2177" s="495">
        <f>VLOOKUP(A2177,'02-Metrics'!A:R,18,FALSE)</f>
        <v>417390514</v>
      </c>
      <c r="I2177" s="496">
        <f t="shared" si="260"/>
        <v>0.44839066951099893</v>
      </c>
      <c r="J2177" s="512"/>
      <c r="L2177" s="23">
        <v>43115</v>
      </c>
      <c r="M2177" s="241" t="s">
        <v>1039</v>
      </c>
      <c r="S2177">
        <f t="shared" si="258"/>
        <v>2018</v>
      </c>
    </row>
    <row r="2178" spans="1:19">
      <c r="A2178" s="418" t="s">
        <v>1246</v>
      </c>
      <c r="B2178" s="497">
        <f>L2178</f>
        <v>43118</v>
      </c>
      <c r="C2178" s="498">
        <v>9000000</v>
      </c>
      <c r="D2178" s="498"/>
      <c r="E2178" s="495">
        <f t="shared" si="263"/>
        <v>268975731.35000002</v>
      </c>
      <c r="F2178" s="495">
        <f t="shared" si="263"/>
        <v>72821719.329999998</v>
      </c>
      <c r="G2178" s="495">
        <f t="shared" si="264"/>
        <v>196154012.02000004</v>
      </c>
      <c r="H2178" s="495">
        <f>VLOOKUP(A2178,'02-Metrics'!A:R,18,FALSE)</f>
        <v>417390514</v>
      </c>
      <c r="I2178" s="496">
        <f t="shared" si="260"/>
        <v>0.46995321034056858</v>
      </c>
      <c r="J2178" s="512"/>
      <c r="L2178" s="23">
        <v>43118</v>
      </c>
      <c r="M2178" s="241" t="s">
        <v>1039</v>
      </c>
      <c r="S2178">
        <f t="shared" si="258"/>
        <v>2018</v>
      </c>
    </row>
    <row r="2179" spans="1:19">
      <c r="A2179" s="418" t="s">
        <v>1246</v>
      </c>
      <c r="B2179" s="497">
        <v>43132</v>
      </c>
      <c r="C2179" s="498"/>
      <c r="D2179" s="498">
        <v>7669860.6700000009</v>
      </c>
      <c r="E2179" s="495">
        <f t="shared" ref="E2179:F2194" si="265">C2179+E2178</f>
        <v>268975731.35000002</v>
      </c>
      <c r="F2179" s="495">
        <f t="shared" si="265"/>
        <v>80491580</v>
      </c>
      <c r="G2179" s="495">
        <f t="shared" si="264"/>
        <v>188484151.35000002</v>
      </c>
      <c r="H2179" s="495">
        <f>VLOOKUP(A2179,'02-Metrics'!A:R,18,FALSE)</f>
        <v>417390514</v>
      </c>
      <c r="I2179" s="496">
        <f t="shared" si="260"/>
        <v>0.45157746769012586</v>
      </c>
      <c r="J2179" s="512"/>
      <c r="M2179" s="241" t="s">
        <v>1038</v>
      </c>
      <c r="S2179">
        <f t="shared" ref="S2179:S2242" si="266">YEAR(B2179)</f>
        <v>2018</v>
      </c>
    </row>
    <row r="2180" spans="1:19">
      <c r="A2180" s="418" t="s">
        <v>1246</v>
      </c>
      <c r="B2180" s="497">
        <f>L2180</f>
        <v>43142</v>
      </c>
      <c r="C2180" s="498">
        <v>2900000</v>
      </c>
      <c r="D2180" s="498"/>
      <c r="E2180" s="495">
        <f t="shared" si="265"/>
        <v>271875731.35000002</v>
      </c>
      <c r="F2180" s="495">
        <f t="shared" si="265"/>
        <v>80491580</v>
      </c>
      <c r="G2180" s="495">
        <f t="shared" si="264"/>
        <v>191384151.35000002</v>
      </c>
      <c r="H2180" s="495">
        <f>VLOOKUP(A2180,'02-Metrics'!A:R,18,FALSE)</f>
        <v>417390514</v>
      </c>
      <c r="I2180" s="496">
        <f t="shared" ref="I2180:I2243" si="267">G2180/H2180</f>
        <v>0.45852539751298715</v>
      </c>
      <c r="J2180" s="512"/>
      <c r="L2180" s="23">
        <v>43142</v>
      </c>
      <c r="M2180" s="241" t="s">
        <v>1039</v>
      </c>
      <c r="S2180">
        <f t="shared" si="266"/>
        <v>2018</v>
      </c>
    </row>
    <row r="2181" spans="1:19">
      <c r="A2181" s="418" t="s">
        <v>1246</v>
      </c>
      <c r="B2181" s="497">
        <f>L2181</f>
        <v>43146</v>
      </c>
      <c r="C2181" s="498">
        <v>1253543.18</v>
      </c>
      <c r="D2181" s="498"/>
      <c r="E2181" s="495">
        <f t="shared" si="265"/>
        <v>273129274.53000003</v>
      </c>
      <c r="F2181" s="495">
        <f t="shared" si="265"/>
        <v>80491580</v>
      </c>
      <c r="G2181" s="495">
        <f t="shared" si="264"/>
        <v>192637694.53000003</v>
      </c>
      <c r="H2181" s="495">
        <f>VLOOKUP(A2181,'02-Metrics'!A:R,18,FALSE)</f>
        <v>417390514</v>
      </c>
      <c r="I2181" s="496">
        <f t="shared" si="267"/>
        <v>0.46152868373525141</v>
      </c>
      <c r="J2181" s="512"/>
      <c r="L2181" s="23">
        <v>43146</v>
      </c>
      <c r="M2181" s="241" t="s">
        <v>1039</v>
      </c>
      <c r="S2181">
        <f t="shared" si="266"/>
        <v>2018</v>
      </c>
    </row>
    <row r="2182" spans="1:19">
      <c r="A2182" s="418" t="s">
        <v>1246</v>
      </c>
      <c r="B2182" s="497">
        <f>L2182</f>
        <v>43146</v>
      </c>
      <c r="C2182" s="498">
        <v>331328.32</v>
      </c>
      <c r="D2182" s="498"/>
      <c r="E2182" s="495">
        <f t="shared" si="265"/>
        <v>273460602.85000002</v>
      </c>
      <c r="F2182" s="495">
        <f t="shared" si="265"/>
        <v>80491580</v>
      </c>
      <c r="G2182" s="495">
        <f t="shared" si="264"/>
        <v>192969022.85000002</v>
      </c>
      <c r="H2182" s="495">
        <f>VLOOKUP(A2182,'02-Metrics'!A:R,18,FALSE)</f>
        <v>417390514</v>
      </c>
      <c r="I2182" s="496">
        <f t="shared" si="267"/>
        <v>0.46232249267169506</v>
      </c>
      <c r="J2182" s="512"/>
      <c r="L2182" s="23">
        <v>43146</v>
      </c>
      <c r="M2182" s="241" t="s">
        <v>1039</v>
      </c>
      <c r="S2182">
        <f t="shared" si="266"/>
        <v>2018</v>
      </c>
    </row>
    <row r="2183" spans="1:19">
      <c r="A2183" s="418" t="s">
        <v>1246</v>
      </c>
      <c r="B2183" s="497">
        <f>L2183</f>
        <v>43150</v>
      </c>
      <c r="C2183" s="498">
        <v>9138252.2599999998</v>
      </c>
      <c r="D2183" s="498"/>
      <c r="E2183" s="495">
        <f t="shared" si="265"/>
        <v>282598855.11000001</v>
      </c>
      <c r="F2183" s="495">
        <f t="shared" si="265"/>
        <v>80491580</v>
      </c>
      <c r="G2183" s="495">
        <f t="shared" si="264"/>
        <v>202107275.11000001</v>
      </c>
      <c r="H2183" s="495">
        <f>VLOOKUP(A2183,'02-Metrics'!A:R,18,FALSE)</f>
        <v>417390514</v>
      </c>
      <c r="I2183" s="496">
        <f t="shared" si="267"/>
        <v>0.48421626350137897</v>
      </c>
      <c r="J2183" s="512"/>
      <c r="L2183" s="23">
        <v>43150</v>
      </c>
      <c r="M2183" s="241" t="s">
        <v>1039</v>
      </c>
      <c r="S2183">
        <f t="shared" si="266"/>
        <v>2018</v>
      </c>
    </row>
    <row r="2184" spans="1:19">
      <c r="A2184" s="418" t="s">
        <v>1246</v>
      </c>
      <c r="B2184" s="497">
        <v>43160</v>
      </c>
      <c r="C2184" s="498"/>
      <c r="D2184" s="498">
        <v>21645612.199999996</v>
      </c>
      <c r="E2184" s="495">
        <f t="shared" si="265"/>
        <v>282598855.11000001</v>
      </c>
      <c r="F2184" s="495">
        <f t="shared" si="265"/>
        <v>102137192.19999999</v>
      </c>
      <c r="G2184" s="495">
        <f t="shared" si="264"/>
        <v>180461662.91000003</v>
      </c>
      <c r="H2184" s="495">
        <f>VLOOKUP(A2184,'02-Metrics'!A:R,18,FALSE)</f>
        <v>417390514</v>
      </c>
      <c r="I2184" s="496">
        <f t="shared" si="267"/>
        <v>0.43235688607432038</v>
      </c>
      <c r="J2184" s="512"/>
      <c r="M2184" s="241" t="s">
        <v>1038</v>
      </c>
      <c r="S2184">
        <f t="shared" si="266"/>
        <v>2018</v>
      </c>
    </row>
    <row r="2185" spans="1:19">
      <c r="A2185" s="418" t="s">
        <v>1246</v>
      </c>
      <c r="B2185" s="497">
        <f>L2185</f>
        <v>43172</v>
      </c>
      <c r="C2185" s="498">
        <v>20010303.66</v>
      </c>
      <c r="D2185" s="498"/>
      <c r="E2185" s="495">
        <f t="shared" si="265"/>
        <v>302609158.77000004</v>
      </c>
      <c r="F2185" s="495">
        <f t="shared" si="265"/>
        <v>102137192.19999999</v>
      </c>
      <c r="G2185" s="495">
        <f t="shared" si="264"/>
        <v>200471966.57000005</v>
      </c>
      <c r="H2185" s="495">
        <f>VLOOKUP(A2185,'02-Metrics'!A:R,18,FALSE)</f>
        <v>417390514</v>
      </c>
      <c r="I2185" s="496">
        <f t="shared" si="267"/>
        <v>0.48029832937219091</v>
      </c>
      <c r="J2185" s="512"/>
      <c r="L2185" s="23">
        <v>43172</v>
      </c>
      <c r="M2185" s="241" t="s">
        <v>1039</v>
      </c>
      <c r="S2185">
        <f t="shared" si="266"/>
        <v>2018</v>
      </c>
    </row>
    <row r="2186" spans="1:19">
      <c r="A2186" s="418" t="s">
        <v>1246</v>
      </c>
      <c r="B2186" s="497">
        <f>L2186</f>
        <v>43173</v>
      </c>
      <c r="C2186" s="498">
        <v>2059899.63</v>
      </c>
      <c r="D2186" s="498"/>
      <c r="E2186" s="495">
        <f t="shared" si="265"/>
        <v>304669058.40000004</v>
      </c>
      <c r="F2186" s="495">
        <f t="shared" si="265"/>
        <v>102137192.19999999</v>
      </c>
      <c r="G2186" s="495">
        <f t="shared" si="264"/>
        <v>202531866.20000005</v>
      </c>
      <c r="H2186" s="495">
        <f>VLOOKUP(A2186,'02-Metrics'!A:R,18,FALSE)</f>
        <v>417390514</v>
      </c>
      <c r="I2186" s="496">
        <f t="shared" si="267"/>
        <v>0.48523351491404532</v>
      </c>
      <c r="J2186" s="512"/>
      <c r="L2186" s="23">
        <v>43173</v>
      </c>
      <c r="M2186" s="241" t="s">
        <v>1039</v>
      </c>
      <c r="S2186">
        <f t="shared" si="266"/>
        <v>2018</v>
      </c>
    </row>
    <row r="2187" spans="1:19">
      <c r="A2187" s="418" t="s">
        <v>1246</v>
      </c>
      <c r="B2187" s="497">
        <f>L2187</f>
        <v>43173</v>
      </c>
      <c r="C2187" s="498">
        <v>2897721.63</v>
      </c>
      <c r="D2187" s="498"/>
      <c r="E2187" s="495">
        <f t="shared" si="265"/>
        <v>307566780.03000003</v>
      </c>
      <c r="F2187" s="495">
        <f t="shared" si="265"/>
        <v>102137192.19999999</v>
      </c>
      <c r="G2187" s="495">
        <f t="shared" si="264"/>
        <v>205429587.83000004</v>
      </c>
      <c r="H2187" s="495">
        <f>VLOOKUP(A2187,'02-Metrics'!A:R,18,FALSE)</f>
        <v>417390514</v>
      </c>
      <c r="I2187" s="496">
        <f t="shared" si="267"/>
        <v>0.49217598613177882</v>
      </c>
      <c r="J2187" s="512"/>
      <c r="L2187" s="23">
        <v>43173</v>
      </c>
      <c r="M2187" s="241" t="s">
        <v>1039</v>
      </c>
      <c r="S2187">
        <f t="shared" si="266"/>
        <v>2018</v>
      </c>
    </row>
    <row r="2188" spans="1:19">
      <c r="A2188" s="418" t="s">
        <v>1246</v>
      </c>
      <c r="B2188" s="497">
        <v>43191</v>
      </c>
      <c r="C2188" s="498"/>
      <c r="D2188" s="498">
        <v>11746504.189999998</v>
      </c>
      <c r="E2188" s="495">
        <f t="shared" si="265"/>
        <v>307566780.03000003</v>
      </c>
      <c r="F2188" s="495">
        <f t="shared" si="265"/>
        <v>113883696.38999999</v>
      </c>
      <c r="G2188" s="495">
        <f t="shared" si="264"/>
        <v>193683083.64000005</v>
      </c>
      <c r="H2188" s="495">
        <f>VLOOKUP(A2188,'02-Metrics'!A:R,18,FALSE)</f>
        <v>417390514</v>
      </c>
      <c r="I2188" s="496">
        <f t="shared" si="267"/>
        <v>0.46403326655382504</v>
      </c>
      <c r="J2188" s="512"/>
      <c r="M2188" s="241" t="s">
        <v>1038</v>
      </c>
      <c r="S2188">
        <f t="shared" si="266"/>
        <v>2018</v>
      </c>
    </row>
    <row r="2189" spans="1:19">
      <c r="A2189" s="418" t="s">
        <v>1246</v>
      </c>
      <c r="B2189" s="497">
        <f>L2189</f>
        <v>43206</v>
      </c>
      <c r="C2189" s="498">
        <v>1986502.95</v>
      </c>
      <c r="D2189" s="498"/>
      <c r="E2189" s="495">
        <f t="shared" si="265"/>
        <v>309553282.98000002</v>
      </c>
      <c r="F2189" s="495">
        <f t="shared" si="265"/>
        <v>113883696.38999999</v>
      </c>
      <c r="G2189" s="495">
        <f t="shared" si="264"/>
        <v>195669586.59000003</v>
      </c>
      <c r="H2189" s="495">
        <f>VLOOKUP(A2189,'02-Metrics'!A:R,18,FALSE)</f>
        <v>417390514</v>
      </c>
      <c r="I2189" s="496">
        <f t="shared" si="267"/>
        <v>0.46879260555020669</v>
      </c>
      <c r="J2189" s="512"/>
      <c r="L2189" s="23">
        <v>43206</v>
      </c>
      <c r="M2189" s="241" t="s">
        <v>1039</v>
      </c>
      <c r="S2189">
        <f t="shared" si="266"/>
        <v>2018</v>
      </c>
    </row>
    <row r="2190" spans="1:19">
      <c r="A2190" s="418" t="s">
        <v>1246</v>
      </c>
      <c r="B2190" s="497">
        <f>L2190</f>
        <v>43206</v>
      </c>
      <c r="C2190" s="498">
        <v>3188918.44</v>
      </c>
      <c r="D2190" s="498"/>
      <c r="E2190" s="495">
        <f t="shared" si="265"/>
        <v>312742201.42000002</v>
      </c>
      <c r="F2190" s="495">
        <f t="shared" si="265"/>
        <v>113883696.38999999</v>
      </c>
      <c r="G2190" s="495">
        <f t="shared" si="264"/>
        <v>198858505.03000003</v>
      </c>
      <c r="H2190" s="495">
        <f>VLOOKUP(A2190,'02-Metrics'!A:R,18,FALSE)</f>
        <v>417390514</v>
      </c>
      <c r="I2190" s="496">
        <f t="shared" si="267"/>
        <v>0.47643273711294748</v>
      </c>
      <c r="J2190" s="512"/>
      <c r="L2190" s="23">
        <v>43206</v>
      </c>
      <c r="M2190" s="241" t="s">
        <v>1039</v>
      </c>
      <c r="S2190">
        <f t="shared" si="266"/>
        <v>2018</v>
      </c>
    </row>
    <row r="2191" spans="1:19">
      <c r="A2191" s="418" t="s">
        <v>1246</v>
      </c>
      <c r="B2191" s="497">
        <f>L2191</f>
        <v>43206</v>
      </c>
      <c r="C2191" s="498">
        <v>7919870.1699999999</v>
      </c>
      <c r="D2191" s="498"/>
      <c r="E2191" s="495">
        <f t="shared" si="265"/>
        <v>320662071.59000003</v>
      </c>
      <c r="F2191" s="495">
        <f t="shared" si="265"/>
        <v>113883696.38999999</v>
      </c>
      <c r="G2191" s="495">
        <f t="shared" si="264"/>
        <v>206778375.20000005</v>
      </c>
      <c r="H2191" s="495">
        <f>VLOOKUP(A2191,'02-Metrics'!A:R,18,FALSE)</f>
        <v>417390514</v>
      </c>
      <c r="I2191" s="496">
        <f t="shared" si="267"/>
        <v>0.49540746199133806</v>
      </c>
      <c r="J2191" s="512"/>
      <c r="L2191" s="23">
        <v>43206</v>
      </c>
      <c r="M2191" s="241" t="s">
        <v>1039</v>
      </c>
      <c r="S2191">
        <f t="shared" si="266"/>
        <v>2018</v>
      </c>
    </row>
    <row r="2192" spans="1:19">
      <c r="A2192" s="418" t="s">
        <v>1246</v>
      </c>
      <c r="B2192" s="497">
        <v>43221</v>
      </c>
      <c r="C2192" s="498"/>
      <c r="D2192" s="498">
        <v>18325318.110000003</v>
      </c>
      <c r="E2192" s="495">
        <f t="shared" si="265"/>
        <v>320662071.59000003</v>
      </c>
      <c r="F2192" s="495">
        <f t="shared" si="265"/>
        <v>132209014.49999999</v>
      </c>
      <c r="G2192" s="495">
        <f t="shared" si="264"/>
        <v>188453057.09000003</v>
      </c>
      <c r="H2192" s="495">
        <f>VLOOKUP(A2192,'02-Metrics'!A:R,18,FALSE)</f>
        <v>417390514</v>
      </c>
      <c r="I2192" s="496">
        <f t="shared" si="267"/>
        <v>0.45150297088447972</v>
      </c>
      <c r="J2192" s="512"/>
      <c r="M2192" s="241" t="s">
        <v>1038</v>
      </c>
      <c r="S2192">
        <f t="shared" si="266"/>
        <v>2018</v>
      </c>
    </row>
    <row r="2193" spans="1:19">
      <c r="A2193" s="418" t="s">
        <v>1246</v>
      </c>
      <c r="B2193" s="497">
        <f>L2193</f>
        <v>43235</v>
      </c>
      <c r="C2193" s="498">
        <v>2505278.84</v>
      </c>
      <c r="D2193" s="498"/>
      <c r="E2193" s="495">
        <f t="shared" si="265"/>
        <v>323167350.43000001</v>
      </c>
      <c r="F2193" s="495">
        <f t="shared" si="265"/>
        <v>132209014.49999999</v>
      </c>
      <c r="G2193" s="495">
        <f t="shared" si="264"/>
        <v>190958335.93000001</v>
      </c>
      <c r="H2193" s="495">
        <f>VLOOKUP(A2193,'02-Metrics'!A:R,18,FALSE)</f>
        <v>417390514</v>
      </c>
      <c r="I2193" s="496">
        <f t="shared" si="267"/>
        <v>0.45750521280414153</v>
      </c>
      <c r="J2193" s="512"/>
      <c r="L2193" s="23">
        <v>43235</v>
      </c>
      <c r="M2193" s="241" t="s">
        <v>1039</v>
      </c>
      <c r="S2193">
        <f t="shared" si="266"/>
        <v>2018</v>
      </c>
    </row>
    <row r="2194" spans="1:19">
      <c r="A2194" s="418" t="s">
        <v>1246</v>
      </c>
      <c r="B2194" s="497">
        <f>L2194</f>
        <v>43235</v>
      </c>
      <c r="C2194" s="498">
        <v>3617002.3</v>
      </c>
      <c r="D2194" s="498"/>
      <c r="E2194" s="495">
        <f t="shared" si="265"/>
        <v>326784352.73000002</v>
      </c>
      <c r="F2194" s="495">
        <f t="shared" si="265"/>
        <v>132209014.49999999</v>
      </c>
      <c r="G2194" s="495">
        <f t="shared" si="264"/>
        <v>194575338.23000002</v>
      </c>
      <c r="H2194" s="495">
        <f>VLOOKUP(A2194,'02-Metrics'!A:R,18,FALSE)</f>
        <v>417390514</v>
      </c>
      <c r="I2194" s="496">
        <f t="shared" si="267"/>
        <v>0.46617096389018564</v>
      </c>
      <c r="J2194" s="512"/>
      <c r="L2194" s="23">
        <v>43235</v>
      </c>
      <c r="M2194" s="241" t="s">
        <v>1039</v>
      </c>
      <c r="S2194">
        <f t="shared" si="266"/>
        <v>2018</v>
      </c>
    </row>
    <row r="2195" spans="1:19">
      <c r="A2195" s="418" t="s">
        <v>1246</v>
      </c>
      <c r="B2195" s="497">
        <f>L2195</f>
        <v>43235</v>
      </c>
      <c r="C2195" s="498">
        <v>6348055.6399999997</v>
      </c>
      <c r="D2195" s="498"/>
      <c r="E2195" s="495">
        <f t="shared" ref="E2195:F2210" si="268">C2195+E2194</f>
        <v>333132408.37</v>
      </c>
      <c r="F2195" s="495">
        <f t="shared" si="268"/>
        <v>132209014.49999999</v>
      </c>
      <c r="G2195" s="495">
        <f t="shared" si="264"/>
        <v>200923393.87</v>
      </c>
      <c r="H2195" s="495">
        <f>VLOOKUP(A2195,'02-Metrics'!A:R,18,FALSE)</f>
        <v>417390514</v>
      </c>
      <c r="I2195" s="496">
        <f t="shared" si="267"/>
        <v>0.48137987599306103</v>
      </c>
      <c r="J2195" s="512"/>
      <c r="L2195" s="23">
        <v>43235</v>
      </c>
      <c r="M2195" s="241" t="s">
        <v>1039</v>
      </c>
      <c r="S2195">
        <f t="shared" si="266"/>
        <v>2018</v>
      </c>
    </row>
    <row r="2196" spans="1:19">
      <c r="A2196" s="418" t="s">
        <v>1246</v>
      </c>
      <c r="B2196" s="497">
        <v>43252</v>
      </c>
      <c r="C2196" s="498"/>
      <c r="D2196" s="498">
        <v>15144191.100000001</v>
      </c>
      <c r="E2196" s="495">
        <f t="shared" si="268"/>
        <v>333132408.37</v>
      </c>
      <c r="F2196" s="495">
        <f t="shared" si="268"/>
        <v>147353205.59999999</v>
      </c>
      <c r="G2196" s="495">
        <f t="shared" si="264"/>
        <v>185779202.77000001</v>
      </c>
      <c r="H2196" s="495">
        <f>VLOOKUP(A2196,'02-Metrics'!A:R,18,FALSE)</f>
        <v>417390514</v>
      </c>
      <c r="I2196" s="496">
        <f t="shared" si="267"/>
        <v>0.44509684944588851</v>
      </c>
      <c r="J2196" s="512"/>
      <c r="M2196" s="241" t="s">
        <v>1038</v>
      </c>
      <c r="S2196">
        <f t="shared" si="266"/>
        <v>2018</v>
      </c>
    </row>
    <row r="2197" spans="1:19">
      <c r="A2197" s="418" t="s">
        <v>1246</v>
      </c>
      <c r="B2197" s="497">
        <f>L2197</f>
        <v>43264</v>
      </c>
      <c r="C2197" s="498">
        <v>740665.09</v>
      </c>
      <c r="D2197" s="498"/>
      <c r="E2197" s="495">
        <f t="shared" si="268"/>
        <v>333873073.45999998</v>
      </c>
      <c r="F2197" s="495">
        <f t="shared" si="268"/>
        <v>147353205.59999999</v>
      </c>
      <c r="G2197" s="495">
        <f t="shared" si="264"/>
        <v>186519867.85999998</v>
      </c>
      <c r="H2197" s="495">
        <f>VLOOKUP(A2197,'02-Metrics'!A:R,18,FALSE)</f>
        <v>417390514</v>
      </c>
      <c r="I2197" s="496">
        <f t="shared" si="267"/>
        <v>0.44687136291746193</v>
      </c>
      <c r="J2197" s="512"/>
      <c r="L2197" s="23">
        <v>43264</v>
      </c>
      <c r="M2197" s="241" t="s">
        <v>1039</v>
      </c>
      <c r="S2197">
        <f t="shared" si="266"/>
        <v>2018</v>
      </c>
    </row>
    <row r="2198" spans="1:19">
      <c r="A2198" s="418" t="s">
        <v>1246</v>
      </c>
      <c r="B2198" s="497">
        <f>L2198</f>
        <v>43264</v>
      </c>
      <c r="C2198" s="498">
        <v>1819035.22</v>
      </c>
      <c r="D2198" s="498"/>
      <c r="E2198" s="495">
        <f t="shared" si="268"/>
        <v>335692108.68000001</v>
      </c>
      <c r="F2198" s="495">
        <f t="shared" si="268"/>
        <v>147353205.59999999</v>
      </c>
      <c r="G2198" s="495">
        <f t="shared" si="264"/>
        <v>188338903.08000001</v>
      </c>
      <c r="H2198" s="495">
        <f>VLOOKUP(A2198,'02-Metrics'!A:R,18,FALSE)</f>
        <v>417390514</v>
      </c>
      <c r="I2198" s="496">
        <f t="shared" si="267"/>
        <v>0.45122947638431482</v>
      </c>
      <c r="J2198" s="512"/>
      <c r="L2198" s="23">
        <v>43264</v>
      </c>
      <c r="M2198" s="241" t="s">
        <v>1039</v>
      </c>
      <c r="S2198">
        <f t="shared" si="266"/>
        <v>2018</v>
      </c>
    </row>
    <row r="2199" spans="1:19">
      <c r="A2199" s="418" t="s">
        <v>1246</v>
      </c>
      <c r="B2199" s="497">
        <f>L2199</f>
        <v>43264</v>
      </c>
      <c r="C2199" s="498">
        <v>2440101.67</v>
      </c>
      <c r="D2199" s="498"/>
      <c r="E2199" s="495">
        <f t="shared" si="268"/>
        <v>338132210.35000002</v>
      </c>
      <c r="F2199" s="495">
        <f t="shared" si="268"/>
        <v>147353205.59999999</v>
      </c>
      <c r="G2199" s="495">
        <f t="shared" si="264"/>
        <v>190779004.75000003</v>
      </c>
      <c r="H2199" s="495">
        <f>VLOOKUP(A2199,'02-Metrics'!A:R,18,FALSE)</f>
        <v>417390514</v>
      </c>
      <c r="I2199" s="496">
        <f t="shared" si="267"/>
        <v>0.45707556437183433</v>
      </c>
      <c r="J2199" s="512"/>
      <c r="L2199" s="23">
        <v>43264</v>
      </c>
      <c r="M2199" s="241" t="s">
        <v>1039</v>
      </c>
      <c r="S2199">
        <f t="shared" si="266"/>
        <v>2018</v>
      </c>
    </row>
    <row r="2200" spans="1:19">
      <c r="A2200" s="418" t="s">
        <v>1246</v>
      </c>
      <c r="B2200" s="497">
        <v>43282</v>
      </c>
      <c r="C2200" s="498"/>
      <c r="D2200" s="498">
        <v>17869636.939999998</v>
      </c>
      <c r="E2200" s="495">
        <f t="shared" si="268"/>
        <v>338132210.35000002</v>
      </c>
      <c r="F2200" s="495">
        <f t="shared" si="268"/>
        <v>165222842.53999999</v>
      </c>
      <c r="G2200" s="495">
        <f t="shared" si="264"/>
        <v>172909367.81000003</v>
      </c>
      <c r="H2200" s="495">
        <f>VLOOKUP(A2200,'02-Metrics'!A:R,18,FALSE)</f>
        <v>417390514</v>
      </c>
      <c r="I2200" s="496">
        <f t="shared" si="267"/>
        <v>0.41426281146868621</v>
      </c>
      <c r="J2200" s="512"/>
      <c r="M2200" s="241" t="s">
        <v>1038</v>
      </c>
      <c r="S2200">
        <f t="shared" si="266"/>
        <v>2018</v>
      </c>
    </row>
    <row r="2201" spans="1:19">
      <c r="A2201" s="418" t="s">
        <v>1246</v>
      </c>
      <c r="B2201" s="497">
        <f>L2201</f>
        <v>43293</v>
      </c>
      <c r="C2201" s="498">
        <v>4000000</v>
      </c>
      <c r="D2201" s="498"/>
      <c r="E2201" s="495">
        <f t="shared" si="268"/>
        <v>342132210.35000002</v>
      </c>
      <c r="F2201" s="495">
        <f t="shared" si="268"/>
        <v>165222842.53999999</v>
      </c>
      <c r="G2201" s="495">
        <f t="shared" si="264"/>
        <v>176909367.81000003</v>
      </c>
      <c r="H2201" s="495">
        <f>VLOOKUP(A2201,'02-Metrics'!A:R,18,FALSE)</f>
        <v>417390514</v>
      </c>
      <c r="I2201" s="496">
        <f t="shared" si="267"/>
        <v>0.42384616294849486</v>
      </c>
      <c r="J2201" s="512"/>
      <c r="L2201" s="23">
        <v>43293</v>
      </c>
      <c r="M2201" s="241" t="s">
        <v>1039</v>
      </c>
      <c r="S2201">
        <f t="shared" si="266"/>
        <v>2018</v>
      </c>
    </row>
    <row r="2202" spans="1:19">
      <c r="A2202" s="418" t="s">
        <v>1246</v>
      </c>
      <c r="B2202" s="497">
        <f>L2202</f>
        <v>43293</v>
      </c>
      <c r="C2202" s="498">
        <v>5058047.58</v>
      </c>
      <c r="D2202" s="498"/>
      <c r="E2202" s="495">
        <f t="shared" si="268"/>
        <v>347190257.93000001</v>
      </c>
      <c r="F2202" s="495">
        <f t="shared" si="268"/>
        <v>165222842.53999999</v>
      </c>
      <c r="G2202" s="495">
        <f t="shared" si="264"/>
        <v>181967415.39000002</v>
      </c>
      <c r="H2202" s="495">
        <f>VLOOKUP(A2202,'02-Metrics'!A:R,18,FALSE)</f>
        <v>417390514</v>
      </c>
      <c r="I2202" s="496">
        <f t="shared" si="267"/>
        <v>0.43596442488867876</v>
      </c>
      <c r="J2202" s="512"/>
      <c r="L2202" s="23">
        <v>43293</v>
      </c>
      <c r="M2202" s="241" t="s">
        <v>1039</v>
      </c>
      <c r="S2202">
        <f t="shared" si="266"/>
        <v>2018</v>
      </c>
    </row>
    <row r="2203" spans="1:19">
      <c r="A2203" s="418" t="s">
        <v>1246</v>
      </c>
      <c r="B2203" s="497">
        <f>L2203</f>
        <v>43293</v>
      </c>
      <c r="C2203" s="498">
        <v>2133379.7599999998</v>
      </c>
      <c r="D2203" s="498"/>
      <c r="E2203" s="495">
        <f t="shared" si="268"/>
        <v>349323637.69</v>
      </c>
      <c r="F2203" s="495">
        <f t="shared" si="268"/>
        <v>165222842.53999999</v>
      </c>
      <c r="G2203" s="495">
        <f t="shared" si="264"/>
        <v>184100795.15000001</v>
      </c>
      <c r="H2203" s="495">
        <f>VLOOKUP(A2203,'02-Metrics'!A:R,18,FALSE)</f>
        <v>417390514</v>
      </c>
      <c r="I2203" s="496">
        <f t="shared" si="267"/>
        <v>0.44107565690867617</v>
      </c>
      <c r="J2203" s="512"/>
      <c r="L2203" s="23">
        <v>43293</v>
      </c>
      <c r="M2203" s="241" t="s">
        <v>1039</v>
      </c>
      <c r="S2203">
        <f t="shared" si="266"/>
        <v>2018</v>
      </c>
    </row>
    <row r="2204" spans="1:19">
      <c r="A2204" s="418" t="s">
        <v>1246</v>
      </c>
      <c r="B2204" s="497">
        <v>43313</v>
      </c>
      <c r="C2204" s="498"/>
      <c r="D2204" s="498">
        <v>7999191.3399999999</v>
      </c>
      <c r="E2204" s="495">
        <f t="shared" si="268"/>
        <v>349323637.69</v>
      </c>
      <c r="F2204" s="495">
        <f t="shared" si="268"/>
        <v>173222033.88</v>
      </c>
      <c r="G2204" s="495">
        <f t="shared" si="264"/>
        <v>176101603.81</v>
      </c>
      <c r="H2204" s="495">
        <f>VLOOKUP(A2204,'02-Metrics'!A:R,18,FALSE)</f>
        <v>417390514</v>
      </c>
      <c r="I2204" s="496">
        <f t="shared" si="267"/>
        <v>0.42191089136731075</v>
      </c>
      <c r="J2204" s="512"/>
      <c r="M2204" s="241" t="s">
        <v>1038</v>
      </c>
      <c r="S2204">
        <f t="shared" si="266"/>
        <v>2018</v>
      </c>
    </row>
    <row r="2205" spans="1:19">
      <c r="A2205" s="418" t="s">
        <v>1246</v>
      </c>
      <c r="B2205" s="497">
        <f>L2205</f>
        <v>43326</v>
      </c>
      <c r="C2205" s="498">
        <v>5750618.5800000001</v>
      </c>
      <c r="D2205" s="498"/>
      <c r="E2205" s="495">
        <f t="shared" si="268"/>
        <v>355074256.26999998</v>
      </c>
      <c r="F2205" s="495">
        <f t="shared" si="268"/>
        <v>173222033.88</v>
      </c>
      <c r="G2205" s="495">
        <f t="shared" si="264"/>
        <v>181852222.38999999</v>
      </c>
      <c r="H2205" s="495">
        <f>VLOOKUP(A2205,'02-Metrics'!A:R,18,FALSE)</f>
        <v>417390514</v>
      </c>
      <c r="I2205" s="496">
        <f t="shared" si="267"/>
        <v>0.43568844113692529</v>
      </c>
      <c r="J2205" s="512"/>
      <c r="L2205" s="23">
        <v>43326</v>
      </c>
      <c r="M2205" s="241" t="s">
        <v>1039</v>
      </c>
      <c r="S2205">
        <f t="shared" si="266"/>
        <v>2018</v>
      </c>
    </row>
    <row r="2206" spans="1:19">
      <c r="A2206" s="418" t="s">
        <v>1246</v>
      </c>
      <c r="B2206" s="497">
        <f>L2206</f>
        <v>43326</v>
      </c>
      <c r="C2206" s="498">
        <v>7075101.6600000001</v>
      </c>
      <c r="D2206" s="498"/>
      <c r="E2206" s="495">
        <f t="shared" si="268"/>
        <v>362149357.93000001</v>
      </c>
      <c r="F2206" s="495">
        <f t="shared" si="268"/>
        <v>173222033.88</v>
      </c>
      <c r="G2206" s="495">
        <f t="shared" si="264"/>
        <v>188927324.05000001</v>
      </c>
      <c r="H2206" s="495">
        <f>VLOOKUP(A2206,'02-Metrics'!A:R,18,FALSE)</f>
        <v>417390514</v>
      </c>
      <c r="I2206" s="496">
        <f t="shared" si="267"/>
        <v>0.4526392376277148</v>
      </c>
      <c r="J2206" s="512"/>
      <c r="L2206" s="23">
        <v>43326</v>
      </c>
      <c r="M2206" s="241" t="s">
        <v>1039</v>
      </c>
      <c r="S2206">
        <f t="shared" si="266"/>
        <v>2018</v>
      </c>
    </row>
    <row r="2207" spans="1:19">
      <c r="A2207" s="418" t="s">
        <v>1246</v>
      </c>
      <c r="B2207" s="497">
        <f>L2207</f>
        <v>43326</v>
      </c>
      <c r="C2207" s="498">
        <v>2606150.31</v>
      </c>
      <c r="D2207" s="498"/>
      <c r="E2207" s="495">
        <f t="shared" si="268"/>
        <v>364755508.24000001</v>
      </c>
      <c r="F2207" s="495">
        <f t="shared" si="268"/>
        <v>173222033.88</v>
      </c>
      <c r="G2207" s="495">
        <f t="shared" si="264"/>
        <v>191533474.36000001</v>
      </c>
      <c r="H2207" s="495">
        <f>VLOOKUP(A2207,'02-Metrics'!A:R,18,FALSE)</f>
        <v>417390514</v>
      </c>
      <c r="I2207" s="496">
        <f t="shared" si="267"/>
        <v>0.45888315123520035</v>
      </c>
      <c r="J2207" s="512"/>
      <c r="L2207" s="23">
        <v>43326</v>
      </c>
      <c r="M2207" s="241" t="s">
        <v>1039</v>
      </c>
      <c r="S2207">
        <f t="shared" si="266"/>
        <v>2018</v>
      </c>
    </row>
    <row r="2208" spans="1:19">
      <c r="A2208" s="418" t="s">
        <v>1246</v>
      </c>
      <c r="B2208" s="497">
        <v>43344</v>
      </c>
      <c r="C2208" s="498"/>
      <c r="D2208" s="498">
        <v>12596146.710000003</v>
      </c>
      <c r="E2208" s="495">
        <f t="shared" si="268"/>
        <v>364755508.24000001</v>
      </c>
      <c r="F2208" s="495">
        <f t="shared" si="268"/>
        <v>185818180.59</v>
      </c>
      <c r="G2208" s="495">
        <f t="shared" si="264"/>
        <v>178937327.65000001</v>
      </c>
      <c r="H2208" s="495">
        <f>VLOOKUP(A2208,'02-Metrics'!A:R,18,FALSE)</f>
        <v>417390514</v>
      </c>
      <c r="I2208" s="496">
        <f t="shared" si="267"/>
        <v>0.42870482593190895</v>
      </c>
      <c r="J2208" s="512"/>
      <c r="M2208" s="241" t="s">
        <v>1038</v>
      </c>
      <c r="S2208">
        <f t="shared" si="266"/>
        <v>2018</v>
      </c>
    </row>
    <row r="2209" spans="1:19">
      <c r="A2209" s="418" t="s">
        <v>1246</v>
      </c>
      <c r="B2209" s="497">
        <f>L2209</f>
        <v>43361</v>
      </c>
      <c r="C2209" s="498">
        <v>1980608.55</v>
      </c>
      <c r="D2209" s="498"/>
      <c r="E2209" s="495">
        <f t="shared" si="268"/>
        <v>366736116.79000002</v>
      </c>
      <c r="F2209" s="495">
        <f t="shared" si="268"/>
        <v>185818180.59</v>
      </c>
      <c r="G2209" s="495">
        <f t="shared" si="264"/>
        <v>180917936.20000002</v>
      </c>
      <c r="H2209" s="495">
        <f>VLOOKUP(A2209,'02-Metrics'!A:R,18,FALSE)</f>
        <v>417390514</v>
      </c>
      <c r="I2209" s="496">
        <f t="shared" si="267"/>
        <v>0.43345004290155004</v>
      </c>
      <c r="J2209" s="512"/>
      <c r="L2209" s="23">
        <v>43361</v>
      </c>
      <c r="M2209" s="241" t="s">
        <v>1039</v>
      </c>
      <c r="S2209">
        <f t="shared" si="266"/>
        <v>2018</v>
      </c>
    </row>
    <row r="2210" spans="1:19">
      <c r="A2210" s="418" t="s">
        <v>1246</v>
      </c>
      <c r="B2210" s="497">
        <f>L2210</f>
        <v>43361</v>
      </c>
      <c r="C2210" s="498">
        <v>2485656</v>
      </c>
      <c r="D2210" s="498"/>
      <c r="E2210" s="495">
        <f t="shared" si="268"/>
        <v>369221772.79000002</v>
      </c>
      <c r="F2210" s="495">
        <f t="shared" si="268"/>
        <v>185818180.59</v>
      </c>
      <c r="G2210" s="495">
        <f t="shared" si="264"/>
        <v>183403592.20000002</v>
      </c>
      <c r="H2210" s="495">
        <f>VLOOKUP(A2210,'02-Metrics'!A:R,18,FALSE)</f>
        <v>417390514</v>
      </c>
      <c r="I2210" s="496">
        <f t="shared" si="267"/>
        <v>0.43940527167802385</v>
      </c>
      <c r="J2210" s="512"/>
      <c r="L2210" s="23">
        <v>43361</v>
      </c>
      <c r="M2210" s="241" t="s">
        <v>1039</v>
      </c>
      <c r="S2210">
        <f t="shared" si="266"/>
        <v>2018</v>
      </c>
    </row>
    <row r="2211" spans="1:19">
      <c r="A2211" s="418" t="s">
        <v>1246</v>
      </c>
      <c r="B2211" s="497">
        <f>L2211</f>
        <v>43361</v>
      </c>
      <c r="C2211" s="498">
        <v>3289926.92</v>
      </c>
      <c r="D2211" s="498"/>
      <c r="E2211" s="495">
        <f t="shared" ref="E2211:F2226" si="269">C2211+E2210</f>
        <v>372511699.71000004</v>
      </c>
      <c r="F2211" s="495">
        <f t="shared" si="269"/>
        <v>185818180.59</v>
      </c>
      <c r="G2211" s="495">
        <f t="shared" si="264"/>
        <v>186693519.12000003</v>
      </c>
      <c r="H2211" s="495">
        <f>VLOOKUP(A2211,'02-Metrics'!A:R,18,FALSE)</f>
        <v>417390514</v>
      </c>
      <c r="I2211" s="496">
        <f t="shared" si="267"/>
        <v>0.44728740318233501</v>
      </c>
      <c r="J2211" s="512"/>
      <c r="L2211" s="23">
        <v>43361</v>
      </c>
      <c r="M2211" s="241" t="s">
        <v>1039</v>
      </c>
      <c r="S2211">
        <f t="shared" si="266"/>
        <v>2018</v>
      </c>
    </row>
    <row r="2212" spans="1:19">
      <c r="A2212" s="418" t="s">
        <v>1246</v>
      </c>
      <c r="B2212" s="497">
        <v>43374</v>
      </c>
      <c r="C2212" s="498"/>
      <c r="D2212" s="498">
        <v>13999793.189999996</v>
      </c>
      <c r="E2212" s="495">
        <f t="shared" si="269"/>
        <v>372511699.71000004</v>
      </c>
      <c r="F2212" s="495">
        <f t="shared" si="269"/>
        <v>199817973.78</v>
      </c>
      <c r="G2212" s="495">
        <f t="shared" si="264"/>
        <v>172693725.93000004</v>
      </c>
      <c r="H2212" s="495">
        <f>VLOOKUP(A2212,'02-Metrics'!A:R,18,FALSE)</f>
        <v>417390514</v>
      </c>
      <c r="I2212" s="496">
        <f t="shared" si="267"/>
        <v>0.41374616848623452</v>
      </c>
      <c r="J2212" s="512"/>
      <c r="M2212" s="241" t="s">
        <v>1038</v>
      </c>
      <c r="S2212">
        <f t="shared" si="266"/>
        <v>2018</v>
      </c>
    </row>
    <row r="2213" spans="1:19">
      <c r="A2213" s="418" t="s">
        <v>1246</v>
      </c>
      <c r="B2213" s="497">
        <f>L2213</f>
        <v>43391</v>
      </c>
      <c r="C2213" s="498">
        <v>2518616.1800000002</v>
      </c>
      <c r="D2213" s="498"/>
      <c r="E2213" s="495">
        <f t="shared" si="269"/>
        <v>375030315.89000005</v>
      </c>
      <c r="F2213" s="495">
        <f t="shared" si="269"/>
        <v>199817973.78</v>
      </c>
      <c r="G2213" s="495">
        <f t="shared" si="264"/>
        <v>175212342.11000004</v>
      </c>
      <c r="H2213" s="495">
        <f>VLOOKUP(A2213,'02-Metrics'!A:R,18,FALSE)</f>
        <v>417390514</v>
      </c>
      <c r="I2213" s="496">
        <f t="shared" si="267"/>
        <v>0.41978036451015283</v>
      </c>
      <c r="J2213" s="512"/>
      <c r="L2213" s="23">
        <v>43391</v>
      </c>
      <c r="M2213" s="241" t="s">
        <v>1039</v>
      </c>
      <c r="S2213">
        <f t="shared" si="266"/>
        <v>2018</v>
      </c>
    </row>
    <row r="2214" spans="1:19">
      <c r="A2214" s="418" t="s">
        <v>1246</v>
      </c>
      <c r="B2214" s="497">
        <f>L2214</f>
        <v>43391</v>
      </c>
      <c r="C2214" s="498">
        <v>1940428.07</v>
      </c>
      <c r="D2214" s="498"/>
      <c r="E2214" s="495">
        <f t="shared" si="269"/>
        <v>376970743.96000004</v>
      </c>
      <c r="F2214" s="495">
        <f t="shared" si="269"/>
        <v>199817973.78</v>
      </c>
      <c r="G2214" s="495">
        <f t="shared" si="264"/>
        <v>177152770.18000004</v>
      </c>
      <c r="H2214" s="495">
        <f>VLOOKUP(A2214,'02-Metrics'!A:R,18,FALSE)</f>
        <v>417390514</v>
      </c>
      <c r="I2214" s="496">
        <f t="shared" si="267"/>
        <v>0.42442931556417701</v>
      </c>
      <c r="J2214" s="512"/>
      <c r="L2214" s="23">
        <v>43391</v>
      </c>
      <c r="M2214" s="241" t="s">
        <v>1039</v>
      </c>
      <c r="S2214">
        <f t="shared" si="266"/>
        <v>2018</v>
      </c>
    </row>
    <row r="2215" spans="1:19">
      <c r="A2215" s="418" t="s">
        <v>1246</v>
      </c>
      <c r="B2215" s="497">
        <f>L2215</f>
        <v>43401</v>
      </c>
      <c r="C2215" s="498">
        <v>2178754.66</v>
      </c>
      <c r="D2215" s="498"/>
      <c r="E2215" s="495">
        <f t="shared" si="269"/>
        <v>379149498.62000006</v>
      </c>
      <c r="F2215" s="495">
        <f t="shared" si="269"/>
        <v>199817973.78</v>
      </c>
      <c r="G2215" s="495">
        <f t="shared" si="264"/>
        <v>179331524.84000006</v>
      </c>
      <c r="H2215" s="495">
        <f>VLOOKUP(A2215,'02-Metrics'!A:R,18,FALSE)</f>
        <v>417390514</v>
      </c>
      <c r="I2215" s="496">
        <f t="shared" si="267"/>
        <v>0.42964925848793983</v>
      </c>
      <c r="J2215" s="512"/>
      <c r="L2215" s="23">
        <v>43401</v>
      </c>
      <c r="M2215" s="241" t="s">
        <v>1039</v>
      </c>
      <c r="S2215">
        <f t="shared" si="266"/>
        <v>2018</v>
      </c>
    </row>
    <row r="2216" spans="1:19">
      <c r="A2216" s="418" t="s">
        <v>1246</v>
      </c>
      <c r="B2216" s="497">
        <f>L2216</f>
        <v>43402</v>
      </c>
      <c r="C2216" s="498">
        <v>13218500</v>
      </c>
      <c r="D2216" s="498"/>
      <c r="E2216" s="495">
        <f t="shared" si="269"/>
        <v>392367998.62000006</v>
      </c>
      <c r="F2216" s="495">
        <f t="shared" si="269"/>
        <v>199817973.78</v>
      </c>
      <c r="G2216" s="495">
        <f t="shared" si="264"/>
        <v>192550024.84000006</v>
      </c>
      <c r="H2216" s="495">
        <f>VLOOKUP(A2216,'02-Metrics'!A:R,18,FALSE)</f>
        <v>417390514</v>
      </c>
      <c r="I2216" s="496">
        <f t="shared" si="267"/>
        <v>0.46131864137190254</v>
      </c>
      <c r="J2216" s="512"/>
      <c r="L2216" s="23">
        <v>43402</v>
      </c>
      <c r="M2216" s="241" t="s">
        <v>1039</v>
      </c>
      <c r="S2216">
        <f t="shared" si="266"/>
        <v>2018</v>
      </c>
    </row>
    <row r="2217" spans="1:19">
      <c r="A2217" s="418" t="s">
        <v>1246</v>
      </c>
      <c r="B2217" s="497">
        <v>43405</v>
      </c>
      <c r="C2217" s="498"/>
      <c r="D2217" s="498">
        <v>16399752.939999994</v>
      </c>
      <c r="E2217" s="495">
        <f t="shared" si="269"/>
        <v>392367998.62000006</v>
      </c>
      <c r="F2217" s="495">
        <f t="shared" si="269"/>
        <v>216217726.72</v>
      </c>
      <c r="G2217" s="495">
        <f t="shared" si="264"/>
        <v>176150271.90000007</v>
      </c>
      <c r="H2217" s="495">
        <f>VLOOKUP(A2217,'02-Metrics'!A:R,18,FALSE)</f>
        <v>417390514</v>
      </c>
      <c r="I2217" s="496">
        <f t="shared" si="267"/>
        <v>0.42202749222039115</v>
      </c>
      <c r="J2217" s="512"/>
      <c r="M2217" s="241" t="s">
        <v>1038</v>
      </c>
      <c r="S2217">
        <f t="shared" si="266"/>
        <v>2018</v>
      </c>
    </row>
    <row r="2218" spans="1:19">
      <c r="A2218" s="418" t="s">
        <v>1246</v>
      </c>
      <c r="B2218" s="497">
        <f>L2218</f>
        <v>43426</v>
      </c>
      <c r="C2218" s="498">
        <v>2629432.67</v>
      </c>
      <c r="D2218" s="498"/>
      <c r="E2218" s="495">
        <f t="shared" si="269"/>
        <v>394997431.29000008</v>
      </c>
      <c r="F2218" s="495">
        <f t="shared" si="269"/>
        <v>216217726.72</v>
      </c>
      <c r="G2218" s="495">
        <f t="shared" si="264"/>
        <v>178779704.57000008</v>
      </c>
      <c r="H2218" s="495">
        <f>VLOOKUP(A2218,'02-Metrics'!A:R,18,FALSE)</f>
        <v>417390514</v>
      </c>
      <c r="I2218" s="496">
        <f t="shared" si="267"/>
        <v>0.42832718658766661</v>
      </c>
      <c r="J2218" s="512"/>
      <c r="L2218" s="23">
        <v>43426</v>
      </c>
      <c r="M2218" s="241" t="s">
        <v>1039</v>
      </c>
      <c r="S2218">
        <f t="shared" si="266"/>
        <v>2018</v>
      </c>
    </row>
    <row r="2219" spans="1:19">
      <c r="A2219" s="418" t="s">
        <v>1246</v>
      </c>
      <c r="B2219" s="497">
        <f>L2219</f>
        <v>43426</v>
      </c>
      <c r="C2219" s="498">
        <v>2857649.27</v>
      </c>
      <c r="D2219" s="498"/>
      <c r="E2219" s="495">
        <f t="shared" si="269"/>
        <v>397855080.56000006</v>
      </c>
      <c r="F2219" s="495">
        <f t="shared" si="269"/>
        <v>216217726.72</v>
      </c>
      <c r="G2219" s="495">
        <f t="shared" si="264"/>
        <v>181637353.84000006</v>
      </c>
      <c r="H2219" s="495">
        <f>VLOOKUP(A2219,'02-Metrics'!A:R,18,FALSE)</f>
        <v>417390514</v>
      </c>
      <c r="I2219" s="496">
        <f t="shared" si="267"/>
        <v>0.43517365092777377</v>
      </c>
      <c r="J2219" s="512"/>
      <c r="L2219" s="23">
        <v>43426</v>
      </c>
      <c r="M2219" s="241" t="s">
        <v>1039</v>
      </c>
      <c r="S2219">
        <f t="shared" si="266"/>
        <v>2018</v>
      </c>
    </row>
    <row r="2220" spans="1:19">
      <c r="A2220" s="418" t="s">
        <v>1246</v>
      </c>
      <c r="B2220" s="497">
        <f>L2220</f>
        <v>43426</v>
      </c>
      <c r="C2220" s="498">
        <v>2335545.5499999998</v>
      </c>
      <c r="D2220" s="498"/>
      <c r="E2220" s="495">
        <f t="shared" si="269"/>
        <v>400190626.11000007</v>
      </c>
      <c r="F2220" s="495">
        <f t="shared" si="269"/>
        <v>216217726.72</v>
      </c>
      <c r="G2220" s="495">
        <f t="shared" si="264"/>
        <v>183972899.39000008</v>
      </c>
      <c r="H2220" s="495">
        <f>VLOOKUP(A2220,'02-Metrics'!A:R,18,FALSE)</f>
        <v>417390514</v>
      </c>
      <c r="I2220" s="496">
        <f t="shared" si="267"/>
        <v>0.44076923940346202</v>
      </c>
      <c r="J2220" s="512"/>
      <c r="L2220" s="23">
        <v>43426</v>
      </c>
      <c r="M2220" s="241" t="s">
        <v>1039</v>
      </c>
      <c r="S2220">
        <f t="shared" si="266"/>
        <v>2018</v>
      </c>
    </row>
    <row r="2221" spans="1:19">
      <c r="A2221" s="418" t="s">
        <v>1246</v>
      </c>
      <c r="B2221" s="497">
        <v>43435</v>
      </c>
      <c r="C2221" s="498"/>
      <c r="D2221" s="498">
        <v>10298474.42</v>
      </c>
      <c r="E2221" s="495">
        <f t="shared" si="269"/>
        <v>400190626.11000007</v>
      </c>
      <c r="F2221" s="495">
        <f t="shared" si="269"/>
        <v>226516201.13999999</v>
      </c>
      <c r="G2221" s="495">
        <f t="shared" si="264"/>
        <v>173674424.97000009</v>
      </c>
      <c r="H2221" s="495">
        <f>VLOOKUP(A2221,'02-Metrics'!A:R,18,FALSE)</f>
        <v>417390514</v>
      </c>
      <c r="I2221" s="496">
        <f t="shared" si="267"/>
        <v>0.41609576438529239</v>
      </c>
      <c r="J2221" s="512"/>
      <c r="M2221" s="241" t="s">
        <v>1038</v>
      </c>
      <c r="S2221">
        <f t="shared" si="266"/>
        <v>2018</v>
      </c>
    </row>
    <row r="2222" spans="1:19">
      <c r="A2222" s="418" t="s">
        <v>1246</v>
      </c>
      <c r="B2222" s="497">
        <f>L2222</f>
        <v>43457</v>
      </c>
      <c r="C2222" s="498">
        <v>2179703.08</v>
      </c>
      <c r="D2222" s="498"/>
      <c r="E2222" s="495">
        <f t="shared" si="269"/>
        <v>402370329.19000006</v>
      </c>
      <c r="F2222" s="495">
        <f t="shared" si="269"/>
        <v>226516201.13999999</v>
      </c>
      <c r="G2222" s="495">
        <f t="shared" si="264"/>
        <v>175854128.05000007</v>
      </c>
      <c r="H2222" s="495">
        <f>VLOOKUP(A2222,'02-Metrics'!A:R,18,FALSE)</f>
        <v>417390514</v>
      </c>
      <c r="I2222" s="496">
        <f t="shared" si="267"/>
        <v>0.42131797956960776</v>
      </c>
      <c r="J2222" s="512"/>
      <c r="L2222" s="23">
        <v>43457</v>
      </c>
      <c r="M2222" s="241" t="s">
        <v>1039</v>
      </c>
      <c r="S2222">
        <f t="shared" si="266"/>
        <v>2018</v>
      </c>
    </row>
    <row r="2223" spans="1:19">
      <c r="A2223" s="418" t="s">
        <v>1246</v>
      </c>
      <c r="B2223" s="497">
        <f>L2223</f>
        <v>43457</v>
      </c>
      <c r="C2223" s="498">
        <v>1720441.01</v>
      </c>
      <c r="D2223" s="498"/>
      <c r="E2223" s="495">
        <f t="shared" si="269"/>
        <v>404090770.20000005</v>
      </c>
      <c r="F2223" s="495">
        <f t="shared" si="269"/>
        <v>226516201.13999999</v>
      </c>
      <c r="G2223" s="495">
        <f t="shared" si="264"/>
        <v>177574569.06000006</v>
      </c>
      <c r="H2223" s="495">
        <f>VLOOKUP(A2223,'02-Metrics'!A:R,18,FALSE)</f>
        <v>417390514</v>
      </c>
      <c r="I2223" s="496">
        <f t="shared" si="267"/>
        <v>0.42543987729438448</v>
      </c>
      <c r="J2223" s="512"/>
      <c r="L2223" s="23">
        <v>43457</v>
      </c>
      <c r="M2223" s="241" t="s">
        <v>1039</v>
      </c>
      <c r="S2223">
        <f t="shared" si="266"/>
        <v>2018</v>
      </c>
    </row>
    <row r="2224" spans="1:19">
      <c r="A2224" s="418" t="s">
        <v>1246</v>
      </c>
      <c r="B2224" s="497">
        <f>L2224</f>
        <v>43457</v>
      </c>
      <c r="C2224" s="498">
        <v>1595365.5</v>
      </c>
      <c r="D2224" s="498"/>
      <c r="E2224" s="495">
        <f t="shared" si="269"/>
        <v>405686135.70000005</v>
      </c>
      <c r="F2224" s="495">
        <f t="shared" si="269"/>
        <v>226516201.13999999</v>
      </c>
      <c r="G2224" s="495">
        <f t="shared" si="264"/>
        <v>179169934.56000006</v>
      </c>
      <c r="H2224" s="495">
        <f>VLOOKUP(A2224,'02-Metrics'!A:R,18,FALSE)</f>
        <v>417390514</v>
      </c>
      <c r="I2224" s="496">
        <f t="shared" si="267"/>
        <v>0.42926211437569967</v>
      </c>
      <c r="J2224" s="512"/>
      <c r="L2224" s="23">
        <v>43457</v>
      </c>
      <c r="M2224" s="241" t="s">
        <v>1039</v>
      </c>
      <c r="S2224">
        <f t="shared" si="266"/>
        <v>2018</v>
      </c>
    </row>
    <row r="2225" spans="1:19">
      <c r="A2225" s="418" t="s">
        <v>1246</v>
      </c>
      <c r="B2225" s="497">
        <v>43466</v>
      </c>
      <c r="C2225" s="498"/>
      <c r="D2225" s="498">
        <v>11225359.329999993</v>
      </c>
      <c r="E2225" s="495">
        <f t="shared" si="269"/>
        <v>405686135.70000005</v>
      </c>
      <c r="F2225" s="495">
        <f t="shared" si="269"/>
        <v>237741560.46999997</v>
      </c>
      <c r="G2225" s="495">
        <f t="shared" si="264"/>
        <v>167944575.23000008</v>
      </c>
      <c r="H2225" s="495">
        <f>VLOOKUP(A2225,'02-Metrics'!A:R,18,FALSE)</f>
        <v>417390514</v>
      </c>
      <c r="I2225" s="496">
        <f t="shared" si="267"/>
        <v>0.40236797338906483</v>
      </c>
      <c r="J2225" s="512"/>
      <c r="M2225" s="241" t="s">
        <v>1038</v>
      </c>
      <c r="S2225">
        <f t="shared" si="266"/>
        <v>2019</v>
      </c>
    </row>
    <row r="2226" spans="1:19">
      <c r="A2226" s="418" t="s">
        <v>1246</v>
      </c>
      <c r="B2226" s="497">
        <f>L2226</f>
        <v>43480</v>
      </c>
      <c r="C2226" s="498">
        <v>1394236.79</v>
      </c>
      <c r="D2226" s="498"/>
      <c r="E2226" s="495">
        <f t="shared" si="269"/>
        <v>407080372.49000007</v>
      </c>
      <c r="F2226" s="495">
        <f t="shared" si="269"/>
        <v>237741560.46999997</v>
      </c>
      <c r="G2226" s="495">
        <f t="shared" si="264"/>
        <v>169338812.0200001</v>
      </c>
      <c r="H2226" s="495">
        <f>VLOOKUP(A2226,'02-Metrics'!A:R,18,FALSE)</f>
        <v>417390514</v>
      </c>
      <c r="I2226" s="496">
        <f t="shared" si="267"/>
        <v>0.40570833869022738</v>
      </c>
      <c r="J2226" s="512"/>
      <c r="L2226" s="23">
        <v>43480</v>
      </c>
      <c r="M2226" s="241" t="s">
        <v>1039</v>
      </c>
      <c r="S2226">
        <f t="shared" si="266"/>
        <v>2019</v>
      </c>
    </row>
    <row r="2227" spans="1:19">
      <c r="A2227" s="418" t="s">
        <v>1246</v>
      </c>
      <c r="B2227" s="497">
        <f>L2227</f>
        <v>43480</v>
      </c>
      <c r="C2227" s="498">
        <v>1037321.77</v>
      </c>
      <c r="D2227" s="498"/>
      <c r="E2227" s="495">
        <f t="shared" ref="E2227:F2242" si="270">C2227+E2226</f>
        <v>408117694.26000005</v>
      </c>
      <c r="F2227" s="495">
        <f t="shared" si="270"/>
        <v>237741560.46999997</v>
      </c>
      <c r="G2227" s="495">
        <f t="shared" si="264"/>
        <v>170376133.79000008</v>
      </c>
      <c r="H2227" s="495">
        <f>VLOOKUP(A2227,'02-Metrics'!A:R,18,FALSE)</f>
        <v>417390514</v>
      </c>
      <c r="I2227" s="496">
        <f t="shared" si="267"/>
        <v>0.40819359347011919</v>
      </c>
      <c r="J2227" s="512"/>
      <c r="L2227" s="23">
        <v>43480</v>
      </c>
      <c r="M2227" s="241" t="s">
        <v>1039</v>
      </c>
      <c r="S2227">
        <f t="shared" si="266"/>
        <v>2019</v>
      </c>
    </row>
    <row r="2228" spans="1:19">
      <c r="A2228" s="418" t="s">
        <v>1246</v>
      </c>
      <c r="B2228" s="497">
        <f>L2228</f>
        <v>43480</v>
      </c>
      <c r="C2228" s="498">
        <v>310509.31</v>
      </c>
      <c r="D2228" s="498"/>
      <c r="E2228" s="495">
        <f t="shared" si="270"/>
        <v>408428203.57000005</v>
      </c>
      <c r="F2228" s="495">
        <f t="shared" si="270"/>
        <v>237741560.46999997</v>
      </c>
      <c r="G2228" s="495">
        <f t="shared" si="264"/>
        <v>170686643.10000008</v>
      </c>
      <c r="H2228" s="495">
        <f>VLOOKUP(A2228,'02-Metrics'!A:R,18,FALSE)</f>
        <v>417390514</v>
      </c>
      <c r="I2228" s="496">
        <f t="shared" si="267"/>
        <v>0.40893752343398987</v>
      </c>
      <c r="J2228" s="512"/>
      <c r="L2228" s="23">
        <v>43480</v>
      </c>
      <c r="M2228" s="241" t="s">
        <v>1039</v>
      </c>
      <c r="S2228">
        <f t="shared" si="266"/>
        <v>2019</v>
      </c>
    </row>
    <row r="2229" spans="1:19">
      <c r="A2229" s="418" t="s">
        <v>1246</v>
      </c>
      <c r="B2229" s="497">
        <f>L2229</f>
        <v>43495</v>
      </c>
      <c r="C2229" s="498">
        <v>500000</v>
      </c>
      <c r="D2229" s="498"/>
      <c r="E2229" s="495">
        <f t="shared" si="270"/>
        <v>408928203.57000005</v>
      </c>
      <c r="F2229" s="495">
        <f t="shared" si="270"/>
        <v>237741560.46999997</v>
      </c>
      <c r="G2229" s="495">
        <f t="shared" si="264"/>
        <v>171186643.10000008</v>
      </c>
      <c r="H2229" s="495">
        <f>VLOOKUP(A2229,'02-Metrics'!A:R,18,FALSE)</f>
        <v>417390514</v>
      </c>
      <c r="I2229" s="496">
        <f t="shared" si="267"/>
        <v>0.41013544236896599</v>
      </c>
      <c r="J2229" s="512"/>
      <c r="L2229" s="23">
        <v>43495</v>
      </c>
      <c r="M2229" s="241" t="s">
        <v>1039</v>
      </c>
      <c r="S2229">
        <f t="shared" si="266"/>
        <v>2019</v>
      </c>
    </row>
    <row r="2230" spans="1:19">
      <c r="A2230" s="418" t="s">
        <v>1246</v>
      </c>
      <c r="B2230" s="497">
        <v>43497</v>
      </c>
      <c r="C2230" s="498"/>
      <c r="D2230" s="498">
        <v>8832697.1100000013</v>
      </c>
      <c r="E2230" s="495">
        <f t="shared" si="270"/>
        <v>408928203.57000005</v>
      </c>
      <c r="F2230" s="495">
        <f t="shared" si="270"/>
        <v>246574257.57999998</v>
      </c>
      <c r="G2230" s="495">
        <f t="shared" si="264"/>
        <v>162353945.99000007</v>
      </c>
      <c r="H2230" s="495">
        <f>VLOOKUP(A2230,'02-Metrics'!A:R,18,FALSE)</f>
        <v>417390514</v>
      </c>
      <c r="I2230" s="496">
        <f t="shared" si="267"/>
        <v>0.38897373213901087</v>
      </c>
      <c r="J2230" s="512"/>
      <c r="M2230" s="241" t="s">
        <v>1038</v>
      </c>
      <c r="S2230">
        <f t="shared" si="266"/>
        <v>2019</v>
      </c>
    </row>
    <row r="2231" spans="1:19">
      <c r="A2231" s="418" t="s">
        <v>1246</v>
      </c>
      <c r="B2231" s="497">
        <v>43525</v>
      </c>
      <c r="C2231" s="498"/>
      <c r="D2231" s="498">
        <v>2589663.2000000002</v>
      </c>
      <c r="E2231" s="495">
        <f t="shared" si="270"/>
        <v>408928203.57000005</v>
      </c>
      <c r="F2231" s="495">
        <f t="shared" si="270"/>
        <v>249163920.77999997</v>
      </c>
      <c r="G2231" s="495">
        <f t="shared" si="264"/>
        <v>159764282.79000008</v>
      </c>
      <c r="H2231" s="495">
        <f>VLOOKUP(A2231,'02-Metrics'!A:R,18,FALSE)</f>
        <v>417390514</v>
      </c>
      <c r="I2231" s="496">
        <f t="shared" si="267"/>
        <v>0.38276931897402938</v>
      </c>
      <c r="J2231" s="512"/>
      <c r="M2231" s="241" t="s">
        <v>1038</v>
      </c>
      <c r="S2231">
        <f t="shared" si="266"/>
        <v>2019</v>
      </c>
    </row>
    <row r="2232" spans="1:19">
      <c r="A2232" s="418" t="s">
        <v>1246</v>
      </c>
      <c r="B2232" s="497">
        <v>43525</v>
      </c>
      <c r="C2232" s="498"/>
      <c r="D2232" s="498">
        <v>9173827.9399999958</v>
      </c>
      <c r="E2232" s="495">
        <f t="shared" si="270"/>
        <v>408928203.57000005</v>
      </c>
      <c r="F2232" s="495">
        <f t="shared" si="270"/>
        <v>258337748.71999997</v>
      </c>
      <c r="G2232" s="495">
        <f t="shared" si="264"/>
        <v>150590454.85000008</v>
      </c>
      <c r="H2232" s="495">
        <f>VLOOKUP(A2232,'02-Metrics'!A:R,18,FALSE)</f>
        <v>417390514</v>
      </c>
      <c r="I2232" s="496">
        <f t="shared" si="267"/>
        <v>0.36079031458295213</v>
      </c>
      <c r="J2232" s="512"/>
      <c r="M2232" s="241" t="s">
        <v>1038</v>
      </c>
      <c r="S2232">
        <f t="shared" si="266"/>
        <v>2019</v>
      </c>
    </row>
    <row r="2233" spans="1:19">
      <c r="A2233" s="418" t="s">
        <v>1246</v>
      </c>
      <c r="B2233" s="497">
        <f t="shared" ref="B2233:B2241" si="271">L2233</f>
        <v>43531</v>
      </c>
      <c r="C2233" s="498">
        <v>117652.86</v>
      </c>
      <c r="D2233" s="498"/>
      <c r="E2233" s="495">
        <f t="shared" si="270"/>
        <v>409045856.43000007</v>
      </c>
      <c r="F2233" s="495">
        <f t="shared" si="270"/>
        <v>258337748.71999997</v>
      </c>
      <c r="G2233" s="495">
        <f t="shared" si="264"/>
        <v>150708107.7100001</v>
      </c>
      <c r="H2233" s="495">
        <f>VLOOKUP(A2233,'02-Metrics'!A:R,18,FALSE)</f>
        <v>417390514</v>
      </c>
      <c r="I2233" s="496">
        <f t="shared" si="267"/>
        <v>0.36107219176044836</v>
      </c>
      <c r="J2233" s="512"/>
      <c r="L2233" s="23">
        <v>43531</v>
      </c>
      <c r="M2233" s="241" t="s">
        <v>1039</v>
      </c>
      <c r="S2233">
        <f t="shared" si="266"/>
        <v>2019</v>
      </c>
    </row>
    <row r="2234" spans="1:19">
      <c r="A2234" s="418" t="s">
        <v>1246</v>
      </c>
      <c r="B2234" s="497">
        <f t="shared" si="271"/>
        <v>43531</v>
      </c>
      <c r="C2234" s="498">
        <v>388339.4</v>
      </c>
      <c r="D2234" s="498"/>
      <c r="E2234" s="495">
        <f t="shared" si="270"/>
        <v>409434195.83000004</v>
      </c>
      <c r="F2234" s="495">
        <f t="shared" si="270"/>
        <v>258337748.71999997</v>
      </c>
      <c r="G2234" s="495">
        <f t="shared" si="264"/>
        <v>151096447.11000007</v>
      </c>
      <c r="H2234" s="495">
        <f>VLOOKUP(A2234,'02-Metrics'!A:R,18,FALSE)</f>
        <v>417390514</v>
      </c>
      <c r="I2234" s="496">
        <f t="shared" si="267"/>
        <v>0.36200259000136281</v>
      </c>
      <c r="J2234" s="512"/>
      <c r="L2234" s="23">
        <v>43531</v>
      </c>
      <c r="M2234" s="241" t="s">
        <v>1039</v>
      </c>
      <c r="S2234">
        <f t="shared" si="266"/>
        <v>2019</v>
      </c>
    </row>
    <row r="2235" spans="1:19">
      <c r="A2235" s="418" t="s">
        <v>1246</v>
      </c>
      <c r="B2235" s="497">
        <f t="shared" si="271"/>
        <v>43531</v>
      </c>
      <c r="C2235" s="498">
        <v>1079101.72</v>
      </c>
      <c r="D2235" s="498"/>
      <c r="E2235" s="495">
        <f t="shared" si="270"/>
        <v>410513297.55000007</v>
      </c>
      <c r="F2235" s="495">
        <f t="shared" si="270"/>
        <v>258337748.71999997</v>
      </c>
      <c r="G2235" s="495">
        <f t="shared" si="264"/>
        <v>152175548.8300001</v>
      </c>
      <c r="H2235" s="495">
        <f>VLOOKUP(A2235,'02-Metrics'!A:R,18,FALSE)</f>
        <v>417390514</v>
      </c>
      <c r="I2235" s="496">
        <f t="shared" si="267"/>
        <v>0.36458794276766937</v>
      </c>
      <c r="J2235" s="512"/>
      <c r="L2235" s="23">
        <v>43531</v>
      </c>
      <c r="M2235" s="241" t="s">
        <v>1039</v>
      </c>
      <c r="S2235">
        <f t="shared" si="266"/>
        <v>2019</v>
      </c>
    </row>
    <row r="2236" spans="1:19">
      <c r="A2236" s="418" t="s">
        <v>1246</v>
      </c>
      <c r="B2236" s="497">
        <f t="shared" si="271"/>
        <v>43535</v>
      </c>
      <c r="C2236" s="498">
        <v>5000000</v>
      </c>
      <c r="D2236" s="498"/>
      <c r="E2236" s="495">
        <f t="shared" si="270"/>
        <v>415513297.55000007</v>
      </c>
      <c r="F2236" s="495">
        <f t="shared" si="270"/>
        <v>258337748.71999997</v>
      </c>
      <c r="G2236" s="495">
        <f t="shared" si="264"/>
        <v>157175548.8300001</v>
      </c>
      <c r="H2236" s="495">
        <f>VLOOKUP(A2236,'02-Metrics'!A:R,18,FALSE)</f>
        <v>417390514</v>
      </c>
      <c r="I2236" s="496">
        <f t="shared" si="267"/>
        <v>0.3765671321174302</v>
      </c>
      <c r="J2236" s="512"/>
      <c r="L2236" s="23">
        <v>43535</v>
      </c>
      <c r="M2236" s="241" t="s">
        <v>1039</v>
      </c>
      <c r="S2236">
        <f t="shared" si="266"/>
        <v>2019</v>
      </c>
    </row>
    <row r="2237" spans="1:19">
      <c r="A2237" s="418" t="s">
        <v>1246</v>
      </c>
      <c r="B2237" s="497">
        <f t="shared" si="271"/>
        <v>43544</v>
      </c>
      <c r="C2237" s="498">
        <v>2250000</v>
      </c>
      <c r="D2237" s="498"/>
      <c r="E2237" s="495">
        <f t="shared" si="270"/>
        <v>417763297.55000007</v>
      </c>
      <c r="F2237" s="495">
        <f t="shared" si="270"/>
        <v>258337748.71999997</v>
      </c>
      <c r="G2237" s="495">
        <f t="shared" si="264"/>
        <v>159425548.8300001</v>
      </c>
      <c r="H2237" s="495">
        <f>VLOOKUP(A2237,'02-Metrics'!A:R,18,FALSE)</f>
        <v>417390514</v>
      </c>
      <c r="I2237" s="496">
        <f t="shared" si="267"/>
        <v>0.38195776732482256</v>
      </c>
      <c r="J2237" s="512"/>
      <c r="L2237" s="23">
        <v>43544</v>
      </c>
      <c r="M2237" s="241" t="s">
        <v>1039</v>
      </c>
      <c r="S2237">
        <f t="shared" si="266"/>
        <v>2019</v>
      </c>
    </row>
    <row r="2238" spans="1:19">
      <c r="A2238" s="418" t="s">
        <v>1246</v>
      </c>
      <c r="B2238" s="497">
        <f t="shared" si="271"/>
        <v>43544</v>
      </c>
      <c r="C2238" s="498">
        <v>1700000</v>
      </c>
      <c r="D2238" s="498"/>
      <c r="E2238" s="495">
        <f t="shared" si="270"/>
        <v>419463297.55000007</v>
      </c>
      <c r="F2238" s="495">
        <f t="shared" si="270"/>
        <v>258337748.71999997</v>
      </c>
      <c r="G2238" s="495">
        <f t="shared" si="264"/>
        <v>161125548.8300001</v>
      </c>
      <c r="H2238" s="495">
        <f>VLOOKUP(A2238,'02-Metrics'!A:R,18,FALSE)</f>
        <v>417390514</v>
      </c>
      <c r="I2238" s="496">
        <f t="shared" si="267"/>
        <v>0.38603069170374127</v>
      </c>
      <c r="J2238" s="512"/>
      <c r="L2238" s="23">
        <v>43544</v>
      </c>
      <c r="M2238" s="241" t="s">
        <v>1039</v>
      </c>
      <c r="S2238">
        <f t="shared" si="266"/>
        <v>2019</v>
      </c>
    </row>
    <row r="2239" spans="1:19">
      <c r="A2239" s="418" t="s">
        <v>1246</v>
      </c>
      <c r="B2239" s="497">
        <f t="shared" si="271"/>
        <v>43551</v>
      </c>
      <c r="C2239" s="498">
        <v>105992.48</v>
      </c>
      <c r="D2239" s="498"/>
      <c r="E2239" s="495">
        <f t="shared" si="270"/>
        <v>419569290.03000009</v>
      </c>
      <c r="F2239" s="495">
        <f t="shared" si="270"/>
        <v>258337748.71999997</v>
      </c>
      <c r="G2239" s="495">
        <f t="shared" si="264"/>
        <v>161231541.31000012</v>
      </c>
      <c r="H2239" s="495">
        <f>VLOOKUP(A2239,'02-Metrics'!A:R,18,FALSE)</f>
        <v>417390514</v>
      </c>
      <c r="I2239" s="496">
        <f t="shared" si="267"/>
        <v>0.38628463250125544</v>
      </c>
      <c r="J2239" s="512"/>
      <c r="L2239" s="23">
        <v>43551</v>
      </c>
      <c r="M2239" s="241" t="s">
        <v>1039</v>
      </c>
      <c r="S2239">
        <f t="shared" si="266"/>
        <v>2019</v>
      </c>
    </row>
    <row r="2240" spans="1:19">
      <c r="A2240" s="418" t="s">
        <v>1246</v>
      </c>
      <c r="B2240" s="497">
        <f t="shared" si="271"/>
        <v>43551</v>
      </c>
      <c r="C2240" s="498">
        <v>317040.71000000002</v>
      </c>
      <c r="D2240" s="498"/>
      <c r="E2240" s="495">
        <f t="shared" si="270"/>
        <v>419886330.74000007</v>
      </c>
      <c r="F2240" s="495">
        <f t="shared" si="270"/>
        <v>258337748.71999997</v>
      </c>
      <c r="G2240" s="495">
        <f t="shared" ref="G2240:G2303" si="272">E2240-F2240</f>
        <v>161548582.0200001</v>
      </c>
      <c r="H2240" s="495">
        <f>VLOOKUP(A2240,'02-Metrics'!A:R,18,FALSE)</f>
        <v>417390514</v>
      </c>
      <c r="I2240" s="496">
        <f t="shared" si="267"/>
        <v>0.38704421064058991</v>
      </c>
      <c r="J2240" s="512"/>
      <c r="L2240" s="23">
        <v>43551</v>
      </c>
      <c r="M2240" s="241" t="s">
        <v>1039</v>
      </c>
      <c r="S2240">
        <f t="shared" si="266"/>
        <v>2019</v>
      </c>
    </row>
    <row r="2241" spans="1:19">
      <c r="A2241" s="418" t="s">
        <v>1246</v>
      </c>
      <c r="B2241" s="497">
        <f t="shared" si="271"/>
        <v>43552</v>
      </c>
      <c r="C2241" s="498">
        <v>12000000</v>
      </c>
      <c r="D2241" s="498"/>
      <c r="E2241" s="495">
        <f t="shared" si="270"/>
        <v>431886330.74000007</v>
      </c>
      <c r="F2241" s="495">
        <f t="shared" si="270"/>
        <v>258337748.71999997</v>
      </c>
      <c r="G2241" s="495">
        <f t="shared" si="272"/>
        <v>173548582.0200001</v>
      </c>
      <c r="H2241" s="495">
        <f>VLOOKUP(A2241,'02-Metrics'!A:R,18,FALSE)</f>
        <v>417390514</v>
      </c>
      <c r="I2241" s="496">
        <f t="shared" si="267"/>
        <v>0.41579426508001593</v>
      </c>
      <c r="J2241" s="512"/>
      <c r="L2241" s="23">
        <v>43552</v>
      </c>
      <c r="M2241" s="241" t="s">
        <v>1039</v>
      </c>
      <c r="S2241">
        <f t="shared" si="266"/>
        <v>2019</v>
      </c>
    </row>
    <row r="2242" spans="1:19">
      <c r="A2242" s="418" t="s">
        <v>1246</v>
      </c>
      <c r="B2242" s="497">
        <v>43556</v>
      </c>
      <c r="C2242" s="498"/>
      <c r="D2242" s="498">
        <v>8844386.6600000001</v>
      </c>
      <c r="E2242" s="495">
        <f t="shared" si="270"/>
        <v>431886330.74000007</v>
      </c>
      <c r="F2242" s="495">
        <f t="shared" si="270"/>
        <v>267182135.37999997</v>
      </c>
      <c r="G2242" s="495">
        <f t="shared" si="272"/>
        <v>164704195.3600001</v>
      </c>
      <c r="H2242" s="495">
        <f>VLOOKUP(A2242,'02-Metrics'!A:R,18,FALSE)</f>
        <v>417390514</v>
      </c>
      <c r="I2242" s="496">
        <f t="shared" si="267"/>
        <v>0.3946045485834882</v>
      </c>
      <c r="J2242" s="512"/>
      <c r="M2242" s="241" t="s">
        <v>1038</v>
      </c>
      <c r="S2242">
        <f t="shared" si="266"/>
        <v>2019</v>
      </c>
    </row>
    <row r="2243" spans="1:19">
      <c r="A2243" s="418" t="s">
        <v>1246</v>
      </c>
      <c r="B2243" s="497">
        <v>43556</v>
      </c>
      <c r="C2243" s="498"/>
      <c r="D2243" s="498">
        <v>4699209.0799999991</v>
      </c>
      <c r="E2243" s="495">
        <f t="shared" ref="E2243:F2258" si="273">C2243+E2242</f>
        <v>431886330.74000007</v>
      </c>
      <c r="F2243" s="495">
        <f t="shared" si="273"/>
        <v>271881344.45999998</v>
      </c>
      <c r="G2243" s="495">
        <f t="shared" si="272"/>
        <v>160004986.28000009</v>
      </c>
      <c r="H2243" s="495">
        <f>VLOOKUP(A2243,'02-Metrics'!A:R,18,FALSE)</f>
        <v>417390514</v>
      </c>
      <c r="I2243" s="496">
        <f t="shared" si="267"/>
        <v>0.38334600551080106</v>
      </c>
      <c r="J2243" s="512"/>
      <c r="M2243" s="241" t="s">
        <v>1038</v>
      </c>
      <c r="S2243">
        <f t="shared" ref="S2243:S2306" si="274">YEAR(B2243)</f>
        <v>2019</v>
      </c>
    </row>
    <row r="2244" spans="1:19">
      <c r="A2244" s="418" t="s">
        <v>1246</v>
      </c>
      <c r="B2244" s="497">
        <f>L2244</f>
        <v>43557</v>
      </c>
      <c r="C2244" s="498">
        <v>4624356.6500000004</v>
      </c>
      <c r="D2244" s="498"/>
      <c r="E2244" s="495">
        <f t="shared" si="273"/>
        <v>436510687.39000005</v>
      </c>
      <c r="F2244" s="495">
        <f t="shared" si="273"/>
        <v>271881344.45999998</v>
      </c>
      <c r="G2244" s="495">
        <f t="shared" si="272"/>
        <v>164629342.93000007</v>
      </c>
      <c r="H2244" s="495">
        <f>VLOOKUP(A2244,'02-Metrics'!A:R,18,FALSE)</f>
        <v>417390514</v>
      </c>
      <c r="I2244" s="496">
        <f t="shared" ref="I2244:I2307" si="275">G2244/H2244</f>
        <v>0.39442521429703614</v>
      </c>
      <c r="J2244" s="512"/>
      <c r="L2244" s="23">
        <v>43557</v>
      </c>
      <c r="M2244" s="241" t="s">
        <v>1039</v>
      </c>
      <c r="S2244">
        <f t="shared" si="274"/>
        <v>2019</v>
      </c>
    </row>
    <row r="2245" spans="1:19">
      <c r="A2245" s="418" t="s">
        <v>1246</v>
      </c>
      <c r="B2245" s="497">
        <f>L2245</f>
        <v>43557</v>
      </c>
      <c r="C2245" s="498">
        <v>10000000</v>
      </c>
      <c r="D2245" s="498"/>
      <c r="E2245" s="495">
        <f t="shared" si="273"/>
        <v>446510687.39000005</v>
      </c>
      <c r="F2245" s="495">
        <f t="shared" si="273"/>
        <v>271881344.45999998</v>
      </c>
      <c r="G2245" s="495">
        <f t="shared" si="272"/>
        <v>174629342.93000007</v>
      </c>
      <c r="H2245" s="495">
        <f>VLOOKUP(A2245,'02-Metrics'!A:R,18,FALSE)</f>
        <v>417390514</v>
      </c>
      <c r="I2245" s="496">
        <f t="shared" si="275"/>
        <v>0.41838359299655781</v>
      </c>
      <c r="J2245" s="512"/>
      <c r="L2245" s="23">
        <v>43557</v>
      </c>
      <c r="M2245" s="241" t="s">
        <v>1039</v>
      </c>
      <c r="S2245">
        <f t="shared" si="274"/>
        <v>2019</v>
      </c>
    </row>
    <row r="2246" spans="1:19">
      <c r="A2246" s="418" t="s">
        <v>1246</v>
      </c>
      <c r="B2246" s="497">
        <f>L2246</f>
        <v>43566</v>
      </c>
      <c r="C2246" s="498">
        <v>1573000</v>
      </c>
      <c r="D2246" s="498"/>
      <c r="E2246" s="495">
        <f t="shared" si="273"/>
        <v>448083687.39000005</v>
      </c>
      <c r="F2246" s="495">
        <f t="shared" si="273"/>
        <v>271881344.45999998</v>
      </c>
      <c r="G2246" s="495">
        <f t="shared" si="272"/>
        <v>176202342.93000007</v>
      </c>
      <c r="H2246" s="495">
        <f>VLOOKUP(A2246,'02-Metrics'!A:R,18,FALSE)</f>
        <v>417390514</v>
      </c>
      <c r="I2246" s="496">
        <f t="shared" si="275"/>
        <v>0.4221522459659926</v>
      </c>
      <c r="J2246" s="512"/>
      <c r="L2246" s="23">
        <v>43566</v>
      </c>
      <c r="M2246" s="241" t="s">
        <v>1039</v>
      </c>
      <c r="S2246">
        <f t="shared" si="274"/>
        <v>2019</v>
      </c>
    </row>
    <row r="2247" spans="1:19">
      <c r="A2247" s="418" t="s">
        <v>1246</v>
      </c>
      <c r="B2247" s="497">
        <f>L2247</f>
        <v>43576</v>
      </c>
      <c r="C2247" s="498">
        <v>6000000</v>
      </c>
      <c r="D2247" s="498"/>
      <c r="E2247" s="495">
        <f t="shared" si="273"/>
        <v>454083687.39000005</v>
      </c>
      <c r="F2247" s="495">
        <f t="shared" si="273"/>
        <v>271881344.45999998</v>
      </c>
      <c r="G2247" s="495">
        <f t="shared" si="272"/>
        <v>182202342.93000007</v>
      </c>
      <c r="H2247" s="495">
        <f>VLOOKUP(A2247,'02-Metrics'!A:R,18,FALSE)</f>
        <v>417390514</v>
      </c>
      <c r="I2247" s="496">
        <f t="shared" si="275"/>
        <v>0.43652727318570556</v>
      </c>
      <c r="J2247" s="512"/>
      <c r="L2247" s="23">
        <v>43576</v>
      </c>
      <c r="M2247" s="241" t="s">
        <v>1039</v>
      </c>
      <c r="S2247">
        <f t="shared" si="274"/>
        <v>2019</v>
      </c>
    </row>
    <row r="2248" spans="1:19">
      <c r="A2248" s="418" t="s">
        <v>1246</v>
      </c>
      <c r="B2248" s="497">
        <v>43586</v>
      </c>
      <c r="C2248" s="498"/>
      <c r="D2248" s="498">
        <v>5920747.5700000003</v>
      </c>
      <c r="E2248" s="495">
        <f t="shared" si="273"/>
        <v>454083687.39000005</v>
      </c>
      <c r="F2248" s="495">
        <f t="shared" si="273"/>
        <v>277802092.02999997</v>
      </c>
      <c r="G2248" s="495">
        <f t="shared" si="272"/>
        <v>176281595.36000007</v>
      </c>
      <c r="H2248" s="495">
        <f>VLOOKUP(A2248,'02-Metrics'!A:R,18,FALSE)</f>
        <v>417390514</v>
      </c>
      <c r="I2248" s="496">
        <f t="shared" si="275"/>
        <v>0.42234212193907233</v>
      </c>
      <c r="J2248" s="512"/>
      <c r="M2248" s="241" t="s">
        <v>1038</v>
      </c>
      <c r="S2248">
        <f t="shared" si="274"/>
        <v>2019</v>
      </c>
    </row>
    <row r="2249" spans="1:19">
      <c r="A2249" s="418" t="s">
        <v>1246</v>
      </c>
      <c r="B2249" s="497">
        <v>43586</v>
      </c>
      <c r="C2249" s="498"/>
      <c r="D2249" s="498">
        <v>5777234.3200000022</v>
      </c>
      <c r="E2249" s="495">
        <f t="shared" si="273"/>
        <v>454083687.39000005</v>
      </c>
      <c r="F2249" s="495">
        <f t="shared" si="273"/>
        <v>283579326.34999996</v>
      </c>
      <c r="G2249" s="495">
        <f t="shared" si="272"/>
        <v>170504361.04000008</v>
      </c>
      <c r="H2249" s="495">
        <f>VLOOKUP(A2249,'02-Metrics'!A:R,18,FALSE)</f>
        <v>417390514</v>
      </c>
      <c r="I2249" s="496">
        <f t="shared" si="275"/>
        <v>0.40850080517162901</v>
      </c>
      <c r="J2249" s="512"/>
      <c r="M2249" s="241" t="s">
        <v>1038</v>
      </c>
      <c r="S2249">
        <f t="shared" si="274"/>
        <v>2019</v>
      </c>
    </row>
    <row r="2250" spans="1:19">
      <c r="A2250" s="418" t="s">
        <v>1246</v>
      </c>
      <c r="B2250" s="497">
        <f>L2250</f>
        <v>43601</v>
      </c>
      <c r="C2250" s="498">
        <v>6000000</v>
      </c>
      <c r="D2250" s="498"/>
      <c r="E2250" s="495">
        <f t="shared" si="273"/>
        <v>460083687.39000005</v>
      </c>
      <c r="F2250" s="495">
        <f t="shared" si="273"/>
        <v>283579326.34999996</v>
      </c>
      <c r="G2250" s="495">
        <f t="shared" si="272"/>
        <v>176504361.04000008</v>
      </c>
      <c r="H2250" s="495">
        <f>VLOOKUP(A2250,'02-Metrics'!A:R,18,FALSE)</f>
        <v>417390514</v>
      </c>
      <c r="I2250" s="496">
        <f t="shared" si="275"/>
        <v>0.42287583239134197</v>
      </c>
      <c r="J2250" s="512"/>
      <c r="L2250" s="23">
        <v>43601</v>
      </c>
      <c r="M2250" s="241" t="s">
        <v>1039</v>
      </c>
      <c r="S2250">
        <f t="shared" si="274"/>
        <v>2019</v>
      </c>
    </row>
    <row r="2251" spans="1:19">
      <c r="A2251" s="418" t="s">
        <v>1246</v>
      </c>
      <c r="B2251" s="497">
        <f>L2251</f>
        <v>43601</v>
      </c>
      <c r="C2251" s="498">
        <v>259861.3</v>
      </c>
      <c r="D2251" s="498"/>
      <c r="E2251" s="495">
        <f t="shared" si="273"/>
        <v>460343548.69000006</v>
      </c>
      <c r="F2251" s="495">
        <f t="shared" si="273"/>
        <v>283579326.34999996</v>
      </c>
      <c r="G2251" s="495">
        <f t="shared" si="272"/>
        <v>176764222.34000009</v>
      </c>
      <c r="H2251" s="495">
        <f>VLOOKUP(A2251,'02-Metrics'!A:R,18,FALSE)</f>
        <v>417390514</v>
      </c>
      <c r="I2251" s="496">
        <f t="shared" si="275"/>
        <v>0.42349841793481702</v>
      </c>
      <c r="J2251" s="512"/>
      <c r="L2251" s="23">
        <v>43601</v>
      </c>
      <c r="M2251" s="241" t="s">
        <v>1039</v>
      </c>
      <c r="S2251">
        <f t="shared" si="274"/>
        <v>2019</v>
      </c>
    </row>
    <row r="2252" spans="1:19">
      <c r="A2252" s="418" t="s">
        <v>1246</v>
      </c>
      <c r="B2252" s="497">
        <f>L2252</f>
        <v>43616</v>
      </c>
      <c r="C2252" s="498">
        <v>676486.65</v>
      </c>
      <c r="D2252" s="498"/>
      <c r="E2252" s="495">
        <f t="shared" si="273"/>
        <v>461020035.34000003</v>
      </c>
      <c r="F2252" s="495">
        <f t="shared" si="273"/>
        <v>283579326.34999996</v>
      </c>
      <c r="G2252" s="495">
        <f t="shared" si="272"/>
        <v>177440708.99000007</v>
      </c>
      <c r="H2252" s="495">
        <f>VLOOKUP(A2252,'02-Metrics'!A:R,18,FALSE)</f>
        <v>417390514</v>
      </c>
      <c r="I2252" s="496">
        <f t="shared" si="275"/>
        <v>0.42511917026940405</v>
      </c>
      <c r="J2252" s="512"/>
      <c r="L2252" s="23">
        <v>43616</v>
      </c>
      <c r="M2252" s="241" t="s">
        <v>1039</v>
      </c>
      <c r="S2252">
        <f t="shared" si="274"/>
        <v>2019</v>
      </c>
    </row>
    <row r="2253" spans="1:19">
      <c r="A2253" s="418" t="s">
        <v>1246</v>
      </c>
      <c r="B2253" s="497">
        <v>43617</v>
      </c>
      <c r="C2253" s="498"/>
      <c r="D2253" s="498">
        <v>7802278.4899999984</v>
      </c>
      <c r="E2253" s="495">
        <f t="shared" si="273"/>
        <v>461020035.34000003</v>
      </c>
      <c r="F2253" s="495">
        <f t="shared" si="273"/>
        <v>291381604.83999997</v>
      </c>
      <c r="G2253" s="495">
        <f t="shared" si="272"/>
        <v>169638430.50000006</v>
      </c>
      <c r="H2253" s="495">
        <f>VLOOKUP(A2253,'02-Metrics'!A:R,18,FALSE)</f>
        <v>417390514</v>
      </c>
      <c r="I2253" s="496">
        <f t="shared" si="275"/>
        <v>0.40642617599114883</v>
      </c>
      <c r="J2253" s="512"/>
      <c r="M2253" s="241" t="s">
        <v>1038</v>
      </c>
      <c r="S2253">
        <f t="shared" si="274"/>
        <v>2019</v>
      </c>
    </row>
    <row r="2254" spans="1:19">
      <c r="A2254" s="418" t="s">
        <v>1246</v>
      </c>
      <c r="B2254" s="497">
        <v>43617</v>
      </c>
      <c r="C2254" s="498"/>
      <c r="D2254" s="498">
        <v>2388783.7799999998</v>
      </c>
      <c r="E2254" s="495">
        <f t="shared" si="273"/>
        <v>461020035.34000003</v>
      </c>
      <c r="F2254" s="495">
        <f t="shared" si="273"/>
        <v>293770388.61999995</v>
      </c>
      <c r="G2254" s="495">
        <f t="shared" si="272"/>
        <v>167249646.72000009</v>
      </c>
      <c r="H2254" s="495">
        <f>VLOOKUP(A2254,'02-Metrics'!A:R,18,FALSE)</f>
        <v>417390514</v>
      </c>
      <c r="I2254" s="496">
        <f t="shared" si="275"/>
        <v>0.40070303734789736</v>
      </c>
      <c r="J2254" s="512"/>
      <c r="M2254" s="241" t="s">
        <v>1038</v>
      </c>
      <c r="S2254">
        <f t="shared" si="274"/>
        <v>2019</v>
      </c>
    </row>
    <row r="2255" spans="1:19">
      <c r="A2255" s="418" t="s">
        <v>1246</v>
      </c>
      <c r="B2255" s="497">
        <f>L2255</f>
        <v>43641</v>
      </c>
      <c r="C2255" s="498">
        <v>1500000</v>
      </c>
      <c r="D2255" s="498"/>
      <c r="E2255" s="495">
        <f t="shared" si="273"/>
        <v>462520035.34000003</v>
      </c>
      <c r="F2255" s="495">
        <f t="shared" si="273"/>
        <v>293770388.61999995</v>
      </c>
      <c r="G2255" s="495">
        <f t="shared" si="272"/>
        <v>168749646.72000009</v>
      </c>
      <c r="H2255" s="495">
        <f>VLOOKUP(A2255,'02-Metrics'!A:R,18,FALSE)</f>
        <v>417390514</v>
      </c>
      <c r="I2255" s="496">
        <f t="shared" si="275"/>
        <v>0.40429679415282566</v>
      </c>
      <c r="J2255" s="512"/>
      <c r="L2255" s="23">
        <v>43641</v>
      </c>
      <c r="M2255" s="241" t="s">
        <v>1039</v>
      </c>
      <c r="S2255">
        <f t="shared" si="274"/>
        <v>2019</v>
      </c>
    </row>
    <row r="2256" spans="1:19">
      <c r="A2256" s="418" t="s">
        <v>1246</v>
      </c>
      <c r="B2256" s="497">
        <v>43647</v>
      </c>
      <c r="C2256" s="498"/>
      <c r="D2256" s="498">
        <v>1432379.51</v>
      </c>
      <c r="E2256" s="495">
        <f t="shared" si="273"/>
        <v>462520035.34000003</v>
      </c>
      <c r="F2256" s="495">
        <f t="shared" si="273"/>
        <v>295202768.12999994</v>
      </c>
      <c r="G2256" s="495">
        <f t="shared" si="272"/>
        <v>167317267.2100001</v>
      </c>
      <c r="H2256" s="495">
        <f>VLOOKUP(A2256,'02-Metrics'!A:R,18,FALSE)</f>
        <v>417390514</v>
      </c>
      <c r="I2256" s="496">
        <f t="shared" si="275"/>
        <v>0.40086504507862414</v>
      </c>
      <c r="J2256" s="512"/>
      <c r="M2256" s="241" t="s">
        <v>1038</v>
      </c>
      <c r="S2256">
        <f t="shared" si="274"/>
        <v>2019</v>
      </c>
    </row>
    <row r="2257" spans="1:19">
      <c r="A2257" s="418" t="s">
        <v>1246</v>
      </c>
      <c r="B2257" s="497">
        <v>43647</v>
      </c>
      <c r="C2257" s="498"/>
      <c r="D2257" s="498">
        <v>3241423.15</v>
      </c>
      <c r="E2257" s="495">
        <f t="shared" si="273"/>
        <v>462520035.34000003</v>
      </c>
      <c r="F2257" s="495">
        <f t="shared" si="273"/>
        <v>298444191.27999991</v>
      </c>
      <c r="G2257" s="495">
        <f t="shared" si="272"/>
        <v>164075844.06000012</v>
      </c>
      <c r="H2257" s="495">
        <f>VLOOKUP(A2257,'02-Metrics'!A:R,18,FALSE)</f>
        <v>417390514</v>
      </c>
      <c r="I2257" s="496">
        <f t="shared" si="275"/>
        <v>0.39309912074331455</v>
      </c>
      <c r="J2257" s="512"/>
      <c r="M2257" s="241" t="s">
        <v>1038</v>
      </c>
      <c r="S2257">
        <f t="shared" si="274"/>
        <v>2019</v>
      </c>
    </row>
    <row r="2258" spans="1:19">
      <c r="A2258" s="418" t="s">
        <v>1246</v>
      </c>
      <c r="B2258" s="497">
        <f>L2258</f>
        <v>43649</v>
      </c>
      <c r="C2258" s="498">
        <v>4160000</v>
      </c>
      <c r="D2258" s="498"/>
      <c r="E2258" s="495">
        <f t="shared" si="273"/>
        <v>466680035.34000003</v>
      </c>
      <c r="F2258" s="495">
        <f t="shared" si="273"/>
        <v>298444191.27999991</v>
      </c>
      <c r="G2258" s="495">
        <f t="shared" si="272"/>
        <v>168235844.06000012</v>
      </c>
      <c r="H2258" s="495">
        <f>VLOOKUP(A2258,'02-Metrics'!A:R,18,FALSE)</f>
        <v>417390514</v>
      </c>
      <c r="I2258" s="496">
        <f t="shared" si="275"/>
        <v>0.40306580628231559</v>
      </c>
      <c r="J2258" s="512"/>
      <c r="L2258" s="23">
        <v>43649</v>
      </c>
      <c r="M2258" s="241" t="s">
        <v>1039</v>
      </c>
      <c r="S2258">
        <f t="shared" si="274"/>
        <v>2019</v>
      </c>
    </row>
    <row r="2259" spans="1:19">
      <c r="A2259" s="418" t="s">
        <v>1246</v>
      </c>
      <c r="B2259" s="497">
        <v>43678</v>
      </c>
      <c r="C2259" s="498"/>
      <c r="D2259" s="498">
        <v>2368065.2699999991</v>
      </c>
      <c r="E2259" s="495">
        <f t="shared" ref="E2259:F2274" si="276">C2259+E2258</f>
        <v>466680035.34000003</v>
      </c>
      <c r="F2259" s="495">
        <f t="shared" si="276"/>
        <v>300812256.54999989</v>
      </c>
      <c r="G2259" s="495">
        <f t="shared" si="272"/>
        <v>165867778.79000014</v>
      </c>
      <c r="H2259" s="495">
        <f>VLOOKUP(A2259,'02-Metrics'!A:R,18,FALSE)</f>
        <v>417390514</v>
      </c>
      <c r="I2259" s="496">
        <f t="shared" si="275"/>
        <v>0.39739230582993113</v>
      </c>
      <c r="J2259" s="512"/>
      <c r="M2259" s="241" t="s">
        <v>1038</v>
      </c>
      <c r="S2259">
        <f t="shared" si="274"/>
        <v>2019</v>
      </c>
    </row>
    <row r="2260" spans="1:19">
      <c r="A2260" s="418" t="s">
        <v>1246</v>
      </c>
      <c r="B2260" s="497">
        <v>43678</v>
      </c>
      <c r="C2260" s="498"/>
      <c r="D2260" s="498">
        <v>5178284.419999999</v>
      </c>
      <c r="E2260" s="495">
        <f t="shared" si="276"/>
        <v>466680035.34000003</v>
      </c>
      <c r="F2260" s="495">
        <f t="shared" si="276"/>
        <v>305990540.96999991</v>
      </c>
      <c r="G2260" s="495">
        <f t="shared" si="272"/>
        <v>160689494.37000012</v>
      </c>
      <c r="H2260" s="495">
        <f>VLOOKUP(A2260,'02-Metrics'!A:R,18,FALSE)</f>
        <v>417390514</v>
      </c>
      <c r="I2260" s="496">
        <f t="shared" si="275"/>
        <v>0.3849859759151118</v>
      </c>
      <c r="J2260" s="512"/>
      <c r="M2260" s="241" t="s">
        <v>1038</v>
      </c>
      <c r="S2260">
        <f t="shared" si="274"/>
        <v>2019</v>
      </c>
    </row>
    <row r="2261" spans="1:19">
      <c r="A2261" s="418" t="s">
        <v>1246</v>
      </c>
      <c r="B2261" s="497">
        <f>L2261</f>
        <v>43682</v>
      </c>
      <c r="C2261" s="498">
        <v>1550238.73</v>
      </c>
      <c r="D2261" s="498"/>
      <c r="E2261" s="495">
        <f t="shared" si="276"/>
        <v>468230274.07000005</v>
      </c>
      <c r="F2261" s="495">
        <f t="shared" si="276"/>
        <v>305990540.96999991</v>
      </c>
      <c r="G2261" s="495">
        <f t="shared" si="272"/>
        <v>162239733.10000014</v>
      </c>
      <c r="H2261" s="495">
        <f>VLOOKUP(A2261,'02-Metrics'!A:R,18,FALSE)</f>
        <v>417390514</v>
      </c>
      <c r="I2261" s="496">
        <f t="shared" si="275"/>
        <v>0.38870009657191235</v>
      </c>
      <c r="J2261" s="512"/>
      <c r="L2261" s="23">
        <v>43682</v>
      </c>
      <c r="M2261" s="241" t="s">
        <v>1039</v>
      </c>
      <c r="S2261">
        <f t="shared" si="274"/>
        <v>2019</v>
      </c>
    </row>
    <row r="2262" spans="1:19">
      <c r="A2262" s="418" t="s">
        <v>1246</v>
      </c>
      <c r="B2262" s="497">
        <f>L2262</f>
        <v>43703</v>
      </c>
      <c r="C2262" s="498">
        <v>111854.13</v>
      </c>
      <c r="D2262" s="498"/>
      <c r="E2262" s="495">
        <f t="shared" si="276"/>
        <v>468342128.20000005</v>
      </c>
      <c r="F2262" s="495">
        <f t="shared" si="276"/>
        <v>305990540.96999991</v>
      </c>
      <c r="G2262" s="495">
        <f t="shared" si="272"/>
        <v>162351587.23000014</v>
      </c>
      <c r="H2262" s="495">
        <f>VLOOKUP(A2262,'02-Metrics'!A:R,18,FALSE)</f>
        <v>417390514</v>
      </c>
      <c r="I2262" s="496">
        <f t="shared" si="275"/>
        <v>0.38896808093247692</v>
      </c>
      <c r="J2262" s="512"/>
      <c r="L2262" s="23">
        <v>43703</v>
      </c>
      <c r="M2262" s="241" t="s">
        <v>1039</v>
      </c>
      <c r="S2262">
        <f t="shared" si="274"/>
        <v>2019</v>
      </c>
    </row>
    <row r="2263" spans="1:19">
      <c r="A2263" s="418" t="s">
        <v>1246</v>
      </c>
      <c r="B2263" s="497">
        <f>L2263</f>
        <v>43703</v>
      </c>
      <c r="C2263" s="498">
        <v>588984.52</v>
      </c>
      <c r="D2263" s="498"/>
      <c r="E2263" s="495">
        <f t="shared" si="276"/>
        <v>468931112.72000003</v>
      </c>
      <c r="F2263" s="495">
        <f t="shared" si="276"/>
        <v>305990540.96999991</v>
      </c>
      <c r="G2263" s="495">
        <f t="shared" si="272"/>
        <v>162940571.75000012</v>
      </c>
      <c r="H2263" s="495">
        <f>VLOOKUP(A2263,'02-Metrics'!A:R,18,FALSE)</f>
        <v>417390514</v>
      </c>
      <c r="I2263" s="496">
        <f t="shared" si="275"/>
        <v>0.39037919235030849</v>
      </c>
      <c r="J2263" s="512"/>
      <c r="L2263" s="23">
        <v>43703</v>
      </c>
      <c r="M2263" s="241" t="s">
        <v>1039</v>
      </c>
      <c r="S2263">
        <f t="shared" si="274"/>
        <v>2019</v>
      </c>
    </row>
    <row r="2264" spans="1:19">
      <c r="A2264" s="418" t="s">
        <v>1246</v>
      </c>
      <c r="B2264" s="497">
        <f>L2264</f>
        <v>43703</v>
      </c>
      <c r="C2264" s="498">
        <v>5369664.0599999996</v>
      </c>
      <c r="D2264" s="498"/>
      <c r="E2264" s="495">
        <f t="shared" si="276"/>
        <v>474300776.78000003</v>
      </c>
      <c r="F2264" s="495">
        <f t="shared" si="276"/>
        <v>305990540.96999991</v>
      </c>
      <c r="G2264" s="495">
        <f t="shared" si="272"/>
        <v>168310235.81000012</v>
      </c>
      <c r="H2264" s="495">
        <f>VLOOKUP(A2264,'02-Metrics'!A:R,18,FALSE)</f>
        <v>417390514</v>
      </c>
      <c r="I2264" s="496">
        <f t="shared" si="275"/>
        <v>0.40324403685417759</v>
      </c>
      <c r="J2264" s="512"/>
      <c r="L2264" s="23">
        <v>43703</v>
      </c>
      <c r="M2264" s="241" t="s">
        <v>1039</v>
      </c>
      <c r="S2264">
        <f t="shared" si="274"/>
        <v>2019</v>
      </c>
    </row>
    <row r="2265" spans="1:19">
      <c r="A2265" s="418" t="s">
        <v>1246</v>
      </c>
      <c r="B2265" s="497">
        <v>43709</v>
      </c>
      <c r="C2265" s="498"/>
      <c r="D2265" s="498">
        <v>542207.30000000005</v>
      </c>
      <c r="E2265" s="495">
        <f t="shared" si="276"/>
        <v>474300776.78000003</v>
      </c>
      <c r="F2265" s="495">
        <f t="shared" si="276"/>
        <v>306532748.26999992</v>
      </c>
      <c r="G2265" s="495">
        <f t="shared" si="272"/>
        <v>167768028.51000011</v>
      </c>
      <c r="H2265" s="495">
        <f>VLOOKUP(A2265,'02-Metrics'!A:R,18,FALSE)</f>
        <v>417390514</v>
      </c>
      <c r="I2265" s="496">
        <f t="shared" si="275"/>
        <v>0.40194499607147305</v>
      </c>
      <c r="J2265" s="512"/>
      <c r="M2265" s="241" t="s">
        <v>1038</v>
      </c>
      <c r="S2265">
        <f t="shared" si="274"/>
        <v>2019</v>
      </c>
    </row>
    <row r="2266" spans="1:19">
      <c r="A2266" s="418" t="s">
        <v>1246</v>
      </c>
      <c r="B2266" s="497">
        <v>43709</v>
      </c>
      <c r="C2266" s="498"/>
      <c r="D2266" s="498">
        <v>2718399.2100000004</v>
      </c>
      <c r="E2266" s="495">
        <f t="shared" si="276"/>
        <v>474300776.78000003</v>
      </c>
      <c r="F2266" s="495">
        <f t="shared" si="276"/>
        <v>309251147.4799999</v>
      </c>
      <c r="G2266" s="495">
        <f t="shared" si="272"/>
        <v>165049629.30000013</v>
      </c>
      <c r="H2266" s="495">
        <f>VLOOKUP(A2266,'02-Metrics'!A:R,18,FALSE)</f>
        <v>417390514</v>
      </c>
      <c r="I2266" s="496">
        <f t="shared" si="275"/>
        <v>0.39543215229850703</v>
      </c>
      <c r="J2266" s="512"/>
      <c r="M2266" s="241" t="s">
        <v>1038</v>
      </c>
      <c r="S2266">
        <f t="shared" si="274"/>
        <v>2019</v>
      </c>
    </row>
    <row r="2267" spans="1:19">
      <c r="A2267" s="418" t="s">
        <v>1246</v>
      </c>
      <c r="B2267" s="497">
        <f>L2267</f>
        <v>43713</v>
      </c>
      <c r="C2267" s="498">
        <v>767138.81</v>
      </c>
      <c r="D2267" s="498"/>
      <c r="E2267" s="495">
        <f t="shared" si="276"/>
        <v>475067915.59000003</v>
      </c>
      <c r="F2267" s="495">
        <f t="shared" si="276"/>
        <v>309251147.4799999</v>
      </c>
      <c r="G2267" s="495">
        <f t="shared" si="272"/>
        <v>165816768.11000013</v>
      </c>
      <c r="H2267" s="495">
        <f>VLOOKUP(A2267,'02-Metrics'!A:R,18,FALSE)</f>
        <v>417390514</v>
      </c>
      <c r="I2267" s="496">
        <f t="shared" si="275"/>
        <v>0.39727009251101508</v>
      </c>
      <c r="J2267" s="512"/>
      <c r="L2267" s="23">
        <v>43713</v>
      </c>
      <c r="M2267" s="241" t="s">
        <v>1039</v>
      </c>
      <c r="S2267">
        <f t="shared" si="274"/>
        <v>2019</v>
      </c>
    </row>
    <row r="2268" spans="1:19">
      <c r="A2268" s="418" t="s">
        <v>1246</v>
      </c>
      <c r="B2268" s="497">
        <v>43739</v>
      </c>
      <c r="C2268" s="498"/>
      <c r="D2268" s="498">
        <v>2342653.9</v>
      </c>
      <c r="E2268" s="495">
        <f t="shared" si="276"/>
        <v>475067915.59000003</v>
      </c>
      <c r="F2268" s="495">
        <f t="shared" si="276"/>
        <v>311593801.37999988</v>
      </c>
      <c r="G2268" s="495">
        <f t="shared" si="272"/>
        <v>163474114.21000016</v>
      </c>
      <c r="H2268" s="495">
        <f>VLOOKUP(A2268,'02-Metrics'!A:R,18,FALSE)</f>
        <v>417390514</v>
      </c>
      <c r="I2268" s="496">
        <f t="shared" si="275"/>
        <v>0.39165747358120401</v>
      </c>
      <c r="J2268" s="512"/>
      <c r="M2268" s="241" t="s">
        <v>1038</v>
      </c>
      <c r="S2268">
        <f t="shared" si="274"/>
        <v>2019</v>
      </c>
    </row>
    <row r="2269" spans="1:19">
      <c r="A2269" s="418" t="s">
        <v>1246</v>
      </c>
      <c r="B2269" s="497">
        <v>43739</v>
      </c>
      <c r="C2269" s="498"/>
      <c r="D2269" s="498">
        <v>574945.35000000009</v>
      </c>
      <c r="E2269" s="495">
        <f t="shared" si="276"/>
        <v>475067915.59000003</v>
      </c>
      <c r="F2269" s="495">
        <f t="shared" si="276"/>
        <v>312168746.7299999</v>
      </c>
      <c r="G2269" s="495">
        <f t="shared" si="272"/>
        <v>162899168.86000013</v>
      </c>
      <c r="H2269" s="495">
        <f>VLOOKUP(A2269,'02-Metrics'!A:R,18,FALSE)</f>
        <v>417390514</v>
      </c>
      <c r="I2269" s="496">
        <f t="shared" si="275"/>
        <v>0.39027999773852101</v>
      </c>
      <c r="J2269" s="512"/>
      <c r="M2269" s="241" t="s">
        <v>1038</v>
      </c>
      <c r="S2269">
        <f t="shared" si="274"/>
        <v>2019</v>
      </c>
    </row>
    <row r="2270" spans="1:19">
      <c r="A2270" s="418" t="s">
        <v>1246</v>
      </c>
      <c r="B2270" s="497">
        <f>L2270</f>
        <v>43747</v>
      </c>
      <c r="C2270" s="498">
        <v>134252.42000000001</v>
      </c>
      <c r="D2270" s="498"/>
      <c r="E2270" s="495">
        <f t="shared" si="276"/>
        <v>475202168.01000005</v>
      </c>
      <c r="F2270" s="495">
        <f t="shared" si="276"/>
        <v>312168746.7299999</v>
      </c>
      <c r="G2270" s="495">
        <f t="shared" si="272"/>
        <v>163033421.28000015</v>
      </c>
      <c r="H2270" s="495">
        <f>VLOOKUP(A2270,'02-Metrics'!A:R,18,FALSE)</f>
        <v>417390514</v>
      </c>
      <c r="I2270" s="496">
        <f t="shared" si="275"/>
        <v>0.39060164477048981</v>
      </c>
      <c r="J2270" s="512"/>
      <c r="L2270" s="23">
        <v>43747</v>
      </c>
      <c r="M2270" s="241" t="s">
        <v>1039</v>
      </c>
      <c r="S2270">
        <f t="shared" si="274"/>
        <v>2019</v>
      </c>
    </row>
    <row r="2271" spans="1:19">
      <c r="A2271" s="418" t="s">
        <v>1246</v>
      </c>
      <c r="B2271" s="497">
        <v>43770</v>
      </c>
      <c r="C2271" s="498"/>
      <c r="D2271" s="498">
        <v>728069.49999999988</v>
      </c>
      <c r="E2271" s="495">
        <f t="shared" si="276"/>
        <v>475202168.01000005</v>
      </c>
      <c r="F2271" s="495">
        <f t="shared" si="276"/>
        <v>312896816.2299999</v>
      </c>
      <c r="G2271" s="495">
        <f t="shared" si="272"/>
        <v>162305351.78000015</v>
      </c>
      <c r="H2271" s="495">
        <f>VLOOKUP(A2271,'02-Metrics'!A:R,18,FALSE)</f>
        <v>417390514</v>
      </c>
      <c r="I2271" s="496">
        <f t="shared" si="275"/>
        <v>0.38885730829043264</v>
      </c>
      <c r="J2271" s="512"/>
      <c r="M2271" s="241" t="s">
        <v>1038</v>
      </c>
      <c r="S2271">
        <f t="shared" si="274"/>
        <v>2019</v>
      </c>
    </row>
    <row r="2272" spans="1:19">
      <c r="A2272" s="418" t="s">
        <v>1246</v>
      </c>
      <c r="B2272" s="497">
        <v>43770</v>
      </c>
      <c r="C2272" s="498"/>
      <c r="D2272" s="498">
        <v>260466.51999999996</v>
      </c>
      <c r="E2272" s="495">
        <f t="shared" si="276"/>
        <v>475202168.01000005</v>
      </c>
      <c r="F2272" s="495">
        <f t="shared" si="276"/>
        <v>313157282.74999988</v>
      </c>
      <c r="G2272" s="495">
        <f t="shared" si="272"/>
        <v>162044885.26000017</v>
      </c>
      <c r="H2272" s="495">
        <f>VLOOKUP(A2272,'02-Metrics'!A:R,18,FALSE)</f>
        <v>417390514</v>
      </c>
      <c r="I2272" s="496">
        <f t="shared" si="275"/>
        <v>0.38823327273796204</v>
      </c>
      <c r="J2272" s="512"/>
      <c r="M2272" s="241" t="s">
        <v>1038</v>
      </c>
      <c r="S2272">
        <f t="shared" si="274"/>
        <v>2019</v>
      </c>
    </row>
    <row r="2273" spans="1:19">
      <c r="A2273" s="418" t="s">
        <v>1246</v>
      </c>
      <c r="B2273" s="497">
        <v>43800</v>
      </c>
      <c r="C2273" s="498"/>
      <c r="D2273" s="498">
        <v>937044.64999999991</v>
      </c>
      <c r="E2273" s="495">
        <f t="shared" si="276"/>
        <v>475202168.01000005</v>
      </c>
      <c r="F2273" s="495">
        <f t="shared" si="276"/>
        <v>314094327.39999986</v>
      </c>
      <c r="G2273" s="495">
        <f t="shared" si="272"/>
        <v>161107840.61000019</v>
      </c>
      <c r="H2273" s="495">
        <f>VLOOKUP(A2273,'02-Metrics'!A:R,18,FALSE)</f>
        <v>417390514</v>
      </c>
      <c r="I2273" s="496">
        <f t="shared" si="275"/>
        <v>0.38598826567965605</v>
      </c>
      <c r="J2273" s="512"/>
      <c r="M2273" s="241" t="s">
        <v>1038</v>
      </c>
      <c r="S2273">
        <f t="shared" si="274"/>
        <v>2019</v>
      </c>
    </row>
    <row r="2274" spans="1:19">
      <c r="A2274" s="418" t="s">
        <v>1246</v>
      </c>
      <c r="B2274" s="497">
        <v>43800</v>
      </c>
      <c r="C2274" s="498"/>
      <c r="D2274" s="498">
        <v>1602856.5899999999</v>
      </c>
      <c r="E2274" s="495">
        <f t="shared" si="276"/>
        <v>475202168.01000005</v>
      </c>
      <c r="F2274" s="495">
        <f t="shared" si="276"/>
        <v>315697183.98999983</v>
      </c>
      <c r="G2274" s="495">
        <f t="shared" si="272"/>
        <v>159504984.02000022</v>
      </c>
      <c r="H2274" s="495">
        <f>VLOOKUP(A2274,'02-Metrics'!A:R,18,FALSE)</f>
        <v>417390514</v>
      </c>
      <c r="I2274" s="496">
        <f t="shared" si="275"/>
        <v>0.38214808116123172</v>
      </c>
      <c r="J2274" s="512"/>
      <c r="M2274" s="241" t="s">
        <v>1038</v>
      </c>
      <c r="S2274">
        <f t="shared" si="274"/>
        <v>2019</v>
      </c>
    </row>
    <row r="2275" spans="1:19">
      <c r="A2275" s="418" t="s">
        <v>1246</v>
      </c>
      <c r="B2275" s="497">
        <v>43831</v>
      </c>
      <c r="C2275" s="498"/>
      <c r="D2275" s="498">
        <v>690604.81</v>
      </c>
      <c r="E2275" s="495">
        <f t="shared" ref="E2275:F2290" si="277">C2275+E2274</f>
        <v>475202168.01000005</v>
      </c>
      <c r="F2275" s="495">
        <f t="shared" si="277"/>
        <v>316387788.79999983</v>
      </c>
      <c r="G2275" s="495">
        <f t="shared" si="272"/>
        <v>158814379.21000022</v>
      </c>
      <c r="H2275" s="495">
        <f>VLOOKUP(A2275,'02-Metrics'!A:R,18,FALSE)</f>
        <v>417390514</v>
      </c>
      <c r="I2275" s="496">
        <f t="shared" si="275"/>
        <v>0.38049350400426257</v>
      </c>
      <c r="J2275" s="512"/>
      <c r="M2275" s="241" t="s">
        <v>1038</v>
      </c>
      <c r="S2275">
        <f t="shared" si="274"/>
        <v>2020</v>
      </c>
    </row>
    <row r="2276" spans="1:19">
      <c r="A2276" s="418" t="s">
        <v>1246</v>
      </c>
      <c r="B2276" s="497">
        <v>43831</v>
      </c>
      <c r="C2276" s="498"/>
      <c r="D2276" s="498">
        <v>769511.91000000015</v>
      </c>
      <c r="E2276" s="495">
        <f t="shared" si="277"/>
        <v>475202168.01000005</v>
      </c>
      <c r="F2276" s="495">
        <f t="shared" si="277"/>
        <v>317157300.70999986</v>
      </c>
      <c r="G2276" s="495">
        <f t="shared" si="272"/>
        <v>158044867.30000019</v>
      </c>
      <c r="H2276" s="495">
        <f>VLOOKUP(A2276,'02-Metrics'!A:R,18,FALSE)</f>
        <v>417390514</v>
      </c>
      <c r="I2276" s="496">
        <f t="shared" si="275"/>
        <v>0.37864987822890528</v>
      </c>
      <c r="J2276" s="512"/>
      <c r="M2276" s="241" t="s">
        <v>1038</v>
      </c>
      <c r="S2276">
        <f t="shared" si="274"/>
        <v>2020</v>
      </c>
    </row>
    <row r="2277" spans="1:19">
      <c r="A2277" s="418" t="s">
        <v>1246</v>
      </c>
      <c r="B2277" s="497">
        <f>L2277</f>
        <v>43846</v>
      </c>
      <c r="C2277" s="498">
        <v>750000</v>
      </c>
      <c r="D2277" s="498"/>
      <c r="E2277" s="495">
        <f t="shared" si="277"/>
        <v>475952168.01000005</v>
      </c>
      <c r="F2277" s="495">
        <f t="shared" si="277"/>
        <v>317157300.70999986</v>
      </c>
      <c r="G2277" s="495">
        <f t="shared" si="272"/>
        <v>158794867.30000019</v>
      </c>
      <c r="H2277" s="495">
        <f>VLOOKUP(A2277,'02-Metrics'!A:R,18,FALSE)</f>
        <v>417390514</v>
      </c>
      <c r="I2277" s="496">
        <f t="shared" si="275"/>
        <v>0.3804467566313694</v>
      </c>
      <c r="J2277" s="512"/>
      <c r="L2277" s="23">
        <v>43846</v>
      </c>
      <c r="M2277" s="241" t="s">
        <v>1039</v>
      </c>
      <c r="S2277">
        <f t="shared" si="274"/>
        <v>2020</v>
      </c>
    </row>
    <row r="2278" spans="1:19">
      <c r="A2278" s="418" t="s">
        <v>1246</v>
      </c>
      <c r="B2278" s="497">
        <v>43862</v>
      </c>
      <c r="C2278" s="498"/>
      <c r="D2278" s="498">
        <v>1826910.9999999998</v>
      </c>
      <c r="E2278" s="495">
        <f t="shared" si="277"/>
        <v>475952168.01000005</v>
      </c>
      <c r="F2278" s="495">
        <f t="shared" si="277"/>
        <v>318984211.70999986</v>
      </c>
      <c r="G2278" s="495">
        <f t="shared" si="272"/>
        <v>156967956.30000019</v>
      </c>
      <c r="H2278" s="495">
        <f>VLOOKUP(A2278,'02-Metrics'!A:R,18,FALSE)</f>
        <v>417390514</v>
      </c>
      <c r="I2278" s="496">
        <f t="shared" si="275"/>
        <v>0.37606977407253722</v>
      </c>
      <c r="J2278" s="512"/>
      <c r="M2278" s="241" t="s">
        <v>1038</v>
      </c>
      <c r="S2278">
        <f t="shared" si="274"/>
        <v>2020</v>
      </c>
    </row>
    <row r="2279" spans="1:19">
      <c r="A2279" s="418" t="s">
        <v>1246</v>
      </c>
      <c r="B2279" s="497">
        <v>43862</v>
      </c>
      <c r="C2279" s="498"/>
      <c r="D2279" s="498">
        <v>284022.21000000002</v>
      </c>
      <c r="E2279" s="495">
        <f t="shared" si="277"/>
        <v>475952168.01000005</v>
      </c>
      <c r="F2279" s="495">
        <f t="shared" si="277"/>
        <v>319268233.91999984</v>
      </c>
      <c r="G2279" s="495">
        <f t="shared" si="272"/>
        <v>156683934.09000021</v>
      </c>
      <c r="H2279" s="495">
        <f>VLOOKUP(A2279,'02-Metrics'!A:R,18,FALSE)</f>
        <v>417390514</v>
      </c>
      <c r="I2279" s="496">
        <f t="shared" si="275"/>
        <v>0.37538930290591177</v>
      </c>
      <c r="J2279" s="512"/>
      <c r="M2279" s="241" t="s">
        <v>1038</v>
      </c>
      <c r="S2279">
        <f t="shared" si="274"/>
        <v>2020</v>
      </c>
    </row>
    <row r="2280" spans="1:19">
      <c r="A2280" s="418" t="s">
        <v>1246</v>
      </c>
      <c r="B2280" s="497">
        <v>43891</v>
      </c>
      <c r="C2280" s="498"/>
      <c r="D2280" s="498">
        <v>599524.70000000007</v>
      </c>
      <c r="E2280" s="495">
        <f t="shared" si="277"/>
        <v>475952168.01000005</v>
      </c>
      <c r="F2280" s="495">
        <f t="shared" si="277"/>
        <v>319867758.61999983</v>
      </c>
      <c r="G2280" s="495">
        <f t="shared" si="272"/>
        <v>156084409.39000022</v>
      </c>
      <c r="H2280" s="495">
        <f>VLOOKUP(A2280,'02-Metrics'!A:R,18,FALSE)</f>
        <v>417390514</v>
      </c>
      <c r="I2280" s="496">
        <f t="shared" si="275"/>
        <v>0.3739529389256801</v>
      </c>
      <c r="J2280" s="512"/>
      <c r="M2280" s="241" t="s">
        <v>1038</v>
      </c>
      <c r="S2280">
        <f t="shared" si="274"/>
        <v>2020</v>
      </c>
    </row>
    <row r="2281" spans="1:19">
      <c r="A2281" s="418" t="s">
        <v>1246</v>
      </c>
      <c r="B2281" s="497">
        <v>43891</v>
      </c>
      <c r="C2281" s="498"/>
      <c r="D2281" s="498">
        <v>3576438.08</v>
      </c>
      <c r="E2281" s="495">
        <f t="shared" si="277"/>
        <v>475952168.01000005</v>
      </c>
      <c r="F2281" s="495">
        <f t="shared" si="277"/>
        <v>323444196.69999981</v>
      </c>
      <c r="G2281" s="495">
        <f t="shared" si="272"/>
        <v>152507971.31000024</v>
      </c>
      <c r="H2281" s="495">
        <f>VLOOKUP(A2281,'02-Metrics'!A:R,18,FALSE)</f>
        <v>417390514</v>
      </c>
      <c r="I2281" s="496">
        <f t="shared" si="275"/>
        <v>0.36538437313407712</v>
      </c>
      <c r="J2281" s="512"/>
      <c r="M2281" s="241" t="s">
        <v>1038</v>
      </c>
      <c r="S2281">
        <f t="shared" si="274"/>
        <v>2020</v>
      </c>
    </row>
    <row r="2282" spans="1:19">
      <c r="A2282" s="418" t="s">
        <v>1246</v>
      </c>
      <c r="B2282" s="497">
        <f>L2282</f>
        <v>43913</v>
      </c>
      <c r="C2282" s="498">
        <v>500000</v>
      </c>
      <c r="D2282" s="498"/>
      <c r="E2282" s="495">
        <f t="shared" si="277"/>
        <v>476452168.01000005</v>
      </c>
      <c r="F2282" s="495">
        <f t="shared" si="277"/>
        <v>323444196.69999981</v>
      </c>
      <c r="G2282" s="495">
        <f t="shared" si="272"/>
        <v>153007971.31000024</v>
      </c>
      <c r="H2282" s="495">
        <f>VLOOKUP(A2282,'02-Metrics'!A:R,18,FALSE)</f>
        <v>417390514</v>
      </c>
      <c r="I2282" s="496">
        <f t="shared" si="275"/>
        <v>0.36658229206905318</v>
      </c>
      <c r="J2282" s="512"/>
      <c r="L2282" s="23">
        <v>43913</v>
      </c>
      <c r="M2282" s="241" t="s">
        <v>1039</v>
      </c>
      <c r="S2282">
        <f t="shared" si="274"/>
        <v>2020</v>
      </c>
    </row>
    <row r="2283" spans="1:19">
      <c r="A2283" s="418" t="s">
        <v>1246</v>
      </c>
      <c r="B2283" s="497">
        <v>43922</v>
      </c>
      <c r="C2283" s="498"/>
      <c r="D2283" s="498">
        <v>395814.05000000005</v>
      </c>
      <c r="E2283" s="495">
        <f t="shared" si="277"/>
        <v>476452168.01000005</v>
      </c>
      <c r="F2283" s="495">
        <f t="shared" si="277"/>
        <v>323840010.74999982</v>
      </c>
      <c r="G2283" s="495">
        <f t="shared" si="272"/>
        <v>152612157.26000023</v>
      </c>
      <c r="H2283" s="495">
        <f>VLOOKUP(A2283,'02-Metrics'!A:R,18,FALSE)</f>
        <v>417390514</v>
      </c>
      <c r="I2283" s="496">
        <f t="shared" si="275"/>
        <v>0.36563398577860401</v>
      </c>
      <c r="J2283" s="512"/>
      <c r="M2283" s="241" t="s">
        <v>1038</v>
      </c>
      <c r="S2283">
        <f t="shared" si="274"/>
        <v>2020</v>
      </c>
    </row>
    <row r="2284" spans="1:19">
      <c r="A2284" s="418" t="s">
        <v>1246</v>
      </c>
      <c r="B2284" s="497">
        <v>43922</v>
      </c>
      <c r="C2284" s="498"/>
      <c r="D2284" s="498">
        <v>178439.29</v>
      </c>
      <c r="E2284" s="495">
        <f t="shared" si="277"/>
        <v>476452168.01000005</v>
      </c>
      <c r="F2284" s="495">
        <f t="shared" si="277"/>
        <v>324018450.03999984</v>
      </c>
      <c r="G2284" s="495">
        <f t="shared" si="272"/>
        <v>152433717.97000021</v>
      </c>
      <c r="H2284" s="495">
        <f>VLOOKUP(A2284,'02-Metrics'!A:R,18,FALSE)</f>
        <v>417390514</v>
      </c>
      <c r="I2284" s="496">
        <f t="shared" si="275"/>
        <v>0.36520647417013463</v>
      </c>
      <c r="J2284" s="512"/>
      <c r="M2284" s="241" t="s">
        <v>1038</v>
      </c>
      <c r="S2284">
        <f t="shared" si="274"/>
        <v>2020</v>
      </c>
    </row>
    <row r="2285" spans="1:19">
      <c r="A2285" s="418" t="s">
        <v>1246</v>
      </c>
      <c r="B2285" s="497">
        <f>L2285</f>
        <v>43930</v>
      </c>
      <c r="C2285" s="498">
        <v>2000000</v>
      </c>
      <c r="D2285" s="498"/>
      <c r="E2285" s="495">
        <f t="shared" si="277"/>
        <v>478452168.01000005</v>
      </c>
      <c r="F2285" s="495">
        <f t="shared" si="277"/>
        <v>324018450.03999984</v>
      </c>
      <c r="G2285" s="495">
        <f t="shared" si="272"/>
        <v>154433717.97000021</v>
      </c>
      <c r="H2285" s="495">
        <f>VLOOKUP(A2285,'02-Metrics'!A:R,18,FALSE)</f>
        <v>417390514</v>
      </c>
      <c r="I2285" s="496">
        <f t="shared" si="275"/>
        <v>0.36999814991003893</v>
      </c>
      <c r="J2285" s="512"/>
      <c r="L2285" s="23">
        <v>43930</v>
      </c>
      <c r="M2285" s="241" t="s">
        <v>1039</v>
      </c>
      <c r="S2285">
        <f t="shared" si="274"/>
        <v>2020</v>
      </c>
    </row>
    <row r="2286" spans="1:19">
      <c r="A2286" s="418" t="s">
        <v>1246</v>
      </c>
      <c r="B2286" s="497">
        <f>L2286</f>
        <v>43934</v>
      </c>
      <c r="C2286" s="498">
        <v>1000000</v>
      </c>
      <c r="D2286" s="498"/>
      <c r="E2286" s="495">
        <f t="shared" si="277"/>
        <v>479452168.01000005</v>
      </c>
      <c r="F2286" s="495">
        <f t="shared" si="277"/>
        <v>324018450.03999984</v>
      </c>
      <c r="G2286" s="495">
        <f t="shared" si="272"/>
        <v>155433717.97000021</v>
      </c>
      <c r="H2286" s="495">
        <f>VLOOKUP(A2286,'02-Metrics'!A:R,18,FALSE)</f>
        <v>417390514</v>
      </c>
      <c r="I2286" s="496">
        <f t="shared" si="275"/>
        <v>0.37239398777999111</v>
      </c>
      <c r="J2286" s="512"/>
      <c r="L2286" s="23">
        <v>43934</v>
      </c>
      <c r="M2286" s="241" t="s">
        <v>1039</v>
      </c>
      <c r="S2286">
        <f t="shared" si="274"/>
        <v>2020</v>
      </c>
    </row>
    <row r="2287" spans="1:19">
      <c r="A2287" s="418" t="s">
        <v>1246</v>
      </c>
      <c r="B2287" s="497">
        <v>43952</v>
      </c>
      <c r="C2287" s="498"/>
      <c r="D2287" s="498">
        <v>296961.05</v>
      </c>
      <c r="E2287" s="495">
        <f t="shared" si="277"/>
        <v>479452168.01000005</v>
      </c>
      <c r="F2287" s="495">
        <f t="shared" si="277"/>
        <v>324315411.08999985</v>
      </c>
      <c r="G2287" s="495">
        <f t="shared" si="272"/>
        <v>155136756.9200002</v>
      </c>
      <c r="H2287" s="495">
        <f>VLOOKUP(A2287,'02-Metrics'!A:R,18,FALSE)</f>
        <v>417390514</v>
      </c>
      <c r="I2287" s="496">
        <f t="shared" si="275"/>
        <v>0.37168251725050033</v>
      </c>
      <c r="J2287" s="512"/>
      <c r="M2287" s="241" t="s">
        <v>1038</v>
      </c>
      <c r="S2287">
        <f t="shared" si="274"/>
        <v>2020</v>
      </c>
    </row>
    <row r="2288" spans="1:19">
      <c r="A2288" s="418" t="s">
        <v>1246</v>
      </c>
      <c r="B2288" s="497">
        <v>43952</v>
      </c>
      <c r="C2288" s="498"/>
      <c r="D2288" s="498">
        <v>724169.14999999991</v>
      </c>
      <c r="E2288" s="495">
        <f t="shared" si="277"/>
        <v>479452168.01000005</v>
      </c>
      <c r="F2288" s="495">
        <f t="shared" si="277"/>
        <v>325039580.23999983</v>
      </c>
      <c r="G2288" s="495">
        <f t="shared" si="272"/>
        <v>154412587.77000022</v>
      </c>
      <c r="H2288" s="495">
        <f>VLOOKUP(A2288,'02-Metrics'!A:R,18,FALSE)</f>
        <v>417390514</v>
      </c>
      <c r="I2288" s="496">
        <f t="shared" si="275"/>
        <v>0.3699475253766793</v>
      </c>
      <c r="J2288" s="512"/>
      <c r="M2288" s="241" t="s">
        <v>1038</v>
      </c>
      <c r="S2288">
        <f t="shared" si="274"/>
        <v>2020</v>
      </c>
    </row>
    <row r="2289" spans="1:19">
      <c r="A2289" s="418" t="s">
        <v>1246</v>
      </c>
      <c r="B2289" s="497">
        <v>43983</v>
      </c>
      <c r="C2289" s="498"/>
      <c r="D2289" s="498">
        <v>576179.75</v>
      </c>
      <c r="E2289" s="495">
        <f t="shared" si="277"/>
        <v>479452168.01000005</v>
      </c>
      <c r="F2289" s="495">
        <f t="shared" si="277"/>
        <v>325615759.98999983</v>
      </c>
      <c r="G2289" s="495">
        <f t="shared" si="272"/>
        <v>153836408.02000022</v>
      </c>
      <c r="H2289" s="495">
        <f>VLOOKUP(A2289,'02-Metrics'!A:R,18,FALSE)</f>
        <v>417390514</v>
      </c>
      <c r="I2289" s="496">
        <f t="shared" si="275"/>
        <v>0.36856709211172972</v>
      </c>
      <c r="J2289" s="512"/>
      <c r="M2289" s="241" t="s">
        <v>1038</v>
      </c>
      <c r="S2289">
        <f t="shared" si="274"/>
        <v>2020</v>
      </c>
    </row>
    <row r="2290" spans="1:19">
      <c r="A2290" s="418" t="s">
        <v>1246</v>
      </c>
      <c r="B2290" s="497">
        <v>43983</v>
      </c>
      <c r="C2290" s="498"/>
      <c r="D2290" s="498">
        <v>111533.9</v>
      </c>
      <c r="E2290" s="495">
        <f t="shared" si="277"/>
        <v>479452168.01000005</v>
      </c>
      <c r="F2290" s="495">
        <f t="shared" si="277"/>
        <v>325727293.88999981</v>
      </c>
      <c r="G2290" s="495">
        <f t="shared" si="272"/>
        <v>153724874.12000024</v>
      </c>
      <c r="H2290" s="495">
        <f>VLOOKUP(A2290,'02-Metrics'!A:R,18,FALSE)</f>
        <v>417390514</v>
      </c>
      <c r="I2290" s="496">
        <f t="shared" si="275"/>
        <v>0.36829987497032635</v>
      </c>
      <c r="J2290" s="512"/>
      <c r="M2290" s="241" t="s">
        <v>1038</v>
      </c>
      <c r="S2290">
        <f t="shared" si="274"/>
        <v>2020</v>
      </c>
    </row>
    <row r="2291" spans="1:19">
      <c r="A2291" s="418" t="s">
        <v>1246</v>
      </c>
      <c r="B2291" s="497">
        <f>L2291</f>
        <v>44003</v>
      </c>
      <c r="C2291" s="498">
        <v>750000</v>
      </c>
      <c r="D2291" s="498"/>
      <c r="E2291" s="495">
        <f t="shared" ref="E2291:F2299" si="278">C2291+E2290</f>
        <v>480202168.01000005</v>
      </c>
      <c r="F2291" s="495">
        <f t="shared" si="278"/>
        <v>325727293.88999981</v>
      </c>
      <c r="G2291" s="495">
        <f t="shared" si="272"/>
        <v>154474874.12000024</v>
      </c>
      <c r="H2291" s="495">
        <f>VLOOKUP(A2291,'02-Metrics'!A:R,18,FALSE)</f>
        <v>417390514</v>
      </c>
      <c r="I2291" s="496">
        <f t="shared" si="275"/>
        <v>0.37009675337279047</v>
      </c>
      <c r="J2291" s="512"/>
      <c r="L2291" s="23">
        <v>44003</v>
      </c>
      <c r="M2291" s="241" t="s">
        <v>1039</v>
      </c>
      <c r="S2291">
        <f t="shared" si="274"/>
        <v>2020</v>
      </c>
    </row>
    <row r="2292" spans="1:19">
      <c r="A2292" s="418" t="s">
        <v>1246</v>
      </c>
      <c r="B2292" s="497">
        <v>44013</v>
      </c>
      <c r="C2292" s="498"/>
      <c r="D2292" s="498">
        <v>181178.05</v>
      </c>
      <c r="E2292" s="495">
        <f t="shared" si="278"/>
        <v>480202168.01000005</v>
      </c>
      <c r="F2292" s="495">
        <f t="shared" si="278"/>
        <v>325908471.93999982</v>
      </c>
      <c r="G2292" s="495">
        <f t="shared" si="272"/>
        <v>154293696.07000023</v>
      </c>
      <c r="H2292" s="495">
        <f>VLOOKUP(A2292,'02-Metrics'!A:R,18,FALSE)</f>
        <v>417390514</v>
      </c>
      <c r="I2292" s="496">
        <f t="shared" si="275"/>
        <v>0.36966268013939635</v>
      </c>
      <c r="J2292" s="512"/>
      <c r="M2292" s="241" t="s">
        <v>1038</v>
      </c>
      <c r="S2292">
        <f t="shared" si="274"/>
        <v>2020</v>
      </c>
    </row>
    <row r="2293" spans="1:19">
      <c r="A2293" s="418" t="s">
        <v>1246</v>
      </c>
      <c r="B2293" s="497">
        <v>44013</v>
      </c>
      <c r="C2293" s="498"/>
      <c r="D2293" s="498">
        <v>685365.63</v>
      </c>
      <c r="E2293" s="495">
        <f t="shared" si="278"/>
        <v>480202168.01000005</v>
      </c>
      <c r="F2293" s="495">
        <f t="shared" si="278"/>
        <v>326593837.56999981</v>
      </c>
      <c r="G2293" s="495">
        <f t="shared" si="272"/>
        <v>153608330.44000024</v>
      </c>
      <c r="H2293" s="495">
        <f>VLOOKUP(A2293,'02-Metrics'!A:R,18,FALSE)</f>
        <v>417390514</v>
      </c>
      <c r="I2293" s="496">
        <f t="shared" si="275"/>
        <v>0.36802065520827876</v>
      </c>
      <c r="J2293" s="512"/>
      <c r="M2293" s="241" t="s">
        <v>1038</v>
      </c>
      <c r="S2293">
        <f t="shared" si="274"/>
        <v>2020</v>
      </c>
    </row>
    <row r="2294" spans="1:19">
      <c r="A2294" s="418" t="s">
        <v>1246</v>
      </c>
      <c r="B2294" s="497">
        <v>44044</v>
      </c>
      <c r="C2294" s="498"/>
      <c r="D2294" s="498">
        <v>79758.959999999992</v>
      </c>
      <c r="E2294" s="495">
        <f t="shared" si="278"/>
        <v>480202168.01000005</v>
      </c>
      <c r="F2294" s="495">
        <f t="shared" si="278"/>
        <v>326673596.52999979</v>
      </c>
      <c r="G2294" s="495">
        <f t="shared" si="272"/>
        <v>153528571.48000026</v>
      </c>
      <c r="H2294" s="495">
        <f>VLOOKUP(A2294,'02-Metrics'!A:R,18,FALSE)</f>
        <v>417390514</v>
      </c>
      <c r="I2294" s="496">
        <f t="shared" si="275"/>
        <v>0.36782956567144276</v>
      </c>
      <c r="J2294" s="512"/>
      <c r="M2294" s="241" t="s">
        <v>1038</v>
      </c>
      <c r="S2294">
        <f t="shared" si="274"/>
        <v>2020</v>
      </c>
    </row>
    <row r="2295" spans="1:19">
      <c r="A2295" s="418" t="s">
        <v>1246</v>
      </c>
      <c r="B2295" s="497">
        <v>44044</v>
      </c>
      <c r="C2295" s="498"/>
      <c r="D2295" s="498">
        <v>14572.85</v>
      </c>
      <c r="E2295" s="495">
        <f t="shared" si="278"/>
        <v>480202168.01000005</v>
      </c>
      <c r="F2295" s="495">
        <f t="shared" si="278"/>
        <v>326688169.37999982</v>
      </c>
      <c r="G2295" s="495">
        <f t="shared" si="272"/>
        <v>153513998.63000023</v>
      </c>
      <c r="H2295" s="495">
        <f>VLOOKUP(A2295,'02-Metrics'!A:R,18,FALSE)</f>
        <v>417390514</v>
      </c>
      <c r="I2295" s="496">
        <f t="shared" si="275"/>
        <v>0.36779465148553958</v>
      </c>
      <c r="J2295" s="512"/>
      <c r="M2295" s="241" t="s">
        <v>1038</v>
      </c>
      <c r="S2295">
        <f t="shared" si="274"/>
        <v>2020</v>
      </c>
    </row>
    <row r="2296" spans="1:19">
      <c r="A2296" s="418" t="s">
        <v>1246</v>
      </c>
      <c r="B2296" s="497">
        <v>44075</v>
      </c>
      <c r="C2296" s="498"/>
      <c r="D2296" s="498">
        <v>99109.03</v>
      </c>
      <c r="E2296" s="495">
        <f t="shared" si="278"/>
        <v>480202168.01000005</v>
      </c>
      <c r="F2296" s="495">
        <f t="shared" si="278"/>
        <v>326787278.40999979</v>
      </c>
      <c r="G2296" s="495">
        <f t="shared" si="272"/>
        <v>153414889.60000026</v>
      </c>
      <c r="H2296" s="495">
        <f>VLOOKUP(A2296,'02-Metrics'!A:R,18,FALSE)</f>
        <v>417390514</v>
      </c>
      <c r="I2296" s="496">
        <f t="shared" si="275"/>
        <v>0.36755720231821143</v>
      </c>
      <c r="J2296" s="512"/>
      <c r="M2296" s="241" t="s">
        <v>1038</v>
      </c>
      <c r="S2296">
        <f t="shared" si="274"/>
        <v>2020</v>
      </c>
    </row>
    <row r="2297" spans="1:19">
      <c r="A2297" s="418" t="s">
        <v>1246</v>
      </c>
      <c r="B2297" s="497">
        <v>44075</v>
      </c>
      <c r="C2297" s="498"/>
      <c r="D2297" s="498">
        <v>19358.53</v>
      </c>
      <c r="E2297" s="495">
        <f t="shared" si="278"/>
        <v>480202168.01000005</v>
      </c>
      <c r="F2297" s="495">
        <f t="shared" si="278"/>
        <v>326806636.93999976</v>
      </c>
      <c r="G2297" s="495">
        <f t="shared" si="272"/>
        <v>153395531.07000029</v>
      </c>
      <c r="H2297" s="495">
        <f>VLOOKUP(A2297,'02-Metrics'!A:R,18,FALSE)</f>
        <v>417390514</v>
      </c>
      <c r="I2297" s="496">
        <f t="shared" si="275"/>
        <v>0.3675108224189309</v>
      </c>
      <c r="J2297" s="512"/>
      <c r="M2297" s="241" t="s">
        <v>1038</v>
      </c>
      <c r="S2297">
        <f t="shared" si="274"/>
        <v>2020</v>
      </c>
    </row>
    <row r="2298" spans="1:19">
      <c r="A2298" s="418" t="s">
        <v>1246</v>
      </c>
      <c r="B2298" s="497">
        <f>L2298</f>
        <v>44182</v>
      </c>
      <c r="C2298" s="498">
        <v>291975.34000000003</v>
      </c>
      <c r="D2298" s="498"/>
      <c r="E2298" s="495">
        <f t="shared" si="278"/>
        <v>480494143.35000002</v>
      </c>
      <c r="F2298" s="495">
        <f t="shared" si="278"/>
        <v>326806636.93999976</v>
      </c>
      <c r="G2298" s="495">
        <f t="shared" si="272"/>
        <v>153687506.41000026</v>
      </c>
      <c r="H2298" s="495">
        <f>VLOOKUP(A2298,'02-Metrics'!A:R,18,FALSE)</f>
        <v>417390514</v>
      </c>
      <c r="I2298" s="496">
        <f t="shared" si="275"/>
        <v>0.36821034799559499</v>
      </c>
      <c r="J2298" s="512"/>
      <c r="L2298" s="23">
        <v>44182</v>
      </c>
      <c r="M2298" s="241" t="s">
        <v>1039</v>
      </c>
      <c r="S2298">
        <f t="shared" si="274"/>
        <v>2020</v>
      </c>
    </row>
    <row r="2299" spans="1:19">
      <c r="A2299" s="418" t="s">
        <v>1246</v>
      </c>
      <c r="B2299" s="497">
        <f>L2299</f>
        <v>44286</v>
      </c>
      <c r="C2299" s="498">
        <v>302594.27</v>
      </c>
      <c r="D2299" s="498"/>
      <c r="E2299" s="495">
        <f t="shared" si="278"/>
        <v>480796737.62</v>
      </c>
      <c r="F2299" s="495">
        <f t="shared" si="278"/>
        <v>326806636.93999976</v>
      </c>
      <c r="G2299" s="495">
        <f t="shared" si="272"/>
        <v>153990100.68000025</v>
      </c>
      <c r="H2299" s="495">
        <f>VLOOKUP(A2299,'02-Metrics'!A:R,18,FALSE)</f>
        <v>417390514</v>
      </c>
      <c r="I2299" s="496">
        <f t="shared" si="275"/>
        <v>0.36893531480689146</v>
      </c>
      <c r="J2299" s="512"/>
      <c r="L2299" s="23">
        <v>44286</v>
      </c>
      <c r="M2299" s="241" t="s">
        <v>1039</v>
      </c>
      <c r="S2299">
        <f t="shared" si="274"/>
        <v>2021</v>
      </c>
    </row>
    <row r="2300" spans="1:19">
      <c r="A2300" s="418"/>
      <c r="B2300" s="505"/>
      <c r="C2300" s="506"/>
      <c r="D2300" s="506"/>
      <c r="E2300" s="506"/>
      <c r="F2300" s="506"/>
      <c r="G2300" s="506"/>
      <c r="H2300" s="495"/>
      <c r="I2300" s="496"/>
      <c r="J2300" s="512"/>
      <c r="S2300">
        <f t="shared" si="274"/>
        <v>1900</v>
      </c>
    </row>
    <row r="2301" spans="1:19">
      <c r="A2301" s="418" t="s">
        <v>1116</v>
      </c>
      <c r="B2301" s="497">
        <v>42979</v>
      </c>
      <c r="C2301" s="498"/>
      <c r="D2301" s="498">
        <v>245160</v>
      </c>
      <c r="E2301" s="495">
        <f t="shared" ref="E2301:F2316" si="279">C2301+E2300</f>
        <v>0</v>
      </c>
      <c r="F2301" s="495">
        <f t="shared" si="279"/>
        <v>245160</v>
      </c>
      <c r="G2301" s="495">
        <f t="shared" si="272"/>
        <v>-245160</v>
      </c>
      <c r="H2301" s="495">
        <f>VLOOKUP(A2301,'02-Metrics'!A:R,18,FALSE)</f>
        <v>168976040.95238096</v>
      </c>
      <c r="I2301" s="496">
        <f t="shared" si="275"/>
        <v>-1.4508565748033379E-3</v>
      </c>
      <c r="J2301" s="512"/>
      <c r="M2301" s="241" t="s">
        <v>1038</v>
      </c>
      <c r="S2301">
        <f t="shared" si="274"/>
        <v>2017</v>
      </c>
    </row>
    <row r="2302" spans="1:19">
      <c r="A2302" s="418" t="s">
        <v>1116</v>
      </c>
      <c r="B2302" s="494">
        <v>43008</v>
      </c>
      <c r="C2302" s="495">
        <v>0</v>
      </c>
      <c r="D2302" s="495">
        <v>707379</v>
      </c>
      <c r="E2302" s="495">
        <f t="shared" si="279"/>
        <v>0</v>
      </c>
      <c r="F2302" s="495">
        <f t="shared" si="279"/>
        <v>952539</v>
      </c>
      <c r="G2302" s="495">
        <f t="shared" si="272"/>
        <v>-952539</v>
      </c>
      <c r="H2302" s="495">
        <f>VLOOKUP(A2302,'02-Metrics'!A:R,18,FALSE)</f>
        <v>168976040.95238096</v>
      </c>
      <c r="I2302" s="496">
        <f t="shared" si="275"/>
        <v>-5.6371246161959401E-3</v>
      </c>
      <c r="J2302" s="512"/>
      <c r="K2302" s="491">
        <v>5921350</v>
      </c>
      <c r="L2302" s="489">
        <v>43008</v>
      </c>
      <c r="M2302" s="241" t="s">
        <v>1041</v>
      </c>
      <c r="S2302">
        <f t="shared" si="274"/>
        <v>2017</v>
      </c>
    </row>
    <row r="2303" spans="1:19">
      <c r="A2303" s="418" t="s">
        <v>1116</v>
      </c>
      <c r="B2303" s="497">
        <v>43009</v>
      </c>
      <c r="C2303" s="498"/>
      <c r="D2303" s="498">
        <v>544862.19999999995</v>
      </c>
      <c r="E2303" s="495">
        <f t="shared" si="279"/>
        <v>0</v>
      </c>
      <c r="F2303" s="495">
        <f t="shared" si="279"/>
        <v>1497401.2</v>
      </c>
      <c r="G2303" s="495">
        <f t="shared" si="272"/>
        <v>-1497401.2</v>
      </c>
      <c r="H2303" s="495">
        <f>VLOOKUP(A2303,'02-Metrics'!A:R,18,FALSE)</f>
        <v>168976040.95238096</v>
      </c>
      <c r="I2303" s="496">
        <f t="shared" si="275"/>
        <v>-8.8616184375037033E-3</v>
      </c>
      <c r="J2303" s="512"/>
      <c r="M2303" s="241" t="s">
        <v>1038</v>
      </c>
      <c r="S2303">
        <f t="shared" si="274"/>
        <v>2017</v>
      </c>
    </row>
    <row r="2304" spans="1:19">
      <c r="A2304" s="418" t="s">
        <v>1116</v>
      </c>
      <c r="B2304" s="494">
        <v>43039</v>
      </c>
      <c r="C2304" s="495">
        <v>0</v>
      </c>
      <c r="D2304" s="495">
        <v>895176</v>
      </c>
      <c r="E2304" s="495">
        <f t="shared" si="279"/>
        <v>0</v>
      </c>
      <c r="F2304" s="495">
        <f t="shared" si="279"/>
        <v>2392577.2000000002</v>
      </c>
      <c r="G2304" s="495">
        <f t="shared" ref="G2304:G2367" si="280">E2304-F2304</f>
        <v>-2392577.2000000002</v>
      </c>
      <c r="H2304" s="495">
        <f>VLOOKUP(A2304,'02-Metrics'!A:R,18,FALSE)</f>
        <v>168976040.95238096</v>
      </c>
      <c r="I2304" s="496">
        <f t="shared" si="275"/>
        <v>-1.4159268891110136E-2</v>
      </c>
      <c r="J2304" s="512"/>
      <c r="K2304" s="491">
        <v>0</v>
      </c>
      <c r="L2304" s="489">
        <v>43039</v>
      </c>
      <c r="M2304" s="241" t="s">
        <v>1041</v>
      </c>
      <c r="S2304">
        <f t="shared" si="274"/>
        <v>2017</v>
      </c>
    </row>
    <row r="2305" spans="1:19">
      <c r="A2305" s="418" t="s">
        <v>1116</v>
      </c>
      <c r="B2305" s="497">
        <v>43040</v>
      </c>
      <c r="C2305" s="498"/>
      <c r="D2305" s="498">
        <v>535752.5</v>
      </c>
      <c r="E2305" s="495">
        <f t="shared" si="279"/>
        <v>0</v>
      </c>
      <c r="F2305" s="495">
        <f t="shared" si="279"/>
        <v>2928329.7</v>
      </c>
      <c r="G2305" s="495">
        <f t="shared" si="280"/>
        <v>-2928329.7</v>
      </c>
      <c r="H2305" s="495">
        <f>VLOOKUP(A2305,'02-Metrics'!A:R,18,FALSE)</f>
        <v>168976040.95238096</v>
      </c>
      <c r="I2305" s="496">
        <f t="shared" si="275"/>
        <v>-1.7329851519158453E-2</v>
      </c>
      <c r="J2305" s="512"/>
      <c r="M2305" s="241" t="s">
        <v>1038</v>
      </c>
      <c r="S2305">
        <f t="shared" si="274"/>
        <v>2017</v>
      </c>
    </row>
    <row r="2306" spans="1:19">
      <c r="A2306" s="418" t="s">
        <v>1116</v>
      </c>
      <c r="B2306" s="494">
        <v>43069</v>
      </c>
      <c r="C2306" s="495">
        <v>0</v>
      </c>
      <c r="D2306" s="495">
        <v>1814907</v>
      </c>
      <c r="E2306" s="495">
        <f t="shared" si="279"/>
        <v>0</v>
      </c>
      <c r="F2306" s="495">
        <f t="shared" si="279"/>
        <v>4743236.7</v>
      </c>
      <c r="G2306" s="495">
        <f t="shared" si="280"/>
        <v>-4743236.7</v>
      </c>
      <c r="H2306" s="495">
        <f>VLOOKUP(A2306,'02-Metrics'!A:R,18,FALSE)</f>
        <v>168976040.95238096</v>
      </c>
      <c r="I2306" s="496">
        <f t="shared" si="275"/>
        <v>-2.8070468885803102E-2</v>
      </c>
      <c r="J2306" s="512"/>
      <c r="K2306" s="491">
        <v>1369484</v>
      </c>
      <c r="L2306" s="489">
        <v>43069</v>
      </c>
      <c r="M2306" s="241" t="s">
        <v>1041</v>
      </c>
      <c r="S2306">
        <f t="shared" si="274"/>
        <v>2017</v>
      </c>
    </row>
    <row r="2307" spans="1:19">
      <c r="A2307" s="418" t="s">
        <v>1116</v>
      </c>
      <c r="B2307" s="497">
        <v>43070</v>
      </c>
      <c r="C2307" s="498"/>
      <c r="D2307" s="498">
        <v>340352</v>
      </c>
      <c r="E2307" s="495">
        <f t="shared" si="279"/>
        <v>0</v>
      </c>
      <c r="F2307" s="495">
        <f t="shared" si="279"/>
        <v>5083588.7</v>
      </c>
      <c r="G2307" s="495">
        <f t="shared" si="280"/>
        <v>-5083588.7</v>
      </c>
      <c r="H2307" s="495">
        <f>VLOOKUP(A2307,'02-Metrics'!A:R,18,FALSE)</f>
        <v>168976040.95238096</v>
      </c>
      <c r="I2307" s="496">
        <f t="shared" si="275"/>
        <v>-3.0084671598103092E-2</v>
      </c>
      <c r="J2307" s="512"/>
      <c r="M2307" s="241" t="s">
        <v>1038</v>
      </c>
      <c r="S2307">
        <f t="shared" ref="S2307:S2370" si="281">YEAR(B2307)</f>
        <v>2017</v>
      </c>
    </row>
    <row r="2308" spans="1:19">
      <c r="A2308" s="418" t="s">
        <v>1116</v>
      </c>
      <c r="B2308" s="494">
        <v>43100</v>
      </c>
      <c r="C2308" s="495">
        <v>0</v>
      </c>
      <c r="D2308" s="495">
        <v>1082249</v>
      </c>
      <c r="E2308" s="495">
        <f t="shared" si="279"/>
        <v>0</v>
      </c>
      <c r="F2308" s="495">
        <f t="shared" si="279"/>
        <v>6165837.7000000002</v>
      </c>
      <c r="G2308" s="495">
        <f t="shared" si="280"/>
        <v>-6165837.7000000002</v>
      </c>
      <c r="H2308" s="495">
        <f>VLOOKUP(A2308,'02-Metrics'!A:R,18,FALSE)</f>
        <v>168976040.95238096</v>
      </c>
      <c r="I2308" s="496">
        <f t="shared" ref="I2308:I2371" si="282">G2308/H2308</f>
        <v>-3.6489419832824652E-2</v>
      </c>
      <c r="J2308" s="512"/>
      <c r="K2308" s="491">
        <v>0</v>
      </c>
      <c r="L2308" s="489">
        <v>43100</v>
      </c>
      <c r="M2308" s="241" t="s">
        <v>1041</v>
      </c>
      <c r="S2308">
        <f t="shared" si="281"/>
        <v>2017</v>
      </c>
    </row>
    <row r="2309" spans="1:19">
      <c r="A2309" s="418" t="s">
        <v>1116</v>
      </c>
      <c r="B2309" s="497">
        <v>43101</v>
      </c>
      <c r="C2309" s="498"/>
      <c r="D2309" s="498">
        <v>446933.78</v>
      </c>
      <c r="E2309" s="495">
        <f t="shared" si="279"/>
        <v>0</v>
      </c>
      <c r="F2309" s="495">
        <f t="shared" si="279"/>
        <v>6612771.4800000004</v>
      </c>
      <c r="G2309" s="495">
        <f t="shared" si="280"/>
        <v>-6612771.4800000004</v>
      </c>
      <c r="H2309" s="495">
        <f>VLOOKUP(A2309,'02-Metrics'!A:R,18,FALSE)</f>
        <v>168976040.95238096</v>
      </c>
      <c r="I2309" s="496">
        <f t="shared" si="282"/>
        <v>-3.9134373386482298E-2</v>
      </c>
      <c r="J2309" s="512"/>
      <c r="M2309" s="241" t="s">
        <v>1038</v>
      </c>
      <c r="S2309">
        <f t="shared" si="281"/>
        <v>2018</v>
      </c>
    </row>
    <row r="2310" spans="1:19">
      <c r="A2310" s="418" t="s">
        <v>1116</v>
      </c>
      <c r="B2310" s="497">
        <v>43132</v>
      </c>
      <c r="C2310" s="498"/>
      <c r="D2310" s="498">
        <v>6840</v>
      </c>
      <c r="E2310" s="495">
        <f t="shared" si="279"/>
        <v>0</v>
      </c>
      <c r="F2310" s="495">
        <f t="shared" si="279"/>
        <v>6619611.4800000004</v>
      </c>
      <c r="G2310" s="495">
        <f t="shared" si="280"/>
        <v>-6619611.4800000004</v>
      </c>
      <c r="H2310" s="495">
        <f>VLOOKUP(A2310,'02-Metrics'!A:R,18,FALSE)</f>
        <v>168976040.95238096</v>
      </c>
      <c r="I2310" s="496">
        <f t="shared" si="282"/>
        <v>-3.9174852497967268E-2</v>
      </c>
      <c r="J2310" s="512"/>
      <c r="M2310" s="241" t="s">
        <v>1038</v>
      </c>
      <c r="S2310">
        <f t="shared" si="281"/>
        <v>2018</v>
      </c>
    </row>
    <row r="2311" spans="1:19">
      <c r="A2311" s="418" t="s">
        <v>1116</v>
      </c>
      <c r="B2311" s="497">
        <v>43160</v>
      </c>
      <c r="C2311" s="498"/>
      <c r="D2311" s="498">
        <v>78294.75</v>
      </c>
      <c r="E2311" s="495">
        <f t="shared" si="279"/>
        <v>0</v>
      </c>
      <c r="F2311" s="495">
        <f t="shared" si="279"/>
        <v>6697906.2300000004</v>
      </c>
      <c r="G2311" s="495">
        <f t="shared" si="280"/>
        <v>-6697906.2300000004</v>
      </c>
      <c r="H2311" s="495">
        <f>VLOOKUP(A2311,'02-Metrics'!A:R,18,FALSE)</f>
        <v>168976040.95238096</v>
      </c>
      <c r="I2311" s="496">
        <f t="shared" si="282"/>
        <v>-3.96382007309991E-2</v>
      </c>
      <c r="J2311" s="512"/>
      <c r="M2311" s="241" t="s">
        <v>1038</v>
      </c>
      <c r="S2311">
        <f t="shared" si="281"/>
        <v>2018</v>
      </c>
    </row>
    <row r="2312" spans="1:19">
      <c r="A2312" s="418" t="s">
        <v>1116</v>
      </c>
      <c r="B2312" s="497">
        <v>43221</v>
      </c>
      <c r="C2312" s="498"/>
      <c r="D2312" s="498">
        <v>119267.32</v>
      </c>
      <c r="E2312" s="495">
        <f t="shared" si="279"/>
        <v>0</v>
      </c>
      <c r="F2312" s="495">
        <f t="shared" si="279"/>
        <v>6817173.5500000007</v>
      </c>
      <c r="G2312" s="495">
        <f t="shared" si="280"/>
        <v>-6817173.5500000007</v>
      </c>
      <c r="H2312" s="495">
        <f>VLOOKUP(A2312,'02-Metrics'!A:R,18,FALSE)</f>
        <v>168976040.95238096</v>
      </c>
      <c r="I2312" s="496">
        <f t="shared" si="282"/>
        <v>-4.0344024582284685E-2</v>
      </c>
      <c r="J2312" s="512"/>
      <c r="M2312" s="241" t="s">
        <v>1038</v>
      </c>
      <c r="S2312">
        <f t="shared" si="281"/>
        <v>2018</v>
      </c>
    </row>
    <row r="2313" spans="1:19">
      <c r="A2313" s="418" t="s">
        <v>1116</v>
      </c>
      <c r="B2313" s="497">
        <v>43252</v>
      </c>
      <c r="C2313" s="498"/>
      <c r="D2313" s="498">
        <v>389952.29000000004</v>
      </c>
      <c r="E2313" s="495">
        <f t="shared" si="279"/>
        <v>0</v>
      </c>
      <c r="F2313" s="495">
        <f t="shared" si="279"/>
        <v>7207125.8400000008</v>
      </c>
      <c r="G2313" s="495">
        <f t="shared" si="280"/>
        <v>-7207125.8400000008</v>
      </c>
      <c r="H2313" s="495">
        <f>VLOOKUP(A2313,'02-Metrics'!A:R,18,FALSE)</f>
        <v>168976040.95238096</v>
      </c>
      <c r="I2313" s="496">
        <f t="shared" si="282"/>
        <v>-4.2651761749057888E-2</v>
      </c>
      <c r="J2313" s="512"/>
      <c r="M2313" s="241" t="s">
        <v>1038</v>
      </c>
      <c r="S2313">
        <f t="shared" si="281"/>
        <v>2018</v>
      </c>
    </row>
    <row r="2314" spans="1:19">
      <c r="A2314" s="418" t="s">
        <v>1116</v>
      </c>
      <c r="B2314" s="497">
        <v>43282</v>
      </c>
      <c r="C2314" s="498"/>
      <c r="D2314" s="498">
        <v>789303.07000000007</v>
      </c>
      <c r="E2314" s="495">
        <f t="shared" si="279"/>
        <v>0</v>
      </c>
      <c r="F2314" s="495">
        <f t="shared" si="279"/>
        <v>7996428.9100000011</v>
      </c>
      <c r="G2314" s="495">
        <f t="shared" si="280"/>
        <v>-7996428.9100000011</v>
      </c>
      <c r="H2314" s="495">
        <f>VLOOKUP(A2314,'02-Metrics'!A:R,18,FALSE)</f>
        <v>168976040.95238096</v>
      </c>
      <c r="I2314" s="496">
        <f t="shared" si="282"/>
        <v>-4.7322856334724224E-2</v>
      </c>
      <c r="J2314" s="512"/>
      <c r="M2314" s="241" t="s">
        <v>1038</v>
      </c>
      <c r="S2314">
        <f t="shared" si="281"/>
        <v>2018</v>
      </c>
    </row>
    <row r="2315" spans="1:19">
      <c r="A2315" s="418" t="s">
        <v>1116</v>
      </c>
      <c r="B2315" s="497">
        <v>43313</v>
      </c>
      <c r="C2315" s="498"/>
      <c r="D2315" s="498">
        <v>1888802.65</v>
      </c>
      <c r="E2315" s="495">
        <f t="shared" si="279"/>
        <v>0</v>
      </c>
      <c r="F2315" s="495">
        <f t="shared" si="279"/>
        <v>9885231.5600000005</v>
      </c>
      <c r="G2315" s="495">
        <f t="shared" si="280"/>
        <v>-9885231.5600000005</v>
      </c>
      <c r="H2315" s="495">
        <f>VLOOKUP(A2315,'02-Metrics'!A:R,18,FALSE)</f>
        <v>168976040.95238096</v>
      </c>
      <c r="I2315" s="496">
        <f t="shared" si="282"/>
        <v>-5.8500788066077086E-2</v>
      </c>
      <c r="J2315" s="512"/>
      <c r="M2315" s="241" t="s">
        <v>1038</v>
      </c>
      <c r="S2315">
        <f t="shared" si="281"/>
        <v>2018</v>
      </c>
    </row>
    <row r="2316" spans="1:19">
      <c r="A2316" s="418" t="s">
        <v>1116</v>
      </c>
      <c r="B2316" s="497">
        <v>43344</v>
      </c>
      <c r="C2316" s="498"/>
      <c r="D2316" s="498">
        <v>6463900.25</v>
      </c>
      <c r="E2316" s="495">
        <f t="shared" si="279"/>
        <v>0</v>
      </c>
      <c r="F2316" s="495">
        <f t="shared" si="279"/>
        <v>16349131.810000001</v>
      </c>
      <c r="G2316" s="495">
        <f t="shared" si="280"/>
        <v>-16349131.810000001</v>
      </c>
      <c r="H2316" s="495">
        <f>VLOOKUP(A2316,'02-Metrics'!A:R,18,FALSE)</f>
        <v>168976040.95238096</v>
      </c>
      <c r="I2316" s="496">
        <f t="shared" si="282"/>
        <v>-9.675414169874734E-2</v>
      </c>
      <c r="J2316" s="512"/>
      <c r="M2316" s="241" t="s">
        <v>1038</v>
      </c>
      <c r="S2316">
        <f t="shared" si="281"/>
        <v>2018</v>
      </c>
    </row>
    <row r="2317" spans="1:19">
      <c r="A2317" s="418" t="s">
        <v>1116</v>
      </c>
      <c r="B2317" s="497">
        <v>43374</v>
      </c>
      <c r="C2317" s="498"/>
      <c r="D2317" s="498">
        <v>9836882.7500000019</v>
      </c>
      <c r="E2317" s="495">
        <f t="shared" ref="E2317:F2332" si="283">C2317+E2316</f>
        <v>0</v>
      </c>
      <c r="F2317" s="495">
        <f t="shared" si="283"/>
        <v>26186014.560000002</v>
      </c>
      <c r="G2317" s="495">
        <f t="shared" si="280"/>
        <v>-26186014.560000002</v>
      </c>
      <c r="H2317" s="495">
        <f>VLOOKUP(A2317,'02-Metrics'!A:R,18,FALSE)</f>
        <v>168976040.95238096</v>
      </c>
      <c r="I2317" s="496">
        <f t="shared" si="282"/>
        <v>-0.15496880156743328</v>
      </c>
      <c r="J2317" s="512"/>
      <c r="M2317" s="241" t="s">
        <v>1038</v>
      </c>
      <c r="S2317">
        <f t="shared" si="281"/>
        <v>2018</v>
      </c>
    </row>
    <row r="2318" spans="1:19">
      <c r="A2318" s="418" t="s">
        <v>1116</v>
      </c>
      <c r="B2318" s="497">
        <v>43405</v>
      </c>
      <c r="C2318" s="498"/>
      <c r="D2318" s="498">
        <v>4228628.9300000006</v>
      </c>
      <c r="E2318" s="495">
        <f t="shared" si="283"/>
        <v>0</v>
      </c>
      <c r="F2318" s="495">
        <f t="shared" si="283"/>
        <v>30414643.490000002</v>
      </c>
      <c r="G2318" s="495">
        <f t="shared" si="280"/>
        <v>-30414643.490000002</v>
      </c>
      <c r="H2318" s="495">
        <f>VLOOKUP(A2318,'02-Metrics'!A:R,18,FALSE)</f>
        <v>168976040.95238096</v>
      </c>
      <c r="I2318" s="496">
        <f t="shared" si="282"/>
        <v>-0.17999382231100525</v>
      </c>
      <c r="J2318" s="512"/>
      <c r="M2318" s="241" t="s">
        <v>1038</v>
      </c>
      <c r="S2318">
        <f t="shared" si="281"/>
        <v>2018</v>
      </c>
    </row>
    <row r="2319" spans="1:19">
      <c r="A2319" s="418" t="s">
        <v>1116</v>
      </c>
      <c r="B2319" s="497">
        <v>43435</v>
      </c>
      <c r="C2319" s="498"/>
      <c r="D2319" s="498">
        <v>10511632.709999999</v>
      </c>
      <c r="E2319" s="495">
        <f t="shared" si="283"/>
        <v>0</v>
      </c>
      <c r="F2319" s="495">
        <f t="shared" si="283"/>
        <v>40926276.200000003</v>
      </c>
      <c r="G2319" s="495">
        <f t="shared" si="280"/>
        <v>-40926276.200000003</v>
      </c>
      <c r="H2319" s="495">
        <f>VLOOKUP(A2319,'02-Metrics'!A:R,18,FALSE)</f>
        <v>168976040.95238096</v>
      </c>
      <c r="I2319" s="496">
        <f t="shared" si="282"/>
        <v>-0.24220165160298326</v>
      </c>
      <c r="J2319" s="512"/>
      <c r="M2319" s="241" t="s">
        <v>1038</v>
      </c>
      <c r="S2319">
        <f t="shared" si="281"/>
        <v>2018</v>
      </c>
    </row>
    <row r="2320" spans="1:19">
      <c r="A2320" s="418" t="s">
        <v>1116</v>
      </c>
      <c r="B2320" s="497">
        <v>43466</v>
      </c>
      <c r="C2320" s="498"/>
      <c r="D2320" s="498">
        <v>19083105.700000003</v>
      </c>
      <c r="E2320" s="495">
        <f t="shared" si="283"/>
        <v>0</v>
      </c>
      <c r="F2320" s="495">
        <f t="shared" si="283"/>
        <v>60009381.900000006</v>
      </c>
      <c r="G2320" s="495">
        <f t="shared" si="280"/>
        <v>-60009381.900000006</v>
      </c>
      <c r="H2320" s="495">
        <f>VLOOKUP(A2320,'02-Metrics'!A:R,18,FALSE)</f>
        <v>168976040.95238096</v>
      </c>
      <c r="I2320" s="496">
        <f t="shared" si="282"/>
        <v>-0.35513544737926023</v>
      </c>
      <c r="J2320" s="512"/>
      <c r="M2320" s="241" t="s">
        <v>1038</v>
      </c>
      <c r="S2320">
        <f t="shared" si="281"/>
        <v>2019</v>
      </c>
    </row>
    <row r="2321" spans="1:19">
      <c r="A2321" s="418" t="s">
        <v>1116</v>
      </c>
      <c r="B2321" s="497">
        <v>43497</v>
      </c>
      <c r="C2321" s="498"/>
      <c r="D2321" s="498">
        <v>8119859.9800000004</v>
      </c>
      <c r="E2321" s="495">
        <f t="shared" si="283"/>
        <v>0</v>
      </c>
      <c r="F2321" s="495">
        <f t="shared" si="283"/>
        <v>68129241.88000001</v>
      </c>
      <c r="G2321" s="495">
        <f t="shared" si="280"/>
        <v>-68129241.88000001</v>
      </c>
      <c r="H2321" s="495">
        <f>VLOOKUP(A2321,'02-Metrics'!A:R,18,FALSE)</f>
        <v>168976040.95238096</v>
      </c>
      <c r="I2321" s="496">
        <f t="shared" si="282"/>
        <v>-0.40318876863258662</v>
      </c>
      <c r="J2321" s="512"/>
      <c r="M2321" s="241" t="s">
        <v>1038</v>
      </c>
      <c r="S2321">
        <f t="shared" si="281"/>
        <v>2019</v>
      </c>
    </row>
    <row r="2322" spans="1:19">
      <c r="A2322" s="418" t="s">
        <v>1116</v>
      </c>
      <c r="B2322" s="497">
        <f>L2322</f>
        <v>43507</v>
      </c>
      <c r="C2322" s="498">
        <v>50000000</v>
      </c>
      <c r="D2322" s="498"/>
      <c r="E2322" s="495">
        <f t="shared" si="283"/>
        <v>50000000</v>
      </c>
      <c r="F2322" s="495">
        <f t="shared" si="283"/>
        <v>68129241.88000001</v>
      </c>
      <c r="G2322" s="495">
        <f t="shared" si="280"/>
        <v>-18129241.88000001</v>
      </c>
      <c r="H2322" s="495">
        <f>VLOOKUP(A2322,'02-Metrics'!A:R,18,FALSE)</f>
        <v>168976040.95238096</v>
      </c>
      <c r="I2322" s="496">
        <f t="shared" si="282"/>
        <v>-0.10728883087697032</v>
      </c>
      <c r="J2322" s="512"/>
      <c r="L2322" s="23">
        <v>43507</v>
      </c>
      <c r="M2322" s="241" t="s">
        <v>1039</v>
      </c>
      <c r="S2322">
        <f t="shared" si="281"/>
        <v>2019</v>
      </c>
    </row>
    <row r="2323" spans="1:19">
      <c r="A2323" s="418" t="s">
        <v>1116</v>
      </c>
      <c r="B2323" s="497">
        <v>43525</v>
      </c>
      <c r="C2323" s="498"/>
      <c r="D2323" s="498">
        <v>9265654.75</v>
      </c>
      <c r="E2323" s="495">
        <f t="shared" si="283"/>
        <v>50000000</v>
      </c>
      <c r="F2323" s="495">
        <f t="shared" si="283"/>
        <v>77394896.63000001</v>
      </c>
      <c r="G2323" s="495">
        <f t="shared" si="280"/>
        <v>-27394896.63000001</v>
      </c>
      <c r="H2323" s="495">
        <f>VLOOKUP(A2323,'02-Metrics'!A:R,18,FALSE)</f>
        <v>168976040.95238096</v>
      </c>
      <c r="I2323" s="496">
        <f t="shared" si="282"/>
        <v>-0.16212296415277094</v>
      </c>
      <c r="J2323" s="512"/>
      <c r="M2323" s="241" t="s">
        <v>1038</v>
      </c>
      <c r="S2323">
        <f t="shared" si="281"/>
        <v>2019</v>
      </c>
    </row>
    <row r="2324" spans="1:19">
      <c r="A2324" s="418" t="s">
        <v>1116</v>
      </c>
      <c r="B2324" s="497">
        <v>43556</v>
      </c>
      <c r="C2324" s="498"/>
      <c r="D2324" s="498">
        <v>10884794.939999998</v>
      </c>
      <c r="E2324" s="495">
        <f t="shared" si="283"/>
        <v>50000000</v>
      </c>
      <c r="F2324" s="495">
        <f t="shared" si="283"/>
        <v>88279691.570000008</v>
      </c>
      <c r="G2324" s="495">
        <f t="shared" si="280"/>
        <v>-38279691.570000008</v>
      </c>
      <c r="H2324" s="495">
        <f>VLOOKUP(A2324,'02-Metrics'!A:R,18,FALSE)</f>
        <v>168976040.95238096</v>
      </c>
      <c r="I2324" s="496">
        <f t="shared" si="282"/>
        <v>-0.22653916705734387</v>
      </c>
      <c r="J2324" s="512"/>
      <c r="M2324" s="241" t="s">
        <v>1038</v>
      </c>
      <c r="S2324">
        <f t="shared" si="281"/>
        <v>2019</v>
      </c>
    </row>
    <row r="2325" spans="1:19">
      <c r="A2325" s="418" t="s">
        <v>1116</v>
      </c>
      <c r="B2325" s="497">
        <v>43586</v>
      </c>
      <c r="C2325" s="498"/>
      <c r="D2325" s="498">
        <v>4016076.6099999989</v>
      </c>
      <c r="E2325" s="495">
        <f t="shared" si="283"/>
        <v>50000000</v>
      </c>
      <c r="F2325" s="495">
        <f t="shared" si="283"/>
        <v>92295768.180000007</v>
      </c>
      <c r="G2325" s="495">
        <f t="shared" si="280"/>
        <v>-42295768.180000007</v>
      </c>
      <c r="H2325" s="495">
        <f>VLOOKUP(A2325,'02-Metrics'!A:R,18,FALSE)</f>
        <v>168976040.95238096</v>
      </c>
      <c r="I2325" s="496">
        <f t="shared" si="282"/>
        <v>-0.2503063034357596</v>
      </c>
      <c r="J2325" s="512"/>
      <c r="M2325" s="241" t="s">
        <v>1038</v>
      </c>
      <c r="S2325">
        <f t="shared" si="281"/>
        <v>2019</v>
      </c>
    </row>
    <row r="2326" spans="1:19">
      <c r="A2326" s="418" t="s">
        <v>1116</v>
      </c>
      <c r="B2326" s="497">
        <v>43617</v>
      </c>
      <c r="C2326" s="498"/>
      <c r="D2326" s="498">
        <v>9122729.9099999983</v>
      </c>
      <c r="E2326" s="495">
        <f t="shared" si="283"/>
        <v>50000000</v>
      </c>
      <c r="F2326" s="495">
        <f t="shared" si="283"/>
        <v>101418498.09</v>
      </c>
      <c r="G2326" s="495">
        <f t="shared" si="280"/>
        <v>-51418498.090000004</v>
      </c>
      <c r="H2326" s="495">
        <f>VLOOKUP(A2326,'02-Metrics'!A:R,18,FALSE)</f>
        <v>168976040.95238096</v>
      </c>
      <c r="I2326" s="496">
        <f t="shared" si="282"/>
        <v>-0.30429460768636557</v>
      </c>
      <c r="J2326" s="512"/>
      <c r="M2326" s="241" t="s">
        <v>1038</v>
      </c>
      <c r="S2326">
        <f t="shared" si="281"/>
        <v>2019</v>
      </c>
    </row>
    <row r="2327" spans="1:19">
      <c r="A2327" s="418" t="s">
        <v>1116</v>
      </c>
      <c r="B2327" s="497">
        <v>43647</v>
      </c>
      <c r="C2327" s="498"/>
      <c r="D2327" s="498">
        <v>4525912.0100000007</v>
      </c>
      <c r="E2327" s="495">
        <f t="shared" si="283"/>
        <v>50000000</v>
      </c>
      <c r="F2327" s="495">
        <f t="shared" si="283"/>
        <v>105944410.10000001</v>
      </c>
      <c r="G2327" s="495">
        <f t="shared" si="280"/>
        <v>-55944410.100000009</v>
      </c>
      <c r="H2327" s="495">
        <f>VLOOKUP(A2327,'02-Metrics'!A:R,18,FALSE)</f>
        <v>168976040.95238096</v>
      </c>
      <c r="I2327" s="496">
        <f t="shared" si="282"/>
        <v>-0.33107894932729354</v>
      </c>
      <c r="J2327" s="512"/>
      <c r="M2327" s="241" t="s">
        <v>1038</v>
      </c>
      <c r="S2327">
        <f t="shared" si="281"/>
        <v>2019</v>
      </c>
    </row>
    <row r="2328" spans="1:19">
      <c r="A2328" s="418" t="s">
        <v>1116</v>
      </c>
      <c r="B2328" s="497">
        <f>L2328</f>
        <v>43677</v>
      </c>
      <c r="C2328" s="498">
        <v>16646710</v>
      </c>
      <c r="D2328" s="498"/>
      <c r="E2328" s="495">
        <f t="shared" si="283"/>
        <v>66646710</v>
      </c>
      <c r="F2328" s="495">
        <f t="shared" si="283"/>
        <v>105944410.10000001</v>
      </c>
      <c r="G2328" s="495">
        <f t="shared" si="280"/>
        <v>-39297700.100000009</v>
      </c>
      <c r="H2328" s="495">
        <f>VLOOKUP(A2328,'02-Metrics'!A:R,18,FALSE)</f>
        <v>168976040.95238096</v>
      </c>
      <c r="I2328" s="496">
        <f t="shared" si="282"/>
        <v>-0.23256374027057761</v>
      </c>
      <c r="J2328" s="512"/>
      <c r="L2328" s="23">
        <v>43677</v>
      </c>
      <c r="M2328" s="241" t="s">
        <v>1039</v>
      </c>
      <c r="S2328">
        <f t="shared" si="281"/>
        <v>2019</v>
      </c>
    </row>
    <row r="2329" spans="1:19">
      <c r="A2329" s="418" t="s">
        <v>1116</v>
      </c>
      <c r="B2329" s="497">
        <v>43678</v>
      </c>
      <c r="C2329" s="498"/>
      <c r="D2329" s="498">
        <v>1230114.32</v>
      </c>
      <c r="E2329" s="495">
        <f t="shared" si="283"/>
        <v>66646710</v>
      </c>
      <c r="F2329" s="495">
        <f t="shared" si="283"/>
        <v>107174524.42</v>
      </c>
      <c r="G2329" s="495">
        <f t="shared" si="280"/>
        <v>-40527814.420000002</v>
      </c>
      <c r="H2329" s="495">
        <f>VLOOKUP(A2329,'02-Metrics'!A:R,18,FALSE)</f>
        <v>168976040.95238096</v>
      </c>
      <c r="I2329" s="496">
        <f t="shared" si="282"/>
        <v>-0.23984355528498341</v>
      </c>
      <c r="J2329" s="512"/>
      <c r="M2329" s="241" t="s">
        <v>1038</v>
      </c>
      <c r="S2329">
        <f t="shared" si="281"/>
        <v>2019</v>
      </c>
    </row>
    <row r="2330" spans="1:19">
      <c r="A2330" s="418" t="s">
        <v>1116</v>
      </c>
      <c r="B2330" s="497">
        <v>43709</v>
      </c>
      <c r="C2330" s="498"/>
      <c r="D2330" s="498">
        <v>3027722.5399999996</v>
      </c>
      <c r="E2330" s="495">
        <f t="shared" si="283"/>
        <v>66646710</v>
      </c>
      <c r="F2330" s="495">
        <f t="shared" si="283"/>
        <v>110202246.96000001</v>
      </c>
      <c r="G2330" s="495">
        <f t="shared" si="280"/>
        <v>-43555536.960000008</v>
      </c>
      <c r="H2330" s="495">
        <f>VLOOKUP(A2330,'02-Metrics'!A:R,18,FALSE)</f>
        <v>168976040.95238096</v>
      </c>
      <c r="I2330" s="496">
        <f t="shared" si="282"/>
        <v>-0.25776161350752896</v>
      </c>
      <c r="J2330" s="512"/>
      <c r="M2330" s="241" t="s">
        <v>1038</v>
      </c>
      <c r="S2330">
        <f t="shared" si="281"/>
        <v>2019</v>
      </c>
    </row>
    <row r="2331" spans="1:19">
      <c r="A2331" s="418" t="s">
        <v>1116</v>
      </c>
      <c r="B2331" s="497">
        <v>43739</v>
      </c>
      <c r="C2331" s="498"/>
      <c r="D2331" s="498">
        <v>516624.62000000005</v>
      </c>
      <c r="E2331" s="495">
        <f t="shared" si="283"/>
        <v>66646710</v>
      </c>
      <c r="F2331" s="495">
        <f t="shared" si="283"/>
        <v>110718871.58000001</v>
      </c>
      <c r="G2331" s="495">
        <f t="shared" si="280"/>
        <v>-44072161.580000013</v>
      </c>
      <c r="H2331" s="495">
        <f>VLOOKUP(A2331,'02-Metrics'!A:R,18,FALSE)</f>
        <v>168976040.95238096</v>
      </c>
      <c r="I2331" s="496">
        <f t="shared" si="282"/>
        <v>-0.26081899736554937</v>
      </c>
      <c r="J2331" s="512"/>
      <c r="M2331" s="241" t="s">
        <v>1038</v>
      </c>
      <c r="S2331">
        <f t="shared" si="281"/>
        <v>2019</v>
      </c>
    </row>
    <row r="2332" spans="1:19">
      <c r="A2332" s="418" t="s">
        <v>1116</v>
      </c>
      <c r="B2332" s="497">
        <v>43770</v>
      </c>
      <c r="C2332" s="498"/>
      <c r="D2332" s="498">
        <v>2480726.0300000007</v>
      </c>
      <c r="E2332" s="495">
        <f t="shared" si="283"/>
        <v>66646710</v>
      </c>
      <c r="F2332" s="495">
        <f t="shared" si="283"/>
        <v>113199597.61000001</v>
      </c>
      <c r="G2332" s="495">
        <f t="shared" si="280"/>
        <v>-46552887.610000014</v>
      </c>
      <c r="H2332" s="495">
        <f>VLOOKUP(A2332,'02-Metrics'!A:R,18,FALSE)</f>
        <v>168976040.95238096</v>
      </c>
      <c r="I2332" s="496">
        <f t="shared" si="282"/>
        <v>-0.27549993092286412</v>
      </c>
      <c r="J2332" s="512"/>
      <c r="M2332" s="241" t="s">
        <v>1038</v>
      </c>
      <c r="S2332">
        <f t="shared" si="281"/>
        <v>2019</v>
      </c>
    </row>
    <row r="2333" spans="1:19">
      <c r="A2333" s="418" t="s">
        <v>1116</v>
      </c>
      <c r="B2333" s="497">
        <v>43800</v>
      </c>
      <c r="C2333" s="498"/>
      <c r="D2333" s="498">
        <v>25517062.530000001</v>
      </c>
      <c r="E2333" s="495">
        <f t="shared" ref="E2333:F2345" si="284">C2333+E2332</f>
        <v>66646710</v>
      </c>
      <c r="F2333" s="495">
        <f t="shared" si="284"/>
        <v>138716660.14000002</v>
      </c>
      <c r="G2333" s="495">
        <f t="shared" si="280"/>
        <v>-72069950.140000015</v>
      </c>
      <c r="H2333" s="495">
        <f>VLOOKUP(A2333,'02-Metrics'!A:R,18,FALSE)</f>
        <v>168976040.95238096</v>
      </c>
      <c r="I2333" s="496">
        <f t="shared" si="282"/>
        <v>-0.42650987520952754</v>
      </c>
      <c r="J2333" s="512"/>
      <c r="M2333" s="241" t="s">
        <v>1038</v>
      </c>
      <c r="S2333">
        <f t="shared" si="281"/>
        <v>2019</v>
      </c>
    </row>
    <row r="2334" spans="1:19">
      <c r="A2334" s="418" t="s">
        <v>1116</v>
      </c>
      <c r="B2334" s="497">
        <v>43831</v>
      </c>
      <c r="C2334" s="498"/>
      <c r="D2334" s="498">
        <v>208257.96000000002</v>
      </c>
      <c r="E2334" s="495">
        <f t="shared" si="284"/>
        <v>66646710</v>
      </c>
      <c r="F2334" s="495">
        <f t="shared" si="284"/>
        <v>138924918.10000002</v>
      </c>
      <c r="G2334" s="495">
        <f t="shared" si="280"/>
        <v>-72278208.100000024</v>
      </c>
      <c r="H2334" s="495">
        <f>VLOOKUP(A2334,'02-Metrics'!A:R,18,FALSE)</f>
        <v>168976040.95238096</v>
      </c>
      <c r="I2334" s="496">
        <f t="shared" si="282"/>
        <v>-0.42774234555754981</v>
      </c>
      <c r="J2334" s="512"/>
      <c r="M2334" s="241" t="s">
        <v>1038</v>
      </c>
      <c r="S2334">
        <f t="shared" si="281"/>
        <v>2020</v>
      </c>
    </row>
    <row r="2335" spans="1:19">
      <c r="A2335" s="418" t="s">
        <v>1116</v>
      </c>
      <c r="B2335" s="497">
        <v>43862</v>
      </c>
      <c r="C2335" s="498"/>
      <c r="D2335" s="498">
        <v>1446030.75</v>
      </c>
      <c r="E2335" s="495">
        <f t="shared" si="284"/>
        <v>66646710</v>
      </c>
      <c r="F2335" s="495">
        <f t="shared" si="284"/>
        <v>140370948.85000002</v>
      </c>
      <c r="G2335" s="495">
        <f t="shared" si="280"/>
        <v>-73724238.850000024</v>
      </c>
      <c r="H2335" s="495">
        <f>VLOOKUP(A2335,'02-Metrics'!A:R,18,FALSE)</f>
        <v>168976040.95238096</v>
      </c>
      <c r="I2335" s="496">
        <f t="shared" si="282"/>
        <v>-0.43629995373590397</v>
      </c>
      <c r="J2335" s="512"/>
      <c r="M2335" s="241" t="s">
        <v>1038</v>
      </c>
      <c r="S2335">
        <f t="shared" si="281"/>
        <v>2020</v>
      </c>
    </row>
    <row r="2336" spans="1:19">
      <c r="A2336" s="418" t="s">
        <v>1116</v>
      </c>
      <c r="B2336" s="497">
        <v>43891</v>
      </c>
      <c r="C2336" s="498"/>
      <c r="D2336" s="498">
        <v>709465.39000000013</v>
      </c>
      <c r="E2336" s="495">
        <f t="shared" si="284"/>
        <v>66646710</v>
      </c>
      <c r="F2336" s="495">
        <f t="shared" si="284"/>
        <v>141080414.24000001</v>
      </c>
      <c r="G2336" s="495">
        <f t="shared" si="280"/>
        <v>-74433704.24000001</v>
      </c>
      <c r="H2336" s="495">
        <f>VLOOKUP(A2336,'02-Metrics'!A:R,18,FALSE)</f>
        <v>168976040.95238096</v>
      </c>
      <c r="I2336" s="496">
        <f t="shared" si="282"/>
        <v>-0.44049856903071916</v>
      </c>
      <c r="J2336" s="512"/>
      <c r="M2336" s="241" t="s">
        <v>1038</v>
      </c>
      <c r="S2336">
        <f t="shared" si="281"/>
        <v>2020</v>
      </c>
    </row>
    <row r="2337" spans="1:19">
      <c r="A2337" s="418" t="s">
        <v>1116</v>
      </c>
      <c r="B2337" s="497">
        <v>43922</v>
      </c>
      <c r="C2337" s="498"/>
      <c r="D2337" s="498">
        <v>54533.8</v>
      </c>
      <c r="E2337" s="495">
        <f t="shared" si="284"/>
        <v>66646710</v>
      </c>
      <c r="F2337" s="495">
        <f t="shared" si="284"/>
        <v>141134948.04000002</v>
      </c>
      <c r="G2337" s="495">
        <f t="shared" si="280"/>
        <v>-74488238.040000021</v>
      </c>
      <c r="H2337" s="495">
        <f>VLOOKUP(A2337,'02-Metrics'!A:R,18,FALSE)</f>
        <v>168976040.95238096</v>
      </c>
      <c r="I2337" s="496">
        <f t="shared" si="282"/>
        <v>-0.44082129999123076</v>
      </c>
      <c r="J2337" s="512"/>
      <c r="M2337" s="241" t="s">
        <v>1038</v>
      </c>
      <c r="S2337">
        <f t="shared" si="281"/>
        <v>2020</v>
      </c>
    </row>
    <row r="2338" spans="1:19">
      <c r="A2338" s="418" t="s">
        <v>1116</v>
      </c>
      <c r="B2338" s="497">
        <v>43952</v>
      </c>
      <c r="C2338" s="498"/>
      <c r="D2338" s="498">
        <v>385336.8</v>
      </c>
      <c r="E2338" s="495">
        <f t="shared" si="284"/>
        <v>66646710</v>
      </c>
      <c r="F2338" s="495">
        <f t="shared" si="284"/>
        <v>141520284.84000003</v>
      </c>
      <c r="G2338" s="495">
        <f t="shared" si="280"/>
        <v>-74873574.840000033</v>
      </c>
      <c r="H2338" s="495">
        <f>VLOOKUP(A2338,'02-Metrics'!A:R,18,FALSE)</f>
        <v>168976040.95238096</v>
      </c>
      <c r="I2338" s="496">
        <f t="shared" si="282"/>
        <v>-0.44310172269392983</v>
      </c>
      <c r="J2338" s="512"/>
      <c r="M2338" s="241" t="s">
        <v>1038</v>
      </c>
      <c r="S2338">
        <f t="shared" si="281"/>
        <v>2020</v>
      </c>
    </row>
    <row r="2339" spans="1:19">
      <c r="A2339" s="418" t="s">
        <v>1116</v>
      </c>
      <c r="B2339" s="497">
        <v>43983</v>
      </c>
      <c r="C2339" s="498"/>
      <c r="D2339" s="498">
        <v>24449.64</v>
      </c>
      <c r="E2339" s="495">
        <f t="shared" si="284"/>
        <v>66646710</v>
      </c>
      <c r="F2339" s="495">
        <f t="shared" si="284"/>
        <v>141544734.48000002</v>
      </c>
      <c r="G2339" s="495">
        <f t="shared" si="280"/>
        <v>-74898024.480000019</v>
      </c>
      <c r="H2339" s="495">
        <f>VLOOKUP(A2339,'02-Metrics'!A:R,18,FALSE)</f>
        <v>168976040.95238096</v>
      </c>
      <c r="I2339" s="496">
        <f t="shared" si="282"/>
        <v>-0.44324641563301265</v>
      </c>
      <c r="J2339" s="512"/>
      <c r="M2339" s="241" t="s">
        <v>1038</v>
      </c>
      <c r="S2339">
        <f t="shared" si="281"/>
        <v>2020</v>
      </c>
    </row>
    <row r="2340" spans="1:19">
      <c r="A2340" s="418" t="s">
        <v>1116</v>
      </c>
      <c r="B2340" s="497">
        <v>44013</v>
      </c>
      <c r="C2340" s="498"/>
      <c r="D2340" s="498">
        <v>82387.5</v>
      </c>
      <c r="E2340" s="495">
        <f t="shared" si="284"/>
        <v>66646710</v>
      </c>
      <c r="F2340" s="495">
        <f t="shared" si="284"/>
        <v>141627121.98000002</v>
      </c>
      <c r="G2340" s="495">
        <f t="shared" si="280"/>
        <v>-74980411.980000019</v>
      </c>
      <c r="H2340" s="495">
        <f>VLOOKUP(A2340,'02-Metrics'!A:R,18,FALSE)</f>
        <v>168976040.95238096</v>
      </c>
      <c r="I2340" s="496">
        <f t="shared" si="282"/>
        <v>-0.44373398475544951</v>
      </c>
      <c r="J2340" s="512"/>
      <c r="M2340" s="241" t="s">
        <v>1038</v>
      </c>
      <c r="S2340">
        <f t="shared" si="281"/>
        <v>2020</v>
      </c>
    </row>
    <row r="2341" spans="1:19">
      <c r="A2341" s="418" t="s">
        <v>1116</v>
      </c>
      <c r="B2341" s="497">
        <v>44044</v>
      </c>
      <c r="C2341" s="498"/>
      <c r="D2341" s="498">
        <v>216850.76</v>
      </c>
      <c r="E2341" s="495">
        <f t="shared" si="284"/>
        <v>66646710</v>
      </c>
      <c r="F2341" s="495">
        <f t="shared" si="284"/>
        <v>141843972.74000001</v>
      </c>
      <c r="G2341" s="495">
        <f t="shared" si="280"/>
        <v>-75197262.74000001</v>
      </c>
      <c r="H2341" s="495">
        <f>VLOOKUP(A2341,'02-Metrics'!A:R,18,FALSE)</f>
        <v>168976040.95238096</v>
      </c>
      <c r="I2341" s="496">
        <f t="shared" si="282"/>
        <v>-0.44501730728317457</v>
      </c>
      <c r="J2341" s="512"/>
      <c r="M2341" s="241" t="s">
        <v>1038</v>
      </c>
      <c r="S2341">
        <f t="shared" si="281"/>
        <v>2020</v>
      </c>
    </row>
    <row r="2342" spans="1:19">
      <c r="A2342" s="418" t="s">
        <v>1116</v>
      </c>
      <c r="B2342" s="497">
        <v>44075</v>
      </c>
      <c r="C2342" s="498"/>
      <c r="D2342" s="498">
        <v>4630.96</v>
      </c>
      <c r="E2342" s="495">
        <f t="shared" si="284"/>
        <v>66646710</v>
      </c>
      <c r="F2342" s="495">
        <f t="shared" si="284"/>
        <v>141848603.70000002</v>
      </c>
      <c r="G2342" s="495">
        <f t="shared" si="280"/>
        <v>-75201893.700000018</v>
      </c>
      <c r="H2342" s="495">
        <f>VLOOKUP(A2342,'02-Metrics'!A:R,18,FALSE)</f>
        <v>168976040.95238096</v>
      </c>
      <c r="I2342" s="496">
        <f t="shared" si="282"/>
        <v>-0.44504471329868961</v>
      </c>
      <c r="J2342" s="512"/>
      <c r="M2342" s="241" t="s">
        <v>1038</v>
      </c>
      <c r="S2342">
        <f t="shared" si="281"/>
        <v>2020</v>
      </c>
    </row>
    <row r="2343" spans="1:19">
      <c r="A2343" s="418" t="s">
        <v>1116</v>
      </c>
      <c r="B2343" s="497">
        <f>L2343</f>
        <v>44105</v>
      </c>
      <c r="C2343" s="498"/>
      <c r="D2343" s="498">
        <v>3150</v>
      </c>
      <c r="E2343" s="495">
        <f t="shared" si="284"/>
        <v>66646710</v>
      </c>
      <c r="F2343" s="495">
        <f t="shared" si="284"/>
        <v>141851753.70000002</v>
      </c>
      <c r="G2343" s="495">
        <f t="shared" si="280"/>
        <v>-75205043.700000018</v>
      </c>
      <c r="H2343" s="495">
        <f>VLOOKUP(A2343,'02-Metrics'!A:R,18,FALSE)</f>
        <v>168976040.95238096</v>
      </c>
      <c r="I2343" s="496">
        <f t="shared" si="282"/>
        <v>-0.44506335499476823</v>
      </c>
      <c r="J2343" s="512"/>
      <c r="L2343" s="23">
        <v>44105</v>
      </c>
      <c r="M2343" s="241" t="s">
        <v>1040</v>
      </c>
      <c r="S2343">
        <f t="shared" si="281"/>
        <v>2020</v>
      </c>
    </row>
    <row r="2344" spans="1:19">
      <c r="A2344" s="418" t="s">
        <v>1116</v>
      </c>
      <c r="B2344" s="497">
        <v>44197</v>
      </c>
      <c r="C2344" s="498"/>
      <c r="D2344" s="498">
        <v>163444.25</v>
      </c>
      <c r="E2344" s="495">
        <f t="shared" si="284"/>
        <v>66646710</v>
      </c>
      <c r="F2344" s="495">
        <f t="shared" si="284"/>
        <v>142015197.95000002</v>
      </c>
      <c r="G2344" s="495">
        <f t="shared" si="280"/>
        <v>-75368487.950000018</v>
      </c>
      <c r="H2344" s="495">
        <f>VLOOKUP(A2344,'02-Metrics'!A:R,18,FALSE)</f>
        <v>168976040.95238096</v>
      </c>
      <c r="I2344" s="496">
        <f t="shared" si="282"/>
        <v>-0.44603061786279846</v>
      </c>
      <c r="J2344" s="512"/>
      <c r="M2344" s="241" t="s">
        <v>1038</v>
      </c>
      <c r="S2344">
        <f t="shared" si="281"/>
        <v>2021</v>
      </c>
    </row>
    <row r="2345" spans="1:19">
      <c r="A2345" s="418" t="s">
        <v>1116</v>
      </c>
      <c r="B2345" s="497">
        <v>44256</v>
      </c>
      <c r="C2345" s="498"/>
      <c r="D2345" s="498">
        <v>114625.7</v>
      </c>
      <c r="E2345" s="495">
        <f t="shared" si="284"/>
        <v>66646710</v>
      </c>
      <c r="F2345" s="495">
        <f t="shared" si="284"/>
        <v>142129823.65000001</v>
      </c>
      <c r="G2345" s="495">
        <f t="shared" si="280"/>
        <v>-75483113.650000006</v>
      </c>
      <c r="H2345" s="495">
        <f>VLOOKUP(A2345,'02-Metrics'!A:R,18,FALSE)</f>
        <v>168976040.95238096</v>
      </c>
      <c r="I2345" s="496">
        <f t="shared" si="282"/>
        <v>-0.44670897261270232</v>
      </c>
      <c r="J2345" s="512"/>
      <c r="M2345" s="241" t="s">
        <v>1038</v>
      </c>
      <c r="S2345">
        <f t="shared" si="281"/>
        <v>2021</v>
      </c>
    </row>
    <row r="2346" spans="1:19">
      <c r="A2346" s="418"/>
      <c r="B2346" s="505"/>
      <c r="C2346" s="506"/>
      <c r="D2346" s="506"/>
      <c r="E2346" s="506"/>
      <c r="F2346" s="506"/>
      <c r="G2346" s="506"/>
      <c r="H2346" s="495"/>
      <c r="I2346" s="496"/>
      <c r="J2346" s="512"/>
      <c r="S2346">
        <f t="shared" si="281"/>
        <v>1900</v>
      </c>
    </row>
    <row r="2347" spans="1:19">
      <c r="A2347" s="418" t="s">
        <v>1117</v>
      </c>
      <c r="B2347" s="494">
        <v>43039</v>
      </c>
      <c r="C2347" s="495">
        <v>0</v>
      </c>
      <c r="D2347" s="495">
        <v>30000</v>
      </c>
      <c r="E2347" s="495">
        <f t="shared" ref="E2347:F2362" si="285">C2347+E2346</f>
        <v>0</v>
      </c>
      <c r="F2347" s="495">
        <f t="shared" si="285"/>
        <v>30000</v>
      </c>
      <c r="G2347" s="495">
        <f t="shared" si="280"/>
        <v>-30000</v>
      </c>
      <c r="H2347" s="495">
        <f>VLOOKUP(A2347,'02-Metrics'!A:R,18,FALSE)</f>
        <v>45205818</v>
      </c>
      <c r="I2347" s="496">
        <f t="shared" si="282"/>
        <v>-6.6363139364052656E-4</v>
      </c>
      <c r="J2347" s="512"/>
      <c r="K2347" s="491">
        <v>0</v>
      </c>
      <c r="L2347" s="489">
        <v>43039</v>
      </c>
      <c r="M2347" s="241" t="s">
        <v>1041</v>
      </c>
      <c r="S2347">
        <f t="shared" si="281"/>
        <v>2017</v>
      </c>
    </row>
    <row r="2348" spans="1:19">
      <c r="A2348" s="418" t="s">
        <v>1117</v>
      </c>
      <c r="B2348" s="497">
        <v>43040</v>
      </c>
      <c r="C2348" s="498"/>
      <c r="D2348" s="498">
        <v>71200</v>
      </c>
      <c r="E2348" s="495">
        <f t="shared" si="285"/>
        <v>0</v>
      </c>
      <c r="F2348" s="495">
        <f t="shared" si="285"/>
        <v>101200</v>
      </c>
      <c r="G2348" s="495">
        <f t="shared" si="280"/>
        <v>-101200</v>
      </c>
      <c r="H2348" s="495">
        <f>VLOOKUP(A2348,'02-Metrics'!A:R,18,FALSE)</f>
        <v>45205818</v>
      </c>
      <c r="I2348" s="496">
        <f t="shared" si="282"/>
        <v>-2.2386499012140427E-3</v>
      </c>
      <c r="J2348" s="512"/>
      <c r="M2348" s="241" t="s">
        <v>1038</v>
      </c>
      <c r="S2348">
        <f t="shared" si="281"/>
        <v>2017</v>
      </c>
    </row>
    <row r="2349" spans="1:19">
      <c r="A2349" s="418" t="s">
        <v>1117</v>
      </c>
      <c r="B2349" s="494">
        <v>43069</v>
      </c>
      <c r="C2349" s="495">
        <v>0</v>
      </c>
      <c r="D2349" s="495">
        <v>141327</v>
      </c>
      <c r="E2349" s="495">
        <f t="shared" si="285"/>
        <v>0</v>
      </c>
      <c r="F2349" s="495">
        <f t="shared" si="285"/>
        <v>242527</v>
      </c>
      <c r="G2349" s="495">
        <f t="shared" si="280"/>
        <v>-242527</v>
      </c>
      <c r="H2349" s="495">
        <f>VLOOKUP(A2349,'02-Metrics'!A:R,18,FALSE)</f>
        <v>45205818</v>
      </c>
      <c r="I2349" s="496">
        <f t="shared" si="282"/>
        <v>-5.364951033515199E-3</v>
      </c>
      <c r="J2349" s="512"/>
      <c r="K2349" s="491">
        <v>0</v>
      </c>
      <c r="L2349" s="489">
        <v>43069</v>
      </c>
      <c r="M2349" s="241" t="s">
        <v>1041</v>
      </c>
      <c r="S2349">
        <f t="shared" si="281"/>
        <v>2017</v>
      </c>
    </row>
    <row r="2350" spans="1:19">
      <c r="A2350" s="418" t="s">
        <v>1117</v>
      </c>
      <c r="B2350" s="497">
        <v>43070</v>
      </c>
      <c r="C2350" s="498"/>
      <c r="D2350" s="498">
        <v>320950.5</v>
      </c>
      <c r="E2350" s="495">
        <f t="shared" si="285"/>
        <v>0</v>
      </c>
      <c r="F2350" s="495">
        <f t="shared" si="285"/>
        <v>563477.5</v>
      </c>
      <c r="G2350" s="495">
        <f t="shared" si="280"/>
        <v>-563477.5</v>
      </c>
      <c r="H2350" s="495">
        <f>VLOOKUP(A2350,'02-Metrics'!A:R,18,FALSE)</f>
        <v>45205818</v>
      </c>
      <c r="I2350" s="496">
        <f t="shared" si="282"/>
        <v>-1.2464711953669326E-2</v>
      </c>
      <c r="J2350" s="512"/>
      <c r="M2350" s="241" t="s">
        <v>1038</v>
      </c>
      <c r="S2350">
        <f t="shared" si="281"/>
        <v>2017</v>
      </c>
    </row>
    <row r="2351" spans="1:19">
      <c r="A2351" s="418" t="s">
        <v>1117</v>
      </c>
      <c r="B2351" s="494">
        <v>43100</v>
      </c>
      <c r="C2351" s="495">
        <v>0</v>
      </c>
      <c r="D2351" s="495">
        <v>2369103</v>
      </c>
      <c r="E2351" s="495">
        <f t="shared" si="285"/>
        <v>0</v>
      </c>
      <c r="F2351" s="495">
        <f t="shared" si="285"/>
        <v>2932580.5</v>
      </c>
      <c r="G2351" s="495">
        <f t="shared" si="280"/>
        <v>-2932580.5</v>
      </c>
      <c r="H2351" s="495">
        <f>VLOOKUP(A2351,'02-Metrics'!A:R,18,FALSE)</f>
        <v>45205818</v>
      </c>
      <c r="I2351" s="496">
        <f t="shared" si="282"/>
        <v>-6.4871749472601076E-2</v>
      </c>
      <c r="J2351" s="512"/>
      <c r="K2351" s="491">
        <v>0</v>
      </c>
      <c r="L2351" s="489">
        <v>43100</v>
      </c>
      <c r="M2351" s="241" t="s">
        <v>1041</v>
      </c>
      <c r="S2351">
        <f t="shared" si="281"/>
        <v>2017</v>
      </c>
    </row>
    <row r="2352" spans="1:19">
      <c r="A2352" s="418" t="s">
        <v>1117</v>
      </c>
      <c r="B2352" s="497">
        <v>43101</v>
      </c>
      <c r="C2352" s="498"/>
      <c r="D2352" s="498">
        <v>980425.41999999993</v>
      </c>
      <c r="E2352" s="495">
        <f t="shared" si="285"/>
        <v>0</v>
      </c>
      <c r="F2352" s="495">
        <f t="shared" si="285"/>
        <v>3913005.92</v>
      </c>
      <c r="G2352" s="495">
        <f t="shared" si="280"/>
        <v>-3913005.92</v>
      </c>
      <c r="H2352" s="495">
        <f>VLOOKUP(A2352,'02-Metrics'!A:R,18,FALSE)</f>
        <v>45205818</v>
      </c>
      <c r="I2352" s="496">
        <f t="shared" si="282"/>
        <v>-8.6559785733774361E-2</v>
      </c>
      <c r="J2352" s="512"/>
      <c r="M2352" s="241" t="s">
        <v>1038</v>
      </c>
      <c r="S2352">
        <f t="shared" si="281"/>
        <v>2018</v>
      </c>
    </row>
    <row r="2353" spans="1:19">
      <c r="A2353" s="418" t="s">
        <v>1117</v>
      </c>
      <c r="B2353" s="497">
        <v>43132</v>
      </c>
      <c r="C2353" s="498"/>
      <c r="D2353" s="498">
        <v>2031924.0900000003</v>
      </c>
      <c r="E2353" s="495">
        <f t="shared" si="285"/>
        <v>0</v>
      </c>
      <c r="F2353" s="495">
        <f t="shared" si="285"/>
        <v>5944930.0099999998</v>
      </c>
      <c r="G2353" s="495">
        <f t="shared" si="280"/>
        <v>-5944930.0099999998</v>
      </c>
      <c r="H2353" s="495">
        <f>VLOOKUP(A2353,'02-Metrics'!A:R,18,FALSE)</f>
        <v>45205818</v>
      </c>
      <c r="I2353" s="496">
        <f t="shared" si="282"/>
        <v>-0.13150807292105632</v>
      </c>
      <c r="J2353" s="512"/>
      <c r="M2353" s="241" t="s">
        <v>1038</v>
      </c>
      <c r="S2353">
        <f t="shared" si="281"/>
        <v>2018</v>
      </c>
    </row>
    <row r="2354" spans="1:19">
      <c r="A2354" s="418" t="s">
        <v>1117</v>
      </c>
      <c r="B2354" s="497">
        <f>L2354</f>
        <v>43153</v>
      </c>
      <c r="C2354" s="498">
        <v>4130124.14</v>
      </c>
      <c r="D2354" s="498"/>
      <c r="E2354" s="495">
        <f t="shared" si="285"/>
        <v>4130124.14</v>
      </c>
      <c r="F2354" s="495">
        <f t="shared" si="285"/>
        <v>5944930.0099999998</v>
      </c>
      <c r="G2354" s="495">
        <f t="shared" si="280"/>
        <v>-1814805.8699999996</v>
      </c>
      <c r="H2354" s="495">
        <f>VLOOKUP(A2354,'02-Metrics'!A:R,18,FALSE)</f>
        <v>45205818</v>
      </c>
      <c r="I2354" s="496">
        <f t="shared" si="282"/>
        <v>-4.0145404956503601E-2</v>
      </c>
      <c r="J2354" s="512"/>
      <c r="L2354" s="23">
        <v>43153</v>
      </c>
      <c r="M2354" s="241" t="s">
        <v>1039</v>
      </c>
      <c r="S2354">
        <f t="shared" si="281"/>
        <v>2018</v>
      </c>
    </row>
    <row r="2355" spans="1:19">
      <c r="A2355" s="418" t="s">
        <v>1117</v>
      </c>
      <c r="B2355" s="497">
        <v>43160</v>
      </c>
      <c r="C2355" s="498"/>
      <c r="D2355" s="498">
        <v>2698556.3200000003</v>
      </c>
      <c r="E2355" s="495">
        <f t="shared" si="285"/>
        <v>4130124.14</v>
      </c>
      <c r="F2355" s="495">
        <f t="shared" si="285"/>
        <v>8643486.3300000001</v>
      </c>
      <c r="G2355" s="495">
        <f t="shared" si="280"/>
        <v>-4513362.1899999995</v>
      </c>
      <c r="H2355" s="495">
        <f>VLOOKUP(A2355,'02-Metrics'!A:R,18,FALSE)</f>
        <v>45205818</v>
      </c>
      <c r="I2355" s="496">
        <f t="shared" si="282"/>
        <v>-9.9840294671805288E-2</v>
      </c>
      <c r="J2355" s="512"/>
      <c r="M2355" s="241" t="s">
        <v>1038</v>
      </c>
      <c r="S2355">
        <f t="shared" si="281"/>
        <v>2018</v>
      </c>
    </row>
    <row r="2356" spans="1:19">
      <c r="A2356" s="418" t="s">
        <v>1117</v>
      </c>
      <c r="B2356" s="497">
        <f>L2356</f>
        <v>43172</v>
      </c>
      <c r="C2356" s="498">
        <v>6455421.0099999998</v>
      </c>
      <c r="D2356" s="498"/>
      <c r="E2356" s="495">
        <f t="shared" si="285"/>
        <v>10585545.15</v>
      </c>
      <c r="F2356" s="495">
        <f t="shared" si="285"/>
        <v>8643486.3300000001</v>
      </c>
      <c r="G2356" s="495">
        <f t="shared" si="280"/>
        <v>1942058.8200000003</v>
      </c>
      <c r="H2356" s="495">
        <f>VLOOKUP(A2356,'02-Metrics'!A:R,18,FALSE)</f>
        <v>45205818</v>
      </c>
      <c r="I2356" s="496">
        <f t="shared" si="282"/>
        <v>4.2960373374949221E-2</v>
      </c>
      <c r="J2356" s="512"/>
      <c r="L2356" s="23">
        <v>43172</v>
      </c>
      <c r="M2356" s="241" t="s">
        <v>1039</v>
      </c>
      <c r="S2356">
        <f t="shared" si="281"/>
        <v>2018</v>
      </c>
    </row>
    <row r="2357" spans="1:19">
      <c r="A2357" s="418" t="s">
        <v>1117</v>
      </c>
      <c r="B2357" s="497">
        <v>43191</v>
      </c>
      <c r="C2357" s="498"/>
      <c r="D2357" s="498">
        <v>545075.16</v>
      </c>
      <c r="E2357" s="495">
        <f t="shared" si="285"/>
        <v>10585545.15</v>
      </c>
      <c r="F2357" s="495">
        <f t="shared" si="285"/>
        <v>9188561.4900000002</v>
      </c>
      <c r="G2357" s="495">
        <f t="shared" si="280"/>
        <v>1396983.6600000001</v>
      </c>
      <c r="H2357" s="495">
        <f>VLOOKUP(A2357,'02-Metrics'!A:R,18,FALSE)</f>
        <v>45205818</v>
      </c>
      <c r="I2357" s="496">
        <f t="shared" si="282"/>
        <v>3.0902740439294786E-2</v>
      </c>
      <c r="J2357" s="512"/>
      <c r="M2357" s="241" t="s">
        <v>1038</v>
      </c>
      <c r="S2357">
        <f t="shared" si="281"/>
        <v>2018</v>
      </c>
    </row>
    <row r="2358" spans="1:19">
      <c r="A2358" s="418" t="s">
        <v>1117</v>
      </c>
      <c r="B2358" s="497">
        <f>L2358</f>
        <v>43202</v>
      </c>
      <c r="C2358" s="498">
        <v>4502026.51</v>
      </c>
      <c r="D2358" s="498"/>
      <c r="E2358" s="495">
        <f t="shared" si="285"/>
        <v>15087571.66</v>
      </c>
      <c r="F2358" s="495">
        <f t="shared" si="285"/>
        <v>9188561.4900000002</v>
      </c>
      <c r="G2358" s="495">
        <f t="shared" si="280"/>
        <v>5899010.1699999999</v>
      </c>
      <c r="H2358" s="495">
        <f>VLOOKUP(A2358,'02-Metrics'!A:R,18,FALSE)</f>
        <v>45205818</v>
      </c>
      <c r="I2358" s="496">
        <f t="shared" si="282"/>
        <v>0.13049227800722465</v>
      </c>
      <c r="J2358" s="512"/>
      <c r="L2358" s="23">
        <v>43202</v>
      </c>
      <c r="M2358" s="241" t="s">
        <v>1039</v>
      </c>
      <c r="S2358">
        <f t="shared" si="281"/>
        <v>2018</v>
      </c>
    </row>
    <row r="2359" spans="1:19">
      <c r="A2359" s="418" t="s">
        <v>1117</v>
      </c>
      <c r="B2359" s="497">
        <v>43221</v>
      </c>
      <c r="C2359" s="498"/>
      <c r="D2359" s="498">
        <v>2647409.2899999991</v>
      </c>
      <c r="E2359" s="495">
        <f t="shared" si="285"/>
        <v>15087571.66</v>
      </c>
      <c r="F2359" s="495">
        <f t="shared" si="285"/>
        <v>11835970.779999999</v>
      </c>
      <c r="G2359" s="495">
        <f t="shared" si="280"/>
        <v>3251600.8800000008</v>
      </c>
      <c r="H2359" s="495">
        <f>VLOOKUP(A2359,'02-Metrics'!A:R,18,FALSE)</f>
        <v>45205818</v>
      </c>
      <c r="I2359" s="496">
        <f t="shared" si="282"/>
        <v>7.1928814118572104E-2</v>
      </c>
      <c r="J2359" s="512"/>
      <c r="M2359" s="241" t="s">
        <v>1038</v>
      </c>
      <c r="S2359">
        <f t="shared" si="281"/>
        <v>2018</v>
      </c>
    </row>
    <row r="2360" spans="1:19">
      <c r="A2360" s="418" t="s">
        <v>1117</v>
      </c>
      <c r="B2360" s="497">
        <f>L2360</f>
        <v>43229</v>
      </c>
      <c r="C2360" s="498">
        <v>3740180.08</v>
      </c>
      <c r="D2360" s="498"/>
      <c r="E2360" s="495">
        <f t="shared" si="285"/>
        <v>18827751.740000002</v>
      </c>
      <c r="F2360" s="495">
        <f t="shared" si="285"/>
        <v>11835970.779999999</v>
      </c>
      <c r="G2360" s="495">
        <f t="shared" si="280"/>
        <v>6991780.9600000028</v>
      </c>
      <c r="H2360" s="495">
        <f>VLOOKUP(A2360,'02-Metrics'!A:R,18,FALSE)</f>
        <v>45205818</v>
      </c>
      <c r="I2360" s="496">
        <f t="shared" si="282"/>
        <v>0.15466551141713669</v>
      </c>
      <c r="J2360" s="512"/>
      <c r="L2360" s="23">
        <v>43229</v>
      </c>
      <c r="M2360" s="241" t="s">
        <v>1039</v>
      </c>
      <c r="S2360">
        <f t="shared" si="281"/>
        <v>2018</v>
      </c>
    </row>
    <row r="2361" spans="1:19">
      <c r="A2361" s="418" t="s">
        <v>1117</v>
      </c>
      <c r="B2361" s="497">
        <f>L2361</f>
        <v>43251</v>
      </c>
      <c r="C2361" s="498">
        <v>409662.25</v>
      </c>
      <c r="D2361" s="498"/>
      <c r="E2361" s="495">
        <f t="shared" si="285"/>
        <v>19237413.990000002</v>
      </c>
      <c r="F2361" s="495">
        <f t="shared" si="285"/>
        <v>11835970.779999999</v>
      </c>
      <c r="G2361" s="495">
        <f t="shared" si="280"/>
        <v>7401443.2100000028</v>
      </c>
      <c r="H2361" s="495">
        <f>VLOOKUP(A2361,'02-Metrics'!A:R,18,FALSE)</f>
        <v>45205818</v>
      </c>
      <c r="I2361" s="496">
        <f t="shared" si="282"/>
        <v>0.16372766908011713</v>
      </c>
      <c r="J2361" s="512"/>
      <c r="L2361" s="23">
        <v>43251</v>
      </c>
      <c r="M2361" s="241" t="s">
        <v>1039</v>
      </c>
      <c r="S2361">
        <f t="shared" si="281"/>
        <v>2018</v>
      </c>
    </row>
    <row r="2362" spans="1:19">
      <c r="A2362" s="418" t="s">
        <v>1117</v>
      </c>
      <c r="B2362" s="497">
        <v>43252</v>
      </c>
      <c r="C2362" s="498"/>
      <c r="D2362" s="498">
        <v>2018725.56</v>
      </c>
      <c r="E2362" s="495">
        <f t="shared" si="285"/>
        <v>19237413.990000002</v>
      </c>
      <c r="F2362" s="495">
        <f t="shared" si="285"/>
        <v>13854696.34</v>
      </c>
      <c r="G2362" s="495">
        <f t="shared" si="280"/>
        <v>5382717.6500000022</v>
      </c>
      <c r="H2362" s="495">
        <f>VLOOKUP(A2362,'02-Metrics'!A:R,18,FALSE)</f>
        <v>45205818</v>
      </c>
      <c r="I2362" s="496">
        <f t="shared" si="282"/>
        <v>0.11907134718809871</v>
      </c>
      <c r="J2362" s="512"/>
      <c r="M2362" s="241" t="s">
        <v>1038</v>
      </c>
      <c r="S2362">
        <f t="shared" si="281"/>
        <v>2018</v>
      </c>
    </row>
    <row r="2363" spans="1:19">
      <c r="A2363" s="418" t="s">
        <v>1117</v>
      </c>
      <c r="B2363" s="497">
        <f>L2363</f>
        <v>43261</v>
      </c>
      <c r="C2363" s="498">
        <v>4762507.5599999996</v>
      </c>
      <c r="D2363" s="498"/>
      <c r="E2363" s="495">
        <f t="shared" ref="E2363:F2378" si="286">C2363+E2362</f>
        <v>23999921.550000001</v>
      </c>
      <c r="F2363" s="495">
        <f t="shared" si="286"/>
        <v>13854696.34</v>
      </c>
      <c r="G2363" s="495">
        <f t="shared" si="280"/>
        <v>10145225.210000001</v>
      </c>
      <c r="H2363" s="495">
        <f>VLOOKUP(A2363,'02-Metrics'!A:R,18,FALSE)</f>
        <v>45205818</v>
      </c>
      <c r="I2363" s="496">
        <f t="shared" si="282"/>
        <v>0.22442299816364347</v>
      </c>
      <c r="J2363" s="512"/>
      <c r="L2363" s="23">
        <v>43261</v>
      </c>
      <c r="M2363" s="241" t="s">
        <v>1039</v>
      </c>
      <c r="S2363">
        <f t="shared" si="281"/>
        <v>2018</v>
      </c>
    </row>
    <row r="2364" spans="1:19">
      <c r="A2364" s="418" t="s">
        <v>1117</v>
      </c>
      <c r="B2364" s="497">
        <f>L2364</f>
        <v>43279</v>
      </c>
      <c r="C2364" s="498">
        <v>522919.51</v>
      </c>
      <c r="D2364" s="498"/>
      <c r="E2364" s="495">
        <f t="shared" si="286"/>
        <v>24522841.060000002</v>
      </c>
      <c r="F2364" s="495">
        <f t="shared" si="286"/>
        <v>13854696.34</v>
      </c>
      <c r="G2364" s="495">
        <f t="shared" si="280"/>
        <v>10668144.720000003</v>
      </c>
      <c r="H2364" s="495">
        <f>VLOOKUP(A2364,'02-Metrics'!A:R,18,FALSE)</f>
        <v>45205818</v>
      </c>
      <c r="I2364" s="496">
        <f t="shared" si="282"/>
        <v>0.2359905249364142</v>
      </c>
      <c r="J2364" s="512"/>
      <c r="L2364" s="23">
        <v>43279</v>
      </c>
      <c r="M2364" s="241" t="s">
        <v>1039</v>
      </c>
      <c r="S2364">
        <f t="shared" si="281"/>
        <v>2018</v>
      </c>
    </row>
    <row r="2365" spans="1:19">
      <c r="A2365" s="418" t="s">
        <v>1117</v>
      </c>
      <c r="B2365" s="497">
        <v>43282</v>
      </c>
      <c r="C2365" s="498"/>
      <c r="D2365" s="498">
        <v>1073426.77</v>
      </c>
      <c r="E2365" s="495">
        <f t="shared" si="286"/>
        <v>24522841.060000002</v>
      </c>
      <c r="F2365" s="495">
        <f t="shared" si="286"/>
        <v>14928123.109999999</v>
      </c>
      <c r="G2365" s="495">
        <f t="shared" si="280"/>
        <v>9594717.950000003</v>
      </c>
      <c r="H2365" s="495">
        <f>VLOOKUP(A2365,'02-Metrics'!A:R,18,FALSE)</f>
        <v>45205818</v>
      </c>
      <c r="I2365" s="496">
        <f t="shared" si="282"/>
        <v>0.21224520149154258</v>
      </c>
      <c r="J2365" s="512"/>
      <c r="M2365" s="241" t="s">
        <v>1038</v>
      </c>
      <c r="S2365">
        <f t="shared" si="281"/>
        <v>2018</v>
      </c>
    </row>
    <row r="2366" spans="1:19">
      <c r="A2366" s="418" t="s">
        <v>1117</v>
      </c>
      <c r="B2366" s="497">
        <f>L2366</f>
        <v>43312</v>
      </c>
      <c r="C2366" s="498">
        <v>5347404.78</v>
      </c>
      <c r="D2366" s="498"/>
      <c r="E2366" s="495">
        <f t="shared" si="286"/>
        <v>29870245.840000004</v>
      </c>
      <c r="F2366" s="495">
        <f t="shared" si="286"/>
        <v>14928123.109999999</v>
      </c>
      <c r="G2366" s="495">
        <f t="shared" si="280"/>
        <v>14942122.730000004</v>
      </c>
      <c r="H2366" s="495">
        <f>VLOOKUP(A2366,'02-Metrics'!A:R,18,FALSE)</f>
        <v>45205818</v>
      </c>
      <c r="I2366" s="496">
        <f t="shared" si="282"/>
        <v>0.33053539104192303</v>
      </c>
      <c r="J2366" s="512"/>
      <c r="L2366" s="23">
        <v>43312</v>
      </c>
      <c r="M2366" s="241" t="s">
        <v>1039</v>
      </c>
      <c r="S2366">
        <f t="shared" si="281"/>
        <v>2018</v>
      </c>
    </row>
    <row r="2367" spans="1:19">
      <c r="A2367" s="418" t="s">
        <v>1117</v>
      </c>
      <c r="B2367" s="497">
        <v>43313</v>
      </c>
      <c r="C2367" s="498"/>
      <c r="D2367" s="498">
        <v>1261773.8799999999</v>
      </c>
      <c r="E2367" s="495">
        <f t="shared" si="286"/>
        <v>29870245.840000004</v>
      </c>
      <c r="F2367" s="495">
        <f t="shared" si="286"/>
        <v>16189896.989999998</v>
      </c>
      <c r="G2367" s="495">
        <f t="shared" si="280"/>
        <v>13680348.850000005</v>
      </c>
      <c r="H2367" s="495">
        <f>VLOOKUP(A2367,'02-Metrics'!A:R,18,FALSE)</f>
        <v>45205818</v>
      </c>
      <c r="I2367" s="496">
        <f t="shared" si="282"/>
        <v>0.30262363242713591</v>
      </c>
      <c r="J2367" s="512"/>
      <c r="M2367" s="241" t="s">
        <v>1038</v>
      </c>
      <c r="S2367">
        <f t="shared" si="281"/>
        <v>2018</v>
      </c>
    </row>
    <row r="2368" spans="1:19">
      <c r="A2368" s="418" t="s">
        <v>1117</v>
      </c>
      <c r="B2368" s="497">
        <f>L2368</f>
        <v>43326</v>
      </c>
      <c r="C2368" s="498">
        <v>301773.90999999997</v>
      </c>
      <c r="D2368" s="498"/>
      <c r="E2368" s="495">
        <f t="shared" si="286"/>
        <v>30172019.750000004</v>
      </c>
      <c r="F2368" s="495">
        <f t="shared" si="286"/>
        <v>16189896.989999998</v>
      </c>
      <c r="G2368" s="495">
        <f t="shared" ref="G2368:G2431" si="287">E2368-F2368</f>
        <v>13982122.760000005</v>
      </c>
      <c r="H2368" s="495">
        <f>VLOOKUP(A2368,'02-Metrics'!A:R,18,FALSE)</f>
        <v>45205818</v>
      </c>
      <c r="I2368" s="496">
        <f t="shared" si="282"/>
        <v>0.30929918710905763</v>
      </c>
      <c r="J2368" s="512"/>
      <c r="L2368" s="23">
        <v>43326</v>
      </c>
      <c r="M2368" s="241" t="s">
        <v>1039</v>
      </c>
      <c r="S2368">
        <f t="shared" si="281"/>
        <v>2018</v>
      </c>
    </row>
    <row r="2369" spans="1:19">
      <c r="A2369" s="418" t="s">
        <v>1117</v>
      </c>
      <c r="B2369" s="497">
        <v>43344</v>
      </c>
      <c r="C2369" s="498"/>
      <c r="D2369" s="498">
        <v>972230.29</v>
      </c>
      <c r="E2369" s="495">
        <f t="shared" si="286"/>
        <v>30172019.750000004</v>
      </c>
      <c r="F2369" s="495">
        <f t="shared" si="286"/>
        <v>17162127.279999997</v>
      </c>
      <c r="G2369" s="495">
        <f t="shared" si="287"/>
        <v>13009892.470000006</v>
      </c>
      <c r="H2369" s="495">
        <f>VLOOKUP(A2369,'02-Metrics'!A:R,18,FALSE)</f>
        <v>45205818</v>
      </c>
      <c r="I2369" s="496">
        <f t="shared" si="282"/>
        <v>0.28779243569931656</v>
      </c>
      <c r="J2369" s="512"/>
      <c r="M2369" s="241" t="s">
        <v>1038</v>
      </c>
      <c r="S2369">
        <f t="shared" si="281"/>
        <v>2018</v>
      </c>
    </row>
    <row r="2370" spans="1:19">
      <c r="A2370" s="418" t="s">
        <v>1117</v>
      </c>
      <c r="B2370" s="497">
        <f>L2370</f>
        <v>43370</v>
      </c>
      <c r="C2370" s="498">
        <v>344451.17</v>
      </c>
      <c r="D2370" s="498"/>
      <c r="E2370" s="495">
        <f t="shared" si="286"/>
        <v>30516470.920000006</v>
      </c>
      <c r="F2370" s="495">
        <f t="shared" si="286"/>
        <v>17162127.279999997</v>
      </c>
      <c r="G2370" s="495">
        <f t="shared" si="287"/>
        <v>13354343.640000008</v>
      </c>
      <c r="H2370" s="495">
        <f>VLOOKUP(A2370,'02-Metrics'!A:R,18,FALSE)</f>
        <v>45205818</v>
      </c>
      <c r="I2370" s="496">
        <f t="shared" si="282"/>
        <v>0.2954120560322569</v>
      </c>
      <c r="J2370" s="512"/>
      <c r="L2370" s="23">
        <v>43370</v>
      </c>
      <c r="M2370" s="241" t="s">
        <v>1039</v>
      </c>
      <c r="S2370">
        <f t="shared" si="281"/>
        <v>2018</v>
      </c>
    </row>
    <row r="2371" spans="1:19">
      <c r="A2371" s="418" t="s">
        <v>1117</v>
      </c>
      <c r="B2371" s="497">
        <v>43374</v>
      </c>
      <c r="C2371" s="498"/>
      <c r="D2371" s="498">
        <v>1409245.1099999999</v>
      </c>
      <c r="E2371" s="495">
        <f t="shared" si="286"/>
        <v>30516470.920000006</v>
      </c>
      <c r="F2371" s="495">
        <f t="shared" si="286"/>
        <v>18571372.389999997</v>
      </c>
      <c r="G2371" s="495">
        <f t="shared" si="287"/>
        <v>11945098.530000009</v>
      </c>
      <c r="H2371" s="495">
        <f>VLOOKUP(A2371,'02-Metrics'!A:R,18,FALSE)</f>
        <v>45205818</v>
      </c>
      <c r="I2371" s="496">
        <f t="shared" si="282"/>
        <v>0.26423807948791034</v>
      </c>
      <c r="J2371" s="512"/>
      <c r="M2371" s="241" t="s">
        <v>1038</v>
      </c>
      <c r="S2371">
        <f t="shared" ref="S2371:S2434" si="288">YEAR(B2371)</f>
        <v>2018</v>
      </c>
    </row>
    <row r="2372" spans="1:19">
      <c r="A2372" s="418" t="s">
        <v>1117</v>
      </c>
      <c r="B2372" s="497">
        <v>43405</v>
      </c>
      <c r="C2372" s="498"/>
      <c r="D2372" s="498">
        <v>2246958.27</v>
      </c>
      <c r="E2372" s="495">
        <f t="shared" si="286"/>
        <v>30516470.920000006</v>
      </c>
      <c r="F2372" s="495">
        <f t="shared" si="286"/>
        <v>20818330.659999996</v>
      </c>
      <c r="G2372" s="495">
        <f t="shared" si="287"/>
        <v>9698140.2600000091</v>
      </c>
      <c r="H2372" s="495">
        <f>VLOOKUP(A2372,'02-Metrics'!A:R,18,FALSE)</f>
        <v>45205818</v>
      </c>
      <c r="I2372" s="496">
        <f t="shared" ref="I2372:I2435" si="289">G2372/H2372</f>
        <v>0.21453301121550347</v>
      </c>
      <c r="J2372" s="512"/>
      <c r="M2372" s="241" t="s">
        <v>1038</v>
      </c>
      <c r="S2372">
        <f t="shared" si="288"/>
        <v>2018</v>
      </c>
    </row>
    <row r="2373" spans="1:19">
      <c r="A2373" s="418" t="s">
        <v>1117</v>
      </c>
      <c r="B2373" s="497">
        <v>43435</v>
      </c>
      <c r="C2373" s="498"/>
      <c r="D2373" s="498">
        <v>930830.54</v>
      </c>
      <c r="E2373" s="495">
        <f t="shared" si="286"/>
        <v>30516470.920000006</v>
      </c>
      <c r="F2373" s="495">
        <f t="shared" si="286"/>
        <v>21749161.199999996</v>
      </c>
      <c r="G2373" s="495">
        <f t="shared" si="287"/>
        <v>8767309.72000001</v>
      </c>
      <c r="H2373" s="495">
        <f>VLOOKUP(A2373,'02-Metrics'!A:R,18,FALSE)</f>
        <v>45205818</v>
      </c>
      <c r="I2373" s="496">
        <f t="shared" si="289"/>
        <v>0.19394206559872471</v>
      </c>
      <c r="J2373" s="512"/>
      <c r="M2373" s="241" t="s">
        <v>1038</v>
      </c>
      <c r="S2373">
        <f t="shared" si="288"/>
        <v>2018</v>
      </c>
    </row>
    <row r="2374" spans="1:19">
      <c r="A2374" s="418" t="s">
        <v>1117</v>
      </c>
      <c r="B2374" s="497">
        <v>43466</v>
      </c>
      <c r="C2374" s="498"/>
      <c r="D2374" s="498">
        <v>523327.32999999996</v>
      </c>
      <c r="E2374" s="495">
        <f t="shared" si="286"/>
        <v>30516470.920000006</v>
      </c>
      <c r="F2374" s="495">
        <f t="shared" si="286"/>
        <v>22272488.529999994</v>
      </c>
      <c r="G2374" s="495">
        <f t="shared" si="287"/>
        <v>8243982.3900000118</v>
      </c>
      <c r="H2374" s="495">
        <f>VLOOKUP(A2374,'02-Metrics'!A:R,18,FALSE)</f>
        <v>45205818</v>
      </c>
      <c r="I2374" s="496">
        <f t="shared" si="289"/>
        <v>0.18236551742078888</v>
      </c>
      <c r="J2374" s="512"/>
      <c r="M2374" s="241" t="s">
        <v>1038</v>
      </c>
      <c r="S2374">
        <f t="shared" si="288"/>
        <v>2019</v>
      </c>
    </row>
    <row r="2375" spans="1:19">
      <c r="A2375" s="418" t="s">
        <v>1117</v>
      </c>
      <c r="B2375" s="497">
        <f>L2375</f>
        <v>43485</v>
      </c>
      <c r="C2375" s="498">
        <v>4015282.83</v>
      </c>
      <c r="D2375" s="498"/>
      <c r="E2375" s="495">
        <f t="shared" si="286"/>
        <v>34531753.750000007</v>
      </c>
      <c r="F2375" s="495">
        <f t="shared" si="286"/>
        <v>22272488.529999994</v>
      </c>
      <c r="G2375" s="495">
        <f t="shared" si="287"/>
        <v>12259265.220000014</v>
      </c>
      <c r="H2375" s="495">
        <f>VLOOKUP(A2375,'02-Metrics'!A:R,18,FALSE)</f>
        <v>45205818</v>
      </c>
      <c r="I2375" s="496">
        <f t="shared" si="289"/>
        <v>0.27118777543191486</v>
      </c>
      <c r="J2375" s="512"/>
      <c r="L2375" s="23">
        <v>43485</v>
      </c>
      <c r="M2375" s="241" t="s">
        <v>1039</v>
      </c>
      <c r="S2375">
        <f t="shared" si="288"/>
        <v>2019</v>
      </c>
    </row>
    <row r="2376" spans="1:19">
      <c r="A2376" s="418" t="s">
        <v>1117</v>
      </c>
      <c r="B2376" s="497">
        <v>43497</v>
      </c>
      <c r="C2376" s="498"/>
      <c r="D2376" s="498">
        <v>1203843.06</v>
      </c>
      <c r="E2376" s="495">
        <f t="shared" si="286"/>
        <v>34531753.750000007</v>
      </c>
      <c r="F2376" s="495">
        <f t="shared" si="286"/>
        <v>23476331.589999992</v>
      </c>
      <c r="G2376" s="495">
        <f t="shared" si="287"/>
        <v>11055422.160000015</v>
      </c>
      <c r="H2376" s="495">
        <f>VLOOKUP(A2376,'02-Metrics'!A:R,18,FALSE)</f>
        <v>45205818</v>
      </c>
      <c r="I2376" s="496">
        <f t="shared" si="289"/>
        <v>0.24455750717750568</v>
      </c>
      <c r="J2376" s="512"/>
      <c r="M2376" s="241" t="s">
        <v>1038</v>
      </c>
      <c r="S2376">
        <f t="shared" si="288"/>
        <v>2019</v>
      </c>
    </row>
    <row r="2377" spans="1:19">
      <c r="A2377" s="418" t="s">
        <v>1117</v>
      </c>
      <c r="B2377" s="497">
        <f>L2377</f>
        <v>43517</v>
      </c>
      <c r="C2377" s="498">
        <v>2578109.73</v>
      </c>
      <c r="D2377" s="498"/>
      <c r="E2377" s="495">
        <f t="shared" si="286"/>
        <v>37109863.480000004</v>
      </c>
      <c r="F2377" s="495">
        <f t="shared" si="286"/>
        <v>23476331.589999992</v>
      </c>
      <c r="G2377" s="495">
        <f t="shared" si="287"/>
        <v>13633531.890000012</v>
      </c>
      <c r="H2377" s="495">
        <f>VLOOKUP(A2377,'02-Metrics'!A:R,18,FALSE)</f>
        <v>45205818</v>
      </c>
      <c r="I2377" s="496">
        <f t="shared" si="289"/>
        <v>0.30158799228010896</v>
      </c>
      <c r="J2377" s="512"/>
      <c r="L2377" s="23">
        <v>43517</v>
      </c>
      <c r="M2377" s="241" t="s">
        <v>1039</v>
      </c>
      <c r="S2377">
        <f t="shared" si="288"/>
        <v>2019</v>
      </c>
    </row>
    <row r="2378" spans="1:19">
      <c r="A2378" s="418" t="s">
        <v>1117</v>
      </c>
      <c r="B2378" s="497">
        <f>L2378</f>
        <v>43517</v>
      </c>
      <c r="C2378" s="498">
        <v>229049.99</v>
      </c>
      <c r="D2378" s="498"/>
      <c r="E2378" s="495">
        <f t="shared" si="286"/>
        <v>37338913.470000006</v>
      </c>
      <c r="F2378" s="495">
        <f t="shared" si="286"/>
        <v>23476331.589999992</v>
      </c>
      <c r="G2378" s="495">
        <f t="shared" si="287"/>
        <v>13862581.880000014</v>
      </c>
      <c r="H2378" s="495">
        <f>VLOOKUP(A2378,'02-Metrics'!A:R,18,FALSE)</f>
        <v>45205818</v>
      </c>
      <c r="I2378" s="496">
        <f t="shared" si="289"/>
        <v>0.306654817749344</v>
      </c>
      <c r="J2378" s="512"/>
      <c r="L2378" s="23">
        <v>43517</v>
      </c>
      <c r="M2378" s="241" t="s">
        <v>1039</v>
      </c>
      <c r="S2378">
        <f t="shared" si="288"/>
        <v>2019</v>
      </c>
    </row>
    <row r="2379" spans="1:19">
      <c r="A2379" s="418" t="s">
        <v>1117</v>
      </c>
      <c r="B2379" s="497">
        <v>43525</v>
      </c>
      <c r="C2379" s="498"/>
      <c r="D2379" s="498">
        <v>2182046.2400000002</v>
      </c>
      <c r="E2379" s="495">
        <f t="shared" ref="E2379:F2394" si="290">C2379+E2378</f>
        <v>37338913.470000006</v>
      </c>
      <c r="F2379" s="495">
        <f t="shared" si="290"/>
        <v>25658377.829999991</v>
      </c>
      <c r="G2379" s="495">
        <f t="shared" si="287"/>
        <v>11680535.640000015</v>
      </c>
      <c r="H2379" s="495">
        <f>VLOOKUP(A2379,'02-Metrics'!A:R,18,FALSE)</f>
        <v>45205818</v>
      </c>
      <c r="I2379" s="496">
        <f t="shared" si="289"/>
        <v>0.25838567150803499</v>
      </c>
      <c r="J2379" s="512"/>
      <c r="M2379" s="241" t="s">
        <v>1038</v>
      </c>
      <c r="S2379">
        <f t="shared" si="288"/>
        <v>2019</v>
      </c>
    </row>
    <row r="2380" spans="1:19">
      <c r="A2380" s="418" t="s">
        <v>1117</v>
      </c>
      <c r="B2380" s="497">
        <f>L2380</f>
        <v>43538</v>
      </c>
      <c r="C2380" s="498">
        <v>882296.11</v>
      </c>
      <c r="D2380" s="498"/>
      <c r="E2380" s="495">
        <f t="shared" si="290"/>
        <v>38221209.580000006</v>
      </c>
      <c r="F2380" s="495">
        <f t="shared" si="290"/>
        <v>25658377.829999991</v>
      </c>
      <c r="G2380" s="495">
        <f t="shared" si="287"/>
        <v>12562831.750000015</v>
      </c>
      <c r="H2380" s="495">
        <f>VLOOKUP(A2380,'02-Metrics'!A:R,18,FALSE)</f>
        <v>45205818</v>
      </c>
      <c r="I2380" s="496">
        <f t="shared" si="289"/>
        <v>0.27790298474413216</v>
      </c>
      <c r="J2380" s="512"/>
      <c r="L2380" s="23">
        <v>43538</v>
      </c>
      <c r="M2380" s="241" t="s">
        <v>1039</v>
      </c>
      <c r="S2380">
        <f t="shared" si="288"/>
        <v>2019</v>
      </c>
    </row>
    <row r="2381" spans="1:19">
      <c r="A2381" s="418" t="s">
        <v>1117</v>
      </c>
      <c r="B2381" s="497">
        <v>43556</v>
      </c>
      <c r="C2381" s="498"/>
      <c r="D2381" s="498">
        <v>517499.8</v>
      </c>
      <c r="E2381" s="495">
        <f t="shared" si="290"/>
        <v>38221209.580000006</v>
      </c>
      <c r="F2381" s="495">
        <f t="shared" si="290"/>
        <v>26175877.629999992</v>
      </c>
      <c r="G2381" s="495">
        <f t="shared" si="287"/>
        <v>12045331.950000014</v>
      </c>
      <c r="H2381" s="495">
        <f>VLOOKUP(A2381,'02-Metrics'!A:R,18,FALSE)</f>
        <v>45205818</v>
      </c>
      <c r="I2381" s="496">
        <f t="shared" si="289"/>
        <v>0.26645534762804235</v>
      </c>
      <c r="J2381" s="512"/>
      <c r="M2381" s="241" t="s">
        <v>1038</v>
      </c>
      <c r="S2381">
        <f t="shared" si="288"/>
        <v>2019</v>
      </c>
    </row>
    <row r="2382" spans="1:19">
      <c r="A2382" s="418" t="s">
        <v>1117</v>
      </c>
      <c r="B2382" s="497">
        <f>L2382</f>
        <v>43564</v>
      </c>
      <c r="C2382" s="498">
        <v>163866.22</v>
      </c>
      <c r="D2382" s="498"/>
      <c r="E2382" s="495">
        <f t="shared" si="290"/>
        <v>38385075.800000004</v>
      </c>
      <c r="F2382" s="495">
        <f t="shared" si="290"/>
        <v>26175877.629999992</v>
      </c>
      <c r="G2382" s="495">
        <f t="shared" si="287"/>
        <v>12209198.170000013</v>
      </c>
      <c r="H2382" s="495">
        <f>VLOOKUP(A2382,'02-Metrics'!A:R,18,FALSE)</f>
        <v>45205818</v>
      </c>
      <c r="I2382" s="496">
        <f t="shared" si="289"/>
        <v>0.27008023989301583</v>
      </c>
      <c r="J2382" s="512"/>
      <c r="L2382" s="23">
        <v>43564</v>
      </c>
      <c r="M2382" s="241" t="s">
        <v>1039</v>
      </c>
      <c r="S2382">
        <f t="shared" si="288"/>
        <v>2019</v>
      </c>
    </row>
    <row r="2383" spans="1:19">
      <c r="A2383" s="418" t="s">
        <v>1117</v>
      </c>
      <c r="B2383" s="497">
        <v>43586</v>
      </c>
      <c r="C2383" s="498"/>
      <c r="D2383" s="498">
        <v>1186483.73</v>
      </c>
      <c r="E2383" s="495">
        <f t="shared" si="290"/>
        <v>38385075.800000004</v>
      </c>
      <c r="F2383" s="495">
        <f t="shared" si="290"/>
        <v>27362361.359999992</v>
      </c>
      <c r="G2383" s="495">
        <f t="shared" si="287"/>
        <v>11022714.440000013</v>
      </c>
      <c r="H2383" s="495">
        <f>VLOOKUP(A2383,'02-Metrics'!A:R,18,FALSE)</f>
        <v>45205818</v>
      </c>
      <c r="I2383" s="496">
        <f t="shared" si="289"/>
        <v>0.2438339781839588</v>
      </c>
      <c r="J2383" s="512"/>
      <c r="M2383" s="241" t="s">
        <v>1038</v>
      </c>
      <c r="S2383">
        <f t="shared" si="288"/>
        <v>2019</v>
      </c>
    </row>
    <row r="2384" spans="1:19">
      <c r="A2384" s="418" t="s">
        <v>1117</v>
      </c>
      <c r="B2384" s="497">
        <f>L2384</f>
        <v>43606</v>
      </c>
      <c r="C2384" s="498">
        <v>56058.22</v>
      </c>
      <c r="D2384" s="498"/>
      <c r="E2384" s="495">
        <f t="shared" si="290"/>
        <v>38441134.020000003</v>
      </c>
      <c r="F2384" s="495">
        <f t="shared" si="290"/>
        <v>27362361.359999992</v>
      </c>
      <c r="G2384" s="495">
        <f t="shared" si="287"/>
        <v>11078772.660000011</v>
      </c>
      <c r="H2384" s="495">
        <f>VLOOKUP(A2384,'02-Metrics'!A:R,18,FALSE)</f>
        <v>45205818</v>
      </c>
      <c r="I2384" s="496">
        <f t="shared" si="289"/>
        <v>0.24507404467274568</v>
      </c>
      <c r="J2384" s="512"/>
      <c r="L2384" s="23">
        <v>43606</v>
      </c>
      <c r="M2384" s="241" t="s">
        <v>1039</v>
      </c>
      <c r="S2384">
        <f t="shared" si="288"/>
        <v>2019</v>
      </c>
    </row>
    <row r="2385" spans="1:19">
      <c r="A2385" s="418" t="s">
        <v>1117</v>
      </c>
      <c r="B2385" s="497">
        <v>43617</v>
      </c>
      <c r="C2385" s="498"/>
      <c r="D2385" s="498">
        <v>316875.55</v>
      </c>
      <c r="E2385" s="495">
        <f t="shared" si="290"/>
        <v>38441134.020000003</v>
      </c>
      <c r="F2385" s="495">
        <f t="shared" si="290"/>
        <v>27679236.909999993</v>
      </c>
      <c r="G2385" s="495">
        <f t="shared" si="287"/>
        <v>10761897.110000011</v>
      </c>
      <c r="H2385" s="495">
        <f>VLOOKUP(A2385,'02-Metrics'!A:R,18,FALSE)</f>
        <v>45205818</v>
      </c>
      <c r="I2385" s="496">
        <f t="shared" si="289"/>
        <v>0.23806442591084206</v>
      </c>
      <c r="J2385" s="512"/>
      <c r="M2385" s="241" t="s">
        <v>1038</v>
      </c>
      <c r="S2385">
        <f t="shared" si="288"/>
        <v>2019</v>
      </c>
    </row>
    <row r="2386" spans="1:19">
      <c r="A2386" s="418" t="s">
        <v>1117</v>
      </c>
      <c r="B2386" s="497">
        <f>L2386</f>
        <v>43626</v>
      </c>
      <c r="C2386" s="498">
        <v>809762.24</v>
      </c>
      <c r="D2386" s="498"/>
      <c r="E2386" s="495">
        <f t="shared" si="290"/>
        <v>39250896.260000005</v>
      </c>
      <c r="F2386" s="495">
        <f t="shared" si="290"/>
        <v>27679236.909999993</v>
      </c>
      <c r="G2386" s="495">
        <f t="shared" si="287"/>
        <v>11571659.350000013</v>
      </c>
      <c r="H2386" s="495">
        <f>VLOOKUP(A2386,'02-Metrics'!A:R,18,FALSE)</f>
        <v>45205818</v>
      </c>
      <c r="I2386" s="496">
        <f t="shared" si="289"/>
        <v>0.25597721403913126</v>
      </c>
      <c r="J2386" s="512"/>
      <c r="L2386" s="23">
        <v>43626</v>
      </c>
      <c r="M2386" s="241" t="s">
        <v>1039</v>
      </c>
      <c r="S2386">
        <f t="shared" si="288"/>
        <v>2019</v>
      </c>
    </row>
    <row r="2387" spans="1:19">
      <c r="A2387" s="418" t="s">
        <v>1117</v>
      </c>
      <c r="B2387" s="497">
        <v>43647</v>
      </c>
      <c r="C2387" s="498"/>
      <c r="D2387" s="498">
        <v>203824.2</v>
      </c>
      <c r="E2387" s="495">
        <f t="shared" si="290"/>
        <v>39250896.260000005</v>
      </c>
      <c r="F2387" s="495">
        <f t="shared" si="290"/>
        <v>27883061.109999992</v>
      </c>
      <c r="G2387" s="495">
        <f t="shared" si="287"/>
        <v>11367835.150000013</v>
      </c>
      <c r="H2387" s="495">
        <f>VLOOKUP(A2387,'02-Metrics'!A:R,18,FALSE)</f>
        <v>45205818</v>
      </c>
      <c r="I2387" s="496">
        <f t="shared" si="289"/>
        <v>0.25146840944234244</v>
      </c>
      <c r="J2387" s="512"/>
      <c r="M2387" s="241" t="s">
        <v>1038</v>
      </c>
      <c r="S2387">
        <f t="shared" si="288"/>
        <v>2019</v>
      </c>
    </row>
    <row r="2388" spans="1:19">
      <c r="A2388" s="418" t="s">
        <v>1117</v>
      </c>
      <c r="B2388" s="497">
        <f>L2388</f>
        <v>43670</v>
      </c>
      <c r="C2388" s="498">
        <v>57062.55</v>
      </c>
      <c r="D2388" s="498"/>
      <c r="E2388" s="495">
        <f t="shared" si="290"/>
        <v>39307958.810000002</v>
      </c>
      <c r="F2388" s="495">
        <f t="shared" si="290"/>
        <v>27883061.109999992</v>
      </c>
      <c r="G2388" s="495">
        <f t="shared" si="287"/>
        <v>11424897.70000001</v>
      </c>
      <c r="H2388" s="495">
        <f>VLOOKUP(A2388,'02-Metrics'!A:R,18,FALSE)</f>
        <v>45205818</v>
      </c>
      <c r="I2388" s="496">
        <f t="shared" si="289"/>
        <v>0.25273069276171511</v>
      </c>
      <c r="J2388" s="512"/>
      <c r="L2388" s="23">
        <v>43670</v>
      </c>
      <c r="M2388" s="241" t="s">
        <v>1039</v>
      </c>
      <c r="S2388">
        <f t="shared" si="288"/>
        <v>2019</v>
      </c>
    </row>
    <row r="2389" spans="1:19">
      <c r="A2389" s="418" t="s">
        <v>1117</v>
      </c>
      <c r="B2389" s="497">
        <v>43678</v>
      </c>
      <c r="C2389" s="498"/>
      <c r="D2389" s="498">
        <v>247991.13</v>
      </c>
      <c r="E2389" s="495">
        <f t="shared" si="290"/>
        <v>39307958.810000002</v>
      </c>
      <c r="F2389" s="495">
        <f t="shared" si="290"/>
        <v>28131052.239999991</v>
      </c>
      <c r="G2389" s="495">
        <f t="shared" si="287"/>
        <v>11176906.570000011</v>
      </c>
      <c r="H2389" s="495">
        <f>VLOOKUP(A2389,'02-Metrics'!A:R,18,FALSE)</f>
        <v>45205818</v>
      </c>
      <c r="I2389" s="496">
        <f t="shared" si="289"/>
        <v>0.2472448694546355</v>
      </c>
      <c r="J2389" s="512"/>
      <c r="M2389" s="241" t="s">
        <v>1038</v>
      </c>
      <c r="S2389">
        <f t="shared" si="288"/>
        <v>2019</v>
      </c>
    </row>
    <row r="2390" spans="1:19">
      <c r="A2390" s="418" t="s">
        <v>1117</v>
      </c>
      <c r="B2390" s="497">
        <v>43709</v>
      </c>
      <c r="C2390" s="498"/>
      <c r="D2390" s="498">
        <v>147625.68</v>
      </c>
      <c r="E2390" s="495">
        <f t="shared" si="290"/>
        <v>39307958.810000002</v>
      </c>
      <c r="F2390" s="495">
        <f t="shared" si="290"/>
        <v>28278677.919999991</v>
      </c>
      <c r="G2390" s="495">
        <f t="shared" si="287"/>
        <v>11029280.890000012</v>
      </c>
      <c r="H2390" s="495">
        <f>VLOOKUP(A2390,'02-Metrics'!A:R,18,FALSE)</f>
        <v>45205818</v>
      </c>
      <c r="I2390" s="496">
        <f t="shared" si="289"/>
        <v>0.24397923492945114</v>
      </c>
      <c r="J2390" s="512"/>
      <c r="M2390" s="241" t="s">
        <v>1038</v>
      </c>
      <c r="S2390">
        <f t="shared" si="288"/>
        <v>2019</v>
      </c>
    </row>
    <row r="2391" spans="1:19">
      <c r="A2391" s="418" t="s">
        <v>1117</v>
      </c>
      <c r="B2391" s="497">
        <v>43739</v>
      </c>
      <c r="C2391" s="498"/>
      <c r="D2391" s="498">
        <v>375458.68</v>
      </c>
      <c r="E2391" s="495">
        <f t="shared" si="290"/>
        <v>39307958.810000002</v>
      </c>
      <c r="F2391" s="495">
        <f t="shared" si="290"/>
        <v>28654136.59999999</v>
      </c>
      <c r="G2391" s="495">
        <f t="shared" si="287"/>
        <v>10653822.210000012</v>
      </c>
      <c r="H2391" s="495">
        <f>VLOOKUP(A2391,'02-Metrics'!A:R,18,FALSE)</f>
        <v>45205818</v>
      </c>
      <c r="I2391" s="496">
        <f t="shared" si="289"/>
        <v>0.23567369602735674</v>
      </c>
      <c r="J2391" s="512"/>
      <c r="M2391" s="241" t="s">
        <v>1038</v>
      </c>
      <c r="S2391">
        <f t="shared" si="288"/>
        <v>2019</v>
      </c>
    </row>
    <row r="2392" spans="1:19">
      <c r="A2392" s="418" t="s">
        <v>1117</v>
      </c>
      <c r="B2392" s="497">
        <v>43770</v>
      </c>
      <c r="C2392" s="498"/>
      <c r="D2392" s="498">
        <v>355231.29</v>
      </c>
      <c r="E2392" s="495">
        <f t="shared" si="290"/>
        <v>39307958.810000002</v>
      </c>
      <c r="F2392" s="495">
        <f t="shared" si="290"/>
        <v>29009367.889999989</v>
      </c>
      <c r="G2392" s="495">
        <f t="shared" si="287"/>
        <v>10298590.920000013</v>
      </c>
      <c r="H2392" s="495">
        <f>VLOOKUP(A2392,'02-Metrics'!A:R,18,FALSE)</f>
        <v>45205818</v>
      </c>
      <c r="I2392" s="496">
        <f t="shared" si="289"/>
        <v>0.22781560815910937</v>
      </c>
      <c r="J2392" s="512"/>
      <c r="M2392" s="241" t="s">
        <v>1038</v>
      </c>
      <c r="S2392">
        <f t="shared" si="288"/>
        <v>2019</v>
      </c>
    </row>
    <row r="2393" spans="1:19">
      <c r="A2393" s="418" t="s">
        <v>1117</v>
      </c>
      <c r="B2393" s="497">
        <f>L2393</f>
        <v>43782</v>
      </c>
      <c r="C2393" s="498">
        <v>3376927.91</v>
      </c>
      <c r="D2393" s="498"/>
      <c r="E2393" s="495">
        <f t="shared" si="290"/>
        <v>42684886.719999999</v>
      </c>
      <c r="F2393" s="495">
        <f t="shared" si="290"/>
        <v>29009367.889999989</v>
      </c>
      <c r="G2393" s="495">
        <f t="shared" si="287"/>
        <v>13675518.830000009</v>
      </c>
      <c r="H2393" s="495">
        <f>VLOOKUP(A2393,'02-Metrics'!A:R,18,FALSE)</f>
        <v>45205818</v>
      </c>
      <c r="I2393" s="496">
        <f t="shared" si="289"/>
        <v>0.30251678733033899</v>
      </c>
      <c r="J2393" s="512"/>
      <c r="L2393" s="23">
        <v>43782</v>
      </c>
      <c r="M2393" s="241" t="s">
        <v>1039</v>
      </c>
      <c r="S2393">
        <f t="shared" si="288"/>
        <v>2019</v>
      </c>
    </row>
    <row r="2394" spans="1:19">
      <c r="A2394" s="418" t="s">
        <v>1117</v>
      </c>
      <c r="B2394" s="497">
        <v>43800</v>
      </c>
      <c r="C2394" s="498"/>
      <c r="D2394" s="498">
        <v>4538747.53</v>
      </c>
      <c r="E2394" s="495">
        <f t="shared" si="290"/>
        <v>42684886.719999999</v>
      </c>
      <c r="F2394" s="495">
        <f t="shared" si="290"/>
        <v>33548115.419999991</v>
      </c>
      <c r="G2394" s="495">
        <f t="shared" si="287"/>
        <v>9136771.3000000082</v>
      </c>
      <c r="H2394" s="495">
        <f>VLOOKUP(A2394,'02-Metrics'!A:R,18,FALSE)</f>
        <v>45205818</v>
      </c>
      <c r="I2394" s="496">
        <f t="shared" si="289"/>
        <v>0.20211494237312569</v>
      </c>
      <c r="J2394" s="512"/>
      <c r="M2394" s="241" t="s">
        <v>1038</v>
      </c>
      <c r="S2394">
        <f t="shared" si="288"/>
        <v>2019</v>
      </c>
    </row>
    <row r="2395" spans="1:19">
      <c r="A2395" s="418" t="s">
        <v>1117</v>
      </c>
      <c r="B2395" s="497">
        <f>L2395</f>
        <v>43817</v>
      </c>
      <c r="C2395" s="498">
        <v>3145907.11</v>
      </c>
      <c r="D2395" s="498"/>
      <c r="E2395" s="495">
        <f t="shared" ref="E2395:F2407" si="291">C2395+E2394</f>
        <v>45830793.829999998</v>
      </c>
      <c r="F2395" s="495">
        <f t="shared" si="291"/>
        <v>33548115.419999991</v>
      </c>
      <c r="G2395" s="495">
        <f t="shared" si="287"/>
        <v>12282678.410000008</v>
      </c>
      <c r="H2395" s="495">
        <f>VLOOKUP(A2395,'02-Metrics'!A:R,18,FALSE)</f>
        <v>45205818</v>
      </c>
      <c r="I2395" s="496">
        <f t="shared" si="289"/>
        <v>0.27170569969555708</v>
      </c>
      <c r="J2395" s="512"/>
      <c r="L2395" s="23">
        <v>43817</v>
      </c>
      <c r="M2395" s="241" t="s">
        <v>1039</v>
      </c>
      <c r="S2395">
        <f t="shared" si="288"/>
        <v>2019</v>
      </c>
    </row>
    <row r="2396" spans="1:19">
      <c r="A2396" s="418" t="s">
        <v>1117</v>
      </c>
      <c r="B2396" s="497">
        <v>43831</v>
      </c>
      <c r="C2396" s="498"/>
      <c r="D2396" s="498">
        <v>1096980.8400000001</v>
      </c>
      <c r="E2396" s="495">
        <f t="shared" si="291"/>
        <v>45830793.829999998</v>
      </c>
      <c r="F2396" s="495">
        <f t="shared" si="291"/>
        <v>34645096.25999999</v>
      </c>
      <c r="G2396" s="495">
        <f t="shared" si="287"/>
        <v>11185697.570000008</v>
      </c>
      <c r="H2396" s="495">
        <f>VLOOKUP(A2396,'02-Metrics'!A:R,18,FALSE)</f>
        <v>45205818</v>
      </c>
      <c r="I2396" s="496">
        <f t="shared" si="289"/>
        <v>0.24743933557401854</v>
      </c>
      <c r="J2396" s="512"/>
      <c r="M2396" s="241" t="s">
        <v>1038</v>
      </c>
      <c r="S2396">
        <f t="shared" si="288"/>
        <v>2020</v>
      </c>
    </row>
    <row r="2397" spans="1:19">
      <c r="A2397" s="418" t="s">
        <v>1117</v>
      </c>
      <c r="B2397" s="497">
        <v>43862</v>
      </c>
      <c r="C2397" s="498"/>
      <c r="D2397" s="498">
        <v>397669.97</v>
      </c>
      <c r="E2397" s="495">
        <f t="shared" si="291"/>
        <v>45830793.829999998</v>
      </c>
      <c r="F2397" s="495">
        <f t="shared" si="291"/>
        <v>35042766.229999989</v>
      </c>
      <c r="G2397" s="495">
        <f t="shared" si="287"/>
        <v>10788027.600000009</v>
      </c>
      <c r="H2397" s="495">
        <f>VLOOKUP(A2397,'02-Metrics'!A:R,18,FALSE)</f>
        <v>45205818</v>
      </c>
      <c r="I2397" s="496">
        <f t="shared" si="289"/>
        <v>0.23864245969401568</v>
      </c>
      <c r="J2397" s="512"/>
      <c r="M2397" s="241" t="s">
        <v>1038</v>
      </c>
      <c r="S2397">
        <f t="shared" si="288"/>
        <v>2020</v>
      </c>
    </row>
    <row r="2398" spans="1:19">
      <c r="A2398" s="418" t="s">
        <v>1117</v>
      </c>
      <c r="B2398" s="497">
        <v>43922</v>
      </c>
      <c r="C2398" s="498"/>
      <c r="D2398" s="498">
        <v>12390.38</v>
      </c>
      <c r="E2398" s="495">
        <f t="shared" si="291"/>
        <v>45830793.829999998</v>
      </c>
      <c r="F2398" s="495">
        <f t="shared" si="291"/>
        <v>35055156.609999992</v>
      </c>
      <c r="G2398" s="495">
        <f t="shared" si="287"/>
        <v>10775637.220000006</v>
      </c>
      <c r="H2398" s="495">
        <f>VLOOKUP(A2398,'02-Metrics'!A:R,18,FALSE)</f>
        <v>45205818</v>
      </c>
      <c r="I2398" s="496">
        <f t="shared" si="289"/>
        <v>0.23836837152244444</v>
      </c>
      <c r="J2398" s="512"/>
      <c r="M2398" s="241" t="s">
        <v>1038</v>
      </c>
      <c r="S2398">
        <f t="shared" si="288"/>
        <v>2020</v>
      </c>
    </row>
    <row r="2399" spans="1:19">
      <c r="A2399" s="418" t="s">
        <v>1117</v>
      </c>
      <c r="B2399" s="497">
        <f>L2399</f>
        <v>43930</v>
      </c>
      <c r="C2399" s="498">
        <v>285951.45</v>
      </c>
      <c r="D2399" s="498"/>
      <c r="E2399" s="495">
        <f t="shared" si="291"/>
        <v>46116745.280000001</v>
      </c>
      <c r="F2399" s="495">
        <f t="shared" si="291"/>
        <v>35055156.609999992</v>
      </c>
      <c r="G2399" s="495">
        <f t="shared" si="287"/>
        <v>11061588.670000009</v>
      </c>
      <c r="H2399" s="495">
        <f>VLOOKUP(A2399,'02-Metrics'!A:R,18,FALSE)</f>
        <v>45205818</v>
      </c>
      <c r="I2399" s="496">
        <f t="shared" si="289"/>
        <v>0.24469391683167882</v>
      </c>
      <c r="J2399" s="512"/>
      <c r="L2399" s="23">
        <v>43930</v>
      </c>
      <c r="M2399" s="241" t="s">
        <v>764</v>
      </c>
      <c r="S2399">
        <f t="shared" si="288"/>
        <v>2020</v>
      </c>
    </row>
    <row r="2400" spans="1:19">
      <c r="A2400" s="418" t="s">
        <v>1117</v>
      </c>
      <c r="B2400" s="497">
        <v>44013</v>
      </c>
      <c r="C2400" s="498"/>
      <c r="D2400" s="498">
        <v>15373.579999999998</v>
      </c>
      <c r="E2400" s="495">
        <f t="shared" si="291"/>
        <v>46116745.280000001</v>
      </c>
      <c r="F2400" s="495">
        <f t="shared" si="291"/>
        <v>35070530.18999999</v>
      </c>
      <c r="G2400" s="495">
        <f t="shared" si="287"/>
        <v>11046215.090000011</v>
      </c>
      <c r="H2400" s="495">
        <f>VLOOKUP(A2400,'02-Metrics'!A:R,18,FALSE)</f>
        <v>45205818</v>
      </c>
      <c r="I2400" s="496">
        <f t="shared" si="289"/>
        <v>0.24435383715432404</v>
      </c>
      <c r="J2400" s="512"/>
      <c r="M2400" s="241" t="s">
        <v>1038</v>
      </c>
      <c r="S2400">
        <f t="shared" si="288"/>
        <v>2020</v>
      </c>
    </row>
    <row r="2401" spans="1:19">
      <c r="A2401" s="418" t="s">
        <v>1117</v>
      </c>
      <c r="B2401" s="497">
        <f>L2401</f>
        <v>44105</v>
      </c>
      <c r="C2401" s="498"/>
      <c r="D2401" s="498">
        <v>252803.38</v>
      </c>
      <c r="E2401" s="495">
        <f t="shared" si="291"/>
        <v>46116745.280000001</v>
      </c>
      <c r="F2401" s="495">
        <f t="shared" si="291"/>
        <v>35323333.569999993</v>
      </c>
      <c r="G2401" s="495">
        <f t="shared" si="287"/>
        <v>10793411.710000008</v>
      </c>
      <c r="H2401" s="495">
        <f>VLOOKUP(A2401,'02-Metrics'!A:R,18,FALSE)</f>
        <v>45205818</v>
      </c>
      <c r="I2401" s="496">
        <f t="shared" si="289"/>
        <v>0.23876156184144282</v>
      </c>
      <c r="J2401" s="512"/>
      <c r="L2401" s="23">
        <v>44105</v>
      </c>
      <c r="M2401" s="241" t="s">
        <v>1040</v>
      </c>
      <c r="S2401">
        <f t="shared" si="288"/>
        <v>2020</v>
      </c>
    </row>
    <row r="2402" spans="1:19">
      <c r="A2402" s="418" t="s">
        <v>1117</v>
      </c>
      <c r="B2402" s="497">
        <f>L2402</f>
        <v>44136</v>
      </c>
      <c r="C2402" s="498"/>
      <c r="D2402" s="498">
        <v>195238</v>
      </c>
      <c r="E2402" s="495">
        <f t="shared" si="291"/>
        <v>46116745.280000001</v>
      </c>
      <c r="F2402" s="495">
        <f t="shared" si="291"/>
        <v>35518571.569999993</v>
      </c>
      <c r="G2402" s="495">
        <f t="shared" si="287"/>
        <v>10598173.710000008</v>
      </c>
      <c r="H2402" s="495">
        <f>VLOOKUP(A2402,'02-Metrics'!A:R,18,FALSE)</f>
        <v>45205818</v>
      </c>
      <c r="I2402" s="496">
        <f t="shared" si="289"/>
        <v>0.23444269297372317</v>
      </c>
      <c r="J2402" s="512"/>
      <c r="L2402" s="23">
        <v>44136</v>
      </c>
      <c r="M2402" s="241" t="s">
        <v>1040</v>
      </c>
      <c r="S2402">
        <f t="shared" si="288"/>
        <v>2020</v>
      </c>
    </row>
    <row r="2403" spans="1:19">
      <c r="A2403" s="418" t="s">
        <v>1117</v>
      </c>
      <c r="B2403" s="497">
        <f>L2403</f>
        <v>44166</v>
      </c>
      <c r="C2403" s="498"/>
      <c r="D2403" s="498">
        <v>105849.34</v>
      </c>
      <c r="E2403" s="495">
        <f t="shared" si="291"/>
        <v>46116745.280000001</v>
      </c>
      <c r="F2403" s="495">
        <f t="shared" si="291"/>
        <v>35624420.909999996</v>
      </c>
      <c r="G2403" s="495">
        <f t="shared" si="287"/>
        <v>10492324.370000005</v>
      </c>
      <c r="H2403" s="495">
        <f>VLOOKUP(A2403,'02-Metrics'!A:R,18,FALSE)</f>
        <v>45205818</v>
      </c>
      <c r="I2403" s="496">
        <f t="shared" si="289"/>
        <v>0.23210119480638541</v>
      </c>
      <c r="J2403" s="512"/>
      <c r="L2403" s="23">
        <v>44166</v>
      </c>
      <c r="M2403" s="241" t="s">
        <v>1040</v>
      </c>
      <c r="S2403">
        <f t="shared" si="288"/>
        <v>2020</v>
      </c>
    </row>
    <row r="2404" spans="1:19">
      <c r="A2404" s="418" t="s">
        <v>1117</v>
      </c>
      <c r="B2404" s="497">
        <f>L2404</f>
        <v>44186</v>
      </c>
      <c r="C2404" s="498">
        <v>2483342.5</v>
      </c>
      <c r="D2404" s="498"/>
      <c r="E2404" s="495">
        <f t="shared" si="291"/>
        <v>48600087.780000001</v>
      </c>
      <c r="F2404" s="495">
        <f t="shared" si="291"/>
        <v>35624420.909999996</v>
      </c>
      <c r="G2404" s="495">
        <f t="shared" si="287"/>
        <v>12975666.870000005</v>
      </c>
      <c r="H2404" s="495">
        <f>VLOOKUP(A2404,'02-Metrics'!A:R,18,FALSE)</f>
        <v>45205818</v>
      </c>
      <c r="I2404" s="496">
        <f t="shared" si="289"/>
        <v>0.28703532961177708</v>
      </c>
      <c r="J2404" s="512"/>
      <c r="L2404" s="23">
        <v>44186</v>
      </c>
      <c r="M2404" s="241" t="s">
        <v>1039</v>
      </c>
      <c r="S2404">
        <f t="shared" si="288"/>
        <v>2020</v>
      </c>
    </row>
    <row r="2405" spans="1:19">
      <c r="A2405" s="418" t="s">
        <v>1117</v>
      </c>
      <c r="B2405" s="497">
        <v>44197</v>
      </c>
      <c r="C2405" s="498"/>
      <c r="D2405" s="498">
        <v>12390.38</v>
      </c>
      <c r="E2405" s="495">
        <f t="shared" si="291"/>
        <v>48600087.780000001</v>
      </c>
      <c r="F2405" s="495">
        <f t="shared" si="291"/>
        <v>35636811.289999999</v>
      </c>
      <c r="G2405" s="495">
        <f t="shared" si="287"/>
        <v>12963276.490000002</v>
      </c>
      <c r="H2405" s="495">
        <f>VLOOKUP(A2405,'02-Metrics'!A:R,18,FALSE)</f>
        <v>45205818</v>
      </c>
      <c r="I2405" s="496">
        <f t="shared" si="289"/>
        <v>0.28676124144020582</v>
      </c>
      <c r="J2405" s="512"/>
      <c r="M2405" s="241" t="s">
        <v>1038</v>
      </c>
      <c r="S2405">
        <f t="shared" si="288"/>
        <v>2021</v>
      </c>
    </row>
    <row r="2406" spans="1:19">
      <c r="A2406" s="418" t="s">
        <v>1117</v>
      </c>
      <c r="B2406" s="497">
        <v>44228</v>
      </c>
      <c r="C2406" s="498"/>
      <c r="D2406" s="498">
        <v>81906.720000000001</v>
      </c>
      <c r="E2406" s="495">
        <f t="shared" si="291"/>
        <v>48600087.780000001</v>
      </c>
      <c r="F2406" s="495">
        <f t="shared" si="291"/>
        <v>35718718.009999998</v>
      </c>
      <c r="G2406" s="495">
        <f t="shared" si="287"/>
        <v>12881369.770000003</v>
      </c>
      <c r="H2406" s="495">
        <f>VLOOKUP(A2406,'02-Metrics'!A:R,18,FALSE)</f>
        <v>45205818</v>
      </c>
      <c r="I2406" s="496">
        <f t="shared" si="289"/>
        <v>0.28494937908213502</v>
      </c>
      <c r="J2406" s="512"/>
      <c r="M2406" s="241" t="s">
        <v>1038</v>
      </c>
      <c r="S2406">
        <f t="shared" si="288"/>
        <v>2021</v>
      </c>
    </row>
    <row r="2407" spans="1:19">
      <c r="A2407" s="418" t="s">
        <v>1117</v>
      </c>
      <c r="B2407" s="497">
        <v>44256</v>
      </c>
      <c r="C2407" s="498"/>
      <c r="D2407" s="498">
        <v>9700</v>
      </c>
      <c r="E2407" s="495">
        <f t="shared" si="291"/>
        <v>48600087.780000001</v>
      </c>
      <c r="F2407" s="495">
        <f t="shared" si="291"/>
        <v>35728418.009999998</v>
      </c>
      <c r="G2407" s="495">
        <f t="shared" si="287"/>
        <v>12871669.770000003</v>
      </c>
      <c r="H2407" s="495">
        <f>VLOOKUP(A2407,'02-Metrics'!A:R,18,FALSE)</f>
        <v>45205818</v>
      </c>
      <c r="I2407" s="496">
        <f t="shared" si="289"/>
        <v>0.28473480493152459</v>
      </c>
      <c r="J2407" s="512"/>
      <c r="M2407" s="241" t="s">
        <v>1038</v>
      </c>
      <c r="S2407">
        <f t="shared" si="288"/>
        <v>2021</v>
      </c>
    </row>
    <row r="2408" spans="1:19">
      <c r="A2408" s="418"/>
      <c r="B2408" s="505"/>
      <c r="C2408" s="506"/>
      <c r="D2408" s="506"/>
      <c r="E2408" s="506"/>
      <c r="F2408" s="506"/>
      <c r="G2408" s="506"/>
      <c r="H2408" s="495"/>
      <c r="I2408" s="496"/>
      <c r="J2408" s="512"/>
      <c r="S2408">
        <f t="shared" si="288"/>
        <v>1900</v>
      </c>
    </row>
    <row r="2409" spans="1:19">
      <c r="A2409" s="418" t="s">
        <v>472</v>
      </c>
      <c r="B2409" s="497">
        <v>43040</v>
      </c>
      <c r="C2409" s="498"/>
      <c r="D2409" s="498">
        <v>325000</v>
      </c>
      <c r="E2409" s="495">
        <f t="shared" ref="E2409:F2424" si="292">C2409+E2408</f>
        <v>0</v>
      </c>
      <c r="F2409" s="495">
        <f t="shared" si="292"/>
        <v>325000</v>
      </c>
      <c r="G2409" s="495">
        <f t="shared" si="287"/>
        <v>-325000</v>
      </c>
      <c r="H2409" s="495">
        <f>VLOOKUP(A2409,'02-Metrics'!A:R,18,FALSE)</f>
        <v>332856409</v>
      </c>
      <c r="I2409" s="496">
        <f t="shared" si="289"/>
        <v>-9.7639700246841279E-4</v>
      </c>
      <c r="J2409" s="512"/>
      <c r="M2409" s="241" t="s">
        <v>1038</v>
      </c>
      <c r="S2409">
        <f t="shared" si="288"/>
        <v>2017</v>
      </c>
    </row>
    <row r="2410" spans="1:19">
      <c r="A2410" s="418" t="s">
        <v>472</v>
      </c>
      <c r="B2410" s="494">
        <v>43069</v>
      </c>
      <c r="C2410" s="495">
        <v>0</v>
      </c>
      <c r="D2410" s="495">
        <v>1386347</v>
      </c>
      <c r="E2410" s="495">
        <f t="shared" si="292"/>
        <v>0</v>
      </c>
      <c r="F2410" s="495">
        <f t="shared" si="292"/>
        <v>1711347</v>
      </c>
      <c r="G2410" s="495">
        <f t="shared" si="287"/>
        <v>-1711347</v>
      </c>
      <c r="H2410" s="495">
        <f>VLOOKUP(A2410,'02-Metrics'!A:R,18,FALSE)</f>
        <v>332856409</v>
      </c>
      <c r="I2410" s="496">
        <f t="shared" si="289"/>
        <v>-5.1413971722563409E-3</v>
      </c>
      <c r="J2410" s="512"/>
      <c r="K2410" s="491">
        <v>0</v>
      </c>
      <c r="L2410" s="489">
        <v>43069</v>
      </c>
      <c r="M2410" s="241" t="s">
        <v>1041</v>
      </c>
      <c r="S2410">
        <f t="shared" si="288"/>
        <v>2017</v>
      </c>
    </row>
    <row r="2411" spans="1:19">
      <c r="A2411" s="418" t="s">
        <v>472</v>
      </c>
      <c r="B2411" s="497">
        <v>43070</v>
      </c>
      <c r="C2411" s="498"/>
      <c r="D2411" s="498">
        <v>36105.040000000001</v>
      </c>
      <c r="E2411" s="495">
        <f t="shared" si="292"/>
        <v>0</v>
      </c>
      <c r="F2411" s="495">
        <f t="shared" si="292"/>
        <v>1747452.04</v>
      </c>
      <c r="G2411" s="495">
        <f t="shared" si="287"/>
        <v>-1747452.04</v>
      </c>
      <c r="H2411" s="495">
        <f>VLOOKUP(A2411,'02-Metrics'!A:R,18,FALSE)</f>
        <v>332856409</v>
      </c>
      <c r="I2411" s="496">
        <f t="shared" si="289"/>
        <v>-5.2498674886563472E-3</v>
      </c>
      <c r="J2411" s="512"/>
      <c r="M2411" s="241" t="s">
        <v>1038</v>
      </c>
      <c r="S2411">
        <f t="shared" si="288"/>
        <v>2017</v>
      </c>
    </row>
    <row r="2412" spans="1:19">
      <c r="A2412" s="418" t="s">
        <v>472</v>
      </c>
      <c r="B2412" s="494">
        <v>43100</v>
      </c>
      <c r="C2412" s="495">
        <v>93300000</v>
      </c>
      <c r="D2412" s="495">
        <v>17946376</v>
      </c>
      <c r="E2412" s="495">
        <f t="shared" si="292"/>
        <v>93300000</v>
      </c>
      <c r="F2412" s="495">
        <f t="shared" si="292"/>
        <v>19693828.039999999</v>
      </c>
      <c r="G2412" s="495">
        <f t="shared" si="287"/>
        <v>73606171.960000008</v>
      </c>
      <c r="H2412" s="495">
        <f>VLOOKUP(A2412,'02-Metrics'!A:R,18,FALSE)</f>
        <v>332856409</v>
      </c>
      <c r="I2412" s="496">
        <f t="shared" si="289"/>
        <v>0.2211349097382109</v>
      </c>
      <c r="J2412" s="512"/>
      <c r="K2412" s="491">
        <v>4401847</v>
      </c>
      <c r="L2412" s="489">
        <v>43100</v>
      </c>
      <c r="M2412" s="241" t="s">
        <v>1041</v>
      </c>
      <c r="S2412">
        <f t="shared" si="288"/>
        <v>2017</v>
      </c>
    </row>
    <row r="2413" spans="1:19">
      <c r="A2413" s="418" t="s">
        <v>472</v>
      </c>
      <c r="B2413" s="497">
        <v>43101</v>
      </c>
      <c r="C2413" s="498"/>
      <c r="D2413" s="498">
        <v>2692849.3499999996</v>
      </c>
      <c r="E2413" s="495">
        <f t="shared" si="292"/>
        <v>93300000</v>
      </c>
      <c r="F2413" s="495">
        <f t="shared" si="292"/>
        <v>22386677.390000001</v>
      </c>
      <c r="G2413" s="495">
        <f t="shared" si="287"/>
        <v>70913322.609999999</v>
      </c>
      <c r="H2413" s="495">
        <f>VLOOKUP(A2413,'02-Metrics'!A:R,18,FALSE)</f>
        <v>332856409</v>
      </c>
      <c r="I2413" s="496">
        <f t="shared" si="289"/>
        <v>0.21304478655839851</v>
      </c>
      <c r="J2413" s="512"/>
      <c r="M2413" s="241" t="s">
        <v>1038</v>
      </c>
      <c r="S2413">
        <f t="shared" si="288"/>
        <v>2018</v>
      </c>
    </row>
    <row r="2414" spans="1:19">
      <c r="A2414" s="418" t="s">
        <v>472</v>
      </c>
      <c r="B2414" s="497">
        <v>43132</v>
      </c>
      <c r="C2414" s="498"/>
      <c r="D2414" s="498">
        <v>13868263.529999999</v>
      </c>
      <c r="E2414" s="495">
        <f t="shared" si="292"/>
        <v>93300000</v>
      </c>
      <c r="F2414" s="495">
        <f t="shared" si="292"/>
        <v>36254940.920000002</v>
      </c>
      <c r="G2414" s="495">
        <f t="shared" si="287"/>
        <v>57045059.079999998</v>
      </c>
      <c r="H2414" s="495">
        <f>VLOOKUP(A2414,'02-Metrics'!A:R,18,FALSE)</f>
        <v>332856409</v>
      </c>
      <c r="I2414" s="496">
        <f t="shared" si="289"/>
        <v>0.17138038366567848</v>
      </c>
      <c r="J2414" s="512"/>
      <c r="M2414" s="241" t="s">
        <v>1038</v>
      </c>
      <c r="S2414">
        <f t="shared" si="288"/>
        <v>2018</v>
      </c>
    </row>
    <row r="2415" spans="1:19">
      <c r="A2415" s="418" t="s">
        <v>472</v>
      </c>
      <c r="B2415" s="497">
        <v>43160</v>
      </c>
      <c r="C2415" s="498"/>
      <c r="D2415" s="498">
        <v>15856372.589999994</v>
      </c>
      <c r="E2415" s="495">
        <f t="shared" si="292"/>
        <v>93300000</v>
      </c>
      <c r="F2415" s="495">
        <f t="shared" si="292"/>
        <v>52111313.509999998</v>
      </c>
      <c r="G2415" s="495">
        <f t="shared" si="287"/>
        <v>41188686.490000002</v>
      </c>
      <c r="H2415" s="495">
        <f>VLOOKUP(A2415,'02-Metrics'!A:R,18,FALSE)</f>
        <v>332856409</v>
      </c>
      <c r="I2415" s="496">
        <f t="shared" si="289"/>
        <v>0.12374310776752988</v>
      </c>
      <c r="J2415" s="512"/>
      <c r="M2415" s="241" t="s">
        <v>1038</v>
      </c>
      <c r="S2415">
        <f t="shared" si="288"/>
        <v>2018</v>
      </c>
    </row>
    <row r="2416" spans="1:19">
      <c r="A2416" s="418" t="s">
        <v>472</v>
      </c>
      <c r="B2416" s="497">
        <f>L2416</f>
        <v>43164</v>
      </c>
      <c r="C2416" s="498">
        <v>3059283.73</v>
      </c>
      <c r="D2416" s="498"/>
      <c r="E2416" s="495">
        <f t="shared" si="292"/>
        <v>96359283.730000004</v>
      </c>
      <c r="F2416" s="495">
        <f t="shared" si="292"/>
        <v>52111313.509999998</v>
      </c>
      <c r="G2416" s="495">
        <f t="shared" si="287"/>
        <v>44247970.220000006</v>
      </c>
      <c r="H2416" s="495">
        <f>VLOOKUP(A2416,'02-Metrics'!A:R,18,FALSE)</f>
        <v>332856409</v>
      </c>
      <c r="I2416" s="496">
        <f t="shared" si="289"/>
        <v>0.13293410919421414</v>
      </c>
      <c r="J2416" s="512"/>
      <c r="L2416" s="23">
        <v>43164</v>
      </c>
      <c r="M2416" s="241" t="s">
        <v>1039</v>
      </c>
      <c r="S2416">
        <f t="shared" si="288"/>
        <v>2018</v>
      </c>
    </row>
    <row r="2417" spans="1:19">
      <c r="A2417" s="418" t="s">
        <v>472</v>
      </c>
      <c r="B2417" s="497">
        <f>L2417</f>
        <v>43174</v>
      </c>
      <c r="C2417" s="498">
        <v>7201577.0499999998</v>
      </c>
      <c r="D2417" s="498"/>
      <c r="E2417" s="495">
        <f t="shared" si="292"/>
        <v>103560860.78</v>
      </c>
      <c r="F2417" s="495">
        <f t="shared" si="292"/>
        <v>52111313.509999998</v>
      </c>
      <c r="G2417" s="495">
        <f t="shared" si="287"/>
        <v>51449547.270000003</v>
      </c>
      <c r="H2417" s="495">
        <f>VLOOKUP(A2417,'02-Metrics'!A:R,18,FALSE)</f>
        <v>332856409</v>
      </c>
      <c r="I2417" s="496">
        <f t="shared" si="289"/>
        <v>0.15456979610087665</v>
      </c>
      <c r="J2417" s="512"/>
      <c r="L2417" s="23">
        <v>43174</v>
      </c>
      <c r="M2417" s="241" t="s">
        <v>1039</v>
      </c>
      <c r="S2417">
        <f t="shared" si="288"/>
        <v>2018</v>
      </c>
    </row>
    <row r="2418" spans="1:19">
      <c r="A2418" s="418" t="s">
        <v>472</v>
      </c>
      <c r="B2418" s="497">
        <v>43191</v>
      </c>
      <c r="C2418" s="498"/>
      <c r="D2418" s="498">
        <v>20054182.339999996</v>
      </c>
      <c r="E2418" s="495">
        <f t="shared" si="292"/>
        <v>103560860.78</v>
      </c>
      <c r="F2418" s="495">
        <f t="shared" si="292"/>
        <v>72165495.849999994</v>
      </c>
      <c r="G2418" s="495">
        <f t="shared" si="287"/>
        <v>31395364.930000007</v>
      </c>
      <c r="H2418" s="495">
        <f>VLOOKUP(A2418,'02-Metrics'!A:R,18,FALSE)</f>
        <v>332856409</v>
      </c>
      <c r="I2418" s="496">
        <f t="shared" si="289"/>
        <v>9.4321046797089039E-2</v>
      </c>
      <c r="J2418" s="512"/>
      <c r="M2418" s="241" t="s">
        <v>1038</v>
      </c>
      <c r="S2418">
        <f t="shared" si="288"/>
        <v>2018</v>
      </c>
    </row>
    <row r="2419" spans="1:19">
      <c r="A2419" s="418" t="s">
        <v>472</v>
      </c>
      <c r="B2419" s="497">
        <f>L2419</f>
        <v>43219</v>
      </c>
      <c r="C2419" s="498">
        <v>11065687.699999999</v>
      </c>
      <c r="D2419" s="498"/>
      <c r="E2419" s="495">
        <f t="shared" si="292"/>
        <v>114626548.48</v>
      </c>
      <c r="F2419" s="495">
        <f t="shared" si="292"/>
        <v>72165495.849999994</v>
      </c>
      <c r="G2419" s="495">
        <f t="shared" si="287"/>
        <v>42461052.63000001</v>
      </c>
      <c r="H2419" s="495">
        <f>VLOOKUP(A2419,'02-Metrics'!A:R,18,FALSE)</f>
        <v>332856409</v>
      </c>
      <c r="I2419" s="496">
        <f t="shared" si="289"/>
        <v>0.12756567541410929</v>
      </c>
      <c r="J2419" s="512"/>
      <c r="L2419" s="23">
        <v>43219</v>
      </c>
      <c r="M2419" s="241" t="s">
        <v>1039</v>
      </c>
      <c r="S2419">
        <f t="shared" si="288"/>
        <v>2018</v>
      </c>
    </row>
    <row r="2420" spans="1:19">
      <c r="A2420" s="418" t="s">
        <v>472</v>
      </c>
      <c r="B2420" s="497">
        <v>43221</v>
      </c>
      <c r="C2420" s="498"/>
      <c r="D2420" s="498">
        <v>13243374.040000001</v>
      </c>
      <c r="E2420" s="495">
        <f t="shared" si="292"/>
        <v>114626548.48</v>
      </c>
      <c r="F2420" s="495">
        <f t="shared" si="292"/>
        <v>85408869.890000001</v>
      </c>
      <c r="G2420" s="495">
        <f t="shared" si="287"/>
        <v>29217678.590000004</v>
      </c>
      <c r="H2420" s="495">
        <f>VLOOKUP(A2420,'02-Metrics'!A:R,18,FALSE)</f>
        <v>332856409</v>
      </c>
      <c r="I2420" s="496">
        <f t="shared" si="289"/>
        <v>8.7778627059573913E-2</v>
      </c>
      <c r="J2420" s="512"/>
      <c r="M2420" s="241" t="s">
        <v>1038</v>
      </c>
      <c r="S2420">
        <f t="shared" si="288"/>
        <v>2018</v>
      </c>
    </row>
    <row r="2421" spans="1:19">
      <c r="A2421" s="418" t="s">
        <v>472</v>
      </c>
      <c r="B2421" s="497">
        <v>43252</v>
      </c>
      <c r="C2421" s="498"/>
      <c r="D2421" s="498">
        <v>9644209.7200000007</v>
      </c>
      <c r="E2421" s="495">
        <f t="shared" si="292"/>
        <v>114626548.48</v>
      </c>
      <c r="F2421" s="495">
        <f t="shared" si="292"/>
        <v>95053079.609999999</v>
      </c>
      <c r="G2421" s="495">
        <f t="shared" si="287"/>
        <v>19573468.870000005</v>
      </c>
      <c r="H2421" s="495">
        <f>VLOOKUP(A2421,'02-Metrics'!A:R,18,FALSE)</f>
        <v>332856409</v>
      </c>
      <c r="I2421" s="496">
        <f t="shared" si="289"/>
        <v>5.8804542561774753E-2</v>
      </c>
      <c r="J2421" s="512"/>
      <c r="M2421" s="241" t="s">
        <v>1038</v>
      </c>
      <c r="S2421">
        <f t="shared" si="288"/>
        <v>2018</v>
      </c>
    </row>
    <row r="2422" spans="1:19">
      <c r="A2422" s="418" t="s">
        <v>472</v>
      </c>
      <c r="B2422" s="497">
        <f>L2422</f>
        <v>43264</v>
      </c>
      <c r="C2422" s="498">
        <v>13218163.560000001</v>
      </c>
      <c r="D2422" s="498"/>
      <c r="E2422" s="495">
        <f t="shared" si="292"/>
        <v>127844712.04000001</v>
      </c>
      <c r="F2422" s="495">
        <f t="shared" si="292"/>
        <v>95053079.609999999</v>
      </c>
      <c r="G2422" s="495">
        <f t="shared" si="287"/>
        <v>32791632.430000007</v>
      </c>
      <c r="H2422" s="495">
        <f>VLOOKUP(A2422,'02-Metrics'!A:R,18,FALSE)</f>
        <v>332856409</v>
      </c>
      <c r="I2422" s="496">
        <f t="shared" si="289"/>
        <v>9.851585110984E-2</v>
      </c>
      <c r="J2422" s="512"/>
      <c r="L2422" s="23">
        <v>43264</v>
      </c>
      <c r="M2422" s="241" t="s">
        <v>1039</v>
      </c>
      <c r="S2422">
        <f t="shared" si="288"/>
        <v>2018</v>
      </c>
    </row>
    <row r="2423" spans="1:19">
      <c r="A2423" s="418" t="s">
        <v>472</v>
      </c>
      <c r="B2423" s="497">
        <v>43282</v>
      </c>
      <c r="C2423" s="498"/>
      <c r="D2423" s="498">
        <v>17289950.780000001</v>
      </c>
      <c r="E2423" s="495">
        <f t="shared" si="292"/>
        <v>127844712.04000001</v>
      </c>
      <c r="F2423" s="495">
        <f t="shared" si="292"/>
        <v>112343030.39</v>
      </c>
      <c r="G2423" s="495">
        <f t="shared" si="287"/>
        <v>15501681.650000006</v>
      </c>
      <c r="H2423" s="495">
        <f>VLOOKUP(A2423,'02-Metrics'!A:R,18,FALSE)</f>
        <v>332856409</v>
      </c>
      <c r="I2423" s="496">
        <f t="shared" si="289"/>
        <v>4.6571678450091088E-2</v>
      </c>
      <c r="J2423" s="512"/>
      <c r="M2423" s="241" t="s">
        <v>1038</v>
      </c>
      <c r="S2423">
        <f t="shared" si="288"/>
        <v>2018</v>
      </c>
    </row>
    <row r="2424" spans="1:19">
      <c r="A2424" s="418" t="s">
        <v>472</v>
      </c>
      <c r="B2424" s="497">
        <f>L2424</f>
        <v>43298</v>
      </c>
      <c r="C2424" s="498">
        <v>7060448.9000000004</v>
      </c>
      <c r="D2424" s="498"/>
      <c r="E2424" s="495">
        <f t="shared" si="292"/>
        <v>134905160.94</v>
      </c>
      <c r="F2424" s="495">
        <f t="shared" si="292"/>
        <v>112343030.39</v>
      </c>
      <c r="G2424" s="495">
        <f t="shared" si="287"/>
        <v>22562130.549999997</v>
      </c>
      <c r="H2424" s="495">
        <f>VLOOKUP(A2424,'02-Metrics'!A:R,18,FALSE)</f>
        <v>332856409</v>
      </c>
      <c r="I2424" s="496">
        <f t="shared" si="289"/>
        <v>6.7783374271756916E-2</v>
      </c>
      <c r="J2424" s="512"/>
      <c r="L2424" s="23">
        <v>43298</v>
      </c>
      <c r="M2424" s="241" t="s">
        <v>1039</v>
      </c>
      <c r="S2424">
        <f t="shared" si="288"/>
        <v>2018</v>
      </c>
    </row>
    <row r="2425" spans="1:19">
      <c r="A2425" s="418" t="s">
        <v>472</v>
      </c>
      <c r="B2425" s="497">
        <f>L2425</f>
        <v>43311</v>
      </c>
      <c r="C2425" s="498">
        <v>8833159.8200000003</v>
      </c>
      <c r="D2425" s="498"/>
      <c r="E2425" s="495">
        <f t="shared" ref="E2425:F2440" si="293">C2425+E2424</f>
        <v>143738320.75999999</v>
      </c>
      <c r="F2425" s="495">
        <f t="shared" si="293"/>
        <v>112343030.39</v>
      </c>
      <c r="G2425" s="495">
        <f t="shared" si="287"/>
        <v>31395290.36999999</v>
      </c>
      <c r="H2425" s="495">
        <f>VLOOKUP(A2425,'02-Metrics'!A:R,18,FALSE)</f>
        <v>332856409</v>
      </c>
      <c r="I2425" s="496">
        <f t="shared" si="289"/>
        <v>9.4320822796595122E-2</v>
      </c>
      <c r="J2425" s="512"/>
      <c r="L2425" s="23">
        <v>43311</v>
      </c>
      <c r="M2425" s="241" t="s">
        <v>1039</v>
      </c>
      <c r="S2425">
        <f t="shared" si="288"/>
        <v>2018</v>
      </c>
    </row>
    <row r="2426" spans="1:19">
      <c r="A2426" s="418" t="s">
        <v>472</v>
      </c>
      <c r="B2426" s="497">
        <v>43313</v>
      </c>
      <c r="C2426" s="498"/>
      <c r="D2426" s="498">
        <v>7125695.830000001</v>
      </c>
      <c r="E2426" s="495">
        <f t="shared" si="293"/>
        <v>143738320.75999999</v>
      </c>
      <c r="F2426" s="495">
        <f t="shared" si="293"/>
        <v>119468726.22</v>
      </c>
      <c r="G2426" s="495">
        <f t="shared" si="287"/>
        <v>24269594.539999992</v>
      </c>
      <c r="H2426" s="495">
        <f>VLOOKUP(A2426,'02-Metrics'!A:R,18,FALSE)</f>
        <v>332856409</v>
      </c>
      <c r="I2426" s="496">
        <f t="shared" si="289"/>
        <v>7.2913105723014612E-2</v>
      </c>
      <c r="J2426" s="512"/>
      <c r="M2426" s="241" t="s">
        <v>1038</v>
      </c>
      <c r="S2426">
        <f t="shared" si="288"/>
        <v>2018</v>
      </c>
    </row>
    <row r="2427" spans="1:19">
      <c r="A2427" s="418" t="s">
        <v>472</v>
      </c>
      <c r="B2427" s="497">
        <f>L2427</f>
        <v>43326</v>
      </c>
      <c r="C2427" s="498">
        <v>12641621.4</v>
      </c>
      <c r="D2427" s="498"/>
      <c r="E2427" s="495">
        <f t="shared" si="293"/>
        <v>156379942.16</v>
      </c>
      <c r="F2427" s="495">
        <f t="shared" si="293"/>
        <v>119468726.22</v>
      </c>
      <c r="G2427" s="495">
        <f t="shared" si="287"/>
        <v>36911215.939999998</v>
      </c>
      <c r="H2427" s="495">
        <f>VLOOKUP(A2427,'02-Metrics'!A:R,18,FALSE)</f>
        <v>332856409</v>
      </c>
      <c r="I2427" s="496">
        <f t="shared" si="289"/>
        <v>0.1108923095424009</v>
      </c>
      <c r="J2427" s="512"/>
      <c r="L2427" s="23">
        <v>43326</v>
      </c>
      <c r="M2427" s="241" t="s">
        <v>1039</v>
      </c>
      <c r="S2427">
        <f t="shared" si="288"/>
        <v>2018</v>
      </c>
    </row>
    <row r="2428" spans="1:19">
      <c r="A2428" s="418" t="s">
        <v>472</v>
      </c>
      <c r="B2428" s="497">
        <v>43344</v>
      </c>
      <c r="C2428" s="498"/>
      <c r="D2428" s="498">
        <v>20998983.270000011</v>
      </c>
      <c r="E2428" s="495">
        <f t="shared" si="293"/>
        <v>156379942.16</v>
      </c>
      <c r="F2428" s="495">
        <f t="shared" si="293"/>
        <v>140467709.49000001</v>
      </c>
      <c r="G2428" s="495">
        <f t="shared" si="287"/>
        <v>15912232.669999987</v>
      </c>
      <c r="H2428" s="495">
        <f>VLOOKUP(A2428,'02-Metrics'!A:R,18,FALSE)</f>
        <v>332856409</v>
      </c>
      <c r="I2428" s="496">
        <f t="shared" si="289"/>
        <v>4.7805096250978264E-2</v>
      </c>
      <c r="J2428" s="512"/>
      <c r="M2428" s="241" t="s">
        <v>1038</v>
      </c>
      <c r="S2428">
        <f t="shared" si="288"/>
        <v>2018</v>
      </c>
    </row>
    <row r="2429" spans="1:19">
      <c r="A2429" s="418" t="s">
        <v>472</v>
      </c>
      <c r="B2429" s="497">
        <f>L2429</f>
        <v>43360</v>
      </c>
      <c r="C2429" s="498">
        <v>13673026.82</v>
      </c>
      <c r="D2429" s="498"/>
      <c r="E2429" s="495">
        <f t="shared" si="293"/>
        <v>170052968.97999999</v>
      </c>
      <c r="F2429" s="495">
        <f t="shared" si="293"/>
        <v>140467709.49000001</v>
      </c>
      <c r="G2429" s="495">
        <f t="shared" si="287"/>
        <v>29585259.48999998</v>
      </c>
      <c r="H2429" s="495">
        <f>VLOOKUP(A2429,'02-Metrics'!A:R,18,FALSE)</f>
        <v>332856409</v>
      </c>
      <c r="I2429" s="496">
        <f t="shared" si="289"/>
        <v>8.8882949794726593E-2</v>
      </c>
      <c r="J2429" s="512"/>
      <c r="L2429" s="23">
        <v>43360</v>
      </c>
      <c r="M2429" s="241" t="s">
        <v>1039</v>
      </c>
      <c r="S2429">
        <f t="shared" si="288"/>
        <v>2018</v>
      </c>
    </row>
    <row r="2430" spans="1:19">
      <c r="A2430" s="418" t="s">
        <v>472</v>
      </c>
      <c r="B2430" s="497">
        <v>43374</v>
      </c>
      <c r="C2430" s="498"/>
      <c r="D2430" s="498">
        <v>27846645.099999994</v>
      </c>
      <c r="E2430" s="495">
        <f t="shared" si="293"/>
        <v>170052968.97999999</v>
      </c>
      <c r="F2430" s="495">
        <f t="shared" si="293"/>
        <v>168314354.59</v>
      </c>
      <c r="G2430" s="495">
        <f t="shared" si="287"/>
        <v>1738614.3899999857</v>
      </c>
      <c r="H2430" s="495">
        <f>VLOOKUP(A2430,'02-Metrics'!A:R,18,FALSE)</f>
        <v>332856409</v>
      </c>
      <c r="I2430" s="496">
        <f t="shared" si="289"/>
        <v>5.2233165502905661E-3</v>
      </c>
      <c r="J2430" s="512"/>
      <c r="M2430" s="241" t="s">
        <v>1038</v>
      </c>
      <c r="S2430">
        <f t="shared" si="288"/>
        <v>2018</v>
      </c>
    </row>
    <row r="2431" spans="1:19">
      <c r="A2431" s="418" t="s">
        <v>472</v>
      </c>
      <c r="B2431" s="497">
        <f>L2431</f>
        <v>43388</v>
      </c>
      <c r="C2431" s="498">
        <v>6271528.3300000001</v>
      </c>
      <c r="D2431" s="498"/>
      <c r="E2431" s="495">
        <f t="shared" si="293"/>
        <v>176324497.31</v>
      </c>
      <c r="F2431" s="495">
        <f t="shared" si="293"/>
        <v>168314354.59</v>
      </c>
      <c r="G2431" s="495">
        <f t="shared" si="287"/>
        <v>8010142.7199999988</v>
      </c>
      <c r="H2431" s="495">
        <f>VLOOKUP(A2431,'02-Metrics'!A:R,18,FALSE)</f>
        <v>332856409</v>
      </c>
      <c r="I2431" s="496">
        <f t="shared" si="289"/>
        <v>2.4064859511237466E-2</v>
      </c>
      <c r="J2431" s="512"/>
      <c r="L2431" s="23">
        <v>43388</v>
      </c>
      <c r="M2431" s="241" t="s">
        <v>1039</v>
      </c>
      <c r="S2431">
        <f t="shared" si="288"/>
        <v>2018</v>
      </c>
    </row>
    <row r="2432" spans="1:19">
      <c r="A2432" s="418" t="s">
        <v>472</v>
      </c>
      <c r="B2432" s="497">
        <v>43405</v>
      </c>
      <c r="C2432" s="498"/>
      <c r="D2432" s="498">
        <v>26331552.099999987</v>
      </c>
      <c r="E2432" s="495">
        <f t="shared" si="293"/>
        <v>176324497.31</v>
      </c>
      <c r="F2432" s="495">
        <f t="shared" si="293"/>
        <v>194645906.69</v>
      </c>
      <c r="G2432" s="495">
        <f t="shared" ref="G2432:G2495" si="294">E2432-F2432</f>
        <v>-18321409.379999995</v>
      </c>
      <c r="H2432" s="495">
        <f>VLOOKUP(A2432,'02-Metrics'!A:R,18,FALSE)</f>
        <v>332856409</v>
      </c>
      <c r="I2432" s="496">
        <f t="shared" si="289"/>
        <v>-5.5042982152703555E-2</v>
      </c>
      <c r="J2432" s="512"/>
      <c r="M2432" s="241" t="s">
        <v>1038</v>
      </c>
      <c r="S2432">
        <f t="shared" si="288"/>
        <v>2018</v>
      </c>
    </row>
    <row r="2433" spans="1:19">
      <c r="A2433" s="418" t="s">
        <v>472</v>
      </c>
      <c r="B2433" s="497">
        <f>L2433</f>
        <v>43412</v>
      </c>
      <c r="C2433" s="498">
        <v>5230123.67</v>
      </c>
      <c r="D2433" s="498"/>
      <c r="E2433" s="495">
        <f t="shared" si="293"/>
        <v>181554620.97999999</v>
      </c>
      <c r="F2433" s="495">
        <f t="shared" si="293"/>
        <v>194645906.69</v>
      </c>
      <c r="G2433" s="495">
        <f t="shared" si="294"/>
        <v>-13091285.710000008</v>
      </c>
      <c r="H2433" s="495">
        <f>VLOOKUP(A2433,'02-Metrics'!A:R,18,FALSE)</f>
        <v>332856409</v>
      </c>
      <c r="I2433" s="496">
        <f t="shared" si="289"/>
        <v>-3.9330129617543307E-2</v>
      </c>
      <c r="J2433" s="512"/>
      <c r="L2433" s="23">
        <v>43412</v>
      </c>
      <c r="M2433" s="241" t="s">
        <v>1039</v>
      </c>
      <c r="S2433">
        <f t="shared" si="288"/>
        <v>2018</v>
      </c>
    </row>
    <row r="2434" spans="1:19">
      <c r="A2434" s="418" t="s">
        <v>472</v>
      </c>
      <c r="B2434" s="497">
        <f>L2434</f>
        <v>43425</v>
      </c>
      <c r="C2434" s="498">
        <v>20041232.559999999</v>
      </c>
      <c r="D2434" s="498"/>
      <c r="E2434" s="495">
        <f t="shared" si="293"/>
        <v>201595853.53999999</v>
      </c>
      <c r="F2434" s="495">
        <f t="shared" si="293"/>
        <v>194645906.69</v>
      </c>
      <c r="G2434" s="495">
        <f t="shared" si="294"/>
        <v>6949946.849999994</v>
      </c>
      <c r="H2434" s="495">
        <f>VLOOKUP(A2434,'02-Metrics'!A:R,18,FALSE)</f>
        <v>332856409</v>
      </c>
      <c r="I2434" s="496">
        <f t="shared" si="289"/>
        <v>2.0879714682014713E-2</v>
      </c>
      <c r="J2434" s="512"/>
      <c r="L2434" s="23">
        <v>43425</v>
      </c>
      <c r="M2434" s="241" t="s">
        <v>1039</v>
      </c>
      <c r="S2434">
        <f t="shared" si="288"/>
        <v>2018</v>
      </c>
    </row>
    <row r="2435" spans="1:19">
      <c r="A2435" s="418" t="s">
        <v>472</v>
      </c>
      <c r="B2435" s="497">
        <v>43435</v>
      </c>
      <c r="C2435" s="498"/>
      <c r="D2435" s="498">
        <v>21352523.970000003</v>
      </c>
      <c r="E2435" s="495">
        <f t="shared" si="293"/>
        <v>201595853.53999999</v>
      </c>
      <c r="F2435" s="495">
        <f t="shared" si="293"/>
        <v>215998430.66</v>
      </c>
      <c r="G2435" s="495">
        <f t="shared" si="294"/>
        <v>-14402577.120000005</v>
      </c>
      <c r="H2435" s="495">
        <f>VLOOKUP(A2435,'02-Metrics'!A:R,18,FALSE)</f>
        <v>332856409</v>
      </c>
      <c r="I2435" s="496">
        <f t="shared" si="289"/>
        <v>-4.3269640393194309E-2</v>
      </c>
      <c r="J2435" s="512"/>
      <c r="M2435" s="241" t="s">
        <v>1038</v>
      </c>
      <c r="S2435">
        <f t="shared" ref="S2435:S2498" si="295">YEAR(B2435)</f>
        <v>2018</v>
      </c>
    </row>
    <row r="2436" spans="1:19">
      <c r="A2436" s="418" t="s">
        <v>472</v>
      </c>
      <c r="B2436" s="497">
        <f>L2436</f>
        <v>43445</v>
      </c>
      <c r="C2436" s="498">
        <v>17822796.640000001</v>
      </c>
      <c r="D2436" s="498"/>
      <c r="E2436" s="495">
        <f t="shared" si="293"/>
        <v>219418650.18000001</v>
      </c>
      <c r="F2436" s="495">
        <f t="shared" si="293"/>
        <v>215998430.66</v>
      </c>
      <c r="G2436" s="495">
        <f t="shared" si="294"/>
        <v>3420219.5200000107</v>
      </c>
      <c r="H2436" s="495">
        <f>VLOOKUP(A2436,'02-Metrics'!A:R,18,FALSE)</f>
        <v>332856409</v>
      </c>
      <c r="I2436" s="496">
        <f t="shared" ref="I2436:I2499" si="296">G2436/H2436</f>
        <v>1.0275360268036812E-2</v>
      </c>
      <c r="J2436" s="512"/>
      <c r="L2436" s="23">
        <v>43445</v>
      </c>
      <c r="M2436" s="241" t="s">
        <v>1039</v>
      </c>
      <c r="S2436">
        <f t="shared" si="295"/>
        <v>2018</v>
      </c>
    </row>
    <row r="2437" spans="1:19">
      <c r="A2437" s="418" t="s">
        <v>472</v>
      </c>
      <c r="B2437" s="497">
        <v>43466</v>
      </c>
      <c r="C2437" s="498"/>
      <c r="D2437" s="498">
        <v>20382650.409999996</v>
      </c>
      <c r="E2437" s="495">
        <f t="shared" si="293"/>
        <v>219418650.18000001</v>
      </c>
      <c r="F2437" s="495">
        <f t="shared" si="293"/>
        <v>236381081.06999999</v>
      </c>
      <c r="G2437" s="495">
        <f t="shared" si="294"/>
        <v>-16962430.889999986</v>
      </c>
      <c r="H2437" s="495">
        <f>VLOOKUP(A2437,'02-Metrics'!A:R,18,FALSE)</f>
        <v>332856409</v>
      </c>
      <c r="I2437" s="496">
        <f t="shared" si="296"/>
        <v>-5.0960205155611067E-2</v>
      </c>
      <c r="J2437" s="512"/>
      <c r="M2437" s="241" t="s">
        <v>1038</v>
      </c>
      <c r="S2437">
        <f t="shared" si="295"/>
        <v>2019</v>
      </c>
    </row>
    <row r="2438" spans="1:19">
      <c r="A2438" s="418" t="s">
        <v>472</v>
      </c>
      <c r="B2438" s="497">
        <f>L2438</f>
        <v>43471</v>
      </c>
      <c r="C2438" s="498">
        <v>20002003.079999998</v>
      </c>
      <c r="D2438" s="498"/>
      <c r="E2438" s="495">
        <f t="shared" si="293"/>
        <v>239420653.25999999</v>
      </c>
      <c r="F2438" s="495">
        <f t="shared" si="293"/>
        <v>236381081.06999999</v>
      </c>
      <c r="G2438" s="495">
        <f t="shared" si="294"/>
        <v>3039572.1899999976</v>
      </c>
      <c r="H2438" s="495">
        <f>VLOOKUP(A2438,'02-Metrics'!A:R,18,FALSE)</f>
        <v>332856409</v>
      </c>
      <c r="I2438" s="496">
        <f t="shared" si="296"/>
        <v>9.1317820772379883E-3</v>
      </c>
      <c r="J2438" s="512"/>
      <c r="L2438" s="23">
        <v>43471</v>
      </c>
      <c r="M2438" s="241" t="s">
        <v>1039</v>
      </c>
      <c r="S2438">
        <f t="shared" si="295"/>
        <v>2019</v>
      </c>
    </row>
    <row r="2439" spans="1:19">
      <c r="A2439" s="418" t="s">
        <v>472</v>
      </c>
      <c r="B2439" s="497">
        <v>43497</v>
      </c>
      <c r="C2439" s="498"/>
      <c r="D2439" s="498">
        <v>14215044.710000003</v>
      </c>
      <c r="E2439" s="495">
        <f t="shared" si="293"/>
        <v>239420653.25999999</v>
      </c>
      <c r="F2439" s="495">
        <f t="shared" si="293"/>
        <v>250596125.78</v>
      </c>
      <c r="G2439" s="495">
        <f t="shared" si="294"/>
        <v>-11175472.520000011</v>
      </c>
      <c r="H2439" s="495">
        <f>VLOOKUP(A2439,'02-Metrics'!A:R,18,FALSE)</f>
        <v>332856409</v>
      </c>
      <c r="I2439" s="496">
        <f t="shared" si="296"/>
        <v>-3.3574454983680398E-2</v>
      </c>
      <c r="J2439" s="512"/>
      <c r="M2439" s="241" t="s">
        <v>1038</v>
      </c>
      <c r="S2439">
        <f t="shared" si="295"/>
        <v>2019</v>
      </c>
    </row>
    <row r="2440" spans="1:19">
      <c r="A2440" s="418" t="s">
        <v>472</v>
      </c>
      <c r="B2440" s="497">
        <f>L2440</f>
        <v>43503</v>
      </c>
      <c r="C2440" s="498">
        <v>27970974.359999999</v>
      </c>
      <c r="D2440" s="498"/>
      <c r="E2440" s="495">
        <f t="shared" si="293"/>
        <v>267391627.62</v>
      </c>
      <c r="F2440" s="495">
        <f t="shared" si="293"/>
        <v>250596125.78</v>
      </c>
      <c r="G2440" s="495">
        <f t="shared" si="294"/>
        <v>16795501.840000004</v>
      </c>
      <c r="H2440" s="495">
        <f>VLOOKUP(A2440,'02-Metrics'!A:R,18,FALSE)</f>
        <v>332856409</v>
      </c>
      <c r="I2440" s="496">
        <f t="shared" si="296"/>
        <v>5.04587004662422E-2</v>
      </c>
      <c r="J2440" s="512"/>
      <c r="L2440" s="23">
        <v>43503</v>
      </c>
      <c r="M2440" s="241" t="s">
        <v>1039</v>
      </c>
      <c r="S2440">
        <f t="shared" si="295"/>
        <v>2019</v>
      </c>
    </row>
    <row r="2441" spans="1:19">
      <c r="A2441" s="418" t="s">
        <v>472</v>
      </c>
      <c r="B2441" s="497">
        <v>43525</v>
      </c>
      <c r="C2441" s="498"/>
      <c r="D2441" s="498">
        <v>19918306.520000011</v>
      </c>
      <c r="E2441" s="495">
        <f t="shared" ref="E2441:F2456" si="297">C2441+E2440</f>
        <v>267391627.62</v>
      </c>
      <c r="F2441" s="495">
        <f t="shared" si="297"/>
        <v>270514432.30000001</v>
      </c>
      <c r="G2441" s="495">
        <f t="shared" si="294"/>
        <v>-3122804.6800000072</v>
      </c>
      <c r="H2441" s="495">
        <f>VLOOKUP(A2441,'02-Metrics'!A:R,18,FALSE)</f>
        <v>332856409</v>
      </c>
      <c r="I2441" s="496">
        <f t="shared" si="296"/>
        <v>-9.3818373195271934E-3</v>
      </c>
      <c r="J2441" s="512"/>
      <c r="M2441" s="241" t="s">
        <v>1038</v>
      </c>
      <c r="S2441">
        <f t="shared" si="295"/>
        <v>2019</v>
      </c>
    </row>
    <row r="2442" spans="1:19">
      <c r="A2442" s="418" t="s">
        <v>472</v>
      </c>
      <c r="B2442" s="497">
        <v>43556</v>
      </c>
      <c r="C2442" s="498"/>
      <c r="D2442" s="498">
        <v>15576469.860000001</v>
      </c>
      <c r="E2442" s="495">
        <f t="shared" si="297"/>
        <v>267391627.62</v>
      </c>
      <c r="F2442" s="495">
        <f t="shared" si="297"/>
        <v>286090902.16000003</v>
      </c>
      <c r="G2442" s="495">
        <f t="shared" si="294"/>
        <v>-18699274.540000021</v>
      </c>
      <c r="H2442" s="495">
        <f>VLOOKUP(A2442,'02-Metrics'!A:R,18,FALSE)</f>
        <v>332856409</v>
      </c>
      <c r="I2442" s="496">
        <f t="shared" si="296"/>
        <v>-5.6178201874430546E-2</v>
      </c>
      <c r="J2442" s="512"/>
      <c r="M2442" s="241" t="s">
        <v>1038</v>
      </c>
      <c r="S2442">
        <f t="shared" si="295"/>
        <v>2019</v>
      </c>
    </row>
    <row r="2443" spans="1:19">
      <c r="A2443" s="418" t="s">
        <v>472</v>
      </c>
      <c r="B2443" s="497">
        <v>43586</v>
      </c>
      <c r="C2443" s="498"/>
      <c r="D2443" s="498">
        <v>10157200.82</v>
      </c>
      <c r="E2443" s="495">
        <f t="shared" si="297"/>
        <v>267391627.62</v>
      </c>
      <c r="F2443" s="495">
        <f t="shared" si="297"/>
        <v>296248102.98000002</v>
      </c>
      <c r="G2443" s="495">
        <f t="shared" si="294"/>
        <v>-28856475.360000014</v>
      </c>
      <c r="H2443" s="495">
        <f>VLOOKUP(A2443,'02-Metrics'!A:R,18,FALSE)</f>
        <v>332856409</v>
      </c>
      <c r="I2443" s="496">
        <f t="shared" si="296"/>
        <v>-8.6693464748638843E-2</v>
      </c>
      <c r="J2443" s="512"/>
      <c r="M2443" s="241" t="s">
        <v>1038</v>
      </c>
      <c r="S2443">
        <f t="shared" si="295"/>
        <v>2019</v>
      </c>
    </row>
    <row r="2444" spans="1:19">
      <c r="A2444" s="418" t="s">
        <v>472</v>
      </c>
      <c r="B2444" s="497">
        <f>L2444</f>
        <v>43598</v>
      </c>
      <c r="C2444" s="498">
        <v>20418831.59</v>
      </c>
      <c r="D2444" s="498"/>
      <c r="E2444" s="495">
        <f t="shared" si="297"/>
        <v>287810459.20999998</v>
      </c>
      <c r="F2444" s="495">
        <f t="shared" si="297"/>
        <v>296248102.98000002</v>
      </c>
      <c r="G2444" s="495">
        <f t="shared" si="294"/>
        <v>-8437643.7700000405</v>
      </c>
      <c r="H2444" s="495">
        <f>VLOOKUP(A2444,'02-Metrics'!A:R,18,FALSE)</f>
        <v>332856409</v>
      </c>
      <c r="I2444" s="496">
        <f t="shared" si="296"/>
        <v>-2.5349200261305591E-2</v>
      </c>
      <c r="J2444" s="512"/>
      <c r="L2444" s="23">
        <v>43598</v>
      </c>
      <c r="M2444" s="241" t="s">
        <v>1039</v>
      </c>
      <c r="S2444">
        <f t="shared" si="295"/>
        <v>2019</v>
      </c>
    </row>
    <row r="2445" spans="1:19">
      <c r="A2445" s="418" t="s">
        <v>472</v>
      </c>
      <c r="B2445" s="497">
        <v>43617</v>
      </c>
      <c r="C2445" s="498"/>
      <c r="D2445" s="498">
        <v>6560392.1599999992</v>
      </c>
      <c r="E2445" s="495">
        <f t="shared" si="297"/>
        <v>287810459.20999998</v>
      </c>
      <c r="F2445" s="495">
        <f t="shared" si="297"/>
        <v>302808495.14000005</v>
      </c>
      <c r="G2445" s="495">
        <f t="shared" si="294"/>
        <v>-14998035.930000067</v>
      </c>
      <c r="H2445" s="495">
        <f>VLOOKUP(A2445,'02-Metrics'!A:R,18,FALSE)</f>
        <v>332856409</v>
      </c>
      <c r="I2445" s="496">
        <f t="shared" si="296"/>
        <v>-4.5058576384509594E-2</v>
      </c>
      <c r="J2445" s="512"/>
      <c r="M2445" s="241" t="s">
        <v>1038</v>
      </c>
      <c r="S2445">
        <f t="shared" si="295"/>
        <v>2019</v>
      </c>
    </row>
    <row r="2446" spans="1:19">
      <c r="A2446" s="418" t="s">
        <v>472</v>
      </c>
      <c r="B2446" s="497">
        <v>43647</v>
      </c>
      <c r="C2446" s="498"/>
      <c r="D2446" s="498">
        <v>2536532.8199999994</v>
      </c>
      <c r="E2446" s="495">
        <f t="shared" si="297"/>
        <v>287810459.20999998</v>
      </c>
      <c r="F2446" s="495">
        <f t="shared" si="297"/>
        <v>305345027.96000004</v>
      </c>
      <c r="G2446" s="495">
        <f t="shared" si="294"/>
        <v>-17534568.75000006</v>
      </c>
      <c r="H2446" s="495">
        <f>VLOOKUP(A2446,'02-Metrics'!A:R,18,FALSE)</f>
        <v>332856409</v>
      </c>
      <c r="I2446" s="496">
        <f t="shared" si="296"/>
        <v>-5.2679078052542648E-2</v>
      </c>
      <c r="J2446" s="512"/>
      <c r="M2446" s="241" t="s">
        <v>1038</v>
      </c>
      <c r="S2446">
        <f t="shared" si="295"/>
        <v>2019</v>
      </c>
    </row>
    <row r="2447" spans="1:19">
      <c r="A2447" s="418" t="s">
        <v>472</v>
      </c>
      <c r="B2447" s="497">
        <v>43678</v>
      </c>
      <c r="C2447" s="498"/>
      <c r="D2447" s="498">
        <v>4693731.5299999993</v>
      </c>
      <c r="E2447" s="495">
        <f t="shared" si="297"/>
        <v>287810459.20999998</v>
      </c>
      <c r="F2447" s="495">
        <f t="shared" si="297"/>
        <v>310038759.49000001</v>
      </c>
      <c r="G2447" s="495">
        <f t="shared" si="294"/>
        <v>-22228300.280000031</v>
      </c>
      <c r="H2447" s="495">
        <f>VLOOKUP(A2447,'02-Metrics'!A:R,18,FALSE)</f>
        <v>332856409</v>
      </c>
      <c r="I2447" s="496">
        <f t="shared" si="296"/>
        <v>-6.678044850264557E-2</v>
      </c>
      <c r="J2447" s="512"/>
      <c r="M2447" s="241" t="s">
        <v>1038</v>
      </c>
      <c r="S2447">
        <f t="shared" si="295"/>
        <v>2019</v>
      </c>
    </row>
    <row r="2448" spans="1:19">
      <c r="A2448" s="418" t="s">
        <v>472</v>
      </c>
      <c r="B2448" s="497">
        <v>43709</v>
      </c>
      <c r="C2448" s="498"/>
      <c r="D2448" s="498">
        <v>4150447.48</v>
      </c>
      <c r="E2448" s="495">
        <f t="shared" si="297"/>
        <v>287810459.20999998</v>
      </c>
      <c r="F2448" s="495">
        <f t="shared" si="297"/>
        <v>314189206.97000003</v>
      </c>
      <c r="G2448" s="495">
        <f t="shared" si="294"/>
        <v>-26378747.76000005</v>
      </c>
      <c r="H2448" s="495">
        <f>VLOOKUP(A2448,'02-Metrics'!A:R,18,FALSE)</f>
        <v>332856409</v>
      </c>
      <c r="I2448" s="496">
        <f t="shared" si="296"/>
        <v>-7.924963151302894E-2</v>
      </c>
      <c r="J2448" s="512"/>
      <c r="M2448" s="241" t="s">
        <v>1038</v>
      </c>
      <c r="S2448">
        <f t="shared" si="295"/>
        <v>2019</v>
      </c>
    </row>
    <row r="2449" spans="1:19">
      <c r="A2449" s="418" t="s">
        <v>472</v>
      </c>
      <c r="B2449" s="497">
        <f>L2449</f>
        <v>43737</v>
      </c>
      <c r="C2449" s="498">
        <v>12124718</v>
      </c>
      <c r="D2449" s="498"/>
      <c r="E2449" s="495">
        <f t="shared" si="297"/>
        <v>299935177.20999998</v>
      </c>
      <c r="F2449" s="495">
        <f t="shared" si="297"/>
        <v>314189206.97000003</v>
      </c>
      <c r="G2449" s="495">
        <f t="shared" si="294"/>
        <v>-14254029.76000005</v>
      </c>
      <c r="H2449" s="495">
        <f>VLOOKUP(A2449,'02-Metrics'!A:R,18,FALSE)</f>
        <v>332856409</v>
      </c>
      <c r="I2449" s="496">
        <f t="shared" si="296"/>
        <v>-4.2823359786952606E-2</v>
      </c>
      <c r="J2449" s="512"/>
      <c r="L2449" s="23">
        <v>43737</v>
      </c>
      <c r="M2449" s="241" t="s">
        <v>1039</v>
      </c>
      <c r="S2449">
        <f t="shared" si="295"/>
        <v>2019</v>
      </c>
    </row>
    <row r="2450" spans="1:19">
      <c r="A2450" s="418" t="s">
        <v>472</v>
      </c>
      <c r="B2450" s="497">
        <v>43739</v>
      </c>
      <c r="C2450" s="498"/>
      <c r="D2450" s="498">
        <v>1291060.92</v>
      </c>
      <c r="E2450" s="495">
        <f t="shared" si="297"/>
        <v>299935177.20999998</v>
      </c>
      <c r="F2450" s="495">
        <f t="shared" si="297"/>
        <v>315480267.89000005</v>
      </c>
      <c r="G2450" s="495">
        <f t="shared" si="294"/>
        <v>-15545090.680000067</v>
      </c>
      <c r="H2450" s="495">
        <f>VLOOKUP(A2450,'02-Metrics'!A:R,18,FALSE)</f>
        <v>332856409</v>
      </c>
      <c r="I2450" s="496">
        <f t="shared" si="296"/>
        <v>-4.6702092132466844E-2</v>
      </c>
      <c r="J2450" s="512"/>
      <c r="M2450" s="241" t="s">
        <v>1038</v>
      </c>
      <c r="S2450">
        <f t="shared" si="295"/>
        <v>2019</v>
      </c>
    </row>
    <row r="2451" spans="1:19">
      <c r="A2451" s="418" t="s">
        <v>472</v>
      </c>
      <c r="B2451" s="497">
        <v>43770</v>
      </c>
      <c r="C2451" s="498"/>
      <c r="D2451" s="498">
        <v>525714.17999999993</v>
      </c>
      <c r="E2451" s="495">
        <f t="shared" si="297"/>
        <v>299935177.20999998</v>
      </c>
      <c r="F2451" s="495">
        <f t="shared" si="297"/>
        <v>316005982.07000005</v>
      </c>
      <c r="G2451" s="495">
        <f t="shared" si="294"/>
        <v>-16070804.860000074</v>
      </c>
      <c r="H2451" s="495">
        <f>VLOOKUP(A2451,'02-Metrics'!A:R,18,FALSE)</f>
        <v>332856409</v>
      </c>
      <c r="I2451" s="496">
        <f t="shared" si="296"/>
        <v>-4.8281494438642679E-2</v>
      </c>
      <c r="J2451" s="512"/>
      <c r="M2451" s="241" t="s">
        <v>1038</v>
      </c>
      <c r="S2451">
        <f t="shared" si="295"/>
        <v>2019</v>
      </c>
    </row>
    <row r="2452" spans="1:19">
      <c r="A2452" s="418" t="s">
        <v>472</v>
      </c>
      <c r="B2452" s="497">
        <v>43800</v>
      </c>
      <c r="C2452" s="498"/>
      <c r="D2452" s="498">
        <v>2185295.58</v>
      </c>
      <c r="E2452" s="495">
        <f t="shared" si="297"/>
        <v>299935177.20999998</v>
      </c>
      <c r="F2452" s="495">
        <f t="shared" si="297"/>
        <v>318191277.65000004</v>
      </c>
      <c r="G2452" s="495">
        <f t="shared" si="294"/>
        <v>-18256100.440000057</v>
      </c>
      <c r="H2452" s="495">
        <f>VLOOKUP(A2452,'02-Metrics'!A:R,18,FALSE)</f>
        <v>332856409</v>
      </c>
      <c r="I2452" s="496">
        <f t="shared" si="296"/>
        <v>-5.4846774604241005E-2</v>
      </c>
      <c r="J2452" s="512"/>
      <c r="M2452" s="241" t="s">
        <v>1038</v>
      </c>
      <c r="S2452">
        <f t="shared" si="295"/>
        <v>2019</v>
      </c>
    </row>
    <row r="2453" spans="1:19">
      <c r="A2453" s="418" t="s">
        <v>472</v>
      </c>
      <c r="B2453" s="497">
        <v>43831</v>
      </c>
      <c r="C2453" s="498"/>
      <c r="D2453" s="498">
        <v>1392288.2</v>
      </c>
      <c r="E2453" s="495">
        <f t="shared" si="297"/>
        <v>299935177.20999998</v>
      </c>
      <c r="F2453" s="495">
        <f t="shared" si="297"/>
        <v>319583565.85000002</v>
      </c>
      <c r="G2453" s="495">
        <f t="shared" si="294"/>
        <v>-19648388.640000045</v>
      </c>
      <c r="H2453" s="495">
        <f>VLOOKUP(A2453,'02-Metrics'!A:R,18,FALSE)</f>
        <v>332856409</v>
      </c>
      <c r="I2453" s="496">
        <f t="shared" si="296"/>
        <v>-5.9029623912093716E-2</v>
      </c>
      <c r="J2453" s="512"/>
      <c r="M2453" s="241" t="s">
        <v>1038</v>
      </c>
      <c r="S2453">
        <f t="shared" si="295"/>
        <v>2020</v>
      </c>
    </row>
    <row r="2454" spans="1:19">
      <c r="A2454" s="418" t="s">
        <v>472</v>
      </c>
      <c r="B2454" s="497">
        <v>43862</v>
      </c>
      <c r="C2454" s="498"/>
      <c r="D2454" s="498">
        <v>1036801.8599999999</v>
      </c>
      <c r="E2454" s="495">
        <f t="shared" si="297"/>
        <v>299935177.20999998</v>
      </c>
      <c r="F2454" s="495">
        <f t="shared" si="297"/>
        <v>320620367.71000004</v>
      </c>
      <c r="G2454" s="495">
        <f t="shared" si="294"/>
        <v>-20685190.50000006</v>
      </c>
      <c r="H2454" s="495">
        <f>VLOOKUP(A2454,'02-Metrics'!A:R,18,FALSE)</f>
        <v>332856409</v>
      </c>
      <c r="I2454" s="496">
        <f t="shared" si="296"/>
        <v>-6.2144486152886605E-2</v>
      </c>
      <c r="J2454" s="512"/>
      <c r="M2454" s="241" t="s">
        <v>1038</v>
      </c>
      <c r="S2454">
        <f t="shared" si="295"/>
        <v>2020</v>
      </c>
    </row>
    <row r="2455" spans="1:19">
      <c r="A2455" s="418" t="s">
        <v>472</v>
      </c>
      <c r="B2455" s="497">
        <f>L2455</f>
        <v>43884</v>
      </c>
      <c r="C2455" s="498">
        <v>25672200.91</v>
      </c>
      <c r="D2455" s="498"/>
      <c r="E2455" s="495">
        <f t="shared" si="297"/>
        <v>325607378.12</v>
      </c>
      <c r="F2455" s="495">
        <f t="shared" si="297"/>
        <v>320620367.71000004</v>
      </c>
      <c r="G2455" s="495">
        <f t="shared" si="294"/>
        <v>4987010.4099999666</v>
      </c>
      <c r="H2455" s="495">
        <f>VLOOKUP(A2455,'02-Metrics'!A:R,18,FALSE)</f>
        <v>332856409</v>
      </c>
      <c r="I2455" s="496">
        <f t="shared" si="296"/>
        <v>1.4982467740316115E-2</v>
      </c>
      <c r="J2455" s="512"/>
      <c r="L2455" s="23">
        <v>43884</v>
      </c>
      <c r="M2455" s="241" t="s">
        <v>764</v>
      </c>
      <c r="S2455">
        <f t="shared" si="295"/>
        <v>2020</v>
      </c>
    </row>
    <row r="2456" spans="1:19">
      <c r="A2456" s="418" t="s">
        <v>472</v>
      </c>
      <c r="B2456" s="497">
        <v>43891</v>
      </c>
      <c r="C2456" s="498"/>
      <c r="D2456" s="498">
        <v>5406000.0200000005</v>
      </c>
      <c r="E2456" s="495">
        <f t="shared" si="297"/>
        <v>325607378.12</v>
      </c>
      <c r="F2456" s="495">
        <f t="shared" si="297"/>
        <v>326026367.73000002</v>
      </c>
      <c r="G2456" s="495">
        <f t="shared" si="294"/>
        <v>-418989.61000001431</v>
      </c>
      <c r="H2456" s="495">
        <f>VLOOKUP(A2456,'02-Metrics'!A:R,18,FALSE)</f>
        <v>332856409</v>
      </c>
      <c r="I2456" s="496">
        <f t="shared" si="296"/>
        <v>-1.2587698439059177E-3</v>
      </c>
      <c r="J2456" s="512"/>
      <c r="M2456" s="241" t="s">
        <v>1038</v>
      </c>
      <c r="S2456">
        <f t="shared" si="295"/>
        <v>2020</v>
      </c>
    </row>
    <row r="2457" spans="1:19">
      <c r="A2457" s="418" t="s">
        <v>472</v>
      </c>
      <c r="B2457" s="497">
        <f>L2457</f>
        <v>43909</v>
      </c>
      <c r="C2457" s="498">
        <v>15319191</v>
      </c>
      <c r="D2457" s="498"/>
      <c r="E2457" s="495">
        <f t="shared" ref="E2457:F2469" si="298">C2457+E2456</f>
        <v>340926569.12</v>
      </c>
      <c r="F2457" s="495">
        <f t="shared" si="298"/>
        <v>326026367.73000002</v>
      </c>
      <c r="G2457" s="495">
        <f t="shared" si="294"/>
        <v>14900201.389999986</v>
      </c>
      <c r="H2457" s="495">
        <f>VLOOKUP(A2457,'02-Metrics'!A:R,18,FALSE)</f>
        <v>332856409</v>
      </c>
      <c r="I2457" s="496">
        <f t="shared" si="296"/>
        <v>4.4764652225758962E-2</v>
      </c>
      <c r="J2457" s="512"/>
      <c r="L2457" s="23">
        <v>43909</v>
      </c>
      <c r="M2457" s="241" t="s">
        <v>764</v>
      </c>
      <c r="S2457">
        <f t="shared" si="295"/>
        <v>2020</v>
      </c>
    </row>
    <row r="2458" spans="1:19">
      <c r="A2458" s="418" t="s">
        <v>472</v>
      </c>
      <c r="B2458" s="497">
        <v>43922</v>
      </c>
      <c r="C2458" s="498"/>
      <c r="D2458" s="498">
        <v>816601.57000000007</v>
      </c>
      <c r="E2458" s="495">
        <f t="shared" si="298"/>
        <v>340926569.12</v>
      </c>
      <c r="F2458" s="495">
        <f t="shared" si="298"/>
        <v>326842969.30000001</v>
      </c>
      <c r="G2458" s="495">
        <f t="shared" si="294"/>
        <v>14083599.819999993</v>
      </c>
      <c r="H2458" s="495">
        <f>VLOOKUP(A2458,'02-Metrics'!A:R,18,FALSE)</f>
        <v>332856409</v>
      </c>
      <c r="I2458" s="496">
        <f t="shared" si="296"/>
        <v>4.231133737911591E-2</v>
      </c>
      <c r="J2458" s="512"/>
      <c r="M2458" s="241" t="s">
        <v>1038</v>
      </c>
      <c r="S2458">
        <f t="shared" si="295"/>
        <v>2020</v>
      </c>
    </row>
    <row r="2459" spans="1:19">
      <c r="A2459" s="418" t="s">
        <v>472</v>
      </c>
      <c r="B2459" s="497">
        <v>43952</v>
      </c>
      <c r="C2459" s="498"/>
      <c r="D2459" s="498">
        <v>2090061.1</v>
      </c>
      <c r="E2459" s="495">
        <f t="shared" si="298"/>
        <v>340926569.12</v>
      </c>
      <c r="F2459" s="495">
        <f t="shared" si="298"/>
        <v>328933030.40000004</v>
      </c>
      <c r="G2459" s="495">
        <f t="shared" si="294"/>
        <v>11993538.719999969</v>
      </c>
      <c r="H2459" s="495">
        <f>VLOOKUP(A2459,'02-Metrics'!A:R,18,FALSE)</f>
        <v>332856409</v>
      </c>
      <c r="I2459" s="496">
        <f t="shared" si="296"/>
        <v>3.6032170015990198E-2</v>
      </c>
      <c r="J2459" s="512"/>
      <c r="M2459" s="241" t="s">
        <v>1038</v>
      </c>
      <c r="S2459">
        <f t="shared" si="295"/>
        <v>2020</v>
      </c>
    </row>
    <row r="2460" spans="1:19">
      <c r="A2460" s="418" t="s">
        <v>472</v>
      </c>
      <c r="B2460" s="497">
        <v>43983</v>
      </c>
      <c r="C2460" s="498"/>
      <c r="D2460" s="498">
        <v>195960.88</v>
      </c>
      <c r="E2460" s="495">
        <f t="shared" si="298"/>
        <v>340926569.12</v>
      </c>
      <c r="F2460" s="495">
        <f t="shared" si="298"/>
        <v>329128991.28000003</v>
      </c>
      <c r="G2460" s="495">
        <f t="shared" si="294"/>
        <v>11797577.839999974</v>
      </c>
      <c r="H2460" s="495">
        <f>VLOOKUP(A2460,'02-Metrics'!A:R,18,FALSE)</f>
        <v>332856409</v>
      </c>
      <c r="I2460" s="496">
        <f t="shared" si="296"/>
        <v>3.5443445044196144E-2</v>
      </c>
      <c r="J2460" s="512"/>
      <c r="M2460" s="241" t="s">
        <v>1038</v>
      </c>
      <c r="S2460">
        <f t="shared" si="295"/>
        <v>2020</v>
      </c>
    </row>
    <row r="2461" spans="1:19">
      <c r="A2461" s="418" t="s">
        <v>472</v>
      </c>
      <c r="B2461" s="497">
        <v>44013</v>
      </c>
      <c r="C2461" s="498"/>
      <c r="D2461" s="498">
        <v>1332197.0999999999</v>
      </c>
      <c r="E2461" s="495">
        <f t="shared" si="298"/>
        <v>340926569.12</v>
      </c>
      <c r="F2461" s="495">
        <f t="shared" si="298"/>
        <v>330461188.38000005</v>
      </c>
      <c r="G2461" s="495">
        <f t="shared" si="294"/>
        <v>10465380.73999995</v>
      </c>
      <c r="H2461" s="495">
        <f>VLOOKUP(A2461,'02-Metrics'!A:R,18,FALSE)</f>
        <v>332856409</v>
      </c>
      <c r="I2461" s="496">
        <f t="shared" si="296"/>
        <v>3.1441127336081877E-2</v>
      </c>
      <c r="J2461" s="512"/>
      <c r="M2461" s="241" t="s">
        <v>1038</v>
      </c>
      <c r="S2461">
        <f t="shared" si="295"/>
        <v>2020</v>
      </c>
    </row>
    <row r="2462" spans="1:19">
      <c r="A2462" s="418" t="s">
        <v>472</v>
      </c>
      <c r="B2462" s="497">
        <v>44044</v>
      </c>
      <c r="C2462" s="498"/>
      <c r="D2462" s="498">
        <v>150348.5</v>
      </c>
      <c r="E2462" s="495">
        <f t="shared" si="298"/>
        <v>340926569.12</v>
      </c>
      <c r="F2462" s="495">
        <f t="shared" si="298"/>
        <v>330611536.88000005</v>
      </c>
      <c r="G2462" s="495">
        <f t="shared" si="294"/>
        <v>10315032.23999995</v>
      </c>
      <c r="H2462" s="495">
        <f>VLOOKUP(A2462,'02-Metrics'!A:R,18,FALSE)</f>
        <v>332856409</v>
      </c>
      <c r="I2462" s="496">
        <f t="shared" si="296"/>
        <v>3.0989435567695348E-2</v>
      </c>
      <c r="J2462" s="512"/>
      <c r="M2462" s="241" t="s">
        <v>1038</v>
      </c>
      <c r="S2462">
        <f t="shared" si="295"/>
        <v>2020</v>
      </c>
    </row>
    <row r="2463" spans="1:19">
      <c r="A2463" s="418" t="s">
        <v>472</v>
      </c>
      <c r="B2463" s="497">
        <f>L2463</f>
        <v>44104</v>
      </c>
      <c r="C2463" s="498">
        <v>144907</v>
      </c>
      <c r="D2463" s="498"/>
      <c r="E2463" s="495">
        <f t="shared" si="298"/>
        <v>341071476.12</v>
      </c>
      <c r="F2463" s="495">
        <f t="shared" si="298"/>
        <v>330611536.88000005</v>
      </c>
      <c r="G2463" s="495">
        <f t="shared" si="294"/>
        <v>10459939.23999995</v>
      </c>
      <c r="H2463" s="495">
        <f>VLOOKUP(A2463,'02-Metrics'!A:R,18,FALSE)</f>
        <v>332856409</v>
      </c>
      <c r="I2463" s="496">
        <f t="shared" si="296"/>
        <v>3.1424779445962087E-2</v>
      </c>
      <c r="J2463" s="512"/>
      <c r="L2463" s="23">
        <v>44104</v>
      </c>
      <c r="M2463" s="241" t="s">
        <v>764</v>
      </c>
      <c r="S2463">
        <f t="shared" si="295"/>
        <v>2020</v>
      </c>
    </row>
    <row r="2464" spans="1:19">
      <c r="A2464" s="418" t="s">
        <v>472</v>
      </c>
      <c r="B2464" s="497">
        <f>L2464</f>
        <v>44105</v>
      </c>
      <c r="C2464" s="498"/>
      <c r="D2464" s="498">
        <v>829761.26</v>
      </c>
      <c r="E2464" s="495">
        <f t="shared" si="298"/>
        <v>341071476.12</v>
      </c>
      <c r="F2464" s="495">
        <f t="shared" si="298"/>
        <v>331441298.14000005</v>
      </c>
      <c r="G2464" s="495">
        <f t="shared" si="294"/>
        <v>9630177.9799999595</v>
      </c>
      <c r="H2464" s="495">
        <f>VLOOKUP(A2464,'02-Metrics'!A:R,18,FALSE)</f>
        <v>332856409</v>
      </c>
      <c r="I2464" s="496">
        <f t="shared" si="296"/>
        <v>2.8931928962797768E-2</v>
      </c>
      <c r="J2464" s="512"/>
      <c r="L2464" s="23">
        <v>44105</v>
      </c>
      <c r="M2464" s="241" t="s">
        <v>1040</v>
      </c>
      <c r="S2464">
        <f t="shared" si="295"/>
        <v>2020</v>
      </c>
    </row>
    <row r="2465" spans="1:19">
      <c r="A2465" s="418" t="s">
        <v>472</v>
      </c>
      <c r="B2465" s="497">
        <f>L2465</f>
        <v>44136</v>
      </c>
      <c r="C2465" s="498"/>
      <c r="D2465" s="498">
        <v>108900</v>
      </c>
      <c r="E2465" s="495">
        <f t="shared" si="298"/>
        <v>341071476.12</v>
      </c>
      <c r="F2465" s="495">
        <f t="shared" si="298"/>
        <v>331550198.14000005</v>
      </c>
      <c r="G2465" s="495">
        <f t="shared" si="294"/>
        <v>9521277.9799999595</v>
      </c>
      <c r="H2465" s="495">
        <f>VLOOKUP(A2465,'02-Metrics'!A:R,18,FALSE)</f>
        <v>332856409</v>
      </c>
      <c r="I2465" s="496">
        <f t="shared" si="296"/>
        <v>2.860476085950912E-2</v>
      </c>
      <c r="J2465" s="512"/>
      <c r="L2465" s="23">
        <v>44136</v>
      </c>
      <c r="M2465" s="241" t="s">
        <v>1040</v>
      </c>
      <c r="S2465">
        <f t="shared" si="295"/>
        <v>2020</v>
      </c>
    </row>
    <row r="2466" spans="1:19">
      <c r="A2466" s="418" t="s">
        <v>472</v>
      </c>
      <c r="B2466" s="497">
        <f>L2466</f>
        <v>44153</v>
      </c>
      <c r="C2466" s="498">
        <v>888628.7</v>
      </c>
      <c r="D2466" s="498"/>
      <c r="E2466" s="495">
        <f>C2466+E2465</f>
        <v>341960104.81999999</v>
      </c>
      <c r="F2466" s="495">
        <f>D2466+F2465</f>
        <v>331550198.14000005</v>
      </c>
      <c r="G2466" s="495">
        <f t="shared" si="294"/>
        <v>10409906.679999948</v>
      </c>
      <c r="H2466" s="495">
        <f>VLOOKUP(A2466,'02-Metrics'!A:R,18,FALSE)</f>
        <v>332856409</v>
      </c>
      <c r="I2466" s="496">
        <f t="shared" si="296"/>
        <v>3.1274466702547243E-2</v>
      </c>
      <c r="J2466" s="512"/>
      <c r="L2466" s="23">
        <v>44153</v>
      </c>
      <c r="M2466" s="241" t="s">
        <v>1039</v>
      </c>
      <c r="S2466">
        <f t="shared" si="295"/>
        <v>2020</v>
      </c>
    </row>
    <row r="2467" spans="1:19">
      <c r="A2467" s="418" t="s">
        <v>472</v>
      </c>
      <c r="B2467" s="497">
        <f>L2467</f>
        <v>44166</v>
      </c>
      <c r="C2467" s="498"/>
      <c r="D2467" s="498">
        <v>479946.07000000007</v>
      </c>
      <c r="E2467" s="495">
        <f t="shared" si="298"/>
        <v>341960104.81999999</v>
      </c>
      <c r="F2467" s="495">
        <f t="shared" si="298"/>
        <v>332030144.21000004</v>
      </c>
      <c r="G2467" s="495">
        <f t="shared" si="294"/>
        <v>9929960.6099999547</v>
      </c>
      <c r="H2467" s="495">
        <f>VLOOKUP(A2467,'02-Metrics'!A:R,18,FALSE)</f>
        <v>332856409</v>
      </c>
      <c r="I2467" s="496">
        <f t="shared" si="296"/>
        <v>2.9832565459179592E-2</v>
      </c>
      <c r="J2467" s="512"/>
      <c r="L2467" s="23">
        <v>44166</v>
      </c>
      <c r="M2467" s="241" t="s">
        <v>1040</v>
      </c>
      <c r="S2467">
        <f t="shared" si="295"/>
        <v>2020</v>
      </c>
    </row>
    <row r="2468" spans="1:19">
      <c r="A2468" s="418" t="s">
        <v>472</v>
      </c>
      <c r="B2468" s="497">
        <v>44228</v>
      </c>
      <c r="C2468" s="498"/>
      <c r="D2468" s="498">
        <v>1677560.13</v>
      </c>
      <c r="E2468" s="495">
        <f t="shared" si="298"/>
        <v>341960104.81999999</v>
      </c>
      <c r="F2468" s="495">
        <f t="shared" si="298"/>
        <v>333707704.34000003</v>
      </c>
      <c r="G2468" s="495">
        <f t="shared" si="294"/>
        <v>8252400.4799999595</v>
      </c>
      <c r="H2468" s="495">
        <f>VLOOKUP(A2468,'02-Metrics'!A:R,18,FALSE)</f>
        <v>332856409</v>
      </c>
      <c r="I2468" s="496">
        <f t="shared" si="296"/>
        <v>2.4792674128741081E-2</v>
      </c>
      <c r="J2468" s="512"/>
      <c r="M2468" s="241" t="s">
        <v>1038</v>
      </c>
      <c r="S2468">
        <f t="shared" si="295"/>
        <v>2021</v>
      </c>
    </row>
    <row r="2469" spans="1:19">
      <c r="A2469" s="418" t="s">
        <v>472</v>
      </c>
      <c r="B2469" s="497">
        <v>44256</v>
      </c>
      <c r="C2469" s="498"/>
      <c r="D2469" s="498">
        <v>138860.38999999998</v>
      </c>
      <c r="E2469" s="495">
        <f t="shared" si="298"/>
        <v>341960104.81999999</v>
      </c>
      <c r="F2469" s="495">
        <f t="shared" si="298"/>
        <v>333846564.73000002</v>
      </c>
      <c r="G2469" s="495">
        <f t="shared" si="294"/>
        <v>8113540.0899999738</v>
      </c>
      <c r="H2469" s="495">
        <f>VLOOKUP(A2469,'02-Metrics'!A:R,18,FALSE)</f>
        <v>332856409</v>
      </c>
      <c r="I2469" s="496">
        <f t="shared" si="296"/>
        <v>2.4375496071640832E-2</v>
      </c>
      <c r="J2469" s="512"/>
      <c r="M2469" s="241" t="s">
        <v>1038</v>
      </c>
      <c r="S2469">
        <f t="shared" si="295"/>
        <v>2021</v>
      </c>
    </row>
    <row r="2470" spans="1:19">
      <c r="A2470" s="418"/>
      <c r="B2470" s="505"/>
      <c r="C2470" s="506"/>
      <c r="D2470" s="506"/>
      <c r="E2470" s="506"/>
      <c r="F2470" s="506"/>
      <c r="G2470" s="506"/>
      <c r="H2470" s="495"/>
      <c r="I2470" s="496"/>
      <c r="J2470" s="512"/>
      <c r="S2470">
        <f t="shared" si="295"/>
        <v>1900</v>
      </c>
    </row>
    <row r="2471" spans="1:19">
      <c r="A2471" s="418" t="s">
        <v>1118</v>
      </c>
      <c r="B2471" s="497">
        <f>L2471</f>
        <v>43069</v>
      </c>
      <c r="C2471" s="498">
        <v>1692495</v>
      </c>
      <c r="D2471" s="498"/>
      <c r="E2471" s="495">
        <f t="shared" ref="E2471:F2486" si="299">C2471+E2470</f>
        <v>1692495</v>
      </c>
      <c r="F2471" s="495">
        <f t="shared" si="299"/>
        <v>0</v>
      </c>
      <c r="G2471" s="495">
        <f t="shared" si="294"/>
        <v>1692495</v>
      </c>
      <c r="H2471" s="495">
        <f>VLOOKUP(A2471,'02-Metrics'!A:R,18,FALSE)</f>
        <v>0</v>
      </c>
      <c r="I2471" s="496" t="e">
        <f t="shared" si="296"/>
        <v>#DIV/0!</v>
      </c>
      <c r="J2471" s="512"/>
      <c r="L2471" s="23">
        <v>43069</v>
      </c>
      <c r="M2471" s="241" t="s">
        <v>1039</v>
      </c>
      <c r="S2471">
        <f t="shared" si="295"/>
        <v>2017</v>
      </c>
    </row>
    <row r="2472" spans="1:19">
      <c r="A2472" s="418" t="s">
        <v>1118</v>
      </c>
      <c r="B2472" s="497">
        <v>43101</v>
      </c>
      <c r="C2472" s="498"/>
      <c r="D2472" s="498">
        <v>296517.99</v>
      </c>
      <c r="E2472" s="495">
        <f t="shared" si="299"/>
        <v>1692495</v>
      </c>
      <c r="F2472" s="495">
        <f t="shared" si="299"/>
        <v>296517.99</v>
      </c>
      <c r="G2472" s="495">
        <f t="shared" si="294"/>
        <v>1395977.01</v>
      </c>
      <c r="H2472" s="495">
        <f>VLOOKUP(A2472,'02-Metrics'!A:R,18,FALSE)</f>
        <v>0</v>
      </c>
      <c r="I2472" s="496" t="e">
        <f t="shared" si="296"/>
        <v>#DIV/0!</v>
      </c>
      <c r="J2472" s="512"/>
      <c r="M2472" s="241" t="s">
        <v>1038</v>
      </c>
      <c r="S2472">
        <f t="shared" si="295"/>
        <v>2018</v>
      </c>
    </row>
    <row r="2473" spans="1:19">
      <c r="A2473" s="418" t="s">
        <v>1118</v>
      </c>
      <c r="B2473" s="497">
        <f>L2473</f>
        <v>43118</v>
      </c>
      <c r="C2473" s="498">
        <v>813632.52</v>
      </c>
      <c r="D2473" s="498"/>
      <c r="E2473" s="495">
        <f t="shared" si="299"/>
        <v>2506127.52</v>
      </c>
      <c r="F2473" s="495">
        <f t="shared" si="299"/>
        <v>296517.99</v>
      </c>
      <c r="G2473" s="495">
        <f t="shared" si="294"/>
        <v>2209609.5300000003</v>
      </c>
      <c r="H2473" s="495">
        <f>VLOOKUP(A2473,'02-Metrics'!A:R,18,FALSE)</f>
        <v>0</v>
      </c>
      <c r="I2473" s="496" t="e">
        <f t="shared" si="296"/>
        <v>#DIV/0!</v>
      </c>
      <c r="J2473" s="512"/>
      <c r="L2473" s="23">
        <v>43118</v>
      </c>
      <c r="M2473" s="241" t="s">
        <v>1039</v>
      </c>
      <c r="S2473">
        <f t="shared" si="295"/>
        <v>2018</v>
      </c>
    </row>
    <row r="2474" spans="1:19">
      <c r="A2474" s="418" t="s">
        <v>1118</v>
      </c>
      <c r="B2474" s="497">
        <v>43132</v>
      </c>
      <c r="C2474" s="498"/>
      <c r="D2474" s="498">
        <v>53199.39</v>
      </c>
      <c r="E2474" s="495">
        <f t="shared" si="299"/>
        <v>2506127.52</v>
      </c>
      <c r="F2474" s="495">
        <f t="shared" si="299"/>
        <v>349717.38</v>
      </c>
      <c r="G2474" s="495">
        <f t="shared" si="294"/>
        <v>2156410.14</v>
      </c>
      <c r="H2474" s="495">
        <f>VLOOKUP(A2474,'02-Metrics'!A:R,18,FALSE)</f>
        <v>0</v>
      </c>
      <c r="I2474" s="496" t="e">
        <f t="shared" si="296"/>
        <v>#DIV/0!</v>
      </c>
      <c r="J2474" s="512"/>
      <c r="M2474" s="241" t="s">
        <v>1038</v>
      </c>
      <c r="S2474">
        <f t="shared" si="295"/>
        <v>2018</v>
      </c>
    </row>
    <row r="2475" spans="1:19">
      <c r="A2475" s="418" t="s">
        <v>1118</v>
      </c>
      <c r="B2475" s="497">
        <v>43160</v>
      </c>
      <c r="C2475" s="498"/>
      <c r="D2475" s="498">
        <v>177163.25</v>
      </c>
      <c r="E2475" s="495">
        <f t="shared" si="299"/>
        <v>2506127.52</v>
      </c>
      <c r="F2475" s="495">
        <f t="shared" si="299"/>
        <v>526880.63</v>
      </c>
      <c r="G2475" s="495">
        <f t="shared" si="294"/>
        <v>1979246.8900000001</v>
      </c>
      <c r="H2475" s="495">
        <f>VLOOKUP(A2475,'02-Metrics'!A:R,18,FALSE)</f>
        <v>0</v>
      </c>
      <c r="I2475" s="496" t="e">
        <f t="shared" si="296"/>
        <v>#DIV/0!</v>
      </c>
      <c r="J2475" s="512"/>
      <c r="M2475" s="241" t="s">
        <v>1038</v>
      </c>
      <c r="S2475">
        <f t="shared" si="295"/>
        <v>2018</v>
      </c>
    </row>
    <row r="2476" spans="1:19">
      <c r="A2476" s="418" t="s">
        <v>1118</v>
      </c>
      <c r="B2476" s="497">
        <f>L2476</f>
        <v>43181</v>
      </c>
      <c r="C2476" s="498">
        <v>293424.13</v>
      </c>
      <c r="D2476" s="498"/>
      <c r="E2476" s="495">
        <f t="shared" si="299"/>
        <v>2799551.65</v>
      </c>
      <c r="F2476" s="495">
        <f t="shared" si="299"/>
        <v>526880.63</v>
      </c>
      <c r="G2476" s="495">
        <f t="shared" si="294"/>
        <v>2272671.02</v>
      </c>
      <c r="H2476" s="495">
        <f>VLOOKUP(A2476,'02-Metrics'!A:R,18,FALSE)</f>
        <v>0</v>
      </c>
      <c r="I2476" s="496" t="e">
        <f t="shared" si="296"/>
        <v>#DIV/0!</v>
      </c>
      <c r="J2476" s="512"/>
      <c r="L2476" s="23">
        <v>43181</v>
      </c>
      <c r="M2476" s="241" t="s">
        <v>1039</v>
      </c>
      <c r="S2476">
        <f t="shared" si="295"/>
        <v>2018</v>
      </c>
    </row>
    <row r="2477" spans="1:19">
      <c r="A2477" s="418" t="s">
        <v>1118</v>
      </c>
      <c r="B2477" s="497">
        <v>43191</v>
      </c>
      <c r="C2477" s="498"/>
      <c r="D2477" s="498">
        <v>213603.84</v>
      </c>
      <c r="E2477" s="495">
        <f t="shared" si="299"/>
        <v>2799551.65</v>
      </c>
      <c r="F2477" s="495">
        <f t="shared" si="299"/>
        <v>740484.47</v>
      </c>
      <c r="G2477" s="495">
        <f t="shared" si="294"/>
        <v>2059067.18</v>
      </c>
      <c r="H2477" s="495">
        <f>VLOOKUP(A2477,'02-Metrics'!A:R,18,FALSE)</f>
        <v>0</v>
      </c>
      <c r="I2477" s="496" t="e">
        <f t="shared" si="296"/>
        <v>#DIV/0!</v>
      </c>
      <c r="J2477" s="512"/>
      <c r="M2477" s="241" t="s">
        <v>1038</v>
      </c>
      <c r="S2477">
        <f t="shared" si="295"/>
        <v>2018</v>
      </c>
    </row>
    <row r="2478" spans="1:19">
      <c r="A2478" s="418" t="s">
        <v>1118</v>
      </c>
      <c r="B2478" s="497">
        <v>43221</v>
      </c>
      <c r="C2478" s="498"/>
      <c r="D2478" s="498">
        <v>80420</v>
      </c>
      <c r="E2478" s="495">
        <f t="shared" si="299"/>
        <v>2799551.65</v>
      </c>
      <c r="F2478" s="495">
        <f t="shared" si="299"/>
        <v>820904.47</v>
      </c>
      <c r="G2478" s="495">
        <f t="shared" si="294"/>
        <v>1978647.18</v>
      </c>
      <c r="H2478" s="495">
        <f>VLOOKUP(A2478,'02-Metrics'!A:R,18,FALSE)</f>
        <v>0</v>
      </c>
      <c r="I2478" s="496" t="e">
        <f t="shared" si="296"/>
        <v>#DIV/0!</v>
      </c>
      <c r="J2478" s="512"/>
      <c r="M2478" s="241" t="s">
        <v>1038</v>
      </c>
      <c r="S2478">
        <f t="shared" si="295"/>
        <v>2018</v>
      </c>
    </row>
    <row r="2479" spans="1:19">
      <c r="A2479" s="418" t="s">
        <v>1118</v>
      </c>
      <c r="B2479" s="497">
        <v>43252</v>
      </c>
      <c r="C2479" s="498"/>
      <c r="D2479" s="498">
        <v>165464.40000000002</v>
      </c>
      <c r="E2479" s="495">
        <f t="shared" si="299"/>
        <v>2799551.65</v>
      </c>
      <c r="F2479" s="495">
        <f t="shared" si="299"/>
        <v>986368.87</v>
      </c>
      <c r="G2479" s="495">
        <f t="shared" si="294"/>
        <v>1813182.7799999998</v>
      </c>
      <c r="H2479" s="495">
        <f>VLOOKUP(A2479,'02-Metrics'!A:R,18,FALSE)</f>
        <v>0</v>
      </c>
      <c r="I2479" s="496" t="e">
        <f t="shared" si="296"/>
        <v>#DIV/0!</v>
      </c>
      <c r="J2479" s="512"/>
      <c r="M2479" s="241" t="s">
        <v>1038</v>
      </c>
      <c r="S2479">
        <f t="shared" si="295"/>
        <v>2018</v>
      </c>
    </row>
    <row r="2480" spans="1:19">
      <c r="A2480" s="418" t="s">
        <v>1118</v>
      </c>
      <c r="B2480" s="497">
        <v>43282</v>
      </c>
      <c r="C2480" s="498"/>
      <c r="D2480" s="498">
        <v>227927.8</v>
      </c>
      <c r="E2480" s="495">
        <f t="shared" si="299"/>
        <v>2799551.65</v>
      </c>
      <c r="F2480" s="495">
        <f t="shared" si="299"/>
        <v>1214296.67</v>
      </c>
      <c r="G2480" s="495">
        <f t="shared" si="294"/>
        <v>1585254.98</v>
      </c>
      <c r="H2480" s="495">
        <f>VLOOKUP(A2480,'02-Metrics'!A:R,18,FALSE)</f>
        <v>0</v>
      </c>
      <c r="I2480" s="496" t="e">
        <f t="shared" si="296"/>
        <v>#DIV/0!</v>
      </c>
      <c r="J2480" s="512"/>
      <c r="M2480" s="241" t="s">
        <v>1038</v>
      </c>
      <c r="S2480">
        <f t="shared" si="295"/>
        <v>2018</v>
      </c>
    </row>
    <row r="2481" spans="1:19">
      <c r="A2481" s="418" t="s">
        <v>1118</v>
      </c>
      <c r="B2481" s="497">
        <v>43313</v>
      </c>
      <c r="C2481" s="498"/>
      <c r="D2481" s="498">
        <v>26592.190000000002</v>
      </c>
      <c r="E2481" s="495">
        <f t="shared" si="299"/>
        <v>2799551.65</v>
      </c>
      <c r="F2481" s="495">
        <f t="shared" si="299"/>
        <v>1240888.8599999999</v>
      </c>
      <c r="G2481" s="495">
        <f t="shared" si="294"/>
        <v>1558662.79</v>
      </c>
      <c r="H2481" s="495">
        <f>VLOOKUP(A2481,'02-Metrics'!A:R,18,FALSE)</f>
        <v>0</v>
      </c>
      <c r="I2481" s="496" t="e">
        <f t="shared" si="296"/>
        <v>#DIV/0!</v>
      </c>
      <c r="J2481" s="512"/>
      <c r="M2481" s="241" t="s">
        <v>1038</v>
      </c>
      <c r="S2481">
        <f t="shared" si="295"/>
        <v>2018</v>
      </c>
    </row>
    <row r="2482" spans="1:19">
      <c r="A2482" s="418" t="s">
        <v>1118</v>
      </c>
      <c r="B2482" s="497">
        <f>L2482</f>
        <v>43331</v>
      </c>
      <c r="C2482" s="498">
        <v>247265.58</v>
      </c>
      <c r="D2482" s="498"/>
      <c r="E2482" s="495">
        <f t="shared" si="299"/>
        <v>3046817.23</v>
      </c>
      <c r="F2482" s="495">
        <f t="shared" si="299"/>
        <v>1240888.8599999999</v>
      </c>
      <c r="G2482" s="495">
        <f t="shared" si="294"/>
        <v>1805928.37</v>
      </c>
      <c r="H2482" s="495">
        <f>VLOOKUP(A2482,'02-Metrics'!A:R,18,FALSE)</f>
        <v>0</v>
      </c>
      <c r="I2482" s="496" t="e">
        <f t="shared" si="296"/>
        <v>#DIV/0!</v>
      </c>
      <c r="J2482" s="512"/>
      <c r="L2482" s="23">
        <v>43331</v>
      </c>
      <c r="M2482" s="241" t="s">
        <v>1039</v>
      </c>
      <c r="S2482">
        <f t="shared" si="295"/>
        <v>2018</v>
      </c>
    </row>
    <row r="2483" spans="1:19">
      <c r="A2483" s="418" t="s">
        <v>1118</v>
      </c>
      <c r="B2483" s="497">
        <f>L2483</f>
        <v>43331</v>
      </c>
      <c r="C2483" s="498">
        <v>1837500</v>
      </c>
      <c r="D2483" s="498"/>
      <c r="E2483" s="495">
        <f t="shared" si="299"/>
        <v>4884317.2300000004</v>
      </c>
      <c r="F2483" s="495">
        <f t="shared" si="299"/>
        <v>1240888.8599999999</v>
      </c>
      <c r="G2483" s="495">
        <f t="shared" si="294"/>
        <v>3643428.3700000006</v>
      </c>
      <c r="H2483" s="495">
        <f>VLOOKUP(A2483,'02-Metrics'!A:R,18,FALSE)</f>
        <v>0</v>
      </c>
      <c r="I2483" s="496" t="e">
        <f t="shared" si="296"/>
        <v>#DIV/0!</v>
      </c>
      <c r="J2483" s="512"/>
      <c r="L2483" s="23">
        <v>43331</v>
      </c>
      <c r="M2483" s="241" t="s">
        <v>1039</v>
      </c>
      <c r="S2483">
        <f t="shared" si="295"/>
        <v>2018</v>
      </c>
    </row>
    <row r="2484" spans="1:19">
      <c r="A2484" s="418" t="s">
        <v>1118</v>
      </c>
      <c r="B2484" s="497">
        <f>L2484</f>
        <v>43331</v>
      </c>
      <c r="C2484" s="498">
        <v>409998.48</v>
      </c>
      <c r="D2484" s="498"/>
      <c r="E2484" s="495">
        <f t="shared" si="299"/>
        <v>5294315.7100000009</v>
      </c>
      <c r="F2484" s="495">
        <f t="shared" si="299"/>
        <v>1240888.8599999999</v>
      </c>
      <c r="G2484" s="495">
        <f t="shared" si="294"/>
        <v>4053426.850000001</v>
      </c>
      <c r="H2484" s="495">
        <f>VLOOKUP(A2484,'02-Metrics'!A:R,18,FALSE)</f>
        <v>0</v>
      </c>
      <c r="I2484" s="496" t="e">
        <f t="shared" si="296"/>
        <v>#DIV/0!</v>
      </c>
      <c r="J2484" s="512"/>
      <c r="L2484" s="23">
        <v>43331</v>
      </c>
      <c r="M2484" s="241" t="s">
        <v>1039</v>
      </c>
      <c r="S2484">
        <f t="shared" si="295"/>
        <v>2018</v>
      </c>
    </row>
    <row r="2485" spans="1:19">
      <c r="A2485" s="418" t="s">
        <v>1118</v>
      </c>
      <c r="B2485" s="497">
        <v>43344</v>
      </c>
      <c r="C2485" s="498"/>
      <c r="D2485" s="498">
        <v>52100</v>
      </c>
      <c r="E2485" s="495">
        <f t="shared" si="299"/>
        <v>5294315.7100000009</v>
      </c>
      <c r="F2485" s="495">
        <f t="shared" si="299"/>
        <v>1292988.8599999999</v>
      </c>
      <c r="G2485" s="495">
        <f t="shared" si="294"/>
        <v>4001326.850000001</v>
      </c>
      <c r="H2485" s="495">
        <f>VLOOKUP(A2485,'02-Metrics'!A:R,18,FALSE)</f>
        <v>0</v>
      </c>
      <c r="I2485" s="496" t="e">
        <f t="shared" si="296"/>
        <v>#DIV/0!</v>
      </c>
      <c r="J2485" s="512"/>
      <c r="M2485" s="241" t="s">
        <v>1038</v>
      </c>
      <c r="S2485">
        <f t="shared" si="295"/>
        <v>2018</v>
      </c>
    </row>
    <row r="2486" spans="1:19">
      <c r="A2486" s="418" t="s">
        <v>1118</v>
      </c>
      <c r="B2486" s="497">
        <v>43374</v>
      </c>
      <c r="C2486" s="498"/>
      <c r="D2486" s="498">
        <v>296570</v>
      </c>
      <c r="E2486" s="495">
        <f t="shared" si="299"/>
        <v>5294315.7100000009</v>
      </c>
      <c r="F2486" s="495">
        <f t="shared" si="299"/>
        <v>1589558.8599999999</v>
      </c>
      <c r="G2486" s="495">
        <f t="shared" si="294"/>
        <v>3704756.850000001</v>
      </c>
      <c r="H2486" s="495">
        <f>VLOOKUP(A2486,'02-Metrics'!A:R,18,FALSE)</f>
        <v>0</v>
      </c>
      <c r="I2486" s="496" t="e">
        <f t="shared" si="296"/>
        <v>#DIV/0!</v>
      </c>
      <c r="J2486" s="512"/>
      <c r="M2486" s="241" t="s">
        <v>1038</v>
      </c>
      <c r="S2486">
        <f t="shared" si="295"/>
        <v>2018</v>
      </c>
    </row>
    <row r="2487" spans="1:19">
      <c r="A2487" s="418" t="s">
        <v>1118</v>
      </c>
      <c r="B2487" s="497">
        <v>43405</v>
      </c>
      <c r="C2487" s="498"/>
      <c r="D2487" s="498">
        <v>645015.14</v>
      </c>
      <c r="E2487" s="495">
        <f t="shared" ref="E2487:F2499" si="300">C2487+E2486</f>
        <v>5294315.7100000009</v>
      </c>
      <c r="F2487" s="495">
        <f t="shared" si="300"/>
        <v>2234574</v>
      </c>
      <c r="G2487" s="495">
        <f t="shared" si="294"/>
        <v>3059741.7100000009</v>
      </c>
      <c r="H2487" s="495">
        <f>VLOOKUP(A2487,'02-Metrics'!A:R,18,FALSE)</f>
        <v>0</v>
      </c>
      <c r="I2487" s="496" t="e">
        <f t="shared" si="296"/>
        <v>#DIV/0!</v>
      </c>
      <c r="J2487" s="512"/>
      <c r="M2487" s="241" t="s">
        <v>1038</v>
      </c>
      <c r="S2487">
        <f t="shared" si="295"/>
        <v>2018</v>
      </c>
    </row>
    <row r="2488" spans="1:19">
      <c r="A2488" s="418" t="s">
        <v>1118</v>
      </c>
      <c r="B2488" s="497">
        <v>43435</v>
      </c>
      <c r="C2488" s="498"/>
      <c r="D2488" s="498">
        <v>314147.25</v>
      </c>
      <c r="E2488" s="495">
        <f t="shared" si="300"/>
        <v>5294315.7100000009</v>
      </c>
      <c r="F2488" s="495">
        <f t="shared" si="300"/>
        <v>2548721.25</v>
      </c>
      <c r="G2488" s="495">
        <f t="shared" si="294"/>
        <v>2745594.4600000009</v>
      </c>
      <c r="H2488" s="495">
        <f>VLOOKUP(A2488,'02-Metrics'!A:R,18,FALSE)</f>
        <v>0</v>
      </c>
      <c r="I2488" s="496" t="e">
        <f t="shared" si="296"/>
        <v>#DIV/0!</v>
      </c>
      <c r="J2488" s="512"/>
      <c r="M2488" s="241" t="s">
        <v>1038</v>
      </c>
      <c r="S2488">
        <f t="shared" si="295"/>
        <v>2018</v>
      </c>
    </row>
    <row r="2489" spans="1:19">
      <c r="A2489" s="418" t="s">
        <v>1118</v>
      </c>
      <c r="B2489" s="497">
        <v>43466</v>
      </c>
      <c r="C2489" s="498"/>
      <c r="D2489" s="498">
        <v>190646.71</v>
      </c>
      <c r="E2489" s="495">
        <f t="shared" si="300"/>
        <v>5294315.7100000009</v>
      </c>
      <c r="F2489" s="495">
        <f t="shared" si="300"/>
        <v>2739367.96</v>
      </c>
      <c r="G2489" s="495">
        <f t="shared" si="294"/>
        <v>2554947.7500000009</v>
      </c>
      <c r="H2489" s="495">
        <f>VLOOKUP(A2489,'02-Metrics'!A:R,18,FALSE)</f>
        <v>0</v>
      </c>
      <c r="I2489" s="496" t="e">
        <f t="shared" si="296"/>
        <v>#DIV/0!</v>
      </c>
      <c r="J2489" s="512"/>
      <c r="M2489" s="241" t="s">
        <v>1038</v>
      </c>
      <c r="S2489">
        <f t="shared" si="295"/>
        <v>2019</v>
      </c>
    </row>
    <row r="2490" spans="1:19">
      <c r="A2490" s="418" t="s">
        <v>1118</v>
      </c>
      <c r="B2490" s="497">
        <v>43497</v>
      </c>
      <c r="C2490" s="498"/>
      <c r="D2490" s="498">
        <v>246164.2</v>
      </c>
      <c r="E2490" s="495">
        <f t="shared" si="300"/>
        <v>5294315.7100000009</v>
      </c>
      <c r="F2490" s="495">
        <f t="shared" si="300"/>
        <v>2985532.16</v>
      </c>
      <c r="G2490" s="495">
        <f t="shared" si="294"/>
        <v>2308783.5500000007</v>
      </c>
      <c r="H2490" s="495">
        <f>VLOOKUP(A2490,'02-Metrics'!A:R,18,FALSE)</f>
        <v>0</v>
      </c>
      <c r="I2490" s="496" t="e">
        <f t="shared" si="296"/>
        <v>#DIV/0!</v>
      </c>
      <c r="J2490" s="512"/>
      <c r="M2490" s="241" t="s">
        <v>1038</v>
      </c>
      <c r="S2490">
        <f t="shared" si="295"/>
        <v>2019</v>
      </c>
    </row>
    <row r="2491" spans="1:19">
      <c r="A2491" s="418" t="s">
        <v>1118</v>
      </c>
      <c r="B2491" s="497">
        <f>L2491</f>
        <v>43506</v>
      </c>
      <c r="C2491" s="498">
        <v>1729285.15</v>
      </c>
      <c r="D2491" s="498"/>
      <c r="E2491" s="495">
        <f t="shared" si="300"/>
        <v>7023600.8600000013</v>
      </c>
      <c r="F2491" s="495">
        <f t="shared" si="300"/>
        <v>2985532.16</v>
      </c>
      <c r="G2491" s="495">
        <f t="shared" si="294"/>
        <v>4038068.7000000011</v>
      </c>
      <c r="H2491" s="495">
        <f>VLOOKUP(A2491,'02-Metrics'!A:R,18,FALSE)</f>
        <v>0</v>
      </c>
      <c r="I2491" s="496" t="e">
        <f t="shared" si="296"/>
        <v>#DIV/0!</v>
      </c>
      <c r="J2491" s="512"/>
      <c r="L2491" s="23">
        <v>43506</v>
      </c>
      <c r="M2491" s="241" t="s">
        <v>1039</v>
      </c>
      <c r="S2491">
        <f t="shared" si="295"/>
        <v>2019</v>
      </c>
    </row>
    <row r="2492" spans="1:19">
      <c r="A2492" s="418" t="s">
        <v>1118</v>
      </c>
      <c r="B2492" s="497">
        <v>43525</v>
      </c>
      <c r="C2492" s="498"/>
      <c r="D2492" s="498">
        <v>16025</v>
      </c>
      <c r="E2492" s="495">
        <f t="shared" si="300"/>
        <v>7023600.8600000013</v>
      </c>
      <c r="F2492" s="495">
        <f t="shared" si="300"/>
        <v>3001557.16</v>
      </c>
      <c r="G2492" s="495">
        <f t="shared" si="294"/>
        <v>4022043.7000000011</v>
      </c>
      <c r="H2492" s="495">
        <f>VLOOKUP(A2492,'02-Metrics'!A:R,18,FALSE)</f>
        <v>0</v>
      </c>
      <c r="I2492" s="496" t="e">
        <f t="shared" si="296"/>
        <v>#DIV/0!</v>
      </c>
      <c r="J2492" s="512"/>
      <c r="M2492" s="241" t="s">
        <v>1038</v>
      </c>
      <c r="S2492">
        <f t="shared" si="295"/>
        <v>2019</v>
      </c>
    </row>
    <row r="2493" spans="1:19">
      <c r="A2493" s="418" t="s">
        <v>1118</v>
      </c>
      <c r="B2493" s="497">
        <v>43586</v>
      </c>
      <c r="C2493" s="498"/>
      <c r="D2493" s="498">
        <v>62219.61</v>
      </c>
      <c r="E2493" s="495">
        <f t="shared" si="300"/>
        <v>7023600.8600000013</v>
      </c>
      <c r="F2493" s="495">
        <f t="shared" si="300"/>
        <v>3063776.77</v>
      </c>
      <c r="G2493" s="495">
        <f t="shared" si="294"/>
        <v>3959824.0900000012</v>
      </c>
      <c r="H2493" s="495">
        <f>VLOOKUP(A2493,'02-Metrics'!A:R,18,FALSE)</f>
        <v>0</v>
      </c>
      <c r="I2493" s="496" t="e">
        <f t="shared" si="296"/>
        <v>#DIV/0!</v>
      </c>
      <c r="J2493" s="512"/>
      <c r="M2493" s="241" t="s">
        <v>1038</v>
      </c>
      <c r="S2493">
        <f t="shared" si="295"/>
        <v>2019</v>
      </c>
    </row>
    <row r="2494" spans="1:19">
      <c r="A2494" s="418" t="s">
        <v>1118</v>
      </c>
      <c r="B2494" s="497">
        <f>L2494</f>
        <v>43606</v>
      </c>
      <c r="C2494" s="498">
        <v>768766.59</v>
      </c>
      <c r="D2494" s="498"/>
      <c r="E2494" s="495">
        <f t="shared" si="300"/>
        <v>7792367.4500000011</v>
      </c>
      <c r="F2494" s="495">
        <f t="shared" si="300"/>
        <v>3063776.77</v>
      </c>
      <c r="G2494" s="495">
        <f t="shared" si="294"/>
        <v>4728590.6800000016</v>
      </c>
      <c r="H2494" s="495">
        <f>VLOOKUP(A2494,'02-Metrics'!A:R,18,FALSE)</f>
        <v>0</v>
      </c>
      <c r="I2494" s="496" t="e">
        <f t="shared" si="296"/>
        <v>#DIV/0!</v>
      </c>
      <c r="J2494" s="512"/>
      <c r="L2494" s="23">
        <v>43606</v>
      </c>
      <c r="M2494" s="241" t="s">
        <v>1039</v>
      </c>
      <c r="S2494">
        <f t="shared" si="295"/>
        <v>2019</v>
      </c>
    </row>
    <row r="2495" spans="1:19">
      <c r="A2495" s="418" t="s">
        <v>1118</v>
      </c>
      <c r="B2495" s="497">
        <v>43678</v>
      </c>
      <c r="C2495" s="498"/>
      <c r="D2495" s="498">
        <v>21500</v>
      </c>
      <c r="E2495" s="495">
        <f t="shared" si="300"/>
        <v>7792367.4500000011</v>
      </c>
      <c r="F2495" s="495">
        <f t="shared" si="300"/>
        <v>3085276.77</v>
      </c>
      <c r="G2495" s="495">
        <f t="shared" si="294"/>
        <v>4707090.6800000016</v>
      </c>
      <c r="H2495" s="495">
        <f>VLOOKUP(A2495,'02-Metrics'!A:R,18,FALSE)</f>
        <v>0</v>
      </c>
      <c r="I2495" s="496" t="e">
        <f t="shared" si="296"/>
        <v>#DIV/0!</v>
      </c>
      <c r="J2495" s="512"/>
      <c r="M2495" s="241" t="s">
        <v>1038</v>
      </c>
      <c r="S2495">
        <f t="shared" si="295"/>
        <v>2019</v>
      </c>
    </row>
    <row r="2496" spans="1:19">
      <c r="A2496" s="418" t="s">
        <v>1118</v>
      </c>
      <c r="B2496" s="497">
        <f>L2496</f>
        <v>43845</v>
      </c>
      <c r="C2496" s="498">
        <v>29830.3</v>
      </c>
      <c r="D2496" s="498"/>
      <c r="E2496" s="495">
        <f t="shared" si="300"/>
        <v>7822197.7500000009</v>
      </c>
      <c r="F2496" s="495">
        <f t="shared" si="300"/>
        <v>3085276.77</v>
      </c>
      <c r="G2496" s="495">
        <f t="shared" ref="G2496:G2559" si="301">E2496-F2496</f>
        <v>4736920.9800000004</v>
      </c>
      <c r="H2496" s="495">
        <f>VLOOKUP(A2496,'02-Metrics'!A:R,18,FALSE)</f>
        <v>0</v>
      </c>
      <c r="I2496" s="496" t="e">
        <f t="shared" si="296"/>
        <v>#DIV/0!</v>
      </c>
      <c r="J2496" s="512"/>
      <c r="L2496" s="23">
        <v>43845</v>
      </c>
      <c r="M2496" s="241" t="s">
        <v>764</v>
      </c>
      <c r="S2496">
        <f t="shared" si="295"/>
        <v>2020</v>
      </c>
    </row>
    <row r="2497" spans="1:19">
      <c r="A2497" s="418" t="s">
        <v>1118</v>
      </c>
      <c r="B2497" s="497">
        <v>43891</v>
      </c>
      <c r="C2497" s="498"/>
      <c r="D2497" s="498">
        <v>247925</v>
      </c>
      <c r="E2497" s="495">
        <f t="shared" si="300"/>
        <v>7822197.7500000009</v>
      </c>
      <c r="F2497" s="495">
        <f t="shared" si="300"/>
        <v>3333201.77</v>
      </c>
      <c r="G2497" s="495">
        <f t="shared" si="301"/>
        <v>4488995.9800000004</v>
      </c>
      <c r="H2497" s="495">
        <f>VLOOKUP(A2497,'02-Metrics'!A:R,18,FALSE)</f>
        <v>0</v>
      </c>
      <c r="I2497" s="496" t="e">
        <f t="shared" si="296"/>
        <v>#DIV/0!</v>
      </c>
      <c r="J2497" s="512"/>
      <c r="M2497" s="241" t="s">
        <v>1038</v>
      </c>
      <c r="S2497">
        <f t="shared" si="295"/>
        <v>2020</v>
      </c>
    </row>
    <row r="2498" spans="1:19">
      <c r="A2498" s="418" t="s">
        <v>1118</v>
      </c>
      <c r="B2498" s="497">
        <f>L2498</f>
        <v>43950</v>
      </c>
      <c r="C2498" s="498">
        <v>1391898.96</v>
      </c>
      <c r="D2498" s="498"/>
      <c r="E2498" s="495">
        <f t="shared" si="300"/>
        <v>9214096.7100000009</v>
      </c>
      <c r="F2498" s="495">
        <f t="shared" si="300"/>
        <v>3333201.77</v>
      </c>
      <c r="G2498" s="495">
        <f t="shared" si="301"/>
        <v>5880894.9400000013</v>
      </c>
      <c r="H2498" s="495">
        <f>VLOOKUP(A2498,'02-Metrics'!A:R,18,FALSE)</f>
        <v>0</v>
      </c>
      <c r="I2498" s="496" t="e">
        <f t="shared" si="296"/>
        <v>#DIV/0!</v>
      </c>
      <c r="J2498" s="512"/>
      <c r="L2498" s="23">
        <v>43950</v>
      </c>
      <c r="M2498" s="241" t="s">
        <v>764</v>
      </c>
      <c r="S2498">
        <f t="shared" si="295"/>
        <v>2020</v>
      </c>
    </row>
    <row r="2499" spans="1:19">
      <c r="A2499" s="418" t="s">
        <v>1118</v>
      </c>
      <c r="B2499" s="497">
        <v>44228</v>
      </c>
      <c r="C2499" s="498"/>
      <c r="D2499" s="498">
        <v>98875</v>
      </c>
      <c r="E2499" s="495">
        <f t="shared" si="300"/>
        <v>9214096.7100000009</v>
      </c>
      <c r="F2499" s="495">
        <f t="shared" si="300"/>
        <v>3432076.77</v>
      </c>
      <c r="G2499" s="495">
        <f t="shared" si="301"/>
        <v>5782019.9400000013</v>
      </c>
      <c r="H2499" s="495">
        <f>VLOOKUP(A2499,'02-Metrics'!A:R,18,FALSE)</f>
        <v>0</v>
      </c>
      <c r="I2499" s="496" t="e">
        <f t="shared" si="296"/>
        <v>#DIV/0!</v>
      </c>
      <c r="J2499" s="512"/>
      <c r="M2499" s="241" t="s">
        <v>1038</v>
      </c>
      <c r="S2499">
        <f t="shared" ref="S2499:S2562" si="302">YEAR(B2499)</f>
        <v>2021</v>
      </c>
    </row>
    <row r="2500" spans="1:19">
      <c r="A2500" s="418"/>
      <c r="B2500" s="505"/>
      <c r="C2500" s="506"/>
      <c r="D2500" s="506"/>
      <c r="E2500" s="506"/>
      <c r="F2500" s="506"/>
      <c r="G2500" s="506"/>
      <c r="H2500" s="495"/>
      <c r="I2500" s="496"/>
      <c r="J2500" s="512"/>
      <c r="S2500">
        <f t="shared" si="302"/>
        <v>1900</v>
      </c>
    </row>
    <row r="2501" spans="1:19">
      <c r="A2501" s="418" t="s">
        <v>1119</v>
      </c>
      <c r="B2501" s="497">
        <v>43101</v>
      </c>
      <c r="C2501" s="498"/>
      <c r="D2501" s="498">
        <v>332132.96999999997</v>
      </c>
      <c r="E2501" s="495">
        <f t="shared" ref="E2501:F2516" si="303">C2501+E2500</f>
        <v>0</v>
      </c>
      <c r="F2501" s="495">
        <f t="shared" si="303"/>
        <v>332132.96999999997</v>
      </c>
      <c r="G2501" s="495">
        <f t="shared" si="301"/>
        <v>-332132.96999999997</v>
      </c>
      <c r="H2501" s="495">
        <f>VLOOKUP(A2501,'02-Metrics'!A:R,18,FALSE)</f>
        <v>46639513</v>
      </c>
      <c r="I2501" s="496">
        <f t="shared" ref="I2501:I2550" si="304">G2501/H2501</f>
        <v>-7.1212786891664149E-3</v>
      </c>
      <c r="J2501" s="512"/>
      <c r="M2501" s="241" t="s">
        <v>1038</v>
      </c>
      <c r="S2501">
        <f t="shared" si="302"/>
        <v>2018</v>
      </c>
    </row>
    <row r="2502" spans="1:19">
      <c r="A2502" s="418" t="s">
        <v>1119</v>
      </c>
      <c r="B2502" s="497">
        <v>43132</v>
      </c>
      <c r="C2502" s="498"/>
      <c r="D2502" s="498">
        <v>260504.32000000001</v>
      </c>
      <c r="E2502" s="495">
        <f t="shared" si="303"/>
        <v>0</v>
      </c>
      <c r="F2502" s="495">
        <f t="shared" si="303"/>
        <v>592637.29</v>
      </c>
      <c r="G2502" s="495">
        <f t="shared" si="301"/>
        <v>-592637.29</v>
      </c>
      <c r="H2502" s="495">
        <f>VLOOKUP(A2502,'02-Metrics'!A:R,18,FALSE)</f>
        <v>46639513</v>
      </c>
      <c r="I2502" s="496">
        <f t="shared" si="304"/>
        <v>-1.2706764112223899E-2</v>
      </c>
      <c r="J2502" s="512"/>
      <c r="M2502" s="241" t="s">
        <v>1038</v>
      </c>
      <c r="S2502">
        <f t="shared" si="302"/>
        <v>2018</v>
      </c>
    </row>
    <row r="2503" spans="1:19">
      <c r="A2503" s="418" t="s">
        <v>1119</v>
      </c>
      <c r="B2503" s="497">
        <v>43160</v>
      </c>
      <c r="C2503" s="498"/>
      <c r="D2503" s="498">
        <v>1433831.6</v>
      </c>
      <c r="E2503" s="495">
        <f t="shared" si="303"/>
        <v>0</v>
      </c>
      <c r="F2503" s="495">
        <f t="shared" si="303"/>
        <v>2026468.8900000001</v>
      </c>
      <c r="G2503" s="495">
        <f t="shared" si="301"/>
        <v>-2026468.8900000001</v>
      </c>
      <c r="H2503" s="495">
        <f>VLOOKUP(A2503,'02-Metrics'!A:R,18,FALSE)</f>
        <v>46639513</v>
      </c>
      <c r="I2503" s="496">
        <f t="shared" si="304"/>
        <v>-4.3449615136418776E-2</v>
      </c>
      <c r="J2503" s="512"/>
      <c r="M2503" s="241" t="s">
        <v>1038</v>
      </c>
      <c r="S2503">
        <f t="shared" si="302"/>
        <v>2018</v>
      </c>
    </row>
    <row r="2504" spans="1:19">
      <c r="A2504" s="418" t="s">
        <v>1119</v>
      </c>
      <c r="B2504" s="497">
        <v>43191</v>
      </c>
      <c r="C2504" s="498"/>
      <c r="D2504" s="498">
        <v>491806.58999999997</v>
      </c>
      <c r="E2504" s="495">
        <f t="shared" si="303"/>
        <v>0</v>
      </c>
      <c r="F2504" s="495">
        <f t="shared" si="303"/>
        <v>2518275.48</v>
      </c>
      <c r="G2504" s="495">
        <f t="shared" si="301"/>
        <v>-2518275.48</v>
      </c>
      <c r="H2504" s="495">
        <f>VLOOKUP(A2504,'02-Metrics'!A:R,18,FALSE)</f>
        <v>46639513</v>
      </c>
      <c r="I2504" s="496">
        <f t="shared" si="304"/>
        <v>-5.3994463449907805E-2</v>
      </c>
      <c r="J2504" s="512"/>
      <c r="M2504" s="241" t="s">
        <v>1038</v>
      </c>
      <c r="S2504">
        <f t="shared" si="302"/>
        <v>2018</v>
      </c>
    </row>
    <row r="2505" spans="1:19">
      <c r="A2505" s="418" t="s">
        <v>1119</v>
      </c>
      <c r="B2505" s="497">
        <v>43221</v>
      </c>
      <c r="C2505" s="498"/>
      <c r="D2505" s="498">
        <v>2892827.2699999996</v>
      </c>
      <c r="E2505" s="495">
        <f t="shared" si="303"/>
        <v>0</v>
      </c>
      <c r="F2505" s="495">
        <f t="shared" si="303"/>
        <v>5411102.75</v>
      </c>
      <c r="G2505" s="495">
        <f t="shared" si="301"/>
        <v>-5411102.75</v>
      </c>
      <c r="H2505" s="495">
        <f>VLOOKUP(A2505,'02-Metrics'!A:R,18,FALSE)</f>
        <v>46639513</v>
      </c>
      <c r="I2505" s="496">
        <f t="shared" si="304"/>
        <v>-0.11601970951111776</v>
      </c>
      <c r="J2505" s="512"/>
      <c r="M2505" s="241" t="s">
        <v>1038</v>
      </c>
      <c r="S2505">
        <f t="shared" si="302"/>
        <v>2018</v>
      </c>
    </row>
    <row r="2506" spans="1:19">
      <c r="A2506" s="418" t="s">
        <v>1119</v>
      </c>
      <c r="B2506" s="497">
        <v>43252</v>
      </c>
      <c r="C2506" s="498"/>
      <c r="D2506" s="498">
        <v>3549019.1500000004</v>
      </c>
      <c r="E2506" s="495">
        <f t="shared" si="303"/>
        <v>0</v>
      </c>
      <c r="F2506" s="495">
        <f t="shared" si="303"/>
        <v>8960121.9000000004</v>
      </c>
      <c r="G2506" s="495">
        <f t="shared" si="301"/>
        <v>-8960121.9000000004</v>
      </c>
      <c r="H2506" s="495">
        <f>VLOOKUP(A2506,'02-Metrics'!A:R,18,FALSE)</f>
        <v>46639513</v>
      </c>
      <c r="I2506" s="496">
        <f t="shared" si="304"/>
        <v>-0.19211439664903879</v>
      </c>
      <c r="J2506" s="512"/>
      <c r="M2506" s="241" t="s">
        <v>1038</v>
      </c>
      <c r="S2506">
        <f t="shared" si="302"/>
        <v>2018</v>
      </c>
    </row>
    <row r="2507" spans="1:19">
      <c r="A2507" s="418" t="s">
        <v>1119</v>
      </c>
      <c r="B2507" s="497">
        <v>43282</v>
      </c>
      <c r="C2507" s="498"/>
      <c r="D2507" s="498">
        <v>1683429.59</v>
      </c>
      <c r="E2507" s="495">
        <f t="shared" si="303"/>
        <v>0</v>
      </c>
      <c r="F2507" s="495">
        <f t="shared" si="303"/>
        <v>10643551.49</v>
      </c>
      <c r="G2507" s="495">
        <f t="shared" si="301"/>
        <v>-10643551.49</v>
      </c>
      <c r="H2507" s="495">
        <f>VLOOKUP(A2507,'02-Metrics'!A:R,18,FALSE)</f>
        <v>46639513</v>
      </c>
      <c r="I2507" s="496">
        <f t="shared" si="304"/>
        <v>-0.22820888995989302</v>
      </c>
      <c r="J2507" s="512"/>
      <c r="M2507" s="241" t="s">
        <v>1038</v>
      </c>
      <c r="S2507">
        <f t="shared" si="302"/>
        <v>2018</v>
      </c>
    </row>
    <row r="2508" spans="1:19">
      <c r="A2508" s="418" t="s">
        <v>1119</v>
      </c>
      <c r="B2508" s="497">
        <v>43313</v>
      </c>
      <c r="C2508" s="498"/>
      <c r="D2508" s="498">
        <v>1045341.8200000001</v>
      </c>
      <c r="E2508" s="495">
        <f t="shared" si="303"/>
        <v>0</v>
      </c>
      <c r="F2508" s="495">
        <f t="shared" si="303"/>
        <v>11688893.310000001</v>
      </c>
      <c r="G2508" s="495">
        <f t="shared" si="301"/>
        <v>-11688893.310000001</v>
      </c>
      <c r="H2508" s="495">
        <f>VLOOKUP(A2508,'02-Metrics'!A:R,18,FALSE)</f>
        <v>46639513</v>
      </c>
      <c r="I2508" s="496">
        <f t="shared" si="304"/>
        <v>-0.25062211327120848</v>
      </c>
      <c r="J2508" s="512"/>
      <c r="M2508" s="241" t="s">
        <v>1038</v>
      </c>
      <c r="S2508">
        <f t="shared" si="302"/>
        <v>2018</v>
      </c>
    </row>
    <row r="2509" spans="1:19">
      <c r="A2509" s="418" t="s">
        <v>1119</v>
      </c>
      <c r="B2509" s="497">
        <v>43344</v>
      </c>
      <c r="C2509" s="498"/>
      <c r="D2509" s="498">
        <v>1425805.8900000004</v>
      </c>
      <c r="E2509" s="495">
        <f t="shared" si="303"/>
        <v>0</v>
      </c>
      <c r="F2509" s="495">
        <f t="shared" si="303"/>
        <v>13114699.200000001</v>
      </c>
      <c r="G2509" s="495">
        <f t="shared" si="301"/>
        <v>-13114699.200000001</v>
      </c>
      <c r="H2509" s="495">
        <f>VLOOKUP(A2509,'02-Metrics'!A:R,18,FALSE)</f>
        <v>46639513</v>
      </c>
      <c r="I2509" s="496">
        <f t="shared" si="304"/>
        <v>-0.28119288466841413</v>
      </c>
      <c r="J2509" s="512"/>
      <c r="M2509" s="241" t="s">
        <v>1038</v>
      </c>
      <c r="S2509">
        <f t="shared" si="302"/>
        <v>2018</v>
      </c>
    </row>
    <row r="2510" spans="1:19">
      <c r="A2510" s="418" t="s">
        <v>1119</v>
      </c>
      <c r="B2510" s="497">
        <f>L2510</f>
        <v>43367</v>
      </c>
      <c r="C2510" s="498">
        <v>16465907</v>
      </c>
      <c r="D2510" s="498"/>
      <c r="E2510" s="495">
        <f t="shared" si="303"/>
        <v>16465907</v>
      </c>
      <c r="F2510" s="495">
        <f t="shared" si="303"/>
        <v>13114699.200000001</v>
      </c>
      <c r="G2510" s="495">
        <f t="shared" si="301"/>
        <v>3351207.7999999989</v>
      </c>
      <c r="H2510" s="495">
        <f>VLOOKUP(A2510,'02-Metrics'!A:R,18,FALSE)</f>
        <v>46639513</v>
      </c>
      <c r="I2510" s="496">
        <f t="shared" si="304"/>
        <v>7.1853404644255159E-2</v>
      </c>
      <c r="J2510" s="512"/>
      <c r="L2510" s="23">
        <v>43367</v>
      </c>
      <c r="M2510" s="241" t="s">
        <v>1039</v>
      </c>
      <c r="S2510">
        <f t="shared" si="302"/>
        <v>2018</v>
      </c>
    </row>
    <row r="2511" spans="1:19">
      <c r="A2511" s="418" t="s">
        <v>1119</v>
      </c>
      <c r="B2511" s="497">
        <f>L2511</f>
        <v>43368</v>
      </c>
      <c r="C2511" s="498">
        <v>13239993</v>
      </c>
      <c r="D2511" s="498"/>
      <c r="E2511" s="495">
        <f t="shared" si="303"/>
        <v>29705900</v>
      </c>
      <c r="F2511" s="495">
        <f t="shared" si="303"/>
        <v>13114699.200000001</v>
      </c>
      <c r="G2511" s="495">
        <f t="shared" si="301"/>
        <v>16591200.799999999</v>
      </c>
      <c r="H2511" s="495">
        <f>VLOOKUP(A2511,'02-Metrics'!A:R,18,FALSE)</f>
        <v>46639513</v>
      </c>
      <c r="I2511" s="496">
        <f t="shared" si="304"/>
        <v>0.35573271959336278</v>
      </c>
      <c r="J2511" s="512"/>
      <c r="L2511" s="23">
        <v>43368</v>
      </c>
      <c r="M2511" s="241" t="s">
        <v>1039</v>
      </c>
      <c r="S2511">
        <f t="shared" si="302"/>
        <v>2018</v>
      </c>
    </row>
    <row r="2512" spans="1:19">
      <c r="A2512" s="418" t="s">
        <v>1119</v>
      </c>
      <c r="B2512" s="497">
        <v>43374</v>
      </c>
      <c r="C2512" s="498"/>
      <c r="D2512" s="498">
        <v>1459978.03</v>
      </c>
      <c r="E2512" s="495">
        <f t="shared" si="303"/>
        <v>29705900</v>
      </c>
      <c r="F2512" s="495">
        <f t="shared" si="303"/>
        <v>14574677.23</v>
      </c>
      <c r="G2512" s="495">
        <f t="shared" si="301"/>
        <v>15131222.77</v>
      </c>
      <c r="H2512" s="495">
        <f>VLOOKUP(A2512,'02-Metrics'!A:R,18,FALSE)</f>
        <v>46639513</v>
      </c>
      <c r="I2512" s="496">
        <f t="shared" si="304"/>
        <v>0.32442926172921233</v>
      </c>
      <c r="J2512" s="512"/>
      <c r="M2512" s="241" t="s">
        <v>1038</v>
      </c>
      <c r="S2512">
        <f t="shared" si="302"/>
        <v>2018</v>
      </c>
    </row>
    <row r="2513" spans="1:19">
      <c r="A2513" s="418" t="s">
        <v>1119</v>
      </c>
      <c r="B2513" s="497">
        <f>L2513</f>
        <v>43401</v>
      </c>
      <c r="C2513" s="498">
        <v>2369466.65</v>
      </c>
      <c r="D2513" s="498"/>
      <c r="E2513" s="495">
        <f t="shared" si="303"/>
        <v>32075366.649999999</v>
      </c>
      <c r="F2513" s="495">
        <f t="shared" si="303"/>
        <v>14574677.23</v>
      </c>
      <c r="G2513" s="495">
        <f t="shared" si="301"/>
        <v>17500689.419999998</v>
      </c>
      <c r="H2513" s="495">
        <f>VLOOKUP(A2513,'02-Metrics'!A:R,18,FALSE)</f>
        <v>46639513</v>
      </c>
      <c r="I2513" s="496">
        <f t="shared" si="304"/>
        <v>0.37523310803009452</v>
      </c>
      <c r="J2513" s="512"/>
      <c r="L2513" s="23">
        <v>43401</v>
      </c>
      <c r="M2513" s="241" t="s">
        <v>1039</v>
      </c>
      <c r="S2513">
        <f t="shared" si="302"/>
        <v>2018</v>
      </c>
    </row>
    <row r="2514" spans="1:19">
      <c r="A2514" s="418" t="s">
        <v>1119</v>
      </c>
      <c r="B2514" s="497">
        <v>43405</v>
      </c>
      <c r="C2514" s="498"/>
      <c r="D2514" s="498">
        <v>666332.68000000005</v>
      </c>
      <c r="E2514" s="495">
        <f t="shared" si="303"/>
        <v>32075366.649999999</v>
      </c>
      <c r="F2514" s="495">
        <f t="shared" si="303"/>
        <v>15241009.91</v>
      </c>
      <c r="G2514" s="495">
        <f t="shared" si="301"/>
        <v>16834356.739999998</v>
      </c>
      <c r="H2514" s="495">
        <f>VLOOKUP(A2514,'02-Metrics'!A:R,18,FALSE)</f>
        <v>46639513</v>
      </c>
      <c r="I2514" s="496">
        <f t="shared" si="304"/>
        <v>0.36094623758185462</v>
      </c>
      <c r="J2514" s="512"/>
      <c r="M2514" s="241" t="s">
        <v>1038</v>
      </c>
      <c r="S2514">
        <f t="shared" si="302"/>
        <v>2018</v>
      </c>
    </row>
    <row r="2515" spans="1:19">
      <c r="A2515" s="418" t="s">
        <v>1119</v>
      </c>
      <c r="B2515" s="497">
        <f>L2515</f>
        <v>43410</v>
      </c>
      <c r="C2515" s="498">
        <v>2014847.9</v>
      </c>
      <c r="D2515" s="498"/>
      <c r="E2515" s="495">
        <f t="shared" si="303"/>
        <v>34090214.549999997</v>
      </c>
      <c r="F2515" s="495">
        <f t="shared" si="303"/>
        <v>15241009.91</v>
      </c>
      <c r="G2515" s="495">
        <f t="shared" si="301"/>
        <v>18849204.639999997</v>
      </c>
      <c r="H2515" s="495">
        <f>VLOOKUP(A2515,'02-Metrics'!A:R,18,FALSE)</f>
        <v>46639513</v>
      </c>
      <c r="I2515" s="496">
        <f t="shared" si="304"/>
        <v>0.4041466865230775</v>
      </c>
      <c r="J2515" s="512"/>
      <c r="L2515" s="23">
        <v>43410</v>
      </c>
      <c r="M2515" s="241" t="s">
        <v>1039</v>
      </c>
      <c r="S2515">
        <f t="shared" si="302"/>
        <v>2018</v>
      </c>
    </row>
    <row r="2516" spans="1:19">
      <c r="A2516" s="418" t="s">
        <v>1119</v>
      </c>
      <c r="B2516" s="497">
        <v>43435</v>
      </c>
      <c r="C2516" s="498"/>
      <c r="D2516" s="498">
        <v>145169.08000000002</v>
      </c>
      <c r="E2516" s="495">
        <f t="shared" si="303"/>
        <v>34090214.549999997</v>
      </c>
      <c r="F2516" s="495">
        <f t="shared" si="303"/>
        <v>15386178.99</v>
      </c>
      <c r="G2516" s="495">
        <f t="shared" si="301"/>
        <v>18704035.559999995</v>
      </c>
      <c r="H2516" s="495">
        <f>VLOOKUP(A2516,'02-Metrics'!A:R,18,FALSE)</f>
        <v>46639513</v>
      </c>
      <c r="I2516" s="496">
        <f t="shared" si="304"/>
        <v>0.40103410942562789</v>
      </c>
      <c r="J2516" s="512"/>
      <c r="M2516" s="241" t="s">
        <v>1038</v>
      </c>
      <c r="S2516">
        <f t="shared" si="302"/>
        <v>2018</v>
      </c>
    </row>
    <row r="2517" spans="1:19">
      <c r="A2517" s="418" t="s">
        <v>1119</v>
      </c>
      <c r="B2517" s="497">
        <f>L2517</f>
        <v>43459</v>
      </c>
      <c r="C2517" s="498">
        <v>3305891.9</v>
      </c>
      <c r="D2517" s="498"/>
      <c r="E2517" s="495">
        <f t="shared" ref="E2517:F2527" si="305">C2517+E2516</f>
        <v>37396106.449999996</v>
      </c>
      <c r="F2517" s="495">
        <f t="shared" si="305"/>
        <v>15386178.99</v>
      </c>
      <c r="G2517" s="495">
        <f t="shared" si="301"/>
        <v>22009927.459999993</v>
      </c>
      <c r="H2517" s="495">
        <f>VLOOKUP(A2517,'02-Metrics'!A:R,18,FALSE)</f>
        <v>46639513</v>
      </c>
      <c r="I2517" s="496">
        <f t="shared" si="304"/>
        <v>0.47191589371870141</v>
      </c>
      <c r="J2517" s="512"/>
      <c r="L2517" s="23">
        <v>43459</v>
      </c>
      <c r="M2517" s="241" t="s">
        <v>1039</v>
      </c>
      <c r="S2517">
        <f t="shared" si="302"/>
        <v>2018</v>
      </c>
    </row>
    <row r="2518" spans="1:19">
      <c r="A2518" s="418" t="s">
        <v>1119</v>
      </c>
      <c r="B2518" s="497">
        <f>L2518</f>
        <v>43460</v>
      </c>
      <c r="C2518" s="498">
        <v>1310500</v>
      </c>
      <c r="D2518" s="498"/>
      <c r="E2518" s="495">
        <f t="shared" si="305"/>
        <v>38706606.449999996</v>
      </c>
      <c r="F2518" s="495">
        <f t="shared" si="305"/>
        <v>15386178.99</v>
      </c>
      <c r="G2518" s="495">
        <f t="shared" si="301"/>
        <v>23320427.459999993</v>
      </c>
      <c r="H2518" s="495">
        <f>VLOOKUP(A2518,'02-Metrics'!A:R,18,FALSE)</f>
        <v>46639513</v>
      </c>
      <c r="I2518" s="496">
        <f t="shared" si="304"/>
        <v>0.50001438608503468</v>
      </c>
      <c r="J2518" s="512"/>
      <c r="L2518" s="23">
        <v>43460</v>
      </c>
      <c r="M2518" s="241" t="s">
        <v>1039</v>
      </c>
      <c r="S2518">
        <f t="shared" si="302"/>
        <v>2018</v>
      </c>
    </row>
    <row r="2519" spans="1:19">
      <c r="A2519" s="418" t="s">
        <v>1119</v>
      </c>
      <c r="B2519" s="497">
        <v>43466</v>
      </c>
      <c r="C2519" s="498"/>
      <c r="D2519" s="498">
        <v>684833.65999999992</v>
      </c>
      <c r="E2519" s="495">
        <f t="shared" si="305"/>
        <v>38706606.449999996</v>
      </c>
      <c r="F2519" s="495">
        <f t="shared" si="305"/>
        <v>16071012.65</v>
      </c>
      <c r="G2519" s="495">
        <f t="shared" si="301"/>
        <v>22635593.799999997</v>
      </c>
      <c r="H2519" s="495">
        <f>VLOOKUP(A2519,'02-Metrics'!A:R,18,FALSE)</f>
        <v>46639513</v>
      </c>
      <c r="I2519" s="496">
        <f t="shared" si="304"/>
        <v>0.48533083525121706</v>
      </c>
      <c r="J2519" s="512"/>
      <c r="M2519" s="241" t="s">
        <v>1038</v>
      </c>
      <c r="S2519">
        <f t="shared" si="302"/>
        <v>2019</v>
      </c>
    </row>
    <row r="2520" spans="1:19">
      <c r="A2520" s="418" t="s">
        <v>1119</v>
      </c>
      <c r="B2520" s="497">
        <v>43497</v>
      </c>
      <c r="C2520" s="498"/>
      <c r="D2520" s="498">
        <v>55943.56</v>
      </c>
      <c r="E2520" s="495">
        <f t="shared" si="305"/>
        <v>38706606.449999996</v>
      </c>
      <c r="F2520" s="495">
        <f t="shared" si="305"/>
        <v>16126956.210000001</v>
      </c>
      <c r="G2520" s="495">
        <f t="shared" si="301"/>
        <v>22579650.239999995</v>
      </c>
      <c r="H2520" s="495">
        <f>VLOOKUP(A2520,'02-Metrics'!A:R,18,FALSE)</f>
        <v>46639513</v>
      </c>
      <c r="I2520" s="496">
        <f t="shared" si="304"/>
        <v>0.48413134674026281</v>
      </c>
      <c r="J2520" s="512"/>
      <c r="M2520" s="241" t="s">
        <v>1038</v>
      </c>
      <c r="S2520">
        <f t="shared" si="302"/>
        <v>2019</v>
      </c>
    </row>
    <row r="2521" spans="1:19">
      <c r="A2521" s="418" t="s">
        <v>1119</v>
      </c>
      <c r="B2521" s="497">
        <v>43525</v>
      </c>
      <c r="C2521" s="498"/>
      <c r="D2521" s="498">
        <v>41837.18</v>
      </c>
      <c r="E2521" s="495">
        <f t="shared" si="305"/>
        <v>38706606.449999996</v>
      </c>
      <c r="F2521" s="495">
        <f t="shared" si="305"/>
        <v>16168793.390000001</v>
      </c>
      <c r="G2521" s="495">
        <f t="shared" si="301"/>
        <v>22537813.059999995</v>
      </c>
      <c r="H2521" s="495">
        <f>VLOOKUP(A2521,'02-Metrics'!A:R,18,FALSE)</f>
        <v>46639513</v>
      </c>
      <c r="I2521" s="496">
        <f t="shared" si="304"/>
        <v>0.48323431378882525</v>
      </c>
      <c r="J2521" s="512"/>
      <c r="M2521" s="241" t="s">
        <v>1038</v>
      </c>
      <c r="S2521">
        <f t="shared" si="302"/>
        <v>2019</v>
      </c>
    </row>
    <row r="2522" spans="1:19">
      <c r="A2522" s="418" t="s">
        <v>1119</v>
      </c>
      <c r="B2522" s="497">
        <v>43586</v>
      </c>
      <c r="C2522" s="498"/>
      <c r="D2522" s="498">
        <v>10312.02</v>
      </c>
      <c r="E2522" s="495">
        <f t="shared" si="305"/>
        <v>38706606.449999996</v>
      </c>
      <c r="F2522" s="495">
        <f t="shared" si="305"/>
        <v>16179105.41</v>
      </c>
      <c r="G2522" s="495">
        <f t="shared" si="301"/>
        <v>22527501.039999995</v>
      </c>
      <c r="H2522" s="495">
        <f>VLOOKUP(A2522,'02-Metrics'!A:R,18,FALSE)</f>
        <v>46639513</v>
      </c>
      <c r="I2522" s="496">
        <f t="shared" si="304"/>
        <v>0.48301321328119345</v>
      </c>
      <c r="J2522" s="512"/>
      <c r="M2522" s="241" t="s">
        <v>1038</v>
      </c>
      <c r="S2522">
        <f t="shared" si="302"/>
        <v>2019</v>
      </c>
    </row>
    <row r="2523" spans="1:19">
      <c r="A2523" s="418" t="s">
        <v>1119</v>
      </c>
      <c r="B2523" s="497">
        <f>L2523</f>
        <v>43649</v>
      </c>
      <c r="C2523" s="498">
        <v>1116704.5</v>
      </c>
      <c r="D2523" s="498"/>
      <c r="E2523" s="495">
        <f t="shared" si="305"/>
        <v>39823310.949999996</v>
      </c>
      <c r="F2523" s="495">
        <f t="shared" si="305"/>
        <v>16179105.41</v>
      </c>
      <c r="G2523" s="495">
        <f t="shared" si="301"/>
        <v>23644205.539999995</v>
      </c>
      <c r="H2523" s="495">
        <f>VLOOKUP(A2523,'02-Metrics'!A:R,18,FALSE)</f>
        <v>46639513</v>
      </c>
      <c r="I2523" s="496">
        <f t="shared" si="304"/>
        <v>0.50695652718329187</v>
      </c>
      <c r="J2523" s="512"/>
      <c r="L2523" s="23">
        <v>43649</v>
      </c>
      <c r="M2523" s="241" t="s">
        <v>1039</v>
      </c>
      <c r="S2523">
        <f t="shared" si="302"/>
        <v>2019</v>
      </c>
    </row>
    <row r="2524" spans="1:19">
      <c r="A2524" s="418" t="s">
        <v>1119</v>
      </c>
      <c r="B2524" s="497">
        <v>43800</v>
      </c>
      <c r="C2524" s="498"/>
      <c r="D2524" s="498">
        <v>674528</v>
      </c>
      <c r="E2524" s="495">
        <f t="shared" si="305"/>
        <v>39823310.949999996</v>
      </c>
      <c r="F2524" s="495">
        <f t="shared" si="305"/>
        <v>16853633.41</v>
      </c>
      <c r="G2524" s="495">
        <f t="shared" si="301"/>
        <v>22969677.539999995</v>
      </c>
      <c r="H2524" s="495">
        <f>VLOOKUP(A2524,'02-Metrics'!A:R,18,FALSE)</f>
        <v>46639513</v>
      </c>
      <c r="I2524" s="496">
        <f t="shared" si="304"/>
        <v>0.49249394049204576</v>
      </c>
      <c r="J2524" s="512"/>
      <c r="M2524" s="241" t="s">
        <v>1038</v>
      </c>
      <c r="S2524">
        <f t="shared" si="302"/>
        <v>2019</v>
      </c>
    </row>
    <row r="2525" spans="1:19">
      <c r="A2525" s="418" t="s">
        <v>1119</v>
      </c>
      <c r="B2525" s="497">
        <f>L2525</f>
        <v>44083</v>
      </c>
      <c r="C2525" s="498">
        <v>1702965</v>
      </c>
      <c r="D2525" s="498"/>
      <c r="E2525" s="495">
        <f t="shared" si="305"/>
        <v>41526275.949999996</v>
      </c>
      <c r="F2525" s="495">
        <f t="shared" si="305"/>
        <v>16853633.41</v>
      </c>
      <c r="G2525" s="495">
        <f t="shared" si="301"/>
        <v>24672642.539999995</v>
      </c>
      <c r="H2525" s="495">
        <f>VLOOKUP(A2525,'02-Metrics'!A:R,18,FALSE)</f>
        <v>46639513</v>
      </c>
      <c r="I2525" s="496">
        <f t="shared" si="304"/>
        <v>0.52900729345094133</v>
      </c>
      <c r="J2525" s="512"/>
      <c r="L2525" s="23">
        <v>44083</v>
      </c>
      <c r="M2525" s="241" t="s">
        <v>1039</v>
      </c>
      <c r="S2525">
        <f t="shared" si="302"/>
        <v>2020</v>
      </c>
    </row>
    <row r="2526" spans="1:19">
      <c r="A2526" s="418" t="s">
        <v>1119</v>
      </c>
      <c r="B2526" s="497">
        <v>44228</v>
      </c>
      <c r="C2526" s="498"/>
      <c r="D2526" s="498">
        <v>1116.71</v>
      </c>
      <c r="E2526" s="495">
        <f t="shared" si="305"/>
        <v>41526275.949999996</v>
      </c>
      <c r="F2526" s="495">
        <f t="shared" si="305"/>
        <v>16854750.120000001</v>
      </c>
      <c r="G2526" s="495">
        <f t="shared" si="301"/>
        <v>24671525.829999994</v>
      </c>
      <c r="H2526" s="495">
        <f>VLOOKUP(A2526,'02-Metrics'!A:R,18,FALSE)</f>
        <v>46639513</v>
      </c>
      <c r="I2526" s="496">
        <f t="shared" si="304"/>
        <v>0.52898335001911345</v>
      </c>
      <c r="J2526" s="512"/>
      <c r="M2526" s="241" t="s">
        <v>1038</v>
      </c>
      <c r="S2526">
        <f t="shared" si="302"/>
        <v>2021</v>
      </c>
    </row>
    <row r="2527" spans="1:19">
      <c r="A2527" s="418" t="s">
        <v>1119</v>
      </c>
      <c r="B2527" s="497">
        <v>44256</v>
      </c>
      <c r="C2527" s="498"/>
      <c r="D2527" s="498">
        <v>81</v>
      </c>
      <c r="E2527" s="495">
        <f t="shared" si="305"/>
        <v>41526275.949999996</v>
      </c>
      <c r="F2527" s="495">
        <f t="shared" si="305"/>
        <v>16854831.120000001</v>
      </c>
      <c r="G2527" s="495">
        <f t="shared" si="301"/>
        <v>24671444.829999994</v>
      </c>
      <c r="H2527" s="495">
        <f>VLOOKUP(A2527,'02-Metrics'!A:R,18,FALSE)</f>
        <v>46639513</v>
      </c>
      <c r="I2527" s="496">
        <f t="shared" si="304"/>
        <v>0.52898161329428961</v>
      </c>
      <c r="J2527" s="512"/>
      <c r="M2527" s="241" t="s">
        <v>1038</v>
      </c>
      <c r="S2527">
        <f t="shared" si="302"/>
        <v>2021</v>
      </c>
    </row>
    <row r="2528" spans="1:19">
      <c r="A2528" s="418"/>
      <c r="B2528" s="505"/>
      <c r="C2528" s="506"/>
      <c r="D2528" s="506"/>
      <c r="E2528" s="506"/>
      <c r="F2528" s="506"/>
      <c r="G2528" s="506"/>
      <c r="H2528" s="495"/>
      <c r="I2528" s="496"/>
      <c r="J2528" s="512"/>
      <c r="S2528">
        <f t="shared" si="302"/>
        <v>1900</v>
      </c>
    </row>
    <row r="2529" spans="1:19">
      <c r="A2529" s="418" t="s">
        <v>1120</v>
      </c>
      <c r="B2529" s="497">
        <v>43101</v>
      </c>
      <c r="C2529" s="498"/>
      <c r="D2529" s="498">
        <v>99700</v>
      </c>
      <c r="E2529" s="495">
        <f t="shared" ref="E2529:F2544" si="306">C2529+E2528</f>
        <v>0</v>
      </c>
      <c r="F2529" s="495">
        <f t="shared" si="306"/>
        <v>99700</v>
      </c>
      <c r="G2529" s="495">
        <f t="shared" si="301"/>
        <v>-99700</v>
      </c>
      <c r="H2529" s="495">
        <f>VLOOKUP(A2529,'02-Metrics'!A:R,18,FALSE)</f>
        <v>18752986</v>
      </c>
      <c r="I2529" s="496">
        <f t="shared" si="304"/>
        <v>-5.316486665110292E-3</v>
      </c>
      <c r="J2529" s="512"/>
      <c r="M2529" s="241" t="s">
        <v>1038</v>
      </c>
      <c r="S2529">
        <f t="shared" si="302"/>
        <v>2018</v>
      </c>
    </row>
    <row r="2530" spans="1:19">
      <c r="A2530" s="418" t="s">
        <v>1120</v>
      </c>
      <c r="B2530" s="497">
        <v>43132</v>
      </c>
      <c r="C2530" s="498"/>
      <c r="D2530" s="498">
        <v>339116.34</v>
      </c>
      <c r="E2530" s="495">
        <f t="shared" si="306"/>
        <v>0</v>
      </c>
      <c r="F2530" s="495">
        <f t="shared" si="306"/>
        <v>438816.34</v>
      </c>
      <c r="G2530" s="495">
        <f t="shared" si="301"/>
        <v>-438816.34</v>
      </c>
      <c r="H2530" s="495">
        <f>VLOOKUP(A2530,'02-Metrics'!A:R,18,FALSE)</f>
        <v>18752986</v>
      </c>
      <c r="I2530" s="496">
        <f t="shared" si="304"/>
        <v>-2.3399811635331037E-2</v>
      </c>
      <c r="J2530" s="512"/>
      <c r="M2530" s="241" t="s">
        <v>1038</v>
      </c>
      <c r="S2530">
        <f t="shared" si="302"/>
        <v>2018</v>
      </c>
    </row>
    <row r="2531" spans="1:19">
      <c r="A2531" s="418" t="s">
        <v>1120</v>
      </c>
      <c r="B2531" s="497">
        <v>43160</v>
      </c>
      <c r="C2531" s="498"/>
      <c r="D2531" s="498">
        <v>288546.89999999997</v>
      </c>
      <c r="E2531" s="495">
        <f t="shared" si="306"/>
        <v>0</v>
      </c>
      <c r="F2531" s="495">
        <f t="shared" si="306"/>
        <v>727363.24</v>
      </c>
      <c r="G2531" s="495">
        <f t="shared" si="301"/>
        <v>-727363.24</v>
      </c>
      <c r="H2531" s="495">
        <f>VLOOKUP(A2531,'02-Metrics'!A:R,18,FALSE)</f>
        <v>18752986</v>
      </c>
      <c r="I2531" s="496">
        <f t="shared" si="304"/>
        <v>-3.8786529249261958E-2</v>
      </c>
      <c r="J2531" s="512"/>
      <c r="M2531" s="241" t="s">
        <v>1038</v>
      </c>
      <c r="S2531">
        <f t="shared" si="302"/>
        <v>2018</v>
      </c>
    </row>
    <row r="2532" spans="1:19">
      <c r="A2532" s="418" t="s">
        <v>1120</v>
      </c>
      <c r="B2532" s="497">
        <v>43191</v>
      </c>
      <c r="C2532" s="498"/>
      <c r="D2532" s="498">
        <v>194305.82</v>
      </c>
      <c r="E2532" s="495">
        <f t="shared" si="306"/>
        <v>0</v>
      </c>
      <c r="F2532" s="495">
        <f t="shared" si="306"/>
        <v>921669.06</v>
      </c>
      <c r="G2532" s="495">
        <f t="shared" si="301"/>
        <v>-921669.06</v>
      </c>
      <c r="H2532" s="495">
        <f>VLOOKUP(A2532,'02-Metrics'!A:R,18,FALSE)</f>
        <v>18752986</v>
      </c>
      <c r="I2532" s="496">
        <f t="shared" si="304"/>
        <v>-4.9147856240067588E-2</v>
      </c>
      <c r="J2532" s="512"/>
      <c r="M2532" s="241" t="s">
        <v>1038</v>
      </c>
      <c r="S2532">
        <f t="shared" si="302"/>
        <v>2018</v>
      </c>
    </row>
    <row r="2533" spans="1:19">
      <c r="A2533" s="418" t="s">
        <v>1120</v>
      </c>
      <c r="B2533" s="497">
        <v>43221</v>
      </c>
      <c r="C2533" s="498"/>
      <c r="D2533" s="498">
        <v>957258.78</v>
      </c>
      <c r="E2533" s="495">
        <f t="shared" si="306"/>
        <v>0</v>
      </c>
      <c r="F2533" s="495">
        <f t="shared" si="306"/>
        <v>1878927.84</v>
      </c>
      <c r="G2533" s="495">
        <f t="shared" si="301"/>
        <v>-1878927.84</v>
      </c>
      <c r="H2533" s="495">
        <f>VLOOKUP(A2533,'02-Metrics'!A:R,18,FALSE)</f>
        <v>18752986</v>
      </c>
      <c r="I2533" s="496">
        <f t="shared" si="304"/>
        <v>-0.10019352864658461</v>
      </c>
      <c r="J2533" s="512"/>
      <c r="M2533" s="241" t="s">
        <v>1038</v>
      </c>
      <c r="S2533">
        <f t="shared" si="302"/>
        <v>2018</v>
      </c>
    </row>
    <row r="2534" spans="1:19">
      <c r="A2534" s="418" t="s">
        <v>1120</v>
      </c>
      <c r="B2534" s="497">
        <v>43252</v>
      </c>
      <c r="C2534" s="498"/>
      <c r="D2534" s="498">
        <v>1343658.02</v>
      </c>
      <c r="E2534" s="495">
        <f t="shared" si="306"/>
        <v>0</v>
      </c>
      <c r="F2534" s="495">
        <f t="shared" si="306"/>
        <v>3222585.8600000003</v>
      </c>
      <c r="G2534" s="495">
        <f t="shared" si="301"/>
        <v>-3222585.8600000003</v>
      </c>
      <c r="H2534" s="495">
        <f>VLOOKUP(A2534,'02-Metrics'!A:R,18,FALSE)</f>
        <v>18752986</v>
      </c>
      <c r="I2534" s="496">
        <f t="shared" si="304"/>
        <v>-0.17184387915609814</v>
      </c>
      <c r="J2534" s="512"/>
      <c r="M2534" s="241" t="s">
        <v>1038</v>
      </c>
      <c r="S2534">
        <f t="shared" si="302"/>
        <v>2018</v>
      </c>
    </row>
    <row r="2535" spans="1:19">
      <c r="A2535" s="418" t="s">
        <v>1120</v>
      </c>
      <c r="B2535" s="497">
        <v>43282</v>
      </c>
      <c r="C2535" s="498"/>
      <c r="D2535" s="498">
        <v>1524434.4900000002</v>
      </c>
      <c r="E2535" s="495">
        <f t="shared" si="306"/>
        <v>0</v>
      </c>
      <c r="F2535" s="495">
        <f t="shared" si="306"/>
        <v>4747020.3500000006</v>
      </c>
      <c r="G2535" s="495">
        <f t="shared" si="301"/>
        <v>-4747020.3500000006</v>
      </c>
      <c r="H2535" s="495">
        <f>VLOOKUP(A2535,'02-Metrics'!A:R,18,FALSE)</f>
        <v>18752986</v>
      </c>
      <c r="I2535" s="496">
        <f t="shared" si="304"/>
        <v>-0.25313410621647137</v>
      </c>
      <c r="J2535" s="512"/>
      <c r="M2535" s="241" t="s">
        <v>1038</v>
      </c>
      <c r="S2535">
        <f t="shared" si="302"/>
        <v>2018</v>
      </c>
    </row>
    <row r="2536" spans="1:19">
      <c r="A2536" s="418" t="s">
        <v>1120</v>
      </c>
      <c r="B2536" s="497">
        <v>43313</v>
      </c>
      <c r="C2536" s="498"/>
      <c r="D2536" s="498">
        <v>1225823.6299999999</v>
      </c>
      <c r="E2536" s="495">
        <f t="shared" si="306"/>
        <v>0</v>
      </c>
      <c r="F2536" s="495">
        <f t="shared" si="306"/>
        <v>5972843.9800000004</v>
      </c>
      <c r="G2536" s="495">
        <f t="shared" si="301"/>
        <v>-5972843.9800000004</v>
      </c>
      <c r="H2536" s="495">
        <f>VLOOKUP(A2536,'02-Metrics'!A:R,18,FALSE)</f>
        <v>18752986</v>
      </c>
      <c r="I2536" s="496">
        <f t="shared" si="304"/>
        <v>-0.31850095659432587</v>
      </c>
      <c r="J2536" s="512"/>
      <c r="M2536" s="241" t="s">
        <v>1038</v>
      </c>
      <c r="S2536">
        <f t="shared" si="302"/>
        <v>2018</v>
      </c>
    </row>
    <row r="2537" spans="1:19">
      <c r="A2537" s="418" t="s">
        <v>1120</v>
      </c>
      <c r="B2537" s="497">
        <v>43344</v>
      </c>
      <c r="C2537" s="498"/>
      <c r="D2537" s="498">
        <v>1370928.36</v>
      </c>
      <c r="E2537" s="495">
        <f t="shared" si="306"/>
        <v>0</v>
      </c>
      <c r="F2537" s="495">
        <f t="shared" si="306"/>
        <v>7343772.3400000008</v>
      </c>
      <c r="G2537" s="495">
        <f t="shared" si="301"/>
        <v>-7343772.3400000008</v>
      </c>
      <c r="H2537" s="495">
        <f>VLOOKUP(A2537,'02-Metrics'!A:R,18,FALSE)</f>
        <v>18752986</v>
      </c>
      <c r="I2537" s="496">
        <f t="shared" si="304"/>
        <v>-0.39160549365311748</v>
      </c>
      <c r="J2537" s="512"/>
      <c r="M2537" s="241" t="s">
        <v>1038</v>
      </c>
      <c r="S2537">
        <f t="shared" si="302"/>
        <v>2018</v>
      </c>
    </row>
    <row r="2538" spans="1:19">
      <c r="A2538" s="418" t="s">
        <v>1120</v>
      </c>
      <c r="B2538" s="497">
        <v>43374</v>
      </c>
      <c r="C2538" s="498"/>
      <c r="D2538" s="498">
        <v>896181.84</v>
      </c>
      <c r="E2538" s="495">
        <f t="shared" si="306"/>
        <v>0</v>
      </c>
      <c r="F2538" s="495">
        <f t="shared" si="306"/>
        <v>8239954.1800000006</v>
      </c>
      <c r="G2538" s="495">
        <f t="shared" si="301"/>
        <v>-8239954.1800000006</v>
      </c>
      <c r="H2538" s="495">
        <f>VLOOKUP(A2538,'02-Metrics'!A:R,18,FALSE)</f>
        <v>18752986</v>
      </c>
      <c r="I2538" s="496">
        <f t="shared" si="304"/>
        <v>-0.43939424793470228</v>
      </c>
      <c r="J2538" s="512"/>
      <c r="M2538" s="241" t="s">
        <v>1038</v>
      </c>
      <c r="S2538">
        <f t="shared" si="302"/>
        <v>2018</v>
      </c>
    </row>
    <row r="2539" spans="1:19">
      <c r="A2539" s="418" t="s">
        <v>1120</v>
      </c>
      <c r="B2539" s="497">
        <v>43405</v>
      </c>
      <c r="C2539" s="498"/>
      <c r="D2539" s="498">
        <v>1352163.46</v>
      </c>
      <c r="E2539" s="495">
        <f t="shared" si="306"/>
        <v>0</v>
      </c>
      <c r="F2539" s="495">
        <f t="shared" si="306"/>
        <v>9592117.6400000006</v>
      </c>
      <c r="G2539" s="495">
        <f t="shared" si="301"/>
        <v>-9592117.6400000006</v>
      </c>
      <c r="H2539" s="495">
        <f>VLOOKUP(A2539,'02-Metrics'!A:R,18,FALSE)</f>
        <v>18752986</v>
      </c>
      <c r="I2539" s="496">
        <f t="shared" si="304"/>
        <v>-0.51149814968133611</v>
      </c>
      <c r="J2539" s="512"/>
      <c r="M2539" s="241" t="s">
        <v>1038</v>
      </c>
      <c r="S2539">
        <f t="shared" si="302"/>
        <v>2018</v>
      </c>
    </row>
    <row r="2540" spans="1:19">
      <c r="A2540" s="418" t="s">
        <v>1120</v>
      </c>
      <c r="B2540" s="497">
        <v>43435</v>
      </c>
      <c r="C2540" s="498"/>
      <c r="D2540" s="498">
        <v>1399972.0699999998</v>
      </c>
      <c r="E2540" s="495">
        <f t="shared" si="306"/>
        <v>0</v>
      </c>
      <c r="F2540" s="495">
        <f t="shared" si="306"/>
        <v>10992089.710000001</v>
      </c>
      <c r="G2540" s="495">
        <f t="shared" si="301"/>
        <v>-10992089.710000001</v>
      </c>
      <c r="H2540" s="495">
        <f>VLOOKUP(A2540,'02-Metrics'!A:R,18,FALSE)</f>
        <v>18752986</v>
      </c>
      <c r="I2540" s="496">
        <f t="shared" si="304"/>
        <v>-0.58615143796299962</v>
      </c>
      <c r="J2540" s="512"/>
      <c r="M2540" s="241" t="s">
        <v>1038</v>
      </c>
      <c r="S2540">
        <f t="shared" si="302"/>
        <v>2018</v>
      </c>
    </row>
    <row r="2541" spans="1:19">
      <c r="A2541" s="418" t="s">
        <v>1120</v>
      </c>
      <c r="B2541" s="497">
        <v>43466</v>
      </c>
      <c r="C2541" s="498"/>
      <c r="D2541" s="498">
        <v>14286.609999999999</v>
      </c>
      <c r="E2541" s="495">
        <f t="shared" si="306"/>
        <v>0</v>
      </c>
      <c r="F2541" s="495">
        <f t="shared" si="306"/>
        <v>11006376.32</v>
      </c>
      <c r="G2541" s="495">
        <f t="shared" si="301"/>
        <v>-11006376.32</v>
      </c>
      <c r="H2541" s="495">
        <f>VLOOKUP(A2541,'02-Metrics'!A:R,18,FALSE)</f>
        <v>18752986</v>
      </c>
      <c r="I2541" s="496">
        <f t="shared" si="304"/>
        <v>-0.58691326917217346</v>
      </c>
      <c r="J2541" s="512"/>
      <c r="M2541" s="241" t="s">
        <v>1038</v>
      </c>
      <c r="S2541">
        <f t="shared" si="302"/>
        <v>2019</v>
      </c>
    </row>
    <row r="2542" spans="1:19">
      <c r="A2542" s="418" t="s">
        <v>1120</v>
      </c>
      <c r="B2542" s="497">
        <f>L2542</f>
        <v>43496</v>
      </c>
      <c r="C2542" s="498">
        <v>11280475</v>
      </c>
      <c r="D2542" s="498"/>
      <c r="E2542" s="495">
        <f t="shared" si="306"/>
        <v>11280475</v>
      </c>
      <c r="F2542" s="495">
        <f t="shared" si="306"/>
        <v>11006376.32</v>
      </c>
      <c r="G2542" s="495">
        <f t="shared" si="301"/>
        <v>274098.6799999997</v>
      </c>
      <c r="H2542" s="495">
        <f>VLOOKUP(A2542,'02-Metrics'!A:R,18,FALSE)</f>
        <v>18752986</v>
      </c>
      <c r="I2542" s="496">
        <f t="shared" si="304"/>
        <v>1.4616268577174841E-2</v>
      </c>
      <c r="J2542" s="512"/>
      <c r="L2542" s="23">
        <v>43496</v>
      </c>
      <c r="M2542" s="241" t="s">
        <v>1039</v>
      </c>
      <c r="S2542">
        <f t="shared" si="302"/>
        <v>2019</v>
      </c>
    </row>
    <row r="2543" spans="1:19">
      <c r="A2543" s="418" t="s">
        <v>1120</v>
      </c>
      <c r="B2543" s="497">
        <v>43497</v>
      </c>
      <c r="C2543" s="498"/>
      <c r="D2543" s="498">
        <v>68140.800000000003</v>
      </c>
      <c r="E2543" s="495">
        <f t="shared" si="306"/>
        <v>11280475</v>
      </c>
      <c r="F2543" s="495">
        <f t="shared" si="306"/>
        <v>11074517.120000001</v>
      </c>
      <c r="G2543" s="495">
        <f t="shared" si="301"/>
        <v>205957.87999999896</v>
      </c>
      <c r="H2543" s="495">
        <f>VLOOKUP(A2543,'02-Metrics'!A:R,18,FALSE)</f>
        <v>18752986</v>
      </c>
      <c r="I2543" s="496">
        <f t="shared" si="304"/>
        <v>1.0982671239662791E-2</v>
      </c>
      <c r="J2543" s="512"/>
      <c r="M2543" s="241" t="s">
        <v>1038</v>
      </c>
      <c r="S2543">
        <f t="shared" si="302"/>
        <v>2019</v>
      </c>
    </row>
    <row r="2544" spans="1:19">
      <c r="A2544" s="418" t="s">
        <v>1120</v>
      </c>
      <c r="B2544" s="497">
        <v>43525</v>
      </c>
      <c r="C2544" s="498"/>
      <c r="D2544" s="498">
        <v>71808.22</v>
      </c>
      <c r="E2544" s="495">
        <f t="shared" si="306"/>
        <v>11280475</v>
      </c>
      <c r="F2544" s="495">
        <f t="shared" si="306"/>
        <v>11146325.340000002</v>
      </c>
      <c r="G2544" s="495">
        <f t="shared" si="301"/>
        <v>134149.65999999829</v>
      </c>
      <c r="H2544" s="495">
        <f>VLOOKUP(A2544,'02-Metrics'!A:R,18,FALSE)</f>
        <v>18752986</v>
      </c>
      <c r="I2544" s="496">
        <f t="shared" si="304"/>
        <v>7.1535093131300945E-3</v>
      </c>
      <c r="J2544" s="512"/>
      <c r="M2544" s="241" t="s">
        <v>1038</v>
      </c>
      <c r="S2544">
        <f t="shared" si="302"/>
        <v>2019</v>
      </c>
    </row>
    <row r="2545" spans="1:19">
      <c r="A2545" s="418" t="s">
        <v>1120</v>
      </c>
      <c r="B2545" s="497">
        <v>43556</v>
      </c>
      <c r="C2545" s="498"/>
      <c r="D2545" s="498">
        <v>1500</v>
      </c>
      <c r="E2545" s="495">
        <f t="shared" ref="E2545:F2550" si="307">C2545+E2544</f>
        <v>11280475</v>
      </c>
      <c r="F2545" s="495">
        <f t="shared" si="307"/>
        <v>11147825.340000002</v>
      </c>
      <c r="G2545" s="495">
        <f t="shared" si="301"/>
        <v>132649.65999999829</v>
      </c>
      <c r="H2545" s="495">
        <f>VLOOKUP(A2545,'02-Metrics'!A:R,18,FALSE)</f>
        <v>18752986</v>
      </c>
      <c r="I2545" s="496">
        <f t="shared" si="304"/>
        <v>7.073522051368155E-3</v>
      </c>
      <c r="J2545" s="512"/>
      <c r="M2545" s="241" t="s">
        <v>1038</v>
      </c>
      <c r="S2545">
        <f t="shared" si="302"/>
        <v>2019</v>
      </c>
    </row>
    <row r="2546" spans="1:19">
      <c r="A2546" s="418" t="s">
        <v>1120</v>
      </c>
      <c r="B2546" s="497">
        <v>43617</v>
      </c>
      <c r="C2546" s="498"/>
      <c r="D2546" s="498">
        <v>1221</v>
      </c>
      <c r="E2546" s="495">
        <f t="shared" si="307"/>
        <v>11280475</v>
      </c>
      <c r="F2546" s="495">
        <f t="shared" si="307"/>
        <v>11149046.340000002</v>
      </c>
      <c r="G2546" s="495">
        <f t="shared" si="301"/>
        <v>131428.65999999829</v>
      </c>
      <c r="H2546" s="495">
        <f>VLOOKUP(A2546,'02-Metrics'!A:R,18,FALSE)</f>
        <v>18752986</v>
      </c>
      <c r="I2546" s="496">
        <f t="shared" si="304"/>
        <v>7.0084124202939354E-3</v>
      </c>
      <c r="J2546" s="512"/>
      <c r="M2546" s="241" t="s">
        <v>1038</v>
      </c>
      <c r="S2546">
        <f t="shared" si="302"/>
        <v>2019</v>
      </c>
    </row>
    <row r="2547" spans="1:19">
      <c r="A2547" s="418" t="s">
        <v>1120</v>
      </c>
      <c r="B2547" s="497">
        <v>43800</v>
      </c>
      <c r="C2547" s="498"/>
      <c r="D2547" s="498">
        <v>20107</v>
      </c>
      <c r="E2547" s="495">
        <f t="shared" si="307"/>
        <v>11280475</v>
      </c>
      <c r="F2547" s="495">
        <f t="shared" si="307"/>
        <v>11169153.340000002</v>
      </c>
      <c r="G2547" s="495">
        <f t="shared" si="301"/>
        <v>111321.65999999829</v>
      </c>
      <c r="H2547" s="495">
        <f>VLOOKUP(A2547,'02-Metrics'!A:R,18,FALSE)</f>
        <v>18752986</v>
      </c>
      <c r="I2547" s="496">
        <f t="shared" si="304"/>
        <v>5.9362098387957139E-3</v>
      </c>
      <c r="J2547" s="512"/>
      <c r="M2547" s="241" t="s">
        <v>1038</v>
      </c>
      <c r="S2547">
        <f t="shared" si="302"/>
        <v>2019</v>
      </c>
    </row>
    <row r="2548" spans="1:19">
      <c r="A2548" s="418" t="s">
        <v>1120</v>
      </c>
      <c r="B2548" s="497">
        <f>L2548</f>
        <v>43830</v>
      </c>
      <c r="C2548" s="498">
        <v>495270</v>
      </c>
      <c r="D2548" s="498"/>
      <c r="E2548" s="495">
        <f t="shared" si="307"/>
        <v>11775745</v>
      </c>
      <c r="F2548" s="495">
        <f t="shared" si="307"/>
        <v>11169153.340000002</v>
      </c>
      <c r="G2548" s="495">
        <f t="shared" si="301"/>
        <v>606591.65999999829</v>
      </c>
      <c r="H2548" s="495">
        <f>VLOOKUP(A2548,'02-Metrics'!A:R,18,FALSE)</f>
        <v>18752986</v>
      </c>
      <c r="I2548" s="496">
        <f t="shared" si="304"/>
        <v>3.2346403927353135E-2</v>
      </c>
      <c r="J2548" s="512"/>
      <c r="L2548" s="23">
        <v>43830</v>
      </c>
      <c r="M2548" s="241" t="s">
        <v>1039</v>
      </c>
      <c r="S2548">
        <f t="shared" si="302"/>
        <v>2019</v>
      </c>
    </row>
    <row r="2549" spans="1:19">
      <c r="A2549" s="418" t="s">
        <v>1120</v>
      </c>
      <c r="B2549" s="497">
        <f>L2549</f>
        <v>43856</v>
      </c>
      <c r="C2549" s="498">
        <v>664967</v>
      </c>
      <c r="D2549" s="498"/>
      <c r="E2549" s="495">
        <f t="shared" si="307"/>
        <v>12440712</v>
      </c>
      <c r="F2549" s="495">
        <f t="shared" si="307"/>
        <v>11169153.340000002</v>
      </c>
      <c r="G2549" s="495">
        <f t="shared" si="301"/>
        <v>1271558.6599999983</v>
      </c>
      <c r="H2549" s="495">
        <f>VLOOKUP(A2549,'02-Metrics'!A:R,18,FALSE)</f>
        <v>18752986</v>
      </c>
      <c r="I2549" s="496">
        <f t="shared" si="304"/>
        <v>6.7805663588721199E-2</v>
      </c>
      <c r="J2549" s="512"/>
      <c r="L2549" s="23">
        <v>43856</v>
      </c>
      <c r="M2549" s="241" t="s">
        <v>764</v>
      </c>
      <c r="S2549">
        <f t="shared" si="302"/>
        <v>2020</v>
      </c>
    </row>
    <row r="2550" spans="1:19">
      <c r="A2550" s="418" t="s">
        <v>1120</v>
      </c>
      <c r="B2550" s="497">
        <v>43862</v>
      </c>
      <c r="C2550" s="498"/>
      <c r="D2550" s="498">
        <v>3525.75</v>
      </c>
      <c r="E2550" s="495">
        <f t="shared" si="307"/>
        <v>12440712</v>
      </c>
      <c r="F2550" s="495">
        <f t="shared" si="307"/>
        <v>11172679.090000002</v>
      </c>
      <c r="G2550" s="495">
        <f t="shared" si="301"/>
        <v>1268032.9099999983</v>
      </c>
      <c r="H2550" s="495">
        <f>VLOOKUP(A2550,'02-Metrics'!A:R,18,FALSE)</f>
        <v>18752986</v>
      </c>
      <c r="I2550" s="496">
        <f t="shared" si="304"/>
        <v>6.7617653529949751E-2</v>
      </c>
      <c r="J2550" s="512"/>
      <c r="M2550" s="241" t="s">
        <v>1038</v>
      </c>
      <c r="S2550">
        <f t="shared" si="302"/>
        <v>2020</v>
      </c>
    </row>
    <row r="2551" spans="1:19">
      <c r="A2551" s="418"/>
      <c r="B2551" s="505"/>
      <c r="C2551" s="506"/>
      <c r="D2551" s="506"/>
      <c r="E2551" s="506"/>
      <c r="F2551" s="506"/>
      <c r="G2551" s="506"/>
      <c r="H2551" s="495"/>
      <c r="I2551" s="496"/>
      <c r="J2551" s="512"/>
      <c r="S2551">
        <f t="shared" si="302"/>
        <v>1900</v>
      </c>
    </row>
    <row r="2552" spans="1:19">
      <c r="A2552" s="418" t="s">
        <v>1121</v>
      </c>
      <c r="B2552" s="497">
        <f>L2552</f>
        <v>43117</v>
      </c>
      <c r="C2552" s="498">
        <v>10000000</v>
      </c>
      <c r="D2552" s="498"/>
      <c r="E2552" s="495">
        <f t="shared" ref="E2552:F2567" si="308">C2552+E2551</f>
        <v>10000000</v>
      </c>
      <c r="F2552" s="495">
        <f t="shared" si="308"/>
        <v>0</v>
      </c>
      <c r="G2552" s="495">
        <f t="shared" si="301"/>
        <v>10000000</v>
      </c>
      <c r="H2552" s="495">
        <f>VLOOKUP(A2552,'02-Metrics'!A:R,18,FALSE)</f>
        <v>112045826</v>
      </c>
      <c r="I2552" s="496">
        <f t="shared" ref="I2552:I2615" si="309">G2552/H2552</f>
        <v>8.9249197020511942E-2</v>
      </c>
      <c r="J2552" s="512"/>
      <c r="L2552" s="23">
        <v>43117</v>
      </c>
      <c r="M2552" s="241" t="s">
        <v>1039</v>
      </c>
      <c r="S2552">
        <f t="shared" si="302"/>
        <v>2018</v>
      </c>
    </row>
    <row r="2553" spans="1:19">
      <c r="A2553" s="418" t="s">
        <v>1121</v>
      </c>
      <c r="B2553" s="497">
        <v>43132</v>
      </c>
      <c r="C2553" s="498"/>
      <c r="D2553" s="498">
        <v>138415</v>
      </c>
      <c r="E2553" s="495">
        <f t="shared" si="308"/>
        <v>10000000</v>
      </c>
      <c r="F2553" s="495">
        <f t="shared" si="308"/>
        <v>138415</v>
      </c>
      <c r="G2553" s="495">
        <f t="shared" si="301"/>
        <v>9861585</v>
      </c>
      <c r="H2553" s="495">
        <f>VLOOKUP(A2553,'02-Metrics'!A:R,18,FALSE)</f>
        <v>112045826</v>
      </c>
      <c r="I2553" s="496">
        <f t="shared" si="309"/>
        <v>8.8013854259952534E-2</v>
      </c>
      <c r="J2553" s="512"/>
      <c r="M2553" s="241" t="s">
        <v>1038</v>
      </c>
      <c r="S2553">
        <f t="shared" si="302"/>
        <v>2018</v>
      </c>
    </row>
    <row r="2554" spans="1:19">
      <c r="A2554" s="418" t="s">
        <v>1121</v>
      </c>
      <c r="B2554" s="497">
        <v>43160</v>
      </c>
      <c r="C2554" s="498"/>
      <c r="D2554" s="498">
        <v>1857867.5899999999</v>
      </c>
      <c r="E2554" s="495">
        <f t="shared" si="308"/>
        <v>10000000</v>
      </c>
      <c r="F2554" s="495">
        <f t="shared" si="308"/>
        <v>1996282.5899999999</v>
      </c>
      <c r="G2554" s="495">
        <f t="shared" si="301"/>
        <v>8003717.4100000001</v>
      </c>
      <c r="H2554" s="495">
        <f>VLOOKUP(A2554,'02-Metrics'!A:R,18,FALSE)</f>
        <v>112045826</v>
      </c>
      <c r="I2554" s="496">
        <f t="shared" si="309"/>
        <v>7.1432535202159156E-2</v>
      </c>
      <c r="J2554" s="512"/>
      <c r="M2554" s="241" t="s">
        <v>1038</v>
      </c>
      <c r="S2554">
        <f t="shared" si="302"/>
        <v>2018</v>
      </c>
    </row>
    <row r="2555" spans="1:19">
      <c r="A2555" s="418" t="s">
        <v>1121</v>
      </c>
      <c r="B2555" s="497">
        <v>43191</v>
      </c>
      <c r="C2555" s="498"/>
      <c r="D2555" s="498">
        <v>1042147.17</v>
      </c>
      <c r="E2555" s="495">
        <f t="shared" si="308"/>
        <v>10000000</v>
      </c>
      <c r="F2555" s="495">
        <f t="shared" si="308"/>
        <v>3038429.76</v>
      </c>
      <c r="G2555" s="495">
        <f t="shared" si="301"/>
        <v>6961570.2400000002</v>
      </c>
      <c r="H2555" s="495">
        <f>VLOOKUP(A2555,'02-Metrics'!A:R,18,FALSE)</f>
        <v>112045826</v>
      </c>
      <c r="I2555" s="496">
        <f t="shared" si="309"/>
        <v>6.2131455392189262E-2</v>
      </c>
      <c r="J2555" s="512"/>
      <c r="M2555" s="241" t="s">
        <v>1038</v>
      </c>
      <c r="S2555">
        <f t="shared" si="302"/>
        <v>2018</v>
      </c>
    </row>
    <row r="2556" spans="1:19">
      <c r="A2556" s="418" t="s">
        <v>1121</v>
      </c>
      <c r="B2556" s="497">
        <f>L2556</f>
        <v>43214</v>
      </c>
      <c r="C2556" s="498">
        <v>1500000</v>
      </c>
      <c r="D2556" s="498"/>
      <c r="E2556" s="495">
        <f t="shared" si="308"/>
        <v>11500000</v>
      </c>
      <c r="F2556" s="495">
        <f t="shared" si="308"/>
        <v>3038429.76</v>
      </c>
      <c r="G2556" s="495">
        <f t="shared" si="301"/>
        <v>8461570.2400000002</v>
      </c>
      <c r="H2556" s="495">
        <f>VLOOKUP(A2556,'02-Metrics'!A:R,18,FALSE)</f>
        <v>112045826</v>
      </c>
      <c r="I2556" s="496">
        <f t="shared" si="309"/>
        <v>7.5518834945266053E-2</v>
      </c>
      <c r="J2556" s="512"/>
      <c r="L2556" s="23">
        <v>43214</v>
      </c>
      <c r="M2556" s="241" t="s">
        <v>1039</v>
      </c>
      <c r="S2556">
        <f t="shared" si="302"/>
        <v>2018</v>
      </c>
    </row>
    <row r="2557" spans="1:19">
      <c r="A2557" s="418" t="s">
        <v>1121</v>
      </c>
      <c r="B2557" s="497">
        <v>43221</v>
      </c>
      <c r="C2557" s="498"/>
      <c r="D2557" s="498">
        <v>1699029.1800000004</v>
      </c>
      <c r="E2557" s="495">
        <f t="shared" si="308"/>
        <v>11500000</v>
      </c>
      <c r="F2557" s="495">
        <f t="shared" si="308"/>
        <v>4737458.9400000004</v>
      </c>
      <c r="G2557" s="495">
        <f t="shared" si="301"/>
        <v>6762541.0599999996</v>
      </c>
      <c r="H2557" s="495">
        <f>VLOOKUP(A2557,'02-Metrics'!A:R,18,FALSE)</f>
        <v>112045826</v>
      </c>
      <c r="I2557" s="496">
        <f t="shared" si="309"/>
        <v>6.0355135942324167E-2</v>
      </c>
      <c r="J2557" s="512"/>
      <c r="M2557" s="241" t="s">
        <v>1038</v>
      </c>
      <c r="S2557">
        <f t="shared" si="302"/>
        <v>2018</v>
      </c>
    </row>
    <row r="2558" spans="1:19">
      <c r="A2558" s="418" t="s">
        <v>1121</v>
      </c>
      <c r="B2558" s="497">
        <v>43252</v>
      </c>
      <c r="C2558" s="498"/>
      <c r="D2558" s="498">
        <v>5830118.1399999997</v>
      </c>
      <c r="E2558" s="495">
        <f t="shared" si="308"/>
        <v>11500000</v>
      </c>
      <c r="F2558" s="495">
        <f t="shared" si="308"/>
        <v>10567577.08</v>
      </c>
      <c r="G2558" s="495">
        <f t="shared" si="301"/>
        <v>932422.91999999993</v>
      </c>
      <c r="H2558" s="495">
        <f>VLOOKUP(A2558,'02-Metrics'!A:R,18,FALSE)</f>
        <v>112045826</v>
      </c>
      <c r="I2558" s="496">
        <f t="shared" si="309"/>
        <v>8.3217996893521044E-3</v>
      </c>
      <c r="J2558" s="512"/>
      <c r="M2558" s="241" t="s">
        <v>1038</v>
      </c>
      <c r="S2558">
        <f t="shared" si="302"/>
        <v>2018</v>
      </c>
    </row>
    <row r="2559" spans="1:19">
      <c r="A2559" s="418" t="s">
        <v>1121</v>
      </c>
      <c r="B2559" s="497">
        <f>L2559</f>
        <v>43261</v>
      </c>
      <c r="C2559" s="498">
        <v>4000000</v>
      </c>
      <c r="D2559" s="498"/>
      <c r="E2559" s="495">
        <f t="shared" si="308"/>
        <v>15500000</v>
      </c>
      <c r="F2559" s="495">
        <f t="shared" si="308"/>
        <v>10567577.08</v>
      </c>
      <c r="G2559" s="495">
        <f t="shared" si="301"/>
        <v>4932422.92</v>
      </c>
      <c r="H2559" s="495">
        <f>VLOOKUP(A2559,'02-Metrics'!A:R,18,FALSE)</f>
        <v>112045826</v>
      </c>
      <c r="I2559" s="496">
        <f t="shared" si="309"/>
        <v>4.402147849755688E-2</v>
      </c>
      <c r="J2559" s="512"/>
      <c r="L2559" s="23">
        <v>43261</v>
      </c>
      <c r="M2559" s="241" t="s">
        <v>1039</v>
      </c>
      <c r="S2559">
        <f t="shared" si="302"/>
        <v>2018</v>
      </c>
    </row>
    <row r="2560" spans="1:19">
      <c r="A2560" s="418" t="s">
        <v>1121</v>
      </c>
      <c r="B2560" s="497">
        <v>43282</v>
      </c>
      <c r="C2560" s="498"/>
      <c r="D2560" s="498">
        <v>2214918.0600000019</v>
      </c>
      <c r="E2560" s="495">
        <f t="shared" si="308"/>
        <v>15500000</v>
      </c>
      <c r="F2560" s="495">
        <f t="shared" si="308"/>
        <v>12782495.140000002</v>
      </c>
      <c r="G2560" s="495">
        <f t="shared" ref="G2560:G2623" si="310">E2560-F2560</f>
        <v>2717504.8599999975</v>
      </c>
      <c r="H2560" s="495">
        <f>VLOOKUP(A2560,'02-Metrics'!A:R,18,FALSE)</f>
        <v>112045826</v>
      </c>
      <c r="I2560" s="496">
        <f t="shared" si="309"/>
        <v>2.4253512665433852E-2</v>
      </c>
      <c r="J2560" s="512"/>
      <c r="M2560" s="241" t="s">
        <v>1038</v>
      </c>
      <c r="S2560">
        <f t="shared" si="302"/>
        <v>2018</v>
      </c>
    </row>
    <row r="2561" spans="1:19">
      <c r="A2561" s="418" t="s">
        <v>1121</v>
      </c>
      <c r="B2561" s="497">
        <v>43313</v>
      </c>
      <c r="C2561" s="498"/>
      <c r="D2561" s="498">
        <v>2908079.6600000011</v>
      </c>
      <c r="E2561" s="495">
        <f t="shared" si="308"/>
        <v>15500000</v>
      </c>
      <c r="F2561" s="495">
        <f t="shared" si="308"/>
        <v>15690574.800000004</v>
      </c>
      <c r="G2561" s="495">
        <f t="shared" si="310"/>
        <v>-190574.80000000447</v>
      </c>
      <c r="H2561" s="495">
        <f>VLOOKUP(A2561,'02-Metrics'!A:R,18,FALSE)</f>
        <v>112045826</v>
      </c>
      <c r="I2561" s="496">
        <f t="shared" si="309"/>
        <v>-1.7008647872345059E-3</v>
      </c>
      <c r="J2561" s="512"/>
      <c r="M2561" s="241" t="s">
        <v>1038</v>
      </c>
      <c r="S2561">
        <f t="shared" si="302"/>
        <v>2018</v>
      </c>
    </row>
    <row r="2562" spans="1:19">
      <c r="A2562" s="418" t="s">
        <v>1121</v>
      </c>
      <c r="B2562" s="497">
        <f>L2562</f>
        <v>43327</v>
      </c>
      <c r="C2562" s="498">
        <v>3000000</v>
      </c>
      <c r="D2562" s="498"/>
      <c r="E2562" s="495">
        <f t="shared" si="308"/>
        <v>18500000</v>
      </c>
      <c r="F2562" s="495">
        <f t="shared" si="308"/>
        <v>15690574.800000004</v>
      </c>
      <c r="G2562" s="495">
        <f t="shared" si="310"/>
        <v>2809425.1999999955</v>
      </c>
      <c r="H2562" s="495">
        <f>VLOOKUP(A2562,'02-Metrics'!A:R,18,FALSE)</f>
        <v>112045826</v>
      </c>
      <c r="I2562" s="496">
        <f t="shared" si="309"/>
        <v>2.5073894318919078E-2</v>
      </c>
      <c r="J2562" s="512"/>
      <c r="L2562" s="23">
        <v>43327</v>
      </c>
      <c r="M2562" s="241" t="s">
        <v>1039</v>
      </c>
      <c r="S2562">
        <f t="shared" si="302"/>
        <v>2018</v>
      </c>
    </row>
    <row r="2563" spans="1:19">
      <c r="A2563" s="418" t="s">
        <v>1121</v>
      </c>
      <c r="B2563" s="497">
        <v>43344</v>
      </c>
      <c r="C2563" s="498"/>
      <c r="D2563" s="498">
        <v>6129955.330000001</v>
      </c>
      <c r="E2563" s="495">
        <f t="shared" si="308"/>
        <v>18500000</v>
      </c>
      <c r="F2563" s="495">
        <f t="shared" si="308"/>
        <v>21820530.130000006</v>
      </c>
      <c r="G2563" s="495">
        <f t="shared" si="310"/>
        <v>-3320530.1300000064</v>
      </c>
      <c r="H2563" s="495">
        <f>VLOOKUP(A2563,'02-Metrics'!A:R,18,FALSE)</f>
        <v>112045826</v>
      </c>
      <c r="I2563" s="496">
        <f t="shared" si="309"/>
        <v>-2.9635464778491671E-2</v>
      </c>
      <c r="J2563" s="512"/>
      <c r="M2563" s="241" t="s">
        <v>1038</v>
      </c>
      <c r="S2563">
        <f t="shared" ref="S2563:S2626" si="311">YEAR(B2563)</f>
        <v>2018</v>
      </c>
    </row>
    <row r="2564" spans="1:19">
      <c r="A2564" s="418" t="s">
        <v>1121</v>
      </c>
      <c r="B2564" s="497">
        <v>43374</v>
      </c>
      <c r="C2564" s="498"/>
      <c r="D2564" s="498">
        <v>2840033.3400000003</v>
      </c>
      <c r="E2564" s="495">
        <f t="shared" si="308"/>
        <v>18500000</v>
      </c>
      <c r="F2564" s="495">
        <f t="shared" si="308"/>
        <v>24660563.470000006</v>
      </c>
      <c r="G2564" s="495">
        <f t="shared" si="310"/>
        <v>-6160563.4700000063</v>
      </c>
      <c r="H2564" s="495">
        <f>VLOOKUP(A2564,'02-Metrics'!A:R,18,FALSE)</f>
        <v>112045826</v>
      </c>
      <c r="I2564" s="496">
        <f t="shared" si="309"/>
        <v>-5.4982534289139927E-2</v>
      </c>
      <c r="J2564" s="512"/>
      <c r="M2564" s="241" t="s">
        <v>1038</v>
      </c>
      <c r="S2564">
        <f t="shared" si="311"/>
        <v>2018</v>
      </c>
    </row>
    <row r="2565" spans="1:19">
      <c r="A2565" s="418" t="s">
        <v>1121</v>
      </c>
      <c r="B2565" s="497">
        <f>L2565</f>
        <v>43389</v>
      </c>
      <c r="C2565" s="498">
        <v>2220782.14</v>
      </c>
      <c r="D2565" s="498"/>
      <c r="E2565" s="495">
        <f t="shared" si="308"/>
        <v>20720782.140000001</v>
      </c>
      <c r="F2565" s="495">
        <f t="shared" si="308"/>
        <v>24660563.470000006</v>
      </c>
      <c r="G2565" s="495">
        <f t="shared" si="310"/>
        <v>-3939781.3300000057</v>
      </c>
      <c r="H2565" s="495">
        <f>VLOOKUP(A2565,'02-Metrics'!A:R,18,FALSE)</f>
        <v>112045826</v>
      </c>
      <c r="I2565" s="496">
        <f t="shared" si="309"/>
        <v>-3.5162232013890508E-2</v>
      </c>
      <c r="J2565" s="512"/>
      <c r="L2565" s="23">
        <v>43389</v>
      </c>
      <c r="M2565" s="241" t="s">
        <v>1039</v>
      </c>
      <c r="S2565">
        <f t="shared" si="311"/>
        <v>2018</v>
      </c>
    </row>
    <row r="2566" spans="1:19">
      <c r="A2566" s="418" t="s">
        <v>1121</v>
      </c>
      <c r="B2566" s="497">
        <v>43405</v>
      </c>
      <c r="C2566" s="498"/>
      <c r="D2566" s="498">
        <v>4006449.74</v>
      </c>
      <c r="E2566" s="495">
        <f t="shared" si="308"/>
        <v>20720782.140000001</v>
      </c>
      <c r="F2566" s="495">
        <f t="shared" si="308"/>
        <v>28667013.210000008</v>
      </c>
      <c r="G2566" s="495">
        <f t="shared" si="310"/>
        <v>-7946231.0700000077</v>
      </c>
      <c r="H2566" s="495">
        <f>VLOOKUP(A2566,'02-Metrics'!A:R,18,FALSE)</f>
        <v>112045826</v>
      </c>
      <c r="I2566" s="496">
        <f t="shared" si="309"/>
        <v>-7.0919474233694421E-2</v>
      </c>
      <c r="J2566" s="512"/>
      <c r="M2566" s="241" t="s">
        <v>1038</v>
      </c>
      <c r="S2566">
        <f t="shared" si="311"/>
        <v>2018</v>
      </c>
    </row>
    <row r="2567" spans="1:19">
      <c r="A2567" s="418" t="s">
        <v>1121</v>
      </c>
      <c r="B2567" s="497">
        <f>L2567</f>
        <v>43410</v>
      </c>
      <c r="C2567" s="498">
        <v>531998.67000000004</v>
      </c>
      <c r="D2567" s="498"/>
      <c r="E2567" s="495">
        <f t="shared" si="308"/>
        <v>21252780.810000002</v>
      </c>
      <c r="F2567" s="495">
        <f t="shared" si="308"/>
        <v>28667013.210000008</v>
      </c>
      <c r="G2567" s="495">
        <f t="shared" si="310"/>
        <v>-7414232.400000006</v>
      </c>
      <c r="H2567" s="495">
        <f>VLOOKUP(A2567,'02-Metrics'!A:R,18,FALSE)</f>
        <v>112045826</v>
      </c>
      <c r="I2567" s="496">
        <f t="shared" si="309"/>
        <v>-6.6171428822346362E-2</v>
      </c>
      <c r="J2567" s="512"/>
      <c r="L2567" s="23">
        <v>43410</v>
      </c>
      <c r="M2567" s="241" t="s">
        <v>1039</v>
      </c>
      <c r="S2567">
        <f t="shared" si="311"/>
        <v>2018</v>
      </c>
    </row>
    <row r="2568" spans="1:19">
      <c r="A2568" s="418" t="s">
        <v>1121</v>
      </c>
      <c r="B2568" s="497">
        <f>L2568</f>
        <v>43426</v>
      </c>
      <c r="C2568" s="498">
        <v>3500000</v>
      </c>
      <c r="D2568" s="498"/>
      <c r="E2568" s="495">
        <f t="shared" ref="E2568:F2583" si="312">C2568+E2567</f>
        <v>24752780.810000002</v>
      </c>
      <c r="F2568" s="495">
        <f t="shared" si="312"/>
        <v>28667013.210000008</v>
      </c>
      <c r="G2568" s="495">
        <f t="shared" si="310"/>
        <v>-3914232.400000006</v>
      </c>
      <c r="H2568" s="495">
        <f>VLOOKUP(A2568,'02-Metrics'!A:R,18,FALSE)</f>
        <v>112045826</v>
      </c>
      <c r="I2568" s="496">
        <f t="shared" si="309"/>
        <v>-3.4934209865167189E-2</v>
      </c>
      <c r="J2568" s="512"/>
      <c r="L2568" s="23">
        <v>43426</v>
      </c>
      <c r="M2568" s="241" t="s">
        <v>1039</v>
      </c>
      <c r="S2568">
        <f t="shared" si="311"/>
        <v>2018</v>
      </c>
    </row>
    <row r="2569" spans="1:19">
      <c r="A2569" s="418" t="s">
        <v>1121</v>
      </c>
      <c r="B2569" s="497">
        <v>43435</v>
      </c>
      <c r="C2569" s="498"/>
      <c r="D2569" s="498">
        <v>2692007.54</v>
      </c>
      <c r="E2569" s="495">
        <f t="shared" si="312"/>
        <v>24752780.810000002</v>
      </c>
      <c r="F2569" s="495">
        <f t="shared" si="312"/>
        <v>31359020.750000007</v>
      </c>
      <c r="G2569" s="495">
        <f t="shared" si="310"/>
        <v>-6606239.9400000051</v>
      </c>
      <c r="H2569" s="495">
        <f>VLOOKUP(A2569,'02-Metrics'!A:R,18,FALSE)</f>
        <v>112045826</v>
      </c>
      <c r="I2569" s="496">
        <f t="shared" si="309"/>
        <v>-5.8960160996983549E-2</v>
      </c>
      <c r="J2569" s="512"/>
      <c r="M2569" s="241" t="s">
        <v>1038</v>
      </c>
      <c r="S2569">
        <f t="shared" si="311"/>
        <v>2018</v>
      </c>
    </row>
    <row r="2570" spans="1:19">
      <c r="A2570" s="418" t="s">
        <v>1121</v>
      </c>
      <c r="B2570" s="497">
        <f>L2570</f>
        <v>43464</v>
      </c>
      <c r="C2570" s="498">
        <v>8000000</v>
      </c>
      <c r="D2570" s="498"/>
      <c r="E2570" s="495">
        <f t="shared" si="312"/>
        <v>32752780.810000002</v>
      </c>
      <c r="F2570" s="495">
        <f t="shared" si="312"/>
        <v>31359020.750000007</v>
      </c>
      <c r="G2570" s="495">
        <f t="shared" si="310"/>
        <v>1393760.0599999949</v>
      </c>
      <c r="H2570" s="495">
        <f>VLOOKUP(A2570,'02-Metrics'!A:R,18,FALSE)</f>
        <v>112045826</v>
      </c>
      <c r="I2570" s="496">
        <f t="shared" si="309"/>
        <v>1.243919661942601E-2</v>
      </c>
      <c r="J2570" s="512"/>
      <c r="L2570" s="23">
        <v>43464</v>
      </c>
      <c r="M2570" s="241" t="s">
        <v>1039</v>
      </c>
      <c r="S2570">
        <f t="shared" si="311"/>
        <v>2018</v>
      </c>
    </row>
    <row r="2571" spans="1:19">
      <c r="A2571" s="418" t="s">
        <v>1121</v>
      </c>
      <c r="B2571" s="497">
        <v>43466</v>
      </c>
      <c r="C2571" s="498"/>
      <c r="D2571" s="498">
        <v>2508200.1599999992</v>
      </c>
      <c r="E2571" s="495">
        <f t="shared" si="312"/>
        <v>32752780.810000002</v>
      </c>
      <c r="F2571" s="495">
        <f t="shared" si="312"/>
        <v>33867220.910000004</v>
      </c>
      <c r="G2571" s="495">
        <f t="shared" si="310"/>
        <v>-1114440.1000000015</v>
      </c>
      <c r="H2571" s="495">
        <f>VLOOKUP(A2571,'02-Metrics'!A:R,18,FALSE)</f>
        <v>112045826</v>
      </c>
      <c r="I2571" s="496">
        <f t="shared" si="309"/>
        <v>-9.9462884052459177E-3</v>
      </c>
      <c r="J2571" s="512"/>
      <c r="M2571" s="241" t="s">
        <v>1038</v>
      </c>
      <c r="S2571">
        <f t="shared" si="311"/>
        <v>2019</v>
      </c>
    </row>
    <row r="2572" spans="1:19">
      <c r="A2572" s="418" t="s">
        <v>1121</v>
      </c>
      <c r="B2572" s="497">
        <v>43497</v>
      </c>
      <c r="C2572" s="498"/>
      <c r="D2572" s="498">
        <v>2185912.6799999997</v>
      </c>
      <c r="E2572" s="495">
        <f t="shared" si="312"/>
        <v>32752780.810000002</v>
      </c>
      <c r="F2572" s="495">
        <f t="shared" si="312"/>
        <v>36053133.590000004</v>
      </c>
      <c r="G2572" s="495">
        <f t="shared" si="310"/>
        <v>-3300352.7800000012</v>
      </c>
      <c r="H2572" s="495">
        <f>VLOOKUP(A2572,'02-Metrics'!A:R,18,FALSE)</f>
        <v>112045826</v>
      </c>
      <c r="I2572" s="496">
        <f t="shared" si="309"/>
        <v>-2.9455383549941441E-2</v>
      </c>
      <c r="J2572" s="512"/>
      <c r="M2572" s="241" t="s">
        <v>1038</v>
      </c>
      <c r="S2572">
        <f t="shared" si="311"/>
        <v>2019</v>
      </c>
    </row>
    <row r="2573" spans="1:19">
      <c r="A2573" s="418" t="s">
        <v>1121</v>
      </c>
      <c r="B2573" s="497">
        <v>43525</v>
      </c>
      <c r="C2573" s="498"/>
      <c r="D2573" s="498">
        <v>1164893.6800000002</v>
      </c>
      <c r="E2573" s="495">
        <f t="shared" si="312"/>
        <v>32752780.810000002</v>
      </c>
      <c r="F2573" s="495">
        <f t="shared" si="312"/>
        <v>37218027.270000003</v>
      </c>
      <c r="G2573" s="495">
        <f t="shared" si="310"/>
        <v>-4465246.4600000009</v>
      </c>
      <c r="H2573" s="495">
        <f>VLOOKUP(A2573,'02-Metrics'!A:R,18,FALSE)</f>
        <v>112045826</v>
      </c>
      <c r="I2573" s="496">
        <f t="shared" si="309"/>
        <v>-3.9851966105368362E-2</v>
      </c>
      <c r="J2573" s="512"/>
      <c r="M2573" s="241" t="s">
        <v>1038</v>
      </c>
      <c r="S2573">
        <f t="shared" si="311"/>
        <v>2019</v>
      </c>
    </row>
    <row r="2574" spans="1:19">
      <c r="A2574" s="418" t="s">
        <v>1121</v>
      </c>
      <c r="B2574" s="497">
        <v>43556</v>
      </c>
      <c r="C2574" s="498"/>
      <c r="D2574" s="498">
        <v>984398.2</v>
      </c>
      <c r="E2574" s="495">
        <f t="shared" si="312"/>
        <v>32752780.810000002</v>
      </c>
      <c r="F2574" s="495">
        <f t="shared" si="312"/>
        <v>38202425.470000006</v>
      </c>
      <c r="G2574" s="495">
        <f t="shared" si="310"/>
        <v>-5449644.6600000039</v>
      </c>
      <c r="H2574" s="495">
        <f>VLOOKUP(A2574,'02-Metrics'!A:R,18,FALSE)</f>
        <v>112045826</v>
      </c>
      <c r="I2574" s="496">
        <f t="shared" si="309"/>
        <v>-4.8637640995212117E-2</v>
      </c>
      <c r="J2574" s="512"/>
      <c r="M2574" s="241" t="s">
        <v>1038</v>
      </c>
      <c r="S2574">
        <f t="shared" si="311"/>
        <v>2019</v>
      </c>
    </row>
    <row r="2575" spans="1:19">
      <c r="A2575" s="418" t="s">
        <v>1121</v>
      </c>
      <c r="B2575" s="497">
        <f>L2575</f>
        <v>43557</v>
      </c>
      <c r="C2575" s="498">
        <v>3000000</v>
      </c>
      <c r="D2575" s="498"/>
      <c r="E2575" s="495">
        <f t="shared" si="312"/>
        <v>35752780.810000002</v>
      </c>
      <c r="F2575" s="495">
        <f t="shared" si="312"/>
        <v>38202425.470000006</v>
      </c>
      <c r="G2575" s="495">
        <f t="shared" si="310"/>
        <v>-2449644.6600000039</v>
      </c>
      <c r="H2575" s="495">
        <f>VLOOKUP(A2575,'02-Metrics'!A:R,18,FALSE)</f>
        <v>112045826</v>
      </c>
      <c r="I2575" s="496">
        <f t="shared" si="309"/>
        <v>-2.1862881889058536E-2</v>
      </c>
      <c r="J2575" s="512"/>
      <c r="L2575" s="23">
        <v>43557</v>
      </c>
      <c r="M2575" s="241" t="s">
        <v>1039</v>
      </c>
      <c r="S2575">
        <f t="shared" si="311"/>
        <v>2019</v>
      </c>
    </row>
    <row r="2576" spans="1:19">
      <c r="A2576" s="418" t="s">
        <v>1121</v>
      </c>
      <c r="B2576" s="497">
        <v>43586</v>
      </c>
      <c r="C2576" s="498"/>
      <c r="D2576" s="498">
        <v>1046236.19</v>
      </c>
      <c r="E2576" s="495">
        <f t="shared" si="312"/>
        <v>35752780.810000002</v>
      </c>
      <c r="F2576" s="495">
        <f t="shared" si="312"/>
        <v>39248661.660000004</v>
      </c>
      <c r="G2576" s="495">
        <f t="shared" si="310"/>
        <v>-3495880.8500000015</v>
      </c>
      <c r="H2576" s="495">
        <f>VLOOKUP(A2576,'02-Metrics'!A:R,18,FALSE)</f>
        <v>112045826</v>
      </c>
      <c r="I2576" s="496">
        <f t="shared" si="309"/>
        <v>-3.1200455874188491E-2</v>
      </c>
      <c r="J2576" s="512"/>
      <c r="M2576" s="241" t="s">
        <v>1038</v>
      </c>
      <c r="S2576">
        <f t="shared" si="311"/>
        <v>2019</v>
      </c>
    </row>
    <row r="2577" spans="1:19">
      <c r="A2577" s="418" t="s">
        <v>1121</v>
      </c>
      <c r="B2577" s="497">
        <f>L2577</f>
        <v>43613</v>
      </c>
      <c r="C2577" s="498">
        <v>3000000</v>
      </c>
      <c r="D2577" s="498"/>
      <c r="E2577" s="495">
        <f t="shared" si="312"/>
        <v>38752780.810000002</v>
      </c>
      <c r="F2577" s="495">
        <f t="shared" si="312"/>
        <v>39248661.660000004</v>
      </c>
      <c r="G2577" s="495">
        <f t="shared" si="310"/>
        <v>-495880.85000000149</v>
      </c>
      <c r="H2577" s="495">
        <f>VLOOKUP(A2577,'02-Metrics'!A:R,18,FALSE)</f>
        <v>112045826</v>
      </c>
      <c r="I2577" s="496">
        <f t="shared" si="309"/>
        <v>-4.4256967680349063E-3</v>
      </c>
      <c r="J2577" s="512"/>
      <c r="L2577" s="23">
        <v>43613</v>
      </c>
      <c r="M2577" s="241" t="s">
        <v>1039</v>
      </c>
      <c r="S2577">
        <f t="shared" si="311"/>
        <v>2019</v>
      </c>
    </row>
    <row r="2578" spans="1:19">
      <c r="A2578" s="418" t="s">
        <v>1121</v>
      </c>
      <c r="B2578" s="497">
        <v>43617</v>
      </c>
      <c r="C2578" s="498"/>
      <c r="D2578" s="498">
        <v>346450.46</v>
      </c>
      <c r="E2578" s="495">
        <f t="shared" si="312"/>
        <v>38752780.810000002</v>
      </c>
      <c r="F2578" s="495">
        <f t="shared" si="312"/>
        <v>39595112.120000005</v>
      </c>
      <c r="G2578" s="495">
        <f t="shared" si="310"/>
        <v>-842331.31000000238</v>
      </c>
      <c r="H2578" s="495">
        <f>VLOOKUP(A2578,'02-Metrics'!A:R,18,FALSE)</f>
        <v>112045826</v>
      </c>
      <c r="I2578" s="496">
        <f t="shared" si="309"/>
        <v>-7.517739304273614E-3</v>
      </c>
      <c r="J2578" s="512"/>
      <c r="M2578" s="241" t="s">
        <v>1038</v>
      </c>
      <c r="S2578">
        <f t="shared" si="311"/>
        <v>2019</v>
      </c>
    </row>
    <row r="2579" spans="1:19">
      <c r="A2579" s="418" t="s">
        <v>1121</v>
      </c>
      <c r="B2579" s="497">
        <v>43647</v>
      </c>
      <c r="C2579" s="498"/>
      <c r="D2579" s="498">
        <v>295577.76</v>
      </c>
      <c r="E2579" s="495">
        <f t="shared" si="312"/>
        <v>38752780.810000002</v>
      </c>
      <c r="F2579" s="495">
        <f t="shared" si="312"/>
        <v>39890689.880000003</v>
      </c>
      <c r="G2579" s="495">
        <f t="shared" si="310"/>
        <v>-1137909.0700000003</v>
      </c>
      <c r="H2579" s="495">
        <f>VLOOKUP(A2579,'02-Metrics'!A:R,18,FALSE)</f>
        <v>112045826</v>
      </c>
      <c r="I2579" s="496">
        <f t="shared" si="309"/>
        <v>-1.0155747077985755E-2</v>
      </c>
      <c r="J2579" s="512"/>
      <c r="M2579" s="241" t="s">
        <v>1038</v>
      </c>
      <c r="S2579">
        <f t="shared" si="311"/>
        <v>2019</v>
      </c>
    </row>
    <row r="2580" spans="1:19">
      <c r="A2580" s="418" t="s">
        <v>1121</v>
      </c>
      <c r="B2580" s="497">
        <v>43678</v>
      </c>
      <c r="C2580" s="498"/>
      <c r="D2580" s="498">
        <v>990628.41</v>
      </c>
      <c r="E2580" s="495">
        <f t="shared" si="312"/>
        <v>38752780.810000002</v>
      </c>
      <c r="F2580" s="495">
        <f t="shared" si="312"/>
        <v>40881318.289999999</v>
      </c>
      <c r="G2580" s="495">
        <f t="shared" si="310"/>
        <v>-2128537.4799999967</v>
      </c>
      <c r="H2580" s="495">
        <f>VLOOKUP(A2580,'02-Metrics'!A:R,18,FALSE)</f>
        <v>112045826</v>
      </c>
      <c r="I2580" s="496">
        <f t="shared" si="309"/>
        <v>-1.8997026091806372E-2</v>
      </c>
      <c r="J2580" s="512"/>
      <c r="M2580" s="241" t="s">
        <v>1038</v>
      </c>
      <c r="S2580">
        <f t="shared" si="311"/>
        <v>2019</v>
      </c>
    </row>
    <row r="2581" spans="1:19">
      <c r="A2581" s="418" t="s">
        <v>1121</v>
      </c>
      <c r="B2581" s="497">
        <v>43709</v>
      </c>
      <c r="C2581" s="498"/>
      <c r="D2581" s="498">
        <v>917579.6100000001</v>
      </c>
      <c r="E2581" s="495">
        <f t="shared" si="312"/>
        <v>38752780.810000002</v>
      </c>
      <c r="F2581" s="495">
        <f t="shared" si="312"/>
        <v>41798897.899999999</v>
      </c>
      <c r="G2581" s="495">
        <f t="shared" si="310"/>
        <v>-3046117.0899999961</v>
      </c>
      <c r="H2581" s="495">
        <f>VLOOKUP(A2581,'02-Metrics'!A:R,18,FALSE)</f>
        <v>112045826</v>
      </c>
      <c r="I2581" s="496">
        <f t="shared" si="309"/>
        <v>-2.7186350431295817E-2</v>
      </c>
      <c r="J2581" s="512"/>
      <c r="M2581" s="241" t="s">
        <v>1038</v>
      </c>
      <c r="S2581">
        <f t="shared" si="311"/>
        <v>2019</v>
      </c>
    </row>
    <row r="2582" spans="1:19">
      <c r="A2582" s="418" t="s">
        <v>1121</v>
      </c>
      <c r="B2582" s="497">
        <v>43739</v>
      </c>
      <c r="C2582" s="498"/>
      <c r="D2582" s="498">
        <v>248013.15</v>
      </c>
      <c r="E2582" s="495">
        <f t="shared" si="312"/>
        <v>38752780.810000002</v>
      </c>
      <c r="F2582" s="495">
        <f t="shared" si="312"/>
        <v>42046911.049999997</v>
      </c>
      <c r="G2582" s="495">
        <f t="shared" si="310"/>
        <v>-3294130.2399999946</v>
      </c>
      <c r="H2582" s="495">
        <f>VLOOKUP(A2582,'02-Metrics'!A:R,18,FALSE)</f>
        <v>112045826</v>
      </c>
      <c r="I2582" s="496">
        <f t="shared" si="309"/>
        <v>-2.9399847880098584E-2</v>
      </c>
      <c r="J2582" s="512"/>
      <c r="M2582" s="241" t="s">
        <v>1038</v>
      </c>
      <c r="S2582">
        <f t="shared" si="311"/>
        <v>2019</v>
      </c>
    </row>
    <row r="2583" spans="1:19">
      <c r="A2583" s="418" t="s">
        <v>1121</v>
      </c>
      <c r="B2583" s="497">
        <v>43770</v>
      </c>
      <c r="C2583" s="498"/>
      <c r="D2583" s="498">
        <v>16213.92</v>
      </c>
      <c r="E2583" s="495">
        <f t="shared" si="312"/>
        <v>38752780.810000002</v>
      </c>
      <c r="F2583" s="495">
        <f t="shared" si="312"/>
        <v>42063124.969999999</v>
      </c>
      <c r="G2583" s="495">
        <f t="shared" si="310"/>
        <v>-3310344.1599999964</v>
      </c>
      <c r="H2583" s="495">
        <f>VLOOKUP(A2583,'02-Metrics'!A:R,18,FALSE)</f>
        <v>112045826</v>
      </c>
      <c r="I2583" s="496">
        <f t="shared" si="309"/>
        <v>-2.9544555814154081E-2</v>
      </c>
      <c r="J2583" s="512"/>
      <c r="M2583" s="241" t="s">
        <v>1038</v>
      </c>
      <c r="S2583">
        <f t="shared" si="311"/>
        <v>2019</v>
      </c>
    </row>
    <row r="2584" spans="1:19">
      <c r="A2584" s="418" t="s">
        <v>1121</v>
      </c>
      <c r="B2584" s="497">
        <v>43800</v>
      </c>
      <c r="C2584" s="498"/>
      <c r="D2584" s="498">
        <v>319930.18</v>
      </c>
      <c r="E2584" s="495">
        <f t="shared" ref="E2584:F2599" si="313">C2584+E2583</f>
        <v>38752780.810000002</v>
      </c>
      <c r="F2584" s="495">
        <f t="shared" si="313"/>
        <v>42383055.149999999</v>
      </c>
      <c r="G2584" s="495">
        <f t="shared" si="310"/>
        <v>-3630274.3399999961</v>
      </c>
      <c r="H2584" s="495">
        <f>VLOOKUP(A2584,'02-Metrics'!A:R,18,FALSE)</f>
        <v>112045826</v>
      </c>
      <c r="I2584" s="496">
        <f t="shared" si="309"/>
        <v>-3.2399906980916861E-2</v>
      </c>
      <c r="J2584" s="512"/>
      <c r="M2584" s="241" t="s">
        <v>1038</v>
      </c>
      <c r="S2584">
        <f t="shared" si="311"/>
        <v>2019</v>
      </c>
    </row>
    <row r="2585" spans="1:19">
      <c r="A2585" s="418" t="s">
        <v>1121</v>
      </c>
      <c r="B2585" s="497">
        <f>L2585</f>
        <v>43830</v>
      </c>
      <c r="C2585" s="498">
        <v>47941930.119999997</v>
      </c>
      <c r="D2585" s="498"/>
      <c r="E2585" s="495">
        <f t="shared" si="313"/>
        <v>86694710.930000007</v>
      </c>
      <c r="F2585" s="495">
        <f t="shared" si="313"/>
        <v>42383055.149999999</v>
      </c>
      <c r="G2585" s="495">
        <f t="shared" si="310"/>
        <v>44311655.780000009</v>
      </c>
      <c r="H2585" s="495">
        <f>VLOOKUP(A2585,'02-Metrics'!A:R,18,FALSE)</f>
        <v>112045826</v>
      </c>
      <c r="I2585" s="496">
        <f t="shared" si="309"/>
        <v>0.39547796970143279</v>
      </c>
      <c r="J2585" s="512"/>
      <c r="L2585" s="23">
        <v>43830</v>
      </c>
      <c r="M2585" s="241" t="s">
        <v>1039</v>
      </c>
      <c r="S2585">
        <f t="shared" si="311"/>
        <v>2019</v>
      </c>
    </row>
    <row r="2586" spans="1:19">
      <c r="A2586" s="418" t="s">
        <v>1121</v>
      </c>
      <c r="B2586" s="497">
        <v>43831</v>
      </c>
      <c r="C2586" s="498"/>
      <c r="D2586" s="498">
        <v>20124.990000000002</v>
      </c>
      <c r="E2586" s="495">
        <f t="shared" si="313"/>
        <v>86694710.930000007</v>
      </c>
      <c r="F2586" s="495">
        <f t="shared" si="313"/>
        <v>42403180.140000001</v>
      </c>
      <c r="G2586" s="495">
        <f t="shared" si="310"/>
        <v>44291530.790000007</v>
      </c>
      <c r="H2586" s="495">
        <f>VLOOKUP(A2586,'02-Metrics'!A:R,18,FALSE)</f>
        <v>112045826</v>
      </c>
      <c r="I2586" s="496">
        <f t="shared" si="309"/>
        <v>0.39529835578167816</v>
      </c>
      <c r="J2586" s="512"/>
      <c r="M2586" s="241" t="s">
        <v>1038</v>
      </c>
      <c r="S2586">
        <f t="shared" si="311"/>
        <v>2020</v>
      </c>
    </row>
    <row r="2587" spans="1:19">
      <c r="A2587" s="418" t="s">
        <v>1121</v>
      </c>
      <c r="B2587" s="497">
        <v>43862</v>
      </c>
      <c r="C2587" s="498"/>
      <c r="D2587" s="498">
        <v>70032.41</v>
      </c>
      <c r="E2587" s="495">
        <f t="shared" si="313"/>
        <v>86694710.930000007</v>
      </c>
      <c r="F2587" s="495">
        <f t="shared" si="313"/>
        <v>42473212.549999997</v>
      </c>
      <c r="G2587" s="495">
        <f t="shared" si="310"/>
        <v>44221498.38000001</v>
      </c>
      <c r="H2587" s="495">
        <f>VLOOKUP(A2587,'02-Metrics'!A:R,18,FALSE)</f>
        <v>112045826</v>
      </c>
      <c r="I2587" s="496">
        <f t="shared" si="309"/>
        <v>0.39467332214588707</v>
      </c>
      <c r="J2587" s="512"/>
      <c r="M2587" s="241" t="s">
        <v>1038</v>
      </c>
      <c r="S2587">
        <f t="shared" si="311"/>
        <v>2020</v>
      </c>
    </row>
    <row r="2588" spans="1:19">
      <c r="A2588" s="418" t="s">
        <v>1121</v>
      </c>
      <c r="B2588" s="497">
        <v>43891</v>
      </c>
      <c r="C2588" s="498"/>
      <c r="D2588" s="498">
        <v>120619.12</v>
      </c>
      <c r="E2588" s="495">
        <f t="shared" si="313"/>
        <v>86694710.930000007</v>
      </c>
      <c r="F2588" s="495">
        <f t="shared" si="313"/>
        <v>42593831.669999994</v>
      </c>
      <c r="G2588" s="495">
        <f t="shared" si="310"/>
        <v>44100879.260000013</v>
      </c>
      <c r="H2588" s="495">
        <f>VLOOKUP(A2588,'02-Metrics'!A:R,18,FALSE)</f>
        <v>112045826</v>
      </c>
      <c r="I2588" s="496">
        <f t="shared" si="309"/>
        <v>0.39359680618535503</v>
      </c>
      <c r="J2588" s="512"/>
      <c r="M2588" s="241" t="s">
        <v>1038</v>
      </c>
      <c r="S2588">
        <f t="shared" si="311"/>
        <v>2020</v>
      </c>
    </row>
    <row r="2589" spans="1:19">
      <c r="A2589" s="418" t="s">
        <v>1121</v>
      </c>
      <c r="B2589" s="497">
        <v>43922</v>
      </c>
      <c r="C2589" s="498"/>
      <c r="D2589" s="498">
        <v>90025.05</v>
      </c>
      <c r="E2589" s="495">
        <f t="shared" si="313"/>
        <v>86694710.930000007</v>
      </c>
      <c r="F2589" s="495">
        <f t="shared" si="313"/>
        <v>42683856.719999991</v>
      </c>
      <c r="G2589" s="495">
        <f t="shared" si="310"/>
        <v>44010854.210000016</v>
      </c>
      <c r="H2589" s="495">
        <f>VLOOKUP(A2589,'02-Metrics'!A:R,18,FALSE)</f>
        <v>112045826</v>
      </c>
      <c r="I2589" s="496">
        <f t="shared" si="309"/>
        <v>0.39279333984293191</v>
      </c>
      <c r="J2589" s="512"/>
      <c r="M2589" s="241" t="s">
        <v>1038</v>
      </c>
      <c r="S2589">
        <f t="shared" si="311"/>
        <v>2020</v>
      </c>
    </row>
    <row r="2590" spans="1:19">
      <c r="A2590" s="418" t="s">
        <v>1121</v>
      </c>
      <c r="B2590" s="497">
        <v>43952</v>
      </c>
      <c r="C2590" s="498"/>
      <c r="D2590" s="498">
        <v>86818.53</v>
      </c>
      <c r="E2590" s="495">
        <f t="shared" si="313"/>
        <v>86694710.930000007</v>
      </c>
      <c r="F2590" s="495">
        <f t="shared" si="313"/>
        <v>42770675.249999993</v>
      </c>
      <c r="G2590" s="495">
        <f t="shared" si="310"/>
        <v>43924035.680000015</v>
      </c>
      <c r="H2590" s="495">
        <f>VLOOKUP(A2590,'02-Metrics'!A:R,18,FALSE)</f>
        <v>112045826</v>
      </c>
      <c r="I2590" s="496">
        <f t="shared" si="309"/>
        <v>0.39201849143403178</v>
      </c>
      <c r="J2590" s="512"/>
      <c r="M2590" s="241" t="s">
        <v>1038</v>
      </c>
      <c r="S2590">
        <f t="shared" si="311"/>
        <v>2020</v>
      </c>
    </row>
    <row r="2591" spans="1:19">
      <c r="A2591" s="418" t="s">
        <v>1121</v>
      </c>
      <c r="B2591" s="497">
        <v>43983</v>
      </c>
      <c r="C2591" s="498"/>
      <c r="D2591" s="498">
        <v>469061.82999999996</v>
      </c>
      <c r="E2591" s="495">
        <f t="shared" si="313"/>
        <v>86694710.930000007</v>
      </c>
      <c r="F2591" s="495">
        <f t="shared" si="313"/>
        <v>43239737.079999991</v>
      </c>
      <c r="G2591" s="495">
        <f t="shared" si="310"/>
        <v>43454973.850000016</v>
      </c>
      <c r="H2591" s="495">
        <f>VLOOKUP(A2591,'02-Metrics'!A:R,18,FALSE)</f>
        <v>112045826</v>
      </c>
      <c r="I2591" s="496">
        <f t="shared" si="309"/>
        <v>0.38783215226598461</v>
      </c>
      <c r="J2591" s="512"/>
      <c r="M2591" s="241" t="s">
        <v>1038</v>
      </c>
      <c r="S2591">
        <f t="shared" si="311"/>
        <v>2020</v>
      </c>
    </row>
    <row r="2592" spans="1:19">
      <c r="A2592" s="418" t="s">
        <v>1121</v>
      </c>
      <c r="B2592" s="497">
        <v>44075</v>
      </c>
      <c r="C2592" s="498"/>
      <c r="D2592" s="498">
        <v>66123.38</v>
      </c>
      <c r="E2592" s="495">
        <f t="shared" si="313"/>
        <v>86694710.930000007</v>
      </c>
      <c r="F2592" s="495">
        <f t="shared" si="313"/>
        <v>43305860.459999993</v>
      </c>
      <c r="G2592" s="495">
        <f t="shared" si="310"/>
        <v>43388850.470000014</v>
      </c>
      <c r="H2592" s="495">
        <f>VLOOKUP(A2592,'02-Metrics'!A:R,18,FALSE)</f>
        <v>112045826</v>
      </c>
      <c r="I2592" s="496">
        <f t="shared" si="309"/>
        <v>0.38724200640905637</v>
      </c>
      <c r="J2592" s="512"/>
      <c r="M2592" s="241" t="s">
        <v>1038</v>
      </c>
      <c r="S2592">
        <f t="shared" si="311"/>
        <v>2020</v>
      </c>
    </row>
    <row r="2593" spans="1:19">
      <c r="A2593" s="418" t="s">
        <v>1121</v>
      </c>
      <c r="B2593" s="497">
        <f t="shared" ref="B2593:B2598" si="314">L2593</f>
        <v>44105</v>
      </c>
      <c r="C2593" s="498"/>
      <c r="D2593" s="498">
        <v>71495</v>
      </c>
      <c r="E2593" s="495">
        <f t="shared" si="313"/>
        <v>86694710.930000007</v>
      </c>
      <c r="F2593" s="495">
        <f t="shared" si="313"/>
        <v>43377355.459999993</v>
      </c>
      <c r="G2593" s="495">
        <f t="shared" si="310"/>
        <v>43317355.470000014</v>
      </c>
      <c r="H2593" s="495">
        <f>VLOOKUP(A2593,'02-Metrics'!A:R,18,FALSE)</f>
        <v>112045826</v>
      </c>
      <c r="I2593" s="496">
        <f t="shared" si="309"/>
        <v>0.38660391927495819</v>
      </c>
      <c r="J2593" s="512"/>
      <c r="L2593" s="23">
        <v>44105</v>
      </c>
      <c r="M2593" s="241" t="s">
        <v>1040</v>
      </c>
      <c r="S2593">
        <f t="shared" si="311"/>
        <v>2020</v>
      </c>
    </row>
    <row r="2594" spans="1:19">
      <c r="A2594" s="418" t="s">
        <v>1121</v>
      </c>
      <c r="B2594" s="497">
        <f t="shared" si="314"/>
        <v>44136</v>
      </c>
      <c r="C2594" s="498"/>
      <c r="D2594" s="498">
        <v>3513.52</v>
      </c>
      <c r="E2594" s="495">
        <f t="shared" si="313"/>
        <v>86694710.930000007</v>
      </c>
      <c r="F2594" s="495">
        <f t="shared" si="313"/>
        <v>43380868.979999997</v>
      </c>
      <c r="G2594" s="495">
        <f t="shared" si="310"/>
        <v>43313841.95000001</v>
      </c>
      <c r="H2594" s="495">
        <f>VLOOKUP(A2594,'02-Metrics'!A:R,18,FALSE)</f>
        <v>112045826</v>
      </c>
      <c r="I2594" s="496">
        <f t="shared" si="309"/>
        <v>0.38657256139108664</v>
      </c>
      <c r="J2594" s="512"/>
      <c r="L2594" s="23">
        <v>44136</v>
      </c>
      <c r="M2594" s="241" t="s">
        <v>1040</v>
      </c>
      <c r="S2594">
        <f t="shared" si="311"/>
        <v>2020</v>
      </c>
    </row>
    <row r="2595" spans="1:19">
      <c r="A2595" s="418" t="s">
        <v>1121</v>
      </c>
      <c r="B2595" s="497">
        <f t="shared" si="314"/>
        <v>44166</v>
      </c>
      <c r="C2595" s="498"/>
      <c r="D2595" s="498">
        <v>117222.45</v>
      </c>
      <c r="E2595" s="495">
        <f t="shared" si="313"/>
        <v>86694710.930000007</v>
      </c>
      <c r="F2595" s="495">
        <f t="shared" si="313"/>
        <v>43498091.43</v>
      </c>
      <c r="G2595" s="495">
        <f t="shared" si="310"/>
        <v>43196619.500000007</v>
      </c>
      <c r="H2595" s="495">
        <f>VLOOKUP(A2595,'02-Metrics'!A:R,18,FALSE)</f>
        <v>112045826</v>
      </c>
      <c r="I2595" s="496">
        <f t="shared" si="309"/>
        <v>0.38552636043755889</v>
      </c>
      <c r="J2595" s="512"/>
      <c r="L2595" s="23">
        <v>44166</v>
      </c>
      <c r="M2595" s="241" t="s">
        <v>1040</v>
      </c>
      <c r="S2595">
        <f t="shared" si="311"/>
        <v>2020</v>
      </c>
    </row>
    <row r="2596" spans="1:19">
      <c r="A2596" s="418" t="s">
        <v>1121</v>
      </c>
      <c r="B2596" s="497">
        <f t="shared" si="314"/>
        <v>44235</v>
      </c>
      <c r="C2596" s="498">
        <v>500000</v>
      </c>
      <c r="D2596" s="498"/>
      <c r="E2596" s="495">
        <f t="shared" si="313"/>
        <v>87194710.930000007</v>
      </c>
      <c r="F2596" s="495">
        <f t="shared" si="313"/>
        <v>43498091.43</v>
      </c>
      <c r="G2596" s="495">
        <f t="shared" si="310"/>
        <v>43696619.500000007</v>
      </c>
      <c r="H2596" s="495">
        <f>VLOOKUP(A2596,'02-Metrics'!A:R,18,FALSE)</f>
        <v>112045826</v>
      </c>
      <c r="I2596" s="496">
        <f t="shared" si="309"/>
        <v>0.3899888202885845</v>
      </c>
      <c r="J2596" s="512"/>
      <c r="L2596" s="23">
        <v>44235</v>
      </c>
      <c r="M2596" s="241" t="s">
        <v>1039</v>
      </c>
      <c r="S2596">
        <f t="shared" si="311"/>
        <v>2021</v>
      </c>
    </row>
    <row r="2597" spans="1:19">
      <c r="A2597" s="418" t="s">
        <v>1121</v>
      </c>
      <c r="B2597" s="497">
        <f t="shared" si="314"/>
        <v>44235</v>
      </c>
      <c r="C2597" s="498">
        <v>499731.72</v>
      </c>
      <c r="D2597" s="498"/>
      <c r="E2597" s="495">
        <f t="shared" si="313"/>
        <v>87694442.650000006</v>
      </c>
      <c r="F2597" s="495">
        <f t="shared" si="313"/>
        <v>43498091.43</v>
      </c>
      <c r="G2597" s="495">
        <f t="shared" si="310"/>
        <v>44196351.220000006</v>
      </c>
      <c r="H2597" s="495">
        <f>VLOOKUP(A2597,'02-Metrics'!A:R,18,FALSE)</f>
        <v>112045826</v>
      </c>
      <c r="I2597" s="496">
        <f t="shared" si="309"/>
        <v>0.39444888576215242</v>
      </c>
      <c r="J2597" s="512"/>
      <c r="L2597" s="23">
        <v>44235</v>
      </c>
      <c r="M2597" s="241" t="s">
        <v>1039</v>
      </c>
      <c r="S2597">
        <f t="shared" si="311"/>
        <v>2021</v>
      </c>
    </row>
    <row r="2598" spans="1:19">
      <c r="A2598" s="418" t="s">
        <v>1121</v>
      </c>
      <c r="B2598" s="497">
        <f t="shared" si="314"/>
        <v>44236</v>
      </c>
      <c r="C2598" s="498">
        <v>1999731.73</v>
      </c>
      <c r="D2598" s="498"/>
      <c r="E2598" s="495">
        <f t="shared" si="313"/>
        <v>89694174.38000001</v>
      </c>
      <c r="F2598" s="495">
        <f t="shared" si="313"/>
        <v>43498091.43</v>
      </c>
      <c r="G2598" s="495">
        <f t="shared" si="310"/>
        <v>46196082.95000001</v>
      </c>
      <c r="H2598" s="495">
        <f>VLOOKUP(A2598,'02-Metrics'!A:R,18,FALSE)</f>
        <v>112045826</v>
      </c>
      <c r="I2598" s="496">
        <f t="shared" si="309"/>
        <v>0.41229633087804635</v>
      </c>
      <c r="J2598" s="512"/>
      <c r="L2598" s="23">
        <v>44236</v>
      </c>
      <c r="M2598" s="241" t="s">
        <v>764</v>
      </c>
      <c r="S2598">
        <f t="shared" si="311"/>
        <v>2021</v>
      </c>
    </row>
    <row r="2599" spans="1:19">
      <c r="A2599" s="418" t="s">
        <v>1121</v>
      </c>
      <c r="B2599" s="497">
        <v>44256</v>
      </c>
      <c r="C2599" s="498"/>
      <c r="D2599" s="498">
        <v>7949.5</v>
      </c>
      <c r="E2599" s="495">
        <f t="shared" si="313"/>
        <v>89694174.38000001</v>
      </c>
      <c r="F2599" s="495">
        <f t="shared" si="313"/>
        <v>43506040.93</v>
      </c>
      <c r="G2599" s="495">
        <f t="shared" si="310"/>
        <v>46188133.45000001</v>
      </c>
      <c r="H2599" s="495">
        <f>VLOOKUP(A2599,'02-Metrics'!A:R,18,FALSE)</f>
        <v>112045826</v>
      </c>
      <c r="I2599" s="496">
        <f t="shared" si="309"/>
        <v>0.41222538222887489</v>
      </c>
      <c r="J2599" s="512"/>
      <c r="M2599" s="241" t="s">
        <v>1038</v>
      </c>
      <c r="S2599">
        <f t="shared" si="311"/>
        <v>2021</v>
      </c>
    </row>
    <row r="2600" spans="1:19">
      <c r="A2600" s="418"/>
      <c r="B2600" s="505"/>
      <c r="C2600" s="506"/>
      <c r="D2600" s="506"/>
      <c r="E2600" s="506"/>
      <c r="F2600" s="506"/>
      <c r="G2600" s="506"/>
      <c r="H2600" s="495"/>
      <c r="I2600" s="496"/>
      <c r="J2600" s="512"/>
      <c r="S2600">
        <f t="shared" si="311"/>
        <v>1900</v>
      </c>
    </row>
    <row r="2601" spans="1:19">
      <c r="A2601" s="418" t="s">
        <v>1122</v>
      </c>
      <c r="B2601" s="497">
        <v>43191</v>
      </c>
      <c r="C2601" s="498"/>
      <c r="D2601" s="498">
        <v>20258.599999999999</v>
      </c>
      <c r="E2601" s="495">
        <f t="shared" ref="E2601:F2605" si="315">C2601+E2600</f>
        <v>0</v>
      </c>
      <c r="F2601" s="495">
        <f t="shared" si="315"/>
        <v>20258.599999999999</v>
      </c>
      <c r="G2601" s="495">
        <f t="shared" si="310"/>
        <v>-20258.599999999999</v>
      </c>
      <c r="H2601" s="495">
        <f>VLOOKUP(A2601,'02-Metrics'!A:R,18,FALSE)</f>
        <v>0</v>
      </c>
      <c r="I2601" s="496" t="e">
        <f t="shared" si="309"/>
        <v>#DIV/0!</v>
      </c>
      <c r="J2601" s="512"/>
      <c r="M2601" s="241" t="s">
        <v>1038</v>
      </c>
      <c r="S2601">
        <f t="shared" si="311"/>
        <v>2018</v>
      </c>
    </row>
    <row r="2602" spans="1:19">
      <c r="A2602" s="418" t="s">
        <v>1122</v>
      </c>
      <c r="B2602" s="497">
        <v>43221</v>
      </c>
      <c r="C2602" s="498"/>
      <c r="D2602" s="498">
        <v>39355</v>
      </c>
      <c r="E2602" s="495">
        <f t="shared" si="315"/>
        <v>0</v>
      </c>
      <c r="F2602" s="495">
        <f t="shared" si="315"/>
        <v>59613.599999999999</v>
      </c>
      <c r="G2602" s="495">
        <f t="shared" si="310"/>
        <v>-59613.599999999999</v>
      </c>
      <c r="H2602" s="495">
        <f>VLOOKUP(A2602,'02-Metrics'!A:R,18,FALSE)</f>
        <v>0</v>
      </c>
      <c r="I2602" s="496" t="e">
        <f t="shared" si="309"/>
        <v>#DIV/0!</v>
      </c>
      <c r="J2602" s="512"/>
      <c r="M2602" s="241" t="s">
        <v>1038</v>
      </c>
      <c r="S2602">
        <f t="shared" si="311"/>
        <v>2018</v>
      </c>
    </row>
    <row r="2603" spans="1:19">
      <c r="A2603" s="418" t="s">
        <v>1122</v>
      </c>
      <c r="B2603" s="497">
        <v>43252</v>
      </c>
      <c r="C2603" s="498"/>
      <c r="D2603" s="498">
        <v>25234.25</v>
      </c>
      <c r="E2603" s="495">
        <f t="shared" si="315"/>
        <v>0</v>
      </c>
      <c r="F2603" s="495">
        <f t="shared" si="315"/>
        <v>84847.85</v>
      </c>
      <c r="G2603" s="495">
        <f t="shared" si="310"/>
        <v>-84847.85</v>
      </c>
      <c r="H2603" s="495">
        <f>VLOOKUP(A2603,'02-Metrics'!A:R,18,FALSE)</f>
        <v>0</v>
      </c>
      <c r="I2603" s="496" t="e">
        <f t="shared" si="309"/>
        <v>#DIV/0!</v>
      </c>
      <c r="J2603" s="512"/>
      <c r="M2603" s="241" t="s">
        <v>1038</v>
      </c>
      <c r="S2603">
        <f t="shared" si="311"/>
        <v>2018</v>
      </c>
    </row>
    <row r="2604" spans="1:19">
      <c r="A2604" s="418" t="s">
        <v>1122</v>
      </c>
      <c r="B2604" s="497">
        <v>43282</v>
      </c>
      <c r="C2604" s="498"/>
      <c r="D2604" s="498">
        <v>18497.2</v>
      </c>
      <c r="E2604" s="495">
        <f t="shared" si="315"/>
        <v>0</v>
      </c>
      <c r="F2604" s="495">
        <f t="shared" si="315"/>
        <v>103345.05</v>
      </c>
      <c r="G2604" s="495">
        <f t="shared" si="310"/>
        <v>-103345.05</v>
      </c>
      <c r="H2604" s="495">
        <f>VLOOKUP(A2604,'02-Metrics'!A:R,18,FALSE)</f>
        <v>0</v>
      </c>
      <c r="I2604" s="496" t="e">
        <f t="shared" si="309"/>
        <v>#DIV/0!</v>
      </c>
      <c r="J2604" s="512"/>
      <c r="M2604" s="241" t="s">
        <v>1038</v>
      </c>
      <c r="S2604">
        <f t="shared" si="311"/>
        <v>2018</v>
      </c>
    </row>
    <row r="2605" spans="1:19">
      <c r="A2605" s="418" t="s">
        <v>1122</v>
      </c>
      <c r="B2605" s="497">
        <v>43313</v>
      </c>
      <c r="C2605" s="498"/>
      <c r="D2605" s="498">
        <v>6160</v>
      </c>
      <c r="E2605" s="495">
        <f t="shared" si="315"/>
        <v>0</v>
      </c>
      <c r="F2605" s="495">
        <f t="shared" si="315"/>
        <v>109505.05</v>
      </c>
      <c r="G2605" s="495">
        <f t="shared" si="310"/>
        <v>-109505.05</v>
      </c>
      <c r="H2605" s="495">
        <f>VLOOKUP(A2605,'02-Metrics'!A:R,18,FALSE)</f>
        <v>0</v>
      </c>
      <c r="I2605" s="496" t="e">
        <f t="shared" si="309"/>
        <v>#DIV/0!</v>
      </c>
      <c r="J2605" s="512"/>
      <c r="M2605" s="241" t="s">
        <v>1038</v>
      </c>
      <c r="S2605">
        <f t="shared" si="311"/>
        <v>2018</v>
      </c>
    </row>
    <row r="2606" spans="1:19">
      <c r="A2606" s="418"/>
      <c r="B2606" s="505"/>
      <c r="C2606" s="506"/>
      <c r="D2606" s="506"/>
      <c r="E2606" s="506"/>
      <c r="F2606" s="506"/>
      <c r="G2606" s="506"/>
      <c r="H2606" s="495"/>
      <c r="I2606" s="496"/>
      <c r="J2606" s="512"/>
      <c r="S2606">
        <f t="shared" si="311"/>
        <v>1900</v>
      </c>
    </row>
    <row r="2607" spans="1:19">
      <c r="A2607" s="418" t="s">
        <v>9</v>
      </c>
      <c r="B2607" s="497">
        <v>43160</v>
      </c>
      <c r="C2607" s="498"/>
      <c r="D2607" s="498">
        <v>16115</v>
      </c>
      <c r="E2607" s="495">
        <f t="shared" ref="E2607:F2622" si="316">C2607+E2606</f>
        <v>0</v>
      </c>
      <c r="F2607" s="495">
        <f t="shared" si="316"/>
        <v>16115</v>
      </c>
      <c r="G2607" s="495">
        <f t="shared" si="310"/>
        <v>-16115</v>
      </c>
      <c r="H2607" s="495">
        <f>VLOOKUP(A2607,'02-Metrics'!A:R,18,FALSE)</f>
        <v>150000000</v>
      </c>
      <c r="I2607" s="496">
        <f t="shared" si="309"/>
        <v>-1.0743333333333333E-4</v>
      </c>
      <c r="J2607" s="512"/>
      <c r="M2607" s="241" t="s">
        <v>1038</v>
      </c>
      <c r="S2607">
        <f t="shared" si="311"/>
        <v>2018</v>
      </c>
    </row>
    <row r="2608" spans="1:19">
      <c r="A2608" s="418" t="s">
        <v>9</v>
      </c>
      <c r="B2608" s="497">
        <f>L2608</f>
        <v>43172</v>
      </c>
      <c r="C2608" s="498">
        <v>5800000</v>
      </c>
      <c r="D2608" s="498"/>
      <c r="E2608" s="495">
        <f t="shared" si="316"/>
        <v>5800000</v>
      </c>
      <c r="F2608" s="495">
        <f t="shared" si="316"/>
        <v>16115</v>
      </c>
      <c r="G2608" s="495">
        <f t="shared" si="310"/>
        <v>5783885</v>
      </c>
      <c r="H2608" s="495">
        <f>VLOOKUP(A2608,'02-Metrics'!A:R,18,FALSE)</f>
        <v>150000000</v>
      </c>
      <c r="I2608" s="496">
        <f t="shared" si="309"/>
        <v>3.8559233333333331E-2</v>
      </c>
      <c r="J2608" s="512"/>
      <c r="L2608" s="23">
        <v>43172</v>
      </c>
      <c r="M2608" s="241" t="s">
        <v>1039</v>
      </c>
      <c r="S2608">
        <f t="shared" si="311"/>
        <v>2018</v>
      </c>
    </row>
    <row r="2609" spans="1:19">
      <c r="A2609" s="418" t="s">
        <v>9</v>
      </c>
      <c r="B2609" s="497">
        <v>43191</v>
      </c>
      <c r="C2609" s="498"/>
      <c r="D2609" s="498">
        <v>122274</v>
      </c>
      <c r="E2609" s="495">
        <f t="shared" si="316"/>
        <v>5800000</v>
      </c>
      <c r="F2609" s="495">
        <f t="shared" si="316"/>
        <v>138389</v>
      </c>
      <c r="G2609" s="495">
        <f t="shared" si="310"/>
        <v>5661611</v>
      </c>
      <c r="H2609" s="495">
        <f>VLOOKUP(A2609,'02-Metrics'!A:R,18,FALSE)</f>
        <v>150000000</v>
      </c>
      <c r="I2609" s="496">
        <f t="shared" si="309"/>
        <v>3.7744073333333336E-2</v>
      </c>
      <c r="J2609" s="512"/>
      <c r="M2609" s="241" t="s">
        <v>1038</v>
      </c>
      <c r="S2609">
        <f t="shared" si="311"/>
        <v>2018</v>
      </c>
    </row>
    <row r="2610" spans="1:19">
      <c r="A2610" s="418" t="s">
        <v>9</v>
      </c>
      <c r="B2610" s="497">
        <v>43221</v>
      </c>
      <c r="C2610" s="498"/>
      <c r="D2610" s="498">
        <v>411107.95</v>
      </c>
      <c r="E2610" s="495">
        <f t="shared" si="316"/>
        <v>5800000</v>
      </c>
      <c r="F2610" s="495">
        <f t="shared" si="316"/>
        <v>549496.94999999995</v>
      </c>
      <c r="G2610" s="495">
        <f t="shared" si="310"/>
        <v>5250503.05</v>
      </c>
      <c r="H2610" s="495">
        <f>VLOOKUP(A2610,'02-Metrics'!A:R,18,FALSE)</f>
        <v>150000000</v>
      </c>
      <c r="I2610" s="496">
        <f t="shared" si="309"/>
        <v>3.5003353666666667E-2</v>
      </c>
      <c r="J2610" s="512"/>
      <c r="M2610" s="241" t="s">
        <v>1038</v>
      </c>
      <c r="S2610">
        <f t="shared" si="311"/>
        <v>2018</v>
      </c>
    </row>
    <row r="2611" spans="1:19">
      <c r="A2611" s="418" t="s">
        <v>9</v>
      </c>
      <c r="B2611" s="497">
        <v>43252</v>
      </c>
      <c r="C2611" s="498"/>
      <c r="D2611" s="498">
        <v>333148.55000000005</v>
      </c>
      <c r="E2611" s="495">
        <f t="shared" si="316"/>
        <v>5800000</v>
      </c>
      <c r="F2611" s="495">
        <f t="shared" si="316"/>
        <v>882645.5</v>
      </c>
      <c r="G2611" s="495">
        <f t="shared" si="310"/>
        <v>4917354.5</v>
      </c>
      <c r="H2611" s="495">
        <f>VLOOKUP(A2611,'02-Metrics'!A:R,18,FALSE)</f>
        <v>150000000</v>
      </c>
      <c r="I2611" s="496">
        <f t="shared" si="309"/>
        <v>3.2782363333333335E-2</v>
      </c>
      <c r="J2611" s="512"/>
      <c r="M2611" s="241" t="s">
        <v>1038</v>
      </c>
      <c r="S2611">
        <f t="shared" si="311"/>
        <v>2018</v>
      </c>
    </row>
    <row r="2612" spans="1:19">
      <c r="A2612" s="418" t="s">
        <v>9</v>
      </c>
      <c r="B2612" s="497">
        <v>43282</v>
      </c>
      <c r="C2612" s="498"/>
      <c r="D2612" s="498">
        <v>155537.97999999998</v>
      </c>
      <c r="E2612" s="495">
        <f t="shared" si="316"/>
        <v>5800000</v>
      </c>
      <c r="F2612" s="495">
        <f t="shared" si="316"/>
        <v>1038183.48</v>
      </c>
      <c r="G2612" s="495">
        <f t="shared" si="310"/>
        <v>4761816.5199999996</v>
      </c>
      <c r="H2612" s="495">
        <f>VLOOKUP(A2612,'02-Metrics'!A:R,18,FALSE)</f>
        <v>150000000</v>
      </c>
      <c r="I2612" s="496">
        <f t="shared" si="309"/>
        <v>3.1745443466666662E-2</v>
      </c>
      <c r="J2612" s="512"/>
      <c r="M2612" s="241" t="s">
        <v>1038</v>
      </c>
      <c r="S2612">
        <f t="shared" si="311"/>
        <v>2018</v>
      </c>
    </row>
    <row r="2613" spans="1:19">
      <c r="A2613" s="418" t="s">
        <v>9</v>
      </c>
      <c r="B2613" s="497">
        <v>43313</v>
      </c>
      <c r="C2613" s="498"/>
      <c r="D2613" s="498">
        <v>627647.03</v>
      </c>
      <c r="E2613" s="495">
        <f t="shared" si="316"/>
        <v>5800000</v>
      </c>
      <c r="F2613" s="495">
        <f t="shared" si="316"/>
        <v>1665830.51</v>
      </c>
      <c r="G2613" s="495">
        <f t="shared" si="310"/>
        <v>4134169.49</v>
      </c>
      <c r="H2613" s="495">
        <f>VLOOKUP(A2613,'02-Metrics'!A:R,18,FALSE)</f>
        <v>150000000</v>
      </c>
      <c r="I2613" s="496">
        <f t="shared" si="309"/>
        <v>2.7561129933333334E-2</v>
      </c>
      <c r="J2613" s="512"/>
      <c r="M2613" s="241" t="s">
        <v>1038</v>
      </c>
      <c r="S2613">
        <f t="shared" si="311"/>
        <v>2018</v>
      </c>
    </row>
    <row r="2614" spans="1:19">
      <c r="A2614" s="418" t="s">
        <v>9</v>
      </c>
      <c r="B2614" s="497">
        <f>L2614</f>
        <v>43331</v>
      </c>
      <c r="C2614" s="498">
        <v>2700000</v>
      </c>
      <c r="D2614" s="498"/>
      <c r="E2614" s="495">
        <f t="shared" si="316"/>
        <v>8500000</v>
      </c>
      <c r="F2614" s="495">
        <f t="shared" si="316"/>
        <v>1665830.51</v>
      </c>
      <c r="G2614" s="495">
        <f t="shared" si="310"/>
        <v>6834169.4900000002</v>
      </c>
      <c r="H2614" s="495">
        <f>VLOOKUP(A2614,'02-Metrics'!A:R,18,FALSE)</f>
        <v>150000000</v>
      </c>
      <c r="I2614" s="496">
        <f t="shared" si="309"/>
        <v>4.5561129933333333E-2</v>
      </c>
      <c r="J2614" s="512"/>
      <c r="L2614" s="23">
        <v>43331</v>
      </c>
      <c r="M2614" s="241" t="s">
        <v>1039</v>
      </c>
      <c r="S2614">
        <f t="shared" si="311"/>
        <v>2018</v>
      </c>
    </row>
    <row r="2615" spans="1:19">
      <c r="A2615" s="418" t="s">
        <v>9</v>
      </c>
      <c r="B2615" s="497">
        <v>43344</v>
      </c>
      <c r="C2615" s="498"/>
      <c r="D2615" s="498">
        <v>639235.38000000012</v>
      </c>
      <c r="E2615" s="495">
        <f t="shared" si="316"/>
        <v>8500000</v>
      </c>
      <c r="F2615" s="495">
        <f t="shared" si="316"/>
        <v>2305065.89</v>
      </c>
      <c r="G2615" s="495">
        <f t="shared" si="310"/>
        <v>6194934.1099999994</v>
      </c>
      <c r="H2615" s="495">
        <f>VLOOKUP(A2615,'02-Metrics'!A:R,18,FALSE)</f>
        <v>150000000</v>
      </c>
      <c r="I2615" s="496">
        <f t="shared" si="309"/>
        <v>4.1299560733333331E-2</v>
      </c>
      <c r="J2615" s="512"/>
      <c r="M2615" s="241" t="s">
        <v>1038</v>
      </c>
      <c r="S2615">
        <f t="shared" si="311"/>
        <v>2018</v>
      </c>
    </row>
    <row r="2616" spans="1:19">
      <c r="A2616" s="418" t="s">
        <v>9</v>
      </c>
      <c r="B2616" s="497">
        <v>43374</v>
      </c>
      <c r="C2616" s="498"/>
      <c r="D2616" s="498">
        <v>673355.81</v>
      </c>
      <c r="E2616" s="495">
        <f t="shared" si="316"/>
        <v>8500000</v>
      </c>
      <c r="F2616" s="495">
        <f t="shared" si="316"/>
        <v>2978421.7</v>
      </c>
      <c r="G2616" s="495">
        <f t="shared" si="310"/>
        <v>5521578.2999999998</v>
      </c>
      <c r="H2616" s="495">
        <f>VLOOKUP(A2616,'02-Metrics'!A:R,18,FALSE)</f>
        <v>150000000</v>
      </c>
      <c r="I2616" s="496">
        <f t="shared" ref="I2616:I2679" si="317">G2616/H2616</f>
        <v>3.6810521999999998E-2</v>
      </c>
      <c r="J2616" s="512"/>
      <c r="M2616" s="241" t="s">
        <v>1038</v>
      </c>
      <c r="S2616">
        <f t="shared" si="311"/>
        <v>2018</v>
      </c>
    </row>
    <row r="2617" spans="1:19">
      <c r="A2617" s="418" t="s">
        <v>9</v>
      </c>
      <c r="B2617" s="497">
        <v>43405</v>
      </c>
      <c r="C2617" s="498"/>
      <c r="D2617" s="498">
        <v>1172087.2</v>
      </c>
      <c r="E2617" s="495">
        <f t="shared" si="316"/>
        <v>8500000</v>
      </c>
      <c r="F2617" s="495">
        <f t="shared" si="316"/>
        <v>4150508.9000000004</v>
      </c>
      <c r="G2617" s="495">
        <f t="shared" si="310"/>
        <v>4349491.0999999996</v>
      </c>
      <c r="H2617" s="495">
        <f>VLOOKUP(A2617,'02-Metrics'!A:R,18,FALSE)</f>
        <v>150000000</v>
      </c>
      <c r="I2617" s="496">
        <f t="shared" si="317"/>
        <v>2.899660733333333E-2</v>
      </c>
      <c r="J2617" s="512"/>
      <c r="M2617" s="241" t="s">
        <v>1038</v>
      </c>
      <c r="S2617">
        <f t="shared" si="311"/>
        <v>2018</v>
      </c>
    </row>
    <row r="2618" spans="1:19">
      <c r="A2618" s="418" t="s">
        <v>9</v>
      </c>
      <c r="B2618" s="497">
        <v>43435</v>
      </c>
      <c r="C2618" s="498"/>
      <c r="D2618" s="498">
        <v>1168321.7899999998</v>
      </c>
      <c r="E2618" s="495">
        <f t="shared" si="316"/>
        <v>8500000</v>
      </c>
      <c r="F2618" s="495">
        <f t="shared" si="316"/>
        <v>5318830.6900000004</v>
      </c>
      <c r="G2618" s="495">
        <f t="shared" si="310"/>
        <v>3181169.3099999996</v>
      </c>
      <c r="H2618" s="495">
        <f>VLOOKUP(A2618,'02-Metrics'!A:R,18,FALSE)</f>
        <v>150000000</v>
      </c>
      <c r="I2618" s="496">
        <f t="shared" si="317"/>
        <v>2.1207795399999996E-2</v>
      </c>
      <c r="J2618" s="512"/>
      <c r="M2618" s="241" t="s">
        <v>1038</v>
      </c>
      <c r="S2618">
        <f t="shared" si="311"/>
        <v>2018</v>
      </c>
    </row>
    <row r="2619" spans="1:19">
      <c r="A2619" s="418" t="s">
        <v>9</v>
      </c>
      <c r="B2619" s="497">
        <v>43466</v>
      </c>
      <c r="C2619" s="498"/>
      <c r="D2619" s="498">
        <v>822985.10999999987</v>
      </c>
      <c r="E2619" s="495">
        <f t="shared" si="316"/>
        <v>8500000</v>
      </c>
      <c r="F2619" s="495">
        <f t="shared" si="316"/>
        <v>6141815.8000000007</v>
      </c>
      <c r="G2619" s="495">
        <f t="shared" si="310"/>
        <v>2358184.1999999993</v>
      </c>
      <c r="H2619" s="495">
        <f>VLOOKUP(A2619,'02-Metrics'!A:R,18,FALSE)</f>
        <v>150000000</v>
      </c>
      <c r="I2619" s="496">
        <f t="shared" si="317"/>
        <v>1.5721227999999993E-2</v>
      </c>
      <c r="J2619" s="512"/>
      <c r="M2619" s="241" t="s">
        <v>1038</v>
      </c>
      <c r="S2619">
        <f t="shared" si="311"/>
        <v>2019</v>
      </c>
    </row>
    <row r="2620" spans="1:19">
      <c r="A2620" s="418" t="s">
        <v>9</v>
      </c>
      <c r="B2620" s="497">
        <v>43497</v>
      </c>
      <c r="C2620" s="498"/>
      <c r="D2620" s="498">
        <v>996248.18</v>
      </c>
      <c r="E2620" s="495">
        <f t="shared" si="316"/>
        <v>8500000</v>
      </c>
      <c r="F2620" s="495">
        <f t="shared" si="316"/>
        <v>7138063.9800000004</v>
      </c>
      <c r="G2620" s="495">
        <f t="shared" si="310"/>
        <v>1361936.0199999996</v>
      </c>
      <c r="H2620" s="495">
        <f>VLOOKUP(A2620,'02-Metrics'!A:R,18,FALSE)</f>
        <v>150000000</v>
      </c>
      <c r="I2620" s="496">
        <f t="shared" si="317"/>
        <v>9.0795734666666641E-3</v>
      </c>
      <c r="J2620" s="512"/>
      <c r="M2620" s="241" t="s">
        <v>1038</v>
      </c>
      <c r="S2620">
        <f t="shared" si="311"/>
        <v>2019</v>
      </c>
    </row>
    <row r="2621" spans="1:19">
      <c r="A2621" s="418" t="s">
        <v>9</v>
      </c>
      <c r="B2621" s="497">
        <v>43525</v>
      </c>
      <c r="C2621" s="498"/>
      <c r="D2621" s="498">
        <v>1170433.23</v>
      </c>
      <c r="E2621" s="495">
        <f t="shared" si="316"/>
        <v>8500000</v>
      </c>
      <c r="F2621" s="495">
        <f t="shared" si="316"/>
        <v>8308497.2100000009</v>
      </c>
      <c r="G2621" s="495">
        <f t="shared" si="310"/>
        <v>191502.78999999911</v>
      </c>
      <c r="H2621" s="495">
        <f>VLOOKUP(A2621,'02-Metrics'!A:R,18,FALSE)</f>
        <v>150000000</v>
      </c>
      <c r="I2621" s="496">
        <f t="shared" si="317"/>
        <v>1.2766852666666606E-3</v>
      </c>
      <c r="J2621" s="512"/>
      <c r="M2621" s="241" t="s">
        <v>1038</v>
      </c>
      <c r="S2621">
        <f t="shared" si="311"/>
        <v>2019</v>
      </c>
    </row>
    <row r="2622" spans="1:19">
      <c r="A2622" s="418" t="s">
        <v>9</v>
      </c>
      <c r="B2622" s="497">
        <v>43556</v>
      </c>
      <c r="C2622" s="498"/>
      <c r="D2622" s="498">
        <v>1577851.1400000001</v>
      </c>
      <c r="E2622" s="495">
        <f t="shared" si="316"/>
        <v>8500000</v>
      </c>
      <c r="F2622" s="495">
        <f t="shared" si="316"/>
        <v>9886348.3500000015</v>
      </c>
      <c r="G2622" s="495">
        <f t="shared" si="310"/>
        <v>-1386348.3500000015</v>
      </c>
      <c r="H2622" s="495">
        <f>VLOOKUP(A2622,'02-Metrics'!A:R,18,FALSE)</f>
        <v>150000000</v>
      </c>
      <c r="I2622" s="496">
        <f t="shared" si="317"/>
        <v>-9.2423223333333426E-3</v>
      </c>
      <c r="J2622" s="512"/>
      <c r="M2622" s="241" t="s">
        <v>1038</v>
      </c>
      <c r="S2622">
        <f t="shared" si="311"/>
        <v>2019</v>
      </c>
    </row>
    <row r="2623" spans="1:19">
      <c r="A2623" s="418" t="s">
        <v>9</v>
      </c>
      <c r="B2623" s="497">
        <v>43586</v>
      </c>
      <c r="C2623" s="498"/>
      <c r="D2623" s="498">
        <v>1314462.5699999998</v>
      </c>
      <c r="E2623" s="495">
        <f t="shared" ref="E2623:F2638" si="318">C2623+E2622</f>
        <v>8500000</v>
      </c>
      <c r="F2623" s="495">
        <f t="shared" si="318"/>
        <v>11200810.920000002</v>
      </c>
      <c r="G2623" s="495">
        <f t="shared" si="310"/>
        <v>-2700810.9200000018</v>
      </c>
      <c r="H2623" s="495">
        <f>VLOOKUP(A2623,'02-Metrics'!A:R,18,FALSE)</f>
        <v>150000000</v>
      </c>
      <c r="I2623" s="496">
        <f t="shared" si="317"/>
        <v>-1.8005406133333346E-2</v>
      </c>
      <c r="J2623" s="512"/>
      <c r="M2623" s="241" t="s">
        <v>1038</v>
      </c>
      <c r="S2623">
        <f t="shared" si="311"/>
        <v>2019</v>
      </c>
    </row>
    <row r="2624" spans="1:19">
      <c r="A2624" s="418" t="s">
        <v>9</v>
      </c>
      <c r="B2624" s="497">
        <v>43617</v>
      </c>
      <c r="C2624" s="498"/>
      <c r="D2624" s="498">
        <v>1435290.59</v>
      </c>
      <c r="E2624" s="495">
        <f t="shared" si="318"/>
        <v>8500000</v>
      </c>
      <c r="F2624" s="495">
        <f t="shared" si="318"/>
        <v>12636101.510000002</v>
      </c>
      <c r="G2624" s="495">
        <f t="shared" ref="G2624:G2687" si="319">E2624-F2624</f>
        <v>-4136101.5100000016</v>
      </c>
      <c r="H2624" s="495">
        <f>VLOOKUP(A2624,'02-Metrics'!A:R,18,FALSE)</f>
        <v>150000000</v>
      </c>
      <c r="I2624" s="496">
        <f t="shared" si="317"/>
        <v>-2.7574010066666679E-2</v>
      </c>
      <c r="J2624" s="512"/>
      <c r="M2624" s="241" t="s">
        <v>1038</v>
      </c>
      <c r="S2624">
        <f t="shared" si="311"/>
        <v>2019</v>
      </c>
    </row>
    <row r="2625" spans="1:19">
      <c r="A2625" s="418" t="s">
        <v>9</v>
      </c>
      <c r="B2625" s="497">
        <v>43647</v>
      </c>
      <c r="C2625" s="498"/>
      <c r="D2625" s="498">
        <v>2879743.91</v>
      </c>
      <c r="E2625" s="495">
        <f t="shared" si="318"/>
        <v>8500000</v>
      </c>
      <c r="F2625" s="495">
        <f t="shared" si="318"/>
        <v>15515845.420000002</v>
      </c>
      <c r="G2625" s="495">
        <f t="shared" si="319"/>
        <v>-7015845.4200000018</v>
      </c>
      <c r="H2625" s="495">
        <f>VLOOKUP(A2625,'02-Metrics'!A:R,18,FALSE)</f>
        <v>150000000</v>
      </c>
      <c r="I2625" s="496">
        <f t="shared" si="317"/>
        <v>-4.6772302800000012E-2</v>
      </c>
      <c r="J2625" s="512"/>
      <c r="M2625" s="241" t="s">
        <v>1038</v>
      </c>
      <c r="S2625">
        <f t="shared" si="311"/>
        <v>2019</v>
      </c>
    </row>
    <row r="2626" spans="1:19">
      <c r="A2626" s="418" t="s">
        <v>9</v>
      </c>
      <c r="B2626" s="497">
        <v>43678</v>
      </c>
      <c r="C2626" s="498"/>
      <c r="D2626" s="498">
        <v>1446316.6599999997</v>
      </c>
      <c r="E2626" s="495">
        <f t="shared" si="318"/>
        <v>8500000</v>
      </c>
      <c r="F2626" s="495">
        <f t="shared" si="318"/>
        <v>16962162.080000002</v>
      </c>
      <c r="G2626" s="495">
        <f t="shared" si="319"/>
        <v>-8462162.0800000019</v>
      </c>
      <c r="H2626" s="495">
        <f>VLOOKUP(A2626,'02-Metrics'!A:R,18,FALSE)</f>
        <v>150000000</v>
      </c>
      <c r="I2626" s="496">
        <f t="shared" si="317"/>
        <v>-5.6414413866666679E-2</v>
      </c>
      <c r="J2626" s="512"/>
      <c r="M2626" s="241" t="s">
        <v>1038</v>
      </c>
      <c r="S2626">
        <f t="shared" si="311"/>
        <v>2019</v>
      </c>
    </row>
    <row r="2627" spans="1:19">
      <c r="A2627" s="418" t="s">
        <v>9</v>
      </c>
      <c r="B2627" s="497">
        <v>43709</v>
      </c>
      <c r="C2627" s="498"/>
      <c r="D2627" s="498">
        <v>1739488.3599999999</v>
      </c>
      <c r="E2627" s="495">
        <f t="shared" si="318"/>
        <v>8500000</v>
      </c>
      <c r="F2627" s="495">
        <f t="shared" si="318"/>
        <v>18701650.440000001</v>
      </c>
      <c r="G2627" s="495">
        <f t="shared" si="319"/>
        <v>-10201650.440000001</v>
      </c>
      <c r="H2627" s="495">
        <f>VLOOKUP(A2627,'02-Metrics'!A:R,18,FALSE)</f>
        <v>150000000</v>
      </c>
      <c r="I2627" s="496">
        <f t="shared" si="317"/>
        <v>-6.8011002933333342E-2</v>
      </c>
      <c r="J2627" s="512"/>
      <c r="M2627" s="241" t="s">
        <v>1038</v>
      </c>
      <c r="S2627">
        <f t="shared" ref="S2627:S2690" si="320">YEAR(B2627)</f>
        <v>2019</v>
      </c>
    </row>
    <row r="2628" spans="1:19">
      <c r="A2628" s="418" t="s">
        <v>9</v>
      </c>
      <c r="B2628" s="497">
        <v>43739</v>
      </c>
      <c r="C2628" s="498"/>
      <c r="D2628" s="498">
        <v>916732.17999999993</v>
      </c>
      <c r="E2628" s="495">
        <f t="shared" si="318"/>
        <v>8500000</v>
      </c>
      <c r="F2628" s="495">
        <f t="shared" si="318"/>
        <v>19618382.620000001</v>
      </c>
      <c r="G2628" s="495">
        <f t="shared" si="319"/>
        <v>-11118382.620000001</v>
      </c>
      <c r="H2628" s="495">
        <f>VLOOKUP(A2628,'02-Metrics'!A:R,18,FALSE)</f>
        <v>150000000</v>
      </c>
      <c r="I2628" s="496">
        <f t="shared" si="317"/>
        <v>-7.4122550800000006E-2</v>
      </c>
      <c r="J2628" s="512"/>
      <c r="M2628" s="241" t="s">
        <v>1038</v>
      </c>
      <c r="S2628">
        <f t="shared" si="320"/>
        <v>2019</v>
      </c>
    </row>
    <row r="2629" spans="1:19">
      <c r="A2629" s="418" t="s">
        <v>9</v>
      </c>
      <c r="B2629" s="497">
        <v>43770</v>
      </c>
      <c r="C2629" s="498"/>
      <c r="D2629" s="498">
        <v>2250260.9100000006</v>
      </c>
      <c r="E2629" s="495">
        <f t="shared" si="318"/>
        <v>8500000</v>
      </c>
      <c r="F2629" s="495">
        <f t="shared" si="318"/>
        <v>21868643.530000001</v>
      </c>
      <c r="G2629" s="495">
        <f t="shared" si="319"/>
        <v>-13368643.530000001</v>
      </c>
      <c r="H2629" s="495">
        <f>VLOOKUP(A2629,'02-Metrics'!A:R,18,FALSE)</f>
        <v>150000000</v>
      </c>
      <c r="I2629" s="496">
        <f t="shared" si="317"/>
        <v>-8.9124290200000011E-2</v>
      </c>
      <c r="J2629" s="512"/>
      <c r="M2629" s="241" t="s">
        <v>1038</v>
      </c>
      <c r="S2629">
        <f t="shared" si="320"/>
        <v>2019</v>
      </c>
    </row>
    <row r="2630" spans="1:19">
      <c r="A2630" s="418" t="s">
        <v>9</v>
      </c>
      <c r="B2630" s="497">
        <v>43800</v>
      </c>
      <c r="C2630" s="498"/>
      <c r="D2630" s="498">
        <v>2913698.17</v>
      </c>
      <c r="E2630" s="495">
        <f t="shared" si="318"/>
        <v>8500000</v>
      </c>
      <c r="F2630" s="495">
        <f t="shared" si="318"/>
        <v>24782341.700000003</v>
      </c>
      <c r="G2630" s="495">
        <f t="shared" si="319"/>
        <v>-16282341.700000003</v>
      </c>
      <c r="H2630" s="495">
        <f>VLOOKUP(A2630,'02-Metrics'!A:R,18,FALSE)</f>
        <v>150000000</v>
      </c>
      <c r="I2630" s="496">
        <f t="shared" si="317"/>
        <v>-0.10854894466666669</v>
      </c>
      <c r="J2630" s="512"/>
      <c r="M2630" s="241" t="s">
        <v>1038</v>
      </c>
      <c r="S2630">
        <f t="shared" si="320"/>
        <v>2019</v>
      </c>
    </row>
    <row r="2631" spans="1:19">
      <c r="A2631" s="418" t="s">
        <v>9</v>
      </c>
      <c r="B2631" s="497">
        <v>43831</v>
      </c>
      <c r="C2631" s="498"/>
      <c r="D2631" s="498">
        <v>1961976.6800000002</v>
      </c>
      <c r="E2631" s="495">
        <f t="shared" si="318"/>
        <v>8500000</v>
      </c>
      <c r="F2631" s="495">
        <f t="shared" si="318"/>
        <v>26744318.380000003</v>
      </c>
      <c r="G2631" s="495">
        <f t="shared" si="319"/>
        <v>-18244318.380000003</v>
      </c>
      <c r="H2631" s="495">
        <f>VLOOKUP(A2631,'02-Metrics'!A:R,18,FALSE)</f>
        <v>150000000</v>
      </c>
      <c r="I2631" s="496">
        <f t="shared" si="317"/>
        <v>-0.12162878920000002</v>
      </c>
      <c r="J2631" s="512"/>
      <c r="M2631" s="241" t="s">
        <v>1038</v>
      </c>
      <c r="S2631">
        <f t="shared" si="320"/>
        <v>2020</v>
      </c>
    </row>
    <row r="2632" spans="1:19">
      <c r="A2632" s="418" t="s">
        <v>9</v>
      </c>
      <c r="B2632" s="497">
        <v>43862</v>
      </c>
      <c r="C2632" s="498"/>
      <c r="D2632" s="498">
        <v>1086385.92</v>
      </c>
      <c r="E2632" s="495">
        <f t="shared" si="318"/>
        <v>8500000</v>
      </c>
      <c r="F2632" s="495">
        <f t="shared" si="318"/>
        <v>27830704.300000004</v>
      </c>
      <c r="G2632" s="495">
        <f t="shared" si="319"/>
        <v>-19330704.300000004</v>
      </c>
      <c r="H2632" s="495">
        <f>VLOOKUP(A2632,'02-Metrics'!A:R,18,FALSE)</f>
        <v>150000000</v>
      </c>
      <c r="I2632" s="496">
        <f t="shared" si="317"/>
        <v>-0.12887136200000002</v>
      </c>
      <c r="J2632" s="512"/>
      <c r="M2632" s="241" t="s">
        <v>1038</v>
      </c>
      <c r="S2632">
        <f t="shared" si="320"/>
        <v>2020</v>
      </c>
    </row>
    <row r="2633" spans="1:19">
      <c r="A2633" s="418" t="s">
        <v>9</v>
      </c>
      <c r="B2633" s="497">
        <v>43891</v>
      </c>
      <c r="C2633" s="498"/>
      <c r="D2633" s="498">
        <v>628881.0199999999</v>
      </c>
      <c r="E2633" s="495">
        <f t="shared" si="318"/>
        <v>8500000</v>
      </c>
      <c r="F2633" s="495">
        <f t="shared" si="318"/>
        <v>28459585.320000004</v>
      </c>
      <c r="G2633" s="495">
        <f t="shared" si="319"/>
        <v>-19959585.320000004</v>
      </c>
      <c r="H2633" s="495">
        <f>VLOOKUP(A2633,'02-Metrics'!A:R,18,FALSE)</f>
        <v>150000000</v>
      </c>
      <c r="I2633" s="496">
        <f t="shared" si="317"/>
        <v>-0.13306390213333336</v>
      </c>
      <c r="J2633" s="512"/>
      <c r="M2633" s="241" t="s">
        <v>1038</v>
      </c>
      <c r="S2633">
        <f t="shared" si="320"/>
        <v>2020</v>
      </c>
    </row>
    <row r="2634" spans="1:19">
      <c r="A2634" s="418" t="s">
        <v>9</v>
      </c>
      <c r="B2634" s="497">
        <f>L2634</f>
        <v>43905</v>
      </c>
      <c r="C2634" s="498">
        <v>18753780</v>
      </c>
      <c r="D2634" s="498"/>
      <c r="E2634" s="495">
        <f t="shared" si="318"/>
        <v>27253780</v>
      </c>
      <c r="F2634" s="495">
        <f t="shared" si="318"/>
        <v>28459585.320000004</v>
      </c>
      <c r="G2634" s="495">
        <f t="shared" si="319"/>
        <v>-1205805.320000004</v>
      </c>
      <c r="H2634" s="495">
        <f>VLOOKUP(A2634,'02-Metrics'!A:R,18,FALSE)</f>
        <v>150000000</v>
      </c>
      <c r="I2634" s="496">
        <f t="shared" si="317"/>
        <v>-8.03870213333336E-3</v>
      </c>
      <c r="J2634" s="512"/>
      <c r="L2634" s="23">
        <v>43905</v>
      </c>
      <c r="M2634" s="241" t="s">
        <v>764</v>
      </c>
      <c r="S2634">
        <f t="shared" si="320"/>
        <v>2020</v>
      </c>
    </row>
    <row r="2635" spans="1:19">
      <c r="A2635" s="418" t="s">
        <v>9</v>
      </c>
      <c r="B2635" s="497">
        <f>L2635</f>
        <v>43915</v>
      </c>
      <c r="C2635" s="498">
        <v>4205847</v>
      </c>
      <c r="D2635" s="498"/>
      <c r="E2635" s="495">
        <f t="shared" si="318"/>
        <v>31459627</v>
      </c>
      <c r="F2635" s="495">
        <f t="shared" si="318"/>
        <v>28459585.320000004</v>
      </c>
      <c r="G2635" s="495">
        <f t="shared" si="319"/>
        <v>3000041.679999996</v>
      </c>
      <c r="H2635" s="495">
        <f>VLOOKUP(A2635,'02-Metrics'!A:R,18,FALSE)</f>
        <v>150000000</v>
      </c>
      <c r="I2635" s="496">
        <f t="shared" si="317"/>
        <v>2.0000277866666642E-2</v>
      </c>
      <c r="J2635" s="512"/>
      <c r="L2635" s="23">
        <v>43915</v>
      </c>
      <c r="M2635" s="241" t="s">
        <v>764</v>
      </c>
      <c r="S2635">
        <f t="shared" si="320"/>
        <v>2020</v>
      </c>
    </row>
    <row r="2636" spans="1:19">
      <c r="A2636" s="418" t="s">
        <v>9</v>
      </c>
      <c r="B2636" s="497">
        <v>43922</v>
      </c>
      <c r="C2636" s="498"/>
      <c r="D2636" s="498">
        <v>855430.16</v>
      </c>
      <c r="E2636" s="495">
        <f t="shared" si="318"/>
        <v>31459627</v>
      </c>
      <c r="F2636" s="495">
        <f t="shared" si="318"/>
        <v>29315015.480000004</v>
      </c>
      <c r="G2636" s="495">
        <f t="shared" si="319"/>
        <v>2144611.5199999958</v>
      </c>
      <c r="H2636" s="495">
        <f>VLOOKUP(A2636,'02-Metrics'!A:R,18,FALSE)</f>
        <v>150000000</v>
      </c>
      <c r="I2636" s="496">
        <f t="shared" si="317"/>
        <v>1.4297410133333306E-2</v>
      </c>
      <c r="J2636" s="512"/>
      <c r="M2636" s="241" t="s">
        <v>1038</v>
      </c>
      <c r="S2636">
        <f t="shared" si="320"/>
        <v>2020</v>
      </c>
    </row>
    <row r="2637" spans="1:19">
      <c r="A2637" s="418" t="s">
        <v>9</v>
      </c>
      <c r="B2637" s="497">
        <v>43952</v>
      </c>
      <c r="C2637" s="498"/>
      <c r="D2637" s="498">
        <v>1032518.2899999999</v>
      </c>
      <c r="E2637" s="495">
        <f t="shared" si="318"/>
        <v>31459627</v>
      </c>
      <c r="F2637" s="495">
        <f t="shared" si="318"/>
        <v>30347533.770000003</v>
      </c>
      <c r="G2637" s="495">
        <f t="shared" si="319"/>
        <v>1112093.2299999967</v>
      </c>
      <c r="H2637" s="495">
        <f>VLOOKUP(A2637,'02-Metrics'!A:R,18,FALSE)</f>
        <v>150000000</v>
      </c>
      <c r="I2637" s="496">
        <f t="shared" si="317"/>
        <v>7.4139548666666451E-3</v>
      </c>
      <c r="J2637" s="512"/>
      <c r="M2637" s="241" t="s">
        <v>1038</v>
      </c>
      <c r="S2637">
        <f t="shared" si="320"/>
        <v>2020</v>
      </c>
    </row>
    <row r="2638" spans="1:19">
      <c r="A2638" s="418" t="s">
        <v>9</v>
      </c>
      <c r="B2638" s="497">
        <v>43983</v>
      </c>
      <c r="C2638" s="498"/>
      <c r="D2638" s="498">
        <v>990392.08999999985</v>
      </c>
      <c r="E2638" s="495">
        <f t="shared" si="318"/>
        <v>31459627</v>
      </c>
      <c r="F2638" s="495">
        <f t="shared" si="318"/>
        <v>31337925.860000003</v>
      </c>
      <c r="G2638" s="495">
        <f t="shared" si="319"/>
        <v>121701.13999999687</v>
      </c>
      <c r="H2638" s="495">
        <f>VLOOKUP(A2638,'02-Metrics'!A:R,18,FALSE)</f>
        <v>150000000</v>
      </c>
      <c r="I2638" s="496">
        <f t="shared" si="317"/>
        <v>8.1134093333331246E-4</v>
      </c>
      <c r="J2638" s="512"/>
      <c r="M2638" s="241" t="s">
        <v>1038</v>
      </c>
      <c r="S2638">
        <f t="shared" si="320"/>
        <v>2020</v>
      </c>
    </row>
    <row r="2639" spans="1:19">
      <c r="A2639" s="418" t="s">
        <v>9</v>
      </c>
      <c r="B2639" s="497">
        <v>44013</v>
      </c>
      <c r="C2639" s="498"/>
      <c r="D2639" s="498">
        <v>3352570.33</v>
      </c>
      <c r="E2639" s="495">
        <f t="shared" ref="E2639:F2649" si="321">C2639+E2638</f>
        <v>31459627</v>
      </c>
      <c r="F2639" s="495">
        <f t="shared" si="321"/>
        <v>34690496.190000005</v>
      </c>
      <c r="G2639" s="495">
        <f t="shared" si="319"/>
        <v>-3230869.1900000051</v>
      </c>
      <c r="H2639" s="495">
        <f>VLOOKUP(A2639,'02-Metrics'!A:R,18,FALSE)</f>
        <v>150000000</v>
      </c>
      <c r="I2639" s="496">
        <f t="shared" si="317"/>
        <v>-2.1539127933333367E-2</v>
      </c>
      <c r="J2639" s="512"/>
      <c r="M2639" s="241" t="s">
        <v>1038</v>
      </c>
      <c r="S2639">
        <f t="shared" si="320"/>
        <v>2020</v>
      </c>
    </row>
    <row r="2640" spans="1:19">
      <c r="A2640" s="418" t="s">
        <v>9</v>
      </c>
      <c r="B2640" s="497">
        <v>44044</v>
      </c>
      <c r="C2640" s="498"/>
      <c r="D2640" s="498">
        <v>2064789.27</v>
      </c>
      <c r="E2640" s="495">
        <f t="shared" si="321"/>
        <v>31459627</v>
      </c>
      <c r="F2640" s="495">
        <f t="shared" si="321"/>
        <v>36755285.460000008</v>
      </c>
      <c r="G2640" s="495">
        <f t="shared" si="319"/>
        <v>-5295658.4600000083</v>
      </c>
      <c r="H2640" s="495">
        <f>VLOOKUP(A2640,'02-Metrics'!A:R,18,FALSE)</f>
        <v>150000000</v>
      </c>
      <c r="I2640" s="496">
        <f t="shared" si="317"/>
        <v>-3.5304389733333386E-2</v>
      </c>
      <c r="J2640" s="512"/>
      <c r="M2640" s="241" t="s">
        <v>1038</v>
      </c>
      <c r="S2640">
        <f t="shared" si="320"/>
        <v>2020</v>
      </c>
    </row>
    <row r="2641" spans="1:19">
      <c r="A2641" s="418" t="s">
        <v>9</v>
      </c>
      <c r="B2641" s="497">
        <v>44075</v>
      </c>
      <c r="C2641" s="498"/>
      <c r="D2641" s="498">
        <v>2220668.4700000002</v>
      </c>
      <c r="E2641" s="495">
        <f t="shared" si="321"/>
        <v>31459627</v>
      </c>
      <c r="F2641" s="495">
        <f t="shared" si="321"/>
        <v>38975953.930000007</v>
      </c>
      <c r="G2641" s="495">
        <f t="shared" si="319"/>
        <v>-7516326.9300000072</v>
      </c>
      <c r="H2641" s="495">
        <f>VLOOKUP(A2641,'02-Metrics'!A:R,18,FALSE)</f>
        <v>150000000</v>
      </c>
      <c r="I2641" s="496">
        <f t="shared" si="317"/>
        <v>-5.010884620000005E-2</v>
      </c>
      <c r="J2641" s="512"/>
      <c r="M2641" s="241" t="s">
        <v>1038</v>
      </c>
      <c r="S2641">
        <f t="shared" si="320"/>
        <v>2020</v>
      </c>
    </row>
    <row r="2642" spans="1:19">
      <c r="A2642" s="418" t="s">
        <v>9</v>
      </c>
      <c r="B2642" s="497">
        <f>L2642</f>
        <v>44105</v>
      </c>
      <c r="C2642" s="498"/>
      <c r="D2642" s="498">
        <v>3545688.26</v>
      </c>
      <c r="E2642" s="495">
        <f t="shared" si="321"/>
        <v>31459627</v>
      </c>
      <c r="F2642" s="495">
        <f t="shared" si="321"/>
        <v>42521642.190000005</v>
      </c>
      <c r="G2642" s="495">
        <f t="shared" si="319"/>
        <v>-11062015.190000005</v>
      </c>
      <c r="H2642" s="495">
        <f>VLOOKUP(A2642,'02-Metrics'!A:R,18,FALSE)</f>
        <v>150000000</v>
      </c>
      <c r="I2642" s="496">
        <f t="shared" si="317"/>
        <v>-7.3746767933333374E-2</v>
      </c>
      <c r="J2642" s="512"/>
      <c r="L2642" s="23">
        <v>44105</v>
      </c>
      <c r="M2642" s="241" t="s">
        <v>1040</v>
      </c>
      <c r="S2642">
        <f t="shared" si="320"/>
        <v>2020</v>
      </c>
    </row>
    <row r="2643" spans="1:19">
      <c r="A2643" s="418" t="s">
        <v>9</v>
      </c>
      <c r="B2643" s="497">
        <f>L2643</f>
        <v>44108</v>
      </c>
      <c r="C2643" s="498">
        <v>572405</v>
      </c>
      <c r="D2643" s="498"/>
      <c r="E2643" s="495">
        <f t="shared" si="321"/>
        <v>32032032</v>
      </c>
      <c r="F2643" s="495">
        <f t="shared" si="321"/>
        <v>42521642.190000005</v>
      </c>
      <c r="G2643" s="495">
        <f t="shared" si="319"/>
        <v>-10489610.190000005</v>
      </c>
      <c r="H2643" s="495">
        <f>VLOOKUP(A2643,'02-Metrics'!A:R,18,FALSE)</f>
        <v>150000000</v>
      </c>
      <c r="I2643" s="496">
        <f t="shared" si="317"/>
        <v>-6.993073460000003E-2</v>
      </c>
      <c r="J2643" s="512"/>
      <c r="L2643" s="23">
        <v>44108</v>
      </c>
      <c r="M2643" s="241" t="s">
        <v>1039</v>
      </c>
      <c r="S2643">
        <f t="shared" si="320"/>
        <v>2020</v>
      </c>
    </row>
    <row r="2644" spans="1:19">
      <c r="A2644" s="418" t="s">
        <v>9</v>
      </c>
      <c r="B2644" s="497">
        <f>L2644</f>
        <v>44136</v>
      </c>
      <c r="C2644" s="498"/>
      <c r="D2644" s="498">
        <v>5461955.2000000002</v>
      </c>
      <c r="E2644" s="495">
        <f t="shared" si="321"/>
        <v>32032032</v>
      </c>
      <c r="F2644" s="495">
        <f t="shared" si="321"/>
        <v>47983597.390000008</v>
      </c>
      <c r="G2644" s="495">
        <f t="shared" si="319"/>
        <v>-15951565.390000008</v>
      </c>
      <c r="H2644" s="495">
        <f>VLOOKUP(A2644,'02-Metrics'!A:R,18,FALSE)</f>
        <v>150000000</v>
      </c>
      <c r="I2644" s="496">
        <f t="shared" si="317"/>
        <v>-0.10634376926666672</v>
      </c>
      <c r="J2644" s="512"/>
      <c r="L2644" s="23">
        <v>44136</v>
      </c>
      <c r="M2644" s="241" t="s">
        <v>1040</v>
      </c>
      <c r="S2644">
        <f t="shared" si="320"/>
        <v>2020</v>
      </c>
    </row>
    <row r="2645" spans="1:19">
      <c r="A2645" s="418" t="s">
        <v>9</v>
      </c>
      <c r="B2645" s="497">
        <f>L2645</f>
        <v>44166</v>
      </c>
      <c r="C2645" s="498"/>
      <c r="D2645" s="498">
        <v>4701467.5199999986</v>
      </c>
      <c r="E2645" s="495">
        <f t="shared" si="321"/>
        <v>32032032</v>
      </c>
      <c r="F2645" s="495">
        <f t="shared" si="321"/>
        <v>52685064.910000004</v>
      </c>
      <c r="G2645" s="495">
        <f t="shared" si="319"/>
        <v>-20653032.910000004</v>
      </c>
      <c r="H2645" s="495">
        <f>VLOOKUP(A2645,'02-Metrics'!A:R,18,FALSE)</f>
        <v>150000000</v>
      </c>
      <c r="I2645" s="496">
        <f t="shared" si="317"/>
        <v>-0.13768688606666668</v>
      </c>
      <c r="J2645" s="512"/>
      <c r="L2645" s="23">
        <v>44166</v>
      </c>
      <c r="M2645" s="241" t="s">
        <v>1040</v>
      </c>
      <c r="S2645">
        <f t="shared" si="320"/>
        <v>2020</v>
      </c>
    </row>
    <row r="2646" spans="1:19">
      <c r="A2646" s="418" t="s">
        <v>9</v>
      </c>
      <c r="B2646" s="497">
        <v>44197</v>
      </c>
      <c r="C2646" s="498"/>
      <c r="D2646" s="498">
        <v>4699528.24</v>
      </c>
      <c r="E2646" s="495">
        <f t="shared" si="321"/>
        <v>32032032</v>
      </c>
      <c r="F2646" s="495">
        <f t="shared" si="321"/>
        <v>57384593.150000006</v>
      </c>
      <c r="G2646" s="495">
        <f t="shared" si="319"/>
        <v>-25352561.150000006</v>
      </c>
      <c r="H2646" s="495">
        <f>VLOOKUP(A2646,'02-Metrics'!A:R,18,FALSE)</f>
        <v>150000000</v>
      </c>
      <c r="I2646" s="496">
        <f t="shared" si="317"/>
        <v>-0.16901707433333338</v>
      </c>
      <c r="J2646" s="512"/>
      <c r="M2646" s="241" t="s">
        <v>1038</v>
      </c>
      <c r="S2646">
        <f t="shared" si="320"/>
        <v>2021</v>
      </c>
    </row>
    <row r="2647" spans="1:19">
      <c r="A2647" s="418" t="s">
        <v>9</v>
      </c>
      <c r="B2647" s="497">
        <f>L2647</f>
        <v>44227</v>
      </c>
      <c r="C2647" s="498">
        <v>1597635</v>
      </c>
      <c r="D2647" s="498"/>
      <c r="E2647" s="495">
        <f t="shared" si="321"/>
        <v>33629667</v>
      </c>
      <c r="F2647" s="495">
        <f t="shared" si="321"/>
        <v>57384593.150000006</v>
      </c>
      <c r="G2647" s="495">
        <f t="shared" si="319"/>
        <v>-23754926.150000006</v>
      </c>
      <c r="H2647" s="495">
        <f>VLOOKUP(A2647,'02-Metrics'!A:R,18,FALSE)</f>
        <v>150000000</v>
      </c>
      <c r="I2647" s="496">
        <f t="shared" si="317"/>
        <v>-0.15836617433333336</v>
      </c>
      <c r="J2647" s="512"/>
      <c r="L2647" s="23">
        <v>44227</v>
      </c>
      <c r="M2647" s="241" t="s">
        <v>1039</v>
      </c>
      <c r="S2647">
        <f t="shared" si="320"/>
        <v>2021</v>
      </c>
    </row>
    <row r="2648" spans="1:19">
      <c r="A2648" s="418" t="s">
        <v>9</v>
      </c>
      <c r="B2648" s="497">
        <v>44228</v>
      </c>
      <c r="C2648" s="498"/>
      <c r="D2648" s="498">
        <v>3110502.7300000004</v>
      </c>
      <c r="E2648" s="495">
        <f t="shared" si="321"/>
        <v>33629667</v>
      </c>
      <c r="F2648" s="495">
        <f t="shared" si="321"/>
        <v>60495095.88000001</v>
      </c>
      <c r="G2648" s="495">
        <f t="shared" si="319"/>
        <v>-26865428.88000001</v>
      </c>
      <c r="H2648" s="495">
        <f>VLOOKUP(A2648,'02-Metrics'!A:R,18,FALSE)</f>
        <v>150000000</v>
      </c>
      <c r="I2648" s="496">
        <f t="shared" si="317"/>
        <v>-0.17910285920000008</v>
      </c>
      <c r="J2648" s="512"/>
      <c r="M2648" s="241" t="s">
        <v>1038</v>
      </c>
      <c r="S2648">
        <f t="shared" si="320"/>
        <v>2021</v>
      </c>
    </row>
    <row r="2649" spans="1:19">
      <c r="A2649" s="418" t="s">
        <v>9</v>
      </c>
      <c r="B2649" s="497">
        <v>44256</v>
      </c>
      <c r="C2649" s="498"/>
      <c r="D2649" s="498">
        <v>5253442.8800000008</v>
      </c>
      <c r="E2649" s="495">
        <f t="shared" si="321"/>
        <v>33629667</v>
      </c>
      <c r="F2649" s="495">
        <f t="shared" si="321"/>
        <v>65748538.760000013</v>
      </c>
      <c r="G2649" s="495">
        <f t="shared" si="319"/>
        <v>-32118871.760000013</v>
      </c>
      <c r="H2649" s="495">
        <f>VLOOKUP(A2649,'02-Metrics'!A:R,18,FALSE)</f>
        <v>150000000</v>
      </c>
      <c r="I2649" s="496">
        <f t="shared" si="317"/>
        <v>-0.21412581173333342</v>
      </c>
      <c r="J2649" s="512"/>
      <c r="M2649" s="241" t="s">
        <v>1038</v>
      </c>
      <c r="S2649">
        <f t="shared" si="320"/>
        <v>2021</v>
      </c>
    </row>
    <row r="2650" spans="1:19">
      <c r="A2650" s="418"/>
      <c r="B2650" s="505"/>
      <c r="C2650" s="506"/>
      <c r="D2650" s="506"/>
      <c r="E2650" s="506"/>
      <c r="F2650" s="506"/>
      <c r="G2650" s="506"/>
      <c r="H2650" s="495"/>
      <c r="I2650" s="496"/>
      <c r="J2650" s="512"/>
      <c r="S2650">
        <f t="shared" si="320"/>
        <v>1900</v>
      </c>
    </row>
    <row r="2651" spans="1:19">
      <c r="A2651" s="418" t="s">
        <v>946</v>
      </c>
      <c r="B2651" s="497">
        <v>43160</v>
      </c>
      <c r="C2651" s="498"/>
      <c r="D2651" s="498">
        <v>165869.04999999999</v>
      </c>
      <c r="E2651" s="495">
        <f t="shared" ref="E2651:F2666" si="322">C2651+E2650</f>
        <v>0</v>
      </c>
      <c r="F2651" s="495">
        <f t="shared" si="322"/>
        <v>165869.04999999999</v>
      </c>
      <c r="G2651" s="495">
        <f t="shared" si="319"/>
        <v>-165869.04999999999</v>
      </c>
      <c r="H2651" s="495">
        <f>VLOOKUP(A2651,'02-Metrics'!A:R,18,FALSE)</f>
        <v>70928098</v>
      </c>
      <c r="I2651" s="496">
        <f t="shared" si="317"/>
        <v>-2.3385520643736985E-3</v>
      </c>
      <c r="J2651" s="512"/>
      <c r="M2651" s="241" t="s">
        <v>1038</v>
      </c>
      <c r="S2651">
        <f t="shared" si="320"/>
        <v>2018</v>
      </c>
    </row>
    <row r="2652" spans="1:19">
      <c r="A2652" s="418" t="s">
        <v>946</v>
      </c>
      <c r="B2652" s="497">
        <v>43191</v>
      </c>
      <c r="C2652" s="498"/>
      <c r="D2652" s="498">
        <v>73090</v>
      </c>
      <c r="E2652" s="495">
        <f t="shared" si="322"/>
        <v>0</v>
      </c>
      <c r="F2652" s="495">
        <f t="shared" si="322"/>
        <v>238959.05</v>
      </c>
      <c r="G2652" s="495">
        <f t="shared" si="319"/>
        <v>-238959.05</v>
      </c>
      <c r="H2652" s="495">
        <f>VLOOKUP(A2652,'02-Metrics'!A:R,18,FALSE)</f>
        <v>70928098</v>
      </c>
      <c r="I2652" s="496">
        <f t="shared" si="317"/>
        <v>-3.3690322557359425E-3</v>
      </c>
      <c r="J2652" s="512"/>
      <c r="M2652" s="241" t="s">
        <v>1038</v>
      </c>
      <c r="S2652">
        <f t="shared" si="320"/>
        <v>2018</v>
      </c>
    </row>
    <row r="2653" spans="1:19">
      <c r="A2653" s="418" t="s">
        <v>946</v>
      </c>
      <c r="B2653" s="497">
        <v>43221</v>
      </c>
      <c r="C2653" s="498"/>
      <c r="D2653" s="498">
        <v>235755.71000000002</v>
      </c>
      <c r="E2653" s="495">
        <f t="shared" si="322"/>
        <v>0</v>
      </c>
      <c r="F2653" s="495">
        <f t="shared" si="322"/>
        <v>474714.76</v>
      </c>
      <c r="G2653" s="495">
        <f t="shared" si="319"/>
        <v>-474714.76</v>
      </c>
      <c r="H2653" s="495">
        <f>VLOOKUP(A2653,'02-Metrics'!A:R,18,FALSE)</f>
        <v>70928098</v>
      </c>
      <c r="I2653" s="496">
        <f t="shared" si="317"/>
        <v>-6.6929013097179061E-3</v>
      </c>
      <c r="J2653" s="512"/>
      <c r="M2653" s="241" t="s">
        <v>1038</v>
      </c>
      <c r="S2653">
        <f t="shared" si="320"/>
        <v>2018</v>
      </c>
    </row>
    <row r="2654" spans="1:19">
      <c r="A2654" s="418" t="s">
        <v>946</v>
      </c>
      <c r="B2654" s="497">
        <v>43252</v>
      </c>
      <c r="C2654" s="498"/>
      <c r="D2654" s="498">
        <v>198714.37</v>
      </c>
      <c r="E2654" s="495">
        <f t="shared" si="322"/>
        <v>0</v>
      </c>
      <c r="F2654" s="495">
        <f t="shared" si="322"/>
        <v>673429.13</v>
      </c>
      <c r="G2654" s="495">
        <f t="shared" si="319"/>
        <v>-673429.13</v>
      </c>
      <c r="H2654" s="495">
        <f>VLOOKUP(A2654,'02-Metrics'!A:R,18,FALSE)</f>
        <v>70928098</v>
      </c>
      <c r="I2654" s="496">
        <f t="shared" si="317"/>
        <v>-9.4945324771009646E-3</v>
      </c>
      <c r="J2654" s="512"/>
      <c r="M2654" s="241" t="s">
        <v>1038</v>
      </c>
      <c r="S2654">
        <f t="shared" si="320"/>
        <v>2018</v>
      </c>
    </row>
    <row r="2655" spans="1:19">
      <c r="A2655" s="418" t="s">
        <v>946</v>
      </c>
      <c r="B2655" s="497">
        <v>43282</v>
      </c>
      <c r="C2655" s="498"/>
      <c r="D2655" s="498">
        <v>1424063</v>
      </c>
      <c r="E2655" s="495">
        <f t="shared" si="322"/>
        <v>0</v>
      </c>
      <c r="F2655" s="495">
        <f t="shared" si="322"/>
        <v>2097492.13</v>
      </c>
      <c r="G2655" s="495">
        <f t="shared" si="319"/>
        <v>-2097492.13</v>
      </c>
      <c r="H2655" s="495">
        <f>VLOOKUP(A2655,'02-Metrics'!A:R,18,FALSE)</f>
        <v>70928098</v>
      </c>
      <c r="I2655" s="496">
        <f t="shared" si="317"/>
        <v>-2.9572090457014651E-2</v>
      </c>
      <c r="J2655" s="512"/>
      <c r="M2655" s="241" t="s">
        <v>1038</v>
      </c>
      <c r="S2655">
        <f t="shared" si="320"/>
        <v>2018</v>
      </c>
    </row>
    <row r="2656" spans="1:19">
      <c r="A2656" s="418" t="s">
        <v>946</v>
      </c>
      <c r="B2656" s="497">
        <v>43313</v>
      </c>
      <c r="C2656" s="498"/>
      <c r="D2656" s="498">
        <v>1865942.45</v>
      </c>
      <c r="E2656" s="495">
        <f t="shared" si="322"/>
        <v>0</v>
      </c>
      <c r="F2656" s="495">
        <f t="shared" si="322"/>
        <v>3963434.58</v>
      </c>
      <c r="G2656" s="495">
        <f t="shared" si="319"/>
        <v>-3963434.58</v>
      </c>
      <c r="H2656" s="495">
        <f>VLOOKUP(A2656,'02-Metrics'!A:R,18,FALSE)</f>
        <v>70928098</v>
      </c>
      <c r="I2656" s="496">
        <f t="shared" si="317"/>
        <v>-5.587961177247415E-2</v>
      </c>
      <c r="J2656" s="512"/>
      <c r="M2656" s="241" t="s">
        <v>1038</v>
      </c>
      <c r="S2656">
        <f t="shared" si="320"/>
        <v>2018</v>
      </c>
    </row>
    <row r="2657" spans="1:19">
      <c r="A2657" s="418" t="s">
        <v>946</v>
      </c>
      <c r="B2657" s="497">
        <f>L2657</f>
        <v>43331</v>
      </c>
      <c r="C2657" s="498">
        <v>22000000</v>
      </c>
      <c r="D2657" s="498"/>
      <c r="E2657" s="495">
        <f t="shared" si="322"/>
        <v>22000000</v>
      </c>
      <c r="F2657" s="495">
        <f t="shared" si="322"/>
        <v>3963434.58</v>
      </c>
      <c r="G2657" s="495">
        <f t="shared" si="319"/>
        <v>18036565.420000002</v>
      </c>
      <c r="H2657" s="495">
        <f>VLOOKUP(A2657,'02-Metrics'!A:R,18,FALSE)</f>
        <v>70928098</v>
      </c>
      <c r="I2657" s="496">
        <f t="shared" si="317"/>
        <v>0.25429365693691663</v>
      </c>
      <c r="J2657" s="512"/>
      <c r="L2657" s="23">
        <v>43331</v>
      </c>
      <c r="M2657" s="241" t="s">
        <v>1039</v>
      </c>
      <c r="S2657">
        <f t="shared" si="320"/>
        <v>2018</v>
      </c>
    </row>
    <row r="2658" spans="1:19">
      <c r="A2658" s="418" t="s">
        <v>946</v>
      </c>
      <c r="B2658" s="497">
        <v>43344</v>
      </c>
      <c r="C2658" s="498"/>
      <c r="D2658" s="498">
        <v>4441560.0500000007</v>
      </c>
      <c r="E2658" s="495">
        <f t="shared" si="322"/>
        <v>22000000</v>
      </c>
      <c r="F2658" s="495">
        <f t="shared" si="322"/>
        <v>8404994.6300000008</v>
      </c>
      <c r="G2658" s="495">
        <f t="shared" si="319"/>
        <v>13595005.369999999</v>
      </c>
      <c r="H2658" s="495">
        <f>VLOOKUP(A2658,'02-Metrics'!A:R,18,FALSE)</f>
        <v>70928098</v>
      </c>
      <c r="I2658" s="496">
        <f t="shared" si="317"/>
        <v>0.19167305698793727</v>
      </c>
      <c r="J2658" s="512"/>
      <c r="M2658" s="241" t="s">
        <v>1038</v>
      </c>
      <c r="S2658">
        <f t="shared" si="320"/>
        <v>2018</v>
      </c>
    </row>
    <row r="2659" spans="1:19">
      <c r="A2659" s="418" t="s">
        <v>946</v>
      </c>
      <c r="B2659" s="497">
        <v>43374</v>
      </c>
      <c r="C2659" s="498"/>
      <c r="D2659" s="498">
        <v>4354340.91</v>
      </c>
      <c r="E2659" s="495">
        <f t="shared" si="322"/>
        <v>22000000</v>
      </c>
      <c r="F2659" s="495">
        <f t="shared" si="322"/>
        <v>12759335.540000001</v>
      </c>
      <c r="G2659" s="495">
        <f t="shared" si="319"/>
        <v>9240664.459999999</v>
      </c>
      <c r="H2659" s="495">
        <f>VLOOKUP(A2659,'02-Metrics'!A:R,18,FALSE)</f>
        <v>70928098</v>
      </c>
      <c r="I2659" s="496">
        <f t="shared" si="317"/>
        <v>0.13028214093658622</v>
      </c>
      <c r="J2659" s="512"/>
      <c r="M2659" s="241" t="s">
        <v>1038</v>
      </c>
      <c r="S2659">
        <f t="shared" si="320"/>
        <v>2018</v>
      </c>
    </row>
    <row r="2660" spans="1:19">
      <c r="A2660" s="418" t="s">
        <v>946</v>
      </c>
      <c r="B2660" s="497">
        <v>43405</v>
      </c>
      <c r="C2660" s="498"/>
      <c r="D2660" s="498">
        <v>3160685.8099999996</v>
      </c>
      <c r="E2660" s="495">
        <f t="shared" si="322"/>
        <v>22000000</v>
      </c>
      <c r="F2660" s="495">
        <f t="shared" si="322"/>
        <v>15920021.350000001</v>
      </c>
      <c r="G2660" s="495">
        <f t="shared" si="319"/>
        <v>6079978.6499999985</v>
      </c>
      <c r="H2660" s="495">
        <f>VLOOKUP(A2660,'02-Metrics'!A:R,18,FALSE)</f>
        <v>70928098</v>
      </c>
      <c r="I2660" s="496">
        <f t="shared" si="317"/>
        <v>8.5720311434264007E-2</v>
      </c>
      <c r="J2660" s="512"/>
      <c r="M2660" s="241" t="s">
        <v>1038</v>
      </c>
      <c r="S2660">
        <f t="shared" si="320"/>
        <v>2018</v>
      </c>
    </row>
    <row r="2661" spans="1:19">
      <c r="A2661" s="418" t="s">
        <v>946</v>
      </c>
      <c r="B2661" s="497">
        <v>43435</v>
      </c>
      <c r="C2661" s="498"/>
      <c r="D2661" s="498">
        <v>2047482.9799999995</v>
      </c>
      <c r="E2661" s="495">
        <f t="shared" si="322"/>
        <v>22000000</v>
      </c>
      <c r="F2661" s="495">
        <f t="shared" si="322"/>
        <v>17967504.330000002</v>
      </c>
      <c r="G2661" s="495">
        <f t="shared" si="319"/>
        <v>4032495.6699999981</v>
      </c>
      <c r="H2661" s="495">
        <f>VLOOKUP(A2661,'02-Metrics'!A:R,18,FALSE)</f>
        <v>70928098</v>
      </c>
      <c r="I2661" s="496">
        <f t="shared" si="317"/>
        <v>5.6853289228198364E-2</v>
      </c>
      <c r="J2661" s="512"/>
      <c r="M2661" s="241" t="s">
        <v>1038</v>
      </c>
      <c r="S2661">
        <f t="shared" si="320"/>
        <v>2018</v>
      </c>
    </row>
    <row r="2662" spans="1:19">
      <c r="A2662" s="418" t="s">
        <v>946</v>
      </c>
      <c r="B2662" s="497">
        <f>L2662</f>
        <v>43461</v>
      </c>
      <c r="C2662" s="498">
        <v>27117730</v>
      </c>
      <c r="D2662" s="498"/>
      <c r="E2662" s="495">
        <f t="shared" si="322"/>
        <v>49117730</v>
      </c>
      <c r="F2662" s="495">
        <f t="shared" si="322"/>
        <v>17967504.330000002</v>
      </c>
      <c r="G2662" s="495">
        <f t="shared" si="319"/>
        <v>31150225.669999998</v>
      </c>
      <c r="H2662" s="495">
        <f>VLOOKUP(A2662,'02-Metrics'!A:R,18,FALSE)</f>
        <v>70928098</v>
      </c>
      <c r="I2662" s="496">
        <f t="shared" si="317"/>
        <v>0.43918033259541228</v>
      </c>
      <c r="J2662" s="512"/>
      <c r="L2662" s="23">
        <v>43461</v>
      </c>
      <c r="M2662" s="241" t="s">
        <v>1039</v>
      </c>
      <c r="S2662">
        <f t="shared" si="320"/>
        <v>2018</v>
      </c>
    </row>
    <row r="2663" spans="1:19">
      <c r="A2663" s="418" t="s">
        <v>946</v>
      </c>
      <c r="B2663" s="497">
        <v>43466</v>
      </c>
      <c r="C2663" s="498"/>
      <c r="D2663" s="498">
        <v>1952928.3799999997</v>
      </c>
      <c r="E2663" s="495">
        <f t="shared" si="322"/>
        <v>49117730</v>
      </c>
      <c r="F2663" s="495">
        <f t="shared" si="322"/>
        <v>19920432.710000001</v>
      </c>
      <c r="G2663" s="495">
        <f t="shared" si="319"/>
        <v>29197297.289999999</v>
      </c>
      <c r="H2663" s="495">
        <f>VLOOKUP(A2663,'02-Metrics'!A:R,18,FALSE)</f>
        <v>70928098</v>
      </c>
      <c r="I2663" s="496">
        <f t="shared" si="317"/>
        <v>0.41164641535996072</v>
      </c>
      <c r="J2663" s="512"/>
      <c r="M2663" s="241" t="s">
        <v>1038</v>
      </c>
      <c r="S2663">
        <f t="shared" si="320"/>
        <v>2019</v>
      </c>
    </row>
    <row r="2664" spans="1:19">
      <c r="A2664" s="418" t="s">
        <v>946</v>
      </c>
      <c r="B2664" s="497">
        <v>43497</v>
      </c>
      <c r="C2664" s="498"/>
      <c r="D2664" s="498">
        <v>973730.81000000017</v>
      </c>
      <c r="E2664" s="495">
        <f t="shared" si="322"/>
        <v>49117730</v>
      </c>
      <c r="F2664" s="495">
        <f t="shared" si="322"/>
        <v>20894163.52</v>
      </c>
      <c r="G2664" s="495">
        <f t="shared" si="319"/>
        <v>28223566.48</v>
      </c>
      <c r="H2664" s="495">
        <f>VLOOKUP(A2664,'02-Metrics'!A:R,18,FALSE)</f>
        <v>70928098</v>
      </c>
      <c r="I2664" s="496">
        <f t="shared" si="317"/>
        <v>0.3979179940790179</v>
      </c>
      <c r="J2664" s="512"/>
      <c r="M2664" s="241" t="s">
        <v>1038</v>
      </c>
      <c r="S2664">
        <f t="shared" si="320"/>
        <v>2019</v>
      </c>
    </row>
    <row r="2665" spans="1:19">
      <c r="A2665" s="418" t="s">
        <v>946</v>
      </c>
      <c r="B2665" s="497">
        <f>L2665</f>
        <v>43503</v>
      </c>
      <c r="C2665" s="498">
        <v>12381198.65</v>
      </c>
      <c r="D2665" s="498"/>
      <c r="E2665" s="495">
        <f t="shared" si="322"/>
        <v>61498928.649999999</v>
      </c>
      <c r="F2665" s="495">
        <f t="shared" si="322"/>
        <v>20894163.52</v>
      </c>
      <c r="G2665" s="495">
        <f t="shared" si="319"/>
        <v>40604765.129999995</v>
      </c>
      <c r="H2665" s="495">
        <f>VLOOKUP(A2665,'02-Metrics'!A:R,18,FALSE)</f>
        <v>70928098</v>
      </c>
      <c r="I2665" s="496">
        <f t="shared" si="317"/>
        <v>0.57247785116132677</v>
      </c>
      <c r="J2665" s="512"/>
      <c r="L2665" s="23">
        <v>43503</v>
      </c>
      <c r="M2665" s="241" t="s">
        <v>1039</v>
      </c>
      <c r="S2665">
        <f t="shared" si="320"/>
        <v>2019</v>
      </c>
    </row>
    <row r="2666" spans="1:19">
      <c r="A2666" s="418" t="s">
        <v>946</v>
      </c>
      <c r="B2666" s="497">
        <v>43525</v>
      </c>
      <c r="C2666" s="498"/>
      <c r="D2666" s="498">
        <v>766775.78</v>
      </c>
      <c r="E2666" s="495">
        <f t="shared" si="322"/>
        <v>61498928.649999999</v>
      </c>
      <c r="F2666" s="495">
        <f t="shared" si="322"/>
        <v>21660939.300000001</v>
      </c>
      <c r="G2666" s="495">
        <f t="shared" si="319"/>
        <v>39837989.349999994</v>
      </c>
      <c r="H2666" s="495">
        <f>VLOOKUP(A2666,'02-Metrics'!A:R,18,FALSE)</f>
        <v>70928098</v>
      </c>
      <c r="I2666" s="496">
        <f t="shared" si="317"/>
        <v>0.56166724434088156</v>
      </c>
      <c r="J2666" s="512"/>
      <c r="M2666" s="241" t="s">
        <v>1038</v>
      </c>
      <c r="S2666">
        <f t="shared" si="320"/>
        <v>2019</v>
      </c>
    </row>
    <row r="2667" spans="1:19">
      <c r="A2667" s="418" t="s">
        <v>946</v>
      </c>
      <c r="B2667" s="497">
        <v>43556</v>
      </c>
      <c r="C2667" s="498"/>
      <c r="D2667" s="498">
        <v>42076.9</v>
      </c>
      <c r="E2667" s="495">
        <f t="shared" ref="E2667:F2672" si="323">C2667+E2666</f>
        <v>61498928.649999999</v>
      </c>
      <c r="F2667" s="495">
        <f t="shared" si="323"/>
        <v>21703016.199999999</v>
      </c>
      <c r="G2667" s="495">
        <f t="shared" si="319"/>
        <v>39795912.450000003</v>
      </c>
      <c r="H2667" s="495">
        <f>VLOOKUP(A2667,'02-Metrics'!A:R,18,FALSE)</f>
        <v>70928098</v>
      </c>
      <c r="I2667" s="496">
        <f t="shared" si="317"/>
        <v>0.56107401117678357</v>
      </c>
      <c r="J2667" s="512"/>
      <c r="M2667" s="241" t="s">
        <v>1038</v>
      </c>
      <c r="S2667">
        <f t="shared" si="320"/>
        <v>2019</v>
      </c>
    </row>
    <row r="2668" spans="1:19">
      <c r="A2668" s="418" t="s">
        <v>946</v>
      </c>
      <c r="B2668" s="497">
        <v>43617</v>
      </c>
      <c r="C2668" s="498"/>
      <c r="D2668" s="498">
        <v>319177</v>
      </c>
      <c r="E2668" s="495">
        <f t="shared" si="323"/>
        <v>61498928.649999999</v>
      </c>
      <c r="F2668" s="495">
        <f t="shared" si="323"/>
        <v>22022193.199999999</v>
      </c>
      <c r="G2668" s="495">
        <f t="shared" si="319"/>
        <v>39476735.450000003</v>
      </c>
      <c r="H2668" s="495">
        <f>VLOOKUP(A2668,'02-Metrics'!A:R,18,FALSE)</f>
        <v>70928098</v>
      </c>
      <c r="I2668" s="496">
        <f t="shared" si="317"/>
        <v>0.55657400329556284</v>
      </c>
      <c r="J2668" s="512"/>
      <c r="M2668" s="241" t="s">
        <v>1038</v>
      </c>
      <c r="S2668">
        <f t="shared" si="320"/>
        <v>2019</v>
      </c>
    </row>
    <row r="2669" spans="1:19">
      <c r="A2669" s="418" t="s">
        <v>946</v>
      </c>
      <c r="B2669" s="497">
        <f>L2669</f>
        <v>43662</v>
      </c>
      <c r="C2669" s="498">
        <v>9103986.25</v>
      </c>
      <c r="D2669" s="498"/>
      <c r="E2669" s="495">
        <f t="shared" si="323"/>
        <v>70602914.900000006</v>
      </c>
      <c r="F2669" s="495">
        <f t="shared" si="323"/>
        <v>22022193.199999999</v>
      </c>
      <c r="G2669" s="495">
        <f t="shared" si="319"/>
        <v>48580721.700000003</v>
      </c>
      <c r="H2669" s="495">
        <f>VLOOKUP(A2669,'02-Metrics'!A:R,18,FALSE)</f>
        <v>70928098</v>
      </c>
      <c r="I2669" s="496">
        <f t="shared" si="317"/>
        <v>0.68492914754319234</v>
      </c>
      <c r="J2669" s="512"/>
      <c r="L2669" s="23">
        <v>43662</v>
      </c>
      <c r="M2669" s="241" t="s">
        <v>1039</v>
      </c>
      <c r="S2669">
        <f t="shared" si="320"/>
        <v>2019</v>
      </c>
    </row>
    <row r="2670" spans="1:19">
      <c r="A2670" s="418" t="s">
        <v>946</v>
      </c>
      <c r="B2670" s="497">
        <f>L2670</f>
        <v>43668</v>
      </c>
      <c r="C2670" s="498">
        <v>2590581.2999999998</v>
      </c>
      <c r="D2670" s="498"/>
      <c r="E2670" s="495">
        <f t="shared" si="323"/>
        <v>73193496.200000003</v>
      </c>
      <c r="F2670" s="495">
        <f t="shared" si="323"/>
        <v>22022193.199999999</v>
      </c>
      <c r="G2670" s="495">
        <f t="shared" si="319"/>
        <v>51171303</v>
      </c>
      <c r="H2670" s="495">
        <f>VLOOKUP(A2670,'02-Metrics'!A:R,18,FALSE)</f>
        <v>70928098</v>
      </c>
      <c r="I2670" s="496">
        <f t="shared" si="317"/>
        <v>0.72145319616493875</v>
      </c>
      <c r="J2670" s="512"/>
      <c r="L2670" s="23">
        <v>43668</v>
      </c>
      <c r="M2670" s="241" t="s">
        <v>1039</v>
      </c>
      <c r="S2670">
        <f t="shared" si="320"/>
        <v>2019</v>
      </c>
    </row>
    <row r="2671" spans="1:19">
      <c r="A2671" s="418" t="s">
        <v>946</v>
      </c>
      <c r="B2671" s="497">
        <v>43678</v>
      </c>
      <c r="C2671" s="498"/>
      <c r="D2671" s="498">
        <v>16740</v>
      </c>
      <c r="E2671" s="495">
        <f t="shared" si="323"/>
        <v>73193496.200000003</v>
      </c>
      <c r="F2671" s="495">
        <f t="shared" si="323"/>
        <v>22038933.199999999</v>
      </c>
      <c r="G2671" s="495">
        <f t="shared" si="319"/>
        <v>51154563</v>
      </c>
      <c r="H2671" s="495">
        <f>VLOOKUP(A2671,'02-Metrics'!A:R,18,FALSE)</f>
        <v>70928098</v>
      </c>
      <c r="I2671" s="496">
        <f t="shared" si="317"/>
        <v>0.72121718250502076</v>
      </c>
      <c r="J2671" s="512"/>
      <c r="M2671" s="241" t="s">
        <v>1038</v>
      </c>
      <c r="S2671">
        <f t="shared" si="320"/>
        <v>2019</v>
      </c>
    </row>
    <row r="2672" spans="1:19">
      <c r="A2672" s="418" t="s">
        <v>946</v>
      </c>
      <c r="B2672" s="497">
        <v>43800</v>
      </c>
      <c r="C2672" s="498"/>
      <c r="D2672" s="498">
        <v>13262259.729999999</v>
      </c>
      <c r="E2672" s="495">
        <f t="shared" si="323"/>
        <v>73193496.200000003</v>
      </c>
      <c r="F2672" s="495">
        <f t="shared" si="323"/>
        <v>35301192.93</v>
      </c>
      <c r="G2672" s="495">
        <f t="shared" si="319"/>
        <v>37892303.270000003</v>
      </c>
      <c r="H2672" s="495">
        <f>VLOOKUP(A2672,'02-Metrics'!A:R,18,FALSE)</f>
        <v>70928098</v>
      </c>
      <c r="I2672" s="496">
        <f t="shared" si="317"/>
        <v>0.53423543473561075</v>
      </c>
      <c r="J2672" s="512"/>
      <c r="M2672" s="241" t="s">
        <v>1038</v>
      </c>
      <c r="S2672">
        <f t="shared" si="320"/>
        <v>2019</v>
      </c>
    </row>
    <row r="2673" spans="1:19">
      <c r="A2673" s="418"/>
      <c r="B2673" s="505"/>
      <c r="C2673" s="506"/>
      <c r="D2673" s="506"/>
      <c r="E2673" s="506"/>
      <c r="F2673" s="506"/>
      <c r="G2673" s="506"/>
      <c r="H2673" s="495"/>
      <c r="I2673" s="496"/>
      <c r="J2673" s="512"/>
      <c r="S2673">
        <f t="shared" si="320"/>
        <v>1900</v>
      </c>
    </row>
    <row r="2674" spans="1:19">
      <c r="A2674" s="418" t="s">
        <v>6</v>
      </c>
      <c r="B2674" s="497">
        <v>43160</v>
      </c>
      <c r="C2674" s="498"/>
      <c r="D2674" s="498">
        <v>30000</v>
      </c>
      <c r="E2674" s="495">
        <f t="shared" ref="E2674:F2689" si="324">C2674+E2673</f>
        <v>0</v>
      </c>
      <c r="F2674" s="495">
        <f t="shared" si="324"/>
        <v>30000</v>
      </c>
      <c r="G2674" s="495">
        <f t="shared" si="319"/>
        <v>-30000</v>
      </c>
      <c r="H2674" s="495">
        <f>VLOOKUP(A2674,'02-Metrics'!A:R,18,FALSE)</f>
        <v>66185668.571428567</v>
      </c>
      <c r="I2674" s="496">
        <f t="shared" si="317"/>
        <v>-4.53270332498395E-4</v>
      </c>
      <c r="J2674" s="512"/>
      <c r="M2674" s="241" t="s">
        <v>1038</v>
      </c>
      <c r="S2674">
        <f t="shared" si="320"/>
        <v>2018</v>
      </c>
    </row>
    <row r="2675" spans="1:19">
      <c r="A2675" s="418" t="s">
        <v>6</v>
      </c>
      <c r="B2675" s="497">
        <v>43191</v>
      </c>
      <c r="C2675" s="498"/>
      <c r="D2675" s="498">
        <v>43015</v>
      </c>
      <c r="E2675" s="495">
        <f t="shared" si="324"/>
        <v>0</v>
      </c>
      <c r="F2675" s="495">
        <f t="shared" si="324"/>
        <v>73015</v>
      </c>
      <c r="G2675" s="495">
        <f t="shared" si="319"/>
        <v>-73015</v>
      </c>
      <c r="H2675" s="495">
        <f>VLOOKUP(A2675,'02-Metrics'!A:R,18,FALSE)</f>
        <v>66185668.571428567</v>
      </c>
      <c r="I2675" s="496">
        <f t="shared" si="317"/>
        <v>-1.103184444245677E-3</v>
      </c>
      <c r="J2675" s="512"/>
      <c r="M2675" s="241" t="s">
        <v>1038</v>
      </c>
      <c r="S2675">
        <f t="shared" si="320"/>
        <v>2018</v>
      </c>
    </row>
    <row r="2676" spans="1:19">
      <c r="A2676" s="418" t="s">
        <v>6</v>
      </c>
      <c r="B2676" s="497">
        <v>43221</v>
      </c>
      <c r="C2676" s="498"/>
      <c r="D2676" s="498">
        <v>39990.5</v>
      </c>
      <c r="E2676" s="495">
        <f t="shared" si="324"/>
        <v>0</v>
      </c>
      <c r="F2676" s="495">
        <f t="shared" si="324"/>
        <v>113005.5</v>
      </c>
      <c r="G2676" s="495">
        <f t="shared" si="319"/>
        <v>-113005.5</v>
      </c>
      <c r="H2676" s="495">
        <f>VLOOKUP(A2676,'02-Metrics'!A:R,18,FALSE)</f>
        <v>66185668.571428567</v>
      </c>
      <c r="I2676" s="496">
        <f t="shared" si="317"/>
        <v>-1.7074013519715794E-3</v>
      </c>
      <c r="J2676" s="512"/>
      <c r="M2676" s="241" t="s">
        <v>1038</v>
      </c>
      <c r="S2676">
        <f t="shared" si="320"/>
        <v>2018</v>
      </c>
    </row>
    <row r="2677" spans="1:19">
      <c r="A2677" s="418" t="s">
        <v>6</v>
      </c>
      <c r="B2677" s="497">
        <v>43252</v>
      </c>
      <c r="C2677" s="498"/>
      <c r="D2677" s="498">
        <v>471730.32999999996</v>
      </c>
      <c r="E2677" s="495">
        <f t="shared" si="324"/>
        <v>0</v>
      </c>
      <c r="F2677" s="495">
        <f t="shared" si="324"/>
        <v>584735.82999999996</v>
      </c>
      <c r="G2677" s="495">
        <f t="shared" si="319"/>
        <v>-584735.82999999996</v>
      </c>
      <c r="H2677" s="495">
        <f>VLOOKUP(A2677,'02-Metrics'!A:R,18,FALSE)</f>
        <v>66185668.571428567</v>
      </c>
      <c r="I2677" s="496">
        <f t="shared" si="317"/>
        <v>-8.8347801362608329E-3</v>
      </c>
      <c r="J2677" s="512"/>
      <c r="M2677" s="241" t="s">
        <v>1038</v>
      </c>
      <c r="S2677">
        <f t="shared" si="320"/>
        <v>2018</v>
      </c>
    </row>
    <row r="2678" spans="1:19">
      <c r="A2678" s="418" t="s">
        <v>6</v>
      </c>
      <c r="B2678" s="497">
        <v>43282</v>
      </c>
      <c r="C2678" s="498"/>
      <c r="D2678" s="498">
        <v>144257.88</v>
      </c>
      <c r="E2678" s="495">
        <f t="shared" si="324"/>
        <v>0</v>
      </c>
      <c r="F2678" s="495">
        <f t="shared" si="324"/>
        <v>728993.71</v>
      </c>
      <c r="G2678" s="495">
        <f t="shared" si="319"/>
        <v>-728993.71</v>
      </c>
      <c r="H2678" s="495">
        <f>VLOOKUP(A2678,'02-Metrics'!A:R,18,FALSE)</f>
        <v>66185668.571428567</v>
      </c>
      <c r="I2678" s="496">
        <f t="shared" si="317"/>
        <v>-1.1014374044031284E-2</v>
      </c>
      <c r="J2678" s="512"/>
      <c r="M2678" s="241" t="s">
        <v>1038</v>
      </c>
      <c r="S2678">
        <f t="shared" si="320"/>
        <v>2018</v>
      </c>
    </row>
    <row r="2679" spans="1:19">
      <c r="A2679" s="418" t="s">
        <v>6</v>
      </c>
      <c r="B2679" s="497">
        <v>43313</v>
      </c>
      <c r="C2679" s="498"/>
      <c r="D2679" s="498">
        <v>1573817.1400000001</v>
      </c>
      <c r="E2679" s="495">
        <f t="shared" si="324"/>
        <v>0</v>
      </c>
      <c r="F2679" s="495">
        <f t="shared" si="324"/>
        <v>2302810.85</v>
      </c>
      <c r="G2679" s="495">
        <f t="shared" si="319"/>
        <v>-2302810.85</v>
      </c>
      <c r="H2679" s="495">
        <f>VLOOKUP(A2679,'02-Metrics'!A:R,18,FALSE)</f>
        <v>66185668.571428567</v>
      </c>
      <c r="I2679" s="496">
        <f t="shared" si="317"/>
        <v>-3.4793194655347054E-2</v>
      </c>
      <c r="J2679" s="512"/>
      <c r="M2679" s="241" t="s">
        <v>1038</v>
      </c>
      <c r="S2679">
        <f t="shared" si="320"/>
        <v>2018</v>
      </c>
    </row>
    <row r="2680" spans="1:19">
      <c r="A2680" s="418" t="s">
        <v>6</v>
      </c>
      <c r="B2680" s="497">
        <v>43344</v>
      </c>
      <c r="C2680" s="498"/>
      <c r="D2680" s="498">
        <v>34590.720000000001</v>
      </c>
      <c r="E2680" s="495">
        <f t="shared" si="324"/>
        <v>0</v>
      </c>
      <c r="F2680" s="495">
        <f t="shared" si="324"/>
        <v>2337401.5700000003</v>
      </c>
      <c r="G2680" s="495">
        <f t="shared" si="319"/>
        <v>-2337401.5700000003</v>
      </c>
      <c r="H2680" s="495">
        <f>VLOOKUP(A2680,'02-Metrics'!A:R,18,FALSE)</f>
        <v>66185668.571428567</v>
      </c>
      <c r="I2680" s="496">
        <f t="shared" ref="I2680:I2743" si="325">G2680/H2680</f>
        <v>-3.5315826227205686E-2</v>
      </c>
      <c r="J2680" s="512"/>
      <c r="M2680" s="241" t="s">
        <v>1038</v>
      </c>
      <c r="S2680">
        <f t="shared" si="320"/>
        <v>2018</v>
      </c>
    </row>
    <row r="2681" spans="1:19">
      <c r="A2681" s="418" t="s">
        <v>6</v>
      </c>
      <c r="B2681" s="497">
        <v>43374</v>
      </c>
      <c r="C2681" s="498"/>
      <c r="D2681" s="498">
        <v>877441.09000000008</v>
      </c>
      <c r="E2681" s="495">
        <f t="shared" si="324"/>
        <v>0</v>
      </c>
      <c r="F2681" s="495">
        <f t="shared" si="324"/>
        <v>3214842.66</v>
      </c>
      <c r="G2681" s="495">
        <f t="shared" si="319"/>
        <v>-3214842.66</v>
      </c>
      <c r="H2681" s="495">
        <f>VLOOKUP(A2681,'02-Metrics'!A:R,18,FALSE)</f>
        <v>66185668.571428567</v>
      </c>
      <c r="I2681" s="496">
        <f t="shared" si="325"/>
        <v>-4.8573093380940825E-2</v>
      </c>
      <c r="J2681" s="512"/>
      <c r="M2681" s="241" t="s">
        <v>1038</v>
      </c>
      <c r="S2681">
        <f t="shared" si="320"/>
        <v>2018</v>
      </c>
    </row>
    <row r="2682" spans="1:19">
      <c r="A2682" s="418" t="s">
        <v>6</v>
      </c>
      <c r="B2682" s="497">
        <v>43405</v>
      </c>
      <c r="C2682" s="498"/>
      <c r="D2682" s="498">
        <v>450155.73</v>
      </c>
      <c r="E2682" s="495">
        <f t="shared" si="324"/>
        <v>0</v>
      </c>
      <c r="F2682" s="495">
        <f t="shared" si="324"/>
        <v>3664998.39</v>
      </c>
      <c r="G2682" s="495">
        <f t="shared" si="319"/>
        <v>-3664998.39</v>
      </c>
      <c r="H2682" s="495">
        <f>VLOOKUP(A2682,'02-Metrics'!A:R,18,FALSE)</f>
        <v>66185668.571428567</v>
      </c>
      <c r="I2682" s="496">
        <f t="shared" si="325"/>
        <v>-5.5374501294712747E-2</v>
      </c>
      <c r="J2682" s="512"/>
      <c r="M2682" s="241" t="s">
        <v>1038</v>
      </c>
      <c r="S2682">
        <f t="shared" si="320"/>
        <v>2018</v>
      </c>
    </row>
    <row r="2683" spans="1:19">
      <c r="A2683" s="418" t="s">
        <v>6</v>
      </c>
      <c r="B2683" s="497">
        <v>43435</v>
      </c>
      <c r="C2683" s="498"/>
      <c r="D2683" s="498">
        <v>1451075.8699999999</v>
      </c>
      <c r="E2683" s="495">
        <f t="shared" si="324"/>
        <v>0</v>
      </c>
      <c r="F2683" s="495">
        <f t="shared" si="324"/>
        <v>5116074.26</v>
      </c>
      <c r="G2683" s="495">
        <f t="shared" si="319"/>
        <v>-5116074.26</v>
      </c>
      <c r="H2683" s="495">
        <f>VLOOKUP(A2683,'02-Metrics'!A:R,18,FALSE)</f>
        <v>66185668.571428567</v>
      </c>
      <c r="I2683" s="496">
        <f t="shared" si="325"/>
        <v>-7.7298822697222672E-2</v>
      </c>
      <c r="J2683" s="512"/>
      <c r="M2683" s="241" t="s">
        <v>1038</v>
      </c>
      <c r="S2683">
        <f t="shared" si="320"/>
        <v>2018</v>
      </c>
    </row>
    <row r="2684" spans="1:19">
      <c r="A2684" s="418" t="s">
        <v>6</v>
      </c>
      <c r="B2684" s="497">
        <v>43466</v>
      </c>
      <c r="C2684" s="498"/>
      <c r="D2684" s="498">
        <v>7267365.7799999984</v>
      </c>
      <c r="E2684" s="495">
        <f t="shared" si="324"/>
        <v>0</v>
      </c>
      <c r="F2684" s="495">
        <f t="shared" si="324"/>
        <v>12383440.039999999</v>
      </c>
      <c r="G2684" s="495">
        <f t="shared" si="319"/>
        <v>-12383440.039999999</v>
      </c>
      <c r="H2684" s="495">
        <f>VLOOKUP(A2684,'02-Metrics'!A:R,18,FALSE)</f>
        <v>66185668.571428567</v>
      </c>
      <c r="I2684" s="496">
        <f t="shared" si="325"/>
        <v>-0.18710153281349126</v>
      </c>
      <c r="J2684" s="512"/>
      <c r="M2684" s="241" t="s">
        <v>1038</v>
      </c>
      <c r="S2684">
        <f t="shared" si="320"/>
        <v>2019</v>
      </c>
    </row>
    <row r="2685" spans="1:19">
      <c r="A2685" s="418" t="s">
        <v>6</v>
      </c>
      <c r="B2685" s="497">
        <v>43497</v>
      </c>
      <c r="C2685" s="498"/>
      <c r="D2685" s="498">
        <v>4122879.3700000015</v>
      </c>
      <c r="E2685" s="495">
        <f t="shared" si="324"/>
        <v>0</v>
      </c>
      <c r="F2685" s="495">
        <f t="shared" si="324"/>
        <v>16506319.41</v>
      </c>
      <c r="G2685" s="495">
        <f t="shared" si="319"/>
        <v>-16506319.41</v>
      </c>
      <c r="H2685" s="495">
        <f>VLOOKUP(A2685,'02-Metrics'!A:R,18,FALSE)</f>
        <v>66185668.571428567</v>
      </c>
      <c r="I2685" s="496">
        <f t="shared" si="325"/>
        <v>-0.24939416290984706</v>
      </c>
      <c r="J2685" s="512"/>
      <c r="M2685" s="241" t="s">
        <v>1038</v>
      </c>
      <c r="S2685">
        <f t="shared" si="320"/>
        <v>2019</v>
      </c>
    </row>
    <row r="2686" spans="1:19">
      <c r="A2686" s="418" t="s">
        <v>6</v>
      </c>
      <c r="B2686" s="497">
        <f>L2686</f>
        <v>43507</v>
      </c>
      <c r="C2686" s="498">
        <v>50000000</v>
      </c>
      <c r="D2686" s="498"/>
      <c r="E2686" s="495">
        <f t="shared" si="324"/>
        <v>50000000</v>
      </c>
      <c r="F2686" s="495">
        <f t="shared" si="324"/>
        <v>16506319.41</v>
      </c>
      <c r="G2686" s="495">
        <f t="shared" si="319"/>
        <v>33493680.59</v>
      </c>
      <c r="H2686" s="495">
        <f>VLOOKUP(A2686,'02-Metrics'!A:R,18,FALSE)</f>
        <v>66185668.571428567</v>
      </c>
      <c r="I2686" s="496">
        <f t="shared" si="325"/>
        <v>0.5060563912541447</v>
      </c>
      <c r="J2686" s="512"/>
      <c r="L2686" s="23">
        <v>43507</v>
      </c>
      <c r="M2686" s="241" t="s">
        <v>1039</v>
      </c>
      <c r="S2686">
        <f t="shared" si="320"/>
        <v>2019</v>
      </c>
    </row>
    <row r="2687" spans="1:19">
      <c r="A2687" s="418" t="s">
        <v>6</v>
      </c>
      <c r="B2687" s="497">
        <v>43525</v>
      </c>
      <c r="C2687" s="498"/>
      <c r="D2687" s="498">
        <v>10376459.73</v>
      </c>
      <c r="E2687" s="495">
        <f t="shared" si="324"/>
        <v>50000000</v>
      </c>
      <c r="F2687" s="495">
        <f t="shared" si="324"/>
        <v>26882779.140000001</v>
      </c>
      <c r="G2687" s="495">
        <f t="shared" si="319"/>
        <v>23117220.859999999</v>
      </c>
      <c r="H2687" s="495">
        <f>VLOOKUP(A2687,'02-Metrics'!A:R,18,FALSE)</f>
        <v>66185668.571428567</v>
      </c>
      <c r="I2687" s="496">
        <f t="shared" si="325"/>
        <v>0.34927834618836778</v>
      </c>
      <c r="J2687" s="512"/>
      <c r="M2687" s="241" t="s">
        <v>1038</v>
      </c>
      <c r="S2687">
        <f t="shared" si="320"/>
        <v>2019</v>
      </c>
    </row>
    <row r="2688" spans="1:19">
      <c r="A2688" s="418" t="s">
        <v>6</v>
      </c>
      <c r="B2688" s="497">
        <v>43556</v>
      </c>
      <c r="C2688" s="498"/>
      <c r="D2688" s="498">
        <v>5111401.4299999988</v>
      </c>
      <c r="E2688" s="495">
        <f t="shared" si="324"/>
        <v>50000000</v>
      </c>
      <c r="F2688" s="495">
        <f t="shared" si="324"/>
        <v>31994180.57</v>
      </c>
      <c r="G2688" s="495">
        <f t="shared" ref="G2688:G2751" si="326">E2688-F2688</f>
        <v>18005819.43</v>
      </c>
      <c r="H2688" s="495">
        <f>VLOOKUP(A2688,'02-Metrics'!A:R,18,FALSE)</f>
        <v>66185668.571428567</v>
      </c>
      <c r="I2688" s="496">
        <f t="shared" si="325"/>
        <v>0.27205012533140538</v>
      </c>
      <c r="J2688" s="512"/>
      <c r="M2688" s="241" t="s">
        <v>1038</v>
      </c>
      <c r="S2688">
        <f t="shared" si="320"/>
        <v>2019</v>
      </c>
    </row>
    <row r="2689" spans="1:19">
      <c r="A2689" s="418" t="s">
        <v>6</v>
      </c>
      <c r="B2689" s="497">
        <v>43586</v>
      </c>
      <c r="C2689" s="498"/>
      <c r="D2689" s="498">
        <v>2586847.0099999998</v>
      </c>
      <c r="E2689" s="495">
        <f t="shared" si="324"/>
        <v>50000000</v>
      </c>
      <c r="F2689" s="495">
        <f t="shared" si="324"/>
        <v>34581027.579999998</v>
      </c>
      <c r="G2689" s="495">
        <f t="shared" si="326"/>
        <v>15418972.420000002</v>
      </c>
      <c r="H2689" s="495">
        <f>VLOOKUP(A2689,'02-Metrics'!A:R,18,FALSE)</f>
        <v>66185668.571428567</v>
      </c>
      <c r="I2689" s="496">
        <f t="shared" si="325"/>
        <v>0.2329654251865661</v>
      </c>
      <c r="J2689" s="512"/>
      <c r="M2689" s="241" t="s">
        <v>1038</v>
      </c>
      <c r="S2689">
        <f t="shared" si="320"/>
        <v>2019</v>
      </c>
    </row>
    <row r="2690" spans="1:19">
      <c r="A2690" s="418" t="s">
        <v>6</v>
      </c>
      <c r="B2690" s="497">
        <v>43617</v>
      </c>
      <c r="C2690" s="498"/>
      <c r="D2690" s="498">
        <v>793853.41</v>
      </c>
      <c r="E2690" s="495">
        <f t="shared" ref="E2690:F2705" si="327">C2690+E2689</f>
        <v>50000000</v>
      </c>
      <c r="F2690" s="495">
        <f t="shared" si="327"/>
        <v>35374880.989999995</v>
      </c>
      <c r="G2690" s="495">
        <f t="shared" si="326"/>
        <v>14625119.010000005</v>
      </c>
      <c r="H2690" s="495">
        <f>VLOOKUP(A2690,'02-Metrics'!A:R,18,FALSE)</f>
        <v>66185668.571428567</v>
      </c>
      <c r="I2690" s="496">
        <f t="shared" si="325"/>
        <v>0.22097108521637668</v>
      </c>
      <c r="J2690" s="512"/>
      <c r="M2690" s="241" t="s">
        <v>1038</v>
      </c>
      <c r="S2690">
        <f t="shared" si="320"/>
        <v>2019</v>
      </c>
    </row>
    <row r="2691" spans="1:19">
      <c r="A2691" s="418" t="s">
        <v>6</v>
      </c>
      <c r="B2691" s="497">
        <v>43647</v>
      </c>
      <c r="C2691" s="498"/>
      <c r="D2691" s="498">
        <v>513720.15</v>
      </c>
      <c r="E2691" s="495">
        <f t="shared" si="327"/>
        <v>50000000</v>
      </c>
      <c r="F2691" s="495">
        <f t="shared" si="327"/>
        <v>35888601.139999993</v>
      </c>
      <c r="G2691" s="495">
        <f t="shared" si="326"/>
        <v>14111398.860000007</v>
      </c>
      <c r="H2691" s="495">
        <f>VLOOKUP(A2691,'02-Metrics'!A:R,18,FALSE)</f>
        <v>66185668.571428567</v>
      </c>
      <c r="I2691" s="496">
        <f t="shared" si="325"/>
        <v>0.21320928177632251</v>
      </c>
      <c r="J2691" s="512"/>
      <c r="M2691" s="241" t="s">
        <v>1038</v>
      </c>
      <c r="S2691">
        <f t="shared" ref="S2691:S2754" si="328">YEAR(B2691)</f>
        <v>2019</v>
      </c>
    </row>
    <row r="2692" spans="1:19">
      <c r="A2692" s="418" t="s">
        <v>6</v>
      </c>
      <c r="B2692" s="497">
        <v>43678</v>
      </c>
      <c r="C2692" s="498"/>
      <c r="D2692" s="498">
        <v>268198.34999999998</v>
      </c>
      <c r="E2692" s="495">
        <f t="shared" si="327"/>
        <v>50000000</v>
      </c>
      <c r="F2692" s="495">
        <f t="shared" si="327"/>
        <v>36156799.489999995</v>
      </c>
      <c r="G2692" s="495">
        <f t="shared" si="326"/>
        <v>13843200.510000005</v>
      </c>
      <c r="H2692" s="495">
        <f>VLOOKUP(A2692,'02-Metrics'!A:R,18,FALSE)</f>
        <v>66185668.571428567</v>
      </c>
      <c r="I2692" s="496">
        <f t="shared" si="325"/>
        <v>0.20915706993365513</v>
      </c>
      <c r="J2692" s="512"/>
      <c r="M2692" s="241" t="s">
        <v>1038</v>
      </c>
      <c r="S2692">
        <f t="shared" si="328"/>
        <v>2019</v>
      </c>
    </row>
    <row r="2693" spans="1:19">
      <c r="A2693" s="418" t="s">
        <v>6</v>
      </c>
      <c r="B2693" s="497">
        <v>43709</v>
      </c>
      <c r="C2693" s="498"/>
      <c r="D2693" s="498">
        <v>1222005.9799999997</v>
      </c>
      <c r="E2693" s="495">
        <f t="shared" si="327"/>
        <v>50000000</v>
      </c>
      <c r="F2693" s="495">
        <f t="shared" si="327"/>
        <v>37378805.469999991</v>
      </c>
      <c r="G2693" s="495">
        <f t="shared" si="326"/>
        <v>12621194.530000009</v>
      </c>
      <c r="H2693" s="495">
        <f>VLOOKUP(A2693,'02-Metrics'!A:R,18,FALSE)</f>
        <v>66185668.571428567</v>
      </c>
      <c r="I2693" s="496">
        <f t="shared" si="325"/>
        <v>0.19069376803800095</v>
      </c>
      <c r="J2693" s="512"/>
      <c r="M2693" s="241" t="s">
        <v>1038</v>
      </c>
      <c r="S2693">
        <f t="shared" si="328"/>
        <v>2019</v>
      </c>
    </row>
    <row r="2694" spans="1:19">
      <c r="A2694" s="418" t="s">
        <v>6</v>
      </c>
      <c r="B2694" s="497">
        <f>L2694</f>
        <v>43738</v>
      </c>
      <c r="C2694" s="498">
        <v>6101100</v>
      </c>
      <c r="D2694" s="498"/>
      <c r="E2694" s="495">
        <f t="shared" si="327"/>
        <v>56101100</v>
      </c>
      <c r="F2694" s="495">
        <f t="shared" si="327"/>
        <v>37378805.469999991</v>
      </c>
      <c r="G2694" s="495">
        <f t="shared" si="326"/>
        <v>18722294.530000009</v>
      </c>
      <c r="H2694" s="495">
        <f>VLOOKUP(A2694,'02-Metrics'!A:R,18,FALSE)</f>
        <v>66185668.571428567</v>
      </c>
      <c r="I2694" s="496">
        <f t="shared" si="325"/>
        <v>0.28287535555819954</v>
      </c>
      <c r="J2694" s="512"/>
      <c r="L2694" s="23">
        <v>43738</v>
      </c>
      <c r="M2694" s="241" t="s">
        <v>1039</v>
      </c>
      <c r="S2694">
        <f t="shared" si="328"/>
        <v>2019</v>
      </c>
    </row>
    <row r="2695" spans="1:19">
      <c r="A2695" s="418" t="s">
        <v>6</v>
      </c>
      <c r="B2695" s="497">
        <v>43739</v>
      </c>
      <c r="C2695" s="498"/>
      <c r="D2695" s="498">
        <v>986480</v>
      </c>
      <c r="E2695" s="495">
        <f t="shared" si="327"/>
        <v>56101100</v>
      </c>
      <c r="F2695" s="495">
        <f t="shared" si="327"/>
        <v>38365285.469999991</v>
      </c>
      <c r="G2695" s="495">
        <f t="shared" si="326"/>
        <v>17735814.530000009</v>
      </c>
      <c r="H2695" s="495">
        <f>VLOOKUP(A2695,'02-Metrics'!A:R,18,FALSE)</f>
        <v>66185668.571428567</v>
      </c>
      <c r="I2695" s="496">
        <f t="shared" si="325"/>
        <v>0.26797061830476565</v>
      </c>
      <c r="J2695" s="512"/>
      <c r="M2695" s="241" t="s">
        <v>1038</v>
      </c>
      <c r="S2695">
        <f t="shared" si="328"/>
        <v>2019</v>
      </c>
    </row>
    <row r="2696" spans="1:19">
      <c r="A2696" s="418" t="s">
        <v>6</v>
      </c>
      <c r="B2696" s="497">
        <v>43770</v>
      </c>
      <c r="C2696" s="498"/>
      <c r="D2696" s="498">
        <v>1078944.54</v>
      </c>
      <c r="E2696" s="495">
        <f t="shared" si="327"/>
        <v>56101100</v>
      </c>
      <c r="F2696" s="495">
        <f t="shared" si="327"/>
        <v>39444230.00999999</v>
      </c>
      <c r="G2696" s="495">
        <f t="shared" si="326"/>
        <v>16656869.99000001</v>
      </c>
      <c r="H2696" s="495">
        <f>VLOOKUP(A2696,'02-Metrics'!A:R,18,FALSE)</f>
        <v>66185668.571428567</v>
      </c>
      <c r="I2696" s="496">
        <f t="shared" si="325"/>
        <v>0.2516688332916614</v>
      </c>
      <c r="J2696" s="512"/>
      <c r="M2696" s="241" t="s">
        <v>1038</v>
      </c>
      <c r="S2696">
        <f t="shared" si="328"/>
        <v>2019</v>
      </c>
    </row>
    <row r="2697" spans="1:19">
      <c r="A2697" s="418" t="s">
        <v>6</v>
      </c>
      <c r="B2697" s="497">
        <f>L2697</f>
        <v>43775</v>
      </c>
      <c r="C2697" s="498">
        <v>49997</v>
      </c>
      <c r="D2697" s="498"/>
      <c r="E2697" s="495">
        <f t="shared" si="327"/>
        <v>56151097</v>
      </c>
      <c r="F2697" s="495">
        <f t="shared" si="327"/>
        <v>39444230.00999999</v>
      </c>
      <c r="G2697" s="495">
        <f t="shared" si="326"/>
        <v>16706866.99000001</v>
      </c>
      <c r="H2697" s="495">
        <f>VLOOKUP(A2697,'02-Metrics'!A:R,18,FALSE)</f>
        <v>66185668.571428567</v>
      </c>
      <c r="I2697" s="496">
        <f t="shared" si="325"/>
        <v>0.25242423851879214</v>
      </c>
      <c r="J2697" s="512"/>
      <c r="L2697" s="23">
        <v>43775</v>
      </c>
      <c r="M2697" s="241" t="s">
        <v>1039</v>
      </c>
      <c r="S2697">
        <f t="shared" si="328"/>
        <v>2019</v>
      </c>
    </row>
    <row r="2698" spans="1:19">
      <c r="A2698" s="418" t="s">
        <v>6</v>
      </c>
      <c r="B2698" s="497">
        <f>L2698</f>
        <v>43789</v>
      </c>
      <c r="C2698" s="498">
        <v>1461737</v>
      </c>
      <c r="D2698" s="498"/>
      <c r="E2698" s="495">
        <f t="shared" si="327"/>
        <v>57612834</v>
      </c>
      <c r="F2698" s="495">
        <f t="shared" si="327"/>
        <v>39444230.00999999</v>
      </c>
      <c r="G2698" s="495">
        <f t="shared" si="326"/>
        <v>18168603.99000001</v>
      </c>
      <c r="H2698" s="495">
        <f>VLOOKUP(A2698,'02-Metrics'!A:R,18,FALSE)</f>
        <v>66185668.571428567</v>
      </c>
      <c r="I2698" s="496">
        <f t="shared" si="325"/>
        <v>0.27450963905263237</v>
      </c>
      <c r="J2698" s="512"/>
      <c r="L2698" s="23">
        <v>43789</v>
      </c>
      <c r="M2698" s="241" t="s">
        <v>1039</v>
      </c>
      <c r="S2698">
        <f t="shared" si="328"/>
        <v>2019</v>
      </c>
    </row>
    <row r="2699" spans="1:19">
      <c r="A2699" s="418" t="s">
        <v>6</v>
      </c>
      <c r="B2699" s="497">
        <v>43800</v>
      </c>
      <c r="C2699" s="498"/>
      <c r="D2699" s="498">
        <v>2607532.15</v>
      </c>
      <c r="E2699" s="495">
        <f t="shared" si="327"/>
        <v>57612834</v>
      </c>
      <c r="F2699" s="495">
        <f t="shared" si="327"/>
        <v>42051762.159999989</v>
      </c>
      <c r="G2699" s="495">
        <f t="shared" si="326"/>
        <v>15561071.840000011</v>
      </c>
      <c r="H2699" s="495">
        <f>VLOOKUP(A2699,'02-Metrics'!A:R,18,FALSE)</f>
        <v>66185668.571428567</v>
      </c>
      <c r="I2699" s="496">
        <f t="shared" si="325"/>
        <v>0.2351124068982739</v>
      </c>
      <c r="J2699" s="512"/>
      <c r="M2699" s="241" t="s">
        <v>1038</v>
      </c>
      <c r="S2699">
        <f t="shared" si="328"/>
        <v>2019</v>
      </c>
    </row>
    <row r="2700" spans="1:19">
      <c r="A2700" s="418" t="s">
        <v>6</v>
      </c>
      <c r="B2700" s="497">
        <f>L2700</f>
        <v>43830</v>
      </c>
      <c r="C2700" s="498">
        <v>9151350</v>
      </c>
      <c r="D2700" s="498"/>
      <c r="E2700" s="495">
        <f t="shared" si="327"/>
        <v>66764184</v>
      </c>
      <c r="F2700" s="495">
        <f t="shared" si="327"/>
        <v>42051762.159999989</v>
      </c>
      <c r="G2700" s="495">
        <f t="shared" si="326"/>
        <v>24712421.840000011</v>
      </c>
      <c r="H2700" s="495">
        <f>VLOOKUP(A2700,'02-Metrics'!A:R,18,FALSE)</f>
        <v>66185668.571428567</v>
      </c>
      <c r="I2700" s="496">
        <f t="shared" si="325"/>
        <v>0.37338025547524678</v>
      </c>
      <c r="J2700" s="512"/>
      <c r="L2700" s="23">
        <v>43830</v>
      </c>
      <c r="M2700" s="241" t="s">
        <v>1039</v>
      </c>
      <c r="S2700">
        <f t="shared" si="328"/>
        <v>2019</v>
      </c>
    </row>
    <row r="2701" spans="1:19">
      <c r="A2701" s="418" t="s">
        <v>6</v>
      </c>
      <c r="B2701" s="497">
        <v>43831</v>
      </c>
      <c r="C2701" s="498"/>
      <c r="D2701" s="498">
        <v>24268.18</v>
      </c>
      <c r="E2701" s="495">
        <f t="shared" si="327"/>
        <v>66764184</v>
      </c>
      <c r="F2701" s="495">
        <f t="shared" si="327"/>
        <v>42076030.339999989</v>
      </c>
      <c r="G2701" s="495">
        <f t="shared" si="326"/>
        <v>24688153.660000011</v>
      </c>
      <c r="H2701" s="495">
        <f>VLOOKUP(A2701,'02-Metrics'!A:R,18,FALSE)</f>
        <v>66185668.571428567</v>
      </c>
      <c r="I2701" s="496">
        <f t="shared" si="325"/>
        <v>0.37301358727465578</v>
      </c>
      <c r="J2701" s="512"/>
      <c r="M2701" s="241" t="s">
        <v>1038</v>
      </c>
      <c r="S2701">
        <f t="shared" si="328"/>
        <v>2020</v>
      </c>
    </row>
    <row r="2702" spans="1:19">
      <c r="A2702" s="418" t="s">
        <v>6</v>
      </c>
      <c r="B2702" s="497">
        <v>43862</v>
      </c>
      <c r="C2702" s="498"/>
      <c r="D2702" s="498">
        <v>772613.70000000007</v>
      </c>
      <c r="E2702" s="495">
        <f t="shared" si="327"/>
        <v>66764184</v>
      </c>
      <c r="F2702" s="495">
        <f t="shared" si="327"/>
        <v>42848644.039999992</v>
      </c>
      <c r="G2702" s="495">
        <f t="shared" si="326"/>
        <v>23915539.960000008</v>
      </c>
      <c r="H2702" s="495">
        <f>VLOOKUP(A2702,'02-Metrics'!A:R,18,FALSE)</f>
        <v>66185668.571428567</v>
      </c>
      <c r="I2702" s="496">
        <f t="shared" si="325"/>
        <v>0.36134015831826188</v>
      </c>
      <c r="J2702" s="512"/>
      <c r="M2702" s="241" t="s">
        <v>1038</v>
      </c>
      <c r="S2702">
        <f t="shared" si="328"/>
        <v>2020</v>
      </c>
    </row>
    <row r="2703" spans="1:19">
      <c r="A2703" s="418" t="s">
        <v>6</v>
      </c>
      <c r="B2703" s="497">
        <v>43891</v>
      </c>
      <c r="C2703" s="498"/>
      <c r="D2703" s="498">
        <v>123315</v>
      </c>
      <c r="E2703" s="495">
        <f t="shared" si="327"/>
        <v>66764184</v>
      </c>
      <c r="F2703" s="495">
        <f t="shared" si="327"/>
        <v>42971959.039999992</v>
      </c>
      <c r="G2703" s="495">
        <f t="shared" si="326"/>
        <v>23792224.960000008</v>
      </c>
      <c r="H2703" s="495">
        <f>VLOOKUP(A2703,'02-Metrics'!A:R,18,FALSE)</f>
        <v>66185668.571428567</v>
      </c>
      <c r="I2703" s="496">
        <f t="shared" si="325"/>
        <v>0.35947699061652721</v>
      </c>
      <c r="J2703" s="512"/>
      <c r="M2703" s="241" t="s">
        <v>1038</v>
      </c>
      <c r="S2703">
        <f t="shared" si="328"/>
        <v>2020</v>
      </c>
    </row>
    <row r="2704" spans="1:19">
      <c r="A2704" s="418" t="s">
        <v>6</v>
      </c>
      <c r="B2704" s="497">
        <v>43983</v>
      </c>
      <c r="C2704" s="498"/>
      <c r="D2704" s="498">
        <v>1949</v>
      </c>
      <c r="E2704" s="495">
        <f t="shared" si="327"/>
        <v>66764184</v>
      </c>
      <c r="F2704" s="495">
        <f t="shared" si="327"/>
        <v>42973908.039999992</v>
      </c>
      <c r="G2704" s="495">
        <f t="shared" si="326"/>
        <v>23790275.960000008</v>
      </c>
      <c r="H2704" s="495">
        <f>VLOOKUP(A2704,'02-Metrics'!A:R,18,FALSE)</f>
        <v>66185668.571428567</v>
      </c>
      <c r="I2704" s="496">
        <f t="shared" si="325"/>
        <v>0.35944754315392591</v>
      </c>
      <c r="J2704" s="512"/>
      <c r="M2704" s="241" t="s">
        <v>1038</v>
      </c>
      <c r="S2704">
        <f t="shared" si="328"/>
        <v>2020</v>
      </c>
    </row>
    <row r="2705" spans="1:19">
      <c r="A2705" s="418" t="s">
        <v>6</v>
      </c>
      <c r="B2705" s="497">
        <v>44013</v>
      </c>
      <c r="C2705" s="498"/>
      <c r="D2705" s="498">
        <v>10000</v>
      </c>
      <c r="E2705" s="495">
        <f t="shared" si="327"/>
        <v>66764184</v>
      </c>
      <c r="F2705" s="495">
        <f t="shared" si="327"/>
        <v>42983908.039999992</v>
      </c>
      <c r="G2705" s="495">
        <f t="shared" si="326"/>
        <v>23780275.960000008</v>
      </c>
      <c r="H2705" s="495">
        <f>VLOOKUP(A2705,'02-Metrics'!A:R,18,FALSE)</f>
        <v>66185668.571428567</v>
      </c>
      <c r="I2705" s="496">
        <f t="shared" si="325"/>
        <v>0.3592964530430931</v>
      </c>
      <c r="J2705" s="512"/>
      <c r="M2705" s="241" t="s">
        <v>1038</v>
      </c>
      <c r="S2705">
        <f t="shared" si="328"/>
        <v>2020</v>
      </c>
    </row>
    <row r="2706" spans="1:19">
      <c r="A2706" s="418" t="s">
        <v>6</v>
      </c>
      <c r="B2706" s="497">
        <v>44044</v>
      </c>
      <c r="C2706" s="498"/>
      <c r="D2706" s="498">
        <v>124246.9</v>
      </c>
      <c r="E2706" s="495">
        <f t="shared" ref="E2706:F2710" si="329">C2706+E2705</f>
        <v>66764184</v>
      </c>
      <c r="F2706" s="495">
        <f t="shared" si="329"/>
        <v>43108154.93999999</v>
      </c>
      <c r="G2706" s="495">
        <f t="shared" si="326"/>
        <v>23656029.06000001</v>
      </c>
      <c r="H2706" s="495">
        <f>VLOOKUP(A2706,'02-Metrics'!A:R,18,FALSE)</f>
        <v>66185668.571428567</v>
      </c>
      <c r="I2706" s="496">
        <f t="shared" si="325"/>
        <v>0.35741920525393001</v>
      </c>
      <c r="J2706" s="512"/>
      <c r="M2706" s="241" t="s">
        <v>1038</v>
      </c>
      <c r="S2706">
        <f t="shared" si="328"/>
        <v>2020</v>
      </c>
    </row>
    <row r="2707" spans="1:19">
      <c r="A2707" s="418" t="s">
        <v>6</v>
      </c>
      <c r="B2707" s="497">
        <v>44075</v>
      </c>
      <c r="C2707" s="498"/>
      <c r="D2707" s="498">
        <v>42500</v>
      </c>
      <c r="E2707" s="495">
        <f t="shared" si="329"/>
        <v>66764184</v>
      </c>
      <c r="F2707" s="495">
        <f t="shared" si="329"/>
        <v>43150654.93999999</v>
      </c>
      <c r="G2707" s="495">
        <f t="shared" si="326"/>
        <v>23613529.06000001</v>
      </c>
      <c r="H2707" s="495">
        <f>VLOOKUP(A2707,'02-Metrics'!A:R,18,FALSE)</f>
        <v>66185668.571428567</v>
      </c>
      <c r="I2707" s="496">
        <f t="shared" si="325"/>
        <v>0.35677707228289057</v>
      </c>
      <c r="J2707" s="512"/>
      <c r="M2707" s="241" t="s">
        <v>1038</v>
      </c>
      <c r="S2707">
        <f t="shared" si="328"/>
        <v>2020</v>
      </c>
    </row>
    <row r="2708" spans="1:19">
      <c r="A2708" s="418" t="s">
        <v>6</v>
      </c>
      <c r="B2708" s="497">
        <f>L2708</f>
        <v>44166</v>
      </c>
      <c r="C2708" s="498"/>
      <c r="D2708" s="498">
        <v>2379.6799999999998</v>
      </c>
      <c r="E2708" s="495">
        <f t="shared" si="329"/>
        <v>66764184</v>
      </c>
      <c r="F2708" s="495">
        <f t="shared" si="329"/>
        <v>43153034.61999999</v>
      </c>
      <c r="G2708" s="495">
        <f t="shared" si="326"/>
        <v>23611149.38000001</v>
      </c>
      <c r="H2708" s="495">
        <f>VLOOKUP(A2708,'02-Metrics'!A:R,18,FALSE)</f>
        <v>66185668.571428567</v>
      </c>
      <c r="I2708" s="496">
        <f t="shared" si="325"/>
        <v>0.35674111767139594</v>
      </c>
      <c r="J2708" s="512"/>
      <c r="L2708" s="23">
        <v>44166</v>
      </c>
      <c r="M2708" s="241" t="s">
        <v>1040</v>
      </c>
      <c r="S2708">
        <f t="shared" si="328"/>
        <v>2020</v>
      </c>
    </row>
    <row r="2709" spans="1:19">
      <c r="A2709" s="418" t="s">
        <v>6</v>
      </c>
      <c r="B2709" s="497">
        <v>44197</v>
      </c>
      <c r="C2709" s="498"/>
      <c r="D2709" s="498">
        <v>77359.28</v>
      </c>
      <c r="E2709" s="495">
        <f t="shared" si="329"/>
        <v>66764184</v>
      </c>
      <c r="F2709" s="495">
        <f t="shared" si="329"/>
        <v>43230393.899999991</v>
      </c>
      <c r="G2709" s="495">
        <f t="shared" si="326"/>
        <v>23533790.100000009</v>
      </c>
      <c r="H2709" s="495">
        <f>VLOOKUP(A2709,'02-Metrics'!A:R,18,FALSE)</f>
        <v>66185668.571428567</v>
      </c>
      <c r="I2709" s="496">
        <f t="shared" si="325"/>
        <v>0.35557229545248137</v>
      </c>
      <c r="J2709" s="512"/>
      <c r="M2709" s="241" t="s">
        <v>1038</v>
      </c>
      <c r="S2709">
        <f t="shared" si="328"/>
        <v>2021</v>
      </c>
    </row>
    <row r="2710" spans="1:19">
      <c r="A2710" s="418" t="s">
        <v>6</v>
      </c>
      <c r="B2710" s="497">
        <f>L2710</f>
        <v>44227</v>
      </c>
      <c r="C2710" s="498">
        <v>1715135</v>
      </c>
      <c r="D2710" s="498"/>
      <c r="E2710" s="495">
        <f t="shared" si="329"/>
        <v>68479319</v>
      </c>
      <c r="F2710" s="495">
        <f t="shared" si="329"/>
        <v>43230393.899999991</v>
      </c>
      <c r="G2710" s="495">
        <f t="shared" si="326"/>
        <v>25248925.100000009</v>
      </c>
      <c r="H2710" s="495">
        <f>VLOOKUP(A2710,'02-Metrics'!A:R,18,FALSE)</f>
        <v>66185668.571428567</v>
      </c>
      <c r="I2710" s="496">
        <f t="shared" si="325"/>
        <v>0.38148628917680255</v>
      </c>
      <c r="J2710" s="512"/>
      <c r="L2710" s="23">
        <v>44227</v>
      </c>
      <c r="M2710" s="241" t="s">
        <v>1039</v>
      </c>
      <c r="S2710">
        <f t="shared" si="328"/>
        <v>2021</v>
      </c>
    </row>
    <row r="2711" spans="1:19">
      <c r="A2711" s="418" t="s">
        <v>6</v>
      </c>
      <c r="B2711" s="497">
        <v>44228</v>
      </c>
      <c r="C2711" s="498"/>
      <c r="D2711" s="498">
        <v>309.82</v>
      </c>
      <c r="E2711" s="495">
        <f>C2711+E2710</f>
        <v>68479319</v>
      </c>
      <c r="F2711" s="495">
        <f>D2711+F2710</f>
        <v>43230703.719999991</v>
      </c>
      <c r="G2711" s="495">
        <f t="shared" si="326"/>
        <v>25248615.280000009</v>
      </c>
      <c r="H2711" s="495">
        <f>VLOOKUP(A2711,'02-Metrics'!A:R,18,FALSE)</f>
        <v>66185668.571428567</v>
      </c>
      <c r="I2711" s="496">
        <f t="shared" si="325"/>
        <v>0.3814816081029887</v>
      </c>
      <c r="J2711" s="512"/>
      <c r="M2711" s="241" t="s">
        <v>1038</v>
      </c>
      <c r="S2711">
        <f t="shared" si="328"/>
        <v>2021</v>
      </c>
    </row>
    <row r="2712" spans="1:19">
      <c r="A2712" s="418" t="s">
        <v>6</v>
      </c>
      <c r="B2712" s="497">
        <v>44256</v>
      </c>
      <c r="C2712" s="498"/>
      <c r="D2712" s="498">
        <v>24040.51</v>
      </c>
      <c r="E2712" s="495">
        <f>C2712+E2711</f>
        <v>68479319</v>
      </c>
      <c r="F2712" s="495">
        <f>D2712+F2711</f>
        <v>43254744.229999989</v>
      </c>
      <c r="G2712" s="495">
        <f t="shared" si="326"/>
        <v>25224574.770000011</v>
      </c>
      <c r="H2712" s="495">
        <f>VLOOKUP(A2712,'02-Metrics'!A:R,18,FALSE)</f>
        <v>66185668.571428567</v>
      </c>
      <c r="I2712" s="496">
        <f t="shared" si="325"/>
        <v>0.38111837977095103</v>
      </c>
      <c r="J2712" s="512"/>
      <c r="M2712" s="241" t="s">
        <v>1038</v>
      </c>
      <c r="S2712">
        <f t="shared" si="328"/>
        <v>2021</v>
      </c>
    </row>
    <row r="2713" spans="1:19">
      <c r="A2713" s="418"/>
      <c r="B2713" s="505"/>
      <c r="C2713" s="506"/>
      <c r="D2713" s="506"/>
      <c r="E2713" s="506"/>
      <c r="F2713" s="506"/>
      <c r="G2713" s="506"/>
      <c r="H2713" s="495"/>
      <c r="I2713" s="496"/>
      <c r="J2713" s="512"/>
      <c r="S2713">
        <f t="shared" si="328"/>
        <v>1900</v>
      </c>
    </row>
    <row r="2714" spans="1:19">
      <c r="A2714" s="418" t="s">
        <v>945</v>
      </c>
      <c r="B2714" s="497">
        <v>43132</v>
      </c>
      <c r="C2714" s="498"/>
      <c r="D2714" s="498">
        <v>33580</v>
      </c>
      <c r="E2714" s="495">
        <f t="shared" ref="E2714:F2729" si="330">C2714+E2713</f>
        <v>0</v>
      </c>
      <c r="F2714" s="495">
        <f t="shared" si="330"/>
        <v>33580</v>
      </c>
      <c r="G2714" s="495">
        <f t="shared" si="326"/>
        <v>-33580</v>
      </c>
      <c r="H2714" s="495">
        <f>VLOOKUP(A2714,'02-Metrics'!A:R,18,FALSE)</f>
        <v>245977347.13161686</v>
      </c>
      <c r="I2714" s="496">
        <f t="shared" si="325"/>
        <v>-1.3651663615199536E-4</v>
      </c>
      <c r="J2714" s="512"/>
      <c r="M2714" s="241" t="s">
        <v>1038</v>
      </c>
      <c r="S2714">
        <f t="shared" si="328"/>
        <v>2018</v>
      </c>
    </row>
    <row r="2715" spans="1:19">
      <c r="A2715" s="418" t="s">
        <v>945</v>
      </c>
      <c r="B2715" s="497">
        <v>43191</v>
      </c>
      <c r="C2715" s="498"/>
      <c r="D2715" s="498">
        <v>879590.48999999987</v>
      </c>
      <c r="E2715" s="495">
        <f t="shared" si="330"/>
        <v>0</v>
      </c>
      <c r="F2715" s="495">
        <f t="shared" si="330"/>
        <v>913170.48999999987</v>
      </c>
      <c r="G2715" s="495">
        <f t="shared" si="326"/>
        <v>-913170.48999999987</v>
      </c>
      <c r="H2715" s="495">
        <f>VLOOKUP(A2715,'02-Metrics'!A:R,18,FALSE)</f>
        <v>245977347.13161686</v>
      </c>
      <c r="I2715" s="496">
        <f t="shared" si="325"/>
        <v>-3.7124170198948574E-3</v>
      </c>
      <c r="J2715" s="512"/>
      <c r="M2715" s="241" t="s">
        <v>1038</v>
      </c>
      <c r="S2715">
        <f t="shared" si="328"/>
        <v>2018</v>
      </c>
    </row>
    <row r="2716" spans="1:19">
      <c r="A2716" s="418" t="s">
        <v>945</v>
      </c>
      <c r="B2716" s="497">
        <v>43221</v>
      </c>
      <c r="C2716" s="498"/>
      <c r="D2716" s="498">
        <v>6418153.540000001</v>
      </c>
      <c r="E2716" s="495">
        <f t="shared" si="330"/>
        <v>0</v>
      </c>
      <c r="F2716" s="495">
        <f t="shared" si="330"/>
        <v>7331324.0300000012</v>
      </c>
      <c r="G2716" s="495">
        <f t="shared" si="326"/>
        <v>-7331324.0300000012</v>
      </c>
      <c r="H2716" s="495">
        <f>VLOOKUP(A2716,'02-Metrics'!A:R,18,FALSE)</f>
        <v>245977347.13161686</v>
      </c>
      <c r="I2716" s="496">
        <f t="shared" si="325"/>
        <v>-2.9804874780103945E-2</v>
      </c>
      <c r="J2716" s="512"/>
      <c r="M2716" s="241" t="s">
        <v>1038</v>
      </c>
      <c r="S2716">
        <f t="shared" si="328"/>
        <v>2018</v>
      </c>
    </row>
    <row r="2717" spans="1:19">
      <c r="A2717" s="418" t="s">
        <v>945</v>
      </c>
      <c r="B2717" s="497">
        <f>L2717</f>
        <v>43228</v>
      </c>
      <c r="C2717" s="498">
        <v>53125000</v>
      </c>
      <c r="D2717" s="498"/>
      <c r="E2717" s="495">
        <f t="shared" si="330"/>
        <v>53125000</v>
      </c>
      <c r="F2717" s="495">
        <f t="shared" si="330"/>
        <v>7331324.0300000012</v>
      </c>
      <c r="G2717" s="495">
        <f t="shared" si="326"/>
        <v>45793675.969999999</v>
      </c>
      <c r="H2717" s="495">
        <f>VLOOKUP(A2717,'02-Metrics'!A:R,18,FALSE)</f>
        <v>245977347.13161686</v>
      </c>
      <c r="I2717" s="496">
        <f t="shared" si="325"/>
        <v>0.1861702978099721</v>
      </c>
      <c r="J2717" s="512"/>
      <c r="L2717" s="23">
        <v>43228</v>
      </c>
      <c r="M2717" s="241" t="s">
        <v>1039</v>
      </c>
      <c r="S2717">
        <f t="shared" si="328"/>
        <v>2018</v>
      </c>
    </row>
    <row r="2718" spans="1:19">
      <c r="A2718" s="418" t="s">
        <v>945</v>
      </c>
      <c r="B2718" s="497">
        <v>43252</v>
      </c>
      <c r="C2718" s="498"/>
      <c r="D2718" s="498">
        <v>6945643.6099999994</v>
      </c>
      <c r="E2718" s="495">
        <f t="shared" si="330"/>
        <v>53125000</v>
      </c>
      <c r="F2718" s="495">
        <f t="shared" si="330"/>
        <v>14276967.640000001</v>
      </c>
      <c r="G2718" s="495">
        <f t="shared" si="326"/>
        <v>38848032.359999999</v>
      </c>
      <c r="H2718" s="495">
        <f>VLOOKUP(A2718,'02-Metrics'!A:R,18,FALSE)</f>
        <v>245977347.13161686</v>
      </c>
      <c r="I2718" s="496">
        <f t="shared" si="325"/>
        <v>0.15793337399973381</v>
      </c>
      <c r="J2718" s="512"/>
      <c r="M2718" s="241" t="s">
        <v>1038</v>
      </c>
      <c r="S2718">
        <f t="shared" si="328"/>
        <v>2018</v>
      </c>
    </row>
    <row r="2719" spans="1:19">
      <c r="A2719" s="418" t="s">
        <v>945</v>
      </c>
      <c r="B2719" s="497">
        <f>L2719</f>
        <v>43261</v>
      </c>
      <c r="C2719" s="498">
        <v>2199495</v>
      </c>
      <c r="D2719" s="498"/>
      <c r="E2719" s="495">
        <f t="shared" si="330"/>
        <v>55324495</v>
      </c>
      <c r="F2719" s="495">
        <f t="shared" si="330"/>
        <v>14276967.640000001</v>
      </c>
      <c r="G2719" s="495">
        <f t="shared" si="326"/>
        <v>41047527.359999999</v>
      </c>
      <c r="H2719" s="495">
        <f>VLOOKUP(A2719,'02-Metrics'!A:R,18,FALSE)</f>
        <v>245977347.13161686</v>
      </c>
      <c r="I2719" s="496">
        <f t="shared" si="325"/>
        <v>0.16687523399476459</v>
      </c>
      <c r="J2719" s="512"/>
      <c r="L2719" s="23">
        <v>43261</v>
      </c>
      <c r="M2719" s="241" t="s">
        <v>1039</v>
      </c>
      <c r="S2719">
        <f t="shared" si="328"/>
        <v>2018</v>
      </c>
    </row>
    <row r="2720" spans="1:19">
      <c r="A2720" s="418" t="s">
        <v>945</v>
      </c>
      <c r="B2720" s="497">
        <f>L2720</f>
        <v>43279</v>
      </c>
      <c r="C2720" s="498">
        <v>2330066</v>
      </c>
      <c r="D2720" s="498"/>
      <c r="E2720" s="495">
        <f t="shared" si="330"/>
        <v>57654561</v>
      </c>
      <c r="F2720" s="495">
        <f t="shared" si="330"/>
        <v>14276967.640000001</v>
      </c>
      <c r="G2720" s="495">
        <f t="shared" si="326"/>
        <v>43377593.359999999</v>
      </c>
      <c r="H2720" s="495">
        <f>VLOOKUP(A2720,'02-Metrics'!A:R,18,FALSE)</f>
        <v>245977347.13161686</v>
      </c>
      <c r="I2720" s="496">
        <f t="shared" si="325"/>
        <v>0.17634791929351787</v>
      </c>
      <c r="J2720" s="512"/>
      <c r="L2720" s="23">
        <v>43279</v>
      </c>
      <c r="M2720" s="241" t="s">
        <v>1039</v>
      </c>
      <c r="S2720">
        <f t="shared" si="328"/>
        <v>2018</v>
      </c>
    </row>
    <row r="2721" spans="1:19">
      <c r="A2721" s="418" t="s">
        <v>945</v>
      </c>
      <c r="B2721" s="497">
        <f>L2721</f>
        <v>43281</v>
      </c>
      <c r="C2721" s="498">
        <v>2992814</v>
      </c>
      <c r="D2721" s="498"/>
      <c r="E2721" s="495">
        <f t="shared" si="330"/>
        <v>60647375</v>
      </c>
      <c r="F2721" s="495">
        <f t="shared" si="330"/>
        <v>14276967.640000001</v>
      </c>
      <c r="G2721" s="495">
        <f t="shared" si="326"/>
        <v>46370407.359999999</v>
      </c>
      <c r="H2721" s="495">
        <f>VLOOKUP(A2721,'02-Metrics'!A:R,18,FALSE)</f>
        <v>245977347.13161686</v>
      </c>
      <c r="I2721" s="496">
        <f t="shared" si="325"/>
        <v>0.18851495026161191</v>
      </c>
      <c r="J2721" s="512"/>
      <c r="L2721" s="23">
        <v>43281</v>
      </c>
      <c r="M2721" s="241" t="s">
        <v>1039</v>
      </c>
      <c r="S2721">
        <f t="shared" si="328"/>
        <v>2018</v>
      </c>
    </row>
    <row r="2722" spans="1:19">
      <c r="A2722" s="418" t="s">
        <v>945</v>
      </c>
      <c r="B2722" s="497">
        <f>L2722</f>
        <v>43281</v>
      </c>
      <c r="C2722" s="498">
        <v>4840000</v>
      </c>
      <c r="D2722" s="498"/>
      <c r="E2722" s="495">
        <f t="shared" si="330"/>
        <v>65487375</v>
      </c>
      <c r="F2722" s="495">
        <f t="shared" si="330"/>
        <v>14276967.640000001</v>
      </c>
      <c r="G2722" s="495">
        <f t="shared" si="326"/>
        <v>51210407.359999999</v>
      </c>
      <c r="H2722" s="495">
        <f>VLOOKUP(A2722,'02-Metrics'!A:R,18,FALSE)</f>
        <v>245977347.13161686</v>
      </c>
      <c r="I2722" s="496">
        <f t="shared" si="325"/>
        <v>0.20819155892675956</v>
      </c>
      <c r="J2722" s="512"/>
      <c r="L2722" s="23">
        <v>43281</v>
      </c>
      <c r="M2722" s="241" t="s">
        <v>1039</v>
      </c>
      <c r="S2722">
        <f t="shared" si="328"/>
        <v>2018</v>
      </c>
    </row>
    <row r="2723" spans="1:19">
      <c r="A2723" s="418" t="s">
        <v>945</v>
      </c>
      <c r="B2723" s="497">
        <v>43282</v>
      </c>
      <c r="C2723" s="498"/>
      <c r="D2723" s="498">
        <v>8005177.8899999997</v>
      </c>
      <c r="E2723" s="495">
        <f t="shared" si="330"/>
        <v>65487375</v>
      </c>
      <c r="F2723" s="495">
        <f t="shared" si="330"/>
        <v>22282145.530000001</v>
      </c>
      <c r="G2723" s="495">
        <f t="shared" si="326"/>
        <v>43205229.469999999</v>
      </c>
      <c r="H2723" s="495">
        <f>VLOOKUP(A2723,'02-Metrics'!A:R,18,FALSE)</f>
        <v>245977347.13161686</v>
      </c>
      <c r="I2723" s="496">
        <f t="shared" si="325"/>
        <v>0.17564718854733347</v>
      </c>
      <c r="J2723" s="512"/>
      <c r="M2723" s="241" t="s">
        <v>1038</v>
      </c>
      <c r="S2723">
        <f t="shared" si="328"/>
        <v>2018</v>
      </c>
    </row>
    <row r="2724" spans="1:19">
      <c r="A2724" s="418" t="s">
        <v>945</v>
      </c>
      <c r="B2724" s="497">
        <f>L2724</f>
        <v>43305</v>
      </c>
      <c r="C2724" s="498">
        <v>3357056.9</v>
      </c>
      <c r="D2724" s="498"/>
      <c r="E2724" s="495">
        <f t="shared" si="330"/>
        <v>68844431.900000006</v>
      </c>
      <c r="F2724" s="495">
        <f t="shared" si="330"/>
        <v>22282145.530000001</v>
      </c>
      <c r="G2724" s="495">
        <f t="shared" si="326"/>
        <v>46562286.370000005</v>
      </c>
      <c r="H2724" s="495">
        <f>VLOOKUP(A2724,'02-Metrics'!A:R,18,FALSE)</f>
        <v>245977347.13161686</v>
      </c>
      <c r="I2724" s="496">
        <f t="shared" si="325"/>
        <v>0.18929501806963381</v>
      </c>
      <c r="J2724" s="512"/>
      <c r="L2724" s="23">
        <v>43305</v>
      </c>
      <c r="M2724" s="241" t="s">
        <v>1039</v>
      </c>
      <c r="S2724">
        <f t="shared" si="328"/>
        <v>2018</v>
      </c>
    </row>
    <row r="2725" spans="1:19">
      <c r="A2725" s="418" t="s">
        <v>945</v>
      </c>
      <c r="B2725" s="497">
        <f>L2725</f>
        <v>43312</v>
      </c>
      <c r="C2725" s="498">
        <v>2174491</v>
      </c>
      <c r="D2725" s="498"/>
      <c r="E2725" s="495">
        <f t="shared" si="330"/>
        <v>71018922.900000006</v>
      </c>
      <c r="F2725" s="495">
        <f t="shared" si="330"/>
        <v>22282145.530000001</v>
      </c>
      <c r="G2725" s="495">
        <f t="shared" si="326"/>
        <v>48736777.370000005</v>
      </c>
      <c r="H2725" s="495">
        <f>VLOOKUP(A2725,'02-Metrics'!A:R,18,FALSE)</f>
        <v>245977347.13161686</v>
      </c>
      <c r="I2725" s="496">
        <f t="shared" si="325"/>
        <v>0.19813522642766804</v>
      </c>
      <c r="J2725" s="512"/>
      <c r="L2725" s="23">
        <v>43312</v>
      </c>
      <c r="M2725" s="241" t="s">
        <v>1039</v>
      </c>
      <c r="S2725">
        <f t="shared" si="328"/>
        <v>2018</v>
      </c>
    </row>
    <row r="2726" spans="1:19">
      <c r="A2726" s="418" t="s">
        <v>945</v>
      </c>
      <c r="B2726" s="497">
        <v>43313</v>
      </c>
      <c r="C2726" s="498"/>
      <c r="D2726" s="498">
        <v>9410409.9199999999</v>
      </c>
      <c r="E2726" s="495">
        <f t="shared" si="330"/>
        <v>71018922.900000006</v>
      </c>
      <c r="F2726" s="495">
        <f t="shared" si="330"/>
        <v>31692555.450000003</v>
      </c>
      <c r="G2726" s="495">
        <f t="shared" si="326"/>
        <v>39326367.450000003</v>
      </c>
      <c r="H2726" s="495">
        <f>VLOOKUP(A2726,'02-Metrics'!A:R,18,FALSE)</f>
        <v>245977347.13161686</v>
      </c>
      <c r="I2726" s="496">
        <f t="shared" si="325"/>
        <v>0.1598780046560847</v>
      </c>
      <c r="J2726" s="512"/>
      <c r="M2726" s="241" t="s">
        <v>1038</v>
      </c>
      <c r="S2726">
        <f t="shared" si="328"/>
        <v>2018</v>
      </c>
    </row>
    <row r="2727" spans="1:19">
      <c r="A2727" s="418" t="s">
        <v>945</v>
      </c>
      <c r="B2727" s="497">
        <f>L2727</f>
        <v>43326</v>
      </c>
      <c r="C2727" s="498">
        <v>3867947.36</v>
      </c>
      <c r="D2727" s="498"/>
      <c r="E2727" s="495">
        <f t="shared" si="330"/>
        <v>74886870.260000005</v>
      </c>
      <c r="F2727" s="495">
        <f t="shared" si="330"/>
        <v>31692555.450000003</v>
      </c>
      <c r="G2727" s="495">
        <f t="shared" si="326"/>
        <v>43194314.810000002</v>
      </c>
      <c r="H2727" s="495">
        <f>VLOOKUP(A2727,'02-Metrics'!A:R,18,FALSE)</f>
        <v>245977347.13161686</v>
      </c>
      <c r="I2727" s="496">
        <f t="shared" si="325"/>
        <v>0.17560281592470264</v>
      </c>
      <c r="J2727" s="512"/>
      <c r="L2727" s="23">
        <v>43326</v>
      </c>
      <c r="M2727" s="241" t="s">
        <v>1039</v>
      </c>
      <c r="S2727">
        <f t="shared" si="328"/>
        <v>2018</v>
      </c>
    </row>
    <row r="2728" spans="1:19">
      <c r="A2728" s="418" t="s">
        <v>945</v>
      </c>
      <c r="B2728" s="497">
        <f>L2728</f>
        <v>43331</v>
      </c>
      <c r="C2728" s="498">
        <v>1750000</v>
      </c>
      <c r="D2728" s="498"/>
      <c r="E2728" s="495">
        <f t="shared" si="330"/>
        <v>76636870.260000005</v>
      </c>
      <c r="F2728" s="495">
        <f t="shared" si="330"/>
        <v>31692555.450000003</v>
      </c>
      <c r="G2728" s="495">
        <f t="shared" si="326"/>
        <v>44944314.810000002</v>
      </c>
      <c r="H2728" s="495">
        <f>VLOOKUP(A2728,'02-Metrics'!A:R,18,FALSE)</f>
        <v>245977347.13161686</v>
      </c>
      <c r="I2728" s="496">
        <f t="shared" si="325"/>
        <v>0.18271729219825811</v>
      </c>
      <c r="J2728" s="512"/>
      <c r="L2728" s="23">
        <v>43331</v>
      </c>
      <c r="M2728" s="241" t="s">
        <v>1039</v>
      </c>
      <c r="S2728">
        <f t="shared" si="328"/>
        <v>2018</v>
      </c>
    </row>
    <row r="2729" spans="1:19">
      <c r="A2729" s="418" t="s">
        <v>945</v>
      </c>
      <c r="B2729" s="497">
        <f>L2729</f>
        <v>43343</v>
      </c>
      <c r="C2729" s="498">
        <v>1410678.5</v>
      </c>
      <c r="D2729" s="498"/>
      <c r="E2729" s="495">
        <f t="shared" si="330"/>
        <v>78047548.760000005</v>
      </c>
      <c r="F2729" s="495">
        <f t="shared" si="330"/>
        <v>31692555.450000003</v>
      </c>
      <c r="G2729" s="495">
        <f t="shared" si="326"/>
        <v>46354993.310000002</v>
      </c>
      <c r="H2729" s="495">
        <f>VLOOKUP(A2729,'02-Metrics'!A:R,18,FALSE)</f>
        <v>245977347.13161686</v>
      </c>
      <c r="I2729" s="496">
        <f t="shared" si="325"/>
        <v>0.18845228575132369</v>
      </c>
      <c r="J2729" s="512"/>
      <c r="L2729" s="23">
        <v>43343</v>
      </c>
      <c r="M2729" s="241" t="s">
        <v>1039</v>
      </c>
      <c r="S2729">
        <f t="shared" si="328"/>
        <v>2018</v>
      </c>
    </row>
    <row r="2730" spans="1:19">
      <c r="A2730" s="418" t="s">
        <v>945</v>
      </c>
      <c r="B2730" s="497">
        <f>L2730</f>
        <v>43343</v>
      </c>
      <c r="C2730" s="498">
        <v>2289155</v>
      </c>
      <c r="D2730" s="498"/>
      <c r="E2730" s="495">
        <f t="shared" ref="E2730:F2745" si="331">C2730+E2729</f>
        <v>80336703.760000005</v>
      </c>
      <c r="F2730" s="495">
        <f t="shared" si="331"/>
        <v>31692555.450000003</v>
      </c>
      <c r="G2730" s="495">
        <f t="shared" si="326"/>
        <v>48644148.310000002</v>
      </c>
      <c r="H2730" s="495">
        <f>VLOOKUP(A2730,'02-Metrics'!A:R,18,FALSE)</f>
        <v>245977347.13161686</v>
      </c>
      <c r="I2730" s="496">
        <f t="shared" si="325"/>
        <v>0.1977586508564613</v>
      </c>
      <c r="J2730" s="512"/>
      <c r="L2730" s="23">
        <v>43343</v>
      </c>
      <c r="M2730" s="241" t="s">
        <v>1039</v>
      </c>
      <c r="S2730">
        <f t="shared" si="328"/>
        <v>2018</v>
      </c>
    </row>
    <row r="2731" spans="1:19">
      <c r="A2731" s="418" t="s">
        <v>945</v>
      </c>
      <c r="B2731" s="497">
        <v>43344</v>
      </c>
      <c r="C2731" s="498"/>
      <c r="D2731" s="498">
        <v>9725084.6499999985</v>
      </c>
      <c r="E2731" s="495">
        <f t="shared" si="331"/>
        <v>80336703.760000005</v>
      </c>
      <c r="F2731" s="495">
        <f t="shared" si="331"/>
        <v>41417640.100000001</v>
      </c>
      <c r="G2731" s="495">
        <f t="shared" si="326"/>
        <v>38919063.660000004</v>
      </c>
      <c r="H2731" s="495">
        <f>VLOOKUP(A2731,'02-Metrics'!A:R,18,FALSE)</f>
        <v>245977347.13161686</v>
      </c>
      <c r="I2731" s="496">
        <f t="shared" si="325"/>
        <v>0.15822214571317944</v>
      </c>
      <c r="J2731" s="512"/>
      <c r="M2731" s="241" t="s">
        <v>1038</v>
      </c>
      <c r="S2731">
        <f t="shared" si="328"/>
        <v>2018</v>
      </c>
    </row>
    <row r="2732" spans="1:19">
      <c r="A2732" s="418" t="s">
        <v>945</v>
      </c>
      <c r="B2732" s="497">
        <f>L2732</f>
        <v>43373</v>
      </c>
      <c r="C2732" s="498">
        <v>1282600</v>
      </c>
      <c r="D2732" s="498"/>
      <c r="E2732" s="495">
        <f t="shared" si="331"/>
        <v>81619303.760000005</v>
      </c>
      <c r="F2732" s="495">
        <f t="shared" si="331"/>
        <v>41417640.100000001</v>
      </c>
      <c r="G2732" s="495">
        <f t="shared" si="326"/>
        <v>40201663.660000004</v>
      </c>
      <c r="H2732" s="495">
        <f>VLOOKUP(A2732,'02-Metrics'!A:R,18,FALSE)</f>
        <v>245977347.13161686</v>
      </c>
      <c r="I2732" s="496">
        <f t="shared" si="325"/>
        <v>0.16343644700944357</v>
      </c>
      <c r="J2732" s="512"/>
      <c r="L2732" s="23">
        <v>43373</v>
      </c>
      <c r="M2732" s="241" t="s">
        <v>1039</v>
      </c>
      <c r="S2732">
        <f t="shared" si="328"/>
        <v>2018</v>
      </c>
    </row>
    <row r="2733" spans="1:19">
      <c r="A2733" s="418" t="s">
        <v>945</v>
      </c>
      <c r="B2733" s="497">
        <f>L2733</f>
        <v>43373</v>
      </c>
      <c r="C2733" s="498">
        <v>1383592</v>
      </c>
      <c r="D2733" s="498"/>
      <c r="E2733" s="495">
        <f t="shared" si="331"/>
        <v>83002895.760000005</v>
      </c>
      <c r="F2733" s="495">
        <f t="shared" si="331"/>
        <v>41417640.100000001</v>
      </c>
      <c r="G2733" s="495">
        <f t="shared" si="326"/>
        <v>41585255.660000004</v>
      </c>
      <c r="H2733" s="495">
        <f>VLOOKUP(A2733,'02-Metrics'!A:R,18,FALSE)</f>
        <v>245977347.13161686</v>
      </c>
      <c r="I2733" s="496">
        <f t="shared" si="325"/>
        <v>0.16906132269874707</v>
      </c>
      <c r="J2733" s="512"/>
      <c r="L2733" s="23">
        <v>43373</v>
      </c>
      <c r="M2733" s="241" t="s">
        <v>1039</v>
      </c>
      <c r="S2733">
        <f t="shared" si="328"/>
        <v>2018</v>
      </c>
    </row>
    <row r="2734" spans="1:19">
      <c r="A2734" s="418" t="s">
        <v>945</v>
      </c>
      <c r="B2734" s="497">
        <f>L2734</f>
        <v>43373</v>
      </c>
      <c r="C2734" s="498">
        <v>3149388</v>
      </c>
      <c r="D2734" s="498"/>
      <c r="E2734" s="495">
        <f t="shared" si="331"/>
        <v>86152283.760000005</v>
      </c>
      <c r="F2734" s="495">
        <f t="shared" si="331"/>
        <v>41417640.100000001</v>
      </c>
      <c r="G2734" s="495">
        <f t="shared" si="326"/>
        <v>44734643.660000004</v>
      </c>
      <c r="H2734" s="495">
        <f>VLOOKUP(A2734,'02-Metrics'!A:R,18,FALSE)</f>
        <v>245977347.13161686</v>
      </c>
      <c r="I2734" s="496">
        <f t="shared" si="325"/>
        <v>0.18186489195715863</v>
      </c>
      <c r="J2734" s="512"/>
      <c r="L2734" s="23">
        <v>43373</v>
      </c>
      <c r="M2734" s="241" t="s">
        <v>1039</v>
      </c>
      <c r="S2734">
        <f t="shared" si="328"/>
        <v>2018</v>
      </c>
    </row>
    <row r="2735" spans="1:19">
      <c r="A2735" s="418" t="s">
        <v>945</v>
      </c>
      <c r="B2735" s="497">
        <f>L2735</f>
        <v>43373</v>
      </c>
      <c r="C2735" s="498">
        <v>1000000</v>
      </c>
      <c r="D2735" s="498"/>
      <c r="E2735" s="495">
        <f t="shared" si="331"/>
        <v>87152283.760000005</v>
      </c>
      <c r="F2735" s="495">
        <f t="shared" si="331"/>
        <v>41417640.100000001</v>
      </c>
      <c r="G2735" s="495">
        <f t="shared" si="326"/>
        <v>45734643.660000004</v>
      </c>
      <c r="H2735" s="495">
        <f>VLOOKUP(A2735,'02-Metrics'!A:R,18,FALSE)</f>
        <v>245977347.13161686</v>
      </c>
      <c r="I2735" s="496">
        <f t="shared" si="325"/>
        <v>0.18593030697061888</v>
      </c>
      <c r="J2735" s="512"/>
      <c r="L2735" s="23">
        <v>43373</v>
      </c>
      <c r="M2735" s="241" t="s">
        <v>1039</v>
      </c>
      <c r="S2735">
        <f t="shared" si="328"/>
        <v>2018</v>
      </c>
    </row>
    <row r="2736" spans="1:19">
      <c r="A2736" s="418" t="s">
        <v>945</v>
      </c>
      <c r="B2736" s="497">
        <v>43374</v>
      </c>
      <c r="C2736" s="498"/>
      <c r="D2736" s="498">
        <v>4957645.68</v>
      </c>
      <c r="E2736" s="495">
        <f t="shared" si="331"/>
        <v>87152283.760000005</v>
      </c>
      <c r="F2736" s="495">
        <f t="shared" si="331"/>
        <v>46375285.780000001</v>
      </c>
      <c r="G2736" s="495">
        <f t="shared" si="326"/>
        <v>40776997.980000004</v>
      </c>
      <c r="H2736" s="495">
        <f>VLOOKUP(A2736,'02-Metrics'!A:R,18,FALSE)</f>
        <v>245977347.13161686</v>
      </c>
      <c r="I2736" s="496">
        <f t="shared" si="325"/>
        <v>0.16577541979173052</v>
      </c>
      <c r="J2736" s="512"/>
      <c r="M2736" s="241" t="s">
        <v>1038</v>
      </c>
      <c r="S2736">
        <f t="shared" si="328"/>
        <v>2018</v>
      </c>
    </row>
    <row r="2737" spans="1:19">
      <c r="A2737" s="418" t="s">
        <v>945</v>
      </c>
      <c r="B2737" s="497">
        <f>L2737</f>
        <v>43391</v>
      </c>
      <c r="C2737" s="498">
        <v>4138160</v>
      </c>
      <c r="D2737" s="498"/>
      <c r="E2737" s="495">
        <f t="shared" si="331"/>
        <v>91290443.760000005</v>
      </c>
      <c r="F2737" s="495">
        <f t="shared" si="331"/>
        <v>46375285.780000001</v>
      </c>
      <c r="G2737" s="495">
        <f t="shared" si="326"/>
        <v>44915157.980000004</v>
      </c>
      <c r="H2737" s="495">
        <f>VLOOKUP(A2737,'02-Metrics'!A:R,18,FALSE)</f>
        <v>245977347.13161686</v>
      </c>
      <c r="I2737" s="496">
        <f t="shared" si="325"/>
        <v>0.18259875758383121</v>
      </c>
      <c r="J2737" s="512"/>
      <c r="L2737" s="23">
        <v>43391</v>
      </c>
      <c r="M2737" s="241" t="s">
        <v>1039</v>
      </c>
      <c r="S2737">
        <f t="shared" si="328"/>
        <v>2018</v>
      </c>
    </row>
    <row r="2738" spans="1:19">
      <c r="A2738" s="418" t="s">
        <v>945</v>
      </c>
      <c r="B2738" s="497">
        <f>L2738</f>
        <v>43402</v>
      </c>
      <c r="C2738" s="498">
        <v>2563385</v>
      </c>
      <c r="D2738" s="498"/>
      <c r="E2738" s="495">
        <f t="shared" si="331"/>
        <v>93853828.760000005</v>
      </c>
      <c r="F2738" s="495">
        <f t="shared" si="331"/>
        <v>46375285.780000001</v>
      </c>
      <c r="G2738" s="495">
        <f t="shared" si="326"/>
        <v>47478542.980000004</v>
      </c>
      <c r="H2738" s="495">
        <f>VLOOKUP(A2738,'02-Metrics'!A:R,18,FALSE)</f>
        <v>245977347.13161686</v>
      </c>
      <c r="I2738" s="496">
        <f t="shared" si="325"/>
        <v>0.19301998144811003</v>
      </c>
      <c r="J2738" s="512"/>
      <c r="L2738" s="23">
        <v>43402</v>
      </c>
      <c r="M2738" s="241" t="s">
        <v>1039</v>
      </c>
      <c r="S2738">
        <f t="shared" si="328"/>
        <v>2018</v>
      </c>
    </row>
    <row r="2739" spans="1:19">
      <c r="A2739" s="418" t="s">
        <v>945</v>
      </c>
      <c r="B2739" s="497">
        <v>43405</v>
      </c>
      <c r="C2739" s="498"/>
      <c r="D2739" s="498">
        <v>7625002.1399999997</v>
      </c>
      <c r="E2739" s="495">
        <f t="shared" si="331"/>
        <v>93853828.760000005</v>
      </c>
      <c r="F2739" s="495">
        <f t="shared" si="331"/>
        <v>54000287.920000002</v>
      </c>
      <c r="G2739" s="495">
        <f t="shared" si="326"/>
        <v>39853540.840000004</v>
      </c>
      <c r="H2739" s="495">
        <f>VLOOKUP(A2739,'02-Metrics'!A:R,18,FALSE)</f>
        <v>245977347.13161686</v>
      </c>
      <c r="I2739" s="496">
        <f t="shared" si="325"/>
        <v>0.16202118327048745</v>
      </c>
      <c r="J2739" s="512"/>
      <c r="M2739" s="241" t="s">
        <v>1038</v>
      </c>
      <c r="S2739">
        <f t="shared" si="328"/>
        <v>2018</v>
      </c>
    </row>
    <row r="2740" spans="1:19">
      <c r="A2740" s="418" t="s">
        <v>945</v>
      </c>
      <c r="B2740" s="497">
        <f>L2740</f>
        <v>43417</v>
      </c>
      <c r="C2740" s="498">
        <v>6905844.1900000004</v>
      </c>
      <c r="D2740" s="498"/>
      <c r="E2740" s="495">
        <f t="shared" si="331"/>
        <v>100759672.95</v>
      </c>
      <c r="F2740" s="495">
        <f t="shared" si="331"/>
        <v>54000287.920000002</v>
      </c>
      <c r="G2740" s="495">
        <f t="shared" si="326"/>
        <v>46759385.030000001</v>
      </c>
      <c r="H2740" s="495">
        <f>VLOOKUP(A2740,'02-Metrics'!A:R,18,FALSE)</f>
        <v>245977347.13161686</v>
      </c>
      <c r="I2740" s="496">
        <f t="shared" si="325"/>
        <v>0.19009630592113069</v>
      </c>
      <c r="J2740" s="512"/>
      <c r="L2740" s="23">
        <v>43417</v>
      </c>
      <c r="M2740" s="241" t="s">
        <v>1039</v>
      </c>
      <c r="S2740">
        <f t="shared" si="328"/>
        <v>2018</v>
      </c>
    </row>
    <row r="2741" spans="1:19">
      <c r="A2741" s="418" t="s">
        <v>945</v>
      </c>
      <c r="B2741" s="497">
        <f>L2741</f>
        <v>43430</v>
      </c>
      <c r="C2741" s="498">
        <v>3367551</v>
      </c>
      <c r="D2741" s="498"/>
      <c r="E2741" s="495">
        <f t="shared" si="331"/>
        <v>104127223.95</v>
      </c>
      <c r="F2741" s="495">
        <f t="shared" si="331"/>
        <v>54000287.920000002</v>
      </c>
      <c r="G2741" s="495">
        <f t="shared" si="326"/>
        <v>50126936.030000001</v>
      </c>
      <c r="H2741" s="495">
        <f>VLOOKUP(A2741,'02-Metrics'!A:R,18,FALSE)</f>
        <v>245977347.13161686</v>
      </c>
      <c r="I2741" s="496">
        <f t="shared" si="325"/>
        <v>0.20378679831512381</v>
      </c>
      <c r="J2741" s="512"/>
      <c r="L2741" s="23">
        <v>43430</v>
      </c>
      <c r="M2741" s="241" t="s">
        <v>1039</v>
      </c>
      <c r="S2741">
        <f t="shared" si="328"/>
        <v>2018</v>
      </c>
    </row>
    <row r="2742" spans="1:19">
      <c r="A2742" s="418" t="s">
        <v>945</v>
      </c>
      <c r="B2742" s="497">
        <v>43435</v>
      </c>
      <c r="C2742" s="498"/>
      <c r="D2742" s="498">
        <v>5781447.4700000007</v>
      </c>
      <c r="E2742" s="495">
        <f t="shared" si="331"/>
        <v>104127223.95</v>
      </c>
      <c r="F2742" s="495">
        <f t="shared" si="331"/>
        <v>59781735.390000001</v>
      </c>
      <c r="G2742" s="495">
        <f t="shared" si="326"/>
        <v>44345488.560000002</v>
      </c>
      <c r="H2742" s="495">
        <f>VLOOKUP(A2742,'02-Metrics'!A:R,18,FALSE)</f>
        <v>245977347.13161686</v>
      </c>
      <c r="I2742" s="496">
        <f t="shared" si="325"/>
        <v>0.180282814971054</v>
      </c>
      <c r="J2742" s="512"/>
      <c r="M2742" s="241" t="s">
        <v>1038</v>
      </c>
      <c r="S2742">
        <f t="shared" si="328"/>
        <v>2018</v>
      </c>
    </row>
    <row r="2743" spans="1:19">
      <c r="A2743" s="418" t="s">
        <v>945</v>
      </c>
      <c r="B2743" s="497">
        <f>L2743</f>
        <v>43444</v>
      </c>
      <c r="C2743" s="498">
        <v>1762571.78</v>
      </c>
      <c r="D2743" s="498"/>
      <c r="E2743" s="495">
        <f t="shared" si="331"/>
        <v>105889795.73</v>
      </c>
      <c r="F2743" s="495">
        <f t="shared" si="331"/>
        <v>59781735.390000001</v>
      </c>
      <c r="G2743" s="495">
        <f t="shared" si="326"/>
        <v>46108060.340000004</v>
      </c>
      <c r="H2743" s="495">
        <f>VLOOKUP(A2743,'02-Metrics'!A:R,18,FALSE)</f>
        <v>245977347.13161686</v>
      </c>
      <c r="I2743" s="496">
        <f t="shared" si="325"/>
        <v>0.18744840074776736</v>
      </c>
      <c r="J2743" s="512"/>
      <c r="L2743" s="23">
        <v>43444</v>
      </c>
      <c r="M2743" s="241" t="s">
        <v>1039</v>
      </c>
      <c r="S2743">
        <f t="shared" si="328"/>
        <v>2018</v>
      </c>
    </row>
    <row r="2744" spans="1:19">
      <c r="A2744" s="418" t="s">
        <v>945</v>
      </c>
      <c r="B2744" s="497">
        <f>L2744</f>
        <v>43453</v>
      </c>
      <c r="C2744" s="498">
        <v>4078063</v>
      </c>
      <c r="D2744" s="498"/>
      <c r="E2744" s="495">
        <f t="shared" si="331"/>
        <v>109967858.73</v>
      </c>
      <c r="F2744" s="495">
        <f t="shared" si="331"/>
        <v>59781735.390000001</v>
      </c>
      <c r="G2744" s="495">
        <f t="shared" si="326"/>
        <v>50186123.340000004</v>
      </c>
      <c r="H2744" s="495">
        <f>VLOOKUP(A2744,'02-Metrics'!A:R,18,FALSE)</f>
        <v>245977347.13161686</v>
      </c>
      <c r="I2744" s="496">
        <f t="shared" ref="I2744:I2807" si="332">G2744/H2744</f>
        <v>0.20402741929380414</v>
      </c>
      <c r="J2744" s="512"/>
      <c r="L2744" s="23">
        <v>43453</v>
      </c>
      <c r="M2744" s="241" t="s">
        <v>1039</v>
      </c>
      <c r="S2744">
        <f t="shared" si="328"/>
        <v>2018</v>
      </c>
    </row>
    <row r="2745" spans="1:19">
      <c r="A2745" s="418" t="s">
        <v>945</v>
      </c>
      <c r="B2745" s="497">
        <f>L2745</f>
        <v>43465</v>
      </c>
      <c r="C2745" s="498">
        <v>2048530</v>
      </c>
      <c r="D2745" s="498"/>
      <c r="E2745" s="495">
        <f t="shared" si="331"/>
        <v>112016388.73</v>
      </c>
      <c r="F2745" s="495">
        <f t="shared" si="331"/>
        <v>59781735.390000001</v>
      </c>
      <c r="G2745" s="495">
        <f t="shared" si="326"/>
        <v>52234653.340000004</v>
      </c>
      <c r="H2745" s="495">
        <f>VLOOKUP(A2745,'02-Metrics'!A:R,18,FALSE)</f>
        <v>245977347.13161686</v>
      </c>
      <c r="I2745" s="496">
        <f t="shared" si="332"/>
        <v>0.21235554391132788</v>
      </c>
      <c r="J2745" s="512"/>
      <c r="L2745" s="23">
        <v>43465</v>
      </c>
      <c r="M2745" s="241" t="s">
        <v>1039</v>
      </c>
      <c r="S2745">
        <f t="shared" si="328"/>
        <v>2018</v>
      </c>
    </row>
    <row r="2746" spans="1:19">
      <c r="A2746" s="418" t="s">
        <v>945</v>
      </c>
      <c r="B2746" s="497">
        <v>43466</v>
      </c>
      <c r="C2746" s="498"/>
      <c r="D2746" s="498">
        <v>2532186.5900000008</v>
      </c>
      <c r="E2746" s="495">
        <f t="shared" ref="E2746:F2761" si="333">C2746+E2745</f>
        <v>112016388.73</v>
      </c>
      <c r="F2746" s="495">
        <f t="shared" si="333"/>
        <v>62313921.980000004</v>
      </c>
      <c r="G2746" s="495">
        <f t="shared" si="326"/>
        <v>49702466.75</v>
      </c>
      <c r="H2746" s="495">
        <f>VLOOKUP(A2746,'02-Metrics'!A:R,18,FALSE)</f>
        <v>245977347.13161686</v>
      </c>
      <c r="I2746" s="496">
        <f t="shared" si="332"/>
        <v>0.20206115453145912</v>
      </c>
      <c r="J2746" s="512"/>
      <c r="M2746" s="241" t="s">
        <v>1038</v>
      </c>
      <c r="S2746">
        <f t="shared" si="328"/>
        <v>2019</v>
      </c>
    </row>
    <row r="2747" spans="1:19">
      <c r="A2747" s="418" t="s">
        <v>945</v>
      </c>
      <c r="B2747" s="497">
        <f>L2747</f>
        <v>43468</v>
      </c>
      <c r="C2747" s="498">
        <v>2302251</v>
      </c>
      <c r="D2747" s="498"/>
      <c r="E2747" s="495">
        <f t="shared" si="333"/>
        <v>114318639.73</v>
      </c>
      <c r="F2747" s="495">
        <f t="shared" si="333"/>
        <v>62313921.980000004</v>
      </c>
      <c r="G2747" s="495">
        <f t="shared" si="326"/>
        <v>52004717.75</v>
      </c>
      <c r="H2747" s="495">
        <f>VLOOKUP(A2747,'02-Metrics'!A:R,18,FALSE)</f>
        <v>245977347.13161686</v>
      </c>
      <c r="I2747" s="496">
        <f t="shared" si="332"/>
        <v>0.21142076031161303</v>
      </c>
      <c r="J2747" s="512"/>
      <c r="L2747" s="23">
        <v>43468</v>
      </c>
      <c r="M2747" s="241" t="s">
        <v>1039</v>
      </c>
      <c r="S2747">
        <f t="shared" si="328"/>
        <v>2019</v>
      </c>
    </row>
    <row r="2748" spans="1:19">
      <c r="A2748" s="418" t="s">
        <v>945</v>
      </c>
      <c r="B2748" s="497">
        <f>L2748</f>
        <v>43482</v>
      </c>
      <c r="C2748" s="498">
        <v>3838772.36</v>
      </c>
      <c r="D2748" s="498"/>
      <c r="E2748" s="495">
        <f t="shared" si="333"/>
        <v>118157412.09</v>
      </c>
      <c r="F2748" s="495">
        <f t="shared" si="333"/>
        <v>62313921.980000004</v>
      </c>
      <c r="G2748" s="495">
        <f t="shared" si="326"/>
        <v>55843490.109999999</v>
      </c>
      <c r="H2748" s="495">
        <f>VLOOKUP(A2748,'02-Metrics'!A:R,18,FALSE)</f>
        <v>245977347.13161686</v>
      </c>
      <c r="I2748" s="496">
        <f t="shared" si="332"/>
        <v>0.22702696309721326</v>
      </c>
      <c r="J2748" s="512"/>
      <c r="L2748" s="23">
        <v>43482</v>
      </c>
      <c r="M2748" s="241" t="s">
        <v>1039</v>
      </c>
      <c r="S2748">
        <f t="shared" si="328"/>
        <v>2019</v>
      </c>
    </row>
    <row r="2749" spans="1:19">
      <c r="A2749" s="418" t="s">
        <v>945</v>
      </c>
      <c r="B2749" s="497">
        <f>L2749</f>
        <v>43496</v>
      </c>
      <c r="C2749" s="498">
        <v>2812282</v>
      </c>
      <c r="D2749" s="498"/>
      <c r="E2749" s="495">
        <f t="shared" si="333"/>
        <v>120969694.09</v>
      </c>
      <c r="F2749" s="495">
        <f t="shared" si="333"/>
        <v>62313921.980000004</v>
      </c>
      <c r="G2749" s="495">
        <f t="shared" si="326"/>
        <v>58655772.109999999</v>
      </c>
      <c r="H2749" s="495">
        <f>VLOOKUP(A2749,'02-Metrics'!A:R,18,FALSE)</f>
        <v>245977347.13161686</v>
      </c>
      <c r="I2749" s="496">
        <f t="shared" si="332"/>
        <v>0.23846005656209732</v>
      </c>
      <c r="J2749" s="512"/>
      <c r="L2749" s="23">
        <v>43496</v>
      </c>
      <c r="M2749" s="241" t="s">
        <v>1039</v>
      </c>
      <c r="S2749">
        <f t="shared" si="328"/>
        <v>2019</v>
      </c>
    </row>
    <row r="2750" spans="1:19">
      <c r="A2750" s="418" t="s">
        <v>945</v>
      </c>
      <c r="B2750" s="497">
        <v>43497</v>
      </c>
      <c r="C2750" s="498"/>
      <c r="D2750" s="498">
        <v>4908781.9400000013</v>
      </c>
      <c r="E2750" s="495">
        <f t="shared" si="333"/>
        <v>120969694.09</v>
      </c>
      <c r="F2750" s="495">
        <f t="shared" si="333"/>
        <v>67222703.920000002</v>
      </c>
      <c r="G2750" s="495">
        <f t="shared" si="326"/>
        <v>53746990.170000002</v>
      </c>
      <c r="H2750" s="495">
        <f>VLOOKUP(A2750,'02-Metrics'!A:R,18,FALSE)</f>
        <v>245977347.13161686</v>
      </c>
      <c r="I2750" s="496">
        <f t="shared" si="332"/>
        <v>0.21850382076541874</v>
      </c>
      <c r="J2750" s="512"/>
      <c r="M2750" s="241" t="s">
        <v>1038</v>
      </c>
      <c r="S2750">
        <f t="shared" si="328"/>
        <v>2019</v>
      </c>
    </row>
    <row r="2751" spans="1:19">
      <c r="A2751" s="418" t="s">
        <v>945</v>
      </c>
      <c r="B2751" s="497">
        <f>L2751</f>
        <v>43510</v>
      </c>
      <c r="C2751" s="498">
        <v>922154</v>
      </c>
      <c r="D2751" s="498"/>
      <c r="E2751" s="495">
        <f t="shared" si="333"/>
        <v>121891848.09</v>
      </c>
      <c r="F2751" s="495">
        <f t="shared" si="333"/>
        <v>67222703.920000002</v>
      </c>
      <c r="G2751" s="495">
        <f t="shared" si="326"/>
        <v>54669144.170000002</v>
      </c>
      <c r="H2751" s="495">
        <f>VLOOKUP(A2751,'02-Metrics'!A:R,18,FALSE)</f>
        <v>245977347.13161686</v>
      </c>
      <c r="I2751" s="496">
        <f t="shared" si="332"/>
        <v>0.2222527594817412</v>
      </c>
      <c r="J2751" s="512"/>
      <c r="L2751" s="23">
        <v>43510</v>
      </c>
      <c r="M2751" s="241" t="s">
        <v>1039</v>
      </c>
      <c r="S2751">
        <f t="shared" si="328"/>
        <v>2019</v>
      </c>
    </row>
    <row r="2752" spans="1:19">
      <c r="A2752" s="418" t="s">
        <v>945</v>
      </c>
      <c r="B2752" s="497">
        <f>L2752</f>
        <v>43523</v>
      </c>
      <c r="C2752" s="498">
        <v>2736294</v>
      </c>
      <c r="D2752" s="498"/>
      <c r="E2752" s="495">
        <f t="shared" si="333"/>
        <v>124628142.09</v>
      </c>
      <c r="F2752" s="495">
        <f t="shared" si="333"/>
        <v>67222703.920000002</v>
      </c>
      <c r="G2752" s="495">
        <f t="shared" ref="G2752:G2815" si="334">E2752-F2752</f>
        <v>57405438.170000002</v>
      </c>
      <c r="H2752" s="495">
        <f>VLOOKUP(A2752,'02-Metrics'!A:R,18,FALSE)</f>
        <v>245977347.13161686</v>
      </c>
      <c r="I2752" s="496">
        <f t="shared" si="332"/>
        <v>0.23337693019058239</v>
      </c>
      <c r="J2752" s="512"/>
      <c r="L2752" s="23">
        <v>43523</v>
      </c>
      <c r="M2752" s="241" t="s">
        <v>1039</v>
      </c>
      <c r="S2752">
        <f t="shared" si="328"/>
        <v>2019</v>
      </c>
    </row>
    <row r="2753" spans="1:19">
      <c r="A2753" s="418" t="s">
        <v>945</v>
      </c>
      <c r="B2753" s="497">
        <v>43525</v>
      </c>
      <c r="C2753" s="498"/>
      <c r="D2753" s="498">
        <v>3938080.5799999987</v>
      </c>
      <c r="E2753" s="495">
        <f t="shared" si="333"/>
        <v>124628142.09</v>
      </c>
      <c r="F2753" s="495">
        <f t="shared" si="333"/>
        <v>71160784.5</v>
      </c>
      <c r="G2753" s="495">
        <f t="shared" si="334"/>
        <v>53467357.590000004</v>
      </c>
      <c r="H2753" s="495">
        <f>VLOOKUP(A2753,'02-Metrics'!A:R,18,FALSE)</f>
        <v>245977347.13161686</v>
      </c>
      <c r="I2753" s="496">
        <f t="shared" si="332"/>
        <v>0.21736699827643413</v>
      </c>
      <c r="J2753" s="512"/>
      <c r="M2753" s="241" t="s">
        <v>1038</v>
      </c>
      <c r="S2753">
        <f t="shared" si="328"/>
        <v>2019</v>
      </c>
    </row>
    <row r="2754" spans="1:19">
      <c r="A2754" s="418" t="s">
        <v>945</v>
      </c>
      <c r="B2754" s="497">
        <f>L2754</f>
        <v>43542</v>
      </c>
      <c r="C2754" s="498">
        <v>2994292.79</v>
      </c>
      <c r="D2754" s="498"/>
      <c r="E2754" s="495">
        <f t="shared" si="333"/>
        <v>127622434.88000001</v>
      </c>
      <c r="F2754" s="495">
        <f t="shared" si="333"/>
        <v>71160784.5</v>
      </c>
      <c r="G2754" s="495">
        <f t="shared" si="334"/>
        <v>56461650.38000001</v>
      </c>
      <c r="H2754" s="495">
        <f>VLOOKUP(A2754,'02-Metrics'!A:R,18,FALSE)</f>
        <v>245977347.13161686</v>
      </c>
      <c r="I2754" s="496">
        <f t="shared" si="332"/>
        <v>0.22954004113959595</v>
      </c>
      <c r="J2754" s="512"/>
      <c r="L2754" s="23">
        <v>43542</v>
      </c>
      <c r="M2754" s="241" t="s">
        <v>1039</v>
      </c>
      <c r="S2754">
        <f t="shared" si="328"/>
        <v>2019</v>
      </c>
    </row>
    <row r="2755" spans="1:19">
      <c r="A2755" s="418" t="s">
        <v>945</v>
      </c>
      <c r="B2755" s="497">
        <f>L2755</f>
        <v>43555</v>
      </c>
      <c r="C2755" s="498">
        <v>3479839</v>
      </c>
      <c r="D2755" s="498"/>
      <c r="E2755" s="495">
        <f t="shared" si="333"/>
        <v>131102273.88000001</v>
      </c>
      <c r="F2755" s="495">
        <f t="shared" si="333"/>
        <v>71160784.5</v>
      </c>
      <c r="G2755" s="495">
        <f t="shared" si="334"/>
        <v>59941489.38000001</v>
      </c>
      <c r="H2755" s="495">
        <f>VLOOKUP(A2755,'02-Metrics'!A:R,18,FALSE)</f>
        <v>245977347.13161686</v>
      </c>
      <c r="I2755" s="496">
        <f t="shared" si="332"/>
        <v>0.24368703085462048</v>
      </c>
      <c r="J2755" s="512"/>
      <c r="L2755" s="23">
        <v>43555</v>
      </c>
      <c r="M2755" s="241" t="s">
        <v>1039</v>
      </c>
      <c r="S2755">
        <f t="shared" ref="S2755:S2818" si="335">YEAR(B2755)</f>
        <v>2019</v>
      </c>
    </row>
    <row r="2756" spans="1:19">
      <c r="A2756" s="418" t="s">
        <v>945</v>
      </c>
      <c r="B2756" s="497">
        <v>43556</v>
      </c>
      <c r="C2756" s="498"/>
      <c r="D2756" s="498">
        <v>4935089.1400000006</v>
      </c>
      <c r="E2756" s="495">
        <f t="shared" si="333"/>
        <v>131102273.88000001</v>
      </c>
      <c r="F2756" s="495">
        <f t="shared" si="333"/>
        <v>76095873.640000001</v>
      </c>
      <c r="G2756" s="495">
        <f t="shared" si="334"/>
        <v>55006400.24000001</v>
      </c>
      <c r="H2756" s="495">
        <f>VLOOKUP(A2756,'02-Metrics'!A:R,18,FALSE)</f>
        <v>245977347.13161686</v>
      </c>
      <c r="I2756" s="496">
        <f t="shared" si="332"/>
        <v>0.22362384537209981</v>
      </c>
      <c r="J2756" s="512"/>
      <c r="M2756" s="241" t="s">
        <v>1038</v>
      </c>
      <c r="S2756">
        <f t="shared" si="335"/>
        <v>2019</v>
      </c>
    </row>
    <row r="2757" spans="1:19">
      <c r="A2757" s="418" t="s">
        <v>945</v>
      </c>
      <c r="B2757" s="497">
        <f>L2757</f>
        <v>43563</v>
      </c>
      <c r="C2757" s="498">
        <v>14666580.119999999</v>
      </c>
      <c r="D2757" s="498"/>
      <c r="E2757" s="495">
        <f t="shared" si="333"/>
        <v>145768854</v>
      </c>
      <c r="F2757" s="495">
        <f t="shared" si="333"/>
        <v>76095873.640000001</v>
      </c>
      <c r="G2757" s="495">
        <f t="shared" si="334"/>
        <v>69672980.359999999</v>
      </c>
      <c r="H2757" s="495">
        <f>VLOOKUP(A2757,'02-Metrics'!A:R,18,FALSE)</f>
        <v>245977347.13161686</v>
      </c>
      <c r="I2757" s="496">
        <f t="shared" si="332"/>
        <v>0.28324958038806547</v>
      </c>
      <c r="J2757" s="512"/>
      <c r="L2757" s="23">
        <v>43563</v>
      </c>
      <c r="M2757" s="241" t="s">
        <v>1039</v>
      </c>
      <c r="S2757">
        <f t="shared" si="335"/>
        <v>2019</v>
      </c>
    </row>
    <row r="2758" spans="1:19">
      <c r="A2758" s="418" t="s">
        <v>945</v>
      </c>
      <c r="B2758" s="497">
        <v>43586</v>
      </c>
      <c r="C2758" s="498"/>
      <c r="D2758" s="498">
        <v>3541837.77</v>
      </c>
      <c r="E2758" s="495">
        <f t="shared" si="333"/>
        <v>145768854</v>
      </c>
      <c r="F2758" s="495">
        <f t="shared" si="333"/>
        <v>79637711.409999996</v>
      </c>
      <c r="G2758" s="495">
        <f t="shared" si="334"/>
        <v>66131142.590000004</v>
      </c>
      <c r="H2758" s="495">
        <f>VLOOKUP(A2758,'02-Metrics'!A:R,18,FALSE)</f>
        <v>245977347.13161686</v>
      </c>
      <c r="I2758" s="496">
        <f t="shared" si="332"/>
        <v>0.26885053994266689</v>
      </c>
      <c r="J2758" s="512"/>
      <c r="M2758" s="241" t="s">
        <v>1038</v>
      </c>
      <c r="S2758">
        <f t="shared" si="335"/>
        <v>2019</v>
      </c>
    </row>
    <row r="2759" spans="1:19">
      <c r="A2759" s="418" t="s">
        <v>945</v>
      </c>
      <c r="B2759" s="497">
        <f>L2759</f>
        <v>43591</v>
      </c>
      <c r="C2759" s="498">
        <v>1629015.64</v>
      </c>
      <c r="D2759" s="498"/>
      <c r="E2759" s="495">
        <f t="shared" si="333"/>
        <v>147397869.63999999</v>
      </c>
      <c r="F2759" s="495">
        <f t="shared" si="333"/>
        <v>79637711.409999996</v>
      </c>
      <c r="G2759" s="495">
        <f t="shared" si="334"/>
        <v>67760158.229999989</v>
      </c>
      <c r="H2759" s="495">
        <f>VLOOKUP(A2759,'02-Metrics'!A:R,18,FALSE)</f>
        <v>245977347.13161686</v>
      </c>
      <c r="I2759" s="496">
        <f t="shared" si="332"/>
        <v>0.27547316458268445</v>
      </c>
      <c r="J2759" s="512"/>
      <c r="L2759" s="23">
        <v>43591</v>
      </c>
      <c r="M2759" s="241" t="s">
        <v>1039</v>
      </c>
      <c r="S2759">
        <f t="shared" si="335"/>
        <v>2019</v>
      </c>
    </row>
    <row r="2760" spans="1:19">
      <c r="A2760" s="418" t="s">
        <v>945</v>
      </c>
      <c r="B2760" s="497">
        <f>L2760</f>
        <v>43591</v>
      </c>
      <c r="C2760" s="498">
        <v>90608.89</v>
      </c>
      <c r="D2760" s="498"/>
      <c r="E2760" s="495">
        <f t="shared" si="333"/>
        <v>147488478.52999997</v>
      </c>
      <c r="F2760" s="495">
        <f t="shared" si="333"/>
        <v>79637711.409999996</v>
      </c>
      <c r="G2760" s="495">
        <f t="shared" si="334"/>
        <v>67850767.119999975</v>
      </c>
      <c r="H2760" s="495">
        <f>VLOOKUP(A2760,'02-Metrics'!A:R,18,FALSE)</f>
        <v>245977347.13161686</v>
      </c>
      <c r="I2760" s="496">
        <f t="shared" si="332"/>
        <v>0.27584152732444334</v>
      </c>
      <c r="J2760" s="512"/>
      <c r="L2760" s="23">
        <v>43591</v>
      </c>
      <c r="M2760" s="241" t="s">
        <v>1039</v>
      </c>
      <c r="S2760">
        <f t="shared" si="335"/>
        <v>2019</v>
      </c>
    </row>
    <row r="2761" spans="1:19">
      <c r="A2761" s="418" t="s">
        <v>945</v>
      </c>
      <c r="B2761" s="497">
        <f>L2761</f>
        <v>43615</v>
      </c>
      <c r="C2761" s="498">
        <v>3484206.5</v>
      </c>
      <c r="D2761" s="498"/>
      <c r="E2761" s="495">
        <f t="shared" si="333"/>
        <v>150972685.02999997</v>
      </c>
      <c r="F2761" s="495">
        <f t="shared" si="333"/>
        <v>79637711.409999996</v>
      </c>
      <c r="G2761" s="495">
        <f t="shared" si="334"/>
        <v>71334973.619999975</v>
      </c>
      <c r="H2761" s="495">
        <f>VLOOKUP(A2761,'02-Metrics'!A:R,18,FALSE)</f>
        <v>245977347.13161686</v>
      </c>
      <c r="I2761" s="496">
        <f t="shared" si="332"/>
        <v>0.29000627273953916</v>
      </c>
      <c r="J2761" s="512"/>
      <c r="L2761" s="23">
        <v>43615</v>
      </c>
      <c r="M2761" s="241" t="s">
        <v>1039</v>
      </c>
      <c r="S2761">
        <f t="shared" si="335"/>
        <v>2019</v>
      </c>
    </row>
    <row r="2762" spans="1:19">
      <c r="A2762" s="418" t="s">
        <v>945</v>
      </c>
      <c r="B2762" s="497">
        <f>L2762</f>
        <v>43615</v>
      </c>
      <c r="C2762" s="498">
        <v>1122638</v>
      </c>
      <c r="D2762" s="498"/>
      <c r="E2762" s="495">
        <f t="shared" ref="E2762:F2777" si="336">C2762+E2761</f>
        <v>152095323.02999997</v>
      </c>
      <c r="F2762" s="495">
        <f t="shared" si="336"/>
        <v>79637711.409999996</v>
      </c>
      <c r="G2762" s="495">
        <f t="shared" si="334"/>
        <v>72457611.619999975</v>
      </c>
      <c r="H2762" s="495">
        <f>VLOOKUP(A2762,'02-Metrics'!A:R,18,FALSE)</f>
        <v>245977347.13161686</v>
      </c>
      <c r="I2762" s="496">
        <f t="shared" si="332"/>
        <v>0.29457026211942011</v>
      </c>
      <c r="J2762" s="512"/>
      <c r="L2762" s="23">
        <v>43615</v>
      </c>
      <c r="M2762" s="241" t="s">
        <v>1039</v>
      </c>
      <c r="S2762">
        <f t="shared" si="335"/>
        <v>2019</v>
      </c>
    </row>
    <row r="2763" spans="1:19">
      <c r="A2763" s="418" t="s">
        <v>945</v>
      </c>
      <c r="B2763" s="497">
        <f>L2763</f>
        <v>43616</v>
      </c>
      <c r="C2763" s="498">
        <v>11566832.039999999</v>
      </c>
      <c r="D2763" s="498"/>
      <c r="E2763" s="495">
        <f t="shared" si="336"/>
        <v>163662155.06999996</v>
      </c>
      <c r="F2763" s="495">
        <f t="shared" si="336"/>
        <v>79637711.409999996</v>
      </c>
      <c r="G2763" s="495">
        <f t="shared" si="334"/>
        <v>84024443.659999967</v>
      </c>
      <c r="H2763" s="495">
        <f>VLOOKUP(A2763,'02-Metrics'!A:R,18,FALSE)</f>
        <v>245977347.13161686</v>
      </c>
      <c r="I2763" s="496">
        <f t="shared" si="332"/>
        <v>0.34159423475300921</v>
      </c>
      <c r="J2763" s="512"/>
      <c r="L2763" s="23">
        <v>43616</v>
      </c>
      <c r="M2763" s="241" t="s">
        <v>1039</v>
      </c>
      <c r="S2763">
        <f t="shared" si="335"/>
        <v>2019</v>
      </c>
    </row>
    <row r="2764" spans="1:19">
      <c r="A2764" s="418" t="s">
        <v>945</v>
      </c>
      <c r="B2764" s="497">
        <v>43617</v>
      </c>
      <c r="C2764" s="498"/>
      <c r="D2764" s="498">
        <v>2122276.2999999998</v>
      </c>
      <c r="E2764" s="495">
        <f t="shared" si="336"/>
        <v>163662155.06999996</v>
      </c>
      <c r="F2764" s="495">
        <f t="shared" si="336"/>
        <v>81759987.709999993</v>
      </c>
      <c r="G2764" s="495">
        <f t="shared" si="334"/>
        <v>81902167.35999997</v>
      </c>
      <c r="H2764" s="495">
        <f>VLOOKUP(A2764,'02-Metrics'!A:R,18,FALSE)</f>
        <v>245977347.13161686</v>
      </c>
      <c r="I2764" s="496">
        <f t="shared" si="332"/>
        <v>0.33296630082027834</v>
      </c>
      <c r="J2764" s="512"/>
      <c r="M2764" s="241" t="s">
        <v>1038</v>
      </c>
      <c r="S2764">
        <f t="shared" si="335"/>
        <v>2019</v>
      </c>
    </row>
    <row r="2765" spans="1:19">
      <c r="A2765" s="418" t="s">
        <v>945</v>
      </c>
      <c r="B2765" s="497">
        <f t="shared" ref="B2765:B2773" si="337">L2765</f>
        <v>43619</v>
      </c>
      <c r="C2765" s="498">
        <v>2107757</v>
      </c>
      <c r="D2765" s="498"/>
      <c r="E2765" s="495">
        <f t="shared" si="336"/>
        <v>165769912.06999996</v>
      </c>
      <c r="F2765" s="495">
        <f t="shared" si="336"/>
        <v>81759987.709999993</v>
      </c>
      <c r="G2765" s="495">
        <f t="shared" si="334"/>
        <v>84009924.35999997</v>
      </c>
      <c r="H2765" s="495">
        <f>VLOOKUP(A2765,'02-Metrics'!A:R,18,FALSE)</f>
        <v>245977347.13161686</v>
      </c>
      <c r="I2765" s="496">
        <f t="shared" si="332"/>
        <v>0.34153520777280427</v>
      </c>
      <c r="J2765" s="512"/>
      <c r="L2765" s="23">
        <v>43619</v>
      </c>
      <c r="M2765" s="241" t="s">
        <v>1039</v>
      </c>
      <c r="S2765">
        <f t="shared" si="335"/>
        <v>2019</v>
      </c>
    </row>
    <row r="2766" spans="1:19">
      <c r="A2766" s="418" t="s">
        <v>945</v>
      </c>
      <c r="B2766" s="497">
        <f t="shared" si="337"/>
        <v>43634</v>
      </c>
      <c r="C2766" s="498">
        <v>1686320.29</v>
      </c>
      <c r="D2766" s="498"/>
      <c r="E2766" s="495">
        <f t="shared" si="336"/>
        <v>167456232.35999995</v>
      </c>
      <c r="F2766" s="495">
        <f t="shared" si="336"/>
        <v>81759987.709999993</v>
      </c>
      <c r="G2766" s="495">
        <f t="shared" si="334"/>
        <v>85696244.649999961</v>
      </c>
      <c r="H2766" s="495">
        <f>VLOOKUP(A2766,'02-Metrics'!A:R,18,FALSE)</f>
        <v>245977347.13161686</v>
      </c>
      <c r="I2766" s="496">
        <f t="shared" si="332"/>
        <v>0.34839079959727293</v>
      </c>
      <c r="J2766" s="512"/>
      <c r="L2766" s="23">
        <v>43634</v>
      </c>
      <c r="M2766" s="241" t="s">
        <v>1039</v>
      </c>
      <c r="S2766">
        <f t="shared" si="335"/>
        <v>2019</v>
      </c>
    </row>
    <row r="2767" spans="1:19">
      <c r="A2767" s="418" t="s">
        <v>945</v>
      </c>
      <c r="B2767" s="497">
        <f t="shared" si="337"/>
        <v>43641</v>
      </c>
      <c r="C2767" s="498">
        <v>1270745.7</v>
      </c>
      <c r="D2767" s="498"/>
      <c r="E2767" s="495">
        <f t="shared" si="336"/>
        <v>168726978.05999994</v>
      </c>
      <c r="F2767" s="495">
        <f t="shared" si="336"/>
        <v>81759987.709999993</v>
      </c>
      <c r="G2767" s="495">
        <f t="shared" si="334"/>
        <v>86966990.349999949</v>
      </c>
      <c r="H2767" s="495">
        <f>VLOOKUP(A2767,'02-Metrics'!A:R,18,FALSE)</f>
        <v>245977347.13161686</v>
      </c>
      <c r="I2767" s="496">
        <f t="shared" si="332"/>
        <v>0.35355690824434294</v>
      </c>
      <c r="J2767" s="512"/>
      <c r="L2767" s="23">
        <v>43641</v>
      </c>
      <c r="M2767" s="241" t="s">
        <v>1039</v>
      </c>
      <c r="S2767">
        <f t="shared" si="335"/>
        <v>2019</v>
      </c>
    </row>
    <row r="2768" spans="1:19">
      <c r="A2768" s="418" t="s">
        <v>945</v>
      </c>
      <c r="B2768" s="497">
        <f t="shared" si="337"/>
        <v>43641</v>
      </c>
      <c r="C2768" s="498">
        <v>2113359.39</v>
      </c>
      <c r="D2768" s="498"/>
      <c r="E2768" s="495">
        <f t="shared" si="336"/>
        <v>170840337.44999993</v>
      </c>
      <c r="F2768" s="495">
        <f t="shared" si="336"/>
        <v>81759987.709999993</v>
      </c>
      <c r="G2768" s="495">
        <f t="shared" si="334"/>
        <v>89080349.739999935</v>
      </c>
      <c r="H2768" s="495">
        <f>VLOOKUP(A2768,'02-Metrics'!A:R,18,FALSE)</f>
        <v>245977347.13161686</v>
      </c>
      <c r="I2768" s="496">
        <f t="shared" si="332"/>
        <v>0.36214859123728604</v>
      </c>
      <c r="J2768" s="512"/>
      <c r="L2768" s="23">
        <v>43641</v>
      </c>
      <c r="M2768" s="241" t="s">
        <v>1039</v>
      </c>
      <c r="S2768">
        <f t="shared" si="335"/>
        <v>2019</v>
      </c>
    </row>
    <row r="2769" spans="1:19">
      <c r="A2769" s="418" t="s">
        <v>945</v>
      </c>
      <c r="B2769" s="497">
        <f t="shared" si="337"/>
        <v>43641</v>
      </c>
      <c r="C2769" s="498">
        <v>1442864.5</v>
      </c>
      <c r="D2769" s="498"/>
      <c r="E2769" s="495">
        <f t="shared" si="336"/>
        <v>172283201.94999993</v>
      </c>
      <c r="F2769" s="495">
        <f t="shared" si="336"/>
        <v>81759987.709999993</v>
      </c>
      <c r="G2769" s="495">
        <f t="shared" si="334"/>
        <v>90523214.239999935</v>
      </c>
      <c r="H2769" s="495">
        <f>VLOOKUP(A2769,'02-Metrics'!A:R,18,FALSE)</f>
        <v>245977347.13161686</v>
      </c>
      <c r="I2769" s="496">
        <f t="shared" si="332"/>
        <v>0.36801443423797492</v>
      </c>
      <c r="J2769" s="512"/>
      <c r="L2769" s="23">
        <v>43641</v>
      </c>
      <c r="M2769" s="241" t="s">
        <v>1039</v>
      </c>
      <c r="S2769">
        <f t="shared" si="335"/>
        <v>2019</v>
      </c>
    </row>
    <row r="2770" spans="1:19">
      <c r="A2770" s="418" t="s">
        <v>945</v>
      </c>
      <c r="B2770" s="497">
        <f t="shared" si="337"/>
        <v>43641</v>
      </c>
      <c r="C2770" s="498">
        <v>2590006.56</v>
      </c>
      <c r="D2770" s="498"/>
      <c r="E2770" s="495">
        <f t="shared" si="336"/>
        <v>174873208.50999993</v>
      </c>
      <c r="F2770" s="495">
        <f t="shared" si="336"/>
        <v>81759987.709999993</v>
      </c>
      <c r="G2770" s="495">
        <f t="shared" si="334"/>
        <v>93113220.799999937</v>
      </c>
      <c r="H2770" s="495">
        <f>VLOOKUP(A2770,'02-Metrics'!A:R,18,FALSE)</f>
        <v>245977347.13161686</v>
      </c>
      <c r="I2770" s="496">
        <f t="shared" si="332"/>
        <v>0.37854388579195947</v>
      </c>
      <c r="J2770" s="512"/>
      <c r="L2770" s="23">
        <v>43641</v>
      </c>
      <c r="M2770" s="241" t="s">
        <v>1039</v>
      </c>
      <c r="S2770">
        <f t="shared" si="335"/>
        <v>2019</v>
      </c>
    </row>
    <row r="2771" spans="1:19">
      <c r="A2771" s="418" t="s">
        <v>945</v>
      </c>
      <c r="B2771" s="497">
        <f t="shared" si="337"/>
        <v>43643</v>
      </c>
      <c r="C2771" s="498">
        <v>120989.08</v>
      </c>
      <c r="D2771" s="498"/>
      <c r="E2771" s="495">
        <f t="shared" si="336"/>
        <v>174994197.58999994</v>
      </c>
      <c r="F2771" s="495">
        <f t="shared" si="336"/>
        <v>81759987.709999993</v>
      </c>
      <c r="G2771" s="495">
        <f t="shared" si="334"/>
        <v>93234209.879999951</v>
      </c>
      <c r="H2771" s="495">
        <f>VLOOKUP(A2771,'02-Metrics'!A:R,18,FALSE)</f>
        <v>245977347.13161686</v>
      </c>
      <c r="I2771" s="496">
        <f t="shared" si="332"/>
        <v>0.37903575661425626</v>
      </c>
      <c r="J2771" s="512"/>
      <c r="L2771" s="23">
        <v>43643</v>
      </c>
      <c r="M2771" s="241" t="s">
        <v>1039</v>
      </c>
      <c r="S2771">
        <f t="shared" si="335"/>
        <v>2019</v>
      </c>
    </row>
    <row r="2772" spans="1:19">
      <c r="A2772" s="418" t="s">
        <v>945</v>
      </c>
      <c r="B2772" s="497">
        <f t="shared" si="337"/>
        <v>43646</v>
      </c>
      <c r="C2772" s="498">
        <v>4173169</v>
      </c>
      <c r="D2772" s="498"/>
      <c r="E2772" s="495">
        <f t="shared" si="336"/>
        <v>179167366.58999994</v>
      </c>
      <c r="F2772" s="495">
        <f t="shared" si="336"/>
        <v>81759987.709999993</v>
      </c>
      <c r="G2772" s="495">
        <f t="shared" si="334"/>
        <v>97407378.879999951</v>
      </c>
      <c r="H2772" s="495">
        <f>VLOOKUP(A2772,'02-Metrics'!A:R,18,FALSE)</f>
        <v>245977347.13161686</v>
      </c>
      <c r="I2772" s="496">
        <f t="shared" si="332"/>
        <v>0.39600142052056314</v>
      </c>
      <c r="J2772" s="512"/>
      <c r="L2772" s="23">
        <v>43646</v>
      </c>
      <c r="M2772" s="241" t="s">
        <v>1039</v>
      </c>
      <c r="S2772">
        <f t="shared" si="335"/>
        <v>2019</v>
      </c>
    </row>
    <row r="2773" spans="1:19">
      <c r="A2773" s="418" t="s">
        <v>945</v>
      </c>
      <c r="B2773" s="497">
        <f t="shared" si="337"/>
        <v>43646</v>
      </c>
      <c r="C2773" s="498">
        <v>2729837</v>
      </c>
      <c r="D2773" s="498"/>
      <c r="E2773" s="495">
        <f t="shared" si="336"/>
        <v>181897203.58999994</v>
      </c>
      <c r="F2773" s="495">
        <f t="shared" si="336"/>
        <v>81759987.709999993</v>
      </c>
      <c r="G2773" s="495">
        <f t="shared" si="334"/>
        <v>100137215.87999995</v>
      </c>
      <c r="H2773" s="495">
        <f>VLOOKUP(A2773,'02-Metrics'!A:R,18,FALSE)</f>
        <v>245977347.13161686</v>
      </c>
      <c r="I2773" s="496">
        <f t="shared" si="332"/>
        <v>0.40709934084466248</v>
      </c>
      <c r="J2773" s="512"/>
      <c r="L2773" s="23">
        <v>43646</v>
      </c>
      <c r="M2773" s="241" t="s">
        <v>1039</v>
      </c>
      <c r="S2773">
        <f t="shared" si="335"/>
        <v>2019</v>
      </c>
    </row>
    <row r="2774" spans="1:19">
      <c r="A2774" s="418" t="s">
        <v>945</v>
      </c>
      <c r="B2774" s="497">
        <v>43647</v>
      </c>
      <c r="C2774" s="498"/>
      <c r="D2774" s="498">
        <v>2257979.2700000005</v>
      </c>
      <c r="E2774" s="495">
        <f t="shared" si="336"/>
        <v>181897203.58999994</v>
      </c>
      <c r="F2774" s="495">
        <f t="shared" si="336"/>
        <v>84017966.979999989</v>
      </c>
      <c r="G2774" s="495">
        <f t="shared" si="334"/>
        <v>97879236.609999955</v>
      </c>
      <c r="H2774" s="495">
        <f>VLOOKUP(A2774,'02-Metrics'!A:R,18,FALSE)</f>
        <v>245977347.13161686</v>
      </c>
      <c r="I2774" s="496">
        <f t="shared" si="332"/>
        <v>0.39791971802032244</v>
      </c>
      <c r="J2774" s="512"/>
      <c r="M2774" s="241" t="s">
        <v>1038</v>
      </c>
      <c r="S2774">
        <f t="shared" si="335"/>
        <v>2019</v>
      </c>
    </row>
    <row r="2775" spans="1:19">
      <c r="A2775" s="418" t="s">
        <v>945</v>
      </c>
      <c r="B2775" s="497">
        <f>L2775</f>
        <v>43677</v>
      </c>
      <c r="C2775" s="498">
        <v>1168479.31</v>
      </c>
      <c r="D2775" s="498"/>
      <c r="E2775" s="495">
        <f t="shared" si="336"/>
        <v>183065682.89999995</v>
      </c>
      <c r="F2775" s="495">
        <f t="shared" si="336"/>
        <v>84017966.979999989</v>
      </c>
      <c r="G2775" s="495">
        <f t="shared" si="334"/>
        <v>99047715.919999957</v>
      </c>
      <c r="H2775" s="495">
        <f>VLOOKUP(A2775,'02-Metrics'!A:R,18,FALSE)</f>
        <v>245977347.13161686</v>
      </c>
      <c r="I2775" s="496">
        <f t="shared" si="332"/>
        <v>0.40267007135011412</v>
      </c>
      <c r="J2775" s="512"/>
      <c r="L2775" s="23">
        <v>43677</v>
      </c>
      <c r="M2775" s="241" t="s">
        <v>1039</v>
      </c>
      <c r="S2775">
        <f t="shared" si="335"/>
        <v>2019</v>
      </c>
    </row>
    <row r="2776" spans="1:19">
      <c r="A2776" s="418" t="s">
        <v>945</v>
      </c>
      <c r="B2776" s="497">
        <f>L2776</f>
        <v>43677</v>
      </c>
      <c r="C2776" s="498">
        <v>1971074.61</v>
      </c>
      <c r="D2776" s="498"/>
      <c r="E2776" s="495">
        <f t="shared" si="336"/>
        <v>185036757.50999996</v>
      </c>
      <c r="F2776" s="495">
        <f t="shared" si="336"/>
        <v>84017966.979999989</v>
      </c>
      <c r="G2776" s="495">
        <f t="shared" si="334"/>
        <v>101018790.52999997</v>
      </c>
      <c r="H2776" s="495">
        <f>VLOOKUP(A2776,'02-Metrics'!A:R,18,FALSE)</f>
        <v>245977347.13161686</v>
      </c>
      <c r="I2776" s="496">
        <f t="shared" si="332"/>
        <v>0.41068330766225852</v>
      </c>
      <c r="J2776" s="512"/>
      <c r="L2776" s="23">
        <v>43677</v>
      </c>
      <c r="M2776" s="241" t="s">
        <v>1039</v>
      </c>
      <c r="S2776">
        <f t="shared" si="335"/>
        <v>2019</v>
      </c>
    </row>
    <row r="2777" spans="1:19">
      <c r="A2777" s="418" t="s">
        <v>945</v>
      </c>
      <c r="B2777" s="497">
        <f>L2777</f>
        <v>43677</v>
      </c>
      <c r="C2777" s="498">
        <v>2935343.72</v>
      </c>
      <c r="D2777" s="498"/>
      <c r="E2777" s="495">
        <f t="shared" si="336"/>
        <v>187972101.22999996</v>
      </c>
      <c r="F2777" s="495">
        <f t="shared" si="336"/>
        <v>84017966.979999989</v>
      </c>
      <c r="G2777" s="495">
        <f t="shared" si="334"/>
        <v>103954134.24999997</v>
      </c>
      <c r="H2777" s="495">
        <f>VLOOKUP(A2777,'02-Metrics'!A:R,18,FALSE)</f>
        <v>245977347.13161686</v>
      </c>
      <c r="I2777" s="496">
        <f t="shared" si="332"/>
        <v>0.42261669809121277</v>
      </c>
      <c r="J2777" s="512"/>
      <c r="L2777" s="23">
        <v>43677</v>
      </c>
      <c r="M2777" s="241" t="s">
        <v>1039</v>
      </c>
      <c r="S2777">
        <f t="shared" si="335"/>
        <v>2019</v>
      </c>
    </row>
    <row r="2778" spans="1:19">
      <c r="A2778" s="418" t="s">
        <v>945</v>
      </c>
      <c r="B2778" s="497">
        <v>43678</v>
      </c>
      <c r="C2778" s="498"/>
      <c r="D2778" s="498">
        <v>3202833.79</v>
      </c>
      <c r="E2778" s="495">
        <f t="shared" ref="E2778:F2793" si="338">C2778+E2777</f>
        <v>187972101.22999996</v>
      </c>
      <c r="F2778" s="495">
        <f t="shared" si="338"/>
        <v>87220800.769999996</v>
      </c>
      <c r="G2778" s="495">
        <f t="shared" si="334"/>
        <v>100751300.45999996</v>
      </c>
      <c r="H2778" s="495">
        <f>VLOOKUP(A2778,'02-Metrics'!A:R,18,FALSE)</f>
        <v>245977347.13161686</v>
      </c>
      <c r="I2778" s="496">
        <f t="shared" si="332"/>
        <v>0.40959584951572897</v>
      </c>
      <c r="J2778" s="512"/>
      <c r="M2778" s="241" t="s">
        <v>1038</v>
      </c>
      <c r="S2778">
        <f t="shared" si="335"/>
        <v>2019</v>
      </c>
    </row>
    <row r="2779" spans="1:19">
      <c r="A2779" s="418" t="s">
        <v>945</v>
      </c>
      <c r="B2779" s="497">
        <f>L2779</f>
        <v>43684</v>
      </c>
      <c r="C2779" s="498">
        <v>2748544.1</v>
      </c>
      <c r="D2779" s="498"/>
      <c r="E2779" s="495">
        <f t="shared" si="338"/>
        <v>190720645.32999995</v>
      </c>
      <c r="F2779" s="495">
        <f t="shared" si="338"/>
        <v>87220800.769999996</v>
      </c>
      <c r="G2779" s="495">
        <f t="shared" si="334"/>
        <v>103499844.55999996</v>
      </c>
      <c r="H2779" s="495">
        <f>VLOOKUP(A2779,'02-Metrics'!A:R,18,FALSE)</f>
        <v>245977347.13161686</v>
      </c>
      <c r="I2779" s="496">
        <f t="shared" si="332"/>
        <v>0.42076982196502655</v>
      </c>
      <c r="J2779" s="512"/>
      <c r="L2779" s="23">
        <v>43684</v>
      </c>
      <c r="M2779" s="241" t="s">
        <v>1039</v>
      </c>
      <c r="S2779">
        <f t="shared" si="335"/>
        <v>2019</v>
      </c>
    </row>
    <row r="2780" spans="1:19">
      <c r="A2780" s="418" t="s">
        <v>945</v>
      </c>
      <c r="B2780" s="497">
        <f>L2780</f>
        <v>43708</v>
      </c>
      <c r="C2780" s="498">
        <v>711986.51</v>
      </c>
      <c r="D2780" s="498"/>
      <c r="E2780" s="495">
        <f t="shared" si="338"/>
        <v>191432631.83999994</v>
      </c>
      <c r="F2780" s="495">
        <f t="shared" si="338"/>
        <v>87220800.769999996</v>
      </c>
      <c r="G2780" s="495">
        <f t="shared" si="334"/>
        <v>104211831.06999995</v>
      </c>
      <c r="H2780" s="495">
        <f>VLOOKUP(A2780,'02-Metrics'!A:R,18,FALSE)</f>
        <v>245977347.13161686</v>
      </c>
      <c r="I2780" s="496">
        <f t="shared" si="332"/>
        <v>0.42366434261216168</v>
      </c>
      <c r="J2780" s="512"/>
      <c r="L2780" s="23">
        <v>43708</v>
      </c>
      <c r="M2780" s="241" t="s">
        <v>1039</v>
      </c>
      <c r="S2780">
        <f t="shared" si="335"/>
        <v>2019</v>
      </c>
    </row>
    <row r="2781" spans="1:19">
      <c r="A2781" s="418" t="s">
        <v>945</v>
      </c>
      <c r="B2781" s="497">
        <f>L2781</f>
        <v>43708</v>
      </c>
      <c r="C2781" s="498">
        <v>2165251.23</v>
      </c>
      <c r="D2781" s="498"/>
      <c r="E2781" s="495">
        <f t="shared" si="338"/>
        <v>193597883.06999993</v>
      </c>
      <c r="F2781" s="495">
        <f t="shared" si="338"/>
        <v>87220800.769999996</v>
      </c>
      <c r="G2781" s="495">
        <f t="shared" si="334"/>
        <v>106377082.29999994</v>
      </c>
      <c r="H2781" s="495">
        <f>VLOOKUP(A2781,'02-Metrics'!A:R,18,FALSE)</f>
        <v>245977347.13161686</v>
      </c>
      <c r="I2781" s="496">
        <f t="shared" si="332"/>
        <v>0.43246698747051693</v>
      </c>
      <c r="J2781" s="512"/>
      <c r="L2781" s="23">
        <v>43708</v>
      </c>
      <c r="M2781" s="241" t="s">
        <v>1039</v>
      </c>
      <c r="S2781">
        <f t="shared" si="335"/>
        <v>2019</v>
      </c>
    </row>
    <row r="2782" spans="1:19">
      <c r="A2782" s="418" t="s">
        <v>945</v>
      </c>
      <c r="B2782" s="497">
        <v>43709</v>
      </c>
      <c r="C2782" s="498"/>
      <c r="D2782" s="498">
        <v>2109688.7199999997</v>
      </c>
      <c r="E2782" s="495">
        <f t="shared" si="338"/>
        <v>193597883.06999993</v>
      </c>
      <c r="F2782" s="495">
        <f t="shared" si="338"/>
        <v>89330489.489999995</v>
      </c>
      <c r="G2782" s="495">
        <f t="shared" si="334"/>
        <v>104267393.57999994</v>
      </c>
      <c r="H2782" s="495">
        <f>VLOOKUP(A2782,'02-Metrics'!A:R,18,FALSE)</f>
        <v>245977347.13161686</v>
      </c>
      <c r="I2782" s="496">
        <f t="shared" si="332"/>
        <v>0.42389022727450115</v>
      </c>
      <c r="J2782" s="512"/>
      <c r="M2782" s="241" t="s">
        <v>1038</v>
      </c>
      <c r="S2782">
        <f t="shared" si="335"/>
        <v>2019</v>
      </c>
    </row>
    <row r="2783" spans="1:19">
      <c r="A2783" s="418" t="s">
        <v>945</v>
      </c>
      <c r="B2783" s="497">
        <f>L2783</f>
        <v>43711</v>
      </c>
      <c r="C2783" s="498">
        <v>360179.68</v>
      </c>
      <c r="D2783" s="498"/>
      <c r="E2783" s="495">
        <f t="shared" si="338"/>
        <v>193958062.74999994</v>
      </c>
      <c r="F2783" s="495">
        <f t="shared" si="338"/>
        <v>89330489.489999995</v>
      </c>
      <c r="G2783" s="495">
        <f t="shared" si="334"/>
        <v>104627573.25999995</v>
      </c>
      <c r="H2783" s="495">
        <f>VLOOKUP(A2783,'02-Metrics'!A:R,18,FALSE)</f>
        <v>245977347.13161686</v>
      </c>
      <c r="I2783" s="496">
        <f t="shared" si="332"/>
        <v>0.42535450715311651</v>
      </c>
      <c r="J2783" s="512"/>
      <c r="L2783" s="23">
        <v>43711</v>
      </c>
      <c r="M2783" s="241" t="s">
        <v>1039</v>
      </c>
      <c r="S2783">
        <f t="shared" si="335"/>
        <v>2019</v>
      </c>
    </row>
    <row r="2784" spans="1:19">
      <c r="A2784" s="418" t="s">
        <v>945</v>
      </c>
      <c r="B2784" s="497">
        <f>L2784</f>
        <v>43726</v>
      </c>
      <c r="C2784" s="498">
        <v>2000000</v>
      </c>
      <c r="D2784" s="498"/>
      <c r="E2784" s="495">
        <f t="shared" si="338"/>
        <v>195958062.74999994</v>
      </c>
      <c r="F2784" s="495">
        <f t="shared" si="338"/>
        <v>89330489.489999995</v>
      </c>
      <c r="G2784" s="495">
        <f t="shared" si="334"/>
        <v>106627573.25999995</v>
      </c>
      <c r="H2784" s="495">
        <f>VLOOKUP(A2784,'02-Metrics'!A:R,18,FALSE)</f>
        <v>245977347.13161686</v>
      </c>
      <c r="I2784" s="496">
        <f t="shared" si="332"/>
        <v>0.43348533718003701</v>
      </c>
      <c r="J2784" s="512"/>
      <c r="L2784" s="23">
        <v>43726</v>
      </c>
      <c r="M2784" s="241" t="s">
        <v>1039</v>
      </c>
      <c r="S2784">
        <f t="shared" si="335"/>
        <v>2019</v>
      </c>
    </row>
    <row r="2785" spans="1:19">
      <c r="A2785" s="418" t="s">
        <v>945</v>
      </c>
      <c r="B2785" s="497">
        <f>L2785</f>
        <v>43738</v>
      </c>
      <c r="C2785" s="498">
        <v>1435202.12</v>
      </c>
      <c r="D2785" s="498"/>
      <c r="E2785" s="495">
        <f t="shared" si="338"/>
        <v>197393264.86999995</v>
      </c>
      <c r="F2785" s="495">
        <f t="shared" si="338"/>
        <v>89330489.489999995</v>
      </c>
      <c r="G2785" s="495">
        <f t="shared" si="334"/>
        <v>108062775.37999995</v>
      </c>
      <c r="H2785" s="495">
        <f>VLOOKUP(A2785,'02-Metrics'!A:R,18,FALSE)</f>
        <v>245977347.13161686</v>
      </c>
      <c r="I2785" s="496">
        <f t="shared" si="332"/>
        <v>0.43932002942603504</v>
      </c>
      <c r="J2785" s="512"/>
      <c r="L2785" s="23">
        <v>43738</v>
      </c>
      <c r="M2785" s="241" t="s">
        <v>1039</v>
      </c>
      <c r="S2785">
        <f t="shared" si="335"/>
        <v>2019</v>
      </c>
    </row>
    <row r="2786" spans="1:19">
      <c r="A2786" s="418" t="s">
        <v>945</v>
      </c>
      <c r="B2786" s="497">
        <f>L2786</f>
        <v>43738</v>
      </c>
      <c r="C2786" s="498">
        <v>6670246</v>
      </c>
      <c r="D2786" s="498"/>
      <c r="E2786" s="495">
        <f t="shared" si="338"/>
        <v>204063510.86999995</v>
      </c>
      <c r="F2786" s="495">
        <f t="shared" si="338"/>
        <v>89330489.489999995</v>
      </c>
      <c r="G2786" s="495">
        <f t="shared" si="334"/>
        <v>114733021.37999995</v>
      </c>
      <c r="H2786" s="495">
        <f>VLOOKUP(A2786,'02-Metrics'!A:R,18,FALSE)</f>
        <v>245977347.13161686</v>
      </c>
      <c r="I2786" s="496">
        <f t="shared" si="332"/>
        <v>0.46643734765790823</v>
      </c>
      <c r="J2786" s="512"/>
      <c r="L2786" s="23">
        <v>43738</v>
      </c>
      <c r="M2786" s="241" t="s">
        <v>1039</v>
      </c>
      <c r="S2786">
        <f t="shared" si="335"/>
        <v>2019</v>
      </c>
    </row>
    <row r="2787" spans="1:19">
      <c r="A2787" s="418" t="s">
        <v>945</v>
      </c>
      <c r="B2787" s="497">
        <v>43739</v>
      </c>
      <c r="C2787" s="498"/>
      <c r="D2787" s="498">
        <v>4595501.66</v>
      </c>
      <c r="E2787" s="495">
        <f t="shared" si="338"/>
        <v>204063510.86999995</v>
      </c>
      <c r="F2787" s="495">
        <f t="shared" si="338"/>
        <v>93925991.149999991</v>
      </c>
      <c r="G2787" s="495">
        <f t="shared" si="334"/>
        <v>110137519.71999995</v>
      </c>
      <c r="H2787" s="495">
        <f>VLOOKUP(A2787,'02-Metrics'!A:R,18,FALSE)</f>
        <v>245977347.13161686</v>
      </c>
      <c r="I2787" s="496">
        <f t="shared" si="332"/>
        <v>0.44775472621496271</v>
      </c>
      <c r="J2787" s="512"/>
      <c r="M2787" s="241" t="s">
        <v>1038</v>
      </c>
      <c r="S2787">
        <f t="shared" si="335"/>
        <v>2019</v>
      </c>
    </row>
    <row r="2788" spans="1:19">
      <c r="A2788" s="418" t="s">
        <v>945</v>
      </c>
      <c r="B2788" s="497">
        <f>L2788</f>
        <v>43741</v>
      </c>
      <c r="C2788" s="498">
        <v>370581.69</v>
      </c>
      <c r="D2788" s="498"/>
      <c r="E2788" s="495">
        <f t="shared" si="338"/>
        <v>204434092.55999994</v>
      </c>
      <c r="F2788" s="495">
        <f t="shared" si="338"/>
        <v>93925991.149999991</v>
      </c>
      <c r="G2788" s="495">
        <f t="shared" si="334"/>
        <v>110508101.40999995</v>
      </c>
      <c r="H2788" s="495">
        <f>VLOOKUP(A2788,'02-Metrics'!A:R,18,FALSE)</f>
        <v>245977347.13161686</v>
      </c>
      <c r="I2788" s="496">
        <f t="shared" si="332"/>
        <v>0.44926129458120218</v>
      </c>
      <c r="J2788" s="512"/>
      <c r="L2788" s="23">
        <v>43741</v>
      </c>
      <c r="M2788" s="241" t="s">
        <v>1039</v>
      </c>
      <c r="S2788">
        <f t="shared" si="335"/>
        <v>2019</v>
      </c>
    </row>
    <row r="2789" spans="1:19">
      <c r="A2789" s="418" t="s">
        <v>945</v>
      </c>
      <c r="B2789" s="497">
        <f>L2789</f>
        <v>43745</v>
      </c>
      <c r="C2789" s="498">
        <v>1100493.1100000001</v>
      </c>
      <c r="D2789" s="498"/>
      <c r="E2789" s="495">
        <f t="shared" si="338"/>
        <v>205534585.66999996</v>
      </c>
      <c r="F2789" s="495">
        <f t="shared" si="338"/>
        <v>93925991.149999991</v>
      </c>
      <c r="G2789" s="495">
        <f t="shared" si="334"/>
        <v>111608594.51999997</v>
      </c>
      <c r="H2789" s="495">
        <f>VLOOKUP(A2789,'02-Metrics'!A:R,18,FALSE)</f>
        <v>245977347.13161686</v>
      </c>
      <c r="I2789" s="496">
        <f t="shared" si="332"/>
        <v>0.45373525579280582</v>
      </c>
      <c r="J2789" s="512"/>
      <c r="L2789" s="23">
        <v>43745</v>
      </c>
      <c r="M2789" s="241" t="s">
        <v>1039</v>
      </c>
      <c r="S2789">
        <f t="shared" si="335"/>
        <v>2019</v>
      </c>
    </row>
    <row r="2790" spans="1:19">
      <c r="A2790" s="418" t="s">
        <v>945</v>
      </c>
      <c r="B2790" s="497">
        <f>L2790</f>
        <v>43769</v>
      </c>
      <c r="C2790" s="498">
        <v>1785234</v>
      </c>
      <c r="D2790" s="498"/>
      <c r="E2790" s="495">
        <f t="shared" si="338"/>
        <v>207319819.66999996</v>
      </c>
      <c r="F2790" s="495">
        <f t="shared" si="338"/>
        <v>93925991.149999991</v>
      </c>
      <c r="G2790" s="495">
        <f t="shared" si="334"/>
        <v>113393828.51999997</v>
      </c>
      <c r="H2790" s="495">
        <f>VLOOKUP(A2790,'02-Metrics'!A:R,18,FALSE)</f>
        <v>245977347.13161686</v>
      </c>
      <c r="I2790" s="496">
        <f t="shared" si="332"/>
        <v>0.46099297289894553</v>
      </c>
      <c r="J2790" s="512"/>
      <c r="L2790" s="23">
        <v>43769</v>
      </c>
      <c r="M2790" s="241" t="s">
        <v>1039</v>
      </c>
      <c r="S2790">
        <f t="shared" si="335"/>
        <v>2019</v>
      </c>
    </row>
    <row r="2791" spans="1:19">
      <c r="A2791" s="418" t="s">
        <v>945</v>
      </c>
      <c r="B2791" s="497">
        <f>L2791</f>
        <v>43769</v>
      </c>
      <c r="C2791" s="498">
        <v>1498257.44</v>
      </c>
      <c r="D2791" s="498"/>
      <c r="E2791" s="495">
        <f t="shared" si="338"/>
        <v>208818077.10999995</v>
      </c>
      <c r="F2791" s="495">
        <f t="shared" si="338"/>
        <v>93925991.149999991</v>
      </c>
      <c r="G2791" s="495">
        <f t="shared" si="334"/>
        <v>114892085.95999996</v>
      </c>
      <c r="H2791" s="495">
        <f>VLOOKUP(A2791,'02-Metrics'!A:R,18,FALSE)</f>
        <v>245977347.13161686</v>
      </c>
      <c r="I2791" s="496">
        <f t="shared" si="332"/>
        <v>0.46708401118955006</v>
      </c>
      <c r="J2791" s="512"/>
      <c r="L2791" s="23">
        <v>43769</v>
      </c>
      <c r="M2791" s="241" t="s">
        <v>1039</v>
      </c>
      <c r="S2791">
        <f t="shared" si="335"/>
        <v>2019</v>
      </c>
    </row>
    <row r="2792" spans="1:19">
      <c r="A2792" s="418" t="s">
        <v>945</v>
      </c>
      <c r="B2792" s="497">
        <v>43770</v>
      </c>
      <c r="C2792" s="498"/>
      <c r="D2792" s="498">
        <v>2660378.13</v>
      </c>
      <c r="E2792" s="495">
        <f t="shared" si="338"/>
        <v>208818077.10999995</v>
      </c>
      <c r="F2792" s="495">
        <f t="shared" si="338"/>
        <v>96586369.279999986</v>
      </c>
      <c r="G2792" s="495">
        <f t="shared" si="334"/>
        <v>112231707.82999997</v>
      </c>
      <c r="H2792" s="495">
        <f>VLOOKUP(A2792,'02-Metrics'!A:R,18,FALSE)</f>
        <v>245977347.13161686</v>
      </c>
      <c r="I2792" s="496">
        <f t="shared" si="332"/>
        <v>0.45626846999836673</v>
      </c>
      <c r="J2792" s="512"/>
      <c r="M2792" s="241" t="s">
        <v>1038</v>
      </c>
      <c r="S2792">
        <f t="shared" si="335"/>
        <v>2019</v>
      </c>
    </row>
    <row r="2793" spans="1:19">
      <c r="A2793" s="418" t="s">
        <v>945</v>
      </c>
      <c r="B2793" s="497">
        <f t="shared" ref="B2793:B2798" si="339">L2793</f>
        <v>43793</v>
      </c>
      <c r="C2793" s="498">
        <v>371543.5</v>
      </c>
      <c r="D2793" s="498"/>
      <c r="E2793" s="495">
        <f t="shared" si="338"/>
        <v>209189620.60999995</v>
      </c>
      <c r="F2793" s="495">
        <f t="shared" si="338"/>
        <v>96586369.279999986</v>
      </c>
      <c r="G2793" s="495">
        <f t="shared" si="334"/>
        <v>112603251.32999997</v>
      </c>
      <c r="H2793" s="495">
        <f>VLOOKUP(A2793,'02-Metrics'!A:R,18,FALSE)</f>
        <v>245977347.13161686</v>
      </c>
      <c r="I2793" s="496">
        <f t="shared" si="332"/>
        <v>0.45777894852142031</v>
      </c>
      <c r="J2793" s="512"/>
      <c r="L2793" s="23">
        <v>43793</v>
      </c>
      <c r="M2793" s="241" t="s">
        <v>1039</v>
      </c>
      <c r="S2793">
        <f t="shared" si="335"/>
        <v>2019</v>
      </c>
    </row>
    <row r="2794" spans="1:19">
      <c r="A2794" s="418" t="s">
        <v>945</v>
      </c>
      <c r="B2794" s="497">
        <f t="shared" si="339"/>
        <v>43793</v>
      </c>
      <c r="C2794" s="498">
        <v>858100</v>
      </c>
      <c r="D2794" s="498"/>
      <c r="E2794" s="495">
        <f t="shared" ref="E2794:F2809" si="340">C2794+E2793</f>
        <v>210047720.60999995</v>
      </c>
      <c r="F2794" s="495">
        <f t="shared" si="340"/>
        <v>96586369.279999986</v>
      </c>
      <c r="G2794" s="495">
        <f t="shared" si="334"/>
        <v>113461351.32999997</v>
      </c>
      <c r="H2794" s="495">
        <f>VLOOKUP(A2794,'02-Metrics'!A:R,18,FALSE)</f>
        <v>245977347.13161686</v>
      </c>
      <c r="I2794" s="496">
        <f t="shared" si="332"/>
        <v>0.46126748114447058</v>
      </c>
      <c r="J2794" s="512"/>
      <c r="L2794" s="23">
        <v>43793</v>
      </c>
      <c r="M2794" s="241" t="s">
        <v>1039</v>
      </c>
      <c r="S2794">
        <f t="shared" si="335"/>
        <v>2019</v>
      </c>
    </row>
    <row r="2795" spans="1:19">
      <c r="A2795" s="418" t="s">
        <v>945</v>
      </c>
      <c r="B2795" s="497">
        <f t="shared" si="339"/>
        <v>43799</v>
      </c>
      <c r="C2795" s="498">
        <v>5639672.46</v>
      </c>
      <c r="D2795" s="498"/>
      <c r="E2795" s="495">
        <f t="shared" si="340"/>
        <v>215687393.06999996</v>
      </c>
      <c r="F2795" s="495">
        <f t="shared" si="340"/>
        <v>96586369.279999986</v>
      </c>
      <c r="G2795" s="495">
        <f t="shared" si="334"/>
        <v>119101023.78999998</v>
      </c>
      <c r="H2795" s="495">
        <f>VLOOKUP(A2795,'02-Metrics'!A:R,18,FALSE)</f>
        <v>245977347.13161686</v>
      </c>
      <c r="I2795" s="496">
        <f t="shared" si="332"/>
        <v>0.48419509023435292</v>
      </c>
      <c r="J2795" s="512"/>
      <c r="L2795" s="23">
        <v>43799</v>
      </c>
      <c r="M2795" s="241" t="s">
        <v>1039</v>
      </c>
      <c r="S2795">
        <f t="shared" si="335"/>
        <v>2019</v>
      </c>
    </row>
    <row r="2796" spans="1:19">
      <c r="A2796" s="418" t="s">
        <v>945</v>
      </c>
      <c r="B2796" s="497">
        <f t="shared" si="339"/>
        <v>43799</v>
      </c>
      <c r="C2796" s="498">
        <v>5259870</v>
      </c>
      <c r="D2796" s="498"/>
      <c r="E2796" s="495">
        <f t="shared" si="340"/>
        <v>220947263.06999996</v>
      </c>
      <c r="F2796" s="495">
        <f t="shared" si="340"/>
        <v>96586369.279999986</v>
      </c>
      <c r="G2796" s="495">
        <f t="shared" si="334"/>
        <v>124360893.78999998</v>
      </c>
      <c r="H2796" s="495">
        <f>VLOOKUP(A2796,'02-Metrics'!A:R,18,FALSE)</f>
        <v>245977347.13161686</v>
      </c>
      <c r="I2796" s="496">
        <f t="shared" si="332"/>
        <v>0.50557864470120206</v>
      </c>
      <c r="J2796" s="512"/>
      <c r="L2796" s="23">
        <v>43799</v>
      </c>
      <c r="M2796" s="241" t="s">
        <v>1039</v>
      </c>
      <c r="S2796">
        <f t="shared" si="335"/>
        <v>2019</v>
      </c>
    </row>
    <row r="2797" spans="1:19">
      <c r="A2797" s="418" t="s">
        <v>945</v>
      </c>
      <c r="B2797" s="497">
        <f t="shared" si="339"/>
        <v>43799</v>
      </c>
      <c r="C2797" s="498">
        <v>700859.03</v>
      </c>
      <c r="D2797" s="498"/>
      <c r="E2797" s="495">
        <f t="shared" si="340"/>
        <v>221648122.09999996</v>
      </c>
      <c r="F2797" s="495">
        <f t="shared" si="340"/>
        <v>96586369.279999986</v>
      </c>
      <c r="G2797" s="495">
        <f t="shared" si="334"/>
        <v>125061752.81999998</v>
      </c>
      <c r="H2797" s="495">
        <f>VLOOKUP(A2797,'02-Metrics'!A:R,18,FALSE)</f>
        <v>245977347.13161686</v>
      </c>
      <c r="I2797" s="496">
        <f t="shared" si="332"/>
        <v>0.50842792752408328</v>
      </c>
      <c r="J2797" s="512"/>
      <c r="L2797" s="23">
        <v>43799</v>
      </c>
      <c r="M2797" s="241" t="s">
        <v>1039</v>
      </c>
      <c r="S2797">
        <f t="shared" si="335"/>
        <v>2019</v>
      </c>
    </row>
    <row r="2798" spans="1:19">
      <c r="A2798" s="418" t="s">
        <v>945</v>
      </c>
      <c r="B2798" s="497">
        <f t="shared" si="339"/>
        <v>43799</v>
      </c>
      <c r="C2798" s="498">
        <v>3925240</v>
      </c>
      <c r="D2798" s="498"/>
      <c r="E2798" s="495">
        <f t="shared" si="340"/>
        <v>225573362.09999996</v>
      </c>
      <c r="F2798" s="495">
        <f t="shared" si="340"/>
        <v>96586369.279999986</v>
      </c>
      <c r="G2798" s="495">
        <f t="shared" si="334"/>
        <v>128986992.81999998</v>
      </c>
      <c r="H2798" s="495">
        <f>VLOOKUP(A2798,'02-Metrics'!A:R,18,FALSE)</f>
        <v>245977347.13161686</v>
      </c>
      <c r="I2798" s="496">
        <f t="shared" si="332"/>
        <v>0.52438565715151808</v>
      </c>
      <c r="J2798" s="512"/>
      <c r="L2798" s="23">
        <v>43799</v>
      </c>
      <c r="M2798" s="241" t="s">
        <v>1039</v>
      </c>
      <c r="S2798">
        <f t="shared" si="335"/>
        <v>2019</v>
      </c>
    </row>
    <row r="2799" spans="1:19">
      <c r="A2799" s="418" t="s">
        <v>945</v>
      </c>
      <c r="B2799" s="497">
        <v>43800</v>
      </c>
      <c r="C2799" s="498"/>
      <c r="D2799" s="498">
        <v>9420238.5200000014</v>
      </c>
      <c r="E2799" s="495">
        <f t="shared" si="340"/>
        <v>225573362.09999996</v>
      </c>
      <c r="F2799" s="495">
        <f t="shared" si="340"/>
        <v>106006607.79999998</v>
      </c>
      <c r="G2799" s="495">
        <f t="shared" si="334"/>
        <v>119566754.29999998</v>
      </c>
      <c r="H2799" s="495">
        <f>VLOOKUP(A2799,'02-Metrics'!A:R,18,FALSE)</f>
        <v>245977347.13161686</v>
      </c>
      <c r="I2799" s="496">
        <f t="shared" si="332"/>
        <v>0.48608847804193345</v>
      </c>
      <c r="J2799" s="512"/>
      <c r="M2799" s="241" t="s">
        <v>1038</v>
      </c>
      <c r="S2799">
        <f t="shared" si="335"/>
        <v>2019</v>
      </c>
    </row>
    <row r="2800" spans="1:19">
      <c r="A2800" s="418" t="s">
        <v>945</v>
      </c>
      <c r="B2800" s="497">
        <v>43831</v>
      </c>
      <c r="C2800" s="498"/>
      <c r="D2800" s="498">
        <v>3242358.0900000003</v>
      </c>
      <c r="E2800" s="495">
        <f t="shared" si="340"/>
        <v>225573362.09999996</v>
      </c>
      <c r="F2800" s="495">
        <f t="shared" si="340"/>
        <v>109248965.88999999</v>
      </c>
      <c r="G2800" s="495">
        <f t="shared" si="334"/>
        <v>116324396.20999998</v>
      </c>
      <c r="H2800" s="495">
        <f>VLOOKUP(A2800,'02-Metrics'!A:R,18,FALSE)</f>
        <v>245977347.13161686</v>
      </c>
      <c r="I2800" s="496">
        <f t="shared" si="332"/>
        <v>0.4729069467838331</v>
      </c>
      <c r="J2800" s="512"/>
      <c r="M2800" s="241" t="s">
        <v>1038</v>
      </c>
      <c r="S2800">
        <f t="shared" si="335"/>
        <v>2020</v>
      </c>
    </row>
    <row r="2801" spans="1:19">
      <c r="A2801" s="418" t="s">
        <v>945</v>
      </c>
      <c r="B2801" s="497">
        <v>43862</v>
      </c>
      <c r="C2801" s="498"/>
      <c r="D2801" s="498">
        <v>3812548.83</v>
      </c>
      <c r="E2801" s="495">
        <f t="shared" si="340"/>
        <v>225573362.09999996</v>
      </c>
      <c r="F2801" s="495">
        <f t="shared" si="340"/>
        <v>113061514.71999998</v>
      </c>
      <c r="G2801" s="495">
        <f t="shared" si="334"/>
        <v>112511847.37999998</v>
      </c>
      <c r="H2801" s="495">
        <f>VLOOKUP(A2801,'02-Metrics'!A:R,18,FALSE)</f>
        <v>245977347.13161686</v>
      </c>
      <c r="I2801" s="496">
        <f t="shared" si="332"/>
        <v>0.45740735353080081</v>
      </c>
      <c r="J2801" s="512"/>
      <c r="M2801" s="241" t="s">
        <v>1038</v>
      </c>
      <c r="S2801">
        <f t="shared" si="335"/>
        <v>2020</v>
      </c>
    </row>
    <row r="2802" spans="1:19">
      <c r="A2802" s="418" t="s">
        <v>945</v>
      </c>
      <c r="B2802" s="497">
        <v>43891</v>
      </c>
      <c r="C2802" s="498"/>
      <c r="D2802" s="498">
        <v>1515151.7399999998</v>
      </c>
      <c r="E2802" s="495">
        <f t="shared" si="340"/>
        <v>225573362.09999996</v>
      </c>
      <c r="F2802" s="495">
        <f t="shared" si="340"/>
        <v>114576666.45999998</v>
      </c>
      <c r="G2802" s="495">
        <f t="shared" si="334"/>
        <v>110996695.63999999</v>
      </c>
      <c r="H2802" s="495">
        <f>VLOOKUP(A2802,'02-Metrics'!A:R,18,FALSE)</f>
        <v>245977347.13161686</v>
      </c>
      <c r="I2802" s="496">
        <f t="shared" si="332"/>
        <v>0.45124763289933439</v>
      </c>
      <c r="J2802" s="512"/>
      <c r="M2802" s="241" t="s">
        <v>1038</v>
      </c>
      <c r="S2802">
        <f t="shared" si="335"/>
        <v>2020</v>
      </c>
    </row>
    <row r="2803" spans="1:19">
      <c r="A2803" s="418" t="s">
        <v>945</v>
      </c>
      <c r="B2803" s="497">
        <v>43922</v>
      </c>
      <c r="C2803" s="498"/>
      <c r="D2803" s="498">
        <v>518325.24999999994</v>
      </c>
      <c r="E2803" s="495">
        <f t="shared" si="340"/>
        <v>225573362.09999996</v>
      </c>
      <c r="F2803" s="495">
        <f t="shared" si="340"/>
        <v>115094991.70999998</v>
      </c>
      <c r="G2803" s="495">
        <f t="shared" si="334"/>
        <v>110478370.38999999</v>
      </c>
      <c r="H2803" s="495">
        <f>VLOOKUP(A2803,'02-Metrics'!A:R,18,FALSE)</f>
        <v>245977347.13161686</v>
      </c>
      <c r="I2803" s="496">
        <f t="shared" si="332"/>
        <v>0.44914042564612883</v>
      </c>
      <c r="J2803" s="512"/>
      <c r="M2803" s="241" t="s">
        <v>1038</v>
      </c>
      <c r="S2803">
        <f t="shared" si="335"/>
        <v>2020</v>
      </c>
    </row>
    <row r="2804" spans="1:19">
      <c r="A2804" s="418" t="s">
        <v>945</v>
      </c>
      <c r="B2804" s="497">
        <v>43952</v>
      </c>
      <c r="C2804" s="498"/>
      <c r="D2804" s="498">
        <v>347802.87</v>
      </c>
      <c r="E2804" s="495">
        <f t="shared" si="340"/>
        <v>225573362.09999996</v>
      </c>
      <c r="F2804" s="495">
        <f t="shared" si="340"/>
        <v>115442794.57999998</v>
      </c>
      <c r="G2804" s="495">
        <f t="shared" si="334"/>
        <v>110130567.51999998</v>
      </c>
      <c r="H2804" s="495">
        <f>VLOOKUP(A2804,'02-Metrics'!A:R,18,FALSE)</f>
        <v>245977347.13161686</v>
      </c>
      <c r="I2804" s="496">
        <f t="shared" si="332"/>
        <v>0.44772646263670624</v>
      </c>
      <c r="J2804" s="512"/>
      <c r="M2804" s="241" t="s">
        <v>1038</v>
      </c>
      <c r="S2804">
        <f t="shared" si="335"/>
        <v>2020</v>
      </c>
    </row>
    <row r="2805" spans="1:19">
      <c r="A2805" s="418" t="s">
        <v>945</v>
      </c>
      <c r="B2805" s="497">
        <v>43983</v>
      </c>
      <c r="C2805" s="498"/>
      <c r="D2805" s="498">
        <v>475479.25999999995</v>
      </c>
      <c r="E2805" s="495">
        <f t="shared" si="340"/>
        <v>225573362.09999996</v>
      </c>
      <c r="F2805" s="495">
        <f t="shared" si="340"/>
        <v>115918273.83999999</v>
      </c>
      <c r="G2805" s="495">
        <f t="shared" si="334"/>
        <v>109655088.25999998</v>
      </c>
      <c r="H2805" s="495">
        <f>VLOOKUP(A2805,'02-Metrics'!A:R,18,FALSE)</f>
        <v>245977347.13161686</v>
      </c>
      <c r="I2805" s="496">
        <f t="shared" si="332"/>
        <v>0.44579344211451327</v>
      </c>
      <c r="J2805" s="512"/>
      <c r="M2805" s="241" t="s">
        <v>1038</v>
      </c>
      <c r="S2805">
        <f t="shared" si="335"/>
        <v>2020</v>
      </c>
    </row>
    <row r="2806" spans="1:19">
      <c r="A2806" s="418" t="s">
        <v>945</v>
      </c>
      <c r="B2806" s="497">
        <f>L2806</f>
        <v>43992</v>
      </c>
      <c r="C2806" s="498">
        <v>4562568.4800000004</v>
      </c>
      <c r="D2806" s="498"/>
      <c r="E2806" s="495">
        <f t="shared" si="340"/>
        <v>230135930.57999995</v>
      </c>
      <c r="F2806" s="495">
        <f t="shared" si="340"/>
        <v>115918273.83999999</v>
      </c>
      <c r="G2806" s="495">
        <f t="shared" si="334"/>
        <v>114217656.73999996</v>
      </c>
      <c r="H2806" s="495">
        <f>VLOOKUP(A2806,'02-Metrics'!A:R,18,FALSE)</f>
        <v>245977347.13161686</v>
      </c>
      <c r="I2806" s="496">
        <f t="shared" si="332"/>
        <v>0.46434217651304577</v>
      </c>
      <c r="J2806" s="512"/>
      <c r="L2806" s="23">
        <v>43992</v>
      </c>
      <c r="M2806" s="241" t="s">
        <v>1039</v>
      </c>
      <c r="S2806">
        <f t="shared" si="335"/>
        <v>2020</v>
      </c>
    </row>
    <row r="2807" spans="1:19">
      <c r="A2807" s="418" t="s">
        <v>945</v>
      </c>
      <c r="B2807" s="497">
        <f>L2807</f>
        <v>44012</v>
      </c>
      <c r="C2807" s="498">
        <v>6686539.1100000003</v>
      </c>
      <c r="D2807" s="498"/>
      <c r="E2807" s="495">
        <f t="shared" si="340"/>
        <v>236822469.68999997</v>
      </c>
      <c r="F2807" s="495">
        <f t="shared" si="340"/>
        <v>115918273.83999999</v>
      </c>
      <c r="G2807" s="495">
        <f t="shared" si="334"/>
        <v>120904195.84999998</v>
      </c>
      <c r="H2807" s="495">
        <f>VLOOKUP(A2807,'02-Metrics'!A:R,18,FALSE)</f>
        <v>245977347.13161686</v>
      </c>
      <c r="I2807" s="496">
        <f t="shared" si="332"/>
        <v>0.49152573299892899</v>
      </c>
      <c r="J2807" s="512"/>
      <c r="L2807" s="23">
        <v>44012</v>
      </c>
      <c r="M2807" s="241" t="s">
        <v>1039</v>
      </c>
      <c r="S2807">
        <f t="shared" si="335"/>
        <v>2020</v>
      </c>
    </row>
    <row r="2808" spans="1:19">
      <c r="A2808" s="418" t="s">
        <v>945</v>
      </c>
      <c r="B2808" s="497">
        <v>44013</v>
      </c>
      <c r="C2808" s="498"/>
      <c r="D2808" s="498">
        <v>256063.08000000002</v>
      </c>
      <c r="E2808" s="495">
        <f t="shared" si="340"/>
        <v>236822469.68999997</v>
      </c>
      <c r="F2808" s="495">
        <f t="shared" si="340"/>
        <v>116174336.91999999</v>
      </c>
      <c r="G2808" s="495">
        <f t="shared" si="334"/>
        <v>120648132.76999998</v>
      </c>
      <c r="H2808" s="495">
        <f>VLOOKUP(A2808,'02-Metrics'!A:R,18,FALSE)</f>
        <v>245977347.13161686</v>
      </c>
      <c r="I2808" s="496">
        <f t="shared" ref="I2808:I2871" si="341">G2808/H2808</f>
        <v>0.49048473030910411</v>
      </c>
      <c r="J2808" s="512"/>
      <c r="M2808" s="241" t="s">
        <v>1038</v>
      </c>
      <c r="S2808">
        <f t="shared" si="335"/>
        <v>2020</v>
      </c>
    </row>
    <row r="2809" spans="1:19">
      <c r="A2809" s="418" t="s">
        <v>945</v>
      </c>
      <c r="B2809" s="497">
        <v>44044</v>
      </c>
      <c r="C2809" s="498"/>
      <c r="D2809" s="498">
        <v>674445.55999999982</v>
      </c>
      <c r="E2809" s="495">
        <f t="shared" si="340"/>
        <v>236822469.68999997</v>
      </c>
      <c r="F2809" s="495">
        <f t="shared" si="340"/>
        <v>116848782.47999999</v>
      </c>
      <c r="G2809" s="495">
        <f t="shared" si="334"/>
        <v>119973687.20999998</v>
      </c>
      <c r="H2809" s="495">
        <f>VLOOKUP(A2809,'02-Metrics'!A:R,18,FALSE)</f>
        <v>245977347.13161686</v>
      </c>
      <c r="I2809" s="496">
        <f t="shared" si="341"/>
        <v>0.48774282920371848</v>
      </c>
      <c r="J2809" s="512"/>
      <c r="M2809" s="241" t="s">
        <v>1038</v>
      </c>
      <c r="S2809">
        <f t="shared" si="335"/>
        <v>2020</v>
      </c>
    </row>
    <row r="2810" spans="1:19">
      <c r="A2810" s="418" t="s">
        <v>945</v>
      </c>
      <c r="B2810" s="497">
        <v>44075</v>
      </c>
      <c r="C2810" s="498"/>
      <c r="D2810" s="498">
        <v>1989199.62</v>
      </c>
      <c r="E2810" s="495">
        <f t="shared" ref="E2810:F2815" si="342">C2810+E2809</f>
        <v>236822469.68999997</v>
      </c>
      <c r="F2810" s="495">
        <f t="shared" si="342"/>
        <v>118837982.09999999</v>
      </c>
      <c r="G2810" s="495">
        <f t="shared" si="334"/>
        <v>117984487.58999997</v>
      </c>
      <c r="H2810" s="495">
        <f>VLOOKUP(A2810,'02-Metrics'!A:R,18,FALSE)</f>
        <v>245977347.13161686</v>
      </c>
      <c r="I2810" s="496">
        <f t="shared" si="341"/>
        <v>0.47965590720380102</v>
      </c>
      <c r="J2810" s="512"/>
      <c r="M2810" s="241" t="s">
        <v>1038</v>
      </c>
      <c r="S2810">
        <f t="shared" si="335"/>
        <v>2020</v>
      </c>
    </row>
    <row r="2811" spans="1:19">
      <c r="A2811" s="418" t="s">
        <v>945</v>
      </c>
      <c r="B2811" s="497">
        <f>L2811</f>
        <v>44105</v>
      </c>
      <c r="C2811" s="498"/>
      <c r="D2811" s="498">
        <v>123662.95</v>
      </c>
      <c r="E2811" s="495">
        <f t="shared" si="342"/>
        <v>236822469.68999997</v>
      </c>
      <c r="F2811" s="495">
        <f t="shared" si="342"/>
        <v>118961645.05</v>
      </c>
      <c r="G2811" s="495">
        <f t="shared" si="334"/>
        <v>117860824.63999997</v>
      </c>
      <c r="H2811" s="495">
        <f>VLOOKUP(A2811,'02-Metrics'!A:R,18,FALSE)</f>
        <v>245977347.13161686</v>
      </c>
      <c r="I2811" s="496">
        <f t="shared" si="341"/>
        <v>0.47915316599026225</v>
      </c>
      <c r="J2811" s="512"/>
      <c r="L2811" s="23">
        <v>44105</v>
      </c>
      <c r="M2811" s="241" t="s">
        <v>1040</v>
      </c>
      <c r="S2811">
        <f t="shared" si="335"/>
        <v>2020</v>
      </c>
    </row>
    <row r="2812" spans="1:19">
      <c r="A2812" s="418" t="s">
        <v>945</v>
      </c>
      <c r="B2812" s="497">
        <f>L2812</f>
        <v>44136</v>
      </c>
      <c r="C2812" s="498"/>
      <c r="D2812" s="498">
        <v>86833.840000000011</v>
      </c>
      <c r="E2812" s="495">
        <f t="shared" si="342"/>
        <v>236822469.68999997</v>
      </c>
      <c r="F2812" s="495">
        <f t="shared" si="342"/>
        <v>119048478.89</v>
      </c>
      <c r="G2812" s="495">
        <f t="shared" si="334"/>
        <v>117773990.79999997</v>
      </c>
      <c r="H2812" s="495">
        <f>VLOOKUP(A2812,'02-Metrics'!A:R,18,FALSE)</f>
        <v>245977347.13161686</v>
      </c>
      <c r="I2812" s="496">
        <f t="shared" si="341"/>
        <v>0.47880015039344981</v>
      </c>
      <c r="J2812" s="512"/>
      <c r="L2812" s="23">
        <v>44136</v>
      </c>
      <c r="M2812" s="241" t="s">
        <v>1040</v>
      </c>
      <c r="S2812">
        <f t="shared" si="335"/>
        <v>2020</v>
      </c>
    </row>
    <row r="2813" spans="1:19">
      <c r="A2813" s="418" t="s">
        <v>945</v>
      </c>
      <c r="B2813" s="497">
        <f>L2813</f>
        <v>44166</v>
      </c>
      <c r="C2813" s="498"/>
      <c r="D2813" s="498">
        <v>32396.36</v>
      </c>
      <c r="E2813" s="495">
        <f t="shared" si="342"/>
        <v>236822469.68999997</v>
      </c>
      <c r="F2813" s="495">
        <f t="shared" si="342"/>
        <v>119080875.25</v>
      </c>
      <c r="G2813" s="495">
        <f t="shared" si="334"/>
        <v>117741594.43999997</v>
      </c>
      <c r="H2813" s="495">
        <f>VLOOKUP(A2813,'02-Metrics'!A:R,18,FALSE)</f>
        <v>245977347.13161686</v>
      </c>
      <c r="I2813" s="496">
        <f t="shared" si="341"/>
        <v>0.47866844574512435</v>
      </c>
      <c r="J2813" s="512"/>
      <c r="L2813" s="23">
        <v>44166</v>
      </c>
      <c r="M2813" s="241" t="s">
        <v>1040</v>
      </c>
      <c r="S2813">
        <f t="shared" si="335"/>
        <v>2020</v>
      </c>
    </row>
    <row r="2814" spans="1:19">
      <c r="A2814" s="418" t="s">
        <v>945</v>
      </c>
      <c r="B2814" s="497">
        <v>44197</v>
      </c>
      <c r="C2814" s="498"/>
      <c r="D2814" s="498">
        <v>40105.300000000003</v>
      </c>
      <c r="E2814" s="495">
        <f t="shared" si="342"/>
        <v>236822469.68999997</v>
      </c>
      <c r="F2814" s="495">
        <f t="shared" si="342"/>
        <v>119120980.55</v>
      </c>
      <c r="G2814" s="495">
        <f t="shared" si="334"/>
        <v>117701489.13999997</v>
      </c>
      <c r="H2814" s="495">
        <f>VLOOKUP(A2814,'02-Metrics'!A:R,18,FALSE)</f>
        <v>245977347.13161686</v>
      </c>
      <c r="I2814" s="496">
        <f t="shared" si="341"/>
        <v>0.47850540105638506</v>
      </c>
      <c r="J2814" s="512"/>
      <c r="M2814" s="241" t="s">
        <v>1038</v>
      </c>
      <c r="S2814">
        <f t="shared" si="335"/>
        <v>2021</v>
      </c>
    </row>
    <row r="2815" spans="1:19">
      <c r="A2815" s="418" t="s">
        <v>945</v>
      </c>
      <c r="B2815" s="497">
        <v>44256</v>
      </c>
      <c r="C2815" s="498"/>
      <c r="D2815" s="498">
        <v>7548.34</v>
      </c>
      <c r="E2815" s="495">
        <f t="shared" si="342"/>
        <v>236822469.68999997</v>
      </c>
      <c r="F2815" s="495">
        <f t="shared" si="342"/>
        <v>119128528.89</v>
      </c>
      <c r="G2815" s="495">
        <f t="shared" si="334"/>
        <v>117693940.79999997</v>
      </c>
      <c r="H2815" s="495">
        <f>VLOOKUP(A2815,'02-Metrics'!A:R,18,FALSE)</f>
        <v>245977347.13161686</v>
      </c>
      <c r="I2815" s="496">
        <f t="shared" si="341"/>
        <v>0.47847471392162233</v>
      </c>
      <c r="J2815" s="512"/>
      <c r="M2815" s="241" t="s">
        <v>1038</v>
      </c>
      <c r="S2815">
        <f t="shared" si="335"/>
        <v>2021</v>
      </c>
    </row>
    <row r="2816" spans="1:19">
      <c r="A2816" s="418"/>
      <c r="B2816" s="505"/>
      <c r="C2816" s="506"/>
      <c r="D2816" s="506"/>
      <c r="E2816" s="506"/>
      <c r="F2816" s="506"/>
      <c r="G2816" s="506"/>
      <c r="H2816" s="495"/>
      <c r="I2816" s="496"/>
      <c r="J2816" s="512"/>
      <c r="S2816">
        <f t="shared" si="335"/>
        <v>1900</v>
      </c>
    </row>
    <row r="2817" spans="1:19">
      <c r="A2817" s="418" t="s">
        <v>1247</v>
      </c>
      <c r="B2817" s="497">
        <v>43221</v>
      </c>
      <c r="C2817" s="498"/>
      <c r="D2817" s="498">
        <v>117482.44</v>
      </c>
      <c r="E2817" s="495">
        <f t="shared" ref="E2817:F2832" si="343">C2817+E2816</f>
        <v>0</v>
      </c>
      <c r="F2817" s="495">
        <f t="shared" si="343"/>
        <v>117482.44</v>
      </c>
      <c r="G2817" s="495">
        <f t="shared" ref="G2817:G2880" si="344">E2817-F2817</f>
        <v>-117482.44</v>
      </c>
      <c r="H2817" s="495">
        <f>VLOOKUP(A2817,'02-Metrics'!A:R,18,FALSE)</f>
        <v>212005784</v>
      </c>
      <c r="I2817" s="496">
        <f t="shared" si="341"/>
        <v>-5.5414733401801903E-4</v>
      </c>
      <c r="J2817" s="512"/>
      <c r="M2817" s="241" t="s">
        <v>1038</v>
      </c>
      <c r="S2817">
        <f t="shared" si="335"/>
        <v>2018</v>
      </c>
    </row>
    <row r="2818" spans="1:19">
      <c r="A2818" s="418" t="s">
        <v>1247</v>
      </c>
      <c r="B2818" s="497">
        <v>43252</v>
      </c>
      <c r="C2818" s="498"/>
      <c r="D2818" s="498">
        <v>1459920.1699999997</v>
      </c>
      <c r="E2818" s="495">
        <f t="shared" si="343"/>
        <v>0</v>
      </c>
      <c r="F2818" s="495">
        <f t="shared" si="343"/>
        <v>1577402.6099999996</v>
      </c>
      <c r="G2818" s="495">
        <f t="shared" si="344"/>
        <v>-1577402.6099999996</v>
      </c>
      <c r="H2818" s="495">
        <f>VLOOKUP(A2818,'02-Metrics'!A:R,18,FALSE)</f>
        <v>212005784</v>
      </c>
      <c r="I2818" s="496">
        <f t="shared" si="341"/>
        <v>-7.4403753531554571E-3</v>
      </c>
      <c r="J2818" s="512"/>
      <c r="M2818" s="241" t="s">
        <v>1038</v>
      </c>
      <c r="S2818">
        <f t="shared" si="335"/>
        <v>2018</v>
      </c>
    </row>
    <row r="2819" spans="1:19">
      <c r="A2819" s="418" t="s">
        <v>1247</v>
      </c>
      <c r="B2819" s="497">
        <v>43282</v>
      </c>
      <c r="C2819" s="498"/>
      <c r="D2819" s="498">
        <v>3284170.6500000004</v>
      </c>
      <c r="E2819" s="495">
        <f t="shared" si="343"/>
        <v>0</v>
      </c>
      <c r="F2819" s="495">
        <f t="shared" si="343"/>
        <v>4861573.26</v>
      </c>
      <c r="G2819" s="495">
        <f t="shared" si="344"/>
        <v>-4861573.26</v>
      </c>
      <c r="H2819" s="495">
        <f>VLOOKUP(A2819,'02-Metrics'!A:R,18,FALSE)</f>
        <v>212005784</v>
      </c>
      <c r="I2819" s="496">
        <f t="shared" si="341"/>
        <v>-2.293132370388536E-2</v>
      </c>
      <c r="J2819" s="512"/>
      <c r="M2819" s="241" t="s">
        <v>1038</v>
      </c>
      <c r="S2819">
        <f t="shared" ref="S2819:S2882" si="345">YEAR(B2819)</f>
        <v>2018</v>
      </c>
    </row>
    <row r="2820" spans="1:19">
      <c r="A2820" s="418" t="s">
        <v>1247</v>
      </c>
      <c r="B2820" s="497">
        <v>43313</v>
      </c>
      <c r="C2820" s="498"/>
      <c r="D2820" s="498">
        <v>6748136.25</v>
      </c>
      <c r="E2820" s="495">
        <f t="shared" si="343"/>
        <v>0</v>
      </c>
      <c r="F2820" s="495">
        <f t="shared" si="343"/>
        <v>11609709.51</v>
      </c>
      <c r="G2820" s="495">
        <f t="shared" si="344"/>
        <v>-11609709.51</v>
      </c>
      <c r="H2820" s="495">
        <f>VLOOKUP(A2820,'02-Metrics'!A:R,18,FALSE)</f>
        <v>212005784</v>
      </c>
      <c r="I2820" s="496">
        <f t="shared" si="341"/>
        <v>-5.4761286654330145E-2</v>
      </c>
      <c r="J2820" s="512"/>
      <c r="M2820" s="241" t="s">
        <v>1038</v>
      </c>
      <c r="S2820">
        <f t="shared" si="345"/>
        <v>2018</v>
      </c>
    </row>
    <row r="2821" spans="1:19">
      <c r="A2821" s="418" t="s">
        <v>1247</v>
      </c>
      <c r="B2821" s="497">
        <f>L2821</f>
        <v>43326</v>
      </c>
      <c r="C2821" s="498">
        <v>18261008.600000001</v>
      </c>
      <c r="D2821" s="498"/>
      <c r="E2821" s="495">
        <f t="shared" si="343"/>
        <v>18261008.600000001</v>
      </c>
      <c r="F2821" s="495">
        <f t="shared" si="343"/>
        <v>11609709.51</v>
      </c>
      <c r="G2821" s="495">
        <f t="shared" si="344"/>
        <v>6651299.0900000017</v>
      </c>
      <c r="H2821" s="495">
        <f>VLOOKUP(A2821,'02-Metrics'!A:R,18,FALSE)</f>
        <v>212005784</v>
      </c>
      <c r="I2821" s="496">
        <f t="shared" si="341"/>
        <v>3.1373196355812642E-2</v>
      </c>
      <c r="J2821" s="512"/>
      <c r="L2821" s="23">
        <v>43326</v>
      </c>
      <c r="M2821" s="241" t="s">
        <v>1039</v>
      </c>
      <c r="S2821">
        <f t="shared" si="345"/>
        <v>2018</v>
      </c>
    </row>
    <row r="2822" spans="1:19">
      <c r="A2822" s="418" t="s">
        <v>1247</v>
      </c>
      <c r="B2822" s="497">
        <f>L2822</f>
        <v>43326</v>
      </c>
      <c r="C2822" s="498">
        <v>6416029.96</v>
      </c>
      <c r="D2822" s="498"/>
      <c r="E2822" s="495">
        <f t="shared" si="343"/>
        <v>24677038.560000002</v>
      </c>
      <c r="F2822" s="495">
        <f t="shared" si="343"/>
        <v>11609709.51</v>
      </c>
      <c r="G2822" s="495">
        <f t="shared" si="344"/>
        <v>13067329.050000003</v>
      </c>
      <c r="H2822" s="495">
        <f>VLOOKUP(A2822,'02-Metrics'!A:R,18,FALSE)</f>
        <v>212005784</v>
      </c>
      <c r="I2822" s="496">
        <f t="shared" si="341"/>
        <v>6.1636662941233732E-2</v>
      </c>
      <c r="J2822" s="512"/>
      <c r="L2822" s="23">
        <v>43326</v>
      </c>
      <c r="M2822" s="241" t="s">
        <v>1039</v>
      </c>
      <c r="S2822">
        <f t="shared" si="345"/>
        <v>2018</v>
      </c>
    </row>
    <row r="2823" spans="1:19">
      <c r="A2823" s="418" t="s">
        <v>1247</v>
      </c>
      <c r="B2823" s="497">
        <v>43344</v>
      </c>
      <c r="C2823" s="498"/>
      <c r="D2823" s="498">
        <v>6263015.8200000012</v>
      </c>
      <c r="E2823" s="495">
        <f t="shared" si="343"/>
        <v>24677038.560000002</v>
      </c>
      <c r="F2823" s="495">
        <f t="shared" si="343"/>
        <v>17872725.330000002</v>
      </c>
      <c r="G2823" s="495">
        <f t="shared" si="344"/>
        <v>6804313.2300000004</v>
      </c>
      <c r="H2823" s="495">
        <f>VLOOKUP(A2823,'02-Metrics'!A:R,18,FALSE)</f>
        <v>212005784</v>
      </c>
      <c r="I2823" s="496">
        <f t="shared" si="341"/>
        <v>3.2094941475747665E-2</v>
      </c>
      <c r="J2823" s="512"/>
      <c r="M2823" s="241" t="s">
        <v>1038</v>
      </c>
      <c r="S2823">
        <f t="shared" si="345"/>
        <v>2018</v>
      </c>
    </row>
    <row r="2824" spans="1:19">
      <c r="A2824" s="418" t="s">
        <v>1247</v>
      </c>
      <c r="B2824" s="497">
        <f>L2824</f>
        <v>43360</v>
      </c>
      <c r="C2824" s="498">
        <v>12749008.91</v>
      </c>
      <c r="D2824" s="498"/>
      <c r="E2824" s="495">
        <f t="shared" si="343"/>
        <v>37426047.469999999</v>
      </c>
      <c r="F2824" s="495">
        <f t="shared" si="343"/>
        <v>17872725.330000002</v>
      </c>
      <c r="G2824" s="495">
        <f t="shared" si="344"/>
        <v>19553322.139999997</v>
      </c>
      <c r="H2824" s="495">
        <f>VLOOKUP(A2824,'02-Metrics'!A:R,18,FALSE)</f>
        <v>212005784</v>
      </c>
      <c r="I2824" s="496">
        <f t="shared" si="341"/>
        <v>9.2230135287252338E-2</v>
      </c>
      <c r="J2824" s="512"/>
      <c r="L2824" s="23">
        <v>43360</v>
      </c>
      <c r="M2824" s="241" t="s">
        <v>1039</v>
      </c>
      <c r="S2824">
        <f t="shared" si="345"/>
        <v>2018</v>
      </c>
    </row>
    <row r="2825" spans="1:19">
      <c r="A2825" s="418" t="s">
        <v>1247</v>
      </c>
      <c r="B2825" s="497">
        <f>L2825</f>
        <v>43360</v>
      </c>
      <c r="C2825" s="498">
        <v>9093164.6999999993</v>
      </c>
      <c r="D2825" s="498"/>
      <c r="E2825" s="495">
        <f t="shared" si="343"/>
        <v>46519212.170000002</v>
      </c>
      <c r="F2825" s="495">
        <f t="shared" si="343"/>
        <v>17872725.330000002</v>
      </c>
      <c r="G2825" s="495">
        <f t="shared" si="344"/>
        <v>28646486.84</v>
      </c>
      <c r="H2825" s="495">
        <f>VLOOKUP(A2825,'02-Metrics'!A:R,18,FALSE)</f>
        <v>212005784</v>
      </c>
      <c r="I2825" s="496">
        <f t="shared" si="341"/>
        <v>0.13512125140887665</v>
      </c>
      <c r="J2825" s="512"/>
      <c r="L2825" s="23">
        <v>43360</v>
      </c>
      <c r="M2825" s="241" t="s">
        <v>1039</v>
      </c>
      <c r="S2825">
        <f t="shared" si="345"/>
        <v>2018</v>
      </c>
    </row>
    <row r="2826" spans="1:19">
      <c r="A2826" s="418" t="s">
        <v>1247</v>
      </c>
      <c r="B2826" s="497">
        <v>43374</v>
      </c>
      <c r="C2826" s="498"/>
      <c r="D2826" s="498">
        <v>19897186.420000002</v>
      </c>
      <c r="E2826" s="495">
        <f t="shared" si="343"/>
        <v>46519212.170000002</v>
      </c>
      <c r="F2826" s="495">
        <f t="shared" si="343"/>
        <v>37769911.75</v>
      </c>
      <c r="G2826" s="495">
        <f t="shared" si="344"/>
        <v>8749300.4200000018</v>
      </c>
      <c r="H2826" s="495">
        <f>VLOOKUP(A2826,'02-Metrics'!A:R,18,FALSE)</f>
        <v>212005784</v>
      </c>
      <c r="I2826" s="496">
        <f t="shared" si="341"/>
        <v>4.1269159052754911E-2</v>
      </c>
      <c r="J2826" s="512"/>
      <c r="M2826" s="241" t="s">
        <v>1038</v>
      </c>
      <c r="S2826">
        <f t="shared" si="345"/>
        <v>2018</v>
      </c>
    </row>
    <row r="2827" spans="1:19">
      <c r="A2827" s="418" t="s">
        <v>1247</v>
      </c>
      <c r="B2827" s="497">
        <f>L2827</f>
        <v>43381</v>
      </c>
      <c r="C2827" s="498">
        <v>9732619.1899999995</v>
      </c>
      <c r="D2827" s="498"/>
      <c r="E2827" s="495">
        <f t="shared" si="343"/>
        <v>56251831.359999999</v>
      </c>
      <c r="F2827" s="495">
        <f t="shared" si="343"/>
        <v>37769911.75</v>
      </c>
      <c r="G2827" s="495">
        <f t="shared" si="344"/>
        <v>18481919.609999999</v>
      </c>
      <c r="H2827" s="495">
        <f>VLOOKUP(A2827,'02-Metrics'!A:R,18,FALSE)</f>
        <v>212005784</v>
      </c>
      <c r="I2827" s="496">
        <f t="shared" si="341"/>
        <v>8.7176487647148346E-2</v>
      </c>
      <c r="J2827" s="512"/>
      <c r="L2827" s="23">
        <v>43381</v>
      </c>
      <c r="M2827" s="241" t="s">
        <v>1039</v>
      </c>
      <c r="S2827">
        <f t="shared" si="345"/>
        <v>2018</v>
      </c>
    </row>
    <row r="2828" spans="1:19">
      <c r="A2828" s="418" t="s">
        <v>1247</v>
      </c>
      <c r="B2828" s="497">
        <f>L2828</f>
        <v>43381</v>
      </c>
      <c r="C2828" s="498">
        <v>2640269.25</v>
      </c>
      <c r="D2828" s="498"/>
      <c r="E2828" s="495">
        <f t="shared" si="343"/>
        <v>58892100.609999999</v>
      </c>
      <c r="F2828" s="495">
        <f t="shared" si="343"/>
        <v>37769911.75</v>
      </c>
      <c r="G2828" s="495">
        <f t="shared" si="344"/>
        <v>21122188.859999999</v>
      </c>
      <c r="H2828" s="495">
        <f>VLOOKUP(A2828,'02-Metrics'!A:R,18,FALSE)</f>
        <v>212005784</v>
      </c>
      <c r="I2828" s="496">
        <f t="shared" si="341"/>
        <v>9.9630248106815797E-2</v>
      </c>
      <c r="J2828" s="512"/>
      <c r="L2828" s="23">
        <v>43381</v>
      </c>
      <c r="M2828" s="241" t="s">
        <v>1039</v>
      </c>
      <c r="S2828">
        <f t="shared" si="345"/>
        <v>2018</v>
      </c>
    </row>
    <row r="2829" spans="1:19">
      <c r="A2829" s="418" t="s">
        <v>1247</v>
      </c>
      <c r="B2829" s="497">
        <f>L2829</f>
        <v>43382</v>
      </c>
      <c r="C2829" s="498">
        <v>7937543.7699999996</v>
      </c>
      <c r="D2829" s="498"/>
      <c r="E2829" s="495">
        <f t="shared" si="343"/>
        <v>66829644.379999995</v>
      </c>
      <c r="F2829" s="495">
        <f t="shared" si="343"/>
        <v>37769911.75</v>
      </c>
      <c r="G2829" s="495">
        <f t="shared" si="344"/>
        <v>29059732.629999995</v>
      </c>
      <c r="H2829" s="495">
        <f>VLOOKUP(A2829,'02-Metrics'!A:R,18,FALSE)</f>
        <v>212005784</v>
      </c>
      <c r="I2829" s="496">
        <f t="shared" si="341"/>
        <v>0.13707047082262622</v>
      </c>
      <c r="J2829" s="512"/>
      <c r="L2829" s="23">
        <v>43382</v>
      </c>
      <c r="M2829" s="241" t="s">
        <v>1039</v>
      </c>
      <c r="S2829">
        <f t="shared" si="345"/>
        <v>2018</v>
      </c>
    </row>
    <row r="2830" spans="1:19">
      <c r="A2830" s="418" t="s">
        <v>1247</v>
      </c>
      <c r="B2830" s="497">
        <f>L2830</f>
        <v>43382</v>
      </c>
      <c r="C2830" s="498">
        <v>5273732.55</v>
      </c>
      <c r="D2830" s="498"/>
      <c r="E2830" s="495">
        <f t="shared" si="343"/>
        <v>72103376.929999992</v>
      </c>
      <c r="F2830" s="495">
        <f t="shared" si="343"/>
        <v>37769911.75</v>
      </c>
      <c r="G2830" s="495">
        <f t="shared" si="344"/>
        <v>34333465.179999992</v>
      </c>
      <c r="H2830" s="495">
        <f>VLOOKUP(A2830,'02-Metrics'!A:R,18,FALSE)</f>
        <v>212005784</v>
      </c>
      <c r="I2830" s="496">
        <f t="shared" si="341"/>
        <v>0.16194588908008281</v>
      </c>
      <c r="J2830" s="512"/>
      <c r="L2830" s="23">
        <v>43382</v>
      </c>
      <c r="M2830" s="241" t="s">
        <v>1039</v>
      </c>
      <c r="S2830">
        <f t="shared" si="345"/>
        <v>2018</v>
      </c>
    </row>
    <row r="2831" spans="1:19">
      <c r="A2831" s="418" t="s">
        <v>1247</v>
      </c>
      <c r="B2831" s="497">
        <v>43405</v>
      </c>
      <c r="C2831" s="498"/>
      <c r="D2831" s="498">
        <v>11869356.24</v>
      </c>
      <c r="E2831" s="495">
        <f t="shared" si="343"/>
        <v>72103376.929999992</v>
      </c>
      <c r="F2831" s="495">
        <f t="shared" si="343"/>
        <v>49639267.990000002</v>
      </c>
      <c r="G2831" s="495">
        <f t="shared" si="344"/>
        <v>22464108.93999999</v>
      </c>
      <c r="H2831" s="495">
        <f>VLOOKUP(A2831,'02-Metrics'!A:R,18,FALSE)</f>
        <v>212005784</v>
      </c>
      <c r="I2831" s="496">
        <f t="shared" si="341"/>
        <v>0.10595988711326852</v>
      </c>
      <c r="J2831" s="512"/>
      <c r="M2831" s="241" t="s">
        <v>1038</v>
      </c>
      <c r="S2831">
        <f t="shared" si="345"/>
        <v>2018</v>
      </c>
    </row>
    <row r="2832" spans="1:19">
      <c r="A2832" s="418" t="s">
        <v>1247</v>
      </c>
      <c r="B2832" s="497">
        <v>43435</v>
      </c>
      <c r="C2832" s="498"/>
      <c r="D2832" s="498">
        <v>15040207.779999999</v>
      </c>
      <c r="E2832" s="495">
        <f t="shared" si="343"/>
        <v>72103376.929999992</v>
      </c>
      <c r="F2832" s="495">
        <f t="shared" si="343"/>
        <v>64679475.770000003</v>
      </c>
      <c r="G2832" s="495">
        <f t="shared" si="344"/>
        <v>7423901.159999989</v>
      </c>
      <c r="H2832" s="495">
        <f>VLOOKUP(A2832,'02-Metrics'!A:R,18,FALSE)</f>
        <v>212005784</v>
      </c>
      <c r="I2832" s="496">
        <f t="shared" si="341"/>
        <v>3.5017446316464598E-2</v>
      </c>
      <c r="J2832" s="512"/>
      <c r="M2832" s="241" t="s">
        <v>1038</v>
      </c>
      <c r="S2832">
        <f t="shared" si="345"/>
        <v>2018</v>
      </c>
    </row>
    <row r="2833" spans="1:19">
      <c r="A2833" s="418" t="s">
        <v>1247</v>
      </c>
      <c r="B2833" s="497">
        <f t="shared" ref="B2833:B2838" si="346">L2833</f>
        <v>43436</v>
      </c>
      <c r="C2833" s="498">
        <v>6171851.6299999999</v>
      </c>
      <c r="D2833" s="498"/>
      <c r="E2833" s="495">
        <f t="shared" ref="E2833:F2848" si="347">C2833+E2832</f>
        <v>78275228.559999987</v>
      </c>
      <c r="F2833" s="495">
        <f t="shared" si="347"/>
        <v>64679475.770000003</v>
      </c>
      <c r="G2833" s="495">
        <f t="shared" si="344"/>
        <v>13595752.789999984</v>
      </c>
      <c r="H2833" s="495">
        <f>VLOOKUP(A2833,'02-Metrics'!A:R,18,FALSE)</f>
        <v>212005784</v>
      </c>
      <c r="I2833" s="496">
        <f t="shared" si="341"/>
        <v>6.4129159749716946E-2</v>
      </c>
      <c r="J2833" s="512"/>
      <c r="L2833" s="23">
        <v>43436</v>
      </c>
      <c r="M2833" s="241" t="s">
        <v>1039</v>
      </c>
      <c r="S2833">
        <f t="shared" si="345"/>
        <v>2018</v>
      </c>
    </row>
    <row r="2834" spans="1:19">
      <c r="A2834" s="418" t="s">
        <v>1247</v>
      </c>
      <c r="B2834" s="497">
        <f t="shared" si="346"/>
        <v>43436</v>
      </c>
      <c r="C2834" s="498">
        <v>5516009.9000000004</v>
      </c>
      <c r="D2834" s="498"/>
      <c r="E2834" s="495">
        <f t="shared" si="347"/>
        <v>83791238.459999993</v>
      </c>
      <c r="F2834" s="495">
        <f t="shared" si="347"/>
        <v>64679475.770000003</v>
      </c>
      <c r="G2834" s="495">
        <f t="shared" si="344"/>
        <v>19111762.68999999</v>
      </c>
      <c r="H2834" s="495">
        <f>VLOOKUP(A2834,'02-Metrics'!A:R,18,FALSE)</f>
        <v>212005784</v>
      </c>
      <c r="I2834" s="496">
        <f t="shared" si="341"/>
        <v>9.0147364517186898E-2</v>
      </c>
      <c r="J2834" s="512"/>
      <c r="L2834" s="23">
        <v>43436</v>
      </c>
      <c r="M2834" s="241" t="s">
        <v>1039</v>
      </c>
      <c r="S2834">
        <f t="shared" si="345"/>
        <v>2018</v>
      </c>
    </row>
    <row r="2835" spans="1:19">
      <c r="A2835" s="418" t="s">
        <v>1247</v>
      </c>
      <c r="B2835" s="497">
        <f t="shared" si="346"/>
        <v>43436</v>
      </c>
      <c r="C2835" s="498">
        <v>16984620.780000001</v>
      </c>
      <c r="D2835" s="498"/>
      <c r="E2835" s="495">
        <f t="shared" si="347"/>
        <v>100775859.23999999</v>
      </c>
      <c r="F2835" s="495">
        <f t="shared" si="347"/>
        <v>64679475.770000003</v>
      </c>
      <c r="G2835" s="495">
        <f t="shared" si="344"/>
        <v>36096383.469999991</v>
      </c>
      <c r="H2835" s="495">
        <f>VLOOKUP(A2835,'02-Metrics'!A:R,18,FALSE)</f>
        <v>212005784</v>
      </c>
      <c r="I2835" s="496">
        <f t="shared" si="341"/>
        <v>0.17026131452149434</v>
      </c>
      <c r="J2835" s="512"/>
      <c r="L2835" s="23">
        <v>43436</v>
      </c>
      <c r="M2835" s="241" t="s">
        <v>1039</v>
      </c>
      <c r="S2835">
        <f t="shared" si="345"/>
        <v>2018</v>
      </c>
    </row>
    <row r="2836" spans="1:19">
      <c r="A2836" s="418" t="s">
        <v>1247</v>
      </c>
      <c r="B2836" s="497">
        <f t="shared" si="346"/>
        <v>43436</v>
      </c>
      <c r="C2836" s="498">
        <v>8438577.8399999999</v>
      </c>
      <c r="D2836" s="498"/>
      <c r="E2836" s="495">
        <f t="shared" si="347"/>
        <v>109214437.08</v>
      </c>
      <c r="F2836" s="495">
        <f t="shared" si="347"/>
        <v>64679475.770000003</v>
      </c>
      <c r="G2836" s="495">
        <f t="shared" si="344"/>
        <v>44534961.309999995</v>
      </c>
      <c r="H2836" s="495">
        <f>VLOOKUP(A2836,'02-Metrics'!A:R,18,FALSE)</f>
        <v>212005784</v>
      </c>
      <c r="I2836" s="496">
        <f t="shared" si="341"/>
        <v>0.21006484101396022</v>
      </c>
      <c r="J2836" s="512"/>
      <c r="L2836" s="23">
        <v>43436</v>
      </c>
      <c r="M2836" s="241" t="s">
        <v>1039</v>
      </c>
      <c r="S2836">
        <f t="shared" si="345"/>
        <v>2018</v>
      </c>
    </row>
    <row r="2837" spans="1:19">
      <c r="A2837" s="418" t="s">
        <v>1247</v>
      </c>
      <c r="B2837" s="497">
        <f t="shared" si="346"/>
        <v>43438</v>
      </c>
      <c r="C2837" s="498">
        <v>329437</v>
      </c>
      <c r="D2837" s="498"/>
      <c r="E2837" s="495">
        <f t="shared" si="347"/>
        <v>109543874.08</v>
      </c>
      <c r="F2837" s="495">
        <f t="shared" si="347"/>
        <v>64679475.770000003</v>
      </c>
      <c r="G2837" s="495">
        <f t="shared" si="344"/>
        <v>44864398.309999995</v>
      </c>
      <c r="H2837" s="495">
        <f>VLOOKUP(A2837,'02-Metrics'!A:R,18,FALSE)</f>
        <v>212005784</v>
      </c>
      <c r="I2837" s="496">
        <f t="shared" si="341"/>
        <v>0.21161874673192876</v>
      </c>
      <c r="J2837" s="512"/>
      <c r="L2837" s="23">
        <v>43438</v>
      </c>
      <c r="M2837" s="241" t="s">
        <v>1039</v>
      </c>
      <c r="S2837">
        <f t="shared" si="345"/>
        <v>2018</v>
      </c>
    </row>
    <row r="2838" spans="1:19">
      <c r="A2838" s="418" t="s">
        <v>1247</v>
      </c>
      <c r="B2838" s="497">
        <f t="shared" si="346"/>
        <v>43452</v>
      </c>
      <c r="C2838" s="498">
        <v>6884560</v>
      </c>
      <c r="D2838" s="498"/>
      <c r="E2838" s="495">
        <f t="shared" si="347"/>
        <v>116428434.08</v>
      </c>
      <c r="F2838" s="495">
        <f t="shared" si="347"/>
        <v>64679475.770000003</v>
      </c>
      <c r="G2838" s="495">
        <f t="shared" si="344"/>
        <v>51748958.309999995</v>
      </c>
      <c r="H2838" s="495">
        <f>VLOOKUP(A2838,'02-Metrics'!A:R,18,FALSE)</f>
        <v>212005784</v>
      </c>
      <c r="I2838" s="496">
        <f t="shared" si="341"/>
        <v>0.24409220038072166</v>
      </c>
      <c r="J2838" s="512"/>
      <c r="L2838" s="23">
        <v>43452</v>
      </c>
      <c r="M2838" s="241" t="s">
        <v>1039</v>
      </c>
      <c r="S2838">
        <f t="shared" si="345"/>
        <v>2018</v>
      </c>
    </row>
    <row r="2839" spans="1:19">
      <c r="A2839" s="418" t="s">
        <v>1247</v>
      </c>
      <c r="B2839" s="497">
        <v>43466</v>
      </c>
      <c r="C2839" s="498"/>
      <c r="D2839" s="498">
        <v>18705269.640000004</v>
      </c>
      <c r="E2839" s="495">
        <f t="shared" si="347"/>
        <v>116428434.08</v>
      </c>
      <c r="F2839" s="495">
        <f t="shared" si="347"/>
        <v>83384745.410000011</v>
      </c>
      <c r="G2839" s="495">
        <f t="shared" si="344"/>
        <v>33043688.669999987</v>
      </c>
      <c r="H2839" s="495">
        <f>VLOOKUP(A2839,'02-Metrics'!A:R,18,FALSE)</f>
        <v>212005784</v>
      </c>
      <c r="I2839" s="496">
        <f t="shared" si="341"/>
        <v>0.15586220359912439</v>
      </c>
      <c r="J2839" s="512"/>
      <c r="M2839" s="241" t="s">
        <v>1038</v>
      </c>
      <c r="S2839">
        <f t="shared" si="345"/>
        <v>2019</v>
      </c>
    </row>
    <row r="2840" spans="1:19">
      <c r="A2840" s="418" t="s">
        <v>1247</v>
      </c>
      <c r="B2840" s="497">
        <f>L2840</f>
        <v>43492</v>
      </c>
      <c r="C2840" s="498">
        <v>15158175.01</v>
      </c>
      <c r="D2840" s="498"/>
      <c r="E2840" s="495">
        <f t="shared" si="347"/>
        <v>131586609.09</v>
      </c>
      <c r="F2840" s="495">
        <f t="shared" si="347"/>
        <v>83384745.410000011</v>
      </c>
      <c r="G2840" s="495">
        <f t="shared" si="344"/>
        <v>48201863.679999992</v>
      </c>
      <c r="H2840" s="495">
        <f>VLOOKUP(A2840,'02-Metrics'!A:R,18,FALSE)</f>
        <v>212005784</v>
      </c>
      <c r="I2840" s="496">
        <f t="shared" si="341"/>
        <v>0.22736107841284176</v>
      </c>
      <c r="J2840" s="512"/>
      <c r="L2840" s="23">
        <v>43492</v>
      </c>
      <c r="M2840" s="241" t="s">
        <v>1039</v>
      </c>
      <c r="S2840">
        <f t="shared" si="345"/>
        <v>2019</v>
      </c>
    </row>
    <row r="2841" spans="1:19">
      <c r="A2841" s="418" t="s">
        <v>1247</v>
      </c>
      <c r="B2841" s="497">
        <f>L2841</f>
        <v>43492</v>
      </c>
      <c r="C2841" s="498">
        <v>3936233.47</v>
      </c>
      <c r="D2841" s="498"/>
      <c r="E2841" s="495">
        <f t="shared" si="347"/>
        <v>135522842.56</v>
      </c>
      <c r="F2841" s="495">
        <f t="shared" si="347"/>
        <v>83384745.410000011</v>
      </c>
      <c r="G2841" s="495">
        <f t="shared" si="344"/>
        <v>52138097.149999991</v>
      </c>
      <c r="H2841" s="495">
        <f>VLOOKUP(A2841,'02-Metrics'!A:R,18,FALSE)</f>
        <v>212005784</v>
      </c>
      <c r="I2841" s="496">
        <f t="shared" si="341"/>
        <v>0.24592771086849211</v>
      </c>
      <c r="J2841" s="512"/>
      <c r="L2841" s="23">
        <v>43492</v>
      </c>
      <c r="M2841" s="241" t="s">
        <v>1039</v>
      </c>
      <c r="S2841">
        <f t="shared" si="345"/>
        <v>2019</v>
      </c>
    </row>
    <row r="2842" spans="1:19">
      <c r="A2842" s="418" t="s">
        <v>1247</v>
      </c>
      <c r="B2842" s="497">
        <v>43497</v>
      </c>
      <c r="C2842" s="498"/>
      <c r="D2842" s="498">
        <v>6266630.3499999996</v>
      </c>
      <c r="E2842" s="495">
        <f t="shared" si="347"/>
        <v>135522842.56</v>
      </c>
      <c r="F2842" s="495">
        <f t="shared" si="347"/>
        <v>89651375.760000005</v>
      </c>
      <c r="G2842" s="495">
        <f t="shared" si="344"/>
        <v>45871466.799999997</v>
      </c>
      <c r="H2842" s="495">
        <f>VLOOKUP(A2842,'02-Metrics'!A:R,18,FALSE)</f>
        <v>212005784</v>
      </c>
      <c r="I2842" s="496">
        <f t="shared" si="341"/>
        <v>0.21636894019834854</v>
      </c>
      <c r="J2842" s="512"/>
      <c r="M2842" s="241" t="s">
        <v>1038</v>
      </c>
      <c r="S2842">
        <f t="shared" si="345"/>
        <v>2019</v>
      </c>
    </row>
    <row r="2843" spans="1:19">
      <c r="A2843" s="418" t="s">
        <v>1247</v>
      </c>
      <c r="B2843" s="497">
        <f>L2843</f>
        <v>43503</v>
      </c>
      <c r="C2843" s="498">
        <v>25761157.350000001</v>
      </c>
      <c r="D2843" s="498"/>
      <c r="E2843" s="495">
        <f t="shared" si="347"/>
        <v>161283999.91</v>
      </c>
      <c r="F2843" s="495">
        <f t="shared" si="347"/>
        <v>89651375.760000005</v>
      </c>
      <c r="G2843" s="495">
        <f t="shared" si="344"/>
        <v>71632624.149999991</v>
      </c>
      <c r="H2843" s="495">
        <f>VLOOKUP(A2843,'02-Metrics'!A:R,18,FALSE)</f>
        <v>212005784</v>
      </c>
      <c r="I2843" s="496">
        <f t="shared" si="341"/>
        <v>0.3378805181560518</v>
      </c>
      <c r="J2843" s="512"/>
      <c r="L2843" s="23">
        <v>43503</v>
      </c>
      <c r="M2843" s="241" t="s">
        <v>1039</v>
      </c>
      <c r="S2843">
        <f t="shared" si="345"/>
        <v>2019</v>
      </c>
    </row>
    <row r="2844" spans="1:19">
      <c r="A2844" s="418" t="s">
        <v>1247</v>
      </c>
      <c r="B2844" s="497">
        <f>L2844</f>
        <v>43523</v>
      </c>
      <c r="C2844" s="498">
        <v>1352108.84</v>
      </c>
      <c r="D2844" s="498"/>
      <c r="E2844" s="495">
        <f t="shared" si="347"/>
        <v>162636108.75</v>
      </c>
      <c r="F2844" s="495">
        <f t="shared" si="347"/>
        <v>89651375.760000005</v>
      </c>
      <c r="G2844" s="495">
        <f t="shared" si="344"/>
        <v>72984732.989999995</v>
      </c>
      <c r="H2844" s="495">
        <f>VLOOKUP(A2844,'02-Metrics'!A:R,18,FALSE)</f>
        <v>212005784</v>
      </c>
      <c r="I2844" s="496">
        <f t="shared" si="341"/>
        <v>0.34425821603999257</v>
      </c>
      <c r="J2844" s="512"/>
      <c r="L2844" s="23">
        <v>43523</v>
      </c>
      <c r="M2844" s="241" t="s">
        <v>1039</v>
      </c>
      <c r="S2844">
        <f t="shared" si="345"/>
        <v>2019</v>
      </c>
    </row>
    <row r="2845" spans="1:19">
      <c r="A2845" s="418" t="s">
        <v>1247</v>
      </c>
      <c r="B2845" s="497">
        <v>43525</v>
      </c>
      <c r="C2845" s="498"/>
      <c r="D2845" s="498">
        <v>13906045.820000002</v>
      </c>
      <c r="E2845" s="495">
        <f t="shared" si="347"/>
        <v>162636108.75</v>
      </c>
      <c r="F2845" s="495">
        <f t="shared" si="347"/>
        <v>103557421.58000001</v>
      </c>
      <c r="G2845" s="495">
        <f t="shared" si="344"/>
        <v>59078687.169999987</v>
      </c>
      <c r="H2845" s="495">
        <f>VLOOKUP(A2845,'02-Metrics'!A:R,18,FALSE)</f>
        <v>212005784</v>
      </c>
      <c r="I2845" s="496">
        <f t="shared" si="341"/>
        <v>0.27866544985395297</v>
      </c>
      <c r="J2845" s="512"/>
      <c r="M2845" s="241" t="s">
        <v>1038</v>
      </c>
      <c r="S2845">
        <f t="shared" si="345"/>
        <v>2019</v>
      </c>
    </row>
    <row r="2846" spans="1:19">
      <c r="A2846" s="418" t="s">
        <v>1247</v>
      </c>
      <c r="B2846" s="497">
        <v>43556</v>
      </c>
      <c r="C2846" s="498"/>
      <c r="D2846" s="498">
        <v>5890904.4000000004</v>
      </c>
      <c r="E2846" s="495">
        <f t="shared" si="347"/>
        <v>162636108.75</v>
      </c>
      <c r="F2846" s="495">
        <f t="shared" si="347"/>
        <v>109448325.98000002</v>
      </c>
      <c r="G2846" s="495">
        <f t="shared" si="344"/>
        <v>53187782.769999981</v>
      </c>
      <c r="H2846" s="495">
        <f>VLOOKUP(A2846,'02-Metrics'!A:R,18,FALSE)</f>
        <v>212005784</v>
      </c>
      <c r="I2846" s="496">
        <f t="shared" si="341"/>
        <v>0.25087892304862769</v>
      </c>
      <c r="J2846" s="512"/>
      <c r="M2846" s="241" t="s">
        <v>1038</v>
      </c>
      <c r="S2846">
        <f t="shared" si="345"/>
        <v>2019</v>
      </c>
    </row>
    <row r="2847" spans="1:19">
      <c r="A2847" s="418" t="s">
        <v>1247</v>
      </c>
      <c r="B2847" s="497">
        <f>L2847</f>
        <v>43559</v>
      </c>
      <c r="C2847" s="498">
        <v>400103.44</v>
      </c>
      <c r="D2847" s="498"/>
      <c r="E2847" s="495">
        <f t="shared" si="347"/>
        <v>163036212.19</v>
      </c>
      <c r="F2847" s="495">
        <f t="shared" si="347"/>
        <v>109448325.98000002</v>
      </c>
      <c r="G2847" s="495">
        <f t="shared" si="344"/>
        <v>53587886.209999979</v>
      </c>
      <c r="H2847" s="495">
        <f>VLOOKUP(A2847,'02-Metrics'!A:R,18,FALSE)</f>
        <v>212005784</v>
      </c>
      <c r="I2847" s="496">
        <f t="shared" si="341"/>
        <v>0.25276615193668478</v>
      </c>
      <c r="J2847" s="512"/>
      <c r="L2847" s="23">
        <v>43559</v>
      </c>
      <c r="M2847" s="241" t="s">
        <v>1039</v>
      </c>
      <c r="S2847">
        <f t="shared" si="345"/>
        <v>2019</v>
      </c>
    </row>
    <row r="2848" spans="1:19">
      <c r="A2848" s="418" t="s">
        <v>1247</v>
      </c>
      <c r="B2848" s="497">
        <f>L2848</f>
        <v>43571</v>
      </c>
      <c r="C2848" s="498">
        <v>752335.75</v>
      </c>
      <c r="D2848" s="498"/>
      <c r="E2848" s="495">
        <f t="shared" si="347"/>
        <v>163788547.94</v>
      </c>
      <c r="F2848" s="495">
        <f t="shared" si="347"/>
        <v>109448325.98000002</v>
      </c>
      <c r="G2848" s="495">
        <f t="shared" si="344"/>
        <v>54340221.959999979</v>
      </c>
      <c r="H2848" s="495">
        <f>VLOOKUP(A2848,'02-Metrics'!A:R,18,FALSE)</f>
        <v>212005784</v>
      </c>
      <c r="I2848" s="496">
        <f t="shared" si="341"/>
        <v>0.25631480865635242</v>
      </c>
      <c r="J2848" s="512"/>
      <c r="L2848" s="23">
        <v>43571</v>
      </c>
      <c r="M2848" s="241" t="s">
        <v>1039</v>
      </c>
      <c r="S2848">
        <f t="shared" si="345"/>
        <v>2019</v>
      </c>
    </row>
    <row r="2849" spans="1:19">
      <c r="A2849" s="418" t="s">
        <v>1247</v>
      </c>
      <c r="B2849" s="497">
        <f>L2849</f>
        <v>43577</v>
      </c>
      <c r="C2849" s="498">
        <v>715835.27</v>
      </c>
      <c r="D2849" s="498"/>
      <c r="E2849" s="495">
        <f t="shared" ref="E2849:F2864" si="348">C2849+E2848</f>
        <v>164504383.21000001</v>
      </c>
      <c r="F2849" s="495">
        <f t="shared" si="348"/>
        <v>109448325.98000002</v>
      </c>
      <c r="G2849" s="495">
        <f t="shared" si="344"/>
        <v>55056057.229999989</v>
      </c>
      <c r="H2849" s="495">
        <f>VLOOKUP(A2849,'02-Metrics'!A:R,18,FALSE)</f>
        <v>212005784</v>
      </c>
      <c r="I2849" s="496">
        <f t="shared" si="341"/>
        <v>0.25969129799779422</v>
      </c>
      <c r="J2849" s="512"/>
      <c r="L2849" s="23">
        <v>43577</v>
      </c>
      <c r="M2849" s="241" t="s">
        <v>1039</v>
      </c>
      <c r="S2849">
        <f t="shared" si="345"/>
        <v>2019</v>
      </c>
    </row>
    <row r="2850" spans="1:19">
      <c r="A2850" s="418" t="s">
        <v>1247</v>
      </c>
      <c r="B2850" s="497">
        <v>43586</v>
      </c>
      <c r="C2850" s="498"/>
      <c r="D2850" s="498">
        <v>7794652.5</v>
      </c>
      <c r="E2850" s="495">
        <f t="shared" si="348"/>
        <v>164504383.21000001</v>
      </c>
      <c r="F2850" s="495">
        <f t="shared" si="348"/>
        <v>117242978.48000002</v>
      </c>
      <c r="G2850" s="495">
        <f t="shared" si="344"/>
        <v>47261404.729999989</v>
      </c>
      <c r="H2850" s="495">
        <f>VLOOKUP(A2850,'02-Metrics'!A:R,18,FALSE)</f>
        <v>212005784</v>
      </c>
      <c r="I2850" s="496">
        <f t="shared" si="341"/>
        <v>0.22292507231783823</v>
      </c>
      <c r="J2850" s="512"/>
      <c r="M2850" s="241" t="s">
        <v>1038</v>
      </c>
      <c r="S2850">
        <f t="shared" si="345"/>
        <v>2019</v>
      </c>
    </row>
    <row r="2851" spans="1:19">
      <c r="A2851" s="418" t="s">
        <v>1247</v>
      </c>
      <c r="B2851" s="497">
        <f>L2851</f>
        <v>43590</v>
      </c>
      <c r="C2851" s="498">
        <v>8628</v>
      </c>
      <c r="D2851" s="498"/>
      <c r="E2851" s="495">
        <f t="shared" si="348"/>
        <v>164513011.21000001</v>
      </c>
      <c r="F2851" s="495">
        <f t="shared" si="348"/>
        <v>117242978.48000002</v>
      </c>
      <c r="G2851" s="495">
        <f t="shared" si="344"/>
        <v>47270032.729999989</v>
      </c>
      <c r="H2851" s="495">
        <f>VLOOKUP(A2851,'02-Metrics'!A:R,18,FALSE)</f>
        <v>212005784</v>
      </c>
      <c r="I2851" s="496">
        <f t="shared" si="341"/>
        <v>0.22296576932070866</v>
      </c>
      <c r="J2851" s="512"/>
      <c r="L2851" s="23">
        <v>43590</v>
      </c>
      <c r="M2851" s="241" t="s">
        <v>1039</v>
      </c>
      <c r="S2851">
        <f t="shared" si="345"/>
        <v>2019</v>
      </c>
    </row>
    <row r="2852" spans="1:19">
      <c r="A2852" s="418" t="s">
        <v>1247</v>
      </c>
      <c r="B2852" s="497">
        <f>L2852</f>
        <v>43594</v>
      </c>
      <c r="C2852" s="498">
        <v>693046.48</v>
      </c>
      <c r="D2852" s="498"/>
      <c r="E2852" s="495">
        <f t="shared" si="348"/>
        <v>165206057.69</v>
      </c>
      <c r="F2852" s="495">
        <f t="shared" si="348"/>
        <v>117242978.48000002</v>
      </c>
      <c r="G2852" s="495">
        <f t="shared" si="344"/>
        <v>47963079.209999979</v>
      </c>
      <c r="H2852" s="495">
        <f>VLOOKUP(A2852,'02-Metrics'!A:R,18,FALSE)</f>
        <v>212005784</v>
      </c>
      <c r="I2852" s="496">
        <f t="shared" si="341"/>
        <v>0.22623476730238634</v>
      </c>
      <c r="J2852" s="512"/>
      <c r="L2852" s="23">
        <v>43594</v>
      </c>
      <c r="M2852" s="241" t="s">
        <v>1039</v>
      </c>
      <c r="S2852">
        <f t="shared" si="345"/>
        <v>2019</v>
      </c>
    </row>
    <row r="2853" spans="1:19">
      <c r="A2853" s="418" t="s">
        <v>1247</v>
      </c>
      <c r="B2853" s="497">
        <f>L2853</f>
        <v>43599</v>
      </c>
      <c r="C2853" s="498">
        <v>20418.439999999999</v>
      </c>
      <c r="D2853" s="498"/>
      <c r="E2853" s="495">
        <f t="shared" si="348"/>
        <v>165226476.13</v>
      </c>
      <c r="F2853" s="495">
        <f t="shared" si="348"/>
        <v>117242978.48000002</v>
      </c>
      <c r="G2853" s="495">
        <f t="shared" si="344"/>
        <v>47983497.649999976</v>
      </c>
      <c r="H2853" s="495">
        <f>VLOOKUP(A2853,'02-Metrics'!A:R,18,FALSE)</f>
        <v>212005784</v>
      </c>
      <c r="I2853" s="496">
        <f t="shared" si="341"/>
        <v>0.22633107807096423</v>
      </c>
      <c r="J2853" s="512"/>
      <c r="L2853" s="23">
        <v>43599</v>
      </c>
      <c r="M2853" s="241" t="s">
        <v>1039</v>
      </c>
      <c r="S2853">
        <f t="shared" si="345"/>
        <v>2019</v>
      </c>
    </row>
    <row r="2854" spans="1:19">
      <c r="A2854" s="418" t="s">
        <v>1247</v>
      </c>
      <c r="B2854" s="497">
        <v>43617</v>
      </c>
      <c r="C2854" s="498"/>
      <c r="D2854" s="498">
        <v>5805417.25</v>
      </c>
      <c r="E2854" s="495">
        <f t="shared" si="348"/>
        <v>165226476.13</v>
      </c>
      <c r="F2854" s="495">
        <f t="shared" si="348"/>
        <v>123048395.73000002</v>
      </c>
      <c r="G2854" s="495">
        <f t="shared" si="344"/>
        <v>42178080.399999976</v>
      </c>
      <c r="H2854" s="495">
        <f>VLOOKUP(A2854,'02-Metrics'!A:R,18,FALSE)</f>
        <v>212005784</v>
      </c>
      <c r="I2854" s="496">
        <f t="shared" si="341"/>
        <v>0.19894778153788473</v>
      </c>
      <c r="J2854" s="512"/>
      <c r="M2854" s="241" t="s">
        <v>1038</v>
      </c>
      <c r="S2854">
        <f t="shared" si="345"/>
        <v>2019</v>
      </c>
    </row>
    <row r="2855" spans="1:19">
      <c r="A2855" s="418" t="s">
        <v>1247</v>
      </c>
      <c r="B2855" s="497">
        <f>L2855</f>
        <v>43619</v>
      </c>
      <c r="C2855" s="498">
        <v>39562.1</v>
      </c>
      <c r="D2855" s="498"/>
      <c r="E2855" s="495">
        <f t="shared" si="348"/>
        <v>165266038.22999999</v>
      </c>
      <c r="F2855" s="495">
        <f t="shared" si="348"/>
        <v>123048395.73000002</v>
      </c>
      <c r="G2855" s="495">
        <f t="shared" si="344"/>
        <v>42217642.49999997</v>
      </c>
      <c r="H2855" s="495">
        <f>VLOOKUP(A2855,'02-Metrics'!A:R,18,FALSE)</f>
        <v>212005784</v>
      </c>
      <c r="I2855" s="496">
        <f t="shared" si="341"/>
        <v>0.19913439012588435</v>
      </c>
      <c r="J2855" s="512"/>
      <c r="L2855" s="23">
        <v>43619</v>
      </c>
      <c r="M2855" s="241" t="s">
        <v>1039</v>
      </c>
      <c r="S2855">
        <f t="shared" si="345"/>
        <v>2019</v>
      </c>
    </row>
    <row r="2856" spans="1:19">
      <c r="A2856" s="418" t="s">
        <v>1247</v>
      </c>
      <c r="B2856" s="497">
        <f>L2856</f>
        <v>43619</v>
      </c>
      <c r="C2856" s="498">
        <v>97818.28</v>
      </c>
      <c r="D2856" s="498"/>
      <c r="E2856" s="495">
        <f t="shared" si="348"/>
        <v>165363856.50999999</v>
      </c>
      <c r="F2856" s="495">
        <f t="shared" si="348"/>
        <v>123048395.73000002</v>
      </c>
      <c r="G2856" s="495">
        <f t="shared" si="344"/>
        <v>42315460.779999971</v>
      </c>
      <c r="H2856" s="495">
        <f>VLOOKUP(A2856,'02-Metrics'!A:R,18,FALSE)</f>
        <v>212005784</v>
      </c>
      <c r="I2856" s="496">
        <f t="shared" si="341"/>
        <v>0.19959578451878451</v>
      </c>
      <c r="J2856" s="512"/>
      <c r="L2856" s="23">
        <v>43619</v>
      </c>
      <c r="M2856" s="241" t="s">
        <v>1039</v>
      </c>
      <c r="S2856">
        <f t="shared" si="345"/>
        <v>2019</v>
      </c>
    </row>
    <row r="2857" spans="1:19">
      <c r="A2857" s="418" t="s">
        <v>1247</v>
      </c>
      <c r="B2857" s="497">
        <f>L2857</f>
        <v>43642</v>
      </c>
      <c r="C2857" s="498">
        <v>73946.25</v>
      </c>
      <c r="D2857" s="498"/>
      <c r="E2857" s="495">
        <f t="shared" si="348"/>
        <v>165437802.75999999</v>
      </c>
      <c r="F2857" s="495">
        <f t="shared" si="348"/>
        <v>123048395.73000002</v>
      </c>
      <c r="G2857" s="495">
        <f t="shared" si="344"/>
        <v>42389407.029999971</v>
      </c>
      <c r="H2857" s="495">
        <f>VLOOKUP(A2857,'02-Metrics'!A:R,18,FALSE)</f>
        <v>212005784</v>
      </c>
      <c r="I2857" s="496">
        <f t="shared" si="341"/>
        <v>0.19994457806868124</v>
      </c>
      <c r="J2857" s="512"/>
      <c r="L2857" s="23">
        <v>43642</v>
      </c>
      <c r="M2857" s="241" t="s">
        <v>1039</v>
      </c>
      <c r="S2857">
        <f t="shared" si="345"/>
        <v>2019</v>
      </c>
    </row>
    <row r="2858" spans="1:19">
      <c r="A2858" s="418" t="s">
        <v>1247</v>
      </c>
      <c r="B2858" s="497">
        <f>L2858</f>
        <v>43642</v>
      </c>
      <c r="C2858" s="498">
        <v>69205.41</v>
      </c>
      <c r="D2858" s="498"/>
      <c r="E2858" s="495">
        <f t="shared" si="348"/>
        <v>165507008.16999999</v>
      </c>
      <c r="F2858" s="495">
        <f t="shared" si="348"/>
        <v>123048395.73000002</v>
      </c>
      <c r="G2858" s="495">
        <f t="shared" si="344"/>
        <v>42458612.439999968</v>
      </c>
      <c r="H2858" s="495">
        <f>VLOOKUP(A2858,'02-Metrics'!A:R,18,FALSE)</f>
        <v>212005784</v>
      </c>
      <c r="I2858" s="496">
        <f t="shared" si="341"/>
        <v>0.20027100977584633</v>
      </c>
      <c r="J2858" s="512"/>
      <c r="L2858" s="23">
        <v>43642</v>
      </c>
      <c r="M2858" s="241" t="s">
        <v>1039</v>
      </c>
      <c r="S2858">
        <f t="shared" si="345"/>
        <v>2019</v>
      </c>
    </row>
    <row r="2859" spans="1:19">
      <c r="A2859" s="418" t="s">
        <v>1247</v>
      </c>
      <c r="B2859" s="497">
        <v>43647</v>
      </c>
      <c r="C2859" s="498"/>
      <c r="D2859" s="498">
        <v>1924376.55</v>
      </c>
      <c r="E2859" s="495">
        <f t="shared" si="348"/>
        <v>165507008.16999999</v>
      </c>
      <c r="F2859" s="495">
        <f t="shared" si="348"/>
        <v>124972772.28000002</v>
      </c>
      <c r="G2859" s="495">
        <f t="shared" si="344"/>
        <v>40534235.889999971</v>
      </c>
      <c r="H2859" s="495">
        <f>VLOOKUP(A2859,'02-Metrics'!A:R,18,FALSE)</f>
        <v>212005784</v>
      </c>
      <c r="I2859" s="496">
        <f t="shared" si="341"/>
        <v>0.19119400954645638</v>
      </c>
      <c r="J2859" s="512"/>
      <c r="M2859" s="241" t="s">
        <v>1038</v>
      </c>
      <c r="S2859">
        <f t="shared" si="345"/>
        <v>2019</v>
      </c>
    </row>
    <row r="2860" spans="1:19">
      <c r="A2860" s="418" t="s">
        <v>1247</v>
      </c>
      <c r="B2860" s="497">
        <f>L2860</f>
        <v>43663</v>
      </c>
      <c r="C2860" s="498">
        <v>2188.44</v>
      </c>
      <c r="D2860" s="498"/>
      <c r="E2860" s="495">
        <f t="shared" si="348"/>
        <v>165509196.60999998</v>
      </c>
      <c r="F2860" s="495">
        <f t="shared" si="348"/>
        <v>124972772.28000002</v>
      </c>
      <c r="G2860" s="495">
        <f t="shared" si="344"/>
        <v>40536424.329999968</v>
      </c>
      <c r="H2860" s="495">
        <f>VLOOKUP(A2860,'02-Metrics'!A:R,18,FALSE)</f>
        <v>212005784</v>
      </c>
      <c r="I2860" s="496">
        <f t="shared" si="341"/>
        <v>0.19120433209501478</v>
      </c>
      <c r="J2860" s="512"/>
      <c r="L2860" s="23">
        <v>43663</v>
      </c>
      <c r="M2860" s="241" t="s">
        <v>1039</v>
      </c>
      <c r="S2860">
        <f t="shared" si="345"/>
        <v>2019</v>
      </c>
    </row>
    <row r="2861" spans="1:19">
      <c r="A2861" s="418" t="s">
        <v>1247</v>
      </c>
      <c r="B2861" s="497">
        <f>L2861</f>
        <v>43671</v>
      </c>
      <c r="C2861" s="498">
        <v>14673700.68</v>
      </c>
      <c r="D2861" s="498"/>
      <c r="E2861" s="495">
        <f t="shared" si="348"/>
        <v>180182897.28999999</v>
      </c>
      <c r="F2861" s="495">
        <f t="shared" si="348"/>
        <v>124972772.28000002</v>
      </c>
      <c r="G2861" s="495">
        <f t="shared" si="344"/>
        <v>55210125.009999976</v>
      </c>
      <c r="H2861" s="495">
        <f>VLOOKUP(A2861,'02-Metrics'!A:R,18,FALSE)</f>
        <v>212005784</v>
      </c>
      <c r="I2861" s="496">
        <f t="shared" si="341"/>
        <v>0.26041801298213624</v>
      </c>
      <c r="J2861" s="512"/>
      <c r="L2861" s="23">
        <v>43671</v>
      </c>
      <c r="M2861" s="241" t="s">
        <v>1039</v>
      </c>
      <c r="S2861">
        <f t="shared" si="345"/>
        <v>2019</v>
      </c>
    </row>
    <row r="2862" spans="1:19">
      <c r="A2862" s="418" t="s">
        <v>1247</v>
      </c>
      <c r="B2862" s="497">
        <f>L2862</f>
        <v>43677</v>
      </c>
      <c r="C2862" s="498">
        <v>70052.36</v>
      </c>
      <c r="D2862" s="498"/>
      <c r="E2862" s="495">
        <f t="shared" si="348"/>
        <v>180252949.65000001</v>
      </c>
      <c r="F2862" s="495">
        <f t="shared" si="348"/>
        <v>124972772.28000002</v>
      </c>
      <c r="G2862" s="495">
        <f t="shared" si="344"/>
        <v>55280177.36999999</v>
      </c>
      <c r="H2862" s="495">
        <f>VLOOKUP(A2862,'02-Metrics'!A:R,18,FALSE)</f>
        <v>212005784</v>
      </c>
      <c r="I2862" s="496">
        <f t="shared" si="341"/>
        <v>0.26074843962747729</v>
      </c>
      <c r="J2862" s="512"/>
      <c r="L2862" s="23">
        <v>43677</v>
      </c>
      <c r="M2862" s="241" t="s">
        <v>1039</v>
      </c>
      <c r="S2862">
        <f t="shared" si="345"/>
        <v>2019</v>
      </c>
    </row>
    <row r="2863" spans="1:19">
      <c r="A2863" s="418" t="s">
        <v>1247</v>
      </c>
      <c r="B2863" s="497">
        <v>43678</v>
      </c>
      <c r="C2863" s="498"/>
      <c r="D2863" s="498">
        <v>6633584.3399999999</v>
      </c>
      <c r="E2863" s="495">
        <f t="shared" si="348"/>
        <v>180252949.65000001</v>
      </c>
      <c r="F2863" s="495">
        <f t="shared" si="348"/>
        <v>131606356.62000002</v>
      </c>
      <c r="G2863" s="495">
        <f t="shared" si="344"/>
        <v>48646593.029999986</v>
      </c>
      <c r="H2863" s="495">
        <f>VLOOKUP(A2863,'02-Metrics'!A:R,18,FALSE)</f>
        <v>212005784</v>
      </c>
      <c r="I2863" s="496">
        <f t="shared" si="341"/>
        <v>0.22945880113346334</v>
      </c>
      <c r="J2863" s="512"/>
      <c r="M2863" s="241" t="s">
        <v>1038</v>
      </c>
      <c r="S2863">
        <f t="shared" si="345"/>
        <v>2019</v>
      </c>
    </row>
    <row r="2864" spans="1:19">
      <c r="A2864" s="418" t="s">
        <v>1247</v>
      </c>
      <c r="B2864" s="497">
        <v>43709</v>
      </c>
      <c r="C2864" s="498"/>
      <c r="D2864" s="498">
        <v>314728.03999999998</v>
      </c>
      <c r="E2864" s="495">
        <f t="shared" si="348"/>
        <v>180252949.65000001</v>
      </c>
      <c r="F2864" s="495">
        <f t="shared" si="348"/>
        <v>131921084.66000003</v>
      </c>
      <c r="G2864" s="495">
        <f t="shared" si="344"/>
        <v>48331864.98999998</v>
      </c>
      <c r="H2864" s="495">
        <f>VLOOKUP(A2864,'02-Metrics'!A:R,18,FALSE)</f>
        <v>212005784</v>
      </c>
      <c r="I2864" s="496">
        <f t="shared" si="341"/>
        <v>0.22797427540939155</v>
      </c>
      <c r="J2864" s="512"/>
      <c r="M2864" s="241" t="s">
        <v>1038</v>
      </c>
      <c r="S2864">
        <f t="shared" si="345"/>
        <v>2019</v>
      </c>
    </row>
    <row r="2865" spans="1:19">
      <c r="A2865" s="418" t="s">
        <v>1247</v>
      </c>
      <c r="B2865" s="497">
        <v>43739</v>
      </c>
      <c r="C2865" s="498"/>
      <c r="D2865" s="498">
        <v>4656703.0900000008</v>
      </c>
      <c r="E2865" s="495">
        <f t="shared" ref="E2865:F2878" si="349">C2865+E2864</f>
        <v>180252949.65000001</v>
      </c>
      <c r="F2865" s="495">
        <f t="shared" si="349"/>
        <v>136577787.75000003</v>
      </c>
      <c r="G2865" s="495">
        <f t="shared" si="344"/>
        <v>43675161.899999976</v>
      </c>
      <c r="H2865" s="495">
        <f>VLOOKUP(A2865,'02-Metrics'!A:R,18,FALSE)</f>
        <v>212005784</v>
      </c>
      <c r="I2865" s="496">
        <f t="shared" si="341"/>
        <v>0.20600929406718441</v>
      </c>
      <c r="J2865" s="512"/>
      <c r="M2865" s="241" t="s">
        <v>1038</v>
      </c>
      <c r="S2865">
        <f t="shared" si="345"/>
        <v>2019</v>
      </c>
    </row>
    <row r="2866" spans="1:19">
      <c r="A2866" s="418" t="s">
        <v>1247</v>
      </c>
      <c r="B2866" s="497">
        <v>43770</v>
      </c>
      <c r="C2866" s="498"/>
      <c r="D2866" s="498">
        <v>872160.22</v>
      </c>
      <c r="E2866" s="495">
        <f t="shared" si="349"/>
        <v>180252949.65000001</v>
      </c>
      <c r="F2866" s="495">
        <f t="shared" si="349"/>
        <v>137449947.97000003</v>
      </c>
      <c r="G2866" s="495">
        <f t="shared" si="344"/>
        <v>42803001.679999977</v>
      </c>
      <c r="H2866" s="495">
        <f>VLOOKUP(A2866,'02-Metrics'!A:R,18,FALSE)</f>
        <v>212005784</v>
      </c>
      <c r="I2866" s="496">
        <f t="shared" si="341"/>
        <v>0.20189544300357379</v>
      </c>
      <c r="J2866" s="512"/>
      <c r="M2866" s="241" t="s">
        <v>1038</v>
      </c>
      <c r="S2866">
        <f t="shared" si="345"/>
        <v>2019</v>
      </c>
    </row>
    <row r="2867" spans="1:19">
      <c r="A2867" s="418" t="s">
        <v>1247</v>
      </c>
      <c r="B2867" s="497">
        <v>43800</v>
      </c>
      <c r="C2867" s="498"/>
      <c r="D2867" s="498">
        <v>58599013.169999994</v>
      </c>
      <c r="E2867" s="495">
        <f t="shared" si="349"/>
        <v>180252949.65000001</v>
      </c>
      <c r="F2867" s="495">
        <f t="shared" si="349"/>
        <v>196048961.14000002</v>
      </c>
      <c r="G2867" s="495">
        <f t="shared" si="344"/>
        <v>-15796011.49000001</v>
      </c>
      <c r="H2867" s="495">
        <f>VLOOKUP(A2867,'02-Metrics'!A:R,18,FALSE)</f>
        <v>212005784</v>
      </c>
      <c r="I2867" s="496">
        <f t="shared" si="341"/>
        <v>-7.4507455372066683E-2</v>
      </c>
      <c r="J2867" s="512"/>
      <c r="M2867" s="241" t="s">
        <v>1038</v>
      </c>
      <c r="S2867">
        <f t="shared" si="345"/>
        <v>2019</v>
      </c>
    </row>
    <row r="2868" spans="1:19">
      <c r="A2868" s="418" t="s">
        <v>1247</v>
      </c>
      <c r="B2868" s="497">
        <v>43831</v>
      </c>
      <c r="C2868" s="498"/>
      <c r="D2868" s="498">
        <v>1450432.48</v>
      </c>
      <c r="E2868" s="495">
        <f t="shared" si="349"/>
        <v>180252949.65000001</v>
      </c>
      <c r="F2868" s="495">
        <f t="shared" si="349"/>
        <v>197499393.62</v>
      </c>
      <c r="G2868" s="495">
        <f t="shared" si="344"/>
        <v>-17246443.969999999</v>
      </c>
      <c r="H2868" s="495">
        <f>VLOOKUP(A2868,'02-Metrics'!A:R,18,FALSE)</f>
        <v>212005784</v>
      </c>
      <c r="I2868" s="496">
        <f t="shared" si="341"/>
        <v>-8.1348931357457674E-2</v>
      </c>
      <c r="J2868" s="512"/>
      <c r="M2868" s="241" t="s">
        <v>1038</v>
      </c>
      <c r="S2868">
        <f t="shared" si="345"/>
        <v>2020</v>
      </c>
    </row>
    <row r="2869" spans="1:19">
      <c r="A2869" s="418" t="s">
        <v>1247</v>
      </c>
      <c r="B2869" s="497">
        <v>43862</v>
      </c>
      <c r="C2869" s="498"/>
      <c r="D2869" s="498">
        <v>154280.24</v>
      </c>
      <c r="E2869" s="495">
        <f t="shared" si="349"/>
        <v>180252949.65000001</v>
      </c>
      <c r="F2869" s="495">
        <f t="shared" si="349"/>
        <v>197653673.86000001</v>
      </c>
      <c r="G2869" s="495">
        <f t="shared" si="344"/>
        <v>-17400724.210000008</v>
      </c>
      <c r="H2869" s="495">
        <f>VLOOKUP(A2869,'02-Metrics'!A:R,18,FALSE)</f>
        <v>212005784</v>
      </c>
      <c r="I2869" s="496">
        <f t="shared" si="341"/>
        <v>-8.2076648484269696E-2</v>
      </c>
      <c r="J2869" s="512"/>
      <c r="M2869" s="241" t="s">
        <v>1038</v>
      </c>
      <c r="S2869">
        <f t="shared" si="345"/>
        <v>2020</v>
      </c>
    </row>
    <row r="2870" spans="1:19">
      <c r="A2870" s="418" t="s">
        <v>1247</v>
      </c>
      <c r="B2870" s="497">
        <v>43891</v>
      </c>
      <c r="C2870" s="498"/>
      <c r="D2870" s="498">
        <v>87268.19</v>
      </c>
      <c r="E2870" s="495">
        <f t="shared" si="349"/>
        <v>180252949.65000001</v>
      </c>
      <c r="F2870" s="495">
        <f t="shared" si="349"/>
        <v>197740942.05000001</v>
      </c>
      <c r="G2870" s="495">
        <f t="shared" si="344"/>
        <v>-17487992.400000006</v>
      </c>
      <c r="H2870" s="495">
        <f>VLOOKUP(A2870,'02-Metrics'!A:R,18,FALSE)</f>
        <v>212005784</v>
      </c>
      <c r="I2870" s="496">
        <f t="shared" si="341"/>
        <v>-8.2488279659388944E-2</v>
      </c>
      <c r="J2870" s="512"/>
      <c r="M2870" s="241" t="s">
        <v>1038</v>
      </c>
      <c r="S2870">
        <f t="shared" si="345"/>
        <v>2020</v>
      </c>
    </row>
    <row r="2871" spans="1:19">
      <c r="A2871" s="418" t="s">
        <v>1247</v>
      </c>
      <c r="B2871" s="497">
        <v>43922</v>
      </c>
      <c r="C2871" s="498"/>
      <c r="D2871" s="498">
        <v>11512.8</v>
      </c>
      <c r="E2871" s="495">
        <f t="shared" si="349"/>
        <v>180252949.65000001</v>
      </c>
      <c r="F2871" s="495">
        <f t="shared" si="349"/>
        <v>197752454.85000002</v>
      </c>
      <c r="G2871" s="495">
        <f t="shared" si="344"/>
        <v>-17499505.200000018</v>
      </c>
      <c r="H2871" s="495">
        <f>VLOOKUP(A2871,'02-Metrics'!A:R,18,FALSE)</f>
        <v>212005784</v>
      </c>
      <c r="I2871" s="496">
        <f t="shared" si="341"/>
        <v>-8.2542583838184427E-2</v>
      </c>
      <c r="J2871" s="512"/>
      <c r="M2871" s="241" t="s">
        <v>1038</v>
      </c>
      <c r="S2871">
        <f t="shared" si="345"/>
        <v>2020</v>
      </c>
    </row>
    <row r="2872" spans="1:19">
      <c r="A2872" s="418" t="s">
        <v>1247</v>
      </c>
      <c r="B2872" s="497">
        <v>43983</v>
      </c>
      <c r="C2872" s="498"/>
      <c r="D2872" s="498">
        <v>45780.04</v>
      </c>
      <c r="E2872" s="495">
        <f t="shared" si="349"/>
        <v>180252949.65000001</v>
      </c>
      <c r="F2872" s="495">
        <f t="shared" si="349"/>
        <v>197798234.89000002</v>
      </c>
      <c r="G2872" s="495">
        <f t="shared" si="344"/>
        <v>-17545285.24000001</v>
      </c>
      <c r="H2872" s="495">
        <f>VLOOKUP(A2872,'02-Metrics'!A:R,18,FALSE)</f>
        <v>212005784</v>
      </c>
      <c r="I2872" s="496">
        <f t="shared" ref="I2872:I2935" si="350">G2872/H2872</f>
        <v>-8.2758521531657886E-2</v>
      </c>
      <c r="J2872" s="512"/>
      <c r="M2872" s="241" t="s">
        <v>1038</v>
      </c>
      <c r="S2872">
        <f t="shared" si="345"/>
        <v>2020</v>
      </c>
    </row>
    <row r="2873" spans="1:19">
      <c r="A2873" s="418" t="s">
        <v>1247</v>
      </c>
      <c r="B2873" s="497">
        <v>44013</v>
      </c>
      <c r="C2873" s="498"/>
      <c r="D2873" s="498">
        <v>99415</v>
      </c>
      <c r="E2873" s="495">
        <f t="shared" si="349"/>
        <v>180252949.65000001</v>
      </c>
      <c r="F2873" s="495">
        <f t="shared" si="349"/>
        <v>197897649.89000002</v>
      </c>
      <c r="G2873" s="495">
        <f t="shared" si="344"/>
        <v>-17644700.24000001</v>
      </c>
      <c r="H2873" s="495">
        <f>VLOOKUP(A2873,'02-Metrics'!A:R,18,FALSE)</f>
        <v>212005784</v>
      </c>
      <c r="I2873" s="496">
        <f t="shared" si="350"/>
        <v>-8.3227447417189376E-2</v>
      </c>
      <c r="J2873" s="512"/>
      <c r="M2873" s="241" t="s">
        <v>1038</v>
      </c>
      <c r="S2873">
        <f t="shared" si="345"/>
        <v>2020</v>
      </c>
    </row>
    <row r="2874" spans="1:19">
      <c r="A2874" s="418" t="s">
        <v>1247</v>
      </c>
      <c r="B2874" s="497">
        <v>44075</v>
      </c>
      <c r="C2874" s="498"/>
      <c r="D2874" s="498">
        <v>44141.23</v>
      </c>
      <c r="E2874" s="495">
        <f t="shared" si="349"/>
        <v>180252949.65000001</v>
      </c>
      <c r="F2874" s="495">
        <f t="shared" si="349"/>
        <v>197941791.12</v>
      </c>
      <c r="G2874" s="495">
        <f t="shared" si="344"/>
        <v>-17688841.469999999</v>
      </c>
      <c r="H2874" s="495">
        <f>VLOOKUP(A2874,'02-Metrics'!A:R,18,FALSE)</f>
        <v>212005784</v>
      </c>
      <c r="I2874" s="496">
        <f t="shared" si="350"/>
        <v>-8.3435655085712185E-2</v>
      </c>
      <c r="J2874" s="512"/>
      <c r="M2874" s="241" t="s">
        <v>1038</v>
      </c>
      <c r="S2874">
        <f t="shared" si="345"/>
        <v>2020</v>
      </c>
    </row>
    <row r="2875" spans="1:19">
      <c r="A2875" s="418" t="s">
        <v>1247</v>
      </c>
      <c r="B2875" s="497">
        <f>L2875</f>
        <v>44166</v>
      </c>
      <c r="C2875" s="498"/>
      <c r="D2875" s="498">
        <v>462361.7</v>
      </c>
      <c r="E2875" s="495">
        <f t="shared" si="349"/>
        <v>180252949.65000001</v>
      </c>
      <c r="F2875" s="495">
        <f t="shared" si="349"/>
        <v>198404152.81999999</v>
      </c>
      <c r="G2875" s="495">
        <f t="shared" si="344"/>
        <v>-18151203.169999987</v>
      </c>
      <c r="H2875" s="495">
        <f>VLOOKUP(A2875,'02-Metrics'!A:R,18,FALSE)</f>
        <v>212005784</v>
      </c>
      <c r="I2875" s="496">
        <f t="shared" si="350"/>
        <v>-8.5616546999491241E-2</v>
      </c>
      <c r="J2875" s="512"/>
      <c r="L2875" s="23">
        <v>44166</v>
      </c>
      <c r="M2875" s="241" t="s">
        <v>1040</v>
      </c>
      <c r="S2875">
        <f t="shared" si="345"/>
        <v>2020</v>
      </c>
    </row>
    <row r="2876" spans="1:19">
      <c r="A2876" s="418" t="s">
        <v>1247</v>
      </c>
      <c r="B2876" s="497">
        <v>44197</v>
      </c>
      <c r="C2876" s="498"/>
      <c r="D2876" s="498">
        <v>166000</v>
      </c>
      <c r="E2876" s="495">
        <f t="shared" si="349"/>
        <v>180252949.65000001</v>
      </c>
      <c r="F2876" s="495">
        <f t="shared" si="349"/>
        <v>198570152.81999999</v>
      </c>
      <c r="G2876" s="495">
        <f t="shared" si="344"/>
        <v>-18317203.169999987</v>
      </c>
      <c r="H2876" s="495">
        <f>VLOOKUP(A2876,'02-Metrics'!A:R,18,FALSE)</f>
        <v>212005784</v>
      </c>
      <c r="I2876" s="496">
        <f t="shared" si="350"/>
        <v>-8.6399544504880049E-2</v>
      </c>
      <c r="J2876" s="512"/>
      <c r="M2876" s="241" t="s">
        <v>1038</v>
      </c>
      <c r="S2876">
        <f t="shared" si="345"/>
        <v>2021</v>
      </c>
    </row>
    <row r="2877" spans="1:19">
      <c r="A2877" s="418" t="s">
        <v>1247</v>
      </c>
      <c r="B2877" s="497">
        <v>44228</v>
      </c>
      <c r="C2877" s="498"/>
      <c r="D2877" s="498">
        <v>547231.36</v>
      </c>
      <c r="E2877" s="495">
        <f t="shared" si="349"/>
        <v>180252949.65000001</v>
      </c>
      <c r="F2877" s="495">
        <f t="shared" si="349"/>
        <v>199117384.18000001</v>
      </c>
      <c r="G2877" s="495">
        <f t="shared" si="344"/>
        <v>-18864434.530000001</v>
      </c>
      <c r="H2877" s="495">
        <f>VLOOKUP(A2877,'02-Metrics'!A:R,18,FALSE)</f>
        <v>212005784</v>
      </c>
      <c r="I2877" s="496">
        <f t="shared" si="350"/>
        <v>-8.8980754081690538E-2</v>
      </c>
      <c r="J2877" s="512"/>
      <c r="M2877" s="241" t="s">
        <v>1038</v>
      </c>
      <c r="S2877">
        <f t="shared" si="345"/>
        <v>2021</v>
      </c>
    </row>
    <row r="2878" spans="1:19">
      <c r="A2878" s="418" t="s">
        <v>1247</v>
      </c>
      <c r="B2878" s="497">
        <v>44256</v>
      </c>
      <c r="C2878" s="498"/>
      <c r="D2878" s="498">
        <v>120492.22</v>
      </c>
      <c r="E2878" s="495">
        <f t="shared" si="349"/>
        <v>180252949.65000001</v>
      </c>
      <c r="F2878" s="495">
        <f t="shared" si="349"/>
        <v>199237876.40000001</v>
      </c>
      <c r="G2878" s="495">
        <f t="shared" si="344"/>
        <v>-18984926.75</v>
      </c>
      <c r="H2878" s="495">
        <f>VLOOKUP(A2878,'02-Metrics'!A:R,18,FALSE)</f>
        <v>212005784</v>
      </c>
      <c r="I2878" s="496">
        <f t="shared" si="350"/>
        <v>-8.9549098103851726E-2</v>
      </c>
      <c r="J2878" s="512"/>
      <c r="M2878" s="241" t="s">
        <v>1038</v>
      </c>
      <c r="S2878">
        <f t="shared" si="345"/>
        <v>2021</v>
      </c>
    </row>
    <row r="2879" spans="1:19">
      <c r="A2879" s="418"/>
      <c r="B2879" s="505"/>
      <c r="C2879" s="506"/>
      <c r="D2879" s="506"/>
      <c r="E2879" s="506"/>
      <c r="F2879" s="506"/>
      <c r="G2879" s="506"/>
      <c r="H2879" s="495"/>
      <c r="I2879" s="496"/>
      <c r="J2879" s="512"/>
      <c r="S2879">
        <f t="shared" si="345"/>
        <v>1900</v>
      </c>
    </row>
    <row r="2880" spans="1:19">
      <c r="A2880" s="418" t="s">
        <v>1128</v>
      </c>
      <c r="B2880" s="497">
        <v>43282</v>
      </c>
      <c r="C2880" s="498"/>
      <c r="D2880" s="498">
        <v>94383</v>
      </c>
      <c r="E2880" s="495">
        <f t="shared" ref="E2880:F2895" si="351">C2880+E2879</f>
        <v>0</v>
      </c>
      <c r="F2880" s="495">
        <f t="shared" si="351"/>
        <v>94383</v>
      </c>
      <c r="G2880" s="495">
        <f t="shared" si="344"/>
        <v>-94383</v>
      </c>
      <c r="H2880" s="495">
        <f>VLOOKUP(A2880,'02-Metrics'!A:R,18,FALSE)</f>
        <v>54192857</v>
      </c>
      <c r="I2880" s="496">
        <f t="shared" si="350"/>
        <v>-1.7416132904747945E-3</v>
      </c>
      <c r="J2880" s="512"/>
      <c r="M2880" s="241" t="s">
        <v>1038</v>
      </c>
      <c r="S2880">
        <f t="shared" si="345"/>
        <v>2018</v>
      </c>
    </row>
    <row r="2881" spans="1:19">
      <c r="A2881" s="418" t="s">
        <v>1128</v>
      </c>
      <c r="B2881" s="497">
        <v>43313</v>
      </c>
      <c r="C2881" s="498"/>
      <c r="D2881" s="498">
        <v>1240057.1000000001</v>
      </c>
      <c r="E2881" s="495">
        <f t="shared" si="351"/>
        <v>0</v>
      </c>
      <c r="F2881" s="495">
        <f t="shared" si="351"/>
        <v>1334440.1000000001</v>
      </c>
      <c r="G2881" s="495">
        <f t="shared" ref="G2881:G2944" si="352">E2881-F2881</f>
        <v>-1334440.1000000001</v>
      </c>
      <c r="H2881" s="495">
        <f>VLOOKUP(A2881,'02-Metrics'!A:R,18,FALSE)</f>
        <v>54192857</v>
      </c>
      <c r="I2881" s="496">
        <f t="shared" si="350"/>
        <v>-2.4623911228743672E-2</v>
      </c>
      <c r="J2881" s="512"/>
      <c r="M2881" s="241" t="s">
        <v>1038</v>
      </c>
      <c r="S2881">
        <f t="shared" si="345"/>
        <v>2018</v>
      </c>
    </row>
    <row r="2882" spans="1:19">
      <c r="A2882" s="418" t="s">
        <v>1128</v>
      </c>
      <c r="B2882" s="497">
        <v>43344</v>
      </c>
      <c r="C2882" s="498"/>
      <c r="D2882" s="498">
        <v>1450613.86</v>
      </c>
      <c r="E2882" s="495">
        <f t="shared" si="351"/>
        <v>0</v>
      </c>
      <c r="F2882" s="495">
        <f t="shared" si="351"/>
        <v>2785053.96</v>
      </c>
      <c r="G2882" s="495">
        <f t="shared" si="352"/>
        <v>-2785053.96</v>
      </c>
      <c r="H2882" s="495">
        <f>VLOOKUP(A2882,'02-Metrics'!A:R,18,FALSE)</f>
        <v>54192857</v>
      </c>
      <c r="I2882" s="496">
        <f t="shared" si="350"/>
        <v>-5.1391532282566314E-2</v>
      </c>
      <c r="J2882" s="512"/>
      <c r="M2882" s="241" t="s">
        <v>1038</v>
      </c>
      <c r="S2882">
        <f t="shared" si="345"/>
        <v>2018</v>
      </c>
    </row>
    <row r="2883" spans="1:19">
      <c r="A2883" s="418" t="s">
        <v>1128</v>
      </c>
      <c r="B2883" s="497">
        <v>43374</v>
      </c>
      <c r="C2883" s="498"/>
      <c r="D2883" s="498">
        <v>2241343.16</v>
      </c>
      <c r="E2883" s="495">
        <f t="shared" si="351"/>
        <v>0</v>
      </c>
      <c r="F2883" s="495">
        <f t="shared" si="351"/>
        <v>5026397.12</v>
      </c>
      <c r="G2883" s="495">
        <f t="shared" si="352"/>
        <v>-5026397.12</v>
      </c>
      <c r="H2883" s="495">
        <f>VLOOKUP(A2883,'02-Metrics'!A:R,18,FALSE)</f>
        <v>54192857</v>
      </c>
      <c r="I2883" s="496">
        <f t="shared" si="350"/>
        <v>-9.2750177758666605E-2</v>
      </c>
      <c r="J2883" s="512"/>
      <c r="M2883" s="241" t="s">
        <v>1038</v>
      </c>
      <c r="S2883">
        <f t="shared" ref="S2883:S2946" si="353">YEAR(B2883)</f>
        <v>2018</v>
      </c>
    </row>
    <row r="2884" spans="1:19">
      <c r="A2884" s="418" t="s">
        <v>1128</v>
      </c>
      <c r="B2884" s="497">
        <v>43405</v>
      </c>
      <c r="C2884" s="498"/>
      <c r="D2884" s="498">
        <v>1768688.5</v>
      </c>
      <c r="E2884" s="495">
        <f t="shared" si="351"/>
        <v>0</v>
      </c>
      <c r="F2884" s="495">
        <f t="shared" si="351"/>
        <v>6795085.6200000001</v>
      </c>
      <c r="G2884" s="495">
        <f t="shared" si="352"/>
        <v>-6795085.6200000001</v>
      </c>
      <c r="H2884" s="495">
        <f>VLOOKUP(A2884,'02-Metrics'!A:R,18,FALSE)</f>
        <v>54192857</v>
      </c>
      <c r="I2884" s="496">
        <f t="shared" si="350"/>
        <v>-0.12538710812017162</v>
      </c>
      <c r="J2884" s="512"/>
      <c r="M2884" s="241" t="s">
        <v>1038</v>
      </c>
      <c r="S2884">
        <f t="shared" si="353"/>
        <v>2018</v>
      </c>
    </row>
    <row r="2885" spans="1:19">
      <c r="A2885" s="418" t="s">
        <v>1128</v>
      </c>
      <c r="B2885" s="497">
        <v>43435</v>
      </c>
      <c r="C2885" s="498"/>
      <c r="D2885" s="498">
        <v>1432890.7999999998</v>
      </c>
      <c r="E2885" s="495">
        <f t="shared" si="351"/>
        <v>0</v>
      </c>
      <c r="F2885" s="495">
        <f t="shared" si="351"/>
        <v>8227976.4199999999</v>
      </c>
      <c r="G2885" s="495">
        <f t="shared" si="352"/>
        <v>-8227976.4199999999</v>
      </c>
      <c r="H2885" s="495">
        <f>VLOOKUP(A2885,'02-Metrics'!A:R,18,FALSE)</f>
        <v>54192857</v>
      </c>
      <c r="I2885" s="496">
        <f t="shared" si="350"/>
        <v>-0.15182769234698218</v>
      </c>
      <c r="J2885" s="512"/>
      <c r="M2885" s="241" t="s">
        <v>1038</v>
      </c>
      <c r="S2885">
        <f t="shared" si="353"/>
        <v>2018</v>
      </c>
    </row>
    <row r="2886" spans="1:19">
      <c r="A2886" s="418" t="s">
        <v>1128</v>
      </c>
      <c r="B2886" s="497">
        <v>43466</v>
      </c>
      <c r="C2886" s="498"/>
      <c r="D2886" s="498">
        <v>3278942.4</v>
      </c>
      <c r="E2886" s="495">
        <f t="shared" si="351"/>
        <v>0</v>
      </c>
      <c r="F2886" s="495">
        <f t="shared" si="351"/>
        <v>11506918.82</v>
      </c>
      <c r="G2886" s="495">
        <f t="shared" si="352"/>
        <v>-11506918.82</v>
      </c>
      <c r="H2886" s="495">
        <f>VLOOKUP(A2886,'02-Metrics'!A:R,18,FALSE)</f>
        <v>54192857</v>
      </c>
      <c r="I2886" s="496">
        <f t="shared" si="350"/>
        <v>-0.21233275854048442</v>
      </c>
      <c r="J2886" s="512"/>
      <c r="M2886" s="241" t="s">
        <v>1038</v>
      </c>
      <c r="S2886">
        <f t="shared" si="353"/>
        <v>2019</v>
      </c>
    </row>
    <row r="2887" spans="1:19">
      <c r="A2887" s="418" t="s">
        <v>1128</v>
      </c>
      <c r="B2887" s="497">
        <v>43497</v>
      </c>
      <c r="C2887" s="498"/>
      <c r="D2887" s="498">
        <v>860413.09</v>
      </c>
      <c r="E2887" s="495">
        <f t="shared" si="351"/>
        <v>0</v>
      </c>
      <c r="F2887" s="495">
        <f t="shared" si="351"/>
        <v>12367331.91</v>
      </c>
      <c r="G2887" s="495">
        <f t="shared" si="352"/>
        <v>-12367331.91</v>
      </c>
      <c r="H2887" s="495">
        <f>VLOOKUP(A2887,'02-Metrics'!A:R,18,FALSE)</f>
        <v>54192857</v>
      </c>
      <c r="I2887" s="496">
        <f t="shared" si="350"/>
        <v>-0.2282096312065629</v>
      </c>
      <c r="J2887" s="512"/>
      <c r="M2887" s="241" t="s">
        <v>1038</v>
      </c>
      <c r="S2887">
        <f t="shared" si="353"/>
        <v>2019</v>
      </c>
    </row>
    <row r="2888" spans="1:19">
      <c r="A2888" s="418" t="s">
        <v>1128</v>
      </c>
      <c r="B2888" s="497">
        <v>43525</v>
      </c>
      <c r="C2888" s="498"/>
      <c r="D2888" s="498">
        <v>2039662.53</v>
      </c>
      <c r="E2888" s="495">
        <f t="shared" si="351"/>
        <v>0</v>
      </c>
      <c r="F2888" s="495">
        <f t="shared" si="351"/>
        <v>14406994.439999999</v>
      </c>
      <c r="G2888" s="495">
        <f t="shared" si="352"/>
        <v>-14406994.439999999</v>
      </c>
      <c r="H2888" s="495">
        <f>VLOOKUP(A2888,'02-Metrics'!A:R,18,FALSE)</f>
        <v>54192857</v>
      </c>
      <c r="I2888" s="496">
        <f t="shared" si="350"/>
        <v>-0.26584674138881437</v>
      </c>
      <c r="J2888" s="512"/>
      <c r="M2888" s="241" t="s">
        <v>1038</v>
      </c>
      <c r="S2888">
        <f t="shared" si="353"/>
        <v>2019</v>
      </c>
    </row>
    <row r="2889" spans="1:19">
      <c r="A2889" s="418" t="s">
        <v>1128</v>
      </c>
      <c r="B2889" s="497">
        <v>43556</v>
      </c>
      <c r="C2889" s="498"/>
      <c r="D2889" s="498">
        <v>2261071.33</v>
      </c>
      <c r="E2889" s="495">
        <f t="shared" si="351"/>
        <v>0</v>
      </c>
      <c r="F2889" s="495">
        <f t="shared" si="351"/>
        <v>16668065.77</v>
      </c>
      <c r="G2889" s="495">
        <f t="shared" si="352"/>
        <v>-16668065.77</v>
      </c>
      <c r="H2889" s="495">
        <f>VLOOKUP(A2889,'02-Metrics'!A:R,18,FALSE)</f>
        <v>54192857</v>
      </c>
      <c r="I2889" s="496">
        <f t="shared" si="350"/>
        <v>-0.30756942321752845</v>
      </c>
      <c r="J2889" s="512"/>
      <c r="M2889" s="241" t="s">
        <v>1038</v>
      </c>
      <c r="S2889">
        <f t="shared" si="353"/>
        <v>2019</v>
      </c>
    </row>
    <row r="2890" spans="1:19">
      <c r="A2890" s="418" t="s">
        <v>1128</v>
      </c>
      <c r="B2890" s="497">
        <v>43586</v>
      </c>
      <c r="C2890" s="498"/>
      <c r="D2890" s="498">
        <v>1831122.2399999998</v>
      </c>
      <c r="E2890" s="495">
        <f t="shared" si="351"/>
        <v>0</v>
      </c>
      <c r="F2890" s="495">
        <f t="shared" si="351"/>
        <v>18499188.009999998</v>
      </c>
      <c r="G2890" s="495">
        <f t="shared" si="352"/>
        <v>-18499188.009999998</v>
      </c>
      <c r="H2890" s="495">
        <f>VLOOKUP(A2890,'02-Metrics'!A:R,18,FALSE)</f>
        <v>54192857</v>
      </c>
      <c r="I2890" s="496">
        <f t="shared" si="350"/>
        <v>-0.34135841943154976</v>
      </c>
      <c r="J2890" s="512"/>
      <c r="M2890" s="241" t="s">
        <v>1038</v>
      </c>
      <c r="S2890">
        <f t="shared" si="353"/>
        <v>2019</v>
      </c>
    </row>
    <row r="2891" spans="1:19">
      <c r="A2891" s="418" t="s">
        <v>1128</v>
      </c>
      <c r="B2891" s="497">
        <v>43617</v>
      </c>
      <c r="C2891" s="498"/>
      <c r="D2891" s="498">
        <v>1600554.87</v>
      </c>
      <c r="E2891" s="495">
        <f t="shared" si="351"/>
        <v>0</v>
      </c>
      <c r="F2891" s="495">
        <f t="shared" si="351"/>
        <v>20099742.879999999</v>
      </c>
      <c r="G2891" s="495">
        <f t="shared" si="352"/>
        <v>-20099742.879999999</v>
      </c>
      <c r="H2891" s="495">
        <f>VLOOKUP(A2891,'02-Metrics'!A:R,18,FALSE)</f>
        <v>54192857</v>
      </c>
      <c r="I2891" s="496">
        <f t="shared" si="350"/>
        <v>-0.37089284442043718</v>
      </c>
      <c r="J2891" s="512"/>
      <c r="M2891" s="241" t="s">
        <v>1038</v>
      </c>
      <c r="S2891">
        <f t="shared" si="353"/>
        <v>2019</v>
      </c>
    </row>
    <row r="2892" spans="1:19">
      <c r="A2892" s="418" t="s">
        <v>1128</v>
      </c>
      <c r="B2892" s="497">
        <v>43647</v>
      </c>
      <c r="C2892" s="498"/>
      <c r="D2892" s="498">
        <v>2412249.4599999995</v>
      </c>
      <c r="E2892" s="495">
        <f t="shared" si="351"/>
        <v>0</v>
      </c>
      <c r="F2892" s="495">
        <f t="shared" si="351"/>
        <v>22511992.34</v>
      </c>
      <c r="G2892" s="495">
        <f t="shared" si="352"/>
        <v>-22511992.34</v>
      </c>
      <c r="H2892" s="495">
        <f>VLOOKUP(A2892,'02-Metrics'!A:R,18,FALSE)</f>
        <v>54192857</v>
      </c>
      <c r="I2892" s="496">
        <f t="shared" si="350"/>
        <v>-0.41540515828497471</v>
      </c>
      <c r="J2892" s="512"/>
      <c r="M2892" s="241" t="s">
        <v>1038</v>
      </c>
      <c r="S2892">
        <f t="shared" si="353"/>
        <v>2019</v>
      </c>
    </row>
    <row r="2893" spans="1:19">
      <c r="A2893" s="418" t="s">
        <v>1128</v>
      </c>
      <c r="B2893" s="497">
        <f>L2893</f>
        <v>43661</v>
      </c>
      <c r="C2893" s="498">
        <v>7626342.25</v>
      </c>
      <c r="D2893" s="498"/>
      <c r="E2893" s="495">
        <f t="shared" si="351"/>
        <v>7626342.25</v>
      </c>
      <c r="F2893" s="495">
        <f t="shared" si="351"/>
        <v>22511992.34</v>
      </c>
      <c r="G2893" s="495">
        <f t="shared" si="352"/>
        <v>-14885650.09</v>
      </c>
      <c r="H2893" s="495">
        <f>VLOOKUP(A2893,'02-Metrics'!A:R,18,FALSE)</f>
        <v>54192857</v>
      </c>
      <c r="I2893" s="496">
        <f t="shared" si="350"/>
        <v>-0.27467919046969602</v>
      </c>
      <c r="J2893" s="512"/>
      <c r="L2893" s="23">
        <v>43661</v>
      </c>
      <c r="M2893" s="241" t="s">
        <v>1039</v>
      </c>
      <c r="S2893">
        <f t="shared" si="353"/>
        <v>2019</v>
      </c>
    </row>
    <row r="2894" spans="1:19">
      <c r="A2894" s="418" t="s">
        <v>1128</v>
      </c>
      <c r="B2894" s="497">
        <f>L2894</f>
        <v>43671</v>
      </c>
      <c r="C2894" s="498">
        <v>7626341.25</v>
      </c>
      <c r="D2894" s="498"/>
      <c r="E2894" s="495">
        <f t="shared" si="351"/>
        <v>15252683.5</v>
      </c>
      <c r="F2894" s="495">
        <f t="shared" si="351"/>
        <v>22511992.34</v>
      </c>
      <c r="G2894" s="495">
        <f t="shared" si="352"/>
        <v>-7259308.8399999999</v>
      </c>
      <c r="H2894" s="495">
        <f>VLOOKUP(A2894,'02-Metrics'!A:R,18,FALSE)</f>
        <v>54192857</v>
      </c>
      <c r="I2894" s="496">
        <f t="shared" si="350"/>
        <v>-0.13395324110703372</v>
      </c>
      <c r="J2894" s="512"/>
      <c r="L2894" s="23">
        <v>43671</v>
      </c>
      <c r="M2894" s="241" t="s">
        <v>1039</v>
      </c>
      <c r="S2894">
        <f t="shared" si="353"/>
        <v>2019</v>
      </c>
    </row>
    <row r="2895" spans="1:19">
      <c r="A2895" s="418" t="s">
        <v>1128</v>
      </c>
      <c r="B2895" s="497">
        <v>43678</v>
      </c>
      <c r="C2895" s="498"/>
      <c r="D2895" s="498">
        <v>1521819.2699999998</v>
      </c>
      <c r="E2895" s="495">
        <f t="shared" si="351"/>
        <v>15252683.5</v>
      </c>
      <c r="F2895" s="495">
        <f t="shared" si="351"/>
        <v>24033811.609999999</v>
      </c>
      <c r="G2895" s="495">
        <f t="shared" si="352"/>
        <v>-8781128.1099999994</v>
      </c>
      <c r="H2895" s="495">
        <f>VLOOKUP(A2895,'02-Metrics'!A:R,18,FALSE)</f>
        <v>54192857</v>
      </c>
      <c r="I2895" s="496">
        <f t="shared" si="350"/>
        <v>-0.16203478827477208</v>
      </c>
      <c r="J2895" s="512"/>
      <c r="M2895" s="241" t="s">
        <v>1038</v>
      </c>
      <c r="S2895">
        <f t="shared" si="353"/>
        <v>2019</v>
      </c>
    </row>
    <row r="2896" spans="1:19">
      <c r="A2896" s="418" t="s">
        <v>1128</v>
      </c>
      <c r="B2896" s="497">
        <v>43709</v>
      </c>
      <c r="C2896" s="498"/>
      <c r="D2896" s="498">
        <v>2275723.1</v>
      </c>
      <c r="E2896" s="495">
        <f t="shared" ref="E2896:F2911" si="354">C2896+E2895</f>
        <v>15252683.5</v>
      </c>
      <c r="F2896" s="495">
        <f t="shared" si="354"/>
        <v>26309534.710000001</v>
      </c>
      <c r="G2896" s="495">
        <f t="shared" si="352"/>
        <v>-11056851.210000001</v>
      </c>
      <c r="H2896" s="495">
        <f>VLOOKUP(A2896,'02-Metrics'!A:R,18,FALSE)</f>
        <v>54192857</v>
      </c>
      <c r="I2896" s="496">
        <f t="shared" si="350"/>
        <v>-0.20402783359437943</v>
      </c>
      <c r="J2896" s="512"/>
      <c r="M2896" s="241" t="s">
        <v>1038</v>
      </c>
      <c r="S2896">
        <f t="shared" si="353"/>
        <v>2019</v>
      </c>
    </row>
    <row r="2897" spans="1:19">
      <c r="A2897" s="418" t="s">
        <v>1128</v>
      </c>
      <c r="B2897" s="497">
        <f>L2897</f>
        <v>43730</v>
      </c>
      <c r="C2897" s="498">
        <v>1761540</v>
      </c>
      <c r="D2897" s="498"/>
      <c r="E2897" s="495">
        <f t="shared" si="354"/>
        <v>17014223.5</v>
      </c>
      <c r="F2897" s="495">
        <f t="shared" si="354"/>
        <v>26309534.710000001</v>
      </c>
      <c r="G2897" s="495">
        <f t="shared" si="352"/>
        <v>-9295311.2100000009</v>
      </c>
      <c r="H2897" s="495">
        <f>VLOOKUP(A2897,'02-Metrics'!A:R,18,FALSE)</f>
        <v>54192857</v>
      </c>
      <c r="I2897" s="496">
        <f t="shared" si="350"/>
        <v>-0.17152281176096695</v>
      </c>
      <c r="J2897" s="512"/>
      <c r="L2897" s="23">
        <v>43730</v>
      </c>
      <c r="M2897" s="241" t="s">
        <v>1039</v>
      </c>
      <c r="S2897">
        <f t="shared" si="353"/>
        <v>2019</v>
      </c>
    </row>
    <row r="2898" spans="1:19">
      <c r="A2898" s="418" t="s">
        <v>1128</v>
      </c>
      <c r="B2898" s="497">
        <v>43739</v>
      </c>
      <c r="C2898" s="498"/>
      <c r="D2898" s="498">
        <v>2081868.68</v>
      </c>
      <c r="E2898" s="495">
        <f t="shared" si="354"/>
        <v>17014223.5</v>
      </c>
      <c r="F2898" s="495">
        <f t="shared" si="354"/>
        <v>28391403.390000001</v>
      </c>
      <c r="G2898" s="495">
        <f t="shared" si="352"/>
        <v>-11377179.890000001</v>
      </c>
      <c r="H2898" s="495">
        <f>VLOOKUP(A2898,'02-Metrics'!A:R,18,FALSE)</f>
        <v>54192857</v>
      </c>
      <c r="I2898" s="496">
        <f t="shared" si="350"/>
        <v>-0.20993873583745548</v>
      </c>
      <c r="J2898" s="512"/>
      <c r="M2898" s="241" t="s">
        <v>1038</v>
      </c>
      <c r="S2898">
        <f t="shared" si="353"/>
        <v>2019</v>
      </c>
    </row>
    <row r="2899" spans="1:19">
      <c r="A2899" s="418" t="s">
        <v>1128</v>
      </c>
      <c r="B2899" s="497">
        <f>L2899</f>
        <v>43741</v>
      </c>
      <c r="C2899" s="498">
        <v>2033601.5</v>
      </c>
      <c r="D2899" s="498"/>
      <c r="E2899" s="495">
        <f t="shared" si="354"/>
        <v>19047825</v>
      </c>
      <c r="F2899" s="495">
        <f t="shared" si="354"/>
        <v>28391403.390000001</v>
      </c>
      <c r="G2899" s="495">
        <f t="shared" si="352"/>
        <v>-9343578.3900000006</v>
      </c>
      <c r="H2899" s="495">
        <f>VLOOKUP(A2899,'02-Metrics'!A:R,18,FALSE)</f>
        <v>54192857</v>
      </c>
      <c r="I2899" s="496">
        <f t="shared" si="350"/>
        <v>-0.17241346751657696</v>
      </c>
      <c r="J2899" s="512"/>
      <c r="L2899" s="23">
        <v>43741</v>
      </c>
      <c r="M2899" s="241" t="s">
        <v>1039</v>
      </c>
      <c r="S2899">
        <f t="shared" si="353"/>
        <v>2019</v>
      </c>
    </row>
    <row r="2900" spans="1:19">
      <c r="A2900" s="418" t="s">
        <v>1128</v>
      </c>
      <c r="B2900" s="497">
        <f>L2900</f>
        <v>43745</v>
      </c>
      <c r="C2900" s="498">
        <v>2033601.5</v>
      </c>
      <c r="D2900" s="498"/>
      <c r="E2900" s="495">
        <f t="shared" si="354"/>
        <v>21081426.5</v>
      </c>
      <c r="F2900" s="495">
        <f t="shared" si="354"/>
        <v>28391403.390000001</v>
      </c>
      <c r="G2900" s="495">
        <f t="shared" si="352"/>
        <v>-7309976.8900000006</v>
      </c>
      <c r="H2900" s="495">
        <f>VLOOKUP(A2900,'02-Metrics'!A:R,18,FALSE)</f>
        <v>54192857</v>
      </c>
      <c r="I2900" s="496">
        <f t="shared" si="350"/>
        <v>-0.13488819919569844</v>
      </c>
      <c r="J2900" s="512"/>
      <c r="L2900" s="23">
        <v>43745</v>
      </c>
      <c r="M2900" s="241" t="s">
        <v>1039</v>
      </c>
      <c r="S2900">
        <f t="shared" si="353"/>
        <v>2019</v>
      </c>
    </row>
    <row r="2901" spans="1:19">
      <c r="A2901" s="418" t="s">
        <v>1128</v>
      </c>
      <c r="B2901" s="497">
        <f>L2901</f>
        <v>43752</v>
      </c>
      <c r="C2901" s="498">
        <v>3562679.5</v>
      </c>
      <c r="D2901" s="498"/>
      <c r="E2901" s="495">
        <f>C2901+E2899</f>
        <v>22610504.5</v>
      </c>
      <c r="F2901" s="495">
        <f>D2901+F2899</f>
        <v>28391403.390000001</v>
      </c>
      <c r="G2901" s="495">
        <f>E2901-F2901</f>
        <v>-5780898.8900000006</v>
      </c>
      <c r="H2901" s="495">
        <f>VLOOKUP(A2901,'02-Metrics'!A:R,18,FALSE)</f>
        <v>54192857</v>
      </c>
      <c r="I2901" s="496">
        <f t="shared" si="350"/>
        <v>-0.1066727094679655</v>
      </c>
      <c r="J2901" s="512"/>
      <c r="L2901" s="23">
        <v>43752</v>
      </c>
      <c r="M2901" s="241" t="s">
        <v>1039</v>
      </c>
      <c r="S2901">
        <f t="shared" si="353"/>
        <v>2019</v>
      </c>
    </row>
    <row r="2902" spans="1:19">
      <c r="A2902" s="418" t="s">
        <v>1128</v>
      </c>
      <c r="B2902" s="497">
        <f>L2902</f>
        <v>43752</v>
      </c>
      <c r="C2902" s="498">
        <v>3562679.5</v>
      </c>
      <c r="D2902" s="498"/>
      <c r="E2902" s="495">
        <f>C2902+E2900</f>
        <v>24644106</v>
      </c>
      <c r="F2902" s="495">
        <f>D2902+F2900</f>
        <v>28391403.390000001</v>
      </c>
      <c r="G2902" s="495">
        <f t="shared" si="352"/>
        <v>-3747297.3900000006</v>
      </c>
      <c r="H2902" s="495">
        <f>VLOOKUP(A2902,'02-Metrics'!A:R,18,FALSE)</f>
        <v>54192857</v>
      </c>
      <c r="I2902" s="496">
        <f t="shared" si="350"/>
        <v>-6.9147441147086985E-2</v>
      </c>
      <c r="J2902" s="512"/>
      <c r="L2902" s="23">
        <v>43752</v>
      </c>
      <c r="M2902" s="241" t="s">
        <v>1039</v>
      </c>
      <c r="S2902">
        <f t="shared" si="353"/>
        <v>2019</v>
      </c>
    </row>
    <row r="2903" spans="1:19">
      <c r="A2903" s="418" t="s">
        <v>1128</v>
      </c>
      <c r="B2903" s="497">
        <v>43770</v>
      </c>
      <c r="C2903" s="498"/>
      <c r="D2903" s="498">
        <v>2184029.04</v>
      </c>
      <c r="E2903" s="495">
        <f t="shared" si="354"/>
        <v>24644106</v>
      </c>
      <c r="F2903" s="495">
        <f t="shared" si="354"/>
        <v>30575432.43</v>
      </c>
      <c r="G2903" s="495">
        <f t="shared" si="352"/>
        <v>-5931326.4299999997</v>
      </c>
      <c r="H2903" s="495">
        <f>VLOOKUP(A2903,'02-Metrics'!A:R,18,FALSE)</f>
        <v>54192857</v>
      </c>
      <c r="I2903" s="496">
        <f t="shared" si="350"/>
        <v>-0.10944849115447078</v>
      </c>
      <c r="J2903" s="512"/>
      <c r="M2903" s="241" t="s">
        <v>1038</v>
      </c>
      <c r="S2903">
        <f t="shared" si="353"/>
        <v>2019</v>
      </c>
    </row>
    <row r="2904" spans="1:19">
      <c r="A2904" s="418" t="s">
        <v>1128</v>
      </c>
      <c r="B2904" s="497">
        <f>L2904</f>
        <v>43787</v>
      </c>
      <c r="C2904" s="498">
        <v>8403859</v>
      </c>
      <c r="D2904" s="498"/>
      <c r="E2904" s="495">
        <f t="shared" si="354"/>
        <v>33047965</v>
      </c>
      <c r="F2904" s="495">
        <f t="shared" si="354"/>
        <v>30575432.43</v>
      </c>
      <c r="G2904" s="495">
        <f t="shared" si="352"/>
        <v>2472532.5700000003</v>
      </c>
      <c r="H2904" s="495">
        <f>VLOOKUP(A2904,'02-Metrics'!A:R,18,FALSE)</f>
        <v>54192857</v>
      </c>
      <c r="I2904" s="496">
        <f t="shared" si="350"/>
        <v>4.5624694966718587E-2</v>
      </c>
      <c r="J2904" s="512"/>
      <c r="L2904" s="23">
        <v>43787</v>
      </c>
      <c r="M2904" s="241" t="s">
        <v>1039</v>
      </c>
      <c r="S2904">
        <f t="shared" si="353"/>
        <v>2019</v>
      </c>
    </row>
    <row r="2905" spans="1:19">
      <c r="A2905" s="418" t="s">
        <v>1128</v>
      </c>
      <c r="B2905" s="497">
        <v>43800</v>
      </c>
      <c r="C2905" s="498"/>
      <c r="D2905" s="498">
        <v>5009859.74</v>
      </c>
      <c r="E2905" s="495">
        <f t="shared" si="354"/>
        <v>33047965</v>
      </c>
      <c r="F2905" s="495">
        <f t="shared" si="354"/>
        <v>35585292.170000002</v>
      </c>
      <c r="G2905" s="495">
        <f t="shared" si="352"/>
        <v>-2537327.1700000018</v>
      </c>
      <c r="H2905" s="495">
        <f>VLOOKUP(A2905,'02-Metrics'!A:R,18,FALSE)</f>
        <v>54192857</v>
      </c>
      <c r="I2905" s="496">
        <f t="shared" si="350"/>
        <v>-4.6820324863108838E-2</v>
      </c>
      <c r="J2905" s="512"/>
      <c r="M2905" s="241" t="s">
        <v>1038</v>
      </c>
      <c r="S2905">
        <f t="shared" si="353"/>
        <v>2019</v>
      </c>
    </row>
    <row r="2906" spans="1:19">
      <c r="A2906" s="418" t="s">
        <v>1128</v>
      </c>
      <c r="B2906" s="497">
        <v>43831</v>
      </c>
      <c r="C2906" s="498"/>
      <c r="D2906" s="498">
        <v>1760866.49</v>
      </c>
      <c r="E2906" s="495">
        <f t="shared" si="354"/>
        <v>33047965</v>
      </c>
      <c r="F2906" s="495">
        <f t="shared" si="354"/>
        <v>37346158.660000004</v>
      </c>
      <c r="G2906" s="495">
        <f t="shared" si="352"/>
        <v>-4298193.6600000039</v>
      </c>
      <c r="H2906" s="495">
        <f>VLOOKUP(A2906,'02-Metrics'!A:R,18,FALSE)</f>
        <v>54192857</v>
      </c>
      <c r="I2906" s="496">
        <f t="shared" si="350"/>
        <v>-7.9312918674872668E-2</v>
      </c>
      <c r="J2906" s="512"/>
      <c r="M2906" s="241" t="s">
        <v>1038</v>
      </c>
      <c r="S2906">
        <f t="shared" si="353"/>
        <v>2020</v>
      </c>
    </row>
    <row r="2907" spans="1:19">
      <c r="A2907" s="418" t="s">
        <v>1128</v>
      </c>
      <c r="B2907" s="497">
        <v>43862</v>
      </c>
      <c r="C2907" s="498"/>
      <c r="D2907" s="498">
        <v>1394896.1500000001</v>
      </c>
      <c r="E2907" s="495">
        <f t="shared" si="354"/>
        <v>33047965</v>
      </c>
      <c r="F2907" s="495">
        <f t="shared" si="354"/>
        <v>38741054.810000002</v>
      </c>
      <c r="G2907" s="495">
        <f t="shared" si="352"/>
        <v>-5693089.8100000024</v>
      </c>
      <c r="H2907" s="495">
        <f>VLOOKUP(A2907,'02-Metrics'!A:R,18,FALSE)</f>
        <v>54192857</v>
      </c>
      <c r="I2907" s="496">
        <f t="shared" si="350"/>
        <v>-0.1050524022012717</v>
      </c>
      <c r="J2907" s="512"/>
      <c r="M2907" s="241" t="s">
        <v>1038</v>
      </c>
      <c r="S2907">
        <f t="shared" si="353"/>
        <v>2020</v>
      </c>
    </row>
    <row r="2908" spans="1:19">
      <c r="A2908" s="418" t="s">
        <v>1128</v>
      </c>
      <c r="B2908" s="497">
        <v>43891</v>
      </c>
      <c r="C2908" s="498"/>
      <c r="D2908" s="498">
        <v>1058790.8500000001</v>
      </c>
      <c r="E2908" s="495">
        <f t="shared" si="354"/>
        <v>33047965</v>
      </c>
      <c r="F2908" s="495">
        <f t="shared" si="354"/>
        <v>39799845.660000004</v>
      </c>
      <c r="G2908" s="495">
        <f t="shared" si="352"/>
        <v>-6751880.6600000039</v>
      </c>
      <c r="H2908" s="495">
        <f>VLOOKUP(A2908,'02-Metrics'!A:R,18,FALSE)</f>
        <v>54192857</v>
      </c>
      <c r="I2908" s="496">
        <f t="shared" si="350"/>
        <v>-0.12458986356818214</v>
      </c>
      <c r="J2908" s="512"/>
      <c r="M2908" s="241" t="s">
        <v>1038</v>
      </c>
      <c r="S2908">
        <f t="shared" si="353"/>
        <v>2020</v>
      </c>
    </row>
    <row r="2909" spans="1:19">
      <c r="A2909" s="418" t="s">
        <v>1128</v>
      </c>
      <c r="B2909" s="497">
        <v>43922</v>
      </c>
      <c r="C2909" s="498"/>
      <c r="D2909" s="498">
        <v>59128.35</v>
      </c>
      <c r="E2909" s="495">
        <f t="shared" si="354"/>
        <v>33047965</v>
      </c>
      <c r="F2909" s="495">
        <f t="shared" si="354"/>
        <v>39858974.010000005</v>
      </c>
      <c r="G2909" s="495">
        <f t="shared" si="352"/>
        <v>-6811009.0100000054</v>
      </c>
      <c r="H2909" s="495">
        <f>VLOOKUP(A2909,'02-Metrics'!A:R,18,FALSE)</f>
        <v>54192857</v>
      </c>
      <c r="I2909" s="496">
        <f t="shared" si="350"/>
        <v>-0.12568093632708838</v>
      </c>
      <c r="J2909" s="512"/>
      <c r="M2909" s="241" t="s">
        <v>1038</v>
      </c>
      <c r="S2909">
        <f t="shared" si="353"/>
        <v>2020</v>
      </c>
    </row>
    <row r="2910" spans="1:19">
      <c r="A2910" s="418" t="s">
        <v>1128</v>
      </c>
      <c r="B2910" s="497">
        <f>L2910</f>
        <v>43951</v>
      </c>
      <c r="C2910" s="498">
        <v>2098992</v>
      </c>
      <c r="D2910" s="498"/>
      <c r="E2910" s="495">
        <f t="shared" si="354"/>
        <v>35146957</v>
      </c>
      <c r="F2910" s="495">
        <f t="shared" si="354"/>
        <v>39858974.010000005</v>
      </c>
      <c r="G2910" s="495">
        <f>E2910-F2910</f>
        <v>-4712017.0100000054</v>
      </c>
      <c r="H2910" s="495">
        <f>VLOOKUP(A2910,'02-Metrics'!A:R,18,FALSE)</f>
        <v>54192857</v>
      </c>
      <c r="I2910" s="496">
        <f t="shared" si="350"/>
        <v>-8.6949042195727105E-2</v>
      </c>
      <c r="J2910" s="512"/>
      <c r="L2910" s="23">
        <v>43951</v>
      </c>
      <c r="M2910" s="241" t="s">
        <v>1039</v>
      </c>
      <c r="S2910">
        <f t="shared" si="353"/>
        <v>2020</v>
      </c>
    </row>
    <row r="2911" spans="1:19">
      <c r="A2911" s="418" t="s">
        <v>1128</v>
      </c>
      <c r="B2911" s="497">
        <f>L2911</f>
        <v>43951</v>
      </c>
      <c r="C2911" s="498">
        <v>2098992</v>
      </c>
      <c r="D2911" s="498"/>
      <c r="E2911" s="495">
        <f t="shared" si="354"/>
        <v>37245949</v>
      </c>
      <c r="F2911" s="495">
        <f t="shared" si="354"/>
        <v>39858974.010000005</v>
      </c>
      <c r="G2911" s="495">
        <f>E2911-F2911</f>
        <v>-2613025.0100000054</v>
      </c>
      <c r="H2911" s="495">
        <f>VLOOKUP(A2911,'02-Metrics'!A:R,18,FALSE)</f>
        <v>54192857</v>
      </c>
      <c r="I2911" s="496">
        <f t="shared" si="350"/>
        <v>-4.8217148064365854E-2</v>
      </c>
      <c r="J2911" s="512"/>
      <c r="L2911" s="23">
        <v>43951</v>
      </c>
      <c r="M2911" s="241" t="s">
        <v>1039</v>
      </c>
      <c r="S2911">
        <f t="shared" si="353"/>
        <v>2020</v>
      </c>
    </row>
    <row r="2912" spans="1:19">
      <c r="A2912" s="418" t="s">
        <v>1128</v>
      </c>
      <c r="B2912" s="497">
        <f>L2912</f>
        <v>43951</v>
      </c>
      <c r="C2912" s="498">
        <v>2098992</v>
      </c>
      <c r="D2912" s="498"/>
      <c r="E2912" s="495">
        <f t="shared" ref="E2912:F2922" si="355">C2912+E2911</f>
        <v>39344941</v>
      </c>
      <c r="F2912" s="495">
        <f t="shared" si="355"/>
        <v>39858974.010000005</v>
      </c>
      <c r="G2912" s="495">
        <f t="shared" si="352"/>
        <v>-514033.01000000536</v>
      </c>
      <c r="H2912" s="495">
        <f>VLOOKUP(A2912,'02-Metrics'!A:R,18,FALSE)</f>
        <v>54192857</v>
      </c>
      <c r="I2912" s="496">
        <f t="shared" si="350"/>
        <v>-9.485253933004591E-3</v>
      </c>
      <c r="J2912" s="512"/>
      <c r="L2912" s="23">
        <v>43951</v>
      </c>
      <c r="M2912" s="241" t="s">
        <v>1039</v>
      </c>
      <c r="S2912">
        <f t="shared" si="353"/>
        <v>2020</v>
      </c>
    </row>
    <row r="2913" spans="1:19">
      <c r="A2913" s="418" t="s">
        <v>1128</v>
      </c>
      <c r="B2913" s="497">
        <v>43952</v>
      </c>
      <c r="C2913" s="498"/>
      <c r="D2913" s="498">
        <v>703925.82000000007</v>
      </c>
      <c r="E2913" s="495">
        <f t="shared" si="355"/>
        <v>39344941</v>
      </c>
      <c r="F2913" s="495">
        <f t="shared" si="355"/>
        <v>40562899.830000006</v>
      </c>
      <c r="G2913" s="495">
        <f t="shared" si="352"/>
        <v>-1217958.8300000057</v>
      </c>
      <c r="H2913" s="495">
        <f>VLOOKUP(A2913,'02-Metrics'!A:R,18,FALSE)</f>
        <v>54192857</v>
      </c>
      <c r="I2913" s="496">
        <f t="shared" si="350"/>
        <v>-2.247452703960608E-2</v>
      </c>
      <c r="J2913" s="512"/>
      <c r="M2913" s="241" t="s">
        <v>1038</v>
      </c>
      <c r="S2913">
        <f t="shared" si="353"/>
        <v>2020</v>
      </c>
    </row>
    <row r="2914" spans="1:19">
      <c r="A2914" s="418" t="s">
        <v>1128</v>
      </c>
      <c r="B2914" s="497">
        <v>43983</v>
      </c>
      <c r="C2914" s="498">
        <v>1419727</v>
      </c>
      <c r="D2914" s="498">
        <v>479450.07</v>
      </c>
      <c r="E2914" s="495">
        <f t="shared" si="355"/>
        <v>40764668</v>
      </c>
      <c r="F2914" s="495">
        <f t="shared" si="355"/>
        <v>41042349.900000006</v>
      </c>
      <c r="G2914" s="495">
        <f t="shared" si="352"/>
        <v>-277681.90000000596</v>
      </c>
      <c r="H2914" s="495">
        <f>VLOOKUP(A2914,'02-Metrics'!A:R,18,FALSE)</f>
        <v>54192857</v>
      </c>
      <c r="I2914" s="496">
        <f t="shared" si="350"/>
        <v>-5.1239575724897832E-3</v>
      </c>
      <c r="J2914" s="512"/>
      <c r="M2914" s="241" t="s">
        <v>1038</v>
      </c>
      <c r="S2914">
        <f t="shared" si="353"/>
        <v>2020</v>
      </c>
    </row>
    <row r="2915" spans="1:19">
      <c r="A2915" s="418" t="s">
        <v>1128</v>
      </c>
      <c r="B2915" s="497">
        <v>44013</v>
      </c>
      <c r="C2915" s="498"/>
      <c r="D2915" s="498">
        <v>390250.99</v>
      </c>
      <c r="E2915" s="495">
        <f t="shared" si="355"/>
        <v>40764668</v>
      </c>
      <c r="F2915" s="495">
        <f t="shared" si="355"/>
        <v>41432600.890000008</v>
      </c>
      <c r="G2915" s="495">
        <f t="shared" si="352"/>
        <v>-667932.89000000805</v>
      </c>
      <c r="H2915" s="495">
        <f>VLOOKUP(A2915,'02-Metrics'!A:R,18,FALSE)</f>
        <v>54192857</v>
      </c>
      <c r="I2915" s="496">
        <f t="shared" si="350"/>
        <v>-1.2325109377422342E-2</v>
      </c>
      <c r="J2915" s="512"/>
      <c r="M2915" s="241" t="s">
        <v>1038</v>
      </c>
      <c r="S2915">
        <f t="shared" si="353"/>
        <v>2020</v>
      </c>
    </row>
    <row r="2916" spans="1:19">
      <c r="A2916" s="418" t="s">
        <v>1128</v>
      </c>
      <c r="B2916" s="497">
        <v>44044</v>
      </c>
      <c r="C2916" s="498"/>
      <c r="D2916" s="498">
        <v>650531.98</v>
      </c>
      <c r="E2916" s="495">
        <f t="shared" si="355"/>
        <v>40764668</v>
      </c>
      <c r="F2916" s="495">
        <f t="shared" si="355"/>
        <v>42083132.870000005</v>
      </c>
      <c r="G2916" s="495">
        <f t="shared" si="352"/>
        <v>-1318464.8700000048</v>
      </c>
      <c r="H2916" s="495">
        <f>VLOOKUP(A2916,'02-Metrics'!A:R,18,FALSE)</f>
        <v>54192857</v>
      </c>
      <c r="I2916" s="496">
        <f t="shared" si="350"/>
        <v>-2.4329126438194702E-2</v>
      </c>
      <c r="J2916" s="512"/>
      <c r="M2916" s="241" t="s">
        <v>1038</v>
      </c>
      <c r="S2916">
        <f t="shared" si="353"/>
        <v>2020</v>
      </c>
    </row>
    <row r="2917" spans="1:19">
      <c r="A2917" s="418" t="s">
        <v>1128</v>
      </c>
      <c r="B2917" s="497">
        <f>L2917</f>
        <v>44069</v>
      </c>
      <c r="C2917" s="498">
        <v>5280204</v>
      </c>
      <c r="D2917" s="498"/>
      <c r="E2917" s="495">
        <f t="shared" si="355"/>
        <v>46044872</v>
      </c>
      <c r="F2917" s="495">
        <f t="shared" si="355"/>
        <v>42083132.870000005</v>
      </c>
      <c r="G2917" s="495">
        <f t="shared" si="352"/>
        <v>3961739.1299999952</v>
      </c>
      <c r="H2917" s="495">
        <f>VLOOKUP(A2917,'02-Metrics'!A:R,18,FALSE)</f>
        <v>54192857</v>
      </c>
      <c r="I2917" s="496">
        <f t="shared" si="350"/>
        <v>7.3104452308170337E-2</v>
      </c>
      <c r="J2917" s="512"/>
      <c r="L2917" s="23">
        <v>44069</v>
      </c>
      <c r="M2917" s="241" t="s">
        <v>1039</v>
      </c>
      <c r="S2917">
        <f t="shared" si="353"/>
        <v>2020</v>
      </c>
    </row>
    <row r="2918" spans="1:19">
      <c r="A2918" s="418" t="s">
        <v>1128</v>
      </c>
      <c r="B2918" s="497">
        <v>44075</v>
      </c>
      <c r="C2918" s="498"/>
      <c r="D2918" s="498">
        <v>25140.9</v>
      </c>
      <c r="E2918" s="495">
        <f t="shared" si="355"/>
        <v>46044872</v>
      </c>
      <c r="F2918" s="495">
        <f t="shared" si="355"/>
        <v>42108273.770000003</v>
      </c>
      <c r="G2918" s="495">
        <f t="shared" si="352"/>
        <v>3936598.2299999967</v>
      </c>
      <c r="H2918" s="495">
        <f>VLOOKUP(A2918,'02-Metrics'!A:R,18,FALSE)</f>
        <v>54192857</v>
      </c>
      <c r="I2918" s="496">
        <f t="shared" si="350"/>
        <v>7.26405369253737E-2</v>
      </c>
      <c r="J2918" s="512"/>
      <c r="M2918" s="241" t="s">
        <v>1038</v>
      </c>
      <c r="S2918">
        <f t="shared" si="353"/>
        <v>2020</v>
      </c>
    </row>
    <row r="2919" spans="1:19">
      <c r="A2919" s="418" t="s">
        <v>1128</v>
      </c>
      <c r="B2919" s="497">
        <f>L2919</f>
        <v>44105</v>
      </c>
      <c r="C2919" s="498"/>
      <c r="D2919" s="498">
        <v>1761.98</v>
      </c>
      <c r="E2919" s="495">
        <f t="shared" si="355"/>
        <v>46044872</v>
      </c>
      <c r="F2919" s="495">
        <f t="shared" si="355"/>
        <v>42110035.75</v>
      </c>
      <c r="G2919" s="495">
        <f t="shared" si="352"/>
        <v>3934836.25</v>
      </c>
      <c r="H2919" s="495">
        <f>VLOOKUP(A2919,'02-Metrics'!A:R,18,FALSE)</f>
        <v>54192857</v>
      </c>
      <c r="I2919" s="496">
        <f t="shared" si="350"/>
        <v>7.2608023784389145E-2</v>
      </c>
      <c r="J2919" s="512"/>
      <c r="L2919" s="23">
        <v>44105</v>
      </c>
      <c r="M2919" s="241" t="s">
        <v>1040</v>
      </c>
      <c r="S2919">
        <f t="shared" si="353"/>
        <v>2020</v>
      </c>
    </row>
    <row r="2920" spans="1:19">
      <c r="A2920" s="418" t="s">
        <v>1128</v>
      </c>
      <c r="B2920" s="497">
        <f>L2920</f>
        <v>44136</v>
      </c>
      <c r="C2920" s="498"/>
      <c r="D2920" s="498">
        <v>19340</v>
      </c>
      <c r="E2920" s="495">
        <f t="shared" si="355"/>
        <v>46044872</v>
      </c>
      <c r="F2920" s="495">
        <f t="shared" si="355"/>
        <v>42129375.75</v>
      </c>
      <c r="G2920" s="495">
        <f t="shared" si="352"/>
        <v>3915496.25</v>
      </c>
      <c r="H2920" s="495">
        <f>VLOOKUP(A2920,'02-Metrics'!A:R,18,FALSE)</f>
        <v>54192857</v>
      </c>
      <c r="I2920" s="496">
        <f t="shared" si="350"/>
        <v>7.2251150183870169E-2</v>
      </c>
      <c r="J2920" s="512"/>
      <c r="L2920" s="23">
        <v>44136</v>
      </c>
      <c r="M2920" s="241" t="s">
        <v>1040</v>
      </c>
      <c r="S2920">
        <f t="shared" si="353"/>
        <v>2020</v>
      </c>
    </row>
    <row r="2921" spans="1:19">
      <c r="A2921" s="418" t="s">
        <v>1128</v>
      </c>
      <c r="B2921" s="497">
        <v>44197</v>
      </c>
      <c r="C2921" s="498"/>
      <c r="D2921" s="498">
        <v>1761.98</v>
      </c>
      <c r="E2921" s="495">
        <f t="shared" si="355"/>
        <v>46044872</v>
      </c>
      <c r="F2921" s="495">
        <f t="shared" si="355"/>
        <v>42131137.729999997</v>
      </c>
      <c r="G2921" s="495">
        <f t="shared" si="352"/>
        <v>3913734.2700000033</v>
      </c>
      <c r="H2921" s="495">
        <f>VLOOKUP(A2921,'02-Metrics'!A:R,18,FALSE)</f>
        <v>54192857</v>
      </c>
      <c r="I2921" s="496">
        <f t="shared" si="350"/>
        <v>7.2218637042885614E-2</v>
      </c>
      <c r="J2921" s="512"/>
      <c r="M2921" s="241" t="s">
        <v>1038</v>
      </c>
      <c r="S2921">
        <f t="shared" si="353"/>
        <v>2021</v>
      </c>
    </row>
    <row r="2922" spans="1:19">
      <c r="A2922" s="418" t="s">
        <v>1128</v>
      </c>
      <c r="B2922" s="497">
        <v>44256</v>
      </c>
      <c r="C2922" s="498"/>
      <c r="D2922" s="498">
        <v>81</v>
      </c>
      <c r="E2922" s="495">
        <f t="shared" si="355"/>
        <v>46044872</v>
      </c>
      <c r="F2922" s="495">
        <f t="shared" si="355"/>
        <v>42131218.729999997</v>
      </c>
      <c r="G2922" s="495">
        <f t="shared" si="352"/>
        <v>3913653.2700000033</v>
      </c>
      <c r="H2922" s="495">
        <f>VLOOKUP(A2922,'02-Metrics'!A:R,18,FALSE)</f>
        <v>54192857</v>
      </c>
      <c r="I2922" s="496">
        <f t="shared" si="350"/>
        <v>7.221714238095997E-2</v>
      </c>
      <c r="J2922" s="512"/>
      <c r="M2922" s="241" t="s">
        <v>1038</v>
      </c>
      <c r="S2922">
        <f t="shared" si="353"/>
        <v>2021</v>
      </c>
    </row>
    <row r="2923" spans="1:19">
      <c r="A2923" s="418"/>
      <c r="B2923" s="505"/>
      <c r="C2923" s="506"/>
      <c r="D2923" s="506"/>
      <c r="E2923" s="506"/>
      <c r="F2923" s="506"/>
      <c r="G2923" s="506"/>
      <c r="H2923" s="495"/>
      <c r="I2923" s="496"/>
      <c r="J2923" s="512"/>
      <c r="S2923">
        <f t="shared" si="353"/>
        <v>1900</v>
      </c>
    </row>
    <row r="2924" spans="1:19">
      <c r="A2924" s="418" t="s">
        <v>1132</v>
      </c>
      <c r="B2924" s="497">
        <f>L2924</f>
        <v>44105</v>
      </c>
      <c r="C2924" s="498"/>
      <c r="D2924" s="498">
        <v>536658.84</v>
      </c>
      <c r="E2924" s="495">
        <f t="shared" ref="E2924:F2929" si="356">C2924+E2923</f>
        <v>0</v>
      </c>
      <c r="F2924" s="495">
        <f t="shared" si="356"/>
        <v>536658.84</v>
      </c>
      <c r="G2924" s="495">
        <f t="shared" si="352"/>
        <v>-536658.84</v>
      </c>
      <c r="H2924" s="495" t="e">
        <f>VLOOKUP(A2924,'02-Metrics'!A:R,18,FALSE)</f>
        <v>#N/A</v>
      </c>
      <c r="I2924" s="496" t="e">
        <f t="shared" si="350"/>
        <v>#N/A</v>
      </c>
      <c r="J2924" s="512"/>
      <c r="L2924" s="23">
        <v>44105</v>
      </c>
      <c r="M2924" s="241" t="s">
        <v>1040</v>
      </c>
      <c r="S2924">
        <f t="shared" si="353"/>
        <v>2020</v>
      </c>
    </row>
    <row r="2925" spans="1:19">
      <c r="A2925" s="418" t="s">
        <v>1132</v>
      </c>
      <c r="B2925" s="497">
        <f>L2925</f>
        <v>44136</v>
      </c>
      <c r="C2925" s="498"/>
      <c r="D2925" s="498">
        <v>381529</v>
      </c>
      <c r="E2925" s="495">
        <f t="shared" si="356"/>
        <v>0</v>
      </c>
      <c r="F2925" s="495">
        <f t="shared" si="356"/>
        <v>918187.84</v>
      </c>
      <c r="G2925" s="495">
        <f t="shared" si="352"/>
        <v>-918187.84</v>
      </c>
      <c r="H2925" s="495" t="e">
        <f>VLOOKUP(A2925,'02-Metrics'!A:R,18,FALSE)</f>
        <v>#N/A</v>
      </c>
      <c r="I2925" s="496" t="e">
        <f t="shared" si="350"/>
        <v>#N/A</v>
      </c>
      <c r="J2925" s="512"/>
      <c r="L2925" s="23">
        <v>44136</v>
      </c>
      <c r="M2925" s="241" t="s">
        <v>1040</v>
      </c>
      <c r="S2925">
        <f t="shared" si="353"/>
        <v>2020</v>
      </c>
    </row>
    <row r="2926" spans="1:19">
      <c r="A2926" s="418" t="s">
        <v>1132</v>
      </c>
      <c r="B2926" s="497">
        <f>L2926</f>
        <v>44166</v>
      </c>
      <c r="C2926" s="498"/>
      <c r="D2926" s="498">
        <v>1152793.29</v>
      </c>
      <c r="E2926" s="495">
        <f t="shared" si="356"/>
        <v>0</v>
      </c>
      <c r="F2926" s="495">
        <f t="shared" si="356"/>
        <v>2070981.13</v>
      </c>
      <c r="G2926" s="495">
        <f t="shared" si="352"/>
        <v>-2070981.13</v>
      </c>
      <c r="H2926" s="495" t="e">
        <f>VLOOKUP(A2926,'02-Metrics'!A:R,18,FALSE)</f>
        <v>#N/A</v>
      </c>
      <c r="I2926" s="496" t="e">
        <f t="shared" si="350"/>
        <v>#N/A</v>
      </c>
      <c r="J2926" s="512"/>
      <c r="L2926" s="23">
        <v>44166</v>
      </c>
      <c r="M2926" s="241" t="s">
        <v>1040</v>
      </c>
      <c r="S2926">
        <f t="shared" si="353"/>
        <v>2020</v>
      </c>
    </row>
    <row r="2927" spans="1:19">
      <c r="A2927" s="418" t="s">
        <v>1132</v>
      </c>
      <c r="B2927" s="497">
        <v>44197</v>
      </c>
      <c r="C2927" s="498"/>
      <c r="D2927" s="498">
        <v>825348.64999999991</v>
      </c>
      <c r="E2927" s="495">
        <f t="shared" si="356"/>
        <v>0</v>
      </c>
      <c r="F2927" s="495">
        <f t="shared" si="356"/>
        <v>2896329.78</v>
      </c>
      <c r="G2927" s="495">
        <f t="shared" si="352"/>
        <v>-2896329.78</v>
      </c>
      <c r="H2927" s="495" t="e">
        <f>VLOOKUP(A2927,'02-Metrics'!A:R,18,FALSE)</f>
        <v>#N/A</v>
      </c>
      <c r="I2927" s="496" t="e">
        <f t="shared" si="350"/>
        <v>#N/A</v>
      </c>
      <c r="J2927" s="512"/>
      <c r="M2927" s="241" t="s">
        <v>1038</v>
      </c>
      <c r="S2927">
        <f t="shared" si="353"/>
        <v>2021</v>
      </c>
    </row>
    <row r="2928" spans="1:19">
      <c r="A2928" s="418" t="s">
        <v>1132</v>
      </c>
      <c r="B2928" s="497">
        <v>44228</v>
      </c>
      <c r="C2928" s="498"/>
      <c r="D2928" s="498">
        <v>1786324.6099999999</v>
      </c>
      <c r="E2928" s="495">
        <f t="shared" si="356"/>
        <v>0</v>
      </c>
      <c r="F2928" s="495">
        <f t="shared" si="356"/>
        <v>4682654.3899999997</v>
      </c>
      <c r="G2928" s="495">
        <f t="shared" si="352"/>
        <v>-4682654.3899999997</v>
      </c>
      <c r="H2928" s="495" t="e">
        <f>VLOOKUP(A2928,'02-Metrics'!A:R,18,FALSE)</f>
        <v>#N/A</v>
      </c>
      <c r="I2928" s="496" t="e">
        <f t="shared" si="350"/>
        <v>#N/A</v>
      </c>
      <c r="J2928" s="512"/>
      <c r="M2928" s="241" t="s">
        <v>1038</v>
      </c>
      <c r="S2928">
        <f t="shared" si="353"/>
        <v>2021</v>
      </c>
    </row>
    <row r="2929" spans="1:19">
      <c r="A2929" s="418" t="s">
        <v>1132</v>
      </c>
      <c r="B2929" s="497">
        <v>44256</v>
      </c>
      <c r="C2929" s="498"/>
      <c r="D2929" s="498">
        <v>953751.24999999988</v>
      </c>
      <c r="E2929" s="495">
        <f t="shared" si="356"/>
        <v>0</v>
      </c>
      <c r="F2929" s="495">
        <f t="shared" si="356"/>
        <v>5636405.6399999997</v>
      </c>
      <c r="G2929" s="495">
        <f t="shared" si="352"/>
        <v>-5636405.6399999997</v>
      </c>
      <c r="H2929" s="495" t="e">
        <f>VLOOKUP(A2929,'02-Metrics'!A:R,18,FALSE)</f>
        <v>#N/A</v>
      </c>
      <c r="I2929" s="496" t="e">
        <f t="shared" si="350"/>
        <v>#N/A</v>
      </c>
      <c r="J2929" s="512"/>
      <c r="M2929" s="241" t="s">
        <v>1038</v>
      </c>
      <c r="S2929">
        <f t="shared" si="353"/>
        <v>2021</v>
      </c>
    </row>
    <row r="2930" spans="1:19">
      <c r="A2930" s="418"/>
      <c r="B2930" s="505"/>
      <c r="C2930" s="506"/>
      <c r="D2930" s="506"/>
      <c r="E2930" s="506"/>
      <c r="F2930" s="506"/>
      <c r="G2930" s="506"/>
      <c r="H2930" s="495"/>
      <c r="I2930" s="496"/>
      <c r="J2930" s="512"/>
      <c r="S2930">
        <f t="shared" si="353"/>
        <v>1900</v>
      </c>
    </row>
    <row r="2931" spans="1:19">
      <c r="A2931" s="418" t="s">
        <v>1133</v>
      </c>
      <c r="B2931" s="497">
        <v>43282</v>
      </c>
      <c r="C2931" s="498"/>
      <c r="D2931" s="498">
        <v>67012.740000000005</v>
      </c>
      <c r="E2931" s="495">
        <f t="shared" ref="E2931:F2946" si="357">C2931+E2930</f>
        <v>0</v>
      </c>
      <c r="F2931" s="495">
        <f t="shared" si="357"/>
        <v>67012.740000000005</v>
      </c>
      <c r="G2931" s="495">
        <f t="shared" si="352"/>
        <v>-67012.740000000005</v>
      </c>
      <c r="H2931" s="495">
        <f>VLOOKUP(A2931,'02-Metrics'!A:R,18,FALSE)</f>
        <v>0</v>
      </c>
      <c r="I2931" s="496" t="e">
        <f t="shared" si="350"/>
        <v>#DIV/0!</v>
      </c>
      <c r="J2931" s="512"/>
      <c r="M2931" s="241" t="s">
        <v>1038</v>
      </c>
      <c r="S2931">
        <f t="shared" si="353"/>
        <v>2018</v>
      </c>
    </row>
    <row r="2932" spans="1:19">
      <c r="A2932" s="418" t="s">
        <v>1133</v>
      </c>
      <c r="B2932" s="497">
        <v>43313</v>
      </c>
      <c r="C2932" s="498"/>
      <c r="D2932" s="498">
        <v>53660.369999999995</v>
      </c>
      <c r="E2932" s="495">
        <f t="shared" si="357"/>
        <v>0</v>
      </c>
      <c r="F2932" s="495">
        <f t="shared" si="357"/>
        <v>120673.11</v>
      </c>
      <c r="G2932" s="495">
        <f t="shared" si="352"/>
        <v>-120673.11</v>
      </c>
      <c r="H2932" s="495">
        <f>VLOOKUP(A2932,'02-Metrics'!A:R,18,FALSE)</f>
        <v>0</v>
      </c>
      <c r="I2932" s="496" t="e">
        <f t="shared" si="350"/>
        <v>#DIV/0!</v>
      </c>
      <c r="J2932" s="512"/>
      <c r="M2932" s="241" t="s">
        <v>1038</v>
      </c>
      <c r="S2932">
        <f t="shared" si="353"/>
        <v>2018</v>
      </c>
    </row>
    <row r="2933" spans="1:19">
      <c r="A2933" s="418" t="s">
        <v>1133</v>
      </c>
      <c r="B2933" s="497">
        <v>43344</v>
      </c>
      <c r="C2933" s="498"/>
      <c r="D2933" s="498">
        <v>2597</v>
      </c>
      <c r="E2933" s="495">
        <f t="shared" si="357"/>
        <v>0</v>
      </c>
      <c r="F2933" s="495">
        <f t="shared" si="357"/>
        <v>123270.11</v>
      </c>
      <c r="G2933" s="495">
        <f t="shared" si="352"/>
        <v>-123270.11</v>
      </c>
      <c r="H2933" s="495">
        <f>VLOOKUP(A2933,'02-Metrics'!A:R,18,FALSE)</f>
        <v>0</v>
      </c>
      <c r="I2933" s="496" t="e">
        <f t="shared" si="350"/>
        <v>#DIV/0!</v>
      </c>
      <c r="J2933" s="512"/>
      <c r="M2933" s="241" t="s">
        <v>1038</v>
      </c>
      <c r="S2933">
        <f t="shared" si="353"/>
        <v>2018</v>
      </c>
    </row>
    <row r="2934" spans="1:19">
      <c r="A2934" s="418" t="s">
        <v>1133</v>
      </c>
      <c r="B2934" s="497">
        <v>43374</v>
      </c>
      <c r="C2934" s="498"/>
      <c r="D2934" s="498">
        <v>750</v>
      </c>
      <c r="E2934" s="495">
        <f t="shared" si="357"/>
        <v>0</v>
      </c>
      <c r="F2934" s="495">
        <f t="shared" si="357"/>
        <v>124020.11</v>
      </c>
      <c r="G2934" s="495">
        <f t="shared" si="352"/>
        <v>-124020.11</v>
      </c>
      <c r="H2934" s="495">
        <f>VLOOKUP(A2934,'02-Metrics'!A:R,18,FALSE)</f>
        <v>0</v>
      </c>
      <c r="I2934" s="496" t="e">
        <f t="shared" si="350"/>
        <v>#DIV/0!</v>
      </c>
      <c r="J2934" s="512"/>
      <c r="M2934" s="241" t="s">
        <v>1038</v>
      </c>
      <c r="S2934">
        <f t="shared" si="353"/>
        <v>2018</v>
      </c>
    </row>
    <row r="2935" spans="1:19">
      <c r="A2935" s="418" t="s">
        <v>1133</v>
      </c>
      <c r="B2935" s="497">
        <v>43466</v>
      </c>
      <c r="C2935" s="498"/>
      <c r="D2935" s="498">
        <v>1231.71</v>
      </c>
      <c r="E2935" s="495">
        <f t="shared" si="357"/>
        <v>0</v>
      </c>
      <c r="F2935" s="495">
        <f t="shared" si="357"/>
        <v>125251.82</v>
      </c>
      <c r="G2935" s="495">
        <f t="shared" si="352"/>
        <v>-125251.82</v>
      </c>
      <c r="H2935" s="495">
        <f>VLOOKUP(A2935,'02-Metrics'!A:R,18,FALSE)</f>
        <v>0</v>
      </c>
      <c r="I2935" s="496" t="e">
        <f t="shared" si="350"/>
        <v>#DIV/0!</v>
      </c>
      <c r="J2935" s="512"/>
      <c r="M2935" s="241" t="s">
        <v>1038</v>
      </c>
      <c r="S2935">
        <f t="shared" si="353"/>
        <v>2019</v>
      </c>
    </row>
    <row r="2936" spans="1:19">
      <c r="A2936" s="418" t="s">
        <v>1133</v>
      </c>
      <c r="B2936" s="497">
        <v>43497</v>
      </c>
      <c r="C2936" s="498"/>
      <c r="D2936" s="498">
        <v>12475.93</v>
      </c>
      <c r="E2936" s="495">
        <f t="shared" si="357"/>
        <v>0</v>
      </c>
      <c r="F2936" s="495">
        <f t="shared" si="357"/>
        <v>137727.75</v>
      </c>
      <c r="G2936" s="495">
        <f t="shared" si="352"/>
        <v>-137727.75</v>
      </c>
      <c r="H2936" s="495">
        <f>VLOOKUP(A2936,'02-Metrics'!A:R,18,FALSE)</f>
        <v>0</v>
      </c>
      <c r="I2936" s="496" t="e">
        <f t="shared" ref="I2936:I2999" si="358">G2936/H2936</f>
        <v>#DIV/0!</v>
      </c>
      <c r="J2936" s="512"/>
      <c r="M2936" s="241" t="s">
        <v>1038</v>
      </c>
      <c r="S2936">
        <f t="shared" si="353"/>
        <v>2019</v>
      </c>
    </row>
    <row r="2937" spans="1:19">
      <c r="A2937" s="418" t="s">
        <v>1133</v>
      </c>
      <c r="B2937" s="497">
        <v>43525</v>
      </c>
      <c r="C2937" s="498"/>
      <c r="D2937" s="498">
        <v>59250</v>
      </c>
      <c r="E2937" s="495">
        <f t="shared" si="357"/>
        <v>0</v>
      </c>
      <c r="F2937" s="495">
        <f t="shared" si="357"/>
        <v>196977.75</v>
      </c>
      <c r="G2937" s="495">
        <f t="shared" si="352"/>
        <v>-196977.75</v>
      </c>
      <c r="H2937" s="495">
        <f>VLOOKUP(A2937,'02-Metrics'!A:R,18,FALSE)</f>
        <v>0</v>
      </c>
      <c r="I2937" s="496" t="e">
        <f t="shared" si="358"/>
        <v>#DIV/0!</v>
      </c>
      <c r="J2937" s="512"/>
      <c r="M2937" s="241" t="s">
        <v>1038</v>
      </c>
      <c r="S2937">
        <f t="shared" si="353"/>
        <v>2019</v>
      </c>
    </row>
    <row r="2938" spans="1:19">
      <c r="A2938" s="418" t="s">
        <v>1133</v>
      </c>
      <c r="B2938" s="497">
        <v>43556</v>
      </c>
      <c r="C2938" s="498"/>
      <c r="D2938" s="498">
        <v>79215</v>
      </c>
      <c r="E2938" s="495">
        <f t="shared" si="357"/>
        <v>0</v>
      </c>
      <c r="F2938" s="495">
        <f t="shared" si="357"/>
        <v>276192.75</v>
      </c>
      <c r="G2938" s="495">
        <f t="shared" si="352"/>
        <v>-276192.75</v>
      </c>
      <c r="H2938" s="495">
        <f>VLOOKUP(A2938,'02-Metrics'!A:R,18,FALSE)</f>
        <v>0</v>
      </c>
      <c r="I2938" s="496" t="e">
        <f t="shared" si="358"/>
        <v>#DIV/0!</v>
      </c>
      <c r="J2938" s="512"/>
      <c r="M2938" s="241" t="s">
        <v>1038</v>
      </c>
      <c r="S2938">
        <f t="shared" si="353"/>
        <v>2019</v>
      </c>
    </row>
    <row r="2939" spans="1:19">
      <c r="A2939" s="418" t="s">
        <v>1133</v>
      </c>
      <c r="B2939" s="497">
        <v>43586</v>
      </c>
      <c r="C2939" s="498"/>
      <c r="D2939" s="498">
        <v>3955</v>
      </c>
      <c r="E2939" s="495">
        <f t="shared" si="357"/>
        <v>0</v>
      </c>
      <c r="F2939" s="495">
        <f t="shared" si="357"/>
        <v>280147.75</v>
      </c>
      <c r="G2939" s="495">
        <f t="shared" si="352"/>
        <v>-280147.75</v>
      </c>
      <c r="H2939" s="495">
        <f>VLOOKUP(A2939,'02-Metrics'!A:R,18,FALSE)</f>
        <v>0</v>
      </c>
      <c r="I2939" s="496" t="e">
        <f t="shared" si="358"/>
        <v>#DIV/0!</v>
      </c>
      <c r="J2939" s="512"/>
      <c r="M2939" s="241" t="s">
        <v>1038</v>
      </c>
      <c r="S2939">
        <f t="shared" si="353"/>
        <v>2019</v>
      </c>
    </row>
    <row r="2940" spans="1:19">
      <c r="A2940" s="418" t="s">
        <v>1133</v>
      </c>
      <c r="B2940" s="497">
        <v>43709</v>
      </c>
      <c r="C2940" s="498"/>
      <c r="D2940" s="498">
        <v>1116.71</v>
      </c>
      <c r="E2940" s="495">
        <f t="shared" si="357"/>
        <v>0</v>
      </c>
      <c r="F2940" s="495">
        <f t="shared" si="357"/>
        <v>281264.46000000002</v>
      </c>
      <c r="G2940" s="495">
        <f t="shared" si="352"/>
        <v>-281264.46000000002</v>
      </c>
      <c r="H2940" s="495">
        <f>VLOOKUP(A2940,'02-Metrics'!A:R,18,FALSE)</f>
        <v>0</v>
      </c>
      <c r="I2940" s="496" t="e">
        <f t="shared" si="358"/>
        <v>#DIV/0!</v>
      </c>
      <c r="J2940" s="512"/>
      <c r="M2940" s="241" t="s">
        <v>1038</v>
      </c>
      <c r="S2940">
        <f t="shared" si="353"/>
        <v>2019</v>
      </c>
    </row>
    <row r="2941" spans="1:19">
      <c r="A2941" s="418" t="s">
        <v>1133</v>
      </c>
      <c r="B2941" s="497">
        <v>43770</v>
      </c>
      <c r="C2941" s="498"/>
      <c r="D2941" s="498">
        <v>1116.71</v>
      </c>
      <c r="E2941" s="495">
        <f t="shared" si="357"/>
        <v>0</v>
      </c>
      <c r="F2941" s="495">
        <f t="shared" si="357"/>
        <v>282381.17000000004</v>
      </c>
      <c r="G2941" s="495">
        <f t="shared" si="352"/>
        <v>-282381.17000000004</v>
      </c>
      <c r="H2941" s="495">
        <f>VLOOKUP(A2941,'02-Metrics'!A:R,18,FALSE)</f>
        <v>0</v>
      </c>
      <c r="I2941" s="496" t="e">
        <f t="shared" si="358"/>
        <v>#DIV/0!</v>
      </c>
      <c r="J2941" s="512"/>
      <c r="M2941" s="241" t="s">
        <v>1038</v>
      </c>
      <c r="S2941">
        <f t="shared" si="353"/>
        <v>2019</v>
      </c>
    </row>
    <row r="2942" spans="1:19">
      <c r="A2942" s="418" t="s">
        <v>1133</v>
      </c>
      <c r="B2942" s="497">
        <v>43862</v>
      </c>
      <c r="C2942" s="498"/>
      <c r="D2942" s="498">
        <v>4504.49</v>
      </c>
      <c r="E2942" s="495">
        <f t="shared" si="357"/>
        <v>0</v>
      </c>
      <c r="F2942" s="495">
        <f t="shared" si="357"/>
        <v>286885.66000000003</v>
      </c>
      <c r="G2942" s="495">
        <f t="shared" si="352"/>
        <v>-286885.66000000003</v>
      </c>
      <c r="H2942" s="495">
        <f>VLOOKUP(A2942,'02-Metrics'!A:R,18,FALSE)</f>
        <v>0</v>
      </c>
      <c r="I2942" s="496" t="e">
        <f t="shared" si="358"/>
        <v>#DIV/0!</v>
      </c>
      <c r="J2942" s="512"/>
      <c r="M2942" s="241" t="s">
        <v>1038</v>
      </c>
      <c r="S2942">
        <f t="shared" si="353"/>
        <v>2020</v>
      </c>
    </row>
    <row r="2943" spans="1:19">
      <c r="A2943" s="418" t="s">
        <v>1133</v>
      </c>
      <c r="B2943" s="497">
        <v>43952</v>
      </c>
      <c r="C2943" s="498"/>
      <c r="D2943" s="498">
        <v>4504.49</v>
      </c>
      <c r="E2943" s="495">
        <f t="shared" si="357"/>
        <v>0</v>
      </c>
      <c r="F2943" s="495">
        <f t="shared" si="357"/>
        <v>291390.15000000002</v>
      </c>
      <c r="G2943" s="495">
        <f t="shared" si="352"/>
        <v>-291390.15000000002</v>
      </c>
      <c r="H2943" s="495">
        <f>VLOOKUP(A2943,'02-Metrics'!A:R,18,FALSE)</f>
        <v>0</v>
      </c>
      <c r="I2943" s="496" t="e">
        <f t="shared" si="358"/>
        <v>#DIV/0!</v>
      </c>
      <c r="J2943" s="512"/>
      <c r="M2943" s="241" t="s">
        <v>1038</v>
      </c>
      <c r="S2943">
        <f t="shared" si="353"/>
        <v>2020</v>
      </c>
    </row>
    <row r="2944" spans="1:19">
      <c r="A2944" s="418" t="s">
        <v>1133</v>
      </c>
      <c r="B2944" s="497">
        <v>43983</v>
      </c>
      <c r="C2944" s="498"/>
      <c r="D2944" s="498">
        <v>54918.9</v>
      </c>
      <c r="E2944" s="495">
        <f t="shared" si="357"/>
        <v>0</v>
      </c>
      <c r="F2944" s="495">
        <f t="shared" si="357"/>
        <v>346309.05000000005</v>
      </c>
      <c r="G2944" s="495">
        <f t="shared" si="352"/>
        <v>-346309.05000000005</v>
      </c>
      <c r="H2944" s="495">
        <f>VLOOKUP(A2944,'02-Metrics'!A:R,18,FALSE)</f>
        <v>0</v>
      </c>
      <c r="I2944" s="496" t="e">
        <f t="shared" si="358"/>
        <v>#DIV/0!</v>
      </c>
      <c r="J2944" s="512"/>
      <c r="M2944" s="241" t="s">
        <v>1038</v>
      </c>
      <c r="S2944">
        <f t="shared" si="353"/>
        <v>2020</v>
      </c>
    </row>
    <row r="2945" spans="1:19">
      <c r="A2945" s="418" t="s">
        <v>1133</v>
      </c>
      <c r="B2945" s="497">
        <v>44013</v>
      </c>
      <c r="C2945" s="498"/>
      <c r="D2945" s="498">
        <v>1116</v>
      </c>
      <c r="E2945" s="495">
        <f t="shared" si="357"/>
        <v>0</v>
      </c>
      <c r="F2945" s="495">
        <f t="shared" si="357"/>
        <v>347425.05000000005</v>
      </c>
      <c r="G2945" s="495">
        <f t="shared" ref="G2945:G3008" si="359">E2945-F2945</f>
        <v>-347425.05000000005</v>
      </c>
      <c r="H2945" s="495">
        <f>VLOOKUP(A2945,'02-Metrics'!A:R,18,FALSE)</f>
        <v>0</v>
      </c>
      <c r="I2945" s="496" t="e">
        <f t="shared" si="358"/>
        <v>#DIV/0!</v>
      </c>
      <c r="J2945" s="512"/>
      <c r="M2945" s="241" t="s">
        <v>1038</v>
      </c>
      <c r="S2945">
        <f t="shared" si="353"/>
        <v>2020</v>
      </c>
    </row>
    <row r="2946" spans="1:19">
      <c r="A2946" s="418" t="s">
        <v>1133</v>
      </c>
      <c r="B2946" s="497">
        <v>44044</v>
      </c>
      <c r="C2946" s="498"/>
      <c r="D2946" s="498">
        <v>4504.49</v>
      </c>
      <c r="E2946" s="495">
        <f t="shared" si="357"/>
        <v>0</v>
      </c>
      <c r="F2946" s="495">
        <f t="shared" si="357"/>
        <v>351929.54000000004</v>
      </c>
      <c r="G2946" s="495">
        <f t="shared" si="359"/>
        <v>-351929.54000000004</v>
      </c>
      <c r="H2946" s="495">
        <f>VLOOKUP(A2946,'02-Metrics'!A:R,18,FALSE)</f>
        <v>0</v>
      </c>
      <c r="I2946" s="496" t="e">
        <f t="shared" si="358"/>
        <v>#DIV/0!</v>
      </c>
      <c r="J2946" s="512"/>
      <c r="M2946" s="241" t="s">
        <v>1038</v>
      </c>
      <c r="S2946">
        <f t="shared" si="353"/>
        <v>2020</v>
      </c>
    </row>
    <row r="2947" spans="1:19">
      <c r="A2947" s="418" t="s">
        <v>1133</v>
      </c>
      <c r="B2947" s="497">
        <f>L2947</f>
        <v>44227</v>
      </c>
      <c r="C2947" s="498">
        <v>454415</v>
      </c>
      <c r="D2947" s="498"/>
      <c r="E2947" s="495">
        <f t="shared" ref="E2947:F2947" si="360">C2947+E2946</f>
        <v>454415</v>
      </c>
      <c r="F2947" s="495">
        <f t="shared" si="360"/>
        <v>351929.54000000004</v>
      </c>
      <c r="G2947" s="495">
        <f t="shared" si="359"/>
        <v>102485.45999999996</v>
      </c>
      <c r="H2947" s="495">
        <f>VLOOKUP(A2947,'02-Metrics'!A:R,18,FALSE)</f>
        <v>0</v>
      </c>
      <c r="I2947" s="496" t="e">
        <f t="shared" si="358"/>
        <v>#DIV/0!</v>
      </c>
      <c r="J2947" s="512"/>
      <c r="L2947" s="23">
        <v>44227</v>
      </c>
      <c r="M2947" s="241" t="s">
        <v>1039</v>
      </c>
      <c r="S2947">
        <f t="shared" ref="S2947:S3010" si="361">YEAR(B2947)</f>
        <v>2021</v>
      </c>
    </row>
    <row r="2948" spans="1:19">
      <c r="A2948" s="418"/>
      <c r="B2948" s="505"/>
      <c r="C2948" s="506"/>
      <c r="D2948" s="506"/>
      <c r="E2948" s="506"/>
      <c r="F2948" s="506"/>
      <c r="G2948" s="506"/>
      <c r="H2948" s="495"/>
      <c r="I2948" s="496"/>
      <c r="J2948" s="512"/>
      <c r="S2948">
        <f t="shared" si="361"/>
        <v>1900</v>
      </c>
    </row>
    <row r="2949" spans="1:19">
      <c r="A2949" s="418" t="s">
        <v>1249</v>
      </c>
      <c r="B2949" s="497">
        <v>43191</v>
      </c>
      <c r="C2949" s="498"/>
      <c r="D2949" s="498">
        <v>39000</v>
      </c>
      <c r="E2949" s="495">
        <f t="shared" ref="E2949:F2964" si="362">C2949+E2948</f>
        <v>0</v>
      </c>
      <c r="F2949" s="495">
        <f t="shared" si="362"/>
        <v>39000</v>
      </c>
      <c r="G2949" s="495">
        <f t="shared" si="359"/>
        <v>-39000</v>
      </c>
      <c r="H2949" s="495">
        <f>VLOOKUP(A2949,'02-Metrics'!A:R,18,FALSE)</f>
        <v>3200000000</v>
      </c>
      <c r="I2949" s="496">
        <f t="shared" si="358"/>
        <v>-1.21875E-5</v>
      </c>
      <c r="J2949" s="512"/>
      <c r="M2949" s="241" t="s">
        <v>1038</v>
      </c>
      <c r="S2949">
        <f t="shared" si="361"/>
        <v>2018</v>
      </c>
    </row>
    <row r="2950" spans="1:19">
      <c r="A2950" s="418" t="s">
        <v>1249</v>
      </c>
      <c r="B2950" s="497">
        <v>43221</v>
      </c>
      <c r="C2950" s="498"/>
      <c r="D2950" s="498">
        <v>57973.5</v>
      </c>
      <c r="E2950" s="495">
        <f t="shared" si="362"/>
        <v>0</v>
      </c>
      <c r="F2950" s="495">
        <f t="shared" si="362"/>
        <v>96973.5</v>
      </c>
      <c r="G2950" s="495">
        <f t="shared" si="359"/>
        <v>-96973.5</v>
      </c>
      <c r="H2950" s="495">
        <f>VLOOKUP(A2950,'02-Metrics'!A:R,18,FALSE)</f>
        <v>3200000000</v>
      </c>
      <c r="I2950" s="496">
        <f t="shared" si="358"/>
        <v>-3.030421875E-5</v>
      </c>
      <c r="J2950" s="512"/>
      <c r="M2950" s="241" t="s">
        <v>1038</v>
      </c>
      <c r="S2950">
        <f t="shared" si="361"/>
        <v>2018</v>
      </c>
    </row>
    <row r="2951" spans="1:19">
      <c r="A2951" s="418" t="s">
        <v>1249</v>
      </c>
      <c r="B2951" s="497">
        <v>43252</v>
      </c>
      <c r="C2951" s="498"/>
      <c r="D2951" s="498">
        <v>329979.13</v>
      </c>
      <c r="E2951" s="495">
        <f t="shared" si="362"/>
        <v>0</v>
      </c>
      <c r="F2951" s="495">
        <f t="shared" si="362"/>
        <v>426952.63</v>
      </c>
      <c r="G2951" s="495">
        <f t="shared" si="359"/>
        <v>-426952.63</v>
      </c>
      <c r="H2951" s="495">
        <f>VLOOKUP(A2951,'02-Metrics'!A:R,18,FALSE)</f>
        <v>3200000000</v>
      </c>
      <c r="I2951" s="496">
        <f t="shared" si="358"/>
        <v>-1.3342269687499999E-4</v>
      </c>
      <c r="J2951" s="512"/>
      <c r="M2951" s="241" t="s">
        <v>1038</v>
      </c>
      <c r="S2951">
        <f t="shared" si="361"/>
        <v>2018</v>
      </c>
    </row>
    <row r="2952" spans="1:19">
      <c r="A2952" s="418" t="s">
        <v>1249</v>
      </c>
      <c r="B2952" s="497">
        <v>43282</v>
      </c>
      <c r="C2952" s="498"/>
      <c r="D2952" s="498">
        <v>4166373.78</v>
      </c>
      <c r="E2952" s="495">
        <f t="shared" si="362"/>
        <v>0</v>
      </c>
      <c r="F2952" s="495">
        <f t="shared" si="362"/>
        <v>4593326.41</v>
      </c>
      <c r="G2952" s="495">
        <f t="shared" si="359"/>
        <v>-4593326.41</v>
      </c>
      <c r="H2952" s="495">
        <f>VLOOKUP(A2952,'02-Metrics'!A:R,18,FALSE)</f>
        <v>3200000000</v>
      </c>
      <c r="I2952" s="496">
        <f t="shared" si="358"/>
        <v>-1.4354145031250001E-3</v>
      </c>
      <c r="J2952" s="512"/>
      <c r="M2952" s="241" t="s">
        <v>1038</v>
      </c>
      <c r="S2952">
        <f t="shared" si="361"/>
        <v>2018</v>
      </c>
    </row>
    <row r="2953" spans="1:19">
      <c r="A2953" s="418" t="s">
        <v>1249</v>
      </c>
      <c r="B2953" s="497">
        <v>43313</v>
      </c>
      <c r="C2953" s="498"/>
      <c r="D2953" s="498">
        <v>12019093.58</v>
      </c>
      <c r="E2953" s="495">
        <f t="shared" si="362"/>
        <v>0</v>
      </c>
      <c r="F2953" s="495">
        <f t="shared" si="362"/>
        <v>16612419.99</v>
      </c>
      <c r="G2953" s="495">
        <f t="shared" si="359"/>
        <v>-16612419.99</v>
      </c>
      <c r="H2953" s="495">
        <f>VLOOKUP(A2953,'02-Metrics'!A:R,18,FALSE)</f>
        <v>3200000000</v>
      </c>
      <c r="I2953" s="496">
        <f t="shared" si="358"/>
        <v>-5.1913812468749997E-3</v>
      </c>
      <c r="J2953" s="512"/>
      <c r="M2953" s="241" t="s">
        <v>1038</v>
      </c>
      <c r="S2953">
        <f t="shared" si="361"/>
        <v>2018</v>
      </c>
    </row>
    <row r="2954" spans="1:19">
      <c r="A2954" s="418" t="s">
        <v>1249</v>
      </c>
      <c r="B2954" s="497">
        <v>43344</v>
      </c>
      <c r="C2954" s="498"/>
      <c r="D2954" s="498">
        <v>1245853.3</v>
      </c>
      <c r="E2954" s="495">
        <f t="shared" si="362"/>
        <v>0</v>
      </c>
      <c r="F2954" s="495">
        <f t="shared" si="362"/>
        <v>17858273.289999999</v>
      </c>
      <c r="G2954" s="495">
        <f t="shared" si="359"/>
        <v>-17858273.289999999</v>
      </c>
      <c r="H2954" s="495">
        <f>VLOOKUP(A2954,'02-Metrics'!A:R,18,FALSE)</f>
        <v>3200000000</v>
      </c>
      <c r="I2954" s="496">
        <f t="shared" si="358"/>
        <v>-5.5807104031249995E-3</v>
      </c>
      <c r="J2954" s="512"/>
      <c r="M2954" s="241" t="s">
        <v>1038</v>
      </c>
      <c r="S2954">
        <f t="shared" si="361"/>
        <v>2018</v>
      </c>
    </row>
    <row r="2955" spans="1:19">
      <c r="A2955" s="418" t="s">
        <v>1249</v>
      </c>
      <c r="B2955" s="497">
        <v>43344</v>
      </c>
      <c r="C2955" s="498"/>
      <c r="D2955" s="498">
        <v>12128445.319999997</v>
      </c>
      <c r="E2955" s="495">
        <f t="shared" si="362"/>
        <v>0</v>
      </c>
      <c r="F2955" s="495">
        <f t="shared" si="362"/>
        <v>29986718.609999996</v>
      </c>
      <c r="G2955" s="495">
        <f t="shared" si="359"/>
        <v>-29986718.609999996</v>
      </c>
      <c r="H2955" s="495">
        <f>VLOOKUP(A2955,'02-Metrics'!A:R,18,FALSE)</f>
        <v>3200000000</v>
      </c>
      <c r="I2955" s="496">
        <f t="shared" si="358"/>
        <v>-9.3708495656249988E-3</v>
      </c>
      <c r="J2955" s="512"/>
      <c r="M2955" s="241" t="s">
        <v>1038</v>
      </c>
      <c r="S2955">
        <f t="shared" si="361"/>
        <v>2018</v>
      </c>
    </row>
    <row r="2956" spans="1:19">
      <c r="A2956" s="418" t="s">
        <v>1249</v>
      </c>
      <c r="B2956" s="497">
        <f>L2956</f>
        <v>43360</v>
      </c>
      <c r="C2956" s="498">
        <v>100000000</v>
      </c>
      <c r="D2956" s="498"/>
      <c r="E2956" s="495">
        <f t="shared" si="362"/>
        <v>100000000</v>
      </c>
      <c r="F2956" s="495">
        <f t="shared" si="362"/>
        <v>29986718.609999996</v>
      </c>
      <c r="G2956" s="495">
        <f t="shared" si="359"/>
        <v>70013281.390000001</v>
      </c>
      <c r="H2956" s="495">
        <f>VLOOKUP(A2956,'02-Metrics'!A:R,18,FALSE)</f>
        <v>3200000000</v>
      </c>
      <c r="I2956" s="496">
        <f t="shared" si="358"/>
        <v>2.1879150434375001E-2</v>
      </c>
      <c r="J2956" s="512"/>
      <c r="L2956" s="23">
        <v>43360</v>
      </c>
      <c r="M2956" s="241" t="s">
        <v>1039</v>
      </c>
      <c r="S2956">
        <f t="shared" si="361"/>
        <v>2018</v>
      </c>
    </row>
    <row r="2957" spans="1:19">
      <c r="A2957" s="418" t="s">
        <v>1249</v>
      </c>
      <c r="B2957" s="497">
        <v>43374</v>
      </c>
      <c r="C2957" s="498"/>
      <c r="D2957" s="498">
        <v>19848381.98</v>
      </c>
      <c r="E2957" s="495">
        <f t="shared" si="362"/>
        <v>100000000</v>
      </c>
      <c r="F2957" s="495">
        <f t="shared" si="362"/>
        <v>49835100.589999996</v>
      </c>
      <c r="G2957" s="495">
        <f t="shared" si="359"/>
        <v>50164899.410000004</v>
      </c>
      <c r="H2957" s="495">
        <f>VLOOKUP(A2957,'02-Metrics'!A:R,18,FALSE)</f>
        <v>3200000000</v>
      </c>
      <c r="I2957" s="496">
        <f t="shared" si="358"/>
        <v>1.5676531065625002E-2</v>
      </c>
      <c r="J2957" s="512"/>
      <c r="M2957" s="241" t="s">
        <v>1038</v>
      </c>
      <c r="S2957">
        <f t="shared" si="361"/>
        <v>2018</v>
      </c>
    </row>
    <row r="2958" spans="1:19">
      <c r="A2958" s="418" t="s">
        <v>1249</v>
      </c>
      <c r="B2958" s="497">
        <v>43374</v>
      </c>
      <c r="C2958" s="498"/>
      <c r="D2958" s="498">
        <v>21276033.879999999</v>
      </c>
      <c r="E2958" s="495">
        <f t="shared" si="362"/>
        <v>100000000</v>
      </c>
      <c r="F2958" s="495">
        <f t="shared" si="362"/>
        <v>71111134.469999999</v>
      </c>
      <c r="G2958" s="495">
        <f t="shared" si="359"/>
        <v>28888865.530000001</v>
      </c>
      <c r="H2958" s="495">
        <f>VLOOKUP(A2958,'02-Metrics'!A:R,18,FALSE)</f>
        <v>3200000000</v>
      </c>
      <c r="I2958" s="496">
        <f t="shared" si="358"/>
        <v>9.0277704781250006E-3</v>
      </c>
      <c r="J2958" s="512"/>
      <c r="M2958" s="241" t="s">
        <v>1038</v>
      </c>
      <c r="S2958">
        <f t="shared" si="361"/>
        <v>2018</v>
      </c>
    </row>
    <row r="2959" spans="1:19">
      <c r="A2959" s="418" t="s">
        <v>1249</v>
      </c>
      <c r="B2959" s="497">
        <v>43374</v>
      </c>
      <c r="C2959" s="498"/>
      <c r="D2959" s="498">
        <v>56177712.559999995</v>
      </c>
      <c r="E2959" s="495">
        <f t="shared" si="362"/>
        <v>100000000</v>
      </c>
      <c r="F2959" s="495">
        <f t="shared" si="362"/>
        <v>127288847.03</v>
      </c>
      <c r="G2959" s="495">
        <f t="shared" si="359"/>
        <v>-27288847.030000001</v>
      </c>
      <c r="H2959" s="495">
        <f>VLOOKUP(A2959,'02-Metrics'!A:R,18,FALSE)</f>
        <v>3200000000</v>
      </c>
      <c r="I2959" s="496">
        <f t="shared" si="358"/>
        <v>-8.5277646968750006E-3</v>
      </c>
      <c r="J2959" s="512"/>
      <c r="M2959" s="241" t="s">
        <v>1038</v>
      </c>
      <c r="S2959">
        <f t="shared" si="361"/>
        <v>2018</v>
      </c>
    </row>
    <row r="2960" spans="1:19">
      <c r="A2960" s="418" t="s">
        <v>1249</v>
      </c>
      <c r="B2960" s="497">
        <v>43405</v>
      </c>
      <c r="C2960" s="498"/>
      <c r="D2960" s="498">
        <v>385483.16000000003</v>
      </c>
      <c r="E2960" s="495">
        <f t="shared" si="362"/>
        <v>100000000</v>
      </c>
      <c r="F2960" s="495">
        <f t="shared" si="362"/>
        <v>127674330.19</v>
      </c>
      <c r="G2960" s="495">
        <f t="shared" si="359"/>
        <v>-27674330.189999998</v>
      </c>
      <c r="H2960" s="495">
        <f>VLOOKUP(A2960,'02-Metrics'!A:R,18,FALSE)</f>
        <v>3200000000</v>
      </c>
      <c r="I2960" s="496">
        <f t="shared" si="358"/>
        <v>-8.6482281843749988E-3</v>
      </c>
      <c r="J2960" s="512"/>
      <c r="M2960" s="241" t="s">
        <v>1038</v>
      </c>
      <c r="S2960">
        <f t="shared" si="361"/>
        <v>2018</v>
      </c>
    </row>
    <row r="2961" spans="1:19">
      <c r="A2961" s="418" t="s">
        <v>1249</v>
      </c>
      <c r="B2961" s="497">
        <v>43405</v>
      </c>
      <c r="C2961" s="498"/>
      <c r="D2961" s="498">
        <v>3504206.4599999995</v>
      </c>
      <c r="E2961" s="495">
        <f t="shared" si="362"/>
        <v>100000000</v>
      </c>
      <c r="F2961" s="495">
        <f t="shared" si="362"/>
        <v>131178536.64999999</v>
      </c>
      <c r="G2961" s="495">
        <f t="shared" si="359"/>
        <v>-31178536.649999991</v>
      </c>
      <c r="H2961" s="495">
        <f>VLOOKUP(A2961,'02-Metrics'!A:R,18,FALSE)</f>
        <v>3200000000</v>
      </c>
      <c r="I2961" s="496">
        <f t="shared" si="358"/>
        <v>-9.7432927031249963E-3</v>
      </c>
      <c r="J2961" s="512"/>
      <c r="M2961" s="241" t="s">
        <v>1038</v>
      </c>
      <c r="S2961">
        <f t="shared" si="361"/>
        <v>2018</v>
      </c>
    </row>
    <row r="2962" spans="1:19">
      <c r="A2962" s="418" t="s">
        <v>1249</v>
      </c>
      <c r="B2962" s="497">
        <v>43405</v>
      </c>
      <c r="C2962" s="498"/>
      <c r="D2962" s="498">
        <v>1144968.94</v>
      </c>
      <c r="E2962" s="495">
        <f t="shared" si="362"/>
        <v>100000000</v>
      </c>
      <c r="F2962" s="495">
        <f t="shared" si="362"/>
        <v>132323505.58999999</v>
      </c>
      <c r="G2962" s="495">
        <f t="shared" si="359"/>
        <v>-32323505.589999989</v>
      </c>
      <c r="H2962" s="495">
        <f>VLOOKUP(A2962,'02-Metrics'!A:R,18,FALSE)</f>
        <v>3200000000</v>
      </c>
      <c r="I2962" s="496">
        <f t="shared" si="358"/>
        <v>-1.0101095496874997E-2</v>
      </c>
      <c r="J2962" s="512"/>
      <c r="M2962" s="241" t="s">
        <v>1038</v>
      </c>
      <c r="S2962">
        <f t="shared" si="361"/>
        <v>2018</v>
      </c>
    </row>
    <row r="2963" spans="1:19">
      <c r="A2963" s="418" t="s">
        <v>1249</v>
      </c>
      <c r="B2963" s="497">
        <v>43405</v>
      </c>
      <c r="C2963" s="498"/>
      <c r="D2963" s="498">
        <v>11230610.529999999</v>
      </c>
      <c r="E2963" s="495">
        <f t="shared" si="362"/>
        <v>100000000</v>
      </c>
      <c r="F2963" s="495">
        <f t="shared" si="362"/>
        <v>143554116.11999997</v>
      </c>
      <c r="G2963" s="495">
        <f t="shared" si="359"/>
        <v>-43554116.119999975</v>
      </c>
      <c r="H2963" s="495">
        <f>VLOOKUP(A2963,'02-Metrics'!A:R,18,FALSE)</f>
        <v>3200000000</v>
      </c>
      <c r="I2963" s="496">
        <f t="shared" si="358"/>
        <v>-1.3610661287499992E-2</v>
      </c>
      <c r="J2963" s="512"/>
      <c r="M2963" s="241" t="s">
        <v>1038</v>
      </c>
      <c r="S2963">
        <f t="shared" si="361"/>
        <v>2018</v>
      </c>
    </row>
    <row r="2964" spans="1:19">
      <c r="A2964" s="418" t="s">
        <v>1249</v>
      </c>
      <c r="B2964" s="497">
        <f>L2964</f>
        <v>43429</v>
      </c>
      <c r="C2964" s="498">
        <v>13792500</v>
      </c>
      <c r="D2964" s="498"/>
      <c r="E2964" s="495">
        <f t="shared" si="362"/>
        <v>113792500</v>
      </c>
      <c r="F2964" s="495">
        <f t="shared" si="362"/>
        <v>143554116.11999997</v>
      </c>
      <c r="G2964" s="495">
        <f t="shared" si="359"/>
        <v>-29761616.119999975</v>
      </c>
      <c r="H2964" s="495">
        <f>VLOOKUP(A2964,'02-Metrics'!A:R,18,FALSE)</f>
        <v>3200000000</v>
      </c>
      <c r="I2964" s="496">
        <f t="shared" si="358"/>
        <v>-9.3005050374999915E-3</v>
      </c>
      <c r="J2964" s="512"/>
      <c r="L2964" s="23">
        <v>43429</v>
      </c>
      <c r="M2964" s="241" t="s">
        <v>1039</v>
      </c>
      <c r="S2964">
        <f t="shared" si="361"/>
        <v>2018</v>
      </c>
    </row>
    <row r="2965" spans="1:19">
      <c r="A2965" s="418" t="s">
        <v>1249</v>
      </c>
      <c r="B2965" s="497">
        <v>43435</v>
      </c>
      <c r="C2965" s="498"/>
      <c r="D2965" s="498">
        <v>2940906.3299999996</v>
      </c>
      <c r="E2965" s="495">
        <f t="shared" ref="E2965:F2980" si="363">C2965+E2964</f>
        <v>113792500</v>
      </c>
      <c r="F2965" s="495">
        <f t="shared" si="363"/>
        <v>146495022.44999999</v>
      </c>
      <c r="G2965" s="495">
        <f t="shared" si="359"/>
        <v>-32702522.449999988</v>
      </c>
      <c r="H2965" s="495">
        <f>VLOOKUP(A2965,'02-Metrics'!A:R,18,FALSE)</f>
        <v>3200000000</v>
      </c>
      <c r="I2965" s="496">
        <f t="shared" si="358"/>
        <v>-1.0219538265624996E-2</v>
      </c>
      <c r="J2965" s="512"/>
      <c r="M2965" s="241" t="s">
        <v>1038</v>
      </c>
      <c r="S2965">
        <f t="shared" si="361"/>
        <v>2018</v>
      </c>
    </row>
    <row r="2966" spans="1:19">
      <c r="A2966" s="418" t="s">
        <v>1249</v>
      </c>
      <c r="B2966" s="497">
        <v>43435</v>
      </c>
      <c r="C2966" s="498"/>
      <c r="D2966" s="498">
        <v>13916772.42</v>
      </c>
      <c r="E2966" s="495">
        <f t="shared" si="363"/>
        <v>113792500</v>
      </c>
      <c r="F2966" s="495">
        <f t="shared" si="363"/>
        <v>160411794.86999997</v>
      </c>
      <c r="G2966" s="495">
        <f t="shared" si="359"/>
        <v>-46619294.869999975</v>
      </c>
      <c r="H2966" s="495">
        <f>VLOOKUP(A2966,'02-Metrics'!A:R,18,FALSE)</f>
        <v>3200000000</v>
      </c>
      <c r="I2966" s="496">
        <f t="shared" si="358"/>
        <v>-1.4568529646874993E-2</v>
      </c>
      <c r="J2966" s="512"/>
      <c r="M2966" s="241" t="s">
        <v>1038</v>
      </c>
      <c r="S2966">
        <f t="shared" si="361"/>
        <v>2018</v>
      </c>
    </row>
    <row r="2967" spans="1:19">
      <c r="A2967" s="418" t="s">
        <v>1249</v>
      </c>
      <c r="B2967" s="497">
        <v>43435</v>
      </c>
      <c r="C2967" s="498"/>
      <c r="D2967" s="498">
        <v>728617.34</v>
      </c>
      <c r="E2967" s="495">
        <f t="shared" si="363"/>
        <v>113792500</v>
      </c>
      <c r="F2967" s="495">
        <f t="shared" si="363"/>
        <v>161140412.20999998</v>
      </c>
      <c r="G2967" s="495">
        <f t="shared" si="359"/>
        <v>-47347912.209999979</v>
      </c>
      <c r="H2967" s="495">
        <f>VLOOKUP(A2967,'02-Metrics'!A:R,18,FALSE)</f>
        <v>3200000000</v>
      </c>
      <c r="I2967" s="496">
        <f t="shared" si="358"/>
        <v>-1.4796222565624993E-2</v>
      </c>
      <c r="J2967" s="512"/>
      <c r="M2967" s="241" t="s">
        <v>1038</v>
      </c>
      <c r="S2967">
        <f t="shared" si="361"/>
        <v>2018</v>
      </c>
    </row>
    <row r="2968" spans="1:19">
      <c r="A2968" s="418" t="s">
        <v>1249</v>
      </c>
      <c r="B2968" s="497">
        <v>43435</v>
      </c>
      <c r="C2968" s="498"/>
      <c r="D2968" s="498">
        <v>10436027.420000002</v>
      </c>
      <c r="E2968" s="495">
        <f t="shared" si="363"/>
        <v>113792500</v>
      </c>
      <c r="F2968" s="495">
        <f t="shared" si="363"/>
        <v>171576439.63</v>
      </c>
      <c r="G2968" s="495">
        <f t="shared" si="359"/>
        <v>-57783939.629999995</v>
      </c>
      <c r="H2968" s="495">
        <f>VLOOKUP(A2968,'02-Metrics'!A:R,18,FALSE)</f>
        <v>3200000000</v>
      </c>
      <c r="I2968" s="496">
        <f t="shared" si="358"/>
        <v>-1.8057481134374997E-2</v>
      </c>
      <c r="J2968" s="512"/>
      <c r="M2968" s="241" t="s">
        <v>1038</v>
      </c>
      <c r="S2968">
        <f t="shared" si="361"/>
        <v>2018</v>
      </c>
    </row>
    <row r="2969" spans="1:19">
      <c r="A2969" s="418" t="s">
        <v>1249</v>
      </c>
      <c r="B2969" s="497">
        <f>L2969</f>
        <v>43465</v>
      </c>
      <c r="C2969" s="498">
        <v>30000000</v>
      </c>
      <c r="D2969" s="498"/>
      <c r="E2969" s="495">
        <f t="shared" si="363"/>
        <v>143792500</v>
      </c>
      <c r="F2969" s="495">
        <f t="shared" si="363"/>
        <v>171576439.63</v>
      </c>
      <c r="G2969" s="495">
        <f t="shared" si="359"/>
        <v>-27783939.629999995</v>
      </c>
      <c r="H2969" s="495">
        <f>VLOOKUP(A2969,'02-Metrics'!A:R,18,FALSE)</f>
        <v>3200000000</v>
      </c>
      <c r="I2969" s="496">
        <f t="shared" si="358"/>
        <v>-8.6824811343749978E-3</v>
      </c>
      <c r="J2969" s="512"/>
      <c r="L2969" s="23">
        <v>43465</v>
      </c>
      <c r="M2969" s="241" t="s">
        <v>1039</v>
      </c>
      <c r="S2969">
        <f t="shared" si="361"/>
        <v>2018</v>
      </c>
    </row>
    <row r="2970" spans="1:19">
      <c r="A2970" s="418" t="s">
        <v>1249</v>
      </c>
      <c r="B2970" s="497">
        <v>43466</v>
      </c>
      <c r="C2970" s="498"/>
      <c r="D2970" s="498">
        <v>6965696.96</v>
      </c>
      <c r="E2970" s="495">
        <f t="shared" si="363"/>
        <v>143792500</v>
      </c>
      <c r="F2970" s="495">
        <f t="shared" si="363"/>
        <v>178542136.59</v>
      </c>
      <c r="G2970" s="495">
        <f t="shared" si="359"/>
        <v>-34749636.590000004</v>
      </c>
      <c r="H2970" s="495">
        <f>VLOOKUP(A2970,'02-Metrics'!A:R,18,FALSE)</f>
        <v>3200000000</v>
      </c>
      <c r="I2970" s="496">
        <f t="shared" si="358"/>
        <v>-1.0859261434375002E-2</v>
      </c>
      <c r="J2970" s="512"/>
      <c r="M2970" s="241" t="s">
        <v>1038</v>
      </c>
      <c r="S2970">
        <f t="shared" si="361"/>
        <v>2019</v>
      </c>
    </row>
    <row r="2971" spans="1:19">
      <c r="A2971" s="418" t="s">
        <v>1249</v>
      </c>
      <c r="B2971" s="497">
        <v>43466</v>
      </c>
      <c r="C2971" s="498"/>
      <c r="D2971" s="498">
        <v>30914031.949999999</v>
      </c>
      <c r="E2971" s="495">
        <f t="shared" si="363"/>
        <v>143792500</v>
      </c>
      <c r="F2971" s="495">
        <f t="shared" si="363"/>
        <v>209456168.53999999</v>
      </c>
      <c r="G2971" s="495">
        <f t="shared" si="359"/>
        <v>-65663668.539999992</v>
      </c>
      <c r="H2971" s="495">
        <f>VLOOKUP(A2971,'02-Metrics'!A:R,18,FALSE)</f>
        <v>3200000000</v>
      </c>
      <c r="I2971" s="496">
        <f t="shared" si="358"/>
        <v>-2.0519896418749996E-2</v>
      </c>
      <c r="J2971" s="512"/>
      <c r="M2971" s="241" t="s">
        <v>1038</v>
      </c>
      <c r="S2971">
        <f t="shared" si="361"/>
        <v>2019</v>
      </c>
    </row>
    <row r="2972" spans="1:19">
      <c r="A2972" s="418" t="s">
        <v>1249</v>
      </c>
      <c r="B2972" s="497">
        <v>43466</v>
      </c>
      <c r="C2972" s="498"/>
      <c r="D2972" s="498">
        <v>619710.44999999995</v>
      </c>
      <c r="E2972" s="495">
        <f t="shared" si="363"/>
        <v>143792500</v>
      </c>
      <c r="F2972" s="495">
        <f t="shared" si="363"/>
        <v>210075878.98999998</v>
      </c>
      <c r="G2972" s="495">
        <f t="shared" si="359"/>
        <v>-66283378.98999998</v>
      </c>
      <c r="H2972" s="495">
        <f>VLOOKUP(A2972,'02-Metrics'!A:R,18,FALSE)</f>
        <v>3200000000</v>
      </c>
      <c r="I2972" s="496">
        <f t="shared" si="358"/>
        <v>-2.0713555934374992E-2</v>
      </c>
      <c r="J2972" s="512"/>
      <c r="M2972" s="241" t="s">
        <v>1038</v>
      </c>
      <c r="S2972">
        <f t="shared" si="361"/>
        <v>2019</v>
      </c>
    </row>
    <row r="2973" spans="1:19">
      <c r="A2973" s="418" t="s">
        <v>1249</v>
      </c>
      <c r="B2973" s="497">
        <v>43466</v>
      </c>
      <c r="C2973" s="498"/>
      <c r="D2973" s="498">
        <v>16635686.379999995</v>
      </c>
      <c r="E2973" s="495">
        <f t="shared" si="363"/>
        <v>143792500</v>
      </c>
      <c r="F2973" s="495">
        <f t="shared" si="363"/>
        <v>226711565.36999997</v>
      </c>
      <c r="G2973" s="495">
        <f t="shared" si="359"/>
        <v>-82919065.369999975</v>
      </c>
      <c r="H2973" s="495">
        <f>VLOOKUP(A2973,'02-Metrics'!A:R,18,FALSE)</f>
        <v>3200000000</v>
      </c>
      <c r="I2973" s="496">
        <f t="shared" si="358"/>
        <v>-2.5912207928124993E-2</v>
      </c>
      <c r="J2973" s="512"/>
      <c r="M2973" s="241" t="s">
        <v>1038</v>
      </c>
      <c r="S2973">
        <f t="shared" si="361"/>
        <v>2019</v>
      </c>
    </row>
    <row r="2974" spans="1:19">
      <c r="A2974" s="418" t="s">
        <v>1249</v>
      </c>
      <c r="B2974" s="497">
        <f>L2974</f>
        <v>43474</v>
      </c>
      <c r="C2974" s="498">
        <v>50000000</v>
      </c>
      <c r="D2974" s="498"/>
      <c r="E2974" s="495">
        <f t="shared" si="363"/>
        <v>193792500</v>
      </c>
      <c r="F2974" s="495">
        <f t="shared" si="363"/>
        <v>226711565.36999997</v>
      </c>
      <c r="G2974" s="495">
        <f t="shared" si="359"/>
        <v>-32919065.369999975</v>
      </c>
      <c r="H2974" s="495">
        <f>VLOOKUP(A2974,'02-Metrics'!A:R,18,FALSE)</f>
        <v>3200000000</v>
      </c>
      <c r="I2974" s="496">
        <f t="shared" si="358"/>
        <v>-1.0287207928124991E-2</v>
      </c>
      <c r="J2974" s="512"/>
      <c r="L2974" s="23">
        <v>43474</v>
      </c>
      <c r="M2974" s="241" t="s">
        <v>1039</v>
      </c>
      <c r="S2974">
        <f t="shared" si="361"/>
        <v>2019</v>
      </c>
    </row>
    <row r="2975" spans="1:19">
      <c r="A2975" s="418" t="s">
        <v>1249</v>
      </c>
      <c r="B2975" s="497">
        <v>43497</v>
      </c>
      <c r="C2975" s="498"/>
      <c r="D2975" s="498">
        <v>4491397.74</v>
      </c>
      <c r="E2975" s="495">
        <f t="shared" si="363"/>
        <v>193792500</v>
      </c>
      <c r="F2975" s="495">
        <f t="shared" si="363"/>
        <v>231202963.10999998</v>
      </c>
      <c r="G2975" s="495">
        <f t="shared" si="359"/>
        <v>-37410463.109999985</v>
      </c>
      <c r="H2975" s="495">
        <f>VLOOKUP(A2975,'02-Metrics'!A:R,18,FALSE)</f>
        <v>3200000000</v>
      </c>
      <c r="I2975" s="496">
        <f t="shared" si="358"/>
        <v>-1.1690769721874996E-2</v>
      </c>
      <c r="J2975" s="512"/>
      <c r="M2975" s="241" t="s">
        <v>1038</v>
      </c>
      <c r="S2975">
        <f t="shared" si="361"/>
        <v>2019</v>
      </c>
    </row>
    <row r="2976" spans="1:19">
      <c r="A2976" s="418" t="s">
        <v>1249</v>
      </c>
      <c r="B2976" s="497">
        <v>43497</v>
      </c>
      <c r="C2976" s="498"/>
      <c r="D2976" s="498">
        <v>8369176.75</v>
      </c>
      <c r="E2976" s="495">
        <f t="shared" si="363"/>
        <v>193792500</v>
      </c>
      <c r="F2976" s="495">
        <f t="shared" si="363"/>
        <v>239572139.85999998</v>
      </c>
      <c r="G2976" s="495">
        <f t="shared" si="359"/>
        <v>-45779639.859999985</v>
      </c>
      <c r="H2976" s="495">
        <f>VLOOKUP(A2976,'02-Metrics'!A:R,18,FALSE)</f>
        <v>3200000000</v>
      </c>
      <c r="I2976" s="496">
        <f t="shared" si="358"/>
        <v>-1.4306137456249994E-2</v>
      </c>
      <c r="J2976" s="512"/>
      <c r="M2976" s="241" t="s">
        <v>1038</v>
      </c>
      <c r="S2976">
        <f t="shared" si="361"/>
        <v>2019</v>
      </c>
    </row>
    <row r="2977" spans="1:19">
      <c r="A2977" s="418" t="s">
        <v>1249</v>
      </c>
      <c r="B2977" s="497">
        <v>43497</v>
      </c>
      <c r="C2977" s="498"/>
      <c r="D2977" s="498">
        <v>318240.90000000002</v>
      </c>
      <c r="E2977" s="495">
        <f t="shared" si="363"/>
        <v>193792500</v>
      </c>
      <c r="F2977" s="495">
        <f t="shared" si="363"/>
        <v>239890380.75999999</v>
      </c>
      <c r="G2977" s="495">
        <f t="shared" si="359"/>
        <v>-46097880.75999999</v>
      </c>
      <c r="H2977" s="495">
        <f>VLOOKUP(A2977,'02-Metrics'!A:R,18,FALSE)</f>
        <v>3200000000</v>
      </c>
      <c r="I2977" s="496">
        <f t="shared" si="358"/>
        <v>-1.4405587737499998E-2</v>
      </c>
      <c r="J2977" s="512"/>
      <c r="M2977" s="241" t="s">
        <v>1038</v>
      </c>
      <c r="S2977">
        <f t="shared" si="361"/>
        <v>2019</v>
      </c>
    </row>
    <row r="2978" spans="1:19">
      <c r="A2978" s="418" t="s">
        <v>1249</v>
      </c>
      <c r="B2978" s="497">
        <v>43497</v>
      </c>
      <c r="C2978" s="498"/>
      <c r="D2978" s="498">
        <v>39195732.219999991</v>
      </c>
      <c r="E2978" s="495">
        <f t="shared" si="363"/>
        <v>193792500</v>
      </c>
      <c r="F2978" s="495">
        <f t="shared" si="363"/>
        <v>279086112.97999996</v>
      </c>
      <c r="G2978" s="495">
        <f t="shared" si="359"/>
        <v>-85293612.979999959</v>
      </c>
      <c r="H2978" s="495">
        <f>VLOOKUP(A2978,'02-Metrics'!A:R,18,FALSE)</f>
        <v>3200000000</v>
      </c>
      <c r="I2978" s="496">
        <f t="shared" si="358"/>
        <v>-2.6654254056249986E-2</v>
      </c>
      <c r="J2978" s="512"/>
      <c r="M2978" s="241" t="s">
        <v>1038</v>
      </c>
      <c r="S2978">
        <f t="shared" si="361"/>
        <v>2019</v>
      </c>
    </row>
    <row r="2979" spans="1:19">
      <c r="A2979" s="418" t="s">
        <v>1249</v>
      </c>
      <c r="B2979" s="497">
        <v>43525</v>
      </c>
      <c r="C2979" s="498"/>
      <c r="D2979" s="498">
        <v>3228026.41</v>
      </c>
      <c r="E2979" s="495">
        <f t="shared" si="363"/>
        <v>193792500</v>
      </c>
      <c r="F2979" s="495">
        <f t="shared" si="363"/>
        <v>282314139.38999999</v>
      </c>
      <c r="G2979" s="495">
        <f t="shared" si="359"/>
        <v>-88521639.389999986</v>
      </c>
      <c r="H2979" s="495">
        <f>VLOOKUP(A2979,'02-Metrics'!A:R,18,FALSE)</f>
        <v>3200000000</v>
      </c>
      <c r="I2979" s="496">
        <f t="shared" si="358"/>
        <v>-2.7663012309374995E-2</v>
      </c>
      <c r="J2979" s="512"/>
      <c r="M2979" s="241" t="s">
        <v>1038</v>
      </c>
      <c r="S2979">
        <f t="shared" si="361"/>
        <v>2019</v>
      </c>
    </row>
    <row r="2980" spans="1:19">
      <c r="A2980" s="418" t="s">
        <v>1249</v>
      </c>
      <c r="B2980" s="497">
        <v>43525</v>
      </c>
      <c r="C2980" s="498"/>
      <c r="D2980" s="498">
        <v>12692212.550000003</v>
      </c>
      <c r="E2980" s="495">
        <f t="shared" si="363"/>
        <v>193792500</v>
      </c>
      <c r="F2980" s="495">
        <f t="shared" si="363"/>
        <v>295006351.94</v>
      </c>
      <c r="G2980" s="495">
        <f t="shared" si="359"/>
        <v>-101213851.94</v>
      </c>
      <c r="H2980" s="495">
        <f>VLOOKUP(A2980,'02-Metrics'!A:R,18,FALSE)</f>
        <v>3200000000</v>
      </c>
      <c r="I2980" s="496">
        <f t="shared" si="358"/>
        <v>-3.1629328731249996E-2</v>
      </c>
      <c r="J2980" s="512"/>
      <c r="M2980" s="241" t="s">
        <v>1038</v>
      </c>
      <c r="S2980">
        <f t="shared" si="361"/>
        <v>2019</v>
      </c>
    </row>
    <row r="2981" spans="1:19">
      <c r="A2981" s="418" t="s">
        <v>1249</v>
      </c>
      <c r="B2981" s="497">
        <v>43525</v>
      </c>
      <c r="C2981" s="498"/>
      <c r="D2981" s="498">
        <v>26725824.200000003</v>
      </c>
      <c r="E2981" s="495">
        <f t="shared" ref="E2981:F2996" si="364">C2981+E2980</f>
        <v>193792500</v>
      </c>
      <c r="F2981" s="495">
        <f t="shared" si="364"/>
        <v>321732176.13999999</v>
      </c>
      <c r="G2981" s="495">
        <f t="shared" si="359"/>
        <v>-127939676.13999999</v>
      </c>
      <c r="H2981" s="495">
        <f>VLOOKUP(A2981,'02-Metrics'!A:R,18,FALSE)</f>
        <v>3200000000</v>
      </c>
      <c r="I2981" s="496">
        <f t="shared" si="358"/>
        <v>-3.9981148793749997E-2</v>
      </c>
      <c r="J2981" s="512"/>
      <c r="M2981" s="241" t="s">
        <v>1038</v>
      </c>
      <c r="S2981">
        <f t="shared" si="361"/>
        <v>2019</v>
      </c>
    </row>
    <row r="2982" spans="1:19">
      <c r="A2982" s="418" t="s">
        <v>1249</v>
      </c>
      <c r="B2982" s="497">
        <f>L2982</f>
        <v>43531</v>
      </c>
      <c r="C2982" s="498">
        <v>44232256.100000001</v>
      </c>
      <c r="D2982" s="498"/>
      <c r="E2982" s="495">
        <f t="shared" si="364"/>
        <v>238024756.09999999</v>
      </c>
      <c r="F2982" s="495">
        <f t="shared" si="364"/>
        <v>321732176.13999999</v>
      </c>
      <c r="G2982" s="495">
        <f t="shared" si="359"/>
        <v>-83707420.039999992</v>
      </c>
      <c r="H2982" s="495">
        <f>VLOOKUP(A2982,'02-Metrics'!A:R,18,FALSE)</f>
        <v>3200000000</v>
      </c>
      <c r="I2982" s="496">
        <f t="shared" si="358"/>
        <v>-2.6158568762499997E-2</v>
      </c>
      <c r="J2982" s="512"/>
      <c r="L2982" s="23">
        <v>43531</v>
      </c>
      <c r="M2982" s="241" t="s">
        <v>1039</v>
      </c>
      <c r="S2982">
        <f t="shared" si="361"/>
        <v>2019</v>
      </c>
    </row>
    <row r="2983" spans="1:19">
      <c r="A2983" s="418" t="s">
        <v>1249</v>
      </c>
      <c r="B2983" s="497">
        <f>L2983</f>
        <v>43538</v>
      </c>
      <c r="C2983" s="498">
        <v>84232258.790000007</v>
      </c>
      <c r="D2983" s="498"/>
      <c r="E2983" s="495">
        <f t="shared" si="364"/>
        <v>322257014.88999999</v>
      </c>
      <c r="F2983" s="495">
        <f t="shared" si="364"/>
        <v>321732176.13999999</v>
      </c>
      <c r="G2983" s="495">
        <f t="shared" si="359"/>
        <v>524838.75</v>
      </c>
      <c r="H2983" s="495">
        <f>VLOOKUP(A2983,'02-Metrics'!A:R,18,FALSE)</f>
        <v>3200000000</v>
      </c>
      <c r="I2983" s="496">
        <f t="shared" si="358"/>
        <v>1.64012109375E-4</v>
      </c>
      <c r="J2983" s="512"/>
      <c r="L2983" s="23">
        <v>43538</v>
      </c>
      <c r="M2983" s="241" t="s">
        <v>764</v>
      </c>
      <c r="S2983">
        <f t="shared" si="361"/>
        <v>2019</v>
      </c>
    </row>
    <row r="2984" spans="1:19">
      <c r="A2984" s="418" t="s">
        <v>1249</v>
      </c>
      <c r="B2984" s="497">
        <f>L2984</f>
        <v>43541</v>
      </c>
      <c r="C2984" s="498">
        <v>22660316.98</v>
      </c>
      <c r="D2984" s="498"/>
      <c r="E2984" s="495">
        <f t="shared" si="364"/>
        <v>344917331.87</v>
      </c>
      <c r="F2984" s="495">
        <f t="shared" si="364"/>
        <v>321732176.13999999</v>
      </c>
      <c r="G2984" s="495">
        <f t="shared" si="359"/>
        <v>23185155.730000019</v>
      </c>
      <c r="H2984" s="495">
        <f>VLOOKUP(A2984,'02-Metrics'!A:R,18,FALSE)</f>
        <v>3200000000</v>
      </c>
      <c r="I2984" s="496">
        <f t="shared" si="358"/>
        <v>7.2453611656250055E-3</v>
      </c>
      <c r="J2984" s="512"/>
      <c r="L2984" s="23">
        <v>43541</v>
      </c>
      <c r="M2984" s="241" t="s">
        <v>1039</v>
      </c>
      <c r="S2984">
        <f t="shared" si="361"/>
        <v>2019</v>
      </c>
    </row>
    <row r="2985" spans="1:19">
      <c r="A2985" s="418" t="s">
        <v>1249</v>
      </c>
      <c r="B2985" s="497">
        <f>L2985</f>
        <v>43541</v>
      </c>
      <c r="C2985" s="498">
        <v>17339683.02</v>
      </c>
      <c r="D2985" s="498"/>
      <c r="E2985" s="495">
        <f t="shared" si="364"/>
        <v>362257014.88999999</v>
      </c>
      <c r="F2985" s="495">
        <f t="shared" si="364"/>
        <v>321732176.13999999</v>
      </c>
      <c r="G2985" s="495">
        <f t="shared" si="359"/>
        <v>40524838.75</v>
      </c>
      <c r="H2985" s="495">
        <f>VLOOKUP(A2985,'02-Metrics'!A:R,18,FALSE)</f>
        <v>3200000000</v>
      </c>
      <c r="I2985" s="496">
        <f t="shared" si="358"/>
        <v>1.2664012109374999E-2</v>
      </c>
      <c r="J2985" s="512"/>
      <c r="L2985" s="23">
        <v>43541</v>
      </c>
      <c r="M2985" s="241" t="s">
        <v>1039</v>
      </c>
      <c r="S2985">
        <f t="shared" si="361"/>
        <v>2019</v>
      </c>
    </row>
    <row r="2986" spans="1:19">
      <c r="A2986" s="418" t="s">
        <v>1249</v>
      </c>
      <c r="B2986" s="497">
        <v>43556</v>
      </c>
      <c r="C2986" s="498"/>
      <c r="D2986" s="498">
        <v>6184611.9499999993</v>
      </c>
      <c r="E2986" s="495">
        <f t="shared" si="364"/>
        <v>362257014.88999999</v>
      </c>
      <c r="F2986" s="495">
        <f t="shared" si="364"/>
        <v>327916788.08999997</v>
      </c>
      <c r="G2986" s="495">
        <f t="shared" si="359"/>
        <v>34340226.800000012</v>
      </c>
      <c r="H2986" s="495">
        <f>VLOOKUP(A2986,'02-Metrics'!A:R,18,FALSE)</f>
        <v>3200000000</v>
      </c>
      <c r="I2986" s="496">
        <f t="shared" si="358"/>
        <v>1.0731320875000004E-2</v>
      </c>
      <c r="J2986" s="512"/>
      <c r="M2986" s="241" t="s">
        <v>1038</v>
      </c>
      <c r="S2986">
        <f t="shared" si="361"/>
        <v>2019</v>
      </c>
    </row>
    <row r="2987" spans="1:19">
      <c r="A2987" s="418" t="s">
        <v>1249</v>
      </c>
      <c r="B2987" s="497">
        <v>43556</v>
      </c>
      <c r="C2987" s="498"/>
      <c r="D2987" s="498">
        <v>7664656.5300000003</v>
      </c>
      <c r="E2987" s="495">
        <f t="shared" si="364"/>
        <v>362257014.88999999</v>
      </c>
      <c r="F2987" s="495">
        <f t="shared" si="364"/>
        <v>335581444.61999995</v>
      </c>
      <c r="G2987" s="495">
        <f t="shared" si="359"/>
        <v>26675570.270000041</v>
      </c>
      <c r="H2987" s="495">
        <f>VLOOKUP(A2987,'02-Metrics'!A:R,18,FALSE)</f>
        <v>3200000000</v>
      </c>
      <c r="I2987" s="496">
        <f t="shared" si="358"/>
        <v>8.3361157093750134E-3</v>
      </c>
      <c r="J2987" s="512"/>
      <c r="M2987" s="241" t="s">
        <v>1038</v>
      </c>
      <c r="S2987">
        <f t="shared" si="361"/>
        <v>2019</v>
      </c>
    </row>
    <row r="2988" spans="1:19">
      <c r="A2988" s="418" t="s">
        <v>1249</v>
      </c>
      <c r="B2988" s="497">
        <v>43556</v>
      </c>
      <c r="C2988" s="498"/>
      <c r="D2988" s="498">
        <v>47606</v>
      </c>
      <c r="E2988" s="495">
        <f t="shared" si="364"/>
        <v>362257014.88999999</v>
      </c>
      <c r="F2988" s="495">
        <f t="shared" si="364"/>
        <v>335629050.61999995</v>
      </c>
      <c r="G2988" s="495">
        <f t="shared" si="359"/>
        <v>26627964.270000041</v>
      </c>
      <c r="H2988" s="495">
        <f>VLOOKUP(A2988,'02-Metrics'!A:R,18,FALSE)</f>
        <v>3200000000</v>
      </c>
      <c r="I2988" s="496">
        <f t="shared" si="358"/>
        <v>8.3212388343750134E-3</v>
      </c>
      <c r="J2988" s="512"/>
      <c r="M2988" s="241" t="s">
        <v>1038</v>
      </c>
      <c r="S2988">
        <f t="shared" si="361"/>
        <v>2019</v>
      </c>
    </row>
    <row r="2989" spans="1:19">
      <c r="A2989" s="418" t="s">
        <v>1249</v>
      </c>
      <c r="B2989" s="497">
        <v>43556</v>
      </c>
      <c r="C2989" s="498"/>
      <c r="D2989" s="498">
        <v>20073988.529999997</v>
      </c>
      <c r="E2989" s="495">
        <f t="shared" si="364"/>
        <v>362257014.88999999</v>
      </c>
      <c r="F2989" s="495">
        <f t="shared" si="364"/>
        <v>355703039.14999992</v>
      </c>
      <c r="G2989" s="495">
        <f t="shared" si="359"/>
        <v>6553975.7400000691</v>
      </c>
      <c r="H2989" s="495">
        <f>VLOOKUP(A2989,'02-Metrics'!A:R,18,FALSE)</f>
        <v>3200000000</v>
      </c>
      <c r="I2989" s="496">
        <f t="shared" si="358"/>
        <v>2.0481174187500215E-3</v>
      </c>
      <c r="J2989" s="512"/>
      <c r="M2989" s="241" t="s">
        <v>1038</v>
      </c>
      <c r="S2989">
        <f t="shared" si="361"/>
        <v>2019</v>
      </c>
    </row>
    <row r="2990" spans="1:19">
      <c r="A2990" s="418" t="s">
        <v>1249</v>
      </c>
      <c r="B2990" s="497">
        <f>L2990</f>
        <v>43585</v>
      </c>
      <c r="C2990" s="498">
        <v>33239727.620000001</v>
      </c>
      <c r="D2990" s="498"/>
      <c r="E2990" s="495">
        <f t="shared" si="364"/>
        <v>395496742.50999999</v>
      </c>
      <c r="F2990" s="495">
        <f t="shared" si="364"/>
        <v>355703039.14999992</v>
      </c>
      <c r="G2990" s="495">
        <f t="shared" si="359"/>
        <v>39793703.360000074</v>
      </c>
      <c r="H2990" s="495">
        <f>VLOOKUP(A2990,'02-Metrics'!A:R,18,FALSE)</f>
        <v>3200000000</v>
      </c>
      <c r="I2990" s="496">
        <f t="shared" si="358"/>
        <v>1.2435532300000024E-2</v>
      </c>
      <c r="J2990" s="512"/>
      <c r="L2990" s="23">
        <v>43585</v>
      </c>
      <c r="M2990" s="241" t="s">
        <v>764</v>
      </c>
      <c r="S2990">
        <f t="shared" si="361"/>
        <v>2019</v>
      </c>
    </row>
    <row r="2991" spans="1:19">
      <c r="A2991" s="418" t="s">
        <v>1249</v>
      </c>
      <c r="B2991" s="497">
        <v>43586</v>
      </c>
      <c r="C2991" s="498"/>
      <c r="D2991" s="498">
        <v>6657786.6899999985</v>
      </c>
      <c r="E2991" s="495">
        <f t="shared" si="364"/>
        <v>395496742.50999999</v>
      </c>
      <c r="F2991" s="495">
        <f t="shared" si="364"/>
        <v>362360825.83999991</v>
      </c>
      <c r="G2991" s="495">
        <f t="shared" si="359"/>
        <v>33135916.670000076</v>
      </c>
      <c r="H2991" s="495">
        <f>VLOOKUP(A2991,'02-Metrics'!A:R,18,FALSE)</f>
        <v>3200000000</v>
      </c>
      <c r="I2991" s="496">
        <f t="shared" si="358"/>
        <v>1.0354973959375024E-2</v>
      </c>
      <c r="J2991" s="512"/>
      <c r="M2991" s="241" t="s">
        <v>1038</v>
      </c>
      <c r="S2991">
        <f t="shared" si="361"/>
        <v>2019</v>
      </c>
    </row>
    <row r="2992" spans="1:19">
      <c r="A2992" s="418" t="s">
        <v>1249</v>
      </c>
      <c r="B2992" s="497">
        <v>43586</v>
      </c>
      <c r="C2992" s="498"/>
      <c r="D2992" s="498">
        <v>11106831.150000004</v>
      </c>
      <c r="E2992" s="495">
        <f t="shared" si="364"/>
        <v>395496742.50999999</v>
      </c>
      <c r="F2992" s="495">
        <f t="shared" si="364"/>
        <v>373467656.98999989</v>
      </c>
      <c r="G2992" s="495">
        <f t="shared" si="359"/>
        <v>22029085.5200001</v>
      </c>
      <c r="H2992" s="495">
        <f>VLOOKUP(A2992,'02-Metrics'!A:R,18,FALSE)</f>
        <v>3200000000</v>
      </c>
      <c r="I2992" s="496">
        <f t="shared" si="358"/>
        <v>6.8840892250000311E-3</v>
      </c>
      <c r="J2992" s="512"/>
      <c r="M2992" s="241" t="s">
        <v>1038</v>
      </c>
      <c r="S2992">
        <f t="shared" si="361"/>
        <v>2019</v>
      </c>
    </row>
    <row r="2993" spans="1:19">
      <c r="A2993" s="418" t="s">
        <v>1249</v>
      </c>
      <c r="B2993" s="497">
        <v>43586</v>
      </c>
      <c r="C2993" s="498"/>
      <c r="D2993" s="498">
        <v>26503581.859999999</v>
      </c>
      <c r="E2993" s="495">
        <f t="shared" si="364"/>
        <v>395496742.50999999</v>
      </c>
      <c r="F2993" s="495">
        <f t="shared" si="364"/>
        <v>399971238.8499999</v>
      </c>
      <c r="G2993" s="495">
        <f t="shared" si="359"/>
        <v>-4474496.3399999142</v>
      </c>
      <c r="H2993" s="495">
        <f>VLOOKUP(A2993,'02-Metrics'!A:R,18,FALSE)</f>
        <v>3200000000</v>
      </c>
      <c r="I2993" s="496">
        <f t="shared" si="358"/>
        <v>-1.3982801062499732E-3</v>
      </c>
      <c r="J2993" s="512"/>
      <c r="M2993" s="241" t="s">
        <v>1038</v>
      </c>
      <c r="S2993">
        <f t="shared" si="361"/>
        <v>2019</v>
      </c>
    </row>
    <row r="2994" spans="1:19">
      <c r="A2994" s="418" t="s">
        <v>1249</v>
      </c>
      <c r="B2994" s="497">
        <f>L2994</f>
        <v>43590</v>
      </c>
      <c r="C2994" s="498">
        <v>4871486.8499999996</v>
      </c>
      <c r="D2994" s="498"/>
      <c r="E2994" s="495">
        <f t="shared" si="364"/>
        <v>400368229.36000001</v>
      </c>
      <c r="F2994" s="495">
        <f t="shared" si="364"/>
        <v>399971238.8499999</v>
      </c>
      <c r="G2994" s="495">
        <f t="shared" si="359"/>
        <v>396990.51000010967</v>
      </c>
      <c r="H2994" s="495">
        <f>VLOOKUP(A2994,'02-Metrics'!A:R,18,FALSE)</f>
        <v>3200000000</v>
      </c>
      <c r="I2994" s="496">
        <f t="shared" si="358"/>
        <v>1.2405953437503428E-4</v>
      </c>
      <c r="J2994" s="512"/>
      <c r="L2994" s="23">
        <v>43590</v>
      </c>
      <c r="M2994" s="241" t="s">
        <v>1039</v>
      </c>
      <c r="S2994">
        <f t="shared" si="361"/>
        <v>2019</v>
      </c>
    </row>
    <row r="2995" spans="1:19">
      <c r="A2995" s="418" t="s">
        <v>1249</v>
      </c>
      <c r="B2995" s="497">
        <f>L2995</f>
        <v>43590</v>
      </c>
      <c r="C2995" s="498">
        <v>28368240.75</v>
      </c>
      <c r="D2995" s="498"/>
      <c r="E2995" s="495">
        <f t="shared" si="364"/>
        <v>428736470.11000001</v>
      </c>
      <c r="F2995" s="495">
        <f t="shared" si="364"/>
        <v>399971238.8499999</v>
      </c>
      <c r="G2995" s="495">
        <f t="shared" si="359"/>
        <v>28765231.26000011</v>
      </c>
      <c r="H2995" s="495">
        <f>VLOOKUP(A2995,'02-Metrics'!A:R,18,FALSE)</f>
        <v>3200000000</v>
      </c>
      <c r="I2995" s="496">
        <f t="shared" si="358"/>
        <v>8.9891347687500334E-3</v>
      </c>
      <c r="J2995" s="512"/>
      <c r="L2995" s="23">
        <v>43590</v>
      </c>
      <c r="M2995" s="241" t="s">
        <v>1039</v>
      </c>
      <c r="S2995">
        <f t="shared" si="361"/>
        <v>2019</v>
      </c>
    </row>
    <row r="2996" spans="1:19">
      <c r="A2996" s="418" t="s">
        <v>1249</v>
      </c>
      <c r="B2996" s="497">
        <f>L2996</f>
        <v>43604</v>
      </c>
      <c r="C2996" s="498">
        <v>12983100.640000001</v>
      </c>
      <c r="D2996" s="498"/>
      <c r="E2996" s="495">
        <f t="shared" si="364"/>
        <v>441719570.75</v>
      </c>
      <c r="F2996" s="495">
        <f t="shared" si="364"/>
        <v>399971238.8499999</v>
      </c>
      <c r="G2996" s="495">
        <f t="shared" si="359"/>
        <v>41748331.900000095</v>
      </c>
      <c r="H2996" s="495">
        <f>VLOOKUP(A2996,'02-Metrics'!A:R,18,FALSE)</f>
        <v>3200000000</v>
      </c>
      <c r="I2996" s="496">
        <f t="shared" si="358"/>
        <v>1.304635371875003E-2</v>
      </c>
      <c r="J2996" s="512"/>
      <c r="L2996" s="23">
        <v>43604</v>
      </c>
      <c r="M2996" s="241" t="s">
        <v>1039</v>
      </c>
      <c r="S2996">
        <f t="shared" si="361"/>
        <v>2019</v>
      </c>
    </row>
    <row r="2997" spans="1:19">
      <c r="A2997" s="418" t="s">
        <v>1249</v>
      </c>
      <c r="B2997" s="497">
        <v>43617</v>
      </c>
      <c r="C2997" s="498"/>
      <c r="D2997" s="498">
        <v>5948480.1099999994</v>
      </c>
      <c r="E2997" s="495">
        <f t="shared" ref="E2997:F3012" si="365">C2997+E2996</f>
        <v>441719570.75</v>
      </c>
      <c r="F2997" s="495">
        <f t="shared" si="365"/>
        <v>405919718.95999992</v>
      </c>
      <c r="G2997" s="495">
        <f t="shared" si="359"/>
        <v>35799851.790000081</v>
      </c>
      <c r="H2997" s="495">
        <f>VLOOKUP(A2997,'02-Metrics'!A:R,18,FALSE)</f>
        <v>3200000000</v>
      </c>
      <c r="I2997" s="496">
        <f t="shared" si="358"/>
        <v>1.1187453684375025E-2</v>
      </c>
      <c r="J2997" s="512"/>
      <c r="M2997" s="241" t="s">
        <v>1038</v>
      </c>
      <c r="S2997">
        <f t="shared" si="361"/>
        <v>2019</v>
      </c>
    </row>
    <row r="2998" spans="1:19">
      <c r="A2998" s="418" t="s">
        <v>1249</v>
      </c>
      <c r="B2998" s="497">
        <v>43617</v>
      </c>
      <c r="C2998" s="498"/>
      <c r="D2998" s="498">
        <v>4930084.92</v>
      </c>
      <c r="E2998" s="495">
        <f t="shared" si="365"/>
        <v>441719570.75</v>
      </c>
      <c r="F2998" s="495">
        <f t="shared" si="365"/>
        <v>410849803.87999994</v>
      </c>
      <c r="G2998" s="495">
        <f t="shared" si="359"/>
        <v>30869766.870000064</v>
      </c>
      <c r="H2998" s="495">
        <f>VLOOKUP(A2998,'02-Metrics'!A:R,18,FALSE)</f>
        <v>3200000000</v>
      </c>
      <c r="I2998" s="496">
        <f t="shared" si="358"/>
        <v>9.6468021468750203E-3</v>
      </c>
      <c r="J2998" s="512"/>
      <c r="M2998" s="241" t="s">
        <v>1038</v>
      </c>
      <c r="S2998">
        <f t="shared" si="361"/>
        <v>2019</v>
      </c>
    </row>
    <row r="2999" spans="1:19">
      <c r="A2999" s="418" t="s">
        <v>1249</v>
      </c>
      <c r="B2999" s="497">
        <v>43617</v>
      </c>
      <c r="C2999" s="498"/>
      <c r="D2999" s="498">
        <v>75000</v>
      </c>
      <c r="E2999" s="495">
        <f t="shared" si="365"/>
        <v>441719570.75</v>
      </c>
      <c r="F2999" s="495">
        <f t="shared" si="365"/>
        <v>410924803.87999994</v>
      </c>
      <c r="G2999" s="495">
        <f t="shared" si="359"/>
        <v>30794766.870000064</v>
      </c>
      <c r="H2999" s="495">
        <f>VLOOKUP(A2999,'02-Metrics'!A:R,18,FALSE)</f>
        <v>3200000000</v>
      </c>
      <c r="I2999" s="496">
        <f t="shared" si="358"/>
        <v>9.6233646468750194E-3</v>
      </c>
      <c r="J2999" s="512"/>
      <c r="M2999" s="241" t="s">
        <v>1038</v>
      </c>
      <c r="S2999">
        <f t="shared" si="361"/>
        <v>2019</v>
      </c>
    </row>
    <row r="3000" spans="1:19">
      <c r="A3000" s="418" t="s">
        <v>1249</v>
      </c>
      <c r="B3000" s="497">
        <v>43617</v>
      </c>
      <c r="C3000" s="498"/>
      <c r="D3000" s="498">
        <v>25186799.439999994</v>
      </c>
      <c r="E3000" s="495">
        <f t="shared" si="365"/>
        <v>441719570.75</v>
      </c>
      <c r="F3000" s="495">
        <f t="shared" si="365"/>
        <v>436111603.31999993</v>
      </c>
      <c r="G3000" s="495">
        <f t="shared" si="359"/>
        <v>5607967.4300000668</v>
      </c>
      <c r="H3000" s="495">
        <f>VLOOKUP(A3000,'02-Metrics'!A:R,18,FALSE)</f>
        <v>3200000000</v>
      </c>
      <c r="I3000" s="496">
        <f t="shared" ref="I3000:I3063" si="366">G3000/H3000</f>
        <v>1.7524898218750208E-3</v>
      </c>
      <c r="J3000" s="512"/>
      <c r="M3000" s="241" t="s">
        <v>1038</v>
      </c>
      <c r="S3000">
        <f t="shared" si="361"/>
        <v>2019</v>
      </c>
    </row>
    <row r="3001" spans="1:19">
      <c r="A3001" s="418" t="s">
        <v>1249</v>
      </c>
      <c r="B3001" s="497">
        <f>L3001</f>
        <v>43618</v>
      </c>
      <c r="C3001" s="498">
        <v>32983100.66</v>
      </c>
      <c r="D3001" s="498"/>
      <c r="E3001" s="495">
        <f t="shared" si="365"/>
        <v>474702671.41000003</v>
      </c>
      <c r="F3001" s="495">
        <f t="shared" si="365"/>
        <v>436111603.31999993</v>
      </c>
      <c r="G3001" s="495">
        <f t="shared" si="359"/>
        <v>38591068.090000093</v>
      </c>
      <c r="H3001" s="495">
        <f>VLOOKUP(A3001,'02-Metrics'!A:R,18,FALSE)</f>
        <v>3200000000</v>
      </c>
      <c r="I3001" s="496">
        <f t="shared" si="366"/>
        <v>1.2059708778125029E-2</v>
      </c>
      <c r="J3001" s="512"/>
      <c r="L3001" s="23">
        <v>43618</v>
      </c>
      <c r="M3001" s="241" t="s">
        <v>764</v>
      </c>
      <c r="S3001">
        <f t="shared" si="361"/>
        <v>2019</v>
      </c>
    </row>
    <row r="3002" spans="1:19">
      <c r="A3002" s="418" t="s">
        <v>1249</v>
      </c>
      <c r="B3002" s="497">
        <f>L3002</f>
        <v>43632</v>
      </c>
      <c r="C3002" s="498">
        <v>20000000</v>
      </c>
      <c r="D3002" s="498"/>
      <c r="E3002" s="495">
        <f t="shared" si="365"/>
        <v>494702671.41000003</v>
      </c>
      <c r="F3002" s="495">
        <f t="shared" si="365"/>
        <v>436111603.31999993</v>
      </c>
      <c r="G3002" s="495">
        <f t="shared" si="359"/>
        <v>58591068.090000093</v>
      </c>
      <c r="H3002" s="495">
        <f>VLOOKUP(A3002,'02-Metrics'!A:R,18,FALSE)</f>
        <v>3200000000</v>
      </c>
      <c r="I3002" s="496">
        <f t="shared" si="366"/>
        <v>1.8309708778125031E-2</v>
      </c>
      <c r="J3002" s="512"/>
      <c r="L3002" s="23">
        <v>43632</v>
      </c>
      <c r="M3002" s="241" t="s">
        <v>1039</v>
      </c>
      <c r="S3002">
        <f t="shared" si="361"/>
        <v>2019</v>
      </c>
    </row>
    <row r="3003" spans="1:19">
      <c r="A3003" s="418" t="s">
        <v>1249</v>
      </c>
      <c r="B3003" s="497">
        <f>L3003</f>
        <v>43641</v>
      </c>
      <c r="C3003" s="498">
        <v>34182205.729999997</v>
      </c>
      <c r="D3003" s="498"/>
      <c r="E3003" s="495">
        <f t="shared" si="365"/>
        <v>528884877.14000005</v>
      </c>
      <c r="F3003" s="495">
        <f t="shared" si="365"/>
        <v>436111603.31999993</v>
      </c>
      <c r="G3003" s="495">
        <f t="shared" si="359"/>
        <v>92773273.820000112</v>
      </c>
      <c r="H3003" s="495">
        <f>VLOOKUP(A3003,'02-Metrics'!A:R,18,FALSE)</f>
        <v>3200000000</v>
      </c>
      <c r="I3003" s="496">
        <f t="shared" si="366"/>
        <v>2.8991648068750035E-2</v>
      </c>
      <c r="J3003" s="512"/>
      <c r="L3003" s="23">
        <v>43641</v>
      </c>
      <c r="M3003" s="241" t="s">
        <v>764</v>
      </c>
      <c r="S3003">
        <f t="shared" si="361"/>
        <v>2019</v>
      </c>
    </row>
    <row r="3004" spans="1:19">
      <c r="A3004" s="418" t="s">
        <v>1249</v>
      </c>
      <c r="B3004" s="497">
        <f>L3004</f>
        <v>43642</v>
      </c>
      <c r="C3004" s="498">
        <v>34182205.700000003</v>
      </c>
      <c r="D3004" s="498"/>
      <c r="E3004" s="495">
        <f t="shared" si="365"/>
        <v>563067082.84000003</v>
      </c>
      <c r="F3004" s="495">
        <f t="shared" si="365"/>
        <v>436111603.31999993</v>
      </c>
      <c r="G3004" s="495">
        <f t="shared" si="359"/>
        <v>126955479.5200001</v>
      </c>
      <c r="H3004" s="495">
        <f>VLOOKUP(A3004,'02-Metrics'!A:R,18,FALSE)</f>
        <v>3200000000</v>
      </c>
      <c r="I3004" s="496">
        <f t="shared" si="366"/>
        <v>3.9673587350000032E-2</v>
      </c>
      <c r="J3004" s="512"/>
      <c r="L3004" s="23">
        <v>43642</v>
      </c>
      <c r="M3004" s="241" t="s">
        <v>1039</v>
      </c>
      <c r="S3004">
        <f t="shared" si="361"/>
        <v>2019</v>
      </c>
    </row>
    <row r="3005" spans="1:19">
      <c r="A3005" s="418" t="s">
        <v>1249</v>
      </c>
      <c r="B3005" s="497">
        <v>43647</v>
      </c>
      <c r="C3005" s="498"/>
      <c r="D3005" s="498">
        <v>8117246.21</v>
      </c>
      <c r="E3005" s="495">
        <f t="shared" si="365"/>
        <v>563067082.84000003</v>
      </c>
      <c r="F3005" s="495">
        <f t="shared" si="365"/>
        <v>444228849.52999991</v>
      </c>
      <c r="G3005" s="495">
        <f t="shared" si="359"/>
        <v>118838233.31000012</v>
      </c>
      <c r="H3005" s="495">
        <f>VLOOKUP(A3005,'02-Metrics'!A:R,18,FALSE)</f>
        <v>3200000000</v>
      </c>
      <c r="I3005" s="496">
        <f t="shared" si="366"/>
        <v>3.7136947909375037E-2</v>
      </c>
      <c r="J3005" s="512"/>
      <c r="M3005" s="241" t="s">
        <v>1038</v>
      </c>
      <c r="S3005">
        <f t="shared" si="361"/>
        <v>2019</v>
      </c>
    </row>
    <row r="3006" spans="1:19">
      <c r="A3006" s="418" t="s">
        <v>1249</v>
      </c>
      <c r="B3006" s="497">
        <v>43647</v>
      </c>
      <c r="C3006" s="498"/>
      <c r="D3006" s="498">
        <v>20189200.559999995</v>
      </c>
      <c r="E3006" s="495">
        <f t="shared" si="365"/>
        <v>563067082.84000003</v>
      </c>
      <c r="F3006" s="495">
        <f t="shared" si="365"/>
        <v>464418050.08999991</v>
      </c>
      <c r="G3006" s="495">
        <f t="shared" si="359"/>
        <v>98649032.750000119</v>
      </c>
      <c r="H3006" s="495">
        <f>VLOOKUP(A3006,'02-Metrics'!A:R,18,FALSE)</f>
        <v>3200000000</v>
      </c>
      <c r="I3006" s="496">
        <f t="shared" si="366"/>
        <v>3.0827822734375038E-2</v>
      </c>
      <c r="J3006" s="512"/>
      <c r="M3006" s="241" t="s">
        <v>1038</v>
      </c>
      <c r="S3006">
        <f t="shared" si="361"/>
        <v>2019</v>
      </c>
    </row>
    <row r="3007" spans="1:19">
      <c r="A3007" s="418" t="s">
        <v>1249</v>
      </c>
      <c r="B3007" s="497">
        <v>43647</v>
      </c>
      <c r="C3007" s="498"/>
      <c r="D3007" s="498">
        <v>756.36</v>
      </c>
      <c r="E3007" s="495">
        <f t="shared" si="365"/>
        <v>563067082.84000003</v>
      </c>
      <c r="F3007" s="495">
        <f t="shared" si="365"/>
        <v>464418806.44999993</v>
      </c>
      <c r="G3007" s="495">
        <f t="shared" si="359"/>
        <v>98648276.390000105</v>
      </c>
      <c r="H3007" s="495">
        <f>VLOOKUP(A3007,'02-Metrics'!A:R,18,FALSE)</f>
        <v>3200000000</v>
      </c>
      <c r="I3007" s="496">
        <f t="shared" si="366"/>
        <v>3.0827586371875031E-2</v>
      </c>
      <c r="J3007" s="512"/>
      <c r="M3007" s="241" t="s">
        <v>1038</v>
      </c>
      <c r="S3007">
        <f t="shared" si="361"/>
        <v>2019</v>
      </c>
    </row>
    <row r="3008" spans="1:19">
      <c r="A3008" s="418" t="s">
        <v>1249</v>
      </c>
      <c r="B3008" s="497">
        <v>43647</v>
      </c>
      <c r="C3008" s="498"/>
      <c r="D3008" s="498">
        <v>23065905.380000003</v>
      </c>
      <c r="E3008" s="495">
        <f t="shared" si="365"/>
        <v>563067082.84000003</v>
      </c>
      <c r="F3008" s="495">
        <f t="shared" si="365"/>
        <v>487484711.82999992</v>
      </c>
      <c r="G3008" s="495">
        <f t="shared" si="359"/>
        <v>75582371.01000011</v>
      </c>
      <c r="H3008" s="495">
        <f>VLOOKUP(A3008,'02-Metrics'!A:R,18,FALSE)</f>
        <v>3200000000</v>
      </c>
      <c r="I3008" s="496">
        <f t="shared" si="366"/>
        <v>2.3619490940625033E-2</v>
      </c>
      <c r="J3008" s="512"/>
      <c r="M3008" s="241" t="s">
        <v>1038</v>
      </c>
      <c r="S3008">
        <f t="shared" si="361"/>
        <v>2019</v>
      </c>
    </row>
    <row r="3009" spans="1:19">
      <c r="A3009" s="418" t="s">
        <v>1249</v>
      </c>
      <c r="B3009" s="497">
        <f>L3009</f>
        <v>43648</v>
      </c>
      <c r="C3009" s="498">
        <v>39074639.759999998</v>
      </c>
      <c r="D3009" s="498"/>
      <c r="E3009" s="495">
        <f t="shared" si="365"/>
        <v>602141722.60000002</v>
      </c>
      <c r="F3009" s="495">
        <f t="shared" si="365"/>
        <v>487484711.82999992</v>
      </c>
      <c r="G3009" s="495">
        <f t="shared" ref="G3009:G3072" si="367">E3009-F3009</f>
        <v>114657010.7700001</v>
      </c>
      <c r="H3009" s="495">
        <f>VLOOKUP(A3009,'02-Metrics'!A:R,18,FALSE)</f>
        <v>3200000000</v>
      </c>
      <c r="I3009" s="496">
        <f t="shared" si="366"/>
        <v>3.5830315865625031E-2</v>
      </c>
      <c r="J3009" s="512"/>
      <c r="L3009" s="23">
        <v>43648</v>
      </c>
      <c r="M3009" s="241" t="s">
        <v>764</v>
      </c>
      <c r="S3009">
        <f t="shared" si="361"/>
        <v>2019</v>
      </c>
    </row>
    <row r="3010" spans="1:19">
      <c r="A3010" s="418" t="s">
        <v>1249</v>
      </c>
      <c r="B3010" s="497">
        <f>L3010</f>
        <v>43655</v>
      </c>
      <c r="C3010" s="498">
        <v>39074639.700000003</v>
      </c>
      <c r="D3010" s="498"/>
      <c r="E3010" s="495">
        <f t="shared" si="365"/>
        <v>641216362.30000007</v>
      </c>
      <c r="F3010" s="495">
        <f t="shared" si="365"/>
        <v>487484711.82999992</v>
      </c>
      <c r="G3010" s="495">
        <f t="shared" si="367"/>
        <v>153731650.47000015</v>
      </c>
      <c r="H3010" s="495">
        <f>VLOOKUP(A3010,'02-Metrics'!A:R,18,FALSE)</f>
        <v>3200000000</v>
      </c>
      <c r="I3010" s="496">
        <f t="shared" si="366"/>
        <v>4.8041140771875046E-2</v>
      </c>
      <c r="J3010" s="512"/>
      <c r="L3010" s="23">
        <v>43655</v>
      </c>
      <c r="M3010" s="241" t="s">
        <v>1039</v>
      </c>
      <c r="S3010">
        <f t="shared" si="361"/>
        <v>2019</v>
      </c>
    </row>
    <row r="3011" spans="1:19">
      <c r="A3011" s="418" t="s">
        <v>1249</v>
      </c>
      <c r="B3011" s="497">
        <v>43678</v>
      </c>
      <c r="C3011" s="498"/>
      <c r="D3011" s="498">
        <v>7176747.6300000008</v>
      </c>
      <c r="E3011" s="495">
        <f t="shared" si="365"/>
        <v>641216362.30000007</v>
      </c>
      <c r="F3011" s="495">
        <f t="shared" si="365"/>
        <v>494661459.45999992</v>
      </c>
      <c r="G3011" s="495">
        <f t="shared" si="367"/>
        <v>146554902.84000015</v>
      </c>
      <c r="H3011" s="495">
        <f>VLOOKUP(A3011,'02-Metrics'!A:R,18,FALSE)</f>
        <v>3200000000</v>
      </c>
      <c r="I3011" s="496">
        <f t="shared" si="366"/>
        <v>4.5798407137500045E-2</v>
      </c>
      <c r="J3011" s="512"/>
      <c r="M3011" s="241" t="s">
        <v>1038</v>
      </c>
      <c r="S3011">
        <f t="shared" ref="S3011:S3074" si="368">YEAR(B3011)</f>
        <v>2019</v>
      </c>
    </row>
    <row r="3012" spans="1:19">
      <c r="A3012" s="418" t="s">
        <v>1249</v>
      </c>
      <c r="B3012" s="497">
        <v>43678</v>
      </c>
      <c r="C3012" s="498"/>
      <c r="D3012" s="498">
        <v>8560770.5699999984</v>
      </c>
      <c r="E3012" s="495">
        <f t="shared" si="365"/>
        <v>641216362.30000007</v>
      </c>
      <c r="F3012" s="495">
        <f t="shared" si="365"/>
        <v>503222230.02999991</v>
      </c>
      <c r="G3012" s="495">
        <f t="shared" si="367"/>
        <v>137994132.27000016</v>
      </c>
      <c r="H3012" s="495">
        <f>VLOOKUP(A3012,'02-Metrics'!A:R,18,FALSE)</f>
        <v>3200000000</v>
      </c>
      <c r="I3012" s="496">
        <f t="shared" si="366"/>
        <v>4.3123166334375053E-2</v>
      </c>
      <c r="J3012" s="512"/>
      <c r="M3012" s="241" t="s">
        <v>1038</v>
      </c>
      <c r="S3012">
        <f t="shared" si="368"/>
        <v>2019</v>
      </c>
    </row>
    <row r="3013" spans="1:19">
      <c r="A3013" s="418" t="s">
        <v>1249</v>
      </c>
      <c r="B3013" s="497">
        <v>43678</v>
      </c>
      <c r="C3013" s="498"/>
      <c r="D3013" s="498">
        <v>23330840.839999989</v>
      </c>
      <c r="E3013" s="495">
        <f t="shared" ref="E3013:F3028" si="369">C3013+E3012</f>
        <v>641216362.30000007</v>
      </c>
      <c r="F3013" s="495">
        <f t="shared" si="369"/>
        <v>526553070.86999989</v>
      </c>
      <c r="G3013" s="495">
        <f t="shared" si="367"/>
        <v>114663291.43000019</v>
      </c>
      <c r="H3013" s="495">
        <f>VLOOKUP(A3013,'02-Metrics'!A:R,18,FALSE)</f>
        <v>3200000000</v>
      </c>
      <c r="I3013" s="496">
        <f t="shared" si="366"/>
        <v>3.5832278571875056E-2</v>
      </c>
      <c r="J3013" s="512"/>
      <c r="M3013" s="241" t="s">
        <v>1038</v>
      </c>
      <c r="S3013">
        <f t="shared" si="368"/>
        <v>2019</v>
      </c>
    </row>
    <row r="3014" spans="1:19">
      <c r="A3014" s="418" t="s">
        <v>1249</v>
      </c>
      <c r="B3014" s="497">
        <f>L3014</f>
        <v>43685</v>
      </c>
      <c r="C3014" s="498">
        <v>17368496</v>
      </c>
      <c r="D3014" s="498"/>
      <c r="E3014" s="495">
        <f t="shared" si="369"/>
        <v>658584858.30000007</v>
      </c>
      <c r="F3014" s="495">
        <f t="shared" si="369"/>
        <v>526553070.86999989</v>
      </c>
      <c r="G3014" s="495">
        <f t="shared" si="367"/>
        <v>132031787.43000019</v>
      </c>
      <c r="H3014" s="495">
        <f>VLOOKUP(A3014,'02-Metrics'!A:R,18,FALSE)</f>
        <v>3200000000</v>
      </c>
      <c r="I3014" s="496">
        <f t="shared" si="366"/>
        <v>4.125993357187506E-2</v>
      </c>
      <c r="J3014" s="512"/>
      <c r="L3014" s="23">
        <v>43685</v>
      </c>
      <c r="M3014" s="241" t="s">
        <v>1039</v>
      </c>
      <c r="S3014">
        <f t="shared" si="368"/>
        <v>2019</v>
      </c>
    </row>
    <row r="3015" spans="1:19">
      <c r="A3015" s="418" t="s">
        <v>1249</v>
      </c>
      <c r="B3015" s="497">
        <f>L3015</f>
        <v>43702</v>
      </c>
      <c r="C3015" s="498">
        <v>714927.1</v>
      </c>
      <c r="D3015" s="498"/>
      <c r="E3015" s="495">
        <f t="shared" si="369"/>
        <v>659299785.4000001</v>
      </c>
      <c r="F3015" s="495">
        <f t="shared" si="369"/>
        <v>526553070.86999989</v>
      </c>
      <c r="G3015" s="495">
        <f t="shared" si="367"/>
        <v>132746714.53000021</v>
      </c>
      <c r="H3015" s="495">
        <f>VLOOKUP(A3015,'02-Metrics'!A:R,18,FALSE)</f>
        <v>3200000000</v>
      </c>
      <c r="I3015" s="496">
        <f t="shared" si="366"/>
        <v>4.1483348290625069E-2</v>
      </c>
      <c r="J3015" s="512"/>
      <c r="L3015" s="23">
        <v>43702</v>
      </c>
      <c r="M3015" s="241" t="s">
        <v>1039</v>
      </c>
      <c r="S3015">
        <f t="shared" si="368"/>
        <v>2019</v>
      </c>
    </row>
    <row r="3016" spans="1:19">
      <c r="A3016" s="418" t="s">
        <v>1249</v>
      </c>
      <c r="B3016" s="497">
        <v>43709</v>
      </c>
      <c r="C3016" s="498"/>
      <c r="D3016" s="498">
        <v>3812455.6199999992</v>
      </c>
      <c r="E3016" s="495">
        <f t="shared" si="369"/>
        <v>659299785.4000001</v>
      </c>
      <c r="F3016" s="495">
        <f t="shared" si="369"/>
        <v>530365526.48999989</v>
      </c>
      <c r="G3016" s="495">
        <f t="shared" si="367"/>
        <v>128934258.91000021</v>
      </c>
      <c r="H3016" s="495">
        <f>VLOOKUP(A3016,'02-Metrics'!A:R,18,FALSE)</f>
        <v>3200000000</v>
      </c>
      <c r="I3016" s="496">
        <f t="shared" si="366"/>
        <v>4.0291955909375066E-2</v>
      </c>
      <c r="J3016" s="512"/>
      <c r="M3016" s="241" t="s">
        <v>1038</v>
      </c>
      <c r="S3016">
        <f t="shared" si="368"/>
        <v>2019</v>
      </c>
    </row>
    <row r="3017" spans="1:19">
      <c r="A3017" s="418" t="s">
        <v>1249</v>
      </c>
      <c r="B3017" s="497">
        <v>43709</v>
      </c>
      <c r="C3017" s="498"/>
      <c r="D3017" s="498">
        <v>6975277.2400000021</v>
      </c>
      <c r="E3017" s="495">
        <f t="shared" si="369"/>
        <v>659299785.4000001</v>
      </c>
      <c r="F3017" s="495">
        <f t="shared" si="369"/>
        <v>537340803.7299999</v>
      </c>
      <c r="G3017" s="495">
        <f t="shared" si="367"/>
        <v>121958981.6700002</v>
      </c>
      <c r="H3017" s="495">
        <f>VLOOKUP(A3017,'02-Metrics'!A:R,18,FALSE)</f>
        <v>3200000000</v>
      </c>
      <c r="I3017" s="496">
        <f t="shared" si="366"/>
        <v>3.8112181771875059E-2</v>
      </c>
      <c r="J3017" s="512"/>
      <c r="M3017" s="241" t="s">
        <v>1038</v>
      </c>
      <c r="S3017">
        <f t="shared" si="368"/>
        <v>2019</v>
      </c>
    </row>
    <row r="3018" spans="1:19">
      <c r="A3018" s="418" t="s">
        <v>1249</v>
      </c>
      <c r="B3018" s="497">
        <v>43709</v>
      </c>
      <c r="C3018" s="498"/>
      <c r="D3018" s="498">
        <v>18919848.989999995</v>
      </c>
      <c r="E3018" s="495">
        <f t="shared" si="369"/>
        <v>659299785.4000001</v>
      </c>
      <c r="F3018" s="495">
        <f t="shared" si="369"/>
        <v>556260652.71999991</v>
      </c>
      <c r="G3018" s="495">
        <f t="shared" si="367"/>
        <v>103039132.68000019</v>
      </c>
      <c r="H3018" s="495">
        <f>VLOOKUP(A3018,'02-Metrics'!A:R,18,FALSE)</f>
        <v>3200000000</v>
      </c>
      <c r="I3018" s="496">
        <f t="shared" si="366"/>
        <v>3.2199728962500056E-2</v>
      </c>
      <c r="J3018" s="512"/>
      <c r="M3018" s="241" t="s">
        <v>1038</v>
      </c>
      <c r="S3018">
        <f t="shared" si="368"/>
        <v>2019</v>
      </c>
    </row>
    <row r="3019" spans="1:19">
      <c r="A3019" s="418" t="s">
        <v>1249</v>
      </c>
      <c r="B3019" s="497">
        <f>L3019</f>
        <v>43725</v>
      </c>
      <c r="C3019" s="498">
        <v>27368495.940000001</v>
      </c>
      <c r="D3019" s="498"/>
      <c r="E3019" s="495">
        <f t="shared" si="369"/>
        <v>686668281.34000015</v>
      </c>
      <c r="F3019" s="495">
        <f t="shared" si="369"/>
        <v>556260652.71999991</v>
      </c>
      <c r="G3019" s="495">
        <f t="shared" si="367"/>
        <v>130407628.62000024</v>
      </c>
      <c r="H3019" s="495">
        <f>VLOOKUP(A3019,'02-Metrics'!A:R,18,FALSE)</f>
        <v>3200000000</v>
      </c>
      <c r="I3019" s="496">
        <f t="shared" si="366"/>
        <v>4.0752383943750074E-2</v>
      </c>
      <c r="J3019" s="512"/>
      <c r="L3019" s="23">
        <v>43725</v>
      </c>
      <c r="M3019" s="241" t="s">
        <v>764</v>
      </c>
      <c r="S3019">
        <f t="shared" si="368"/>
        <v>2019</v>
      </c>
    </row>
    <row r="3020" spans="1:19">
      <c r="A3020" s="418" t="s">
        <v>1249</v>
      </c>
      <c r="B3020" s="497">
        <f>L3020</f>
        <v>43725</v>
      </c>
      <c r="C3020" s="498">
        <v>10000000</v>
      </c>
      <c r="D3020" s="498"/>
      <c r="E3020" s="495">
        <f t="shared" si="369"/>
        <v>696668281.34000015</v>
      </c>
      <c r="F3020" s="495">
        <f t="shared" si="369"/>
        <v>556260652.71999991</v>
      </c>
      <c r="G3020" s="495">
        <f t="shared" si="367"/>
        <v>140407628.62000024</v>
      </c>
      <c r="H3020" s="495">
        <f>VLOOKUP(A3020,'02-Metrics'!A:R,18,FALSE)</f>
        <v>3200000000</v>
      </c>
      <c r="I3020" s="496">
        <f t="shared" si="366"/>
        <v>4.3877383943750077E-2</v>
      </c>
      <c r="J3020" s="512"/>
      <c r="L3020" s="23">
        <v>43725</v>
      </c>
      <c r="M3020" s="241" t="s">
        <v>1039</v>
      </c>
      <c r="S3020">
        <f t="shared" si="368"/>
        <v>2019</v>
      </c>
    </row>
    <row r="3021" spans="1:19">
      <c r="A3021" s="418" t="s">
        <v>1249</v>
      </c>
      <c r="B3021" s="497">
        <f>L3021</f>
        <v>43727</v>
      </c>
      <c r="C3021" s="498">
        <v>18813823.949999999</v>
      </c>
      <c r="D3021" s="498"/>
      <c r="E3021" s="495">
        <f t="shared" si="369"/>
        <v>715482105.2900002</v>
      </c>
      <c r="F3021" s="495">
        <f t="shared" si="369"/>
        <v>556260652.71999991</v>
      </c>
      <c r="G3021" s="495">
        <f t="shared" si="367"/>
        <v>159221452.57000029</v>
      </c>
      <c r="H3021" s="495">
        <f>VLOOKUP(A3021,'02-Metrics'!A:R,18,FALSE)</f>
        <v>3200000000</v>
      </c>
      <c r="I3021" s="496">
        <f t="shared" si="366"/>
        <v>4.975670392812509E-2</v>
      </c>
      <c r="J3021" s="512"/>
      <c r="L3021" s="23">
        <v>43727</v>
      </c>
      <c r="M3021" s="241" t="s">
        <v>1039</v>
      </c>
      <c r="S3021">
        <f t="shared" si="368"/>
        <v>2019</v>
      </c>
    </row>
    <row r="3022" spans="1:19">
      <c r="A3022" s="418" t="s">
        <v>1249</v>
      </c>
      <c r="B3022" s="497">
        <v>43739</v>
      </c>
      <c r="C3022" s="498"/>
      <c r="D3022" s="498">
        <v>6953248.919999999</v>
      </c>
      <c r="E3022" s="495">
        <f t="shared" si="369"/>
        <v>715482105.2900002</v>
      </c>
      <c r="F3022" s="495">
        <f t="shared" si="369"/>
        <v>563213901.63999987</v>
      </c>
      <c r="G3022" s="495">
        <f t="shared" si="367"/>
        <v>152268203.65000033</v>
      </c>
      <c r="H3022" s="495">
        <f>VLOOKUP(A3022,'02-Metrics'!A:R,18,FALSE)</f>
        <v>3200000000</v>
      </c>
      <c r="I3022" s="496">
        <f t="shared" si="366"/>
        <v>4.7583813640625104E-2</v>
      </c>
      <c r="J3022" s="512"/>
      <c r="M3022" s="241" t="s">
        <v>1038</v>
      </c>
      <c r="S3022">
        <f t="shared" si="368"/>
        <v>2019</v>
      </c>
    </row>
    <row r="3023" spans="1:19">
      <c r="A3023" s="418" t="s">
        <v>1249</v>
      </c>
      <c r="B3023" s="497">
        <v>43739</v>
      </c>
      <c r="C3023" s="498"/>
      <c r="D3023" s="498">
        <v>8884054.3200000022</v>
      </c>
      <c r="E3023" s="495">
        <f t="shared" si="369"/>
        <v>715482105.2900002</v>
      </c>
      <c r="F3023" s="495">
        <f t="shared" si="369"/>
        <v>572097955.95999992</v>
      </c>
      <c r="G3023" s="495">
        <f t="shared" si="367"/>
        <v>143384149.33000028</v>
      </c>
      <c r="H3023" s="495">
        <f>VLOOKUP(A3023,'02-Metrics'!A:R,18,FALSE)</f>
        <v>3200000000</v>
      </c>
      <c r="I3023" s="496">
        <f t="shared" si="366"/>
        <v>4.4807546665625086E-2</v>
      </c>
      <c r="J3023" s="512"/>
      <c r="M3023" s="241" t="s">
        <v>1038</v>
      </c>
      <c r="S3023">
        <f t="shared" si="368"/>
        <v>2019</v>
      </c>
    </row>
    <row r="3024" spans="1:19">
      <c r="A3024" s="418" t="s">
        <v>1249</v>
      </c>
      <c r="B3024" s="497">
        <v>43739</v>
      </c>
      <c r="C3024" s="498"/>
      <c r="D3024" s="498">
        <v>14857757.620000003</v>
      </c>
      <c r="E3024" s="495">
        <f t="shared" si="369"/>
        <v>715482105.2900002</v>
      </c>
      <c r="F3024" s="495">
        <f t="shared" si="369"/>
        <v>586955713.57999992</v>
      </c>
      <c r="G3024" s="495">
        <f t="shared" si="367"/>
        <v>128526391.71000028</v>
      </c>
      <c r="H3024" s="495">
        <f>VLOOKUP(A3024,'02-Metrics'!A:R,18,FALSE)</f>
        <v>3200000000</v>
      </c>
      <c r="I3024" s="496">
        <f t="shared" si="366"/>
        <v>4.016449740937509E-2</v>
      </c>
      <c r="J3024" s="512"/>
      <c r="M3024" s="241" t="s">
        <v>1038</v>
      </c>
      <c r="S3024">
        <f t="shared" si="368"/>
        <v>2019</v>
      </c>
    </row>
    <row r="3025" spans="1:19">
      <c r="A3025" s="418" t="s">
        <v>1249</v>
      </c>
      <c r="B3025" s="497">
        <f>L3025</f>
        <v>43753</v>
      </c>
      <c r="C3025" s="498">
        <v>28813824.710000001</v>
      </c>
      <c r="D3025" s="498"/>
      <c r="E3025" s="495">
        <f t="shared" si="369"/>
        <v>744295930.00000024</v>
      </c>
      <c r="F3025" s="495">
        <f t="shared" si="369"/>
        <v>586955713.57999992</v>
      </c>
      <c r="G3025" s="495">
        <f t="shared" si="367"/>
        <v>157340216.42000031</v>
      </c>
      <c r="H3025" s="495">
        <f>VLOOKUP(A3025,'02-Metrics'!A:R,18,FALSE)</f>
        <v>3200000000</v>
      </c>
      <c r="I3025" s="496">
        <f t="shared" si="366"/>
        <v>4.9168817631250097E-2</v>
      </c>
      <c r="J3025" s="512"/>
      <c r="L3025" s="23">
        <v>43753</v>
      </c>
      <c r="M3025" s="241" t="s">
        <v>764</v>
      </c>
      <c r="S3025">
        <f t="shared" si="368"/>
        <v>2019</v>
      </c>
    </row>
    <row r="3026" spans="1:19">
      <c r="A3026" s="418" t="s">
        <v>1249</v>
      </c>
      <c r="B3026" s="497">
        <f>L3026</f>
        <v>43758</v>
      </c>
      <c r="C3026" s="498">
        <v>10000000</v>
      </c>
      <c r="D3026" s="498"/>
      <c r="E3026" s="495">
        <f t="shared" si="369"/>
        <v>754295930.00000024</v>
      </c>
      <c r="F3026" s="495">
        <f t="shared" si="369"/>
        <v>586955713.57999992</v>
      </c>
      <c r="G3026" s="495">
        <f t="shared" si="367"/>
        <v>167340216.42000031</v>
      </c>
      <c r="H3026" s="495">
        <f>VLOOKUP(A3026,'02-Metrics'!A:R,18,FALSE)</f>
        <v>3200000000</v>
      </c>
      <c r="I3026" s="496">
        <f t="shared" si="366"/>
        <v>5.22938176312501E-2</v>
      </c>
      <c r="J3026" s="512"/>
      <c r="L3026" s="23">
        <v>43758</v>
      </c>
      <c r="M3026" s="241" t="s">
        <v>1039</v>
      </c>
      <c r="S3026">
        <f t="shared" si="368"/>
        <v>2019</v>
      </c>
    </row>
    <row r="3027" spans="1:19">
      <c r="A3027" s="418" t="s">
        <v>1249</v>
      </c>
      <c r="B3027" s="497">
        <f>L3027</f>
        <v>43758</v>
      </c>
      <c r="C3027" s="498">
        <v>7768504.0999999996</v>
      </c>
      <c r="D3027" s="498"/>
      <c r="E3027" s="495">
        <f t="shared" si="369"/>
        <v>762064434.10000026</v>
      </c>
      <c r="F3027" s="495">
        <f t="shared" si="369"/>
        <v>586955713.57999992</v>
      </c>
      <c r="G3027" s="495">
        <f t="shared" si="367"/>
        <v>175108720.52000034</v>
      </c>
      <c r="H3027" s="495">
        <f>VLOOKUP(A3027,'02-Metrics'!A:R,18,FALSE)</f>
        <v>3200000000</v>
      </c>
      <c r="I3027" s="496">
        <f t="shared" si="366"/>
        <v>5.4721475162500109E-2</v>
      </c>
      <c r="J3027" s="512"/>
      <c r="L3027" s="23">
        <v>43758</v>
      </c>
      <c r="M3027" s="241" t="s">
        <v>1039</v>
      </c>
      <c r="S3027">
        <f t="shared" si="368"/>
        <v>2019</v>
      </c>
    </row>
    <row r="3028" spans="1:19">
      <c r="A3028" s="418" t="s">
        <v>1249</v>
      </c>
      <c r="B3028" s="497">
        <v>43770</v>
      </c>
      <c r="C3028" s="498"/>
      <c r="D3028" s="498">
        <v>5927977.709999999</v>
      </c>
      <c r="E3028" s="495">
        <f t="shared" si="369"/>
        <v>762064434.10000026</v>
      </c>
      <c r="F3028" s="495">
        <f t="shared" si="369"/>
        <v>592883691.28999996</v>
      </c>
      <c r="G3028" s="495">
        <f t="shared" si="367"/>
        <v>169180742.8100003</v>
      </c>
      <c r="H3028" s="495">
        <f>VLOOKUP(A3028,'02-Metrics'!A:R,18,FALSE)</f>
        <v>3200000000</v>
      </c>
      <c r="I3028" s="496">
        <f t="shared" si="366"/>
        <v>5.2868982128125096E-2</v>
      </c>
      <c r="J3028" s="512"/>
      <c r="M3028" s="241" t="s">
        <v>1038</v>
      </c>
      <c r="S3028">
        <f t="shared" si="368"/>
        <v>2019</v>
      </c>
    </row>
    <row r="3029" spans="1:19">
      <c r="A3029" s="418" t="s">
        <v>1249</v>
      </c>
      <c r="B3029" s="497">
        <v>43770</v>
      </c>
      <c r="C3029" s="498"/>
      <c r="D3029" s="498">
        <v>15405719.140000002</v>
      </c>
      <c r="E3029" s="495">
        <f t="shared" ref="E3029:F3044" si="370">C3029+E3028</f>
        <v>762064434.10000026</v>
      </c>
      <c r="F3029" s="495">
        <f t="shared" si="370"/>
        <v>608289410.42999995</v>
      </c>
      <c r="G3029" s="495">
        <f t="shared" si="367"/>
        <v>153775023.67000031</v>
      </c>
      <c r="H3029" s="495">
        <f>VLOOKUP(A3029,'02-Metrics'!A:R,18,FALSE)</f>
        <v>3200000000</v>
      </c>
      <c r="I3029" s="496">
        <f t="shared" si="366"/>
        <v>4.8054694896875097E-2</v>
      </c>
      <c r="J3029" s="512"/>
      <c r="M3029" s="241" t="s">
        <v>1038</v>
      </c>
      <c r="S3029">
        <f t="shared" si="368"/>
        <v>2019</v>
      </c>
    </row>
    <row r="3030" spans="1:19">
      <c r="A3030" s="418" t="s">
        <v>1249</v>
      </c>
      <c r="B3030" s="497">
        <v>43770</v>
      </c>
      <c r="C3030" s="498"/>
      <c r="D3030" s="498">
        <v>139149.69</v>
      </c>
      <c r="E3030" s="495">
        <f t="shared" si="370"/>
        <v>762064434.10000026</v>
      </c>
      <c r="F3030" s="495">
        <f t="shared" si="370"/>
        <v>608428560.12</v>
      </c>
      <c r="G3030" s="495">
        <f t="shared" si="367"/>
        <v>153635873.98000026</v>
      </c>
      <c r="H3030" s="495">
        <f>VLOOKUP(A3030,'02-Metrics'!A:R,18,FALSE)</f>
        <v>3200000000</v>
      </c>
      <c r="I3030" s="496">
        <f t="shared" si="366"/>
        <v>4.8011210618750078E-2</v>
      </c>
      <c r="J3030" s="512"/>
      <c r="M3030" s="241" t="s">
        <v>1038</v>
      </c>
      <c r="S3030">
        <f t="shared" si="368"/>
        <v>2019</v>
      </c>
    </row>
    <row r="3031" spans="1:19">
      <c r="A3031" s="418" t="s">
        <v>1249</v>
      </c>
      <c r="B3031" s="497">
        <v>43770</v>
      </c>
      <c r="C3031" s="498"/>
      <c r="D3031" s="498">
        <v>7787357.2199999997</v>
      </c>
      <c r="E3031" s="495">
        <f t="shared" si="370"/>
        <v>762064434.10000026</v>
      </c>
      <c r="F3031" s="495">
        <f t="shared" si="370"/>
        <v>616215917.34000003</v>
      </c>
      <c r="G3031" s="495">
        <f t="shared" si="367"/>
        <v>145848516.76000023</v>
      </c>
      <c r="H3031" s="495">
        <f>VLOOKUP(A3031,'02-Metrics'!A:R,18,FALSE)</f>
        <v>3200000000</v>
      </c>
      <c r="I3031" s="496">
        <f t="shared" si="366"/>
        <v>4.5577661487500074E-2</v>
      </c>
      <c r="J3031" s="512"/>
      <c r="M3031" s="241" t="s">
        <v>1038</v>
      </c>
      <c r="S3031">
        <f t="shared" si="368"/>
        <v>2019</v>
      </c>
    </row>
    <row r="3032" spans="1:19">
      <c r="A3032" s="418" t="s">
        <v>1249</v>
      </c>
      <c r="B3032" s="497">
        <f>L3032</f>
        <v>43786</v>
      </c>
      <c r="C3032" s="498">
        <v>27768504.100000001</v>
      </c>
      <c r="D3032" s="498"/>
      <c r="E3032" s="495">
        <f t="shared" si="370"/>
        <v>789832938.20000029</v>
      </c>
      <c r="F3032" s="495">
        <f t="shared" si="370"/>
        <v>616215917.34000003</v>
      </c>
      <c r="G3032" s="495">
        <f t="shared" si="367"/>
        <v>173617020.86000025</v>
      </c>
      <c r="H3032" s="495">
        <f>VLOOKUP(A3032,'02-Metrics'!A:R,18,FALSE)</f>
        <v>3200000000</v>
      </c>
      <c r="I3032" s="496">
        <f t="shared" si="366"/>
        <v>5.4255319018750081E-2</v>
      </c>
      <c r="J3032" s="512"/>
      <c r="L3032" s="23">
        <v>43786</v>
      </c>
      <c r="M3032" s="241" t="s">
        <v>764</v>
      </c>
      <c r="S3032">
        <f t="shared" si="368"/>
        <v>2019</v>
      </c>
    </row>
    <row r="3033" spans="1:19">
      <c r="A3033" s="418" t="s">
        <v>1249</v>
      </c>
      <c r="B3033" s="497">
        <f>L3033</f>
        <v>43786</v>
      </c>
      <c r="C3033" s="498">
        <v>22348276.350000001</v>
      </c>
      <c r="D3033" s="498"/>
      <c r="E3033" s="495">
        <f t="shared" si="370"/>
        <v>812181214.55000031</v>
      </c>
      <c r="F3033" s="495">
        <f t="shared" si="370"/>
        <v>616215917.34000003</v>
      </c>
      <c r="G3033" s="495">
        <f t="shared" si="367"/>
        <v>195965297.21000028</v>
      </c>
      <c r="H3033" s="495">
        <f>VLOOKUP(A3033,'02-Metrics'!A:R,18,FALSE)</f>
        <v>3200000000</v>
      </c>
      <c r="I3033" s="496">
        <f t="shared" si="366"/>
        <v>6.1239155378125083E-2</v>
      </c>
      <c r="J3033" s="512"/>
      <c r="L3033" s="23">
        <v>43786</v>
      </c>
      <c r="M3033" s="241" t="s">
        <v>764</v>
      </c>
      <c r="S3033">
        <f t="shared" si="368"/>
        <v>2019</v>
      </c>
    </row>
    <row r="3034" spans="1:19">
      <c r="A3034" s="418" t="s">
        <v>1249</v>
      </c>
      <c r="B3034" s="497">
        <f>L3034</f>
        <v>43786</v>
      </c>
      <c r="C3034" s="498">
        <v>20000000</v>
      </c>
      <c r="D3034" s="498"/>
      <c r="E3034" s="495">
        <f t="shared" si="370"/>
        <v>832181214.55000031</v>
      </c>
      <c r="F3034" s="495">
        <f t="shared" si="370"/>
        <v>616215917.34000003</v>
      </c>
      <c r="G3034" s="495">
        <f t="shared" si="367"/>
        <v>215965297.21000028</v>
      </c>
      <c r="H3034" s="495">
        <f>VLOOKUP(A3034,'02-Metrics'!A:R,18,FALSE)</f>
        <v>3200000000</v>
      </c>
      <c r="I3034" s="496">
        <f t="shared" si="366"/>
        <v>6.7489155378125082E-2</v>
      </c>
      <c r="J3034" s="512"/>
      <c r="L3034" s="23">
        <v>43786</v>
      </c>
      <c r="M3034" s="241" t="s">
        <v>1039</v>
      </c>
      <c r="S3034">
        <f t="shared" si="368"/>
        <v>2019</v>
      </c>
    </row>
    <row r="3035" spans="1:19">
      <c r="A3035" s="418" t="s">
        <v>1249</v>
      </c>
      <c r="B3035" s="497">
        <f>L3035</f>
        <v>43789</v>
      </c>
      <c r="C3035" s="498">
        <v>26359242</v>
      </c>
      <c r="D3035" s="498"/>
      <c r="E3035" s="495">
        <f t="shared" si="370"/>
        <v>858540456.55000031</v>
      </c>
      <c r="F3035" s="495">
        <f t="shared" si="370"/>
        <v>616215917.34000003</v>
      </c>
      <c r="G3035" s="495">
        <f t="shared" si="367"/>
        <v>242324539.21000028</v>
      </c>
      <c r="H3035" s="495">
        <f>VLOOKUP(A3035,'02-Metrics'!A:R,18,FALSE)</f>
        <v>3200000000</v>
      </c>
      <c r="I3035" s="496">
        <f t="shared" si="366"/>
        <v>7.5726418503125087E-2</v>
      </c>
      <c r="J3035" s="512"/>
      <c r="L3035" s="23">
        <v>43789</v>
      </c>
      <c r="M3035" s="241" t="s">
        <v>1039</v>
      </c>
      <c r="S3035">
        <f t="shared" si="368"/>
        <v>2019</v>
      </c>
    </row>
    <row r="3036" spans="1:19">
      <c r="A3036" s="418" t="s">
        <v>1249</v>
      </c>
      <c r="B3036" s="497">
        <f>L3036</f>
        <v>43790</v>
      </c>
      <c r="C3036" s="498">
        <v>26359242</v>
      </c>
      <c r="D3036" s="498"/>
      <c r="E3036" s="495">
        <f t="shared" si="370"/>
        <v>884899698.55000031</v>
      </c>
      <c r="F3036" s="495">
        <f t="shared" si="370"/>
        <v>616215917.34000003</v>
      </c>
      <c r="G3036" s="495">
        <f t="shared" si="367"/>
        <v>268683781.21000028</v>
      </c>
      <c r="H3036" s="495">
        <f>VLOOKUP(A3036,'02-Metrics'!A:R,18,FALSE)</f>
        <v>3200000000</v>
      </c>
      <c r="I3036" s="496">
        <f t="shared" si="366"/>
        <v>8.3963681628125092E-2</v>
      </c>
      <c r="J3036" s="512"/>
      <c r="L3036" s="23">
        <v>43790</v>
      </c>
      <c r="M3036" s="241" t="s">
        <v>764</v>
      </c>
      <c r="S3036">
        <f t="shared" si="368"/>
        <v>2019</v>
      </c>
    </row>
    <row r="3037" spans="1:19">
      <c r="A3037" s="418" t="s">
        <v>1249</v>
      </c>
      <c r="B3037" s="497">
        <v>43800</v>
      </c>
      <c r="C3037" s="498"/>
      <c r="D3037" s="498">
        <v>8522080.3500000015</v>
      </c>
      <c r="E3037" s="495">
        <f t="shared" si="370"/>
        <v>884899698.55000031</v>
      </c>
      <c r="F3037" s="495">
        <f t="shared" si="370"/>
        <v>624737997.69000006</v>
      </c>
      <c r="G3037" s="495">
        <f t="shared" si="367"/>
        <v>260161700.86000025</v>
      </c>
      <c r="H3037" s="495">
        <f>VLOOKUP(A3037,'02-Metrics'!A:R,18,FALSE)</f>
        <v>3200000000</v>
      </c>
      <c r="I3037" s="496">
        <f t="shared" si="366"/>
        <v>8.130053151875008E-2</v>
      </c>
      <c r="J3037" s="512"/>
      <c r="M3037" s="241" t="s">
        <v>1038</v>
      </c>
      <c r="S3037">
        <f t="shared" si="368"/>
        <v>2019</v>
      </c>
    </row>
    <row r="3038" spans="1:19">
      <c r="A3038" s="418" t="s">
        <v>1249</v>
      </c>
      <c r="B3038" s="497">
        <v>43800</v>
      </c>
      <c r="C3038" s="498"/>
      <c r="D3038" s="498">
        <v>33350839.960000001</v>
      </c>
      <c r="E3038" s="495">
        <f t="shared" si="370"/>
        <v>884899698.55000031</v>
      </c>
      <c r="F3038" s="495">
        <f t="shared" si="370"/>
        <v>658088837.6500001</v>
      </c>
      <c r="G3038" s="495">
        <f t="shared" si="367"/>
        <v>226810860.90000021</v>
      </c>
      <c r="H3038" s="495">
        <f>VLOOKUP(A3038,'02-Metrics'!A:R,18,FALSE)</f>
        <v>3200000000</v>
      </c>
      <c r="I3038" s="496">
        <f t="shared" si="366"/>
        <v>7.0878394031250069E-2</v>
      </c>
      <c r="J3038" s="512"/>
      <c r="M3038" s="241" t="s">
        <v>1038</v>
      </c>
      <c r="S3038">
        <f t="shared" si="368"/>
        <v>2019</v>
      </c>
    </row>
    <row r="3039" spans="1:19">
      <c r="A3039" s="418" t="s">
        <v>1249</v>
      </c>
      <c r="B3039" s="497">
        <v>43800</v>
      </c>
      <c r="C3039" s="498"/>
      <c r="D3039" s="498">
        <v>4875935.6099999994</v>
      </c>
      <c r="E3039" s="495">
        <f t="shared" si="370"/>
        <v>884899698.55000031</v>
      </c>
      <c r="F3039" s="495">
        <f t="shared" si="370"/>
        <v>662964773.26000011</v>
      </c>
      <c r="G3039" s="495">
        <f t="shared" si="367"/>
        <v>221934925.2900002</v>
      </c>
      <c r="H3039" s="495">
        <f>VLOOKUP(A3039,'02-Metrics'!A:R,18,FALSE)</f>
        <v>3200000000</v>
      </c>
      <c r="I3039" s="496">
        <f t="shared" si="366"/>
        <v>6.9354664153125065E-2</v>
      </c>
      <c r="J3039" s="512"/>
      <c r="M3039" s="241" t="s">
        <v>1038</v>
      </c>
      <c r="S3039">
        <f t="shared" si="368"/>
        <v>2019</v>
      </c>
    </row>
    <row r="3040" spans="1:19">
      <c r="A3040" s="418" t="s">
        <v>1249</v>
      </c>
      <c r="B3040" s="497">
        <f>L3040</f>
        <v>43821</v>
      </c>
      <c r="C3040" s="498">
        <v>23826290.100000001</v>
      </c>
      <c r="D3040" s="498"/>
      <c r="E3040" s="495">
        <f t="shared" si="370"/>
        <v>908725988.65000033</v>
      </c>
      <c r="F3040" s="495">
        <f t="shared" si="370"/>
        <v>662964773.26000011</v>
      </c>
      <c r="G3040" s="495">
        <f t="shared" si="367"/>
        <v>245761215.39000022</v>
      </c>
      <c r="H3040" s="495">
        <f>VLOOKUP(A3040,'02-Metrics'!A:R,18,FALSE)</f>
        <v>3200000000</v>
      </c>
      <c r="I3040" s="496">
        <f t="shared" si="366"/>
        <v>7.6800379809375069E-2</v>
      </c>
      <c r="J3040" s="512"/>
      <c r="L3040" s="23">
        <v>43821</v>
      </c>
      <c r="M3040" s="241" t="s">
        <v>764</v>
      </c>
      <c r="S3040">
        <f t="shared" si="368"/>
        <v>2019</v>
      </c>
    </row>
    <row r="3041" spans="1:19">
      <c r="A3041" s="418" t="s">
        <v>1249</v>
      </c>
      <c r="B3041" s="497">
        <v>43831</v>
      </c>
      <c r="C3041" s="498"/>
      <c r="D3041" s="498">
        <v>6039332.5900000008</v>
      </c>
      <c r="E3041" s="495">
        <f t="shared" si="370"/>
        <v>908725988.65000033</v>
      </c>
      <c r="F3041" s="495">
        <f t="shared" si="370"/>
        <v>669004105.85000014</v>
      </c>
      <c r="G3041" s="495">
        <f t="shared" si="367"/>
        <v>239721882.80000019</v>
      </c>
      <c r="H3041" s="495">
        <f>VLOOKUP(A3041,'02-Metrics'!A:R,18,FALSE)</f>
        <v>3200000000</v>
      </c>
      <c r="I3041" s="496">
        <f t="shared" si="366"/>
        <v>7.4913088375000061E-2</v>
      </c>
      <c r="J3041" s="512"/>
      <c r="M3041" s="241" t="s">
        <v>1038</v>
      </c>
      <c r="S3041">
        <f t="shared" si="368"/>
        <v>2020</v>
      </c>
    </row>
    <row r="3042" spans="1:19">
      <c r="A3042" s="418" t="s">
        <v>1249</v>
      </c>
      <c r="B3042" s="497">
        <v>43831</v>
      </c>
      <c r="C3042" s="498"/>
      <c r="D3042" s="498">
        <v>21309533.920000002</v>
      </c>
      <c r="E3042" s="495">
        <f t="shared" si="370"/>
        <v>908725988.65000033</v>
      </c>
      <c r="F3042" s="495">
        <f t="shared" si="370"/>
        <v>690313639.7700001</v>
      </c>
      <c r="G3042" s="495">
        <f t="shared" si="367"/>
        <v>218412348.88000023</v>
      </c>
      <c r="H3042" s="495">
        <f>VLOOKUP(A3042,'02-Metrics'!A:R,18,FALSE)</f>
        <v>3200000000</v>
      </c>
      <c r="I3042" s="496">
        <f t="shared" si="366"/>
        <v>6.8253859025000072E-2</v>
      </c>
      <c r="J3042" s="512"/>
      <c r="M3042" s="241" t="s">
        <v>1038</v>
      </c>
      <c r="S3042">
        <f t="shared" si="368"/>
        <v>2020</v>
      </c>
    </row>
    <row r="3043" spans="1:19">
      <c r="A3043" s="418" t="s">
        <v>1249</v>
      </c>
      <c r="B3043" s="497">
        <v>43831</v>
      </c>
      <c r="C3043" s="498"/>
      <c r="D3043" s="498">
        <v>4632982.68</v>
      </c>
      <c r="E3043" s="495">
        <f t="shared" si="370"/>
        <v>908725988.65000033</v>
      </c>
      <c r="F3043" s="495">
        <f t="shared" si="370"/>
        <v>694946622.45000005</v>
      </c>
      <c r="G3043" s="495">
        <f t="shared" si="367"/>
        <v>213779366.20000029</v>
      </c>
      <c r="H3043" s="495">
        <f>VLOOKUP(A3043,'02-Metrics'!A:R,18,FALSE)</f>
        <v>3200000000</v>
      </c>
      <c r="I3043" s="496">
        <f t="shared" si="366"/>
        <v>6.6806051937500083E-2</v>
      </c>
      <c r="J3043" s="512"/>
      <c r="M3043" s="241" t="s">
        <v>1038</v>
      </c>
      <c r="S3043">
        <f t="shared" si="368"/>
        <v>2020</v>
      </c>
    </row>
    <row r="3044" spans="1:19">
      <c r="A3044" s="418" t="s">
        <v>1249</v>
      </c>
      <c r="B3044" s="497">
        <v>43862</v>
      </c>
      <c r="C3044" s="498"/>
      <c r="D3044" s="498">
        <v>7152900.0499999998</v>
      </c>
      <c r="E3044" s="495">
        <f t="shared" si="370"/>
        <v>908725988.65000033</v>
      </c>
      <c r="F3044" s="495">
        <f t="shared" si="370"/>
        <v>702099522.5</v>
      </c>
      <c r="G3044" s="495">
        <f t="shared" si="367"/>
        <v>206626466.15000033</v>
      </c>
      <c r="H3044" s="495">
        <f>VLOOKUP(A3044,'02-Metrics'!A:R,18,FALSE)</f>
        <v>3200000000</v>
      </c>
      <c r="I3044" s="496">
        <f t="shared" si="366"/>
        <v>6.4570770671875111E-2</v>
      </c>
      <c r="J3044" s="512"/>
      <c r="M3044" s="241" t="s">
        <v>1038</v>
      </c>
      <c r="S3044">
        <f t="shared" si="368"/>
        <v>2020</v>
      </c>
    </row>
    <row r="3045" spans="1:19">
      <c r="A3045" s="418" t="s">
        <v>1249</v>
      </c>
      <c r="B3045" s="497">
        <v>43862</v>
      </c>
      <c r="C3045" s="498"/>
      <c r="D3045" s="498">
        <v>39627705.68</v>
      </c>
      <c r="E3045" s="495">
        <f t="shared" ref="E3045:F3060" si="371">C3045+E3044</f>
        <v>908725988.65000033</v>
      </c>
      <c r="F3045" s="495">
        <f t="shared" si="371"/>
        <v>741727228.17999995</v>
      </c>
      <c r="G3045" s="495">
        <f t="shared" si="367"/>
        <v>166998760.47000039</v>
      </c>
      <c r="H3045" s="495">
        <f>VLOOKUP(A3045,'02-Metrics'!A:R,18,FALSE)</f>
        <v>3200000000</v>
      </c>
      <c r="I3045" s="496">
        <f t="shared" si="366"/>
        <v>5.2187112646875124E-2</v>
      </c>
      <c r="J3045" s="512"/>
      <c r="M3045" s="241" t="s">
        <v>1038</v>
      </c>
      <c r="S3045">
        <f t="shared" si="368"/>
        <v>2020</v>
      </c>
    </row>
    <row r="3046" spans="1:19">
      <c r="A3046" s="418" t="s">
        <v>1249</v>
      </c>
      <c r="B3046" s="497">
        <v>43862</v>
      </c>
      <c r="C3046" s="498"/>
      <c r="D3046" s="498">
        <v>3424586.89</v>
      </c>
      <c r="E3046" s="495">
        <f t="shared" si="371"/>
        <v>908725988.65000033</v>
      </c>
      <c r="F3046" s="495">
        <f t="shared" si="371"/>
        <v>745151815.06999993</v>
      </c>
      <c r="G3046" s="495">
        <f t="shared" si="367"/>
        <v>163574173.5800004</v>
      </c>
      <c r="H3046" s="495">
        <f>VLOOKUP(A3046,'02-Metrics'!A:R,18,FALSE)</f>
        <v>3200000000</v>
      </c>
      <c r="I3046" s="496">
        <f t="shared" si="366"/>
        <v>5.1116929243750123E-2</v>
      </c>
      <c r="J3046" s="512"/>
      <c r="M3046" s="241" t="s">
        <v>1038</v>
      </c>
      <c r="S3046">
        <f t="shared" si="368"/>
        <v>2020</v>
      </c>
    </row>
    <row r="3047" spans="1:19">
      <c r="A3047" s="418" t="s">
        <v>1249</v>
      </c>
      <c r="B3047" s="497">
        <f>L3047</f>
        <v>43870</v>
      </c>
      <c r="C3047" s="498">
        <v>29830600.5</v>
      </c>
      <c r="D3047" s="498"/>
      <c r="E3047" s="495">
        <f t="shared" si="371"/>
        <v>938556589.15000033</v>
      </c>
      <c r="F3047" s="495">
        <f t="shared" si="371"/>
        <v>745151815.06999993</v>
      </c>
      <c r="G3047" s="495">
        <f t="shared" si="367"/>
        <v>193404774.0800004</v>
      </c>
      <c r="H3047" s="495">
        <f>VLOOKUP(A3047,'02-Metrics'!A:R,18,FALSE)</f>
        <v>3200000000</v>
      </c>
      <c r="I3047" s="496">
        <f t="shared" si="366"/>
        <v>6.0438991900000127E-2</v>
      </c>
      <c r="J3047" s="512"/>
      <c r="L3047" s="23">
        <v>43870</v>
      </c>
      <c r="M3047" s="241" t="s">
        <v>764</v>
      </c>
      <c r="S3047">
        <f t="shared" si="368"/>
        <v>2020</v>
      </c>
    </row>
    <row r="3048" spans="1:19">
      <c r="A3048" s="418" t="s">
        <v>1249</v>
      </c>
      <c r="B3048" s="497">
        <v>43891</v>
      </c>
      <c r="C3048" s="498"/>
      <c r="D3048" s="498">
        <v>5598607.46</v>
      </c>
      <c r="E3048" s="495">
        <f t="shared" si="371"/>
        <v>938556589.15000033</v>
      </c>
      <c r="F3048" s="495">
        <f t="shared" si="371"/>
        <v>750750422.52999997</v>
      </c>
      <c r="G3048" s="495">
        <f t="shared" si="367"/>
        <v>187806166.62000036</v>
      </c>
      <c r="H3048" s="495">
        <f>VLOOKUP(A3048,'02-Metrics'!A:R,18,FALSE)</f>
        <v>3200000000</v>
      </c>
      <c r="I3048" s="496">
        <f t="shared" si="366"/>
        <v>5.8689427068750112E-2</v>
      </c>
      <c r="J3048" s="512"/>
      <c r="M3048" s="241" t="s">
        <v>1038</v>
      </c>
      <c r="S3048">
        <f t="shared" si="368"/>
        <v>2020</v>
      </c>
    </row>
    <row r="3049" spans="1:19">
      <c r="A3049" s="418" t="s">
        <v>1249</v>
      </c>
      <c r="B3049" s="497">
        <v>43891</v>
      </c>
      <c r="C3049" s="498"/>
      <c r="D3049" s="498">
        <v>14430127.07</v>
      </c>
      <c r="E3049" s="495">
        <f t="shared" si="371"/>
        <v>938556589.15000033</v>
      </c>
      <c r="F3049" s="495">
        <f t="shared" si="371"/>
        <v>765180549.60000002</v>
      </c>
      <c r="G3049" s="495">
        <f t="shared" si="367"/>
        <v>173376039.55000031</v>
      </c>
      <c r="H3049" s="495">
        <f>VLOOKUP(A3049,'02-Metrics'!A:R,18,FALSE)</f>
        <v>3200000000</v>
      </c>
      <c r="I3049" s="496">
        <f t="shared" si="366"/>
        <v>5.4180012359375099E-2</v>
      </c>
      <c r="J3049" s="512"/>
      <c r="M3049" s="241" t="s">
        <v>1038</v>
      </c>
      <c r="S3049">
        <f t="shared" si="368"/>
        <v>2020</v>
      </c>
    </row>
    <row r="3050" spans="1:19">
      <c r="A3050" s="418" t="s">
        <v>1249</v>
      </c>
      <c r="B3050" s="497">
        <v>43891</v>
      </c>
      <c r="C3050" s="498"/>
      <c r="D3050" s="498">
        <v>1615808.26</v>
      </c>
      <c r="E3050" s="495">
        <f t="shared" si="371"/>
        <v>938556589.15000033</v>
      </c>
      <c r="F3050" s="495">
        <f t="shared" si="371"/>
        <v>766796357.86000001</v>
      </c>
      <c r="G3050" s="495">
        <f t="shared" si="367"/>
        <v>171760231.29000032</v>
      </c>
      <c r="H3050" s="495">
        <f>VLOOKUP(A3050,'02-Metrics'!A:R,18,FALSE)</f>
        <v>3200000000</v>
      </c>
      <c r="I3050" s="496">
        <f t="shared" si="366"/>
        <v>5.3675072278125097E-2</v>
      </c>
      <c r="J3050" s="512"/>
      <c r="M3050" s="241" t="s">
        <v>1038</v>
      </c>
      <c r="S3050">
        <f t="shared" si="368"/>
        <v>2020</v>
      </c>
    </row>
    <row r="3051" spans="1:19">
      <c r="A3051" s="418" t="s">
        <v>1249</v>
      </c>
      <c r="B3051" s="497">
        <f>L3051</f>
        <v>43909</v>
      </c>
      <c r="C3051" s="498">
        <v>22909628.300000001</v>
      </c>
      <c r="D3051" s="498"/>
      <c r="E3051" s="495">
        <f t="shared" si="371"/>
        <v>961466217.45000029</v>
      </c>
      <c r="F3051" s="495">
        <f t="shared" si="371"/>
        <v>766796357.86000001</v>
      </c>
      <c r="G3051" s="495">
        <f t="shared" si="367"/>
        <v>194669859.59000027</v>
      </c>
      <c r="H3051" s="495">
        <f>VLOOKUP(A3051,'02-Metrics'!A:R,18,FALSE)</f>
        <v>3200000000</v>
      </c>
      <c r="I3051" s="496">
        <f t="shared" si="366"/>
        <v>6.0834331121875085E-2</v>
      </c>
      <c r="J3051" s="512"/>
      <c r="L3051" s="23">
        <v>43909</v>
      </c>
      <c r="M3051" s="241" t="s">
        <v>764</v>
      </c>
      <c r="S3051">
        <f t="shared" si="368"/>
        <v>2020</v>
      </c>
    </row>
    <row r="3052" spans="1:19">
      <c r="A3052" s="418" t="s">
        <v>1249</v>
      </c>
      <c r="B3052" s="497">
        <v>43922</v>
      </c>
      <c r="C3052" s="498"/>
      <c r="D3052" s="498">
        <v>9674509.5199999996</v>
      </c>
      <c r="E3052" s="495">
        <f t="shared" si="371"/>
        <v>961466217.45000029</v>
      </c>
      <c r="F3052" s="495">
        <f t="shared" si="371"/>
        <v>776470867.38</v>
      </c>
      <c r="G3052" s="495">
        <f t="shared" si="367"/>
        <v>184995350.07000029</v>
      </c>
      <c r="H3052" s="495">
        <f>VLOOKUP(A3052,'02-Metrics'!A:R,18,FALSE)</f>
        <v>3200000000</v>
      </c>
      <c r="I3052" s="496">
        <f t="shared" si="366"/>
        <v>5.7811046896875093E-2</v>
      </c>
      <c r="J3052" s="512"/>
      <c r="M3052" s="241" t="s">
        <v>1038</v>
      </c>
      <c r="S3052">
        <f t="shared" si="368"/>
        <v>2020</v>
      </c>
    </row>
    <row r="3053" spans="1:19">
      <c r="A3053" s="418" t="s">
        <v>1249</v>
      </c>
      <c r="B3053" s="497">
        <v>43922</v>
      </c>
      <c r="C3053" s="498"/>
      <c r="D3053" s="498">
        <v>11216608.300000003</v>
      </c>
      <c r="E3053" s="495">
        <f t="shared" si="371"/>
        <v>961466217.45000029</v>
      </c>
      <c r="F3053" s="495">
        <f t="shared" si="371"/>
        <v>787687475.67999995</v>
      </c>
      <c r="G3053" s="495">
        <f t="shared" si="367"/>
        <v>173778741.77000034</v>
      </c>
      <c r="H3053" s="495">
        <f>VLOOKUP(A3053,'02-Metrics'!A:R,18,FALSE)</f>
        <v>3200000000</v>
      </c>
      <c r="I3053" s="496">
        <f t="shared" si="366"/>
        <v>5.4305856803125108E-2</v>
      </c>
      <c r="J3053" s="512"/>
      <c r="M3053" s="241" t="s">
        <v>1038</v>
      </c>
      <c r="S3053">
        <f t="shared" si="368"/>
        <v>2020</v>
      </c>
    </row>
    <row r="3054" spans="1:19">
      <c r="A3054" s="418" t="s">
        <v>1249</v>
      </c>
      <c r="B3054" s="497">
        <v>43922</v>
      </c>
      <c r="C3054" s="498"/>
      <c r="D3054" s="498">
        <v>1713169.18</v>
      </c>
      <c r="E3054" s="495">
        <f t="shared" si="371"/>
        <v>961466217.45000029</v>
      </c>
      <c r="F3054" s="495">
        <f t="shared" si="371"/>
        <v>789400644.8599999</v>
      </c>
      <c r="G3054" s="495">
        <f t="shared" si="367"/>
        <v>172065572.59000039</v>
      </c>
      <c r="H3054" s="495">
        <f>VLOOKUP(A3054,'02-Metrics'!A:R,18,FALSE)</f>
        <v>3200000000</v>
      </c>
      <c r="I3054" s="496">
        <f t="shared" si="366"/>
        <v>5.3770491434375123E-2</v>
      </c>
      <c r="J3054" s="512"/>
      <c r="M3054" s="241" t="s">
        <v>1038</v>
      </c>
      <c r="S3054">
        <f t="shared" si="368"/>
        <v>2020</v>
      </c>
    </row>
    <row r="3055" spans="1:19">
      <c r="A3055" s="418" t="s">
        <v>1249</v>
      </c>
      <c r="B3055" s="497">
        <f>L3055</f>
        <v>43930</v>
      </c>
      <c r="C3055" s="498">
        <v>21628889.100000001</v>
      </c>
      <c r="D3055" s="498"/>
      <c r="E3055" s="495">
        <f t="shared" si="371"/>
        <v>983095106.55000031</v>
      </c>
      <c r="F3055" s="495">
        <f t="shared" si="371"/>
        <v>789400644.8599999</v>
      </c>
      <c r="G3055" s="495">
        <f t="shared" si="367"/>
        <v>193694461.69000041</v>
      </c>
      <c r="H3055" s="495">
        <f>VLOOKUP(A3055,'02-Metrics'!A:R,18,FALSE)</f>
        <v>3200000000</v>
      </c>
      <c r="I3055" s="496">
        <f t="shared" si="366"/>
        <v>6.0529519278125131E-2</v>
      </c>
      <c r="J3055" s="512"/>
      <c r="L3055" s="23">
        <v>43930</v>
      </c>
      <c r="M3055" s="241" t="s">
        <v>764</v>
      </c>
      <c r="S3055">
        <f t="shared" si="368"/>
        <v>2020</v>
      </c>
    </row>
    <row r="3056" spans="1:19">
      <c r="A3056" s="418" t="s">
        <v>1249</v>
      </c>
      <c r="B3056" s="497">
        <v>43952</v>
      </c>
      <c r="C3056" s="498"/>
      <c r="D3056" s="498">
        <v>1950320.4700000002</v>
      </c>
      <c r="E3056" s="495">
        <f t="shared" si="371"/>
        <v>983095106.55000031</v>
      </c>
      <c r="F3056" s="495">
        <f t="shared" si="371"/>
        <v>791350965.32999992</v>
      </c>
      <c r="G3056" s="495">
        <f t="shared" si="367"/>
        <v>191744141.22000039</v>
      </c>
      <c r="H3056" s="495">
        <f>VLOOKUP(A3056,'02-Metrics'!A:R,18,FALSE)</f>
        <v>3200000000</v>
      </c>
      <c r="I3056" s="496">
        <f t="shared" si="366"/>
        <v>5.9920044131250121E-2</v>
      </c>
      <c r="J3056" s="512"/>
      <c r="M3056" s="241" t="s">
        <v>1038</v>
      </c>
      <c r="S3056">
        <f t="shared" si="368"/>
        <v>2020</v>
      </c>
    </row>
    <row r="3057" spans="1:19">
      <c r="A3057" s="418" t="s">
        <v>1249</v>
      </c>
      <c r="B3057" s="497">
        <v>43952</v>
      </c>
      <c r="C3057" s="498"/>
      <c r="D3057" s="498">
        <v>13876921.58</v>
      </c>
      <c r="E3057" s="495">
        <f t="shared" si="371"/>
        <v>983095106.55000031</v>
      </c>
      <c r="F3057" s="495">
        <f t="shared" si="371"/>
        <v>805227886.90999997</v>
      </c>
      <c r="G3057" s="495">
        <f t="shared" si="367"/>
        <v>177867219.64000034</v>
      </c>
      <c r="H3057" s="495">
        <f>VLOOKUP(A3057,'02-Metrics'!A:R,18,FALSE)</f>
        <v>3200000000</v>
      </c>
      <c r="I3057" s="496">
        <f t="shared" si="366"/>
        <v>5.5583506137500106E-2</v>
      </c>
      <c r="J3057" s="512"/>
      <c r="M3057" s="241" t="s">
        <v>1038</v>
      </c>
      <c r="S3057">
        <f t="shared" si="368"/>
        <v>2020</v>
      </c>
    </row>
    <row r="3058" spans="1:19">
      <c r="A3058" s="418" t="s">
        <v>1249</v>
      </c>
      <c r="B3058" s="497">
        <v>43952</v>
      </c>
      <c r="C3058" s="498"/>
      <c r="D3058" s="498">
        <v>2111232.36</v>
      </c>
      <c r="E3058" s="495">
        <f t="shared" si="371"/>
        <v>983095106.55000031</v>
      </c>
      <c r="F3058" s="495">
        <f t="shared" si="371"/>
        <v>807339119.26999998</v>
      </c>
      <c r="G3058" s="495">
        <f t="shared" si="367"/>
        <v>175755987.28000033</v>
      </c>
      <c r="H3058" s="495">
        <f>VLOOKUP(A3058,'02-Metrics'!A:R,18,FALSE)</f>
        <v>3200000000</v>
      </c>
      <c r="I3058" s="496">
        <f t="shared" si="366"/>
        <v>5.4923746025000102E-2</v>
      </c>
      <c r="J3058" s="512"/>
      <c r="M3058" s="241" t="s">
        <v>1038</v>
      </c>
      <c r="S3058">
        <f t="shared" si="368"/>
        <v>2020</v>
      </c>
    </row>
    <row r="3059" spans="1:19">
      <c r="A3059" s="418" t="s">
        <v>1249</v>
      </c>
      <c r="B3059" s="497">
        <f>L3059</f>
        <v>43955</v>
      </c>
      <c r="C3059" s="498">
        <v>35488384.450000003</v>
      </c>
      <c r="D3059" s="498"/>
      <c r="E3059" s="495">
        <f t="shared" si="371"/>
        <v>1018583491.0000004</v>
      </c>
      <c r="F3059" s="495">
        <f t="shared" si="371"/>
        <v>807339119.26999998</v>
      </c>
      <c r="G3059" s="495">
        <f t="shared" si="367"/>
        <v>211244371.73000038</v>
      </c>
      <c r="H3059" s="495">
        <f>VLOOKUP(A3059,'02-Metrics'!A:R,18,FALSE)</f>
        <v>3200000000</v>
      </c>
      <c r="I3059" s="496">
        <f t="shared" si="366"/>
        <v>6.6013866165625115E-2</v>
      </c>
      <c r="J3059" s="512"/>
      <c r="L3059" s="23">
        <v>43955</v>
      </c>
      <c r="M3059" s="241" t="s">
        <v>764</v>
      </c>
      <c r="S3059">
        <f t="shared" si="368"/>
        <v>2020</v>
      </c>
    </row>
    <row r="3060" spans="1:19">
      <c r="A3060" s="418" t="s">
        <v>1249</v>
      </c>
      <c r="B3060" s="497">
        <f>L3060</f>
        <v>43971</v>
      </c>
      <c r="C3060" s="498">
        <v>12244457.65</v>
      </c>
      <c r="D3060" s="498"/>
      <c r="E3060" s="495">
        <f t="shared" si="371"/>
        <v>1030827948.6500003</v>
      </c>
      <c r="F3060" s="495">
        <f t="shared" si="371"/>
        <v>807339119.26999998</v>
      </c>
      <c r="G3060" s="495">
        <f t="shared" si="367"/>
        <v>223488829.38000035</v>
      </c>
      <c r="H3060" s="495">
        <f>VLOOKUP(A3060,'02-Metrics'!A:R,18,FALSE)</f>
        <v>3200000000</v>
      </c>
      <c r="I3060" s="496">
        <f t="shared" si="366"/>
        <v>6.9840259181250114E-2</v>
      </c>
      <c r="J3060" s="512"/>
      <c r="L3060" s="23">
        <v>43971</v>
      </c>
      <c r="M3060" s="241" t="s">
        <v>764</v>
      </c>
      <c r="S3060">
        <f t="shared" si="368"/>
        <v>2020</v>
      </c>
    </row>
    <row r="3061" spans="1:19">
      <c r="A3061" s="418" t="s">
        <v>1249</v>
      </c>
      <c r="B3061" s="497">
        <f>L3061</f>
        <v>43977</v>
      </c>
      <c r="C3061" s="498">
        <v>35000000</v>
      </c>
      <c r="D3061" s="498"/>
      <c r="E3061" s="495">
        <f t="shared" ref="E3061:F3076" si="372">C3061+E3060</f>
        <v>1065827948.6500003</v>
      </c>
      <c r="F3061" s="495">
        <f t="shared" si="372"/>
        <v>807339119.26999998</v>
      </c>
      <c r="G3061" s="495">
        <f t="shared" si="367"/>
        <v>258488829.38000035</v>
      </c>
      <c r="H3061" s="495">
        <f>VLOOKUP(A3061,'02-Metrics'!A:R,18,FALSE)</f>
        <v>3200000000</v>
      </c>
      <c r="I3061" s="496">
        <f t="shared" si="366"/>
        <v>8.0777759181250117E-2</v>
      </c>
      <c r="J3061" s="512"/>
      <c r="L3061" s="23">
        <v>43977</v>
      </c>
      <c r="M3061" s="241" t="s">
        <v>764</v>
      </c>
      <c r="S3061">
        <f t="shared" si="368"/>
        <v>2020</v>
      </c>
    </row>
    <row r="3062" spans="1:19">
      <c r="A3062" s="418" t="s">
        <v>1249</v>
      </c>
      <c r="B3062" s="497">
        <f>L3062</f>
        <v>43982</v>
      </c>
      <c r="C3062" s="498">
        <v>35000000</v>
      </c>
      <c r="D3062" s="498"/>
      <c r="E3062" s="495">
        <f t="shared" si="372"/>
        <v>1100827948.6500003</v>
      </c>
      <c r="F3062" s="495">
        <f t="shared" si="372"/>
        <v>807339119.26999998</v>
      </c>
      <c r="G3062" s="495">
        <f t="shared" si="367"/>
        <v>293488829.38000035</v>
      </c>
      <c r="H3062" s="495">
        <f>VLOOKUP(A3062,'02-Metrics'!A:R,18,FALSE)</f>
        <v>3200000000</v>
      </c>
      <c r="I3062" s="496">
        <f t="shared" si="366"/>
        <v>9.1715259181250106E-2</v>
      </c>
      <c r="J3062" s="512"/>
      <c r="L3062" s="23">
        <v>43982</v>
      </c>
      <c r="M3062" s="241" t="s">
        <v>1039</v>
      </c>
      <c r="S3062">
        <f t="shared" si="368"/>
        <v>2020</v>
      </c>
    </row>
    <row r="3063" spans="1:19">
      <c r="A3063" s="418" t="s">
        <v>1249</v>
      </c>
      <c r="B3063" s="497">
        <v>43983</v>
      </c>
      <c r="C3063" s="498"/>
      <c r="D3063" s="498">
        <v>11664743.660000002</v>
      </c>
      <c r="E3063" s="495">
        <f t="shared" si="372"/>
        <v>1100827948.6500003</v>
      </c>
      <c r="F3063" s="495">
        <f t="shared" si="372"/>
        <v>819003862.92999995</v>
      </c>
      <c r="G3063" s="495">
        <f t="shared" si="367"/>
        <v>281824085.72000039</v>
      </c>
      <c r="H3063" s="495">
        <f>VLOOKUP(A3063,'02-Metrics'!A:R,18,FALSE)</f>
        <v>3200000000</v>
      </c>
      <c r="I3063" s="496">
        <f t="shared" si="366"/>
        <v>8.8070026787500116E-2</v>
      </c>
      <c r="J3063" s="512"/>
      <c r="M3063" s="241" t="s">
        <v>1038</v>
      </c>
      <c r="S3063">
        <f t="shared" si="368"/>
        <v>2020</v>
      </c>
    </row>
    <row r="3064" spans="1:19">
      <c r="A3064" s="418" t="s">
        <v>1249</v>
      </c>
      <c r="B3064" s="497">
        <v>43983</v>
      </c>
      <c r="C3064" s="498"/>
      <c r="D3064" s="498">
        <v>24514808.800000004</v>
      </c>
      <c r="E3064" s="495">
        <f t="shared" si="372"/>
        <v>1100827948.6500003</v>
      </c>
      <c r="F3064" s="495">
        <f t="shared" si="372"/>
        <v>843518671.7299999</v>
      </c>
      <c r="G3064" s="495">
        <f t="shared" si="367"/>
        <v>257309276.92000043</v>
      </c>
      <c r="H3064" s="495">
        <f>VLOOKUP(A3064,'02-Metrics'!A:R,18,FALSE)</f>
        <v>3200000000</v>
      </c>
      <c r="I3064" s="496">
        <f t="shared" ref="I3064:I3127" si="373">G3064/H3064</f>
        <v>8.0409149037500141E-2</v>
      </c>
      <c r="J3064" s="512"/>
      <c r="M3064" s="241" t="s">
        <v>1038</v>
      </c>
      <c r="S3064">
        <f t="shared" si="368"/>
        <v>2020</v>
      </c>
    </row>
    <row r="3065" spans="1:19">
      <c r="A3065" s="418" t="s">
        <v>1249</v>
      </c>
      <c r="B3065" s="497">
        <v>43983</v>
      </c>
      <c r="C3065" s="498"/>
      <c r="D3065" s="498">
        <v>1686225</v>
      </c>
      <c r="E3065" s="495">
        <f t="shared" si="372"/>
        <v>1100827948.6500003</v>
      </c>
      <c r="F3065" s="495">
        <f t="shared" si="372"/>
        <v>845204896.7299999</v>
      </c>
      <c r="G3065" s="495">
        <f t="shared" si="367"/>
        <v>255623051.92000043</v>
      </c>
      <c r="H3065" s="495">
        <f>VLOOKUP(A3065,'02-Metrics'!A:R,18,FALSE)</f>
        <v>3200000000</v>
      </c>
      <c r="I3065" s="496">
        <f t="shared" si="373"/>
        <v>7.9882203725000142E-2</v>
      </c>
      <c r="J3065" s="512"/>
      <c r="M3065" s="241" t="s">
        <v>1038</v>
      </c>
      <c r="S3065">
        <f t="shared" si="368"/>
        <v>2020</v>
      </c>
    </row>
    <row r="3066" spans="1:19">
      <c r="A3066" s="418" t="s">
        <v>1249</v>
      </c>
      <c r="B3066" s="497">
        <f>L3066</f>
        <v>43989</v>
      </c>
      <c r="C3066" s="498">
        <v>11413010.6</v>
      </c>
      <c r="D3066" s="498"/>
      <c r="E3066" s="495">
        <f t="shared" si="372"/>
        <v>1112240959.2500002</v>
      </c>
      <c r="F3066" s="495">
        <f t="shared" si="372"/>
        <v>845204896.7299999</v>
      </c>
      <c r="G3066" s="495">
        <f t="shared" si="367"/>
        <v>267036062.52000034</v>
      </c>
      <c r="H3066" s="495">
        <f>VLOOKUP(A3066,'02-Metrics'!A:R,18,FALSE)</f>
        <v>3200000000</v>
      </c>
      <c r="I3066" s="496">
        <f t="shared" si="373"/>
        <v>8.3448769537500106E-2</v>
      </c>
      <c r="J3066" s="512"/>
      <c r="L3066" s="23">
        <v>43989</v>
      </c>
      <c r="M3066" s="241" t="s">
        <v>764</v>
      </c>
      <c r="S3066">
        <f t="shared" si="368"/>
        <v>2020</v>
      </c>
    </row>
    <row r="3067" spans="1:19">
      <c r="A3067" s="418" t="s">
        <v>1249</v>
      </c>
      <c r="B3067" s="497">
        <f>L3067</f>
        <v>43990</v>
      </c>
      <c r="C3067" s="498">
        <v>2000000</v>
      </c>
      <c r="D3067" s="498"/>
      <c r="E3067" s="495">
        <f t="shared" si="372"/>
        <v>1114240959.2500002</v>
      </c>
      <c r="F3067" s="495">
        <f t="shared" si="372"/>
        <v>845204896.7299999</v>
      </c>
      <c r="G3067" s="495">
        <f t="shared" si="367"/>
        <v>269036062.52000034</v>
      </c>
      <c r="H3067" s="495">
        <f>VLOOKUP(A3067,'02-Metrics'!A:R,18,FALSE)</f>
        <v>3200000000</v>
      </c>
      <c r="I3067" s="496">
        <f t="shared" si="373"/>
        <v>8.4073769537500107E-2</v>
      </c>
      <c r="J3067" s="512"/>
      <c r="L3067" s="23">
        <v>43990</v>
      </c>
      <c r="M3067" s="241" t="s">
        <v>764</v>
      </c>
      <c r="S3067">
        <f t="shared" si="368"/>
        <v>2020</v>
      </c>
    </row>
    <row r="3068" spans="1:19">
      <c r="A3068" s="418" t="s">
        <v>1249</v>
      </c>
      <c r="B3068" s="497">
        <f>L3068</f>
        <v>43990</v>
      </c>
      <c r="C3068" s="498">
        <v>11413010.6</v>
      </c>
      <c r="D3068" s="498"/>
      <c r="E3068" s="495">
        <f t="shared" si="372"/>
        <v>1125653969.8500001</v>
      </c>
      <c r="F3068" s="495">
        <f t="shared" si="372"/>
        <v>845204896.7299999</v>
      </c>
      <c r="G3068" s="495">
        <f t="shared" si="367"/>
        <v>280449073.12000024</v>
      </c>
      <c r="H3068" s="495">
        <f>VLOOKUP(A3068,'02-Metrics'!A:R,18,FALSE)</f>
        <v>3200000000</v>
      </c>
      <c r="I3068" s="496">
        <f t="shared" si="373"/>
        <v>8.764033535000007E-2</v>
      </c>
      <c r="J3068" s="512"/>
      <c r="L3068" s="23">
        <v>43990</v>
      </c>
      <c r="M3068" s="241" t="s">
        <v>1039</v>
      </c>
      <c r="S3068">
        <f t="shared" si="368"/>
        <v>2020</v>
      </c>
    </row>
    <row r="3069" spans="1:19">
      <c r="A3069" s="418" t="s">
        <v>1249</v>
      </c>
      <c r="B3069" s="497">
        <v>44013</v>
      </c>
      <c r="C3069" s="498"/>
      <c r="D3069" s="498">
        <v>6783764.3600000022</v>
      </c>
      <c r="E3069" s="495">
        <f t="shared" si="372"/>
        <v>1125653969.8500001</v>
      </c>
      <c r="F3069" s="495">
        <f t="shared" si="372"/>
        <v>851988661.08999991</v>
      </c>
      <c r="G3069" s="495">
        <f t="shared" si="367"/>
        <v>273665308.76000023</v>
      </c>
      <c r="H3069" s="495">
        <f>VLOOKUP(A3069,'02-Metrics'!A:R,18,FALSE)</f>
        <v>3200000000</v>
      </c>
      <c r="I3069" s="496">
        <f t="shared" si="373"/>
        <v>8.5520408987500074E-2</v>
      </c>
      <c r="J3069" s="512"/>
      <c r="M3069" s="241" t="s">
        <v>1038</v>
      </c>
      <c r="S3069">
        <f t="shared" si="368"/>
        <v>2020</v>
      </c>
    </row>
    <row r="3070" spans="1:19">
      <c r="A3070" s="418" t="s">
        <v>1249</v>
      </c>
      <c r="B3070" s="497">
        <v>44013</v>
      </c>
      <c r="C3070" s="498"/>
      <c r="D3070" s="498">
        <v>24620530.919999991</v>
      </c>
      <c r="E3070" s="495">
        <f t="shared" si="372"/>
        <v>1125653969.8500001</v>
      </c>
      <c r="F3070" s="495">
        <f t="shared" si="372"/>
        <v>876609192.00999987</v>
      </c>
      <c r="G3070" s="495">
        <f t="shared" si="367"/>
        <v>249044777.84000027</v>
      </c>
      <c r="H3070" s="495">
        <f>VLOOKUP(A3070,'02-Metrics'!A:R,18,FALSE)</f>
        <v>3200000000</v>
      </c>
      <c r="I3070" s="496">
        <f t="shared" si="373"/>
        <v>7.7826493075000086E-2</v>
      </c>
      <c r="J3070" s="512"/>
      <c r="M3070" s="241" t="s">
        <v>1038</v>
      </c>
      <c r="S3070">
        <f t="shared" si="368"/>
        <v>2020</v>
      </c>
    </row>
    <row r="3071" spans="1:19">
      <c r="A3071" s="418" t="s">
        <v>1249</v>
      </c>
      <c r="B3071" s="497">
        <v>44013</v>
      </c>
      <c r="C3071" s="498"/>
      <c r="D3071" s="498">
        <v>1350504</v>
      </c>
      <c r="E3071" s="495">
        <f t="shared" si="372"/>
        <v>1125653969.8500001</v>
      </c>
      <c r="F3071" s="495">
        <f t="shared" si="372"/>
        <v>877959696.00999987</v>
      </c>
      <c r="G3071" s="495">
        <f t="shared" si="367"/>
        <v>247694273.84000027</v>
      </c>
      <c r="H3071" s="495">
        <f>VLOOKUP(A3071,'02-Metrics'!A:R,18,FALSE)</f>
        <v>3200000000</v>
      </c>
      <c r="I3071" s="496">
        <f t="shared" si="373"/>
        <v>7.7404460575000084E-2</v>
      </c>
      <c r="J3071" s="512"/>
      <c r="M3071" s="241" t="s">
        <v>1038</v>
      </c>
      <c r="S3071">
        <f t="shared" si="368"/>
        <v>2020</v>
      </c>
    </row>
    <row r="3072" spans="1:19">
      <c r="A3072" s="418" t="s">
        <v>1249</v>
      </c>
      <c r="B3072" s="497">
        <f t="shared" ref="B3072:B3077" si="374">L3072</f>
        <v>44025</v>
      </c>
      <c r="C3072" s="498">
        <v>15000000</v>
      </c>
      <c r="D3072" s="498"/>
      <c r="E3072" s="495">
        <f t="shared" si="372"/>
        <v>1140653969.8500001</v>
      </c>
      <c r="F3072" s="495">
        <f t="shared" si="372"/>
        <v>877959696.00999987</v>
      </c>
      <c r="G3072" s="495">
        <f t="shared" si="367"/>
        <v>262694273.84000027</v>
      </c>
      <c r="H3072" s="495">
        <f>VLOOKUP(A3072,'02-Metrics'!A:R,18,FALSE)</f>
        <v>3200000000</v>
      </c>
      <c r="I3072" s="496">
        <f t="shared" si="373"/>
        <v>8.2091960575000081E-2</v>
      </c>
      <c r="J3072" s="512"/>
      <c r="L3072" s="23">
        <v>44025</v>
      </c>
      <c r="M3072" s="241" t="s">
        <v>764</v>
      </c>
      <c r="S3072">
        <f t="shared" si="368"/>
        <v>2020</v>
      </c>
    </row>
    <row r="3073" spans="1:19">
      <c r="A3073" s="418" t="s">
        <v>1249</v>
      </c>
      <c r="B3073" s="497">
        <f t="shared" si="374"/>
        <v>44025</v>
      </c>
      <c r="C3073" s="498">
        <v>28461647.309999999</v>
      </c>
      <c r="D3073" s="498"/>
      <c r="E3073" s="495">
        <f t="shared" si="372"/>
        <v>1169115617.1600001</v>
      </c>
      <c r="F3073" s="495">
        <f t="shared" si="372"/>
        <v>877959696.00999987</v>
      </c>
      <c r="G3073" s="495">
        <f t="shared" ref="G3073:G3136" si="375">E3073-F3073</f>
        <v>291155921.15000021</v>
      </c>
      <c r="H3073" s="495">
        <f>VLOOKUP(A3073,'02-Metrics'!A:R,18,FALSE)</f>
        <v>3200000000</v>
      </c>
      <c r="I3073" s="496">
        <f t="shared" si="373"/>
        <v>9.0986225359375061E-2</v>
      </c>
      <c r="J3073" s="512"/>
      <c r="L3073" s="23">
        <v>44025</v>
      </c>
      <c r="M3073" s="241" t="s">
        <v>1039</v>
      </c>
      <c r="S3073">
        <f t="shared" si="368"/>
        <v>2020</v>
      </c>
    </row>
    <row r="3074" spans="1:19">
      <c r="A3074" s="418" t="s">
        <v>1249</v>
      </c>
      <c r="B3074" s="497">
        <f t="shared" si="374"/>
        <v>44026</v>
      </c>
      <c r="C3074" s="498">
        <v>28461647.309999999</v>
      </c>
      <c r="D3074" s="498"/>
      <c r="E3074" s="495">
        <f t="shared" si="372"/>
        <v>1197577264.47</v>
      </c>
      <c r="F3074" s="495">
        <f t="shared" si="372"/>
        <v>877959696.00999987</v>
      </c>
      <c r="G3074" s="495">
        <f t="shared" si="375"/>
        <v>319617568.46000016</v>
      </c>
      <c r="H3074" s="495">
        <f>VLOOKUP(A3074,'02-Metrics'!A:R,18,FALSE)</f>
        <v>3200000000</v>
      </c>
      <c r="I3074" s="496">
        <f t="shared" si="373"/>
        <v>9.9880490143750056E-2</v>
      </c>
      <c r="J3074" s="512"/>
      <c r="L3074" s="23">
        <v>44026</v>
      </c>
      <c r="M3074" s="241" t="s">
        <v>764</v>
      </c>
      <c r="S3074">
        <f t="shared" si="368"/>
        <v>2020</v>
      </c>
    </row>
    <row r="3075" spans="1:19">
      <c r="A3075" s="418" t="s">
        <v>1249</v>
      </c>
      <c r="B3075" s="497">
        <f t="shared" si="374"/>
        <v>44034</v>
      </c>
      <c r="C3075" s="498">
        <v>22790518.399999999</v>
      </c>
      <c r="D3075" s="498"/>
      <c r="E3075" s="495">
        <f t="shared" si="372"/>
        <v>1220367782.8700001</v>
      </c>
      <c r="F3075" s="495">
        <f t="shared" si="372"/>
        <v>877959696.00999987</v>
      </c>
      <c r="G3075" s="495">
        <f t="shared" si="375"/>
        <v>342408086.86000025</v>
      </c>
      <c r="H3075" s="495">
        <f>VLOOKUP(A3075,'02-Metrics'!A:R,18,FALSE)</f>
        <v>3200000000</v>
      </c>
      <c r="I3075" s="496">
        <f t="shared" si="373"/>
        <v>0.10700252714375008</v>
      </c>
      <c r="J3075" s="512"/>
      <c r="L3075" s="23">
        <v>44034</v>
      </c>
      <c r="M3075" s="241" t="s">
        <v>764</v>
      </c>
      <c r="S3075">
        <f t="shared" ref="S3075:S3138" si="376">YEAR(B3075)</f>
        <v>2020</v>
      </c>
    </row>
    <row r="3076" spans="1:19">
      <c r="A3076" s="418" t="s">
        <v>1249</v>
      </c>
      <c r="B3076" s="497">
        <f t="shared" si="374"/>
        <v>44043</v>
      </c>
      <c r="C3076" s="498">
        <v>3425282.3</v>
      </c>
      <c r="D3076" s="498"/>
      <c r="E3076" s="495">
        <f t="shared" si="372"/>
        <v>1223793065.1700001</v>
      </c>
      <c r="F3076" s="495">
        <f t="shared" si="372"/>
        <v>877959696.00999987</v>
      </c>
      <c r="G3076" s="495">
        <f t="shared" si="375"/>
        <v>345833369.16000021</v>
      </c>
      <c r="H3076" s="495">
        <f>VLOOKUP(A3076,'02-Metrics'!A:R,18,FALSE)</f>
        <v>3200000000</v>
      </c>
      <c r="I3076" s="496">
        <f t="shared" si="373"/>
        <v>0.10807292786250007</v>
      </c>
      <c r="J3076" s="512"/>
      <c r="L3076" s="23">
        <v>44043</v>
      </c>
      <c r="M3076" s="241" t="s">
        <v>1039</v>
      </c>
      <c r="S3076">
        <f t="shared" si="376"/>
        <v>2020</v>
      </c>
    </row>
    <row r="3077" spans="1:19">
      <c r="A3077" s="418" t="s">
        <v>1249</v>
      </c>
      <c r="B3077" s="497">
        <f t="shared" si="374"/>
        <v>44043</v>
      </c>
      <c r="C3077" s="498">
        <v>22790518.399999999</v>
      </c>
      <c r="D3077" s="498"/>
      <c r="E3077" s="495">
        <f t="shared" ref="E3077:F3092" si="377">C3077+E3076</f>
        <v>1246583583.5700002</v>
      </c>
      <c r="F3077" s="495">
        <f t="shared" si="377"/>
        <v>877959696.00999987</v>
      </c>
      <c r="G3077" s="495">
        <f t="shared" si="375"/>
        <v>368623887.5600003</v>
      </c>
      <c r="H3077" s="495">
        <f>VLOOKUP(A3077,'02-Metrics'!A:R,18,FALSE)</f>
        <v>3200000000</v>
      </c>
      <c r="I3077" s="496">
        <f t="shared" si="373"/>
        <v>0.1151949648625001</v>
      </c>
      <c r="J3077" s="512"/>
      <c r="L3077" s="23">
        <v>44043</v>
      </c>
      <c r="M3077" s="241" t="s">
        <v>1039</v>
      </c>
      <c r="S3077">
        <f t="shared" si="376"/>
        <v>2020</v>
      </c>
    </row>
    <row r="3078" spans="1:19">
      <c r="A3078" s="418" t="s">
        <v>1249</v>
      </c>
      <c r="B3078" s="497">
        <v>44044</v>
      </c>
      <c r="C3078" s="498"/>
      <c r="D3078" s="498">
        <v>1478718.19</v>
      </c>
      <c r="E3078" s="495">
        <f t="shared" si="377"/>
        <v>1246583583.5700002</v>
      </c>
      <c r="F3078" s="495">
        <f t="shared" si="377"/>
        <v>879438414.19999993</v>
      </c>
      <c r="G3078" s="495">
        <f t="shared" si="375"/>
        <v>367145169.37000024</v>
      </c>
      <c r="H3078" s="495">
        <f>VLOOKUP(A3078,'02-Metrics'!A:R,18,FALSE)</f>
        <v>3200000000</v>
      </c>
      <c r="I3078" s="496">
        <f t="shared" si="373"/>
        <v>0.11473286542812508</v>
      </c>
      <c r="J3078" s="512"/>
      <c r="M3078" s="241" t="s">
        <v>1038</v>
      </c>
      <c r="S3078">
        <f t="shared" si="376"/>
        <v>2020</v>
      </c>
    </row>
    <row r="3079" spans="1:19">
      <c r="A3079" s="418" t="s">
        <v>1249</v>
      </c>
      <c r="B3079" s="497">
        <v>44044</v>
      </c>
      <c r="C3079" s="498"/>
      <c r="D3079" s="498">
        <v>18431470.09</v>
      </c>
      <c r="E3079" s="495">
        <f t="shared" si="377"/>
        <v>1246583583.5700002</v>
      </c>
      <c r="F3079" s="495">
        <f t="shared" si="377"/>
        <v>897869884.28999996</v>
      </c>
      <c r="G3079" s="495">
        <f t="shared" si="375"/>
        <v>348713699.28000021</v>
      </c>
      <c r="H3079" s="495">
        <f>VLOOKUP(A3079,'02-Metrics'!A:R,18,FALSE)</f>
        <v>3200000000</v>
      </c>
      <c r="I3079" s="496">
        <f t="shared" si="373"/>
        <v>0.10897303102500007</v>
      </c>
      <c r="J3079" s="512"/>
      <c r="M3079" s="241" t="s">
        <v>1038</v>
      </c>
      <c r="S3079">
        <f t="shared" si="376"/>
        <v>2020</v>
      </c>
    </row>
    <row r="3080" spans="1:19">
      <c r="A3080" s="418" t="s">
        <v>1249</v>
      </c>
      <c r="B3080" s="497">
        <f>L3080</f>
        <v>44049</v>
      </c>
      <c r="C3080" s="498">
        <v>3425282.3</v>
      </c>
      <c r="D3080" s="498"/>
      <c r="E3080" s="495">
        <f t="shared" si="377"/>
        <v>1250008865.8700001</v>
      </c>
      <c r="F3080" s="495">
        <f t="shared" si="377"/>
        <v>897869884.28999996</v>
      </c>
      <c r="G3080" s="495">
        <f t="shared" si="375"/>
        <v>352138981.58000016</v>
      </c>
      <c r="H3080" s="495">
        <f>VLOOKUP(A3080,'02-Metrics'!A:R,18,FALSE)</f>
        <v>3200000000</v>
      </c>
      <c r="I3080" s="496">
        <f t="shared" si="373"/>
        <v>0.11004343174375004</v>
      </c>
      <c r="J3080" s="512"/>
      <c r="L3080" s="23">
        <v>44049</v>
      </c>
      <c r="M3080" s="241" t="s">
        <v>764</v>
      </c>
      <c r="S3080">
        <f t="shared" si="376"/>
        <v>2020</v>
      </c>
    </row>
    <row r="3081" spans="1:19">
      <c r="A3081" s="418" t="s">
        <v>1249</v>
      </c>
      <c r="B3081" s="497">
        <f>L3081</f>
        <v>44074</v>
      </c>
      <c r="C3081" s="498">
        <v>46190767.350000001</v>
      </c>
      <c r="D3081" s="498"/>
      <c r="E3081" s="495">
        <f t="shared" si="377"/>
        <v>1296199633.22</v>
      </c>
      <c r="F3081" s="495">
        <f t="shared" si="377"/>
        <v>897869884.28999996</v>
      </c>
      <c r="G3081" s="495">
        <f t="shared" si="375"/>
        <v>398329748.93000007</v>
      </c>
      <c r="H3081" s="495">
        <f>VLOOKUP(A3081,'02-Metrics'!A:R,18,FALSE)</f>
        <v>3200000000</v>
      </c>
      <c r="I3081" s="496">
        <f t="shared" si="373"/>
        <v>0.12447804654062503</v>
      </c>
      <c r="J3081" s="512"/>
      <c r="L3081" s="23">
        <v>44074</v>
      </c>
      <c r="M3081" s="241" t="s">
        <v>764</v>
      </c>
      <c r="S3081">
        <f t="shared" si="376"/>
        <v>2020</v>
      </c>
    </row>
    <row r="3082" spans="1:19">
      <c r="A3082" s="418" t="s">
        <v>1249</v>
      </c>
      <c r="B3082" s="497">
        <v>44075</v>
      </c>
      <c r="C3082" s="498"/>
      <c r="D3082" s="498">
        <v>10456811.209999999</v>
      </c>
      <c r="E3082" s="495">
        <f t="shared" si="377"/>
        <v>1296199633.22</v>
      </c>
      <c r="F3082" s="495">
        <f t="shared" si="377"/>
        <v>908326695.5</v>
      </c>
      <c r="G3082" s="495">
        <f t="shared" si="375"/>
        <v>387872937.72000003</v>
      </c>
      <c r="H3082" s="495">
        <f>VLOOKUP(A3082,'02-Metrics'!A:R,18,FALSE)</f>
        <v>3200000000</v>
      </c>
      <c r="I3082" s="496">
        <f t="shared" si="373"/>
        <v>0.12121029303750001</v>
      </c>
      <c r="J3082" s="512"/>
      <c r="M3082" s="241" t="s">
        <v>1038</v>
      </c>
      <c r="S3082">
        <f t="shared" si="376"/>
        <v>2020</v>
      </c>
    </row>
    <row r="3083" spans="1:19">
      <c r="A3083" s="418" t="s">
        <v>1249</v>
      </c>
      <c r="B3083" s="497">
        <v>44075</v>
      </c>
      <c r="C3083" s="498"/>
      <c r="D3083" s="498">
        <v>30239520.270000018</v>
      </c>
      <c r="E3083" s="495">
        <f t="shared" si="377"/>
        <v>1296199633.22</v>
      </c>
      <c r="F3083" s="495">
        <f t="shared" si="377"/>
        <v>938566215.76999998</v>
      </c>
      <c r="G3083" s="495">
        <f t="shared" si="375"/>
        <v>357633417.45000005</v>
      </c>
      <c r="H3083" s="495">
        <f>VLOOKUP(A3083,'02-Metrics'!A:R,18,FALSE)</f>
        <v>3200000000</v>
      </c>
      <c r="I3083" s="496">
        <f t="shared" si="373"/>
        <v>0.11176044295312501</v>
      </c>
      <c r="J3083" s="512"/>
      <c r="M3083" s="241" t="s">
        <v>1038</v>
      </c>
      <c r="S3083">
        <f t="shared" si="376"/>
        <v>2020</v>
      </c>
    </row>
    <row r="3084" spans="1:19">
      <c r="A3084" s="418" t="s">
        <v>1249</v>
      </c>
      <c r="B3084" s="497">
        <v>44075</v>
      </c>
      <c r="C3084" s="498"/>
      <c r="D3084" s="498">
        <v>2045601.7</v>
      </c>
      <c r="E3084" s="495">
        <f t="shared" si="377"/>
        <v>1296199633.22</v>
      </c>
      <c r="F3084" s="495">
        <f t="shared" si="377"/>
        <v>940611817.47000003</v>
      </c>
      <c r="G3084" s="495">
        <f t="shared" si="375"/>
        <v>355587815.75</v>
      </c>
      <c r="H3084" s="495">
        <f>VLOOKUP(A3084,'02-Metrics'!A:R,18,FALSE)</f>
        <v>3200000000</v>
      </c>
      <c r="I3084" s="496">
        <f t="shared" si="373"/>
        <v>0.111121192421875</v>
      </c>
      <c r="J3084" s="512"/>
      <c r="M3084" s="241" t="s">
        <v>1038</v>
      </c>
      <c r="S3084">
        <f t="shared" si="376"/>
        <v>2020</v>
      </c>
    </row>
    <row r="3085" spans="1:19">
      <c r="A3085" s="418" t="s">
        <v>1249</v>
      </c>
      <c r="B3085" s="497">
        <f t="shared" ref="B3085:B3111" si="378">L3085</f>
        <v>44076</v>
      </c>
      <c r="C3085" s="498">
        <v>46190767.350000001</v>
      </c>
      <c r="D3085" s="498"/>
      <c r="E3085" s="495">
        <f t="shared" si="377"/>
        <v>1342390400.5699999</v>
      </c>
      <c r="F3085" s="495">
        <f t="shared" si="377"/>
        <v>940611817.47000003</v>
      </c>
      <c r="G3085" s="495">
        <f t="shared" si="375"/>
        <v>401778583.0999999</v>
      </c>
      <c r="H3085" s="495">
        <f>VLOOKUP(A3085,'02-Metrics'!A:R,18,FALSE)</f>
        <v>3200000000</v>
      </c>
      <c r="I3085" s="496">
        <f t="shared" si="373"/>
        <v>0.12555580721874998</v>
      </c>
      <c r="J3085" s="512"/>
      <c r="L3085" s="23">
        <v>44076</v>
      </c>
      <c r="M3085" s="241" t="s">
        <v>1039</v>
      </c>
      <c r="S3085">
        <f t="shared" si="376"/>
        <v>2020</v>
      </c>
    </row>
    <row r="3086" spans="1:19">
      <c r="A3086" s="418" t="s">
        <v>1249</v>
      </c>
      <c r="B3086" s="497">
        <f t="shared" si="378"/>
        <v>44076</v>
      </c>
      <c r="C3086" s="498">
        <v>3482659.8</v>
      </c>
      <c r="D3086" s="498"/>
      <c r="E3086" s="495">
        <f t="shared" si="377"/>
        <v>1345873060.3699999</v>
      </c>
      <c r="F3086" s="495">
        <f t="shared" si="377"/>
        <v>940611817.47000003</v>
      </c>
      <c r="G3086" s="495">
        <f t="shared" si="375"/>
        <v>405261242.89999986</v>
      </c>
      <c r="H3086" s="495">
        <f>VLOOKUP(A3086,'02-Metrics'!A:R,18,FALSE)</f>
        <v>3200000000</v>
      </c>
      <c r="I3086" s="496">
        <f t="shared" si="373"/>
        <v>0.12664413840624997</v>
      </c>
      <c r="J3086" s="512"/>
      <c r="L3086" s="23">
        <v>44076</v>
      </c>
      <c r="M3086" s="241" t="s">
        <v>1039</v>
      </c>
      <c r="S3086">
        <f t="shared" si="376"/>
        <v>2020</v>
      </c>
    </row>
    <row r="3087" spans="1:19">
      <c r="A3087" s="418" t="s">
        <v>1249</v>
      </c>
      <c r="B3087" s="497">
        <f t="shared" si="378"/>
        <v>44076</v>
      </c>
      <c r="C3087" s="498">
        <v>1602620.05</v>
      </c>
      <c r="D3087" s="498"/>
      <c r="E3087" s="495">
        <f t="shared" si="377"/>
        <v>1347475680.4199998</v>
      </c>
      <c r="F3087" s="495">
        <f t="shared" si="377"/>
        <v>940611817.47000003</v>
      </c>
      <c r="G3087" s="495">
        <f t="shared" si="375"/>
        <v>406863862.94999981</v>
      </c>
      <c r="H3087" s="495">
        <f>VLOOKUP(A3087,'02-Metrics'!A:R,18,FALSE)</f>
        <v>3200000000</v>
      </c>
      <c r="I3087" s="496">
        <f t="shared" si="373"/>
        <v>0.12714495717187493</v>
      </c>
      <c r="J3087" s="512"/>
      <c r="L3087" s="23">
        <v>44076</v>
      </c>
      <c r="M3087" s="241" t="s">
        <v>1039</v>
      </c>
      <c r="S3087">
        <f t="shared" si="376"/>
        <v>2020</v>
      </c>
    </row>
    <row r="3088" spans="1:19">
      <c r="A3088" s="418" t="s">
        <v>1249</v>
      </c>
      <c r="B3088" s="497">
        <f t="shared" si="378"/>
        <v>44082</v>
      </c>
      <c r="C3088" s="498">
        <v>3482659.8</v>
      </c>
      <c r="D3088" s="498"/>
      <c r="E3088" s="495">
        <f t="shared" si="377"/>
        <v>1350958340.2199998</v>
      </c>
      <c r="F3088" s="495">
        <f t="shared" si="377"/>
        <v>940611817.47000003</v>
      </c>
      <c r="G3088" s="495">
        <f t="shared" si="375"/>
        <v>410346522.74999976</v>
      </c>
      <c r="H3088" s="495">
        <f>VLOOKUP(A3088,'02-Metrics'!A:R,18,FALSE)</f>
        <v>3200000000</v>
      </c>
      <c r="I3088" s="496">
        <f t="shared" si="373"/>
        <v>0.12823328835937492</v>
      </c>
      <c r="J3088" s="512"/>
      <c r="L3088" s="23">
        <v>44082</v>
      </c>
      <c r="M3088" s="241" t="s">
        <v>764</v>
      </c>
      <c r="S3088">
        <f t="shared" si="376"/>
        <v>2020</v>
      </c>
    </row>
    <row r="3089" spans="1:19">
      <c r="A3089" s="418" t="s">
        <v>1249</v>
      </c>
      <c r="B3089" s="497">
        <f t="shared" si="378"/>
        <v>44082</v>
      </c>
      <c r="C3089" s="498">
        <v>1602620.05</v>
      </c>
      <c r="D3089" s="498"/>
      <c r="E3089" s="495">
        <f t="shared" si="377"/>
        <v>1352560960.2699997</v>
      </c>
      <c r="F3089" s="495">
        <f t="shared" si="377"/>
        <v>940611817.47000003</v>
      </c>
      <c r="G3089" s="495">
        <f t="shared" si="375"/>
        <v>411949142.79999971</v>
      </c>
      <c r="H3089" s="495">
        <f>VLOOKUP(A3089,'02-Metrics'!A:R,18,FALSE)</f>
        <v>3200000000</v>
      </c>
      <c r="I3089" s="496">
        <f t="shared" si="373"/>
        <v>0.12873410712499991</v>
      </c>
      <c r="J3089" s="512"/>
      <c r="L3089" s="23">
        <v>44082</v>
      </c>
      <c r="M3089" s="241" t="s">
        <v>764</v>
      </c>
      <c r="S3089">
        <f t="shared" si="376"/>
        <v>2020</v>
      </c>
    </row>
    <row r="3090" spans="1:19">
      <c r="A3090" s="418" t="s">
        <v>1249</v>
      </c>
      <c r="B3090" s="497">
        <f t="shared" si="378"/>
        <v>44094</v>
      </c>
      <c r="C3090" s="498">
        <v>122781824.84999999</v>
      </c>
      <c r="D3090" s="498"/>
      <c r="E3090" s="495">
        <f t="shared" si="377"/>
        <v>1475342785.1199996</v>
      </c>
      <c r="F3090" s="495">
        <f t="shared" si="377"/>
        <v>940611817.47000003</v>
      </c>
      <c r="G3090" s="495">
        <f t="shared" si="375"/>
        <v>534730967.64999962</v>
      </c>
      <c r="H3090" s="495">
        <f>VLOOKUP(A3090,'02-Metrics'!A:R,18,FALSE)</f>
        <v>3200000000</v>
      </c>
      <c r="I3090" s="496">
        <f t="shared" si="373"/>
        <v>0.16710342739062489</v>
      </c>
      <c r="J3090" s="512"/>
      <c r="L3090" s="23">
        <v>44094</v>
      </c>
      <c r="M3090" s="241" t="s">
        <v>764</v>
      </c>
      <c r="S3090">
        <f t="shared" si="376"/>
        <v>2020</v>
      </c>
    </row>
    <row r="3091" spans="1:19">
      <c r="A3091" s="418" t="s">
        <v>1249</v>
      </c>
      <c r="B3091" s="497">
        <f t="shared" si="378"/>
        <v>44105</v>
      </c>
      <c r="C3091" s="498">
        <v>1000000</v>
      </c>
      <c r="D3091" s="498"/>
      <c r="E3091" s="495">
        <f t="shared" si="377"/>
        <v>1476342785.1199996</v>
      </c>
      <c r="F3091" s="495">
        <f t="shared" si="377"/>
        <v>940611817.47000003</v>
      </c>
      <c r="G3091" s="495">
        <f t="shared" si="375"/>
        <v>535730967.64999962</v>
      </c>
      <c r="H3091" s="495">
        <f>VLOOKUP(A3091,'02-Metrics'!A:R,18,FALSE)</f>
        <v>3200000000</v>
      </c>
      <c r="I3091" s="496">
        <f t="shared" si="373"/>
        <v>0.16741592739062489</v>
      </c>
      <c r="J3091" s="512"/>
      <c r="L3091" s="23">
        <v>44105</v>
      </c>
      <c r="M3091" s="241" t="s">
        <v>764</v>
      </c>
      <c r="S3091">
        <f t="shared" si="376"/>
        <v>2020</v>
      </c>
    </row>
    <row r="3092" spans="1:19">
      <c r="A3092" s="418" t="s">
        <v>1249</v>
      </c>
      <c r="B3092" s="497">
        <f t="shared" si="378"/>
        <v>44105</v>
      </c>
      <c r="C3092" s="498"/>
      <c r="D3092" s="498">
        <v>33257145.050000001</v>
      </c>
      <c r="E3092" s="495">
        <f t="shared" si="377"/>
        <v>1476342785.1199996</v>
      </c>
      <c r="F3092" s="495">
        <f t="shared" si="377"/>
        <v>973868962.51999998</v>
      </c>
      <c r="G3092" s="495">
        <f t="shared" si="375"/>
        <v>502473822.59999967</v>
      </c>
      <c r="H3092" s="495">
        <f>VLOOKUP(A3092,'02-Metrics'!A:R,18,FALSE)</f>
        <v>3200000000</v>
      </c>
      <c r="I3092" s="496">
        <f t="shared" si="373"/>
        <v>0.1570230695624999</v>
      </c>
      <c r="J3092" s="512"/>
      <c r="L3092" s="23">
        <v>44105</v>
      </c>
      <c r="M3092" s="241" t="s">
        <v>1040</v>
      </c>
      <c r="S3092">
        <f t="shared" si="376"/>
        <v>2020</v>
      </c>
    </row>
    <row r="3093" spans="1:19">
      <c r="A3093" s="418" t="s">
        <v>1249</v>
      </c>
      <c r="B3093" s="497">
        <f t="shared" si="378"/>
        <v>44108</v>
      </c>
      <c r="C3093" s="498">
        <v>20000000</v>
      </c>
      <c r="D3093" s="498"/>
      <c r="E3093" s="495">
        <f t="shared" ref="E3093:F3108" si="379">C3093+E3092</f>
        <v>1496342785.1199996</v>
      </c>
      <c r="F3093" s="495">
        <f t="shared" si="379"/>
        <v>973868962.51999998</v>
      </c>
      <c r="G3093" s="495">
        <f t="shared" si="375"/>
        <v>522473822.59999967</v>
      </c>
      <c r="H3093" s="495">
        <f>VLOOKUP(A3093,'02-Metrics'!A:R,18,FALSE)</f>
        <v>3200000000</v>
      </c>
      <c r="I3093" s="496">
        <f t="shared" si="373"/>
        <v>0.1632730695624999</v>
      </c>
      <c r="J3093" s="512"/>
      <c r="L3093" s="23">
        <v>44108</v>
      </c>
      <c r="M3093" s="241" t="s">
        <v>764</v>
      </c>
      <c r="S3093">
        <f t="shared" si="376"/>
        <v>2020</v>
      </c>
    </row>
    <row r="3094" spans="1:19">
      <c r="A3094" s="418" t="s">
        <v>1249</v>
      </c>
      <c r="B3094" s="497">
        <f t="shared" si="378"/>
        <v>44108</v>
      </c>
      <c r="C3094" s="498">
        <v>34332927.049999997</v>
      </c>
      <c r="D3094" s="498"/>
      <c r="E3094" s="495">
        <f t="shared" si="379"/>
        <v>1530675712.1699996</v>
      </c>
      <c r="F3094" s="495">
        <f t="shared" si="379"/>
        <v>973868962.51999998</v>
      </c>
      <c r="G3094" s="495">
        <f t="shared" si="375"/>
        <v>556806749.64999962</v>
      </c>
      <c r="H3094" s="495">
        <f>VLOOKUP(A3094,'02-Metrics'!A:R,18,FALSE)</f>
        <v>3200000000</v>
      </c>
      <c r="I3094" s="496">
        <f t="shared" si="373"/>
        <v>0.17400210926562487</v>
      </c>
      <c r="J3094" s="512"/>
      <c r="L3094" s="23">
        <v>44108</v>
      </c>
      <c r="M3094" s="241" t="s">
        <v>1039</v>
      </c>
      <c r="S3094">
        <f t="shared" si="376"/>
        <v>2020</v>
      </c>
    </row>
    <row r="3095" spans="1:19">
      <c r="A3095" s="418" t="s">
        <v>1249</v>
      </c>
      <c r="B3095" s="497">
        <f t="shared" si="378"/>
        <v>44109</v>
      </c>
      <c r="C3095" s="498">
        <v>34332927.049999997</v>
      </c>
      <c r="D3095" s="498"/>
      <c r="E3095" s="495">
        <f t="shared" si="379"/>
        <v>1565008639.2199996</v>
      </c>
      <c r="F3095" s="495">
        <f t="shared" si="379"/>
        <v>973868962.51999998</v>
      </c>
      <c r="G3095" s="495">
        <f t="shared" si="375"/>
        <v>591139676.69999957</v>
      </c>
      <c r="H3095" s="495">
        <f>VLOOKUP(A3095,'02-Metrics'!A:R,18,FALSE)</f>
        <v>3200000000</v>
      </c>
      <c r="I3095" s="496">
        <f t="shared" si="373"/>
        <v>0.18473114896874987</v>
      </c>
      <c r="J3095" s="512"/>
      <c r="L3095" s="23">
        <v>44109</v>
      </c>
      <c r="M3095" s="241" t="s">
        <v>764</v>
      </c>
      <c r="S3095">
        <f t="shared" si="376"/>
        <v>2020</v>
      </c>
    </row>
    <row r="3096" spans="1:19">
      <c r="A3096" s="418" t="s">
        <v>1249</v>
      </c>
      <c r="B3096" s="497">
        <f t="shared" si="378"/>
        <v>44109</v>
      </c>
      <c r="C3096" s="498">
        <v>11158750.85</v>
      </c>
      <c r="D3096" s="498"/>
      <c r="E3096" s="495">
        <f t="shared" si="379"/>
        <v>1576167390.0699995</v>
      </c>
      <c r="F3096" s="495">
        <f t="shared" si="379"/>
        <v>973868962.51999998</v>
      </c>
      <c r="G3096" s="495">
        <f t="shared" si="375"/>
        <v>602298427.54999948</v>
      </c>
      <c r="H3096" s="495">
        <f>VLOOKUP(A3096,'02-Metrics'!A:R,18,FALSE)</f>
        <v>3200000000</v>
      </c>
      <c r="I3096" s="496">
        <f t="shared" si="373"/>
        <v>0.18821825860937483</v>
      </c>
      <c r="J3096" s="512"/>
      <c r="L3096" s="23">
        <v>44109</v>
      </c>
      <c r="M3096" s="241" t="s">
        <v>764</v>
      </c>
      <c r="S3096">
        <f t="shared" si="376"/>
        <v>2020</v>
      </c>
    </row>
    <row r="3097" spans="1:19">
      <c r="A3097" s="418" t="s">
        <v>1249</v>
      </c>
      <c r="B3097" s="497">
        <f t="shared" si="378"/>
        <v>44111</v>
      </c>
      <c r="C3097" s="498">
        <v>11158750.85</v>
      </c>
      <c r="D3097" s="498"/>
      <c r="E3097" s="495">
        <f t="shared" si="379"/>
        <v>1587326140.9199994</v>
      </c>
      <c r="F3097" s="495">
        <f t="shared" si="379"/>
        <v>973868962.51999998</v>
      </c>
      <c r="G3097" s="495">
        <f t="shared" si="375"/>
        <v>613457178.39999938</v>
      </c>
      <c r="H3097" s="495">
        <f>VLOOKUP(A3097,'02-Metrics'!A:R,18,FALSE)</f>
        <v>3200000000</v>
      </c>
      <c r="I3097" s="496">
        <f t="shared" si="373"/>
        <v>0.19170536824999981</v>
      </c>
      <c r="J3097" s="512"/>
      <c r="L3097" s="23">
        <v>44111</v>
      </c>
      <c r="M3097" s="241" t="s">
        <v>1039</v>
      </c>
      <c r="S3097">
        <f t="shared" si="376"/>
        <v>2020</v>
      </c>
    </row>
    <row r="3098" spans="1:19">
      <c r="A3098" s="418" t="s">
        <v>1249</v>
      </c>
      <c r="B3098" s="497">
        <f t="shared" si="378"/>
        <v>44136</v>
      </c>
      <c r="C3098" s="498"/>
      <c r="D3098" s="498">
        <v>27732596.030000001</v>
      </c>
      <c r="E3098" s="495">
        <f t="shared" si="379"/>
        <v>1587326140.9199994</v>
      </c>
      <c r="F3098" s="495">
        <f t="shared" si="379"/>
        <v>1001601558.55</v>
      </c>
      <c r="G3098" s="495">
        <f t="shared" si="375"/>
        <v>585724582.36999941</v>
      </c>
      <c r="H3098" s="495">
        <f>VLOOKUP(A3098,'02-Metrics'!A:R,18,FALSE)</f>
        <v>3200000000</v>
      </c>
      <c r="I3098" s="496">
        <f t="shared" si="373"/>
        <v>0.18303893199062482</v>
      </c>
      <c r="J3098" s="512"/>
      <c r="L3098" s="23">
        <v>44136</v>
      </c>
      <c r="M3098" s="241" t="s">
        <v>1040</v>
      </c>
      <c r="S3098">
        <f t="shared" si="376"/>
        <v>2020</v>
      </c>
    </row>
    <row r="3099" spans="1:19">
      <c r="A3099" s="418" t="s">
        <v>1249</v>
      </c>
      <c r="B3099" s="497">
        <f t="shared" si="378"/>
        <v>44144</v>
      </c>
      <c r="C3099" s="498">
        <v>22661440.899999999</v>
      </c>
      <c r="D3099" s="498"/>
      <c r="E3099" s="495">
        <f t="shared" si="379"/>
        <v>1609987581.8199995</v>
      </c>
      <c r="F3099" s="495">
        <f t="shared" si="379"/>
        <v>1001601558.55</v>
      </c>
      <c r="G3099" s="495">
        <f t="shared" si="375"/>
        <v>608386023.2699995</v>
      </c>
      <c r="H3099" s="495">
        <f>VLOOKUP(A3099,'02-Metrics'!A:R,18,FALSE)</f>
        <v>3200000000</v>
      </c>
      <c r="I3099" s="496">
        <f t="shared" si="373"/>
        <v>0.19012063227187484</v>
      </c>
      <c r="J3099" s="512"/>
      <c r="L3099" s="23">
        <v>44144</v>
      </c>
      <c r="M3099" s="241" t="s">
        <v>764</v>
      </c>
      <c r="S3099">
        <f t="shared" si="376"/>
        <v>2020</v>
      </c>
    </row>
    <row r="3100" spans="1:19">
      <c r="A3100" s="418" t="s">
        <v>1249</v>
      </c>
      <c r="B3100" s="497">
        <f t="shared" si="378"/>
        <v>44147</v>
      </c>
      <c r="C3100" s="498">
        <v>70000000</v>
      </c>
      <c r="D3100" s="498"/>
      <c r="E3100" s="495">
        <f t="shared" si="379"/>
        <v>1679987581.8199995</v>
      </c>
      <c r="F3100" s="495">
        <f t="shared" si="379"/>
        <v>1001601558.55</v>
      </c>
      <c r="G3100" s="495">
        <f t="shared" si="375"/>
        <v>678386023.2699995</v>
      </c>
      <c r="H3100" s="495">
        <f>VLOOKUP(A3100,'02-Metrics'!A:R,18,FALSE)</f>
        <v>3200000000</v>
      </c>
      <c r="I3100" s="496">
        <f t="shared" si="373"/>
        <v>0.21199563227187485</v>
      </c>
      <c r="J3100" s="512"/>
      <c r="L3100" s="23">
        <v>44147</v>
      </c>
      <c r="M3100" s="241" t="s">
        <v>764</v>
      </c>
      <c r="S3100">
        <f t="shared" si="376"/>
        <v>2020</v>
      </c>
    </row>
    <row r="3101" spans="1:19">
      <c r="A3101" s="418" t="s">
        <v>1249</v>
      </c>
      <c r="B3101" s="497">
        <f t="shared" si="378"/>
        <v>44150</v>
      </c>
      <c r="C3101" s="498">
        <v>70000000</v>
      </c>
      <c r="D3101" s="498"/>
      <c r="E3101" s="495">
        <f t="shared" si="379"/>
        <v>1749987581.8199995</v>
      </c>
      <c r="F3101" s="495">
        <f t="shared" si="379"/>
        <v>1001601558.55</v>
      </c>
      <c r="G3101" s="495">
        <f t="shared" si="375"/>
        <v>748386023.2699995</v>
      </c>
      <c r="H3101" s="495">
        <f>VLOOKUP(A3101,'02-Metrics'!A:R,18,FALSE)</f>
        <v>3200000000</v>
      </c>
      <c r="I3101" s="496">
        <f t="shared" si="373"/>
        <v>0.23387063227187485</v>
      </c>
      <c r="J3101" s="512"/>
      <c r="L3101" s="23">
        <v>44150</v>
      </c>
      <c r="M3101" s="241" t="s">
        <v>1039</v>
      </c>
      <c r="S3101">
        <f t="shared" si="376"/>
        <v>2020</v>
      </c>
    </row>
    <row r="3102" spans="1:19">
      <c r="A3102" s="418" t="s">
        <v>1249</v>
      </c>
      <c r="B3102" s="497">
        <f t="shared" si="378"/>
        <v>44153</v>
      </c>
      <c r="C3102" s="498">
        <v>10611814.75</v>
      </c>
      <c r="D3102" s="498"/>
      <c r="E3102" s="495">
        <f t="shared" si="379"/>
        <v>1760599396.5699995</v>
      </c>
      <c r="F3102" s="495">
        <f t="shared" si="379"/>
        <v>1001601558.55</v>
      </c>
      <c r="G3102" s="495">
        <f t="shared" si="375"/>
        <v>758997838.0199995</v>
      </c>
      <c r="H3102" s="495">
        <f>VLOOKUP(A3102,'02-Metrics'!A:R,18,FALSE)</f>
        <v>3200000000</v>
      </c>
      <c r="I3102" s="496">
        <f t="shared" si="373"/>
        <v>0.23718682438124986</v>
      </c>
      <c r="J3102" s="512"/>
      <c r="L3102" s="23">
        <v>44153</v>
      </c>
      <c r="M3102" s="241" t="s">
        <v>764</v>
      </c>
      <c r="S3102">
        <f t="shared" si="376"/>
        <v>2020</v>
      </c>
    </row>
    <row r="3103" spans="1:19">
      <c r="A3103" s="418" t="s">
        <v>1249</v>
      </c>
      <c r="B3103" s="497">
        <f t="shared" si="378"/>
        <v>44154</v>
      </c>
      <c r="C3103" s="498">
        <v>10611814.75</v>
      </c>
      <c r="D3103" s="498"/>
      <c r="E3103" s="495">
        <f t="shared" si="379"/>
        <v>1771211211.3199995</v>
      </c>
      <c r="F3103" s="495">
        <f t="shared" si="379"/>
        <v>1001601558.55</v>
      </c>
      <c r="G3103" s="495">
        <f t="shared" si="375"/>
        <v>769609652.7699995</v>
      </c>
      <c r="H3103" s="495">
        <f>VLOOKUP(A3103,'02-Metrics'!A:R,18,FALSE)</f>
        <v>3200000000</v>
      </c>
      <c r="I3103" s="496">
        <f t="shared" si="373"/>
        <v>0.24050301649062483</v>
      </c>
      <c r="J3103" s="512"/>
      <c r="L3103" s="23">
        <v>44154</v>
      </c>
      <c r="M3103" s="241" t="s">
        <v>1039</v>
      </c>
      <c r="S3103">
        <f t="shared" si="376"/>
        <v>2020</v>
      </c>
    </row>
    <row r="3104" spans="1:19">
      <c r="A3104" s="418" t="s">
        <v>1249</v>
      </c>
      <c r="B3104" s="497">
        <f t="shared" si="378"/>
        <v>44158</v>
      </c>
      <c r="C3104" s="498">
        <v>23127827.199999999</v>
      </c>
      <c r="D3104" s="498"/>
      <c r="E3104" s="495">
        <f t="shared" si="379"/>
        <v>1794339038.5199995</v>
      </c>
      <c r="F3104" s="495">
        <f t="shared" si="379"/>
        <v>1001601558.55</v>
      </c>
      <c r="G3104" s="495">
        <f t="shared" si="375"/>
        <v>792737479.96999955</v>
      </c>
      <c r="H3104" s="495">
        <f>VLOOKUP(A3104,'02-Metrics'!A:R,18,FALSE)</f>
        <v>3200000000</v>
      </c>
      <c r="I3104" s="496">
        <f t="shared" si="373"/>
        <v>0.24773046249062486</v>
      </c>
      <c r="J3104" s="512"/>
      <c r="L3104" s="23">
        <v>44158</v>
      </c>
      <c r="M3104" s="241" t="s">
        <v>764</v>
      </c>
      <c r="S3104">
        <f t="shared" si="376"/>
        <v>2020</v>
      </c>
    </row>
    <row r="3105" spans="1:19">
      <c r="A3105" s="418" t="s">
        <v>1249</v>
      </c>
      <c r="B3105" s="497">
        <f t="shared" si="378"/>
        <v>44166</v>
      </c>
      <c r="C3105" s="498"/>
      <c r="D3105" s="498">
        <v>24176534.449999992</v>
      </c>
      <c r="E3105" s="495">
        <f t="shared" si="379"/>
        <v>1794339038.5199995</v>
      </c>
      <c r="F3105" s="495">
        <f t="shared" si="379"/>
        <v>1025778093</v>
      </c>
      <c r="G3105" s="495">
        <f t="shared" si="375"/>
        <v>768560945.5199995</v>
      </c>
      <c r="H3105" s="495">
        <f>VLOOKUP(A3105,'02-Metrics'!A:R,18,FALSE)</f>
        <v>3200000000</v>
      </c>
      <c r="I3105" s="496">
        <f t="shared" si="373"/>
        <v>0.24017529547499986</v>
      </c>
      <c r="J3105" s="512"/>
      <c r="L3105" s="23">
        <v>44166</v>
      </c>
      <c r="M3105" s="241" t="s">
        <v>1040</v>
      </c>
      <c r="S3105">
        <f t="shared" si="376"/>
        <v>2020</v>
      </c>
    </row>
    <row r="3106" spans="1:19">
      <c r="A3106" s="418" t="s">
        <v>1249</v>
      </c>
      <c r="B3106" s="497">
        <f t="shared" si="378"/>
        <v>44180</v>
      </c>
      <c r="C3106" s="498">
        <v>61866445.299999997</v>
      </c>
      <c r="D3106" s="498"/>
      <c r="E3106" s="495">
        <f t="shared" si="379"/>
        <v>1856205483.8199995</v>
      </c>
      <c r="F3106" s="495">
        <f t="shared" si="379"/>
        <v>1025778093</v>
      </c>
      <c r="G3106" s="495">
        <f t="shared" si="375"/>
        <v>830427390.81999946</v>
      </c>
      <c r="H3106" s="495">
        <f>VLOOKUP(A3106,'02-Metrics'!A:R,18,FALSE)</f>
        <v>3200000000</v>
      </c>
      <c r="I3106" s="496">
        <f t="shared" si="373"/>
        <v>0.25950855963124986</v>
      </c>
      <c r="J3106" s="512"/>
      <c r="L3106" s="23">
        <v>44180</v>
      </c>
      <c r="M3106" s="241" t="s">
        <v>764</v>
      </c>
      <c r="S3106">
        <f t="shared" si="376"/>
        <v>2020</v>
      </c>
    </row>
    <row r="3107" spans="1:19">
      <c r="A3107" s="418" t="s">
        <v>1249</v>
      </c>
      <c r="B3107" s="497">
        <f t="shared" si="378"/>
        <v>44181</v>
      </c>
      <c r="C3107" s="498">
        <v>11075840.050000001</v>
      </c>
      <c r="D3107" s="498"/>
      <c r="E3107" s="495">
        <f t="shared" si="379"/>
        <v>1867281323.8699994</v>
      </c>
      <c r="F3107" s="495">
        <f t="shared" si="379"/>
        <v>1025778093</v>
      </c>
      <c r="G3107" s="495">
        <f t="shared" si="375"/>
        <v>841503230.86999941</v>
      </c>
      <c r="H3107" s="495">
        <f>VLOOKUP(A3107,'02-Metrics'!A:R,18,FALSE)</f>
        <v>3200000000</v>
      </c>
      <c r="I3107" s="496">
        <f t="shared" si="373"/>
        <v>0.2629697596468748</v>
      </c>
      <c r="J3107" s="512"/>
      <c r="L3107" s="23">
        <v>44181</v>
      </c>
      <c r="M3107" s="241" t="s">
        <v>764</v>
      </c>
      <c r="S3107">
        <f t="shared" si="376"/>
        <v>2020</v>
      </c>
    </row>
    <row r="3108" spans="1:19">
      <c r="A3108" s="418" t="s">
        <v>1249</v>
      </c>
      <c r="B3108" s="497">
        <f t="shared" si="378"/>
        <v>44181</v>
      </c>
      <c r="C3108" s="498">
        <v>61866445.299999997</v>
      </c>
      <c r="D3108" s="498"/>
      <c r="E3108" s="495">
        <f t="shared" si="379"/>
        <v>1929147769.1699994</v>
      </c>
      <c r="F3108" s="495">
        <f t="shared" si="379"/>
        <v>1025778093</v>
      </c>
      <c r="G3108" s="495">
        <f t="shared" si="375"/>
        <v>903369676.16999936</v>
      </c>
      <c r="H3108" s="495">
        <f>VLOOKUP(A3108,'02-Metrics'!A:R,18,FALSE)</f>
        <v>3200000000</v>
      </c>
      <c r="I3108" s="496">
        <f t="shared" si="373"/>
        <v>0.28230302380312478</v>
      </c>
      <c r="J3108" s="512"/>
      <c r="L3108" s="23">
        <v>44181</v>
      </c>
      <c r="M3108" s="241" t="s">
        <v>1039</v>
      </c>
      <c r="S3108">
        <f t="shared" si="376"/>
        <v>2020</v>
      </c>
    </row>
    <row r="3109" spans="1:19">
      <c r="A3109" s="418" t="s">
        <v>1249</v>
      </c>
      <c r="B3109" s="497">
        <f t="shared" si="378"/>
        <v>44188</v>
      </c>
      <c r="C3109" s="498">
        <v>11075840.050000001</v>
      </c>
      <c r="D3109" s="498"/>
      <c r="E3109" s="495">
        <f t="shared" ref="E3109:F3124" si="380">C3109+E3108</f>
        <v>1940223609.2199993</v>
      </c>
      <c r="F3109" s="495">
        <f t="shared" si="380"/>
        <v>1025778093</v>
      </c>
      <c r="G3109" s="495">
        <f t="shared" si="375"/>
        <v>914445516.21999931</v>
      </c>
      <c r="H3109" s="495">
        <f>VLOOKUP(A3109,'02-Metrics'!A:R,18,FALSE)</f>
        <v>3200000000</v>
      </c>
      <c r="I3109" s="496">
        <f t="shared" si="373"/>
        <v>0.28576422381874977</v>
      </c>
      <c r="J3109" s="512"/>
      <c r="L3109" s="23">
        <v>44188</v>
      </c>
      <c r="M3109" s="241" t="s">
        <v>1039</v>
      </c>
      <c r="S3109">
        <f t="shared" si="376"/>
        <v>2020</v>
      </c>
    </row>
    <row r="3110" spans="1:19">
      <c r="A3110" s="418" t="s">
        <v>1249</v>
      </c>
      <c r="B3110" s="497">
        <f t="shared" si="378"/>
        <v>44196</v>
      </c>
      <c r="C3110" s="498">
        <v>8196791</v>
      </c>
      <c r="D3110" s="498"/>
      <c r="E3110" s="495">
        <f t="shared" si="380"/>
        <v>1948420400.2199993</v>
      </c>
      <c r="F3110" s="495">
        <f t="shared" si="380"/>
        <v>1025778093</v>
      </c>
      <c r="G3110" s="495">
        <f t="shared" si="375"/>
        <v>922642307.21999931</v>
      </c>
      <c r="H3110" s="495">
        <f>VLOOKUP(A3110,'02-Metrics'!A:R,18,FALSE)</f>
        <v>3200000000</v>
      </c>
      <c r="I3110" s="496">
        <f t="shared" si="373"/>
        <v>0.28832572100624976</v>
      </c>
      <c r="J3110" s="512"/>
      <c r="L3110" s="23">
        <v>44196</v>
      </c>
      <c r="M3110" s="241" t="s">
        <v>764</v>
      </c>
      <c r="S3110">
        <f t="shared" si="376"/>
        <v>2020</v>
      </c>
    </row>
    <row r="3111" spans="1:19">
      <c r="A3111" s="418" t="s">
        <v>1249</v>
      </c>
      <c r="B3111" s="497">
        <f t="shared" si="378"/>
        <v>44196</v>
      </c>
      <c r="C3111" s="498">
        <v>8196778.8499999996</v>
      </c>
      <c r="D3111" s="498"/>
      <c r="E3111" s="495">
        <f t="shared" si="380"/>
        <v>1956617179.0699992</v>
      </c>
      <c r="F3111" s="495">
        <f t="shared" si="380"/>
        <v>1025778093</v>
      </c>
      <c r="G3111" s="495">
        <f t="shared" si="375"/>
        <v>930839086.06999922</v>
      </c>
      <c r="H3111" s="495">
        <f>VLOOKUP(A3111,'02-Metrics'!A:R,18,FALSE)</f>
        <v>3200000000</v>
      </c>
      <c r="I3111" s="496">
        <f t="shared" si="373"/>
        <v>0.29088721439687476</v>
      </c>
      <c r="J3111" s="512"/>
      <c r="L3111" s="23">
        <v>44196</v>
      </c>
      <c r="M3111" s="241" t="s">
        <v>1039</v>
      </c>
      <c r="S3111">
        <f t="shared" si="376"/>
        <v>2020</v>
      </c>
    </row>
    <row r="3112" spans="1:19">
      <c r="A3112" s="418" t="s">
        <v>1249</v>
      </c>
      <c r="B3112" s="497">
        <v>44197</v>
      </c>
      <c r="C3112" s="498"/>
      <c r="D3112" s="498">
        <v>34820698.079999998</v>
      </c>
      <c r="E3112" s="495">
        <f t="shared" si="380"/>
        <v>1956617179.0699992</v>
      </c>
      <c r="F3112" s="495">
        <f t="shared" si="380"/>
        <v>1060598791.08</v>
      </c>
      <c r="G3112" s="495">
        <f t="shared" si="375"/>
        <v>896018387.98999918</v>
      </c>
      <c r="H3112" s="495">
        <f>VLOOKUP(A3112,'02-Metrics'!A:R,18,FALSE)</f>
        <v>3200000000</v>
      </c>
      <c r="I3112" s="496">
        <f t="shared" si="373"/>
        <v>0.28000574624687474</v>
      </c>
      <c r="J3112" s="512"/>
      <c r="M3112" s="241" t="s">
        <v>1038</v>
      </c>
      <c r="S3112">
        <f t="shared" si="376"/>
        <v>2021</v>
      </c>
    </row>
    <row r="3113" spans="1:19">
      <c r="A3113" s="418" t="s">
        <v>1249</v>
      </c>
      <c r="B3113" s="497">
        <f>L3113</f>
        <v>44207</v>
      </c>
      <c r="C3113" s="498">
        <v>19661149.989999998</v>
      </c>
      <c r="D3113" s="498"/>
      <c r="E3113" s="495">
        <f t="shared" si="380"/>
        <v>1976278329.0599992</v>
      </c>
      <c r="F3113" s="495">
        <f t="shared" si="380"/>
        <v>1060598791.08</v>
      </c>
      <c r="G3113" s="495">
        <f t="shared" si="375"/>
        <v>915679537.97999918</v>
      </c>
      <c r="H3113" s="495">
        <f>VLOOKUP(A3113,'02-Metrics'!A:R,18,FALSE)</f>
        <v>3200000000</v>
      </c>
      <c r="I3113" s="496">
        <f t="shared" si="373"/>
        <v>0.28614985561874973</v>
      </c>
      <c r="J3113" s="512"/>
      <c r="L3113" s="23">
        <v>44207</v>
      </c>
      <c r="M3113" s="241" t="s">
        <v>764</v>
      </c>
      <c r="S3113">
        <f t="shared" si="376"/>
        <v>2021</v>
      </c>
    </row>
    <row r="3114" spans="1:19">
      <c r="A3114" s="418" t="s">
        <v>1249</v>
      </c>
      <c r="B3114" s="497">
        <v>44228</v>
      </c>
      <c r="C3114" s="498"/>
      <c r="D3114" s="498">
        <v>28846175.379999999</v>
      </c>
      <c r="E3114" s="495">
        <f t="shared" si="380"/>
        <v>1976278329.0599992</v>
      </c>
      <c r="F3114" s="495">
        <f t="shared" si="380"/>
        <v>1089444966.46</v>
      </c>
      <c r="G3114" s="495">
        <f t="shared" si="375"/>
        <v>886833362.59999919</v>
      </c>
      <c r="H3114" s="495">
        <f>VLOOKUP(A3114,'02-Metrics'!A:R,18,FALSE)</f>
        <v>3200000000</v>
      </c>
      <c r="I3114" s="496">
        <f t="shared" si="373"/>
        <v>0.27713542581249972</v>
      </c>
      <c r="J3114" s="512"/>
      <c r="M3114" s="241" t="s">
        <v>1038</v>
      </c>
      <c r="S3114">
        <f t="shared" si="376"/>
        <v>2021</v>
      </c>
    </row>
    <row r="3115" spans="1:19">
      <c r="A3115" s="418" t="s">
        <v>1249</v>
      </c>
      <c r="B3115" s="497">
        <f t="shared" ref="B3115:B3123" si="381">L3115</f>
        <v>44245</v>
      </c>
      <c r="C3115" s="498">
        <v>11910531.029999999</v>
      </c>
      <c r="D3115" s="498"/>
      <c r="E3115" s="495">
        <f t="shared" si="380"/>
        <v>1988188860.0899992</v>
      </c>
      <c r="F3115" s="495">
        <f t="shared" si="380"/>
        <v>1089444966.46</v>
      </c>
      <c r="G3115" s="495">
        <f t="shared" si="375"/>
        <v>898743893.62999916</v>
      </c>
      <c r="H3115" s="495">
        <f>VLOOKUP(A3115,'02-Metrics'!A:R,18,FALSE)</f>
        <v>3200000000</v>
      </c>
      <c r="I3115" s="496">
        <f t="shared" si="373"/>
        <v>0.28085746675937473</v>
      </c>
      <c r="J3115" s="512"/>
      <c r="L3115" s="23">
        <v>44245</v>
      </c>
      <c r="M3115" s="241" t="s">
        <v>764</v>
      </c>
      <c r="S3115">
        <f t="shared" si="376"/>
        <v>2021</v>
      </c>
    </row>
    <row r="3116" spans="1:19">
      <c r="A3116" s="418" t="s">
        <v>1249</v>
      </c>
      <c r="B3116" s="497">
        <f t="shared" si="381"/>
        <v>44245</v>
      </c>
      <c r="C3116" s="498">
        <v>11910519.029999999</v>
      </c>
      <c r="D3116" s="498"/>
      <c r="E3116" s="495">
        <f t="shared" si="380"/>
        <v>2000099379.1199992</v>
      </c>
      <c r="F3116" s="495">
        <f t="shared" si="380"/>
        <v>1089444966.46</v>
      </c>
      <c r="G3116" s="495">
        <f t="shared" si="375"/>
        <v>910654412.65999913</v>
      </c>
      <c r="H3116" s="495">
        <f>VLOOKUP(A3116,'02-Metrics'!A:R,18,FALSE)</f>
        <v>3200000000</v>
      </c>
      <c r="I3116" s="496">
        <f t="shared" si="373"/>
        <v>0.2845795039562497</v>
      </c>
      <c r="J3116" s="512"/>
      <c r="L3116" s="23">
        <v>44245</v>
      </c>
      <c r="M3116" s="241" t="s">
        <v>1039</v>
      </c>
      <c r="S3116">
        <f t="shared" si="376"/>
        <v>2021</v>
      </c>
    </row>
    <row r="3117" spans="1:19">
      <c r="A3117" s="418" t="s">
        <v>1249</v>
      </c>
      <c r="B3117" s="497">
        <f t="shared" si="381"/>
        <v>44249</v>
      </c>
      <c r="C3117" s="498">
        <v>4000000</v>
      </c>
      <c r="D3117" s="498"/>
      <c r="E3117" s="495">
        <f t="shared" si="380"/>
        <v>2004099379.1199992</v>
      </c>
      <c r="F3117" s="495">
        <f t="shared" si="380"/>
        <v>1089444966.46</v>
      </c>
      <c r="G3117" s="495">
        <f t="shared" si="375"/>
        <v>914654412.65999913</v>
      </c>
      <c r="H3117" s="495">
        <f>VLOOKUP(A3117,'02-Metrics'!A:R,18,FALSE)</f>
        <v>3200000000</v>
      </c>
      <c r="I3117" s="496">
        <f t="shared" si="373"/>
        <v>0.28582950395624973</v>
      </c>
      <c r="J3117" s="512"/>
      <c r="L3117" s="23">
        <v>44249</v>
      </c>
      <c r="M3117" s="241" t="s">
        <v>764</v>
      </c>
      <c r="S3117">
        <f t="shared" si="376"/>
        <v>2021</v>
      </c>
    </row>
    <row r="3118" spans="1:19">
      <c r="A3118" s="418" t="s">
        <v>1249</v>
      </c>
      <c r="B3118" s="497">
        <f t="shared" si="381"/>
        <v>44249</v>
      </c>
      <c r="C3118" s="498">
        <v>1500000</v>
      </c>
      <c r="D3118" s="498"/>
      <c r="E3118" s="495">
        <f t="shared" si="380"/>
        <v>2005599379.1199992</v>
      </c>
      <c r="F3118" s="495">
        <f t="shared" si="380"/>
        <v>1089444966.46</v>
      </c>
      <c r="G3118" s="495">
        <f t="shared" si="375"/>
        <v>916154412.65999913</v>
      </c>
      <c r="H3118" s="495">
        <f>VLOOKUP(A3118,'02-Metrics'!A:R,18,FALSE)</f>
        <v>3200000000</v>
      </c>
      <c r="I3118" s="496">
        <f t="shared" si="373"/>
        <v>0.28629825395624975</v>
      </c>
      <c r="J3118" s="512"/>
      <c r="L3118" s="23">
        <v>44249</v>
      </c>
      <c r="M3118" s="241" t="s">
        <v>764</v>
      </c>
      <c r="S3118">
        <f t="shared" si="376"/>
        <v>2021</v>
      </c>
    </row>
    <row r="3119" spans="1:19">
      <c r="A3119" s="418" t="s">
        <v>1249</v>
      </c>
      <c r="B3119" s="497">
        <f t="shared" si="381"/>
        <v>44249</v>
      </c>
      <c r="C3119" s="498">
        <v>1251300.48</v>
      </c>
      <c r="D3119" s="498"/>
      <c r="E3119" s="495">
        <f t="shared" si="380"/>
        <v>2006850679.5999992</v>
      </c>
      <c r="F3119" s="495">
        <f t="shared" si="380"/>
        <v>1089444966.46</v>
      </c>
      <c r="G3119" s="495">
        <f t="shared" si="375"/>
        <v>917405713.13999915</v>
      </c>
      <c r="H3119" s="495">
        <f>VLOOKUP(A3119,'02-Metrics'!A:R,18,FALSE)</f>
        <v>3200000000</v>
      </c>
      <c r="I3119" s="496">
        <f t="shared" si="373"/>
        <v>0.28668928535624971</v>
      </c>
      <c r="J3119" s="512"/>
      <c r="L3119" s="23">
        <v>44249</v>
      </c>
      <c r="M3119" s="241" t="s">
        <v>764</v>
      </c>
      <c r="S3119">
        <f t="shared" si="376"/>
        <v>2021</v>
      </c>
    </row>
    <row r="3120" spans="1:19">
      <c r="A3120" s="418" t="s">
        <v>1249</v>
      </c>
      <c r="B3120" s="497">
        <f t="shared" si="381"/>
        <v>44250</v>
      </c>
      <c r="C3120" s="498">
        <v>1500000</v>
      </c>
      <c r="D3120" s="498"/>
      <c r="E3120" s="495">
        <f t="shared" si="380"/>
        <v>2008350679.5999992</v>
      </c>
      <c r="F3120" s="495">
        <f t="shared" si="380"/>
        <v>1089444966.46</v>
      </c>
      <c r="G3120" s="495">
        <f t="shared" si="375"/>
        <v>918905713.13999915</v>
      </c>
      <c r="H3120" s="495">
        <f>VLOOKUP(A3120,'02-Metrics'!A:R,18,FALSE)</f>
        <v>3200000000</v>
      </c>
      <c r="I3120" s="496">
        <f t="shared" si="373"/>
        <v>0.28715803535624973</v>
      </c>
      <c r="J3120" s="512"/>
      <c r="L3120" s="23">
        <v>44250</v>
      </c>
      <c r="M3120" s="241" t="s">
        <v>1039</v>
      </c>
      <c r="S3120">
        <f t="shared" si="376"/>
        <v>2021</v>
      </c>
    </row>
    <row r="3121" spans="1:19">
      <c r="A3121" s="418" t="s">
        <v>1249</v>
      </c>
      <c r="B3121" s="497">
        <f t="shared" si="381"/>
        <v>44250</v>
      </c>
      <c r="C3121" s="498">
        <v>4000000</v>
      </c>
      <c r="D3121" s="498"/>
      <c r="E3121" s="495">
        <f t="shared" si="380"/>
        <v>2012350679.5999992</v>
      </c>
      <c r="F3121" s="495">
        <f t="shared" si="380"/>
        <v>1089444966.46</v>
      </c>
      <c r="G3121" s="495">
        <f t="shared" si="375"/>
        <v>922905713.13999915</v>
      </c>
      <c r="H3121" s="495">
        <f>VLOOKUP(A3121,'02-Metrics'!A:R,18,FALSE)</f>
        <v>3200000000</v>
      </c>
      <c r="I3121" s="496">
        <f t="shared" si="373"/>
        <v>0.28840803535624976</v>
      </c>
      <c r="J3121" s="512"/>
      <c r="L3121" s="23">
        <v>44250</v>
      </c>
      <c r="M3121" s="241" t="s">
        <v>1039</v>
      </c>
      <c r="S3121">
        <f t="shared" si="376"/>
        <v>2021</v>
      </c>
    </row>
    <row r="3122" spans="1:19">
      <c r="A3122" s="418" t="s">
        <v>1249</v>
      </c>
      <c r="B3122" s="497">
        <f t="shared" si="381"/>
        <v>44250</v>
      </c>
      <c r="C3122" s="498">
        <v>1251300.48</v>
      </c>
      <c r="D3122" s="498"/>
      <c r="E3122" s="495">
        <f t="shared" si="380"/>
        <v>2013601980.0799992</v>
      </c>
      <c r="F3122" s="495">
        <f t="shared" si="380"/>
        <v>1089444966.46</v>
      </c>
      <c r="G3122" s="495">
        <f t="shared" si="375"/>
        <v>924157013.61999917</v>
      </c>
      <c r="H3122" s="495">
        <f>VLOOKUP(A3122,'02-Metrics'!A:R,18,FALSE)</f>
        <v>3200000000</v>
      </c>
      <c r="I3122" s="496">
        <f t="shared" si="373"/>
        <v>0.28879906675624972</v>
      </c>
      <c r="J3122" s="512"/>
      <c r="L3122" s="23">
        <v>44250</v>
      </c>
      <c r="M3122" s="241" t="s">
        <v>1039</v>
      </c>
      <c r="S3122">
        <f t="shared" si="376"/>
        <v>2021</v>
      </c>
    </row>
    <row r="3123" spans="1:19">
      <c r="A3123" s="418" t="s">
        <v>1249</v>
      </c>
      <c r="B3123" s="497">
        <f t="shared" si="381"/>
        <v>44255</v>
      </c>
      <c r="C3123" s="498">
        <v>16426047.710000001</v>
      </c>
      <c r="D3123" s="498"/>
      <c r="E3123" s="495">
        <f t="shared" si="380"/>
        <v>2030028027.7899992</v>
      </c>
      <c r="F3123" s="495">
        <f t="shared" si="380"/>
        <v>1089444966.46</v>
      </c>
      <c r="G3123" s="495">
        <f t="shared" si="375"/>
        <v>940583061.32999921</v>
      </c>
      <c r="H3123" s="495">
        <f>VLOOKUP(A3123,'02-Metrics'!A:R,18,FALSE)</f>
        <v>3200000000</v>
      </c>
      <c r="I3123" s="496">
        <f t="shared" si="373"/>
        <v>0.29393220666562475</v>
      </c>
      <c r="J3123" s="512"/>
      <c r="L3123" s="23">
        <v>44255</v>
      </c>
      <c r="M3123" s="241" t="s">
        <v>764</v>
      </c>
      <c r="S3123">
        <f t="shared" si="376"/>
        <v>2021</v>
      </c>
    </row>
    <row r="3124" spans="1:19">
      <c r="A3124" s="418" t="s">
        <v>1249</v>
      </c>
      <c r="B3124" s="497">
        <v>44256</v>
      </c>
      <c r="C3124" s="498"/>
      <c r="D3124" s="498">
        <v>12180272.530000001</v>
      </c>
      <c r="E3124" s="495">
        <f t="shared" si="380"/>
        <v>2030028027.7899992</v>
      </c>
      <c r="F3124" s="495">
        <f t="shared" si="380"/>
        <v>1101625238.99</v>
      </c>
      <c r="G3124" s="495">
        <f t="shared" si="375"/>
        <v>928402788.79999924</v>
      </c>
      <c r="H3124" s="495">
        <f>VLOOKUP(A3124,'02-Metrics'!A:R,18,FALSE)</f>
        <v>3200000000</v>
      </c>
      <c r="I3124" s="496">
        <f t="shared" si="373"/>
        <v>0.29012587149999974</v>
      </c>
      <c r="J3124" s="512"/>
      <c r="M3124" s="241" t="s">
        <v>1038</v>
      </c>
      <c r="S3124">
        <f t="shared" si="376"/>
        <v>2021</v>
      </c>
    </row>
    <row r="3125" spans="1:19">
      <c r="A3125" s="418" t="s">
        <v>1249</v>
      </c>
      <c r="B3125" s="497">
        <f t="shared" ref="B3125:B3132" si="382">L3125</f>
        <v>44262</v>
      </c>
      <c r="C3125" s="498">
        <v>713899.2</v>
      </c>
      <c r="D3125" s="498"/>
      <c r="E3125" s="495">
        <f t="shared" ref="E3125:F3132" si="383">C3125+E3124</f>
        <v>2030741926.9899993</v>
      </c>
      <c r="F3125" s="495">
        <f t="shared" si="383"/>
        <v>1101625238.99</v>
      </c>
      <c r="G3125" s="495">
        <f t="shared" si="375"/>
        <v>929116687.99999928</v>
      </c>
      <c r="H3125" s="495">
        <f>VLOOKUP(A3125,'02-Metrics'!A:R,18,FALSE)</f>
        <v>3200000000</v>
      </c>
      <c r="I3125" s="496">
        <f t="shared" si="373"/>
        <v>0.29034896499999979</v>
      </c>
      <c r="J3125" s="512"/>
      <c r="L3125" s="23">
        <v>44262</v>
      </c>
      <c r="M3125" s="241" t="s">
        <v>1039</v>
      </c>
      <c r="S3125">
        <f t="shared" si="376"/>
        <v>2021</v>
      </c>
    </row>
    <row r="3126" spans="1:19">
      <c r="A3126" s="418" t="s">
        <v>1249</v>
      </c>
      <c r="B3126" s="497">
        <f t="shared" si="382"/>
        <v>44263</v>
      </c>
      <c r="C3126" s="498">
        <v>713899.2</v>
      </c>
      <c r="D3126" s="498"/>
      <c r="E3126" s="495">
        <f t="shared" si="383"/>
        <v>2031455826.1899993</v>
      </c>
      <c r="F3126" s="495">
        <f t="shared" si="383"/>
        <v>1101625238.99</v>
      </c>
      <c r="G3126" s="495">
        <f t="shared" si="375"/>
        <v>929830587.19999933</v>
      </c>
      <c r="H3126" s="495">
        <f>VLOOKUP(A3126,'02-Metrics'!A:R,18,FALSE)</f>
        <v>3200000000</v>
      </c>
      <c r="I3126" s="496">
        <f t="shared" si="373"/>
        <v>0.29057205849999979</v>
      </c>
      <c r="J3126" s="512"/>
      <c r="L3126" s="23">
        <v>44263</v>
      </c>
      <c r="M3126" s="241" t="s">
        <v>764</v>
      </c>
      <c r="S3126">
        <f t="shared" si="376"/>
        <v>2021</v>
      </c>
    </row>
    <row r="3127" spans="1:19">
      <c r="A3127" s="418" t="s">
        <v>1249</v>
      </c>
      <c r="B3127" s="497">
        <f t="shared" si="382"/>
        <v>44283</v>
      </c>
      <c r="C3127" s="498">
        <v>10000000.030000001</v>
      </c>
      <c r="D3127" s="498"/>
      <c r="E3127" s="495">
        <f t="shared" si="383"/>
        <v>2041455826.2199993</v>
      </c>
      <c r="F3127" s="495">
        <f t="shared" si="383"/>
        <v>1101625238.99</v>
      </c>
      <c r="G3127" s="495">
        <f t="shared" si="375"/>
        <v>939830587.2299993</v>
      </c>
      <c r="H3127" s="495">
        <f>VLOOKUP(A3127,'02-Metrics'!A:R,18,FALSE)</f>
        <v>3200000000</v>
      </c>
      <c r="I3127" s="496">
        <f t="shared" si="373"/>
        <v>0.29369705850937478</v>
      </c>
      <c r="J3127" s="512"/>
      <c r="L3127" s="23">
        <v>44283</v>
      </c>
      <c r="M3127" s="241" t="s">
        <v>764</v>
      </c>
      <c r="S3127">
        <f t="shared" si="376"/>
        <v>2021</v>
      </c>
    </row>
    <row r="3128" spans="1:19">
      <c r="A3128" s="418" t="s">
        <v>1249</v>
      </c>
      <c r="B3128" s="497">
        <f t="shared" si="382"/>
        <v>44283</v>
      </c>
      <c r="C3128" s="498">
        <v>1000000</v>
      </c>
      <c r="D3128" s="498"/>
      <c r="E3128" s="495">
        <f t="shared" si="383"/>
        <v>2042455826.2199993</v>
      </c>
      <c r="F3128" s="495">
        <f t="shared" si="383"/>
        <v>1101625238.99</v>
      </c>
      <c r="G3128" s="495">
        <f t="shared" si="375"/>
        <v>940830587.2299993</v>
      </c>
      <c r="H3128" s="495">
        <f>VLOOKUP(A3128,'02-Metrics'!A:R,18,FALSE)</f>
        <v>3200000000</v>
      </c>
      <c r="I3128" s="496">
        <f t="shared" ref="I3128:I3191" si="384">G3128/H3128</f>
        <v>0.29400955850937477</v>
      </c>
      <c r="J3128" s="512"/>
      <c r="L3128" s="23">
        <v>44283</v>
      </c>
      <c r="M3128" s="241" t="s">
        <v>764</v>
      </c>
      <c r="S3128">
        <f t="shared" si="376"/>
        <v>2021</v>
      </c>
    </row>
    <row r="3129" spans="1:19">
      <c r="A3129" s="418" t="s">
        <v>1249</v>
      </c>
      <c r="B3129" s="497">
        <f t="shared" si="382"/>
        <v>44283</v>
      </c>
      <c r="C3129" s="498">
        <v>13096920.15</v>
      </c>
      <c r="D3129" s="498"/>
      <c r="E3129" s="495">
        <f t="shared" si="383"/>
        <v>2055552746.3699994</v>
      </c>
      <c r="F3129" s="495">
        <f t="shared" si="383"/>
        <v>1101625238.99</v>
      </c>
      <c r="G3129" s="495">
        <f t="shared" si="375"/>
        <v>953927507.3799994</v>
      </c>
      <c r="H3129" s="495">
        <f>VLOOKUP(A3129,'02-Metrics'!A:R,18,FALSE)</f>
        <v>3200000000</v>
      </c>
      <c r="I3129" s="496">
        <f t="shared" si="384"/>
        <v>0.2981023460562498</v>
      </c>
      <c r="J3129" s="512"/>
      <c r="L3129" s="23">
        <v>44283</v>
      </c>
      <c r="M3129" s="241" t="s">
        <v>764</v>
      </c>
      <c r="S3129">
        <f t="shared" si="376"/>
        <v>2021</v>
      </c>
    </row>
    <row r="3130" spans="1:19">
      <c r="A3130" s="418" t="s">
        <v>1249</v>
      </c>
      <c r="B3130" s="497">
        <f t="shared" si="382"/>
        <v>44283</v>
      </c>
      <c r="C3130" s="498">
        <v>14603884</v>
      </c>
      <c r="D3130" s="498"/>
      <c r="E3130" s="495">
        <f t="shared" si="383"/>
        <v>2070156630.3699994</v>
      </c>
      <c r="F3130" s="495">
        <f t="shared" si="383"/>
        <v>1101625238.99</v>
      </c>
      <c r="G3130" s="495">
        <f t="shared" si="375"/>
        <v>968531391.3799994</v>
      </c>
      <c r="H3130" s="495">
        <f>VLOOKUP(A3130,'02-Metrics'!A:R,18,FALSE)</f>
        <v>3200000000</v>
      </c>
      <c r="I3130" s="496">
        <f t="shared" si="384"/>
        <v>0.30266605980624983</v>
      </c>
      <c r="J3130" s="512"/>
      <c r="L3130" s="23">
        <v>44283</v>
      </c>
      <c r="M3130" s="241" t="s">
        <v>764</v>
      </c>
      <c r="S3130">
        <f t="shared" si="376"/>
        <v>2021</v>
      </c>
    </row>
    <row r="3131" spans="1:19">
      <c r="A3131" s="418" t="s">
        <v>1249</v>
      </c>
      <c r="B3131" s="497">
        <f t="shared" si="382"/>
        <v>44283</v>
      </c>
      <c r="C3131" s="498">
        <v>8206207.0499999998</v>
      </c>
      <c r="D3131" s="498"/>
      <c r="E3131" s="495">
        <f t="shared" si="383"/>
        <v>2078362837.4199994</v>
      </c>
      <c r="F3131" s="495">
        <f t="shared" si="383"/>
        <v>1101625238.99</v>
      </c>
      <c r="G3131" s="495">
        <f t="shared" si="375"/>
        <v>976737598.42999935</v>
      </c>
      <c r="H3131" s="495">
        <f>VLOOKUP(A3131,'02-Metrics'!A:R,18,FALSE)</f>
        <v>3200000000</v>
      </c>
      <c r="I3131" s="496">
        <f t="shared" si="384"/>
        <v>0.30523049950937481</v>
      </c>
      <c r="J3131" s="512"/>
      <c r="L3131" s="23">
        <v>44283</v>
      </c>
      <c r="M3131" s="241" t="s">
        <v>764</v>
      </c>
      <c r="S3131">
        <f t="shared" si="376"/>
        <v>2021</v>
      </c>
    </row>
    <row r="3132" spans="1:19">
      <c r="A3132" s="418" t="s">
        <v>1249</v>
      </c>
      <c r="B3132" s="497">
        <f t="shared" si="382"/>
        <v>44283</v>
      </c>
      <c r="C3132" s="498">
        <v>11000000</v>
      </c>
      <c r="D3132" s="498"/>
      <c r="E3132" s="495">
        <f t="shared" si="383"/>
        <v>2089362837.4199994</v>
      </c>
      <c r="F3132" s="495">
        <f t="shared" si="383"/>
        <v>1101625238.99</v>
      </c>
      <c r="G3132" s="495">
        <f t="shared" si="375"/>
        <v>987737598.42999935</v>
      </c>
      <c r="H3132" s="495">
        <f>VLOOKUP(A3132,'02-Metrics'!A:R,18,FALSE)</f>
        <v>3200000000</v>
      </c>
      <c r="I3132" s="496">
        <f t="shared" si="384"/>
        <v>0.30866799950937479</v>
      </c>
      <c r="J3132" s="512"/>
      <c r="L3132" s="23">
        <v>44283</v>
      </c>
      <c r="M3132" s="241" t="s">
        <v>1039</v>
      </c>
      <c r="S3132">
        <f t="shared" si="376"/>
        <v>2021</v>
      </c>
    </row>
    <row r="3133" spans="1:19">
      <c r="A3133" s="418"/>
      <c r="B3133" s="505"/>
      <c r="C3133" s="506"/>
      <c r="D3133" s="506"/>
      <c r="E3133" s="506"/>
      <c r="F3133" s="506"/>
      <c r="G3133" s="506"/>
      <c r="H3133" s="495"/>
      <c r="I3133" s="496"/>
      <c r="J3133" s="512"/>
      <c r="S3133">
        <f t="shared" si="376"/>
        <v>1900</v>
      </c>
    </row>
    <row r="3134" spans="1:19">
      <c r="A3134" s="418" t="s">
        <v>1250</v>
      </c>
      <c r="B3134" s="497">
        <v>43282</v>
      </c>
      <c r="C3134" s="498"/>
      <c r="D3134" s="498">
        <v>180000</v>
      </c>
      <c r="E3134" s="495">
        <f t="shared" ref="E3134:F3149" si="385">C3134+E3133</f>
        <v>0</v>
      </c>
      <c r="F3134" s="495">
        <f t="shared" si="385"/>
        <v>180000</v>
      </c>
      <c r="G3134" s="495">
        <f t="shared" si="375"/>
        <v>-180000</v>
      </c>
      <c r="H3134" s="495">
        <f>VLOOKUP(A3134,'02-Metrics'!A:R,18,FALSE)</f>
        <v>67755600</v>
      </c>
      <c r="I3134" s="496">
        <f t="shared" si="384"/>
        <v>-2.6566069815631478E-3</v>
      </c>
      <c r="J3134" s="512"/>
      <c r="M3134" s="241" t="s">
        <v>1038</v>
      </c>
      <c r="S3134">
        <f t="shared" si="376"/>
        <v>2018</v>
      </c>
    </row>
    <row r="3135" spans="1:19">
      <c r="A3135" s="418" t="s">
        <v>1250</v>
      </c>
      <c r="B3135" s="497">
        <v>43313</v>
      </c>
      <c r="C3135" s="498"/>
      <c r="D3135" s="498">
        <v>120625</v>
      </c>
      <c r="E3135" s="495">
        <f t="shared" si="385"/>
        <v>0</v>
      </c>
      <c r="F3135" s="495">
        <f t="shared" si="385"/>
        <v>300625</v>
      </c>
      <c r="G3135" s="495">
        <f t="shared" si="375"/>
        <v>-300625</v>
      </c>
      <c r="H3135" s="495">
        <f>VLOOKUP(A3135,'02-Metrics'!A:R,18,FALSE)</f>
        <v>67755600</v>
      </c>
      <c r="I3135" s="496">
        <f t="shared" si="384"/>
        <v>-4.4369026324023401E-3</v>
      </c>
      <c r="J3135" s="512"/>
      <c r="M3135" s="241" t="s">
        <v>1038</v>
      </c>
      <c r="S3135">
        <f t="shared" si="376"/>
        <v>2018</v>
      </c>
    </row>
    <row r="3136" spans="1:19">
      <c r="A3136" s="418" t="s">
        <v>1250</v>
      </c>
      <c r="B3136" s="497">
        <v>43344</v>
      </c>
      <c r="C3136" s="498"/>
      <c r="D3136" s="498">
        <v>221545</v>
      </c>
      <c r="E3136" s="495">
        <f t="shared" si="385"/>
        <v>0</v>
      </c>
      <c r="F3136" s="495">
        <f t="shared" si="385"/>
        <v>522170</v>
      </c>
      <c r="G3136" s="495">
        <f t="shared" si="375"/>
        <v>-522170</v>
      </c>
      <c r="H3136" s="495">
        <f>VLOOKUP(A3136,'02-Metrics'!A:R,18,FALSE)</f>
        <v>67755600</v>
      </c>
      <c r="I3136" s="496">
        <f t="shared" si="384"/>
        <v>-7.7066692642379373E-3</v>
      </c>
      <c r="J3136" s="512"/>
      <c r="M3136" s="241" t="s">
        <v>1038</v>
      </c>
      <c r="S3136">
        <f t="shared" si="376"/>
        <v>2018</v>
      </c>
    </row>
    <row r="3137" spans="1:19">
      <c r="A3137" s="418" t="s">
        <v>1250</v>
      </c>
      <c r="B3137" s="497">
        <v>43374</v>
      </c>
      <c r="C3137" s="498"/>
      <c r="D3137" s="498">
        <v>604540.19999999995</v>
      </c>
      <c r="E3137" s="495">
        <f t="shared" si="385"/>
        <v>0</v>
      </c>
      <c r="F3137" s="495">
        <f t="shared" si="385"/>
        <v>1126710.2</v>
      </c>
      <c r="G3137" s="495">
        <f t="shared" ref="G3137:G3200" si="386">E3137-F3137</f>
        <v>-1126710.2</v>
      </c>
      <c r="H3137" s="495">
        <f>VLOOKUP(A3137,'02-Metrics'!A:R,18,FALSE)</f>
        <v>67755600</v>
      </c>
      <c r="I3137" s="496">
        <f t="shared" si="384"/>
        <v>-1.6629034352880056E-2</v>
      </c>
      <c r="J3137" s="512"/>
      <c r="M3137" s="241" t="s">
        <v>1038</v>
      </c>
      <c r="S3137">
        <f t="shared" si="376"/>
        <v>2018</v>
      </c>
    </row>
    <row r="3138" spans="1:19">
      <c r="A3138" s="418" t="s">
        <v>1250</v>
      </c>
      <c r="B3138" s="497">
        <v>43405</v>
      </c>
      <c r="C3138" s="498"/>
      <c r="D3138" s="498">
        <v>2176076.7600000002</v>
      </c>
      <c r="E3138" s="495">
        <f t="shared" si="385"/>
        <v>0</v>
      </c>
      <c r="F3138" s="495">
        <f t="shared" si="385"/>
        <v>3302786.96</v>
      </c>
      <c r="G3138" s="495">
        <f t="shared" si="386"/>
        <v>-3302786.96</v>
      </c>
      <c r="H3138" s="495">
        <f>VLOOKUP(A3138,'02-Metrics'!A:R,18,FALSE)</f>
        <v>67755600</v>
      </c>
      <c r="I3138" s="496">
        <f t="shared" si="384"/>
        <v>-4.8745593869731797E-2</v>
      </c>
      <c r="J3138" s="512"/>
      <c r="M3138" s="241" t="s">
        <v>1038</v>
      </c>
      <c r="S3138">
        <f t="shared" si="376"/>
        <v>2018</v>
      </c>
    </row>
    <row r="3139" spans="1:19">
      <c r="A3139" s="418" t="s">
        <v>1250</v>
      </c>
      <c r="B3139" s="497">
        <v>43435</v>
      </c>
      <c r="C3139" s="498"/>
      <c r="D3139" s="498">
        <v>2412694.59</v>
      </c>
      <c r="E3139" s="495">
        <f t="shared" si="385"/>
        <v>0</v>
      </c>
      <c r="F3139" s="495">
        <f t="shared" si="385"/>
        <v>5715481.5499999998</v>
      </c>
      <c r="G3139" s="495">
        <f t="shared" si="386"/>
        <v>-5715481.5499999998</v>
      </c>
      <c r="H3139" s="495">
        <f>VLOOKUP(A3139,'02-Metrics'!A:R,18,FALSE)</f>
        <v>67755600</v>
      </c>
      <c r="I3139" s="496">
        <f t="shared" si="384"/>
        <v>-8.4354378826251991E-2</v>
      </c>
      <c r="J3139" s="512"/>
      <c r="M3139" s="241" t="s">
        <v>1038</v>
      </c>
      <c r="S3139">
        <f t="shared" ref="S3139:S3202" si="387">YEAR(B3139)</f>
        <v>2018</v>
      </c>
    </row>
    <row r="3140" spans="1:19">
      <c r="A3140" s="418" t="s">
        <v>1250</v>
      </c>
      <c r="B3140" s="497">
        <v>43466</v>
      </c>
      <c r="C3140" s="498"/>
      <c r="D3140" s="498">
        <v>2444710.5400000005</v>
      </c>
      <c r="E3140" s="495">
        <f t="shared" si="385"/>
        <v>0</v>
      </c>
      <c r="F3140" s="495">
        <f t="shared" si="385"/>
        <v>8160192.0899999999</v>
      </c>
      <c r="G3140" s="495">
        <f t="shared" si="386"/>
        <v>-8160192.0899999999</v>
      </c>
      <c r="H3140" s="495">
        <f>VLOOKUP(A3140,'02-Metrics'!A:R,18,FALSE)</f>
        <v>67755600</v>
      </c>
      <c r="I3140" s="496">
        <f t="shared" si="384"/>
        <v>-0.12043568487327984</v>
      </c>
      <c r="J3140" s="512"/>
      <c r="M3140" s="241" t="s">
        <v>1038</v>
      </c>
      <c r="S3140">
        <f t="shared" si="387"/>
        <v>2019</v>
      </c>
    </row>
    <row r="3141" spans="1:19">
      <c r="A3141" s="418" t="s">
        <v>1250</v>
      </c>
      <c r="B3141" s="497">
        <f>L3141</f>
        <v>43481</v>
      </c>
      <c r="C3141" s="498">
        <v>1120156.3500000001</v>
      </c>
      <c r="D3141" s="498"/>
      <c r="E3141" s="495">
        <f t="shared" si="385"/>
        <v>1120156.3500000001</v>
      </c>
      <c r="F3141" s="495">
        <f t="shared" si="385"/>
        <v>8160192.0899999999</v>
      </c>
      <c r="G3141" s="495">
        <f t="shared" si="386"/>
        <v>-7040035.7400000002</v>
      </c>
      <c r="H3141" s="495">
        <f>VLOOKUP(A3141,'02-Metrics'!A:R,18,FALSE)</f>
        <v>67755600</v>
      </c>
      <c r="I3141" s="496">
        <f t="shared" si="384"/>
        <v>-0.10390337831854489</v>
      </c>
      <c r="J3141" s="512"/>
      <c r="L3141" s="23">
        <v>43481</v>
      </c>
      <c r="M3141" s="241" t="s">
        <v>1039</v>
      </c>
      <c r="S3141">
        <f t="shared" si="387"/>
        <v>2019</v>
      </c>
    </row>
    <row r="3142" spans="1:19">
      <c r="A3142" s="418" t="s">
        <v>1250</v>
      </c>
      <c r="B3142" s="497">
        <v>43497</v>
      </c>
      <c r="C3142" s="498"/>
      <c r="D3142" s="498">
        <v>2540959.2200000007</v>
      </c>
      <c r="E3142" s="495">
        <f t="shared" si="385"/>
        <v>1120156.3500000001</v>
      </c>
      <c r="F3142" s="495">
        <f t="shared" si="385"/>
        <v>10701151.310000001</v>
      </c>
      <c r="G3142" s="495">
        <f t="shared" si="386"/>
        <v>-9580994.9600000009</v>
      </c>
      <c r="H3142" s="495">
        <f>VLOOKUP(A3142,'02-Metrics'!A:R,18,FALSE)</f>
        <v>67755600</v>
      </c>
      <c r="I3142" s="496">
        <f t="shared" si="384"/>
        <v>-0.14140521167254072</v>
      </c>
      <c r="J3142" s="512"/>
      <c r="M3142" s="241" t="s">
        <v>1038</v>
      </c>
      <c r="S3142">
        <f t="shared" si="387"/>
        <v>2019</v>
      </c>
    </row>
    <row r="3143" spans="1:19">
      <c r="A3143" s="418" t="s">
        <v>1250</v>
      </c>
      <c r="B3143" s="497">
        <v>43525</v>
      </c>
      <c r="C3143" s="498"/>
      <c r="D3143" s="498">
        <v>3521770.18</v>
      </c>
      <c r="E3143" s="495">
        <f t="shared" si="385"/>
        <v>1120156.3500000001</v>
      </c>
      <c r="F3143" s="495">
        <f t="shared" si="385"/>
        <v>14222921.49</v>
      </c>
      <c r="G3143" s="495">
        <f t="shared" si="386"/>
        <v>-13102765.140000001</v>
      </c>
      <c r="H3143" s="495">
        <f>VLOOKUP(A3143,'02-Metrics'!A:R,18,FALSE)</f>
        <v>67755600</v>
      </c>
      <c r="I3143" s="496">
        <f t="shared" si="384"/>
        <v>-0.19338276304836796</v>
      </c>
      <c r="J3143" s="512"/>
      <c r="M3143" s="241" t="s">
        <v>1038</v>
      </c>
      <c r="S3143">
        <f t="shared" si="387"/>
        <v>2019</v>
      </c>
    </row>
    <row r="3144" spans="1:19">
      <c r="A3144" s="418" t="s">
        <v>1250</v>
      </c>
      <c r="B3144" s="497">
        <v>43556</v>
      </c>
      <c r="C3144" s="498"/>
      <c r="D3144" s="498">
        <v>1356068.3499999996</v>
      </c>
      <c r="E3144" s="495">
        <f t="shared" si="385"/>
        <v>1120156.3500000001</v>
      </c>
      <c r="F3144" s="495">
        <f t="shared" si="385"/>
        <v>15578989.84</v>
      </c>
      <c r="G3144" s="495">
        <f t="shared" si="386"/>
        <v>-14458833.49</v>
      </c>
      <c r="H3144" s="495">
        <f>VLOOKUP(A3144,'02-Metrics'!A:R,18,FALSE)</f>
        <v>67755600</v>
      </c>
      <c r="I3144" s="496">
        <f t="shared" si="384"/>
        <v>-0.21339687774885027</v>
      </c>
      <c r="J3144" s="512"/>
      <c r="M3144" s="241" t="s">
        <v>1038</v>
      </c>
      <c r="S3144">
        <f t="shared" si="387"/>
        <v>2019</v>
      </c>
    </row>
    <row r="3145" spans="1:19">
      <c r="A3145" s="418" t="s">
        <v>1250</v>
      </c>
      <c r="B3145" s="497">
        <v>43586</v>
      </c>
      <c r="C3145" s="498"/>
      <c r="D3145" s="498">
        <v>980908.48</v>
      </c>
      <c r="E3145" s="495">
        <f t="shared" si="385"/>
        <v>1120156.3500000001</v>
      </c>
      <c r="F3145" s="495">
        <f t="shared" si="385"/>
        <v>16559898.32</v>
      </c>
      <c r="G3145" s="495">
        <f t="shared" si="386"/>
        <v>-15439741.970000001</v>
      </c>
      <c r="H3145" s="495">
        <f>VLOOKUP(A3145,'02-Metrics'!A:R,18,FALSE)</f>
        <v>67755600</v>
      </c>
      <c r="I3145" s="496">
        <f t="shared" si="384"/>
        <v>-0.2278740350613086</v>
      </c>
      <c r="J3145" s="512"/>
      <c r="M3145" s="241" t="s">
        <v>1038</v>
      </c>
      <c r="S3145">
        <f t="shared" si="387"/>
        <v>2019</v>
      </c>
    </row>
    <row r="3146" spans="1:19">
      <c r="A3146" s="418" t="s">
        <v>1250</v>
      </c>
      <c r="B3146" s="497">
        <v>43617</v>
      </c>
      <c r="C3146" s="498"/>
      <c r="D3146" s="498">
        <v>214990.45</v>
      </c>
      <c r="E3146" s="495">
        <f t="shared" si="385"/>
        <v>1120156.3500000001</v>
      </c>
      <c r="F3146" s="495">
        <f t="shared" si="385"/>
        <v>16774888.77</v>
      </c>
      <c r="G3146" s="495">
        <f t="shared" si="386"/>
        <v>-15654732.42</v>
      </c>
      <c r="H3146" s="495">
        <f>VLOOKUP(A3146,'02-Metrics'!A:R,18,FALSE)</f>
        <v>67755600</v>
      </c>
      <c r="I3146" s="496">
        <f t="shared" si="384"/>
        <v>-0.23104706356374971</v>
      </c>
      <c r="J3146" s="512"/>
      <c r="M3146" s="241" t="s">
        <v>1038</v>
      </c>
      <c r="S3146">
        <f t="shared" si="387"/>
        <v>2019</v>
      </c>
    </row>
    <row r="3147" spans="1:19">
      <c r="A3147" s="418" t="s">
        <v>1250</v>
      </c>
      <c r="B3147" s="497">
        <f>L3147</f>
        <v>43625</v>
      </c>
      <c r="C3147" s="498">
        <v>10268543.35</v>
      </c>
      <c r="D3147" s="498"/>
      <c r="E3147" s="495">
        <f t="shared" si="385"/>
        <v>11388699.699999999</v>
      </c>
      <c r="F3147" s="495">
        <f t="shared" si="385"/>
        <v>16774888.77</v>
      </c>
      <c r="G3147" s="495">
        <f t="shared" si="386"/>
        <v>-5386189.0700000003</v>
      </c>
      <c r="H3147" s="495">
        <f>VLOOKUP(A3147,'02-Metrics'!A:R,18,FALSE)</f>
        <v>67755600</v>
      </c>
      <c r="I3147" s="496">
        <f t="shared" si="384"/>
        <v>-7.9494374929895098E-2</v>
      </c>
      <c r="J3147" s="512"/>
      <c r="L3147" s="23">
        <v>43625</v>
      </c>
      <c r="M3147" s="241" t="s">
        <v>1039</v>
      </c>
      <c r="S3147">
        <f t="shared" si="387"/>
        <v>2019</v>
      </c>
    </row>
    <row r="3148" spans="1:19">
      <c r="A3148" s="418" t="s">
        <v>1250</v>
      </c>
      <c r="B3148" s="497">
        <f>L3148</f>
        <v>43641</v>
      </c>
      <c r="C3148" s="498">
        <v>24850000</v>
      </c>
      <c r="D3148" s="498"/>
      <c r="E3148" s="495">
        <f t="shared" si="385"/>
        <v>36238699.700000003</v>
      </c>
      <c r="F3148" s="495">
        <f t="shared" si="385"/>
        <v>16774888.77</v>
      </c>
      <c r="G3148" s="495">
        <f t="shared" si="386"/>
        <v>19463810.930000003</v>
      </c>
      <c r="H3148" s="495">
        <f>VLOOKUP(A3148,'02-Metrics'!A:R,18,FALSE)</f>
        <v>67755600</v>
      </c>
      <c r="I3148" s="496">
        <f t="shared" si="384"/>
        <v>0.28726497780257282</v>
      </c>
      <c r="J3148" s="512"/>
      <c r="L3148" s="23">
        <v>43641</v>
      </c>
      <c r="M3148" s="241" t="s">
        <v>1039</v>
      </c>
      <c r="S3148">
        <f t="shared" si="387"/>
        <v>2019</v>
      </c>
    </row>
    <row r="3149" spans="1:19">
      <c r="A3149" s="418" t="s">
        <v>1250</v>
      </c>
      <c r="B3149" s="497">
        <v>43647</v>
      </c>
      <c r="C3149" s="498"/>
      <c r="D3149" s="498">
        <v>944483.45000000007</v>
      </c>
      <c r="E3149" s="495">
        <f t="shared" si="385"/>
        <v>36238699.700000003</v>
      </c>
      <c r="F3149" s="495">
        <f t="shared" si="385"/>
        <v>17719372.219999999</v>
      </c>
      <c r="G3149" s="495">
        <f t="shared" si="386"/>
        <v>18519327.480000004</v>
      </c>
      <c r="H3149" s="495">
        <f>VLOOKUP(A3149,'02-Metrics'!A:R,18,FALSE)</f>
        <v>67755600</v>
      </c>
      <c r="I3149" s="496">
        <f t="shared" si="384"/>
        <v>0.27332541487345702</v>
      </c>
      <c r="J3149" s="512"/>
      <c r="M3149" s="241" t="s">
        <v>1038</v>
      </c>
      <c r="S3149">
        <f t="shared" si="387"/>
        <v>2019</v>
      </c>
    </row>
    <row r="3150" spans="1:19">
      <c r="A3150" s="418" t="s">
        <v>1250</v>
      </c>
      <c r="B3150" s="497">
        <f>L3150</f>
        <v>43650</v>
      </c>
      <c r="C3150" s="498">
        <v>3387777</v>
      </c>
      <c r="D3150" s="498"/>
      <c r="E3150" s="495">
        <f t="shared" ref="E3150:F3160" si="388">C3150+E3149</f>
        <v>39626476.700000003</v>
      </c>
      <c r="F3150" s="495">
        <f t="shared" si="388"/>
        <v>17719372.219999999</v>
      </c>
      <c r="G3150" s="495">
        <f t="shared" si="386"/>
        <v>21907104.480000004</v>
      </c>
      <c r="H3150" s="495">
        <f>VLOOKUP(A3150,'02-Metrics'!A:R,18,FALSE)</f>
        <v>67755600</v>
      </c>
      <c r="I3150" s="496">
        <f t="shared" si="384"/>
        <v>0.32332537059667399</v>
      </c>
      <c r="J3150" s="512"/>
      <c r="L3150" s="23">
        <v>43650</v>
      </c>
      <c r="M3150" s="241" t="s">
        <v>1039</v>
      </c>
      <c r="S3150">
        <f t="shared" si="387"/>
        <v>2019</v>
      </c>
    </row>
    <row r="3151" spans="1:19">
      <c r="A3151" s="418" t="s">
        <v>1250</v>
      </c>
      <c r="B3151" s="497">
        <f>L3151</f>
        <v>43677</v>
      </c>
      <c r="C3151" s="498">
        <v>6525150</v>
      </c>
      <c r="D3151" s="498"/>
      <c r="E3151" s="495">
        <f t="shared" si="388"/>
        <v>46151626.700000003</v>
      </c>
      <c r="F3151" s="495">
        <f t="shared" si="388"/>
        <v>17719372.219999999</v>
      </c>
      <c r="G3151" s="495">
        <f t="shared" si="386"/>
        <v>28432254.480000004</v>
      </c>
      <c r="H3151" s="495">
        <f>VLOOKUP(A3151,'02-Metrics'!A:R,18,FALSE)</f>
        <v>67755600</v>
      </c>
      <c r="I3151" s="496">
        <f t="shared" si="384"/>
        <v>0.41962958751748941</v>
      </c>
      <c r="J3151" s="512"/>
      <c r="L3151" s="23">
        <v>43677</v>
      </c>
      <c r="M3151" s="241" t="s">
        <v>1039</v>
      </c>
      <c r="S3151">
        <f t="shared" si="387"/>
        <v>2019</v>
      </c>
    </row>
    <row r="3152" spans="1:19">
      <c r="A3152" s="418" t="s">
        <v>1250</v>
      </c>
      <c r="B3152" s="497">
        <v>43678</v>
      </c>
      <c r="C3152" s="498"/>
      <c r="D3152" s="498">
        <v>576975.94999999995</v>
      </c>
      <c r="E3152" s="495">
        <f t="shared" si="388"/>
        <v>46151626.700000003</v>
      </c>
      <c r="F3152" s="495">
        <f t="shared" si="388"/>
        <v>18296348.169999998</v>
      </c>
      <c r="G3152" s="495">
        <f t="shared" si="386"/>
        <v>27855278.530000005</v>
      </c>
      <c r="H3152" s="495">
        <f>VLOOKUP(A3152,'02-Metrics'!A:R,18,FALSE)</f>
        <v>67755600</v>
      </c>
      <c r="I3152" s="496">
        <f t="shared" si="384"/>
        <v>0.41111404120102257</v>
      </c>
      <c r="J3152" s="512"/>
      <c r="M3152" s="241" t="s">
        <v>1038</v>
      </c>
      <c r="S3152">
        <f t="shared" si="387"/>
        <v>2019</v>
      </c>
    </row>
    <row r="3153" spans="1:19">
      <c r="A3153" s="418" t="s">
        <v>1250</v>
      </c>
      <c r="B3153" s="497">
        <v>43709</v>
      </c>
      <c r="C3153" s="498"/>
      <c r="D3153" s="498">
        <v>230366.77</v>
      </c>
      <c r="E3153" s="495">
        <f t="shared" si="388"/>
        <v>46151626.700000003</v>
      </c>
      <c r="F3153" s="495">
        <f t="shared" si="388"/>
        <v>18526714.939999998</v>
      </c>
      <c r="G3153" s="495">
        <f t="shared" si="386"/>
        <v>27624911.760000005</v>
      </c>
      <c r="H3153" s="495">
        <f>VLOOKUP(A3153,'02-Metrics'!A:R,18,FALSE)</f>
        <v>67755600</v>
      </c>
      <c r="I3153" s="496">
        <f t="shared" si="384"/>
        <v>0.4077140747037884</v>
      </c>
      <c r="J3153" s="512"/>
      <c r="M3153" s="241" t="s">
        <v>1038</v>
      </c>
      <c r="S3153">
        <f t="shared" si="387"/>
        <v>2019</v>
      </c>
    </row>
    <row r="3154" spans="1:19">
      <c r="A3154" s="418" t="s">
        <v>1250</v>
      </c>
      <c r="B3154" s="497">
        <f>L3154</f>
        <v>43727</v>
      </c>
      <c r="C3154" s="498">
        <v>6214797</v>
      </c>
      <c r="D3154" s="498"/>
      <c r="E3154" s="495">
        <f t="shared" si="388"/>
        <v>52366423.700000003</v>
      </c>
      <c r="F3154" s="495">
        <f t="shared" si="388"/>
        <v>18526714.939999998</v>
      </c>
      <c r="G3154" s="495">
        <f t="shared" si="386"/>
        <v>33839708.760000005</v>
      </c>
      <c r="H3154" s="495">
        <f>VLOOKUP(A3154,'02-Metrics'!A:R,18,FALSE)</f>
        <v>67755600</v>
      </c>
      <c r="I3154" s="496">
        <f t="shared" si="384"/>
        <v>0.49943781414377564</v>
      </c>
      <c r="J3154" s="512"/>
      <c r="L3154" s="23">
        <v>43727</v>
      </c>
      <c r="M3154" s="241" t="s">
        <v>1039</v>
      </c>
      <c r="S3154">
        <f t="shared" si="387"/>
        <v>2019</v>
      </c>
    </row>
    <row r="3155" spans="1:19">
      <c r="A3155" s="418" t="s">
        <v>1250</v>
      </c>
      <c r="B3155" s="497">
        <f>L3155</f>
        <v>43737</v>
      </c>
      <c r="C3155" s="498">
        <v>2392747</v>
      </c>
      <c r="D3155" s="498"/>
      <c r="E3155" s="495">
        <f t="shared" si="388"/>
        <v>54759170.700000003</v>
      </c>
      <c r="F3155" s="495">
        <f t="shared" si="388"/>
        <v>18526714.939999998</v>
      </c>
      <c r="G3155" s="495">
        <f t="shared" si="386"/>
        <v>36232455.760000005</v>
      </c>
      <c r="H3155" s="495">
        <f>VLOOKUP(A3155,'02-Metrics'!A:R,18,FALSE)</f>
        <v>67755600</v>
      </c>
      <c r="I3155" s="496">
        <f t="shared" si="384"/>
        <v>0.53475219406218832</v>
      </c>
      <c r="J3155" s="512"/>
      <c r="L3155" s="23">
        <v>43737</v>
      </c>
      <c r="M3155" s="241" t="s">
        <v>1039</v>
      </c>
      <c r="S3155">
        <f t="shared" si="387"/>
        <v>2019</v>
      </c>
    </row>
    <row r="3156" spans="1:19">
      <c r="A3156" s="418" t="s">
        <v>1250</v>
      </c>
      <c r="B3156" s="497">
        <v>43739</v>
      </c>
      <c r="C3156" s="498"/>
      <c r="D3156" s="498">
        <v>163352.25</v>
      </c>
      <c r="E3156" s="495">
        <f t="shared" si="388"/>
        <v>54759170.700000003</v>
      </c>
      <c r="F3156" s="495">
        <f t="shared" si="388"/>
        <v>18690067.189999998</v>
      </c>
      <c r="G3156" s="495">
        <f t="shared" si="386"/>
        <v>36069103.510000005</v>
      </c>
      <c r="H3156" s="495">
        <f>VLOOKUP(A3156,'02-Metrics'!A:R,18,FALSE)</f>
        <v>67755600</v>
      </c>
      <c r="I3156" s="496">
        <f t="shared" si="384"/>
        <v>0.53234129001883246</v>
      </c>
      <c r="J3156" s="512"/>
      <c r="M3156" s="241" t="s">
        <v>1038</v>
      </c>
      <c r="S3156">
        <f t="shared" si="387"/>
        <v>2019</v>
      </c>
    </row>
    <row r="3157" spans="1:19">
      <c r="A3157" s="418" t="s">
        <v>1250</v>
      </c>
      <c r="B3157" s="497">
        <v>43770</v>
      </c>
      <c r="C3157" s="498"/>
      <c r="D3157" s="498">
        <v>3387.78</v>
      </c>
      <c r="E3157" s="495">
        <f t="shared" si="388"/>
        <v>54759170.700000003</v>
      </c>
      <c r="F3157" s="495">
        <f t="shared" si="388"/>
        <v>18693454.969999999</v>
      </c>
      <c r="G3157" s="495">
        <f t="shared" si="386"/>
        <v>36065715.730000004</v>
      </c>
      <c r="H3157" s="495">
        <f>VLOOKUP(A3157,'02-Metrics'!A:R,18,FALSE)</f>
        <v>67755600</v>
      </c>
      <c r="I3157" s="496">
        <f t="shared" si="384"/>
        <v>0.53229129001883246</v>
      </c>
      <c r="J3157" s="512"/>
      <c r="M3157" s="241" t="s">
        <v>1038</v>
      </c>
      <c r="S3157">
        <f t="shared" si="387"/>
        <v>2019</v>
      </c>
    </row>
    <row r="3158" spans="1:19">
      <c r="A3158" s="418" t="s">
        <v>1250</v>
      </c>
      <c r="B3158" s="497">
        <v>43800</v>
      </c>
      <c r="C3158" s="498"/>
      <c r="D3158" s="498">
        <v>3263663.74</v>
      </c>
      <c r="E3158" s="495">
        <f t="shared" si="388"/>
        <v>54759170.700000003</v>
      </c>
      <c r="F3158" s="495">
        <f t="shared" si="388"/>
        <v>21957118.710000001</v>
      </c>
      <c r="G3158" s="495">
        <f t="shared" si="386"/>
        <v>32802051.990000002</v>
      </c>
      <c r="H3158" s="495">
        <f>VLOOKUP(A3158,'02-Metrics'!A:R,18,FALSE)</f>
        <v>67755600</v>
      </c>
      <c r="I3158" s="496">
        <f t="shared" si="384"/>
        <v>0.48412311292350746</v>
      </c>
      <c r="J3158" s="512"/>
      <c r="M3158" s="241" t="s">
        <v>1038</v>
      </c>
      <c r="S3158">
        <f t="shared" si="387"/>
        <v>2019</v>
      </c>
    </row>
    <row r="3159" spans="1:19">
      <c r="A3159" s="418" t="s">
        <v>1250</v>
      </c>
      <c r="B3159" s="497">
        <v>43862</v>
      </c>
      <c r="C3159" s="498"/>
      <c r="D3159" s="498">
        <v>2019.51</v>
      </c>
      <c r="E3159" s="495">
        <f t="shared" si="388"/>
        <v>54759170.700000003</v>
      </c>
      <c r="F3159" s="495">
        <f t="shared" si="388"/>
        <v>21959138.220000003</v>
      </c>
      <c r="G3159" s="495">
        <f t="shared" si="386"/>
        <v>32800032.48</v>
      </c>
      <c r="H3159" s="495">
        <f>VLOOKUP(A3159,'02-Metrics'!A:R,18,FALSE)</f>
        <v>67755600</v>
      </c>
      <c r="I3159" s="496">
        <f t="shared" si="384"/>
        <v>0.4840933071214778</v>
      </c>
      <c r="J3159" s="512"/>
      <c r="M3159" s="241" t="s">
        <v>1038</v>
      </c>
      <c r="S3159">
        <f t="shared" si="387"/>
        <v>2020</v>
      </c>
    </row>
    <row r="3160" spans="1:19">
      <c r="A3160" s="418" t="s">
        <v>1250</v>
      </c>
      <c r="B3160" s="497">
        <f>L3160</f>
        <v>44243</v>
      </c>
      <c r="C3160" s="498">
        <v>3830495</v>
      </c>
      <c r="D3160" s="498"/>
      <c r="E3160" s="495">
        <f t="shared" si="388"/>
        <v>58589665.700000003</v>
      </c>
      <c r="F3160" s="495">
        <f t="shared" si="388"/>
        <v>21959138.220000003</v>
      </c>
      <c r="G3160" s="495">
        <f t="shared" si="386"/>
        <v>36630527.480000004</v>
      </c>
      <c r="H3160" s="495">
        <f>VLOOKUP(A3160,'02-Metrics'!A:R,18,FALSE)</f>
        <v>67755600</v>
      </c>
      <c r="I3160" s="496">
        <f t="shared" si="384"/>
        <v>0.54062730578727081</v>
      </c>
      <c r="J3160" s="512"/>
      <c r="L3160" s="23">
        <v>44243</v>
      </c>
      <c r="M3160" s="241" t="s">
        <v>1039</v>
      </c>
      <c r="S3160">
        <f t="shared" si="387"/>
        <v>2021</v>
      </c>
    </row>
    <row r="3161" spans="1:19">
      <c r="A3161" s="418"/>
      <c r="B3161" s="505"/>
      <c r="C3161" s="506"/>
      <c r="D3161" s="506"/>
      <c r="E3161" s="506"/>
      <c r="F3161" s="506"/>
      <c r="G3161" s="506"/>
      <c r="H3161" s="495"/>
      <c r="I3161" s="496"/>
      <c r="J3161" s="512"/>
      <c r="S3161">
        <f t="shared" si="387"/>
        <v>1900</v>
      </c>
    </row>
    <row r="3162" spans="1:19">
      <c r="A3162" s="418" t="s">
        <v>1138</v>
      </c>
      <c r="B3162" s="497">
        <v>43313</v>
      </c>
      <c r="C3162" s="498"/>
      <c r="D3162" s="498">
        <v>215295</v>
      </c>
      <c r="E3162" s="495">
        <f t="shared" ref="E3162:F3177" si="389">C3162+E3161</f>
        <v>0</v>
      </c>
      <c r="F3162" s="495">
        <f t="shared" si="389"/>
        <v>215295</v>
      </c>
      <c r="G3162" s="495">
        <f t="shared" si="386"/>
        <v>-215295</v>
      </c>
      <c r="H3162" s="495">
        <f>VLOOKUP(A3162,'02-Metrics'!A:R,18,FALSE)</f>
        <v>22334150</v>
      </c>
      <c r="I3162" s="496">
        <f t="shared" si="384"/>
        <v>-9.6397221295639185E-3</v>
      </c>
      <c r="J3162" s="512"/>
      <c r="M3162" s="241" t="s">
        <v>1038</v>
      </c>
      <c r="S3162">
        <f t="shared" si="387"/>
        <v>2018</v>
      </c>
    </row>
    <row r="3163" spans="1:19">
      <c r="A3163" s="418" t="s">
        <v>1138</v>
      </c>
      <c r="B3163" s="497">
        <v>43344</v>
      </c>
      <c r="C3163" s="498"/>
      <c r="D3163" s="498">
        <v>74228.990000000005</v>
      </c>
      <c r="E3163" s="495">
        <f t="shared" si="389"/>
        <v>0</v>
      </c>
      <c r="F3163" s="495">
        <f t="shared" si="389"/>
        <v>289523.99</v>
      </c>
      <c r="G3163" s="495">
        <f t="shared" si="386"/>
        <v>-289523.99</v>
      </c>
      <c r="H3163" s="495">
        <f>VLOOKUP(A3163,'02-Metrics'!A:R,18,FALSE)</f>
        <v>22334150</v>
      </c>
      <c r="I3163" s="496">
        <f t="shared" si="384"/>
        <v>-1.2963286715635024E-2</v>
      </c>
      <c r="J3163" s="512"/>
      <c r="M3163" s="241" t="s">
        <v>1038</v>
      </c>
      <c r="S3163">
        <f t="shared" si="387"/>
        <v>2018</v>
      </c>
    </row>
    <row r="3164" spans="1:19">
      <c r="A3164" s="418" t="s">
        <v>1138</v>
      </c>
      <c r="B3164" s="497">
        <v>43374</v>
      </c>
      <c r="C3164" s="498"/>
      <c r="D3164" s="498">
        <v>1079959.1400000001</v>
      </c>
      <c r="E3164" s="495">
        <f t="shared" si="389"/>
        <v>0</v>
      </c>
      <c r="F3164" s="495">
        <f t="shared" si="389"/>
        <v>1369483.1300000001</v>
      </c>
      <c r="G3164" s="495">
        <f t="shared" si="386"/>
        <v>-1369483.1300000001</v>
      </c>
      <c r="H3164" s="495">
        <f>VLOOKUP(A3164,'02-Metrics'!A:R,18,FALSE)</f>
        <v>22334150</v>
      </c>
      <c r="I3164" s="496">
        <f t="shared" si="384"/>
        <v>-6.1317897927613101E-2</v>
      </c>
      <c r="J3164" s="512"/>
      <c r="M3164" s="241" t="s">
        <v>1038</v>
      </c>
      <c r="S3164">
        <f t="shared" si="387"/>
        <v>2018</v>
      </c>
    </row>
    <row r="3165" spans="1:19">
      <c r="A3165" s="418" t="s">
        <v>1138</v>
      </c>
      <c r="B3165" s="497">
        <v>43405</v>
      </c>
      <c r="C3165" s="498"/>
      <c r="D3165" s="498">
        <v>1654571.72</v>
      </c>
      <c r="E3165" s="495">
        <f t="shared" si="389"/>
        <v>0</v>
      </c>
      <c r="F3165" s="495">
        <f t="shared" si="389"/>
        <v>3024054.85</v>
      </c>
      <c r="G3165" s="495">
        <f t="shared" si="386"/>
        <v>-3024054.85</v>
      </c>
      <c r="H3165" s="495">
        <f>VLOOKUP(A3165,'02-Metrics'!A:R,18,FALSE)</f>
        <v>22334150</v>
      </c>
      <c r="I3165" s="496">
        <f t="shared" si="384"/>
        <v>-0.13540048983283448</v>
      </c>
      <c r="J3165" s="512"/>
      <c r="M3165" s="241" t="s">
        <v>1038</v>
      </c>
      <c r="S3165">
        <f t="shared" si="387"/>
        <v>2018</v>
      </c>
    </row>
    <row r="3166" spans="1:19">
      <c r="A3166" s="418" t="s">
        <v>1138</v>
      </c>
      <c r="B3166" s="497">
        <v>43435</v>
      </c>
      <c r="C3166" s="498"/>
      <c r="D3166" s="498">
        <v>789569.29999999993</v>
      </c>
      <c r="E3166" s="495">
        <f t="shared" si="389"/>
        <v>0</v>
      </c>
      <c r="F3166" s="495">
        <f t="shared" si="389"/>
        <v>3813624.15</v>
      </c>
      <c r="G3166" s="495">
        <f t="shared" si="386"/>
        <v>-3813624.15</v>
      </c>
      <c r="H3166" s="495">
        <f>VLOOKUP(A3166,'02-Metrics'!A:R,18,FALSE)</f>
        <v>22334150</v>
      </c>
      <c r="I3166" s="496">
        <f t="shared" si="384"/>
        <v>-0.17075304634382771</v>
      </c>
      <c r="J3166" s="512"/>
      <c r="M3166" s="241" t="s">
        <v>1038</v>
      </c>
      <c r="S3166">
        <f t="shared" si="387"/>
        <v>2018</v>
      </c>
    </row>
    <row r="3167" spans="1:19">
      <c r="A3167" s="418" t="s">
        <v>1138</v>
      </c>
      <c r="B3167" s="497">
        <v>43466</v>
      </c>
      <c r="C3167" s="498"/>
      <c r="D3167" s="498">
        <v>964202.24</v>
      </c>
      <c r="E3167" s="495">
        <f t="shared" si="389"/>
        <v>0</v>
      </c>
      <c r="F3167" s="495">
        <f t="shared" si="389"/>
        <v>4777826.3899999997</v>
      </c>
      <c r="G3167" s="495">
        <f t="shared" si="386"/>
        <v>-4777826.3899999997</v>
      </c>
      <c r="H3167" s="495">
        <f>VLOOKUP(A3167,'02-Metrics'!A:R,18,FALSE)</f>
        <v>22334150</v>
      </c>
      <c r="I3167" s="496">
        <f t="shared" si="384"/>
        <v>-0.21392470230566193</v>
      </c>
      <c r="J3167" s="512"/>
      <c r="M3167" s="241" t="s">
        <v>1038</v>
      </c>
      <c r="S3167">
        <f t="shared" si="387"/>
        <v>2019</v>
      </c>
    </row>
    <row r="3168" spans="1:19">
      <c r="A3168" s="418" t="s">
        <v>1138</v>
      </c>
      <c r="B3168" s="497">
        <v>43497</v>
      </c>
      <c r="C3168" s="498"/>
      <c r="D3168" s="498">
        <v>595096.08000000007</v>
      </c>
      <c r="E3168" s="495">
        <f t="shared" si="389"/>
        <v>0</v>
      </c>
      <c r="F3168" s="495">
        <f t="shared" si="389"/>
        <v>5372922.4699999997</v>
      </c>
      <c r="G3168" s="495">
        <f t="shared" si="386"/>
        <v>-5372922.4699999997</v>
      </c>
      <c r="H3168" s="495">
        <f>VLOOKUP(A3168,'02-Metrics'!A:R,18,FALSE)</f>
        <v>22334150</v>
      </c>
      <c r="I3168" s="496">
        <f t="shared" si="384"/>
        <v>-0.24056982110355665</v>
      </c>
      <c r="J3168" s="512"/>
      <c r="M3168" s="241" t="s">
        <v>1038</v>
      </c>
      <c r="S3168">
        <f t="shared" si="387"/>
        <v>2019</v>
      </c>
    </row>
    <row r="3169" spans="1:19">
      <c r="A3169" s="418" t="s">
        <v>1138</v>
      </c>
      <c r="B3169" s="497">
        <v>43525</v>
      </c>
      <c r="C3169" s="498"/>
      <c r="D3169" s="498">
        <v>556442.53</v>
      </c>
      <c r="E3169" s="495">
        <f t="shared" si="389"/>
        <v>0</v>
      </c>
      <c r="F3169" s="495">
        <f t="shared" si="389"/>
        <v>5929365</v>
      </c>
      <c r="G3169" s="495">
        <f t="shared" si="386"/>
        <v>-5929365</v>
      </c>
      <c r="H3169" s="495">
        <f>VLOOKUP(A3169,'02-Metrics'!A:R,18,FALSE)</f>
        <v>22334150</v>
      </c>
      <c r="I3169" s="496">
        <f t="shared" si="384"/>
        <v>-0.2654842472178256</v>
      </c>
      <c r="J3169" s="512"/>
      <c r="M3169" s="241" t="s">
        <v>1038</v>
      </c>
      <c r="S3169">
        <f t="shared" si="387"/>
        <v>2019</v>
      </c>
    </row>
    <row r="3170" spans="1:19">
      <c r="A3170" s="418" t="s">
        <v>1138</v>
      </c>
      <c r="B3170" s="497">
        <v>43556</v>
      </c>
      <c r="C3170" s="498"/>
      <c r="D3170" s="498">
        <v>104032.14</v>
      </c>
      <c r="E3170" s="495">
        <f t="shared" si="389"/>
        <v>0</v>
      </c>
      <c r="F3170" s="495">
        <f t="shared" si="389"/>
        <v>6033397.1399999997</v>
      </c>
      <c r="G3170" s="495">
        <f t="shared" si="386"/>
        <v>-6033397.1399999997</v>
      </c>
      <c r="H3170" s="495">
        <f>VLOOKUP(A3170,'02-Metrics'!A:R,18,FALSE)</f>
        <v>22334150</v>
      </c>
      <c r="I3170" s="496">
        <f t="shared" si="384"/>
        <v>-0.27014223241090435</v>
      </c>
      <c r="J3170" s="512"/>
      <c r="M3170" s="241" t="s">
        <v>1038</v>
      </c>
      <c r="S3170">
        <f t="shared" si="387"/>
        <v>2019</v>
      </c>
    </row>
    <row r="3171" spans="1:19">
      <c r="A3171" s="418" t="s">
        <v>1138</v>
      </c>
      <c r="B3171" s="497">
        <v>43586</v>
      </c>
      <c r="C3171" s="498"/>
      <c r="D3171" s="498">
        <v>693999.44</v>
      </c>
      <c r="E3171" s="495">
        <f t="shared" si="389"/>
        <v>0</v>
      </c>
      <c r="F3171" s="495">
        <f t="shared" si="389"/>
        <v>6727396.5800000001</v>
      </c>
      <c r="G3171" s="495">
        <f t="shared" si="386"/>
        <v>-6727396.5800000001</v>
      </c>
      <c r="H3171" s="495">
        <f>VLOOKUP(A3171,'02-Metrics'!A:R,18,FALSE)</f>
        <v>22334150</v>
      </c>
      <c r="I3171" s="496">
        <f t="shared" si="384"/>
        <v>-0.30121569793343378</v>
      </c>
      <c r="J3171" s="512"/>
      <c r="M3171" s="241" t="s">
        <v>1038</v>
      </c>
      <c r="S3171">
        <f t="shared" si="387"/>
        <v>2019</v>
      </c>
    </row>
    <row r="3172" spans="1:19">
      <c r="A3172" s="418" t="s">
        <v>1138</v>
      </c>
      <c r="B3172" s="497">
        <v>43617</v>
      </c>
      <c r="C3172" s="498"/>
      <c r="D3172" s="498">
        <v>3378.96</v>
      </c>
      <c r="E3172" s="495">
        <f t="shared" si="389"/>
        <v>0</v>
      </c>
      <c r="F3172" s="495">
        <f t="shared" si="389"/>
        <v>6730775.54</v>
      </c>
      <c r="G3172" s="495">
        <f t="shared" si="386"/>
        <v>-6730775.54</v>
      </c>
      <c r="H3172" s="495">
        <f>VLOOKUP(A3172,'02-Metrics'!A:R,18,FALSE)</f>
        <v>22334150</v>
      </c>
      <c r="I3172" s="496">
        <f t="shared" si="384"/>
        <v>-0.3013669891175621</v>
      </c>
      <c r="J3172" s="512"/>
      <c r="M3172" s="241" t="s">
        <v>1038</v>
      </c>
      <c r="S3172">
        <f t="shared" si="387"/>
        <v>2019</v>
      </c>
    </row>
    <row r="3173" spans="1:19">
      <c r="A3173" s="418" t="s">
        <v>1138</v>
      </c>
      <c r="B3173" s="497">
        <f>L3173</f>
        <v>43633</v>
      </c>
      <c r="C3173" s="498">
        <v>4962905.4000000004</v>
      </c>
      <c r="D3173" s="498"/>
      <c r="E3173" s="495">
        <f t="shared" si="389"/>
        <v>4962905.4000000004</v>
      </c>
      <c r="F3173" s="495">
        <f t="shared" si="389"/>
        <v>6730775.54</v>
      </c>
      <c r="G3173" s="495">
        <f t="shared" si="386"/>
        <v>-1767870.1399999997</v>
      </c>
      <c r="H3173" s="495">
        <f>VLOOKUP(A3173,'02-Metrics'!A:R,18,FALSE)</f>
        <v>22334150</v>
      </c>
      <c r="I3173" s="496">
        <f t="shared" si="384"/>
        <v>-7.9155469986545254E-2</v>
      </c>
      <c r="J3173" s="512"/>
      <c r="L3173" s="23">
        <v>43633</v>
      </c>
      <c r="M3173" s="241" t="s">
        <v>1039</v>
      </c>
      <c r="S3173">
        <f t="shared" si="387"/>
        <v>2019</v>
      </c>
    </row>
    <row r="3174" spans="1:19">
      <c r="A3174" s="418" t="s">
        <v>1138</v>
      </c>
      <c r="B3174" s="497">
        <f>L3174</f>
        <v>43646</v>
      </c>
      <c r="C3174" s="498">
        <v>3797276</v>
      </c>
      <c r="D3174" s="498"/>
      <c r="E3174" s="495">
        <f t="shared" si="389"/>
        <v>8760181.4000000004</v>
      </c>
      <c r="F3174" s="495">
        <f t="shared" si="389"/>
        <v>6730775.54</v>
      </c>
      <c r="G3174" s="495">
        <f t="shared" si="386"/>
        <v>2029405.8600000003</v>
      </c>
      <c r="H3174" s="495">
        <f>VLOOKUP(A3174,'02-Metrics'!A:R,18,FALSE)</f>
        <v>22334150</v>
      </c>
      <c r="I3174" s="496">
        <f t="shared" si="384"/>
        <v>9.0865596407295565E-2</v>
      </c>
      <c r="J3174" s="512"/>
      <c r="L3174" s="23">
        <v>43646</v>
      </c>
      <c r="M3174" s="241" t="s">
        <v>1039</v>
      </c>
      <c r="S3174">
        <f t="shared" si="387"/>
        <v>2019</v>
      </c>
    </row>
    <row r="3175" spans="1:19">
      <c r="A3175" s="418" t="s">
        <v>1138</v>
      </c>
      <c r="B3175" s="497">
        <v>43647</v>
      </c>
      <c r="C3175" s="498"/>
      <c r="D3175" s="498">
        <v>367040.25</v>
      </c>
      <c r="E3175" s="495">
        <f t="shared" si="389"/>
        <v>8760181.4000000004</v>
      </c>
      <c r="F3175" s="495">
        <f t="shared" si="389"/>
        <v>7097815.79</v>
      </c>
      <c r="G3175" s="495">
        <f t="shared" si="386"/>
        <v>1662365.6100000003</v>
      </c>
      <c r="H3175" s="495">
        <f>VLOOKUP(A3175,'02-Metrics'!A:R,18,FALSE)</f>
        <v>22334150</v>
      </c>
      <c r="I3175" s="496">
        <f t="shared" si="384"/>
        <v>7.4431559293727328E-2</v>
      </c>
      <c r="J3175" s="512"/>
      <c r="M3175" s="241" t="s">
        <v>1038</v>
      </c>
      <c r="S3175">
        <f t="shared" si="387"/>
        <v>2019</v>
      </c>
    </row>
    <row r="3176" spans="1:19">
      <c r="A3176" s="418" t="s">
        <v>1138</v>
      </c>
      <c r="B3176" s="497">
        <v>43709</v>
      </c>
      <c r="C3176" s="498"/>
      <c r="D3176" s="498">
        <v>52513.440000000002</v>
      </c>
      <c r="E3176" s="495">
        <f t="shared" si="389"/>
        <v>8760181.4000000004</v>
      </c>
      <c r="F3176" s="495">
        <f t="shared" si="389"/>
        <v>7150329.2300000004</v>
      </c>
      <c r="G3176" s="495">
        <f t="shared" si="386"/>
        <v>1609852.17</v>
      </c>
      <c r="H3176" s="495">
        <f>VLOOKUP(A3176,'02-Metrics'!A:R,18,FALSE)</f>
        <v>22334150</v>
      </c>
      <c r="I3176" s="496">
        <f t="shared" si="384"/>
        <v>7.2080297213012359E-2</v>
      </c>
      <c r="J3176" s="512"/>
      <c r="M3176" s="241" t="s">
        <v>1038</v>
      </c>
      <c r="S3176">
        <f t="shared" si="387"/>
        <v>2019</v>
      </c>
    </row>
    <row r="3177" spans="1:19">
      <c r="A3177" s="418" t="s">
        <v>1138</v>
      </c>
      <c r="B3177" s="497">
        <f>L3177</f>
        <v>43733</v>
      </c>
      <c r="C3177" s="498">
        <v>2166937</v>
      </c>
      <c r="D3177" s="498"/>
      <c r="E3177" s="495">
        <f t="shared" si="389"/>
        <v>10927118.4</v>
      </c>
      <c r="F3177" s="495">
        <f t="shared" si="389"/>
        <v>7150329.2300000004</v>
      </c>
      <c r="G3177" s="495">
        <f t="shared" si="386"/>
        <v>3776789.17</v>
      </c>
      <c r="H3177" s="495">
        <f>VLOOKUP(A3177,'02-Metrics'!A:R,18,FALSE)</f>
        <v>22334150</v>
      </c>
      <c r="I3177" s="496">
        <f t="shared" si="384"/>
        <v>0.16910377919016395</v>
      </c>
      <c r="J3177" s="512"/>
      <c r="L3177" s="23">
        <v>43733</v>
      </c>
      <c r="M3177" s="241" t="s">
        <v>1039</v>
      </c>
      <c r="S3177">
        <f t="shared" si="387"/>
        <v>2019</v>
      </c>
    </row>
    <row r="3178" spans="1:19">
      <c r="A3178" s="418" t="s">
        <v>1138</v>
      </c>
      <c r="B3178" s="497">
        <v>43739</v>
      </c>
      <c r="C3178" s="498"/>
      <c r="D3178" s="498">
        <v>16772.72</v>
      </c>
      <c r="E3178" s="495">
        <f t="shared" ref="E3178:F3182" si="390">C3178+E3177</f>
        <v>10927118.4</v>
      </c>
      <c r="F3178" s="495">
        <f t="shared" si="390"/>
        <v>7167101.9500000002</v>
      </c>
      <c r="G3178" s="495">
        <f t="shared" si="386"/>
        <v>3760016.45</v>
      </c>
      <c r="H3178" s="495">
        <f>VLOOKUP(A3178,'02-Metrics'!A:R,18,FALSE)</f>
        <v>22334150</v>
      </c>
      <c r="I3178" s="496">
        <f t="shared" si="384"/>
        <v>0.16835278933830033</v>
      </c>
      <c r="J3178" s="512"/>
      <c r="M3178" s="241" t="s">
        <v>1038</v>
      </c>
      <c r="S3178">
        <f t="shared" si="387"/>
        <v>2019</v>
      </c>
    </row>
    <row r="3179" spans="1:19">
      <c r="A3179" s="418" t="s">
        <v>1138</v>
      </c>
      <c r="B3179" s="497">
        <f>L3179</f>
        <v>43782</v>
      </c>
      <c r="C3179" s="498">
        <v>666877</v>
      </c>
      <c r="D3179" s="498"/>
      <c r="E3179" s="495">
        <f t="shared" si="390"/>
        <v>11593995.4</v>
      </c>
      <c r="F3179" s="495">
        <f t="shared" si="390"/>
        <v>7167101.9500000002</v>
      </c>
      <c r="G3179" s="495">
        <f t="shared" si="386"/>
        <v>4426893.45</v>
      </c>
      <c r="H3179" s="495">
        <f>VLOOKUP(A3179,'02-Metrics'!A:R,18,FALSE)</f>
        <v>22334150</v>
      </c>
      <c r="I3179" s="496">
        <f t="shared" si="384"/>
        <v>0.19821186165580512</v>
      </c>
      <c r="J3179" s="512"/>
      <c r="L3179" s="23">
        <v>43782</v>
      </c>
      <c r="M3179" s="241" t="s">
        <v>1039</v>
      </c>
      <c r="S3179">
        <f t="shared" si="387"/>
        <v>2019</v>
      </c>
    </row>
    <row r="3180" spans="1:19">
      <c r="A3180" s="418" t="s">
        <v>1138</v>
      </c>
      <c r="B3180" s="497">
        <v>43800</v>
      </c>
      <c r="C3180" s="498"/>
      <c r="D3180" s="498">
        <v>1197331.1000000001</v>
      </c>
      <c r="E3180" s="495">
        <f t="shared" si="390"/>
        <v>11593995.4</v>
      </c>
      <c r="F3180" s="495">
        <f t="shared" si="390"/>
        <v>8364433.0500000007</v>
      </c>
      <c r="G3180" s="495">
        <f t="shared" si="386"/>
        <v>3229562.3499999996</v>
      </c>
      <c r="H3180" s="495">
        <f>VLOOKUP(A3180,'02-Metrics'!A:R,18,FALSE)</f>
        <v>22334150</v>
      </c>
      <c r="I3180" s="496">
        <f t="shared" si="384"/>
        <v>0.14460198171857894</v>
      </c>
      <c r="J3180" s="512"/>
      <c r="M3180" s="241" t="s">
        <v>1038</v>
      </c>
      <c r="S3180">
        <f t="shared" si="387"/>
        <v>2019</v>
      </c>
    </row>
    <row r="3181" spans="1:19">
      <c r="A3181" s="418" t="s">
        <v>1138</v>
      </c>
      <c r="B3181" s="497">
        <v>44044</v>
      </c>
      <c r="C3181" s="498"/>
      <c r="D3181" s="498">
        <v>7108.4</v>
      </c>
      <c r="E3181" s="495">
        <f t="shared" si="390"/>
        <v>11593995.4</v>
      </c>
      <c r="F3181" s="495">
        <f t="shared" si="390"/>
        <v>8371541.4500000011</v>
      </c>
      <c r="G3181" s="495">
        <f t="shared" si="386"/>
        <v>3222453.9499999993</v>
      </c>
      <c r="H3181" s="495">
        <f>VLOOKUP(A3181,'02-Metrics'!A:R,18,FALSE)</f>
        <v>22334150</v>
      </c>
      <c r="I3181" s="496">
        <f t="shared" si="384"/>
        <v>0.1442837067898263</v>
      </c>
      <c r="J3181" s="512"/>
      <c r="M3181" s="241" t="s">
        <v>1038</v>
      </c>
      <c r="S3181">
        <f t="shared" si="387"/>
        <v>2020</v>
      </c>
    </row>
    <row r="3182" spans="1:19">
      <c r="A3182" s="418" t="s">
        <v>1138</v>
      </c>
      <c r="B3182" s="497">
        <f>L3182</f>
        <v>44083</v>
      </c>
      <c r="C3182" s="498">
        <v>1702965</v>
      </c>
      <c r="D3182" s="498"/>
      <c r="E3182" s="495">
        <f t="shared" si="390"/>
        <v>13296960.4</v>
      </c>
      <c r="F3182" s="495">
        <f t="shared" si="390"/>
        <v>8371541.4500000011</v>
      </c>
      <c r="G3182" s="495">
        <f t="shared" si="386"/>
        <v>4925418.9499999993</v>
      </c>
      <c r="H3182" s="495">
        <f>VLOOKUP(A3182,'02-Metrics'!A:R,18,FALSE)</f>
        <v>22334150</v>
      </c>
      <c r="I3182" s="496">
        <f t="shared" si="384"/>
        <v>0.22053308274548167</v>
      </c>
      <c r="J3182" s="512"/>
      <c r="L3182" s="23">
        <v>44083</v>
      </c>
      <c r="M3182" s="241" t="s">
        <v>764</v>
      </c>
      <c r="S3182">
        <f t="shared" si="387"/>
        <v>2020</v>
      </c>
    </row>
    <row r="3183" spans="1:19">
      <c r="A3183" s="418"/>
      <c r="B3183" s="505"/>
      <c r="C3183" s="506"/>
      <c r="D3183" s="506"/>
      <c r="E3183" s="506"/>
      <c r="F3183" s="506"/>
      <c r="G3183" s="506"/>
      <c r="H3183" s="495"/>
      <c r="I3183" s="496"/>
      <c r="J3183" s="512"/>
      <c r="S3183">
        <f t="shared" si="387"/>
        <v>1900</v>
      </c>
    </row>
    <row r="3184" spans="1:19">
      <c r="A3184" s="418" t="s">
        <v>1139</v>
      </c>
      <c r="B3184" s="497">
        <v>43374</v>
      </c>
      <c r="C3184" s="498"/>
      <c r="D3184" s="498">
        <v>17805</v>
      </c>
      <c r="E3184" s="495">
        <f t="shared" ref="E3184:F3190" si="391">C3184+E3183</f>
        <v>0</v>
      </c>
      <c r="F3184" s="495">
        <f t="shared" si="391"/>
        <v>17805</v>
      </c>
      <c r="G3184" s="495">
        <f t="shared" si="386"/>
        <v>-17805</v>
      </c>
      <c r="H3184" s="495">
        <f>VLOOKUP(A3184,'02-Metrics'!A:R,18,FALSE)</f>
        <v>1024820</v>
      </c>
      <c r="I3184" s="496">
        <f t="shared" si="384"/>
        <v>-1.7373782713061805E-2</v>
      </c>
      <c r="J3184" s="512"/>
      <c r="M3184" s="241" t="s">
        <v>1038</v>
      </c>
      <c r="S3184">
        <f t="shared" si="387"/>
        <v>2018</v>
      </c>
    </row>
    <row r="3185" spans="1:19">
      <c r="A3185" s="418" t="s">
        <v>1139</v>
      </c>
      <c r="B3185" s="497">
        <v>43405</v>
      </c>
      <c r="C3185" s="498"/>
      <c r="D3185" s="498">
        <v>68698.63</v>
      </c>
      <c r="E3185" s="495">
        <f t="shared" si="391"/>
        <v>0</v>
      </c>
      <c r="F3185" s="495">
        <f t="shared" si="391"/>
        <v>86503.63</v>
      </c>
      <c r="G3185" s="495">
        <f t="shared" si="386"/>
        <v>-86503.63</v>
      </c>
      <c r="H3185" s="495">
        <f>VLOOKUP(A3185,'02-Metrics'!A:R,18,FALSE)</f>
        <v>1024820</v>
      </c>
      <c r="I3185" s="496">
        <f t="shared" si="384"/>
        <v>-8.4408608340976951E-2</v>
      </c>
      <c r="J3185" s="512"/>
      <c r="M3185" s="241" t="s">
        <v>1038</v>
      </c>
      <c r="S3185">
        <f t="shared" si="387"/>
        <v>2018</v>
      </c>
    </row>
    <row r="3186" spans="1:19">
      <c r="A3186" s="418" t="s">
        <v>1139</v>
      </c>
      <c r="B3186" s="497">
        <v>43435</v>
      </c>
      <c r="C3186" s="498"/>
      <c r="D3186" s="498">
        <v>10425</v>
      </c>
      <c r="E3186" s="495">
        <f t="shared" si="391"/>
        <v>0</v>
      </c>
      <c r="F3186" s="495">
        <f t="shared" si="391"/>
        <v>96928.63</v>
      </c>
      <c r="G3186" s="495">
        <f t="shared" si="386"/>
        <v>-96928.63</v>
      </c>
      <c r="H3186" s="495">
        <f>VLOOKUP(A3186,'02-Metrics'!A:R,18,FALSE)</f>
        <v>1024820</v>
      </c>
      <c r="I3186" s="496">
        <f t="shared" si="384"/>
        <v>-9.4581126441716595E-2</v>
      </c>
      <c r="J3186" s="512"/>
      <c r="M3186" s="241" t="s">
        <v>1038</v>
      </c>
      <c r="S3186">
        <f t="shared" si="387"/>
        <v>2018</v>
      </c>
    </row>
    <row r="3187" spans="1:19">
      <c r="A3187" s="418" t="s">
        <v>1139</v>
      </c>
      <c r="B3187" s="497">
        <v>43466</v>
      </c>
      <c r="C3187" s="498"/>
      <c r="D3187" s="498">
        <v>25262</v>
      </c>
      <c r="E3187" s="495">
        <f t="shared" si="391"/>
        <v>0</v>
      </c>
      <c r="F3187" s="495">
        <f t="shared" si="391"/>
        <v>122190.63</v>
      </c>
      <c r="G3187" s="495">
        <f t="shared" si="386"/>
        <v>-122190.63</v>
      </c>
      <c r="H3187" s="495">
        <f>VLOOKUP(A3187,'02-Metrics'!A:R,18,FALSE)</f>
        <v>1024820</v>
      </c>
      <c r="I3187" s="496">
        <f t="shared" si="384"/>
        <v>-0.11923130891278469</v>
      </c>
      <c r="J3187" s="512"/>
      <c r="M3187" s="241" t="s">
        <v>1038</v>
      </c>
      <c r="S3187">
        <f t="shared" si="387"/>
        <v>2019</v>
      </c>
    </row>
    <row r="3188" spans="1:19">
      <c r="A3188" s="418" t="s">
        <v>1139</v>
      </c>
      <c r="B3188" s="497">
        <v>43556</v>
      </c>
      <c r="C3188" s="498"/>
      <c r="D3188" s="498">
        <v>20855</v>
      </c>
      <c r="E3188" s="495">
        <f t="shared" si="391"/>
        <v>0</v>
      </c>
      <c r="F3188" s="495">
        <f t="shared" si="391"/>
        <v>143045.63</v>
      </c>
      <c r="G3188" s="495">
        <f t="shared" si="386"/>
        <v>-143045.63</v>
      </c>
      <c r="H3188" s="495">
        <f>VLOOKUP(A3188,'02-Metrics'!A:R,18,FALSE)</f>
        <v>1024820</v>
      </c>
      <c r="I3188" s="496">
        <f t="shared" si="384"/>
        <v>-0.13958122401982787</v>
      </c>
      <c r="J3188" s="512"/>
      <c r="M3188" s="241" t="s">
        <v>1038</v>
      </c>
      <c r="S3188">
        <f t="shared" si="387"/>
        <v>2019</v>
      </c>
    </row>
    <row r="3189" spans="1:19">
      <c r="A3189" s="418" t="s">
        <v>1139</v>
      </c>
      <c r="B3189" s="497">
        <v>43586</v>
      </c>
      <c r="C3189" s="498"/>
      <c r="D3189" s="498">
        <v>30737</v>
      </c>
      <c r="E3189" s="495">
        <f t="shared" si="391"/>
        <v>0</v>
      </c>
      <c r="F3189" s="495">
        <f t="shared" si="391"/>
        <v>173782.63</v>
      </c>
      <c r="G3189" s="495">
        <f t="shared" si="386"/>
        <v>-173782.63</v>
      </c>
      <c r="H3189" s="495">
        <f>VLOOKUP(A3189,'02-Metrics'!A:R,18,FALSE)</f>
        <v>1024820</v>
      </c>
      <c r="I3189" s="496">
        <f t="shared" si="384"/>
        <v>-0.16957380808337075</v>
      </c>
      <c r="J3189" s="512"/>
      <c r="M3189" s="241" t="s">
        <v>1038</v>
      </c>
      <c r="S3189">
        <f t="shared" si="387"/>
        <v>2019</v>
      </c>
    </row>
    <row r="3190" spans="1:19">
      <c r="A3190" s="418" t="s">
        <v>1139</v>
      </c>
      <c r="B3190" s="497">
        <v>43800</v>
      </c>
      <c r="C3190" s="498"/>
      <c r="D3190" s="498">
        <v>17506.21</v>
      </c>
      <c r="E3190" s="495">
        <f t="shared" si="391"/>
        <v>0</v>
      </c>
      <c r="F3190" s="495">
        <f t="shared" si="391"/>
        <v>191288.84</v>
      </c>
      <c r="G3190" s="495">
        <f t="shared" si="386"/>
        <v>-191288.84</v>
      </c>
      <c r="H3190" s="495">
        <f>VLOOKUP(A3190,'02-Metrics'!A:R,18,FALSE)</f>
        <v>1024820</v>
      </c>
      <c r="I3190" s="496">
        <f t="shared" si="384"/>
        <v>-0.18665603715774476</v>
      </c>
      <c r="J3190" s="512"/>
      <c r="M3190" s="241" t="s">
        <v>1038</v>
      </c>
      <c r="S3190">
        <f t="shared" si="387"/>
        <v>2019</v>
      </c>
    </row>
    <row r="3191" spans="1:19">
      <c r="A3191" s="418" t="s">
        <v>1139</v>
      </c>
      <c r="B3191" s="497">
        <f>L3191</f>
        <v>44185</v>
      </c>
      <c r="C3191" s="498">
        <v>677590</v>
      </c>
      <c r="D3191" s="498"/>
      <c r="E3191" s="495">
        <f>C3191+E3190</f>
        <v>677590</v>
      </c>
      <c r="F3191" s="495">
        <f>D3191+F3190</f>
        <v>191288.84</v>
      </c>
      <c r="G3191" s="495">
        <f t="shared" si="386"/>
        <v>486301.16000000003</v>
      </c>
      <c r="H3191" s="495">
        <f>VLOOKUP(A3191,'02-Metrics'!A:R,18,FALSE)</f>
        <v>1024820</v>
      </c>
      <c r="I3191" s="496">
        <f t="shared" si="384"/>
        <v>0.47452348705138464</v>
      </c>
      <c r="J3191" s="512"/>
      <c r="L3191" s="23">
        <v>44185</v>
      </c>
      <c r="M3191" s="241" t="s">
        <v>1039</v>
      </c>
      <c r="S3191">
        <f t="shared" si="387"/>
        <v>2020</v>
      </c>
    </row>
    <row r="3192" spans="1:19">
      <c r="A3192" s="418"/>
      <c r="B3192" s="505"/>
      <c r="C3192" s="506"/>
      <c r="D3192" s="506"/>
      <c r="E3192" s="506"/>
      <c r="F3192" s="506"/>
      <c r="G3192" s="506"/>
      <c r="H3192" s="495"/>
      <c r="I3192" s="496"/>
      <c r="J3192" s="512"/>
      <c r="M3192" s="505"/>
      <c r="S3192">
        <f t="shared" si="387"/>
        <v>1900</v>
      </c>
    </row>
    <row r="3193" spans="1:19">
      <c r="A3193" s="418" t="s">
        <v>1143</v>
      </c>
      <c r="B3193" s="497">
        <v>43405</v>
      </c>
      <c r="C3193" s="498"/>
      <c r="D3193" s="498">
        <v>496500</v>
      </c>
      <c r="E3193" s="495">
        <f t="shared" ref="E3193:F3208" si="392">C3193+E3192</f>
        <v>0</v>
      </c>
      <c r="F3193" s="495">
        <f t="shared" si="392"/>
        <v>496500</v>
      </c>
      <c r="G3193" s="495">
        <f t="shared" si="386"/>
        <v>-496500</v>
      </c>
      <c r="H3193" s="495">
        <f>VLOOKUP(A3193,'02-Metrics'!A:R,18,FALSE)</f>
        <v>1074545067</v>
      </c>
      <c r="I3193" s="496">
        <f t="shared" ref="I3193:I3256" si="393">G3193/H3193</f>
        <v>-4.6205600420852336E-4</v>
      </c>
      <c r="J3193" s="512"/>
      <c r="M3193" s="241" t="s">
        <v>1038</v>
      </c>
      <c r="S3193">
        <f t="shared" si="387"/>
        <v>2018</v>
      </c>
    </row>
    <row r="3194" spans="1:19">
      <c r="A3194" s="418" t="s">
        <v>1143</v>
      </c>
      <c r="B3194" s="497">
        <v>43435</v>
      </c>
      <c r="C3194" s="498"/>
      <c r="D3194" s="498">
        <v>37731.56</v>
      </c>
      <c r="E3194" s="495">
        <f t="shared" si="392"/>
        <v>0</v>
      </c>
      <c r="F3194" s="495">
        <f t="shared" si="392"/>
        <v>534231.56000000006</v>
      </c>
      <c r="G3194" s="495">
        <f t="shared" si="386"/>
        <v>-534231.56000000006</v>
      </c>
      <c r="H3194" s="495">
        <f>VLOOKUP(A3194,'02-Metrics'!A:R,18,FALSE)</f>
        <v>1074545067</v>
      </c>
      <c r="I3194" s="496">
        <f t="shared" si="393"/>
        <v>-4.971699897999718E-4</v>
      </c>
      <c r="J3194" s="512"/>
      <c r="M3194" s="241" t="s">
        <v>1038</v>
      </c>
      <c r="S3194">
        <f t="shared" si="387"/>
        <v>2018</v>
      </c>
    </row>
    <row r="3195" spans="1:19">
      <c r="A3195" s="418" t="s">
        <v>1143</v>
      </c>
      <c r="B3195" s="497">
        <f>L3195</f>
        <v>43443</v>
      </c>
      <c r="C3195" s="498">
        <v>122000000</v>
      </c>
      <c r="D3195" s="498"/>
      <c r="E3195" s="495">
        <f t="shared" si="392"/>
        <v>122000000</v>
      </c>
      <c r="F3195" s="495">
        <f t="shared" si="392"/>
        <v>534231.56000000006</v>
      </c>
      <c r="G3195" s="495">
        <f t="shared" si="386"/>
        <v>121465768.44</v>
      </c>
      <c r="H3195" s="495">
        <f>VLOOKUP(A3195,'02-Metrics'!A:R,18,FALSE)</f>
        <v>1074545067</v>
      </c>
      <c r="I3195" s="496">
        <f t="shared" si="393"/>
        <v>0.11303924997684625</v>
      </c>
      <c r="J3195" s="512"/>
      <c r="L3195" s="23">
        <v>43443</v>
      </c>
      <c r="M3195" s="241" t="s">
        <v>1039</v>
      </c>
      <c r="S3195">
        <f t="shared" si="387"/>
        <v>2018</v>
      </c>
    </row>
    <row r="3196" spans="1:19">
      <c r="A3196" s="418" t="s">
        <v>1143</v>
      </c>
      <c r="B3196" s="497">
        <v>43466</v>
      </c>
      <c r="C3196" s="498"/>
      <c r="D3196" s="498">
        <v>200957.34</v>
      </c>
      <c r="E3196" s="495">
        <f t="shared" si="392"/>
        <v>122000000</v>
      </c>
      <c r="F3196" s="495">
        <f t="shared" si="392"/>
        <v>735188.9</v>
      </c>
      <c r="G3196" s="495">
        <f t="shared" si="386"/>
        <v>121264811.09999999</v>
      </c>
      <c r="H3196" s="495">
        <f>VLOOKUP(A3196,'02-Metrics'!A:R,18,FALSE)</f>
        <v>1074545067</v>
      </c>
      <c r="I3196" s="496">
        <f t="shared" si="393"/>
        <v>0.11285223377234116</v>
      </c>
      <c r="J3196" s="512"/>
      <c r="M3196" s="241" t="s">
        <v>1038</v>
      </c>
      <c r="S3196">
        <f t="shared" si="387"/>
        <v>2019</v>
      </c>
    </row>
    <row r="3197" spans="1:19">
      <c r="A3197" s="418" t="s">
        <v>1143</v>
      </c>
      <c r="B3197" s="497">
        <v>43497</v>
      </c>
      <c r="C3197" s="498"/>
      <c r="D3197" s="498">
        <v>5716029.96</v>
      </c>
      <c r="E3197" s="495">
        <f t="shared" si="392"/>
        <v>122000000</v>
      </c>
      <c r="F3197" s="495">
        <f t="shared" si="392"/>
        <v>6451218.8600000003</v>
      </c>
      <c r="G3197" s="495">
        <f t="shared" si="386"/>
        <v>115548781.14</v>
      </c>
      <c r="H3197" s="495">
        <f>VLOOKUP(A3197,'02-Metrics'!A:R,18,FALSE)</f>
        <v>1074545067</v>
      </c>
      <c r="I3197" s="496">
        <f t="shared" si="393"/>
        <v>0.1075327454274191</v>
      </c>
      <c r="J3197" s="512"/>
      <c r="M3197" s="241" t="s">
        <v>1038</v>
      </c>
      <c r="S3197">
        <f t="shared" si="387"/>
        <v>2019</v>
      </c>
    </row>
    <row r="3198" spans="1:19">
      <c r="A3198" s="418" t="s">
        <v>1143</v>
      </c>
      <c r="B3198" s="497">
        <v>43525</v>
      </c>
      <c r="C3198" s="498"/>
      <c r="D3198" s="498">
        <v>14981771.08</v>
      </c>
      <c r="E3198" s="495">
        <f t="shared" si="392"/>
        <v>122000000</v>
      </c>
      <c r="F3198" s="495">
        <f t="shared" si="392"/>
        <v>21432989.940000001</v>
      </c>
      <c r="G3198" s="495">
        <f t="shared" si="386"/>
        <v>100567010.06</v>
      </c>
      <c r="H3198" s="495">
        <f>VLOOKUP(A3198,'02-Metrics'!A:R,18,FALSE)</f>
        <v>1074545067</v>
      </c>
      <c r="I3198" s="496">
        <f t="shared" si="393"/>
        <v>9.3590313843951597E-2</v>
      </c>
      <c r="J3198" s="512"/>
      <c r="M3198" s="241" t="s">
        <v>1038</v>
      </c>
      <c r="S3198">
        <f t="shared" si="387"/>
        <v>2019</v>
      </c>
    </row>
    <row r="3199" spans="1:19">
      <c r="A3199" s="418" t="s">
        <v>1143</v>
      </c>
      <c r="B3199" s="497">
        <v>43556</v>
      </c>
      <c r="C3199" s="498"/>
      <c r="D3199" s="498">
        <v>14415072.389999999</v>
      </c>
      <c r="E3199" s="495">
        <f t="shared" si="392"/>
        <v>122000000</v>
      </c>
      <c r="F3199" s="495">
        <f t="shared" si="392"/>
        <v>35848062.329999998</v>
      </c>
      <c r="G3199" s="495">
        <f t="shared" si="386"/>
        <v>86151937.670000002</v>
      </c>
      <c r="H3199" s="495">
        <f>VLOOKUP(A3199,'02-Metrics'!A:R,18,FALSE)</f>
        <v>1074545067</v>
      </c>
      <c r="I3199" s="496">
        <f t="shared" si="393"/>
        <v>8.0175267018372534E-2</v>
      </c>
      <c r="J3199" s="512"/>
      <c r="M3199" s="241" t="s">
        <v>1038</v>
      </c>
      <c r="S3199">
        <f t="shared" si="387"/>
        <v>2019</v>
      </c>
    </row>
    <row r="3200" spans="1:19">
      <c r="A3200" s="418" t="s">
        <v>1143</v>
      </c>
      <c r="B3200" s="497">
        <f>L3200</f>
        <v>43566</v>
      </c>
      <c r="C3200" s="498">
        <v>6789620.1200000001</v>
      </c>
      <c r="D3200" s="498"/>
      <c r="E3200" s="495">
        <f t="shared" si="392"/>
        <v>128789620.12</v>
      </c>
      <c r="F3200" s="495">
        <f t="shared" si="392"/>
        <v>35848062.329999998</v>
      </c>
      <c r="G3200" s="495">
        <f t="shared" si="386"/>
        <v>92941557.790000007</v>
      </c>
      <c r="H3200" s="495">
        <f>VLOOKUP(A3200,'02-Metrics'!A:R,18,FALSE)</f>
        <v>1074545067</v>
      </c>
      <c r="I3200" s="496">
        <f t="shared" si="393"/>
        <v>8.6493866701637376E-2</v>
      </c>
      <c r="J3200" s="512"/>
      <c r="L3200" s="23">
        <v>43566</v>
      </c>
      <c r="M3200" s="241" t="s">
        <v>764</v>
      </c>
      <c r="S3200">
        <f t="shared" si="387"/>
        <v>2019</v>
      </c>
    </row>
    <row r="3201" spans="1:19">
      <c r="A3201" s="418" t="s">
        <v>1143</v>
      </c>
      <c r="B3201" s="497">
        <v>43586</v>
      </c>
      <c r="C3201" s="498"/>
      <c r="D3201" s="498">
        <v>17545595.439999994</v>
      </c>
      <c r="E3201" s="495">
        <f t="shared" si="392"/>
        <v>128789620.12</v>
      </c>
      <c r="F3201" s="495">
        <f t="shared" si="392"/>
        <v>53393657.769999996</v>
      </c>
      <c r="G3201" s="495">
        <f t="shared" ref="G3201:G3264" si="394">E3201-F3201</f>
        <v>75395962.350000009</v>
      </c>
      <c r="H3201" s="495">
        <f>VLOOKUP(A3201,'02-Metrics'!A:R,18,FALSE)</f>
        <v>1074545067</v>
      </c>
      <c r="I3201" s="496">
        <f t="shared" si="393"/>
        <v>7.0165472501303672E-2</v>
      </c>
      <c r="J3201" s="512"/>
      <c r="M3201" s="241" t="s">
        <v>1038</v>
      </c>
      <c r="S3201">
        <f t="shared" si="387"/>
        <v>2019</v>
      </c>
    </row>
    <row r="3202" spans="1:19">
      <c r="A3202" s="418" t="s">
        <v>1143</v>
      </c>
      <c r="B3202" s="497">
        <f>L3202</f>
        <v>43594</v>
      </c>
      <c r="C3202" s="498">
        <v>15638373.66</v>
      </c>
      <c r="D3202" s="498"/>
      <c r="E3202" s="495">
        <f t="shared" si="392"/>
        <v>144427993.78</v>
      </c>
      <c r="F3202" s="495">
        <f t="shared" si="392"/>
        <v>53393657.769999996</v>
      </c>
      <c r="G3202" s="495">
        <f t="shared" si="394"/>
        <v>91034336.010000005</v>
      </c>
      <c r="H3202" s="495">
        <f>VLOOKUP(A3202,'02-Metrics'!A:R,18,FALSE)</f>
        <v>1074545067</v>
      </c>
      <c r="I3202" s="496">
        <f t="shared" si="393"/>
        <v>8.4718955775542171E-2</v>
      </c>
      <c r="J3202" s="512"/>
      <c r="L3202" s="23">
        <v>43594</v>
      </c>
      <c r="M3202" s="241" t="s">
        <v>764</v>
      </c>
      <c r="S3202">
        <f t="shared" si="387"/>
        <v>2019</v>
      </c>
    </row>
    <row r="3203" spans="1:19">
      <c r="A3203" s="418" t="s">
        <v>1143</v>
      </c>
      <c r="B3203" s="497">
        <v>43617</v>
      </c>
      <c r="C3203" s="498"/>
      <c r="D3203" s="498">
        <v>14513172.010000002</v>
      </c>
      <c r="E3203" s="495">
        <f t="shared" si="392"/>
        <v>144427993.78</v>
      </c>
      <c r="F3203" s="495">
        <f t="shared" si="392"/>
        <v>67906829.780000001</v>
      </c>
      <c r="G3203" s="495">
        <f t="shared" si="394"/>
        <v>76521164</v>
      </c>
      <c r="H3203" s="495">
        <f>VLOOKUP(A3203,'02-Metrics'!A:R,18,FALSE)</f>
        <v>1074545067</v>
      </c>
      <c r="I3203" s="496">
        <f t="shared" si="393"/>
        <v>7.1212614854431228E-2</v>
      </c>
      <c r="J3203" s="512"/>
      <c r="M3203" s="241" t="s">
        <v>1038</v>
      </c>
      <c r="S3203">
        <f t="shared" ref="S3203:S3266" si="395">YEAR(B3203)</f>
        <v>2019</v>
      </c>
    </row>
    <row r="3204" spans="1:19">
      <c r="A3204" s="418" t="s">
        <v>1143</v>
      </c>
      <c r="B3204" s="497">
        <v>43647</v>
      </c>
      <c r="C3204" s="498"/>
      <c r="D3204" s="498">
        <v>42043691.460000016</v>
      </c>
      <c r="E3204" s="495">
        <f t="shared" si="392"/>
        <v>144427993.78</v>
      </c>
      <c r="F3204" s="495">
        <f t="shared" si="392"/>
        <v>109950521.24000001</v>
      </c>
      <c r="G3204" s="495">
        <f t="shared" si="394"/>
        <v>34477472.539999992</v>
      </c>
      <c r="H3204" s="495">
        <f>VLOOKUP(A3204,'02-Metrics'!A:R,18,FALSE)</f>
        <v>1074545067</v>
      </c>
      <c r="I3204" s="496">
        <f t="shared" si="393"/>
        <v>3.2085645915491408E-2</v>
      </c>
      <c r="J3204" s="512"/>
      <c r="M3204" s="241" t="s">
        <v>1038</v>
      </c>
      <c r="S3204">
        <f t="shared" si="395"/>
        <v>2019</v>
      </c>
    </row>
    <row r="3205" spans="1:19">
      <c r="A3205" s="418" t="s">
        <v>1143</v>
      </c>
      <c r="B3205" s="497">
        <f>L3205</f>
        <v>43655</v>
      </c>
      <c r="C3205" s="498">
        <v>10000000</v>
      </c>
      <c r="D3205" s="498"/>
      <c r="E3205" s="495">
        <f t="shared" si="392"/>
        <v>154427993.78</v>
      </c>
      <c r="F3205" s="495">
        <f t="shared" si="392"/>
        <v>109950521.24000001</v>
      </c>
      <c r="G3205" s="495">
        <f t="shared" si="394"/>
        <v>44477472.539999992</v>
      </c>
      <c r="H3205" s="495">
        <f>VLOOKUP(A3205,'02-Metrics'!A:R,18,FALSE)</f>
        <v>1074545067</v>
      </c>
      <c r="I3205" s="496">
        <f t="shared" si="393"/>
        <v>4.1391909847183724E-2</v>
      </c>
      <c r="J3205" s="512"/>
      <c r="L3205" s="23">
        <v>43655</v>
      </c>
      <c r="M3205" s="241" t="s">
        <v>1039</v>
      </c>
      <c r="S3205">
        <f t="shared" si="395"/>
        <v>2019</v>
      </c>
    </row>
    <row r="3206" spans="1:19">
      <c r="A3206" s="418" t="s">
        <v>1143</v>
      </c>
      <c r="B3206" s="497">
        <f>L3206</f>
        <v>43663</v>
      </c>
      <c r="C3206" s="498">
        <v>1574016.18</v>
      </c>
      <c r="D3206" s="498"/>
      <c r="E3206" s="495">
        <f t="shared" si="392"/>
        <v>156002009.96000001</v>
      </c>
      <c r="F3206" s="495">
        <f t="shared" si="392"/>
        <v>109950521.24000001</v>
      </c>
      <c r="G3206" s="495">
        <f t="shared" si="394"/>
        <v>46051488.719999999</v>
      </c>
      <c r="H3206" s="495">
        <f>VLOOKUP(A3206,'02-Metrics'!A:R,18,FALSE)</f>
        <v>1074545067</v>
      </c>
      <c r="I3206" s="496">
        <f t="shared" si="393"/>
        <v>4.2856730847567137E-2</v>
      </c>
      <c r="J3206" s="512"/>
      <c r="L3206" s="23">
        <v>43663</v>
      </c>
      <c r="M3206" s="241" t="s">
        <v>1039</v>
      </c>
      <c r="S3206">
        <f t="shared" si="395"/>
        <v>2019</v>
      </c>
    </row>
    <row r="3207" spans="1:19">
      <c r="A3207" s="418" t="s">
        <v>1143</v>
      </c>
      <c r="B3207" s="497">
        <f>L3207</f>
        <v>43670</v>
      </c>
      <c r="C3207" s="498">
        <v>15688338.609999999</v>
      </c>
      <c r="D3207" s="498"/>
      <c r="E3207" s="495">
        <f t="shared" si="392"/>
        <v>171690348.56999999</v>
      </c>
      <c r="F3207" s="495">
        <f t="shared" si="392"/>
        <v>109950521.24000001</v>
      </c>
      <c r="G3207" s="495">
        <f t="shared" si="394"/>
        <v>61739827.329999983</v>
      </c>
      <c r="H3207" s="495">
        <f>VLOOKUP(A3207,'02-Metrics'!A:R,18,FALSE)</f>
        <v>1074545067</v>
      </c>
      <c r="I3207" s="496">
        <f t="shared" si="393"/>
        <v>5.7456712823009015E-2</v>
      </c>
      <c r="J3207" s="512"/>
      <c r="L3207" s="23">
        <v>43670</v>
      </c>
      <c r="M3207" s="241" t="s">
        <v>764</v>
      </c>
      <c r="S3207">
        <f t="shared" si="395"/>
        <v>2019</v>
      </c>
    </row>
    <row r="3208" spans="1:19">
      <c r="A3208" s="418" t="s">
        <v>1143</v>
      </c>
      <c r="B3208" s="497">
        <f>L3208</f>
        <v>43670</v>
      </c>
      <c r="C3208" s="498">
        <v>849097.69</v>
      </c>
      <c r="D3208" s="498"/>
      <c r="E3208" s="495">
        <f t="shared" si="392"/>
        <v>172539446.25999999</v>
      </c>
      <c r="F3208" s="495">
        <f t="shared" si="392"/>
        <v>109950521.24000001</v>
      </c>
      <c r="G3208" s="495">
        <f t="shared" si="394"/>
        <v>62588925.019999981</v>
      </c>
      <c r="H3208" s="495">
        <f>VLOOKUP(A3208,'02-Metrics'!A:R,18,FALSE)</f>
        <v>1074545067</v>
      </c>
      <c r="I3208" s="496">
        <f t="shared" si="393"/>
        <v>5.8246905543702043E-2</v>
      </c>
      <c r="J3208" s="512"/>
      <c r="L3208" s="23">
        <v>43670</v>
      </c>
      <c r="M3208" s="241" t="s">
        <v>1039</v>
      </c>
      <c r="S3208">
        <f t="shared" si="395"/>
        <v>2019</v>
      </c>
    </row>
    <row r="3209" spans="1:19">
      <c r="A3209" s="418" t="s">
        <v>1143</v>
      </c>
      <c r="B3209" s="497">
        <v>43678</v>
      </c>
      <c r="C3209" s="498"/>
      <c r="D3209" s="498">
        <v>36555367.519999996</v>
      </c>
      <c r="E3209" s="495">
        <f t="shared" ref="E3209:F3224" si="396">C3209+E3208</f>
        <v>172539446.25999999</v>
      </c>
      <c r="F3209" s="495">
        <f t="shared" si="396"/>
        <v>146505888.75999999</v>
      </c>
      <c r="G3209" s="495">
        <f t="shared" si="394"/>
        <v>26033557.5</v>
      </c>
      <c r="H3209" s="495">
        <f>VLOOKUP(A3209,'02-Metrics'!A:R,18,FALSE)</f>
        <v>1074545067</v>
      </c>
      <c r="I3209" s="496">
        <f t="shared" si="393"/>
        <v>2.4227515717588792E-2</v>
      </c>
      <c r="J3209" s="512"/>
      <c r="M3209" s="241" t="s">
        <v>1038</v>
      </c>
      <c r="S3209">
        <f t="shared" si="395"/>
        <v>2019</v>
      </c>
    </row>
    <row r="3210" spans="1:19">
      <c r="A3210" s="418" t="s">
        <v>1143</v>
      </c>
      <c r="B3210" s="497">
        <f>L3210</f>
        <v>43682</v>
      </c>
      <c r="C3210" s="498">
        <v>15000000</v>
      </c>
      <c r="D3210" s="498"/>
      <c r="E3210" s="495">
        <f t="shared" si="396"/>
        <v>187539446.25999999</v>
      </c>
      <c r="F3210" s="495">
        <f t="shared" si="396"/>
        <v>146505888.75999999</v>
      </c>
      <c r="G3210" s="495">
        <f t="shared" si="394"/>
        <v>41033557.5</v>
      </c>
      <c r="H3210" s="495">
        <f>VLOOKUP(A3210,'02-Metrics'!A:R,18,FALSE)</f>
        <v>1074545067</v>
      </c>
      <c r="I3210" s="496">
        <f t="shared" si="393"/>
        <v>3.8186911615127259E-2</v>
      </c>
      <c r="J3210" s="512"/>
      <c r="L3210" s="23">
        <v>43682</v>
      </c>
      <c r="M3210" s="241" t="s">
        <v>1039</v>
      </c>
      <c r="S3210">
        <f t="shared" si="395"/>
        <v>2019</v>
      </c>
    </row>
    <row r="3211" spans="1:19">
      <c r="A3211" s="418" t="s">
        <v>1143</v>
      </c>
      <c r="B3211" s="497">
        <f>L3211</f>
        <v>43702</v>
      </c>
      <c r="C3211" s="498">
        <v>22056568.399999999</v>
      </c>
      <c r="D3211" s="498"/>
      <c r="E3211" s="495">
        <f t="shared" si="396"/>
        <v>209596014.66</v>
      </c>
      <c r="F3211" s="495">
        <f t="shared" si="396"/>
        <v>146505888.75999999</v>
      </c>
      <c r="G3211" s="495">
        <f t="shared" si="394"/>
        <v>63090125.900000006</v>
      </c>
      <c r="H3211" s="495">
        <f>VLOOKUP(A3211,'02-Metrics'!A:R,18,FALSE)</f>
        <v>1074545067</v>
      </c>
      <c r="I3211" s="496">
        <f t="shared" si="393"/>
        <v>5.8713336310909706E-2</v>
      </c>
      <c r="J3211" s="512"/>
      <c r="L3211" s="23">
        <v>43702</v>
      </c>
      <c r="M3211" s="241" t="s">
        <v>1039</v>
      </c>
      <c r="S3211">
        <f t="shared" si="395"/>
        <v>2019</v>
      </c>
    </row>
    <row r="3212" spans="1:19">
      <c r="A3212" s="418" t="s">
        <v>1143</v>
      </c>
      <c r="B3212" s="497">
        <v>43709</v>
      </c>
      <c r="C3212" s="498"/>
      <c r="D3212" s="498">
        <v>22974102.100000005</v>
      </c>
      <c r="E3212" s="495">
        <f t="shared" si="396"/>
        <v>209596014.66</v>
      </c>
      <c r="F3212" s="495">
        <f t="shared" si="396"/>
        <v>169479990.85999998</v>
      </c>
      <c r="G3212" s="495">
        <f t="shared" si="394"/>
        <v>40116023.800000012</v>
      </c>
      <c r="H3212" s="495">
        <f>VLOOKUP(A3212,'02-Metrics'!A:R,18,FALSE)</f>
        <v>1074545067</v>
      </c>
      <c r="I3212" s="496">
        <f t="shared" si="393"/>
        <v>3.7333030537285053E-2</v>
      </c>
      <c r="J3212" s="512"/>
      <c r="M3212" s="241" t="s">
        <v>1038</v>
      </c>
      <c r="S3212">
        <f t="shared" si="395"/>
        <v>2019</v>
      </c>
    </row>
    <row r="3213" spans="1:19">
      <c r="A3213" s="418" t="s">
        <v>1143</v>
      </c>
      <c r="B3213" s="497">
        <f>L3213</f>
        <v>43713</v>
      </c>
      <c r="C3213" s="498">
        <v>18000000</v>
      </c>
      <c r="D3213" s="498"/>
      <c r="E3213" s="495">
        <f t="shared" si="396"/>
        <v>227596014.66</v>
      </c>
      <c r="F3213" s="495">
        <f t="shared" si="396"/>
        <v>169479990.85999998</v>
      </c>
      <c r="G3213" s="495">
        <f t="shared" si="394"/>
        <v>58116023.800000012</v>
      </c>
      <c r="H3213" s="495">
        <f>VLOOKUP(A3213,'02-Metrics'!A:R,18,FALSE)</f>
        <v>1074545067</v>
      </c>
      <c r="I3213" s="496">
        <f t="shared" si="393"/>
        <v>5.4084305614331217E-2</v>
      </c>
      <c r="J3213" s="512"/>
      <c r="L3213" s="23">
        <v>43713</v>
      </c>
      <c r="M3213" s="241" t="s">
        <v>764</v>
      </c>
      <c r="S3213">
        <f t="shared" si="395"/>
        <v>2019</v>
      </c>
    </row>
    <row r="3214" spans="1:19">
      <c r="A3214" s="418" t="s">
        <v>1143</v>
      </c>
      <c r="B3214" s="497">
        <v>43739</v>
      </c>
      <c r="C3214" s="498"/>
      <c r="D3214" s="498">
        <v>52148786.349999987</v>
      </c>
      <c r="E3214" s="495">
        <f t="shared" si="396"/>
        <v>227596014.66</v>
      </c>
      <c r="F3214" s="495">
        <f t="shared" si="396"/>
        <v>221628777.20999998</v>
      </c>
      <c r="G3214" s="495">
        <f t="shared" si="394"/>
        <v>5967237.4500000179</v>
      </c>
      <c r="H3214" s="495">
        <f>VLOOKUP(A3214,'02-Metrics'!A:R,18,FALSE)</f>
        <v>1074545067</v>
      </c>
      <c r="I3214" s="496">
        <f t="shared" si="393"/>
        <v>5.553268665277878E-3</v>
      </c>
      <c r="J3214" s="512"/>
      <c r="M3214" s="241" t="s">
        <v>1038</v>
      </c>
      <c r="S3214">
        <f t="shared" si="395"/>
        <v>2019</v>
      </c>
    </row>
    <row r="3215" spans="1:19">
      <c r="A3215" s="418" t="s">
        <v>1143</v>
      </c>
      <c r="B3215" s="497">
        <f>L3215</f>
        <v>43741</v>
      </c>
      <c r="C3215" s="498">
        <v>10554847.67</v>
      </c>
      <c r="D3215" s="498"/>
      <c r="E3215" s="495">
        <f t="shared" si="396"/>
        <v>238150862.32999998</v>
      </c>
      <c r="F3215" s="495">
        <f t="shared" si="396"/>
        <v>221628777.20999998</v>
      </c>
      <c r="G3215" s="495">
        <f t="shared" si="394"/>
        <v>16522085.120000005</v>
      </c>
      <c r="H3215" s="495">
        <f>VLOOKUP(A3215,'02-Metrics'!A:R,18,FALSE)</f>
        <v>1074545067</v>
      </c>
      <c r="I3215" s="496">
        <f t="shared" si="393"/>
        <v>1.5375888482860631E-2</v>
      </c>
      <c r="J3215" s="512"/>
      <c r="L3215" s="23">
        <v>43741</v>
      </c>
      <c r="M3215" s="241" t="s">
        <v>1039</v>
      </c>
      <c r="S3215">
        <f t="shared" si="395"/>
        <v>2019</v>
      </c>
    </row>
    <row r="3216" spans="1:19">
      <c r="A3216" s="418" t="s">
        <v>1143</v>
      </c>
      <c r="B3216" s="497">
        <f>L3216</f>
        <v>43741</v>
      </c>
      <c r="C3216" s="498">
        <v>59565.32</v>
      </c>
      <c r="D3216" s="498"/>
      <c r="E3216" s="495">
        <f t="shared" si="396"/>
        <v>238210427.64999998</v>
      </c>
      <c r="F3216" s="495">
        <f t="shared" si="396"/>
        <v>221628777.20999998</v>
      </c>
      <c r="G3216" s="495">
        <f t="shared" si="394"/>
        <v>16581650.439999998</v>
      </c>
      <c r="H3216" s="495">
        <f>VLOOKUP(A3216,'02-Metrics'!A:R,18,FALSE)</f>
        <v>1074545067</v>
      </c>
      <c r="I3216" s="496">
        <f t="shared" si="393"/>
        <v>1.5431321541770194E-2</v>
      </c>
      <c r="J3216" s="512"/>
      <c r="L3216" s="23">
        <v>43741</v>
      </c>
      <c r="M3216" s="241" t="s">
        <v>1039</v>
      </c>
      <c r="S3216">
        <f t="shared" si="395"/>
        <v>2019</v>
      </c>
    </row>
    <row r="3217" spans="1:19">
      <c r="A3217" s="418" t="s">
        <v>1143</v>
      </c>
      <c r="B3217" s="497">
        <v>43770</v>
      </c>
      <c r="C3217" s="498"/>
      <c r="D3217" s="498">
        <v>41059341.609999999</v>
      </c>
      <c r="E3217" s="495">
        <f t="shared" si="396"/>
        <v>238210427.64999998</v>
      </c>
      <c r="F3217" s="495">
        <f t="shared" si="396"/>
        <v>262688118.81999999</v>
      </c>
      <c r="G3217" s="495">
        <f t="shared" si="394"/>
        <v>-24477691.170000017</v>
      </c>
      <c r="H3217" s="495">
        <f>VLOOKUP(A3217,'02-Metrics'!A:R,18,FALSE)</f>
        <v>1074545067</v>
      </c>
      <c r="I3217" s="496">
        <f t="shared" si="393"/>
        <v>-2.2779585446647457E-2</v>
      </c>
      <c r="J3217" s="512"/>
      <c r="M3217" s="241" t="s">
        <v>1038</v>
      </c>
      <c r="S3217">
        <f t="shared" si="395"/>
        <v>2019</v>
      </c>
    </row>
    <row r="3218" spans="1:19">
      <c r="A3218" s="418" t="s">
        <v>1143</v>
      </c>
      <c r="B3218" s="497">
        <f>L3218</f>
        <v>43773</v>
      </c>
      <c r="C3218" s="498">
        <v>35000000</v>
      </c>
      <c r="D3218" s="498"/>
      <c r="E3218" s="495">
        <f t="shared" si="396"/>
        <v>273210427.64999998</v>
      </c>
      <c r="F3218" s="495">
        <f t="shared" si="396"/>
        <v>262688118.81999999</v>
      </c>
      <c r="G3218" s="495">
        <f t="shared" si="394"/>
        <v>10522308.829999983</v>
      </c>
      <c r="H3218" s="495">
        <f>VLOOKUP(A3218,'02-Metrics'!A:R,18,FALSE)</f>
        <v>1074545067</v>
      </c>
      <c r="I3218" s="496">
        <f t="shared" si="393"/>
        <v>9.7923383142756396E-3</v>
      </c>
      <c r="J3218" s="512"/>
      <c r="L3218" s="23">
        <v>43773</v>
      </c>
      <c r="M3218" s="241" t="s">
        <v>1039</v>
      </c>
      <c r="S3218">
        <f t="shared" si="395"/>
        <v>2019</v>
      </c>
    </row>
    <row r="3219" spans="1:19">
      <c r="A3219" s="418" t="s">
        <v>1143</v>
      </c>
      <c r="B3219" s="497">
        <f>L3219</f>
        <v>43796</v>
      </c>
      <c r="C3219" s="498">
        <v>3197130.95</v>
      </c>
      <c r="D3219" s="498"/>
      <c r="E3219" s="495">
        <f t="shared" si="396"/>
        <v>276407558.59999996</v>
      </c>
      <c r="F3219" s="495">
        <f t="shared" si="396"/>
        <v>262688118.81999999</v>
      </c>
      <c r="G3219" s="495">
        <f t="shared" si="394"/>
        <v>13719439.779999971</v>
      </c>
      <c r="H3219" s="495">
        <f>VLOOKUP(A3219,'02-Metrics'!A:R,18,FALSE)</f>
        <v>1074545067</v>
      </c>
      <c r="I3219" s="496">
        <f t="shared" si="393"/>
        <v>1.2767672758763846E-2</v>
      </c>
      <c r="J3219" s="512"/>
      <c r="L3219" s="23">
        <v>43796</v>
      </c>
      <c r="M3219" s="241" t="s">
        <v>1039</v>
      </c>
      <c r="S3219">
        <f t="shared" si="395"/>
        <v>2019</v>
      </c>
    </row>
    <row r="3220" spans="1:19">
      <c r="A3220" s="418" t="s">
        <v>1143</v>
      </c>
      <c r="B3220" s="497">
        <v>43800</v>
      </c>
      <c r="C3220" s="498"/>
      <c r="D3220" s="498">
        <v>35916639.70000001</v>
      </c>
      <c r="E3220" s="495">
        <f t="shared" si="396"/>
        <v>276407558.59999996</v>
      </c>
      <c r="F3220" s="495">
        <f t="shared" si="396"/>
        <v>298604758.51999998</v>
      </c>
      <c r="G3220" s="495">
        <f t="shared" si="394"/>
        <v>-22197199.920000017</v>
      </c>
      <c r="H3220" s="495">
        <f>VLOOKUP(A3220,'02-Metrics'!A:R,18,FALSE)</f>
        <v>1074545067</v>
      </c>
      <c r="I3220" s="496">
        <f t="shared" si="393"/>
        <v>-2.0657300100005965E-2</v>
      </c>
      <c r="J3220" s="512"/>
      <c r="M3220" s="241" t="s">
        <v>1038</v>
      </c>
      <c r="S3220">
        <f t="shared" si="395"/>
        <v>2019</v>
      </c>
    </row>
    <row r="3221" spans="1:19">
      <c r="A3221" s="418" t="s">
        <v>1143</v>
      </c>
      <c r="B3221" s="497">
        <f>L3221</f>
        <v>43801</v>
      </c>
      <c r="C3221" s="498">
        <v>46000000</v>
      </c>
      <c r="D3221" s="498"/>
      <c r="E3221" s="495">
        <f t="shared" si="396"/>
        <v>322407558.59999996</v>
      </c>
      <c r="F3221" s="495">
        <f t="shared" si="396"/>
        <v>298604758.51999998</v>
      </c>
      <c r="G3221" s="495">
        <f t="shared" si="394"/>
        <v>23802800.079999983</v>
      </c>
      <c r="H3221" s="495">
        <f>VLOOKUP(A3221,'02-Metrics'!A:R,18,FALSE)</f>
        <v>1074545067</v>
      </c>
      <c r="I3221" s="496">
        <f t="shared" si="393"/>
        <v>2.2151513985778675E-2</v>
      </c>
      <c r="J3221" s="512"/>
      <c r="L3221" s="23">
        <v>43801</v>
      </c>
      <c r="M3221" s="241" t="s">
        <v>1039</v>
      </c>
      <c r="S3221">
        <f t="shared" si="395"/>
        <v>2019</v>
      </c>
    </row>
    <row r="3222" spans="1:19">
      <c r="A3222" s="418" t="s">
        <v>1143</v>
      </c>
      <c r="B3222" s="497">
        <f>L3222</f>
        <v>43816</v>
      </c>
      <c r="C3222" s="498">
        <v>3554660.12</v>
      </c>
      <c r="D3222" s="498"/>
      <c r="E3222" s="495">
        <f t="shared" si="396"/>
        <v>325962218.71999997</v>
      </c>
      <c r="F3222" s="495">
        <f t="shared" si="396"/>
        <v>298604758.51999998</v>
      </c>
      <c r="G3222" s="495">
        <f t="shared" si="394"/>
        <v>27357460.199999988</v>
      </c>
      <c r="H3222" s="495">
        <f>VLOOKUP(A3222,'02-Metrics'!A:R,18,FALSE)</f>
        <v>1074545067</v>
      </c>
      <c r="I3222" s="496">
        <f t="shared" si="393"/>
        <v>2.5459574512196787E-2</v>
      </c>
      <c r="J3222" s="512"/>
      <c r="L3222" s="23">
        <v>43816</v>
      </c>
      <c r="M3222" s="241" t="s">
        <v>1039</v>
      </c>
      <c r="S3222">
        <f t="shared" si="395"/>
        <v>2019</v>
      </c>
    </row>
    <row r="3223" spans="1:19">
      <c r="A3223" s="418" t="s">
        <v>1143</v>
      </c>
      <c r="B3223" s="497">
        <f>L3223</f>
        <v>43816</v>
      </c>
      <c r="C3223" s="498">
        <v>9532397.6099999994</v>
      </c>
      <c r="D3223" s="498"/>
      <c r="E3223" s="495">
        <f t="shared" si="396"/>
        <v>335494616.32999998</v>
      </c>
      <c r="F3223" s="495">
        <f t="shared" si="396"/>
        <v>298604758.51999998</v>
      </c>
      <c r="G3223" s="495">
        <f t="shared" si="394"/>
        <v>36889857.810000002</v>
      </c>
      <c r="H3223" s="495">
        <f>VLOOKUP(A3223,'02-Metrics'!A:R,18,FALSE)</f>
        <v>1074545067</v>
      </c>
      <c r="I3223" s="496">
        <f t="shared" si="393"/>
        <v>3.4330675318246101E-2</v>
      </c>
      <c r="J3223" s="512"/>
      <c r="L3223" s="23">
        <v>43816</v>
      </c>
      <c r="M3223" s="241" t="s">
        <v>1039</v>
      </c>
      <c r="S3223">
        <f t="shared" si="395"/>
        <v>2019</v>
      </c>
    </row>
    <row r="3224" spans="1:19">
      <c r="A3224" s="418" t="s">
        <v>1143</v>
      </c>
      <c r="B3224" s="497">
        <f>L3224</f>
        <v>43829</v>
      </c>
      <c r="C3224" s="498">
        <v>40504812.259999998</v>
      </c>
      <c r="D3224" s="498"/>
      <c r="E3224" s="495">
        <f t="shared" si="396"/>
        <v>375999428.58999997</v>
      </c>
      <c r="F3224" s="495">
        <f t="shared" si="396"/>
        <v>298604758.51999998</v>
      </c>
      <c r="G3224" s="495">
        <f t="shared" si="394"/>
        <v>77394670.069999993</v>
      </c>
      <c r="H3224" s="495">
        <f>VLOOKUP(A3224,'02-Metrics'!A:R,18,FALSE)</f>
        <v>1074545067</v>
      </c>
      <c r="I3224" s="496">
        <f t="shared" si="393"/>
        <v>7.2025522657766752E-2</v>
      </c>
      <c r="J3224" s="512"/>
      <c r="L3224" s="23">
        <v>43829</v>
      </c>
      <c r="M3224" s="241" t="s">
        <v>1039</v>
      </c>
      <c r="S3224">
        <f t="shared" si="395"/>
        <v>2019</v>
      </c>
    </row>
    <row r="3225" spans="1:19">
      <c r="A3225" s="418" t="s">
        <v>1143</v>
      </c>
      <c r="B3225" s="497">
        <v>43831</v>
      </c>
      <c r="C3225" s="498"/>
      <c r="D3225" s="498">
        <v>35985916.600000001</v>
      </c>
      <c r="E3225" s="495">
        <f t="shared" ref="E3225:F3240" si="397">C3225+E3224</f>
        <v>375999428.58999997</v>
      </c>
      <c r="F3225" s="495">
        <f t="shared" si="397"/>
        <v>334590675.12</v>
      </c>
      <c r="G3225" s="495">
        <f t="shared" si="394"/>
        <v>41408753.469999969</v>
      </c>
      <c r="H3225" s="495">
        <f>VLOOKUP(A3225,'02-Metrics'!A:R,18,FALSE)</f>
        <v>1074545067</v>
      </c>
      <c r="I3225" s="496">
        <f t="shared" si="393"/>
        <v>3.8536078887419965E-2</v>
      </c>
      <c r="J3225" s="512"/>
      <c r="M3225" s="241" t="s">
        <v>1038</v>
      </c>
      <c r="S3225">
        <f t="shared" si="395"/>
        <v>2020</v>
      </c>
    </row>
    <row r="3226" spans="1:19">
      <c r="A3226" s="418" t="s">
        <v>1143</v>
      </c>
      <c r="B3226" s="497">
        <f>L3226</f>
        <v>43839</v>
      </c>
      <c r="C3226" s="498">
        <v>1311245.56</v>
      </c>
      <c r="D3226" s="498"/>
      <c r="E3226" s="495">
        <f t="shared" si="397"/>
        <v>377310674.14999998</v>
      </c>
      <c r="F3226" s="495">
        <f t="shared" si="397"/>
        <v>334590675.12</v>
      </c>
      <c r="G3226" s="495">
        <f t="shared" si="394"/>
        <v>42719999.029999971</v>
      </c>
      <c r="H3226" s="495">
        <f>VLOOKUP(A3226,'02-Metrics'!A:R,18,FALSE)</f>
        <v>1074545067</v>
      </c>
      <c r="I3226" s="496">
        <f t="shared" si="393"/>
        <v>3.9756358613481931E-2</v>
      </c>
      <c r="J3226" s="512"/>
      <c r="L3226" s="23">
        <v>43839</v>
      </c>
      <c r="M3226" s="241" t="s">
        <v>764</v>
      </c>
      <c r="S3226">
        <f t="shared" si="395"/>
        <v>2020</v>
      </c>
    </row>
    <row r="3227" spans="1:19">
      <c r="A3227" s="418" t="s">
        <v>1143</v>
      </c>
      <c r="B3227" s="497">
        <f>L3227</f>
        <v>43852</v>
      </c>
      <c r="C3227" s="498">
        <v>32553581.239999998</v>
      </c>
      <c r="D3227" s="498"/>
      <c r="E3227" s="495">
        <f t="shared" si="397"/>
        <v>409864255.38999999</v>
      </c>
      <c r="F3227" s="495">
        <f t="shared" si="397"/>
        <v>334590675.12</v>
      </c>
      <c r="G3227" s="495">
        <f t="shared" si="394"/>
        <v>75273580.269999981</v>
      </c>
      <c r="H3227" s="495">
        <f>VLOOKUP(A3227,'02-Metrics'!A:R,18,FALSE)</f>
        <v>1074545067</v>
      </c>
      <c r="I3227" s="496">
        <f t="shared" si="393"/>
        <v>7.0051580507604697E-2</v>
      </c>
      <c r="J3227" s="512"/>
      <c r="L3227" s="23">
        <v>43852</v>
      </c>
      <c r="M3227" s="241" t="s">
        <v>764</v>
      </c>
      <c r="S3227">
        <f t="shared" si="395"/>
        <v>2020</v>
      </c>
    </row>
    <row r="3228" spans="1:19">
      <c r="A3228" s="418" t="s">
        <v>1143</v>
      </c>
      <c r="B3228" s="497">
        <v>43862</v>
      </c>
      <c r="C3228" s="498"/>
      <c r="D3228" s="498">
        <v>24089446.280000001</v>
      </c>
      <c r="E3228" s="495">
        <f t="shared" si="397"/>
        <v>409864255.38999999</v>
      </c>
      <c r="F3228" s="495">
        <f t="shared" si="397"/>
        <v>358680121.39999998</v>
      </c>
      <c r="G3228" s="495">
        <f t="shared" si="394"/>
        <v>51184133.99000001</v>
      </c>
      <c r="H3228" s="495">
        <f>VLOOKUP(A3228,'02-Metrics'!A:R,18,FALSE)</f>
        <v>1074545067</v>
      </c>
      <c r="I3228" s="496">
        <f t="shared" si="393"/>
        <v>4.7633306002604368E-2</v>
      </c>
      <c r="J3228" s="512"/>
      <c r="M3228" s="241" t="s">
        <v>1038</v>
      </c>
      <c r="S3228">
        <f t="shared" si="395"/>
        <v>2020</v>
      </c>
    </row>
    <row r="3229" spans="1:19">
      <c r="A3229" s="418" t="s">
        <v>1143</v>
      </c>
      <c r="B3229" s="497">
        <f>L3229</f>
        <v>43870</v>
      </c>
      <c r="C3229" s="498">
        <v>32553581.23</v>
      </c>
      <c r="D3229" s="498"/>
      <c r="E3229" s="495">
        <f t="shared" si="397"/>
        <v>442417836.62</v>
      </c>
      <c r="F3229" s="495">
        <f t="shared" si="397"/>
        <v>358680121.39999998</v>
      </c>
      <c r="G3229" s="495">
        <f t="shared" si="394"/>
        <v>83737715.220000029</v>
      </c>
      <c r="H3229" s="495">
        <f>VLOOKUP(A3229,'02-Metrics'!A:R,18,FALSE)</f>
        <v>1074545067</v>
      </c>
      <c r="I3229" s="496">
        <f t="shared" si="393"/>
        <v>7.792852788742087E-2</v>
      </c>
      <c r="J3229" s="512"/>
      <c r="L3229" s="23">
        <v>43870</v>
      </c>
      <c r="M3229" s="241" t="s">
        <v>1039</v>
      </c>
      <c r="S3229">
        <f t="shared" si="395"/>
        <v>2020</v>
      </c>
    </row>
    <row r="3230" spans="1:19">
      <c r="A3230" s="418" t="s">
        <v>1143</v>
      </c>
      <c r="B3230" s="497">
        <f>L3230</f>
        <v>43870</v>
      </c>
      <c r="C3230" s="498">
        <v>1311245.56</v>
      </c>
      <c r="D3230" s="498"/>
      <c r="E3230" s="495">
        <f t="shared" si="397"/>
        <v>443729082.18000001</v>
      </c>
      <c r="F3230" s="495">
        <f t="shared" si="397"/>
        <v>358680121.39999998</v>
      </c>
      <c r="G3230" s="495">
        <f t="shared" si="394"/>
        <v>85048960.780000031</v>
      </c>
      <c r="H3230" s="495">
        <f>VLOOKUP(A3230,'02-Metrics'!A:R,18,FALSE)</f>
        <v>1074545067</v>
      </c>
      <c r="I3230" s="496">
        <f t="shared" si="393"/>
        <v>7.9148807613482836E-2</v>
      </c>
      <c r="J3230" s="512"/>
      <c r="L3230" s="23">
        <v>43870</v>
      </c>
      <c r="M3230" s="241" t="s">
        <v>1039</v>
      </c>
      <c r="S3230">
        <f t="shared" si="395"/>
        <v>2020</v>
      </c>
    </row>
    <row r="3231" spans="1:19">
      <c r="A3231" s="418" t="s">
        <v>1143</v>
      </c>
      <c r="B3231" s="497">
        <v>43891</v>
      </c>
      <c r="C3231" s="498"/>
      <c r="D3231" s="498">
        <v>15079838.430000005</v>
      </c>
      <c r="E3231" s="495">
        <f t="shared" si="397"/>
        <v>443729082.18000001</v>
      </c>
      <c r="F3231" s="495">
        <f t="shared" si="397"/>
        <v>373759959.82999998</v>
      </c>
      <c r="G3231" s="495">
        <f t="shared" si="394"/>
        <v>69969122.350000024</v>
      </c>
      <c r="H3231" s="495">
        <f>VLOOKUP(A3231,'02-Metrics'!A:R,18,FALSE)</f>
        <v>1074545067</v>
      </c>
      <c r="I3231" s="496">
        <f t="shared" si="393"/>
        <v>6.5115111965797168E-2</v>
      </c>
      <c r="J3231" s="512"/>
      <c r="M3231" s="241" t="s">
        <v>1038</v>
      </c>
      <c r="S3231">
        <f t="shared" si="395"/>
        <v>2020</v>
      </c>
    </row>
    <row r="3232" spans="1:19">
      <c r="A3232" s="418" t="s">
        <v>1143</v>
      </c>
      <c r="B3232" s="497">
        <f>L3232</f>
        <v>43895</v>
      </c>
      <c r="C3232" s="498">
        <v>27179529.390000001</v>
      </c>
      <c r="D3232" s="498"/>
      <c r="E3232" s="495">
        <f t="shared" si="397"/>
        <v>470908611.56999999</v>
      </c>
      <c r="F3232" s="495">
        <f t="shared" si="397"/>
        <v>373759959.82999998</v>
      </c>
      <c r="G3232" s="495">
        <f t="shared" si="394"/>
        <v>97148651.74000001</v>
      </c>
      <c r="H3232" s="495">
        <f>VLOOKUP(A3232,'02-Metrics'!A:R,18,FALSE)</f>
        <v>1074545067</v>
      </c>
      <c r="I3232" s="496">
        <f t="shared" si="393"/>
        <v>9.040909937004997E-2</v>
      </c>
      <c r="J3232" s="512"/>
      <c r="L3232" s="23">
        <v>43895</v>
      </c>
      <c r="M3232" s="241" t="s">
        <v>764</v>
      </c>
      <c r="S3232">
        <f t="shared" si="395"/>
        <v>2020</v>
      </c>
    </row>
    <row r="3233" spans="1:19">
      <c r="A3233" s="418" t="s">
        <v>1143</v>
      </c>
      <c r="B3233" s="497">
        <f>L3233</f>
        <v>43895</v>
      </c>
      <c r="C3233" s="498">
        <v>2324832.91</v>
      </c>
      <c r="D3233" s="498"/>
      <c r="E3233" s="495">
        <f t="shared" si="397"/>
        <v>473233444.48000002</v>
      </c>
      <c r="F3233" s="495">
        <f t="shared" si="397"/>
        <v>373759959.82999998</v>
      </c>
      <c r="G3233" s="495">
        <f t="shared" si="394"/>
        <v>99473484.650000036</v>
      </c>
      <c r="H3233" s="495">
        <f>VLOOKUP(A3233,'02-Metrics'!A:R,18,FALSE)</f>
        <v>1074545067</v>
      </c>
      <c r="I3233" s="496">
        <f t="shared" si="393"/>
        <v>9.2572650235804424E-2</v>
      </c>
      <c r="J3233" s="512"/>
      <c r="L3233" s="23">
        <v>43895</v>
      </c>
      <c r="M3233" s="241" t="s">
        <v>764</v>
      </c>
      <c r="S3233">
        <f t="shared" si="395"/>
        <v>2020</v>
      </c>
    </row>
    <row r="3234" spans="1:19">
      <c r="A3234" s="418" t="s">
        <v>1143</v>
      </c>
      <c r="B3234" s="497">
        <f>L3234</f>
        <v>43916</v>
      </c>
      <c r="C3234" s="498">
        <v>19553108.789999999</v>
      </c>
      <c r="D3234" s="498"/>
      <c r="E3234" s="495">
        <f t="shared" si="397"/>
        <v>492786553.27000004</v>
      </c>
      <c r="F3234" s="495">
        <f t="shared" si="397"/>
        <v>373759959.82999998</v>
      </c>
      <c r="G3234" s="495">
        <f t="shared" si="394"/>
        <v>119026593.44000006</v>
      </c>
      <c r="H3234" s="495">
        <f>VLOOKUP(A3234,'02-Metrics'!A:R,18,FALSE)</f>
        <v>1074545067</v>
      </c>
      <c r="I3234" s="496">
        <f t="shared" si="393"/>
        <v>0.11076928934428774</v>
      </c>
      <c r="J3234" s="512"/>
      <c r="L3234" s="23">
        <v>43916</v>
      </c>
      <c r="M3234" s="241" t="s">
        <v>764</v>
      </c>
      <c r="S3234">
        <f t="shared" si="395"/>
        <v>2020</v>
      </c>
    </row>
    <row r="3235" spans="1:19">
      <c r="A3235" s="418" t="s">
        <v>1143</v>
      </c>
      <c r="B3235" s="497">
        <f>L3235</f>
        <v>43916</v>
      </c>
      <c r="C3235" s="498">
        <v>2884335.94</v>
      </c>
      <c r="D3235" s="498"/>
      <c r="E3235" s="495">
        <f t="shared" si="397"/>
        <v>495670889.21000004</v>
      </c>
      <c r="F3235" s="495">
        <f t="shared" si="397"/>
        <v>373759959.82999998</v>
      </c>
      <c r="G3235" s="495">
        <f t="shared" si="394"/>
        <v>121910929.38000005</v>
      </c>
      <c r="H3235" s="495">
        <f>VLOOKUP(A3235,'02-Metrics'!A:R,18,FALSE)</f>
        <v>1074545067</v>
      </c>
      <c r="I3235" s="496">
        <f t="shared" si="393"/>
        <v>0.11345352849681832</v>
      </c>
      <c r="J3235" s="512"/>
      <c r="L3235" s="23">
        <v>43916</v>
      </c>
      <c r="M3235" s="241" t="s">
        <v>764</v>
      </c>
      <c r="S3235">
        <f t="shared" si="395"/>
        <v>2020</v>
      </c>
    </row>
    <row r="3236" spans="1:19">
      <c r="A3236" s="418" t="s">
        <v>1143</v>
      </c>
      <c r="B3236" s="497">
        <v>43922</v>
      </c>
      <c r="C3236" s="498"/>
      <c r="D3236" s="498">
        <v>5709072.5899999999</v>
      </c>
      <c r="E3236" s="495">
        <f t="shared" si="397"/>
        <v>495670889.21000004</v>
      </c>
      <c r="F3236" s="495">
        <f t="shared" si="397"/>
        <v>379469032.41999996</v>
      </c>
      <c r="G3236" s="495">
        <f t="shared" si="394"/>
        <v>116201856.79000008</v>
      </c>
      <c r="H3236" s="495">
        <f>VLOOKUP(A3236,'02-Metrics'!A:R,18,FALSE)</f>
        <v>1074545067</v>
      </c>
      <c r="I3236" s="496">
        <f t="shared" si="393"/>
        <v>0.10814051486404533</v>
      </c>
      <c r="J3236" s="512"/>
      <c r="M3236" s="241" t="s">
        <v>1038</v>
      </c>
      <c r="S3236">
        <f t="shared" si="395"/>
        <v>2020</v>
      </c>
    </row>
    <row r="3237" spans="1:19">
      <c r="A3237" s="418" t="s">
        <v>1143</v>
      </c>
      <c r="B3237" s="497">
        <v>43952</v>
      </c>
      <c r="C3237" s="498"/>
      <c r="D3237" s="498">
        <v>17860266.559999999</v>
      </c>
      <c r="E3237" s="495">
        <f t="shared" si="397"/>
        <v>495670889.21000004</v>
      </c>
      <c r="F3237" s="495">
        <f t="shared" si="397"/>
        <v>397329298.97999996</v>
      </c>
      <c r="G3237" s="495">
        <f t="shared" si="394"/>
        <v>98341590.230000079</v>
      </c>
      <c r="H3237" s="495">
        <f>VLOOKUP(A3237,'02-Metrics'!A:R,18,FALSE)</f>
        <v>1074545067</v>
      </c>
      <c r="I3237" s="496">
        <f t="shared" si="393"/>
        <v>9.1519279414271487E-2</v>
      </c>
      <c r="J3237" s="512"/>
      <c r="M3237" s="241" t="s">
        <v>1038</v>
      </c>
      <c r="S3237">
        <f t="shared" si="395"/>
        <v>2020</v>
      </c>
    </row>
    <row r="3238" spans="1:19">
      <c r="A3238" s="418" t="s">
        <v>1143</v>
      </c>
      <c r="B3238" s="497">
        <f>L3238</f>
        <v>43955</v>
      </c>
      <c r="C3238" s="498">
        <v>5928168</v>
      </c>
      <c r="D3238" s="498"/>
      <c r="E3238" s="495">
        <f t="shared" si="397"/>
        <v>501599057.21000004</v>
      </c>
      <c r="F3238" s="495">
        <f t="shared" si="397"/>
        <v>397329298.97999996</v>
      </c>
      <c r="G3238" s="495">
        <f t="shared" si="394"/>
        <v>104269758.23000008</v>
      </c>
      <c r="H3238" s="495">
        <f>VLOOKUP(A3238,'02-Metrics'!A:R,18,FALSE)</f>
        <v>1074545067</v>
      </c>
      <c r="I3238" s="496">
        <f t="shared" si="393"/>
        <v>9.7036189018212746E-2</v>
      </c>
      <c r="J3238" s="512"/>
      <c r="L3238" s="23">
        <v>43955</v>
      </c>
      <c r="M3238" s="241" t="s">
        <v>764</v>
      </c>
      <c r="S3238">
        <f t="shared" si="395"/>
        <v>2020</v>
      </c>
    </row>
    <row r="3239" spans="1:19">
      <c r="A3239" s="418" t="s">
        <v>1143</v>
      </c>
      <c r="B3239" s="497">
        <f>L3239</f>
        <v>43956</v>
      </c>
      <c r="C3239" s="498">
        <v>10000000</v>
      </c>
      <c r="D3239" s="498"/>
      <c r="E3239" s="495">
        <f t="shared" si="397"/>
        <v>511599057.21000004</v>
      </c>
      <c r="F3239" s="495">
        <f t="shared" si="397"/>
        <v>397329298.97999996</v>
      </c>
      <c r="G3239" s="495">
        <f t="shared" si="394"/>
        <v>114269758.23000008</v>
      </c>
      <c r="H3239" s="495">
        <f>VLOOKUP(A3239,'02-Metrics'!A:R,18,FALSE)</f>
        <v>1074545067</v>
      </c>
      <c r="I3239" s="496">
        <f t="shared" si="393"/>
        <v>0.10634245294990506</v>
      </c>
      <c r="J3239" s="512"/>
      <c r="L3239" s="23">
        <v>43956</v>
      </c>
      <c r="M3239" s="241" t="s">
        <v>764</v>
      </c>
      <c r="S3239">
        <f t="shared" si="395"/>
        <v>2020</v>
      </c>
    </row>
    <row r="3240" spans="1:19">
      <c r="A3240" s="418" t="s">
        <v>1143</v>
      </c>
      <c r="B3240" s="497">
        <f>L3240</f>
        <v>43965</v>
      </c>
      <c r="C3240" s="498">
        <v>6201534.04</v>
      </c>
      <c r="D3240" s="498"/>
      <c r="E3240" s="495">
        <f t="shared" si="397"/>
        <v>517800591.25000006</v>
      </c>
      <c r="F3240" s="495">
        <f t="shared" si="397"/>
        <v>397329298.97999996</v>
      </c>
      <c r="G3240" s="495">
        <f t="shared" si="394"/>
        <v>120471292.2700001</v>
      </c>
      <c r="H3240" s="495">
        <f>VLOOKUP(A3240,'02-Metrics'!A:R,18,FALSE)</f>
        <v>1074545067</v>
      </c>
      <c r="I3240" s="496">
        <f t="shared" si="393"/>
        <v>0.11211376420566649</v>
      </c>
      <c r="J3240" s="512"/>
      <c r="L3240" s="23">
        <v>43965</v>
      </c>
      <c r="M3240" s="241" t="s">
        <v>1039</v>
      </c>
      <c r="S3240">
        <f t="shared" si="395"/>
        <v>2020</v>
      </c>
    </row>
    <row r="3241" spans="1:19">
      <c r="A3241" s="418" t="s">
        <v>1143</v>
      </c>
      <c r="B3241" s="497">
        <f>L3241</f>
        <v>43965</v>
      </c>
      <c r="C3241" s="498">
        <v>5928168</v>
      </c>
      <c r="D3241" s="498"/>
      <c r="E3241" s="495">
        <f t="shared" ref="E3241:F3256" si="398">C3241+E3240</f>
        <v>523728759.25000006</v>
      </c>
      <c r="F3241" s="495">
        <f t="shared" si="398"/>
        <v>397329298.97999996</v>
      </c>
      <c r="G3241" s="495">
        <f t="shared" si="394"/>
        <v>126399460.2700001</v>
      </c>
      <c r="H3241" s="495">
        <f>VLOOKUP(A3241,'02-Metrics'!A:R,18,FALSE)</f>
        <v>1074545067</v>
      </c>
      <c r="I3241" s="496">
        <f t="shared" si="393"/>
        <v>0.11763067380960775</v>
      </c>
      <c r="J3241" s="512"/>
      <c r="L3241" s="23">
        <v>43965</v>
      </c>
      <c r="M3241" s="241" t="s">
        <v>1039</v>
      </c>
      <c r="S3241">
        <f t="shared" si="395"/>
        <v>2020</v>
      </c>
    </row>
    <row r="3242" spans="1:19">
      <c r="A3242" s="418" t="s">
        <v>1143</v>
      </c>
      <c r="B3242" s="497">
        <v>43983</v>
      </c>
      <c r="C3242" s="498"/>
      <c r="D3242" s="498">
        <v>22096035.810000002</v>
      </c>
      <c r="E3242" s="495">
        <f t="shared" si="398"/>
        <v>523728759.25000006</v>
      </c>
      <c r="F3242" s="495">
        <f t="shared" si="398"/>
        <v>419425334.78999996</v>
      </c>
      <c r="G3242" s="495">
        <f t="shared" si="394"/>
        <v>104303424.4600001</v>
      </c>
      <c r="H3242" s="495">
        <f>VLOOKUP(A3242,'02-Metrics'!A:R,18,FALSE)</f>
        <v>1074545067</v>
      </c>
      <c r="I3242" s="496">
        <f t="shared" si="393"/>
        <v>9.7067519700409263E-2</v>
      </c>
      <c r="J3242" s="512"/>
      <c r="M3242" s="241" t="s">
        <v>1038</v>
      </c>
      <c r="S3242">
        <f t="shared" si="395"/>
        <v>2020</v>
      </c>
    </row>
    <row r="3243" spans="1:19">
      <c r="A3243" s="418" t="s">
        <v>1143</v>
      </c>
      <c r="B3243" s="497">
        <f>L3243</f>
        <v>43993</v>
      </c>
      <c r="C3243" s="498">
        <v>15000000</v>
      </c>
      <c r="D3243" s="498"/>
      <c r="E3243" s="495">
        <f t="shared" si="398"/>
        <v>538728759.25</v>
      </c>
      <c r="F3243" s="495">
        <f t="shared" si="398"/>
        <v>419425334.78999996</v>
      </c>
      <c r="G3243" s="495">
        <f t="shared" si="394"/>
        <v>119303424.46000004</v>
      </c>
      <c r="H3243" s="495">
        <f>VLOOKUP(A3243,'02-Metrics'!A:R,18,FALSE)</f>
        <v>1074545067</v>
      </c>
      <c r="I3243" s="496">
        <f t="shared" si="393"/>
        <v>0.11102691559794768</v>
      </c>
      <c r="J3243" s="512"/>
      <c r="L3243" s="23">
        <v>43993</v>
      </c>
      <c r="M3243" s="241" t="s">
        <v>764</v>
      </c>
      <c r="S3243">
        <f t="shared" si="395"/>
        <v>2020</v>
      </c>
    </row>
    <row r="3244" spans="1:19">
      <c r="A3244" s="418" t="s">
        <v>1143</v>
      </c>
      <c r="B3244" s="497">
        <v>44013</v>
      </c>
      <c r="C3244" s="498"/>
      <c r="D3244" s="498">
        <v>23893101.809999991</v>
      </c>
      <c r="E3244" s="495">
        <f t="shared" si="398"/>
        <v>538728759.25</v>
      </c>
      <c r="F3244" s="495">
        <f t="shared" si="398"/>
        <v>443318436.59999996</v>
      </c>
      <c r="G3244" s="495">
        <f t="shared" si="394"/>
        <v>95410322.650000036</v>
      </c>
      <c r="H3244" s="495">
        <f>VLOOKUP(A3244,'02-Metrics'!A:R,18,FALSE)</f>
        <v>1074545067</v>
      </c>
      <c r="I3244" s="496">
        <f t="shared" si="393"/>
        <v>8.879136443888215E-2</v>
      </c>
      <c r="J3244" s="512"/>
      <c r="M3244" s="241" t="s">
        <v>1038</v>
      </c>
      <c r="S3244">
        <f t="shared" si="395"/>
        <v>2020</v>
      </c>
    </row>
    <row r="3245" spans="1:19">
      <c r="A3245" s="418" t="s">
        <v>1143</v>
      </c>
      <c r="B3245" s="497">
        <f>L3245</f>
        <v>44025</v>
      </c>
      <c r="C3245" s="498">
        <v>12895954</v>
      </c>
      <c r="D3245" s="498"/>
      <c r="E3245" s="495">
        <f t="shared" si="398"/>
        <v>551624713.25</v>
      </c>
      <c r="F3245" s="495">
        <f t="shared" si="398"/>
        <v>443318436.59999996</v>
      </c>
      <c r="G3245" s="495">
        <f t="shared" si="394"/>
        <v>108306276.65000004</v>
      </c>
      <c r="H3245" s="495">
        <f>VLOOKUP(A3245,'02-Metrics'!A:R,18,FALSE)</f>
        <v>1074545067</v>
      </c>
      <c r="I3245" s="496">
        <f t="shared" si="393"/>
        <v>0.10079267959637847</v>
      </c>
      <c r="J3245" s="512"/>
      <c r="L3245" s="23">
        <v>44025</v>
      </c>
      <c r="M3245" s="241" t="s">
        <v>1039</v>
      </c>
      <c r="S3245">
        <f t="shared" si="395"/>
        <v>2020</v>
      </c>
    </row>
    <row r="3246" spans="1:19">
      <c r="A3246" s="418" t="s">
        <v>1143</v>
      </c>
      <c r="B3246" s="497">
        <v>44044</v>
      </c>
      <c r="C3246" s="498"/>
      <c r="D3246" s="498">
        <v>20400288.060000006</v>
      </c>
      <c r="E3246" s="495">
        <f t="shared" si="398"/>
        <v>551624713.25</v>
      </c>
      <c r="F3246" s="495">
        <f t="shared" si="398"/>
        <v>463718724.65999997</v>
      </c>
      <c r="G3246" s="495">
        <f t="shared" si="394"/>
        <v>87905988.590000033</v>
      </c>
      <c r="H3246" s="495">
        <f>VLOOKUP(A3246,'02-Metrics'!A:R,18,FALSE)</f>
        <v>1074545067</v>
      </c>
      <c r="I3246" s="496">
        <f t="shared" si="393"/>
        <v>8.1807633099487326E-2</v>
      </c>
      <c r="J3246" s="512"/>
      <c r="M3246" s="241" t="s">
        <v>1038</v>
      </c>
      <c r="S3246">
        <f t="shared" si="395"/>
        <v>2020</v>
      </c>
    </row>
    <row r="3247" spans="1:19">
      <c r="A3247" s="418" t="s">
        <v>1143</v>
      </c>
      <c r="B3247" s="497">
        <f>L3247</f>
        <v>44061</v>
      </c>
      <c r="C3247" s="498">
        <v>1801458.51</v>
      </c>
      <c r="D3247" s="498"/>
      <c r="E3247" s="495">
        <f t="shared" si="398"/>
        <v>553426171.75999999</v>
      </c>
      <c r="F3247" s="495">
        <f t="shared" si="398"/>
        <v>463718724.65999997</v>
      </c>
      <c r="G3247" s="495">
        <f t="shared" si="394"/>
        <v>89707447.100000024</v>
      </c>
      <c r="H3247" s="495">
        <f>VLOOKUP(A3247,'02-Metrics'!A:R,18,FALSE)</f>
        <v>1074545067</v>
      </c>
      <c r="I3247" s="496">
        <f t="shared" si="393"/>
        <v>8.3484117935092639E-2</v>
      </c>
      <c r="J3247" s="512"/>
      <c r="L3247" s="23">
        <v>44061</v>
      </c>
      <c r="M3247" s="241" t="s">
        <v>1039</v>
      </c>
      <c r="S3247">
        <f t="shared" si="395"/>
        <v>2020</v>
      </c>
    </row>
    <row r="3248" spans="1:19">
      <c r="A3248" s="418" t="s">
        <v>1143</v>
      </c>
      <c r="B3248" s="497">
        <f>L3248</f>
        <v>44061</v>
      </c>
      <c r="C3248" s="498">
        <v>1537461.58</v>
      </c>
      <c r="D3248" s="498"/>
      <c r="E3248" s="495">
        <f t="shared" si="398"/>
        <v>554963633.34000003</v>
      </c>
      <c r="F3248" s="495">
        <f t="shared" si="398"/>
        <v>463718724.65999997</v>
      </c>
      <c r="G3248" s="495">
        <f t="shared" si="394"/>
        <v>91244908.680000067</v>
      </c>
      <c r="H3248" s="495">
        <f>VLOOKUP(A3248,'02-Metrics'!A:R,18,FALSE)</f>
        <v>1074545067</v>
      </c>
      <c r="I3248" s="496">
        <f t="shared" si="393"/>
        <v>8.4914920259924351E-2</v>
      </c>
      <c r="J3248" s="512"/>
      <c r="L3248" s="23">
        <v>44061</v>
      </c>
      <c r="M3248" s="241" t="s">
        <v>1039</v>
      </c>
      <c r="S3248">
        <f t="shared" si="395"/>
        <v>2020</v>
      </c>
    </row>
    <row r="3249" spans="1:19">
      <c r="A3249" s="418" t="s">
        <v>1143</v>
      </c>
      <c r="B3249" s="497">
        <f>L3249</f>
        <v>44075</v>
      </c>
      <c r="C3249" s="498">
        <v>1322438.3600000001</v>
      </c>
      <c r="D3249" s="498"/>
      <c r="E3249" s="495">
        <f t="shared" si="398"/>
        <v>556286071.70000005</v>
      </c>
      <c r="F3249" s="495">
        <f t="shared" si="398"/>
        <v>463718724.65999997</v>
      </c>
      <c r="G3249" s="495">
        <f t="shared" si="394"/>
        <v>92567347.040000081</v>
      </c>
      <c r="H3249" s="495">
        <f>VLOOKUP(A3249,'02-Metrics'!A:R,18,FALSE)</f>
        <v>1074545067</v>
      </c>
      <c r="I3249" s="496">
        <f t="shared" si="393"/>
        <v>8.6145616301079794E-2</v>
      </c>
      <c r="J3249" s="512"/>
      <c r="L3249" s="23">
        <v>44075</v>
      </c>
      <c r="M3249" s="241" t="s">
        <v>764</v>
      </c>
      <c r="S3249">
        <f t="shared" si="395"/>
        <v>2020</v>
      </c>
    </row>
    <row r="3250" spans="1:19">
      <c r="A3250" s="418" t="s">
        <v>1143</v>
      </c>
      <c r="B3250" s="497">
        <v>44075</v>
      </c>
      <c r="C3250" s="498"/>
      <c r="D3250" s="498">
        <v>29856014.309999995</v>
      </c>
      <c r="E3250" s="495">
        <f t="shared" si="398"/>
        <v>556286071.70000005</v>
      </c>
      <c r="F3250" s="495">
        <f t="shared" si="398"/>
        <v>493574738.96999997</v>
      </c>
      <c r="G3250" s="495">
        <f t="shared" si="394"/>
        <v>62711332.730000079</v>
      </c>
      <c r="H3250" s="495">
        <f>VLOOKUP(A3250,'02-Metrics'!A:R,18,FALSE)</f>
        <v>1074545067</v>
      </c>
      <c r="I3250" s="496">
        <f t="shared" si="393"/>
        <v>5.8360821389355534E-2</v>
      </c>
      <c r="J3250" s="512"/>
      <c r="M3250" s="241" t="s">
        <v>1038</v>
      </c>
      <c r="S3250">
        <f t="shared" si="395"/>
        <v>2020</v>
      </c>
    </row>
    <row r="3251" spans="1:19">
      <c r="A3251" s="418" t="s">
        <v>1143</v>
      </c>
      <c r="B3251" s="497">
        <f t="shared" ref="B3251:B3267" si="399">L3251</f>
        <v>44087</v>
      </c>
      <c r="C3251" s="498">
        <v>899381.34</v>
      </c>
      <c r="D3251" s="498"/>
      <c r="E3251" s="495">
        <f t="shared" si="398"/>
        <v>557185453.04000008</v>
      </c>
      <c r="F3251" s="495">
        <f t="shared" si="398"/>
        <v>493574738.96999997</v>
      </c>
      <c r="G3251" s="495">
        <f t="shared" si="394"/>
        <v>63610714.070000112</v>
      </c>
      <c r="H3251" s="495">
        <f>VLOOKUP(A3251,'02-Metrics'!A:R,18,FALSE)</f>
        <v>1074545067</v>
      </c>
      <c r="I3251" s="496">
        <f t="shared" si="393"/>
        <v>5.9197809401883475E-2</v>
      </c>
      <c r="J3251" s="512"/>
      <c r="L3251" s="23">
        <v>44087</v>
      </c>
      <c r="M3251" s="241" t="s">
        <v>764</v>
      </c>
      <c r="S3251">
        <f t="shared" si="395"/>
        <v>2020</v>
      </c>
    </row>
    <row r="3252" spans="1:19">
      <c r="A3252" s="418" t="s">
        <v>1143</v>
      </c>
      <c r="B3252" s="497">
        <f t="shared" si="399"/>
        <v>44089</v>
      </c>
      <c r="C3252" s="498">
        <v>1322438.3600000001</v>
      </c>
      <c r="D3252" s="498"/>
      <c r="E3252" s="495">
        <f t="shared" si="398"/>
        <v>558507891.4000001</v>
      </c>
      <c r="F3252" s="495">
        <f t="shared" si="398"/>
        <v>493574738.96999997</v>
      </c>
      <c r="G3252" s="495">
        <f t="shared" si="394"/>
        <v>64933152.430000126</v>
      </c>
      <c r="H3252" s="495">
        <f>VLOOKUP(A3252,'02-Metrics'!A:R,18,FALSE)</f>
        <v>1074545067</v>
      </c>
      <c r="I3252" s="496">
        <f t="shared" si="393"/>
        <v>6.0428505443038925E-2</v>
      </c>
      <c r="J3252" s="512"/>
      <c r="L3252" s="23">
        <v>44089</v>
      </c>
      <c r="M3252" s="241" t="s">
        <v>1039</v>
      </c>
      <c r="S3252">
        <f t="shared" si="395"/>
        <v>2020</v>
      </c>
    </row>
    <row r="3253" spans="1:19">
      <c r="A3253" s="418" t="s">
        <v>1143</v>
      </c>
      <c r="B3253" s="497">
        <f t="shared" si="399"/>
        <v>44089</v>
      </c>
      <c r="C3253" s="498">
        <v>899381.34</v>
      </c>
      <c r="D3253" s="498"/>
      <c r="E3253" s="495">
        <f t="shared" si="398"/>
        <v>559407272.74000013</v>
      </c>
      <c r="F3253" s="495">
        <f t="shared" si="398"/>
        <v>493574738.96999997</v>
      </c>
      <c r="G3253" s="495">
        <f t="shared" si="394"/>
        <v>65832533.77000016</v>
      </c>
      <c r="H3253" s="495">
        <f>VLOOKUP(A3253,'02-Metrics'!A:R,18,FALSE)</f>
        <v>1074545067</v>
      </c>
      <c r="I3253" s="496">
        <f t="shared" si="393"/>
        <v>6.1265493455566866E-2</v>
      </c>
      <c r="J3253" s="512"/>
      <c r="L3253" s="23">
        <v>44089</v>
      </c>
      <c r="M3253" s="241" t="s">
        <v>1039</v>
      </c>
      <c r="S3253">
        <f t="shared" si="395"/>
        <v>2020</v>
      </c>
    </row>
    <row r="3254" spans="1:19">
      <c r="A3254" s="418" t="s">
        <v>1143</v>
      </c>
      <c r="B3254" s="497">
        <f t="shared" si="399"/>
        <v>44098</v>
      </c>
      <c r="C3254" s="498">
        <v>1754521.36</v>
      </c>
      <c r="D3254" s="498"/>
      <c r="E3254" s="495">
        <f t="shared" si="398"/>
        <v>561161794.10000014</v>
      </c>
      <c r="F3254" s="495">
        <f t="shared" si="398"/>
        <v>493574738.96999997</v>
      </c>
      <c r="G3254" s="495">
        <f t="shared" si="394"/>
        <v>67587055.130000174</v>
      </c>
      <c r="H3254" s="495">
        <f>VLOOKUP(A3254,'02-Metrics'!A:R,18,FALSE)</f>
        <v>1074545067</v>
      </c>
      <c r="I3254" s="496">
        <f t="shared" si="393"/>
        <v>6.2898297340562057E-2</v>
      </c>
      <c r="J3254" s="512"/>
      <c r="L3254" s="23">
        <v>44098</v>
      </c>
      <c r="M3254" s="241" t="s">
        <v>764</v>
      </c>
      <c r="S3254">
        <f t="shared" si="395"/>
        <v>2020</v>
      </c>
    </row>
    <row r="3255" spans="1:19">
      <c r="A3255" s="418" t="s">
        <v>1143</v>
      </c>
      <c r="B3255" s="497">
        <f t="shared" si="399"/>
        <v>44103</v>
      </c>
      <c r="C3255" s="498">
        <v>15000000</v>
      </c>
      <c r="D3255" s="498"/>
      <c r="E3255" s="495">
        <f t="shared" si="398"/>
        <v>576161794.10000014</v>
      </c>
      <c r="F3255" s="495">
        <f t="shared" si="398"/>
        <v>493574738.96999997</v>
      </c>
      <c r="G3255" s="495">
        <f t="shared" si="394"/>
        <v>82587055.130000174</v>
      </c>
      <c r="H3255" s="495">
        <f>VLOOKUP(A3255,'02-Metrics'!A:R,18,FALSE)</f>
        <v>1074545067</v>
      </c>
      <c r="I3255" s="496">
        <f t="shared" si="393"/>
        <v>7.685769323810053E-2</v>
      </c>
      <c r="J3255" s="512"/>
      <c r="L3255" s="23">
        <v>44103</v>
      </c>
      <c r="M3255" s="241" t="s">
        <v>1039</v>
      </c>
      <c r="S3255">
        <f t="shared" si="395"/>
        <v>2020</v>
      </c>
    </row>
    <row r="3256" spans="1:19">
      <c r="A3256" s="418" t="s">
        <v>1143</v>
      </c>
      <c r="B3256" s="497">
        <f t="shared" si="399"/>
        <v>44105</v>
      </c>
      <c r="C3256" s="498"/>
      <c r="D3256" s="498">
        <v>23473520.219999999</v>
      </c>
      <c r="E3256" s="495">
        <f t="shared" si="398"/>
        <v>576161794.10000014</v>
      </c>
      <c r="F3256" s="495">
        <f t="shared" si="398"/>
        <v>517048259.18999994</v>
      </c>
      <c r="G3256" s="495">
        <f t="shared" si="394"/>
        <v>59113534.910000205</v>
      </c>
      <c r="H3256" s="495">
        <f>VLOOKUP(A3256,'02-Metrics'!A:R,18,FALSE)</f>
        <v>1074545067</v>
      </c>
      <c r="I3256" s="496">
        <f t="shared" si="393"/>
        <v>5.501261578077693E-2</v>
      </c>
      <c r="J3256" s="512"/>
      <c r="L3256" s="23">
        <v>44105</v>
      </c>
      <c r="M3256" s="241" t="s">
        <v>1040</v>
      </c>
      <c r="S3256">
        <f t="shared" si="395"/>
        <v>2020</v>
      </c>
    </row>
    <row r="3257" spans="1:19">
      <c r="A3257" s="418" t="s">
        <v>1143</v>
      </c>
      <c r="B3257" s="497">
        <f t="shared" si="399"/>
        <v>44124</v>
      </c>
      <c r="C3257" s="498">
        <v>7406610.7800000003</v>
      </c>
      <c r="D3257" s="498"/>
      <c r="E3257" s="495">
        <f t="shared" ref="E3257:F3272" si="400">C3257+E3256</f>
        <v>583568404.88000011</v>
      </c>
      <c r="F3257" s="495">
        <f t="shared" si="400"/>
        <v>517048259.18999994</v>
      </c>
      <c r="G3257" s="495">
        <f t="shared" si="394"/>
        <v>66520145.690000176</v>
      </c>
      <c r="H3257" s="495">
        <f>VLOOKUP(A3257,'02-Metrics'!A:R,18,FALSE)</f>
        <v>1074545067</v>
      </c>
      <c r="I3257" s="496">
        <f t="shared" ref="I3257:I3320" si="401">G3257/H3257</f>
        <v>6.1905403256576653E-2</v>
      </c>
      <c r="J3257" s="512"/>
      <c r="L3257" s="23">
        <v>44124</v>
      </c>
      <c r="M3257" s="241" t="s">
        <v>1039</v>
      </c>
      <c r="S3257">
        <f t="shared" si="395"/>
        <v>2020</v>
      </c>
    </row>
    <row r="3258" spans="1:19">
      <c r="A3258" s="418" t="s">
        <v>1143</v>
      </c>
      <c r="B3258" s="497">
        <f t="shared" si="399"/>
        <v>44136</v>
      </c>
      <c r="C3258" s="498"/>
      <c r="D3258" s="498">
        <v>31194663.359999999</v>
      </c>
      <c r="E3258" s="495">
        <f t="shared" si="400"/>
        <v>583568404.88000011</v>
      </c>
      <c r="F3258" s="495">
        <f t="shared" si="400"/>
        <v>548242922.54999995</v>
      </c>
      <c r="G3258" s="495">
        <f t="shared" si="394"/>
        <v>35325482.330000162</v>
      </c>
      <c r="H3258" s="495">
        <f>VLOOKUP(A3258,'02-Metrics'!A:R,18,FALSE)</f>
        <v>1074545067</v>
      </c>
      <c r="I3258" s="496">
        <f t="shared" si="401"/>
        <v>3.2874826207731467E-2</v>
      </c>
      <c r="J3258" s="512"/>
      <c r="L3258" s="23">
        <v>44136</v>
      </c>
      <c r="M3258" s="241" t="s">
        <v>1040</v>
      </c>
      <c r="S3258">
        <f t="shared" si="395"/>
        <v>2020</v>
      </c>
    </row>
    <row r="3259" spans="1:19">
      <c r="A3259" s="418" t="s">
        <v>1143</v>
      </c>
      <c r="B3259" s="497">
        <f t="shared" si="399"/>
        <v>44138</v>
      </c>
      <c r="C3259" s="498">
        <v>25500000</v>
      </c>
      <c r="D3259" s="498"/>
      <c r="E3259" s="495">
        <f t="shared" si="400"/>
        <v>609068404.88000011</v>
      </c>
      <c r="F3259" s="495">
        <f t="shared" si="400"/>
        <v>548242922.54999995</v>
      </c>
      <c r="G3259" s="495">
        <f t="shared" si="394"/>
        <v>60825482.330000162</v>
      </c>
      <c r="H3259" s="495">
        <f>VLOOKUP(A3259,'02-Metrics'!A:R,18,FALSE)</f>
        <v>1074545067</v>
      </c>
      <c r="I3259" s="496">
        <f t="shared" si="401"/>
        <v>5.6605799233546861E-2</v>
      </c>
      <c r="J3259" s="512"/>
      <c r="L3259" s="23">
        <v>44138</v>
      </c>
      <c r="M3259" s="241" t="s">
        <v>1039</v>
      </c>
      <c r="S3259">
        <f t="shared" si="395"/>
        <v>2020</v>
      </c>
    </row>
    <row r="3260" spans="1:19">
      <c r="A3260" s="418" t="s">
        <v>1143</v>
      </c>
      <c r="B3260" s="497">
        <f t="shared" si="399"/>
        <v>44157</v>
      </c>
      <c r="C3260" s="498">
        <v>862557.37</v>
      </c>
      <c r="D3260" s="498"/>
      <c r="E3260" s="495">
        <f t="shared" si="400"/>
        <v>609930962.25000012</v>
      </c>
      <c r="F3260" s="495">
        <f t="shared" si="400"/>
        <v>548242922.54999995</v>
      </c>
      <c r="G3260" s="495">
        <f t="shared" si="394"/>
        <v>61688039.700000167</v>
      </c>
      <c r="H3260" s="495">
        <f>VLOOKUP(A3260,'02-Metrics'!A:R,18,FALSE)</f>
        <v>1074545067</v>
      </c>
      <c r="I3260" s="496">
        <f t="shared" si="401"/>
        <v>5.7408517887691503E-2</v>
      </c>
      <c r="J3260" s="512"/>
      <c r="L3260" s="23">
        <v>44157</v>
      </c>
      <c r="M3260" s="241" t="s">
        <v>764</v>
      </c>
      <c r="S3260">
        <f t="shared" si="395"/>
        <v>2020</v>
      </c>
    </row>
    <row r="3261" spans="1:19">
      <c r="A3261" s="418" t="s">
        <v>1143</v>
      </c>
      <c r="B3261" s="497">
        <f t="shared" si="399"/>
        <v>44159</v>
      </c>
      <c r="C3261" s="498">
        <v>8917592.7199999988</v>
      </c>
      <c r="D3261" s="498"/>
      <c r="E3261" s="495">
        <f t="shared" si="400"/>
        <v>618848554.97000015</v>
      </c>
      <c r="F3261" s="495">
        <f t="shared" si="400"/>
        <v>548242922.54999995</v>
      </c>
      <c r="G3261" s="495">
        <f t="shared" si="394"/>
        <v>70605632.420000196</v>
      </c>
      <c r="H3261" s="495">
        <f>VLOOKUP(A3261,'02-Metrics'!A:R,18,FALSE)</f>
        <v>1074545067</v>
      </c>
      <c r="I3261" s="496">
        <f t="shared" si="401"/>
        <v>6.570746503645733E-2</v>
      </c>
      <c r="J3261" s="512"/>
      <c r="L3261" s="23">
        <v>44159</v>
      </c>
      <c r="M3261" s="241" t="s">
        <v>764</v>
      </c>
      <c r="S3261">
        <f t="shared" si="395"/>
        <v>2020</v>
      </c>
    </row>
    <row r="3262" spans="1:19">
      <c r="A3262" s="418" t="s">
        <v>1143</v>
      </c>
      <c r="B3262" s="497">
        <f t="shared" si="399"/>
        <v>44159</v>
      </c>
      <c r="C3262" s="498">
        <v>862557.37</v>
      </c>
      <c r="D3262" s="498"/>
      <c r="E3262" s="495">
        <f t="shared" si="400"/>
        <v>619711112.34000015</v>
      </c>
      <c r="F3262" s="495">
        <f t="shared" si="400"/>
        <v>548242922.54999995</v>
      </c>
      <c r="G3262" s="495">
        <f t="shared" si="394"/>
        <v>71468189.7900002</v>
      </c>
      <c r="H3262" s="495">
        <f>VLOOKUP(A3262,'02-Metrics'!A:R,18,FALSE)</f>
        <v>1074545067</v>
      </c>
      <c r="I3262" s="496">
        <f t="shared" si="401"/>
        <v>6.6510183690601965E-2</v>
      </c>
      <c r="J3262" s="512"/>
      <c r="L3262" s="23">
        <v>44159</v>
      </c>
      <c r="M3262" s="241" t="s">
        <v>1039</v>
      </c>
      <c r="S3262">
        <f t="shared" si="395"/>
        <v>2020</v>
      </c>
    </row>
    <row r="3263" spans="1:19">
      <c r="A3263" s="418" t="s">
        <v>1143</v>
      </c>
      <c r="B3263" s="497">
        <f t="shared" si="399"/>
        <v>44159</v>
      </c>
      <c r="C3263" s="498">
        <v>8917592.7300000004</v>
      </c>
      <c r="D3263" s="498"/>
      <c r="E3263" s="495">
        <f t="shared" si="400"/>
        <v>628628705.07000017</v>
      </c>
      <c r="F3263" s="495">
        <f t="shared" si="400"/>
        <v>548242922.54999995</v>
      </c>
      <c r="G3263" s="495">
        <f t="shared" si="394"/>
        <v>80385782.520000219</v>
      </c>
      <c r="H3263" s="495">
        <f>VLOOKUP(A3263,'02-Metrics'!A:R,18,FALSE)</f>
        <v>1074545067</v>
      </c>
      <c r="I3263" s="496">
        <f t="shared" si="401"/>
        <v>7.4809130848674049E-2</v>
      </c>
      <c r="J3263" s="512"/>
      <c r="L3263" s="23">
        <v>44159</v>
      </c>
      <c r="M3263" s="241" t="s">
        <v>1039</v>
      </c>
      <c r="S3263">
        <f t="shared" si="395"/>
        <v>2020</v>
      </c>
    </row>
    <row r="3264" spans="1:19">
      <c r="A3264" s="418" t="s">
        <v>1143</v>
      </c>
      <c r="B3264" s="497">
        <f t="shared" si="399"/>
        <v>44166</v>
      </c>
      <c r="C3264" s="498"/>
      <c r="D3264" s="498">
        <v>32209765.400000002</v>
      </c>
      <c r="E3264" s="495">
        <f t="shared" si="400"/>
        <v>628628705.07000017</v>
      </c>
      <c r="F3264" s="495">
        <f t="shared" si="400"/>
        <v>580452687.94999993</v>
      </c>
      <c r="G3264" s="495">
        <f t="shared" si="394"/>
        <v>48176017.120000243</v>
      </c>
      <c r="H3264" s="495">
        <f>VLOOKUP(A3264,'02-Metrics'!A:R,18,FALSE)</f>
        <v>1074545067</v>
      </c>
      <c r="I3264" s="496">
        <f t="shared" si="401"/>
        <v>4.4833873049644965E-2</v>
      </c>
      <c r="J3264" s="512"/>
      <c r="L3264" s="23">
        <v>44166</v>
      </c>
      <c r="M3264" s="241" t="s">
        <v>1040</v>
      </c>
      <c r="S3264">
        <f t="shared" si="395"/>
        <v>2020</v>
      </c>
    </row>
    <row r="3265" spans="1:19">
      <c r="A3265" s="418" t="s">
        <v>1143</v>
      </c>
      <c r="B3265" s="497">
        <f t="shared" si="399"/>
        <v>44182</v>
      </c>
      <c r="C3265" s="498">
        <v>4197031.83</v>
      </c>
      <c r="D3265" s="498"/>
      <c r="E3265" s="495">
        <f t="shared" si="400"/>
        <v>632825736.90000021</v>
      </c>
      <c r="F3265" s="495">
        <f t="shared" si="400"/>
        <v>580452687.94999993</v>
      </c>
      <c r="G3265" s="495">
        <f t="shared" ref="G3265:G3328" si="402">E3265-F3265</f>
        <v>52373048.950000286</v>
      </c>
      <c r="H3265" s="495">
        <f>VLOOKUP(A3265,'02-Metrics'!A:R,18,FALSE)</f>
        <v>1074545067</v>
      </c>
      <c r="I3265" s="496">
        <f t="shared" si="401"/>
        <v>4.8739741643614366E-2</v>
      </c>
      <c r="J3265" s="512"/>
      <c r="L3265" s="23">
        <v>44182</v>
      </c>
      <c r="M3265" s="241" t="s">
        <v>764</v>
      </c>
      <c r="S3265">
        <f t="shared" si="395"/>
        <v>2020</v>
      </c>
    </row>
    <row r="3266" spans="1:19">
      <c r="A3266" s="418" t="s">
        <v>1143</v>
      </c>
      <c r="B3266" s="497">
        <f t="shared" si="399"/>
        <v>44187</v>
      </c>
      <c r="C3266" s="498">
        <v>25000000</v>
      </c>
      <c r="D3266" s="498"/>
      <c r="E3266" s="495">
        <f t="shared" si="400"/>
        <v>657825736.90000021</v>
      </c>
      <c r="F3266" s="495">
        <f t="shared" si="400"/>
        <v>580452687.94999993</v>
      </c>
      <c r="G3266" s="495">
        <f t="shared" si="402"/>
        <v>77373048.950000286</v>
      </c>
      <c r="H3266" s="495">
        <f>VLOOKUP(A3266,'02-Metrics'!A:R,18,FALSE)</f>
        <v>1074545067</v>
      </c>
      <c r="I3266" s="496">
        <f t="shared" si="401"/>
        <v>7.2005401472845149E-2</v>
      </c>
      <c r="J3266" s="512"/>
      <c r="L3266" s="23">
        <v>44187</v>
      </c>
      <c r="M3266" s="241" t="s">
        <v>1039</v>
      </c>
      <c r="S3266">
        <f t="shared" si="395"/>
        <v>2020</v>
      </c>
    </row>
    <row r="3267" spans="1:19">
      <c r="A3267" s="418" t="s">
        <v>1143</v>
      </c>
      <c r="B3267" s="497">
        <f t="shared" si="399"/>
        <v>44187</v>
      </c>
      <c r="C3267" s="498">
        <v>4197031.83</v>
      </c>
      <c r="D3267" s="498"/>
      <c r="E3267" s="495">
        <f t="shared" si="400"/>
        <v>662022768.73000026</v>
      </c>
      <c r="F3267" s="495">
        <f t="shared" si="400"/>
        <v>580452687.94999993</v>
      </c>
      <c r="G3267" s="495">
        <f t="shared" si="402"/>
        <v>81570080.780000329</v>
      </c>
      <c r="H3267" s="495">
        <f>VLOOKUP(A3267,'02-Metrics'!A:R,18,FALSE)</f>
        <v>1074545067</v>
      </c>
      <c r="I3267" s="496">
        <f t="shared" si="401"/>
        <v>7.5911270066814543E-2</v>
      </c>
      <c r="J3267" s="512"/>
      <c r="L3267" s="23">
        <v>44187</v>
      </c>
      <c r="M3267" s="241" t="s">
        <v>1039</v>
      </c>
      <c r="S3267">
        <f t="shared" ref="S3267:S3330" si="403">YEAR(B3267)</f>
        <v>2020</v>
      </c>
    </row>
    <row r="3268" spans="1:19">
      <c r="A3268" s="418" t="s">
        <v>1143</v>
      </c>
      <c r="B3268" s="497">
        <v>44197</v>
      </c>
      <c r="C3268" s="498"/>
      <c r="D3268" s="498">
        <v>36263541.009999998</v>
      </c>
      <c r="E3268" s="495">
        <f t="shared" si="400"/>
        <v>662022768.73000026</v>
      </c>
      <c r="F3268" s="495">
        <f t="shared" si="400"/>
        <v>616716228.95999992</v>
      </c>
      <c r="G3268" s="495">
        <f t="shared" si="402"/>
        <v>45306539.770000339</v>
      </c>
      <c r="H3268" s="495">
        <f>VLOOKUP(A3268,'02-Metrics'!A:R,18,FALSE)</f>
        <v>1074545067</v>
      </c>
      <c r="I3268" s="496">
        <f t="shared" si="401"/>
        <v>4.2163461693133751E-2</v>
      </c>
      <c r="J3268" s="512"/>
      <c r="M3268" s="241" t="s">
        <v>1038</v>
      </c>
      <c r="S3268">
        <f t="shared" si="403"/>
        <v>2021</v>
      </c>
    </row>
    <row r="3269" spans="1:19">
      <c r="A3269" s="418" t="s">
        <v>1143</v>
      </c>
      <c r="B3269" s="497">
        <f>L3269</f>
        <v>44228</v>
      </c>
      <c r="C3269" s="498">
        <v>4743783.32</v>
      </c>
      <c r="D3269" s="498"/>
      <c r="E3269" s="495">
        <f t="shared" si="400"/>
        <v>666766552.05000031</v>
      </c>
      <c r="F3269" s="495">
        <f t="shared" si="400"/>
        <v>616716228.95999992</v>
      </c>
      <c r="G3269" s="495">
        <f t="shared" si="402"/>
        <v>50050323.090000391</v>
      </c>
      <c r="H3269" s="495">
        <f>VLOOKUP(A3269,'02-Metrics'!A:R,18,FALSE)</f>
        <v>1074545067</v>
      </c>
      <c r="I3269" s="496">
        <f t="shared" si="401"/>
        <v>4.657815165420176E-2</v>
      </c>
      <c r="J3269" s="512"/>
      <c r="L3269" s="23">
        <v>44228</v>
      </c>
      <c r="M3269" s="241" t="s">
        <v>764</v>
      </c>
      <c r="S3269">
        <f t="shared" si="403"/>
        <v>2021</v>
      </c>
    </row>
    <row r="3270" spans="1:19">
      <c r="A3270" s="418" t="s">
        <v>1143</v>
      </c>
      <c r="B3270" s="497">
        <f>L3270</f>
        <v>44228</v>
      </c>
      <c r="C3270" s="498">
        <v>15000000</v>
      </c>
      <c r="D3270" s="498"/>
      <c r="E3270" s="495">
        <f t="shared" si="400"/>
        <v>681766552.05000031</v>
      </c>
      <c r="F3270" s="495">
        <f t="shared" si="400"/>
        <v>616716228.95999992</v>
      </c>
      <c r="G3270" s="495">
        <f t="shared" si="402"/>
        <v>65050323.090000391</v>
      </c>
      <c r="H3270" s="495">
        <f>VLOOKUP(A3270,'02-Metrics'!A:R,18,FALSE)</f>
        <v>1074545067</v>
      </c>
      <c r="I3270" s="496">
        <f t="shared" si="401"/>
        <v>6.0537547551740227E-2</v>
      </c>
      <c r="J3270" s="512"/>
      <c r="L3270" s="23">
        <v>44228</v>
      </c>
      <c r="M3270" s="241" t="s">
        <v>764</v>
      </c>
      <c r="S3270">
        <f t="shared" si="403"/>
        <v>2021</v>
      </c>
    </row>
    <row r="3271" spans="1:19">
      <c r="A3271" s="418" t="s">
        <v>1143</v>
      </c>
      <c r="B3271" s="497">
        <v>44228</v>
      </c>
      <c r="C3271" s="498"/>
      <c r="D3271" s="498">
        <v>26912717.699999996</v>
      </c>
      <c r="E3271" s="495">
        <f t="shared" si="400"/>
        <v>681766552.05000031</v>
      </c>
      <c r="F3271" s="495">
        <f t="shared" si="400"/>
        <v>643628946.65999997</v>
      </c>
      <c r="G3271" s="495">
        <f t="shared" si="402"/>
        <v>38137605.390000343</v>
      </c>
      <c r="H3271" s="495">
        <f>VLOOKUP(A3271,'02-Metrics'!A:R,18,FALSE)</f>
        <v>1074545067</v>
      </c>
      <c r="I3271" s="496">
        <f t="shared" si="401"/>
        <v>3.5491862148207452E-2</v>
      </c>
      <c r="J3271" s="512"/>
      <c r="M3271" s="241" t="s">
        <v>1038</v>
      </c>
      <c r="S3271">
        <f t="shared" si="403"/>
        <v>2021</v>
      </c>
    </row>
    <row r="3272" spans="1:19">
      <c r="A3272" s="418" t="s">
        <v>1143</v>
      </c>
      <c r="B3272" s="497">
        <f>L3272</f>
        <v>44230</v>
      </c>
      <c r="C3272" s="498">
        <v>4743783.32</v>
      </c>
      <c r="D3272" s="498"/>
      <c r="E3272" s="495">
        <f t="shared" si="400"/>
        <v>686510335.37000036</v>
      </c>
      <c r="F3272" s="495">
        <f t="shared" si="400"/>
        <v>643628946.65999997</v>
      </c>
      <c r="G3272" s="495">
        <f t="shared" si="402"/>
        <v>42881388.710000396</v>
      </c>
      <c r="H3272" s="495">
        <f>VLOOKUP(A3272,'02-Metrics'!A:R,18,FALSE)</f>
        <v>1074545067</v>
      </c>
      <c r="I3272" s="496">
        <f t="shared" si="401"/>
        <v>3.9906552109275462E-2</v>
      </c>
      <c r="J3272" s="512"/>
      <c r="L3272" s="23">
        <v>44230</v>
      </c>
      <c r="M3272" s="241" t="s">
        <v>1039</v>
      </c>
      <c r="S3272">
        <f t="shared" si="403"/>
        <v>2021</v>
      </c>
    </row>
    <row r="3273" spans="1:19">
      <c r="A3273" s="418" t="s">
        <v>1143</v>
      </c>
      <c r="B3273" s="497">
        <f>L3273</f>
        <v>44230</v>
      </c>
      <c r="C3273" s="498">
        <v>15000000</v>
      </c>
      <c r="D3273" s="498"/>
      <c r="E3273" s="495">
        <f t="shared" ref="E3273:F3279" si="404">C3273+E3272</f>
        <v>701510335.37000036</v>
      </c>
      <c r="F3273" s="495">
        <f t="shared" si="404"/>
        <v>643628946.65999997</v>
      </c>
      <c r="G3273" s="495">
        <f t="shared" si="402"/>
        <v>57881388.710000396</v>
      </c>
      <c r="H3273" s="495">
        <f>VLOOKUP(A3273,'02-Metrics'!A:R,18,FALSE)</f>
        <v>1074545067</v>
      </c>
      <c r="I3273" s="496">
        <f t="shared" si="401"/>
        <v>5.3865948006813935E-2</v>
      </c>
      <c r="J3273" s="512"/>
      <c r="L3273" s="23">
        <v>44230</v>
      </c>
      <c r="M3273" s="241" t="s">
        <v>1039</v>
      </c>
      <c r="S3273">
        <f t="shared" si="403"/>
        <v>2021</v>
      </c>
    </row>
    <row r="3274" spans="1:19">
      <c r="A3274" s="418" t="s">
        <v>1143</v>
      </c>
      <c r="B3274" s="497">
        <v>44256</v>
      </c>
      <c r="C3274" s="498"/>
      <c r="D3274" s="498">
        <v>28256186.399999972</v>
      </c>
      <c r="E3274" s="495">
        <f t="shared" si="404"/>
        <v>701510335.37000036</v>
      </c>
      <c r="F3274" s="495">
        <f t="shared" si="404"/>
        <v>671885133.05999994</v>
      </c>
      <c r="G3274" s="495">
        <f t="shared" si="402"/>
        <v>29625202.31000042</v>
      </c>
      <c r="H3274" s="495">
        <f>VLOOKUP(A3274,'02-Metrics'!A:R,18,FALSE)</f>
        <v>1074545067</v>
      </c>
      <c r="I3274" s="496">
        <f t="shared" si="401"/>
        <v>2.7569995172664469E-2</v>
      </c>
      <c r="J3274" s="512"/>
      <c r="M3274" s="241" t="s">
        <v>1038</v>
      </c>
      <c r="S3274">
        <f t="shared" si="403"/>
        <v>2021</v>
      </c>
    </row>
    <row r="3275" spans="1:19">
      <c r="A3275" s="418" t="s">
        <v>1143</v>
      </c>
      <c r="B3275" s="497">
        <f>L3275</f>
        <v>44259</v>
      </c>
      <c r="C3275" s="498">
        <v>4964135.7</v>
      </c>
      <c r="D3275" s="498"/>
      <c r="E3275" s="495">
        <f t="shared" si="404"/>
        <v>706474471.07000041</v>
      </c>
      <c r="F3275" s="495">
        <f t="shared" si="404"/>
        <v>671885133.05999994</v>
      </c>
      <c r="G3275" s="495">
        <f t="shared" si="402"/>
        <v>34589338.010000467</v>
      </c>
      <c r="H3275" s="495">
        <f>VLOOKUP(A3275,'02-Metrics'!A:R,18,FALSE)</f>
        <v>1074545067</v>
      </c>
      <c r="I3275" s="496">
        <f t="shared" si="401"/>
        <v>3.2189750874358131E-2</v>
      </c>
      <c r="J3275" s="512"/>
      <c r="L3275" s="23">
        <v>44259</v>
      </c>
      <c r="M3275" s="241" t="s">
        <v>1039</v>
      </c>
      <c r="S3275">
        <f t="shared" si="403"/>
        <v>2021</v>
      </c>
    </row>
    <row r="3276" spans="1:19">
      <c r="A3276" s="418" t="s">
        <v>1143</v>
      </c>
      <c r="B3276" s="497">
        <f>L3276</f>
        <v>44259</v>
      </c>
      <c r="C3276" s="498">
        <v>2423402.7599999998</v>
      </c>
      <c r="D3276" s="498"/>
      <c r="E3276" s="495">
        <f t="shared" si="404"/>
        <v>708897873.8300004</v>
      </c>
      <c r="F3276" s="495">
        <f t="shared" si="404"/>
        <v>671885133.05999994</v>
      </c>
      <c r="G3276" s="495">
        <f t="shared" si="402"/>
        <v>37012740.770000458</v>
      </c>
      <c r="H3276" s="495">
        <f>VLOOKUP(A3276,'02-Metrics'!A:R,18,FALSE)</f>
        <v>1074545067</v>
      </c>
      <c r="I3276" s="496">
        <f t="shared" si="401"/>
        <v>3.4445033444093283E-2</v>
      </c>
      <c r="J3276" s="512"/>
      <c r="L3276" s="23">
        <v>44259</v>
      </c>
      <c r="M3276" s="241" t="s">
        <v>1039</v>
      </c>
      <c r="S3276">
        <f t="shared" si="403"/>
        <v>2021</v>
      </c>
    </row>
    <row r="3277" spans="1:19">
      <c r="A3277" s="418" t="s">
        <v>1143</v>
      </c>
      <c r="B3277" s="497">
        <f>L3277</f>
        <v>44266</v>
      </c>
      <c r="C3277" s="498">
        <v>12000000</v>
      </c>
      <c r="D3277" s="498"/>
      <c r="E3277" s="495">
        <f t="shared" si="404"/>
        <v>720897873.8300004</v>
      </c>
      <c r="F3277" s="495">
        <f t="shared" si="404"/>
        <v>671885133.05999994</v>
      </c>
      <c r="G3277" s="495">
        <f t="shared" si="402"/>
        <v>49012740.770000458</v>
      </c>
      <c r="H3277" s="495">
        <f>VLOOKUP(A3277,'02-Metrics'!A:R,18,FALSE)</f>
        <v>1074545067</v>
      </c>
      <c r="I3277" s="496">
        <f t="shared" si="401"/>
        <v>4.5612550162124059E-2</v>
      </c>
      <c r="J3277" s="512"/>
      <c r="L3277" s="23">
        <v>44266</v>
      </c>
      <c r="M3277" s="241" t="s">
        <v>1039</v>
      </c>
      <c r="S3277">
        <f t="shared" si="403"/>
        <v>2021</v>
      </c>
    </row>
    <row r="3278" spans="1:19">
      <c r="A3278" s="418" t="s">
        <v>1143</v>
      </c>
      <c r="B3278" s="497">
        <f>L3278</f>
        <v>44278</v>
      </c>
      <c r="C3278" s="498">
        <v>7672746.6299999999</v>
      </c>
      <c r="D3278" s="498"/>
      <c r="E3278" s="495">
        <f t="shared" si="404"/>
        <v>728570620.4600004</v>
      </c>
      <c r="F3278" s="495">
        <f t="shared" si="404"/>
        <v>671885133.05999994</v>
      </c>
      <c r="G3278" s="495">
        <f t="shared" si="402"/>
        <v>56685487.400000453</v>
      </c>
      <c r="H3278" s="495">
        <f>VLOOKUP(A3278,'02-Metrics'!A:R,18,FALSE)</f>
        <v>1074545067</v>
      </c>
      <c r="I3278" s="496">
        <f t="shared" si="401"/>
        <v>5.2753010684102326E-2</v>
      </c>
      <c r="J3278" s="512"/>
      <c r="L3278" s="23">
        <v>44278</v>
      </c>
      <c r="M3278" s="241" t="s">
        <v>1039</v>
      </c>
      <c r="S3278">
        <f t="shared" si="403"/>
        <v>2021</v>
      </c>
    </row>
    <row r="3279" spans="1:19">
      <c r="A3279" s="418" t="s">
        <v>1143</v>
      </c>
      <c r="B3279" s="497">
        <f>L3279</f>
        <v>44290</v>
      </c>
      <c r="C3279" s="498">
        <v>12000000</v>
      </c>
      <c r="D3279" s="498"/>
      <c r="E3279" s="495">
        <f t="shared" si="404"/>
        <v>740570620.4600004</v>
      </c>
      <c r="F3279" s="495">
        <f t="shared" si="404"/>
        <v>671885133.05999994</v>
      </c>
      <c r="G3279" s="495">
        <f t="shared" si="402"/>
        <v>68685487.400000453</v>
      </c>
      <c r="H3279" s="495">
        <f>VLOOKUP(A3279,'02-Metrics'!A:R,18,FALSE)</f>
        <v>1074545067</v>
      </c>
      <c r="I3279" s="496">
        <f t="shared" si="401"/>
        <v>6.3920527402133109E-2</v>
      </c>
      <c r="J3279" s="512"/>
      <c r="L3279" s="23">
        <v>44290</v>
      </c>
      <c r="M3279" s="241" t="s">
        <v>1039</v>
      </c>
      <c r="S3279">
        <f t="shared" si="403"/>
        <v>2021</v>
      </c>
    </row>
    <row r="3280" spans="1:19">
      <c r="A3280" s="418"/>
      <c r="B3280" s="505"/>
      <c r="C3280" s="506"/>
      <c r="D3280" s="506"/>
      <c r="E3280" s="506"/>
      <c r="F3280" s="506"/>
      <c r="G3280" s="506"/>
      <c r="H3280" s="495"/>
      <c r="I3280" s="496"/>
      <c r="J3280" s="512"/>
      <c r="M3280" s="505"/>
      <c r="S3280">
        <f t="shared" si="403"/>
        <v>1900</v>
      </c>
    </row>
    <row r="3281" spans="1:19">
      <c r="A3281" s="418" t="s">
        <v>1144</v>
      </c>
      <c r="B3281" s="497">
        <v>43435</v>
      </c>
      <c r="C3281" s="498"/>
      <c r="D3281" s="498">
        <v>768848.02</v>
      </c>
      <c r="E3281" s="495">
        <f t="shared" ref="E3281:F3296" si="405">C3281+E3280</f>
        <v>0</v>
      </c>
      <c r="F3281" s="495">
        <f t="shared" si="405"/>
        <v>768848.02</v>
      </c>
      <c r="G3281" s="495">
        <f t="shared" si="402"/>
        <v>-768848.02</v>
      </c>
      <c r="H3281" s="495">
        <f>VLOOKUP(A3281,'02-Metrics'!A:R,18,FALSE)</f>
        <v>176420375</v>
      </c>
      <c r="I3281" s="496">
        <f t="shared" si="401"/>
        <v>-4.3580454921944246E-3</v>
      </c>
      <c r="J3281" s="512"/>
      <c r="M3281" s="241" t="s">
        <v>1038</v>
      </c>
      <c r="S3281">
        <f t="shared" si="403"/>
        <v>2018</v>
      </c>
    </row>
    <row r="3282" spans="1:19">
      <c r="A3282" s="418" t="s">
        <v>1144</v>
      </c>
      <c r="B3282" s="497">
        <f>L3282</f>
        <v>43459</v>
      </c>
      <c r="C3282" s="498">
        <v>24600000</v>
      </c>
      <c r="D3282" s="498"/>
      <c r="E3282" s="495">
        <f t="shared" si="405"/>
        <v>24600000</v>
      </c>
      <c r="F3282" s="495">
        <f t="shared" si="405"/>
        <v>768848.02</v>
      </c>
      <c r="G3282" s="495">
        <f t="shared" si="402"/>
        <v>23831151.98</v>
      </c>
      <c r="H3282" s="495">
        <f>VLOOKUP(A3282,'02-Metrics'!A:R,18,FALSE)</f>
        <v>176420375</v>
      </c>
      <c r="I3282" s="496">
        <f t="shared" si="401"/>
        <v>0.13508163090572731</v>
      </c>
      <c r="J3282" s="512"/>
      <c r="L3282" s="23">
        <v>43459</v>
      </c>
      <c r="M3282" s="241" t="s">
        <v>1039</v>
      </c>
      <c r="S3282">
        <f t="shared" si="403"/>
        <v>2018</v>
      </c>
    </row>
    <row r="3283" spans="1:19">
      <c r="A3283" s="418" t="s">
        <v>1144</v>
      </c>
      <c r="B3283" s="497">
        <v>43466</v>
      </c>
      <c r="C3283" s="498"/>
      <c r="D3283" s="498">
        <v>14944297.109999998</v>
      </c>
      <c r="E3283" s="495">
        <f t="shared" si="405"/>
        <v>24600000</v>
      </c>
      <c r="F3283" s="495">
        <f t="shared" si="405"/>
        <v>15713145.129999997</v>
      </c>
      <c r="G3283" s="495">
        <f t="shared" si="402"/>
        <v>8886854.8700000029</v>
      </c>
      <c r="H3283" s="495">
        <f>VLOOKUP(A3283,'02-Metrics'!A:R,18,FALSE)</f>
        <v>176420375</v>
      </c>
      <c r="I3283" s="496">
        <f t="shared" si="401"/>
        <v>5.0373177531223383E-2</v>
      </c>
      <c r="J3283" s="512"/>
      <c r="M3283" s="241" t="s">
        <v>1038</v>
      </c>
      <c r="S3283">
        <f t="shared" si="403"/>
        <v>2019</v>
      </c>
    </row>
    <row r="3284" spans="1:19">
      <c r="A3284" s="418" t="s">
        <v>1144</v>
      </c>
      <c r="B3284" s="497">
        <v>43497</v>
      </c>
      <c r="C3284" s="498"/>
      <c r="D3284" s="498">
        <v>10205548.059999999</v>
      </c>
      <c r="E3284" s="495">
        <f t="shared" si="405"/>
        <v>24600000</v>
      </c>
      <c r="F3284" s="495">
        <f t="shared" si="405"/>
        <v>25918693.189999998</v>
      </c>
      <c r="G3284" s="495">
        <f t="shared" si="402"/>
        <v>-1318693.1899999976</v>
      </c>
      <c r="H3284" s="495">
        <f>VLOOKUP(A3284,'02-Metrics'!A:R,18,FALSE)</f>
        <v>176420375</v>
      </c>
      <c r="I3284" s="496">
        <f t="shared" si="401"/>
        <v>-7.4747216130789749E-3</v>
      </c>
      <c r="J3284" s="512"/>
      <c r="M3284" s="241" t="s">
        <v>1038</v>
      </c>
      <c r="S3284">
        <f t="shared" si="403"/>
        <v>2019</v>
      </c>
    </row>
    <row r="3285" spans="1:19">
      <c r="A3285" s="418" t="s">
        <v>1144</v>
      </c>
      <c r="B3285" s="497">
        <f>L3285</f>
        <v>43509</v>
      </c>
      <c r="C3285" s="498">
        <v>2532120.6</v>
      </c>
      <c r="D3285" s="498"/>
      <c r="E3285" s="495">
        <f t="shared" si="405"/>
        <v>27132120.600000001</v>
      </c>
      <c r="F3285" s="495">
        <f t="shared" si="405"/>
        <v>25918693.189999998</v>
      </c>
      <c r="G3285" s="495">
        <f t="shared" si="402"/>
        <v>1213427.4100000039</v>
      </c>
      <c r="H3285" s="495">
        <f>VLOOKUP(A3285,'02-Metrics'!A:R,18,FALSE)</f>
        <v>176420375</v>
      </c>
      <c r="I3285" s="496">
        <f t="shared" si="401"/>
        <v>6.8780457472670253E-3</v>
      </c>
      <c r="J3285" s="512"/>
      <c r="L3285" s="23">
        <v>43509</v>
      </c>
      <c r="M3285" s="241" t="s">
        <v>1039</v>
      </c>
      <c r="S3285">
        <f t="shared" si="403"/>
        <v>2019</v>
      </c>
    </row>
    <row r="3286" spans="1:19">
      <c r="A3286" s="418" t="s">
        <v>1144</v>
      </c>
      <c r="B3286" s="497">
        <v>43525</v>
      </c>
      <c r="C3286" s="498"/>
      <c r="D3286" s="498">
        <v>15866046.549999997</v>
      </c>
      <c r="E3286" s="495">
        <f t="shared" si="405"/>
        <v>27132120.600000001</v>
      </c>
      <c r="F3286" s="495">
        <f t="shared" si="405"/>
        <v>41784739.739999995</v>
      </c>
      <c r="G3286" s="495">
        <f t="shared" si="402"/>
        <v>-14652619.139999993</v>
      </c>
      <c r="H3286" s="495">
        <f>VLOOKUP(A3286,'02-Metrics'!A:R,18,FALSE)</f>
        <v>176420375</v>
      </c>
      <c r="I3286" s="496">
        <f t="shared" si="401"/>
        <v>-8.3055141108276151E-2</v>
      </c>
      <c r="J3286" s="512"/>
      <c r="M3286" s="241" t="s">
        <v>1038</v>
      </c>
      <c r="S3286">
        <f t="shared" si="403"/>
        <v>2019</v>
      </c>
    </row>
    <row r="3287" spans="1:19">
      <c r="A3287" s="418" t="s">
        <v>1144</v>
      </c>
      <c r="B3287" s="497">
        <f t="shared" ref="B3287:B3293" si="406">L3287</f>
        <v>43528</v>
      </c>
      <c r="C3287" s="498">
        <v>6189125.0499999998</v>
      </c>
      <c r="D3287" s="498"/>
      <c r="E3287" s="495">
        <f t="shared" si="405"/>
        <v>33321245.650000002</v>
      </c>
      <c r="F3287" s="495">
        <f t="shared" si="405"/>
        <v>41784739.739999995</v>
      </c>
      <c r="G3287" s="495">
        <f t="shared" si="402"/>
        <v>-8463494.0899999924</v>
      </c>
      <c r="H3287" s="495">
        <f>VLOOKUP(A3287,'02-Metrics'!A:R,18,FALSE)</f>
        <v>176420375</v>
      </c>
      <c r="I3287" s="496">
        <f t="shared" si="401"/>
        <v>-4.7973450288834228E-2</v>
      </c>
      <c r="J3287" s="512"/>
      <c r="L3287" s="23">
        <v>43528</v>
      </c>
      <c r="M3287" s="241" t="s">
        <v>764</v>
      </c>
      <c r="S3287">
        <f t="shared" si="403"/>
        <v>2019</v>
      </c>
    </row>
    <row r="3288" spans="1:19">
      <c r="A3288" s="418" t="s">
        <v>1144</v>
      </c>
      <c r="B3288" s="497">
        <f t="shared" si="406"/>
        <v>43538</v>
      </c>
      <c r="C3288" s="498">
        <v>6887377.0099999998</v>
      </c>
      <c r="D3288" s="498"/>
      <c r="E3288" s="495">
        <f t="shared" si="405"/>
        <v>40208622.660000004</v>
      </c>
      <c r="F3288" s="495">
        <f t="shared" si="405"/>
        <v>41784739.739999995</v>
      </c>
      <c r="G3288" s="495">
        <f t="shared" si="402"/>
        <v>-1576117.0799999908</v>
      </c>
      <c r="H3288" s="495">
        <f>VLOOKUP(A3288,'02-Metrics'!A:R,18,FALSE)</f>
        <v>176420375</v>
      </c>
      <c r="I3288" s="496">
        <f t="shared" si="401"/>
        <v>-8.9338721788795126E-3</v>
      </c>
      <c r="J3288" s="512"/>
      <c r="L3288" s="23">
        <v>43538</v>
      </c>
      <c r="M3288" s="241" t="s">
        <v>764</v>
      </c>
      <c r="S3288">
        <f t="shared" si="403"/>
        <v>2019</v>
      </c>
    </row>
    <row r="3289" spans="1:19">
      <c r="A3289" s="418" t="s">
        <v>1144</v>
      </c>
      <c r="B3289" s="497">
        <f t="shared" si="406"/>
        <v>43538</v>
      </c>
      <c r="C3289" s="498">
        <v>7206339.7000000002</v>
      </c>
      <c r="D3289" s="498"/>
      <c r="E3289" s="495">
        <f t="shared" si="405"/>
        <v>47414962.360000007</v>
      </c>
      <c r="F3289" s="495">
        <f t="shared" si="405"/>
        <v>41784739.739999995</v>
      </c>
      <c r="G3289" s="495">
        <f t="shared" si="402"/>
        <v>5630222.6200000122</v>
      </c>
      <c r="H3289" s="495">
        <f>VLOOKUP(A3289,'02-Metrics'!A:R,18,FALSE)</f>
        <v>176420375</v>
      </c>
      <c r="I3289" s="496">
        <f t="shared" si="401"/>
        <v>3.1913675617116291E-2</v>
      </c>
      <c r="J3289" s="512"/>
      <c r="L3289" s="23">
        <v>43538</v>
      </c>
      <c r="M3289" s="241" t="s">
        <v>764</v>
      </c>
      <c r="S3289">
        <f t="shared" si="403"/>
        <v>2019</v>
      </c>
    </row>
    <row r="3290" spans="1:19">
      <c r="A3290" s="418" t="s">
        <v>1144</v>
      </c>
      <c r="B3290" s="497">
        <f t="shared" si="406"/>
        <v>43538</v>
      </c>
      <c r="C3290" s="498">
        <v>6487337.0099999998</v>
      </c>
      <c r="D3290" s="498"/>
      <c r="E3290" s="495">
        <f t="shared" si="405"/>
        <v>53902299.370000005</v>
      </c>
      <c r="F3290" s="495">
        <f t="shared" si="405"/>
        <v>41784739.739999995</v>
      </c>
      <c r="G3290" s="495">
        <f t="shared" si="402"/>
        <v>12117559.63000001</v>
      </c>
      <c r="H3290" s="495">
        <f>VLOOKUP(A3290,'02-Metrics'!A:R,18,FALSE)</f>
        <v>176420375</v>
      </c>
      <c r="I3290" s="496">
        <f t="shared" si="401"/>
        <v>6.8685715184541529E-2</v>
      </c>
      <c r="J3290" s="512"/>
      <c r="L3290" s="23">
        <v>43538</v>
      </c>
      <c r="M3290" s="241" t="s">
        <v>1039</v>
      </c>
      <c r="S3290">
        <f t="shared" si="403"/>
        <v>2019</v>
      </c>
    </row>
    <row r="3291" spans="1:19">
      <c r="A3291" s="418" t="s">
        <v>1144</v>
      </c>
      <c r="B3291" s="497">
        <f t="shared" si="406"/>
        <v>43541</v>
      </c>
      <c r="C3291" s="498">
        <v>7206339.7300000004</v>
      </c>
      <c r="D3291" s="498"/>
      <c r="E3291" s="495">
        <f t="shared" si="405"/>
        <v>61108639.100000009</v>
      </c>
      <c r="F3291" s="495">
        <f t="shared" si="405"/>
        <v>41784739.739999995</v>
      </c>
      <c r="G3291" s="495">
        <f t="shared" si="402"/>
        <v>19323899.360000014</v>
      </c>
      <c r="H3291" s="495">
        <f>VLOOKUP(A3291,'02-Metrics'!A:R,18,FALSE)</f>
        <v>176420375</v>
      </c>
      <c r="I3291" s="496">
        <f t="shared" si="401"/>
        <v>0.10953326315058572</v>
      </c>
      <c r="J3291" s="512"/>
      <c r="L3291" s="23">
        <v>43541</v>
      </c>
      <c r="M3291" s="241" t="s">
        <v>1039</v>
      </c>
      <c r="S3291">
        <f t="shared" si="403"/>
        <v>2019</v>
      </c>
    </row>
    <row r="3292" spans="1:19">
      <c r="A3292" s="418" t="s">
        <v>1144</v>
      </c>
      <c r="B3292" s="497">
        <f t="shared" si="406"/>
        <v>43550</v>
      </c>
      <c r="C3292" s="498">
        <v>216614.52</v>
      </c>
      <c r="D3292" s="498"/>
      <c r="E3292" s="495">
        <f t="shared" si="405"/>
        <v>61325253.620000012</v>
      </c>
      <c r="F3292" s="495">
        <f t="shared" si="405"/>
        <v>41784739.739999995</v>
      </c>
      <c r="G3292" s="495">
        <f t="shared" si="402"/>
        <v>19540513.880000018</v>
      </c>
      <c r="H3292" s="495">
        <f>VLOOKUP(A3292,'02-Metrics'!A:R,18,FALSE)</f>
        <v>176420375</v>
      </c>
      <c r="I3292" s="496">
        <f t="shared" si="401"/>
        <v>0.11076109479984961</v>
      </c>
      <c r="J3292" s="512"/>
      <c r="L3292" s="23">
        <v>43550</v>
      </c>
      <c r="M3292" s="241" t="s">
        <v>1039</v>
      </c>
      <c r="S3292">
        <f t="shared" si="403"/>
        <v>2019</v>
      </c>
    </row>
    <row r="3293" spans="1:19">
      <c r="A3293" s="418" t="s">
        <v>1144</v>
      </c>
      <c r="B3293" s="497">
        <f t="shared" si="406"/>
        <v>43550</v>
      </c>
      <c r="C3293" s="498">
        <v>14929468.439999999</v>
      </c>
      <c r="D3293" s="498"/>
      <c r="E3293" s="495">
        <f t="shared" si="405"/>
        <v>76254722.060000017</v>
      </c>
      <c r="F3293" s="495">
        <f t="shared" si="405"/>
        <v>41784739.739999995</v>
      </c>
      <c r="G3293" s="495">
        <f t="shared" si="402"/>
        <v>34469982.320000023</v>
      </c>
      <c r="H3293" s="495">
        <f>VLOOKUP(A3293,'02-Metrics'!A:R,18,FALSE)</f>
        <v>176420375</v>
      </c>
      <c r="I3293" s="496">
        <f t="shared" si="401"/>
        <v>0.1953854951277596</v>
      </c>
      <c r="J3293" s="512"/>
      <c r="L3293" s="23">
        <v>43550</v>
      </c>
      <c r="M3293" s="241" t="s">
        <v>1039</v>
      </c>
      <c r="S3293">
        <f t="shared" si="403"/>
        <v>2019</v>
      </c>
    </row>
    <row r="3294" spans="1:19">
      <c r="A3294" s="418" t="s">
        <v>1144</v>
      </c>
      <c r="B3294" s="497">
        <v>43556</v>
      </c>
      <c r="C3294" s="498"/>
      <c r="D3294" s="498">
        <v>13359565.119999997</v>
      </c>
      <c r="E3294" s="495">
        <f t="shared" si="405"/>
        <v>76254722.060000017</v>
      </c>
      <c r="F3294" s="495">
        <f t="shared" si="405"/>
        <v>55144304.859999992</v>
      </c>
      <c r="G3294" s="495">
        <f t="shared" si="402"/>
        <v>21110417.200000025</v>
      </c>
      <c r="H3294" s="495">
        <f>VLOOKUP(A3294,'02-Metrics'!A:R,18,FALSE)</f>
        <v>176420375</v>
      </c>
      <c r="I3294" s="496">
        <f t="shared" si="401"/>
        <v>0.11965974565012701</v>
      </c>
      <c r="J3294" s="512"/>
      <c r="M3294" s="241" t="s">
        <v>1038</v>
      </c>
      <c r="S3294">
        <f t="shared" si="403"/>
        <v>2019</v>
      </c>
    </row>
    <row r="3295" spans="1:19">
      <c r="A3295" s="418" t="s">
        <v>1144</v>
      </c>
      <c r="B3295" s="497">
        <v>43586</v>
      </c>
      <c r="C3295" s="498"/>
      <c r="D3295" s="498">
        <v>18380053.229999997</v>
      </c>
      <c r="E3295" s="495">
        <f t="shared" si="405"/>
        <v>76254722.060000017</v>
      </c>
      <c r="F3295" s="495">
        <f t="shared" si="405"/>
        <v>73524358.089999989</v>
      </c>
      <c r="G3295" s="495">
        <f t="shared" si="402"/>
        <v>2730363.9700000286</v>
      </c>
      <c r="H3295" s="495">
        <f>VLOOKUP(A3295,'02-Metrics'!A:R,18,FALSE)</f>
        <v>176420375</v>
      </c>
      <c r="I3295" s="496">
        <f t="shared" si="401"/>
        <v>1.5476466196152392E-2</v>
      </c>
      <c r="J3295" s="512"/>
      <c r="M3295" s="241" t="s">
        <v>1038</v>
      </c>
      <c r="S3295">
        <f t="shared" si="403"/>
        <v>2019</v>
      </c>
    </row>
    <row r="3296" spans="1:19">
      <c r="A3296" s="418" t="s">
        <v>1144</v>
      </c>
      <c r="B3296" s="497">
        <f>L3296</f>
        <v>43592</v>
      </c>
      <c r="C3296" s="498">
        <v>12477244.23</v>
      </c>
      <c r="D3296" s="498"/>
      <c r="E3296" s="495">
        <f t="shared" si="405"/>
        <v>88731966.290000021</v>
      </c>
      <c r="F3296" s="495">
        <f t="shared" si="405"/>
        <v>73524358.089999989</v>
      </c>
      <c r="G3296" s="495">
        <f t="shared" si="402"/>
        <v>15207608.200000033</v>
      </c>
      <c r="H3296" s="495">
        <f>VLOOKUP(A3296,'02-Metrics'!A:R,18,FALSE)</f>
        <v>176420375</v>
      </c>
      <c r="I3296" s="496">
        <f t="shared" si="401"/>
        <v>8.6200974235544126E-2</v>
      </c>
      <c r="J3296" s="512"/>
      <c r="L3296" s="23">
        <v>43592</v>
      </c>
      <c r="M3296" s="241" t="s">
        <v>764</v>
      </c>
      <c r="S3296">
        <f t="shared" si="403"/>
        <v>2019</v>
      </c>
    </row>
    <row r="3297" spans="1:19">
      <c r="A3297" s="418" t="s">
        <v>1144</v>
      </c>
      <c r="B3297" s="497">
        <f>L3297</f>
        <v>43601</v>
      </c>
      <c r="C3297" s="498">
        <v>8906660.6300000008</v>
      </c>
      <c r="D3297" s="498"/>
      <c r="E3297" s="495">
        <f>C3297+E3296</f>
        <v>97638626.920000017</v>
      </c>
      <c r="F3297" s="495">
        <f>D3297+F3296</f>
        <v>73524358.089999989</v>
      </c>
      <c r="G3297" s="495">
        <f t="shared" si="402"/>
        <v>24114268.830000028</v>
      </c>
      <c r="H3297" s="495">
        <f>VLOOKUP(A3297,'02-Metrics'!A:R,18,FALSE)</f>
        <v>176420375</v>
      </c>
      <c r="I3297" s="496">
        <f t="shared" si="401"/>
        <v>0.13668641635071929</v>
      </c>
      <c r="J3297" s="512"/>
      <c r="L3297" s="23">
        <v>43601</v>
      </c>
      <c r="M3297" s="241" t="s">
        <v>1039</v>
      </c>
      <c r="S3297">
        <f t="shared" si="403"/>
        <v>2019</v>
      </c>
    </row>
    <row r="3298" spans="1:19">
      <c r="A3298" s="418" t="s">
        <v>1144</v>
      </c>
      <c r="B3298" s="497">
        <f>L3298</f>
        <v>43611</v>
      </c>
      <c r="C3298" s="498">
        <v>9782161.3399999999</v>
      </c>
      <c r="D3298" s="498"/>
      <c r="E3298" s="495">
        <f t="shared" ref="E3298:F3313" si="407">C3298+E3297</f>
        <v>107420788.26000002</v>
      </c>
      <c r="F3298" s="495">
        <f t="shared" si="407"/>
        <v>73524358.089999989</v>
      </c>
      <c r="G3298" s="495">
        <f t="shared" si="402"/>
        <v>33896430.170000032</v>
      </c>
      <c r="H3298" s="495">
        <f>VLOOKUP(A3298,'02-Metrics'!A:R,18,FALSE)</f>
        <v>176420375</v>
      </c>
      <c r="I3298" s="496">
        <f t="shared" si="401"/>
        <v>0.19213444121746159</v>
      </c>
      <c r="J3298" s="512"/>
      <c r="L3298" s="23">
        <v>43611</v>
      </c>
      <c r="M3298" s="241" t="s">
        <v>764</v>
      </c>
      <c r="S3298">
        <f t="shared" si="403"/>
        <v>2019</v>
      </c>
    </row>
    <row r="3299" spans="1:19">
      <c r="A3299" s="418" t="s">
        <v>1144</v>
      </c>
      <c r="B3299" s="497">
        <v>43617</v>
      </c>
      <c r="C3299" s="498"/>
      <c r="D3299" s="498">
        <v>9275864.6199999973</v>
      </c>
      <c r="E3299" s="495">
        <f t="shared" si="407"/>
        <v>107420788.26000002</v>
      </c>
      <c r="F3299" s="495">
        <f t="shared" si="407"/>
        <v>82800222.709999979</v>
      </c>
      <c r="G3299" s="495">
        <f t="shared" si="402"/>
        <v>24620565.550000042</v>
      </c>
      <c r="H3299" s="495">
        <f>VLOOKUP(A3299,'02-Metrics'!A:R,18,FALSE)</f>
        <v>176420375</v>
      </c>
      <c r="I3299" s="496">
        <f t="shared" si="401"/>
        <v>0.13955624768397665</v>
      </c>
      <c r="J3299" s="512"/>
      <c r="M3299" s="241" t="s">
        <v>1038</v>
      </c>
      <c r="S3299">
        <f t="shared" si="403"/>
        <v>2019</v>
      </c>
    </row>
    <row r="3300" spans="1:19">
      <c r="A3300" s="418" t="s">
        <v>1144</v>
      </c>
      <c r="B3300" s="497">
        <f>L3300</f>
        <v>43619</v>
      </c>
      <c r="C3300" s="498">
        <v>10000000</v>
      </c>
      <c r="D3300" s="498"/>
      <c r="E3300" s="495">
        <f t="shared" si="407"/>
        <v>117420788.26000002</v>
      </c>
      <c r="F3300" s="495">
        <f t="shared" si="407"/>
        <v>82800222.709999979</v>
      </c>
      <c r="G3300" s="495">
        <f t="shared" si="402"/>
        <v>34620565.550000042</v>
      </c>
      <c r="H3300" s="495">
        <f>VLOOKUP(A3300,'02-Metrics'!A:R,18,FALSE)</f>
        <v>176420375</v>
      </c>
      <c r="I3300" s="496">
        <f t="shared" si="401"/>
        <v>0.19623904296768466</v>
      </c>
      <c r="J3300" s="512"/>
      <c r="L3300" s="23">
        <v>43619</v>
      </c>
      <c r="M3300" s="241" t="s">
        <v>1039</v>
      </c>
      <c r="S3300">
        <f t="shared" si="403"/>
        <v>2019</v>
      </c>
    </row>
    <row r="3301" spans="1:19">
      <c r="A3301" s="418" t="s">
        <v>1144</v>
      </c>
      <c r="B3301" s="497">
        <f>L3301</f>
        <v>43633</v>
      </c>
      <c r="C3301" s="498">
        <v>1074114.43</v>
      </c>
      <c r="D3301" s="498"/>
      <c r="E3301" s="495">
        <f t="shared" si="407"/>
        <v>118494902.69000003</v>
      </c>
      <c r="F3301" s="495">
        <f t="shared" si="407"/>
        <v>82800222.709999979</v>
      </c>
      <c r="G3301" s="495">
        <f t="shared" si="402"/>
        <v>35694679.980000049</v>
      </c>
      <c r="H3301" s="495">
        <f>VLOOKUP(A3301,'02-Metrics'!A:R,18,FALSE)</f>
        <v>176420375</v>
      </c>
      <c r="I3301" s="496">
        <f t="shared" si="401"/>
        <v>0.20232742380238139</v>
      </c>
      <c r="J3301" s="512"/>
      <c r="L3301" s="23">
        <v>43633</v>
      </c>
      <c r="M3301" s="241" t="s">
        <v>1039</v>
      </c>
      <c r="S3301">
        <f t="shared" si="403"/>
        <v>2019</v>
      </c>
    </row>
    <row r="3302" spans="1:19">
      <c r="A3302" s="418" t="s">
        <v>1144</v>
      </c>
      <c r="B3302" s="497">
        <v>43647</v>
      </c>
      <c r="C3302" s="498"/>
      <c r="D3302" s="498">
        <v>7248897.8200000022</v>
      </c>
      <c r="E3302" s="495">
        <f t="shared" si="407"/>
        <v>118494902.69000003</v>
      </c>
      <c r="F3302" s="495">
        <f t="shared" si="407"/>
        <v>90049120.529999986</v>
      </c>
      <c r="G3302" s="495">
        <f t="shared" si="402"/>
        <v>28445782.160000041</v>
      </c>
      <c r="H3302" s="495">
        <f>VLOOKUP(A3302,'02-Metrics'!A:R,18,FALSE)</f>
        <v>176420375</v>
      </c>
      <c r="I3302" s="496">
        <f t="shared" si="401"/>
        <v>0.16123864468602361</v>
      </c>
      <c r="J3302" s="512"/>
      <c r="M3302" s="241" t="s">
        <v>1038</v>
      </c>
      <c r="S3302">
        <f t="shared" si="403"/>
        <v>2019</v>
      </c>
    </row>
    <row r="3303" spans="1:19">
      <c r="A3303" s="418" t="s">
        <v>1144</v>
      </c>
      <c r="B3303" s="497">
        <f>L3303</f>
        <v>43671</v>
      </c>
      <c r="C3303" s="498">
        <v>7386054.9500000002</v>
      </c>
      <c r="D3303" s="498"/>
      <c r="E3303" s="495">
        <f t="shared" si="407"/>
        <v>125880957.64000003</v>
      </c>
      <c r="F3303" s="495">
        <f t="shared" si="407"/>
        <v>90049120.529999986</v>
      </c>
      <c r="G3303" s="495">
        <f t="shared" si="402"/>
        <v>35831837.110000044</v>
      </c>
      <c r="H3303" s="495">
        <f>VLOOKUP(A3303,'02-Metrics'!A:R,18,FALSE)</f>
        <v>176420375</v>
      </c>
      <c r="I3303" s="496">
        <f t="shared" si="401"/>
        <v>0.20310486875453043</v>
      </c>
      <c r="J3303" s="512"/>
      <c r="L3303" s="23">
        <v>43671</v>
      </c>
      <c r="M3303" s="241" t="s">
        <v>764</v>
      </c>
      <c r="S3303">
        <f t="shared" si="403"/>
        <v>2019</v>
      </c>
    </row>
    <row r="3304" spans="1:19">
      <c r="A3304" s="418" t="s">
        <v>1144</v>
      </c>
      <c r="B3304" s="497">
        <v>43678</v>
      </c>
      <c r="C3304" s="498"/>
      <c r="D3304" s="498">
        <v>10432654.920000002</v>
      </c>
      <c r="E3304" s="495">
        <f t="shared" si="407"/>
        <v>125880957.64000003</v>
      </c>
      <c r="F3304" s="495">
        <f t="shared" si="407"/>
        <v>100481775.44999999</v>
      </c>
      <c r="G3304" s="495">
        <f t="shared" si="402"/>
        <v>25399182.190000042</v>
      </c>
      <c r="H3304" s="495">
        <f>VLOOKUP(A3304,'02-Metrics'!A:R,18,FALSE)</f>
        <v>176420375</v>
      </c>
      <c r="I3304" s="496">
        <f t="shared" si="401"/>
        <v>0.1439696644449375</v>
      </c>
      <c r="J3304" s="512"/>
      <c r="M3304" s="241" t="s">
        <v>1038</v>
      </c>
      <c r="S3304">
        <f t="shared" si="403"/>
        <v>2019</v>
      </c>
    </row>
    <row r="3305" spans="1:19">
      <c r="A3305" s="418" t="s">
        <v>1144</v>
      </c>
      <c r="B3305" s="497">
        <v>43709</v>
      </c>
      <c r="C3305" s="498"/>
      <c r="D3305" s="498">
        <v>1936980.7799999998</v>
      </c>
      <c r="E3305" s="495">
        <f t="shared" si="407"/>
        <v>125880957.64000003</v>
      </c>
      <c r="F3305" s="495">
        <f t="shared" si="407"/>
        <v>102418756.22999999</v>
      </c>
      <c r="G3305" s="495">
        <f t="shared" si="402"/>
        <v>23462201.410000041</v>
      </c>
      <c r="H3305" s="495">
        <f>VLOOKUP(A3305,'02-Metrics'!A:R,18,FALSE)</f>
        <v>176420375</v>
      </c>
      <c r="I3305" s="496">
        <f t="shared" si="401"/>
        <v>0.1329903159428158</v>
      </c>
      <c r="J3305" s="512"/>
      <c r="M3305" s="241" t="s">
        <v>1038</v>
      </c>
      <c r="S3305">
        <f t="shared" si="403"/>
        <v>2019</v>
      </c>
    </row>
    <row r="3306" spans="1:19">
      <c r="A3306" s="418" t="s">
        <v>1144</v>
      </c>
      <c r="B3306" s="497">
        <v>43739</v>
      </c>
      <c r="C3306" s="498"/>
      <c r="D3306" s="498">
        <v>3568247.4</v>
      </c>
      <c r="E3306" s="495">
        <f t="shared" si="407"/>
        <v>125880957.64000003</v>
      </c>
      <c r="F3306" s="495">
        <f t="shared" si="407"/>
        <v>105987003.63</v>
      </c>
      <c r="G3306" s="495">
        <f t="shared" si="402"/>
        <v>19893954.010000035</v>
      </c>
      <c r="H3306" s="495">
        <f>VLOOKUP(A3306,'02-Metrics'!A:R,18,FALSE)</f>
        <v>176420375</v>
      </c>
      <c r="I3306" s="496">
        <f t="shared" si="401"/>
        <v>0.11276449225323343</v>
      </c>
      <c r="J3306" s="512"/>
      <c r="M3306" s="241" t="s">
        <v>1038</v>
      </c>
      <c r="S3306">
        <f t="shared" si="403"/>
        <v>2019</v>
      </c>
    </row>
    <row r="3307" spans="1:19">
      <c r="A3307" s="418" t="s">
        <v>1144</v>
      </c>
      <c r="B3307" s="497">
        <f>L3307</f>
        <v>43745</v>
      </c>
      <c r="C3307" s="498">
        <v>4748411.0599999996</v>
      </c>
      <c r="D3307" s="498"/>
      <c r="E3307" s="495">
        <f t="shared" si="407"/>
        <v>130629368.70000003</v>
      </c>
      <c r="F3307" s="495">
        <f t="shared" si="407"/>
        <v>105987003.63</v>
      </c>
      <c r="G3307" s="495">
        <f t="shared" si="402"/>
        <v>24642365.070000038</v>
      </c>
      <c r="H3307" s="495">
        <f>VLOOKUP(A3307,'02-Metrics'!A:R,18,FALSE)</f>
        <v>176420375</v>
      </c>
      <c r="I3307" s="496">
        <f t="shared" si="401"/>
        <v>0.13967981345692093</v>
      </c>
      <c r="J3307" s="512"/>
      <c r="L3307" s="23">
        <v>43745</v>
      </c>
      <c r="M3307" s="241" t="s">
        <v>1039</v>
      </c>
      <c r="S3307">
        <f t="shared" si="403"/>
        <v>2019</v>
      </c>
    </row>
    <row r="3308" spans="1:19">
      <c r="A3308" s="418" t="s">
        <v>1144</v>
      </c>
      <c r="B3308" s="497">
        <f>L3308</f>
        <v>43745</v>
      </c>
      <c r="C3308" s="498">
        <v>506192.12</v>
      </c>
      <c r="D3308" s="498"/>
      <c r="E3308" s="495">
        <f t="shared" si="407"/>
        <v>131135560.82000004</v>
      </c>
      <c r="F3308" s="495">
        <f t="shared" si="407"/>
        <v>105987003.63</v>
      </c>
      <c r="G3308" s="495">
        <f t="shared" si="402"/>
        <v>25148557.190000042</v>
      </c>
      <c r="H3308" s="495">
        <f>VLOOKUP(A3308,'02-Metrics'!A:R,18,FALSE)</f>
        <v>176420375</v>
      </c>
      <c r="I3308" s="496">
        <f t="shared" si="401"/>
        <v>0.14254905188813957</v>
      </c>
      <c r="J3308" s="512"/>
      <c r="L3308" s="23">
        <v>43745</v>
      </c>
      <c r="M3308" s="241" t="s">
        <v>1039</v>
      </c>
      <c r="S3308">
        <f t="shared" si="403"/>
        <v>2019</v>
      </c>
    </row>
    <row r="3309" spans="1:19">
      <c r="A3309" s="418" t="s">
        <v>1144</v>
      </c>
      <c r="B3309" s="497">
        <f>L3309</f>
        <v>43754</v>
      </c>
      <c r="C3309" s="498">
        <v>687983.17</v>
      </c>
      <c r="D3309" s="498"/>
      <c r="E3309" s="495">
        <f t="shared" si="407"/>
        <v>131823543.99000004</v>
      </c>
      <c r="F3309" s="495">
        <f t="shared" si="407"/>
        <v>105987003.63</v>
      </c>
      <c r="G3309" s="495">
        <f t="shared" si="402"/>
        <v>25836540.360000044</v>
      </c>
      <c r="H3309" s="495">
        <f>VLOOKUP(A3309,'02-Metrics'!A:R,18,FALSE)</f>
        <v>176420375</v>
      </c>
      <c r="I3309" s="496">
        <f t="shared" si="401"/>
        <v>0.14644873280651424</v>
      </c>
      <c r="J3309" s="512"/>
      <c r="L3309" s="23">
        <v>43754</v>
      </c>
      <c r="M3309" s="241" t="s">
        <v>1039</v>
      </c>
      <c r="S3309">
        <f t="shared" si="403"/>
        <v>2019</v>
      </c>
    </row>
    <row r="3310" spans="1:19">
      <c r="A3310" s="418" t="s">
        <v>1144</v>
      </c>
      <c r="B3310" s="497">
        <f>L3310</f>
        <v>43766</v>
      </c>
      <c r="C3310" s="498">
        <v>15000000</v>
      </c>
      <c r="D3310" s="498"/>
      <c r="E3310" s="495">
        <f t="shared" si="407"/>
        <v>146823543.99000004</v>
      </c>
      <c r="F3310" s="495">
        <f t="shared" si="407"/>
        <v>105987003.63</v>
      </c>
      <c r="G3310" s="495">
        <f t="shared" si="402"/>
        <v>40836540.360000044</v>
      </c>
      <c r="H3310" s="495">
        <f>VLOOKUP(A3310,'02-Metrics'!A:R,18,FALSE)</f>
        <v>176420375</v>
      </c>
      <c r="I3310" s="496">
        <f t="shared" si="401"/>
        <v>0.23147292573207626</v>
      </c>
      <c r="J3310" s="512"/>
      <c r="L3310" s="23">
        <v>43766</v>
      </c>
      <c r="M3310" s="241" t="s">
        <v>1039</v>
      </c>
      <c r="S3310">
        <f t="shared" si="403"/>
        <v>2019</v>
      </c>
    </row>
    <row r="3311" spans="1:19">
      <c r="A3311" s="418" t="s">
        <v>1144</v>
      </c>
      <c r="B3311" s="497">
        <v>43770</v>
      </c>
      <c r="C3311" s="498"/>
      <c r="D3311" s="498">
        <v>1814760.87</v>
      </c>
      <c r="E3311" s="495">
        <f t="shared" si="407"/>
        <v>146823543.99000004</v>
      </c>
      <c r="F3311" s="495">
        <f t="shared" si="407"/>
        <v>107801764.5</v>
      </c>
      <c r="G3311" s="495">
        <f t="shared" si="402"/>
        <v>39021779.490000039</v>
      </c>
      <c r="H3311" s="495">
        <f>VLOOKUP(A3311,'02-Metrics'!A:R,18,FALSE)</f>
        <v>176420375</v>
      </c>
      <c r="I3311" s="496">
        <f t="shared" si="401"/>
        <v>0.22118635384376686</v>
      </c>
      <c r="J3311" s="512"/>
      <c r="M3311" s="241" t="s">
        <v>1038</v>
      </c>
      <c r="S3311">
        <f t="shared" si="403"/>
        <v>2019</v>
      </c>
    </row>
    <row r="3312" spans="1:19">
      <c r="A3312" s="418" t="s">
        <v>1144</v>
      </c>
      <c r="B3312" s="497">
        <v>43800</v>
      </c>
      <c r="C3312" s="498"/>
      <c r="D3312" s="498">
        <v>56564764.010000005</v>
      </c>
      <c r="E3312" s="495">
        <f t="shared" si="407"/>
        <v>146823543.99000004</v>
      </c>
      <c r="F3312" s="495">
        <f t="shared" si="407"/>
        <v>164366528.50999999</v>
      </c>
      <c r="G3312" s="495">
        <f t="shared" si="402"/>
        <v>-17542984.519999951</v>
      </c>
      <c r="H3312" s="495">
        <f>VLOOKUP(A3312,'02-Metrics'!A:R,18,FALSE)</f>
        <v>176420375</v>
      </c>
      <c r="I3312" s="496">
        <f t="shared" si="401"/>
        <v>-9.9438540021241598E-2</v>
      </c>
      <c r="J3312" s="512"/>
      <c r="M3312" s="241" t="s">
        <v>1038</v>
      </c>
      <c r="S3312">
        <f t="shared" si="403"/>
        <v>2019</v>
      </c>
    </row>
    <row r="3313" spans="1:19">
      <c r="A3313" s="418" t="s">
        <v>1144</v>
      </c>
      <c r="B3313" s="497">
        <v>43831</v>
      </c>
      <c r="C3313" s="498"/>
      <c r="D3313" s="498">
        <v>1230549.33</v>
      </c>
      <c r="E3313" s="495">
        <f t="shared" si="407"/>
        <v>146823543.99000004</v>
      </c>
      <c r="F3313" s="495">
        <f t="shared" si="407"/>
        <v>165597077.84</v>
      </c>
      <c r="G3313" s="495">
        <f t="shared" si="402"/>
        <v>-18773533.849999964</v>
      </c>
      <c r="H3313" s="495">
        <f>VLOOKUP(A3313,'02-Metrics'!A:R,18,FALSE)</f>
        <v>176420375</v>
      </c>
      <c r="I3313" s="496">
        <f t="shared" si="401"/>
        <v>-0.10641363759713109</v>
      </c>
      <c r="J3313" s="512"/>
      <c r="M3313" s="241" t="s">
        <v>1038</v>
      </c>
      <c r="S3313">
        <f t="shared" si="403"/>
        <v>2020</v>
      </c>
    </row>
    <row r="3314" spans="1:19">
      <c r="A3314" s="418" t="s">
        <v>1144</v>
      </c>
      <c r="B3314" s="497">
        <f>L3314</f>
        <v>43836</v>
      </c>
      <c r="C3314" s="498">
        <v>6073691.3099999996</v>
      </c>
      <c r="D3314" s="498"/>
      <c r="E3314" s="495">
        <f t="shared" ref="E3314:F3329" si="408">C3314+E3313</f>
        <v>152897235.30000004</v>
      </c>
      <c r="F3314" s="495">
        <f t="shared" si="408"/>
        <v>165597077.84</v>
      </c>
      <c r="G3314" s="495">
        <f t="shared" si="402"/>
        <v>-12699842.539999962</v>
      </c>
      <c r="H3314" s="495">
        <f>VLOOKUP(A3314,'02-Metrics'!A:R,18,FALSE)</f>
        <v>176420375</v>
      </c>
      <c r="I3314" s="496">
        <f t="shared" si="401"/>
        <v>-7.1986257483014432E-2</v>
      </c>
      <c r="J3314" s="512"/>
      <c r="L3314" s="23">
        <v>43836</v>
      </c>
      <c r="M3314" s="241" t="s">
        <v>764</v>
      </c>
      <c r="S3314">
        <f t="shared" si="403"/>
        <v>2020</v>
      </c>
    </row>
    <row r="3315" spans="1:19">
      <c r="A3315" s="418" t="s">
        <v>1144</v>
      </c>
      <c r="B3315" s="497">
        <f>L3315</f>
        <v>43850</v>
      </c>
      <c r="C3315" s="498">
        <v>2262789.4300000002</v>
      </c>
      <c r="D3315" s="498"/>
      <c r="E3315" s="495">
        <f t="shared" si="408"/>
        <v>155160024.73000005</v>
      </c>
      <c r="F3315" s="495">
        <f t="shared" si="408"/>
        <v>165597077.84</v>
      </c>
      <c r="G3315" s="495">
        <f t="shared" si="402"/>
        <v>-10437053.109999955</v>
      </c>
      <c r="H3315" s="495">
        <f>VLOOKUP(A3315,'02-Metrics'!A:R,18,FALSE)</f>
        <v>176420375</v>
      </c>
      <c r="I3315" s="496">
        <f t="shared" si="401"/>
        <v>-5.9160134479931556E-2</v>
      </c>
      <c r="J3315" s="512"/>
      <c r="L3315" s="23">
        <v>43850</v>
      </c>
      <c r="M3315" s="241" t="s">
        <v>1039</v>
      </c>
      <c r="S3315">
        <f t="shared" si="403"/>
        <v>2020</v>
      </c>
    </row>
    <row r="3316" spans="1:19">
      <c r="A3316" s="418" t="s">
        <v>1144</v>
      </c>
      <c r="B3316" s="497">
        <v>43862</v>
      </c>
      <c r="C3316" s="498"/>
      <c r="D3316" s="498">
        <v>2172252.6800000006</v>
      </c>
      <c r="E3316" s="495">
        <f t="shared" si="408"/>
        <v>155160024.73000005</v>
      </c>
      <c r="F3316" s="495">
        <f t="shared" si="408"/>
        <v>167769330.52000001</v>
      </c>
      <c r="G3316" s="495">
        <f t="shared" si="402"/>
        <v>-12609305.789999962</v>
      </c>
      <c r="H3316" s="495">
        <f>VLOOKUP(A3316,'02-Metrics'!A:R,18,FALSE)</f>
        <v>176420375</v>
      </c>
      <c r="I3316" s="496">
        <f t="shared" si="401"/>
        <v>-7.1473069876424211E-2</v>
      </c>
      <c r="J3316" s="512"/>
      <c r="M3316" s="241" t="s">
        <v>1038</v>
      </c>
      <c r="S3316">
        <f t="shared" si="403"/>
        <v>2020</v>
      </c>
    </row>
    <row r="3317" spans="1:19">
      <c r="A3317" s="418" t="s">
        <v>1144</v>
      </c>
      <c r="B3317" s="497">
        <v>43891</v>
      </c>
      <c r="C3317" s="498"/>
      <c r="D3317" s="498">
        <v>1461175.2700000003</v>
      </c>
      <c r="E3317" s="495">
        <f t="shared" si="408"/>
        <v>155160024.73000005</v>
      </c>
      <c r="F3317" s="495">
        <f t="shared" si="408"/>
        <v>169230505.79000002</v>
      </c>
      <c r="G3317" s="495">
        <f t="shared" si="402"/>
        <v>-14070481.059999973</v>
      </c>
      <c r="H3317" s="495">
        <f>VLOOKUP(A3317,'02-Metrics'!A:R,18,FALSE)</f>
        <v>176420375</v>
      </c>
      <c r="I3317" s="496">
        <f t="shared" si="401"/>
        <v>-7.9755419746726938E-2</v>
      </c>
      <c r="J3317" s="512"/>
      <c r="M3317" s="241" t="s">
        <v>1038</v>
      </c>
      <c r="S3317">
        <f t="shared" si="403"/>
        <v>2020</v>
      </c>
    </row>
    <row r="3318" spans="1:19">
      <c r="A3318" s="418" t="s">
        <v>1144</v>
      </c>
      <c r="B3318" s="497">
        <f>L3318</f>
        <v>43899</v>
      </c>
      <c r="C3318" s="498">
        <v>1430834.93</v>
      </c>
      <c r="D3318" s="498"/>
      <c r="E3318" s="495">
        <f t="shared" si="408"/>
        <v>156590859.66000006</v>
      </c>
      <c r="F3318" s="495">
        <f t="shared" si="408"/>
        <v>169230505.79000002</v>
      </c>
      <c r="G3318" s="495">
        <f t="shared" si="402"/>
        <v>-12639646.129999965</v>
      </c>
      <c r="H3318" s="495">
        <f>VLOOKUP(A3318,'02-Metrics'!A:R,18,FALSE)</f>
        <v>176420375</v>
      </c>
      <c r="I3318" s="496">
        <f t="shared" si="401"/>
        <v>-7.1645047404530038E-2</v>
      </c>
      <c r="J3318" s="512"/>
      <c r="L3318" s="23">
        <v>43899</v>
      </c>
      <c r="M3318" s="241" t="s">
        <v>764</v>
      </c>
      <c r="S3318">
        <f t="shared" si="403"/>
        <v>2020</v>
      </c>
    </row>
    <row r="3319" spans="1:19">
      <c r="A3319" s="418" t="s">
        <v>1144</v>
      </c>
      <c r="B3319" s="497">
        <f>L3319</f>
        <v>43906</v>
      </c>
      <c r="C3319" s="498">
        <v>10173240.83</v>
      </c>
      <c r="D3319" s="498"/>
      <c r="E3319" s="495">
        <f t="shared" si="408"/>
        <v>166764100.49000007</v>
      </c>
      <c r="F3319" s="495">
        <f t="shared" si="408"/>
        <v>169230505.79000002</v>
      </c>
      <c r="G3319" s="495">
        <f t="shared" si="402"/>
        <v>-2466405.2999999523</v>
      </c>
      <c r="H3319" s="495">
        <f>VLOOKUP(A3319,'02-Metrics'!A:R,18,FALSE)</f>
        <v>176420375</v>
      </c>
      <c r="I3319" s="496">
        <f t="shared" si="401"/>
        <v>-1.3980274670654975E-2</v>
      </c>
      <c r="J3319" s="512"/>
      <c r="L3319" s="23">
        <v>43906</v>
      </c>
      <c r="M3319" s="241" t="s">
        <v>764</v>
      </c>
      <c r="S3319">
        <f t="shared" si="403"/>
        <v>2020</v>
      </c>
    </row>
    <row r="3320" spans="1:19">
      <c r="A3320" s="418" t="s">
        <v>1144</v>
      </c>
      <c r="B3320" s="497">
        <v>43922</v>
      </c>
      <c r="C3320" s="498"/>
      <c r="D3320" s="498">
        <v>306967.18000000005</v>
      </c>
      <c r="E3320" s="495">
        <f t="shared" si="408"/>
        <v>166764100.49000007</v>
      </c>
      <c r="F3320" s="495">
        <f t="shared" si="408"/>
        <v>169537472.97000003</v>
      </c>
      <c r="G3320" s="495">
        <f t="shared" si="402"/>
        <v>-2773372.4799999595</v>
      </c>
      <c r="H3320" s="495">
        <f>VLOOKUP(A3320,'02-Metrics'!A:R,18,FALSE)</f>
        <v>176420375</v>
      </c>
      <c r="I3320" s="496">
        <f t="shared" si="401"/>
        <v>-1.5720250452930733E-2</v>
      </c>
      <c r="J3320" s="512"/>
      <c r="M3320" s="241" t="s">
        <v>1038</v>
      </c>
      <c r="S3320">
        <f t="shared" si="403"/>
        <v>2020</v>
      </c>
    </row>
    <row r="3321" spans="1:19">
      <c r="A3321" s="418" t="s">
        <v>1144</v>
      </c>
      <c r="B3321" s="497">
        <f>L3321</f>
        <v>43950</v>
      </c>
      <c r="C3321" s="498">
        <v>596740.76</v>
      </c>
      <c r="D3321" s="498"/>
      <c r="E3321" s="495">
        <f t="shared" si="408"/>
        <v>167360841.25000006</v>
      </c>
      <c r="F3321" s="495">
        <f t="shared" si="408"/>
        <v>169537472.97000003</v>
      </c>
      <c r="G3321" s="495">
        <f t="shared" si="402"/>
        <v>-2176631.719999969</v>
      </c>
      <c r="H3321" s="495">
        <f>VLOOKUP(A3321,'02-Metrics'!A:R,18,FALSE)</f>
        <v>176420375</v>
      </c>
      <c r="I3321" s="496">
        <f t="shared" ref="I3321:I3384" si="409">G3321/H3321</f>
        <v>-1.2337757019278351E-2</v>
      </c>
      <c r="J3321" s="512"/>
      <c r="L3321" s="23">
        <v>43950</v>
      </c>
      <c r="M3321" s="241" t="s">
        <v>764</v>
      </c>
      <c r="S3321">
        <f t="shared" si="403"/>
        <v>2020</v>
      </c>
    </row>
    <row r="3322" spans="1:19">
      <c r="A3322" s="418" t="s">
        <v>1144</v>
      </c>
      <c r="B3322" s="497">
        <v>43952</v>
      </c>
      <c r="C3322" s="498"/>
      <c r="D3322" s="498">
        <v>1259466.53</v>
      </c>
      <c r="E3322" s="495">
        <f t="shared" si="408"/>
        <v>167360841.25000006</v>
      </c>
      <c r="F3322" s="495">
        <f t="shared" si="408"/>
        <v>170796939.50000003</v>
      </c>
      <c r="G3322" s="495">
        <f t="shared" si="402"/>
        <v>-3436098.2499999702</v>
      </c>
      <c r="H3322" s="495">
        <f>VLOOKUP(A3322,'02-Metrics'!A:R,18,FALSE)</f>
        <v>176420375</v>
      </c>
      <c r="I3322" s="496">
        <f t="shared" si="409"/>
        <v>-1.947676536794557E-2</v>
      </c>
      <c r="J3322" s="512"/>
      <c r="M3322" s="241" t="s">
        <v>1038</v>
      </c>
      <c r="S3322">
        <f t="shared" si="403"/>
        <v>2020</v>
      </c>
    </row>
    <row r="3323" spans="1:19">
      <c r="A3323" s="418" t="s">
        <v>1144</v>
      </c>
      <c r="B3323" s="497">
        <v>43983</v>
      </c>
      <c r="C3323" s="498"/>
      <c r="D3323" s="498">
        <v>1078335.43</v>
      </c>
      <c r="E3323" s="495">
        <f t="shared" si="408"/>
        <v>167360841.25000006</v>
      </c>
      <c r="F3323" s="495">
        <f t="shared" si="408"/>
        <v>171875274.93000004</v>
      </c>
      <c r="G3323" s="495">
        <f t="shared" si="402"/>
        <v>-4514433.6799999774</v>
      </c>
      <c r="H3323" s="495">
        <f>VLOOKUP(A3323,'02-Metrics'!A:R,18,FALSE)</f>
        <v>176420375</v>
      </c>
      <c r="I3323" s="496">
        <f t="shared" si="409"/>
        <v>-2.5589072010531535E-2</v>
      </c>
      <c r="J3323" s="512"/>
      <c r="M3323" s="241" t="s">
        <v>1038</v>
      </c>
      <c r="S3323">
        <f t="shared" si="403"/>
        <v>2020</v>
      </c>
    </row>
    <row r="3324" spans="1:19">
      <c r="A3324" s="418" t="s">
        <v>1144</v>
      </c>
      <c r="B3324" s="497">
        <v>44013</v>
      </c>
      <c r="C3324" s="498"/>
      <c r="D3324" s="498">
        <v>1137069.8500000001</v>
      </c>
      <c r="E3324" s="495">
        <f t="shared" si="408"/>
        <v>167360841.25000006</v>
      </c>
      <c r="F3324" s="495">
        <f t="shared" si="408"/>
        <v>173012344.78000003</v>
      </c>
      <c r="G3324" s="495">
        <f t="shared" si="402"/>
        <v>-5651503.5299999714</v>
      </c>
      <c r="H3324" s="495">
        <f>VLOOKUP(A3324,'02-Metrics'!A:R,18,FALSE)</f>
        <v>176420375</v>
      </c>
      <c r="I3324" s="496">
        <f t="shared" si="409"/>
        <v>-3.2034301763614159E-2</v>
      </c>
      <c r="J3324" s="512"/>
      <c r="M3324" s="241" t="s">
        <v>1038</v>
      </c>
      <c r="S3324">
        <f t="shared" si="403"/>
        <v>2020</v>
      </c>
    </row>
    <row r="3325" spans="1:19">
      <c r="A3325" s="418" t="s">
        <v>1144</v>
      </c>
      <c r="B3325" s="497">
        <v>44044</v>
      </c>
      <c r="C3325" s="498"/>
      <c r="D3325" s="498">
        <v>959078.26</v>
      </c>
      <c r="E3325" s="495">
        <f t="shared" si="408"/>
        <v>167360841.25000006</v>
      </c>
      <c r="F3325" s="495">
        <f t="shared" si="408"/>
        <v>173971423.04000002</v>
      </c>
      <c r="G3325" s="495">
        <f t="shared" si="402"/>
        <v>-6610581.7899999619</v>
      </c>
      <c r="H3325" s="495">
        <f>VLOOKUP(A3325,'02-Metrics'!A:R,18,FALSE)</f>
        <v>176420375</v>
      </c>
      <c r="I3325" s="496">
        <f t="shared" si="409"/>
        <v>-3.7470625430877598E-2</v>
      </c>
      <c r="J3325" s="512"/>
      <c r="M3325" s="241" t="s">
        <v>1038</v>
      </c>
      <c r="S3325">
        <f t="shared" si="403"/>
        <v>2020</v>
      </c>
    </row>
    <row r="3326" spans="1:19">
      <c r="A3326" s="418" t="s">
        <v>1144</v>
      </c>
      <c r="B3326" s="497">
        <v>44075</v>
      </c>
      <c r="C3326" s="498"/>
      <c r="D3326" s="498">
        <v>87312.56</v>
      </c>
      <c r="E3326" s="495">
        <f t="shared" si="408"/>
        <v>167360841.25000006</v>
      </c>
      <c r="F3326" s="495">
        <f t="shared" si="408"/>
        <v>174058735.60000002</v>
      </c>
      <c r="G3326" s="495">
        <f t="shared" si="402"/>
        <v>-6697894.3499999642</v>
      </c>
      <c r="H3326" s="495">
        <f>VLOOKUP(A3326,'02-Metrics'!A:R,18,FALSE)</f>
        <v>176420375</v>
      </c>
      <c r="I3326" s="496">
        <f t="shared" si="409"/>
        <v>-3.7965537427295255E-2</v>
      </c>
      <c r="J3326" s="512"/>
      <c r="M3326" s="241" t="s">
        <v>1038</v>
      </c>
      <c r="S3326">
        <f t="shared" si="403"/>
        <v>2020</v>
      </c>
    </row>
    <row r="3327" spans="1:19">
      <c r="A3327" s="418" t="s">
        <v>1144</v>
      </c>
      <c r="B3327" s="497">
        <f>L3327</f>
        <v>44081</v>
      </c>
      <c r="C3327" s="498">
        <v>342218.65</v>
      </c>
      <c r="D3327" s="498"/>
      <c r="E3327" s="495">
        <f t="shared" si="408"/>
        <v>167703059.90000007</v>
      </c>
      <c r="F3327" s="495">
        <f t="shared" si="408"/>
        <v>174058735.60000002</v>
      </c>
      <c r="G3327" s="495">
        <f t="shared" si="402"/>
        <v>-6355675.6999999583</v>
      </c>
      <c r="H3327" s="495">
        <f>VLOOKUP(A3327,'02-Metrics'!A:R,18,FALSE)</f>
        <v>176420375</v>
      </c>
      <c r="I3327" s="496">
        <f t="shared" si="409"/>
        <v>-3.6025746459273526E-2</v>
      </c>
      <c r="J3327" s="512"/>
      <c r="L3327" s="23">
        <v>44081</v>
      </c>
      <c r="M3327" s="241" t="s">
        <v>1039</v>
      </c>
      <c r="S3327">
        <f t="shared" si="403"/>
        <v>2020</v>
      </c>
    </row>
    <row r="3328" spans="1:19">
      <c r="A3328" s="418" t="s">
        <v>1144</v>
      </c>
      <c r="B3328" s="497">
        <f>L3328</f>
        <v>44105</v>
      </c>
      <c r="C3328" s="498"/>
      <c r="D3328" s="498">
        <v>675261.54</v>
      </c>
      <c r="E3328" s="495">
        <f t="shared" si="408"/>
        <v>167703059.90000007</v>
      </c>
      <c r="F3328" s="495">
        <f t="shared" si="408"/>
        <v>174733997.14000002</v>
      </c>
      <c r="G3328" s="495">
        <f t="shared" si="402"/>
        <v>-7030937.2399999499</v>
      </c>
      <c r="H3328" s="495">
        <f>VLOOKUP(A3328,'02-Metrics'!A:R,18,FALSE)</f>
        <v>176420375</v>
      </c>
      <c r="I3328" s="496">
        <f t="shared" si="409"/>
        <v>-3.985331762275162E-2</v>
      </c>
      <c r="J3328" s="512"/>
      <c r="L3328" s="23">
        <v>44105</v>
      </c>
      <c r="M3328" s="241" t="s">
        <v>1040</v>
      </c>
      <c r="S3328">
        <f t="shared" si="403"/>
        <v>2020</v>
      </c>
    </row>
    <row r="3329" spans="1:19">
      <c r="A3329" s="418" t="s">
        <v>1144</v>
      </c>
      <c r="B3329" s="497">
        <f>L3329</f>
        <v>44136</v>
      </c>
      <c r="C3329" s="498"/>
      <c r="D3329" s="498">
        <v>318165.09999999998</v>
      </c>
      <c r="E3329" s="495">
        <f t="shared" si="408"/>
        <v>167703059.90000007</v>
      </c>
      <c r="F3329" s="495">
        <f t="shared" si="408"/>
        <v>175052162.24000001</v>
      </c>
      <c r="G3329" s="495">
        <f t="shared" ref="G3329:G3392" si="410">E3329-F3329</f>
        <v>-7349102.339999944</v>
      </c>
      <c r="H3329" s="495">
        <f>VLOOKUP(A3329,'02-Metrics'!A:R,18,FALSE)</f>
        <v>176420375</v>
      </c>
      <c r="I3329" s="496">
        <f t="shared" si="409"/>
        <v>-4.1656766345723642E-2</v>
      </c>
      <c r="J3329" s="512"/>
      <c r="L3329" s="23">
        <v>44136</v>
      </c>
      <c r="M3329" s="241" t="s">
        <v>1040</v>
      </c>
      <c r="S3329">
        <f t="shared" si="403"/>
        <v>2020</v>
      </c>
    </row>
    <row r="3330" spans="1:19">
      <c r="A3330" s="418" t="s">
        <v>1144</v>
      </c>
      <c r="B3330" s="497">
        <f>L3330</f>
        <v>44166</v>
      </c>
      <c r="C3330" s="498"/>
      <c r="D3330" s="498">
        <v>108188.81</v>
      </c>
      <c r="E3330" s="495">
        <f t="shared" ref="E3330:F3334" si="411">C3330+E3329</f>
        <v>167703059.90000007</v>
      </c>
      <c r="F3330" s="495">
        <f t="shared" si="411"/>
        <v>175160351.05000001</v>
      </c>
      <c r="G3330" s="495">
        <f t="shared" si="410"/>
        <v>-7457291.1499999464</v>
      </c>
      <c r="H3330" s="495">
        <f>VLOOKUP(A3330,'02-Metrics'!A:R,18,FALSE)</f>
        <v>176420375</v>
      </c>
      <c r="I3330" s="496">
        <f t="shared" si="409"/>
        <v>-4.227001076264545E-2</v>
      </c>
      <c r="J3330" s="512"/>
      <c r="L3330" s="23">
        <v>44166</v>
      </c>
      <c r="M3330" s="241" t="s">
        <v>1040</v>
      </c>
      <c r="S3330">
        <f t="shared" si="403"/>
        <v>2020</v>
      </c>
    </row>
    <row r="3331" spans="1:19">
      <c r="A3331" s="418" t="s">
        <v>1144</v>
      </c>
      <c r="B3331" s="497">
        <v>44197</v>
      </c>
      <c r="C3331" s="498"/>
      <c r="D3331" s="498">
        <v>343308.89</v>
      </c>
      <c r="E3331" s="495">
        <f t="shared" si="411"/>
        <v>167703059.90000007</v>
      </c>
      <c r="F3331" s="495">
        <f t="shared" si="411"/>
        <v>175503659.94</v>
      </c>
      <c r="G3331" s="495">
        <f t="shared" si="410"/>
        <v>-7800600.0399999321</v>
      </c>
      <c r="H3331" s="495">
        <f>VLOOKUP(A3331,'02-Metrics'!A:R,18,FALSE)</f>
        <v>176420375</v>
      </c>
      <c r="I3331" s="496">
        <f t="shared" si="409"/>
        <v>-4.421598151574007E-2</v>
      </c>
      <c r="J3331" s="512"/>
      <c r="M3331" s="241" t="s">
        <v>1038</v>
      </c>
      <c r="S3331">
        <f t="shared" ref="S3331:S3394" si="412">YEAR(B3331)</f>
        <v>2021</v>
      </c>
    </row>
    <row r="3332" spans="1:19">
      <c r="A3332" s="418" t="s">
        <v>1144</v>
      </c>
      <c r="B3332" s="497">
        <v>44228</v>
      </c>
      <c r="C3332" s="498"/>
      <c r="D3332" s="498">
        <v>67550</v>
      </c>
      <c r="E3332" s="495">
        <f t="shared" si="411"/>
        <v>167703059.90000007</v>
      </c>
      <c r="F3332" s="495">
        <f t="shared" si="411"/>
        <v>175571209.94</v>
      </c>
      <c r="G3332" s="495">
        <f t="shared" si="410"/>
        <v>-7868150.0399999321</v>
      </c>
      <c r="H3332" s="495">
        <f>VLOOKUP(A3332,'02-Metrics'!A:R,18,FALSE)</f>
        <v>176420375</v>
      </c>
      <c r="I3332" s="496">
        <f t="shared" si="409"/>
        <v>-4.4598873797881522E-2</v>
      </c>
      <c r="J3332" s="512"/>
      <c r="M3332" s="241" t="s">
        <v>1038</v>
      </c>
      <c r="S3332">
        <f t="shared" si="412"/>
        <v>2021</v>
      </c>
    </row>
    <row r="3333" spans="1:19">
      <c r="A3333" s="418" t="s">
        <v>1144</v>
      </c>
      <c r="B3333" s="497">
        <f>L3333</f>
        <v>44230</v>
      </c>
      <c r="C3333" s="498">
        <v>9960243.2699999996</v>
      </c>
      <c r="D3333" s="498"/>
      <c r="E3333" s="495">
        <f t="shared" si="411"/>
        <v>177663303.17000008</v>
      </c>
      <c r="F3333" s="495">
        <f t="shared" si="411"/>
        <v>175571209.94</v>
      </c>
      <c r="G3333" s="495">
        <f t="shared" si="410"/>
        <v>2092093.2300000787</v>
      </c>
      <c r="H3333" s="495">
        <f>VLOOKUP(A3333,'02-Metrics'!A:R,18,FALSE)</f>
        <v>176420375</v>
      </c>
      <c r="I3333" s="496">
        <f t="shared" si="409"/>
        <v>1.1858569227052593E-2</v>
      </c>
      <c r="J3333" s="512"/>
      <c r="L3333" s="23">
        <v>44230</v>
      </c>
      <c r="M3333" s="241" t="s">
        <v>1039</v>
      </c>
      <c r="S3333">
        <f t="shared" si="412"/>
        <v>2021</v>
      </c>
    </row>
    <row r="3334" spans="1:19">
      <c r="A3334" s="418" t="s">
        <v>1144</v>
      </c>
      <c r="B3334" s="497">
        <v>44256</v>
      </c>
      <c r="C3334" s="498"/>
      <c r="D3334" s="498">
        <v>818169.05</v>
      </c>
      <c r="E3334" s="495">
        <f t="shared" si="411"/>
        <v>177663303.17000008</v>
      </c>
      <c r="F3334" s="495">
        <f t="shared" si="411"/>
        <v>176389378.99000001</v>
      </c>
      <c r="G3334" s="495">
        <f t="shared" si="410"/>
        <v>1273924.1800000668</v>
      </c>
      <c r="H3334" s="495">
        <f>VLOOKUP(A3334,'02-Metrics'!A:R,18,FALSE)</f>
        <v>176420375</v>
      </c>
      <c r="I3334" s="496">
        <f t="shared" si="409"/>
        <v>7.2209583501909392E-3</v>
      </c>
      <c r="J3334" s="512"/>
      <c r="M3334" s="241" t="s">
        <v>1038</v>
      </c>
      <c r="S3334">
        <f t="shared" si="412"/>
        <v>2021</v>
      </c>
    </row>
    <row r="3335" spans="1:19">
      <c r="A3335" s="418"/>
      <c r="B3335" s="505"/>
      <c r="C3335" s="506"/>
      <c r="D3335" s="506"/>
      <c r="E3335" s="506"/>
      <c r="F3335" s="506"/>
      <c r="G3335" s="506"/>
      <c r="H3335" s="495"/>
      <c r="I3335" s="496"/>
      <c r="J3335" s="512"/>
      <c r="S3335">
        <f t="shared" si="412"/>
        <v>1900</v>
      </c>
    </row>
    <row r="3336" spans="1:19">
      <c r="A3336" s="418" t="s">
        <v>1147</v>
      </c>
      <c r="B3336" s="497">
        <v>43405</v>
      </c>
      <c r="C3336" s="498"/>
      <c r="D3336" s="498">
        <v>6250</v>
      </c>
      <c r="E3336" s="495">
        <f t="shared" ref="E3336:F3351" si="413">C3336+E3335</f>
        <v>0</v>
      </c>
      <c r="F3336" s="495">
        <f t="shared" si="413"/>
        <v>6250</v>
      </c>
      <c r="G3336" s="495">
        <f t="shared" si="410"/>
        <v>-6250</v>
      </c>
      <c r="H3336" s="495">
        <f>VLOOKUP(A3336,'02-Metrics'!A:R,18,FALSE)</f>
        <v>1633315425</v>
      </c>
      <c r="I3336" s="496">
        <f t="shared" si="409"/>
        <v>-3.8265725678798386E-6</v>
      </c>
      <c r="J3336" s="512"/>
      <c r="M3336" s="241" t="s">
        <v>1038</v>
      </c>
      <c r="S3336">
        <f t="shared" si="412"/>
        <v>2018</v>
      </c>
    </row>
    <row r="3337" spans="1:19">
      <c r="A3337" s="418" t="s">
        <v>1147</v>
      </c>
      <c r="B3337" s="497">
        <v>43435</v>
      </c>
      <c r="C3337" s="498"/>
      <c r="D3337" s="498">
        <v>1558519.47</v>
      </c>
      <c r="E3337" s="495">
        <f t="shared" si="413"/>
        <v>0</v>
      </c>
      <c r="F3337" s="495">
        <f t="shared" si="413"/>
        <v>1564769.47</v>
      </c>
      <c r="G3337" s="495">
        <f t="shared" si="410"/>
        <v>-1564769.47</v>
      </c>
      <c r="H3337" s="495">
        <f>VLOOKUP(A3337,'02-Metrics'!A:R,18,FALSE)</f>
        <v>1633315425</v>
      </c>
      <c r="I3337" s="496">
        <f t="shared" si="409"/>
        <v>-9.5803262863325986E-4</v>
      </c>
      <c r="J3337" s="512"/>
      <c r="M3337" s="241" t="s">
        <v>1038</v>
      </c>
      <c r="S3337">
        <f t="shared" si="412"/>
        <v>2018</v>
      </c>
    </row>
    <row r="3338" spans="1:19">
      <c r="A3338" s="418" t="s">
        <v>1147</v>
      </c>
      <c r="B3338" s="497">
        <v>43466</v>
      </c>
      <c r="C3338" s="498"/>
      <c r="D3338" s="498">
        <v>2323205.2199999997</v>
      </c>
      <c r="E3338" s="495">
        <f t="shared" si="413"/>
        <v>0</v>
      </c>
      <c r="F3338" s="495">
        <f t="shared" si="413"/>
        <v>3887974.6899999995</v>
      </c>
      <c r="G3338" s="495">
        <f t="shared" si="410"/>
        <v>-3887974.6899999995</v>
      </c>
      <c r="H3338" s="495">
        <f>VLOOKUP(A3338,'02-Metrics'!A:R,18,FALSE)</f>
        <v>1633315425</v>
      </c>
      <c r="I3338" s="496">
        <f t="shared" si="409"/>
        <v>-2.3804187669384186E-3</v>
      </c>
      <c r="J3338" s="512"/>
      <c r="M3338" s="241" t="s">
        <v>1038</v>
      </c>
      <c r="S3338">
        <f t="shared" si="412"/>
        <v>2019</v>
      </c>
    </row>
    <row r="3339" spans="1:19">
      <c r="A3339" s="418" t="s">
        <v>1147</v>
      </c>
      <c r="B3339" s="497">
        <f>L3339</f>
        <v>43494</v>
      </c>
      <c r="C3339" s="498">
        <v>81563831.799999997</v>
      </c>
      <c r="D3339" s="498"/>
      <c r="E3339" s="495">
        <f t="shared" si="413"/>
        <v>81563831.799999997</v>
      </c>
      <c r="F3339" s="495">
        <f t="shared" si="413"/>
        <v>3887974.6899999995</v>
      </c>
      <c r="G3339" s="495">
        <f t="shared" si="410"/>
        <v>77675857.109999999</v>
      </c>
      <c r="H3339" s="495">
        <f>VLOOKUP(A3339,'02-Metrics'!A:R,18,FALSE)</f>
        <v>1633315425</v>
      </c>
      <c r="I3339" s="496">
        <f t="shared" si="409"/>
        <v>4.7557168640588822E-2</v>
      </c>
      <c r="J3339" s="512"/>
      <c r="L3339" s="23">
        <v>43494</v>
      </c>
      <c r="M3339" s="241" t="s">
        <v>1039</v>
      </c>
      <c r="S3339">
        <f t="shared" si="412"/>
        <v>2019</v>
      </c>
    </row>
    <row r="3340" spans="1:19">
      <c r="A3340" s="418" t="s">
        <v>1147</v>
      </c>
      <c r="B3340" s="497">
        <f>L3340</f>
        <v>43494</v>
      </c>
      <c r="C3340" s="498">
        <v>80000000</v>
      </c>
      <c r="D3340" s="498"/>
      <c r="E3340" s="495">
        <f t="shared" si="413"/>
        <v>161563831.80000001</v>
      </c>
      <c r="F3340" s="495">
        <f t="shared" si="413"/>
        <v>3887974.6899999995</v>
      </c>
      <c r="G3340" s="495">
        <f t="shared" si="410"/>
        <v>157675857.11000001</v>
      </c>
      <c r="H3340" s="495">
        <f>VLOOKUP(A3340,'02-Metrics'!A:R,18,FALSE)</f>
        <v>1633315425</v>
      </c>
      <c r="I3340" s="496">
        <f t="shared" si="409"/>
        <v>9.6537297509450767E-2</v>
      </c>
      <c r="J3340" s="512"/>
      <c r="L3340" s="23">
        <v>43494</v>
      </c>
      <c r="M3340" s="241" t="s">
        <v>1039</v>
      </c>
      <c r="S3340">
        <f t="shared" si="412"/>
        <v>2019</v>
      </c>
    </row>
    <row r="3341" spans="1:19">
      <c r="A3341" s="418" t="s">
        <v>1147</v>
      </c>
      <c r="B3341" s="497">
        <v>43497</v>
      </c>
      <c r="C3341" s="498"/>
      <c r="D3341" s="498">
        <v>5181623.8499999996</v>
      </c>
      <c r="E3341" s="495">
        <f t="shared" si="413"/>
        <v>161563831.80000001</v>
      </c>
      <c r="F3341" s="495">
        <f t="shared" si="413"/>
        <v>9069598.5399999991</v>
      </c>
      <c r="G3341" s="495">
        <f t="shared" si="410"/>
        <v>152494233.26000002</v>
      </c>
      <c r="H3341" s="495">
        <f>VLOOKUP(A3341,'02-Metrics'!A:R,18,FALSE)</f>
        <v>1633315425</v>
      </c>
      <c r="I3341" s="496">
        <f t="shared" si="409"/>
        <v>9.3364839960413656E-2</v>
      </c>
      <c r="J3341" s="512"/>
      <c r="M3341" s="241" t="s">
        <v>1038</v>
      </c>
      <c r="S3341">
        <f t="shared" si="412"/>
        <v>2019</v>
      </c>
    </row>
    <row r="3342" spans="1:19">
      <c r="A3342" s="418" t="s">
        <v>1147</v>
      </c>
      <c r="B3342" s="497">
        <v>43525</v>
      </c>
      <c r="C3342" s="498"/>
      <c r="D3342" s="498">
        <v>22124584.32</v>
      </c>
      <c r="E3342" s="495">
        <f t="shared" si="413"/>
        <v>161563831.80000001</v>
      </c>
      <c r="F3342" s="495">
        <f t="shared" si="413"/>
        <v>31194182.859999999</v>
      </c>
      <c r="G3342" s="495">
        <f t="shared" si="410"/>
        <v>130369648.94000001</v>
      </c>
      <c r="H3342" s="495">
        <f>VLOOKUP(A3342,'02-Metrics'!A:R,18,FALSE)</f>
        <v>1633315425</v>
      </c>
      <c r="I3342" s="496">
        <f t="shared" si="409"/>
        <v>7.9819027570868631E-2</v>
      </c>
      <c r="J3342" s="512"/>
      <c r="M3342" s="241" t="s">
        <v>1038</v>
      </c>
      <c r="S3342">
        <f t="shared" si="412"/>
        <v>2019</v>
      </c>
    </row>
    <row r="3343" spans="1:19">
      <c r="A3343" s="418" t="s">
        <v>1147</v>
      </c>
      <c r="B3343" s="497">
        <f>L3343</f>
        <v>43537</v>
      </c>
      <c r="C3343" s="498">
        <v>15998139</v>
      </c>
      <c r="D3343" s="498"/>
      <c r="E3343" s="495">
        <f t="shared" si="413"/>
        <v>177561970.80000001</v>
      </c>
      <c r="F3343" s="495">
        <f t="shared" si="413"/>
        <v>31194182.859999999</v>
      </c>
      <c r="G3343" s="495">
        <f t="shared" si="410"/>
        <v>146367787.94</v>
      </c>
      <c r="H3343" s="495">
        <f>VLOOKUP(A3343,'02-Metrics'!A:R,18,FALSE)</f>
        <v>1633315425</v>
      </c>
      <c r="I3343" s="496">
        <f t="shared" si="409"/>
        <v>8.9613913944393192E-2</v>
      </c>
      <c r="J3343" s="512"/>
      <c r="L3343" s="23">
        <v>43537</v>
      </c>
      <c r="M3343" s="241" t="s">
        <v>1039</v>
      </c>
      <c r="S3343">
        <f t="shared" si="412"/>
        <v>2019</v>
      </c>
    </row>
    <row r="3344" spans="1:19">
      <c r="A3344" s="418" t="s">
        <v>1147</v>
      </c>
      <c r="B3344" s="497">
        <v>43556</v>
      </c>
      <c r="C3344" s="498"/>
      <c r="D3344" s="498">
        <v>13354736.560000001</v>
      </c>
      <c r="E3344" s="495">
        <f t="shared" si="413"/>
        <v>177561970.80000001</v>
      </c>
      <c r="F3344" s="495">
        <f t="shared" si="413"/>
        <v>44548919.420000002</v>
      </c>
      <c r="G3344" s="495">
        <f t="shared" si="410"/>
        <v>133013051.38000001</v>
      </c>
      <c r="H3344" s="495">
        <f>VLOOKUP(A3344,'02-Metrics'!A:R,18,FALSE)</f>
        <v>1633315425</v>
      </c>
      <c r="I3344" s="496">
        <f t="shared" si="409"/>
        <v>8.1437454972911924E-2</v>
      </c>
      <c r="J3344" s="512"/>
      <c r="M3344" s="241" t="s">
        <v>1038</v>
      </c>
      <c r="S3344">
        <f t="shared" si="412"/>
        <v>2019</v>
      </c>
    </row>
    <row r="3345" spans="1:19">
      <c r="A3345" s="418" t="s">
        <v>1147</v>
      </c>
      <c r="B3345" s="497">
        <f>L3345</f>
        <v>43570</v>
      </c>
      <c r="C3345" s="498">
        <v>18062199.23</v>
      </c>
      <c r="D3345" s="498"/>
      <c r="E3345" s="495">
        <f t="shared" si="413"/>
        <v>195624170.03</v>
      </c>
      <c r="F3345" s="495">
        <f t="shared" si="413"/>
        <v>44548919.420000002</v>
      </c>
      <c r="G3345" s="495">
        <f t="shared" si="410"/>
        <v>151075250.61000001</v>
      </c>
      <c r="H3345" s="495">
        <f>VLOOKUP(A3345,'02-Metrics'!A:R,18,FALSE)</f>
        <v>1633315425</v>
      </c>
      <c r="I3345" s="496">
        <f t="shared" si="409"/>
        <v>9.2496065547167661E-2</v>
      </c>
      <c r="J3345" s="512"/>
      <c r="L3345" s="23">
        <v>43570</v>
      </c>
      <c r="M3345" s="241" t="s">
        <v>764</v>
      </c>
      <c r="S3345">
        <f t="shared" si="412"/>
        <v>2019</v>
      </c>
    </row>
    <row r="3346" spans="1:19">
      <c r="A3346" s="418" t="s">
        <v>1147</v>
      </c>
      <c r="B3346" s="497">
        <v>43586</v>
      </c>
      <c r="C3346" s="498"/>
      <c r="D3346" s="498">
        <v>7139997.4799999995</v>
      </c>
      <c r="E3346" s="495">
        <f t="shared" si="413"/>
        <v>195624170.03</v>
      </c>
      <c r="F3346" s="495">
        <f t="shared" si="413"/>
        <v>51688916.899999999</v>
      </c>
      <c r="G3346" s="495">
        <f t="shared" si="410"/>
        <v>143935253.13</v>
      </c>
      <c r="H3346" s="495">
        <f>VLOOKUP(A3346,'02-Metrics'!A:R,18,FALSE)</f>
        <v>1633315425</v>
      </c>
      <c r="I3346" s="496">
        <f t="shared" si="409"/>
        <v>8.8124590588495783E-2</v>
      </c>
      <c r="J3346" s="512"/>
      <c r="M3346" s="241" t="s">
        <v>1038</v>
      </c>
      <c r="S3346">
        <f t="shared" si="412"/>
        <v>2019</v>
      </c>
    </row>
    <row r="3347" spans="1:19">
      <c r="A3347" s="418" t="s">
        <v>1147</v>
      </c>
      <c r="B3347" s="497">
        <f>L3347</f>
        <v>43614</v>
      </c>
      <c r="C3347" s="498">
        <v>15357944.029999999</v>
      </c>
      <c r="D3347" s="498"/>
      <c r="E3347" s="495">
        <f t="shared" si="413"/>
        <v>210982114.06</v>
      </c>
      <c r="F3347" s="495">
        <f t="shared" si="413"/>
        <v>51688916.899999999</v>
      </c>
      <c r="G3347" s="495">
        <f t="shared" si="410"/>
        <v>159293197.16</v>
      </c>
      <c r="H3347" s="495">
        <f>VLOOKUP(A3347,'02-Metrics'!A:R,18,FALSE)</f>
        <v>1633315425</v>
      </c>
      <c r="I3347" s="496">
        <f t="shared" si="409"/>
        <v>9.7527516560372896E-2</v>
      </c>
      <c r="J3347" s="512"/>
      <c r="L3347" s="23">
        <v>43614</v>
      </c>
      <c r="M3347" s="241" t="s">
        <v>1039</v>
      </c>
      <c r="S3347">
        <f t="shared" si="412"/>
        <v>2019</v>
      </c>
    </row>
    <row r="3348" spans="1:19">
      <c r="A3348" s="418" t="s">
        <v>1147</v>
      </c>
      <c r="B3348" s="497">
        <v>43617</v>
      </c>
      <c r="C3348" s="498"/>
      <c r="D3348" s="498">
        <v>17260686.739999998</v>
      </c>
      <c r="E3348" s="495">
        <f t="shared" si="413"/>
        <v>210982114.06</v>
      </c>
      <c r="F3348" s="495">
        <f t="shared" si="413"/>
        <v>68949603.640000001</v>
      </c>
      <c r="G3348" s="495">
        <f t="shared" si="410"/>
        <v>142032510.42000002</v>
      </c>
      <c r="H3348" s="495">
        <f>VLOOKUP(A3348,'02-Metrics'!A:R,18,FALSE)</f>
        <v>1633315425</v>
      </c>
      <c r="I3348" s="496">
        <f t="shared" si="409"/>
        <v>8.6959633299244707E-2</v>
      </c>
      <c r="J3348" s="512"/>
      <c r="M3348" s="241" t="s">
        <v>1038</v>
      </c>
      <c r="S3348">
        <f t="shared" si="412"/>
        <v>2019</v>
      </c>
    </row>
    <row r="3349" spans="1:19">
      <c r="A3349" s="418" t="s">
        <v>1147</v>
      </c>
      <c r="B3349" s="497">
        <v>43647</v>
      </c>
      <c r="C3349" s="498"/>
      <c r="D3349" s="498">
        <v>29860309.800000004</v>
      </c>
      <c r="E3349" s="495">
        <f t="shared" si="413"/>
        <v>210982114.06</v>
      </c>
      <c r="F3349" s="495">
        <f t="shared" si="413"/>
        <v>98809913.439999998</v>
      </c>
      <c r="G3349" s="495">
        <f t="shared" si="410"/>
        <v>112172200.62</v>
      </c>
      <c r="H3349" s="495">
        <f>VLOOKUP(A3349,'02-Metrics'!A:R,18,FALSE)</f>
        <v>1633315425</v>
      </c>
      <c r="I3349" s="496">
        <f t="shared" si="409"/>
        <v>6.867761052339294E-2</v>
      </c>
      <c r="J3349" s="512"/>
      <c r="M3349" s="241" t="s">
        <v>1038</v>
      </c>
      <c r="S3349">
        <f t="shared" si="412"/>
        <v>2019</v>
      </c>
    </row>
    <row r="3350" spans="1:19">
      <c r="A3350" s="418" t="s">
        <v>1147</v>
      </c>
      <c r="B3350" s="497">
        <f>L3350</f>
        <v>43663</v>
      </c>
      <c r="C3350" s="498">
        <v>27940477.280000001</v>
      </c>
      <c r="D3350" s="498"/>
      <c r="E3350" s="495">
        <f t="shared" si="413"/>
        <v>238922591.34</v>
      </c>
      <c r="F3350" s="495">
        <f t="shared" si="413"/>
        <v>98809913.439999998</v>
      </c>
      <c r="G3350" s="495">
        <f t="shared" si="410"/>
        <v>140112677.90000001</v>
      </c>
      <c r="H3350" s="495">
        <f>VLOOKUP(A3350,'02-Metrics'!A:R,18,FALSE)</f>
        <v>1633315425</v>
      </c>
      <c r="I3350" s="496">
        <f t="shared" si="409"/>
        <v>8.5784212746291805E-2</v>
      </c>
      <c r="J3350" s="512"/>
      <c r="L3350" s="23">
        <v>43663</v>
      </c>
      <c r="M3350" s="241" t="s">
        <v>764</v>
      </c>
      <c r="S3350">
        <f t="shared" si="412"/>
        <v>2019</v>
      </c>
    </row>
    <row r="3351" spans="1:19">
      <c r="A3351" s="418" t="s">
        <v>1147</v>
      </c>
      <c r="B3351" s="497">
        <v>43678</v>
      </c>
      <c r="C3351" s="498"/>
      <c r="D3351" s="498">
        <v>21052019.150000006</v>
      </c>
      <c r="E3351" s="495">
        <f t="shared" si="413"/>
        <v>238922591.34</v>
      </c>
      <c r="F3351" s="495">
        <f t="shared" si="413"/>
        <v>119861932.59</v>
      </c>
      <c r="G3351" s="495">
        <f t="shared" si="410"/>
        <v>119060658.75</v>
      </c>
      <c r="H3351" s="495">
        <f>VLOOKUP(A3351,'02-Metrics'!A:R,18,FALSE)</f>
        <v>1633315425</v>
      </c>
      <c r="I3351" s="496">
        <f t="shared" si="409"/>
        <v>7.2895080109832422E-2</v>
      </c>
      <c r="J3351" s="512"/>
      <c r="M3351" s="241" t="s">
        <v>1038</v>
      </c>
      <c r="S3351">
        <f t="shared" si="412"/>
        <v>2019</v>
      </c>
    </row>
    <row r="3352" spans="1:19">
      <c r="A3352" s="418" t="s">
        <v>1147</v>
      </c>
      <c r="B3352" s="497">
        <f>L3352</f>
        <v>43682</v>
      </c>
      <c r="C3352" s="498">
        <v>13161622.85</v>
      </c>
      <c r="D3352" s="498"/>
      <c r="E3352" s="495">
        <f t="shared" ref="E3352:F3367" si="414">C3352+E3351</f>
        <v>252084214.19</v>
      </c>
      <c r="F3352" s="495">
        <f t="shared" si="414"/>
        <v>119861932.59</v>
      </c>
      <c r="G3352" s="495">
        <f t="shared" si="410"/>
        <v>132222281.59999999</v>
      </c>
      <c r="H3352" s="495">
        <f>VLOOKUP(A3352,'02-Metrics'!A:R,18,FALSE)</f>
        <v>1633315425</v>
      </c>
      <c r="I3352" s="496">
        <f t="shared" si="409"/>
        <v>8.0953304901286896E-2</v>
      </c>
      <c r="J3352" s="512"/>
      <c r="L3352" s="23">
        <v>43682</v>
      </c>
      <c r="M3352" s="241" t="s">
        <v>764</v>
      </c>
      <c r="S3352">
        <f t="shared" si="412"/>
        <v>2019</v>
      </c>
    </row>
    <row r="3353" spans="1:19">
      <c r="A3353" s="418" t="s">
        <v>1147</v>
      </c>
      <c r="B3353" s="497">
        <v>43709</v>
      </c>
      <c r="C3353" s="498"/>
      <c r="D3353" s="498">
        <v>32814557.430000011</v>
      </c>
      <c r="E3353" s="495">
        <f t="shared" si="414"/>
        <v>252084214.19</v>
      </c>
      <c r="F3353" s="495">
        <f t="shared" si="414"/>
        <v>152676490.02000001</v>
      </c>
      <c r="G3353" s="495">
        <f t="shared" si="410"/>
        <v>99407724.169999987</v>
      </c>
      <c r="H3353" s="495">
        <f>VLOOKUP(A3353,'02-Metrics'!A:R,18,FALSE)</f>
        <v>1633315425</v>
      </c>
      <c r="I3353" s="496">
        <f t="shared" si="409"/>
        <v>6.0862539255086008E-2</v>
      </c>
      <c r="J3353" s="512"/>
      <c r="M3353" s="241" t="s">
        <v>1038</v>
      </c>
      <c r="S3353">
        <f t="shared" si="412"/>
        <v>2019</v>
      </c>
    </row>
    <row r="3354" spans="1:19">
      <c r="A3354" s="418" t="s">
        <v>1147</v>
      </c>
      <c r="B3354" s="497">
        <f>L3354</f>
        <v>43717</v>
      </c>
      <c r="C3354" s="498">
        <v>24492163.719999999</v>
      </c>
      <c r="D3354" s="498"/>
      <c r="E3354" s="495">
        <f t="shared" si="414"/>
        <v>276576377.90999997</v>
      </c>
      <c r="F3354" s="495">
        <f t="shared" si="414"/>
        <v>152676490.02000001</v>
      </c>
      <c r="G3354" s="495">
        <f t="shared" si="410"/>
        <v>123899887.88999996</v>
      </c>
      <c r="H3354" s="495">
        <f>VLOOKUP(A3354,'02-Metrics'!A:R,18,FALSE)</f>
        <v>1633315425</v>
      </c>
      <c r="I3354" s="496">
        <f t="shared" si="409"/>
        <v>7.5857905946121795E-2</v>
      </c>
      <c r="J3354" s="512"/>
      <c r="L3354" s="23">
        <v>43717</v>
      </c>
      <c r="M3354" s="241" t="s">
        <v>764</v>
      </c>
      <c r="S3354">
        <f t="shared" si="412"/>
        <v>2019</v>
      </c>
    </row>
    <row r="3355" spans="1:19">
      <c r="A3355" s="418" t="s">
        <v>1147</v>
      </c>
      <c r="B3355" s="497">
        <v>43739</v>
      </c>
      <c r="C3355" s="498"/>
      <c r="D3355" s="498">
        <v>59773701.220000006</v>
      </c>
      <c r="E3355" s="495">
        <f t="shared" si="414"/>
        <v>276576377.90999997</v>
      </c>
      <c r="F3355" s="495">
        <f t="shared" si="414"/>
        <v>212450191.24000001</v>
      </c>
      <c r="G3355" s="495">
        <f t="shared" si="410"/>
        <v>64126186.669999957</v>
      </c>
      <c r="H3355" s="495">
        <f>VLOOKUP(A3355,'02-Metrics'!A:R,18,FALSE)</f>
        <v>1633315425</v>
      </c>
      <c r="I3355" s="496">
        <f t="shared" si="409"/>
        <v>3.9261361087066175E-2</v>
      </c>
      <c r="J3355" s="512"/>
      <c r="M3355" s="241" t="s">
        <v>1038</v>
      </c>
      <c r="S3355">
        <f t="shared" si="412"/>
        <v>2019</v>
      </c>
    </row>
    <row r="3356" spans="1:19">
      <c r="A3356" s="418" t="s">
        <v>1147</v>
      </c>
      <c r="B3356" s="497">
        <f>L3356</f>
        <v>43745</v>
      </c>
      <c r="C3356" s="498">
        <v>29974844.16</v>
      </c>
      <c r="D3356" s="498"/>
      <c r="E3356" s="495">
        <f t="shared" si="414"/>
        <v>306551222.06999999</v>
      </c>
      <c r="F3356" s="495">
        <f t="shared" si="414"/>
        <v>212450191.24000001</v>
      </c>
      <c r="G3356" s="495">
        <f t="shared" si="410"/>
        <v>94101030.829999983</v>
      </c>
      <c r="H3356" s="495">
        <f>VLOOKUP(A3356,'02-Metrics'!A:R,18,FALSE)</f>
        <v>1633315425</v>
      </c>
      <c r="I3356" s="496">
        <f t="shared" si="409"/>
        <v>5.7613507709326862E-2</v>
      </c>
      <c r="J3356" s="512"/>
      <c r="L3356" s="23">
        <v>43745</v>
      </c>
      <c r="M3356" s="241" t="s">
        <v>764</v>
      </c>
      <c r="S3356">
        <f t="shared" si="412"/>
        <v>2019</v>
      </c>
    </row>
    <row r="3357" spans="1:19">
      <c r="A3357" s="418" t="s">
        <v>1147</v>
      </c>
      <c r="B3357" s="497">
        <f>L3357</f>
        <v>43769</v>
      </c>
      <c r="C3357" s="498">
        <v>29128813.98</v>
      </c>
      <c r="D3357" s="498"/>
      <c r="E3357" s="495">
        <f t="shared" si="414"/>
        <v>335680036.05000001</v>
      </c>
      <c r="F3357" s="495">
        <f t="shared" si="414"/>
        <v>212450191.24000001</v>
      </c>
      <c r="G3357" s="495">
        <f t="shared" si="410"/>
        <v>123229844.81</v>
      </c>
      <c r="H3357" s="495">
        <f>VLOOKUP(A3357,'02-Metrics'!A:R,18,FALSE)</f>
        <v>1633315425</v>
      </c>
      <c r="I3357" s="496">
        <f t="shared" si="409"/>
        <v>7.5447670991045712E-2</v>
      </c>
      <c r="J3357" s="512"/>
      <c r="L3357" s="23">
        <v>43769</v>
      </c>
      <c r="M3357" s="241" t="s">
        <v>1039</v>
      </c>
      <c r="S3357">
        <f t="shared" si="412"/>
        <v>2019</v>
      </c>
    </row>
    <row r="3358" spans="1:19">
      <c r="A3358" s="418" t="s">
        <v>1147</v>
      </c>
      <c r="B3358" s="497">
        <v>43770</v>
      </c>
      <c r="C3358" s="498"/>
      <c r="D3358" s="498">
        <v>61414500.839999996</v>
      </c>
      <c r="E3358" s="495">
        <f t="shared" si="414"/>
        <v>335680036.05000001</v>
      </c>
      <c r="F3358" s="495">
        <f t="shared" si="414"/>
        <v>273864692.07999998</v>
      </c>
      <c r="G3358" s="495">
        <f t="shared" si="410"/>
        <v>61815343.970000029</v>
      </c>
      <c r="H3358" s="495">
        <f>VLOOKUP(A3358,'02-Metrics'!A:R,18,FALSE)</f>
        <v>1633315425</v>
      </c>
      <c r="I3358" s="496">
        <f t="shared" si="409"/>
        <v>3.7846543921545364E-2</v>
      </c>
      <c r="J3358" s="512"/>
      <c r="M3358" s="241" t="s">
        <v>1038</v>
      </c>
      <c r="S3358">
        <f t="shared" si="412"/>
        <v>2019</v>
      </c>
    </row>
    <row r="3359" spans="1:19">
      <c r="A3359" s="418" t="s">
        <v>1147</v>
      </c>
      <c r="B3359" s="497">
        <v>43800</v>
      </c>
      <c r="C3359" s="498"/>
      <c r="D3359" s="498">
        <v>84767956.570000008</v>
      </c>
      <c r="E3359" s="495">
        <f t="shared" si="414"/>
        <v>335680036.05000001</v>
      </c>
      <c r="F3359" s="495">
        <f t="shared" si="414"/>
        <v>358632648.64999998</v>
      </c>
      <c r="G3359" s="495">
        <f t="shared" si="410"/>
        <v>-22952612.599999964</v>
      </c>
      <c r="H3359" s="495">
        <f>VLOOKUP(A3359,'02-Metrics'!A:R,18,FALSE)</f>
        <v>1633315425</v>
      </c>
      <c r="I3359" s="496">
        <f t="shared" si="409"/>
        <v>-1.4052774037813281E-2</v>
      </c>
      <c r="J3359" s="512"/>
      <c r="M3359" s="241" t="s">
        <v>1038</v>
      </c>
      <c r="S3359">
        <f t="shared" si="412"/>
        <v>2019</v>
      </c>
    </row>
    <row r="3360" spans="1:19">
      <c r="A3360" s="418" t="s">
        <v>1147</v>
      </c>
      <c r="B3360" s="497">
        <f>L3360</f>
        <v>43807</v>
      </c>
      <c r="C3360" s="498">
        <v>40031882.729999997</v>
      </c>
      <c r="D3360" s="498"/>
      <c r="E3360" s="495">
        <f t="shared" si="414"/>
        <v>375711918.78000003</v>
      </c>
      <c r="F3360" s="495">
        <f t="shared" si="414"/>
        <v>358632648.64999998</v>
      </c>
      <c r="G3360" s="495">
        <f t="shared" si="410"/>
        <v>17079270.130000055</v>
      </c>
      <c r="H3360" s="495">
        <f>VLOOKUP(A3360,'02-Metrics'!A:R,18,FALSE)</f>
        <v>1633315425</v>
      </c>
      <c r="I3360" s="496">
        <f t="shared" si="409"/>
        <v>1.0456810649418837E-2</v>
      </c>
      <c r="J3360" s="512"/>
      <c r="L3360" s="23">
        <v>43807</v>
      </c>
      <c r="M3360" s="241" t="s">
        <v>764</v>
      </c>
      <c r="S3360">
        <f t="shared" si="412"/>
        <v>2019</v>
      </c>
    </row>
    <row r="3361" spans="1:19">
      <c r="A3361" s="418" t="s">
        <v>1147</v>
      </c>
      <c r="B3361" s="497">
        <v>43831</v>
      </c>
      <c r="C3361" s="498"/>
      <c r="D3361" s="498">
        <v>64410602.00000003</v>
      </c>
      <c r="E3361" s="495">
        <f t="shared" si="414"/>
        <v>375711918.78000003</v>
      </c>
      <c r="F3361" s="495">
        <f t="shared" si="414"/>
        <v>423043250.64999998</v>
      </c>
      <c r="G3361" s="495">
        <f t="shared" si="410"/>
        <v>-47331331.869999945</v>
      </c>
      <c r="H3361" s="495">
        <f>VLOOKUP(A3361,'02-Metrics'!A:R,18,FALSE)</f>
        <v>1633315425</v>
      </c>
      <c r="I3361" s="496">
        <f t="shared" si="409"/>
        <v>-2.8978684181593366E-2</v>
      </c>
      <c r="J3361" s="512"/>
      <c r="M3361" s="241" t="s">
        <v>1038</v>
      </c>
      <c r="S3361">
        <f t="shared" si="412"/>
        <v>2020</v>
      </c>
    </row>
    <row r="3362" spans="1:19">
      <c r="A3362" s="418" t="s">
        <v>1147</v>
      </c>
      <c r="B3362" s="497">
        <f>L3362</f>
        <v>43843</v>
      </c>
      <c r="C3362" s="498">
        <v>66994289.299999997</v>
      </c>
      <c r="D3362" s="498"/>
      <c r="E3362" s="495">
        <f t="shared" si="414"/>
        <v>442706208.08000004</v>
      </c>
      <c r="F3362" s="495">
        <f t="shared" si="414"/>
        <v>423043250.64999998</v>
      </c>
      <c r="G3362" s="495">
        <f t="shared" si="410"/>
        <v>19662957.430000067</v>
      </c>
      <c r="H3362" s="495">
        <f>VLOOKUP(A3362,'02-Metrics'!A:R,18,FALSE)</f>
        <v>1633315425</v>
      </c>
      <c r="I3362" s="496">
        <f t="shared" si="409"/>
        <v>1.203867736080437E-2</v>
      </c>
      <c r="J3362" s="512"/>
      <c r="L3362" s="23">
        <v>43843</v>
      </c>
      <c r="M3362" s="241" t="s">
        <v>764</v>
      </c>
      <c r="S3362">
        <f t="shared" si="412"/>
        <v>2020</v>
      </c>
    </row>
    <row r="3363" spans="1:19">
      <c r="A3363" s="418" t="s">
        <v>1147</v>
      </c>
      <c r="B3363" s="497">
        <f>L3363</f>
        <v>43859</v>
      </c>
      <c r="C3363" s="498">
        <v>75494532.329999998</v>
      </c>
      <c r="D3363" s="498"/>
      <c r="E3363" s="495">
        <f t="shared" si="414"/>
        <v>518200740.41000003</v>
      </c>
      <c r="F3363" s="495">
        <f t="shared" si="414"/>
        <v>423043250.64999998</v>
      </c>
      <c r="G3363" s="495">
        <f t="shared" si="410"/>
        <v>95157489.76000005</v>
      </c>
      <c r="H3363" s="495">
        <f>VLOOKUP(A3363,'02-Metrics'!A:R,18,FALSE)</f>
        <v>1633315425</v>
      </c>
      <c r="I3363" s="496">
        <f t="shared" si="409"/>
        <v>5.8260326391027656E-2</v>
      </c>
      <c r="J3363" s="512"/>
      <c r="L3363" s="23">
        <v>43859</v>
      </c>
      <c r="M3363" s="241" t="s">
        <v>764</v>
      </c>
      <c r="S3363">
        <f t="shared" si="412"/>
        <v>2020</v>
      </c>
    </row>
    <row r="3364" spans="1:19">
      <c r="A3364" s="418" t="s">
        <v>1147</v>
      </c>
      <c r="B3364" s="497">
        <v>43862</v>
      </c>
      <c r="C3364" s="498"/>
      <c r="D3364" s="498">
        <v>67384522.120000005</v>
      </c>
      <c r="E3364" s="495">
        <f t="shared" si="414"/>
        <v>518200740.41000003</v>
      </c>
      <c r="F3364" s="495">
        <f t="shared" si="414"/>
        <v>490427772.76999998</v>
      </c>
      <c r="G3364" s="495">
        <f t="shared" si="410"/>
        <v>27772967.640000045</v>
      </c>
      <c r="H3364" s="495">
        <f>VLOOKUP(A3364,'02-Metrics'!A:R,18,FALSE)</f>
        <v>1633315425</v>
      </c>
      <c r="I3364" s="496">
        <f t="shared" si="409"/>
        <v>1.7004044175974183E-2</v>
      </c>
      <c r="J3364" s="512"/>
      <c r="M3364" s="241" t="s">
        <v>1038</v>
      </c>
      <c r="S3364">
        <f t="shared" si="412"/>
        <v>2020</v>
      </c>
    </row>
    <row r="3365" spans="1:19">
      <c r="A3365" s="418" t="s">
        <v>1147</v>
      </c>
      <c r="B3365" s="497">
        <v>43891</v>
      </c>
      <c r="C3365" s="498"/>
      <c r="D3365" s="498">
        <v>59590833.370000005</v>
      </c>
      <c r="E3365" s="495">
        <f t="shared" si="414"/>
        <v>518200740.41000003</v>
      </c>
      <c r="F3365" s="495">
        <f t="shared" si="414"/>
        <v>550018606.13999999</v>
      </c>
      <c r="G3365" s="495">
        <f t="shared" si="410"/>
        <v>-31817865.729999959</v>
      </c>
      <c r="H3365" s="495">
        <f>VLOOKUP(A3365,'02-Metrics'!A:R,18,FALSE)</f>
        <v>1633315425</v>
      </c>
      <c r="I3365" s="496">
        <f t="shared" si="409"/>
        <v>-1.9480539547344296E-2</v>
      </c>
      <c r="J3365" s="512"/>
      <c r="M3365" s="241" t="s">
        <v>1038</v>
      </c>
      <c r="S3365">
        <f t="shared" si="412"/>
        <v>2020</v>
      </c>
    </row>
    <row r="3366" spans="1:19">
      <c r="A3366" s="418" t="s">
        <v>1147</v>
      </c>
      <c r="B3366" s="497">
        <f>L3366</f>
        <v>43894</v>
      </c>
      <c r="C3366" s="498">
        <v>59999695.780000001</v>
      </c>
      <c r="D3366" s="498"/>
      <c r="E3366" s="495">
        <f t="shared" si="414"/>
        <v>578200436.19000006</v>
      </c>
      <c r="F3366" s="495">
        <f t="shared" si="414"/>
        <v>550018606.13999999</v>
      </c>
      <c r="G3366" s="495">
        <f t="shared" si="410"/>
        <v>28181830.050000072</v>
      </c>
      <c r="H3366" s="495">
        <f>VLOOKUP(A3366,'02-Metrics'!A:R,18,FALSE)</f>
        <v>1633315425</v>
      </c>
      <c r="I3366" s="496">
        <f t="shared" si="409"/>
        <v>1.7254370845117117E-2</v>
      </c>
      <c r="J3366" s="512"/>
      <c r="L3366" s="23">
        <v>43894</v>
      </c>
      <c r="M3366" s="241" t="s">
        <v>764</v>
      </c>
      <c r="S3366">
        <f t="shared" si="412"/>
        <v>2020</v>
      </c>
    </row>
    <row r="3367" spans="1:19">
      <c r="A3367" s="418" t="s">
        <v>1147</v>
      </c>
      <c r="B3367" s="497">
        <f>L3367</f>
        <v>43907</v>
      </c>
      <c r="C3367" s="498">
        <v>49675726.5</v>
      </c>
      <c r="D3367" s="498"/>
      <c r="E3367" s="495">
        <f t="shared" si="414"/>
        <v>627876162.69000006</v>
      </c>
      <c r="F3367" s="495">
        <f t="shared" si="414"/>
        <v>550018606.13999999</v>
      </c>
      <c r="G3367" s="495">
        <f t="shared" si="410"/>
        <v>77857556.550000072</v>
      </c>
      <c r="H3367" s="495">
        <f>VLOOKUP(A3367,'02-Metrics'!A:R,18,FALSE)</f>
        <v>1633315425</v>
      </c>
      <c r="I3367" s="496">
        <f t="shared" si="409"/>
        <v>4.7668414415421363E-2</v>
      </c>
      <c r="J3367" s="512"/>
      <c r="L3367" s="23">
        <v>43907</v>
      </c>
      <c r="M3367" s="241" t="s">
        <v>764</v>
      </c>
      <c r="S3367">
        <f t="shared" si="412"/>
        <v>2020</v>
      </c>
    </row>
    <row r="3368" spans="1:19">
      <c r="A3368" s="418" t="s">
        <v>1147</v>
      </c>
      <c r="B3368" s="497">
        <v>43922</v>
      </c>
      <c r="C3368" s="498"/>
      <c r="D3368" s="498">
        <v>31023545.999999989</v>
      </c>
      <c r="E3368" s="495">
        <f t="shared" ref="E3368:F3383" si="415">C3368+E3367</f>
        <v>627876162.69000006</v>
      </c>
      <c r="F3368" s="495">
        <f t="shared" si="415"/>
        <v>581042152.13999999</v>
      </c>
      <c r="G3368" s="495">
        <f t="shared" si="410"/>
        <v>46834010.550000072</v>
      </c>
      <c r="H3368" s="495">
        <f>VLOOKUP(A3368,'02-Metrics'!A:R,18,FALSE)</f>
        <v>1633315425</v>
      </c>
      <c r="I3368" s="496">
        <f t="shared" si="409"/>
        <v>2.8674198402308036E-2</v>
      </c>
      <c r="J3368" s="512"/>
      <c r="M3368" s="241" t="s">
        <v>1038</v>
      </c>
      <c r="S3368">
        <f t="shared" si="412"/>
        <v>2020</v>
      </c>
    </row>
    <row r="3369" spans="1:19">
      <c r="A3369" s="418" t="s">
        <v>1147</v>
      </c>
      <c r="B3369" s="497">
        <f>L3369</f>
        <v>43937</v>
      </c>
      <c r="C3369" s="498">
        <v>46089743</v>
      </c>
      <c r="D3369" s="498"/>
      <c r="E3369" s="495">
        <f t="shared" si="415"/>
        <v>673965905.69000006</v>
      </c>
      <c r="F3369" s="495">
        <f t="shared" si="415"/>
        <v>581042152.13999999</v>
      </c>
      <c r="G3369" s="495">
        <f t="shared" si="410"/>
        <v>92923753.550000072</v>
      </c>
      <c r="H3369" s="495">
        <f>VLOOKUP(A3369,'02-Metrics'!A:R,18,FALSE)</f>
        <v>1633315425</v>
      </c>
      <c r="I3369" s="496">
        <f t="shared" si="409"/>
        <v>5.6892717798217127E-2</v>
      </c>
      <c r="J3369" s="512"/>
      <c r="L3369" s="23">
        <v>43937</v>
      </c>
      <c r="M3369" s="241" t="s">
        <v>764</v>
      </c>
      <c r="S3369">
        <f t="shared" si="412"/>
        <v>2020</v>
      </c>
    </row>
    <row r="3370" spans="1:19">
      <c r="A3370" s="418" t="s">
        <v>1147</v>
      </c>
      <c r="B3370" s="497">
        <v>43952</v>
      </c>
      <c r="C3370" s="498"/>
      <c r="D3370" s="498">
        <v>56700638.340000011</v>
      </c>
      <c r="E3370" s="495">
        <f t="shared" si="415"/>
        <v>673965905.69000006</v>
      </c>
      <c r="F3370" s="495">
        <f t="shared" si="415"/>
        <v>637742790.48000002</v>
      </c>
      <c r="G3370" s="495">
        <f t="shared" si="410"/>
        <v>36223115.210000038</v>
      </c>
      <c r="H3370" s="495">
        <f>VLOOKUP(A3370,'02-Metrics'!A:R,18,FALSE)</f>
        <v>1633315425</v>
      </c>
      <c r="I3370" s="496">
        <f t="shared" si="409"/>
        <v>2.2177660637717932E-2</v>
      </c>
      <c r="J3370" s="512"/>
      <c r="M3370" s="241" t="s">
        <v>1038</v>
      </c>
      <c r="S3370">
        <f t="shared" si="412"/>
        <v>2020</v>
      </c>
    </row>
    <row r="3371" spans="1:19">
      <c r="A3371" s="418" t="s">
        <v>1147</v>
      </c>
      <c r="B3371" s="497">
        <f>L3371</f>
        <v>43958</v>
      </c>
      <c r="C3371" s="498">
        <v>46089743</v>
      </c>
      <c r="D3371" s="498"/>
      <c r="E3371" s="495">
        <f t="shared" si="415"/>
        <v>720055648.69000006</v>
      </c>
      <c r="F3371" s="495">
        <f t="shared" si="415"/>
        <v>637742790.48000002</v>
      </c>
      <c r="G3371" s="495">
        <f t="shared" si="410"/>
        <v>82312858.210000038</v>
      </c>
      <c r="H3371" s="495">
        <f>VLOOKUP(A3371,'02-Metrics'!A:R,18,FALSE)</f>
        <v>1633315425</v>
      </c>
      <c r="I3371" s="496">
        <f t="shared" si="409"/>
        <v>5.0396180033627024E-2</v>
      </c>
      <c r="J3371" s="512"/>
      <c r="L3371" s="23">
        <v>43958</v>
      </c>
      <c r="M3371" s="241" t="s">
        <v>764</v>
      </c>
      <c r="S3371">
        <f t="shared" si="412"/>
        <v>2020</v>
      </c>
    </row>
    <row r="3372" spans="1:19">
      <c r="A3372" s="418" t="s">
        <v>1147</v>
      </c>
      <c r="B3372" s="497">
        <f>L3372</f>
        <v>43968</v>
      </c>
      <c r="C3372" s="498">
        <v>52189292.939999998</v>
      </c>
      <c r="D3372" s="498"/>
      <c r="E3372" s="495">
        <f t="shared" si="415"/>
        <v>772244941.63000011</v>
      </c>
      <c r="F3372" s="495">
        <f t="shared" si="415"/>
        <v>637742790.48000002</v>
      </c>
      <c r="G3372" s="495">
        <f t="shared" si="410"/>
        <v>134502151.1500001</v>
      </c>
      <c r="H3372" s="495">
        <f>VLOOKUP(A3372,'02-Metrics'!A:R,18,FALSE)</f>
        <v>1633315425</v>
      </c>
      <c r="I3372" s="496">
        <f t="shared" si="409"/>
        <v>8.2349158705826889E-2</v>
      </c>
      <c r="J3372" s="512"/>
      <c r="L3372" s="23">
        <v>43968</v>
      </c>
      <c r="M3372" s="241" t="s">
        <v>1039</v>
      </c>
      <c r="S3372">
        <f t="shared" si="412"/>
        <v>2020</v>
      </c>
    </row>
    <row r="3373" spans="1:19">
      <c r="A3373" s="418" t="s">
        <v>1147</v>
      </c>
      <c r="B3373" s="497">
        <v>43983</v>
      </c>
      <c r="C3373" s="498"/>
      <c r="D3373" s="498">
        <v>90026395.450000003</v>
      </c>
      <c r="E3373" s="495">
        <f t="shared" si="415"/>
        <v>772244941.63000011</v>
      </c>
      <c r="F3373" s="495">
        <f t="shared" si="415"/>
        <v>727769185.93000007</v>
      </c>
      <c r="G3373" s="495">
        <f t="shared" si="410"/>
        <v>44475755.700000048</v>
      </c>
      <c r="H3373" s="495">
        <f>VLOOKUP(A3373,'02-Metrics'!A:R,18,FALSE)</f>
        <v>1633315425</v>
      </c>
      <c r="I3373" s="496">
        <f t="shared" si="409"/>
        <v>2.723035307157529E-2</v>
      </c>
      <c r="J3373" s="512"/>
      <c r="M3373" s="241" t="s">
        <v>1038</v>
      </c>
      <c r="S3373">
        <f t="shared" si="412"/>
        <v>2020</v>
      </c>
    </row>
    <row r="3374" spans="1:19">
      <c r="A3374" s="418" t="s">
        <v>1147</v>
      </c>
      <c r="B3374" s="497">
        <f>L3374</f>
        <v>43989</v>
      </c>
      <c r="C3374" s="498">
        <v>52189292.939999998</v>
      </c>
      <c r="D3374" s="498"/>
      <c r="E3374" s="495">
        <f t="shared" si="415"/>
        <v>824434234.57000017</v>
      </c>
      <c r="F3374" s="495">
        <f t="shared" si="415"/>
        <v>727769185.93000007</v>
      </c>
      <c r="G3374" s="495">
        <f t="shared" si="410"/>
        <v>96665048.640000105</v>
      </c>
      <c r="H3374" s="495">
        <f>VLOOKUP(A3374,'02-Metrics'!A:R,18,FALSE)</f>
        <v>1633315425</v>
      </c>
      <c r="I3374" s="496">
        <f t="shared" si="409"/>
        <v>5.9183331743775151E-2</v>
      </c>
      <c r="J3374" s="512"/>
      <c r="L3374" s="23">
        <v>43989</v>
      </c>
      <c r="M3374" s="241" t="s">
        <v>764</v>
      </c>
      <c r="S3374">
        <f t="shared" si="412"/>
        <v>2020</v>
      </c>
    </row>
    <row r="3375" spans="1:19">
      <c r="A3375" s="418" t="s">
        <v>1147</v>
      </c>
      <c r="B3375" s="497">
        <f>L3375</f>
        <v>44005</v>
      </c>
      <c r="C3375" s="498">
        <v>81940298.010000005</v>
      </c>
      <c r="D3375" s="498"/>
      <c r="E3375" s="495">
        <f t="shared" si="415"/>
        <v>906374532.58000016</v>
      </c>
      <c r="F3375" s="495">
        <f t="shared" si="415"/>
        <v>727769185.93000007</v>
      </c>
      <c r="G3375" s="495">
        <f t="shared" si="410"/>
        <v>178605346.6500001</v>
      </c>
      <c r="H3375" s="495">
        <f>VLOOKUP(A3375,'02-Metrics'!A:R,18,FALSE)</f>
        <v>1633315425</v>
      </c>
      <c r="I3375" s="496">
        <f t="shared" si="409"/>
        <v>0.10935141119480954</v>
      </c>
      <c r="J3375" s="512"/>
      <c r="L3375" s="23">
        <v>44005</v>
      </c>
      <c r="M3375" s="241" t="s">
        <v>764</v>
      </c>
      <c r="S3375">
        <f t="shared" si="412"/>
        <v>2020</v>
      </c>
    </row>
    <row r="3376" spans="1:19">
      <c r="A3376" s="418" t="s">
        <v>1147</v>
      </c>
      <c r="B3376" s="497">
        <v>44013</v>
      </c>
      <c r="C3376" s="498"/>
      <c r="D3376" s="498">
        <v>43160587.280000016</v>
      </c>
      <c r="E3376" s="495">
        <f t="shared" si="415"/>
        <v>906374532.58000016</v>
      </c>
      <c r="F3376" s="495">
        <f t="shared" si="415"/>
        <v>770929773.21000004</v>
      </c>
      <c r="G3376" s="495">
        <f t="shared" si="410"/>
        <v>135444759.37000012</v>
      </c>
      <c r="H3376" s="495">
        <f>VLOOKUP(A3376,'02-Metrics'!A:R,18,FALSE)</f>
        <v>1633315425</v>
      </c>
      <c r="I3376" s="496">
        <f t="shared" si="409"/>
        <v>8.2926272106932514E-2</v>
      </c>
      <c r="J3376" s="512"/>
      <c r="M3376" s="241" t="s">
        <v>1038</v>
      </c>
      <c r="S3376">
        <f t="shared" si="412"/>
        <v>2020</v>
      </c>
    </row>
    <row r="3377" spans="1:19">
      <c r="A3377" s="418" t="s">
        <v>1147</v>
      </c>
      <c r="B3377" s="497">
        <f>L3377</f>
        <v>44027</v>
      </c>
      <c r="C3377" s="498">
        <v>63998840.710000001</v>
      </c>
      <c r="D3377" s="498"/>
      <c r="E3377" s="495">
        <f t="shared" si="415"/>
        <v>970373373.2900002</v>
      </c>
      <c r="F3377" s="495">
        <f t="shared" si="415"/>
        <v>770929773.21000004</v>
      </c>
      <c r="G3377" s="495">
        <f t="shared" si="410"/>
        <v>199443600.08000016</v>
      </c>
      <c r="H3377" s="495">
        <f>VLOOKUP(A3377,'02-Metrics'!A:R,18,FALSE)</f>
        <v>1633315425</v>
      </c>
      <c r="I3377" s="496">
        <f t="shared" si="409"/>
        <v>0.12210966542485213</v>
      </c>
      <c r="J3377" s="512"/>
      <c r="L3377" s="23">
        <v>44027</v>
      </c>
      <c r="M3377" s="241" t="s">
        <v>764</v>
      </c>
      <c r="S3377">
        <f t="shared" si="412"/>
        <v>2020</v>
      </c>
    </row>
    <row r="3378" spans="1:19">
      <c r="A3378" s="418" t="s">
        <v>1147</v>
      </c>
      <c r="B3378" s="497">
        <v>44044</v>
      </c>
      <c r="C3378" s="498"/>
      <c r="D3378" s="498">
        <v>18603231.700000007</v>
      </c>
      <c r="E3378" s="495">
        <f t="shared" si="415"/>
        <v>970373373.2900002</v>
      </c>
      <c r="F3378" s="495">
        <f t="shared" si="415"/>
        <v>789533004.91000009</v>
      </c>
      <c r="G3378" s="495">
        <f t="shared" si="410"/>
        <v>180840368.38000011</v>
      </c>
      <c r="H3378" s="495">
        <f>VLOOKUP(A3378,'02-Metrics'!A:R,18,FALSE)</f>
        <v>1633315425</v>
      </c>
      <c r="I3378" s="496">
        <f t="shared" si="409"/>
        <v>0.11071980684931088</v>
      </c>
      <c r="J3378" s="512"/>
      <c r="M3378" s="241" t="s">
        <v>1038</v>
      </c>
      <c r="S3378">
        <f t="shared" si="412"/>
        <v>2020</v>
      </c>
    </row>
    <row r="3379" spans="1:19">
      <c r="A3379" s="418" t="s">
        <v>1147</v>
      </c>
      <c r="B3379" s="497">
        <f>L3379</f>
        <v>44059</v>
      </c>
      <c r="C3379" s="498">
        <v>41776446.850000001</v>
      </c>
      <c r="D3379" s="498"/>
      <c r="E3379" s="495">
        <f t="shared" si="415"/>
        <v>1012149820.1400002</v>
      </c>
      <c r="F3379" s="495">
        <f t="shared" si="415"/>
        <v>789533004.91000009</v>
      </c>
      <c r="G3379" s="495">
        <f t="shared" si="410"/>
        <v>222616815.23000014</v>
      </c>
      <c r="H3379" s="495">
        <f>VLOOKUP(A3379,'02-Metrics'!A:R,18,FALSE)</f>
        <v>1633315425</v>
      </c>
      <c r="I3379" s="496">
        <f t="shared" si="409"/>
        <v>0.13629750372926291</v>
      </c>
      <c r="J3379" s="512"/>
      <c r="L3379" s="23">
        <v>44059</v>
      </c>
      <c r="M3379" s="241" t="s">
        <v>764</v>
      </c>
      <c r="S3379">
        <f t="shared" si="412"/>
        <v>2020</v>
      </c>
    </row>
    <row r="3380" spans="1:19">
      <c r="A3380" s="418" t="s">
        <v>1147</v>
      </c>
      <c r="B3380" s="497">
        <v>44075</v>
      </c>
      <c r="C3380" s="498"/>
      <c r="D3380" s="498">
        <v>51842829.280000009</v>
      </c>
      <c r="E3380" s="495">
        <f t="shared" si="415"/>
        <v>1012149820.1400002</v>
      </c>
      <c r="F3380" s="495">
        <f t="shared" si="415"/>
        <v>841375834.19000006</v>
      </c>
      <c r="G3380" s="495">
        <f t="shared" si="410"/>
        <v>170773985.95000017</v>
      </c>
      <c r="H3380" s="495">
        <f>VLOOKUP(A3380,'02-Metrics'!A:R,18,FALSE)</f>
        <v>1633315425</v>
      </c>
      <c r="I3380" s="496">
        <f t="shared" si="409"/>
        <v>0.10455664799100282</v>
      </c>
      <c r="J3380" s="512"/>
      <c r="M3380" s="241" t="s">
        <v>1038</v>
      </c>
      <c r="S3380">
        <f t="shared" si="412"/>
        <v>2020</v>
      </c>
    </row>
    <row r="3381" spans="1:19">
      <c r="A3381" s="418" t="s">
        <v>1147</v>
      </c>
      <c r="B3381" s="497">
        <f t="shared" ref="B3381:B3387" si="416">L3381</f>
        <v>44091</v>
      </c>
      <c r="C3381" s="498">
        <v>44310014.32</v>
      </c>
      <c r="D3381" s="498"/>
      <c r="E3381" s="495">
        <f t="shared" si="415"/>
        <v>1056459834.4600003</v>
      </c>
      <c r="F3381" s="495">
        <f t="shared" si="415"/>
        <v>841375834.19000006</v>
      </c>
      <c r="G3381" s="495">
        <f t="shared" si="410"/>
        <v>215084000.27000022</v>
      </c>
      <c r="H3381" s="495">
        <f>VLOOKUP(A3381,'02-Metrics'!A:R,18,FALSE)</f>
        <v>1633315425</v>
      </c>
      <c r="I3381" s="496">
        <f t="shared" si="409"/>
        <v>0.13168552563568683</v>
      </c>
      <c r="J3381" s="512"/>
      <c r="L3381" s="23">
        <v>44091</v>
      </c>
      <c r="M3381" s="241" t="s">
        <v>1039</v>
      </c>
      <c r="S3381">
        <f t="shared" si="412"/>
        <v>2020</v>
      </c>
    </row>
    <row r="3382" spans="1:19">
      <c r="A3382" s="418" t="s">
        <v>1147</v>
      </c>
      <c r="B3382" s="497">
        <f t="shared" si="416"/>
        <v>44105</v>
      </c>
      <c r="C3382" s="498"/>
      <c r="D3382" s="498">
        <v>21431140.619999997</v>
      </c>
      <c r="E3382" s="495">
        <f t="shared" si="415"/>
        <v>1056459834.4600003</v>
      </c>
      <c r="F3382" s="495">
        <f t="shared" si="415"/>
        <v>862806974.81000006</v>
      </c>
      <c r="G3382" s="495">
        <f t="shared" si="410"/>
        <v>193652859.65000021</v>
      </c>
      <c r="H3382" s="495">
        <f>VLOOKUP(A3382,'02-Metrics'!A:R,18,FALSE)</f>
        <v>1633315425</v>
      </c>
      <c r="I3382" s="496">
        <f t="shared" si="409"/>
        <v>0.11856427526850805</v>
      </c>
      <c r="J3382" s="512"/>
      <c r="L3382" s="23">
        <v>44105</v>
      </c>
      <c r="M3382" s="241" t="s">
        <v>1040</v>
      </c>
      <c r="S3382">
        <f t="shared" si="412"/>
        <v>2020</v>
      </c>
    </row>
    <row r="3383" spans="1:19">
      <c r="A3383" s="418" t="s">
        <v>1147</v>
      </c>
      <c r="B3383" s="497">
        <f t="shared" si="416"/>
        <v>44119</v>
      </c>
      <c r="C3383" s="498">
        <v>25431108.579999998</v>
      </c>
      <c r="D3383" s="498"/>
      <c r="E3383" s="495">
        <f t="shared" si="415"/>
        <v>1081890943.0400002</v>
      </c>
      <c r="F3383" s="495">
        <f t="shared" si="415"/>
        <v>862806974.81000006</v>
      </c>
      <c r="G3383" s="495">
        <f t="shared" si="410"/>
        <v>219083968.23000014</v>
      </c>
      <c r="H3383" s="495">
        <f>VLOOKUP(A3383,'02-Metrics'!A:R,18,FALSE)</f>
        <v>1633315425</v>
      </c>
      <c r="I3383" s="496">
        <f t="shared" si="409"/>
        <v>0.13413451246258826</v>
      </c>
      <c r="J3383" s="512"/>
      <c r="L3383" s="23">
        <v>44119</v>
      </c>
      <c r="M3383" s="241" t="s">
        <v>764</v>
      </c>
      <c r="S3383">
        <f t="shared" si="412"/>
        <v>2020</v>
      </c>
    </row>
    <row r="3384" spans="1:19">
      <c r="A3384" s="418" t="s">
        <v>1147</v>
      </c>
      <c r="B3384" s="497">
        <f t="shared" si="416"/>
        <v>44136</v>
      </c>
      <c r="C3384" s="498"/>
      <c r="D3384" s="498">
        <v>33745292.900000006</v>
      </c>
      <c r="E3384" s="495">
        <f t="shared" ref="E3384:F3394" si="417">C3384+E3383</f>
        <v>1081890943.0400002</v>
      </c>
      <c r="F3384" s="495">
        <f t="shared" si="417"/>
        <v>896552267.71000004</v>
      </c>
      <c r="G3384" s="495">
        <f t="shared" si="410"/>
        <v>185338675.33000016</v>
      </c>
      <c r="H3384" s="495">
        <f>VLOOKUP(A3384,'02-Metrics'!A:R,18,FALSE)</f>
        <v>1633315425</v>
      </c>
      <c r="I3384" s="496">
        <f t="shared" si="409"/>
        <v>0.11347390252559462</v>
      </c>
      <c r="J3384" s="512"/>
      <c r="L3384" s="23">
        <v>44136</v>
      </c>
      <c r="M3384" s="241" t="s">
        <v>1040</v>
      </c>
      <c r="S3384">
        <f t="shared" si="412"/>
        <v>2020</v>
      </c>
    </row>
    <row r="3385" spans="1:19">
      <c r="A3385" s="418" t="s">
        <v>1147</v>
      </c>
      <c r="B3385" s="497">
        <f t="shared" si="416"/>
        <v>44150</v>
      </c>
      <c r="C3385" s="498">
        <v>31817254.199999999</v>
      </c>
      <c r="D3385" s="498"/>
      <c r="E3385" s="495">
        <f t="shared" si="417"/>
        <v>1113708197.2400002</v>
      </c>
      <c r="F3385" s="495">
        <f t="shared" si="417"/>
        <v>896552267.71000004</v>
      </c>
      <c r="G3385" s="495">
        <f t="shared" si="410"/>
        <v>217155929.53000021</v>
      </c>
      <c r="H3385" s="495">
        <f>VLOOKUP(A3385,'02-Metrics'!A:R,18,FALSE)</f>
        <v>1633315425</v>
      </c>
      <c r="I3385" s="496">
        <f t="shared" ref="I3385:I3448" si="418">G3385/H3385</f>
        <v>0.13295406766271139</v>
      </c>
      <c r="J3385" s="512"/>
      <c r="L3385" s="23">
        <v>44150</v>
      </c>
      <c r="M3385" s="241" t="s">
        <v>1039</v>
      </c>
      <c r="S3385">
        <f t="shared" si="412"/>
        <v>2020</v>
      </c>
    </row>
    <row r="3386" spans="1:19">
      <c r="A3386" s="418" t="s">
        <v>1147</v>
      </c>
      <c r="B3386" s="497">
        <f t="shared" si="416"/>
        <v>44166</v>
      </c>
      <c r="C3386" s="498"/>
      <c r="D3386" s="498">
        <v>34025388.200000003</v>
      </c>
      <c r="E3386" s="495">
        <f t="shared" si="417"/>
        <v>1113708197.2400002</v>
      </c>
      <c r="F3386" s="495">
        <f t="shared" si="417"/>
        <v>930577655.91000009</v>
      </c>
      <c r="G3386" s="495">
        <f t="shared" si="410"/>
        <v>183130541.33000016</v>
      </c>
      <c r="H3386" s="495">
        <f>VLOOKUP(A3386,'02-Metrics'!A:R,18,FALSE)</f>
        <v>1633315425</v>
      </c>
      <c r="I3386" s="496">
        <f t="shared" si="418"/>
        <v>0.11212196892709818</v>
      </c>
      <c r="J3386" s="512"/>
      <c r="L3386" s="23">
        <v>44166</v>
      </c>
      <c r="M3386" s="241" t="s">
        <v>1040</v>
      </c>
      <c r="S3386">
        <f t="shared" si="412"/>
        <v>2020</v>
      </c>
    </row>
    <row r="3387" spans="1:19">
      <c r="A3387" s="418" t="s">
        <v>1147</v>
      </c>
      <c r="B3387" s="497">
        <f t="shared" si="416"/>
        <v>44178</v>
      </c>
      <c r="C3387" s="498">
        <v>25746407.390000001</v>
      </c>
      <c r="D3387" s="498"/>
      <c r="E3387" s="495">
        <f t="shared" si="417"/>
        <v>1139454604.6300004</v>
      </c>
      <c r="F3387" s="495">
        <f t="shared" si="417"/>
        <v>930577655.91000009</v>
      </c>
      <c r="G3387" s="495">
        <f t="shared" si="410"/>
        <v>208876948.72000027</v>
      </c>
      <c r="H3387" s="495">
        <f>VLOOKUP(A3387,'02-Metrics'!A:R,18,FALSE)</f>
        <v>1633315425</v>
      </c>
      <c r="I3387" s="496">
        <f t="shared" si="418"/>
        <v>0.12788524832550349</v>
      </c>
      <c r="J3387" s="512"/>
      <c r="L3387" s="23">
        <v>44178</v>
      </c>
      <c r="M3387" s="241" t="s">
        <v>764</v>
      </c>
      <c r="S3387">
        <f t="shared" si="412"/>
        <v>2020</v>
      </c>
    </row>
    <row r="3388" spans="1:19">
      <c r="A3388" s="418" t="s">
        <v>1147</v>
      </c>
      <c r="B3388" s="497">
        <v>44197</v>
      </c>
      <c r="C3388" s="498"/>
      <c r="D3388" s="498">
        <v>25918366.950000003</v>
      </c>
      <c r="E3388" s="495">
        <f t="shared" si="417"/>
        <v>1139454604.6300004</v>
      </c>
      <c r="F3388" s="495">
        <f t="shared" si="417"/>
        <v>956496022.86000013</v>
      </c>
      <c r="G3388" s="495">
        <f t="shared" si="410"/>
        <v>182958581.77000022</v>
      </c>
      <c r="H3388" s="495">
        <f>VLOOKUP(A3388,'02-Metrics'!A:R,18,FALSE)</f>
        <v>1633315425</v>
      </c>
      <c r="I3388" s="496">
        <f t="shared" si="418"/>
        <v>0.11201668640948531</v>
      </c>
      <c r="J3388" s="512"/>
      <c r="M3388" s="241" t="s">
        <v>1038</v>
      </c>
      <c r="S3388">
        <f t="shared" si="412"/>
        <v>2021</v>
      </c>
    </row>
    <row r="3389" spans="1:19">
      <c r="A3389" s="418" t="s">
        <v>1147</v>
      </c>
      <c r="B3389" s="497">
        <f>L3389</f>
        <v>44217</v>
      </c>
      <c r="C3389" s="498">
        <v>17720371.710000001</v>
      </c>
      <c r="D3389" s="498"/>
      <c r="E3389" s="495">
        <f t="shared" si="417"/>
        <v>1157174976.3400004</v>
      </c>
      <c r="F3389" s="495">
        <f t="shared" si="417"/>
        <v>956496022.86000013</v>
      </c>
      <c r="G3389" s="495">
        <f t="shared" si="410"/>
        <v>200678953.48000026</v>
      </c>
      <c r="H3389" s="495">
        <f>VLOOKUP(A3389,'02-Metrics'!A:R,18,FALSE)</f>
        <v>1633315425</v>
      </c>
      <c r="I3389" s="496">
        <f t="shared" si="418"/>
        <v>0.12286601253398452</v>
      </c>
      <c r="J3389" s="512"/>
      <c r="L3389" s="23">
        <v>44217</v>
      </c>
      <c r="M3389" s="241" t="s">
        <v>764</v>
      </c>
      <c r="S3389">
        <f t="shared" si="412"/>
        <v>2021</v>
      </c>
    </row>
    <row r="3390" spans="1:19">
      <c r="A3390" s="418" t="s">
        <v>1147</v>
      </c>
      <c r="B3390" s="497">
        <v>44228</v>
      </c>
      <c r="C3390" s="498"/>
      <c r="D3390" s="498">
        <v>20301696.690000013</v>
      </c>
      <c r="E3390" s="495">
        <f t="shared" si="417"/>
        <v>1157174976.3400004</v>
      </c>
      <c r="F3390" s="495">
        <f t="shared" si="417"/>
        <v>976797719.55000019</v>
      </c>
      <c r="G3390" s="495">
        <f t="shared" si="410"/>
        <v>180377256.7900002</v>
      </c>
      <c r="H3390" s="495">
        <f>VLOOKUP(A3390,'02-Metrics'!A:R,18,FALSE)</f>
        <v>1633315425</v>
      </c>
      <c r="I3390" s="496">
        <f t="shared" si="418"/>
        <v>0.11043626603232513</v>
      </c>
      <c r="J3390" s="512"/>
      <c r="M3390" s="241" t="s">
        <v>1038</v>
      </c>
      <c r="S3390">
        <f t="shared" si="412"/>
        <v>2021</v>
      </c>
    </row>
    <row r="3391" spans="1:19">
      <c r="A3391" s="418" t="s">
        <v>1147</v>
      </c>
      <c r="B3391" s="497">
        <f>L3391</f>
        <v>44242</v>
      </c>
      <c r="C3391" s="498">
        <v>26545255.120000001</v>
      </c>
      <c r="D3391" s="498"/>
      <c r="E3391" s="495">
        <f t="shared" si="417"/>
        <v>1183720231.4600003</v>
      </c>
      <c r="F3391" s="495">
        <f t="shared" si="417"/>
        <v>976797719.55000019</v>
      </c>
      <c r="G3391" s="495">
        <f t="shared" si="410"/>
        <v>206922511.91000009</v>
      </c>
      <c r="H3391" s="495">
        <f>VLOOKUP(A3391,'02-Metrics'!A:R,18,FALSE)</f>
        <v>1633315425</v>
      </c>
      <c r="I3391" s="496">
        <f t="shared" si="418"/>
        <v>0.12668864124025528</v>
      </c>
      <c r="J3391" s="512"/>
      <c r="L3391" s="23">
        <v>44242</v>
      </c>
      <c r="M3391" s="241" t="s">
        <v>764</v>
      </c>
      <c r="S3391">
        <f t="shared" si="412"/>
        <v>2021</v>
      </c>
    </row>
    <row r="3392" spans="1:19">
      <c r="A3392" s="418" t="s">
        <v>1147</v>
      </c>
      <c r="B3392" s="497">
        <v>44256</v>
      </c>
      <c r="C3392" s="498"/>
      <c r="D3392" s="498">
        <v>14383975.039999999</v>
      </c>
      <c r="E3392" s="495">
        <f t="shared" si="417"/>
        <v>1183720231.4600003</v>
      </c>
      <c r="F3392" s="495">
        <f t="shared" si="417"/>
        <v>991181694.59000015</v>
      </c>
      <c r="G3392" s="495">
        <f t="shared" si="410"/>
        <v>192538536.87000012</v>
      </c>
      <c r="H3392" s="495">
        <f>VLOOKUP(A3392,'02-Metrics'!A:R,18,FALSE)</f>
        <v>1633315425</v>
      </c>
      <c r="I3392" s="496">
        <f t="shared" si="418"/>
        <v>0.11788202935143414</v>
      </c>
      <c r="J3392" s="512"/>
      <c r="M3392" s="241" t="s">
        <v>1038</v>
      </c>
      <c r="S3392">
        <f t="shared" si="412"/>
        <v>2021</v>
      </c>
    </row>
    <row r="3393" spans="1:19">
      <c r="A3393" s="418" t="s">
        <v>1147</v>
      </c>
      <c r="B3393" s="497">
        <f>L3393</f>
        <v>44273</v>
      </c>
      <c r="C3393" s="498">
        <v>20867275.719999999</v>
      </c>
      <c r="D3393" s="498"/>
      <c r="E3393" s="495">
        <f t="shared" si="417"/>
        <v>1204587507.1800003</v>
      </c>
      <c r="F3393" s="495">
        <f t="shared" si="417"/>
        <v>991181694.59000015</v>
      </c>
      <c r="G3393" s="495">
        <f t="shared" ref="G3393:G3456" si="419">E3393-F3393</f>
        <v>213405812.59000015</v>
      </c>
      <c r="H3393" s="495">
        <f>VLOOKUP(A3393,'02-Metrics'!A:R,18,FALSE)</f>
        <v>1633315425</v>
      </c>
      <c r="I3393" s="496">
        <f t="shared" si="418"/>
        <v>0.13065805252528007</v>
      </c>
      <c r="J3393" s="512"/>
      <c r="L3393" s="23">
        <v>44273</v>
      </c>
      <c r="M3393" s="241" t="s">
        <v>1039</v>
      </c>
      <c r="S3393">
        <f t="shared" si="412"/>
        <v>2021</v>
      </c>
    </row>
    <row r="3394" spans="1:19">
      <c r="A3394" s="418" t="s">
        <v>1147</v>
      </c>
      <c r="B3394" s="497">
        <f>L3394</f>
        <v>44305</v>
      </c>
      <c r="C3394" s="498">
        <v>10313601.640000001</v>
      </c>
      <c r="D3394" s="498"/>
      <c r="E3394" s="495">
        <f t="shared" si="417"/>
        <v>1214901108.8200004</v>
      </c>
      <c r="F3394" s="495">
        <f t="shared" si="417"/>
        <v>991181694.59000015</v>
      </c>
      <c r="G3394" s="495">
        <f t="shared" si="419"/>
        <v>223719414.23000026</v>
      </c>
      <c r="H3394" s="495">
        <f>VLOOKUP(A3394,'02-Metrics'!A:R,18,FALSE)</f>
        <v>1633315425</v>
      </c>
      <c r="I3394" s="496">
        <f t="shared" si="418"/>
        <v>0.13697257174314648</v>
      </c>
      <c r="J3394" s="512"/>
      <c r="L3394" s="23">
        <v>44305</v>
      </c>
      <c r="M3394" s="241" t="s">
        <v>1039</v>
      </c>
      <c r="S3394">
        <f t="shared" si="412"/>
        <v>2021</v>
      </c>
    </row>
    <row r="3395" spans="1:19">
      <c r="A3395" s="418"/>
      <c r="B3395" s="505"/>
      <c r="C3395" s="506"/>
      <c r="D3395" s="506"/>
      <c r="E3395" s="506"/>
      <c r="F3395" s="506"/>
      <c r="G3395" s="506"/>
      <c r="H3395" s="495"/>
      <c r="I3395" s="496"/>
      <c r="J3395" s="512"/>
      <c r="S3395">
        <f t="shared" ref="S3395:S3458" si="420">YEAR(B3395)</f>
        <v>1900</v>
      </c>
    </row>
    <row r="3396" spans="1:19">
      <c r="A3396" s="418" t="s">
        <v>1148</v>
      </c>
      <c r="B3396" s="497">
        <v>43435</v>
      </c>
      <c r="C3396" s="498"/>
      <c r="D3396" s="498">
        <v>48446.71</v>
      </c>
      <c r="E3396" s="495">
        <f t="shared" ref="E3396:F3411" si="421">C3396+E3395</f>
        <v>0</v>
      </c>
      <c r="F3396" s="495">
        <f t="shared" si="421"/>
        <v>48446.71</v>
      </c>
      <c r="G3396" s="495">
        <f t="shared" si="419"/>
        <v>-48446.71</v>
      </c>
      <c r="H3396" s="495">
        <f>VLOOKUP(A3396,'02-Metrics'!A:R,18,FALSE)</f>
        <v>52028085.714285709</v>
      </c>
      <c r="I3396" s="496">
        <f t="shared" si="418"/>
        <v>-9.3116456880706748E-4</v>
      </c>
      <c r="J3396" s="512"/>
      <c r="M3396" s="241" t="s">
        <v>1038</v>
      </c>
      <c r="S3396">
        <f t="shared" si="420"/>
        <v>2018</v>
      </c>
    </row>
    <row r="3397" spans="1:19">
      <c r="A3397" s="418" t="s">
        <v>1148</v>
      </c>
      <c r="B3397" s="497">
        <v>43466</v>
      </c>
      <c r="C3397" s="498"/>
      <c r="D3397" s="498">
        <v>1037572.3</v>
      </c>
      <c r="E3397" s="495">
        <f t="shared" si="421"/>
        <v>0</v>
      </c>
      <c r="F3397" s="495">
        <f t="shared" si="421"/>
        <v>1086019.01</v>
      </c>
      <c r="G3397" s="495">
        <f t="shared" si="419"/>
        <v>-1086019.01</v>
      </c>
      <c r="H3397" s="495">
        <f>VLOOKUP(A3397,'02-Metrics'!A:R,18,FALSE)</f>
        <v>52028085.714285709</v>
      </c>
      <c r="I3397" s="496">
        <f t="shared" si="418"/>
        <v>-2.0873706866016875E-2</v>
      </c>
      <c r="J3397" s="512"/>
      <c r="M3397" s="241" t="s">
        <v>1038</v>
      </c>
      <c r="S3397">
        <f t="shared" si="420"/>
        <v>2019</v>
      </c>
    </row>
    <row r="3398" spans="1:19">
      <c r="A3398" s="418" t="s">
        <v>1148</v>
      </c>
      <c r="B3398" s="497">
        <f>L3398</f>
        <v>43471</v>
      </c>
      <c r="C3398" s="498">
        <v>8723141</v>
      </c>
      <c r="D3398" s="498"/>
      <c r="E3398" s="495">
        <f t="shared" si="421"/>
        <v>8723141</v>
      </c>
      <c r="F3398" s="495">
        <f t="shared" si="421"/>
        <v>1086019.01</v>
      </c>
      <c r="G3398" s="495">
        <f t="shared" si="419"/>
        <v>7637121.9900000002</v>
      </c>
      <c r="H3398" s="495">
        <f>VLOOKUP(A3398,'02-Metrics'!A:R,18,FALSE)</f>
        <v>52028085.714285709</v>
      </c>
      <c r="I3398" s="496">
        <f t="shared" si="418"/>
        <v>0.14678844868403496</v>
      </c>
      <c r="J3398" s="512"/>
      <c r="L3398" s="23">
        <v>43471</v>
      </c>
      <c r="M3398" s="241" t="s">
        <v>1039</v>
      </c>
      <c r="S3398">
        <f t="shared" si="420"/>
        <v>2019</v>
      </c>
    </row>
    <row r="3399" spans="1:19">
      <c r="A3399" s="418" t="s">
        <v>1148</v>
      </c>
      <c r="B3399" s="497">
        <v>43497</v>
      </c>
      <c r="C3399" s="498"/>
      <c r="D3399" s="498">
        <v>696376.21</v>
      </c>
      <c r="E3399" s="495">
        <f t="shared" si="421"/>
        <v>8723141</v>
      </c>
      <c r="F3399" s="495">
        <f t="shared" si="421"/>
        <v>1782395.22</v>
      </c>
      <c r="G3399" s="495">
        <f t="shared" si="419"/>
        <v>6940745.7800000003</v>
      </c>
      <c r="H3399" s="495">
        <f>VLOOKUP(A3399,'02-Metrics'!A:R,18,FALSE)</f>
        <v>52028085.714285709</v>
      </c>
      <c r="I3399" s="496">
        <f t="shared" si="418"/>
        <v>0.13340382765791883</v>
      </c>
      <c r="J3399" s="512"/>
      <c r="M3399" s="241" t="s">
        <v>1038</v>
      </c>
      <c r="S3399">
        <f t="shared" si="420"/>
        <v>2019</v>
      </c>
    </row>
    <row r="3400" spans="1:19">
      <c r="A3400" s="418" t="s">
        <v>1148</v>
      </c>
      <c r="B3400" s="497">
        <v>43525</v>
      </c>
      <c r="C3400" s="498"/>
      <c r="D3400" s="498">
        <v>1325727.57</v>
      </c>
      <c r="E3400" s="495">
        <f t="shared" si="421"/>
        <v>8723141</v>
      </c>
      <c r="F3400" s="495">
        <f t="shared" si="421"/>
        <v>3108122.79</v>
      </c>
      <c r="G3400" s="495">
        <f t="shared" si="419"/>
        <v>5615018.21</v>
      </c>
      <c r="H3400" s="495">
        <f>VLOOKUP(A3400,'02-Metrics'!A:R,18,FALSE)</f>
        <v>52028085.714285709</v>
      </c>
      <c r="I3400" s="496">
        <f t="shared" si="418"/>
        <v>0.10792282923563812</v>
      </c>
      <c r="J3400" s="512"/>
      <c r="M3400" s="241" t="s">
        <v>1038</v>
      </c>
      <c r="S3400">
        <f t="shared" si="420"/>
        <v>2019</v>
      </c>
    </row>
    <row r="3401" spans="1:19">
      <c r="A3401" s="418" t="s">
        <v>1148</v>
      </c>
      <c r="B3401" s="497">
        <f>L3401</f>
        <v>43536</v>
      </c>
      <c r="C3401" s="498">
        <v>1029594.82</v>
      </c>
      <c r="D3401" s="498"/>
      <c r="E3401" s="495">
        <f t="shared" si="421"/>
        <v>9752735.8200000003</v>
      </c>
      <c r="F3401" s="495">
        <f t="shared" si="421"/>
        <v>3108122.79</v>
      </c>
      <c r="G3401" s="495">
        <f t="shared" si="419"/>
        <v>6644613.0300000003</v>
      </c>
      <c r="H3401" s="495">
        <f>VLOOKUP(A3401,'02-Metrics'!A:R,18,FALSE)</f>
        <v>52028085.714285709</v>
      </c>
      <c r="I3401" s="496">
        <f t="shared" si="418"/>
        <v>0.12771204127111568</v>
      </c>
      <c r="J3401" s="512"/>
      <c r="L3401" s="23">
        <v>43536</v>
      </c>
      <c r="M3401" s="241" t="s">
        <v>764</v>
      </c>
      <c r="S3401">
        <f t="shared" si="420"/>
        <v>2019</v>
      </c>
    </row>
    <row r="3402" spans="1:19">
      <c r="A3402" s="418" t="s">
        <v>1148</v>
      </c>
      <c r="B3402" s="497">
        <v>43556</v>
      </c>
      <c r="C3402" s="498"/>
      <c r="D3402" s="498">
        <v>1705310.3599999999</v>
      </c>
      <c r="E3402" s="495">
        <f t="shared" si="421"/>
        <v>9752735.8200000003</v>
      </c>
      <c r="F3402" s="495">
        <f t="shared" si="421"/>
        <v>4813433.1500000004</v>
      </c>
      <c r="G3402" s="495">
        <f t="shared" si="419"/>
        <v>4939302.67</v>
      </c>
      <c r="H3402" s="495">
        <f>VLOOKUP(A3402,'02-Metrics'!A:R,18,FALSE)</f>
        <v>52028085.714285709</v>
      </c>
      <c r="I3402" s="496">
        <f t="shared" si="418"/>
        <v>9.4935314305515217E-2</v>
      </c>
      <c r="J3402" s="512"/>
      <c r="M3402" s="241" t="s">
        <v>1038</v>
      </c>
      <c r="S3402">
        <f t="shared" si="420"/>
        <v>2019</v>
      </c>
    </row>
    <row r="3403" spans="1:19">
      <c r="A3403" s="418" t="s">
        <v>1148</v>
      </c>
      <c r="B3403" s="497">
        <f>L3403</f>
        <v>43573</v>
      </c>
      <c r="C3403" s="498">
        <v>2222206.65</v>
      </c>
      <c r="D3403" s="498"/>
      <c r="E3403" s="495">
        <f t="shared" si="421"/>
        <v>11974942.470000001</v>
      </c>
      <c r="F3403" s="495">
        <f t="shared" si="421"/>
        <v>4813433.1500000004</v>
      </c>
      <c r="G3403" s="495">
        <f t="shared" si="419"/>
        <v>7161509.3200000003</v>
      </c>
      <c r="H3403" s="495">
        <f>VLOOKUP(A3403,'02-Metrics'!A:R,18,FALSE)</f>
        <v>52028085.714285709</v>
      </c>
      <c r="I3403" s="496">
        <f t="shared" si="418"/>
        <v>0.1376469885770488</v>
      </c>
      <c r="J3403" s="512"/>
      <c r="L3403" s="23">
        <v>43573</v>
      </c>
      <c r="M3403" s="241" t="s">
        <v>1039</v>
      </c>
      <c r="S3403">
        <f t="shared" si="420"/>
        <v>2019</v>
      </c>
    </row>
    <row r="3404" spans="1:19">
      <c r="A3404" s="418" t="s">
        <v>1148</v>
      </c>
      <c r="B3404" s="497">
        <v>43586</v>
      </c>
      <c r="C3404" s="498"/>
      <c r="D3404" s="498">
        <v>2051607.1700000002</v>
      </c>
      <c r="E3404" s="495">
        <f t="shared" si="421"/>
        <v>11974942.470000001</v>
      </c>
      <c r="F3404" s="495">
        <f t="shared" si="421"/>
        <v>6865040.3200000003</v>
      </c>
      <c r="G3404" s="495">
        <f t="shared" si="419"/>
        <v>5109902.1500000004</v>
      </c>
      <c r="H3404" s="495">
        <f>VLOOKUP(A3404,'02-Metrics'!A:R,18,FALSE)</f>
        <v>52028085.714285709</v>
      </c>
      <c r="I3404" s="496">
        <f t="shared" si="418"/>
        <v>9.8214302522319011E-2</v>
      </c>
      <c r="J3404" s="512"/>
      <c r="M3404" s="241" t="s">
        <v>1038</v>
      </c>
      <c r="S3404">
        <f t="shared" si="420"/>
        <v>2019</v>
      </c>
    </row>
    <row r="3405" spans="1:19">
      <c r="A3405" s="418" t="s">
        <v>1148</v>
      </c>
      <c r="B3405" s="497">
        <f>L3405</f>
        <v>43615</v>
      </c>
      <c r="C3405" s="498">
        <v>2246109.5099999998</v>
      </c>
      <c r="D3405" s="498"/>
      <c r="E3405" s="495">
        <f t="shared" si="421"/>
        <v>14221051.98</v>
      </c>
      <c r="F3405" s="495">
        <f t="shared" si="421"/>
        <v>6865040.3200000003</v>
      </c>
      <c r="G3405" s="495">
        <f t="shared" si="419"/>
        <v>7356011.6600000001</v>
      </c>
      <c r="H3405" s="495">
        <f>VLOOKUP(A3405,'02-Metrics'!A:R,18,FALSE)</f>
        <v>52028085.714285709</v>
      </c>
      <c r="I3405" s="496">
        <f t="shared" si="418"/>
        <v>0.14138539903996908</v>
      </c>
      <c r="J3405" s="512"/>
      <c r="L3405" s="23">
        <v>43615</v>
      </c>
      <c r="M3405" s="241" t="s">
        <v>764</v>
      </c>
      <c r="S3405">
        <f t="shared" si="420"/>
        <v>2019</v>
      </c>
    </row>
    <row r="3406" spans="1:19">
      <c r="A3406" s="418" t="s">
        <v>1148</v>
      </c>
      <c r="B3406" s="497">
        <v>43617</v>
      </c>
      <c r="C3406" s="498"/>
      <c r="D3406" s="498">
        <v>1413088.7200000002</v>
      </c>
      <c r="E3406" s="495">
        <f t="shared" si="421"/>
        <v>14221051.98</v>
      </c>
      <c r="F3406" s="495">
        <f t="shared" si="421"/>
        <v>8278129.040000001</v>
      </c>
      <c r="G3406" s="495">
        <f t="shared" si="419"/>
        <v>5942922.9399999995</v>
      </c>
      <c r="H3406" s="495">
        <f>VLOOKUP(A3406,'02-Metrics'!A:R,18,FALSE)</f>
        <v>52028085.714285709</v>
      </c>
      <c r="I3406" s="496">
        <f t="shared" si="418"/>
        <v>0.11422528540903457</v>
      </c>
      <c r="J3406" s="512"/>
      <c r="M3406" s="241" t="s">
        <v>1038</v>
      </c>
      <c r="S3406">
        <f t="shared" si="420"/>
        <v>2019</v>
      </c>
    </row>
    <row r="3407" spans="1:19">
      <c r="A3407" s="418" t="s">
        <v>1148</v>
      </c>
      <c r="B3407" s="497">
        <f>L3407</f>
        <v>43640</v>
      </c>
      <c r="C3407" s="498">
        <v>2512749.6800000002</v>
      </c>
      <c r="D3407" s="498"/>
      <c r="E3407" s="495">
        <f t="shared" si="421"/>
        <v>16733801.66</v>
      </c>
      <c r="F3407" s="495">
        <f t="shared" si="421"/>
        <v>8278129.040000001</v>
      </c>
      <c r="G3407" s="495">
        <f t="shared" si="419"/>
        <v>8455672.6199999992</v>
      </c>
      <c r="H3407" s="495">
        <f>VLOOKUP(A3407,'02-Metrics'!A:R,18,FALSE)</f>
        <v>52028085.714285709</v>
      </c>
      <c r="I3407" s="496">
        <f t="shared" si="418"/>
        <v>0.16252130947955032</v>
      </c>
      <c r="J3407" s="512"/>
      <c r="L3407" s="23">
        <v>43640</v>
      </c>
      <c r="M3407" s="241" t="s">
        <v>1039</v>
      </c>
      <c r="S3407">
        <f t="shared" si="420"/>
        <v>2019</v>
      </c>
    </row>
    <row r="3408" spans="1:19">
      <c r="A3408" s="418" t="s">
        <v>1148</v>
      </c>
      <c r="B3408" s="497">
        <v>43647</v>
      </c>
      <c r="C3408" s="498"/>
      <c r="D3408" s="498">
        <v>1252532.3799999999</v>
      </c>
      <c r="E3408" s="495">
        <f t="shared" si="421"/>
        <v>16733801.66</v>
      </c>
      <c r="F3408" s="495">
        <f t="shared" si="421"/>
        <v>9530661.4200000018</v>
      </c>
      <c r="G3408" s="495">
        <f t="shared" si="419"/>
        <v>7203140.2399999984</v>
      </c>
      <c r="H3408" s="495">
        <f>VLOOKUP(A3408,'02-Metrics'!A:R,18,FALSE)</f>
        <v>52028085.714285709</v>
      </c>
      <c r="I3408" s="496">
        <f t="shared" si="418"/>
        <v>0.13844715101678598</v>
      </c>
      <c r="J3408" s="512"/>
      <c r="M3408" s="241" t="s">
        <v>1038</v>
      </c>
      <c r="S3408">
        <f t="shared" si="420"/>
        <v>2019</v>
      </c>
    </row>
    <row r="3409" spans="1:19">
      <c r="A3409" s="418" t="s">
        <v>1148</v>
      </c>
      <c r="B3409" s="497">
        <v>43678</v>
      </c>
      <c r="C3409" s="498"/>
      <c r="D3409" s="498">
        <v>1801484.02</v>
      </c>
      <c r="E3409" s="495">
        <f t="shared" si="421"/>
        <v>16733801.66</v>
      </c>
      <c r="F3409" s="495">
        <f t="shared" si="421"/>
        <v>11332145.440000001</v>
      </c>
      <c r="G3409" s="495">
        <f t="shared" si="419"/>
        <v>5401656.2199999988</v>
      </c>
      <c r="H3409" s="495">
        <f>VLOOKUP(A3409,'02-Metrics'!A:R,18,FALSE)</f>
        <v>52028085.714285709</v>
      </c>
      <c r="I3409" s="496">
        <f t="shared" si="418"/>
        <v>0.10382192898011677</v>
      </c>
      <c r="J3409" s="512"/>
      <c r="M3409" s="241" t="s">
        <v>1038</v>
      </c>
      <c r="S3409">
        <f t="shared" si="420"/>
        <v>2019</v>
      </c>
    </row>
    <row r="3410" spans="1:19">
      <c r="A3410" s="418" t="s">
        <v>1148</v>
      </c>
      <c r="B3410" s="497">
        <f>L3410</f>
        <v>43684</v>
      </c>
      <c r="C3410" s="498">
        <v>2051541.97</v>
      </c>
      <c r="D3410" s="498"/>
      <c r="E3410" s="495">
        <f t="shared" si="421"/>
        <v>18785343.629999999</v>
      </c>
      <c r="F3410" s="495">
        <f t="shared" si="421"/>
        <v>11332145.440000001</v>
      </c>
      <c r="G3410" s="495">
        <f t="shared" si="419"/>
        <v>7453198.1899999976</v>
      </c>
      <c r="H3410" s="495">
        <f>VLOOKUP(A3410,'02-Metrics'!A:R,18,FALSE)</f>
        <v>52028085.714285709</v>
      </c>
      <c r="I3410" s="496">
        <f t="shared" si="418"/>
        <v>0.14325336186554183</v>
      </c>
      <c r="J3410" s="512"/>
      <c r="L3410" s="23">
        <v>43684</v>
      </c>
      <c r="M3410" s="241" t="s">
        <v>1039</v>
      </c>
      <c r="S3410">
        <f t="shared" si="420"/>
        <v>2019</v>
      </c>
    </row>
    <row r="3411" spans="1:19">
      <c r="A3411" s="418" t="s">
        <v>1148</v>
      </c>
      <c r="B3411" s="497">
        <v>43709</v>
      </c>
      <c r="C3411" s="498"/>
      <c r="D3411" s="498">
        <v>1310343.7099999997</v>
      </c>
      <c r="E3411" s="495">
        <f t="shared" si="421"/>
        <v>18785343.629999999</v>
      </c>
      <c r="F3411" s="495">
        <f t="shared" si="421"/>
        <v>12642489.15</v>
      </c>
      <c r="G3411" s="495">
        <f t="shared" si="419"/>
        <v>6142854.4799999986</v>
      </c>
      <c r="H3411" s="495">
        <f>VLOOKUP(A3411,'02-Metrics'!A:R,18,FALSE)</f>
        <v>52028085.714285709</v>
      </c>
      <c r="I3411" s="496">
        <f t="shared" si="418"/>
        <v>0.11806804720307656</v>
      </c>
      <c r="J3411" s="512"/>
      <c r="M3411" s="241" t="s">
        <v>1038</v>
      </c>
      <c r="S3411">
        <f t="shared" si="420"/>
        <v>2019</v>
      </c>
    </row>
    <row r="3412" spans="1:19">
      <c r="A3412" s="418" t="s">
        <v>1148</v>
      </c>
      <c r="B3412" s="497">
        <f>L3412</f>
        <v>43727</v>
      </c>
      <c r="C3412" s="498">
        <v>1828569.06</v>
      </c>
      <c r="D3412" s="498"/>
      <c r="E3412" s="495">
        <f t="shared" ref="E3412:F3427" si="422">C3412+E3411</f>
        <v>20613912.689999998</v>
      </c>
      <c r="F3412" s="495">
        <f t="shared" si="422"/>
        <v>12642489.15</v>
      </c>
      <c r="G3412" s="495">
        <f t="shared" si="419"/>
        <v>7971423.5399999972</v>
      </c>
      <c r="H3412" s="495">
        <f>VLOOKUP(A3412,'02-Metrics'!A:R,18,FALSE)</f>
        <v>52028085.714285709</v>
      </c>
      <c r="I3412" s="496">
        <f t="shared" si="418"/>
        <v>0.15321385422049516</v>
      </c>
      <c r="J3412" s="512"/>
      <c r="L3412" s="23">
        <v>43727</v>
      </c>
      <c r="M3412" s="241" t="s">
        <v>1039</v>
      </c>
      <c r="S3412">
        <f t="shared" si="420"/>
        <v>2019</v>
      </c>
    </row>
    <row r="3413" spans="1:19">
      <c r="A3413" s="418" t="s">
        <v>1148</v>
      </c>
      <c r="B3413" s="497">
        <f>L3413</f>
        <v>43727</v>
      </c>
      <c r="C3413" s="498">
        <v>5263141.46</v>
      </c>
      <c r="D3413" s="498"/>
      <c r="E3413" s="495">
        <f t="shared" si="422"/>
        <v>25877054.149999999</v>
      </c>
      <c r="F3413" s="495">
        <f t="shared" si="422"/>
        <v>12642489.15</v>
      </c>
      <c r="G3413" s="495">
        <f t="shared" si="419"/>
        <v>13234564.999999998</v>
      </c>
      <c r="H3413" s="495">
        <f>VLOOKUP(A3413,'02-Metrics'!A:R,18,FALSE)</f>
        <v>52028085.714285709</v>
      </c>
      <c r="I3413" s="496">
        <f t="shared" si="418"/>
        <v>0.25437347575457869</v>
      </c>
      <c r="J3413" s="512"/>
      <c r="L3413" s="23">
        <v>43727</v>
      </c>
      <c r="M3413" s="241" t="s">
        <v>1039</v>
      </c>
      <c r="S3413">
        <f t="shared" si="420"/>
        <v>2019</v>
      </c>
    </row>
    <row r="3414" spans="1:19">
      <c r="A3414" s="418" t="s">
        <v>1148</v>
      </c>
      <c r="B3414" s="497">
        <f>L3414</f>
        <v>43731</v>
      </c>
      <c r="C3414" s="498">
        <v>1988552.05</v>
      </c>
      <c r="D3414" s="498"/>
      <c r="E3414" s="495">
        <f t="shared" si="422"/>
        <v>27865606.199999999</v>
      </c>
      <c r="F3414" s="495">
        <f t="shared" si="422"/>
        <v>12642489.15</v>
      </c>
      <c r="G3414" s="495">
        <f t="shared" si="419"/>
        <v>15223117.049999999</v>
      </c>
      <c r="H3414" s="495">
        <f>VLOOKUP(A3414,'02-Metrics'!A:R,18,FALSE)</f>
        <v>52028085.714285709</v>
      </c>
      <c r="I3414" s="496">
        <f t="shared" si="418"/>
        <v>0.29259421793064516</v>
      </c>
      <c r="J3414" s="512"/>
      <c r="L3414" s="23">
        <v>43731</v>
      </c>
      <c r="M3414" s="241" t="s">
        <v>1039</v>
      </c>
      <c r="S3414">
        <f t="shared" si="420"/>
        <v>2019</v>
      </c>
    </row>
    <row r="3415" spans="1:19">
      <c r="A3415" s="418" t="s">
        <v>1148</v>
      </c>
      <c r="B3415" s="497">
        <v>43739</v>
      </c>
      <c r="C3415" s="498"/>
      <c r="D3415" s="498">
        <v>2243161.77</v>
      </c>
      <c r="E3415" s="495">
        <f t="shared" si="422"/>
        <v>27865606.199999999</v>
      </c>
      <c r="F3415" s="495">
        <f t="shared" si="422"/>
        <v>14885650.92</v>
      </c>
      <c r="G3415" s="495">
        <f t="shared" si="419"/>
        <v>12979955.279999999</v>
      </c>
      <c r="H3415" s="495">
        <f>VLOOKUP(A3415,'02-Metrics'!A:R,18,FALSE)</f>
        <v>52028085.714285709</v>
      </c>
      <c r="I3415" s="496">
        <f t="shared" si="418"/>
        <v>0.24947977811983968</v>
      </c>
      <c r="J3415" s="512"/>
      <c r="M3415" s="241" t="s">
        <v>1038</v>
      </c>
      <c r="S3415">
        <f t="shared" si="420"/>
        <v>2019</v>
      </c>
    </row>
    <row r="3416" spans="1:19">
      <c r="A3416" s="418" t="s">
        <v>1148</v>
      </c>
      <c r="B3416" s="497">
        <f>L3416</f>
        <v>43766</v>
      </c>
      <c r="C3416" s="498">
        <v>1824097.56</v>
      </c>
      <c r="D3416" s="498"/>
      <c r="E3416" s="495">
        <f t="shared" si="422"/>
        <v>29689703.759999998</v>
      </c>
      <c r="F3416" s="495">
        <f t="shared" si="422"/>
        <v>14885650.92</v>
      </c>
      <c r="G3416" s="495">
        <f t="shared" si="419"/>
        <v>14804052.839999998</v>
      </c>
      <c r="H3416" s="495">
        <f>VLOOKUP(A3416,'02-Metrics'!A:R,18,FALSE)</f>
        <v>52028085.714285709</v>
      </c>
      <c r="I3416" s="496">
        <f t="shared" si="418"/>
        <v>0.28453964117182862</v>
      </c>
      <c r="J3416" s="512"/>
      <c r="L3416" s="23">
        <v>43766</v>
      </c>
      <c r="M3416" s="241" t="s">
        <v>764</v>
      </c>
      <c r="S3416">
        <f t="shared" si="420"/>
        <v>2019</v>
      </c>
    </row>
    <row r="3417" spans="1:19">
      <c r="A3417" s="418" t="s">
        <v>1148</v>
      </c>
      <c r="B3417" s="497">
        <v>43770</v>
      </c>
      <c r="C3417" s="498"/>
      <c r="D3417" s="498">
        <v>1399641.5</v>
      </c>
      <c r="E3417" s="495">
        <f t="shared" si="422"/>
        <v>29689703.759999998</v>
      </c>
      <c r="F3417" s="495">
        <f t="shared" si="422"/>
        <v>16285292.42</v>
      </c>
      <c r="G3417" s="495">
        <f t="shared" si="419"/>
        <v>13404411.339999998</v>
      </c>
      <c r="H3417" s="495">
        <f>VLOOKUP(A3417,'02-Metrics'!A:R,18,FALSE)</f>
        <v>52028085.714285709</v>
      </c>
      <c r="I3417" s="496">
        <f t="shared" si="418"/>
        <v>0.257637988328282</v>
      </c>
      <c r="J3417" s="512"/>
      <c r="M3417" s="241" t="s">
        <v>1038</v>
      </c>
      <c r="S3417">
        <f t="shared" si="420"/>
        <v>2019</v>
      </c>
    </row>
    <row r="3418" spans="1:19">
      <c r="A3418" s="418" t="s">
        <v>1148</v>
      </c>
      <c r="B3418" s="497">
        <f>L3418</f>
        <v>43794</v>
      </c>
      <c r="C3418" s="498">
        <v>2104893.84</v>
      </c>
      <c r="D3418" s="498"/>
      <c r="E3418" s="495">
        <f t="shared" si="422"/>
        <v>31794597.599999998</v>
      </c>
      <c r="F3418" s="495">
        <f t="shared" si="422"/>
        <v>16285292.42</v>
      </c>
      <c r="G3418" s="495">
        <f t="shared" si="419"/>
        <v>15509305.179999998</v>
      </c>
      <c r="H3418" s="495">
        <f>VLOOKUP(A3418,'02-Metrics'!A:R,18,FALSE)</f>
        <v>52028085.714285709</v>
      </c>
      <c r="I3418" s="496">
        <f t="shared" si="418"/>
        <v>0.2980948648614512</v>
      </c>
      <c r="J3418" s="512"/>
      <c r="L3418" s="23">
        <v>43794</v>
      </c>
      <c r="M3418" s="241" t="s">
        <v>1039</v>
      </c>
      <c r="S3418">
        <f t="shared" si="420"/>
        <v>2019</v>
      </c>
    </row>
    <row r="3419" spans="1:19">
      <c r="A3419" s="418" t="s">
        <v>1148</v>
      </c>
      <c r="B3419" s="497">
        <v>43800</v>
      </c>
      <c r="C3419" s="498"/>
      <c r="D3419" s="498">
        <v>3511320.3699999996</v>
      </c>
      <c r="E3419" s="495">
        <f t="shared" si="422"/>
        <v>31794597.599999998</v>
      </c>
      <c r="F3419" s="495">
        <f t="shared" si="422"/>
        <v>19796612.789999999</v>
      </c>
      <c r="G3419" s="495">
        <f t="shared" si="419"/>
        <v>11997984.809999999</v>
      </c>
      <c r="H3419" s="495">
        <f>VLOOKUP(A3419,'02-Metrics'!A:R,18,FALSE)</f>
        <v>52028085.714285709</v>
      </c>
      <c r="I3419" s="496">
        <f t="shared" si="418"/>
        <v>0.23060592457480383</v>
      </c>
      <c r="J3419" s="512"/>
      <c r="M3419" s="241" t="s">
        <v>1038</v>
      </c>
      <c r="S3419">
        <f t="shared" si="420"/>
        <v>2019</v>
      </c>
    </row>
    <row r="3420" spans="1:19">
      <c r="A3420" s="418" t="s">
        <v>1148</v>
      </c>
      <c r="B3420" s="497">
        <v>43831</v>
      </c>
      <c r="C3420" s="498"/>
      <c r="D3420" s="498">
        <v>876489.71000000008</v>
      </c>
      <c r="E3420" s="495">
        <f t="shared" si="422"/>
        <v>31794597.599999998</v>
      </c>
      <c r="F3420" s="495">
        <f t="shared" si="422"/>
        <v>20673102.5</v>
      </c>
      <c r="G3420" s="495">
        <f t="shared" si="419"/>
        <v>11121495.099999998</v>
      </c>
      <c r="H3420" s="495">
        <f>VLOOKUP(A3420,'02-Metrics'!A:R,18,FALSE)</f>
        <v>52028085.714285709</v>
      </c>
      <c r="I3420" s="496">
        <f t="shared" si="418"/>
        <v>0.21375945217500655</v>
      </c>
      <c r="J3420" s="512"/>
      <c r="M3420" s="241" t="s">
        <v>1038</v>
      </c>
      <c r="S3420">
        <f t="shared" si="420"/>
        <v>2020</v>
      </c>
    </row>
    <row r="3421" spans="1:19">
      <c r="A3421" s="418" t="s">
        <v>1148</v>
      </c>
      <c r="B3421" s="497">
        <f>L3421</f>
        <v>43836</v>
      </c>
      <c r="C3421" s="498">
        <v>1424816.56</v>
      </c>
      <c r="D3421" s="498"/>
      <c r="E3421" s="495">
        <f t="shared" si="422"/>
        <v>33219414.159999996</v>
      </c>
      <c r="F3421" s="495">
        <f t="shared" si="422"/>
        <v>20673102.5</v>
      </c>
      <c r="G3421" s="495">
        <f t="shared" si="419"/>
        <v>12546311.659999996</v>
      </c>
      <c r="H3421" s="495">
        <f>VLOOKUP(A3421,'02-Metrics'!A:R,18,FALSE)</f>
        <v>52028085.714285709</v>
      </c>
      <c r="I3421" s="496">
        <f t="shared" si="418"/>
        <v>0.241144979442422</v>
      </c>
      <c r="J3421" s="512"/>
      <c r="L3421" s="23">
        <v>43836</v>
      </c>
      <c r="M3421" s="241" t="s">
        <v>764</v>
      </c>
      <c r="S3421">
        <f t="shared" si="420"/>
        <v>2020</v>
      </c>
    </row>
    <row r="3422" spans="1:19">
      <c r="A3422" s="418" t="s">
        <v>1148</v>
      </c>
      <c r="B3422" s="497">
        <v>43862</v>
      </c>
      <c r="C3422" s="498"/>
      <c r="D3422" s="498">
        <v>1300356.6799999995</v>
      </c>
      <c r="E3422" s="495">
        <f t="shared" si="422"/>
        <v>33219414.159999996</v>
      </c>
      <c r="F3422" s="495">
        <f t="shared" si="422"/>
        <v>21973459.18</v>
      </c>
      <c r="G3422" s="495">
        <f t="shared" si="419"/>
        <v>11245954.979999997</v>
      </c>
      <c r="H3422" s="495">
        <f>VLOOKUP(A3422,'02-Metrics'!A:R,18,FALSE)</f>
        <v>52028085.714285709</v>
      </c>
      <c r="I3422" s="496">
        <f t="shared" si="418"/>
        <v>0.21615161937261354</v>
      </c>
      <c r="J3422" s="512"/>
      <c r="M3422" s="241" t="s">
        <v>1038</v>
      </c>
      <c r="S3422">
        <f t="shared" si="420"/>
        <v>2020</v>
      </c>
    </row>
    <row r="3423" spans="1:19">
      <c r="A3423" s="418" t="s">
        <v>1148</v>
      </c>
      <c r="B3423" s="497">
        <f>L3423</f>
        <v>43878</v>
      </c>
      <c r="C3423" s="498">
        <v>1976416.89</v>
      </c>
      <c r="D3423" s="498"/>
      <c r="E3423" s="495">
        <f t="shared" si="422"/>
        <v>35195831.049999997</v>
      </c>
      <c r="F3423" s="495">
        <f t="shared" si="422"/>
        <v>21973459.18</v>
      </c>
      <c r="G3423" s="495">
        <f t="shared" si="419"/>
        <v>13222371.869999997</v>
      </c>
      <c r="H3423" s="495">
        <f>VLOOKUP(A3423,'02-Metrics'!A:R,18,FALSE)</f>
        <v>52028085.714285709</v>
      </c>
      <c r="I3423" s="496">
        <f t="shared" si="418"/>
        <v>0.25413911906371445</v>
      </c>
      <c r="J3423" s="512"/>
      <c r="L3423" s="23">
        <v>43878</v>
      </c>
      <c r="M3423" s="241" t="s">
        <v>764</v>
      </c>
      <c r="S3423">
        <f t="shared" si="420"/>
        <v>2020</v>
      </c>
    </row>
    <row r="3424" spans="1:19">
      <c r="A3424" s="418" t="s">
        <v>1148</v>
      </c>
      <c r="B3424" s="497">
        <v>43891</v>
      </c>
      <c r="C3424" s="498"/>
      <c r="D3424" s="498">
        <v>677357.52999999991</v>
      </c>
      <c r="E3424" s="495">
        <f t="shared" si="422"/>
        <v>35195831.049999997</v>
      </c>
      <c r="F3424" s="495">
        <f t="shared" si="422"/>
        <v>22650816.710000001</v>
      </c>
      <c r="G3424" s="495">
        <f t="shared" si="419"/>
        <v>12545014.339999996</v>
      </c>
      <c r="H3424" s="495">
        <f>VLOOKUP(A3424,'02-Metrics'!A:R,18,FALSE)</f>
        <v>52028085.714285709</v>
      </c>
      <c r="I3424" s="496">
        <f t="shared" si="418"/>
        <v>0.24112004444852034</v>
      </c>
      <c r="J3424" s="512"/>
      <c r="M3424" s="241" t="s">
        <v>1038</v>
      </c>
      <c r="S3424">
        <f t="shared" si="420"/>
        <v>2020</v>
      </c>
    </row>
    <row r="3425" spans="1:19">
      <c r="A3425" s="418" t="s">
        <v>1148</v>
      </c>
      <c r="B3425" s="497">
        <f>L3425</f>
        <v>43913</v>
      </c>
      <c r="C3425" s="498">
        <v>1709961.04</v>
      </c>
      <c r="D3425" s="498"/>
      <c r="E3425" s="495">
        <f t="shared" si="422"/>
        <v>36905792.089999996</v>
      </c>
      <c r="F3425" s="495">
        <f t="shared" si="422"/>
        <v>22650816.710000001</v>
      </c>
      <c r="G3425" s="495">
        <f t="shared" si="419"/>
        <v>14254975.379999995</v>
      </c>
      <c r="H3425" s="495">
        <f>VLOOKUP(A3425,'02-Metrics'!A:R,18,FALSE)</f>
        <v>52028085.714285709</v>
      </c>
      <c r="I3425" s="496">
        <f t="shared" si="418"/>
        <v>0.2739861592886918</v>
      </c>
      <c r="J3425" s="512"/>
      <c r="L3425" s="23">
        <v>43913</v>
      </c>
      <c r="M3425" s="241" t="s">
        <v>764</v>
      </c>
      <c r="S3425">
        <f t="shared" si="420"/>
        <v>2020</v>
      </c>
    </row>
    <row r="3426" spans="1:19">
      <c r="A3426" s="418" t="s">
        <v>1148</v>
      </c>
      <c r="B3426" s="497">
        <v>43922</v>
      </c>
      <c r="C3426" s="498"/>
      <c r="D3426" s="498">
        <v>797488.27000000014</v>
      </c>
      <c r="E3426" s="495">
        <f t="shared" si="422"/>
        <v>36905792.089999996</v>
      </c>
      <c r="F3426" s="495">
        <f t="shared" si="422"/>
        <v>23448304.98</v>
      </c>
      <c r="G3426" s="495">
        <f t="shared" si="419"/>
        <v>13457487.109999996</v>
      </c>
      <c r="H3426" s="495">
        <f>VLOOKUP(A3426,'02-Metrics'!A:R,18,FALSE)</f>
        <v>52028085.714285709</v>
      </c>
      <c r="I3426" s="496">
        <f t="shared" si="418"/>
        <v>0.25865812522686915</v>
      </c>
      <c r="J3426" s="512"/>
      <c r="M3426" s="241" t="s">
        <v>1038</v>
      </c>
      <c r="S3426">
        <f t="shared" si="420"/>
        <v>2020</v>
      </c>
    </row>
    <row r="3427" spans="1:19">
      <c r="A3427" s="418" t="s">
        <v>1148</v>
      </c>
      <c r="B3427" s="497">
        <v>43952</v>
      </c>
      <c r="C3427" s="498"/>
      <c r="D3427" s="498">
        <v>1451291.0300000003</v>
      </c>
      <c r="E3427" s="495">
        <f t="shared" si="422"/>
        <v>36905792.089999996</v>
      </c>
      <c r="F3427" s="495">
        <f t="shared" si="422"/>
        <v>24899596.010000002</v>
      </c>
      <c r="G3427" s="495">
        <f t="shared" si="419"/>
        <v>12006196.079999994</v>
      </c>
      <c r="H3427" s="495">
        <f>VLOOKUP(A3427,'02-Metrics'!A:R,18,FALSE)</f>
        <v>52028085.714285709</v>
      </c>
      <c r="I3427" s="496">
        <f t="shared" si="418"/>
        <v>0.23076374837107202</v>
      </c>
      <c r="J3427" s="512"/>
      <c r="M3427" s="241" t="s">
        <v>1038</v>
      </c>
      <c r="S3427">
        <f t="shared" si="420"/>
        <v>2020</v>
      </c>
    </row>
    <row r="3428" spans="1:19">
      <c r="A3428" s="418" t="s">
        <v>1148</v>
      </c>
      <c r="B3428" s="497">
        <f>L3428</f>
        <v>43955</v>
      </c>
      <c r="C3428" s="498">
        <v>1146998.21</v>
      </c>
      <c r="D3428" s="498"/>
      <c r="E3428" s="495">
        <f t="shared" ref="E3428:F3443" si="423">C3428+E3427</f>
        <v>38052790.299999997</v>
      </c>
      <c r="F3428" s="495">
        <f t="shared" si="423"/>
        <v>24899596.010000002</v>
      </c>
      <c r="G3428" s="495">
        <f t="shared" si="419"/>
        <v>13153194.289999995</v>
      </c>
      <c r="H3428" s="495">
        <f>VLOOKUP(A3428,'02-Metrics'!A:R,18,FALSE)</f>
        <v>52028085.714285709</v>
      </c>
      <c r="I3428" s="496">
        <f t="shared" si="418"/>
        <v>0.25280949912766887</v>
      </c>
      <c r="J3428" s="512"/>
      <c r="L3428" s="23">
        <v>43955</v>
      </c>
      <c r="M3428" s="241" t="s">
        <v>764</v>
      </c>
      <c r="S3428">
        <f t="shared" si="420"/>
        <v>2020</v>
      </c>
    </row>
    <row r="3429" spans="1:19">
      <c r="A3429" s="418" t="s">
        <v>1148</v>
      </c>
      <c r="B3429" s="497">
        <v>43983</v>
      </c>
      <c r="C3429" s="498"/>
      <c r="D3429" s="498">
        <v>268243.77</v>
      </c>
      <c r="E3429" s="495">
        <f t="shared" si="423"/>
        <v>38052790.299999997</v>
      </c>
      <c r="F3429" s="495">
        <f t="shared" si="423"/>
        <v>25167839.780000001</v>
      </c>
      <c r="G3429" s="495">
        <f t="shared" si="419"/>
        <v>12884950.519999996</v>
      </c>
      <c r="H3429" s="495">
        <f>VLOOKUP(A3429,'02-Metrics'!A:R,18,FALSE)</f>
        <v>52028085.714285709</v>
      </c>
      <c r="I3429" s="496">
        <f t="shared" si="418"/>
        <v>0.24765374976043153</v>
      </c>
      <c r="J3429" s="512"/>
      <c r="M3429" s="241" t="s">
        <v>1038</v>
      </c>
      <c r="S3429">
        <f t="shared" si="420"/>
        <v>2020</v>
      </c>
    </row>
    <row r="3430" spans="1:19">
      <c r="A3430" s="418" t="s">
        <v>1148</v>
      </c>
      <c r="B3430" s="497">
        <f>L3430</f>
        <v>43992</v>
      </c>
      <c r="C3430" s="498">
        <v>1343055.66</v>
      </c>
      <c r="D3430" s="498"/>
      <c r="E3430" s="495">
        <f t="shared" si="423"/>
        <v>39395845.959999993</v>
      </c>
      <c r="F3430" s="495">
        <f t="shared" si="423"/>
        <v>25167839.780000001</v>
      </c>
      <c r="G3430" s="495">
        <f t="shared" si="419"/>
        <v>14228006.179999992</v>
      </c>
      <c r="H3430" s="495">
        <f>VLOOKUP(A3430,'02-Metrics'!A:R,18,FALSE)</f>
        <v>52028085.714285709</v>
      </c>
      <c r="I3430" s="496">
        <f t="shared" si="418"/>
        <v>0.27346780079770089</v>
      </c>
      <c r="J3430" s="512"/>
      <c r="L3430" s="23">
        <v>43992</v>
      </c>
      <c r="M3430" s="241" t="s">
        <v>1039</v>
      </c>
      <c r="S3430">
        <f t="shared" si="420"/>
        <v>2020</v>
      </c>
    </row>
    <row r="3431" spans="1:19">
      <c r="A3431" s="418" t="s">
        <v>1148</v>
      </c>
      <c r="B3431" s="497">
        <v>44013</v>
      </c>
      <c r="C3431" s="498"/>
      <c r="D3431" s="498">
        <v>575024.75</v>
      </c>
      <c r="E3431" s="495">
        <f t="shared" si="423"/>
        <v>39395845.959999993</v>
      </c>
      <c r="F3431" s="495">
        <f t="shared" si="423"/>
        <v>25742864.530000001</v>
      </c>
      <c r="G3431" s="495">
        <f t="shared" si="419"/>
        <v>13652981.429999992</v>
      </c>
      <c r="H3431" s="495">
        <f>VLOOKUP(A3431,'02-Metrics'!A:R,18,FALSE)</f>
        <v>52028085.714285709</v>
      </c>
      <c r="I3431" s="496">
        <f t="shared" si="418"/>
        <v>0.26241560193038582</v>
      </c>
      <c r="J3431" s="512"/>
      <c r="M3431" s="241" t="s">
        <v>1038</v>
      </c>
      <c r="S3431">
        <f t="shared" si="420"/>
        <v>2020</v>
      </c>
    </row>
    <row r="3432" spans="1:19">
      <c r="A3432" s="418" t="s">
        <v>1148</v>
      </c>
      <c r="B3432" s="497">
        <v>44044</v>
      </c>
      <c r="C3432" s="498"/>
      <c r="D3432" s="498">
        <v>565202.1100000001</v>
      </c>
      <c r="E3432" s="495">
        <f t="shared" si="423"/>
        <v>39395845.959999993</v>
      </c>
      <c r="F3432" s="495">
        <f t="shared" si="423"/>
        <v>26308066.640000001</v>
      </c>
      <c r="G3432" s="495">
        <f t="shared" si="419"/>
        <v>13087779.319999993</v>
      </c>
      <c r="H3432" s="495">
        <f>VLOOKUP(A3432,'02-Metrics'!A:R,18,FALSE)</f>
        <v>52028085.714285709</v>
      </c>
      <c r="I3432" s="496">
        <f t="shared" si="418"/>
        <v>0.25155219801612633</v>
      </c>
      <c r="J3432" s="512"/>
      <c r="M3432" s="241" t="s">
        <v>1038</v>
      </c>
      <c r="S3432">
        <f t="shared" si="420"/>
        <v>2020</v>
      </c>
    </row>
    <row r="3433" spans="1:19">
      <c r="A3433" s="418" t="s">
        <v>1148</v>
      </c>
      <c r="B3433" s="497">
        <v>44075</v>
      </c>
      <c r="C3433" s="498"/>
      <c r="D3433" s="498">
        <v>268521.56</v>
      </c>
      <c r="E3433" s="495">
        <f t="shared" si="423"/>
        <v>39395845.959999993</v>
      </c>
      <c r="F3433" s="495">
        <f t="shared" si="423"/>
        <v>26576588.199999999</v>
      </c>
      <c r="G3433" s="495">
        <f t="shared" si="419"/>
        <v>12819257.759999994</v>
      </c>
      <c r="H3433" s="495">
        <f>VLOOKUP(A3433,'02-Metrics'!A:R,18,FALSE)</f>
        <v>52028085.714285709</v>
      </c>
      <c r="I3433" s="496">
        <f t="shared" si="418"/>
        <v>0.24639110941727618</v>
      </c>
      <c r="J3433" s="512"/>
      <c r="M3433" s="241" t="s">
        <v>1038</v>
      </c>
      <c r="S3433">
        <f t="shared" si="420"/>
        <v>2020</v>
      </c>
    </row>
    <row r="3434" spans="1:19">
      <c r="A3434" s="418" t="s">
        <v>1148</v>
      </c>
      <c r="B3434" s="497">
        <f>L3434</f>
        <v>44105</v>
      </c>
      <c r="C3434" s="498"/>
      <c r="D3434" s="498">
        <v>2103262.7800000003</v>
      </c>
      <c r="E3434" s="495">
        <f t="shared" si="423"/>
        <v>39395845.959999993</v>
      </c>
      <c r="F3434" s="495">
        <f t="shared" si="423"/>
        <v>28679850.98</v>
      </c>
      <c r="G3434" s="495">
        <f t="shared" si="419"/>
        <v>10715994.979999993</v>
      </c>
      <c r="H3434" s="495">
        <f>VLOOKUP(A3434,'02-Metrics'!A:R,18,FALSE)</f>
        <v>52028085.714285709</v>
      </c>
      <c r="I3434" s="496">
        <f t="shared" si="418"/>
        <v>0.20596558249033614</v>
      </c>
      <c r="J3434" s="512"/>
      <c r="L3434" s="23">
        <v>44105</v>
      </c>
      <c r="M3434" s="241" t="s">
        <v>1040</v>
      </c>
      <c r="S3434">
        <f t="shared" si="420"/>
        <v>2020</v>
      </c>
    </row>
    <row r="3435" spans="1:19">
      <c r="A3435" s="418" t="s">
        <v>1148</v>
      </c>
      <c r="B3435" s="497">
        <f>L3435</f>
        <v>44111</v>
      </c>
      <c r="C3435" s="498">
        <v>191421.72</v>
      </c>
      <c r="D3435" s="498"/>
      <c r="E3435" s="495">
        <f t="shared" si="423"/>
        <v>39587267.679999992</v>
      </c>
      <c r="F3435" s="495">
        <f t="shared" si="423"/>
        <v>28679850.98</v>
      </c>
      <c r="G3435" s="495">
        <f t="shared" si="419"/>
        <v>10907416.699999992</v>
      </c>
      <c r="H3435" s="495">
        <f>VLOOKUP(A3435,'02-Metrics'!A:R,18,FALSE)</f>
        <v>52028085.714285709</v>
      </c>
      <c r="I3435" s="496">
        <f t="shared" si="418"/>
        <v>0.20964478224123989</v>
      </c>
      <c r="J3435" s="512"/>
      <c r="L3435" s="23">
        <v>44111</v>
      </c>
      <c r="M3435" s="241" t="s">
        <v>1039</v>
      </c>
      <c r="S3435">
        <f t="shared" si="420"/>
        <v>2020</v>
      </c>
    </row>
    <row r="3436" spans="1:19">
      <c r="A3436" s="418" t="s">
        <v>1148</v>
      </c>
      <c r="B3436" s="497">
        <f>L3436</f>
        <v>44136</v>
      </c>
      <c r="C3436" s="498"/>
      <c r="D3436" s="498">
        <v>711830.03</v>
      </c>
      <c r="E3436" s="495">
        <f t="shared" si="423"/>
        <v>39587267.679999992</v>
      </c>
      <c r="F3436" s="495">
        <f t="shared" si="423"/>
        <v>29391681.010000002</v>
      </c>
      <c r="G3436" s="495">
        <f t="shared" si="419"/>
        <v>10195586.669999991</v>
      </c>
      <c r="H3436" s="495">
        <f>VLOOKUP(A3436,'02-Metrics'!A:R,18,FALSE)</f>
        <v>52028085.714285709</v>
      </c>
      <c r="I3436" s="496">
        <f t="shared" si="418"/>
        <v>0.19596313279695621</v>
      </c>
      <c r="J3436" s="512"/>
      <c r="L3436" s="23">
        <v>44136</v>
      </c>
      <c r="M3436" s="241" t="s">
        <v>1040</v>
      </c>
      <c r="S3436">
        <f t="shared" si="420"/>
        <v>2020</v>
      </c>
    </row>
    <row r="3437" spans="1:19">
      <c r="A3437" s="418" t="s">
        <v>1148</v>
      </c>
      <c r="B3437" s="497">
        <f>L3437</f>
        <v>44151</v>
      </c>
      <c r="C3437" s="498">
        <v>877190.31</v>
      </c>
      <c r="D3437" s="498"/>
      <c r="E3437" s="495">
        <f t="shared" si="423"/>
        <v>40464457.989999995</v>
      </c>
      <c r="F3437" s="495">
        <f t="shared" si="423"/>
        <v>29391681.010000002</v>
      </c>
      <c r="G3437" s="495">
        <f t="shared" si="419"/>
        <v>11072776.979999993</v>
      </c>
      <c r="H3437" s="495">
        <f>VLOOKUP(A3437,'02-Metrics'!A:R,18,FALSE)</f>
        <v>52028085.714285709</v>
      </c>
      <c r="I3437" s="496">
        <f t="shared" si="418"/>
        <v>0.21282307100066272</v>
      </c>
      <c r="J3437" s="512"/>
      <c r="L3437" s="23">
        <v>44151</v>
      </c>
      <c r="M3437" s="241" t="s">
        <v>1039</v>
      </c>
      <c r="S3437">
        <f t="shared" si="420"/>
        <v>2020</v>
      </c>
    </row>
    <row r="3438" spans="1:19">
      <c r="A3438" s="418" t="s">
        <v>1148</v>
      </c>
      <c r="B3438" s="497">
        <f>L3438</f>
        <v>44166</v>
      </c>
      <c r="C3438" s="498"/>
      <c r="D3438" s="498">
        <v>599150.02999999991</v>
      </c>
      <c r="E3438" s="495">
        <f t="shared" si="423"/>
        <v>40464457.989999995</v>
      </c>
      <c r="F3438" s="495">
        <f t="shared" si="423"/>
        <v>29990831.040000003</v>
      </c>
      <c r="G3438" s="495">
        <f t="shared" si="419"/>
        <v>10473626.949999992</v>
      </c>
      <c r="H3438" s="495">
        <f>VLOOKUP(A3438,'02-Metrics'!A:R,18,FALSE)</f>
        <v>52028085.714285709</v>
      </c>
      <c r="I3438" s="496">
        <f t="shared" si="418"/>
        <v>0.20130717488850788</v>
      </c>
      <c r="J3438" s="512"/>
      <c r="L3438" s="23">
        <v>44166</v>
      </c>
      <c r="M3438" s="241" t="s">
        <v>1040</v>
      </c>
      <c r="S3438">
        <f t="shared" si="420"/>
        <v>2020</v>
      </c>
    </row>
    <row r="3439" spans="1:19">
      <c r="A3439" s="418" t="s">
        <v>1148</v>
      </c>
      <c r="B3439" s="497">
        <v>44197</v>
      </c>
      <c r="C3439" s="498"/>
      <c r="D3439" s="498">
        <v>860087.45</v>
      </c>
      <c r="E3439" s="495">
        <f t="shared" si="423"/>
        <v>40464457.989999995</v>
      </c>
      <c r="F3439" s="495">
        <f t="shared" si="423"/>
        <v>30850918.490000002</v>
      </c>
      <c r="G3439" s="495">
        <f t="shared" si="419"/>
        <v>9613539.4999999925</v>
      </c>
      <c r="H3439" s="495">
        <f>VLOOKUP(A3439,'02-Metrics'!A:R,18,FALSE)</f>
        <v>52028085.714285709</v>
      </c>
      <c r="I3439" s="496">
        <f t="shared" si="418"/>
        <v>0.18477596029177634</v>
      </c>
      <c r="J3439" s="512"/>
      <c r="M3439" s="241" t="s">
        <v>1038</v>
      </c>
      <c r="S3439">
        <f t="shared" si="420"/>
        <v>2021</v>
      </c>
    </row>
    <row r="3440" spans="1:19">
      <c r="A3440" s="418" t="s">
        <v>1148</v>
      </c>
      <c r="B3440" s="497">
        <f>L3440</f>
        <v>44216</v>
      </c>
      <c r="C3440" s="498">
        <v>303853.8</v>
      </c>
      <c r="D3440" s="498"/>
      <c r="E3440" s="495">
        <f t="shared" si="423"/>
        <v>40768311.789999992</v>
      </c>
      <c r="F3440" s="495">
        <f t="shared" si="423"/>
        <v>30850918.490000002</v>
      </c>
      <c r="G3440" s="495">
        <f t="shared" si="419"/>
        <v>9917393.2999999896</v>
      </c>
      <c r="H3440" s="495">
        <f>VLOOKUP(A3440,'02-Metrics'!A:R,18,FALSE)</f>
        <v>52028085.714285709</v>
      </c>
      <c r="I3440" s="496">
        <f t="shared" si="418"/>
        <v>0.19061614825618892</v>
      </c>
      <c r="J3440" s="512"/>
      <c r="L3440" s="23">
        <v>44216</v>
      </c>
      <c r="M3440" s="241" t="s">
        <v>1039</v>
      </c>
      <c r="S3440">
        <f t="shared" si="420"/>
        <v>2021</v>
      </c>
    </row>
    <row r="3441" spans="1:19">
      <c r="A3441" s="418" t="s">
        <v>1148</v>
      </c>
      <c r="B3441" s="497">
        <v>44228</v>
      </c>
      <c r="C3441" s="498"/>
      <c r="D3441" s="498">
        <v>107706.62</v>
      </c>
      <c r="E3441" s="495">
        <f t="shared" si="423"/>
        <v>40768311.789999992</v>
      </c>
      <c r="F3441" s="495">
        <f t="shared" si="423"/>
        <v>30958625.110000003</v>
      </c>
      <c r="G3441" s="495">
        <f t="shared" si="419"/>
        <v>9809686.6799999885</v>
      </c>
      <c r="H3441" s="495">
        <f>VLOOKUP(A3441,'02-Metrics'!A:R,18,FALSE)</f>
        <v>52028085.714285709</v>
      </c>
      <c r="I3441" s="496">
        <f t="shared" si="418"/>
        <v>0.18854598521787388</v>
      </c>
      <c r="J3441" s="512"/>
      <c r="M3441" s="241" t="s">
        <v>1038</v>
      </c>
      <c r="S3441">
        <f t="shared" si="420"/>
        <v>2021</v>
      </c>
    </row>
    <row r="3442" spans="1:19">
      <c r="A3442" s="418" t="s">
        <v>1148</v>
      </c>
      <c r="B3442" s="497">
        <f>L3442</f>
        <v>44249</v>
      </c>
      <c r="C3442" s="498">
        <v>693232.98</v>
      </c>
      <c r="D3442" s="498"/>
      <c r="E3442" s="495">
        <f t="shared" si="423"/>
        <v>41461544.769999988</v>
      </c>
      <c r="F3442" s="495">
        <f t="shared" si="423"/>
        <v>30958625.110000003</v>
      </c>
      <c r="G3442" s="495">
        <f t="shared" si="419"/>
        <v>10502919.659999985</v>
      </c>
      <c r="H3442" s="495">
        <f>VLOOKUP(A3442,'02-Metrics'!A:R,18,FALSE)</f>
        <v>52028085.714285709</v>
      </c>
      <c r="I3442" s="496">
        <f t="shared" si="418"/>
        <v>0.2018701921434739</v>
      </c>
      <c r="J3442" s="512"/>
      <c r="L3442" s="23">
        <v>44249</v>
      </c>
      <c r="M3442" s="241" t="s">
        <v>1039</v>
      </c>
      <c r="S3442">
        <f t="shared" si="420"/>
        <v>2021</v>
      </c>
    </row>
    <row r="3443" spans="1:19">
      <c r="A3443" s="418" t="s">
        <v>1148</v>
      </c>
      <c r="B3443" s="497">
        <v>44256</v>
      </c>
      <c r="C3443" s="498"/>
      <c r="D3443" s="498">
        <v>418036.32000000007</v>
      </c>
      <c r="E3443" s="495">
        <f t="shared" si="423"/>
        <v>41461544.769999988</v>
      </c>
      <c r="F3443" s="495">
        <f t="shared" si="423"/>
        <v>31376661.430000003</v>
      </c>
      <c r="G3443" s="495">
        <f t="shared" si="419"/>
        <v>10084883.339999985</v>
      </c>
      <c r="H3443" s="495">
        <f>VLOOKUP(A3443,'02-Metrics'!A:R,18,FALSE)</f>
        <v>52028085.714285709</v>
      </c>
      <c r="I3443" s="496">
        <f t="shared" si="418"/>
        <v>0.19383537182939078</v>
      </c>
      <c r="J3443" s="512"/>
      <c r="M3443" s="241" t="s">
        <v>1038</v>
      </c>
      <c r="S3443">
        <f t="shared" si="420"/>
        <v>2021</v>
      </c>
    </row>
    <row r="3444" spans="1:19">
      <c r="A3444" s="418" t="s">
        <v>1148</v>
      </c>
      <c r="B3444" s="497">
        <f>L3444</f>
        <v>44263</v>
      </c>
      <c r="C3444" s="498">
        <v>866491</v>
      </c>
      <c r="D3444" s="498"/>
      <c r="E3444" s="495">
        <f t="shared" ref="E3444:F3444" si="424">C3444+E3443</f>
        <v>42328035.769999988</v>
      </c>
      <c r="F3444" s="495">
        <f t="shared" si="424"/>
        <v>31376661.430000003</v>
      </c>
      <c r="G3444" s="495">
        <f t="shared" si="419"/>
        <v>10951374.339999985</v>
      </c>
      <c r="H3444" s="495">
        <f>VLOOKUP(A3444,'02-Metrics'!A:R,18,FALSE)</f>
        <v>52028085.714285709</v>
      </c>
      <c r="I3444" s="496">
        <f t="shared" si="418"/>
        <v>0.21048966514239809</v>
      </c>
      <c r="J3444" s="512"/>
      <c r="L3444" s="23">
        <v>44263</v>
      </c>
      <c r="M3444" s="241" t="s">
        <v>764</v>
      </c>
      <c r="S3444">
        <f t="shared" si="420"/>
        <v>2021</v>
      </c>
    </row>
    <row r="3445" spans="1:19">
      <c r="A3445" s="418"/>
      <c r="B3445" s="505"/>
      <c r="C3445" s="506"/>
      <c r="D3445" s="506"/>
      <c r="E3445" s="506"/>
      <c r="F3445" s="506"/>
      <c r="G3445" s="506"/>
      <c r="H3445" s="495"/>
      <c r="I3445" s="496"/>
      <c r="J3445" s="512"/>
      <c r="S3445">
        <f t="shared" si="420"/>
        <v>1900</v>
      </c>
    </row>
    <row r="3446" spans="1:19">
      <c r="A3446" s="418" t="s">
        <v>1149</v>
      </c>
      <c r="B3446" s="497">
        <f>L3446</f>
        <v>43292</v>
      </c>
      <c r="C3446" s="498">
        <v>6647052.2000000002</v>
      </c>
      <c r="D3446" s="498"/>
      <c r="E3446" s="495">
        <f t="shared" ref="E3446:F3461" si="425">C3446+E3445</f>
        <v>6647052.2000000002</v>
      </c>
      <c r="F3446" s="495">
        <f t="shared" si="425"/>
        <v>0</v>
      </c>
      <c r="G3446" s="495">
        <f t="shared" si="419"/>
        <v>6647052.2000000002</v>
      </c>
      <c r="H3446" s="495">
        <f>VLOOKUP(A3446,'02-Metrics'!A:R,18,FALSE)</f>
        <v>32341773</v>
      </c>
      <c r="I3446" s="496">
        <f t="shared" si="418"/>
        <v>0.20552528768289852</v>
      </c>
      <c r="J3446" s="512"/>
      <c r="L3446" s="23">
        <v>43292</v>
      </c>
      <c r="M3446" s="241" t="s">
        <v>1039</v>
      </c>
      <c r="S3446">
        <f t="shared" si="420"/>
        <v>2018</v>
      </c>
    </row>
    <row r="3447" spans="1:19">
      <c r="A3447" s="418" t="s">
        <v>1149</v>
      </c>
      <c r="B3447" s="497">
        <f>L3447</f>
        <v>43361</v>
      </c>
      <c r="C3447" s="498">
        <v>1160599.1200000001</v>
      </c>
      <c r="D3447" s="498"/>
      <c r="E3447" s="495">
        <f t="shared" si="425"/>
        <v>7807651.3200000003</v>
      </c>
      <c r="F3447" s="495">
        <f t="shared" si="425"/>
        <v>0</v>
      </c>
      <c r="G3447" s="495">
        <f t="shared" si="419"/>
        <v>7807651.3200000003</v>
      </c>
      <c r="H3447" s="495">
        <f>VLOOKUP(A3447,'02-Metrics'!A:R,18,FALSE)</f>
        <v>32341773</v>
      </c>
      <c r="I3447" s="496">
        <f t="shared" si="418"/>
        <v>0.2414107389845325</v>
      </c>
      <c r="J3447" s="512"/>
      <c r="L3447" s="23">
        <v>43361</v>
      </c>
      <c r="M3447" s="241" t="s">
        <v>764</v>
      </c>
      <c r="S3447">
        <f t="shared" si="420"/>
        <v>2018</v>
      </c>
    </row>
    <row r="3448" spans="1:19">
      <c r="A3448" s="418" t="s">
        <v>1149</v>
      </c>
      <c r="B3448" s="497">
        <f>L3448</f>
        <v>43391</v>
      </c>
      <c r="C3448" s="498">
        <v>1834172.07</v>
      </c>
      <c r="D3448" s="498"/>
      <c r="E3448" s="495">
        <f t="shared" si="425"/>
        <v>9641823.3900000006</v>
      </c>
      <c r="F3448" s="495">
        <f t="shared" si="425"/>
        <v>0</v>
      </c>
      <c r="G3448" s="495">
        <f t="shared" si="419"/>
        <v>9641823.3900000006</v>
      </c>
      <c r="H3448" s="495">
        <f>VLOOKUP(A3448,'02-Metrics'!A:R,18,FALSE)</f>
        <v>32341773</v>
      </c>
      <c r="I3448" s="496">
        <f t="shared" si="418"/>
        <v>0.29812290717642476</v>
      </c>
      <c r="J3448" s="512"/>
      <c r="L3448" s="23">
        <v>43391</v>
      </c>
      <c r="M3448" s="241" t="s">
        <v>764</v>
      </c>
      <c r="S3448">
        <f t="shared" si="420"/>
        <v>2018</v>
      </c>
    </row>
    <row r="3449" spans="1:19">
      <c r="A3449" s="418" t="s">
        <v>1149</v>
      </c>
      <c r="B3449" s="497">
        <f>L3449</f>
        <v>43425</v>
      </c>
      <c r="C3449" s="498">
        <v>1268627.7</v>
      </c>
      <c r="D3449" s="498"/>
      <c r="E3449" s="495">
        <f t="shared" si="425"/>
        <v>10910451.09</v>
      </c>
      <c r="F3449" s="495">
        <f t="shared" si="425"/>
        <v>0</v>
      </c>
      <c r="G3449" s="495">
        <f t="shared" si="419"/>
        <v>10910451.09</v>
      </c>
      <c r="H3449" s="495">
        <f>VLOOKUP(A3449,'02-Metrics'!A:R,18,FALSE)</f>
        <v>32341773</v>
      </c>
      <c r="I3449" s="496">
        <f t="shared" ref="I3449:I3512" si="426">G3449/H3449</f>
        <v>0.33734857671532109</v>
      </c>
      <c r="J3449" s="512"/>
      <c r="L3449" s="23">
        <v>43425</v>
      </c>
      <c r="M3449" s="241" t="s">
        <v>1039</v>
      </c>
      <c r="S3449">
        <f t="shared" si="420"/>
        <v>2018</v>
      </c>
    </row>
    <row r="3450" spans="1:19">
      <c r="A3450" s="418" t="s">
        <v>1149</v>
      </c>
      <c r="B3450" s="497">
        <f>L3450</f>
        <v>43425</v>
      </c>
      <c r="C3450" s="498">
        <v>3991290.99</v>
      </c>
      <c r="D3450" s="498"/>
      <c r="E3450" s="495">
        <f t="shared" si="425"/>
        <v>14901742.08</v>
      </c>
      <c r="F3450" s="495">
        <f t="shared" si="425"/>
        <v>0</v>
      </c>
      <c r="G3450" s="495">
        <f t="shared" si="419"/>
        <v>14901742.08</v>
      </c>
      <c r="H3450" s="495">
        <f>VLOOKUP(A3450,'02-Metrics'!A:R,18,FALSE)</f>
        <v>32341773</v>
      </c>
      <c r="I3450" s="496">
        <f t="shared" si="426"/>
        <v>0.46075835360046585</v>
      </c>
      <c r="J3450" s="512"/>
      <c r="L3450" s="23">
        <v>43425</v>
      </c>
      <c r="M3450" s="241" t="s">
        <v>1039</v>
      </c>
      <c r="S3450">
        <f t="shared" si="420"/>
        <v>2018</v>
      </c>
    </row>
    <row r="3451" spans="1:19">
      <c r="A3451" s="418" t="s">
        <v>1149</v>
      </c>
      <c r="B3451" s="497">
        <v>43466</v>
      </c>
      <c r="C3451" s="498"/>
      <c r="D3451" s="498">
        <v>3179.66</v>
      </c>
      <c r="E3451" s="495">
        <f t="shared" si="425"/>
        <v>14901742.08</v>
      </c>
      <c r="F3451" s="495">
        <f t="shared" si="425"/>
        <v>3179.66</v>
      </c>
      <c r="G3451" s="495">
        <f t="shared" si="419"/>
        <v>14898562.42</v>
      </c>
      <c r="H3451" s="495">
        <f>VLOOKUP(A3451,'02-Metrics'!A:R,18,FALSE)</f>
        <v>32341773</v>
      </c>
      <c r="I3451" s="496">
        <f t="shared" si="426"/>
        <v>0.46066003926253518</v>
      </c>
      <c r="J3451" s="512"/>
      <c r="M3451" s="241" t="s">
        <v>1038</v>
      </c>
      <c r="S3451">
        <f t="shared" si="420"/>
        <v>2019</v>
      </c>
    </row>
    <row r="3452" spans="1:19">
      <c r="A3452" s="418" t="s">
        <v>1149</v>
      </c>
      <c r="B3452" s="497">
        <v>43497</v>
      </c>
      <c r="C3452" s="498"/>
      <c r="D3452" s="498">
        <v>328500</v>
      </c>
      <c r="E3452" s="495">
        <f t="shared" si="425"/>
        <v>14901742.08</v>
      </c>
      <c r="F3452" s="495">
        <f t="shared" si="425"/>
        <v>331679.65999999997</v>
      </c>
      <c r="G3452" s="495">
        <f t="shared" si="419"/>
        <v>14570062.42</v>
      </c>
      <c r="H3452" s="495">
        <f>VLOOKUP(A3452,'02-Metrics'!A:R,18,FALSE)</f>
        <v>32341773</v>
      </c>
      <c r="I3452" s="496">
        <f t="shared" si="426"/>
        <v>0.45050289667174398</v>
      </c>
      <c r="J3452" s="512"/>
      <c r="M3452" s="241" t="s">
        <v>1038</v>
      </c>
      <c r="S3452">
        <f t="shared" si="420"/>
        <v>2019</v>
      </c>
    </row>
    <row r="3453" spans="1:19">
      <c r="A3453" s="418" t="s">
        <v>1149</v>
      </c>
      <c r="B3453" s="497">
        <f>L3453</f>
        <v>43513</v>
      </c>
      <c r="C3453" s="498">
        <v>4827680.45</v>
      </c>
      <c r="D3453" s="498"/>
      <c r="E3453" s="495">
        <f t="shared" si="425"/>
        <v>19729422.530000001</v>
      </c>
      <c r="F3453" s="495">
        <f t="shared" si="425"/>
        <v>331679.65999999997</v>
      </c>
      <c r="G3453" s="495">
        <f t="shared" si="419"/>
        <v>19397742.870000001</v>
      </c>
      <c r="H3453" s="495">
        <f>VLOOKUP(A3453,'02-Metrics'!A:R,18,FALSE)</f>
        <v>32341773</v>
      </c>
      <c r="I3453" s="496">
        <f t="shared" si="426"/>
        <v>0.59977363856953669</v>
      </c>
      <c r="J3453" s="512"/>
      <c r="L3453" s="23">
        <v>43513</v>
      </c>
      <c r="M3453" s="241" t="s">
        <v>1039</v>
      </c>
      <c r="S3453">
        <f t="shared" si="420"/>
        <v>2019</v>
      </c>
    </row>
    <row r="3454" spans="1:19">
      <c r="A3454" s="418" t="s">
        <v>1149</v>
      </c>
      <c r="B3454" s="497">
        <v>43525</v>
      </c>
      <c r="C3454" s="498"/>
      <c r="D3454" s="498">
        <v>594594.84</v>
      </c>
      <c r="E3454" s="495">
        <f t="shared" si="425"/>
        <v>19729422.530000001</v>
      </c>
      <c r="F3454" s="495">
        <f t="shared" si="425"/>
        <v>926274.5</v>
      </c>
      <c r="G3454" s="495">
        <f t="shared" si="419"/>
        <v>18803148.030000001</v>
      </c>
      <c r="H3454" s="495">
        <f>VLOOKUP(A3454,'02-Metrics'!A:R,18,FALSE)</f>
        <v>32341773</v>
      </c>
      <c r="I3454" s="496">
        <f t="shared" si="426"/>
        <v>0.58138890622972339</v>
      </c>
      <c r="J3454" s="512"/>
      <c r="M3454" s="241" t="s">
        <v>1038</v>
      </c>
      <c r="S3454">
        <f t="shared" si="420"/>
        <v>2019</v>
      </c>
    </row>
    <row r="3455" spans="1:19">
      <c r="A3455" s="418" t="s">
        <v>1149</v>
      </c>
      <c r="B3455" s="497">
        <v>43556</v>
      </c>
      <c r="C3455" s="498"/>
      <c r="D3455" s="498">
        <v>231187.27000000002</v>
      </c>
      <c r="E3455" s="495">
        <f t="shared" si="425"/>
        <v>19729422.530000001</v>
      </c>
      <c r="F3455" s="495">
        <f t="shared" si="425"/>
        <v>1157461.77</v>
      </c>
      <c r="G3455" s="495">
        <f t="shared" si="419"/>
        <v>18571960.760000002</v>
      </c>
      <c r="H3455" s="495">
        <f>VLOOKUP(A3455,'02-Metrics'!A:R,18,FALSE)</f>
        <v>32341773</v>
      </c>
      <c r="I3455" s="496">
        <f t="shared" si="426"/>
        <v>0.57424065031932547</v>
      </c>
      <c r="J3455" s="512"/>
      <c r="M3455" s="241" t="s">
        <v>1038</v>
      </c>
      <c r="S3455">
        <f t="shared" si="420"/>
        <v>2019</v>
      </c>
    </row>
    <row r="3456" spans="1:19">
      <c r="A3456" s="418" t="s">
        <v>1149</v>
      </c>
      <c r="B3456" s="497">
        <f>L3456</f>
        <v>43557</v>
      </c>
      <c r="C3456" s="498">
        <v>1829713.21</v>
      </c>
      <c r="D3456" s="498"/>
      <c r="E3456" s="495">
        <f t="shared" si="425"/>
        <v>21559135.740000002</v>
      </c>
      <c r="F3456" s="495">
        <f t="shared" si="425"/>
        <v>1157461.77</v>
      </c>
      <c r="G3456" s="495">
        <f t="shared" si="419"/>
        <v>20401673.970000003</v>
      </c>
      <c r="H3456" s="495">
        <f>VLOOKUP(A3456,'02-Metrics'!A:R,18,FALSE)</f>
        <v>32341773</v>
      </c>
      <c r="I3456" s="496">
        <f t="shared" si="426"/>
        <v>0.63081495161072343</v>
      </c>
      <c r="J3456" s="512"/>
      <c r="L3456" s="23">
        <v>43557</v>
      </c>
      <c r="M3456" s="241" t="s">
        <v>764</v>
      </c>
      <c r="S3456">
        <f t="shared" si="420"/>
        <v>2019</v>
      </c>
    </row>
    <row r="3457" spans="1:19">
      <c r="A3457" s="418" t="s">
        <v>1149</v>
      </c>
      <c r="B3457" s="497">
        <f>L3457</f>
        <v>43557</v>
      </c>
      <c r="C3457" s="498">
        <v>597560.88</v>
      </c>
      <c r="D3457" s="498"/>
      <c r="E3457" s="495">
        <f t="shared" si="425"/>
        <v>22156696.620000001</v>
      </c>
      <c r="F3457" s="495">
        <f t="shared" si="425"/>
        <v>1157461.77</v>
      </c>
      <c r="G3457" s="495">
        <f t="shared" ref="G3457:G3520" si="427">E3457-F3457</f>
        <v>20999234.850000001</v>
      </c>
      <c r="H3457" s="495">
        <f>VLOOKUP(A3457,'02-Metrics'!A:R,18,FALSE)</f>
        <v>32341773</v>
      </c>
      <c r="I3457" s="496">
        <f t="shared" si="426"/>
        <v>0.64929139320840579</v>
      </c>
      <c r="J3457" s="512"/>
      <c r="L3457" s="23">
        <v>43557</v>
      </c>
      <c r="M3457" s="241" t="s">
        <v>1039</v>
      </c>
      <c r="S3457">
        <f t="shared" si="420"/>
        <v>2019</v>
      </c>
    </row>
    <row r="3458" spans="1:19">
      <c r="A3458" s="418" t="s">
        <v>1149</v>
      </c>
      <c r="B3458" s="497">
        <f>L3458</f>
        <v>43573</v>
      </c>
      <c r="C3458" s="498">
        <v>1314287.28</v>
      </c>
      <c r="D3458" s="498"/>
      <c r="E3458" s="495">
        <f t="shared" si="425"/>
        <v>23470983.900000002</v>
      </c>
      <c r="F3458" s="495">
        <f t="shared" si="425"/>
        <v>1157461.77</v>
      </c>
      <c r="G3458" s="495">
        <f t="shared" si="427"/>
        <v>22313522.130000003</v>
      </c>
      <c r="H3458" s="495">
        <f>VLOOKUP(A3458,'02-Metrics'!A:R,18,FALSE)</f>
        <v>32341773</v>
      </c>
      <c r="I3458" s="496">
        <f t="shared" si="426"/>
        <v>0.68992884620147454</v>
      </c>
      <c r="J3458" s="512"/>
      <c r="L3458" s="23">
        <v>43573</v>
      </c>
      <c r="M3458" s="241" t="s">
        <v>1039</v>
      </c>
      <c r="S3458">
        <f t="shared" si="420"/>
        <v>2019</v>
      </c>
    </row>
    <row r="3459" spans="1:19">
      <c r="A3459" s="418" t="s">
        <v>1149</v>
      </c>
      <c r="B3459" s="497">
        <v>43586</v>
      </c>
      <c r="C3459" s="498"/>
      <c r="D3459" s="498">
        <v>481662.52999999997</v>
      </c>
      <c r="E3459" s="495">
        <f t="shared" si="425"/>
        <v>23470983.900000002</v>
      </c>
      <c r="F3459" s="495">
        <f t="shared" si="425"/>
        <v>1639124.3</v>
      </c>
      <c r="G3459" s="495">
        <f t="shared" si="427"/>
        <v>21831859.600000001</v>
      </c>
      <c r="H3459" s="495">
        <f>VLOOKUP(A3459,'02-Metrics'!A:R,18,FALSE)</f>
        <v>32341773</v>
      </c>
      <c r="I3459" s="496">
        <f t="shared" si="426"/>
        <v>0.67503595427498675</v>
      </c>
      <c r="J3459" s="512"/>
      <c r="M3459" s="241" t="s">
        <v>1038</v>
      </c>
      <c r="S3459">
        <f t="shared" ref="S3459:S3522" si="428">YEAR(B3459)</f>
        <v>2019</v>
      </c>
    </row>
    <row r="3460" spans="1:19">
      <c r="A3460" s="418" t="s">
        <v>1149</v>
      </c>
      <c r="B3460" s="497">
        <v>43617</v>
      </c>
      <c r="C3460" s="498"/>
      <c r="D3460" s="498">
        <v>26135.55</v>
      </c>
      <c r="E3460" s="495">
        <f t="shared" si="425"/>
        <v>23470983.900000002</v>
      </c>
      <c r="F3460" s="495">
        <f t="shared" si="425"/>
        <v>1665259.85</v>
      </c>
      <c r="G3460" s="495">
        <f t="shared" si="427"/>
        <v>21805724.050000001</v>
      </c>
      <c r="H3460" s="495">
        <f>VLOOKUP(A3460,'02-Metrics'!A:R,18,FALSE)</f>
        <v>32341773</v>
      </c>
      <c r="I3460" s="496">
        <f t="shared" si="426"/>
        <v>0.67422784922768464</v>
      </c>
      <c r="J3460" s="512"/>
      <c r="M3460" s="241" t="s">
        <v>1038</v>
      </c>
      <c r="S3460">
        <f t="shared" si="428"/>
        <v>2019</v>
      </c>
    </row>
    <row r="3461" spans="1:19">
      <c r="A3461" s="418" t="s">
        <v>1149</v>
      </c>
      <c r="B3461" s="497">
        <f>L3461</f>
        <v>43629</v>
      </c>
      <c r="C3461" s="498">
        <v>480264.83</v>
      </c>
      <c r="D3461" s="498"/>
      <c r="E3461" s="495">
        <f t="shared" si="425"/>
        <v>23951248.73</v>
      </c>
      <c r="F3461" s="495">
        <f t="shared" si="425"/>
        <v>1665259.85</v>
      </c>
      <c r="G3461" s="495">
        <f t="shared" si="427"/>
        <v>22285988.879999999</v>
      </c>
      <c r="H3461" s="495">
        <f>VLOOKUP(A3461,'02-Metrics'!A:R,18,FALSE)</f>
        <v>32341773</v>
      </c>
      <c r="I3461" s="496">
        <f t="shared" si="426"/>
        <v>0.68907752459953264</v>
      </c>
      <c r="J3461" s="512"/>
      <c r="L3461" s="23">
        <v>43629</v>
      </c>
      <c r="M3461" s="241" t="s">
        <v>1039</v>
      </c>
      <c r="S3461">
        <f t="shared" si="428"/>
        <v>2019</v>
      </c>
    </row>
    <row r="3462" spans="1:19">
      <c r="A3462" s="418" t="s">
        <v>1149</v>
      </c>
      <c r="B3462" s="497">
        <f>L3462</f>
        <v>43635</v>
      </c>
      <c r="C3462" s="498">
        <v>3264225.8</v>
      </c>
      <c r="D3462" s="498"/>
      <c r="E3462" s="495">
        <f t="shared" ref="E3462:F3477" si="429">C3462+E3461</f>
        <v>27215474.530000001</v>
      </c>
      <c r="F3462" s="495">
        <f t="shared" si="429"/>
        <v>1665259.85</v>
      </c>
      <c r="G3462" s="495">
        <f t="shared" si="427"/>
        <v>25550214.68</v>
      </c>
      <c r="H3462" s="495">
        <f>VLOOKUP(A3462,'02-Metrics'!A:R,18,FALSE)</f>
        <v>32341773</v>
      </c>
      <c r="I3462" s="496">
        <f t="shared" si="426"/>
        <v>0.79000661713876974</v>
      </c>
      <c r="J3462" s="512"/>
      <c r="L3462" s="23">
        <v>43635</v>
      </c>
      <c r="M3462" s="241" t="s">
        <v>764</v>
      </c>
      <c r="S3462">
        <f t="shared" si="428"/>
        <v>2019</v>
      </c>
    </row>
    <row r="3463" spans="1:19">
      <c r="A3463" s="418" t="s">
        <v>1149</v>
      </c>
      <c r="B3463" s="497">
        <v>43647</v>
      </c>
      <c r="C3463" s="498"/>
      <c r="D3463" s="498">
        <v>316636.40999999997</v>
      </c>
      <c r="E3463" s="495">
        <f t="shared" si="429"/>
        <v>27215474.530000001</v>
      </c>
      <c r="F3463" s="495">
        <f t="shared" si="429"/>
        <v>1981896.26</v>
      </c>
      <c r="G3463" s="495">
        <f t="shared" si="427"/>
        <v>25233578.27</v>
      </c>
      <c r="H3463" s="495">
        <f>VLOOKUP(A3463,'02-Metrics'!A:R,18,FALSE)</f>
        <v>32341773</v>
      </c>
      <c r="I3463" s="496">
        <f t="shared" si="426"/>
        <v>0.7802162939551891</v>
      </c>
      <c r="J3463" s="512"/>
      <c r="M3463" s="241" t="s">
        <v>1038</v>
      </c>
      <c r="S3463">
        <f t="shared" si="428"/>
        <v>2019</v>
      </c>
    </row>
    <row r="3464" spans="1:19">
      <c r="A3464" s="418" t="s">
        <v>1149</v>
      </c>
      <c r="B3464" s="497">
        <v>43678</v>
      </c>
      <c r="C3464" s="498"/>
      <c r="D3464" s="498">
        <v>269362.71999999997</v>
      </c>
      <c r="E3464" s="495">
        <f t="shared" si="429"/>
        <v>27215474.530000001</v>
      </c>
      <c r="F3464" s="495">
        <f t="shared" si="429"/>
        <v>2251258.98</v>
      </c>
      <c r="G3464" s="495">
        <f t="shared" si="427"/>
        <v>24964215.550000001</v>
      </c>
      <c r="H3464" s="495">
        <f>VLOOKUP(A3464,'02-Metrics'!A:R,18,FALSE)</f>
        <v>32341773</v>
      </c>
      <c r="I3464" s="496">
        <f t="shared" si="426"/>
        <v>0.77188766212662496</v>
      </c>
      <c r="J3464" s="512"/>
      <c r="M3464" s="241" t="s">
        <v>1038</v>
      </c>
      <c r="S3464">
        <f t="shared" si="428"/>
        <v>2019</v>
      </c>
    </row>
    <row r="3465" spans="1:19">
      <c r="A3465" s="418" t="s">
        <v>1149</v>
      </c>
      <c r="B3465" s="497">
        <v>43709</v>
      </c>
      <c r="C3465" s="498"/>
      <c r="D3465" s="498">
        <v>95862.86</v>
      </c>
      <c r="E3465" s="495">
        <f t="shared" si="429"/>
        <v>27215474.530000001</v>
      </c>
      <c r="F3465" s="495">
        <f t="shared" si="429"/>
        <v>2347121.84</v>
      </c>
      <c r="G3465" s="495">
        <f t="shared" si="427"/>
        <v>24868352.690000001</v>
      </c>
      <c r="H3465" s="495">
        <f>VLOOKUP(A3465,'02-Metrics'!A:R,18,FALSE)</f>
        <v>32341773</v>
      </c>
      <c r="I3465" s="496">
        <f t="shared" si="426"/>
        <v>0.76892360508497792</v>
      </c>
      <c r="J3465" s="512"/>
      <c r="M3465" s="241" t="s">
        <v>1038</v>
      </c>
      <c r="S3465">
        <f t="shared" si="428"/>
        <v>2019</v>
      </c>
    </row>
    <row r="3466" spans="1:19">
      <c r="A3466" s="418" t="s">
        <v>1149</v>
      </c>
      <c r="B3466" s="497">
        <v>43739</v>
      </c>
      <c r="C3466" s="498"/>
      <c r="D3466" s="498">
        <v>45830.78</v>
      </c>
      <c r="E3466" s="495">
        <f t="shared" si="429"/>
        <v>27215474.530000001</v>
      </c>
      <c r="F3466" s="495">
        <f t="shared" si="429"/>
        <v>2392952.6199999996</v>
      </c>
      <c r="G3466" s="495">
        <f t="shared" si="427"/>
        <v>24822521.91</v>
      </c>
      <c r="H3466" s="495">
        <f>VLOOKUP(A3466,'02-Metrics'!A:R,18,FALSE)</f>
        <v>32341773</v>
      </c>
      <c r="I3466" s="496">
        <f t="shared" si="426"/>
        <v>0.76750652816714782</v>
      </c>
      <c r="J3466" s="512"/>
      <c r="M3466" s="241" t="s">
        <v>1038</v>
      </c>
      <c r="S3466">
        <f t="shared" si="428"/>
        <v>2019</v>
      </c>
    </row>
    <row r="3467" spans="1:19">
      <c r="A3467" s="418" t="s">
        <v>1149</v>
      </c>
      <c r="B3467" s="497">
        <v>43770</v>
      </c>
      <c r="C3467" s="498"/>
      <c r="D3467" s="498">
        <v>107215.22</v>
      </c>
      <c r="E3467" s="495">
        <f t="shared" si="429"/>
        <v>27215474.530000001</v>
      </c>
      <c r="F3467" s="495">
        <f t="shared" si="429"/>
        <v>2500167.84</v>
      </c>
      <c r="G3467" s="495">
        <f t="shared" si="427"/>
        <v>24715306.690000001</v>
      </c>
      <c r="H3467" s="495">
        <f>VLOOKUP(A3467,'02-Metrics'!A:R,18,FALSE)</f>
        <v>32341773</v>
      </c>
      <c r="I3467" s="496">
        <f t="shared" si="426"/>
        <v>0.76419145882942163</v>
      </c>
      <c r="J3467" s="512"/>
      <c r="M3467" s="241" t="s">
        <v>1038</v>
      </c>
      <c r="S3467">
        <f t="shared" si="428"/>
        <v>2019</v>
      </c>
    </row>
    <row r="3468" spans="1:19">
      <c r="A3468" s="418" t="s">
        <v>1149</v>
      </c>
      <c r="B3468" s="497">
        <v>43800</v>
      </c>
      <c r="C3468" s="498"/>
      <c r="D3468" s="498">
        <v>280394.73</v>
      </c>
      <c r="E3468" s="495">
        <f t="shared" si="429"/>
        <v>27215474.530000001</v>
      </c>
      <c r="F3468" s="495">
        <f t="shared" si="429"/>
        <v>2780562.57</v>
      </c>
      <c r="G3468" s="495">
        <f t="shared" si="427"/>
        <v>24434911.960000001</v>
      </c>
      <c r="H3468" s="495">
        <f>VLOOKUP(A3468,'02-Metrics'!A:R,18,FALSE)</f>
        <v>32341773</v>
      </c>
      <c r="I3468" s="496">
        <f t="shared" si="426"/>
        <v>0.75552171985128957</v>
      </c>
      <c r="J3468" s="512"/>
      <c r="M3468" s="241" t="s">
        <v>1038</v>
      </c>
      <c r="S3468">
        <f t="shared" si="428"/>
        <v>2019</v>
      </c>
    </row>
    <row r="3469" spans="1:19">
      <c r="A3469" s="418" t="s">
        <v>1149</v>
      </c>
      <c r="B3469" s="497">
        <f>L3469</f>
        <v>43825</v>
      </c>
      <c r="C3469" s="498">
        <v>2606365.14</v>
      </c>
      <c r="D3469" s="498"/>
      <c r="E3469" s="495">
        <f t="shared" si="429"/>
        <v>29821839.670000002</v>
      </c>
      <c r="F3469" s="495">
        <f t="shared" si="429"/>
        <v>2780562.57</v>
      </c>
      <c r="G3469" s="495">
        <f t="shared" si="427"/>
        <v>27041277.100000001</v>
      </c>
      <c r="H3469" s="495">
        <f>VLOOKUP(A3469,'02-Metrics'!A:R,18,FALSE)</f>
        <v>32341773</v>
      </c>
      <c r="I3469" s="496">
        <f t="shared" si="426"/>
        <v>0.83610991580455407</v>
      </c>
      <c r="J3469" s="512"/>
      <c r="L3469" s="23">
        <v>43825</v>
      </c>
      <c r="M3469" s="241" t="s">
        <v>1039</v>
      </c>
      <c r="S3469">
        <f t="shared" si="428"/>
        <v>2019</v>
      </c>
    </row>
    <row r="3470" spans="1:19">
      <c r="A3470" s="418" t="s">
        <v>1149</v>
      </c>
      <c r="B3470" s="497">
        <v>43862</v>
      </c>
      <c r="C3470" s="498"/>
      <c r="D3470" s="498">
        <v>3430.5</v>
      </c>
      <c r="E3470" s="495">
        <f t="shared" si="429"/>
        <v>29821839.670000002</v>
      </c>
      <c r="F3470" s="495">
        <f t="shared" si="429"/>
        <v>2783993.07</v>
      </c>
      <c r="G3470" s="495">
        <f t="shared" si="427"/>
        <v>27037846.600000001</v>
      </c>
      <c r="H3470" s="495">
        <f>VLOOKUP(A3470,'02-Metrics'!A:R,18,FALSE)</f>
        <v>32341773</v>
      </c>
      <c r="I3470" s="496">
        <f t="shared" si="426"/>
        <v>0.8360038455529325</v>
      </c>
      <c r="J3470" s="512"/>
      <c r="M3470" s="241" t="s">
        <v>1038</v>
      </c>
      <c r="S3470">
        <f t="shared" si="428"/>
        <v>2020</v>
      </c>
    </row>
    <row r="3471" spans="1:19">
      <c r="A3471" s="418" t="s">
        <v>1149</v>
      </c>
      <c r="B3471" s="497">
        <v>43891</v>
      </c>
      <c r="C3471" s="498"/>
      <c r="D3471" s="498">
        <v>11272.85</v>
      </c>
      <c r="E3471" s="495">
        <f t="shared" si="429"/>
        <v>29821839.670000002</v>
      </c>
      <c r="F3471" s="495">
        <f t="shared" si="429"/>
        <v>2795265.92</v>
      </c>
      <c r="G3471" s="495">
        <f t="shared" si="427"/>
        <v>27026573.75</v>
      </c>
      <c r="H3471" s="495">
        <f>VLOOKUP(A3471,'02-Metrics'!A:R,18,FALSE)</f>
        <v>32341773</v>
      </c>
      <c r="I3471" s="496">
        <f t="shared" si="426"/>
        <v>0.83565529168731723</v>
      </c>
      <c r="J3471" s="512"/>
      <c r="M3471" s="241" t="s">
        <v>1038</v>
      </c>
      <c r="S3471">
        <f t="shared" si="428"/>
        <v>2020</v>
      </c>
    </row>
    <row r="3472" spans="1:19">
      <c r="A3472" s="418" t="s">
        <v>1149</v>
      </c>
      <c r="B3472" s="497">
        <v>43922</v>
      </c>
      <c r="C3472" s="498"/>
      <c r="D3472" s="498">
        <v>61562.5</v>
      </c>
      <c r="E3472" s="495">
        <f t="shared" si="429"/>
        <v>29821839.670000002</v>
      </c>
      <c r="F3472" s="495">
        <f t="shared" si="429"/>
        <v>2856828.42</v>
      </c>
      <c r="G3472" s="495">
        <f t="shared" si="427"/>
        <v>26965011.25</v>
      </c>
      <c r="H3472" s="495">
        <f>VLOOKUP(A3472,'02-Metrics'!A:R,18,FALSE)</f>
        <v>32341773</v>
      </c>
      <c r="I3472" s="496">
        <f t="shared" si="426"/>
        <v>0.83375179369417995</v>
      </c>
      <c r="J3472" s="512"/>
      <c r="M3472" s="241" t="s">
        <v>1038</v>
      </c>
      <c r="S3472">
        <f t="shared" si="428"/>
        <v>2020</v>
      </c>
    </row>
    <row r="3473" spans="1:19">
      <c r="A3473" s="418" t="s">
        <v>1149</v>
      </c>
      <c r="B3473" s="497">
        <v>43983</v>
      </c>
      <c r="C3473" s="498"/>
      <c r="D3473" s="498">
        <v>2311.58</v>
      </c>
      <c r="E3473" s="495">
        <f t="shared" si="429"/>
        <v>29821839.670000002</v>
      </c>
      <c r="F3473" s="495">
        <f t="shared" si="429"/>
        <v>2859140</v>
      </c>
      <c r="G3473" s="495">
        <f t="shared" si="427"/>
        <v>26962699.670000002</v>
      </c>
      <c r="H3473" s="495">
        <f>VLOOKUP(A3473,'02-Metrics'!A:R,18,FALSE)</f>
        <v>32341773</v>
      </c>
      <c r="I3473" s="496">
        <f t="shared" si="426"/>
        <v>0.83368032018529103</v>
      </c>
      <c r="J3473" s="512"/>
      <c r="M3473" s="241" t="s">
        <v>1038</v>
      </c>
      <c r="S3473">
        <f t="shared" si="428"/>
        <v>2020</v>
      </c>
    </row>
    <row r="3474" spans="1:19">
      <c r="A3474" s="418" t="s">
        <v>1149</v>
      </c>
      <c r="B3474" s="497">
        <v>44075</v>
      </c>
      <c r="C3474" s="498"/>
      <c r="D3474" s="498">
        <v>12804.39</v>
      </c>
      <c r="E3474" s="495">
        <f t="shared" si="429"/>
        <v>29821839.670000002</v>
      </c>
      <c r="F3474" s="495">
        <f t="shared" si="429"/>
        <v>2871944.39</v>
      </c>
      <c r="G3474" s="495">
        <f t="shared" si="427"/>
        <v>26949895.280000001</v>
      </c>
      <c r="H3474" s="495">
        <f>VLOOKUP(A3474,'02-Metrics'!A:R,18,FALSE)</f>
        <v>32341773</v>
      </c>
      <c r="I3474" s="496">
        <f t="shared" si="426"/>
        <v>0.83328441146377474</v>
      </c>
      <c r="J3474" s="512"/>
      <c r="M3474" s="241" t="s">
        <v>1038</v>
      </c>
      <c r="S3474">
        <f t="shared" si="428"/>
        <v>2020</v>
      </c>
    </row>
    <row r="3475" spans="1:19">
      <c r="A3475" s="418" t="s">
        <v>1149</v>
      </c>
      <c r="B3475" s="497">
        <f>L3475</f>
        <v>44129</v>
      </c>
      <c r="C3475" s="498">
        <v>536537.43999999994</v>
      </c>
      <c r="D3475" s="498"/>
      <c r="E3475" s="495">
        <f t="shared" si="429"/>
        <v>30358377.110000003</v>
      </c>
      <c r="F3475" s="495">
        <f t="shared" si="429"/>
        <v>2871944.39</v>
      </c>
      <c r="G3475" s="495">
        <f t="shared" si="427"/>
        <v>27486432.720000003</v>
      </c>
      <c r="H3475" s="495">
        <f>VLOOKUP(A3475,'02-Metrics'!A:R,18,FALSE)</f>
        <v>32341773</v>
      </c>
      <c r="I3475" s="496">
        <f t="shared" si="426"/>
        <v>0.84987402267649337</v>
      </c>
      <c r="J3475" s="512"/>
      <c r="L3475" s="23">
        <v>44129</v>
      </c>
      <c r="M3475" s="241" t="s">
        <v>1039</v>
      </c>
      <c r="S3475">
        <f t="shared" si="428"/>
        <v>2020</v>
      </c>
    </row>
    <row r="3476" spans="1:19">
      <c r="A3476" s="418" t="s">
        <v>1149</v>
      </c>
      <c r="B3476" s="497">
        <f>L3476</f>
        <v>44201</v>
      </c>
      <c r="C3476" s="498">
        <v>31239.74</v>
      </c>
      <c r="D3476" s="498"/>
      <c r="E3476" s="495">
        <f t="shared" si="429"/>
        <v>30389616.850000001</v>
      </c>
      <c r="F3476" s="495">
        <f t="shared" si="429"/>
        <v>2871944.39</v>
      </c>
      <c r="G3476" s="495">
        <f t="shared" si="427"/>
        <v>27517672.460000001</v>
      </c>
      <c r="H3476" s="495">
        <f>VLOOKUP(A3476,'02-Metrics'!A:R,18,FALSE)</f>
        <v>32341773</v>
      </c>
      <c r="I3476" s="496">
        <f t="shared" si="426"/>
        <v>0.85083994807582131</v>
      </c>
      <c r="J3476" s="512"/>
      <c r="L3476" s="23">
        <v>44201</v>
      </c>
      <c r="M3476" s="241" t="s">
        <v>764</v>
      </c>
      <c r="S3476">
        <f t="shared" si="428"/>
        <v>2021</v>
      </c>
    </row>
    <row r="3477" spans="1:19">
      <c r="A3477" s="418" t="s">
        <v>1149</v>
      </c>
      <c r="B3477" s="497">
        <f>L3477</f>
        <v>44201</v>
      </c>
      <c r="C3477" s="498">
        <v>1645603.62</v>
      </c>
      <c r="D3477" s="498"/>
      <c r="E3477" s="495">
        <f t="shared" si="429"/>
        <v>32035220.470000003</v>
      </c>
      <c r="F3477" s="495">
        <f t="shared" si="429"/>
        <v>2871944.39</v>
      </c>
      <c r="G3477" s="495">
        <f t="shared" si="427"/>
        <v>29163276.080000002</v>
      </c>
      <c r="H3477" s="495">
        <f>VLOOKUP(A3477,'02-Metrics'!A:R,18,FALSE)</f>
        <v>32341773</v>
      </c>
      <c r="I3477" s="496">
        <f t="shared" si="426"/>
        <v>0.9017216242288264</v>
      </c>
      <c r="J3477" s="512"/>
      <c r="L3477" s="23">
        <v>44201</v>
      </c>
      <c r="M3477" s="241" t="s">
        <v>1039</v>
      </c>
      <c r="S3477">
        <f t="shared" si="428"/>
        <v>2021</v>
      </c>
    </row>
    <row r="3478" spans="1:19">
      <c r="A3478" s="418"/>
      <c r="B3478" s="505"/>
      <c r="C3478" s="506"/>
      <c r="D3478" s="506"/>
      <c r="E3478" s="506"/>
      <c r="F3478" s="506"/>
      <c r="G3478" s="506"/>
      <c r="H3478" s="495"/>
      <c r="I3478" s="496"/>
      <c r="J3478" s="512"/>
      <c r="S3478">
        <f t="shared" si="428"/>
        <v>1900</v>
      </c>
    </row>
    <row r="3479" spans="1:19">
      <c r="A3479" s="418" t="s">
        <v>1150</v>
      </c>
      <c r="B3479" s="497">
        <v>43647</v>
      </c>
      <c r="C3479" s="498"/>
      <c r="D3479" s="498">
        <v>583.1</v>
      </c>
      <c r="E3479" s="495">
        <f t="shared" ref="E3479:F3481" si="430">C3479+E3478</f>
        <v>0</v>
      </c>
      <c r="F3479" s="495">
        <f t="shared" si="430"/>
        <v>583.1</v>
      </c>
      <c r="G3479" s="495">
        <f t="shared" si="427"/>
        <v>-583.1</v>
      </c>
      <c r="H3479" s="495">
        <f>VLOOKUP(A3479,'02-Metrics'!A:R,18,FALSE)</f>
        <v>10957813.824999999</v>
      </c>
      <c r="I3479" s="496">
        <f t="shared" si="426"/>
        <v>-5.3213169096710775E-5</v>
      </c>
      <c r="J3479" s="512"/>
      <c r="M3479" s="241" t="s">
        <v>1038</v>
      </c>
      <c r="S3479">
        <f t="shared" si="428"/>
        <v>2019</v>
      </c>
    </row>
    <row r="3480" spans="1:19">
      <c r="A3480" s="418" t="s">
        <v>1150</v>
      </c>
      <c r="B3480" s="497">
        <v>43709</v>
      </c>
      <c r="C3480" s="498"/>
      <c r="D3480" s="498">
        <v>2700</v>
      </c>
      <c r="E3480" s="495">
        <f t="shared" si="430"/>
        <v>0</v>
      </c>
      <c r="F3480" s="495">
        <f t="shared" si="430"/>
        <v>3283.1</v>
      </c>
      <c r="G3480" s="495">
        <f t="shared" si="427"/>
        <v>-3283.1</v>
      </c>
      <c r="H3480" s="495">
        <f>VLOOKUP(A3480,'02-Metrics'!A:R,18,FALSE)</f>
        <v>10957813.824999999</v>
      </c>
      <c r="I3480" s="496">
        <f t="shared" si="426"/>
        <v>-2.9961268300705048E-4</v>
      </c>
      <c r="J3480" s="512"/>
      <c r="M3480" s="241" t="s">
        <v>1038</v>
      </c>
      <c r="S3480">
        <f t="shared" si="428"/>
        <v>2019</v>
      </c>
    </row>
    <row r="3481" spans="1:19">
      <c r="A3481" s="418" t="s">
        <v>1150</v>
      </c>
      <c r="B3481" s="497">
        <f>L3481</f>
        <v>44242</v>
      </c>
      <c r="C3481" s="498">
        <v>3830500</v>
      </c>
      <c r="D3481" s="498"/>
      <c r="E3481" s="495">
        <f t="shared" si="430"/>
        <v>3830500</v>
      </c>
      <c r="F3481" s="495">
        <f t="shared" si="430"/>
        <v>3283.1</v>
      </c>
      <c r="G3481" s="495">
        <f t="shared" si="427"/>
        <v>3827216.9</v>
      </c>
      <c r="H3481" s="495">
        <f>VLOOKUP(A3481,'02-Metrics'!A:R,18,FALSE)</f>
        <v>10957813.824999999</v>
      </c>
      <c r="I3481" s="496">
        <f t="shared" si="426"/>
        <v>0.34926829029238415</v>
      </c>
      <c r="J3481" s="512"/>
      <c r="L3481" s="23">
        <v>44242</v>
      </c>
      <c r="M3481" s="241" t="s">
        <v>764</v>
      </c>
      <c r="S3481">
        <f t="shared" si="428"/>
        <v>2021</v>
      </c>
    </row>
    <row r="3482" spans="1:19">
      <c r="A3482" s="418"/>
      <c r="B3482" s="505"/>
      <c r="C3482" s="506"/>
      <c r="D3482" s="506"/>
      <c r="E3482" s="506"/>
      <c r="F3482" s="506"/>
      <c r="G3482" s="506"/>
      <c r="H3482" s="495"/>
      <c r="I3482" s="496"/>
      <c r="J3482" s="512"/>
      <c r="S3482">
        <f t="shared" si="428"/>
        <v>1900</v>
      </c>
    </row>
    <row r="3483" spans="1:19">
      <c r="A3483" s="418" t="s">
        <v>1251</v>
      </c>
      <c r="B3483" s="497">
        <v>43466</v>
      </c>
      <c r="C3483" s="498"/>
      <c r="D3483" s="498">
        <v>56000</v>
      </c>
      <c r="E3483" s="495">
        <f t="shared" ref="E3483:F3498" si="431">C3483+E3482</f>
        <v>0</v>
      </c>
      <c r="F3483" s="495">
        <f t="shared" si="431"/>
        <v>56000</v>
      </c>
      <c r="G3483" s="495">
        <f t="shared" si="427"/>
        <v>-56000</v>
      </c>
      <c r="H3483" s="495">
        <f>VLOOKUP(A3483,'02-Metrics'!A:R,18,FALSE)</f>
        <v>170057475.66411862</v>
      </c>
      <c r="I3483" s="496">
        <f t="shared" si="426"/>
        <v>-3.2930043081790705E-4</v>
      </c>
      <c r="J3483" s="512"/>
      <c r="M3483" s="241" t="s">
        <v>1038</v>
      </c>
      <c r="S3483">
        <f t="shared" si="428"/>
        <v>2019</v>
      </c>
    </row>
    <row r="3484" spans="1:19">
      <c r="A3484" s="418" t="s">
        <v>1251</v>
      </c>
      <c r="B3484" s="497">
        <v>43497</v>
      </c>
      <c r="C3484" s="498"/>
      <c r="D3484" s="498">
        <v>211876.6</v>
      </c>
      <c r="E3484" s="495">
        <f t="shared" si="431"/>
        <v>0</v>
      </c>
      <c r="F3484" s="495">
        <f t="shared" si="431"/>
        <v>267876.59999999998</v>
      </c>
      <c r="G3484" s="495">
        <f t="shared" si="427"/>
        <v>-267876.59999999998</v>
      </c>
      <c r="H3484" s="495">
        <f>VLOOKUP(A3484,'02-Metrics'!A:R,18,FALSE)</f>
        <v>170057475.66411862</v>
      </c>
      <c r="I3484" s="496">
        <f t="shared" si="426"/>
        <v>-1.5752121390363598E-3</v>
      </c>
      <c r="J3484" s="512"/>
      <c r="M3484" s="241" t="s">
        <v>1038</v>
      </c>
      <c r="S3484">
        <f t="shared" si="428"/>
        <v>2019</v>
      </c>
    </row>
    <row r="3485" spans="1:19">
      <c r="A3485" s="418" t="s">
        <v>1251</v>
      </c>
      <c r="B3485" s="497">
        <f>L3485</f>
        <v>43508</v>
      </c>
      <c r="C3485" s="498">
        <v>15567604.300000001</v>
      </c>
      <c r="D3485" s="498"/>
      <c r="E3485" s="495">
        <f t="shared" si="431"/>
        <v>15567604.300000001</v>
      </c>
      <c r="F3485" s="495">
        <f t="shared" si="431"/>
        <v>267876.59999999998</v>
      </c>
      <c r="G3485" s="495">
        <f t="shared" si="427"/>
        <v>15299727.700000001</v>
      </c>
      <c r="H3485" s="495">
        <f>VLOOKUP(A3485,'02-Metrics'!A:R,18,FALSE)</f>
        <v>170057475.66411862</v>
      </c>
      <c r="I3485" s="496">
        <f t="shared" si="426"/>
        <v>8.9967980767976186E-2</v>
      </c>
      <c r="J3485" s="512"/>
      <c r="L3485" s="23">
        <v>43508</v>
      </c>
      <c r="M3485" s="241" t="s">
        <v>1039</v>
      </c>
      <c r="S3485">
        <f t="shared" si="428"/>
        <v>2019</v>
      </c>
    </row>
    <row r="3486" spans="1:19">
      <c r="A3486" s="418" t="s">
        <v>1251</v>
      </c>
      <c r="B3486" s="497">
        <v>43525</v>
      </c>
      <c r="C3486" s="498"/>
      <c r="D3486" s="498">
        <v>334489.19</v>
      </c>
      <c r="E3486" s="495">
        <f t="shared" si="431"/>
        <v>15567604.300000001</v>
      </c>
      <c r="F3486" s="495">
        <f t="shared" si="431"/>
        <v>602365.79</v>
      </c>
      <c r="G3486" s="495">
        <f t="shared" si="427"/>
        <v>14965238.510000002</v>
      </c>
      <c r="H3486" s="495">
        <f>VLOOKUP(A3486,'02-Metrics'!A:R,18,FALSE)</f>
        <v>170057475.66411862</v>
      </c>
      <c r="I3486" s="496">
        <f t="shared" si="426"/>
        <v>8.8001062297066668E-2</v>
      </c>
      <c r="J3486" s="512"/>
      <c r="M3486" s="241" t="s">
        <v>1038</v>
      </c>
      <c r="S3486">
        <f t="shared" si="428"/>
        <v>2019</v>
      </c>
    </row>
    <row r="3487" spans="1:19">
      <c r="A3487" s="418" t="s">
        <v>1251</v>
      </c>
      <c r="B3487" s="497">
        <v>43556</v>
      </c>
      <c r="C3487" s="498"/>
      <c r="D3487" s="498">
        <v>313433.84999999998</v>
      </c>
      <c r="E3487" s="495">
        <f t="shared" si="431"/>
        <v>15567604.300000001</v>
      </c>
      <c r="F3487" s="495">
        <f t="shared" si="431"/>
        <v>915799.64</v>
      </c>
      <c r="G3487" s="495">
        <f t="shared" si="427"/>
        <v>14651804.66</v>
      </c>
      <c r="H3487" s="495">
        <f>VLOOKUP(A3487,'02-Metrics'!A:R,18,FALSE)</f>
        <v>170057475.66411862</v>
      </c>
      <c r="I3487" s="496">
        <f t="shared" si="426"/>
        <v>8.6157956907103886E-2</v>
      </c>
      <c r="J3487" s="512"/>
      <c r="M3487" s="241" t="s">
        <v>1038</v>
      </c>
      <c r="S3487">
        <f t="shared" si="428"/>
        <v>2019</v>
      </c>
    </row>
    <row r="3488" spans="1:19">
      <c r="A3488" s="418" t="s">
        <v>1251</v>
      </c>
      <c r="B3488" s="497">
        <v>43586</v>
      </c>
      <c r="C3488" s="498"/>
      <c r="D3488" s="498">
        <v>6557727.0999999987</v>
      </c>
      <c r="E3488" s="495">
        <f t="shared" si="431"/>
        <v>15567604.300000001</v>
      </c>
      <c r="F3488" s="495">
        <f t="shared" si="431"/>
        <v>7473526.7399999984</v>
      </c>
      <c r="G3488" s="495">
        <f t="shared" si="427"/>
        <v>8094077.5600000024</v>
      </c>
      <c r="H3488" s="495">
        <f>VLOOKUP(A3488,'02-Metrics'!A:R,18,FALSE)</f>
        <v>170057475.66411862</v>
      </c>
      <c r="I3488" s="496">
        <f t="shared" si="426"/>
        <v>4.7596129063956327E-2</v>
      </c>
      <c r="J3488" s="512"/>
      <c r="M3488" s="241" t="s">
        <v>1038</v>
      </c>
      <c r="S3488">
        <f t="shared" si="428"/>
        <v>2019</v>
      </c>
    </row>
    <row r="3489" spans="1:19">
      <c r="A3489" s="418" t="s">
        <v>1251</v>
      </c>
      <c r="B3489" s="497">
        <v>43617</v>
      </c>
      <c r="C3489" s="498"/>
      <c r="D3489" s="498">
        <v>509544.35</v>
      </c>
      <c r="E3489" s="495">
        <f t="shared" si="431"/>
        <v>15567604.300000001</v>
      </c>
      <c r="F3489" s="495">
        <f t="shared" si="431"/>
        <v>7983071.089999998</v>
      </c>
      <c r="G3489" s="495">
        <f t="shared" si="427"/>
        <v>7584533.2100000028</v>
      </c>
      <c r="H3489" s="495">
        <f>VLOOKUP(A3489,'02-Metrics'!A:R,18,FALSE)</f>
        <v>170057475.66411862</v>
      </c>
      <c r="I3489" s="496">
        <f t="shared" si="426"/>
        <v>4.4599822385816501E-2</v>
      </c>
      <c r="J3489" s="512"/>
      <c r="M3489" s="241" t="s">
        <v>1038</v>
      </c>
      <c r="S3489">
        <f t="shared" si="428"/>
        <v>2019</v>
      </c>
    </row>
    <row r="3490" spans="1:19">
      <c r="A3490" s="418" t="s">
        <v>1251</v>
      </c>
      <c r="B3490" s="497">
        <f>L3490</f>
        <v>43641</v>
      </c>
      <c r="C3490" s="498">
        <v>7313962.5999999996</v>
      </c>
      <c r="D3490" s="498"/>
      <c r="E3490" s="495">
        <f t="shared" si="431"/>
        <v>22881566.899999999</v>
      </c>
      <c r="F3490" s="495">
        <f t="shared" si="431"/>
        <v>7983071.089999998</v>
      </c>
      <c r="G3490" s="495">
        <f t="shared" si="427"/>
        <v>14898495.810000001</v>
      </c>
      <c r="H3490" s="495">
        <f>VLOOKUP(A3490,'02-Metrics'!A:R,18,FALSE)</f>
        <v>170057475.66411862</v>
      </c>
      <c r="I3490" s="496">
        <f t="shared" si="426"/>
        <v>8.7608590870924694E-2</v>
      </c>
      <c r="J3490" s="512"/>
      <c r="L3490" s="23">
        <v>43641</v>
      </c>
      <c r="M3490" s="241" t="s">
        <v>1039</v>
      </c>
      <c r="S3490">
        <f t="shared" si="428"/>
        <v>2019</v>
      </c>
    </row>
    <row r="3491" spans="1:19">
      <c r="A3491" s="418" t="s">
        <v>1251</v>
      </c>
      <c r="B3491" s="497">
        <v>43647</v>
      </c>
      <c r="C3491" s="498"/>
      <c r="D3491" s="498">
        <v>2706618.7399999998</v>
      </c>
      <c r="E3491" s="495">
        <f t="shared" si="431"/>
        <v>22881566.899999999</v>
      </c>
      <c r="F3491" s="495">
        <f t="shared" si="431"/>
        <v>10689689.829999998</v>
      </c>
      <c r="G3491" s="495">
        <f t="shared" si="427"/>
        <v>12191877.07</v>
      </c>
      <c r="H3491" s="495">
        <f>VLOOKUP(A3491,'02-Metrics'!A:R,18,FALSE)</f>
        <v>170057475.66411862</v>
      </c>
      <c r="I3491" s="496">
        <f t="shared" si="426"/>
        <v>7.1692685207677895E-2</v>
      </c>
      <c r="J3491" s="512"/>
      <c r="M3491" s="241" t="s">
        <v>1038</v>
      </c>
      <c r="S3491">
        <f t="shared" si="428"/>
        <v>2019</v>
      </c>
    </row>
    <row r="3492" spans="1:19">
      <c r="A3492" s="418" t="s">
        <v>1251</v>
      </c>
      <c r="B3492" s="497">
        <f>L3492</f>
        <v>43663</v>
      </c>
      <c r="C3492" s="498">
        <v>2533668.0299999998</v>
      </c>
      <c r="D3492" s="498"/>
      <c r="E3492" s="495">
        <f t="shared" si="431"/>
        <v>25415234.93</v>
      </c>
      <c r="F3492" s="495">
        <f t="shared" si="431"/>
        <v>10689689.829999998</v>
      </c>
      <c r="G3492" s="495">
        <f t="shared" si="427"/>
        <v>14725545.100000001</v>
      </c>
      <c r="H3492" s="495">
        <f>VLOOKUP(A3492,'02-Metrics'!A:R,18,FALSE)</f>
        <v>170057475.66411862</v>
      </c>
      <c r="I3492" s="496">
        <f t="shared" si="426"/>
        <v>8.6591577597473574E-2</v>
      </c>
      <c r="J3492" s="512"/>
      <c r="L3492" s="23">
        <v>43663</v>
      </c>
      <c r="M3492" s="241" t="s">
        <v>1039</v>
      </c>
      <c r="S3492">
        <f t="shared" si="428"/>
        <v>2019</v>
      </c>
    </row>
    <row r="3493" spans="1:19">
      <c r="A3493" s="418" t="s">
        <v>1251</v>
      </c>
      <c r="B3493" s="497">
        <v>43678</v>
      </c>
      <c r="C3493" s="498"/>
      <c r="D3493" s="498">
        <v>8288612.7299999995</v>
      </c>
      <c r="E3493" s="495">
        <f t="shared" si="431"/>
        <v>25415234.93</v>
      </c>
      <c r="F3493" s="495">
        <f t="shared" si="431"/>
        <v>18978302.559999999</v>
      </c>
      <c r="G3493" s="495">
        <f t="shared" si="427"/>
        <v>6436932.370000001</v>
      </c>
      <c r="H3493" s="495">
        <f>VLOOKUP(A3493,'02-Metrics'!A:R,18,FALSE)</f>
        <v>170057475.66411862</v>
      </c>
      <c r="I3493" s="496">
        <f t="shared" si="426"/>
        <v>3.7851510760477353E-2</v>
      </c>
      <c r="J3493" s="512"/>
      <c r="M3493" s="241" t="s">
        <v>1038</v>
      </c>
      <c r="S3493">
        <f t="shared" si="428"/>
        <v>2019</v>
      </c>
    </row>
    <row r="3494" spans="1:19">
      <c r="A3494" s="418" t="s">
        <v>1251</v>
      </c>
      <c r="B3494" s="497">
        <f>L3494</f>
        <v>43684</v>
      </c>
      <c r="C3494" s="498">
        <v>2620895.13</v>
      </c>
      <c r="D3494" s="498"/>
      <c r="E3494" s="495">
        <f t="shared" si="431"/>
        <v>28036130.059999999</v>
      </c>
      <c r="F3494" s="495">
        <f t="shared" si="431"/>
        <v>18978302.559999999</v>
      </c>
      <c r="G3494" s="495">
        <f t="shared" si="427"/>
        <v>9057827.5</v>
      </c>
      <c r="H3494" s="495">
        <f>VLOOKUP(A3494,'02-Metrics'!A:R,18,FALSE)</f>
        <v>170057475.66411862</v>
      </c>
      <c r="I3494" s="496">
        <f t="shared" si="426"/>
        <v>5.3263330321862243E-2</v>
      </c>
      <c r="J3494" s="512"/>
      <c r="L3494" s="23">
        <v>43684</v>
      </c>
      <c r="M3494" s="241" t="s">
        <v>1039</v>
      </c>
      <c r="S3494">
        <f t="shared" si="428"/>
        <v>2019</v>
      </c>
    </row>
    <row r="3495" spans="1:19">
      <c r="A3495" s="418" t="s">
        <v>1251</v>
      </c>
      <c r="B3495" s="497">
        <v>43709</v>
      </c>
      <c r="C3495" s="498"/>
      <c r="D3495" s="498">
        <v>2281984.71</v>
      </c>
      <c r="E3495" s="495">
        <f t="shared" si="431"/>
        <v>28036130.059999999</v>
      </c>
      <c r="F3495" s="495">
        <f t="shared" si="431"/>
        <v>21260287.27</v>
      </c>
      <c r="G3495" s="495">
        <f t="shared" si="427"/>
        <v>6775842.7899999991</v>
      </c>
      <c r="H3495" s="495">
        <f>VLOOKUP(A3495,'02-Metrics'!A:R,18,FALSE)</f>
        <v>170057475.66411862</v>
      </c>
      <c r="I3495" s="496">
        <f t="shared" si="426"/>
        <v>3.9844427676810873E-2</v>
      </c>
      <c r="J3495" s="512"/>
      <c r="M3495" s="241" t="s">
        <v>1038</v>
      </c>
      <c r="S3495">
        <f t="shared" si="428"/>
        <v>2019</v>
      </c>
    </row>
    <row r="3496" spans="1:19">
      <c r="A3496" s="418" t="s">
        <v>1251</v>
      </c>
      <c r="B3496" s="497">
        <v>43739</v>
      </c>
      <c r="C3496" s="498"/>
      <c r="D3496" s="498">
        <v>5749035.9300000006</v>
      </c>
      <c r="E3496" s="495">
        <f t="shared" si="431"/>
        <v>28036130.059999999</v>
      </c>
      <c r="F3496" s="495">
        <f t="shared" si="431"/>
        <v>27009323.199999999</v>
      </c>
      <c r="G3496" s="495">
        <f t="shared" si="427"/>
        <v>1026806.8599999994</v>
      </c>
      <c r="H3496" s="495">
        <f>VLOOKUP(A3496,'02-Metrics'!A:R,18,FALSE)</f>
        <v>170057475.66411862</v>
      </c>
      <c r="I3496" s="496">
        <f t="shared" si="426"/>
        <v>6.0379989529425384E-3</v>
      </c>
      <c r="J3496" s="512"/>
      <c r="M3496" s="241" t="s">
        <v>1038</v>
      </c>
      <c r="S3496">
        <f t="shared" si="428"/>
        <v>2019</v>
      </c>
    </row>
    <row r="3497" spans="1:19">
      <c r="A3497" s="418" t="s">
        <v>1251</v>
      </c>
      <c r="B3497" s="497">
        <f>L3497</f>
        <v>43745</v>
      </c>
      <c r="C3497" s="498">
        <v>4070832.4</v>
      </c>
      <c r="D3497" s="498"/>
      <c r="E3497" s="495">
        <f t="shared" si="431"/>
        <v>32106962.459999997</v>
      </c>
      <c r="F3497" s="495">
        <f t="shared" si="431"/>
        <v>27009323.199999999</v>
      </c>
      <c r="G3497" s="495">
        <f t="shared" si="427"/>
        <v>5097639.2599999979</v>
      </c>
      <c r="H3497" s="495">
        <f>VLOOKUP(A3497,'02-Metrics'!A:R,18,FALSE)</f>
        <v>170057475.66411862</v>
      </c>
      <c r="I3497" s="496">
        <f t="shared" si="426"/>
        <v>2.9975978651290643E-2</v>
      </c>
      <c r="J3497" s="512"/>
      <c r="L3497" s="23">
        <v>43745</v>
      </c>
      <c r="M3497" s="241" t="s">
        <v>1039</v>
      </c>
      <c r="S3497">
        <f t="shared" si="428"/>
        <v>2019</v>
      </c>
    </row>
    <row r="3498" spans="1:19">
      <c r="A3498" s="418" t="s">
        <v>1251</v>
      </c>
      <c r="B3498" s="497">
        <f>L3498</f>
        <v>43754</v>
      </c>
      <c r="C3498" s="498">
        <v>999645.44</v>
      </c>
      <c r="D3498" s="498"/>
      <c r="E3498" s="495">
        <f t="shared" si="431"/>
        <v>33106607.899999999</v>
      </c>
      <c r="F3498" s="495">
        <f t="shared" si="431"/>
        <v>27009323.199999999</v>
      </c>
      <c r="G3498" s="495">
        <f t="shared" si="427"/>
        <v>6097284.6999999993</v>
      </c>
      <c r="H3498" s="495">
        <f>VLOOKUP(A3498,'02-Metrics'!A:R,18,FALSE)</f>
        <v>170057475.66411862</v>
      </c>
      <c r="I3498" s="496">
        <f t="shared" si="426"/>
        <v>3.5854258545168438E-2</v>
      </c>
      <c r="J3498" s="512"/>
      <c r="L3498" s="23">
        <v>43754</v>
      </c>
      <c r="M3498" s="241" t="s">
        <v>1039</v>
      </c>
      <c r="S3498">
        <f t="shared" si="428"/>
        <v>2019</v>
      </c>
    </row>
    <row r="3499" spans="1:19">
      <c r="A3499" s="418" t="s">
        <v>1251</v>
      </c>
      <c r="B3499" s="497">
        <v>43770</v>
      </c>
      <c r="C3499" s="498"/>
      <c r="D3499" s="498">
        <v>4593575.33</v>
      </c>
      <c r="E3499" s="495">
        <f t="shared" ref="E3499:F3514" si="432">C3499+E3498</f>
        <v>33106607.899999999</v>
      </c>
      <c r="F3499" s="495">
        <f t="shared" si="432"/>
        <v>31602898.530000001</v>
      </c>
      <c r="G3499" s="495">
        <f t="shared" si="427"/>
        <v>1503709.3699999973</v>
      </c>
      <c r="H3499" s="495">
        <f>VLOOKUP(A3499,'02-Metrics'!A:R,18,FALSE)</f>
        <v>170057475.66411862</v>
      </c>
      <c r="I3499" s="496">
        <f t="shared" si="426"/>
        <v>8.8423597029629042E-3</v>
      </c>
      <c r="J3499" s="512"/>
      <c r="M3499" s="241" t="s">
        <v>1038</v>
      </c>
      <c r="S3499">
        <f t="shared" si="428"/>
        <v>2019</v>
      </c>
    </row>
    <row r="3500" spans="1:19">
      <c r="A3500" s="418" t="s">
        <v>1251</v>
      </c>
      <c r="B3500" s="497">
        <f>L3500</f>
        <v>43775</v>
      </c>
      <c r="C3500" s="498">
        <v>1337507.07</v>
      </c>
      <c r="D3500" s="498"/>
      <c r="E3500" s="495">
        <f t="shared" si="432"/>
        <v>34444114.969999999</v>
      </c>
      <c r="F3500" s="495">
        <f t="shared" si="432"/>
        <v>31602898.530000001</v>
      </c>
      <c r="G3500" s="495">
        <f t="shared" si="427"/>
        <v>2841216.4399999976</v>
      </c>
      <c r="H3500" s="495">
        <f>VLOOKUP(A3500,'02-Metrics'!A:R,18,FALSE)</f>
        <v>170057475.66411862</v>
      </c>
      <c r="I3500" s="496">
        <f t="shared" si="426"/>
        <v>1.6707389245337843E-2</v>
      </c>
      <c r="J3500" s="512"/>
      <c r="L3500" s="23">
        <v>43775</v>
      </c>
      <c r="M3500" s="241" t="s">
        <v>1039</v>
      </c>
      <c r="S3500">
        <f t="shared" si="428"/>
        <v>2019</v>
      </c>
    </row>
    <row r="3501" spans="1:19">
      <c r="A3501" s="418" t="s">
        <v>1251</v>
      </c>
      <c r="B3501" s="497">
        <v>43800</v>
      </c>
      <c r="C3501" s="498"/>
      <c r="D3501" s="498">
        <v>6273855.7299999995</v>
      </c>
      <c r="E3501" s="495">
        <f t="shared" si="432"/>
        <v>34444114.969999999</v>
      </c>
      <c r="F3501" s="495">
        <f t="shared" si="432"/>
        <v>37876754.259999998</v>
      </c>
      <c r="G3501" s="495">
        <f t="shared" si="427"/>
        <v>-3432639.2899999991</v>
      </c>
      <c r="H3501" s="495">
        <f>VLOOKUP(A3501,'02-Metrics'!A:R,18,FALSE)</f>
        <v>170057475.66411862</v>
      </c>
      <c r="I3501" s="496">
        <f t="shared" si="426"/>
        <v>-2.0185171375704896E-2</v>
      </c>
      <c r="J3501" s="512"/>
      <c r="M3501" s="241" t="s">
        <v>1038</v>
      </c>
      <c r="S3501">
        <f t="shared" si="428"/>
        <v>2019</v>
      </c>
    </row>
    <row r="3502" spans="1:19">
      <c r="A3502" s="418" t="s">
        <v>1251</v>
      </c>
      <c r="B3502" s="497">
        <f>L3502</f>
        <v>43817</v>
      </c>
      <c r="C3502" s="498">
        <v>10719905.220000001</v>
      </c>
      <c r="D3502" s="498"/>
      <c r="E3502" s="495">
        <f t="shared" si="432"/>
        <v>45164020.189999998</v>
      </c>
      <c r="F3502" s="495">
        <f t="shared" si="432"/>
        <v>37876754.259999998</v>
      </c>
      <c r="G3502" s="495">
        <f t="shared" si="427"/>
        <v>7287265.9299999997</v>
      </c>
      <c r="H3502" s="495">
        <f>VLOOKUP(A3502,'02-Metrics'!A:R,18,FALSE)</f>
        <v>170057475.66411862</v>
      </c>
      <c r="I3502" s="496">
        <f t="shared" si="426"/>
        <v>4.2851782325600996E-2</v>
      </c>
      <c r="J3502" s="512"/>
      <c r="L3502" s="23">
        <v>43817</v>
      </c>
      <c r="M3502" s="241" t="s">
        <v>1039</v>
      </c>
      <c r="S3502">
        <f t="shared" si="428"/>
        <v>2019</v>
      </c>
    </row>
    <row r="3503" spans="1:19">
      <c r="A3503" s="418" t="s">
        <v>1251</v>
      </c>
      <c r="B3503" s="497">
        <v>43831</v>
      </c>
      <c r="C3503" s="498"/>
      <c r="D3503" s="498">
        <v>4920579.1399999997</v>
      </c>
      <c r="E3503" s="495">
        <f t="shared" si="432"/>
        <v>45164020.189999998</v>
      </c>
      <c r="F3503" s="495">
        <f t="shared" si="432"/>
        <v>42797333.399999999</v>
      </c>
      <c r="G3503" s="495">
        <f t="shared" si="427"/>
        <v>2366686.7899999991</v>
      </c>
      <c r="H3503" s="495">
        <f>VLOOKUP(A3503,'02-Metrics'!A:R,18,FALSE)</f>
        <v>170057475.66411862</v>
      </c>
      <c r="I3503" s="496">
        <f t="shared" si="426"/>
        <v>1.3916981777822307E-2</v>
      </c>
      <c r="J3503" s="512"/>
      <c r="M3503" s="241" t="s">
        <v>1038</v>
      </c>
      <c r="S3503">
        <f t="shared" si="428"/>
        <v>2020</v>
      </c>
    </row>
    <row r="3504" spans="1:19">
      <c r="A3504" s="418" t="s">
        <v>1251</v>
      </c>
      <c r="B3504" s="497">
        <f>L3504</f>
        <v>43850</v>
      </c>
      <c r="C3504" s="498">
        <v>6547225.8200000003</v>
      </c>
      <c r="D3504" s="498"/>
      <c r="E3504" s="495">
        <f t="shared" si="432"/>
        <v>51711246.009999998</v>
      </c>
      <c r="F3504" s="495">
        <f t="shared" si="432"/>
        <v>42797333.399999999</v>
      </c>
      <c r="G3504" s="495">
        <f t="shared" si="427"/>
        <v>8913912.6099999994</v>
      </c>
      <c r="H3504" s="495">
        <f>VLOOKUP(A3504,'02-Metrics'!A:R,18,FALSE)</f>
        <v>170057475.66411862</v>
      </c>
      <c r="I3504" s="496">
        <f t="shared" si="426"/>
        <v>5.2417058263324531E-2</v>
      </c>
      <c r="J3504" s="512"/>
      <c r="L3504" s="23">
        <v>43850</v>
      </c>
      <c r="M3504" s="241" t="s">
        <v>1039</v>
      </c>
      <c r="S3504">
        <f t="shared" si="428"/>
        <v>2020</v>
      </c>
    </row>
    <row r="3505" spans="1:19">
      <c r="A3505" s="418" t="s">
        <v>1251</v>
      </c>
      <c r="B3505" s="497">
        <v>43862</v>
      </c>
      <c r="C3505" s="498"/>
      <c r="D3505" s="498">
        <v>6394039.9000000004</v>
      </c>
      <c r="E3505" s="495">
        <f t="shared" si="432"/>
        <v>51711246.009999998</v>
      </c>
      <c r="F3505" s="495">
        <f t="shared" si="432"/>
        <v>49191373.299999997</v>
      </c>
      <c r="G3505" s="495">
        <f t="shared" si="427"/>
        <v>2519872.7100000009</v>
      </c>
      <c r="H3505" s="495">
        <f>VLOOKUP(A3505,'02-Metrics'!A:R,18,FALSE)</f>
        <v>170057475.66411862</v>
      </c>
      <c r="I3505" s="496">
        <f t="shared" si="426"/>
        <v>1.4817770875165842E-2</v>
      </c>
      <c r="J3505" s="512"/>
      <c r="M3505" s="241" t="s">
        <v>1038</v>
      </c>
      <c r="S3505">
        <f t="shared" si="428"/>
        <v>2020</v>
      </c>
    </row>
    <row r="3506" spans="1:19">
      <c r="A3506" s="418" t="s">
        <v>1251</v>
      </c>
      <c r="B3506" s="497">
        <f>L3506</f>
        <v>43878</v>
      </c>
      <c r="C3506" s="498">
        <v>509706.15</v>
      </c>
      <c r="D3506" s="498"/>
      <c r="E3506" s="495">
        <f t="shared" si="432"/>
        <v>52220952.159999996</v>
      </c>
      <c r="F3506" s="495">
        <f t="shared" si="432"/>
        <v>49191373.299999997</v>
      </c>
      <c r="G3506" s="495">
        <f t="shared" si="427"/>
        <v>3029578.8599999994</v>
      </c>
      <c r="H3506" s="495">
        <f>VLOOKUP(A3506,'02-Metrics'!A:R,18,FALSE)</f>
        <v>170057475.66411862</v>
      </c>
      <c r="I3506" s="496">
        <f t="shared" si="426"/>
        <v>1.7815028996336132E-2</v>
      </c>
      <c r="J3506" s="512"/>
      <c r="L3506" s="23">
        <v>43878</v>
      </c>
      <c r="M3506" s="241" t="s">
        <v>1039</v>
      </c>
      <c r="S3506">
        <f t="shared" si="428"/>
        <v>2020</v>
      </c>
    </row>
    <row r="3507" spans="1:19">
      <c r="A3507" s="418" t="s">
        <v>1251</v>
      </c>
      <c r="B3507" s="497">
        <f>L3507</f>
        <v>43878</v>
      </c>
      <c r="C3507" s="498">
        <v>4740517.55</v>
      </c>
      <c r="D3507" s="498"/>
      <c r="E3507" s="495">
        <f t="shared" si="432"/>
        <v>56961469.709999993</v>
      </c>
      <c r="F3507" s="495">
        <f t="shared" si="432"/>
        <v>49191373.299999997</v>
      </c>
      <c r="G3507" s="495">
        <f t="shared" si="427"/>
        <v>7770096.4099999964</v>
      </c>
      <c r="H3507" s="495">
        <f>VLOOKUP(A3507,'02-Metrics'!A:R,18,FALSE)</f>
        <v>170057475.66411862</v>
      </c>
      <c r="I3507" s="496">
        <f t="shared" si="426"/>
        <v>4.5691001701958424E-2</v>
      </c>
      <c r="J3507" s="512"/>
      <c r="L3507" s="23">
        <v>43878</v>
      </c>
      <c r="M3507" s="241" t="s">
        <v>1039</v>
      </c>
      <c r="S3507">
        <f t="shared" si="428"/>
        <v>2020</v>
      </c>
    </row>
    <row r="3508" spans="1:19">
      <c r="A3508" s="418" t="s">
        <v>1251</v>
      </c>
      <c r="B3508" s="497">
        <v>43891</v>
      </c>
      <c r="C3508" s="498">
        <v>1677431.09</v>
      </c>
      <c r="D3508" s="498">
        <v>2469893.5300000007</v>
      </c>
      <c r="E3508" s="495">
        <f t="shared" si="432"/>
        <v>58638900.799999997</v>
      </c>
      <c r="F3508" s="495">
        <f t="shared" si="432"/>
        <v>51661266.829999998</v>
      </c>
      <c r="G3508" s="495">
        <f t="shared" si="427"/>
        <v>6977633.9699999988</v>
      </c>
      <c r="H3508" s="495">
        <f>VLOOKUP(A3508,'02-Metrics'!A:R,18,FALSE)</f>
        <v>170057475.66411862</v>
      </c>
      <c r="I3508" s="496">
        <f t="shared" si="426"/>
        <v>4.1031033435904689E-2</v>
      </c>
      <c r="J3508" s="512"/>
      <c r="M3508" s="241" t="s">
        <v>1038</v>
      </c>
      <c r="S3508">
        <f t="shared" si="428"/>
        <v>2020</v>
      </c>
    </row>
    <row r="3509" spans="1:19">
      <c r="A3509" s="418" t="s">
        <v>1251</v>
      </c>
      <c r="B3509" s="497">
        <v>43922</v>
      </c>
      <c r="C3509" s="498">
        <v>4559999.09</v>
      </c>
      <c r="D3509" s="498">
        <v>2062038.8599999999</v>
      </c>
      <c r="E3509" s="495">
        <f t="shared" si="432"/>
        <v>63198899.890000001</v>
      </c>
      <c r="F3509" s="495">
        <f t="shared" si="432"/>
        <v>53723305.689999998</v>
      </c>
      <c r="G3509" s="495">
        <f t="shared" si="427"/>
        <v>9475594.200000003</v>
      </c>
      <c r="H3509" s="495">
        <f>VLOOKUP(A3509,'02-Metrics'!A:R,18,FALSE)</f>
        <v>170057475.66411862</v>
      </c>
      <c r="I3509" s="496">
        <f t="shared" si="426"/>
        <v>5.571995093420825E-2</v>
      </c>
      <c r="J3509" s="512"/>
      <c r="M3509" s="241" t="s">
        <v>1038</v>
      </c>
      <c r="S3509">
        <f t="shared" si="428"/>
        <v>2020</v>
      </c>
    </row>
    <row r="3510" spans="1:19">
      <c r="A3510" s="418" t="s">
        <v>1251</v>
      </c>
      <c r="B3510" s="497">
        <v>43952</v>
      </c>
      <c r="C3510" s="498"/>
      <c r="D3510" s="498">
        <v>2856879.8899999992</v>
      </c>
      <c r="E3510" s="495">
        <f t="shared" si="432"/>
        <v>63198899.890000001</v>
      </c>
      <c r="F3510" s="495">
        <f t="shared" si="432"/>
        <v>56580185.579999998</v>
      </c>
      <c r="G3510" s="495">
        <f t="shared" si="427"/>
        <v>6618714.3100000024</v>
      </c>
      <c r="H3510" s="495">
        <f>VLOOKUP(A3510,'02-Metrics'!A:R,18,FALSE)</f>
        <v>170057475.66411862</v>
      </c>
      <c r="I3510" s="496">
        <f t="shared" si="426"/>
        <v>3.8920454888279409E-2</v>
      </c>
      <c r="J3510" s="512"/>
      <c r="M3510" s="241" t="s">
        <v>1038</v>
      </c>
      <c r="S3510">
        <f t="shared" si="428"/>
        <v>2020</v>
      </c>
    </row>
    <row r="3511" spans="1:19">
      <c r="A3511" s="418" t="s">
        <v>1251</v>
      </c>
      <c r="B3511" s="497">
        <f>L3511</f>
        <v>43971</v>
      </c>
      <c r="C3511" s="498">
        <v>2647674.17</v>
      </c>
      <c r="D3511" s="498"/>
      <c r="E3511" s="495">
        <f t="shared" si="432"/>
        <v>65846574.060000002</v>
      </c>
      <c r="F3511" s="495">
        <f t="shared" si="432"/>
        <v>56580185.579999998</v>
      </c>
      <c r="G3511" s="495">
        <f t="shared" si="427"/>
        <v>9266388.4800000042</v>
      </c>
      <c r="H3511" s="495">
        <f>VLOOKUP(A3511,'02-Metrics'!A:R,18,FALSE)</f>
        <v>170057475.66411862</v>
      </c>
      <c r="I3511" s="496">
        <f t="shared" si="426"/>
        <v>5.4489744974823069E-2</v>
      </c>
      <c r="J3511" s="512"/>
      <c r="L3511" s="23">
        <v>43971</v>
      </c>
      <c r="M3511" s="241" t="s">
        <v>1039</v>
      </c>
      <c r="S3511">
        <f t="shared" si="428"/>
        <v>2020</v>
      </c>
    </row>
    <row r="3512" spans="1:19">
      <c r="A3512" s="418" t="s">
        <v>1251</v>
      </c>
      <c r="B3512" s="497">
        <v>43983</v>
      </c>
      <c r="C3512" s="498"/>
      <c r="D3512" s="498">
        <v>8260687.5299999956</v>
      </c>
      <c r="E3512" s="495">
        <f t="shared" si="432"/>
        <v>65846574.060000002</v>
      </c>
      <c r="F3512" s="495">
        <f t="shared" si="432"/>
        <v>64840873.109999992</v>
      </c>
      <c r="G3512" s="495">
        <f t="shared" si="427"/>
        <v>1005700.9500000104</v>
      </c>
      <c r="H3512" s="495">
        <f>VLOOKUP(A3512,'02-Metrics'!A:R,18,FALSE)</f>
        <v>170057475.66411862</v>
      </c>
      <c r="I3512" s="496">
        <f t="shared" si="426"/>
        <v>5.9138885019461036E-3</v>
      </c>
      <c r="J3512" s="512"/>
      <c r="M3512" s="241" t="s">
        <v>1038</v>
      </c>
      <c r="S3512">
        <f t="shared" si="428"/>
        <v>2020</v>
      </c>
    </row>
    <row r="3513" spans="1:19">
      <c r="A3513" s="418" t="s">
        <v>1251</v>
      </c>
      <c r="B3513" s="497">
        <f>L3513</f>
        <v>43992</v>
      </c>
      <c r="C3513" s="498">
        <v>4687303.4400000004</v>
      </c>
      <c r="D3513" s="498"/>
      <c r="E3513" s="495">
        <f t="shared" si="432"/>
        <v>70533877.5</v>
      </c>
      <c r="F3513" s="495">
        <f t="shared" si="432"/>
        <v>64840873.109999992</v>
      </c>
      <c r="G3513" s="495">
        <f t="shared" si="427"/>
        <v>5693004.390000008</v>
      </c>
      <c r="H3513" s="495">
        <f>VLOOKUP(A3513,'02-Metrics'!A:R,18,FALSE)</f>
        <v>170057475.66411862</v>
      </c>
      <c r="I3513" s="496">
        <f t="shared" ref="I3513:I3574" si="433">G3513/H3513</f>
        <v>3.3476942826343545E-2</v>
      </c>
      <c r="J3513" s="512"/>
      <c r="L3513" s="23">
        <v>43992</v>
      </c>
      <c r="M3513" s="241" t="s">
        <v>1039</v>
      </c>
      <c r="S3513">
        <f t="shared" si="428"/>
        <v>2020</v>
      </c>
    </row>
    <row r="3514" spans="1:19">
      <c r="A3514" s="418" t="s">
        <v>1251</v>
      </c>
      <c r="B3514" s="497">
        <v>44013</v>
      </c>
      <c r="C3514" s="498"/>
      <c r="D3514" s="498">
        <v>4140620.9600000004</v>
      </c>
      <c r="E3514" s="495">
        <f t="shared" si="432"/>
        <v>70533877.5</v>
      </c>
      <c r="F3514" s="495">
        <f t="shared" si="432"/>
        <v>68981494.069999993</v>
      </c>
      <c r="G3514" s="495">
        <f t="shared" si="427"/>
        <v>1552383.4300000072</v>
      </c>
      <c r="H3514" s="495">
        <f>VLOOKUP(A3514,'02-Metrics'!A:R,18,FALSE)</f>
        <v>170057475.66411862</v>
      </c>
      <c r="I3514" s="496">
        <f t="shared" si="433"/>
        <v>9.1285809338139748E-3</v>
      </c>
      <c r="J3514" s="512"/>
      <c r="M3514" s="241" t="s">
        <v>1038</v>
      </c>
      <c r="S3514">
        <f t="shared" si="428"/>
        <v>2020</v>
      </c>
    </row>
    <row r="3515" spans="1:19">
      <c r="A3515" s="418" t="s">
        <v>1251</v>
      </c>
      <c r="B3515" s="497">
        <f>L3515</f>
        <v>44020</v>
      </c>
      <c r="C3515" s="498">
        <v>1169770.6499999999</v>
      </c>
      <c r="D3515" s="498"/>
      <c r="E3515" s="495">
        <f t="shared" ref="E3515:F3530" si="434">C3515+E3514</f>
        <v>71703648.150000006</v>
      </c>
      <c r="F3515" s="495">
        <f t="shared" si="434"/>
        <v>68981494.069999993</v>
      </c>
      <c r="G3515" s="495">
        <f t="shared" si="427"/>
        <v>2722154.0800000131</v>
      </c>
      <c r="H3515" s="495">
        <f>VLOOKUP(A3515,'02-Metrics'!A:R,18,FALSE)</f>
        <v>170057475.66411862</v>
      </c>
      <c r="I3515" s="496">
        <f t="shared" si="433"/>
        <v>1.6007259130298709E-2</v>
      </c>
      <c r="J3515" s="512"/>
      <c r="L3515" s="23">
        <v>44020</v>
      </c>
      <c r="M3515" s="241" t="s">
        <v>1039</v>
      </c>
      <c r="S3515">
        <f t="shared" si="428"/>
        <v>2020</v>
      </c>
    </row>
    <row r="3516" spans="1:19">
      <c r="A3516" s="418" t="s">
        <v>1251</v>
      </c>
      <c r="B3516" s="497">
        <v>44044</v>
      </c>
      <c r="C3516" s="498"/>
      <c r="D3516" s="498">
        <v>2282257.8400000003</v>
      </c>
      <c r="E3516" s="495">
        <f t="shared" si="434"/>
        <v>71703648.150000006</v>
      </c>
      <c r="F3516" s="495">
        <f t="shared" si="434"/>
        <v>71263751.909999996</v>
      </c>
      <c r="G3516" s="495">
        <f t="shared" si="427"/>
        <v>439896.24000000954</v>
      </c>
      <c r="H3516" s="495">
        <f>VLOOKUP(A3516,'02-Metrics'!A:R,18,FALSE)</f>
        <v>170057475.66411862</v>
      </c>
      <c r="I3516" s="496">
        <f t="shared" si="433"/>
        <v>2.5867503811996531E-3</v>
      </c>
      <c r="J3516" s="512"/>
      <c r="M3516" s="241" t="s">
        <v>1038</v>
      </c>
      <c r="S3516">
        <f t="shared" si="428"/>
        <v>2020</v>
      </c>
    </row>
    <row r="3517" spans="1:19">
      <c r="A3517" s="418" t="s">
        <v>1251</v>
      </c>
      <c r="B3517" s="497">
        <f>L3517</f>
        <v>44053</v>
      </c>
      <c r="C3517" s="498">
        <v>7336701.0999999996</v>
      </c>
      <c r="D3517" s="498"/>
      <c r="E3517" s="495">
        <f t="shared" si="434"/>
        <v>79040349.25</v>
      </c>
      <c r="F3517" s="495">
        <f t="shared" si="434"/>
        <v>71263751.909999996</v>
      </c>
      <c r="G3517" s="495">
        <f t="shared" si="427"/>
        <v>7776597.3400000036</v>
      </c>
      <c r="H3517" s="495">
        <f>VLOOKUP(A3517,'02-Metrics'!A:R,18,FALSE)</f>
        <v>170057475.66411862</v>
      </c>
      <c r="I3517" s="496">
        <f t="shared" si="433"/>
        <v>4.5729229542131981E-2</v>
      </c>
      <c r="J3517" s="512"/>
      <c r="L3517" s="23">
        <v>44053</v>
      </c>
      <c r="M3517" s="241" t="s">
        <v>1039</v>
      </c>
      <c r="S3517">
        <f t="shared" si="428"/>
        <v>2020</v>
      </c>
    </row>
    <row r="3518" spans="1:19">
      <c r="A3518" s="418" t="s">
        <v>1251</v>
      </c>
      <c r="B3518" s="497">
        <v>44075</v>
      </c>
      <c r="C3518" s="498">
        <v>5668741</v>
      </c>
      <c r="D3518" s="498">
        <v>4720808.76</v>
      </c>
      <c r="E3518" s="495">
        <f t="shared" si="434"/>
        <v>84709090.25</v>
      </c>
      <c r="F3518" s="495">
        <f t="shared" si="434"/>
        <v>75984560.670000002</v>
      </c>
      <c r="G3518" s="495">
        <f t="shared" si="427"/>
        <v>8724529.5799999982</v>
      </c>
      <c r="H3518" s="495">
        <f>VLOOKUP(A3518,'02-Metrics'!A:R,18,FALSE)</f>
        <v>170057475.66411862</v>
      </c>
      <c r="I3518" s="496">
        <f t="shared" si="433"/>
        <v>5.1303416953170942E-2</v>
      </c>
      <c r="J3518" s="512"/>
      <c r="M3518" s="241" t="s">
        <v>1038</v>
      </c>
      <c r="S3518">
        <f t="shared" si="428"/>
        <v>2020</v>
      </c>
    </row>
    <row r="3519" spans="1:19">
      <c r="A3519" s="418" t="s">
        <v>1251</v>
      </c>
      <c r="B3519" s="497">
        <f t="shared" ref="B3519:B3527" si="435">L3519</f>
        <v>44095</v>
      </c>
      <c r="C3519" s="498">
        <v>596538.75</v>
      </c>
      <c r="D3519" s="498"/>
      <c r="E3519" s="495">
        <f t="shared" si="434"/>
        <v>85305629</v>
      </c>
      <c r="F3519" s="495">
        <f t="shared" si="434"/>
        <v>75984560.670000002</v>
      </c>
      <c r="G3519" s="495">
        <f t="shared" si="427"/>
        <v>9321068.3299999982</v>
      </c>
      <c r="H3519" s="495">
        <f>VLOOKUP(A3519,'02-Metrics'!A:R,18,FALSE)</f>
        <v>170057475.66411862</v>
      </c>
      <c r="I3519" s="496">
        <f t="shared" si="433"/>
        <v>5.4811282442002653E-2</v>
      </c>
      <c r="J3519" s="512"/>
      <c r="L3519" s="23">
        <v>44095</v>
      </c>
      <c r="M3519" s="241" t="s">
        <v>1039</v>
      </c>
      <c r="S3519">
        <f t="shared" si="428"/>
        <v>2020</v>
      </c>
    </row>
    <row r="3520" spans="1:19">
      <c r="A3520" s="418" t="s">
        <v>1251</v>
      </c>
      <c r="B3520" s="497">
        <f t="shared" si="435"/>
        <v>44095</v>
      </c>
      <c r="C3520" s="498">
        <v>10305723.52</v>
      </c>
      <c r="D3520" s="498"/>
      <c r="E3520" s="495">
        <f t="shared" si="434"/>
        <v>95611352.519999996</v>
      </c>
      <c r="F3520" s="495">
        <f t="shared" si="434"/>
        <v>75984560.670000002</v>
      </c>
      <c r="G3520" s="495">
        <f t="shared" si="427"/>
        <v>19626791.849999994</v>
      </c>
      <c r="H3520" s="495">
        <f>VLOOKUP(A3520,'02-Metrics'!A:R,18,FALSE)</f>
        <v>170057475.66411862</v>
      </c>
      <c r="I3520" s="496">
        <f t="shared" si="433"/>
        <v>0.11541269663889972</v>
      </c>
      <c r="J3520" s="512"/>
      <c r="L3520" s="23">
        <v>44095</v>
      </c>
      <c r="M3520" s="241" t="s">
        <v>1039</v>
      </c>
      <c r="S3520">
        <f t="shared" si="428"/>
        <v>2020</v>
      </c>
    </row>
    <row r="3521" spans="1:19">
      <c r="A3521" s="418" t="s">
        <v>1251</v>
      </c>
      <c r="B3521" s="497">
        <f t="shared" si="435"/>
        <v>44105</v>
      </c>
      <c r="C3521" s="498"/>
      <c r="D3521" s="498">
        <v>8447138.3599999994</v>
      </c>
      <c r="E3521" s="495">
        <f t="shared" si="434"/>
        <v>95611352.519999996</v>
      </c>
      <c r="F3521" s="495">
        <f t="shared" si="434"/>
        <v>84431699.030000001</v>
      </c>
      <c r="G3521" s="495">
        <f t="shared" ref="G3521:G3533" si="436">E3521-F3521</f>
        <v>11179653.489999995</v>
      </c>
      <c r="H3521" s="495">
        <f>VLOOKUP(A3521,'02-Metrics'!A:R,18,FALSE)</f>
        <v>170057475.66411862</v>
      </c>
      <c r="I3521" s="496">
        <f t="shared" si="433"/>
        <v>6.5740441261641358E-2</v>
      </c>
      <c r="J3521" s="512"/>
      <c r="L3521" s="23">
        <v>44105</v>
      </c>
      <c r="M3521" s="241" t="s">
        <v>1040</v>
      </c>
      <c r="S3521">
        <f t="shared" si="428"/>
        <v>2020</v>
      </c>
    </row>
    <row r="3522" spans="1:19">
      <c r="A3522" s="418" t="s">
        <v>1251</v>
      </c>
      <c r="B3522" s="497">
        <f t="shared" si="435"/>
        <v>44111</v>
      </c>
      <c r="C3522" s="498">
        <v>10553431.24</v>
      </c>
      <c r="D3522" s="498"/>
      <c r="E3522" s="495">
        <f t="shared" si="434"/>
        <v>106164783.75999999</v>
      </c>
      <c r="F3522" s="495">
        <f t="shared" si="434"/>
        <v>84431699.030000001</v>
      </c>
      <c r="G3522" s="495">
        <f t="shared" si="436"/>
        <v>21733084.729999989</v>
      </c>
      <c r="H3522" s="495">
        <f>VLOOKUP(A3522,'02-Metrics'!A:R,18,FALSE)</f>
        <v>170057475.66411862</v>
      </c>
      <c r="I3522" s="496">
        <f t="shared" si="433"/>
        <v>0.12779846722484059</v>
      </c>
      <c r="J3522" s="512"/>
      <c r="L3522" s="23">
        <v>44111</v>
      </c>
      <c r="M3522" s="241" t="s">
        <v>1039</v>
      </c>
      <c r="S3522">
        <f t="shared" si="428"/>
        <v>2020</v>
      </c>
    </row>
    <row r="3523" spans="1:19">
      <c r="A3523" s="418" t="s">
        <v>1251</v>
      </c>
      <c r="B3523" s="497">
        <f t="shared" si="435"/>
        <v>44136</v>
      </c>
      <c r="C3523" s="498"/>
      <c r="D3523" s="498">
        <v>2986773.84</v>
      </c>
      <c r="E3523" s="495">
        <f t="shared" si="434"/>
        <v>106164783.75999999</v>
      </c>
      <c r="F3523" s="495">
        <f t="shared" si="434"/>
        <v>87418472.870000005</v>
      </c>
      <c r="G3523" s="495">
        <f t="shared" si="436"/>
        <v>18746310.889999986</v>
      </c>
      <c r="H3523" s="495">
        <f>VLOOKUP(A3523,'02-Metrics'!A:R,18,FALSE)</f>
        <v>170057475.66411862</v>
      </c>
      <c r="I3523" s="496">
        <f t="shared" si="433"/>
        <v>0.11023514736291816</v>
      </c>
      <c r="J3523" s="512"/>
      <c r="L3523" s="23">
        <v>44136</v>
      </c>
      <c r="M3523" s="241" t="s">
        <v>1040</v>
      </c>
      <c r="S3523">
        <f t="shared" ref="S3523:S3586" si="437">YEAR(B3523)</f>
        <v>2020</v>
      </c>
    </row>
    <row r="3524" spans="1:19">
      <c r="A3524" s="418" t="s">
        <v>1251</v>
      </c>
      <c r="B3524" s="497">
        <f t="shared" si="435"/>
        <v>44146</v>
      </c>
      <c r="C3524" s="498">
        <v>908034.47</v>
      </c>
      <c r="D3524" s="498"/>
      <c r="E3524" s="495">
        <f t="shared" si="434"/>
        <v>107072818.22999999</v>
      </c>
      <c r="F3524" s="495">
        <f t="shared" si="434"/>
        <v>87418472.870000005</v>
      </c>
      <c r="G3524" s="495">
        <f t="shared" si="436"/>
        <v>19654345.359999985</v>
      </c>
      <c r="H3524" s="495">
        <f>VLOOKUP(A3524,'02-Metrics'!A:R,18,FALSE)</f>
        <v>170057475.66411862</v>
      </c>
      <c r="I3524" s="496">
        <f t="shared" si="433"/>
        <v>0.11557472133021297</v>
      </c>
      <c r="J3524" s="512"/>
      <c r="L3524" s="23">
        <v>44146</v>
      </c>
      <c r="M3524" s="241" t="s">
        <v>1039</v>
      </c>
      <c r="S3524">
        <f t="shared" si="437"/>
        <v>2020</v>
      </c>
    </row>
    <row r="3525" spans="1:19">
      <c r="A3525" s="418" t="s">
        <v>1251</v>
      </c>
      <c r="B3525" s="497">
        <f t="shared" si="435"/>
        <v>44158</v>
      </c>
      <c r="C3525" s="498">
        <v>11726998.43</v>
      </c>
      <c r="D3525" s="498"/>
      <c r="E3525" s="495">
        <f t="shared" si="434"/>
        <v>118799816.66</v>
      </c>
      <c r="F3525" s="495">
        <f t="shared" si="434"/>
        <v>87418472.870000005</v>
      </c>
      <c r="G3525" s="495">
        <f t="shared" si="436"/>
        <v>31381343.789999992</v>
      </c>
      <c r="H3525" s="495">
        <f>VLOOKUP(A3525,'02-Metrics'!A:R,18,FALSE)</f>
        <v>170057475.66411862</v>
      </c>
      <c r="I3525" s="496">
        <f t="shared" si="433"/>
        <v>0.18453375053021157</v>
      </c>
      <c r="J3525" s="512"/>
      <c r="L3525" s="23">
        <v>44158</v>
      </c>
      <c r="M3525" s="241" t="s">
        <v>1039</v>
      </c>
      <c r="S3525">
        <f t="shared" si="437"/>
        <v>2020</v>
      </c>
    </row>
    <row r="3526" spans="1:19">
      <c r="A3526" s="418" t="s">
        <v>1251</v>
      </c>
      <c r="B3526" s="497">
        <f t="shared" si="435"/>
        <v>44166</v>
      </c>
      <c r="C3526" s="498"/>
      <c r="D3526" s="498">
        <v>4583956.4600000018</v>
      </c>
      <c r="E3526" s="495">
        <f t="shared" si="434"/>
        <v>118799816.66</v>
      </c>
      <c r="F3526" s="495">
        <f t="shared" si="434"/>
        <v>92002429.330000013</v>
      </c>
      <c r="G3526" s="495">
        <f t="shared" si="436"/>
        <v>26797387.329999983</v>
      </c>
      <c r="H3526" s="495">
        <f>VLOOKUP(A3526,'02-Metrics'!A:R,18,FALSE)</f>
        <v>170057475.66411862</v>
      </c>
      <c r="I3526" s="496">
        <f t="shared" si="433"/>
        <v>0.15757841415291637</v>
      </c>
      <c r="J3526" s="512"/>
      <c r="L3526" s="23">
        <v>44166</v>
      </c>
      <c r="M3526" s="241" t="s">
        <v>1040</v>
      </c>
      <c r="S3526">
        <f t="shared" si="437"/>
        <v>2020</v>
      </c>
    </row>
    <row r="3527" spans="1:19">
      <c r="A3527" s="418" t="s">
        <v>1251</v>
      </c>
      <c r="B3527" s="497">
        <f t="shared" si="435"/>
        <v>44186</v>
      </c>
      <c r="C3527" s="498">
        <v>3831058.93</v>
      </c>
      <c r="D3527" s="498"/>
      <c r="E3527" s="495">
        <f t="shared" si="434"/>
        <v>122630875.59</v>
      </c>
      <c r="F3527" s="495">
        <f t="shared" si="434"/>
        <v>92002429.330000013</v>
      </c>
      <c r="G3527" s="495">
        <f t="shared" si="436"/>
        <v>30628446.25999999</v>
      </c>
      <c r="H3527" s="495">
        <f>VLOOKUP(A3527,'02-Metrics'!A:R,18,FALSE)</f>
        <v>170057475.66411862</v>
      </c>
      <c r="I3527" s="496">
        <f t="shared" si="433"/>
        <v>0.18010643836966267</v>
      </c>
      <c r="J3527" s="512"/>
      <c r="L3527" s="23">
        <v>44186</v>
      </c>
      <c r="M3527" s="241" t="s">
        <v>1039</v>
      </c>
      <c r="S3527">
        <f t="shared" si="437"/>
        <v>2020</v>
      </c>
    </row>
    <row r="3528" spans="1:19">
      <c r="A3528" s="418" t="s">
        <v>1251</v>
      </c>
      <c r="B3528" s="497">
        <v>44197</v>
      </c>
      <c r="C3528" s="498"/>
      <c r="D3528" s="498">
        <v>7433145.8900000006</v>
      </c>
      <c r="E3528" s="495">
        <f t="shared" si="434"/>
        <v>122630875.59</v>
      </c>
      <c r="F3528" s="495">
        <f t="shared" si="434"/>
        <v>99435575.220000014</v>
      </c>
      <c r="G3528" s="495">
        <f t="shared" si="436"/>
        <v>23195300.36999999</v>
      </c>
      <c r="H3528" s="495">
        <f>VLOOKUP(A3528,'02-Metrics'!A:R,18,FALSE)</f>
        <v>170057475.66411862</v>
      </c>
      <c r="I3528" s="496">
        <f t="shared" si="433"/>
        <v>0.13639682865699562</v>
      </c>
      <c r="J3528" s="512"/>
      <c r="M3528" s="241" t="s">
        <v>1038</v>
      </c>
      <c r="S3528">
        <f t="shared" si="437"/>
        <v>2021</v>
      </c>
    </row>
    <row r="3529" spans="1:19">
      <c r="A3529" s="418" t="s">
        <v>1251</v>
      </c>
      <c r="B3529" s="497">
        <f>L3529</f>
        <v>44209</v>
      </c>
      <c r="C3529" s="498">
        <v>8885358.6199999992</v>
      </c>
      <c r="D3529" s="498"/>
      <c r="E3529" s="495">
        <f t="shared" si="434"/>
        <v>131516234.21000001</v>
      </c>
      <c r="F3529" s="495">
        <f t="shared" si="434"/>
        <v>99435575.220000014</v>
      </c>
      <c r="G3529" s="495">
        <f t="shared" si="436"/>
        <v>32080658.989999995</v>
      </c>
      <c r="H3529" s="495">
        <f>VLOOKUP(A3529,'02-Metrics'!A:R,18,FALSE)</f>
        <v>170057475.66411862</v>
      </c>
      <c r="I3529" s="496">
        <f t="shared" si="433"/>
        <v>0.18864597904159572</v>
      </c>
      <c r="J3529" s="512"/>
      <c r="L3529" s="23">
        <v>44209</v>
      </c>
      <c r="M3529" s="241" t="s">
        <v>1039</v>
      </c>
      <c r="S3529">
        <f t="shared" si="437"/>
        <v>2021</v>
      </c>
    </row>
    <row r="3530" spans="1:19">
      <c r="A3530" s="418" t="s">
        <v>1251</v>
      </c>
      <c r="B3530" s="497">
        <v>44228</v>
      </c>
      <c r="C3530" s="498">
        <v>8185193.8300000001</v>
      </c>
      <c r="D3530" s="498">
        <v>4155145.4799999995</v>
      </c>
      <c r="E3530" s="495">
        <f t="shared" si="434"/>
        <v>139701428.04000002</v>
      </c>
      <c r="F3530" s="495">
        <f t="shared" si="434"/>
        <v>103590720.70000002</v>
      </c>
      <c r="G3530" s="495">
        <f t="shared" si="436"/>
        <v>36110707.340000004</v>
      </c>
      <c r="H3530" s="495">
        <f>VLOOKUP(A3530,'02-Metrics'!A:R,18,FALSE)</f>
        <v>170057475.66411862</v>
      </c>
      <c r="I3530" s="496">
        <f t="shared" si="433"/>
        <v>0.21234413364645283</v>
      </c>
      <c r="J3530" s="512"/>
      <c r="M3530" s="241" t="s">
        <v>1038</v>
      </c>
      <c r="S3530">
        <f t="shared" si="437"/>
        <v>2021</v>
      </c>
    </row>
    <row r="3531" spans="1:19">
      <c r="A3531" s="418" t="s">
        <v>1251</v>
      </c>
      <c r="B3531" s="497">
        <f>L3531</f>
        <v>44230</v>
      </c>
      <c r="C3531" s="498">
        <v>1805452.05</v>
      </c>
      <c r="D3531" s="498"/>
      <c r="E3531" s="495">
        <f t="shared" ref="E3531:F3533" si="438">C3531+E3530</f>
        <v>141506880.09000003</v>
      </c>
      <c r="F3531" s="495">
        <f t="shared" si="438"/>
        <v>103590720.70000002</v>
      </c>
      <c r="G3531" s="495">
        <f t="shared" si="436"/>
        <v>37916159.390000015</v>
      </c>
      <c r="H3531" s="495">
        <f>VLOOKUP(A3531,'02-Metrics'!A:R,18,FALSE)</f>
        <v>170057475.66411862</v>
      </c>
      <c r="I3531" s="496">
        <f t="shared" si="433"/>
        <v>0.22296085039441849</v>
      </c>
      <c r="J3531" s="512"/>
      <c r="L3531" s="23">
        <v>44230</v>
      </c>
      <c r="M3531" s="241" t="s">
        <v>1039</v>
      </c>
      <c r="S3531">
        <f t="shared" si="437"/>
        <v>2021</v>
      </c>
    </row>
    <row r="3532" spans="1:19">
      <c r="A3532" s="418" t="s">
        <v>1251</v>
      </c>
      <c r="B3532" s="497">
        <f>L3532</f>
        <v>44249</v>
      </c>
      <c r="C3532" s="498">
        <v>5084359.83</v>
      </c>
      <c r="D3532" s="498"/>
      <c r="E3532" s="495">
        <f t="shared" si="438"/>
        <v>146591239.92000005</v>
      </c>
      <c r="F3532" s="495">
        <f t="shared" si="438"/>
        <v>103590720.70000002</v>
      </c>
      <c r="G3532" s="495">
        <f t="shared" si="436"/>
        <v>43000519.220000029</v>
      </c>
      <c r="H3532" s="495">
        <f>VLOOKUP(A3532,'02-Metrics'!A:R,18,FALSE)</f>
        <v>170057475.66411862</v>
      </c>
      <c r="I3532" s="496">
        <f t="shared" si="433"/>
        <v>0.25285874115249468</v>
      </c>
      <c r="J3532" s="512"/>
      <c r="L3532" s="23">
        <v>44249</v>
      </c>
      <c r="M3532" s="241" t="s">
        <v>1039</v>
      </c>
      <c r="S3532">
        <f t="shared" si="437"/>
        <v>2021</v>
      </c>
    </row>
    <row r="3533" spans="1:19">
      <c r="A3533" s="418" t="s">
        <v>1251</v>
      </c>
      <c r="B3533" s="497">
        <v>44256</v>
      </c>
      <c r="C3533" s="498">
        <v>976304.25</v>
      </c>
      <c r="D3533" s="498">
        <v>3547784.23</v>
      </c>
      <c r="E3533" s="495">
        <f t="shared" si="438"/>
        <v>147567544.17000005</v>
      </c>
      <c r="F3533" s="495">
        <f t="shared" si="438"/>
        <v>107138504.93000002</v>
      </c>
      <c r="G3533" s="495">
        <f t="shared" si="436"/>
        <v>40429039.240000024</v>
      </c>
      <c r="H3533" s="495">
        <f>VLOOKUP(A3533,'02-Metrics'!A:R,18,FALSE)</f>
        <v>170057475.66411862</v>
      </c>
      <c r="I3533" s="496">
        <f t="shared" si="433"/>
        <v>0.23773750070153707</v>
      </c>
      <c r="J3533" s="512"/>
      <c r="M3533" s="241" t="s">
        <v>1038</v>
      </c>
      <c r="S3533">
        <f t="shared" si="437"/>
        <v>2021</v>
      </c>
    </row>
    <row r="3534" spans="1:19">
      <c r="A3534" s="418"/>
      <c r="B3534" s="505"/>
      <c r="C3534" s="506"/>
      <c r="D3534" s="506"/>
      <c r="E3534" s="506"/>
      <c r="F3534" s="506"/>
      <c r="G3534" s="506"/>
      <c r="H3534" s="495"/>
      <c r="I3534" s="496"/>
      <c r="J3534" s="512"/>
      <c r="S3534">
        <f t="shared" si="437"/>
        <v>1900</v>
      </c>
    </row>
    <row r="3535" spans="1:19">
      <c r="A3535" s="418" t="s">
        <v>1156</v>
      </c>
      <c r="B3535" s="497">
        <v>43466</v>
      </c>
      <c r="C3535" s="498"/>
      <c r="D3535" s="498">
        <v>1495325</v>
      </c>
      <c r="E3535" s="495">
        <f t="shared" ref="E3535:F3550" si="439">C3535+E3534</f>
        <v>0</v>
      </c>
      <c r="F3535" s="495">
        <f t="shared" si="439"/>
        <v>1495325</v>
      </c>
      <c r="G3535" s="495">
        <f t="shared" ref="G3535:G3598" si="440">E3535-F3535</f>
        <v>-1495325</v>
      </c>
      <c r="H3535" s="495">
        <f>VLOOKUP(A3535,'02-Metrics'!A:R,18,FALSE)</f>
        <v>1200000000</v>
      </c>
      <c r="I3535" s="496">
        <f t="shared" si="433"/>
        <v>-1.2461041666666666E-3</v>
      </c>
      <c r="J3535" s="512"/>
      <c r="M3535" s="241" t="s">
        <v>1038</v>
      </c>
      <c r="S3535">
        <f t="shared" si="437"/>
        <v>2019</v>
      </c>
    </row>
    <row r="3536" spans="1:19">
      <c r="A3536" s="418" t="s">
        <v>1156</v>
      </c>
      <c r="B3536" s="497">
        <v>43497</v>
      </c>
      <c r="C3536" s="498"/>
      <c r="D3536" s="498">
        <v>4000</v>
      </c>
      <c r="E3536" s="495">
        <f t="shared" si="439"/>
        <v>0</v>
      </c>
      <c r="F3536" s="495">
        <f t="shared" si="439"/>
        <v>1499325</v>
      </c>
      <c r="G3536" s="495">
        <f t="shared" si="440"/>
        <v>-1499325</v>
      </c>
      <c r="H3536" s="495">
        <f>VLOOKUP(A3536,'02-Metrics'!A:R,18,FALSE)</f>
        <v>1200000000</v>
      </c>
      <c r="I3536" s="496">
        <f t="shared" si="433"/>
        <v>-1.2494374999999999E-3</v>
      </c>
      <c r="J3536" s="512"/>
      <c r="M3536" s="241" t="s">
        <v>1038</v>
      </c>
      <c r="S3536">
        <f t="shared" si="437"/>
        <v>2019</v>
      </c>
    </row>
    <row r="3537" spans="1:19">
      <c r="A3537" s="418" t="s">
        <v>1156</v>
      </c>
      <c r="B3537" s="497">
        <v>43525</v>
      </c>
      <c r="C3537" s="498"/>
      <c r="D3537" s="498">
        <v>211739.99000000002</v>
      </c>
      <c r="E3537" s="495">
        <f t="shared" si="439"/>
        <v>0</v>
      </c>
      <c r="F3537" s="495">
        <f t="shared" si="439"/>
        <v>1711064.99</v>
      </c>
      <c r="G3537" s="495">
        <f t="shared" si="440"/>
        <v>-1711064.99</v>
      </c>
      <c r="H3537" s="495">
        <f>VLOOKUP(A3537,'02-Metrics'!A:R,18,FALSE)</f>
        <v>1200000000</v>
      </c>
      <c r="I3537" s="496">
        <f t="shared" si="433"/>
        <v>-1.4258874916666666E-3</v>
      </c>
      <c r="J3537" s="512"/>
      <c r="M3537" s="241" t="s">
        <v>1038</v>
      </c>
      <c r="S3537">
        <f t="shared" si="437"/>
        <v>2019</v>
      </c>
    </row>
    <row r="3538" spans="1:19">
      <c r="A3538" s="418" t="s">
        <v>1156</v>
      </c>
      <c r="B3538" s="497">
        <v>43556</v>
      </c>
      <c r="C3538" s="498"/>
      <c r="D3538" s="498">
        <v>129406.81</v>
      </c>
      <c r="E3538" s="495">
        <f t="shared" si="439"/>
        <v>0</v>
      </c>
      <c r="F3538" s="495">
        <f t="shared" si="439"/>
        <v>1840471.8</v>
      </c>
      <c r="G3538" s="495">
        <f t="shared" si="440"/>
        <v>-1840471.8</v>
      </c>
      <c r="H3538" s="495">
        <f>VLOOKUP(A3538,'02-Metrics'!A:R,18,FALSE)</f>
        <v>1200000000</v>
      </c>
      <c r="I3538" s="496">
        <f t="shared" si="433"/>
        <v>-1.5337265E-3</v>
      </c>
      <c r="J3538" s="512"/>
      <c r="M3538" s="241" t="s">
        <v>1038</v>
      </c>
      <c r="S3538">
        <f t="shared" si="437"/>
        <v>2019</v>
      </c>
    </row>
    <row r="3539" spans="1:19">
      <c r="A3539" s="418" t="s">
        <v>1156</v>
      </c>
      <c r="B3539" s="497">
        <v>43586</v>
      </c>
      <c r="C3539" s="498"/>
      <c r="D3539" s="498">
        <v>3775416.83</v>
      </c>
      <c r="E3539" s="495">
        <f t="shared" si="439"/>
        <v>0</v>
      </c>
      <c r="F3539" s="495">
        <f t="shared" si="439"/>
        <v>5615888.6299999999</v>
      </c>
      <c r="G3539" s="495">
        <f t="shared" si="440"/>
        <v>-5615888.6299999999</v>
      </c>
      <c r="H3539" s="495">
        <f>VLOOKUP(A3539,'02-Metrics'!A:R,18,FALSE)</f>
        <v>1200000000</v>
      </c>
      <c r="I3539" s="496">
        <f t="shared" si="433"/>
        <v>-4.6799071916666666E-3</v>
      </c>
      <c r="J3539" s="512"/>
      <c r="M3539" s="241" t="s">
        <v>1038</v>
      </c>
      <c r="S3539">
        <f t="shared" si="437"/>
        <v>2019</v>
      </c>
    </row>
    <row r="3540" spans="1:19">
      <c r="A3540" s="418" t="s">
        <v>1156</v>
      </c>
      <c r="B3540" s="497">
        <v>43617</v>
      </c>
      <c r="C3540" s="498"/>
      <c r="D3540" s="498">
        <v>289602.76</v>
      </c>
      <c r="E3540" s="495">
        <f t="shared" si="439"/>
        <v>0</v>
      </c>
      <c r="F3540" s="495">
        <f t="shared" si="439"/>
        <v>5905491.3899999997</v>
      </c>
      <c r="G3540" s="495">
        <f t="shared" si="440"/>
        <v>-5905491.3899999997</v>
      </c>
      <c r="H3540" s="495">
        <f>VLOOKUP(A3540,'02-Metrics'!A:R,18,FALSE)</f>
        <v>1200000000</v>
      </c>
      <c r="I3540" s="496">
        <f t="shared" si="433"/>
        <v>-4.9212428249999999E-3</v>
      </c>
      <c r="J3540" s="512"/>
      <c r="M3540" s="241" t="s">
        <v>1038</v>
      </c>
      <c r="S3540">
        <f t="shared" si="437"/>
        <v>2019</v>
      </c>
    </row>
    <row r="3541" spans="1:19">
      <c r="A3541" s="418" t="s">
        <v>1156</v>
      </c>
      <c r="B3541" s="497">
        <v>43647</v>
      </c>
      <c r="C3541" s="498"/>
      <c r="D3541" s="498">
        <v>3084912.1799999997</v>
      </c>
      <c r="E3541" s="495">
        <f t="shared" si="439"/>
        <v>0</v>
      </c>
      <c r="F3541" s="495">
        <f t="shared" si="439"/>
        <v>8990403.5700000003</v>
      </c>
      <c r="G3541" s="495">
        <f t="shared" si="440"/>
        <v>-8990403.5700000003</v>
      </c>
      <c r="H3541" s="495">
        <f>VLOOKUP(A3541,'02-Metrics'!A:R,18,FALSE)</f>
        <v>1200000000</v>
      </c>
      <c r="I3541" s="496">
        <f t="shared" si="433"/>
        <v>-7.4920029750000002E-3</v>
      </c>
      <c r="J3541" s="512"/>
      <c r="M3541" s="241" t="s">
        <v>1038</v>
      </c>
      <c r="S3541">
        <f t="shared" si="437"/>
        <v>2019</v>
      </c>
    </row>
    <row r="3542" spans="1:19">
      <c r="A3542" s="418" t="s">
        <v>1156</v>
      </c>
      <c r="B3542" s="497">
        <v>43678</v>
      </c>
      <c r="C3542" s="498"/>
      <c r="D3542" s="498">
        <v>2841261.96</v>
      </c>
      <c r="E3542" s="495">
        <f t="shared" si="439"/>
        <v>0</v>
      </c>
      <c r="F3542" s="495">
        <f t="shared" si="439"/>
        <v>11831665.530000001</v>
      </c>
      <c r="G3542" s="495">
        <f t="shared" si="440"/>
        <v>-11831665.530000001</v>
      </c>
      <c r="H3542" s="495">
        <f>VLOOKUP(A3542,'02-Metrics'!A:R,18,FALSE)</f>
        <v>1200000000</v>
      </c>
      <c r="I3542" s="496">
        <f t="shared" si="433"/>
        <v>-9.8597212750000003E-3</v>
      </c>
      <c r="J3542" s="512"/>
      <c r="M3542" s="241" t="s">
        <v>1038</v>
      </c>
      <c r="S3542">
        <f t="shared" si="437"/>
        <v>2019</v>
      </c>
    </row>
    <row r="3543" spans="1:19">
      <c r="A3543" s="418" t="s">
        <v>1156</v>
      </c>
      <c r="B3543" s="497">
        <v>43709</v>
      </c>
      <c r="C3543" s="498"/>
      <c r="D3543" s="498">
        <v>2875277.15</v>
      </c>
      <c r="E3543" s="495">
        <f t="shared" si="439"/>
        <v>0</v>
      </c>
      <c r="F3543" s="495">
        <f t="shared" si="439"/>
        <v>14706942.680000002</v>
      </c>
      <c r="G3543" s="495">
        <f t="shared" si="440"/>
        <v>-14706942.680000002</v>
      </c>
      <c r="H3543" s="495">
        <f>VLOOKUP(A3543,'02-Metrics'!A:R,18,FALSE)</f>
        <v>1200000000</v>
      </c>
      <c r="I3543" s="496">
        <f t="shared" si="433"/>
        <v>-1.2255785566666668E-2</v>
      </c>
      <c r="J3543" s="512"/>
      <c r="M3543" s="241" t="s">
        <v>1038</v>
      </c>
      <c r="S3543">
        <f t="shared" si="437"/>
        <v>2019</v>
      </c>
    </row>
    <row r="3544" spans="1:19">
      <c r="A3544" s="418" t="s">
        <v>1156</v>
      </c>
      <c r="B3544" s="497">
        <v>43739</v>
      </c>
      <c r="C3544" s="498"/>
      <c r="D3544" s="498">
        <v>4791235.1900000013</v>
      </c>
      <c r="E3544" s="495">
        <f t="shared" si="439"/>
        <v>0</v>
      </c>
      <c r="F3544" s="495">
        <f t="shared" si="439"/>
        <v>19498177.870000005</v>
      </c>
      <c r="G3544" s="495">
        <f t="shared" si="440"/>
        <v>-19498177.870000005</v>
      </c>
      <c r="H3544" s="495">
        <f>VLOOKUP(A3544,'02-Metrics'!A:R,18,FALSE)</f>
        <v>1200000000</v>
      </c>
      <c r="I3544" s="496">
        <f t="shared" si="433"/>
        <v>-1.6248481558333337E-2</v>
      </c>
      <c r="J3544" s="512"/>
      <c r="M3544" s="241" t="s">
        <v>1038</v>
      </c>
      <c r="S3544">
        <f t="shared" si="437"/>
        <v>2019</v>
      </c>
    </row>
    <row r="3545" spans="1:19">
      <c r="A3545" s="418" t="s">
        <v>1156</v>
      </c>
      <c r="B3545" s="497">
        <v>43770</v>
      </c>
      <c r="C3545" s="498"/>
      <c r="D3545" s="498">
        <v>3705232.8100000005</v>
      </c>
      <c r="E3545" s="495">
        <f t="shared" si="439"/>
        <v>0</v>
      </c>
      <c r="F3545" s="495">
        <f t="shared" si="439"/>
        <v>23203410.680000007</v>
      </c>
      <c r="G3545" s="495">
        <f t="shared" si="440"/>
        <v>-23203410.680000007</v>
      </c>
      <c r="H3545" s="495">
        <f>VLOOKUP(A3545,'02-Metrics'!A:R,18,FALSE)</f>
        <v>1200000000</v>
      </c>
      <c r="I3545" s="496">
        <f t="shared" si="433"/>
        <v>-1.9336175566666673E-2</v>
      </c>
      <c r="J3545" s="512"/>
      <c r="M3545" s="241" t="s">
        <v>1038</v>
      </c>
      <c r="S3545">
        <f t="shared" si="437"/>
        <v>2019</v>
      </c>
    </row>
    <row r="3546" spans="1:19">
      <c r="A3546" s="418" t="s">
        <v>1156</v>
      </c>
      <c r="B3546" s="497">
        <f>L3546</f>
        <v>43793</v>
      </c>
      <c r="C3546" s="498">
        <v>100000000</v>
      </c>
      <c r="D3546" s="498"/>
      <c r="E3546" s="495">
        <f t="shared" si="439"/>
        <v>100000000</v>
      </c>
      <c r="F3546" s="495">
        <f t="shared" si="439"/>
        <v>23203410.680000007</v>
      </c>
      <c r="G3546" s="495">
        <f t="shared" si="440"/>
        <v>76796589.319999993</v>
      </c>
      <c r="H3546" s="495">
        <f>VLOOKUP(A3546,'02-Metrics'!A:R,18,FALSE)</f>
        <v>1200000000</v>
      </c>
      <c r="I3546" s="496">
        <f t="shared" si="433"/>
        <v>6.399715776666666E-2</v>
      </c>
      <c r="J3546" s="512"/>
      <c r="L3546" s="23">
        <v>43793</v>
      </c>
      <c r="M3546" s="241" t="s">
        <v>1039</v>
      </c>
      <c r="S3546">
        <f t="shared" si="437"/>
        <v>2019</v>
      </c>
    </row>
    <row r="3547" spans="1:19">
      <c r="A3547" s="418" t="s">
        <v>1156</v>
      </c>
      <c r="B3547" s="497">
        <v>43800</v>
      </c>
      <c r="C3547" s="498"/>
      <c r="D3547" s="498">
        <v>4739401.6899999995</v>
      </c>
      <c r="E3547" s="495">
        <f t="shared" si="439"/>
        <v>100000000</v>
      </c>
      <c r="F3547" s="495">
        <f t="shared" si="439"/>
        <v>27942812.370000005</v>
      </c>
      <c r="G3547" s="495">
        <f t="shared" si="440"/>
        <v>72057187.629999995</v>
      </c>
      <c r="H3547" s="495">
        <f>VLOOKUP(A3547,'02-Metrics'!A:R,18,FALSE)</f>
        <v>1200000000</v>
      </c>
      <c r="I3547" s="496">
        <f t="shared" si="433"/>
        <v>6.0047656358333326E-2</v>
      </c>
      <c r="J3547" s="512"/>
      <c r="M3547" s="241" t="s">
        <v>1038</v>
      </c>
      <c r="S3547">
        <f t="shared" si="437"/>
        <v>2019</v>
      </c>
    </row>
    <row r="3548" spans="1:19">
      <c r="A3548" s="418" t="s">
        <v>1156</v>
      </c>
      <c r="B3548" s="497">
        <f>L3548</f>
        <v>43830</v>
      </c>
      <c r="C3548" s="498">
        <v>9000000</v>
      </c>
      <c r="D3548" s="498"/>
      <c r="E3548" s="495">
        <f t="shared" si="439"/>
        <v>109000000</v>
      </c>
      <c r="F3548" s="495">
        <f t="shared" si="439"/>
        <v>27942812.370000005</v>
      </c>
      <c r="G3548" s="495">
        <f t="shared" si="440"/>
        <v>81057187.629999995</v>
      </c>
      <c r="H3548" s="495">
        <f>VLOOKUP(A3548,'02-Metrics'!A:R,18,FALSE)</f>
        <v>1200000000</v>
      </c>
      <c r="I3548" s="496">
        <f t="shared" si="433"/>
        <v>6.7547656358333333E-2</v>
      </c>
      <c r="J3548" s="512"/>
      <c r="L3548" s="23">
        <v>43830</v>
      </c>
      <c r="M3548" s="241" t="s">
        <v>1039</v>
      </c>
      <c r="S3548">
        <f t="shared" si="437"/>
        <v>2019</v>
      </c>
    </row>
    <row r="3549" spans="1:19">
      <c r="A3549" s="418" t="s">
        <v>1156</v>
      </c>
      <c r="B3549" s="497">
        <v>43831</v>
      </c>
      <c r="C3549" s="498"/>
      <c r="D3549" s="498">
        <v>37418376.169999994</v>
      </c>
      <c r="E3549" s="495">
        <f t="shared" si="439"/>
        <v>109000000</v>
      </c>
      <c r="F3549" s="495">
        <f t="shared" si="439"/>
        <v>65361188.539999999</v>
      </c>
      <c r="G3549" s="495">
        <f t="shared" si="440"/>
        <v>43638811.460000001</v>
      </c>
      <c r="H3549" s="495">
        <f>VLOOKUP(A3549,'02-Metrics'!A:R,18,FALSE)</f>
        <v>1200000000</v>
      </c>
      <c r="I3549" s="496">
        <f t="shared" si="433"/>
        <v>3.636567621666667E-2</v>
      </c>
      <c r="J3549" s="512"/>
      <c r="M3549" s="241" t="s">
        <v>1038</v>
      </c>
      <c r="S3549">
        <f t="shared" si="437"/>
        <v>2020</v>
      </c>
    </row>
    <row r="3550" spans="1:19">
      <c r="A3550" s="418" t="s">
        <v>1156</v>
      </c>
      <c r="B3550" s="497">
        <v>43862</v>
      </c>
      <c r="C3550" s="498"/>
      <c r="D3550" s="498">
        <v>10471428.609999999</v>
      </c>
      <c r="E3550" s="495">
        <f t="shared" si="439"/>
        <v>109000000</v>
      </c>
      <c r="F3550" s="495">
        <f t="shared" si="439"/>
        <v>75832617.150000006</v>
      </c>
      <c r="G3550" s="495">
        <f t="shared" si="440"/>
        <v>33167382.849999994</v>
      </c>
      <c r="H3550" s="495">
        <f>VLOOKUP(A3550,'02-Metrics'!A:R,18,FALSE)</f>
        <v>1200000000</v>
      </c>
      <c r="I3550" s="496">
        <f t="shared" si="433"/>
        <v>2.7639485708333328E-2</v>
      </c>
      <c r="J3550" s="512"/>
      <c r="M3550" s="241" t="s">
        <v>1038</v>
      </c>
      <c r="S3550">
        <f t="shared" si="437"/>
        <v>2020</v>
      </c>
    </row>
    <row r="3551" spans="1:19">
      <c r="A3551" s="418" t="s">
        <v>1156</v>
      </c>
      <c r="B3551" s="497">
        <v>43891</v>
      </c>
      <c r="C3551" s="498"/>
      <c r="D3551" s="498">
        <v>10933828.52</v>
      </c>
      <c r="E3551" s="495">
        <f t="shared" ref="E3551:F3565" si="441">C3551+E3550</f>
        <v>109000000</v>
      </c>
      <c r="F3551" s="495">
        <f t="shared" si="441"/>
        <v>86766445.670000002</v>
      </c>
      <c r="G3551" s="495">
        <f t="shared" si="440"/>
        <v>22233554.329999998</v>
      </c>
      <c r="H3551" s="495">
        <f>VLOOKUP(A3551,'02-Metrics'!A:R,18,FALSE)</f>
        <v>1200000000</v>
      </c>
      <c r="I3551" s="496">
        <f t="shared" si="433"/>
        <v>1.8527961941666664E-2</v>
      </c>
      <c r="J3551" s="512"/>
      <c r="M3551" s="241" t="s">
        <v>1038</v>
      </c>
      <c r="S3551">
        <f t="shared" si="437"/>
        <v>2020</v>
      </c>
    </row>
    <row r="3552" spans="1:19">
      <c r="A3552" s="418" t="s">
        <v>1156</v>
      </c>
      <c r="B3552" s="497">
        <v>43922</v>
      </c>
      <c r="C3552" s="498"/>
      <c r="D3552" s="498">
        <v>2101.8000000000002</v>
      </c>
      <c r="E3552" s="495">
        <f t="shared" si="441"/>
        <v>109000000</v>
      </c>
      <c r="F3552" s="495">
        <f t="shared" si="441"/>
        <v>86768547.469999999</v>
      </c>
      <c r="G3552" s="495">
        <f t="shared" si="440"/>
        <v>22231452.530000001</v>
      </c>
      <c r="H3552" s="495">
        <f>VLOOKUP(A3552,'02-Metrics'!A:R,18,FALSE)</f>
        <v>1200000000</v>
      </c>
      <c r="I3552" s="496">
        <f t="shared" si="433"/>
        <v>1.8526210441666666E-2</v>
      </c>
      <c r="J3552" s="512"/>
      <c r="M3552" s="241" t="s">
        <v>1038</v>
      </c>
      <c r="S3552">
        <f t="shared" si="437"/>
        <v>2020</v>
      </c>
    </row>
    <row r="3553" spans="1:19">
      <c r="A3553" s="418" t="s">
        <v>1156</v>
      </c>
      <c r="B3553" s="497">
        <v>43922</v>
      </c>
      <c r="C3553" s="498"/>
      <c r="D3553" s="498">
        <v>5337499.6499999994</v>
      </c>
      <c r="E3553" s="495">
        <f t="shared" si="441"/>
        <v>109000000</v>
      </c>
      <c r="F3553" s="495">
        <f t="shared" si="441"/>
        <v>92106047.120000005</v>
      </c>
      <c r="G3553" s="495">
        <f t="shared" si="440"/>
        <v>16893952.879999995</v>
      </c>
      <c r="H3553" s="495">
        <f>VLOOKUP(A3553,'02-Metrics'!A:R,18,FALSE)</f>
        <v>1200000000</v>
      </c>
      <c r="I3553" s="496">
        <f t="shared" si="433"/>
        <v>1.4078294066666663E-2</v>
      </c>
      <c r="J3553" s="512"/>
      <c r="M3553" s="241" t="s">
        <v>1038</v>
      </c>
      <c r="S3553">
        <f t="shared" si="437"/>
        <v>2020</v>
      </c>
    </row>
    <row r="3554" spans="1:19">
      <c r="A3554" s="418" t="s">
        <v>1156</v>
      </c>
      <c r="B3554" s="497">
        <v>43952</v>
      </c>
      <c r="C3554" s="498"/>
      <c r="D3554" s="498">
        <v>7603723.7499999991</v>
      </c>
      <c r="E3554" s="495">
        <f t="shared" si="441"/>
        <v>109000000</v>
      </c>
      <c r="F3554" s="495">
        <f t="shared" si="441"/>
        <v>99709770.870000005</v>
      </c>
      <c r="G3554" s="495">
        <f t="shared" si="440"/>
        <v>9290229.1299999952</v>
      </c>
      <c r="H3554" s="495">
        <f>VLOOKUP(A3554,'02-Metrics'!A:R,18,FALSE)</f>
        <v>1200000000</v>
      </c>
      <c r="I3554" s="496">
        <f t="shared" si="433"/>
        <v>7.7418576083333294E-3</v>
      </c>
      <c r="J3554" s="512"/>
      <c r="M3554" s="241" t="s">
        <v>1038</v>
      </c>
      <c r="S3554">
        <f t="shared" si="437"/>
        <v>2020</v>
      </c>
    </row>
    <row r="3555" spans="1:19">
      <c r="A3555" s="418" t="s">
        <v>1156</v>
      </c>
      <c r="B3555" s="497">
        <f>L3555</f>
        <v>43969</v>
      </c>
      <c r="C3555" s="498">
        <v>99806255</v>
      </c>
      <c r="D3555" s="498"/>
      <c r="E3555" s="495">
        <f t="shared" si="441"/>
        <v>208806255</v>
      </c>
      <c r="F3555" s="495">
        <f t="shared" si="441"/>
        <v>99709770.870000005</v>
      </c>
      <c r="G3555" s="495">
        <f t="shared" si="440"/>
        <v>109096484.13</v>
      </c>
      <c r="H3555" s="495">
        <f>VLOOKUP(A3555,'02-Metrics'!A:R,18,FALSE)</f>
        <v>1200000000</v>
      </c>
      <c r="I3555" s="496">
        <f t="shared" si="433"/>
        <v>9.091373677499999E-2</v>
      </c>
      <c r="J3555" s="512"/>
      <c r="L3555" s="23">
        <v>43969</v>
      </c>
      <c r="M3555" s="241" t="s">
        <v>764</v>
      </c>
      <c r="S3555">
        <f t="shared" si="437"/>
        <v>2020</v>
      </c>
    </row>
    <row r="3556" spans="1:19">
      <c r="A3556" s="418" t="s">
        <v>1156</v>
      </c>
      <c r="B3556" s="497">
        <f>L3556</f>
        <v>43972</v>
      </c>
      <c r="C3556" s="498">
        <v>26264795</v>
      </c>
      <c r="D3556" s="498"/>
      <c r="E3556" s="495">
        <f t="shared" si="441"/>
        <v>235071050</v>
      </c>
      <c r="F3556" s="495">
        <f t="shared" si="441"/>
        <v>99709770.870000005</v>
      </c>
      <c r="G3556" s="495">
        <f t="shared" si="440"/>
        <v>135361279.13</v>
      </c>
      <c r="H3556" s="495">
        <f>VLOOKUP(A3556,'02-Metrics'!A:R,18,FALSE)</f>
        <v>1200000000</v>
      </c>
      <c r="I3556" s="496">
        <f t="shared" si="433"/>
        <v>0.11280106594166667</v>
      </c>
      <c r="J3556" s="512"/>
      <c r="L3556" s="23">
        <v>43972</v>
      </c>
      <c r="M3556" s="241" t="s">
        <v>764</v>
      </c>
      <c r="S3556">
        <f t="shared" si="437"/>
        <v>2020</v>
      </c>
    </row>
    <row r="3557" spans="1:19">
      <c r="A3557" s="418" t="s">
        <v>1156</v>
      </c>
      <c r="B3557" s="497">
        <v>43983</v>
      </c>
      <c r="C3557" s="498"/>
      <c r="D3557" s="498">
        <v>8873309.2300000004</v>
      </c>
      <c r="E3557" s="495">
        <f t="shared" si="441"/>
        <v>235071050</v>
      </c>
      <c r="F3557" s="495">
        <f t="shared" si="441"/>
        <v>108583080.10000001</v>
      </c>
      <c r="G3557" s="495">
        <f t="shared" si="440"/>
        <v>126487969.89999999</v>
      </c>
      <c r="H3557" s="495">
        <f>VLOOKUP(A3557,'02-Metrics'!A:R,18,FALSE)</f>
        <v>1200000000</v>
      </c>
      <c r="I3557" s="496">
        <f t="shared" si="433"/>
        <v>0.10540664158333332</v>
      </c>
      <c r="J3557" s="512"/>
      <c r="M3557" s="241" t="s">
        <v>1038</v>
      </c>
      <c r="S3557">
        <f t="shared" si="437"/>
        <v>2020</v>
      </c>
    </row>
    <row r="3558" spans="1:19">
      <c r="A3558" s="418" t="s">
        <v>1156</v>
      </c>
      <c r="B3558" s="497">
        <f>L3558</f>
        <v>44007</v>
      </c>
      <c r="C3558" s="498">
        <v>65551020.25</v>
      </c>
      <c r="D3558" s="498"/>
      <c r="E3558" s="495">
        <f t="shared" si="441"/>
        <v>300622070.25</v>
      </c>
      <c r="F3558" s="495">
        <f t="shared" si="441"/>
        <v>108583080.10000001</v>
      </c>
      <c r="G3558" s="495">
        <f t="shared" si="440"/>
        <v>192038990.14999998</v>
      </c>
      <c r="H3558" s="495">
        <f>VLOOKUP(A3558,'02-Metrics'!A:R,18,FALSE)</f>
        <v>1200000000</v>
      </c>
      <c r="I3558" s="496">
        <f t="shared" si="433"/>
        <v>0.16003249179166665</v>
      </c>
      <c r="J3558" s="512"/>
      <c r="L3558" s="23">
        <v>44007</v>
      </c>
      <c r="M3558" s="241" t="s">
        <v>1039</v>
      </c>
      <c r="S3558">
        <f t="shared" si="437"/>
        <v>2020</v>
      </c>
    </row>
    <row r="3559" spans="1:19">
      <c r="A3559" s="418" t="s">
        <v>1156</v>
      </c>
      <c r="B3559" s="497">
        <v>44013</v>
      </c>
      <c r="C3559" s="498"/>
      <c r="D3559" s="498">
        <v>26177319.930000011</v>
      </c>
      <c r="E3559" s="495">
        <f t="shared" si="441"/>
        <v>300622070.25</v>
      </c>
      <c r="F3559" s="495">
        <f t="shared" si="441"/>
        <v>134760400.03000003</v>
      </c>
      <c r="G3559" s="495">
        <f t="shared" si="440"/>
        <v>165861670.21999997</v>
      </c>
      <c r="H3559" s="495">
        <f>VLOOKUP(A3559,'02-Metrics'!A:R,18,FALSE)</f>
        <v>1200000000</v>
      </c>
      <c r="I3559" s="496">
        <f t="shared" si="433"/>
        <v>0.13821805851666663</v>
      </c>
      <c r="J3559" s="512"/>
      <c r="M3559" s="241" t="s">
        <v>1038</v>
      </c>
      <c r="S3559">
        <f t="shared" si="437"/>
        <v>2020</v>
      </c>
    </row>
    <row r="3560" spans="1:19">
      <c r="A3560" s="418" t="s">
        <v>1156</v>
      </c>
      <c r="B3560" s="497">
        <f>L3560</f>
        <v>44039</v>
      </c>
      <c r="C3560" s="498">
        <v>105</v>
      </c>
      <c r="D3560" s="498"/>
      <c r="E3560" s="495">
        <f t="shared" si="441"/>
        <v>300622175.25</v>
      </c>
      <c r="F3560" s="495">
        <f t="shared" si="441"/>
        <v>134760400.03000003</v>
      </c>
      <c r="G3560" s="495">
        <f t="shared" si="440"/>
        <v>165861775.21999997</v>
      </c>
      <c r="H3560" s="495">
        <f>VLOOKUP(A3560,'02-Metrics'!A:R,18,FALSE)</f>
        <v>1200000000</v>
      </c>
      <c r="I3560" s="496">
        <f t="shared" si="433"/>
        <v>0.13821814601666665</v>
      </c>
      <c r="J3560" s="512"/>
      <c r="L3560" s="23">
        <v>44039</v>
      </c>
      <c r="M3560" s="241" t="s">
        <v>1039</v>
      </c>
      <c r="S3560">
        <f t="shared" si="437"/>
        <v>2020</v>
      </c>
    </row>
    <row r="3561" spans="1:19">
      <c r="A3561" s="418" t="s">
        <v>1156</v>
      </c>
      <c r="B3561" s="497">
        <f>L3561</f>
        <v>44040</v>
      </c>
      <c r="C3561" s="498">
        <v>105</v>
      </c>
      <c r="D3561" s="498"/>
      <c r="E3561" s="495">
        <f t="shared" si="441"/>
        <v>300622280.25</v>
      </c>
      <c r="F3561" s="495">
        <f t="shared" si="441"/>
        <v>134760400.03000003</v>
      </c>
      <c r="G3561" s="495">
        <f t="shared" si="440"/>
        <v>165861880.21999997</v>
      </c>
      <c r="H3561" s="495">
        <f>VLOOKUP(A3561,'02-Metrics'!A:R,18,FALSE)</f>
        <v>1200000000</v>
      </c>
      <c r="I3561" s="496">
        <f t="shared" si="433"/>
        <v>0.13821823351666665</v>
      </c>
      <c r="J3561" s="512"/>
      <c r="L3561" s="23">
        <v>44040</v>
      </c>
      <c r="M3561" s="241" t="s">
        <v>764</v>
      </c>
      <c r="S3561">
        <f t="shared" si="437"/>
        <v>2020</v>
      </c>
    </row>
    <row r="3562" spans="1:19">
      <c r="A3562" s="418" t="s">
        <v>1156</v>
      </c>
      <c r="B3562" s="497">
        <v>44044</v>
      </c>
      <c r="C3562" s="498"/>
      <c r="D3562" s="498">
        <v>9802453.6799999978</v>
      </c>
      <c r="E3562" s="495">
        <f t="shared" si="441"/>
        <v>300622280.25</v>
      </c>
      <c r="F3562" s="495">
        <f t="shared" si="441"/>
        <v>144562853.71000004</v>
      </c>
      <c r="G3562" s="495">
        <f t="shared" si="440"/>
        <v>156059426.53999996</v>
      </c>
      <c r="H3562" s="495">
        <f>VLOOKUP(A3562,'02-Metrics'!A:R,18,FALSE)</f>
        <v>1200000000</v>
      </c>
      <c r="I3562" s="496">
        <f t="shared" si="433"/>
        <v>0.13004952211666662</v>
      </c>
      <c r="J3562" s="512"/>
      <c r="M3562" s="241" t="s">
        <v>1038</v>
      </c>
      <c r="S3562">
        <f t="shared" si="437"/>
        <v>2020</v>
      </c>
    </row>
    <row r="3563" spans="1:19">
      <c r="A3563" s="418" t="s">
        <v>1156</v>
      </c>
      <c r="B3563" s="497">
        <v>44075</v>
      </c>
      <c r="C3563" s="498"/>
      <c r="D3563" s="498">
        <v>22460409.509999994</v>
      </c>
      <c r="E3563" s="495">
        <f t="shared" si="441"/>
        <v>300622280.25</v>
      </c>
      <c r="F3563" s="495">
        <f t="shared" si="441"/>
        <v>167023263.22000003</v>
      </c>
      <c r="G3563" s="495">
        <f t="shared" si="440"/>
        <v>133599017.02999997</v>
      </c>
      <c r="H3563" s="495">
        <f>VLOOKUP(A3563,'02-Metrics'!A:R,18,FALSE)</f>
        <v>1200000000</v>
      </c>
      <c r="I3563" s="496">
        <f t="shared" si="433"/>
        <v>0.11133251419166665</v>
      </c>
      <c r="J3563" s="512"/>
      <c r="M3563" s="241" t="s">
        <v>1038</v>
      </c>
      <c r="S3563">
        <f t="shared" si="437"/>
        <v>2020</v>
      </c>
    </row>
    <row r="3564" spans="1:19">
      <c r="A3564" s="418" t="s">
        <v>1156</v>
      </c>
      <c r="B3564" s="497">
        <f t="shared" ref="B3564:B3569" si="442">L3564</f>
        <v>44101</v>
      </c>
      <c r="C3564" s="498">
        <v>13887855</v>
      </c>
      <c r="D3564" s="498"/>
      <c r="E3564" s="495">
        <f t="shared" si="441"/>
        <v>314510135.25</v>
      </c>
      <c r="F3564" s="495">
        <f t="shared" si="441"/>
        <v>167023263.22000003</v>
      </c>
      <c r="G3564" s="495">
        <f t="shared" si="440"/>
        <v>147486872.02999997</v>
      </c>
      <c r="H3564" s="495">
        <f>VLOOKUP(A3564,'02-Metrics'!A:R,18,FALSE)</f>
        <v>1200000000</v>
      </c>
      <c r="I3564" s="496">
        <f t="shared" si="433"/>
        <v>0.12290572669166665</v>
      </c>
      <c r="J3564" s="512"/>
      <c r="L3564" s="23">
        <v>44101</v>
      </c>
      <c r="M3564" s="241" t="s">
        <v>764</v>
      </c>
      <c r="S3564">
        <f t="shared" si="437"/>
        <v>2020</v>
      </c>
    </row>
    <row r="3565" spans="1:19">
      <c r="A3565" s="418" t="s">
        <v>1156</v>
      </c>
      <c r="B3565" s="497">
        <f t="shared" si="442"/>
        <v>44104</v>
      </c>
      <c r="C3565" s="498">
        <v>15050340</v>
      </c>
      <c r="D3565" s="498"/>
      <c r="E3565" s="495">
        <f t="shared" si="441"/>
        <v>329560475.25</v>
      </c>
      <c r="F3565" s="495">
        <f t="shared" si="441"/>
        <v>167023263.22000003</v>
      </c>
      <c r="G3565" s="495">
        <f t="shared" si="440"/>
        <v>162537212.02999997</v>
      </c>
      <c r="H3565" s="495">
        <f>VLOOKUP(A3565,'02-Metrics'!A:R,18,FALSE)</f>
        <v>1200000000</v>
      </c>
      <c r="I3565" s="496">
        <f t="shared" si="433"/>
        <v>0.13544767669166663</v>
      </c>
      <c r="J3565" s="512"/>
      <c r="L3565" s="23">
        <v>44104</v>
      </c>
      <c r="M3565" s="241" t="s">
        <v>1039</v>
      </c>
      <c r="S3565">
        <f t="shared" si="437"/>
        <v>2020</v>
      </c>
    </row>
    <row r="3566" spans="1:19">
      <c r="A3566" s="418" t="s">
        <v>1156</v>
      </c>
      <c r="B3566" s="497">
        <f t="shared" si="442"/>
        <v>44105</v>
      </c>
      <c r="C3566" s="498"/>
      <c r="D3566" s="498">
        <v>32447008.16</v>
      </c>
      <c r="E3566" s="495">
        <f>C3566+E3565</f>
        <v>329560475.25</v>
      </c>
      <c r="F3566" s="495">
        <f>D3566+F3565</f>
        <v>199470271.38000003</v>
      </c>
      <c r="G3566" s="495">
        <f t="shared" si="440"/>
        <v>130090203.86999997</v>
      </c>
      <c r="H3566" s="495">
        <f>VLOOKUP(A3566,'02-Metrics'!A:R,18,FALSE)</f>
        <v>1200000000</v>
      </c>
      <c r="I3566" s="496">
        <f t="shared" si="433"/>
        <v>0.10840850322499998</v>
      </c>
      <c r="J3566" s="512"/>
      <c r="L3566" s="23">
        <v>44105</v>
      </c>
      <c r="M3566" s="241" t="s">
        <v>1040</v>
      </c>
      <c r="S3566">
        <f t="shared" si="437"/>
        <v>2020</v>
      </c>
    </row>
    <row r="3567" spans="1:19">
      <c r="A3567" s="418" t="s">
        <v>1156</v>
      </c>
      <c r="B3567" s="497">
        <f t="shared" si="442"/>
        <v>44108</v>
      </c>
      <c r="C3567" s="498">
        <v>124999995</v>
      </c>
      <c r="D3567" s="498"/>
      <c r="E3567" s="495">
        <f t="shared" ref="E3567:F3574" si="443">C3567+E3566</f>
        <v>454560470.25</v>
      </c>
      <c r="F3567" s="495">
        <f t="shared" si="443"/>
        <v>199470271.38000003</v>
      </c>
      <c r="G3567" s="495">
        <f t="shared" si="440"/>
        <v>255090198.86999997</v>
      </c>
      <c r="H3567" s="495">
        <f>VLOOKUP(A3567,'02-Metrics'!A:R,18,FALSE)</f>
        <v>1200000000</v>
      </c>
      <c r="I3567" s="496">
        <f t="shared" si="433"/>
        <v>0.21257516572499999</v>
      </c>
      <c r="J3567" s="512"/>
      <c r="L3567" s="23">
        <v>44108</v>
      </c>
      <c r="M3567" s="241" t="s">
        <v>1039</v>
      </c>
      <c r="S3567">
        <f t="shared" si="437"/>
        <v>2020</v>
      </c>
    </row>
    <row r="3568" spans="1:19">
      <c r="A3568" s="418" t="s">
        <v>1156</v>
      </c>
      <c r="B3568" s="497">
        <f t="shared" si="442"/>
        <v>44136</v>
      </c>
      <c r="C3568" s="498"/>
      <c r="D3568" s="498">
        <v>19519706.449999996</v>
      </c>
      <c r="E3568" s="495">
        <f t="shared" si="443"/>
        <v>454560470.25</v>
      </c>
      <c r="F3568" s="495">
        <f t="shared" si="443"/>
        <v>218989977.83000001</v>
      </c>
      <c r="G3568" s="495">
        <f t="shared" si="440"/>
        <v>235570492.41999999</v>
      </c>
      <c r="H3568" s="495">
        <f>VLOOKUP(A3568,'02-Metrics'!A:R,18,FALSE)</f>
        <v>1200000000</v>
      </c>
      <c r="I3568" s="496">
        <f t="shared" si="433"/>
        <v>0.19630874368333331</v>
      </c>
      <c r="J3568" s="512"/>
      <c r="L3568" s="23">
        <v>44136</v>
      </c>
      <c r="M3568" s="241" t="s">
        <v>1040</v>
      </c>
      <c r="S3568">
        <f t="shared" si="437"/>
        <v>2020</v>
      </c>
    </row>
    <row r="3569" spans="1:19">
      <c r="A3569" s="418" t="s">
        <v>1156</v>
      </c>
      <c r="B3569" s="497">
        <f t="shared" si="442"/>
        <v>44166</v>
      </c>
      <c r="C3569" s="498"/>
      <c r="D3569" s="498">
        <v>25779271.030000005</v>
      </c>
      <c r="E3569" s="495">
        <f t="shared" si="443"/>
        <v>454560470.25</v>
      </c>
      <c r="F3569" s="495">
        <f t="shared" si="443"/>
        <v>244769248.86000001</v>
      </c>
      <c r="G3569" s="495">
        <f t="shared" si="440"/>
        <v>209791221.38999999</v>
      </c>
      <c r="H3569" s="495">
        <f>VLOOKUP(A3569,'02-Metrics'!A:R,18,FALSE)</f>
        <v>1200000000</v>
      </c>
      <c r="I3569" s="496">
        <f t="shared" si="433"/>
        <v>0.17482601782499999</v>
      </c>
      <c r="J3569" s="512"/>
      <c r="L3569" s="23">
        <v>44166</v>
      </c>
      <c r="M3569" s="241" t="s">
        <v>1040</v>
      </c>
      <c r="S3569">
        <f t="shared" si="437"/>
        <v>2020</v>
      </c>
    </row>
    <row r="3570" spans="1:19">
      <c r="A3570" s="418" t="s">
        <v>1156</v>
      </c>
      <c r="B3570" s="497">
        <v>44197</v>
      </c>
      <c r="C3570" s="498"/>
      <c r="D3570" s="498">
        <v>32039547.669999994</v>
      </c>
      <c r="E3570" s="495">
        <f t="shared" si="443"/>
        <v>454560470.25</v>
      </c>
      <c r="F3570" s="495">
        <f t="shared" si="443"/>
        <v>276808796.53000003</v>
      </c>
      <c r="G3570" s="495">
        <f t="shared" si="440"/>
        <v>177751673.71999997</v>
      </c>
      <c r="H3570" s="495">
        <f>VLOOKUP(A3570,'02-Metrics'!A:R,18,FALSE)</f>
        <v>1200000000</v>
      </c>
      <c r="I3570" s="496">
        <f t="shared" si="433"/>
        <v>0.14812639476666664</v>
      </c>
      <c r="J3570" s="512"/>
      <c r="M3570" s="241" t="s">
        <v>1038</v>
      </c>
      <c r="S3570">
        <f t="shared" si="437"/>
        <v>2021</v>
      </c>
    </row>
    <row r="3571" spans="1:19">
      <c r="A3571" s="418" t="s">
        <v>1156</v>
      </c>
      <c r="B3571" s="497">
        <f>L3571</f>
        <v>44227</v>
      </c>
      <c r="C3571" s="498">
        <v>9493334.75</v>
      </c>
      <c r="D3571" s="498"/>
      <c r="E3571" s="495">
        <f t="shared" si="443"/>
        <v>464053805</v>
      </c>
      <c r="F3571" s="495">
        <f t="shared" si="443"/>
        <v>276808796.53000003</v>
      </c>
      <c r="G3571" s="495">
        <f t="shared" si="440"/>
        <v>187245008.46999997</v>
      </c>
      <c r="H3571" s="495">
        <f>VLOOKUP(A3571,'02-Metrics'!A:R,18,FALSE)</f>
        <v>1200000000</v>
      </c>
      <c r="I3571" s="496">
        <f t="shared" si="433"/>
        <v>0.1560375070583333</v>
      </c>
      <c r="J3571" s="512"/>
      <c r="L3571" s="23">
        <v>44227</v>
      </c>
      <c r="M3571" s="241" t="s">
        <v>1039</v>
      </c>
      <c r="S3571">
        <f t="shared" si="437"/>
        <v>2021</v>
      </c>
    </row>
    <row r="3572" spans="1:19">
      <c r="A3572" s="418" t="s">
        <v>1156</v>
      </c>
      <c r="B3572" s="497">
        <v>44228</v>
      </c>
      <c r="C3572" s="498"/>
      <c r="D3572" s="498">
        <v>20926874.290000003</v>
      </c>
      <c r="E3572" s="495">
        <f t="shared" si="443"/>
        <v>464053805</v>
      </c>
      <c r="F3572" s="495">
        <f t="shared" si="443"/>
        <v>297735670.82000005</v>
      </c>
      <c r="G3572" s="495">
        <f t="shared" si="440"/>
        <v>166318134.17999995</v>
      </c>
      <c r="H3572" s="495">
        <f>VLOOKUP(A3572,'02-Metrics'!A:R,18,FALSE)</f>
        <v>1200000000</v>
      </c>
      <c r="I3572" s="496">
        <f t="shared" si="433"/>
        <v>0.13859844514999994</v>
      </c>
      <c r="J3572" s="512"/>
      <c r="M3572" s="241" t="s">
        <v>1038</v>
      </c>
      <c r="S3572">
        <f t="shared" si="437"/>
        <v>2021</v>
      </c>
    </row>
    <row r="3573" spans="1:19">
      <c r="A3573" s="418" t="s">
        <v>1156</v>
      </c>
      <c r="B3573" s="497">
        <f>L3573</f>
        <v>44255</v>
      </c>
      <c r="C3573" s="498">
        <v>2493330</v>
      </c>
      <c r="D3573" s="498"/>
      <c r="E3573" s="495">
        <f t="shared" si="443"/>
        <v>466547135</v>
      </c>
      <c r="F3573" s="495">
        <f t="shared" si="443"/>
        <v>297735670.82000005</v>
      </c>
      <c r="G3573" s="495">
        <f t="shared" si="440"/>
        <v>168811464.17999995</v>
      </c>
      <c r="H3573" s="495">
        <f>VLOOKUP(A3573,'02-Metrics'!A:R,18,FALSE)</f>
        <v>1200000000</v>
      </c>
      <c r="I3573" s="496">
        <f t="shared" si="433"/>
        <v>0.14067622014999995</v>
      </c>
      <c r="J3573" s="512"/>
      <c r="L3573" s="23">
        <v>44255</v>
      </c>
      <c r="M3573" s="241" t="s">
        <v>764</v>
      </c>
      <c r="S3573">
        <f t="shared" si="437"/>
        <v>2021</v>
      </c>
    </row>
    <row r="3574" spans="1:19">
      <c r="A3574" s="418" t="s">
        <v>1156</v>
      </c>
      <c r="B3574" s="497">
        <v>44256</v>
      </c>
      <c r="C3574" s="498"/>
      <c r="D3574" s="498">
        <v>12228252.340000002</v>
      </c>
      <c r="E3574" s="495">
        <f t="shared" si="443"/>
        <v>466547135</v>
      </c>
      <c r="F3574" s="495">
        <f t="shared" si="443"/>
        <v>309963923.16000003</v>
      </c>
      <c r="G3574" s="495">
        <f t="shared" si="440"/>
        <v>156583211.83999997</v>
      </c>
      <c r="H3574" s="495">
        <f>VLOOKUP(A3574,'02-Metrics'!A:R,18,FALSE)</f>
        <v>1200000000</v>
      </c>
      <c r="I3574" s="496">
        <f t="shared" si="433"/>
        <v>0.13048600986666664</v>
      </c>
      <c r="J3574" s="512"/>
      <c r="M3574" s="241" t="s">
        <v>1038</v>
      </c>
      <c r="S3574">
        <f t="shared" si="437"/>
        <v>2021</v>
      </c>
    </row>
    <row r="3575" spans="1:19">
      <c r="A3575" s="418"/>
      <c r="B3575" s="505"/>
      <c r="C3575" s="506"/>
      <c r="D3575" s="506"/>
      <c r="E3575" s="506"/>
      <c r="F3575" s="506"/>
      <c r="G3575" s="506"/>
      <c r="H3575" s="495"/>
      <c r="I3575" s="496"/>
      <c r="J3575" s="512"/>
      <c r="S3575">
        <f t="shared" si="437"/>
        <v>1900</v>
      </c>
    </row>
    <row r="3576" spans="1:19">
      <c r="A3576" s="418" t="s">
        <v>990</v>
      </c>
      <c r="B3576" s="497">
        <v>43525</v>
      </c>
      <c r="C3576" s="498"/>
      <c r="D3576" s="498">
        <v>146287.5</v>
      </c>
      <c r="E3576" s="495">
        <f t="shared" ref="E3576:F3591" si="444">C3576+E3575</f>
        <v>0</v>
      </c>
      <c r="F3576" s="495">
        <f t="shared" si="444"/>
        <v>146287.5</v>
      </c>
      <c r="G3576" s="495">
        <f t="shared" si="440"/>
        <v>-146287.5</v>
      </c>
      <c r="H3576" s="495" t="e">
        <f>VLOOKUP(A3576,'02-Metrics'!A:R,18,FALSE)</f>
        <v>#N/A</v>
      </c>
      <c r="I3576" s="496" t="e">
        <f t="shared" ref="I3576:I3639" si="445">G3576/H3576</f>
        <v>#N/A</v>
      </c>
      <c r="J3576" s="512"/>
      <c r="M3576" s="241" t="s">
        <v>1038</v>
      </c>
      <c r="S3576">
        <f t="shared" si="437"/>
        <v>2019</v>
      </c>
    </row>
    <row r="3577" spans="1:19">
      <c r="A3577" s="418" t="s">
        <v>990</v>
      </c>
      <c r="B3577" s="497">
        <v>43556</v>
      </c>
      <c r="C3577" s="498"/>
      <c r="D3577" s="498">
        <v>63150</v>
      </c>
      <c r="E3577" s="495">
        <f t="shared" si="444"/>
        <v>0</v>
      </c>
      <c r="F3577" s="495">
        <f t="shared" si="444"/>
        <v>209437.5</v>
      </c>
      <c r="G3577" s="495">
        <f t="shared" si="440"/>
        <v>-209437.5</v>
      </c>
      <c r="H3577" s="495" t="e">
        <f>VLOOKUP(A3577,'02-Metrics'!A:R,18,FALSE)</f>
        <v>#N/A</v>
      </c>
      <c r="I3577" s="496" t="e">
        <f t="shared" si="445"/>
        <v>#N/A</v>
      </c>
      <c r="J3577" s="512"/>
      <c r="M3577" s="241" t="s">
        <v>1038</v>
      </c>
      <c r="S3577">
        <f t="shared" si="437"/>
        <v>2019</v>
      </c>
    </row>
    <row r="3578" spans="1:19">
      <c r="A3578" s="418" t="s">
        <v>990</v>
      </c>
      <c r="B3578" s="497">
        <v>43586</v>
      </c>
      <c r="C3578" s="498"/>
      <c r="D3578" s="498">
        <v>33981.68</v>
      </c>
      <c r="E3578" s="495">
        <f t="shared" si="444"/>
        <v>0</v>
      </c>
      <c r="F3578" s="495">
        <f t="shared" si="444"/>
        <v>243419.18</v>
      </c>
      <c r="G3578" s="495">
        <f t="shared" si="440"/>
        <v>-243419.18</v>
      </c>
      <c r="H3578" s="495" t="e">
        <f>VLOOKUP(A3578,'02-Metrics'!A:R,18,FALSE)</f>
        <v>#N/A</v>
      </c>
      <c r="I3578" s="496" t="e">
        <f t="shared" si="445"/>
        <v>#N/A</v>
      </c>
      <c r="J3578" s="512"/>
      <c r="M3578" s="241" t="s">
        <v>1038</v>
      </c>
      <c r="S3578">
        <f t="shared" si="437"/>
        <v>2019</v>
      </c>
    </row>
    <row r="3579" spans="1:19">
      <c r="A3579" s="418" t="s">
        <v>990</v>
      </c>
      <c r="B3579" s="497">
        <v>43617</v>
      </c>
      <c r="C3579" s="498"/>
      <c r="D3579" s="498">
        <v>24815</v>
      </c>
      <c r="E3579" s="495">
        <f t="shared" si="444"/>
        <v>0</v>
      </c>
      <c r="F3579" s="495">
        <f t="shared" si="444"/>
        <v>268234.18</v>
      </c>
      <c r="G3579" s="495">
        <f t="shared" si="440"/>
        <v>-268234.18</v>
      </c>
      <c r="H3579" s="495" t="e">
        <f>VLOOKUP(A3579,'02-Metrics'!A:R,18,FALSE)</f>
        <v>#N/A</v>
      </c>
      <c r="I3579" s="496" t="e">
        <f t="shared" si="445"/>
        <v>#N/A</v>
      </c>
      <c r="J3579" s="512"/>
      <c r="M3579" s="241" t="s">
        <v>1038</v>
      </c>
      <c r="S3579">
        <f t="shared" si="437"/>
        <v>2019</v>
      </c>
    </row>
    <row r="3580" spans="1:19">
      <c r="A3580" s="418" t="s">
        <v>990</v>
      </c>
      <c r="B3580" s="497">
        <v>43647</v>
      </c>
      <c r="C3580" s="498"/>
      <c r="D3580" s="498">
        <v>49728.25</v>
      </c>
      <c r="E3580" s="495">
        <f t="shared" si="444"/>
        <v>0</v>
      </c>
      <c r="F3580" s="495">
        <f t="shared" si="444"/>
        <v>317962.43</v>
      </c>
      <c r="G3580" s="495">
        <f t="shared" si="440"/>
        <v>-317962.43</v>
      </c>
      <c r="H3580" s="495" t="e">
        <f>VLOOKUP(A3580,'02-Metrics'!A:R,18,FALSE)</f>
        <v>#N/A</v>
      </c>
      <c r="I3580" s="496" t="e">
        <f t="shared" si="445"/>
        <v>#N/A</v>
      </c>
      <c r="J3580" s="512"/>
      <c r="M3580" s="241" t="s">
        <v>1038</v>
      </c>
      <c r="S3580">
        <f t="shared" si="437"/>
        <v>2019</v>
      </c>
    </row>
    <row r="3581" spans="1:19">
      <c r="A3581" s="418" t="s">
        <v>990</v>
      </c>
      <c r="B3581" s="497">
        <v>43678</v>
      </c>
      <c r="C3581" s="498"/>
      <c r="D3581" s="498">
        <v>425475.3</v>
      </c>
      <c r="E3581" s="495">
        <f t="shared" si="444"/>
        <v>0</v>
      </c>
      <c r="F3581" s="495">
        <f t="shared" si="444"/>
        <v>743437.73</v>
      </c>
      <c r="G3581" s="495">
        <f t="shared" si="440"/>
        <v>-743437.73</v>
      </c>
      <c r="H3581" s="495" t="e">
        <f>VLOOKUP(A3581,'02-Metrics'!A:R,18,FALSE)</f>
        <v>#N/A</v>
      </c>
      <c r="I3581" s="496" t="e">
        <f t="shared" si="445"/>
        <v>#N/A</v>
      </c>
      <c r="J3581" s="512"/>
      <c r="M3581" s="241" t="s">
        <v>1038</v>
      </c>
      <c r="S3581">
        <f t="shared" si="437"/>
        <v>2019</v>
      </c>
    </row>
    <row r="3582" spans="1:19">
      <c r="A3582" s="418" t="s">
        <v>990</v>
      </c>
      <c r="B3582" s="497">
        <v>43709</v>
      </c>
      <c r="C3582" s="498"/>
      <c r="D3582" s="498">
        <v>84583.07</v>
      </c>
      <c r="E3582" s="495">
        <f t="shared" si="444"/>
        <v>0</v>
      </c>
      <c r="F3582" s="495">
        <f t="shared" si="444"/>
        <v>828020.8</v>
      </c>
      <c r="G3582" s="495">
        <f t="shared" si="440"/>
        <v>-828020.8</v>
      </c>
      <c r="H3582" s="495" t="e">
        <f>VLOOKUP(A3582,'02-Metrics'!A:R,18,FALSE)</f>
        <v>#N/A</v>
      </c>
      <c r="I3582" s="496" t="e">
        <f t="shared" si="445"/>
        <v>#N/A</v>
      </c>
      <c r="J3582" s="512"/>
      <c r="M3582" s="241" t="s">
        <v>1038</v>
      </c>
      <c r="S3582">
        <f t="shared" si="437"/>
        <v>2019</v>
      </c>
    </row>
    <row r="3583" spans="1:19">
      <c r="A3583" s="418" t="s">
        <v>990</v>
      </c>
      <c r="B3583" s="497">
        <v>43739</v>
      </c>
      <c r="C3583" s="498"/>
      <c r="D3583" s="498">
        <v>151950.82999999999</v>
      </c>
      <c r="E3583" s="495">
        <f t="shared" si="444"/>
        <v>0</v>
      </c>
      <c r="F3583" s="495">
        <f t="shared" si="444"/>
        <v>979971.63</v>
      </c>
      <c r="G3583" s="495">
        <f t="shared" si="440"/>
        <v>-979971.63</v>
      </c>
      <c r="H3583" s="495" t="e">
        <f>VLOOKUP(A3583,'02-Metrics'!A:R,18,FALSE)</f>
        <v>#N/A</v>
      </c>
      <c r="I3583" s="496" t="e">
        <f t="shared" si="445"/>
        <v>#N/A</v>
      </c>
      <c r="J3583" s="512"/>
      <c r="M3583" s="241" t="s">
        <v>1038</v>
      </c>
      <c r="S3583">
        <f t="shared" si="437"/>
        <v>2019</v>
      </c>
    </row>
    <row r="3584" spans="1:19">
      <c r="A3584" s="418" t="s">
        <v>990</v>
      </c>
      <c r="B3584" s="497">
        <v>43770</v>
      </c>
      <c r="C3584" s="498"/>
      <c r="D3584" s="498">
        <v>185224.15</v>
      </c>
      <c r="E3584" s="495">
        <f t="shared" si="444"/>
        <v>0</v>
      </c>
      <c r="F3584" s="495">
        <f t="shared" si="444"/>
        <v>1165195.78</v>
      </c>
      <c r="G3584" s="495">
        <f t="shared" si="440"/>
        <v>-1165195.78</v>
      </c>
      <c r="H3584" s="495" t="e">
        <f>VLOOKUP(A3584,'02-Metrics'!A:R,18,FALSE)</f>
        <v>#N/A</v>
      </c>
      <c r="I3584" s="496" t="e">
        <f t="shared" si="445"/>
        <v>#N/A</v>
      </c>
      <c r="J3584" s="512"/>
      <c r="M3584" s="241" t="s">
        <v>1038</v>
      </c>
      <c r="S3584">
        <f t="shared" si="437"/>
        <v>2019</v>
      </c>
    </row>
    <row r="3585" spans="1:19">
      <c r="A3585" s="418" t="s">
        <v>990</v>
      </c>
      <c r="B3585" s="497">
        <v>43800</v>
      </c>
      <c r="C3585" s="498"/>
      <c r="D3585" s="498">
        <v>98229.5</v>
      </c>
      <c r="E3585" s="495">
        <f t="shared" si="444"/>
        <v>0</v>
      </c>
      <c r="F3585" s="495">
        <f t="shared" si="444"/>
        <v>1263425.28</v>
      </c>
      <c r="G3585" s="495">
        <f t="shared" si="440"/>
        <v>-1263425.28</v>
      </c>
      <c r="H3585" s="495" t="e">
        <f>VLOOKUP(A3585,'02-Metrics'!A:R,18,FALSE)</f>
        <v>#N/A</v>
      </c>
      <c r="I3585" s="496" t="e">
        <f t="shared" si="445"/>
        <v>#N/A</v>
      </c>
      <c r="J3585" s="512"/>
      <c r="M3585" s="241" t="s">
        <v>1038</v>
      </c>
      <c r="S3585">
        <f t="shared" si="437"/>
        <v>2019</v>
      </c>
    </row>
    <row r="3586" spans="1:19">
      <c r="A3586" s="418" t="s">
        <v>990</v>
      </c>
      <c r="B3586" s="497">
        <v>43831</v>
      </c>
      <c r="C3586" s="498"/>
      <c r="D3586" s="498">
        <v>442135.62000000005</v>
      </c>
      <c r="E3586" s="495">
        <f t="shared" si="444"/>
        <v>0</v>
      </c>
      <c r="F3586" s="495">
        <f t="shared" si="444"/>
        <v>1705560.9000000001</v>
      </c>
      <c r="G3586" s="495">
        <f t="shared" si="440"/>
        <v>-1705560.9000000001</v>
      </c>
      <c r="H3586" s="495" t="e">
        <f>VLOOKUP(A3586,'02-Metrics'!A:R,18,FALSE)</f>
        <v>#N/A</v>
      </c>
      <c r="I3586" s="496" t="e">
        <f t="shared" si="445"/>
        <v>#N/A</v>
      </c>
      <c r="J3586" s="512"/>
      <c r="M3586" s="241" t="s">
        <v>1038</v>
      </c>
      <c r="S3586">
        <f t="shared" si="437"/>
        <v>2020</v>
      </c>
    </row>
    <row r="3587" spans="1:19">
      <c r="A3587" s="418" t="s">
        <v>990</v>
      </c>
      <c r="B3587" s="497">
        <v>43862</v>
      </c>
      <c r="C3587" s="498"/>
      <c r="D3587" s="498">
        <v>132311.45000000001</v>
      </c>
      <c r="E3587" s="495">
        <f t="shared" si="444"/>
        <v>0</v>
      </c>
      <c r="F3587" s="495">
        <f t="shared" si="444"/>
        <v>1837872.35</v>
      </c>
      <c r="G3587" s="495">
        <f t="shared" si="440"/>
        <v>-1837872.35</v>
      </c>
      <c r="H3587" s="495" t="e">
        <f>VLOOKUP(A3587,'02-Metrics'!A:R,18,FALSE)</f>
        <v>#N/A</v>
      </c>
      <c r="I3587" s="496" t="e">
        <f t="shared" si="445"/>
        <v>#N/A</v>
      </c>
      <c r="J3587" s="512"/>
      <c r="M3587" s="241" t="s">
        <v>1038</v>
      </c>
      <c r="S3587">
        <f t="shared" ref="S3587:S3650" si="446">YEAR(B3587)</f>
        <v>2020</v>
      </c>
    </row>
    <row r="3588" spans="1:19">
      <c r="A3588" s="418" t="s">
        <v>990</v>
      </c>
      <c r="B3588" s="497">
        <v>43891</v>
      </c>
      <c r="C3588" s="498"/>
      <c r="D3588" s="498">
        <v>4835</v>
      </c>
      <c r="E3588" s="495">
        <f t="shared" si="444"/>
        <v>0</v>
      </c>
      <c r="F3588" s="495">
        <f t="shared" si="444"/>
        <v>1842707.35</v>
      </c>
      <c r="G3588" s="495">
        <f t="shared" si="440"/>
        <v>-1842707.35</v>
      </c>
      <c r="H3588" s="495" t="e">
        <f>VLOOKUP(A3588,'02-Metrics'!A:R,18,FALSE)</f>
        <v>#N/A</v>
      </c>
      <c r="I3588" s="496" t="e">
        <f t="shared" si="445"/>
        <v>#N/A</v>
      </c>
      <c r="J3588" s="512"/>
      <c r="M3588" s="241" t="s">
        <v>1038</v>
      </c>
      <c r="S3588">
        <f t="shared" si="446"/>
        <v>2020</v>
      </c>
    </row>
    <row r="3589" spans="1:19">
      <c r="A3589" s="418" t="s">
        <v>990</v>
      </c>
      <c r="B3589" s="497">
        <v>43922</v>
      </c>
      <c r="C3589" s="498"/>
      <c r="D3589" s="498">
        <v>21410.04</v>
      </c>
      <c r="E3589" s="495">
        <f t="shared" si="444"/>
        <v>0</v>
      </c>
      <c r="F3589" s="495">
        <f t="shared" si="444"/>
        <v>1864117.3900000001</v>
      </c>
      <c r="G3589" s="495">
        <f t="shared" si="440"/>
        <v>-1864117.3900000001</v>
      </c>
      <c r="H3589" s="495" t="e">
        <f>VLOOKUP(A3589,'02-Metrics'!A:R,18,FALSE)</f>
        <v>#N/A</v>
      </c>
      <c r="I3589" s="496" t="e">
        <f t="shared" si="445"/>
        <v>#N/A</v>
      </c>
      <c r="J3589" s="512"/>
      <c r="M3589" s="241" t="s">
        <v>1038</v>
      </c>
      <c r="S3589">
        <f t="shared" si="446"/>
        <v>2020</v>
      </c>
    </row>
    <row r="3590" spans="1:19">
      <c r="A3590" s="418" t="s">
        <v>990</v>
      </c>
      <c r="B3590" s="497">
        <v>43983</v>
      </c>
      <c r="C3590" s="498"/>
      <c r="D3590" s="498">
        <v>43208.09</v>
      </c>
      <c r="E3590" s="495">
        <f t="shared" si="444"/>
        <v>0</v>
      </c>
      <c r="F3590" s="495">
        <f t="shared" si="444"/>
        <v>1907325.4800000002</v>
      </c>
      <c r="G3590" s="495">
        <f t="shared" si="440"/>
        <v>-1907325.4800000002</v>
      </c>
      <c r="H3590" s="495" t="e">
        <f>VLOOKUP(A3590,'02-Metrics'!A:R,18,FALSE)</f>
        <v>#N/A</v>
      </c>
      <c r="I3590" s="496" t="e">
        <f t="shared" si="445"/>
        <v>#N/A</v>
      </c>
      <c r="J3590" s="512"/>
      <c r="M3590" s="241" t="s">
        <v>1038</v>
      </c>
      <c r="S3590">
        <f t="shared" si="446"/>
        <v>2020</v>
      </c>
    </row>
    <row r="3591" spans="1:19">
      <c r="A3591" s="418" t="s">
        <v>990</v>
      </c>
      <c r="B3591" s="497">
        <f>L3591</f>
        <v>44105</v>
      </c>
      <c r="C3591" s="498"/>
      <c r="D3591" s="498">
        <v>1280.2</v>
      </c>
      <c r="E3591" s="495">
        <f t="shared" si="444"/>
        <v>0</v>
      </c>
      <c r="F3591" s="495">
        <f t="shared" si="444"/>
        <v>1908605.6800000002</v>
      </c>
      <c r="G3591" s="495">
        <f t="shared" si="440"/>
        <v>-1908605.6800000002</v>
      </c>
      <c r="H3591" s="495" t="e">
        <f>VLOOKUP(A3591,'02-Metrics'!A:R,18,FALSE)</f>
        <v>#N/A</v>
      </c>
      <c r="I3591" s="496" t="e">
        <f t="shared" si="445"/>
        <v>#N/A</v>
      </c>
      <c r="J3591" s="512"/>
      <c r="L3591" s="23">
        <v>44105</v>
      </c>
      <c r="M3591" s="241" t="s">
        <v>1040</v>
      </c>
      <c r="S3591">
        <f t="shared" si="446"/>
        <v>2020</v>
      </c>
    </row>
    <row r="3592" spans="1:19">
      <c r="A3592" s="418" t="s">
        <v>990</v>
      </c>
      <c r="B3592" s="497">
        <v>44197</v>
      </c>
      <c r="C3592" s="498"/>
      <c r="D3592" s="498">
        <v>1538.32</v>
      </c>
      <c r="E3592" s="495">
        <f t="shared" ref="E3592:F3592" si="447">C3592+E3591</f>
        <v>0</v>
      </c>
      <c r="F3592" s="495">
        <f t="shared" si="447"/>
        <v>1910144.0000000002</v>
      </c>
      <c r="G3592" s="495">
        <f t="shared" si="440"/>
        <v>-1910144.0000000002</v>
      </c>
      <c r="H3592" s="495" t="e">
        <f>VLOOKUP(A3592,'02-Metrics'!A:R,18,FALSE)</f>
        <v>#N/A</v>
      </c>
      <c r="I3592" s="496" t="e">
        <f t="shared" si="445"/>
        <v>#N/A</v>
      </c>
      <c r="J3592" s="512"/>
      <c r="M3592" s="241" t="s">
        <v>1038</v>
      </c>
      <c r="S3592">
        <f t="shared" si="446"/>
        <v>2021</v>
      </c>
    </row>
    <row r="3593" spans="1:19">
      <c r="A3593" s="418"/>
      <c r="B3593" s="505"/>
      <c r="C3593" s="506"/>
      <c r="D3593" s="506"/>
      <c r="E3593" s="506"/>
      <c r="F3593" s="506"/>
      <c r="G3593" s="506"/>
      <c r="H3593" s="495"/>
      <c r="I3593" s="496"/>
      <c r="J3593" s="512"/>
      <c r="S3593">
        <f t="shared" si="446"/>
        <v>1900</v>
      </c>
    </row>
    <row r="3594" spans="1:19">
      <c r="A3594" s="418" t="s">
        <v>1157</v>
      </c>
      <c r="B3594" s="497">
        <v>43525</v>
      </c>
      <c r="C3594" s="498"/>
      <c r="D3594" s="498">
        <v>42000</v>
      </c>
      <c r="E3594" s="495">
        <f t="shared" ref="E3594:F3608" si="448">C3594+E3593</f>
        <v>0</v>
      </c>
      <c r="F3594" s="495">
        <f t="shared" si="448"/>
        <v>42000</v>
      </c>
      <c r="G3594" s="495">
        <f t="shared" si="440"/>
        <v>-42000</v>
      </c>
      <c r="H3594" s="495" t="e">
        <f>VLOOKUP(A3594,'02-Metrics'!A:R,18,FALSE)</f>
        <v>#N/A</v>
      </c>
      <c r="I3594" s="496" t="e">
        <f t="shared" si="445"/>
        <v>#N/A</v>
      </c>
      <c r="J3594" s="512"/>
      <c r="M3594" s="241" t="s">
        <v>1038</v>
      </c>
      <c r="S3594">
        <f t="shared" si="446"/>
        <v>2019</v>
      </c>
    </row>
    <row r="3595" spans="1:19">
      <c r="A3595" s="418" t="s">
        <v>1157</v>
      </c>
      <c r="B3595" s="497">
        <v>43556</v>
      </c>
      <c r="C3595" s="498"/>
      <c r="D3595" s="498">
        <v>37900</v>
      </c>
      <c r="E3595" s="495">
        <f t="shared" si="448"/>
        <v>0</v>
      </c>
      <c r="F3595" s="495">
        <f t="shared" si="448"/>
        <v>79900</v>
      </c>
      <c r="G3595" s="495">
        <f t="shared" si="440"/>
        <v>-79900</v>
      </c>
      <c r="H3595" s="495" t="e">
        <f>VLOOKUP(A3595,'02-Metrics'!A:R,18,FALSE)</f>
        <v>#N/A</v>
      </c>
      <c r="I3595" s="496" t="e">
        <f t="shared" si="445"/>
        <v>#N/A</v>
      </c>
      <c r="J3595" s="512"/>
      <c r="M3595" s="241" t="s">
        <v>1038</v>
      </c>
      <c r="S3595">
        <f t="shared" si="446"/>
        <v>2019</v>
      </c>
    </row>
    <row r="3596" spans="1:19">
      <c r="A3596" s="418" t="s">
        <v>1157</v>
      </c>
      <c r="B3596" s="497">
        <v>43586</v>
      </c>
      <c r="C3596" s="498"/>
      <c r="D3596" s="498">
        <v>17300</v>
      </c>
      <c r="E3596" s="495">
        <f t="shared" si="448"/>
        <v>0</v>
      </c>
      <c r="F3596" s="495">
        <f t="shared" si="448"/>
        <v>97200</v>
      </c>
      <c r="G3596" s="495">
        <f t="shared" si="440"/>
        <v>-97200</v>
      </c>
      <c r="H3596" s="495" t="e">
        <f>VLOOKUP(A3596,'02-Metrics'!A:R,18,FALSE)</f>
        <v>#N/A</v>
      </c>
      <c r="I3596" s="496" t="e">
        <f t="shared" si="445"/>
        <v>#N/A</v>
      </c>
      <c r="J3596" s="512"/>
      <c r="M3596" s="241" t="s">
        <v>1038</v>
      </c>
      <c r="S3596">
        <f t="shared" si="446"/>
        <v>2019</v>
      </c>
    </row>
    <row r="3597" spans="1:19">
      <c r="A3597" s="418" t="s">
        <v>1157</v>
      </c>
      <c r="B3597" s="497">
        <v>43617</v>
      </c>
      <c r="C3597" s="498"/>
      <c r="D3597" s="498">
        <v>34500</v>
      </c>
      <c r="E3597" s="495">
        <f t="shared" si="448"/>
        <v>0</v>
      </c>
      <c r="F3597" s="495">
        <f t="shared" si="448"/>
        <v>131700</v>
      </c>
      <c r="G3597" s="495">
        <f t="shared" si="440"/>
        <v>-131700</v>
      </c>
      <c r="H3597" s="495" t="e">
        <f>VLOOKUP(A3597,'02-Metrics'!A:R,18,FALSE)</f>
        <v>#N/A</v>
      </c>
      <c r="I3597" s="496" t="e">
        <f t="shared" si="445"/>
        <v>#N/A</v>
      </c>
      <c r="J3597" s="512"/>
      <c r="M3597" s="241" t="s">
        <v>1038</v>
      </c>
      <c r="S3597">
        <f t="shared" si="446"/>
        <v>2019</v>
      </c>
    </row>
    <row r="3598" spans="1:19">
      <c r="A3598" s="418" t="s">
        <v>1157</v>
      </c>
      <c r="B3598" s="497">
        <v>43647</v>
      </c>
      <c r="C3598" s="498"/>
      <c r="D3598" s="498">
        <v>114209</v>
      </c>
      <c r="E3598" s="495">
        <f t="shared" si="448"/>
        <v>0</v>
      </c>
      <c r="F3598" s="495">
        <f t="shared" si="448"/>
        <v>245909</v>
      </c>
      <c r="G3598" s="495">
        <f t="shared" si="440"/>
        <v>-245909</v>
      </c>
      <c r="H3598" s="495" t="e">
        <f>VLOOKUP(A3598,'02-Metrics'!A:R,18,FALSE)</f>
        <v>#N/A</v>
      </c>
      <c r="I3598" s="496" t="e">
        <f t="shared" si="445"/>
        <v>#N/A</v>
      </c>
      <c r="J3598" s="512"/>
      <c r="M3598" s="241" t="s">
        <v>1038</v>
      </c>
      <c r="S3598">
        <f t="shared" si="446"/>
        <v>2019</v>
      </c>
    </row>
    <row r="3599" spans="1:19">
      <c r="A3599" s="418" t="s">
        <v>1157</v>
      </c>
      <c r="B3599" s="497">
        <v>43678</v>
      </c>
      <c r="C3599" s="498"/>
      <c r="D3599" s="498">
        <v>106690</v>
      </c>
      <c r="E3599" s="495">
        <f t="shared" si="448"/>
        <v>0</v>
      </c>
      <c r="F3599" s="495">
        <f t="shared" si="448"/>
        <v>352599</v>
      </c>
      <c r="G3599" s="495">
        <f t="shared" ref="G3599:G3663" si="449">E3599-F3599</f>
        <v>-352599</v>
      </c>
      <c r="H3599" s="495" t="e">
        <f>VLOOKUP(A3599,'02-Metrics'!A:R,18,FALSE)</f>
        <v>#N/A</v>
      </c>
      <c r="I3599" s="496" t="e">
        <f t="shared" si="445"/>
        <v>#N/A</v>
      </c>
      <c r="J3599" s="512"/>
      <c r="M3599" s="241" t="s">
        <v>1038</v>
      </c>
      <c r="S3599">
        <f t="shared" si="446"/>
        <v>2019</v>
      </c>
    </row>
    <row r="3600" spans="1:19">
      <c r="A3600" s="418" t="s">
        <v>1157</v>
      </c>
      <c r="B3600" s="497">
        <v>43709</v>
      </c>
      <c r="C3600" s="498"/>
      <c r="D3600" s="498">
        <v>140914.62</v>
      </c>
      <c r="E3600" s="495">
        <f t="shared" si="448"/>
        <v>0</v>
      </c>
      <c r="F3600" s="495">
        <f t="shared" si="448"/>
        <v>493513.62</v>
      </c>
      <c r="G3600" s="495">
        <f t="shared" si="449"/>
        <v>-493513.62</v>
      </c>
      <c r="H3600" s="495" t="e">
        <f>VLOOKUP(A3600,'02-Metrics'!A:R,18,FALSE)</f>
        <v>#N/A</v>
      </c>
      <c r="I3600" s="496" t="e">
        <f t="shared" si="445"/>
        <v>#N/A</v>
      </c>
      <c r="J3600" s="512"/>
      <c r="M3600" s="241" t="s">
        <v>1038</v>
      </c>
      <c r="S3600">
        <f t="shared" si="446"/>
        <v>2019</v>
      </c>
    </row>
    <row r="3601" spans="1:19">
      <c r="A3601" s="418" t="s">
        <v>1157</v>
      </c>
      <c r="B3601" s="497">
        <v>43739</v>
      </c>
      <c r="C3601" s="498"/>
      <c r="D3601" s="498">
        <v>74705.350000000006</v>
      </c>
      <c r="E3601" s="495">
        <f t="shared" si="448"/>
        <v>0</v>
      </c>
      <c r="F3601" s="495">
        <f t="shared" si="448"/>
        <v>568218.97</v>
      </c>
      <c r="G3601" s="495">
        <f t="shared" si="449"/>
        <v>-568218.97</v>
      </c>
      <c r="H3601" s="495" t="e">
        <f>VLOOKUP(A3601,'02-Metrics'!A:R,18,FALSE)</f>
        <v>#N/A</v>
      </c>
      <c r="I3601" s="496" t="e">
        <f t="shared" si="445"/>
        <v>#N/A</v>
      </c>
      <c r="J3601" s="512"/>
      <c r="M3601" s="241" t="s">
        <v>1038</v>
      </c>
      <c r="S3601">
        <f t="shared" si="446"/>
        <v>2019</v>
      </c>
    </row>
    <row r="3602" spans="1:19">
      <c r="A3602" s="418" t="s">
        <v>1157</v>
      </c>
      <c r="B3602" s="497">
        <v>43770</v>
      </c>
      <c r="C3602" s="498"/>
      <c r="D3602" s="498">
        <v>33095</v>
      </c>
      <c r="E3602" s="495">
        <f t="shared" si="448"/>
        <v>0</v>
      </c>
      <c r="F3602" s="495">
        <f t="shared" si="448"/>
        <v>601313.97</v>
      </c>
      <c r="G3602" s="495">
        <f t="shared" si="449"/>
        <v>-601313.97</v>
      </c>
      <c r="H3602" s="495" t="e">
        <f>VLOOKUP(A3602,'02-Metrics'!A:R,18,FALSE)</f>
        <v>#N/A</v>
      </c>
      <c r="I3602" s="496" t="e">
        <f t="shared" si="445"/>
        <v>#N/A</v>
      </c>
      <c r="J3602" s="512"/>
      <c r="M3602" s="241" t="s">
        <v>1038</v>
      </c>
      <c r="S3602">
        <f t="shared" si="446"/>
        <v>2019</v>
      </c>
    </row>
    <row r="3603" spans="1:19">
      <c r="A3603" s="418" t="s">
        <v>1157</v>
      </c>
      <c r="B3603" s="497">
        <v>43800</v>
      </c>
      <c r="C3603" s="498"/>
      <c r="D3603" s="498">
        <v>123609.76000000001</v>
      </c>
      <c r="E3603" s="495">
        <f t="shared" si="448"/>
        <v>0</v>
      </c>
      <c r="F3603" s="495">
        <f t="shared" si="448"/>
        <v>724923.73</v>
      </c>
      <c r="G3603" s="495">
        <f t="shared" si="449"/>
        <v>-724923.73</v>
      </c>
      <c r="H3603" s="495" t="e">
        <f>VLOOKUP(A3603,'02-Metrics'!A:R,18,FALSE)</f>
        <v>#N/A</v>
      </c>
      <c r="I3603" s="496" t="e">
        <f t="shared" si="445"/>
        <v>#N/A</v>
      </c>
      <c r="J3603" s="512"/>
      <c r="M3603" s="241" t="s">
        <v>1038</v>
      </c>
      <c r="S3603">
        <f t="shared" si="446"/>
        <v>2019</v>
      </c>
    </row>
    <row r="3604" spans="1:19">
      <c r="A3604" s="418" t="s">
        <v>1157</v>
      </c>
      <c r="B3604" s="497">
        <v>43831</v>
      </c>
      <c r="C3604" s="498"/>
      <c r="D3604" s="498">
        <v>76710.62</v>
      </c>
      <c r="E3604" s="495">
        <f t="shared" si="448"/>
        <v>0</v>
      </c>
      <c r="F3604" s="495">
        <f t="shared" si="448"/>
        <v>801634.35</v>
      </c>
      <c r="G3604" s="495">
        <f t="shared" si="449"/>
        <v>-801634.35</v>
      </c>
      <c r="H3604" s="495" t="e">
        <f>VLOOKUP(A3604,'02-Metrics'!A:R,18,FALSE)</f>
        <v>#N/A</v>
      </c>
      <c r="I3604" s="496" t="e">
        <f t="shared" si="445"/>
        <v>#N/A</v>
      </c>
      <c r="J3604" s="512"/>
      <c r="M3604" s="241" t="s">
        <v>1038</v>
      </c>
      <c r="S3604">
        <f t="shared" si="446"/>
        <v>2020</v>
      </c>
    </row>
    <row r="3605" spans="1:19">
      <c r="A3605" s="418" t="s">
        <v>1157</v>
      </c>
      <c r="B3605" s="497">
        <v>43862</v>
      </c>
      <c r="C3605" s="498"/>
      <c r="D3605" s="498">
        <v>2619</v>
      </c>
      <c r="E3605" s="495">
        <f t="shared" si="448"/>
        <v>0</v>
      </c>
      <c r="F3605" s="495">
        <f t="shared" si="448"/>
        <v>804253.35</v>
      </c>
      <c r="G3605" s="495">
        <f t="shared" si="449"/>
        <v>-804253.35</v>
      </c>
      <c r="H3605" s="495" t="e">
        <f>VLOOKUP(A3605,'02-Metrics'!A:R,18,FALSE)</f>
        <v>#N/A</v>
      </c>
      <c r="I3605" s="496" t="e">
        <f t="shared" si="445"/>
        <v>#N/A</v>
      </c>
      <c r="J3605" s="512"/>
      <c r="M3605" s="241" t="s">
        <v>1038</v>
      </c>
      <c r="S3605">
        <f t="shared" si="446"/>
        <v>2020</v>
      </c>
    </row>
    <row r="3606" spans="1:19">
      <c r="A3606" s="418" t="s">
        <v>1157</v>
      </c>
      <c r="B3606" s="497">
        <v>43891</v>
      </c>
      <c r="C3606" s="498"/>
      <c r="D3606" s="498">
        <v>10000</v>
      </c>
      <c r="E3606" s="495">
        <f t="shared" si="448"/>
        <v>0</v>
      </c>
      <c r="F3606" s="495">
        <f t="shared" si="448"/>
        <v>814253.35</v>
      </c>
      <c r="G3606" s="495">
        <f t="shared" si="449"/>
        <v>-814253.35</v>
      </c>
      <c r="H3606" s="495" t="e">
        <f>VLOOKUP(A3606,'02-Metrics'!A:R,18,FALSE)</f>
        <v>#N/A</v>
      </c>
      <c r="I3606" s="496" t="e">
        <f t="shared" si="445"/>
        <v>#N/A</v>
      </c>
      <c r="J3606" s="512"/>
      <c r="M3606" s="241" t="s">
        <v>1038</v>
      </c>
      <c r="S3606">
        <f t="shared" si="446"/>
        <v>2020</v>
      </c>
    </row>
    <row r="3607" spans="1:19">
      <c r="A3607" s="418" t="s">
        <v>1157</v>
      </c>
      <c r="B3607" s="497">
        <v>43922</v>
      </c>
      <c r="C3607" s="498"/>
      <c r="D3607" s="498">
        <v>6666</v>
      </c>
      <c r="E3607" s="495">
        <f t="shared" si="448"/>
        <v>0</v>
      </c>
      <c r="F3607" s="495">
        <f t="shared" si="448"/>
        <v>820919.35</v>
      </c>
      <c r="G3607" s="495">
        <f t="shared" si="449"/>
        <v>-820919.35</v>
      </c>
      <c r="H3607" s="495" t="e">
        <f>VLOOKUP(A3607,'02-Metrics'!A:R,18,FALSE)</f>
        <v>#N/A</v>
      </c>
      <c r="I3607" s="496" t="e">
        <f t="shared" si="445"/>
        <v>#N/A</v>
      </c>
      <c r="J3607" s="512"/>
      <c r="M3607" s="241" t="s">
        <v>1038</v>
      </c>
      <c r="S3607">
        <f t="shared" si="446"/>
        <v>2020</v>
      </c>
    </row>
    <row r="3608" spans="1:19">
      <c r="A3608" s="418" t="s">
        <v>1157</v>
      </c>
      <c r="B3608" s="497">
        <v>44013</v>
      </c>
      <c r="C3608" s="498"/>
      <c r="D3608" s="498">
        <v>8270</v>
      </c>
      <c r="E3608" s="495">
        <f t="shared" si="448"/>
        <v>0</v>
      </c>
      <c r="F3608" s="495">
        <f t="shared" si="448"/>
        <v>829189.35</v>
      </c>
      <c r="G3608" s="495">
        <f t="shared" si="449"/>
        <v>-829189.35</v>
      </c>
      <c r="H3608" s="495" t="e">
        <f>VLOOKUP(A3608,'02-Metrics'!A:R,18,FALSE)</f>
        <v>#N/A</v>
      </c>
      <c r="I3608" s="496" t="e">
        <f t="shared" si="445"/>
        <v>#N/A</v>
      </c>
      <c r="J3608" s="512"/>
      <c r="M3608" s="241" t="s">
        <v>1038</v>
      </c>
      <c r="S3608">
        <f t="shared" si="446"/>
        <v>2020</v>
      </c>
    </row>
    <row r="3609" spans="1:19">
      <c r="A3609" s="418"/>
      <c r="B3609" s="505"/>
      <c r="C3609" s="506"/>
      <c r="D3609" s="506"/>
      <c r="E3609" s="506"/>
      <c r="F3609" s="506"/>
      <c r="G3609" s="506"/>
      <c r="H3609" s="495"/>
      <c r="I3609" s="496"/>
      <c r="J3609" s="512"/>
      <c r="S3609">
        <f t="shared" si="446"/>
        <v>1900</v>
      </c>
    </row>
    <row r="3610" spans="1:19">
      <c r="A3610" s="418" t="s">
        <v>567</v>
      </c>
      <c r="B3610" s="497">
        <v>43535</v>
      </c>
      <c r="C3610" s="498">
        <v>22000000</v>
      </c>
      <c r="D3610" s="498"/>
      <c r="E3610" s="495">
        <f>C3610+E3609</f>
        <v>22000000</v>
      </c>
      <c r="F3610" s="495">
        <f>D3610+F3609</f>
        <v>0</v>
      </c>
      <c r="G3610" s="495">
        <f>E3610-F3610</f>
        <v>22000000</v>
      </c>
      <c r="H3610" s="495">
        <f>VLOOKUP(A3610,'02-Metrics'!A:R,18,FALSE)</f>
        <v>65831906</v>
      </c>
      <c r="I3610" s="496">
        <f t="shared" si="445"/>
        <v>0.33418446064739488</v>
      </c>
      <c r="J3610" s="512"/>
      <c r="L3610" s="23">
        <v>43714</v>
      </c>
      <c r="M3610" s="241" t="s">
        <v>764</v>
      </c>
      <c r="S3610">
        <f t="shared" si="446"/>
        <v>2019</v>
      </c>
    </row>
    <row r="3611" spans="1:19">
      <c r="A3611" s="418" t="s">
        <v>567</v>
      </c>
      <c r="B3611" s="497">
        <v>43576</v>
      </c>
      <c r="C3611" s="498">
        <v>20624356.649999999</v>
      </c>
      <c r="D3611" s="498"/>
      <c r="E3611" s="495">
        <f t="shared" ref="E3611:F3626" si="450">C3611+E3610</f>
        <v>42624356.649999999</v>
      </c>
      <c r="F3611" s="495">
        <f t="shared" si="450"/>
        <v>0</v>
      </c>
      <c r="G3611" s="495">
        <f>E3611-F3611</f>
        <v>42624356.649999999</v>
      </c>
      <c r="H3611" s="495">
        <f>VLOOKUP(A3611,'02-Metrics'!A:R,18,FALSE)</f>
        <v>65831906</v>
      </c>
      <c r="I3611" s="496">
        <f t="shared" si="445"/>
        <v>0.64747261988738403</v>
      </c>
      <c r="J3611" s="512"/>
      <c r="L3611" s="23">
        <v>43714</v>
      </c>
      <c r="M3611" s="241" t="s">
        <v>764</v>
      </c>
      <c r="S3611">
        <f t="shared" si="446"/>
        <v>2019</v>
      </c>
    </row>
    <row r="3612" spans="1:19">
      <c r="A3612" s="418" t="s">
        <v>567</v>
      </c>
      <c r="B3612" s="497">
        <f t="shared" ref="B3612:B3624" si="451">L3612</f>
        <v>43714</v>
      </c>
      <c r="C3612" s="498">
        <v>9050238.7300000004</v>
      </c>
      <c r="D3612" s="498"/>
      <c r="E3612" s="495">
        <f t="shared" si="450"/>
        <v>51674595.379999995</v>
      </c>
      <c r="F3612" s="495">
        <f t="shared" si="450"/>
        <v>0</v>
      </c>
      <c r="G3612" s="495">
        <f t="shared" si="449"/>
        <v>51674595.379999995</v>
      </c>
      <c r="H3612" s="495">
        <f>VLOOKUP(A3612,'02-Metrics'!A:R,18,FALSE)</f>
        <v>65831906</v>
      </c>
      <c r="I3612" s="496">
        <f t="shared" si="445"/>
        <v>0.78494758119262098</v>
      </c>
      <c r="J3612" s="512"/>
      <c r="L3612" s="23">
        <v>43714</v>
      </c>
      <c r="M3612" s="241" t="s">
        <v>764</v>
      </c>
      <c r="S3612">
        <f t="shared" si="446"/>
        <v>2019</v>
      </c>
    </row>
    <row r="3613" spans="1:19">
      <c r="A3613" s="418" t="s">
        <v>567</v>
      </c>
      <c r="B3613" s="497">
        <f t="shared" si="451"/>
        <v>43846</v>
      </c>
      <c r="C3613" s="498">
        <v>292862</v>
      </c>
      <c r="D3613" s="498"/>
      <c r="E3613" s="495">
        <f t="shared" si="450"/>
        <v>51967457.379999995</v>
      </c>
      <c r="F3613" s="495">
        <f t="shared" si="450"/>
        <v>0</v>
      </c>
      <c r="G3613" s="495">
        <f t="shared" si="449"/>
        <v>51967457.379999995</v>
      </c>
      <c r="H3613" s="495">
        <f>VLOOKUP(A3613,'02-Metrics'!A:R,18,FALSE)</f>
        <v>65831906</v>
      </c>
      <c r="I3613" s="496">
        <f t="shared" si="445"/>
        <v>0.78939621435235363</v>
      </c>
      <c r="J3613" s="512"/>
      <c r="L3613" s="23">
        <v>43846</v>
      </c>
      <c r="M3613" s="241" t="s">
        <v>764</v>
      </c>
      <c r="S3613">
        <f t="shared" si="446"/>
        <v>2020</v>
      </c>
    </row>
    <row r="3614" spans="1:19">
      <c r="A3614" s="418" t="s">
        <v>567</v>
      </c>
      <c r="B3614" s="497">
        <f t="shared" si="451"/>
        <v>43846</v>
      </c>
      <c r="C3614" s="498">
        <v>457138.81</v>
      </c>
      <c r="D3614" s="498"/>
      <c r="E3614" s="495">
        <f t="shared" si="450"/>
        <v>52424596.189999998</v>
      </c>
      <c r="F3614" s="495">
        <f t="shared" si="450"/>
        <v>0</v>
      </c>
      <c r="G3614" s="495">
        <f t="shared" si="449"/>
        <v>52424596.189999998</v>
      </c>
      <c r="H3614" s="495">
        <f>VLOOKUP(A3614,'02-Metrics'!A:R,18,FALSE)</f>
        <v>65831906</v>
      </c>
      <c r="I3614" s="496">
        <f t="shared" si="445"/>
        <v>0.79634024556421013</v>
      </c>
      <c r="J3614" s="512"/>
      <c r="L3614" s="23">
        <v>43846</v>
      </c>
      <c r="M3614" s="241" t="s">
        <v>764</v>
      </c>
      <c r="S3614">
        <f t="shared" si="446"/>
        <v>2020</v>
      </c>
    </row>
    <row r="3615" spans="1:19">
      <c r="A3615" s="418" t="s">
        <v>567</v>
      </c>
      <c r="B3615" s="497">
        <f t="shared" si="451"/>
        <v>43913</v>
      </c>
      <c r="C3615" s="498">
        <v>500000</v>
      </c>
      <c r="D3615" s="498"/>
      <c r="E3615" s="495">
        <f t="shared" si="450"/>
        <v>52924596.189999998</v>
      </c>
      <c r="F3615" s="495">
        <f t="shared" si="450"/>
        <v>0</v>
      </c>
      <c r="G3615" s="495">
        <f t="shared" si="449"/>
        <v>52924596.189999998</v>
      </c>
      <c r="H3615" s="495">
        <f>VLOOKUP(A3615,'02-Metrics'!A:R,18,FALSE)</f>
        <v>65831906</v>
      </c>
      <c r="I3615" s="496">
        <f t="shared" si="445"/>
        <v>0.80393534694255997</v>
      </c>
      <c r="J3615" s="512"/>
      <c r="L3615" s="23">
        <v>43913</v>
      </c>
      <c r="M3615" s="241" t="s">
        <v>764</v>
      </c>
      <c r="S3615">
        <f t="shared" si="446"/>
        <v>2020</v>
      </c>
    </row>
    <row r="3616" spans="1:19">
      <c r="A3616" s="418" t="s">
        <v>567</v>
      </c>
      <c r="B3616" s="497">
        <f t="shared" si="451"/>
        <v>43930</v>
      </c>
      <c r="C3616" s="498">
        <v>237906.87</v>
      </c>
      <c r="D3616" s="498"/>
      <c r="E3616" s="495">
        <f t="shared" si="450"/>
        <v>53162503.059999995</v>
      </c>
      <c r="F3616" s="495">
        <f t="shared" si="450"/>
        <v>0</v>
      </c>
      <c r="G3616" s="495">
        <f t="shared" si="449"/>
        <v>53162503.059999995</v>
      </c>
      <c r="H3616" s="495">
        <f>VLOOKUP(A3616,'02-Metrics'!A:R,18,FALSE)</f>
        <v>65831906</v>
      </c>
      <c r="I3616" s="496">
        <f t="shared" si="445"/>
        <v>0.80754920053507173</v>
      </c>
      <c r="J3616" s="512"/>
      <c r="L3616" s="23">
        <v>43930</v>
      </c>
      <c r="M3616" s="241" t="s">
        <v>764</v>
      </c>
      <c r="S3616">
        <f t="shared" si="446"/>
        <v>2020</v>
      </c>
    </row>
    <row r="3617" spans="1:19">
      <c r="A3617" s="418" t="s">
        <v>567</v>
      </c>
      <c r="B3617" s="497">
        <f t="shared" si="451"/>
        <v>43930</v>
      </c>
      <c r="C3617" s="498">
        <v>838441.78999999992</v>
      </c>
      <c r="D3617" s="498"/>
      <c r="E3617" s="495">
        <f t="shared" si="450"/>
        <v>54000944.849999994</v>
      </c>
      <c r="F3617" s="495">
        <f t="shared" si="450"/>
        <v>0</v>
      </c>
      <c r="G3617" s="495">
        <f t="shared" si="449"/>
        <v>54000944.849999994</v>
      </c>
      <c r="H3617" s="495">
        <f>VLOOKUP(A3617,'02-Metrics'!A:R,18,FALSE)</f>
        <v>65831906</v>
      </c>
      <c r="I3617" s="496">
        <f t="shared" si="445"/>
        <v>0.8202853013248621</v>
      </c>
      <c r="J3617" s="512"/>
      <c r="L3617" s="23">
        <v>43930</v>
      </c>
      <c r="M3617" s="241" t="s">
        <v>764</v>
      </c>
      <c r="S3617">
        <f t="shared" si="446"/>
        <v>2020</v>
      </c>
    </row>
    <row r="3618" spans="1:19">
      <c r="A3618" s="418" t="s">
        <v>567</v>
      </c>
      <c r="B3618" s="497">
        <f t="shared" si="451"/>
        <v>43930</v>
      </c>
      <c r="C3618" s="498">
        <v>923651.34</v>
      </c>
      <c r="D3618" s="498"/>
      <c r="E3618" s="495">
        <f t="shared" si="450"/>
        <v>54924596.189999998</v>
      </c>
      <c r="F3618" s="495">
        <f t="shared" si="450"/>
        <v>0</v>
      </c>
      <c r="G3618" s="495">
        <f t="shared" si="449"/>
        <v>54924596.189999998</v>
      </c>
      <c r="H3618" s="495">
        <f>VLOOKUP(A3618,'02-Metrics'!A:R,18,FALSE)</f>
        <v>65831906</v>
      </c>
      <c r="I3618" s="496">
        <f t="shared" si="445"/>
        <v>0.83431575245595957</v>
      </c>
      <c r="J3618" s="512"/>
      <c r="L3618" s="23">
        <v>43930</v>
      </c>
      <c r="M3618" s="241" t="s">
        <v>764</v>
      </c>
      <c r="S3618">
        <f t="shared" si="446"/>
        <v>2020</v>
      </c>
    </row>
    <row r="3619" spans="1:19">
      <c r="A3619" s="418" t="s">
        <v>567</v>
      </c>
      <c r="B3619" s="497">
        <f t="shared" si="451"/>
        <v>43934</v>
      </c>
      <c r="C3619" s="498">
        <v>1000000</v>
      </c>
      <c r="D3619" s="498"/>
      <c r="E3619" s="495">
        <f t="shared" si="450"/>
        <v>55924596.189999998</v>
      </c>
      <c r="F3619" s="495">
        <f t="shared" si="450"/>
        <v>0</v>
      </c>
      <c r="G3619" s="495">
        <f t="shared" si="449"/>
        <v>55924596.189999998</v>
      </c>
      <c r="H3619" s="495">
        <f>VLOOKUP(A3619,'02-Metrics'!A:R,18,FALSE)</f>
        <v>65831906</v>
      </c>
      <c r="I3619" s="496">
        <f t="shared" si="445"/>
        <v>0.84950595521265926</v>
      </c>
      <c r="J3619" s="512"/>
      <c r="L3619" s="23">
        <v>43934</v>
      </c>
      <c r="M3619" s="241" t="s">
        <v>764</v>
      </c>
      <c r="S3619">
        <f t="shared" si="446"/>
        <v>2020</v>
      </c>
    </row>
    <row r="3620" spans="1:19">
      <c r="A3620" s="418" t="s">
        <v>567</v>
      </c>
      <c r="B3620" s="497">
        <f t="shared" si="451"/>
        <v>44000</v>
      </c>
      <c r="C3620" s="498">
        <v>750000</v>
      </c>
      <c r="D3620" s="498"/>
      <c r="E3620" s="495">
        <f t="shared" si="450"/>
        <v>56674596.189999998</v>
      </c>
      <c r="F3620" s="495">
        <f t="shared" si="450"/>
        <v>0</v>
      </c>
      <c r="G3620" s="495">
        <f t="shared" si="449"/>
        <v>56674596.189999998</v>
      </c>
      <c r="H3620" s="495">
        <f>VLOOKUP(A3620,'02-Metrics'!A:R,18,FALSE)</f>
        <v>65831906</v>
      </c>
      <c r="I3620" s="496">
        <f t="shared" si="445"/>
        <v>0.86089860728018408</v>
      </c>
      <c r="J3620" s="512"/>
      <c r="L3620" s="23">
        <v>44000</v>
      </c>
      <c r="M3620" s="241" t="s">
        <v>764</v>
      </c>
      <c r="S3620">
        <f t="shared" si="446"/>
        <v>2020</v>
      </c>
    </row>
    <row r="3621" spans="1:19">
      <c r="A3621" s="418" t="s">
        <v>567</v>
      </c>
      <c r="B3621" s="497">
        <f t="shared" si="451"/>
        <v>44105</v>
      </c>
      <c r="C3621" s="498"/>
      <c r="D3621" s="498">
        <v>230351.35</v>
      </c>
      <c r="E3621" s="495">
        <f t="shared" si="450"/>
        <v>56674596.189999998</v>
      </c>
      <c r="F3621" s="495">
        <f t="shared" si="450"/>
        <v>230351.35</v>
      </c>
      <c r="G3621" s="495">
        <f t="shared" si="449"/>
        <v>56444244.839999996</v>
      </c>
      <c r="H3621" s="495">
        <f>VLOOKUP(A3621,'02-Metrics'!A:R,18,FALSE)</f>
        <v>65831906</v>
      </c>
      <c r="I3621" s="496">
        <f t="shared" si="445"/>
        <v>0.85739952356840465</v>
      </c>
      <c r="J3621" s="512"/>
      <c r="L3621" s="23">
        <v>44105</v>
      </c>
      <c r="M3621" s="241" t="s">
        <v>1040</v>
      </c>
      <c r="S3621">
        <f t="shared" si="446"/>
        <v>2020</v>
      </c>
    </row>
    <row r="3622" spans="1:19">
      <c r="A3622" s="418" t="s">
        <v>567</v>
      </c>
      <c r="B3622" s="497">
        <f t="shared" si="451"/>
        <v>44136</v>
      </c>
      <c r="C3622" s="498"/>
      <c r="D3622" s="498">
        <v>91484.999999999985</v>
      </c>
      <c r="E3622" s="495">
        <f t="shared" si="450"/>
        <v>56674596.189999998</v>
      </c>
      <c r="F3622" s="495">
        <f t="shared" si="450"/>
        <v>321836.34999999998</v>
      </c>
      <c r="G3622" s="495">
        <f t="shared" si="449"/>
        <v>56352759.839999996</v>
      </c>
      <c r="H3622" s="495">
        <f>VLOOKUP(A3622,'02-Metrics'!A:R,18,FALSE)</f>
        <v>65831906</v>
      </c>
      <c r="I3622" s="496">
        <f t="shared" si="445"/>
        <v>0.85600984786920797</v>
      </c>
      <c r="J3622" s="512"/>
      <c r="L3622" s="23">
        <v>44136</v>
      </c>
      <c r="M3622" s="241" t="s">
        <v>1040</v>
      </c>
      <c r="S3622">
        <f t="shared" si="446"/>
        <v>2020</v>
      </c>
    </row>
    <row r="3623" spans="1:19">
      <c r="A3623" s="418" t="s">
        <v>567</v>
      </c>
      <c r="B3623" s="497">
        <f t="shared" si="451"/>
        <v>44166</v>
      </c>
      <c r="C3623" s="498"/>
      <c r="D3623" s="498">
        <v>636142.18999999994</v>
      </c>
      <c r="E3623" s="495">
        <f t="shared" si="450"/>
        <v>56674596.189999998</v>
      </c>
      <c r="F3623" s="495">
        <f t="shared" si="450"/>
        <v>957978.53999999992</v>
      </c>
      <c r="G3623" s="495">
        <f t="shared" si="449"/>
        <v>55716617.649999999</v>
      </c>
      <c r="H3623" s="495">
        <f>VLOOKUP(A3623,'02-Metrics'!A:R,18,FALSE)</f>
        <v>65831906</v>
      </c>
      <c r="I3623" s="496">
        <f t="shared" si="445"/>
        <v>0.84634671902101688</v>
      </c>
      <c r="J3623" s="512"/>
      <c r="L3623" s="23">
        <v>44166</v>
      </c>
      <c r="M3623" s="241" t="s">
        <v>1040</v>
      </c>
      <c r="S3623">
        <f t="shared" si="446"/>
        <v>2020</v>
      </c>
    </row>
    <row r="3624" spans="1:19">
      <c r="A3624" s="418" t="s">
        <v>567</v>
      </c>
      <c r="B3624" s="497">
        <f t="shared" si="451"/>
        <v>44181</v>
      </c>
      <c r="C3624" s="498">
        <v>291975.34000000003</v>
      </c>
      <c r="D3624" s="498"/>
      <c r="E3624" s="495">
        <f t="shared" si="450"/>
        <v>56966571.530000001</v>
      </c>
      <c r="F3624" s="495">
        <f t="shared" si="450"/>
        <v>957978.53999999992</v>
      </c>
      <c r="G3624" s="495">
        <f t="shared" si="449"/>
        <v>56008592.990000002</v>
      </c>
      <c r="H3624" s="495">
        <f>VLOOKUP(A3624,'02-Metrics'!A:R,18,FALSE)</f>
        <v>65831906</v>
      </c>
      <c r="I3624" s="496">
        <f t="shared" si="445"/>
        <v>0.85078188363557339</v>
      </c>
      <c r="J3624" s="512"/>
      <c r="L3624" s="23">
        <v>44181</v>
      </c>
      <c r="M3624" s="241" t="s">
        <v>764</v>
      </c>
      <c r="S3624">
        <f t="shared" si="446"/>
        <v>2020</v>
      </c>
    </row>
    <row r="3625" spans="1:19">
      <c r="A3625" s="418" t="s">
        <v>567</v>
      </c>
      <c r="B3625" s="497">
        <v>44197</v>
      </c>
      <c r="C3625" s="498"/>
      <c r="D3625" s="498">
        <v>76538.05</v>
      </c>
      <c r="E3625" s="495">
        <f t="shared" si="450"/>
        <v>56966571.530000001</v>
      </c>
      <c r="F3625" s="495">
        <f t="shared" si="450"/>
        <v>1034516.59</v>
      </c>
      <c r="G3625" s="495">
        <f t="shared" si="449"/>
        <v>55932054.939999998</v>
      </c>
      <c r="H3625" s="495">
        <f>VLOOKUP(A3625,'02-Metrics'!A:R,18,FALSE)</f>
        <v>65831906</v>
      </c>
      <c r="I3625" s="496">
        <f t="shared" si="445"/>
        <v>0.84961925513747083</v>
      </c>
      <c r="J3625" s="512"/>
      <c r="M3625" s="241" t="s">
        <v>1038</v>
      </c>
      <c r="S3625">
        <f t="shared" si="446"/>
        <v>2021</v>
      </c>
    </row>
    <row r="3626" spans="1:19">
      <c r="A3626" s="418" t="s">
        <v>567</v>
      </c>
      <c r="B3626" s="497">
        <v>44228</v>
      </c>
      <c r="C3626" s="498"/>
      <c r="D3626" s="498">
        <v>30000</v>
      </c>
      <c r="E3626" s="495">
        <f t="shared" si="450"/>
        <v>56966571.530000001</v>
      </c>
      <c r="F3626" s="495">
        <f t="shared" si="450"/>
        <v>1064516.5899999999</v>
      </c>
      <c r="G3626" s="495">
        <f t="shared" si="449"/>
        <v>55902054.939999998</v>
      </c>
      <c r="H3626" s="495">
        <f>VLOOKUP(A3626,'02-Metrics'!A:R,18,FALSE)</f>
        <v>65831906</v>
      </c>
      <c r="I3626" s="496">
        <f t="shared" si="445"/>
        <v>0.84916354905476987</v>
      </c>
      <c r="J3626" s="512"/>
      <c r="M3626" s="241" t="s">
        <v>1038</v>
      </c>
      <c r="S3626">
        <f t="shared" si="446"/>
        <v>2021</v>
      </c>
    </row>
    <row r="3627" spans="1:19">
      <c r="A3627" s="418" t="s">
        <v>567</v>
      </c>
      <c r="B3627" s="497">
        <v>44228</v>
      </c>
      <c r="C3627" s="498"/>
      <c r="D3627" s="498">
        <v>2588287.9599999995</v>
      </c>
      <c r="E3627" s="495">
        <f t="shared" ref="E3627:F3628" si="452">C3627+E3626</f>
        <v>56966571.530000001</v>
      </c>
      <c r="F3627" s="495">
        <f t="shared" si="452"/>
        <v>3652804.5499999993</v>
      </c>
      <c r="G3627" s="495">
        <f t="shared" si="449"/>
        <v>53313766.980000004</v>
      </c>
      <c r="H3627" s="495">
        <f>VLOOKUP(A3627,'02-Metrics'!A:R,18,FALSE)</f>
        <v>65831906</v>
      </c>
      <c r="I3627" s="496">
        <f t="shared" si="445"/>
        <v>0.80984693014964515</v>
      </c>
      <c r="J3627" s="512"/>
      <c r="M3627" s="241" t="s">
        <v>1038</v>
      </c>
      <c r="S3627">
        <f t="shared" si="446"/>
        <v>2021</v>
      </c>
    </row>
    <row r="3628" spans="1:19">
      <c r="A3628" s="418" t="s">
        <v>567</v>
      </c>
      <c r="B3628" s="497">
        <v>44256</v>
      </c>
      <c r="C3628" s="498"/>
      <c r="D3628" s="498">
        <v>20870.22</v>
      </c>
      <c r="E3628" s="495">
        <f t="shared" si="452"/>
        <v>56966571.530000001</v>
      </c>
      <c r="F3628" s="495">
        <f t="shared" si="452"/>
        <v>3673674.7699999996</v>
      </c>
      <c r="G3628" s="495">
        <f t="shared" si="449"/>
        <v>53292896.760000005</v>
      </c>
      <c r="H3628" s="495">
        <f>VLOOKUP(A3628,'02-Metrics'!A:R,18,FALSE)</f>
        <v>65831906</v>
      </c>
      <c r="I3628" s="496">
        <f t="shared" si="445"/>
        <v>0.80952990727626817</v>
      </c>
      <c r="J3628" s="512"/>
      <c r="M3628" s="241" t="s">
        <v>1038</v>
      </c>
      <c r="S3628">
        <f t="shared" si="446"/>
        <v>2021</v>
      </c>
    </row>
    <row r="3629" spans="1:19">
      <c r="A3629" s="418"/>
      <c r="B3629" s="505"/>
      <c r="C3629" s="506"/>
      <c r="D3629" s="506"/>
      <c r="E3629" s="506"/>
      <c r="F3629" s="506"/>
      <c r="G3629" s="506"/>
      <c r="H3629" s="495"/>
      <c r="I3629" s="496"/>
      <c r="J3629" s="512"/>
      <c r="S3629">
        <f t="shared" si="446"/>
        <v>1900</v>
      </c>
    </row>
    <row r="3630" spans="1:19">
      <c r="A3630" s="418" t="s">
        <v>1158</v>
      </c>
      <c r="B3630" s="497">
        <v>43525</v>
      </c>
      <c r="C3630" s="498"/>
      <c r="D3630" s="498">
        <v>60310.53</v>
      </c>
      <c r="E3630" s="495">
        <f t="shared" ref="E3630:F3644" si="453">C3630+E3629</f>
        <v>0</v>
      </c>
      <c r="F3630" s="495">
        <f t="shared" si="453"/>
        <v>60310.53</v>
      </c>
      <c r="G3630" s="495">
        <f t="shared" si="449"/>
        <v>-60310.53</v>
      </c>
      <c r="H3630" s="495">
        <f>VLOOKUP(A3630,'02-Metrics'!A:R,18,FALSE)</f>
        <v>1688453</v>
      </c>
      <c r="I3630" s="496">
        <f t="shared" si="445"/>
        <v>-3.5719401132279074E-2</v>
      </c>
      <c r="J3630" s="512"/>
      <c r="M3630" s="241" t="s">
        <v>1038</v>
      </c>
      <c r="S3630">
        <f t="shared" si="446"/>
        <v>2019</v>
      </c>
    </row>
    <row r="3631" spans="1:19">
      <c r="A3631" s="418" t="s">
        <v>1158</v>
      </c>
      <c r="B3631" s="497">
        <v>43556</v>
      </c>
      <c r="C3631" s="498"/>
      <c r="D3631" s="498">
        <v>1320</v>
      </c>
      <c r="E3631" s="495">
        <f t="shared" si="453"/>
        <v>0</v>
      </c>
      <c r="F3631" s="495">
        <f t="shared" si="453"/>
        <v>61630.53</v>
      </c>
      <c r="G3631" s="495">
        <f t="shared" si="449"/>
        <v>-61630.53</v>
      </c>
      <c r="H3631" s="495">
        <f>VLOOKUP(A3631,'02-Metrics'!A:R,18,FALSE)</f>
        <v>1688453</v>
      </c>
      <c r="I3631" s="496">
        <f t="shared" si="445"/>
        <v>-3.6501181851079062E-2</v>
      </c>
      <c r="J3631" s="512"/>
      <c r="M3631" s="241" t="s">
        <v>1038</v>
      </c>
      <c r="S3631">
        <f t="shared" si="446"/>
        <v>2019</v>
      </c>
    </row>
    <row r="3632" spans="1:19">
      <c r="A3632" s="418" t="s">
        <v>1158</v>
      </c>
      <c r="B3632" s="497">
        <v>43617</v>
      </c>
      <c r="C3632" s="498"/>
      <c r="D3632" s="498">
        <v>16395</v>
      </c>
      <c r="E3632" s="495">
        <f t="shared" si="453"/>
        <v>0</v>
      </c>
      <c r="F3632" s="495">
        <f t="shared" si="453"/>
        <v>78025.53</v>
      </c>
      <c r="G3632" s="495">
        <f t="shared" si="449"/>
        <v>-78025.53</v>
      </c>
      <c r="H3632" s="495">
        <f>VLOOKUP(A3632,'02-Metrics'!A:R,18,FALSE)</f>
        <v>1688453</v>
      </c>
      <c r="I3632" s="496">
        <f t="shared" si="445"/>
        <v>-4.6211253733447123E-2</v>
      </c>
      <c r="J3632" s="512"/>
      <c r="M3632" s="241" t="s">
        <v>1038</v>
      </c>
      <c r="S3632">
        <f t="shared" si="446"/>
        <v>2019</v>
      </c>
    </row>
    <row r="3633" spans="1:19">
      <c r="A3633" s="418" t="s">
        <v>1158</v>
      </c>
      <c r="B3633" s="497">
        <v>43647</v>
      </c>
      <c r="C3633" s="498"/>
      <c r="D3633" s="498">
        <v>7535</v>
      </c>
      <c r="E3633" s="495">
        <f t="shared" si="453"/>
        <v>0</v>
      </c>
      <c r="F3633" s="495">
        <f t="shared" si="453"/>
        <v>85560.53</v>
      </c>
      <c r="G3633" s="495">
        <f t="shared" si="449"/>
        <v>-85560.53</v>
      </c>
      <c r="H3633" s="495">
        <f>VLOOKUP(A3633,'02-Metrics'!A:R,18,FALSE)</f>
        <v>1688453</v>
      </c>
      <c r="I3633" s="496">
        <f t="shared" si="445"/>
        <v>-5.0673918669930401E-2</v>
      </c>
      <c r="J3633" s="512"/>
      <c r="M3633" s="241" t="s">
        <v>1038</v>
      </c>
      <c r="S3633">
        <f t="shared" si="446"/>
        <v>2019</v>
      </c>
    </row>
    <row r="3634" spans="1:19">
      <c r="A3634" s="418" t="s">
        <v>1158</v>
      </c>
      <c r="B3634" s="497">
        <v>43678</v>
      </c>
      <c r="C3634" s="498"/>
      <c r="D3634" s="498">
        <v>14750</v>
      </c>
      <c r="E3634" s="495">
        <f t="shared" si="453"/>
        <v>0</v>
      </c>
      <c r="F3634" s="495">
        <f t="shared" si="453"/>
        <v>100310.53</v>
      </c>
      <c r="G3634" s="495">
        <f t="shared" si="449"/>
        <v>-100310.53</v>
      </c>
      <c r="H3634" s="495">
        <f>VLOOKUP(A3634,'02-Metrics'!A:R,18,FALSE)</f>
        <v>1688453</v>
      </c>
      <c r="I3634" s="496">
        <f t="shared" si="445"/>
        <v>-5.9409725944399992E-2</v>
      </c>
      <c r="J3634" s="512"/>
      <c r="M3634" s="241" t="s">
        <v>1038</v>
      </c>
      <c r="S3634">
        <f t="shared" si="446"/>
        <v>2019</v>
      </c>
    </row>
    <row r="3635" spans="1:19">
      <c r="A3635" s="418" t="s">
        <v>1158</v>
      </c>
      <c r="B3635" s="497">
        <v>43709</v>
      </c>
      <c r="C3635" s="498"/>
      <c r="D3635" s="498">
        <v>79561</v>
      </c>
      <c r="E3635" s="495">
        <f t="shared" si="453"/>
        <v>0</v>
      </c>
      <c r="F3635" s="495">
        <f t="shared" si="453"/>
        <v>179871.53</v>
      </c>
      <c r="G3635" s="495">
        <f t="shared" si="449"/>
        <v>-179871.53</v>
      </c>
      <c r="H3635" s="495">
        <f>VLOOKUP(A3635,'02-Metrics'!A:R,18,FALSE)</f>
        <v>1688453</v>
      </c>
      <c r="I3635" s="496">
        <f t="shared" si="445"/>
        <v>-0.1065303742538288</v>
      </c>
      <c r="J3635" s="512"/>
      <c r="M3635" s="241" t="s">
        <v>1038</v>
      </c>
      <c r="S3635">
        <f t="shared" si="446"/>
        <v>2019</v>
      </c>
    </row>
    <row r="3636" spans="1:19">
      <c r="A3636" s="418" t="s">
        <v>1158</v>
      </c>
      <c r="B3636" s="497">
        <v>43739</v>
      </c>
      <c r="C3636" s="498"/>
      <c r="D3636" s="498">
        <v>41010.720000000001</v>
      </c>
      <c r="E3636" s="495">
        <f t="shared" si="453"/>
        <v>0</v>
      </c>
      <c r="F3636" s="495">
        <f t="shared" si="453"/>
        <v>220882.25</v>
      </c>
      <c r="G3636" s="495">
        <f t="shared" si="449"/>
        <v>-220882.25</v>
      </c>
      <c r="H3636" s="495">
        <f>VLOOKUP(A3636,'02-Metrics'!A:R,18,FALSE)</f>
        <v>1688453</v>
      </c>
      <c r="I3636" s="496">
        <f t="shared" si="445"/>
        <v>-0.1308193061933024</v>
      </c>
      <c r="J3636" s="512"/>
      <c r="M3636" s="241" t="s">
        <v>1038</v>
      </c>
      <c r="S3636">
        <f t="shared" si="446"/>
        <v>2019</v>
      </c>
    </row>
    <row r="3637" spans="1:19">
      <c r="A3637" s="418" t="s">
        <v>1158</v>
      </c>
      <c r="B3637" s="497">
        <v>43770</v>
      </c>
      <c r="C3637" s="498"/>
      <c r="D3637" s="498">
        <v>999</v>
      </c>
      <c r="E3637" s="495">
        <f t="shared" si="453"/>
        <v>0</v>
      </c>
      <c r="F3637" s="495">
        <f t="shared" si="453"/>
        <v>221881.25</v>
      </c>
      <c r="G3637" s="495">
        <f t="shared" si="449"/>
        <v>-221881.25</v>
      </c>
      <c r="H3637" s="495">
        <f>VLOOKUP(A3637,'02-Metrics'!A:R,18,FALSE)</f>
        <v>1688453</v>
      </c>
      <c r="I3637" s="496">
        <f t="shared" si="445"/>
        <v>-0.1314109720554851</v>
      </c>
      <c r="J3637" s="512"/>
      <c r="M3637" s="241" t="s">
        <v>1038</v>
      </c>
      <c r="S3637">
        <f t="shared" si="446"/>
        <v>2019</v>
      </c>
    </row>
    <row r="3638" spans="1:19">
      <c r="A3638" s="418" t="s">
        <v>1158</v>
      </c>
      <c r="B3638" s="497">
        <v>43800</v>
      </c>
      <c r="C3638" s="498"/>
      <c r="D3638" s="498">
        <v>64163.259999999995</v>
      </c>
      <c r="E3638" s="495">
        <f t="shared" si="453"/>
        <v>0</v>
      </c>
      <c r="F3638" s="495">
        <f t="shared" si="453"/>
        <v>286044.51</v>
      </c>
      <c r="G3638" s="495">
        <f t="shared" si="449"/>
        <v>-286044.51</v>
      </c>
      <c r="H3638" s="495">
        <f>VLOOKUP(A3638,'02-Metrics'!A:R,18,FALSE)</f>
        <v>1688453</v>
      </c>
      <c r="I3638" s="496">
        <f t="shared" si="445"/>
        <v>-0.16941218381559925</v>
      </c>
      <c r="J3638" s="512"/>
      <c r="M3638" s="241" t="s">
        <v>1038</v>
      </c>
      <c r="S3638">
        <f t="shared" si="446"/>
        <v>2019</v>
      </c>
    </row>
    <row r="3639" spans="1:19">
      <c r="A3639" s="418" t="s">
        <v>1158</v>
      </c>
      <c r="B3639" s="497">
        <v>43831</v>
      </c>
      <c r="C3639" s="498"/>
      <c r="D3639" s="498">
        <v>1805</v>
      </c>
      <c r="E3639" s="495">
        <f t="shared" si="453"/>
        <v>0</v>
      </c>
      <c r="F3639" s="495">
        <f t="shared" si="453"/>
        <v>287849.51</v>
      </c>
      <c r="G3639" s="495">
        <f t="shared" si="449"/>
        <v>-287849.51</v>
      </c>
      <c r="H3639" s="495">
        <f>VLOOKUP(A3639,'02-Metrics'!A:R,18,FALSE)</f>
        <v>1688453</v>
      </c>
      <c r="I3639" s="496">
        <f t="shared" si="445"/>
        <v>-0.17048120972274622</v>
      </c>
      <c r="J3639" s="512"/>
      <c r="M3639" s="241" t="s">
        <v>1038</v>
      </c>
      <c r="S3639">
        <f t="shared" si="446"/>
        <v>2020</v>
      </c>
    </row>
    <row r="3640" spans="1:19">
      <c r="A3640" s="418" t="s">
        <v>1158</v>
      </c>
      <c r="B3640" s="497">
        <v>43862</v>
      </c>
      <c r="C3640" s="498"/>
      <c r="D3640" s="498">
        <v>2310</v>
      </c>
      <c r="E3640" s="495">
        <f t="shared" si="453"/>
        <v>0</v>
      </c>
      <c r="F3640" s="495">
        <f t="shared" si="453"/>
        <v>290159.51</v>
      </c>
      <c r="G3640" s="495">
        <f t="shared" si="449"/>
        <v>-290159.51</v>
      </c>
      <c r="H3640" s="495">
        <f>VLOOKUP(A3640,'02-Metrics'!A:R,18,FALSE)</f>
        <v>1688453</v>
      </c>
      <c r="I3640" s="496">
        <f t="shared" ref="I3640:I3703" si="454">G3640/H3640</f>
        <v>-0.1718493259806462</v>
      </c>
      <c r="J3640" s="512"/>
      <c r="M3640" s="241" t="s">
        <v>1038</v>
      </c>
      <c r="S3640">
        <f t="shared" si="446"/>
        <v>2020</v>
      </c>
    </row>
    <row r="3641" spans="1:19">
      <c r="A3641" s="418" t="s">
        <v>1158</v>
      </c>
      <c r="B3641" s="497">
        <v>43952</v>
      </c>
      <c r="C3641" s="498"/>
      <c r="D3641" s="498">
        <v>18615.2</v>
      </c>
      <c r="E3641" s="495">
        <f t="shared" si="453"/>
        <v>0</v>
      </c>
      <c r="F3641" s="495">
        <f t="shared" si="453"/>
        <v>308774.71000000002</v>
      </c>
      <c r="G3641" s="495">
        <f t="shared" si="449"/>
        <v>-308774.71000000002</v>
      </c>
      <c r="H3641" s="495">
        <f>VLOOKUP(A3641,'02-Metrics'!A:R,18,FALSE)</f>
        <v>1688453</v>
      </c>
      <c r="I3641" s="496">
        <f t="shared" si="454"/>
        <v>-0.18287432934171102</v>
      </c>
      <c r="J3641" s="512"/>
      <c r="M3641" s="241" t="s">
        <v>1038</v>
      </c>
      <c r="S3641">
        <f t="shared" si="446"/>
        <v>2020</v>
      </c>
    </row>
    <row r="3642" spans="1:19">
      <c r="A3642" s="418" t="s">
        <v>1158</v>
      </c>
      <c r="B3642" s="497">
        <f>L3642</f>
        <v>44132</v>
      </c>
      <c r="C3642" s="498">
        <v>1343575</v>
      </c>
      <c r="D3642" s="498"/>
      <c r="E3642" s="495">
        <f t="shared" si="453"/>
        <v>1343575</v>
      </c>
      <c r="F3642" s="495">
        <f t="shared" si="453"/>
        <v>308774.71000000002</v>
      </c>
      <c r="G3642" s="495">
        <f t="shared" si="449"/>
        <v>1034800.29</v>
      </c>
      <c r="H3642" s="495">
        <f>VLOOKUP(A3642,'02-Metrics'!A:R,18,FALSE)</f>
        <v>1688453</v>
      </c>
      <c r="I3642" s="496">
        <f t="shared" si="454"/>
        <v>0.61286887464442308</v>
      </c>
      <c r="J3642" s="512"/>
      <c r="L3642" s="23">
        <v>44132</v>
      </c>
      <c r="M3642" s="241" t="s">
        <v>764</v>
      </c>
      <c r="S3642">
        <f t="shared" si="446"/>
        <v>2020</v>
      </c>
    </row>
    <row r="3643" spans="1:19">
      <c r="A3643" s="418" t="s">
        <v>1158</v>
      </c>
      <c r="B3643" s="497">
        <v>44228</v>
      </c>
      <c r="C3643" s="498"/>
      <c r="D3643" s="498">
        <v>5318.63</v>
      </c>
      <c r="E3643" s="495">
        <f t="shared" si="453"/>
        <v>1343575</v>
      </c>
      <c r="F3643" s="495">
        <f t="shared" si="453"/>
        <v>314093.34000000003</v>
      </c>
      <c r="G3643" s="495">
        <f t="shared" si="449"/>
        <v>1029481.6599999999</v>
      </c>
      <c r="H3643" s="495">
        <f>VLOOKUP(A3643,'02-Metrics'!A:R,18,FALSE)</f>
        <v>1688453</v>
      </c>
      <c r="I3643" s="496">
        <f t="shared" si="454"/>
        <v>0.60971887283803572</v>
      </c>
      <c r="J3643" s="512"/>
      <c r="M3643" s="241" t="s">
        <v>1038</v>
      </c>
      <c r="S3643">
        <f t="shared" si="446"/>
        <v>2021</v>
      </c>
    </row>
    <row r="3644" spans="1:19">
      <c r="A3644" s="418" t="s">
        <v>1158</v>
      </c>
      <c r="B3644" s="497">
        <v>44256</v>
      </c>
      <c r="C3644" s="498"/>
      <c r="D3644" s="498">
        <v>1189.01</v>
      </c>
      <c r="E3644" s="495">
        <f t="shared" si="453"/>
        <v>1343575</v>
      </c>
      <c r="F3644" s="495">
        <f t="shared" si="453"/>
        <v>315282.35000000003</v>
      </c>
      <c r="G3644" s="495">
        <f t="shared" si="449"/>
        <v>1028292.6499999999</v>
      </c>
      <c r="H3644" s="495">
        <f>VLOOKUP(A3644,'02-Metrics'!A:R,18,FALSE)</f>
        <v>1688453</v>
      </c>
      <c r="I3644" s="496">
        <f t="shared" si="454"/>
        <v>0.60901467201041426</v>
      </c>
      <c r="J3644" s="512"/>
      <c r="M3644" s="241" t="s">
        <v>1038</v>
      </c>
      <c r="S3644">
        <f t="shared" si="446"/>
        <v>2021</v>
      </c>
    </row>
    <row r="3645" spans="1:19">
      <c r="A3645" s="418"/>
      <c r="B3645" s="505"/>
      <c r="C3645" s="506"/>
      <c r="D3645" s="506"/>
      <c r="E3645" s="506"/>
      <c r="F3645" s="506"/>
      <c r="G3645" s="506"/>
      <c r="H3645" s="495"/>
      <c r="I3645" s="496"/>
      <c r="J3645" s="512"/>
      <c r="S3645">
        <f t="shared" si="446"/>
        <v>1900</v>
      </c>
    </row>
    <row r="3646" spans="1:19">
      <c r="A3646" s="418" t="s">
        <v>1159</v>
      </c>
      <c r="B3646" s="497">
        <v>43556</v>
      </c>
      <c r="C3646" s="498"/>
      <c r="D3646" s="498">
        <v>50965</v>
      </c>
      <c r="E3646" s="495">
        <f t="shared" ref="E3646:F3661" si="455">C3646+E3645</f>
        <v>0</v>
      </c>
      <c r="F3646" s="495">
        <f t="shared" si="455"/>
        <v>50965</v>
      </c>
      <c r="G3646" s="495">
        <f t="shared" si="449"/>
        <v>-50965</v>
      </c>
      <c r="H3646" s="495">
        <f>VLOOKUP(A3646,'02-Metrics'!A:R,18,FALSE)</f>
        <v>7149700</v>
      </c>
      <c r="I3646" s="496">
        <f t="shared" si="454"/>
        <v>-7.1282711162706123E-3</v>
      </c>
      <c r="J3646" s="512"/>
      <c r="M3646" s="241" t="s">
        <v>1038</v>
      </c>
      <c r="S3646">
        <f t="shared" si="446"/>
        <v>2019</v>
      </c>
    </row>
    <row r="3647" spans="1:19">
      <c r="A3647" s="418" t="s">
        <v>1159</v>
      </c>
      <c r="B3647" s="497">
        <v>43586</v>
      </c>
      <c r="C3647" s="498"/>
      <c r="D3647" s="498">
        <v>588829.17999999993</v>
      </c>
      <c r="E3647" s="495">
        <f t="shared" si="455"/>
        <v>0</v>
      </c>
      <c r="F3647" s="495">
        <f t="shared" si="455"/>
        <v>639794.17999999993</v>
      </c>
      <c r="G3647" s="495">
        <f t="shared" si="449"/>
        <v>-639794.17999999993</v>
      </c>
      <c r="H3647" s="495">
        <f>VLOOKUP(A3647,'02-Metrics'!A:R,18,FALSE)</f>
        <v>7149700</v>
      </c>
      <c r="I3647" s="496">
        <f t="shared" si="454"/>
        <v>-8.948545813111039E-2</v>
      </c>
      <c r="J3647" s="512"/>
      <c r="M3647" s="241" t="s">
        <v>1038</v>
      </c>
      <c r="S3647">
        <f t="shared" si="446"/>
        <v>2019</v>
      </c>
    </row>
    <row r="3648" spans="1:19">
      <c r="A3648" s="418" t="s">
        <v>1159</v>
      </c>
      <c r="B3648" s="497">
        <v>43617</v>
      </c>
      <c r="C3648" s="498"/>
      <c r="D3648" s="498">
        <v>172070.9</v>
      </c>
      <c r="E3648" s="495">
        <f t="shared" si="455"/>
        <v>0</v>
      </c>
      <c r="F3648" s="495">
        <f t="shared" si="455"/>
        <v>811865.08</v>
      </c>
      <c r="G3648" s="495">
        <f t="shared" si="449"/>
        <v>-811865.08</v>
      </c>
      <c r="H3648" s="495">
        <f>VLOOKUP(A3648,'02-Metrics'!A:R,18,FALSE)</f>
        <v>7149700</v>
      </c>
      <c r="I3648" s="496">
        <f t="shared" si="454"/>
        <v>-0.11355232806970922</v>
      </c>
      <c r="J3648" s="512"/>
      <c r="M3648" s="241" t="s">
        <v>1038</v>
      </c>
      <c r="S3648">
        <f t="shared" si="446"/>
        <v>2019</v>
      </c>
    </row>
    <row r="3649" spans="1:19">
      <c r="A3649" s="418" t="s">
        <v>1159</v>
      </c>
      <c r="B3649" s="497">
        <v>43647</v>
      </c>
      <c r="C3649" s="498"/>
      <c r="D3649" s="498">
        <v>351317.8</v>
      </c>
      <c r="E3649" s="495">
        <f t="shared" si="455"/>
        <v>0</v>
      </c>
      <c r="F3649" s="495">
        <f t="shared" si="455"/>
        <v>1163182.8799999999</v>
      </c>
      <c r="G3649" s="495">
        <f t="shared" si="449"/>
        <v>-1163182.8799999999</v>
      </c>
      <c r="H3649" s="495">
        <f>VLOOKUP(A3649,'02-Metrics'!A:R,18,FALSE)</f>
        <v>7149700</v>
      </c>
      <c r="I3649" s="496">
        <f t="shared" si="454"/>
        <v>-0.16268974642292683</v>
      </c>
      <c r="J3649" s="512"/>
      <c r="M3649" s="241" t="s">
        <v>1038</v>
      </c>
      <c r="S3649">
        <f t="shared" si="446"/>
        <v>2019</v>
      </c>
    </row>
    <row r="3650" spans="1:19">
      <c r="A3650" s="418" t="s">
        <v>1159</v>
      </c>
      <c r="B3650" s="497">
        <v>43678</v>
      </c>
      <c r="C3650" s="498"/>
      <c r="D3650" s="498">
        <v>90723.27</v>
      </c>
      <c r="E3650" s="495">
        <f t="shared" si="455"/>
        <v>0</v>
      </c>
      <c r="F3650" s="495">
        <f t="shared" si="455"/>
        <v>1253906.1499999999</v>
      </c>
      <c r="G3650" s="495">
        <f t="shared" si="449"/>
        <v>-1253906.1499999999</v>
      </c>
      <c r="H3650" s="495">
        <f>VLOOKUP(A3650,'02-Metrics'!A:R,18,FALSE)</f>
        <v>7149700</v>
      </c>
      <c r="I3650" s="496">
        <f t="shared" si="454"/>
        <v>-0.17537884806355511</v>
      </c>
      <c r="J3650" s="512"/>
      <c r="M3650" s="241" t="s">
        <v>1038</v>
      </c>
      <c r="S3650">
        <f t="shared" si="446"/>
        <v>2019</v>
      </c>
    </row>
    <row r="3651" spans="1:19">
      <c r="A3651" s="418" t="s">
        <v>1159</v>
      </c>
      <c r="B3651" s="497">
        <v>43709</v>
      </c>
      <c r="C3651" s="498"/>
      <c r="D3651" s="498">
        <v>239353.30000000002</v>
      </c>
      <c r="E3651" s="495">
        <f t="shared" si="455"/>
        <v>0</v>
      </c>
      <c r="F3651" s="495">
        <f t="shared" si="455"/>
        <v>1493259.45</v>
      </c>
      <c r="G3651" s="495">
        <f t="shared" si="449"/>
        <v>-1493259.45</v>
      </c>
      <c r="H3651" s="495">
        <f>VLOOKUP(A3651,'02-Metrics'!A:R,18,FALSE)</f>
        <v>7149700</v>
      </c>
      <c r="I3651" s="496">
        <f t="shared" si="454"/>
        <v>-0.20885623872330306</v>
      </c>
      <c r="J3651" s="512"/>
      <c r="M3651" s="241" t="s">
        <v>1038</v>
      </c>
      <c r="S3651">
        <f t="shared" ref="S3651:S3714" si="456">YEAR(B3651)</f>
        <v>2019</v>
      </c>
    </row>
    <row r="3652" spans="1:19">
      <c r="A3652" s="418" t="s">
        <v>1159</v>
      </c>
      <c r="B3652" s="497">
        <v>43739</v>
      </c>
      <c r="C3652" s="498"/>
      <c r="D3652" s="498">
        <v>227119.69</v>
      </c>
      <c r="E3652" s="495">
        <f t="shared" si="455"/>
        <v>0</v>
      </c>
      <c r="F3652" s="495">
        <f t="shared" si="455"/>
        <v>1720379.14</v>
      </c>
      <c r="G3652" s="495">
        <f t="shared" si="449"/>
        <v>-1720379.14</v>
      </c>
      <c r="H3652" s="495">
        <f>VLOOKUP(A3652,'02-Metrics'!A:R,18,FALSE)</f>
        <v>7149700</v>
      </c>
      <c r="I3652" s="496">
        <f t="shared" si="454"/>
        <v>-0.24062256318446926</v>
      </c>
      <c r="J3652" s="512"/>
      <c r="M3652" s="241" t="s">
        <v>1038</v>
      </c>
      <c r="S3652">
        <f t="shared" si="456"/>
        <v>2019</v>
      </c>
    </row>
    <row r="3653" spans="1:19">
      <c r="A3653" s="418" t="s">
        <v>1159</v>
      </c>
      <c r="B3653" s="497">
        <v>43770</v>
      </c>
      <c r="C3653" s="498"/>
      <c r="D3653" s="498">
        <v>47223.930000000008</v>
      </c>
      <c r="E3653" s="495">
        <f t="shared" si="455"/>
        <v>0</v>
      </c>
      <c r="F3653" s="495">
        <f t="shared" si="455"/>
        <v>1767603.0699999998</v>
      </c>
      <c r="G3653" s="495">
        <f t="shared" si="449"/>
        <v>-1767603.0699999998</v>
      </c>
      <c r="H3653" s="495">
        <f>VLOOKUP(A3653,'02-Metrics'!A:R,18,FALSE)</f>
        <v>7149700</v>
      </c>
      <c r="I3653" s="496">
        <f t="shared" si="454"/>
        <v>-0.24722758577282961</v>
      </c>
      <c r="J3653" s="512"/>
      <c r="M3653" s="241" t="s">
        <v>1038</v>
      </c>
      <c r="S3653">
        <f t="shared" si="456"/>
        <v>2019</v>
      </c>
    </row>
    <row r="3654" spans="1:19">
      <c r="A3654" s="418" t="s">
        <v>1159</v>
      </c>
      <c r="B3654" s="497">
        <v>43800</v>
      </c>
      <c r="C3654" s="498"/>
      <c r="D3654" s="498">
        <v>167212.97</v>
      </c>
      <c r="E3654" s="495">
        <f t="shared" si="455"/>
        <v>0</v>
      </c>
      <c r="F3654" s="495">
        <f t="shared" si="455"/>
        <v>1934816.0399999998</v>
      </c>
      <c r="G3654" s="495">
        <f t="shared" si="449"/>
        <v>-1934816.0399999998</v>
      </c>
      <c r="H3654" s="495">
        <f>VLOOKUP(A3654,'02-Metrics'!A:R,18,FALSE)</f>
        <v>7149700</v>
      </c>
      <c r="I3654" s="496">
        <f t="shared" si="454"/>
        <v>-0.27061499643341674</v>
      </c>
      <c r="J3654" s="512"/>
      <c r="M3654" s="241" t="s">
        <v>1038</v>
      </c>
      <c r="S3654">
        <f t="shared" si="456"/>
        <v>2019</v>
      </c>
    </row>
    <row r="3655" spans="1:19">
      <c r="A3655" s="418" t="s">
        <v>1159</v>
      </c>
      <c r="B3655" s="497">
        <v>43831</v>
      </c>
      <c r="C3655" s="498"/>
      <c r="D3655" s="498">
        <v>79839.48</v>
      </c>
      <c r="E3655" s="495">
        <f t="shared" si="455"/>
        <v>0</v>
      </c>
      <c r="F3655" s="495">
        <f t="shared" si="455"/>
        <v>2014655.5199999998</v>
      </c>
      <c r="G3655" s="495">
        <f t="shared" si="449"/>
        <v>-2014655.5199999998</v>
      </c>
      <c r="H3655" s="495">
        <f>VLOOKUP(A3655,'02-Metrics'!A:R,18,FALSE)</f>
        <v>7149700</v>
      </c>
      <c r="I3655" s="496">
        <f t="shared" si="454"/>
        <v>-0.28178182581087313</v>
      </c>
      <c r="J3655" s="512"/>
      <c r="M3655" s="241" t="s">
        <v>1038</v>
      </c>
      <c r="S3655">
        <f t="shared" si="456"/>
        <v>2020</v>
      </c>
    </row>
    <row r="3656" spans="1:19">
      <c r="A3656" s="418" t="s">
        <v>1159</v>
      </c>
      <c r="B3656" s="497">
        <v>43862</v>
      </c>
      <c r="C3656" s="498"/>
      <c r="D3656" s="498">
        <v>109705.5</v>
      </c>
      <c r="E3656" s="495">
        <f t="shared" si="455"/>
        <v>0</v>
      </c>
      <c r="F3656" s="495">
        <f t="shared" si="455"/>
        <v>2124361.0199999996</v>
      </c>
      <c r="G3656" s="495">
        <f t="shared" si="449"/>
        <v>-2124361.0199999996</v>
      </c>
      <c r="H3656" s="495">
        <f>VLOOKUP(A3656,'02-Metrics'!A:R,18,FALSE)</f>
        <v>7149700</v>
      </c>
      <c r="I3656" s="496">
        <f t="shared" si="454"/>
        <v>-0.29712589619144852</v>
      </c>
      <c r="J3656" s="512"/>
      <c r="M3656" s="241" t="s">
        <v>1038</v>
      </c>
      <c r="S3656">
        <f t="shared" si="456"/>
        <v>2020</v>
      </c>
    </row>
    <row r="3657" spans="1:19">
      <c r="A3657" s="418" t="s">
        <v>1159</v>
      </c>
      <c r="B3657" s="497">
        <v>43891</v>
      </c>
      <c r="C3657" s="498"/>
      <c r="D3657" s="498">
        <v>332.31</v>
      </c>
      <c r="E3657" s="495">
        <f t="shared" si="455"/>
        <v>0</v>
      </c>
      <c r="F3657" s="495">
        <f t="shared" si="455"/>
        <v>2124693.3299999996</v>
      </c>
      <c r="G3657" s="495">
        <f t="shared" si="449"/>
        <v>-2124693.3299999996</v>
      </c>
      <c r="H3657" s="495">
        <f>VLOOKUP(A3657,'02-Metrics'!A:R,18,FALSE)</f>
        <v>7149700</v>
      </c>
      <c r="I3657" s="496">
        <f t="shared" si="454"/>
        <v>-0.29717237506468797</v>
      </c>
      <c r="J3657" s="512"/>
      <c r="M3657" s="241" t="s">
        <v>1038</v>
      </c>
      <c r="S3657">
        <f t="shared" si="456"/>
        <v>2020</v>
      </c>
    </row>
    <row r="3658" spans="1:19">
      <c r="A3658" s="418" t="s">
        <v>1159</v>
      </c>
      <c r="B3658" s="497">
        <v>43952</v>
      </c>
      <c r="C3658" s="498"/>
      <c r="D3658" s="498">
        <v>69610.59</v>
      </c>
      <c r="E3658" s="495">
        <f t="shared" si="455"/>
        <v>0</v>
      </c>
      <c r="F3658" s="495">
        <f t="shared" si="455"/>
        <v>2194303.9199999995</v>
      </c>
      <c r="G3658" s="495">
        <f t="shared" si="449"/>
        <v>-2194303.9199999995</v>
      </c>
      <c r="H3658" s="495">
        <f>VLOOKUP(A3658,'02-Metrics'!A:R,18,FALSE)</f>
        <v>7149700</v>
      </c>
      <c r="I3658" s="496">
        <f t="shared" si="454"/>
        <v>-0.30690853042785005</v>
      </c>
      <c r="J3658" s="512"/>
      <c r="M3658" s="241" t="s">
        <v>1038</v>
      </c>
      <c r="S3658">
        <f t="shared" si="456"/>
        <v>2020</v>
      </c>
    </row>
    <row r="3659" spans="1:19">
      <c r="A3659" s="418" t="s">
        <v>1159</v>
      </c>
      <c r="B3659" s="497">
        <v>43983</v>
      </c>
      <c r="C3659" s="498"/>
      <c r="D3659" s="498">
        <v>332.31</v>
      </c>
      <c r="E3659" s="495">
        <f t="shared" si="455"/>
        <v>0</v>
      </c>
      <c r="F3659" s="495">
        <f t="shared" si="455"/>
        <v>2194636.2299999995</v>
      </c>
      <c r="G3659" s="495">
        <f t="shared" si="449"/>
        <v>-2194636.2299999995</v>
      </c>
      <c r="H3659" s="495">
        <f>VLOOKUP(A3659,'02-Metrics'!A:R,18,FALSE)</f>
        <v>7149700</v>
      </c>
      <c r="I3659" s="496">
        <f t="shared" si="454"/>
        <v>-0.30695500930108949</v>
      </c>
      <c r="J3659" s="512"/>
      <c r="M3659" s="241" t="s">
        <v>1038</v>
      </c>
      <c r="S3659">
        <f t="shared" si="456"/>
        <v>2020</v>
      </c>
    </row>
    <row r="3660" spans="1:19">
      <c r="A3660" s="418" t="s">
        <v>1159</v>
      </c>
      <c r="B3660" s="497">
        <f>L3660</f>
        <v>44000</v>
      </c>
      <c r="C3660" s="498">
        <v>1494015</v>
      </c>
      <c r="D3660" s="498"/>
      <c r="E3660" s="495">
        <f t="shared" si="455"/>
        <v>1494015</v>
      </c>
      <c r="F3660" s="495">
        <f t="shared" si="455"/>
        <v>2194636.2299999995</v>
      </c>
      <c r="G3660" s="495">
        <f t="shared" si="449"/>
        <v>-700621.22999999952</v>
      </c>
      <c r="H3660" s="495">
        <f>VLOOKUP(A3660,'02-Metrics'!A:R,18,FALSE)</f>
        <v>7149700</v>
      </c>
      <c r="I3660" s="496">
        <f t="shared" si="454"/>
        <v>-9.7993094815167006E-2</v>
      </c>
      <c r="J3660" s="512"/>
      <c r="L3660" s="23">
        <v>44000</v>
      </c>
      <c r="M3660" s="241" t="s">
        <v>764</v>
      </c>
      <c r="S3660">
        <f t="shared" si="456"/>
        <v>2020</v>
      </c>
    </row>
    <row r="3661" spans="1:19">
      <c r="A3661" s="418" t="s">
        <v>1159</v>
      </c>
      <c r="B3661" s="497">
        <f>L3661</f>
        <v>44024</v>
      </c>
      <c r="C3661" s="498">
        <v>166155</v>
      </c>
      <c r="D3661" s="498"/>
      <c r="E3661" s="495">
        <f t="shared" si="455"/>
        <v>1660170</v>
      </c>
      <c r="F3661" s="495">
        <f t="shared" si="455"/>
        <v>2194636.2299999995</v>
      </c>
      <c r="G3661" s="495">
        <f t="shared" si="449"/>
        <v>-534466.22999999952</v>
      </c>
      <c r="H3661" s="495">
        <f>VLOOKUP(A3661,'02-Metrics'!A:R,18,FALSE)</f>
        <v>7149700</v>
      </c>
      <c r="I3661" s="496">
        <f t="shared" si="454"/>
        <v>-7.4753658195448686E-2</v>
      </c>
      <c r="J3661" s="512"/>
      <c r="L3661" s="23">
        <v>44024</v>
      </c>
      <c r="M3661" s="241" t="s">
        <v>1039</v>
      </c>
      <c r="S3661">
        <f t="shared" si="456"/>
        <v>2020</v>
      </c>
    </row>
    <row r="3662" spans="1:19">
      <c r="A3662" s="418" t="s">
        <v>1159</v>
      </c>
      <c r="B3662" s="497">
        <f>L3662</f>
        <v>44179</v>
      </c>
      <c r="C3662" s="498">
        <v>222130</v>
      </c>
      <c r="D3662" s="498"/>
      <c r="E3662" s="495">
        <f t="shared" ref="E3662:F3665" si="457">C3662+E3661</f>
        <v>1882300</v>
      </c>
      <c r="F3662" s="495">
        <f t="shared" si="457"/>
        <v>2194636.2299999995</v>
      </c>
      <c r="G3662" s="495">
        <f t="shared" si="449"/>
        <v>-312336.22999999952</v>
      </c>
      <c r="H3662" s="495">
        <f>VLOOKUP(A3662,'02-Metrics'!A:R,18,FALSE)</f>
        <v>7149700</v>
      </c>
      <c r="I3662" s="496">
        <f t="shared" si="454"/>
        <v>-4.3685221757556195E-2</v>
      </c>
      <c r="J3662" s="512"/>
      <c r="L3662" s="23">
        <v>44179</v>
      </c>
      <c r="M3662" s="241" t="s">
        <v>764</v>
      </c>
      <c r="S3662">
        <f t="shared" si="456"/>
        <v>2020</v>
      </c>
    </row>
    <row r="3663" spans="1:19">
      <c r="A3663" s="418" t="s">
        <v>1159</v>
      </c>
      <c r="B3663" s="497">
        <f>L3663</f>
        <v>44179</v>
      </c>
      <c r="C3663" s="498">
        <v>236760</v>
      </c>
      <c r="D3663" s="498"/>
      <c r="E3663" s="495">
        <f t="shared" si="457"/>
        <v>2119060</v>
      </c>
      <c r="F3663" s="495">
        <f t="shared" si="457"/>
        <v>2194636.2299999995</v>
      </c>
      <c r="G3663" s="495">
        <f t="shared" si="449"/>
        <v>-75576.229999999516</v>
      </c>
      <c r="H3663" s="495">
        <f>VLOOKUP(A3663,'02-Metrics'!A:R,18,FALSE)</f>
        <v>7149700</v>
      </c>
      <c r="I3663" s="496">
        <f t="shared" si="454"/>
        <v>-1.057054561729856E-2</v>
      </c>
      <c r="J3663" s="512"/>
      <c r="L3663" s="23">
        <v>44179</v>
      </c>
      <c r="M3663" s="241" t="s">
        <v>1039</v>
      </c>
      <c r="S3663">
        <f t="shared" si="456"/>
        <v>2020</v>
      </c>
    </row>
    <row r="3664" spans="1:19">
      <c r="A3664" s="418" t="s">
        <v>1159</v>
      </c>
      <c r="B3664" s="497">
        <v>44228</v>
      </c>
      <c r="C3664" s="498"/>
      <c r="D3664" s="498">
        <v>19888.759999999998</v>
      </c>
      <c r="E3664" s="495">
        <f t="shared" si="457"/>
        <v>2119060</v>
      </c>
      <c r="F3664" s="495">
        <f t="shared" si="457"/>
        <v>2214524.9899999993</v>
      </c>
      <c r="G3664" s="495">
        <f t="shared" ref="G3664:G3727" si="458">E3664-F3664</f>
        <v>-95464.989999999292</v>
      </c>
      <c r="H3664" s="495">
        <f>VLOOKUP(A3664,'02-Metrics'!A:R,18,FALSE)</f>
        <v>7149700</v>
      </c>
      <c r="I3664" s="496">
        <f t="shared" si="454"/>
        <v>-1.3352307089807865E-2</v>
      </c>
      <c r="J3664" s="512"/>
      <c r="M3664" s="241" t="s">
        <v>1038</v>
      </c>
      <c r="S3664">
        <f t="shared" si="456"/>
        <v>2021</v>
      </c>
    </row>
    <row r="3665" spans="1:19">
      <c r="A3665" s="418" t="s">
        <v>1159</v>
      </c>
      <c r="B3665" s="497">
        <v>44256</v>
      </c>
      <c r="C3665" s="498"/>
      <c r="D3665" s="498">
        <v>1580.08</v>
      </c>
      <c r="E3665" s="495">
        <f t="shared" si="457"/>
        <v>2119060</v>
      </c>
      <c r="F3665" s="495">
        <f t="shared" si="457"/>
        <v>2216105.0699999994</v>
      </c>
      <c r="G3665" s="495">
        <f t="shared" si="458"/>
        <v>-97045.069999999367</v>
      </c>
      <c r="H3665" s="495">
        <f>VLOOKUP(A3665,'02-Metrics'!A:R,18,FALSE)</f>
        <v>7149700</v>
      </c>
      <c r="I3665" s="496">
        <f t="shared" si="454"/>
        <v>-1.3573306572303644E-2</v>
      </c>
      <c r="J3665" s="512"/>
      <c r="M3665" s="241" t="s">
        <v>1038</v>
      </c>
      <c r="S3665">
        <f t="shared" si="456"/>
        <v>2021</v>
      </c>
    </row>
    <row r="3666" spans="1:19">
      <c r="A3666" s="418"/>
      <c r="B3666" s="505"/>
      <c r="C3666" s="506"/>
      <c r="D3666" s="506"/>
      <c r="E3666" s="506"/>
      <c r="F3666" s="506"/>
      <c r="G3666" s="506"/>
      <c r="H3666" s="495"/>
      <c r="I3666" s="496"/>
      <c r="J3666" s="512"/>
      <c r="S3666">
        <f t="shared" si="456"/>
        <v>1900</v>
      </c>
    </row>
    <row r="3667" spans="1:19">
      <c r="A3667" s="418" t="s">
        <v>1252</v>
      </c>
      <c r="B3667" s="497">
        <v>43770</v>
      </c>
      <c r="C3667" s="498"/>
      <c r="D3667" s="498">
        <v>46683</v>
      </c>
      <c r="E3667" s="495">
        <f t="shared" ref="E3667:F3672" si="459">C3667+E3666</f>
        <v>0</v>
      </c>
      <c r="F3667" s="495">
        <f t="shared" si="459"/>
        <v>46683</v>
      </c>
      <c r="G3667" s="495">
        <f t="shared" si="458"/>
        <v>-46683</v>
      </c>
      <c r="H3667" s="495">
        <f>VLOOKUP(A3667,'02-Metrics'!A:R,18,FALSE)</f>
        <v>4203687</v>
      </c>
      <c r="I3667" s="496">
        <f t="shared" si="454"/>
        <v>-1.1105251175931986E-2</v>
      </c>
      <c r="J3667" s="512"/>
      <c r="M3667" s="241" t="s">
        <v>1038</v>
      </c>
      <c r="S3667">
        <f t="shared" si="456"/>
        <v>2019</v>
      </c>
    </row>
    <row r="3668" spans="1:19">
      <c r="A3668" s="418" t="s">
        <v>1252</v>
      </c>
      <c r="B3668" s="497">
        <v>43800</v>
      </c>
      <c r="C3668" s="498"/>
      <c r="D3668" s="498">
        <v>2118461.3099999996</v>
      </c>
      <c r="E3668" s="495">
        <f t="shared" si="459"/>
        <v>0</v>
      </c>
      <c r="F3668" s="495">
        <f t="shared" si="459"/>
        <v>2165144.3099999996</v>
      </c>
      <c r="G3668" s="495">
        <f t="shared" si="458"/>
        <v>-2165144.3099999996</v>
      </c>
      <c r="H3668" s="495">
        <f>VLOOKUP(A3668,'02-Metrics'!A:R,18,FALSE)</f>
        <v>4203687</v>
      </c>
      <c r="I3668" s="496">
        <f t="shared" si="454"/>
        <v>-0.51505840230255007</v>
      </c>
      <c r="J3668" s="512"/>
      <c r="M3668" s="241" t="s">
        <v>1038</v>
      </c>
      <c r="S3668">
        <f t="shared" si="456"/>
        <v>2019</v>
      </c>
    </row>
    <row r="3669" spans="1:19">
      <c r="A3669" s="418" t="s">
        <v>1252</v>
      </c>
      <c r="B3669" s="497">
        <v>43831</v>
      </c>
      <c r="C3669" s="498"/>
      <c r="D3669" s="498">
        <v>8547</v>
      </c>
      <c r="E3669" s="495">
        <f t="shared" si="459"/>
        <v>0</v>
      </c>
      <c r="F3669" s="495">
        <f t="shared" si="459"/>
        <v>2173691.3099999996</v>
      </c>
      <c r="G3669" s="495">
        <f t="shared" si="458"/>
        <v>-2173691.3099999996</v>
      </c>
      <c r="H3669" s="495">
        <f>VLOOKUP(A3669,'02-Metrics'!A:R,18,FALSE)</f>
        <v>4203687</v>
      </c>
      <c r="I3669" s="496">
        <f t="shared" si="454"/>
        <v>-0.51709161743012733</v>
      </c>
      <c r="J3669" s="512"/>
      <c r="M3669" s="241" t="s">
        <v>1038</v>
      </c>
      <c r="S3669">
        <f t="shared" si="456"/>
        <v>2020</v>
      </c>
    </row>
    <row r="3670" spans="1:19">
      <c r="A3670" s="418" t="s">
        <v>1252</v>
      </c>
      <c r="B3670" s="497">
        <v>43862</v>
      </c>
      <c r="C3670" s="498"/>
      <c r="D3670" s="498">
        <v>12795</v>
      </c>
      <c r="E3670" s="495">
        <f t="shared" si="459"/>
        <v>0</v>
      </c>
      <c r="F3670" s="495">
        <f t="shared" si="459"/>
        <v>2186486.3099999996</v>
      </c>
      <c r="G3670" s="495">
        <f t="shared" si="458"/>
        <v>-2186486.3099999996</v>
      </c>
      <c r="H3670" s="495">
        <f>VLOOKUP(A3670,'02-Metrics'!A:R,18,FALSE)</f>
        <v>4203687</v>
      </c>
      <c r="I3670" s="496">
        <f t="shared" si="454"/>
        <v>-0.52013537401809407</v>
      </c>
      <c r="J3670" s="512"/>
      <c r="M3670" s="241" t="s">
        <v>1038</v>
      </c>
      <c r="S3670">
        <f t="shared" si="456"/>
        <v>2020</v>
      </c>
    </row>
    <row r="3671" spans="1:19">
      <c r="A3671" s="418" t="s">
        <v>1252</v>
      </c>
      <c r="B3671" s="497">
        <v>43983</v>
      </c>
      <c r="C3671" s="498"/>
      <c r="D3671" s="498">
        <v>196068.6</v>
      </c>
      <c r="E3671" s="495">
        <f t="shared" si="459"/>
        <v>0</v>
      </c>
      <c r="F3671" s="495">
        <f t="shared" si="459"/>
        <v>2382554.9099999997</v>
      </c>
      <c r="G3671" s="495">
        <f t="shared" si="458"/>
        <v>-2382554.9099999997</v>
      </c>
      <c r="H3671" s="495">
        <f>VLOOKUP(A3671,'02-Metrics'!A:R,18,FALSE)</f>
        <v>4203687</v>
      </c>
      <c r="I3671" s="496">
        <f t="shared" si="454"/>
        <v>-0.56677742895700833</v>
      </c>
      <c r="J3671" s="512"/>
      <c r="M3671" s="241" t="s">
        <v>1038</v>
      </c>
      <c r="S3671">
        <f t="shared" si="456"/>
        <v>2020</v>
      </c>
    </row>
    <row r="3672" spans="1:19">
      <c r="A3672" s="418" t="s">
        <v>1252</v>
      </c>
      <c r="B3672" s="497">
        <v>44044</v>
      </c>
      <c r="C3672" s="498"/>
      <c r="D3672" s="498">
        <v>33234</v>
      </c>
      <c r="E3672" s="495">
        <f t="shared" si="459"/>
        <v>0</v>
      </c>
      <c r="F3672" s="495">
        <f t="shared" si="459"/>
        <v>2415788.9099999997</v>
      </c>
      <c r="G3672" s="495">
        <f t="shared" si="458"/>
        <v>-2415788.9099999997</v>
      </c>
      <c r="H3672" s="495">
        <f>VLOOKUP(A3672,'02-Metrics'!A:R,18,FALSE)</f>
        <v>4203687</v>
      </c>
      <c r="I3672" s="496">
        <f t="shared" si="454"/>
        <v>-0.57468334583426395</v>
      </c>
      <c r="J3672" s="512"/>
      <c r="M3672" s="241" t="s">
        <v>1038</v>
      </c>
      <c r="S3672">
        <f t="shared" si="456"/>
        <v>2020</v>
      </c>
    </row>
    <row r="3673" spans="1:19">
      <c r="A3673" s="418"/>
      <c r="B3673" s="505"/>
      <c r="C3673" s="506"/>
      <c r="D3673" s="506"/>
      <c r="E3673" s="506"/>
      <c r="F3673" s="506"/>
      <c r="G3673" s="506"/>
      <c r="H3673" s="495"/>
      <c r="I3673" s="496"/>
      <c r="J3673" s="512"/>
      <c r="S3673">
        <f t="shared" si="456"/>
        <v>1900</v>
      </c>
    </row>
    <row r="3674" spans="1:19">
      <c r="A3674" s="418" t="s">
        <v>1162</v>
      </c>
      <c r="B3674" s="497">
        <v>43647</v>
      </c>
      <c r="C3674" s="498"/>
      <c r="D3674" s="498">
        <v>4000</v>
      </c>
      <c r="E3674" s="495">
        <f t="shared" ref="E3674:F3689" si="460">C3674+E3673</f>
        <v>0</v>
      </c>
      <c r="F3674" s="495">
        <f t="shared" si="460"/>
        <v>4000</v>
      </c>
      <c r="G3674" s="495">
        <f t="shared" si="458"/>
        <v>-4000</v>
      </c>
      <c r="H3674" s="495">
        <f>VLOOKUP(A3674,'02-Metrics'!A:R,18,FALSE)</f>
        <v>1042542</v>
      </c>
      <c r="I3674" s="496">
        <f t="shared" si="454"/>
        <v>-3.8367758804921047E-3</v>
      </c>
      <c r="J3674" s="512"/>
      <c r="M3674" s="241" t="s">
        <v>1038</v>
      </c>
      <c r="S3674">
        <f t="shared" si="456"/>
        <v>2019</v>
      </c>
    </row>
    <row r="3675" spans="1:19">
      <c r="A3675" s="418" t="s">
        <v>1162</v>
      </c>
      <c r="B3675" s="497">
        <v>43678</v>
      </c>
      <c r="C3675" s="498"/>
      <c r="D3675" s="498">
        <v>29590</v>
      </c>
      <c r="E3675" s="495">
        <f t="shared" si="460"/>
        <v>0</v>
      </c>
      <c r="F3675" s="495">
        <f t="shared" si="460"/>
        <v>33590</v>
      </c>
      <c r="G3675" s="495">
        <f t="shared" si="458"/>
        <v>-33590</v>
      </c>
      <c r="H3675" s="495">
        <f>VLOOKUP(A3675,'02-Metrics'!A:R,18,FALSE)</f>
        <v>1042542</v>
      </c>
      <c r="I3675" s="496">
        <f t="shared" si="454"/>
        <v>-3.2219325456432447E-2</v>
      </c>
      <c r="J3675" s="512"/>
      <c r="M3675" s="241" t="s">
        <v>1038</v>
      </c>
      <c r="S3675">
        <f t="shared" si="456"/>
        <v>2019</v>
      </c>
    </row>
    <row r="3676" spans="1:19">
      <c r="A3676" s="418" t="s">
        <v>1162</v>
      </c>
      <c r="B3676" s="497">
        <v>43709</v>
      </c>
      <c r="C3676" s="498"/>
      <c r="D3676" s="498">
        <v>190975</v>
      </c>
      <c r="E3676" s="495">
        <f t="shared" si="460"/>
        <v>0</v>
      </c>
      <c r="F3676" s="495">
        <f t="shared" si="460"/>
        <v>224565</v>
      </c>
      <c r="G3676" s="495">
        <f t="shared" si="458"/>
        <v>-224565</v>
      </c>
      <c r="H3676" s="495">
        <f>VLOOKUP(A3676,'02-Metrics'!A:R,18,FALSE)</f>
        <v>1042542</v>
      </c>
      <c r="I3676" s="496">
        <f t="shared" si="454"/>
        <v>-0.21540139390067739</v>
      </c>
      <c r="J3676" s="512"/>
      <c r="M3676" s="241" t="s">
        <v>1038</v>
      </c>
      <c r="S3676">
        <f t="shared" si="456"/>
        <v>2019</v>
      </c>
    </row>
    <row r="3677" spans="1:19">
      <c r="A3677" s="418" t="s">
        <v>1162</v>
      </c>
      <c r="B3677" s="497">
        <v>43739</v>
      </c>
      <c r="C3677" s="498"/>
      <c r="D3677" s="498">
        <v>83030.02</v>
      </c>
      <c r="E3677" s="495">
        <f t="shared" si="460"/>
        <v>0</v>
      </c>
      <c r="F3677" s="495">
        <f t="shared" si="460"/>
        <v>307595.02</v>
      </c>
      <c r="G3677" s="495">
        <f t="shared" si="458"/>
        <v>-307595.02</v>
      </c>
      <c r="H3677" s="495">
        <f>VLOOKUP(A3677,'02-Metrics'!A:R,18,FALSE)</f>
        <v>1042542</v>
      </c>
      <c r="I3677" s="496">
        <f t="shared" si="454"/>
        <v>-0.29504328842387167</v>
      </c>
      <c r="J3677" s="512"/>
      <c r="M3677" s="241" t="s">
        <v>1038</v>
      </c>
      <c r="S3677">
        <f t="shared" si="456"/>
        <v>2019</v>
      </c>
    </row>
    <row r="3678" spans="1:19">
      <c r="A3678" s="418" t="s">
        <v>1162</v>
      </c>
      <c r="B3678" s="497">
        <v>43770</v>
      </c>
      <c r="C3678" s="498"/>
      <c r="D3678" s="498">
        <v>28265.17</v>
      </c>
      <c r="E3678" s="495">
        <f t="shared" si="460"/>
        <v>0</v>
      </c>
      <c r="F3678" s="495">
        <f t="shared" si="460"/>
        <v>335860.19</v>
      </c>
      <c r="G3678" s="495">
        <f t="shared" si="458"/>
        <v>-335860.19</v>
      </c>
      <c r="H3678" s="495">
        <f>VLOOKUP(A3678,'02-Metrics'!A:R,18,FALSE)</f>
        <v>1042542</v>
      </c>
      <c r="I3678" s="496">
        <f t="shared" si="454"/>
        <v>-0.3221550690523739</v>
      </c>
      <c r="J3678" s="512"/>
      <c r="M3678" s="241" t="s">
        <v>1038</v>
      </c>
      <c r="S3678">
        <f t="shared" si="456"/>
        <v>2019</v>
      </c>
    </row>
    <row r="3679" spans="1:19">
      <c r="A3679" s="418" t="s">
        <v>1162</v>
      </c>
      <c r="B3679" s="497">
        <f>L3679</f>
        <v>43776</v>
      </c>
      <c r="C3679" s="498">
        <v>505797.14</v>
      </c>
      <c r="D3679" s="498"/>
      <c r="E3679" s="495">
        <f t="shared" si="460"/>
        <v>505797.14</v>
      </c>
      <c r="F3679" s="495">
        <f t="shared" si="460"/>
        <v>335860.19</v>
      </c>
      <c r="G3679" s="495">
        <f t="shared" si="458"/>
        <v>169936.95</v>
      </c>
      <c r="H3679" s="495">
        <f>VLOOKUP(A3679,'02-Metrics'!A:R,18,FALSE)</f>
        <v>1042542</v>
      </c>
      <c r="I3679" s="496">
        <f t="shared" si="454"/>
        <v>0.16300249774109821</v>
      </c>
      <c r="J3679" s="512"/>
      <c r="L3679" s="23">
        <v>43776</v>
      </c>
      <c r="M3679" s="241" t="s">
        <v>1039</v>
      </c>
      <c r="S3679">
        <f t="shared" si="456"/>
        <v>2019</v>
      </c>
    </row>
    <row r="3680" spans="1:19">
      <c r="A3680" s="418" t="s">
        <v>1162</v>
      </c>
      <c r="B3680" s="497">
        <v>43800</v>
      </c>
      <c r="C3680" s="498"/>
      <c r="D3680" s="498">
        <v>237800.20999999996</v>
      </c>
      <c r="E3680" s="495">
        <f>C3680+E3679</f>
        <v>505797.14</v>
      </c>
      <c r="F3680" s="495">
        <f>D3680+F3679</f>
        <v>573660.39999999991</v>
      </c>
      <c r="G3680" s="495">
        <f t="shared" si="458"/>
        <v>-67863.259999999893</v>
      </c>
      <c r="H3680" s="495">
        <f>VLOOKUP(A3680,'02-Metrics'!A:R,18,FALSE)</f>
        <v>1042542</v>
      </c>
      <c r="I3680" s="496">
        <f t="shared" si="454"/>
        <v>-6.5094029784891053E-2</v>
      </c>
      <c r="J3680" s="512"/>
      <c r="M3680" s="241" t="s">
        <v>1038</v>
      </c>
      <c r="S3680">
        <f t="shared" si="456"/>
        <v>2019</v>
      </c>
    </row>
    <row r="3681" spans="1:19">
      <c r="A3681" s="418" t="s">
        <v>1162</v>
      </c>
      <c r="B3681" s="497">
        <v>43831</v>
      </c>
      <c r="C3681" s="498"/>
      <c r="D3681" s="498">
        <v>20686</v>
      </c>
      <c r="E3681" s="495">
        <f t="shared" si="460"/>
        <v>505797.14</v>
      </c>
      <c r="F3681" s="495">
        <f t="shared" si="460"/>
        <v>594346.39999999991</v>
      </c>
      <c r="G3681" s="495">
        <f t="shared" si="458"/>
        <v>-88549.259999999893</v>
      </c>
      <c r="H3681" s="495">
        <f>VLOOKUP(A3681,'02-Metrics'!A:R,18,FALSE)</f>
        <v>1042542</v>
      </c>
      <c r="I3681" s="496">
        <f t="shared" si="454"/>
        <v>-8.4935916250855975E-2</v>
      </c>
      <c r="J3681" s="512"/>
      <c r="M3681" s="241" t="s">
        <v>1038</v>
      </c>
      <c r="S3681">
        <f t="shared" si="456"/>
        <v>2020</v>
      </c>
    </row>
    <row r="3682" spans="1:19">
      <c r="A3682" s="418" t="s">
        <v>1162</v>
      </c>
      <c r="B3682" s="497">
        <v>43862</v>
      </c>
      <c r="C3682" s="498"/>
      <c r="D3682" s="498">
        <v>33959.75</v>
      </c>
      <c r="E3682" s="495">
        <f t="shared" si="460"/>
        <v>505797.14</v>
      </c>
      <c r="F3682" s="495">
        <f t="shared" si="460"/>
        <v>628306.14999999991</v>
      </c>
      <c r="G3682" s="495">
        <f t="shared" si="458"/>
        <v>-122509.00999999989</v>
      </c>
      <c r="H3682" s="495">
        <f>VLOOKUP(A3682,'02-Metrics'!A:R,18,FALSE)</f>
        <v>1042542</v>
      </c>
      <c r="I3682" s="496">
        <f t="shared" si="454"/>
        <v>-0.11750990367774142</v>
      </c>
      <c r="J3682" s="512"/>
      <c r="M3682" s="241" t="s">
        <v>1038</v>
      </c>
      <c r="S3682">
        <f t="shared" si="456"/>
        <v>2020</v>
      </c>
    </row>
    <row r="3683" spans="1:19">
      <c r="A3683" s="418" t="s">
        <v>1162</v>
      </c>
      <c r="B3683" s="497">
        <f>L3683</f>
        <v>43870</v>
      </c>
      <c r="C3683" s="498">
        <v>264423.21000000002</v>
      </c>
      <c r="D3683" s="498"/>
      <c r="E3683" s="495">
        <f t="shared" si="460"/>
        <v>770220.35000000009</v>
      </c>
      <c r="F3683" s="495">
        <f t="shared" si="460"/>
        <v>628306.14999999991</v>
      </c>
      <c r="G3683" s="495">
        <f t="shared" si="458"/>
        <v>141914.20000000019</v>
      </c>
      <c r="H3683" s="495">
        <f>VLOOKUP(A3683,'02-Metrics'!A:R,18,FALSE)</f>
        <v>1042542</v>
      </c>
      <c r="I3683" s="496">
        <f t="shared" si="454"/>
        <v>0.13612324491483335</v>
      </c>
      <c r="J3683" s="512"/>
      <c r="L3683" s="23">
        <v>43870</v>
      </c>
      <c r="M3683" s="241" t="s">
        <v>764</v>
      </c>
      <c r="S3683">
        <f t="shared" si="456"/>
        <v>2020</v>
      </c>
    </row>
    <row r="3684" spans="1:19">
      <c r="A3684" s="418" t="s">
        <v>1162</v>
      </c>
      <c r="B3684" s="497">
        <v>43891</v>
      </c>
      <c r="C3684" s="498"/>
      <c r="D3684" s="498">
        <v>18120</v>
      </c>
      <c r="E3684" s="495">
        <f t="shared" si="460"/>
        <v>770220.35000000009</v>
      </c>
      <c r="F3684" s="495">
        <f t="shared" si="460"/>
        <v>646426.14999999991</v>
      </c>
      <c r="G3684" s="495">
        <f t="shared" si="458"/>
        <v>123794.20000000019</v>
      </c>
      <c r="H3684" s="495">
        <f>VLOOKUP(A3684,'02-Metrics'!A:R,18,FALSE)</f>
        <v>1042542</v>
      </c>
      <c r="I3684" s="496">
        <f t="shared" si="454"/>
        <v>0.11874265017620411</v>
      </c>
      <c r="J3684" s="512"/>
      <c r="M3684" s="241" t="s">
        <v>1038</v>
      </c>
      <c r="S3684">
        <f t="shared" si="456"/>
        <v>2020</v>
      </c>
    </row>
    <row r="3685" spans="1:19">
      <c r="A3685" s="418" t="s">
        <v>1162</v>
      </c>
      <c r="B3685" s="497">
        <v>43922</v>
      </c>
      <c r="C3685" s="498"/>
      <c r="D3685" s="498">
        <v>15456</v>
      </c>
      <c r="E3685" s="495">
        <f t="shared" si="460"/>
        <v>770220.35000000009</v>
      </c>
      <c r="F3685" s="495">
        <f t="shared" si="460"/>
        <v>661882.14999999991</v>
      </c>
      <c r="G3685" s="495">
        <f t="shared" si="458"/>
        <v>108338.20000000019</v>
      </c>
      <c r="H3685" s="495">
        <f>VLOOKUP(A3685,'02-Metrics'!A:R,18,FALSE)</f>
        <v>1042542</v>
      </c>
      <c r="I3685" s="496">
        <f t="shared" si="454"/>
        <v>0.10391734817398261</v>
      </c>
      <c r="J3685" s="512"/>
      <c r="M3685" s="241" t="s">
        <v>1038</v>
      </c>
      <c r="S3685">
        <f t="shared" si="456"/>
        <v>2020</v>
      </c>
    </row>
    <row r="3686" spans="1:19">
      <c r="A3686" s="418" t="s">
        <v>1162</v>
      </c>
      <c r="B3686" s="497">
        <v>43952</v>
      </c>
      <c r="C3686" s="498"/>
      <c r="D3686" s="498">
        <v>118727.74</v>
      </c>
      <c r="E3686" s="495">
        <f t="shared" si="460"/>
        <v>770220.35000000009</v>
      </c>
      <c r="F3686" s="495">
        <f t="shared" si="460"/>
        <v>780609.8899999999</v>
      </c>
      <c r="G3686" s="495">
        <f t="shared" si="458"/>
        <v>-10389.539999999804</v>
      </c>
      <c r="H3686" s="495">
        <f>VLOOKUP(A3686,'02-Metrics'!A:R,18,FALSE)</f>
        <v>1042542</v>
      </c>
      <c r="I3686" s="496">
        <f t="shared" si="454"/>
        <v>-9.9655841203517975E-3</v>
      </c>
      <c r="J3686" s="512"/>
      <c r="M3686" s="241" t="s">
        <v>1038</v>
      </c>
      <c r="S3686">
        <f t="shared" si="456"/>
        <v>2020</v>
      </c>
    </row>
    <row r="3687" spans="1:19">
      <c r="A3687" s="418" t="s">
        <v>1162</v>
      </c>
      <c r="B3687" s="497">
        <v>43983</v>
      </c>
      <c r="C3687" s="498"/>
      <c r="D3687" s="498">
        <v>1765</v>
      </c>
      <c r="E3687" s="495">
        <f t="shared" si="460"/>
        <v>770220.35000000009</v>
      </c>
      <c r="F3687" s="495">
        <f t="shared" si="460"/>
        <v>782374.8899999999</v>
      </c>
      <c r="G3687" s="495">
        <f t="shared" si="458"/>
        <v>-12154.539999999804</v>
      </c>
      <c r="H3687" s="495">
        <f>VLOOKUP(A3687,'02-Metrics'!A:R,18,FALSE)</f>
        <v>1042542</v>
      </c>
      <c r="I3687" s="496">
        <f t="shared" si="454"/>
        <v>-1.1658561477618939E-2</v>
      </c>
      <c r="J3687" s="512"/>
      <c r="M3687" s="241" t="s">
        <v>1038</v>
      </c>
      <c r="S3687">
        <f t="shared" si="456"/>
        <v>2020</v>
      </c>
    </row>
    <row r="3688" spans="1:19">
      <c r="A3688" s="418" t="s">
        <v>1162</v>
      </c>
      <c r="B3688" s="497">
        <f>L3688</f>
        <v>44105</v>
      </c>
      <c r="C3688" s="498"/>
      <c r="D3688" s="498">
        <v>63220.59</v>
      </c>
      <c r="E3688" s="495">
        <f t="shared" si="460"/>
        <v>770220.35000000009</v>
      </c>
      <c r="F3688" s="495">
        <f t="shared" si="460"/>
        <v>845595.47999999986</v>
      </c>
      <c r="G3688" s="495">
        <f t="shared" si="458"/>
        <v>-75375.129999999772</v>
      </c>
      <c r="H3688" s="495">
        <f>VLOOKUP(A3688,'02-Metrics'!A:R,18,FALSE)</f>
        <v>1042542</v>
      </c>
      <c r="I3688" s="496">
        <f t="shared" si="454"/>
        <v>-7.2299370193238996E-2</v>
      </c>
      <c r="J3688" s="512"/>
      <c r="L3688" s="23">
        <v>44105</v>
      </c>
      <c r="M3688" s="241" t="s">
        <v>1040</v>
      </c>
      <c r="S3688">
        <f t="shared" si="456"/>
        <v>2020</v>
      </c>
    </row>
    <row r="3689" spans="1:19">
      <c r="A3689" s="418" t="s">
        <v>1162</v>
      </c>
      <c r="B3689" s="497">
        <f>L3689</f>
        <v>44136</v>
      </c>
      <c r="C3689" s="498"/>
      <c r="D3689" s="498">
        <v>179176.92</v>
      </c>
      <c r="E3689" s="495">
        <f t="shared" si="460"/>
        <v>770220.35000000009</v>
      </c>
      <c r="F3689" s="495">
        <f t="shared" si="460"/>
        <v>1024772.3999999999</v>
      </c>
      <c r="G3689" s="495">
        <f t="shared" si="458"/>
        <v>-254552.04999999981</v>
      </c>
      <c r="H3689" s="495">
        <f>VLOOKUP(A3689,'02-Metrics'!A:R,18,FALSE)</f>
        <v>1042542</v>
      </c>
      <c r="I3689" s="496">
        <f t="shared" si="454"/>
        <v>-0.2441647914424549</v>
      </c>
      <c r="J3689" s="512"/>
      <c r="L3689" s="23">
        <v>44136</v>
      </c>
      <c r="M3689" s="241" t="s">
        <v>1040</v>
      </c>
      <c r="S3689">
        <f t="shared" si="456"/>
        <v>2020</v>
      </c>
    </row>
    <row r="3690" spans="1:19">
      <c r="A3690" s="418" t="s">
        <v>1162</v>
      </c>
      <c r="B3690" s="497">
        <f>L3690</f>
        <v>44238</v>
      </c>
      <c r="C3690" s="498">
        <v>128110.86</v>
      </c>
      <c r="D3690" s="498"/>
      <c r="E3690" s="495">
        <f t="shared" ref="E3690:F3690" si="461">C3690+E3689</f>
        <v>898331.21000000008</v>
      </c>
      <c r="F3690" s="495">
        <f t="shared" si="461"/>
        <v>1024772.3999999999</v>
      </c>
      <c r="G3690" s="495">
        <f t="shared" si="458"/>
        <v>-126441.18999999983</v>
      </c>
      <c r="H3690" s="495">
        <f>VLOOKUP(A3690,'02-Metrics'!A:R,18,FALSE)</f>
        <v>1042542</v>
      </c>
      <c r="I3690" s="496">
        <f t="shared" si="454"/>
        <v>-0.12128162702317971</v>
      </c>
      <c r="J3690" s="512"/>
      <c r="L3690" s="23">
        <v>44238</v>
      </c>
      <c r="M3690" s="241" t="s">
        <v>1039</v>
      </c>
      <c r="S3690">
        <f t="shared" si="456"/>
        <v>2021</v>
      </c>
    </row>
    <row r="3691" spans="1:19">
      <c r="A3691" s="418"/>
      <c r="B3691" s="505"/>
      <c r="C3691" s="506"/>
      <c r="D3691" s="506"/>
      <c r="E3691" s="506"/>
      <c r="F3691" s="506"/>
      <c r="G3691" s="506"/>
      <c r="H3691" s="495"/>
      <c r="I3691" s="496"/>
      <c r="J3691" s="512"/>
      <c r="S3691">
        <f t="shared" si="456"/>
        <v>1900</v>
      </c>
    </row>
    <row r="3692" spans="1:19">
      <c r="A3692" s="418" t="s">
        <v>1253</v>
      </c>
      <c r="B3692" s="497">
        <v>43678</v>
      </c>
      <c r="C3692" s="498"/>
      <c r="D3692" s="498">
        <v>123695</v>
      </c>
      <c r="E3692" s="495">
        <f t="shared" ref="E3692:F3707" si="462">C3692+E3691</f>
        <v>0</v>
      </c>
      <c r="F3692" s="495">
        <f t="shared" si="462"/>
        <v>123695</v>
      </c>
      <c r="G3692" s="495">
        <f t="shared" si="458"/>
        <v>-123695</v>
      </c>
      <c r="H3692" s="495">
        <f>VLOOKUP(A3692,'02-Metrics'!A:R,18,FALSE)</f>
        <v>57898699.390000001</v>
      </c>
      <c r="I3692" s="496">
        <f t="shared" si="454"/>
        <v>-2.1364037759605361E-3</v>
      </c>
      <c r="J3692" s="512"/>
      <c r="M3692" s="241" t="s">
        <v>1038</v>
      </c>
      <c r="S3692">
        <f t="shared" si="456"/>
        <v>2019</v>
      </c>
    </row>
    <row r="3693" spans="1:19">
      <c r="A3693" s="418" t="s">
        <v>1253</v>
      </c>
      <c r="B3693" s="497">
        <f>L3693</f>
        <v>43702</v>
      </c>
      <c r="C3693" s="498">
        <v>13625000</v>
      </c>
      <c r="D3693" s="498"/>
      <c r="E3693" s="495">
        <f t="shared" si="462"/>
        <v>13625000</v>
      </c>
      <c r="F3693" s="495">
        <f t="shared" si="462"/>
        <v>123695</v>
      </c>
      <c r="G3693" s="495">
        <f t="shared" si="458"/>
        <v>13501305</v>
      </c>
      <c r="H3693" s="495">
        <f>VLOOKUP(A3693,'02-Metrics'!A:R,18,FALSE)</f>
        <v>57898699.390000001</v>
      </c>
      <c r="I3693" s="496">
        <f t="shared" si="454"/>
        <v>0.23318839874202568</v>
      </c>
      <c r="J3693" s="512"/>
      <c r="L3693" s="23">
        <v>43702</v>
      </c>
      <c r="M3693" s="241" t="s">
        <v>1039</v>
      </c>
      <c r="S3693">
        <f t="shared" si="456"/>
        <v>2019</v>
      </c>
    </row>
    <row r="3694" spans="1:19">
      <c r="A3694" s="418" t="s">
        <v>1253</v>
      </c>
      <c r="B3694" s="497">
        <v>43709</v>
      </c>
      <c r="C3694" s="498"/>
      <c r="D3694" s="498">
        <v>916740.44</v>
      </c>
      <c r="E3694" s="495">
        <f t="shared" si="462"/>
        <v>13625000</v>
      </c>
      <c r="F3694" s="495">
        <f t="shared" si="462"/>
        <v>1040435.44</v>
      </c>
      <c r="G3694" s="495">
        <f t="shared" si="458"/>
        <v>12584564.560000001</v>
      </c>
      <c r="H3694" s="495">
        <f>VLOOKUP(A3694,'02-Metrics'!A:R,18,FALSE)</f>
        <v>57898699.390000001</v>
      </c>
      <c r="I3694" s="496">
        <f t="shared" si="454"/>
        <v>0.21735487485187879</v>
      </c>
      <c r="J3694" s="512"/>
      <c r="M3694" s="241" t="s">
        <v>1038</v>
      </c>
      <c r="S3694">
        <f t="shared" si="456"/>
        <v>2019</v>
      </c>
    </row>
    <row r="3695" spans="1:19">
      <c r="A3695" s="418" t="s">
        <v>1253</v>
      </c>
      <c r="B3695" s="497">
        <v>43739</v>
      </c>
      <c r="C3695" s="498"/>
      <c r="D3695" s="498">
        <v>2815823.9099999997</v>
      </c>
      <c r="E3695" s="495">
        <f t="shared" si="462"/>
        <v>13625000</v>
      </c>
      <c r="F3695" s="495">
        <f t="shared" si="462"/>
        <v>3856259.3499999996</v>
      </c>
      <c r="G3695" s="495">
        <f t="shared" si="458"/>
        <v>9768740.6500000004</v>
      </c>
      <c r="H3695" s="495">
        <f>VLOOKUP(A3695,'02-Metrics'!A:R,18,FALSE)</f>
        <v>57898699.390000001</v>
      </c>
      <c r="I3695" s="496">
        <f t="shared" si="454"/>
        <v>0.16872124508702199</v>
      </c>
      <c r="J3695" s="512"/>
      <c r="M3695" s="241" t="s">
        <v>1038</v>
      </c>
      <c r="S3695">
        <f t="shared" si="456"/>
        <v>2019</v>
      </c>
    </row>
    <row r="3696" spans="1:19">
      <c r="A3696" s="418" t="s">
        <v>1253</v>
      </c>
      <c r="B3696" s="497">
        <v>43770</v>
      </c>
      <c r="C3696" s="498"/>
      <c r="D3696" s="498">
        <v>2474341.2699999996</v>
      </c>
      <c r="E3696" s="495">
        <f t="shared" si="462"/>
        <v>13625000</v>
      </c>
      <c r="F3696" s="495">
        <f t="shared" si="462"/>
        <v>6330600.6199999992</v>
      </c>
      <c r="G3696" s="495">
        <f t="shared" si="458"/>
        <v>7294399.3800000008</v>
      </c>
      <c r="H3696" s="495">
        <f>VLOOKUP(A3696,'02-Metrics'!A:R,18,FALSE)</f>
        <v>57898699.390000001</v>
      </c>
      <c r="I3696" s="496">
        <f t="shared" si="454"/>
        <v>0.1259855481530878</v>
      </c>
      <c r="J3696" s="512"/>
      <c r="M3696" s="241" t="s">
        <v>1038</v>
      </c>
      <c r="S3696">
        <f t="shared" si="456"/>
        <v>2019</v>
      </c>
    </row>
    <row r="3697" spans="1:19">
      <c r="A3697" s="418" t="s">
        <v>1253</v>
      </c>
      <c r="B3697" s="497">
        <f>L3697</f>
        <v>43796</v>
      </c>
      <c r="C3697" s="498">
        <v>2327690.6</v>
      </c>
      <c r="D3697" s="498"/>
      <c r="E3697" s="495">
        <f t="shared" si="462"/>
        <v>15952690.6</v>
      </c>
      <c r="F3697" s="495">
        <f t="shared" si="462"/>
        <v>6330600.6199999992</v>
      </c>
      <c r="G3697" s="495">
        <f t="shared" si="458"/>
        <v>9622089.9800000004</v>
      </c>
      <c r="H3697" s="495">
        <f>VLOOKUP(A3697,'02-Metrics'!A:R,18,FALSE)</f>
        <v>57898699.390000001</v>
      </c>
      <c r="I3697" s="496">
        <f t="shared" si="454"/>
        <v>0.16618836142046195</v>
      </c>
      <c r="J3697" s="512"/>
      <c r="L3697" s="23">
        <v>43796</v>
      </c>
      <c r="M3697" s="241" t="s">
        <v>1039</v>
      </c>
      <c r="S3697">
        <f t="shared" si="456"/>
        <v>2019</v>
      </c>
    </row>
    <row r="3698" spans="1:19">
      <c r="A3698" s="418" t="s">
        <v>1253</v>
      </c>
      <c r="B3698" s="497">
        <v>43800</v>
      </c>
      <c r="C3698" s="498"/>
      <c r="D3698" s="498">
        <v>2430905.56</v>
      </c>
      <c r="E3698" s="495">
        <f t="shared" si="462"/>
        <v>15952690.6</v>
      </c>
      <c r="F3698" s="495">
        <f t="shared" si="462"/>
        <v>8761506.1799999997</v>
      </c>
      <c r="G3698" s="495">
        <f t="shared" si="458"/>
        <v>7191184.4199999999</v>
      </c>
      <c r="H3698" s="495">
        <f>VLOOKUP(A3698,'02-Metrics'!A:R,18,FALSE)</f>
        <v>57898699.390000001</v>
      </c>
      <c r="I3698" s="496">
        <f t="shared" si="454"/>
        <v>0.12420286631243445</v>
      </c>
      <c r="J3698" s="512"/>
      <c r="M3698" s="241" t="s">
        <v>1038</v>
      </c>
      <c r="S3698">
        <f t="shared" si="456"/>
        <v>2019</v>
      </c>
    </row>
    <row r="3699" spans="1:19">
      <c r="A3699" s="418" t="s">
        <v>1253</v>
      </c>
      <c r="B3699" s="497">
        <f>L3699</f>
        <v>43817</v>
      </c>
      <c r="C3699" s="498">
        <v>3867767.27</v>
      </c>
      <c r="D3699" s="498"/>
      <c r="E3699" s="495">
        <f t="shared" si="462"/>
        <v>19820457.870000001</v>
      </c>
      <c r="F3699" s="495">
        <f t="shared" si="462"/>
        <v>8761506.1799999997</v>
      </c>
      <c r="G3699" s="495">
        <f t="shared" si="458"/>
        <v>11058951.690000001</v>
      </c>
      <c r="H3699" s="495">
        <f>VLOOKUP(A3699,'02-Metrics'!A:R,18,FALSE)</f>
        <v>57898699.390000001</v>
      </c>
      <c r="I3699" s="496">
        <f t="shared" si="454"/>
        <v>0.19100518330313399</v>
      </c>
      <c r="J3699" s="512"/>
      <c r="L3699" s="23">
        <v>43817</v>
      </c>
      <c r="M3699" s="241" t="s">
        <v>1039</v>
      </c>
      <c r="S3699">
        <f t="shared" si="456"/>
        <v>2019</v>
      </c>
    </row>
    <row r="3700" spans="1:19">
      <c r="A3700" s="418" t="s">
        <v>1253</v>
      </c>
      <c r="B3700" s="497">
        <v>43831</v>
      </c>
      <c r="C3700" s="498"/>
      <c r="D3700" s="498">
        <v>6227180.54</v>
      </c>
      <c r="E3700" s="495">
        <f t="shared" si="462"/>
        <v>19820457.870000001</v>
      </c>
      <c r="F3700" s="495">
        <f t="shared" si="462"/>
        <v>14988686.719999999</v>
      </c>
      <c r="G3700" s="495">
        <f t="shared" si="458"/>
        <v>4831771.1500000022</v>
      </c>
      <c r="H3700" s="495">
        <f>VLOOKUP(A3700,'02-Metrics'!A:R,18,FALSE)</f>
        <v>57898699.390000001</v>
      </c>
      <c r="I3700" s="496">
        <f t="shared" si="454"/>
        <v>8.3452153518227795E-2</v>
      </c>
      <c r="J3700" s="512"/>
      <c r="M3700" s="241" t="s">
        <v>1038</v>
      </c>
      <c r="S3700">
        <f t="shared" si="456"/>
        <v>2020</v>
      </c>
    </row>
    <row r="3701" spans="1:19">
      <c r="A3701" s="418" t="s">
        <v>1253</v>
      </c>
      <c r="B3701" s="497">
        <f>L3701</f>
        <v>43842</v>
      </c>
      <c r="C3701" s="498">
        <v>2286139.86</v>
      </c>
      <c r="D3701" s="498"/>
      <c r="E3701" s="495">
        <f t="shared" si="462"/>
        <v>22106597.73</v>
      </c>
      <c r="F3701" s="495">
        <f t="shared" si="462"/>
        <v>14988686.719999999</v>
      </c>
      <c r="G3701" s="495">
        <f t="shared" si="458"/>
        <v>7117911.0100000016</v>
      </c>
      <c r="H3701" s="495">
        <f>VLOOKUP(A3701,'02-Metrics'!A:R,18,FALSE)</f>
        <v>57898699.390000001</v>
      </c>
      <c r="I3701" s="496">
        <f t="shared" si="454"/>
        <v>0.1229373213041358</v>
      </c>
      <c r="J3701" s="512"/>
      <c r="L3701" s="23">
        <v>43842</v>
      </c>
      <c r="M3701" s="241" t="s">
        <v>764</v>
      </c>
      <c r="S3701">
        <f t="shared" si="456"/>
        <v>2020</v>
      </c>
    </row>
    <row r="3702" spans="1:19">
      <c r="A3702" s="418" t="s">
        <v>1253</v>
      </c>
      <c r="B3702" s="497">
        <f>L3702</f>
        <v>43856</v>
      </c>
      <c r="C3702" s="498">
        <v>73813.119999999995</v>
      </c>
      <c r="D3702" s="498"/>
      <c r="E3702" s="495">
        <f t="shared" si="462"/>
        <v>22180410.850000001</v>
      </c>
      <c r="F3702" s="495">
        <f t="shared" si="462"/>
        <v>14988686.719999999</v>
      </c>
      <c r="G3702" s="495">
        <f t="shared" si="458"/>
        <v>7191724.1300000027</v>
      </c>
      <c r="H3702" s="495">
        <f>VLOOKUP(A3702,'02-Metrics'!A:R,18,FALSE)</f>
        <v>57898699.390000001</v>
      </c>
      <c r="I3702" s="496">
        <f t="shared" si="454"/>
        <v>0.12421218793806144</v>
      </c>
      <c r="J3702" s="512"/>
      <c r="L3702" s="23">
        <v>43856</v>
      </c>
      <c r="M3702" s="241" t="s">
        <v>764</v>
      </c>
      <c r="S3702">
        <f t="shared" si="456"/>
        <v>2020</v>
      </c>
    </row>
    <row r="3703" spans="1:19">
      <c r="A3703" s="418" t="s">
        <v>1253</v>
      </c>
      <c r="B3703" s="497">
        <v>43862</v>
      </c>
      <c r="C3703" s="498"/>
      <c r="D3703" s="498">
        <v>2096022.36</v>
      </c>
      <c r="E3703" s="495">
        <f t="shared" si="462"/>
        <v>22180410.850000001</v>
      </c>
      <c r="F3703" s="495">
        <f t="shared" si="462"/>
        <v>17084709.079999998</v>
      </c>
      <c r="G3703" s="495">
        <f t="shared" si="458"/>
        <v>5095701.7700000033</v>
      </c>
      <c r="H3703" s="495">
        <f>VLOOKUP(A3703,'02-Metrics'!A:R,18,FALSE)</f>
        <v>57898699.390000001</v>
      </c>
      <c r="I3703" s="496">
        <f t="shared" si="454"/>
        <v>8.8010643135104857E-2</v>
      </c>
      <c r="J3703" s="512"/>
      <c r="M3703" s="241" t="s">
        <v>1038</v>
      </c>
      <c r="S3703">
        <f t="shared" si="456"/>
        <v>2020</v>
      </c>
    </row>
    <row r="3704" spans="1:19">
      <c r="A3704" s="418" t="s">
        <v>1253</v>
      </c>
      <c r="B3704" s="497">
        <f>L3704</f>
        <v>43870</v>
      </c>
      <c r="C3704" s="498">
        <v>425568</v>
      </c>
      <c r="D3704" s="498"/>
      <c r="E3704" s="495">
        <f t="shared" si="462"/>
        <v>22605978.850000001</v>
      </c>
      <c r="F3704" s="495">
        <f t="shared" si="462"/>
        <v>17084709.079999998</v>
      </c>
      <c r="G3704" s="495">
        <f t="shared" si="458"/>
        <v>5521269.7700000033</v>
      </c>
      <c r="H3704" s="495">
        <f>VLOOKUP(A3704,'02-Metrics'!A:R,18,FALSE)</f>
        <v>57898699.390000001</v>
      </c>
      <c r="I3704" s="496">
        <f t="shared" ref="I3704:I3767" si="463">G3704/H3704</f>
        <v>9.536086005679105E-2</v>
      </c>
      <c r="J3704" s="512"/>
      <c r="L3704" s="23">
        <v>43870</v>
      </c>
      <c r="M3704" s="241" t="s">
        <v>764</v>
      </c>
      <c r="S3704">
        <f t="shared" si="456"/>
        <v>2020</v>
      </c>
    </row>
    <row r="3705" spans="1:19">
      <c r="A3705" s="418" t="s">
        <v>1253</v>
      </c>
      <c r="B3705" s="497">
        <f>L3705</f>
        <v>43870</v>
      </c>
      <c r="C3705" s="498">
        <v>73813.119999999995</v>
      </c>
      <c r="D3705" s="498"/>
      <c r="E3705" s="495">
        <f t="shared" si="462"/>
        <v>22679791.970000003</v>
      </c>
      <c r="F3705" s="495">
        <f t="shared" si="462"/>
        <v>17084709.079999998</v>
      </c>
      <c r="G3705" s="495">
        <f t="shared" si="458"/>
        <v>5595082.8900000043</v>
      </c>
      <c r="H3705" s="495">
        <f>VLOOKUP(A3705,'02-Metrics'!A:R,18,FALSE)</f>
        <v>57898699.390000001</v>
      </c>
      <c r="I3705" s="496">
        <f t="shared" si="463"/>
        <v>9.663572669071667E-2</v>
      </c>
      <c r="J3705" s="512"/>
      <c r="L3705" s="23">
        <v>43870</v>
      </c>
      <c r="M3705" s="241" t="s">
        <v>1039</v>
      </c>
      <c r="S3705">
        <f t="shared" si="456"/>
        <v>2020</v>
      </c>
    </row>
    <row r="3706" spans="1:19">
      <c r="A3706" s="418" t="s">
        <v>1253</v>
      </c>
      <c r="B3706" s="497">
        <f>L3706</f>
        <v>43888</v>
      </c>
      <c r="C3706" s="498">
        <v>2572404.48</v>
      </c>
      <c r="D3706" s="498"/>
      <c r="E3706" s="495">
        <f t="shared" si="462"/>
        <v>25252196.450000003</v>
      </c>
      <c r="F3706" s="495">
        <f t="shared" si="462"/>
        <v>17084709.079999998</v>
      </c>
      <c r="G3706" s="495">
        <f t="shared" si="458"/>
        <v>8167487.3700000048</v>
      </c>
      <c r="H3706" s="495">
        <f>VLOOKUP(A3706,'02-Metrics'!A:R,18,FALSE)</f>
        <v>57898699.390000001</v>
      </c>
      <c r="I3706" s="496">
        <f t="shared" si="463"/>
        <v>0.14106512678263469</v>
      </c>
      <c r="J3706" s="512"/>
      <c r="L3706" s="23">
        <v>43888</v>
      </c>
      <c r="M3706" s="241" t="s">
        <v>764</v>
      </c>
      <c r="S3706">
        <f t="shared" si="456"/>
        <v>2020</v>
      </c>
    </row>
    <row r="3707" spans="1:19">
      <c r="A3707" s="418" t="s">
        <v>1253</v>
      </c>
      <c r="B3707" s="497">
        <f>L3707</f>
        <v>43888</v>
      </c>
      <c r="C3707" s="498">
        <v>425568</v>
      </c>
      <c r="D3707" s="498"/>
      <c r="E3707" s="495">
        <f t="shared" si="462"/>
        <v>25677764.450000003</v>
      </c>
      <c r="F3707" s="495">
        <f t="shared" si="462"/>
        <v>17084709.079999998</v>
      </c>
      <c r="G3707" s="495">
        <f t="shared" si="458"/>
        <v>8593055.3700000048</v>
      </c>
      <c r="H3707" s="495">
        <f>VLOOKUP(A3707,'02-Metrics'!A:R,18,FALSE)</f>
        <v>57898699.390000001</v>
      </c>
      <c r="I3707" s="496">
        <f t="shared" si="463"/>
        <v>0.14841534370432088</v>
      </c>
      <c r="J3707" s="512"/>
      <c r="L3707" s="23">
        <v>43888</v>
      </c>
      <c r="M3707" s="241" t="s">
        <v>1039</v>
      </c>
      <c r="S3707">
        <f t="shared" si="456"/>
        <v>2020</v>
      </c>
    </row>
    <row r="3708" spans="1:19">
      <c r="A3708" s="418" t="s">
        <v>1253</v>
      </c>
      <c r="B3708" s="497">
        <v>43891</v>
      </c>
      <c r="C3708" s="498"/>
      <c r="D3708" s="498">
        <v>1978445.9</v>
      </c>
      <c r="E3708" s="495">
        <f t="shared" ref="E3708:F3723" si="464">C3708+E3707</f>
        <v>25677764.450000003</v>
      </c>
      <c r="F3708" s="495">
        <f t="shared" si="464"/>
        <v>19063154.979999997</v>
      </c>
      <c r="G3708" s="495">
        <f t="shared" si="458"/>
        <v>6614609.4700000063</v>
      </c>
      <c r="H3708" s="495">
        <f>VLOOKUP(A3708,'02-Metrics'!A:R,18,FALSE)</f>
        <v>57898699.390000001</v>
      </c>
      <c r="I3708" s="496">
        <f t="shared" si="463"/>
        <v>0.11424452603753049</v>
      </c>
      <c r="J3708" s="512"/>
      <c r="M3708" s="241" t="s">
        <v>1038</v>
      </c>
      <c r="S3708">
        <f t="shared" si="456"/>
        <v>2020</v>
      </c>
    </row>
    <row r="3709" spans="1:19">
      <c r="A3709" s="418" t="s">
        <v>1253</v>
      </c>
      <c r="B3709" s="497">
        <f>L3709</f>
        <v>43912</v>
      </c>
      <c r="C3709" s="498">
        <v>1808595.27</v>
      </c>
      <c r="D3709" s="498"/>
      <c r="E3709" s="495">
        <f t="shared" si="464"/>
        <v>27486359.720000003</v>
      </c>
      <c r="F3709" s="495">
        <f t="shared" si="464"/>
        <v>19063154.979999997</v>
      </c>
      <c r="G3709" s="495">
        <f t="shared" si="458"/>
        <v>8423204.7400000058</v>
      </c>
      <c r="H3709" s="495">
        <f>VLOOKUP(A3709,'02-Metrics'!A:R,18,FALSE)</f>
        <v>57898699.390000001</v>
      </c>
      <c r="I3709" s="496">
        <f t="shared" si="463"/>
        <v>0.14548176088139941</v>
      </c>
      <c r="J3709" s="512"/>
      <c r="L3709" s="23">
        <v>43912</v>
      </c>
      <c r="M3709" s="241" t="s">
        <v>764</v>
      </c>
      <c r="S3709">
        <f t="shared" si="456"/>
        <v>2020</v>
      </c>
    </row>
    <row r="3710" spans="1:19">
      <c r="A3710" s="418" t="s">
        <v>1253</v>
      </c>
      <c r="B3710" s="497">
        <f>L3710</f>
        <v>43912</v>
      </c>
      <c r="C3710" s="498">
        <v>441526.8</v>
      </c>
      <c r="D3710" s="498"/>
      <c r="E3710" s="495">
        <f t="shared" si="464"/>
        <v>27927886.520000003</v>
      </c>
      <c r="F3710" s="495">
        <f t="shared" si="464"/>
        <v>19063154.979999997</v>
      </c>
      <c r="G3710" s="495">
        <f t="shared" si="458"/>
        <v>8864731.5400000066</v>
      </c>
      <c r="H3710" s="495">
        <f>VLOOKUP(A3710,'02-Metrics'!A:R,18,FALSE)</f>
        <v>57898699.390000001</v>
      </c>
      <c r="I3710" s="496">
        <f t="shared" si="463"/>
        <v>0.15310761093764885</v>
      </c>
      <c r="J3710" s="512"/>
      <c r="L3710" s="23">
        <v>43912</v>
      </c>
      <c r="M3710" s="241" t="s">
        <v>764</v>
      </c>
      <c r="S3710">
        <f t="shared" si="456"/>
        <v>2020</v>
      </c>
    </row>
    <row r="3711" spans="1:19">
      <c r="A3711" s="418" t="s">
        <v>1253</v>
      </c>
      <c r="B3711" s="497">
        <v>43922</v>
      </c>
      <c r="C3711" s="498"/>
      <c r="D3711" s="498">
        <v>702657.88</v>
      </c>
      <c r="E3711" s="495">
        <f t="shared" si="464"/>
        <v>27927886.520000003</v>
      </c>
      <c r="F3711" s="495">
        <f t="shared" si="464"/>
        <v>19765812.859999996</v>
      </c>
      <c r="G3711" s="495">
        <f t="shared" si="458"/>
        <v>8162073.6600000076</v>
      </c>
      <c r="H3711" s="495">
        <f>VLOOKUP(A3711,'02-Metrics'!A:R,18,FALSE)</f>
        <v>57898699.390000001</v>
      </c>
      <c r="I3711" s="496">
        <f t="shared" si="463"/>
        <v>0.14097162364600066</v>
      </c>
      <c r="J3711" s="512"/>
      <c r="M3711" s="241" t="s">
        <v>1038</v>
      </c>
      <c r="S3711">
        <f t="shared" si="456"/>
        <v>2020</v>
      </c>
    </row>
    <row r="3712" spans="1:19">
      <c r="A3712" s="418" t="s">
        <v>1253</v>
      </c>
      <c r="B3712" s="497">
        <v>43952</v>
      </c>
      <c r="C3712" s="498"/>
      <c r="D3712" s="498">
        <v>2009562.6500000001</v>
      </c>
      <c r="E3712" s="495">
        <f t="shared" si="464"/>
        <v>27927886.520000003</v>
      </c>
      <c r="F3712" s="495">
        <f t="shared" si="464"/>
        <v>21775375.509999994</v>
      </c>
      <c r="G3712" s="495">
        <f t="shared" si="458"/>
        <v>6152511.0100000091</v>
      </c>
      <c r="H3712" s="495">
        <f>VLOOKUP(A3712,'02-Metrics'!A:R,18,FALSE)</f>
        <v>57898699.390000001</v>
      </c>
      <c r="I3712" s="496">
        <f t="shared" si="463"/>
        <v>0.1062633716270083</v>
      </c>
      <c r="J3712" s="512"/>
      <c r="M3712" s="241" t="s">
        <v>1038</v>
      </c>
      <c r="S3712">
        <f t="shared" si="456"/>
        <v>2020</v>
      </c>
    </row>
    <row r="3713" spans="1:19">
      <c r="A3713" s="418" t="s">
        <v>1253</v>
      </c>
      <c r="B3713" s="497">
        <v>43983</v>
      </c>
      <c r="C3713" s="498"/>
      <c r="D3713" s="498">
        <v>603884.30999999994</v>
      </c>
      <c r="E3713" s="495">
        <f t="shared" si="464"/>
        <v>27927886.520000003</v>
      </c>
      <c r="F3713" s="495">
        <f t="shared" si="464"/>
        <v>22379259.819999993</v>
      </c>
      <c r="G3713" s="495">
        <f t="shared" si="458"/>
        <v>5548626.7000000104</v>
      </c>
      <c r="H3713" s="495">
        <f>VLOOKUP(A3713,'02-Metrics'!A:R,18,FALSE)</f>
        <v>57898699.390000001</v>
      </c>
      <c r="I3713" s="496">
        <f t="shared" si="463"/>
        <v>9.5833356508148851E-2</v>
      </c>
      <c r="J3713" s="512"/>
      <c r="M3713" s="241" t="s">
        <v>1038</v>
      </c>
      <c r="S3713">
        <f t="shared" si="456"/>
        <v>2020</v>
      </c>
    </row>
    <row r="3714" spans="1:19">
      <c r="A3714" s="418" t="s">
        <v>1253</v>
      </c>
      <c r="B3714" s="497">
        <f>L3714</f>
        <v>43999</v>
      </c>
      <c r="C3714" s="498">
        <v>16757</v>
      </c>
      <c r="D3714" s="498"/>
      <c r="E3714" s="495">
        <f t="shared" si="464"/>
        <v>27944643.520000003</v>
      </c>
      <c r="F3714" s="495">
        <f t="shared" si="464"/>
        <v>22379259.819999993</v>
      </c>
      <c r="G3714" s="495">
        <f t="shared" si="458"/>
        <v>5565383.7000000104</v>
      </c>
      <c r="H3714" s="495">
        <f>VLOOKUP(A3714,'02-Metrics'!A:R,18,FALSE)</f>
        <v>57898699.390000001</v>
      </c>
      <c r="I3714" s="496">
        <f t="shared" si="463"/>
        <v>9.6122775790041984E-2</v>
      </c>
      <c r="J3714" s="512"/>
      <c r="L3714" s="23">
        <v>43999</v>
      </c>
      <c r="M3714" s="241" t="s">
        <v>1039</v>
      </c>
      <c r="S3714">
        <f t="shared" si="456"/>
        <v>2020</v>
      </c>
    </row>
    <row r="3715" spans="1:19">
      <c r="A3715" s="418" t="s">
        <v>1253</v>
      </c>
      <c r="B3715" s="497">
        <f>L3715</f>
        <v>43999</v>
      </c>
      <c r="C3715" s="498">
        <v>2000000</v>
      </c>
      <c r="D3715" s="498"/>
      <c r="E3715" s="495">
        <f t="shared" si="464"/>
        <v>29944643.520000003</v>
      </c>
      <c r="F3715" s="495">
        <f t="shared" si="464"/>
        <v>22379259.819999993</v>
      </c>
      <c r="G3715" s="495">
        <f t="shared" si="458"/>
        <v>7565383.7000000104</v>
      </c>
      <c r="H3715" s="495">
        <f>VLOOKUP(A3715,'02-Metrics'!A:R,18,FALSE)</f>
        <v>57898699.390000001</v>
      </c>
      <c r="I3715" s="496">
        <f t="shared" si="463"/>
        <v>0.13066586606791153</v>
      </c>
      <c r="J3715" s="512"/>
      <c r="L3715" s="23">
        <v>43999</v>
      </c>
      <c r="M3715" s="241" t="s">
        <v>1039</v>
      </c>
      <c r="S3715">
        <f t="shared" ref="S3715:S3778" si="465">YEAR(B3715)</f>
        <v>2020</v>
      </c>
    </row>
    <row r="3716" spans="1:19">
      <c r="A3716" s="418" t="s">
        <v>1253</v>
      </c>
      <c r="B3716" s="497">
        <f>L3716</f>
        <v>44011</v>
      </c>
      <c r="C3716" s="498">
        <v>1617</v>
      </c>
      <c r="D3716" s="498"/>
      <c r="E3716" s="495">
        <f t="shared" si="464"/>
        <v>29946260.520000003</v>
      </c>
      <c r="F3716" s="495">
        <f t="shared" si="464"/>
        <v>22379259.819999993</v>
      </c>
      <c r="G3716" s="495">
        <f t="shared" si="458"/>
        <v>7567000.7000000104</v>
      </c>
      <c r="H3716" s="495">
        <f>VLOOKUP(A3716,'02-Metrics'!A:R,18,FALSE)</f>
        <v>57898699.390000001</v>
      </c>
      <c r="I3716" s="496">
        <f t="shared" si="463"/>
        <v>0.13069379415640117</v>
      </c>
      <c r="J3716" s="512"/>
      <c r="L3716" s="23">
        <v>44011</v>
      </c>
      <c r="M3716" s="241" t="s">
        <v>1039</v>
      </c>
      <c r="S3716">
        <f t="shared" si="465"/>
        <v>2020</v>
      </c>
    </row>
    <row r="3717" spans="1:19">
      <c r="A3717" s="418" t="s">
        <v>1253</v>
      </c>
      <c r="B3717" s="497">
        <v>44013</v>
      </c>
      <c r="C3717" s="498"/>
      <c r="D3717" s="498">
        <v>878558.31</v>
      </c>
      <c r="E3717" s="495">
        <f t="shared" si="464"/>
        <v>29946260.520000003</v>
      </c>
      <c r="F3717" s="495">
        <f t="shared" si="464"/>
        <v>23257818.129999992</v>
      </c>
      <c r="G3717" s="495">
        <f t="shared" si="458"/>
        <v>6688442.3900000118</v>
      </c>
      <c r="H3717" s="495">
        <f>VLOOKUP(A3717,'02-Metrics'!A:R,18,FALSE)</f>
        <v>57898699.390000001</v>
      </c>
      <c r="I3717" s="496">
        <f t="shared" si="463"/>
        <v>0.11551973464804996</v>
      </c>
      <c r="J3717" s="512"/>
      <c r="M3717" s="241" t="s">
        <v>1038</v>
      </c>
      <c r="S3717">
        <f t="shared" si="465"/>
        <v>2020</v>
      </c>
    </row>
    <row r="3718" spans="1:19">
      <c r="A3718" s="418" t="s">
        <v>1253</v>
      </c>
      <c r="B3718" s="497">
        <v>44044</v>
      </c>
      <c r="C3718" s="498"/>
      <c r="D3718" s="498">
        <v>4457113.88</v>
      </c>
      <c r="E3718" s="495">
        <f t="shared" si="464"/>
        <v>29946260.520000003</v>
      </c>
      <c r="F3718" s="495">
        <f t="shared" si="464"/>
        <v>27714932.00999999</v>
      </c>
      <c r="G3718" s="495">
        <f t="shared" si="458"/>
        <v>2231328.5100000128</v>
      </c>
      <c r="H3718" s="495">
        <f>VLOOKUP(A3718,'02-Metrics'!A:R,18,FALSE)</f>
        <v>57898699.390000001</v>
      </c>
      <c r="I3718" s="496">
        <f t="shared" si="463"/>
        <v>3.8538491080257281E-2</v>
      </c>
      <c r="J3718" s="512"/>
      <c r="M3718" s="241" t="s">
        <v>1038</v>
      </c>
      <c r="S3718">
        <f t="shared" si="465"/>
        <v>2020</v>
      </c>
    </row>
    <row r="3719" spans="1:19">
      <c r="A3719" s="418" t="s">
        <v>1253</v>
      </c>
      <c r="B3719" s="497">
        <f>L3719</f>
        <v>44069</v>
      </c>
      <c r="C3719" s="498">
        <v>2145687.36</v>
      </c>
      <c r="D3719" s="498"/>
      <c r="E3719" s="495">
        <f t="shared" si="464"/>
        <v>32091947.880000003</v>
      </c>
      <c r="F3719" s="495">
        <f t="shared" si="464"/>
        <v>27714932.00999999</v>
      </c>
      <c r="G3719" s="495">
        <f t="shared" si="458"/>
        <v>4377015.8700000122</v>
      </c>
      <c r="H3719" s="495">
        <f>VLOOKUP(A3719,'02-Metrics'!A:R,18,FALSE)</f>
        <v>57898699.390000001</v>
      </c>
      <c r="I3719" s="496">
        <f t="shared" si="463"/>
        <v>7.5597827172539045E-2</v>
      </c>
      <c r="J3719" s="512"/>
      <c r="L3719" s="23">
        <v>44069</v>
      </c>
      <c r="M3719" s="241" t="s">
        <v>1039</v>
      </c>
      <c r="S3719">
        <f t="shared" si="465"/>
        <v>2020</v>
      </c>
    </row>
    <row r="3720" spans="1:19">
      <c r="A3720" s="418" t="s">
        <v>1253</v>
      </c>
      <c r="B3720" s="497">
        <f>L3720</f>
        <v>44069</v>
      </c>
      <c r="C3720" s="498">
        <v>4246133.4000000004</v>
      </c>
      <c r="D3720" s="498"/>
      <c r="E3720" s="495">
        <f t="shared" si="464"/>
        <v>36338081.280000001</v>
      </c>
      <c r="F3720" s="495">
        <f t="shared" si="464"/>
        <v>27714932.00999999</v>
      </c>
      <c r="G3720" s="495">
        <f t="shared" si="458"/>
        <v>8623149.2700000107</v>
      </c>
      <c r="H3720" s="495">
        <f>VLOOKUP(A3720,'02-Metrics'!A:R,18,FALSE)</f>
        <v>57898699.390000001</v>
      </c>
      <c r="I3720" s="496">
        <f t="shared" si="463"/>
        <v>0.1489351118565776</v>
      </c>
      <c r="J3720" s="512"/>
      <c r="L3720" s="23">
        <v>44069</v>
      </c>
      <c r="M3720" s="241" t="s">
        <v>1039</v>
      </c>
      <c r="S3720">
        <f t="shared" si="465"/>
        <v>2020</v>
      </c>
    </row>
    <row r="3721" spans="1:19">
      <c r="A3721" s="418" t="s">
        <v>1253</v>
      </c>
      <c r="B3721" s="497">
        <f>L3721</f>
        <v>44069</v>
      </c>
      <c r="C3721" s="498">
        <v>1922134.77</v>
      </c>
      <c r="D3721" s="498"/>
      <c r="E3721" s="495">
        <f t="shared" si="464"/>
        <v>38260216.050000004</v>
      </c>
      <c r="F3721" s="495">
        <f t="shared" si="464"/>
        <v>27714932.00999999</v>
      </c>
      <c r="G3721" s="495">
        <f t="shared" si="458"/>
        <v>10545284.040000014</v>
      </c>
      <c r="H3721" s="495">
        <f>VLOOKUP(A3721,'02-Metrics'!A:R,18,FALSE)</f>
        <v>57898699.390000001</v>
      </c>
      <c r="I3721" s="496">
        <f t="shared" si="463"/>
        <v>0.18213334929974864</v>
      </c>
      <c r="J3721" s="512"/>
      <c r="L3721" s="23">
        <v>44069</v>
      </c>
      <c r="M3721" s="241" t="s">
        <v>1039</v>
      </c>
      <c r="S3721">
        <f t="shared" si="465"/>
        <v>2020</v>
      </c>
    </row>
    <row r="3722" spans="1:19">
      <c r="A3722" s="418" t="s">
        <v>1253</v>
      </c>
      <c r="B3722" s="497">
        <v>44075</v>
      </c>
      <c r="C3722" s="498"/>
      <c r="D3722" s="498">
        <v>4761736.8099999996</v>
      </c>
      <c r="E3722" s="495">
        <f t="shared" si="464"/>
        <v>38260216.050000004</v>
      </c>
      <c r="F3722" s="495">
        <f t="shared" si="464"/>
        <v>32476668.819999989</v>
      </c>
      <c r="G3722" s="495">
        <f t="shared" si="458"/>
        <v>5783547.2300000153</v>
      </c>
      <c r="H3722" s="495">
        <f>VLOOKUP(A3722,'02-Metrics'!A:R,18,FALSE)</f>
        <v>57898699.390000001</v>
      </c>
      <c r="I3722" s="496">
        <f t="shared" si="463"/>
        <v>9.9890797046106414E-2</v>
      </c>
      <c r="J3722" s="512"/>
      <c r="M3722" s="241" t="s">
        <v>1038</v>
      </c>
      <c r="S3722">
        <f t="shared" si="465"/>
        <v>2020</v>
      </c>
    </row>
    <row r="3723" spans="1:19">
      <c r="A3723" s="418" t="s">
        <v>1253</v>
      </c>
      <c r="B3723" s="497">
        <f>L3723</f>
        <v>44105</v>
      </c>
      <c r="C3723" s="498"/>
      <c r="D3723" s="498">
        <v>3643919.27</v>
      </c>
      <c r="E3723" s="495">
        <f t="shared" si="464"/>
        <v>38260216.050000004</v>
      </c>
      <c r="F3723" s="495">
        <f t="shared" si="464"/>
        <v>36120588.089999989</v>
      </c>
      <c r="G3723" s="495">
        <f t="shared" si="458"/>
        <v>2139627.9600000158</v>
      </c>
      <c r="H3723" s="495">
        <f>VLOOKUP(A3723,'02-Metrics'!A:R,18,FALSE)</f>
        <v>57898699.390000001</v>
      </c>
      <c r="I3723" s="496">
        <f t="shared" si="463"/>
        <v>3.6954680891667188E-2</v>
      </c>
      <c r="J3723" s="512"/>
      <c r="L3723" s="23">
        <v>44105</v>
      </c>
      <c r="M3723" s="241" t="s">
        <v>1040</v>
      </c>
      <c r="S3723">
        <f t="shared" si="465"/>
        <v>2020</v>
      </c>
    </row>
    <row r="3724" spans="1:19">
      <c r="A3724" s="418" t="s">
        <v>1253</v>
      </c>
      <c r="B3724" s="497">
        <f>L3724</f>
        <v>44109</v>
      </c>
      <c r="C3724" s="498">
        <v>1030964.27</v>
      </c>
      <c r="D3724" s="498"/>
      <c r="E3724" s="495">
        <f t="shared" ref="E3724:F3739" si="466">C3724+E3723</f>
        <v>39291180.320000008</v>
      </c>
      <c r="F3724" s="495">
        <f t="shared" si="466"/>
        <v>36120588.089999989</v>
      </c>
      <c r="G3724" s="495">
        <f t="shared" si="458"/>
        <v>3170592.2300000191</v>
      </c>
      <c r="H3724" s="495">
        <f>VLOOKUP(A3724,'02-Metrics'!A:R,18,FALSE)</f>
        <v>57898699.390000001</v>
      </c>
      <c r="I3724" s="496">
        <f t="shared" si="463"/>
        <v>5.4761026817601179E-2</v>
      </c>
      <c r="J3724" s="512"/>
      <c r="L3724" s="23">
        <v>44109</v>
      </c>
      <c r="M3724" s="241" t="s">
        <v>1039</v>
      </c>
      <c r="S3724">
        <f t="shared" si="465"/>
        <v>2020</v>
      </c>
    </row>
    <row r="3725" spans="1:19">
      <c r="A3725" s="418" t="s">
        <v>1253</v>
      </c>
      <c r="B3725" s="497">
        <f>L3725</f>
        <v>44130</v>
      </c>
      <c r="C3725" s="498">
        <v>1173489.52</v>
      </c>
      <c r="D3725" s="498"/>
      <c r="E3725" s="495">
        <f t="shared" si="466"/>
        <v>40464669.840000011</v>
      </c>
      <c r="F3725" s="495">
        <f t="shared" si="466"/>
        <v>36120588.089999989</v>
      </c>
      <c r="G3725" s="495">
        <f t="shared" si="458"/>
        <v>4344081.7500000224</v>
      </c>
      <c r="H3725" s="495">
        <f>VLOOKUP(A3725,'02-Metrics'!A:R,18,FALSE)</f>
        <v>57898699.390000001</v>
      </c>
      <c r="I3725" s="496">
        <f t="shared" si="463"/>
        <v>7.5029004032348134E-2</v>
      </c>
      <c r="J3725" s="512"/>
      <c r="L3725" s="23">
        <v>44130</v>
      </c>
      <c r="M3725" s="241" t="s">
        <v>1039</v>
      </c>
      <c r="S3725">
        <f t="shared" si="465"/>
        <v>2020</v>
      </c>
    </row>
    <row r="3726" spans="1:19">
      <c r="A3726" s="418" t="s">
        <v>1253</v>
      </c>
      <c r="B3726" s="497">
        <f>L3726</f>
        <v>44136</v>
      </c>
      <c r="C3726" s="498"/>
      <c r="D3726" s="498">
        <v>398244.78</v>
      </c>
      <c r="E3726" s="495">
        <f t="shared" si="466"/>
        <v>40464669.840000011</v>
      </c>
      <c r="F3726" s="495">
        <f t="shared" si="466"/>
        <v>36518832.86999999</v>
      </c>
      <c r="G3726" s="495">
        <f t="shared" si="458"/>
        <v>3945836.9700000212</v>
      </c>
      <c r="H3726" s="495">
        <f>VLOOKUP(A3726,'02-Metrics'!A:R,18,FALSE)</f>
        <v>57898699.390000001</v>
      </c>
      <c r="I3726" s="496">
        <f t="shared" si="463"/>
        <v>6.8150701338232963E-2</v>
      </c>
      <c r="J3726" s="512"/>
      <c r="L3726" s="23">
        <v>44136</v>
      </c>
      <c r="M3726" s="241" t="s">
        <v>1040</v>
      </c>
      <c r="S3726">
        <f t="shared" si="465"/>
        <v>2020</v>
      </c>
    </row>
    <row r="3727" spans="1:19">
      <c r="A3727" s="418" t="s">
        <v>1253</v>
      </c>
      <c r="B3727" s="497">
        <f>L3727</f>
        <v>44166</v>
      </c>
      <c r="C3727" s="498"/>
      <c r="D3727" s="498">
        <v>1297987.6199999999</v>
      </c>
      <c r="E3727" s="495">
        <f t="shared" si="466"/>
        <v>40464669.840000011</v>
      </c>
      <c r="F3727" s="495">
        <f t="shared" si="466"/>
        <v>37816820.489999987</v>
      </c>
      <c r="G3727" s="495">
        <f t="shared" si="458"/>
        <v>2647849.3500000238</v>
      </c>
      <c r="H3727" s="495">
        <f>VLOOKUP(A3727,'02-Metrics'!A:R,18,FALSE)</f>
        <v>57898699.390000001</v>
      </c>
      <c r="I3727" s="496">
        <f t="shared" si="463"/>
        <v>4.5732449569624502E-2</v>
      </c>
      <c r="J3727" s="512"/>
      <c r="L3727" s="23">
        <v>44166</v>
      </c>
      <c r="M3727" s="241" t="s">
        <v>1040</v>
      </c>
      <c r="S3727">
        <f t="shared" si="465"/>
        <v>2020</v>
      </c>
    </row>
    <row r="3728" spans="1:19">
      <c r="A3728" s="418" t="s">
        <v>1253</v>
      </c>
      <c r="B3728" s="497">
        <v>44197</v>
      </c>
      <c r="C3728" s="498"/>
      <c r="D3728" s="498">
        <v>5176581.33</v>
      </c>
      <c r="E3728" s="495">
        <f t="shared" si="466"/>
        <v>40464669.840000011</v>
      </c>
      <c r="F3728" s="495">
        <f t="shared" si="466"/>
        <v>42993401.819999985</v>
      </c>
      <c r="G3728" s="495">
        <f t="shared" ref="G3728:G3791" si="467">E3728-F3728</f>
        <v>-2528731.9799999744</v>
      </c>
      <c r="H3728" s="495">
        <f>VLOOKUP(A3728,'02-Metrics'!A:R,18,FALSE)</f>
        <v>57898699.390000001</v>
      </c>
      <c r="I3728" s="496">
        <f t="shared" si="463"/>
        <v>-4.3675108536837454E-2</v>
      </c>
      <c r="J3728" s="512"/>
      <c r="M3728" s="241" t="s">
        <v>1038</v>
      </c>
      <c r="S3728">
        <f t="shared" si="465"/>
        <v>2021</v>
      </c>
    </row>
    <row r="3729" spans="1:19">
      <c r="A3729" s="418" t="s">
        <v>1253</v>
      </c>
      <c r="B3729" s="497">
        <f>L3729</f>
        <v>44210</v>
      </c>
      <c r="C3729" s="498">
        <v>1942857.14</v>
      </c>
      <c r="D3729" s="498"/>
      <c r="E3729" s="495">
        <f t="shared" si="466"/>
        <v>42407526.980000012</v>
      </c>
      <c r="F3729" s="495">
        <f t="shared" si="466"/>
        <v>42993401.819999985</v>
      </c>
      <c r="G3729" s="495">
        <f t="shared" si="467"/>
        <v>-585874.83999997377</v>
      </c>
      <c r="H3729" s="495">
        <f>VLOOKUP(A3729,'02-Metrics'!A:R,18,FALSE)</f>
        <v>57898699.390000001</v>
      </c>
      <c r="I3729" s="496">
        <f t="shared" si="463"/>
        <v>-1.0118963744825732E-2</v>
      </c>
      <c r="J3729" s="512"/>
      <c r="L3729" s="23">
        <v>44210</v>
      </c>
      <c r="M3729" s="241" t="s">
        <v>1039</v>
      </c>
      <c r="S3729">
        <f t="shared" si="465"/>
        <v>2021</v>
      </c>
    </row>
    <row r="3730" spans="1:19">
      <c r="A3730" s="418" t="s">
        <v>1253</v>
      </c>
      <c r="B3730" s="497">
        <f>L3730</f>
        <v>44228</v>
      </c>
      <c r="C3730" s="498">
        <v>1750027.3</v>
      </c>
      <c r="D3730" s="498"/>
      <c r="E3730" s="495">
        <f t="shared" si="466"/>
        <v>44157554.280000009</v>
      </c>
      <c r="F3730" s="495">
        <f t="shared" si="466"/>
        <v>42993401.819999985</v>
      </c>
      <c r="G3730" s="495">
        <f t="shared" si="467"/>
        <v>1164152.4600000232</v>
      </c>
      <c r="H3730" s="495">
        <f>VLOOKUP(A3730,'02-Metrics'!A:R,18,FALSE)</f>
        <v>57898699.390000001</v>
      </c>
      <c r="I3730" s="496">
        <f t="shared" si="463"/>
        <v>2.0106711761492355E-2</v>
      </c>
      <c r="J3730" s="512"/>
      <c r="L3730" s="23">
        <v>44228</v>
      </c>
      <c r="M3730" s="241" t="s">
        <v>764</v>
      </c>
      <c r="S3730">
        <f t="shared" si="465"/>
        <v>2021</v>
      </c>
    </row>
    <row r="3731" spans="1:19">
      <c r="A3731" s="418" t="s">
        <v>1253</v>
      </c>
      <c r="B3731" s="497">
        <v>44228</v>
      </c>
      <c r="C3731" s="498"/>
      <c r="D3731" s="498">
        <v>2428701.65</v>
      </c>
      <c r="E3731" s="495">
        <f t="shared" si="466"/>
        <v>44157554.280000009</v>
      </c>
      <c r="F3731" s="495">
        <f t="shared" si="466"/>
        <v>45422103.469999984</v>
      </c>
      <c r="G3731" s="495">
        <f t="shared" si="467"/>
        <v>-1264549.1899999753</v>
      </c>
      <c r="H3731" s="495">
        <f>VLOOKUP(A3731,'02-Metrics'!A:R,18,FALSE)</f>
        <v>57898699.390000001</v>
      </c>
      <c r="I3731" s="496">
        <f t="shared" si="463"/>
        <v>-2.1840718415487972E-2</v>
      </c>
      <c r="J3731" s="512"/>
      <c r="M3731" s="241" t="s">
        <v>1038</v>
      </c>
      <c r="S3731">
        <f t="shared" si="465"/>
        <v>2021</v>
      </c>
    </row>
    <row r="3732" spans="1:19">
      <c r="A3732" s="418" t="s">
        <v>1253</v>
      </c>
      <c r="B3732" s="497">
        <f t="shared" ref="B3732:B3737" si="468">L3732</f>
        <v>44230</v>
      </c>
      <c r="C3732" s="498">
        <v>1750027.3</v>
      </c>
      <c r="D3732" s="498"/>
      <c r="E3732" s="495">
        <f t="shared" si="466"/>
        <v>45907581.580000006</v>
      </c>
      <c r="F3732" s="495">
        <f t="shared" si="466"/>
        <v>45422103.469999984</v>
      </c>
      <c r="G3732" s="495">
        <f t="shared" si="467"/>
        <v>485478.11000002176</v>
      </c>
      <c r="H3732" s="495">
        <f>VLOOKUP(A3732,'02-Metrics'!A:R,18,FALSE)</f>
        <v>57898699.390000001</v>
      </c>
      <c r="I3732" s="496">
        <f t="shared" si="463"/>
        <v>8.3849570908301144E-3</v>
      </c>
      <c r="J3732" s="512"/>
      <c r="L3732" s="23">
        <v>44230</v>
      </c>
      <c r="M3732" s="241" t="s">
        <v>1039</v>
      </c>
      <c r="S3732">
        <f t="shared" si="465"/>
        <v>2021</v>
      </c>
    </row>
    <row r="3733" spans="1:19">
      <c r="A3733" s="418" t="s">
        <v>1253</v>
      </c>
      <c r="B3733" s="497">
        <f t="shared" si="468"/>
        <v>44248</v>
      </c>
      <c r="C3733" s="498">
        <v>1951940.18</v>
      </c>
      <c r="D3733" s="498"/>
      <c r="E3733" s="495">
        <f t="shared" si="466"/>
        <v>47859521.760000005</v>
      </c>
      <c r="F3733" s="495">
        <f t="shared" si="466"/>
        <v>45422103.469999984</v>
      </c>
      <c r="G3733" s="495">
        <f t="shared" si="467"/>
        <v>2437418.2900000215</v>
      </c>
      <c r="H3733" s="495">
        <f>VLOOKUP(A3733,'02-Metrics'!A:R,18,FALSE)</f>
        <v>57898699.390000001</v>
      </c>
      <c r="I3733" s="496">
        <f t="shared" si="463"/>
        <v>4.2097980018200566E-2</v>
      </c>
      <c r="J3733" s="512"/>
      <c r="L3733" s="23">
        <v>44248</v>
      </c>
      <c r="M3733" s="241" t="s">
        <v>764</v>
      </c>
      <c r="S3733">
        <f t="shared" si="465"/>
        <v>2021</v>
      </c>
    </row>
    <row r="3734" spans="1:19">
      <c r="A3734" s="418" t="s">
        <v>1253</v>
      </c>
      <c r="B3734" s="497">
        <f t="shared" si="468"/>
        <v>44248</v>
      </c>
      <c r="C3734" s="498">
        <v>173749.2</v>
      </c>
      <c r="D3734" s="498"/>
      <c r="E3734" s="495">
        <f t="shared" si="466"/>
        <v>48033270.960000008</v>
      </c>
      <c r="F3734" s="495">
        <f t="shared" si="466"/>
        <v>45422103.469999984</v>
      </c>
      <c r="G3734" s="495">
        <f t="shared" si="467"/>
        <v>2611167.4900000244</v>
      </c>
      <c r="H3734" s="495">
        <f>VLOOKUP(A3734,'02-Metrics'!A:R,18,FALSE)</f>
        <v>57898699.390000001</v>
      </c>
      <c r="I3734" s="496">
        <f t="shared" si="463"/>
        <v>4.5098897168854422E-2</v>
      </c>
      <c r="J3734" s="512"/>
      <c r="L3734" s="23">
        <v>44248</v>
      </c>
      <c r="M3734" s="241" t="s">
        <v>764</v>
      </c>
      <c r="S3734">
        <f t="shared" si="465"/>
        <v>2021</v>
      </c>
    </row>
    <row r="3735" spans="1:19">
      <c r="A3735" s="418" t="s">
        <v>1253</v>
      </c>
      <c r="B3735" s="497">
        <f t="shared" si="468"/>
        <v>44248</v>
      </c>
      <c r="C3735" s="498">
        <v>74100</v>
      </c>
      <c r="D3735" s="498"/>
      <c r="E3735" s="495">
        <f t="shared" si="466"/>
        <v>48107370.960000008</v>
      </c>
      <c r="F3735" s="495">
        <f t="shared" si="466"/>
        <v>45422103.469999984</v>
      </c>
      <c r="G3735" s="495">
        <f t="shared" si="467"/>
        <v>2685267.4900000244</v>
      </c>
      <c r="H3735" s="495">
        <f>VLOOKUP(A3735,'02-Metrics'!A:R,18,FALSE)</f>
        <v>57898699.390000001</v>
      </c>
      <c r="I3735" s="496">
        <f t="shared" si="463"/>
        <v>4.6378718663649489E-2</v>
      </c>
      <c r="J3735" s="512"/>
      <c r="L3735" s="23">
        <v>44248</v>
      </c>
      <c r="M3735" s="241" t="s">
        <v>764</v>
      </c>
      <c r="S3735">
        <f t="shared" si="465"/>
        <v>2021</v>
      </c>
    </row>
    <row r="3736" spans="1:19">
      <c r="A3736" s="418" t="s">
        <v>1253</v>
      </c>
      <c r="B3736" s="497">
        <f t="shared" si="468"/>
        <v>44248</v>
      </c>
      <c r="C3736" s="498">
        <v>8424</v>
      </c>
      <c r="D3736" s="498"/>
      <c r="E3736" s="495">
        <f t="shared" si="466"/>
        <v>48115794.960000008</v>
      </c>
      <c r="F3736" s="495">
        <f t="shared" si="466"/>
        <v>45422103.469999984</v>
      </c>
      <c r="G3736" s="495">
        <f t="shared" si="467"/>
        <v>2693691.4900000244</v>
      </c>
      <c r="H3736" s="495">
        <f>VLOOKUP(A3736,'02-Metrics'!A:R,18,FALSE)</f>
        <v>57898699.390000001</v>
      </c>
      <c r="I3736" s="496">
        <f t="shared" si="463"/>
        <v>4.6524214159899879E-2</v>
      </c>
      <c r="J3736" s="512"/>
      <c r="L3736" s="23">
        <v>44248</v>
      </c>
      <c r="M3736" s="241" t="s">
        <v>1039</v>
      </c>
      <c r="S3736">
        <f t="shared" si="465"/>
        <v>2021</v>
      </c>
    </row>
    <row r="3737" spans="1:19">
      <c r="A3737" s="418" t="s">
        <v>1253</v>
      </c>
      <c r="B3737" s="497">
        <f t="shared" si="468"/>
        <v>44248</v>
      </c>
      <c r="C3737" s="498">
        <v>165325.20000000001</v>
      </c>
      <c r="D3737" s="498"/>
      <c r="E3737" s="495">
        <f t="shared" si="466"/>
        <v>48281120.160000011</v>
      </c>
      <c r="F3737" s="495">
        <f t="shared" si="466"/>
        <v>45422103.469999984</v>
      </c>
      <c r="G3737" s="495">
        <f t="shared" si="467"/>
        <v>2859016.6900000274</v>
      </c>
      <c r="H3737" s="495">
        <f>VLOOKUP(A3737,'02-Metrics'!A:R,18,FALSE)</f>
        <v>57898699.390000001</v>
      </c>
      <c r="I3737" s="496">
        <f t="shared" si="463"/>
        <v>4.9379635814303345E-2</v>
      </c>
      <c r="J3737" s="512"/>
      <c r="L3737" s="23">
        <v>44248</v>
      </c>
      <c r="M3737" s="241" t="s">
        <v>1039</v>
      </c>
      <c r="S3737">
        <f t="shared" si="465"/>
        <v>2021</v>
      </c>
    </row>
    <row r="3738" spans="1:19">
      <c r="A3738" s="418" t="s">
        <v>1253</v>
      </c>
      <c r="B3738" s="497">
        <v>44256</v>
      </c>
      <c r="C3738" s="498"/>
      <c r="D3738" s="498">
        <v>3119396.69</v>
      </c>
      <c r="E3738" s="495">
        <f t="shared" si="466"/>
        <v>48281120.160000011</v>
      </c>
      <c r="F3738" s="495">
        <f t="shared" si="466"/>
        <v>48541500.159999982</v>
      </c>
      <c r="G3738" s="495">
        <f t="shared" si="467"/>
        <v>-260379.9999999702</v>
      </c>
      <c r="H3738" s="495">
        <f>VLOOKUP(A3738,'02-Metrics'!A:R,18,FALSE)</f>
        <v>57898699.390000001</v>
      </c>
      <c r="I3738" s="496">
        <f t="shared" si="463"/>
        <v>-4.4971649232753205E-3</v>
      </c>
      <c r="J3738" s="512"/>
      <c r="M3738" s="241" t="s">
        <v>1038</v>
      </c>
      <c r="S3738">
        <f t="shared" si="465"/>
        <v>2021</v>
      </c>
    </row>
    <row r="3739" spans="1:19">
      <c r="A3739" s="418" t="s">
        <v>1253</v>
      </c>
      <c r="B3739" s="497">
        <f>L3739</f>
        <v>44306</v>
      </c>
      <c r="C3739" s="498">
        <v>3187.5</v>
      </c>
      <c r="D3739" s="498"/>
      <c r="E3739" s="495">
        <f t="shared" si="466"/>
        <v>48284307.660000011</v>
      </c>
      <c r="F3739" s="495">
        <f t="shared" si="466"/>
        <v>48541500.159999982</v>
      </c>
      <c r="G3739" s="495">
        <f t="shared" si="467"/>
        <v>-257192.4999999702</v>
      </c>
      <c r="H3739" s="495">
        <f>VLOOKUP(A3739,'02-Metrics'!A:R,18,FALSE)</f>
        <v>57898699.390000001</v>
      </c>
      <c r="I3739" s="496">
        <f t="shared" si="463"/>
        <v>-4.4421118731449655E-3</v>
      </c>
      <c r="J3739" s="512"/>
      <c r="L3739" s="23">
        <v>44306</v>
      </c>
      <c r="M3739" s="241" t="s">
        <v>1039</v>
      </c>
      <c r="S3739">
        <f t="shared" si="465"/>
        <v>2021</v>
      </c>
    </row>
    <row r="3740" spans="1:19">
      <c r="A3740" s="418" t="s">
        <v>1253</v>
      </c>
      <c r="B3740" s="497">
        <f>L3740</f>
        <v>44306</v>
      </c>
      <c r="C3740" s="498">
        <v>3058799.81</v>
      </c>
      <c r="D3740" s="498"/>
      <c r="E3740" s="495">
        <f t="shared" ref="E3740:F3740" si="469">C3740+E3739</f>
        <v>51343107.470000014</v>
      </c>
      <c r="F3740" s="495">
        <f t="shared" si="469"/>
        <v>48541500.159999982</v>
      </c>
      <c r="G3740" s="495">
        <f t="shared" si="467"/>
        <v>2801607.3100000322</v>
      </c>
      <c r="H3740" s="495">
        <f>VLOOKUP(A3740,'02-Metrics'!A:R,18,FALSE)</f>
        <v>57898699.390000001</v>
      </c>
      <c r="I3740" s="496">
        <f t="shared" si="463"/>
        <v>4.8388087116235171E-2</v>
      </c>
      <c r="J3740" s="512"/>
      <c r="L3740" s="23">
        <v>44306</v>
      </c>
      <c r="M3740" s="241" t="s">
        <v>1039</v>
      </c>
      <c r="S3740">
        <f t="shared" si="465"/>
        <v>2021</v>
      </c>
    </row>
    <row r="3741" spans="1:19">
      <c r="A3741" s="418"/>
      <c r="B3741" s="505"/>
      <c r="C3741" s="506"/>
      <c r="D3741" s="506"/>
      <c r="E3741" s="506"/>
      <c r="F3741" s="506"/>
      <c r="G3741" s="506"/>
      <c r="H3741" s="495"/>
      <c r="I3741" s="496"/>
      <c r="J3741" s="512"/>
      <c r="S3741">
        <f t="shared" si="465"/>
        <v>1900</v>
      </c>
    </row>
    <row r="3742" spans="1:19">
      <c r="A3742" s="418" t="s">
        <v>1165</v>
      </c>
      <c r="B3742" s="497">
        <v>43678</v>
      </c>
      <c r="C3742" s="498"/>
      <c r="D3742" s="498">
        <v>14090</v>
      </c>
      <c r="E3742" s="495">
        <f t="shared" ref="E3742:F3757" si="470">C3742+E3741</f>
        <v>0</v>
      </c>
      <c r="F3742" s="495">
        <f t="shared" si="470"/>
        <v>14090</v>
      </c>
      <c r="G3742" s="495">
        <f t="shared" si="467"/>
        <v>-14090</v>
      </c>
      <c r="H3742" s="495">
        <f>VLOOKUP(A3742,'02-Metrics'!A:R,18,FALSE)</f>
        <v>16220552</v>
      </c>
      <c r="I3742" s="496">
        <f t="shared" si="463"/>
        <v>-8.6865107919878437E-4</v>
      </c>
      <c r="J3742" s="512"/>
      <c r="M3742" s="241" t="s">
        <v>1038</v>
      </c>
      <c r="S3742">
        <f t="shared" si="465"/>
        <v>2019</v>
      </c>
    </row>
    <row r="3743" spans="1:19">
      <c r="A3743" s="418" t="s">
        <v>1165</v>
      </c>
      <c r="B3743" s="497">
        <v>43709</v>
      </c>
      <c r="C3743" s="498"/>
      <c r="D3743" s="498">
        <v>308480</v>
      </c>
      <c r="E3743" s="495">
        <f t="shared" si="470"/>
        <v>0</v>
      </c>
      <c r="F3743" s="495">
        <f t="shared" si="470"/>
        <v>322570</v>
      </c>
      <c r="G3743" s="495">
        <f t="shared" si="467"/>
        <v>-322570</v>
      </c>
      <c r="H3743" s="495">
        <f>VLOOKUP(A3743,'02-Metrics'!A:R,18,FALSE)</f>
        <v>16220552</v>
      </c>
      <c r="I3743" s="496">
        <f t="shared" si="463"/>
        <v>-1.9886499546994455E-2</v>
      </c>
      <c r="J3743" s="512"/>
      <c r="M3743" s="241" t="s">
        <v>1038</v>
      </c>
      <c r="S3743">
        <f t="shared" si="465"/>
        <v>2019</v>
      </c>
    </row>
    <row r="3744" spans="1:19">
      <c r="A3744" s="418" t="s">
        <v>1165</v>
      </c>
      <c r="B3744" s="497">
        <v>43739</v>
      </c>
      <c r="C3744" s="498"/>
      <c r="D3744" s="498">
        <v>477249.15</v>
      </c>
      <c r="E3744" s="495">
        <f t="shared" si="470"/>
        <v>0</v>
      </c>
      <c r="F3744" s="495">
        <f t="shared" si="470"/>
        <v>799819.15</v>
      </c>
      <c r="G3744" s="495">
        <f t="shared" si="467"/>
        <v>-799819.15</v>
      </c>
      <c r="H3744" s="495">
        <f>VLOOKUP(A3744,'02-Metrics'!A:R,18,FALSE)</f>
        <v>16220552</v>
      </c>
      <c r="I3744" s="496">
        <f t="shared" si="463"/>
        <v>-4.9308997005773909E-2</v>
      </c>
      <c r="J3744" s="512"/>
      <c r="M3744" s="241" t="s">
        <v>1038</v>
      </c>
      <c r="S3744">
        <f t="shared" si="465"/>
        <v>2019</v>
      </c>
    </row>
    <row r="3745" spans="1:19">
      <c r="A3745" s="418" t="s">
        <v>1165</v>
      </c>
      <c r="B3745" s="497">
        <v>43770</v>
      </c>
      <c r="C3745" s="498"/>
      <c r="D3745" s="498">
        <v>1306567.9100000001</v>
      </c>
      <c r="E3745" s="495">
        <f t="shared" si="470"/>
        <v>0</v>
      </c>
      <c r="F3745" s="495">
        <f t="shared" si="470"/>
        <v>2106387.06</v>
      </c>
      <c r="G3745" s="495">
        <f t="shared" si="467"/>
        <v>-2106387.06</v>
      </c>
      <c r="H3745" s="495">
        <f>VLOOKUP(A3745,'02-Metrics'!A:R,18,FALSE)</f>
        <v>16220552</v>
      </c>
      <c r="I3745" s="496">
        <f t="shared" si="463"/>
        <v>-0.12985914782678173</v>
      </c>
      <c r="J3745" s="512"/>
      <c r="M3745" s="241" t="s">
        <v>1038</v>
      </c>
      <c r="S3745">
        <f t="shared" si="465"/>
        <v>2019</v>
      </c>
    </row>
    <row r="3746" spans="1:19">
      <c r="A3746" s="418" t="s">
        <v>1165</v>
      </c>
      <c r="B3746" s="497">
        <v>43800</v>
      </c>
      <c r="C3746" s="498"/>
      <c r="D3746" s="498">
        <v>1047888.8899999999</v>
      </c>
      <c r="E3746" s="495">
        <f t="shared" si="470"/>
        <v>0</v>
      </c>
      <c r="F3746" s="495">
        <f t="shared" si="470"/>
        <v>3154275.95</v>
      </c>
      <c r="G3746" s="495">
        <f t="shared" si="467"/>
        <v>-3154275.95</v>
      </c>
      <c r="H3746" s="495">
        <f>VLOOKUP(A3746,'02-Metrics'!A:R,18,FALSE)</f>
        <v>16220552</v>
      </c>
      <c r="I3746" s="496">
        <f t="shared" si="463"/>
        <v>-0.19446168971314912</v>
      </c>
      <c r="J3746" s="512"/>
      <c r="M3746" s="241" t="s">
        <v>1038</v>
      </c>
      <c r="S3746">
        <f t="shared" si="465"/>
        <v>2019</v>
      </c>
    </row>
    <row r="3747" spans="1:19">
      <c r="A3747" s="418" t="s">
        <v>1165</v>
      </c>
      <c r="B3747" s="497">
        <v>43831</v>
      </c>
      <c r="C3747" s="498"/>
      <c r="D3747" s="498">
        <v>1770657.46</v>
      </c>
      <c r="E3747" s="495">
        <f t="shared" si="470"/>
        <v>0</v>
      </c>
      <c r="F3747" s="495">
        <f t="shared" si="470"/>
        <v>4924933.41</v>
      </c>
      <c r="G3747" s="495">
        <f t="shared" si="467"/>
        <v>-4924933.41</v>
      </c>
      <c r="H3747" s="495">
        <f>VLOOKUP(A3747,'02-Metrics'!A:R,18,FALSE)</f>
        <v>16220552</v>
      </c>
      <c r="I3747" s="496">
        <f t="shared" si="463"/>
        <v>-0.3036230462440489</v>
      </c>
      <c r="J3747" s="512"/>
      <c r="M3747" s="241" t="s">
        <v>1038</v>
      </c>
      <c r="S3747">
        <f t="shared" si="465"/>
        <v>2020</v>
      </c>
    </row>
    <row r="3748" spans="1:19">
      <c r="A3748" s="418" t="s">
        <v>1165</v>
      </c>
      <c r="B3748" s="497">
        <v>43862</v>
      </c>
      <c r="C3748" s="498"/>
      <c r="D3748" s="498">
        <v>2675048.79</v>
      </c>
      <c r="E3748" s="495">
        <f t="shared" si="470"/>
        <v>0</v>
      </c>
      <c r="F3748" s="495">
        <f t="shared" si="470"/>
        <v>7599982.2000000002</v>
      </c>
      <c r="G3748" s="495">
        <f t="shared" si="467"/>
        <v>-7599982.2000000002</v>
      </c>
      <c r="H3748" s="495">
        <f>VLOOKUP(A3748,'02-Metrics'!A:R,18,FALSE)</f>
        <v>16220552</v>
      </c>
      <c r="I3748" s="496">
        <f t="shared" si="463"/>
        <v>-0.46854029381984041</v>
      </c>
      <c r="J3748" s="512"/>
      <c r="M3748" s="241" t="s">
        <v>1038</v>
      </c>
      <c r="S3748">
        <f t="shared" si="465"/>
        <v>2020</v>
      </c>
    </row>
    <row r="3749" spans="1:19">
      <c r="A3749" s="418" t="s">
        <v>1165</v>
      </c>
      <c r="B3749" s="497">
        <v>43891</v>
      </c>
      <c r="C3749" s="498"/>
      <c r="D3749" s="498">
        <v>2357973.4500000002</v>
      </c>
      <c r="E3749" s="495">
        <f t="shared" si="470"/>
        <v>0</v>
      </c>
      <c r="F3749" s="495">
        <f t="shared" si="470"/>
        <v>9957955.6500000004</v>
      </c>
      <c r="G3749" s="495">
        <f t="shared" si="467"/>
        <v>-9957955.6500000004</v>
      </c>
      <c r="H3749" s="495">
        <f>VLOOKUP(A3749,'02-Metrics'!A:R,18,FALSE)</f>
        <v>16220552</v>
      </c>
      <c r="I3749" s="496">
        <f t="shared" si="463"/>
        <v>-0.61390978864344448</v>
      </c>
      <c r="J3749" s="512"/>
      <c r="M3749" s="241" t="s">
        <v>1038</v>
      </c>
      <c r="S3749">
        <f t="shared" si="465"/>
        <v>2020</v>
      </c>
    </row>
    <row r="3750" spans="1:19">
      <c r="A3750" s="418" t="s">
        <v>1165</v>
      </c>
      <c r="B3750" s="497">
        <v>43922</v>
      </c>
      <c r="C3750" s="498"/>
      <c r="D3750" s="498">
        <v>412976.27000000008</v>
      </c>
      <c r="E3750" s="495">
        <f t="shared" si="470"/>
        <v>0</v>
      </c>
      <c r="F3750" s="495">
        <f t="shared" si="470"/>
        <v>10370931.92</v>
      </c>
      <c r="G3750" s="495">
        <f t="shared" si="467"/>
        <v>-10370931.92</v>
      </c>
      <c r="H3750" s="495">
        <f>VLOOKUP(A3750,'02-Metrics'!A:R,18,FALSE)</f>
        <v>16220552</v>
      </c>
      <c r="I3750" s="496">
        <f t="shared" si="463"/>
        <v>-0.63936985128496238</v>
      </c>
      <c r="J3750" s="512"/>
      <c r="M3750" s="241" t="s">
        <v>1038</v>
      </c>
      <c r="S3750">
        <f t="shared" si="465"/>
        <v>2020</v>
      </c>
    </row>
    <row r="3751" spans="1:19">
      <c r="A3751" s="418" t="s">
        <v>1165</v>
      </c>
      <c r="B3751" s="497">
        <v>43952</v>
      </c>
      <c r="C3751" s="498"/>
      <c r="D3751" s="498">
        <v>1195.04</v>
      </c>
      <c r="E3751" s="495">
        <f t="shared" si="470"/>
        <v>0</v>
      </c>
      <c r="F3751" s="495">
        <f t="shared" si="470"/>
        <v>10372126.959999999</v>
      </c>
      <c r="G3751" s="495">
        <f t="shared" si="467"/>
        <v>-10372126.959999999</v>
      </c>
      <c r="H3751" s="495">
        <f>VLOOKUP(A3751,'02-Metrics'!A:R,18,FALSE)</f>
        <v>16220552</v>
      </c>
      <c r="I3751" s="496">
        <f t="shared" si="463"/>
        <v>-0.63944352571971652</v>
      </c>
      <c r="J3751" s="512"/>
      <c r="M3751" s="241" t="s">
        <v>1038</v>
      </c>
      <c r="S3751">
        <f t="shared" si="465"/>
        <v>2020</v>
      </c>
    </row>
    <row r="3752" spans="1:19">
      <c r="A3752" s="418" t="s">
        <v>1165</v>
      </c>
      <c r="B3752" s="497">
        <v>43983</v>
      </c>
      <c r="C3752" s="498"/>
      <c r="D3752" s="498">
        <v>55159</v>
      </c>
      <c r="E3752" s="495">
        <f t="shared" si="470"/>
        <v>0</v>
      </c>
      <c r="F3752" s="495">
        <f t="shared" si="470"/>
        <v>10427285.959999999</v>
      </c>
      <c r="G3752" s="495">
        <f t="shared" si="467"/>
        <v>-10427285.959999999</v>
      </c>
      <c r="H3752" s="495">
        <f>VLOOKUP(A3752,'02-Metrics'!A:R,18,FALSE)</f>
        <v>16220552</v>
      </c>
      <c r="I3752" s="496">
        <f t="shared" si="463"/>
        <v>-0.64284408816666649</v>
      </c>
      <c r="J3752" s="512"/>
      <c r="M3752" s="241" t="s">
        <v>1038</v>
      </c>
      <c r="S3752">
        <f t="shared" si="465"/>
        <v>2020</v>
      </c>
    </row>
    <row r="3753" spans="1:19">
      <c r="A3753" s="418" t="s">
        <v>1165</v>
      </c>
      <c r="B3753" s="497">
        <v>44013</v>
      </c>
      <c r="C3753" s="498"/>
      <c r="D3753" s="498">
        <v>8670.85</v>
      </c>
      <c r="E3753" s="495">
        <f t="shared" si="470"/>
        <v>0</v>
      </c>
      <c r="F3753" s="495">
        <f t="shared" si="470"/>
        <v>10435956.809999999</v>
      </c>
      <c r="G3753" s="495">
        <f t="shared" si="467"/>
        <v>-10435956.809999999</v>
      </c>
      <c r="H3753" s="495">
        <f>VLOOKUP(A3753,'02-Metrics'!A:R,18,FALSE)</f>
        <v>16220552</v>
      </c>
      <c r="I3753" s="496">
        <f t="shared" si="463"/>
        <v>-0.64337864765638053</v>
      </c>
      <c r="J3753" s="512"/>
      <c r="M3753" s="241" t="s">
        <v>1038</v>
      </c>
      <c r="S3753">
        <f t="shared" si="465"/>
        <v>2020</v>
      </c>
    </row>
    <row r="3754" spans="1:19">
      <c r="A3754" s="418" t="s">
        <v>1165</v>
      </c>
      <c r="B3754" s="497">
        <v>44075</v>
      </c>
      <c r="C3754" s="498"/>
      <c r="D3754" s="498">
        <v>501066.13</v>
      </c>
      <c r="E3754" s="495">
        <f t="shared" si="470"/>
        <v>0</v>
      </c>
      <c r="F3754" s="495">
        <f t="shared" si="470"/>
        <v>10937022.939999999</v>
      </c>
      <c r="G3754" s="495">
        <f t="shared" si="467"/>
        <v>-10937022.939999999</v>
      </c>
      <c r="H3754" s="495">
        <f>VLOOKUP(A3754,'02-Metrics'!A:R,18,FALSE)</f>
        <v>16220552</v>
      </c>
      <c r="I3754" s="496">
        <f t="shared" si="463"/>
        <v>-0.67426946629189932</v>
      </c>
      <c r="J3754" s="512"/>
      <c r="M3754" s="241" t="s">
        <v>1038</v>
      </c>
      <c r="S3754">
        <f t="shared" si="465"/>
        <v>2020</v>
      </c>
    </row>
    <row r="3755" spans="1:19">
      <c r="A3755" s="418" t="s">
        <v>1165</v>
      </c>
      <c r="B3755" s="497">
        <f>L3755</f>
        <v>44108</v>
      </c>
      <c r="C3755" s="498">
        <v>5600125</v>
      </c>
      <c r="D3755" s="498"/>
      <c r="E3755" s="495">
        <f t="shared" si="470"/>
        <v>5600125</v>
      </c>
      <c r="F3755" s="495">
        <f t="shared" si="470"/>
        <v>10937022.939999999</v>
      </c>
      <c r="G3755" s="495">
        <f t="shared" si="467"/>
        <v>-5336897.9399999995</v>
      </c>
      <c r="H3755" s="495">
        <f>VLOOKUP(A3755,'02-Metrics'!A:R,18,FALSE)</f>
        <v>16220552</v>
      </c>
      <c r="I3755" s="496">
        <f t="shared" si="463"/>
        <v>-0.32902073492936612</v>
      </c>
      <c r="J3755" s="512"/>
      <c r="L3755" s="23">
        <v>44108</v>
      </c>
      <c r="M3755" s="241" t="s">
        <v>1039</v>
      </c>
      <c r="S3755">
        <f t="shared" si="465"/>
        <v>2020</v>
      </c>
    </row>
    <row r="3756" spans="1:19">
      <c r="A3756" s="418" t="s">
        <v>1165</v>
      </c>
      <c r="B3756" s="497">
        <f>L3756</f>
        <v>44136</v>
      </c>
      <c r="C3756" s="498"/>
      <c r="D3756" s="498">
        <v>448670</v>
      </c>
      <c r="E3756" s="495">
        <f t="shared" si="470"/>
        <v>5600125</v>
      </c>
      <c r="F3756" s="495">
        <f t="shared" si="470"/>
        <v>11385692.939999999</v>
      </c>
      <c r="G3756" s="495">
        <f t="shared" si="467"/>
        <v>-5785567.9399999995</v>
      </c>
      <c r="H3756" s="495">
        <f>VLOOKUP(A3756,'02-Metrics'!A:R,18,FALSE)</f>
        <v>16220552</v>
      </c>
      <c r="I3756" s="496">
        <f t="shared" si="463"/>
        <v>-0.35668132255918289</v>
      </c>
      <c r="J3756" s="512"/>
      <c r="L3756" s="23">
        <v>44136</v>
      </c>
      <c r="M3756" s="241" t="s">
        <v>1040</v>
      </c>
      <c r="S3756">
        <f t="shared" si="465"/>
        <v>2020</v>
      </c>
    </row>
    <row r="3757" spans="1:19">
      <c r="A3757" s="418" t="s">
        <v>1165</v>
      </c>
      <c r="B3757" s="497">
        <f>L3757</f>
        <v>44166</v>
      </c>
      <c r="C3757" s="498"/>
      <c r="D3757" s="498">
        <v>2500</v>
      </c>
      <c r="E3757" s="495">
        <f t="shared" si="470"/>
        <v>5600125</v>
      </c>
      <c r="F3757" s="495">
        <f t="shared" si="470"/>
        <v>11388192.939999999</v>
      </c>
      <c r="G3757" s="495">
        <f t="shared" si="467"/>
        <v>-5788067.9399999995</v>
      </c>
      <c r="H3757" s="495">
        <f>VLOOKUP(A3757,'02-Metrics'!A:R,18,FALSE)</f>
        <v>16220552</v>
      </c>
      <c r="I3757" s="496">
        <f t="shared" si="463"/>
        <v>-0.35683544801681222</v>
      </c>
      <c r="J3757" s="512"/>
      <c r="L3757" s="23">
        <v>44166</v>
      </c>
      <c r="M3757" s="241" t="s">
        <v>1040</v>
      </c>
      <c r="S3757">
        <f t="shared" si="465"/>
        <v>2020</v>
      </c>
    </row>
    <row r="3758" spans="1:19">
      <c r="A3758" s="418" t="s">
        <v>1165</v>
      </c>
      <c r="B3758" s="497">
        <f>L3758</f>
        <v>44179</v>
      </c>
      <c r="C3758" s="498">
        <v>392980</v>
      </c>
      <c r="D3758" s="498"/>
      <c r="E3758" s="495">
        <f t="shared" ref="E3758:F3762" si="471">C3758+E3757</f>
        <v>5993105</v>
      </c>
      <c r="F3758" s="495">
        <f t="shared" si="471"/>
        <v>11388192.939999999</v>
      </c>
      <c r="G3758" s="495">
        <f t="shared" si="467"/>
        <v>-5395087.9399999995</v>
      </c>
      <c r="H3758" s="495">
        <f>VLOOKUP(A3758,'02-Metrics'!A:R,18,FALSE)</f>
        <v>16220552</v>
      </c>
      <c r="I3758" s="496">
        <f t="shared" si="463"/>
        <v>-0.33260815908114594</v>
      </c>
      <c r="J3758" s="512"/>
      <c r="L3758" s="23">
        <v>44179</v>
      </c>
      <c r="M3758" s="241" t="s">
        <v>1039</v>
      </c>
      <c r="S3758">
        <f t="shared" si="465"/>
        <v>2020</v>
      </c>
    </row>
    <row r="3759" spans="1:19">
      <c r="A3759" s="418" t="s">
        <v>1165</v>
      </c>
      <c r="B3759" s="497">
        <v>44197</v>
      </c>
      <c r="C3759" s="498"/>
      <c r="D3759" s="498">
        <v>91695</v>
      </c>
      <c r="E3759" s="495">
        <f t="shared" si="471"/>
        <v>5993105</v>
      </c>
      <c r="F3759" s="495">
        <f t="shared" si="471"/>
        <v>11479887.939999999</v>
      </c>
      <c r="G3759" s="495">
        <f t="shared" si="467"/>
        <v>-5486782.9399999995</v>
      </c>
      <c r="H3759" s="495">
        <f>VLOOKUP(A3759,'02-Metrics'!A:R,18,FALSE)</f>
        <v>16220552</v>
      </c>
      <c r="I3759" s="496">
        <f t="shared" si="463"/>
        <v>-0.33826117261607369</v>
      </c>
      <c r="J3759" s="512"/>
      <c r="M3759" s="241" t="s">
        <v>1038</v>
      </c>
      <c r="S3759">
        <f t="shared" si="465"/>
        <v>2021</v>
      </c>
    </row>
    <row r="3760" spans="1:19">
      <c r="A3760" s="418" t="s">
        <v>1165</v>
      </c>
      <c r="B3760" s="497">
        <v>44228</v>
      </c>
      <c r="C3760" s="498"/>
      <c r="D3760" s="498">
        <v>792.03</v>
      </c>
      <c r="E3760" s="495">
        <f t="shared" si="471"/>
        <v>5993105</v>
      </c>
      <c r="F3760" s="495">
        <f t="shared" si="471"/>
        <v>11480679.969999999</v>
      </c>
      <c r="G3760" s="495">
        <f t="shared" si="467"/>
        <v>-5487574.9699999988</v>
      </c>
      <c r="H3760" s="495">
        <f>VLOOKUP(A3760,'02-Metrics'!A:R,18,FALSE)</f>
        <v>16220552</v>
      </c>
      <c r="I3760" s="496">
        <f t="shared" si="463"/>
        <v>-0.33831000141055612</v>
      </c>
      <c r="J3760" s="512"/>
      <c r="M3760" s="241" t="s">
        <v>1038</v>
      </c>
      <c r="S3760">
        <f t="shared" si="465"/>
        <v>2021</v>
      </c>
    </row>
    <row r="3761" spans="1:19">
      <c r="A3761" s="418" t="s">
        <v>1165</v>
      </c>
      <c r="B3761" s="497">
        <f>L3761</f>
        <v>44251</v>
      </c>
      <c r="C3761" s="498">
        <v>355500</v>
      </c>
      <c r="D3761" s="498"/>
      <c r="E3761" s="495">
        <f t="shared" si="471"/>
        <v>6348605</v>
      </c>
      <c r="F3761" s="495">
        <f t="shared" si="471"/>
        <v>11480679.969999999</v>
      </c>
      <c r="G3761" s="495">
        <f t="shared" si="467"/>
        <v>-5132074.9699999988</v>
      </c>
      <c r="H3761" s="495">
        <f>VLOOKUP(A3761,'02-Metrics'!A:R,18,FALSE)</f>
        <v>16220552</v>
      </c>
      <c r="I3761" s="496">
        <f t="shared" si="463"/>
        <v>-0.31639336133566842</v>
      </c>
      <c r="J3761" s="512"/>
      <c r="L3761" s="23">
        <v>44251</v>
      </c>
      <c r="M3761" s="241" t="s">
        <v>1039</v>
      </c>
      <c r="S3761">
        <f t="shared" si="465"/>
        <v>2021</v>
      </c>
    </row>
    <row r="3762" spans="1:19">
      <c r="A3762" s="418" t="s">
        <v>1165</v>
      </c>
      <c r="B3762" s="497">
        <v>44256</v>
      </c>
      <c r="C3762" s="498"/>
      <c r="D3762" s="498">
        <v>3040.33</v>
      </c>
      <c r="E3762" s="495">
        <f t="shared" si="471"/>
        <v>6348605</v>
      </c>
      <c r="F3762" s="495">
        <f t="shared" si="471"/>
        <v>11483720.299999999</v>
      </c>
      <c r="G3762" s="495">
        <f t="shared" si="467"/>
        <v>-5135115.2999999989</v>
      </c>
      <c r="H3762" s="495">
        <f>VLOOKUP(A3762,'02-Metrics'!A:R,18,FALSE)</f>
        <v>16220552</v>
      </c>
      <c r="I3762" s="496">
        <f t="shared" si="463"/>
        <v>-0.31658079823670604</v>
      </c>
      <c r="J3762" s="512"/>
      <c r="M3762" s="241" t="s">
        <v>1038</v>
      </c>
      <c r="S3762">
        <f t="shared" si="465"/>
        <v>2021</v>
      </c>
    </row>
    <row r="3763" spans="1:19">
      <c r="A3763" s="418"/>
      <c r="B3763" s="505"/>
      <c r="C3763" s="506"/>
      <c r="D3763" s="506"/>
      <c r="E3763" s="506"/>
      <c r="F3763" s="506"/>
      <c r="G3763" s="506"/>
      <c r="H3763" s="495"/>
      <c r="I3763" s="496"/>
      <c r="J3763" s="512"/>
      <c r="S3763">
        <f t="shared" si="465"/>
        <v>1900</v>
      </c>
    </row>
    <row r="3764" spans="1:19">
      <c r="A3764" s="418" t="s">
        <v>993</v>
      </c>
      <c r="B3764" s="497">
        <v>43678</v>
      </c>
      <c r="C3764" s="498"/>
      <c r="D3764" s="498">
        <v>230000</v>
      </c>
      <c r="E3764" s="495">
        <f t="shared" ref="E3764:F3779" si="472">C3764+E3763</f>
        <v>0</v>
      </c>
      <c r="F3764" s="495">
        <f t="shared" si="472"/>
        <v>230000</v>
      </c>
      <c r="G3764" s="495">
        <f t="shared" si="467"/>
        <v>-230000</v>
      </c>
      <c r="H3764" s="495">
        <f>VLOOKUP(A3764,'02-Metrics'!A:R,18,FALSE)</f>
        <v>95436549</v>
      </c>
      <c r="I3764" s="496">
        <f t="shared" si="463"/>
        <v>-2.40997817303725E-3</v>
      </c>
      <c r="J3764" s="512"/>
      <c r="M3764" s="241" t="s">
        <v>1038</v>
      </c>
      <c r="S3764">
        <f t="shared" si="465"/>
        <v>2019</v>
      </c>
    </row>
    <row r="3765" spans="1:19">
      <c r="A3765" s="418" t="s">
        <v>993</v>
      </c>
      <c r="B3765" s="497">
        <v>43709</v>
      </c>
      <c r="C3765" s="498"/>
      <c r="D3765" s="498">
        <v>1011621.78</v>
      </c>
      <c r="E3765" s="495">
        <f t="shared" si="472"/>
        <v>0</v>
      </c>
      <c r="F3765" s="495">
        <f t="shared" si="472"/>
        <v>1241621.78</v>
      </c>
      <c r="G3765" s="495">
        <f t="shared" si="467"/>
        <v>-1241621.78</v>
      </c>
      <c r="H3765" s="495">
        <f>VLOOKUP(A3765,'02-Metrics'!A:R,18,FALSE)</f>
        <v>95436549</v>
      </c>
      <c r="I3765" s="496">
        <f t="shared" si="463"/>
        <v>-1.3009919082468081E-2</v>
      </c>
      <c r="J3765" s="512"/>
      <c r="M3765" s="241" t="s">
        <v>1038</v>
      </c>
      <c r="S3765">
        <f t="shared" si="465"/>
        <v>2019</v>
      </c>
    </row>
    <row r="3766" spans="1:19">
      <c r="A3766" s="418" t="s">
        <v>993</v>
      </c>
      <c r="B3766" s="497">
        <v>43739</v>
      </c>
      <c r="C3766" s="498"/>
      <c r="D3766" s="498">
        <v>5568944.6499999985</v>
      </c>
      <c r="E3766" s="495">
        <f t="shared" si="472"/>
        <v>0</v>
      </c>
      <c r="F3766" s="495">
        <f t="shared" si="472"/>
        <v>6810566.4299999988</v>
      </c>
      <c r="G3766" s="495">
        <f t="shared" si="467"/>
        <v>-6810566.4299999988</v>
      </c>
      <c r="H3766" s="495">
        <f>VLOOKUP(A3766,'02-Metrics'!A:R,18,FALSE)</f>
        <v>95436549</v>
      </c>
      <c r="I3766" s="496">
        <f t="shared" si="463"/>
        <v>-7.1362245401392271E-2</v>
      </c>
      <c r="J3766" s="512"/>
      <c r="M3766" s="241" t="s">
        <v>1038</v>
      </c>
      <c r="S3766">
        <f t="shared" si="465"/>
        <v>2019</v>
      </c>
    </row>
    <row r="3767" spans="1:19">
      <c r="A3767" s="418" t="s">
        <v>993</v>
      </c>
      <c r="B3767" s="497">
        <v>43770</v>
      </c>
      <c r="C3767" s="498"/>
      <c r="D3767" s="498">
        <v>7992126.6900000004</v>
      </c>
      <c r="E3767" s="495">
        <f t="shared" si="472"/>
        <v>0</v>
      </c>
      <c r="F3767" s="495">
        <f t="shared" si="472"/>
        <v>14802693.119999999</v>
      </c>
      <c r="G3767" s="495">
        <f t="shared" si="467"/>
        <v>-14802693.119999999</v>
      </c>
      <c r="H3767" s="495">
        <f>VLOOKUP(A3767,'02-Metrics'!A:R,18,FALSE)</f>
        <v>95436549</v>
      </c>
      <c r="I3767" s="496">
        <f t="shared" si="463"/>
        <v>-0.15510507531029857</v>
      </c>
      <c r="J3767" s="512"/>
      <c r="M3767" s="241" t="s">
        <v>1038</v>
      </c>
      <c r="S3767">
        <f t="shared" si="465"/>
        <v>2019</v>
      </c>
    </row>
    <row r="3768" spans="1:19">
      <c r="A3768" s="418" t="s">
        <v>993</v>
      </c>
      <c r="B3768" s="497">
        <v>43800</v>
      </c>
      <c r="C3768" s="498"/>
      <c r="D3768" s="498">
        <v>14530425.24</v>
      </c>
      <c r="E3768" s="495">
        <f t="shared" si="472"/>
        <v>0</v>
      </c>
      <c r="F3768" s="495">
        <f t="shared" si="472"/>
        <v>29333118.359999999</v>
      </c>
      <c r="G3768" s="495">
        <f t="shared" si="467"/>
        <v>-29333118.359999999</v>
      </c>
      <c r="H3768" s="495">
        <f>VLOOKUP(A3768,'02-Metrics'!A:R,18,FALSE)</f>
        <v>95436549</v>
      </c>
      <c r="I3768" s="496">
        <f t="shared" ref="I3768:I3831" si="473">G3768/H3768</f>
        <v>-0.30735728258573136</v>
      </c>
      <c r="J3768" s="512"/>
      <c r="M3768" s="241" t="s">
        <v>1038</v>
      </c>
      <c r="S3768">
        <f t="shared" si="465"/>
        <v>2019</v>
      </c>
    </row>
    <row r="3769" spans="1:19">
      <c r="A3769" s="418" t="s">
        <v>993</v>
      </c>
      <c r="B3769" s="497">
        <v>43831</v>
      </c>
      <c r="C3769" s="498"/>
      <c r="D3769" s="498">
        <v>6675475.4100000001</v>
      </c>
      <c r="E3769" s="495">
        <f t="shared" si="472"/>
        <v>0</v>
      </c>
      <c r="F3769" s="495">
        <f t="shared" si="472"/>
        <v>36008593.769999996</v>
      </c>
      <c r="G3769" s="495">
        <f t="shared" si="467"/>
        <v>-36008593.769999996</v>
      </c>
      <c r="H3769" s="495">
        <f>VLOOKUP(A3769,'02-Metrics'!A:R,18,FALSE)</f>
        <v>95436549</v>
      </c>
      <c r="I3769" s="496">
        <f t="shared" si="473"/>
        <v>-0.37730402185854389</v>
      </c>
      <c r="J3769" s="512"/>
      <c r="M3769" s="241" t="s">
        <v>1038</v>
      </c>
      <c r="S3769">
        <f t="shared" si="465"/>
        <v>2020</v>
      </c>
    </row>
    <row r="3770" spans="1:19">
      <c r="A3770" s="418" t="s">
        <v>993</v>
      </c>
      <c r="B3770" s="497">
        <f>L3770</f>
        <v>43861</v>
      </c>
      <c r="C3770" s="498">
        <v>40035000</v>
      </c>
      <c r="D3770" s="498"/>
      <c r="E3770" s="495">
        <f t="shared" si="472"/>
        <v>40035000</v>
      </c>
      <c r="F3770" s="495">
        <f t="shared" si="472"/>
        <v>36008593.769999996</v>
      </c>
      <c r="G3770" s="495">
        <f t="shared" si="467"/>
        <v>4026406.2300000042</v>
      </c>
      <c r="H3770" s="495">
        <f>VLOOKUP(A3770,'02-Metrics'!A:R,18,FALSE)</f>
        <v>95436549</v>
      </c>
      <c r="I3770" s="496">
        <f t="shared" si="473"/>
        <v>4.2189352739483529E-2</v>
      </c>
      <c r="J3770" s="512"/>
      <c r="L3770" s="23">
        <v>43861</v>
      </c>
      <c r="M3770" s="241" t="s">
        <v>1039</v>
      </c>
      <c r="S3770">
        <f t="shared" si="465"/>
        <v>2020</v>
      </c>
    </row>
    <row r="3771" spans="1:19">
      <c r="A3771" s="418" t="s">
        <v>993</v>
      </c>
      <c r="B3771" s="497">
        <v>43862</v>
      </c>
      <c r="C3771" s="498"/>
      <c r="D3771" s="498">
        <v>1836134.7999999998</v>
      </c>
      <c r="E3771" s="495">
        <f t="shared" si="472"/>
        <v>40035000</v>
      </c>
      <c r="F3771" s="495">
        <f t="shared" si="472"/>
        <v>37844728.569999993</v>
      </c>
      <c r="G3771" s="495">
        <f t="shared" si="467"/>
        <v>2190271.4300000072</v>
      </c>
      <c r="H3771" s="495">
        <f>VLOOKUP(A3771,'02-Metrics'!A:R,18,FALSE)</f>
        <v>95436549</v>
      </c>
      <c r="I3771" s="496">
        <f t="shared" si="473"/>
        <v>2.2950027562291749E-2</v>
      </c>
      <c r="J3771" s="512"/>
      <c r="M3771" s="241" t="s">
        <v>1038</v>
      </c>
      <c r="S3771">
        <f t="shared" si="465"/>
        <v>2020</v>
      </c>
    </row>
    <row r="3772" spans="1:19">
      <c r="A3772" s="418" t="s">
        <v>993</v>
      </c>
      <c r="B3772" s="497">
        <f>L3772</f>
        <v>43870</v>
      </c>
      <c r="C3772" s="498">
        <v>997</v>
      </c>
      <c r="D3772" s="498"/>
      <c r="E3772" s="495">
        <f>C3772+E3771</f>
        <v>40035997</v>
      </c>
      <c r="F3772" s="495">
        <f>D3772+F3771</f>
        <v>37844728.569999993</v>
      </c>
      <c r="G3772" s="495">
        <f t="shared" si="467"/>
        <v>2191268.4300000072</v>
      </c>
      <c r="H3772" s="495">
        <f>VLOOKUP(A3772,'02-Metrics'!A:R,18,FALSE)</f>
        <v>95436549</v>
      </c>
      <c r="I3772" s="496">
        <f t="shared" si="473"/>
        <v>2.2960474293763567E-2</v>
      </c>
      <c r="J3772" s="512"/>
      <c r="L3772" s="23">
        <v>43870</v>
      </c>
      <c r="M3772" s="241" t="s">
        <v>1039</v>
      </c>
      <c r="S3772">
        <f t="shared" si="465"/>
        <v>2020</v>
      </c>
    </row>
    <row r="3773" spans="1:19">
      <c r="A3773" s="418" t="s">
        <v>993</v>
      </c>
      <c r="B3773" s="497">
        <f>L3773</f>
        <v>43877</v>
      </c>
      <c r="C3773" s="498">
        <v>5454520</v>
      </c>
      <c r="D3773" s="498"/>
      <c r="E3773" s="495">
        <f t="shared" si="472"/>
        <v>45490517</v>
      </c>
      <c r="F3773" s="495">
        <f t="shared" si="472"/>
        <v>37844728.569999993</v>
      </c>
      <c r="G3773" s="495">
        <f t="shared" si="467"/>
        <v>7645788.4300000072</v>
      </c>
      <c r="H3773" s="495">
        <f>VLOOKUP(A3773,'02-Metrics'!A:R,18,FALSE)</f>
        <v>95436549</v>
      </c>
      <c r="I3773" s="496">
        <f t="shared" si="473"/>
        <v>8.0113840138959835E-2</v>
      </c>
      <c r="J3773" s="512"/>
      <c r="L3773" s="23">
        <v>43877</v>
      </c>
      <c r="M3773" s="241" t="s">
        <v>1039</v>
      </c>
      <c r="S3773">
        <f t="shared" si="465"/>
        <v>2020</v>
      </c>
    </row>
    <row r="3774" spans="1:19">
      <c r="A3774" s="418" t="s">
        <v>993</v>
      </c>
      <c r="B3774" s="497">
        <v>43891</v>
      </c>
      <c r="C3774" s="498"/>
      <c r="D3774" s="498">
        <v>757140.29999999993</v>
      </c>
      <c r="E3774" s="495">
        <f t="shared" si="472"/>
        <v>45490517</v>
      </c>
      <c r="F3774" s="495">
        <f t="shared" si="472"/>
        <v>38601868.86999999</v>
      </c>
      <c r="G3774" s="495">
        <f t="shared" si="467"/>
        <v>6888648.1300000101</v>
      </c>
      <c r="H3774" s="495">
        <f>VLOOKUP(A3774,'02-Metrics'!A:R,18,FALSE)</f>
        <v>95436549</v>
      </c>
      <c r="I3774" s="496">
        <f t="shared" si="473"/>
        <v>7.2180398413190849E-2</v>
      </c>
      <c r="J3774" s="512"/>
      <c r="M3774" s="241" t="s">
        <v>1038</v>
      </c>
      <c r="S3774">
        <f t="shared" si="465"/>
        <v>2020</v>
      </c>
    </row>
    <row r="3775" spans="1:19">
      <c r="A3775" s="418" t="s">
        <v>993</v>
      </c>
      <c r="B3775" s="497">
        <v>43922</v>
      </c>
      <c r="C3775" s="498"/>
      <c r="D3775" s="498">
        <v>134873.65</v>
      </c>
      <c r="E3775" s="495">
        <f t="shared" si="472"/>
        <v>45490517</v>
      </c>
      <c r="F3775" s="495">
        <f t="shared" si="472"/>
        <v>38736742.519999988</v>
      </c>
      <c r="G3775" s="495">
        <f t="shared" si="467"/>
        <v>6753774.4800000116</v>
      </c>
      <c r="H3775" s="495">
        <f>VLOOKUP(A3775,'02-Metrics'!A:R,18,FALSE)</f>
        <v>95436549</v>
      </c>
      <c r="I3775" s="496">
        <f t="shared" si="473"/>
        <v>7.0767169923547965E-2</v>
      </c>
      <c r="J3775" s="512"/>
      <c r="M3775" s="241" t="s">
        <v>1038</v>
      </c>
      <c r="S3775">
        <f t="shared" si="465"/>
        <v>2020</v>
      </c>
    </row>
    <row r="3776" spans="1:19">
      <c r="A3776" s="418" t="s">
        <v>993</v>
      </c>
      <c r="B3776" s="497">
        <v>43952</v>
      </c>
      <c r="C3776" s="498"/>
      <c r="D3776" s="498">
        <v>114604.29</v>
      </c>
      <c r="E3776" s="495">
        <f t="shared" si="472"/>
        <v>45490517</v>
      </c>
      <c r="F3776" s="495">
        <f t="shared" si="472"/>
        <v>38851346.809999987</v>
      </c>
      <c r="G3776" s="495">
        <f t="shared" si="467"/>
        <v>6639170.1900000125</v>
      </c>
      <c r="H3776" s="495">
        <f>VLOOKUP(A3776,'02-Metrics'!A:R,18,FALSE)</f>
        <v>95436549</v>
      </c>
      <c r="I3776" s="496">
        <f t="shared" si="473"/>
        <v>6.9566327152085231E-2</v>
      </c>
      <c r="J3776" s="512"/>
      <c r="M3776" s="241" t="s">
        <v>1038</v>
      </c>
      <c r="S3776">
        <f t="shared" si="465"/>
        <v>2020</v>
      </c>
    </row>
    <row r="3777" spans="1:19">
      <c r="A3777" s="418" t="s">
        <v>993</v>
      </c>
      <c r="B3777" s="497">
        <v>43983</v>
      </c>
      <c r="C3777" s="498"/>
      <c r="D3777" s="498">
        <v>263853.74000000005</v>
      </c>
      <c r="E3777" s="495">
        <f t="shared" si="472"/>
        <v>45490517</v>
      </c>
      <c r="F3777" s="495">
        <f t="shared" si="472"/>
        <v>39115200.54999999</v>
      </c>
      <c r="G3777" s="495">
        <f t="shared" si="467"/>
        <v>6375316.4500000104</v>
      </c>
      <c r="H3777" s="495">
        <f>VLOOKUP(A3777,'02-Metrics'!A:R,18,FALSE)</f>
        <v>95436549</v>
      </c>
      <c r="I3777" s="496">
        <f t="shared" si="473"/>
        <v>6.6801623872631971E-2</v>
      </c>
      <c r="J3777" s="512"/>
      <c r="M3777" s="241" t="s">
        <v>1038</v>
      </c>
      <c r="S3777">
        <f t="shared" si="465"/>
        <v>2020</v>
      </c>
    </row>
    <row r="3778" spans="1:19">
      <c r="A3778" s="418" t="s">
        <v>993</v>
      </c>
      <c r="B3778" s="497">
        <v>44013</v>
      </c>
      <c r="C3778" s="498"/>
      <c r="D3778" s="498">
        <v>673273.7</v>
      </c>
      <c r="E3778" s="495">
        <f t="shared" si="472"/>
        <v>45490517</v>
      </c>
      <c r="F3778" s="495">
        <f t="shared" si="472"/>
        <v>39788474.249999993</v>
      </c>
      <c r="G3778" s="495">
        <f t="shared" si="467"/>
        <v>5702042.7500000075</v>
      </c>
      <c r="H3778" s="495">
        <f>VLOOKUP(A3778,'02-Metrics'!A:R,18,FALSE)</f>
        <v>95436549</v>
      </c>
      <c r="I3778" s="496">
        <f t="shared" si="473"/>
        <v>5.974695030097963E-2</v>
      </c>
      <c r="J3778" s="512"/>
      <c r="M3778" s="241" t="s">
        <v>1038</v>
      </c>
      <c r="S3778">
        <f t="shared" si="465"/>
        <v>2020</v>
      </c>
    </row>
    <row r="3779" spans="1:19">
      <c r="A3779" s="418" t="s">
        <v>993</v>
      </c>
      <c r="B3779" s="497">
        <f>L3779</f>
        <v>44041</v>
      </c>
      <c r="C3779" s="498">
        <v>6118125</v>
      </c>
      <c r="D3779" s="498"/>
      <c r="E3779" s="495">
        <f t="shared" si="472"/>
        <v>51608642</v>
      </c>
      <c r="F3779" s="495">
        <f t="shared" si="472"/>
        <v>39788474.249999993</v>
      </c>
      <c r="G3779" s="495">
        <f t="shared" si="467"/>
        <v>11820167.750000007</v>
      </c>
      <c r="H3779" s="495">
        <f>VLOOKUP(A3779,'02-Metrics'!A:R,18,FALSE)</f>
        <v>95436549</v>
      </c>
      <c r="I3779" s="496">
        <f t="shared" si="473"/>
        <v>0.1238536794745167</v>
      </c>
      <c r="J3779" s="512"/>
      <c r="L3779" s="23">
        <v>44041</v>
      </c>
      <c r="M3779" s="241" t="s">
        <v>1039</v>
      </c>
      <c r="S3779">
        <f t="shared" ref="S3779:S3842" si="474">YEAR(B3779)</f>
        <v>2020</v>
      </c>
    </row>
    <row r="3780" spans="1:19">
      <c r="A3780" s="418" t="s">
        <v>993</v>
      </c>
      <c r="B3780" s="497">
        <f>L3780</f>
        <v>44043</v>
      </c>
      <c r="C3780" s="498">
        <v>179725</v>
      </c>
      <c r="D3780" s="498"/>
      <c r="E3780" s="495">
        <f t="shared" ref="E3780:F3783" si="475">C3780+E3779</f>
        <v>51788367</v>
      </c>
      <c r="F3780" s="495">
        <f t="shared" si="475"/>
        <v>39788474.249999993</v>
      </c>
      <c r="G3780" s="495">
        <f t="shared" si="467"/>
        <v>11999892.750000007</v>
      </c>
      <c r="H3780" s="495">
        <f>VLOOKUP(A3780,'02-Metrics'!A:R,18,FALSE)</f>
        <v>95436549</v>
      </c>
      <c r="I3780" s="496">
        <f t="shared" si="473"/>
        <v>0.12573686785342592</v>
      </c>
      <c r="J3780" s="512"/>
      <c r="L3780" s="23">
        <v>44043</v>
      </c>
      <c r="M3780" s="241" t="s">
        <v>1039</v>
      </c>
      <c r="S3780">
        <f t="shared" si="474"/>
        <v>2020</v>
      </c>
    </row>
    <row r="3781" spans="1:19">
      <c r="A3781" s="418" t="s">
        <v>993</v>
      </c>
      <c r="B3781" s="497">
        <f>L3781</f>
        <v>44056</v>
      </c>
      <c r="C3781" s="498">
        <v>3298745</v>
      </c>
      <c r="D3781" s="498"/>
      <c r="E3781" s="495">
        <f t="shared" si="475"/>
        <v>55087112</v>
      </c>
      <c r="F3781" s="495">
        <f t="shared" si="475"/>
        <v>39788474.249999993</v>
      </c>
      <c r="G3781" s="495">
        <f t="shared" si="467"/>
        <v>15298637.750000007</v>
      </c>
      <c r="H3781" s="495">
        <f>VLOOKUP(A3781,'02-Metrics'!A:R,18,FALSE)</f>
        <v>95436549</v>
      </c>
      <c r="I3781" s="496">
        <f t="shared" si="473"/>
        <v>0.16030166545523358</v>
      </c>
      <c r="J3781" s="512"/>
      <c r="L3781" s="23">
        <v>44056</v>
      </c>
      <c r="M3781" s="241" t="s">
        <v>764</v>
      </c>
      <c r="S3781">
        <f t="shared" si="474"/>
        <v>2020</v>
      </c>
    </row>
    <row r="3782" spans="1:19">
      <c r="A3782" s="418" t="s">
        <v>993</v>
      </c>
      <c r="B3782" s="497">
        <v>44075</v>
      </c>
      <c r="C3782" s="498"/>
      <c r="D3782" s="498">
        <v>182243.91999999998</v>
      </c>
      <c r="E3782" s="495">
        <f t="shared" si="475"/>
        <v>55087112</v>
      </c>
      <c r="F3782" s="495">
        <f t="shared" si="475"/>
        <v>39970718.169999994</v>
      </c>
      <c r="G3782" s="495">
        <f t="shared" si="467"/>
        <v>15116393.830000006</v>
      </c>
      <c r="H3782" s="495">
        <f>VLOOKUP(A3782,'02-Metrics'!A:R,18,FALSE)</f>
        <v>95436549</v>
      </c>
      <c r="I3782" s="496">
        <f t="shared" si="473"/>
        <v>0.1583920834144999</v>
      </c>
      <c r="J3782" s="512"/>
      <c r="M3782" s="241" t="s">
        <v>1038</v>
      </c>
      <c r="S3782">
        <f t="shared" si="474"/>
        <v>2020</v>
      </c>
    </row>
    <row r="3783" spans="1:19">
      <c r="A3783" s="418" t="s">
        <v>993</v>
      </c>
      <c r="B3783" s="497">
        <f>L3783</f>
        <v>44136</v>
      </c>
      <c r="C3783" s="498">
        <v>3298730</v>
      </c>
      <c r="D3783" s="498">
        <v>2410290</v>
      </c>
      <c r="E3783" s="495">
        <f t="shared" si="475"/>
        <v>58385842</v>
      </c>
      <c r="F3783" s="495">
        <f t="shared" si="475"/>
        <v>42381008.169999994</v>
      </c>
      <c r="G3783" s="495">
        <f t="shared" si="467"/>
        <v>16004833.830000006</v>
      </c>
      <c r="H3783" s="495">
        <f>VLOOKUP(A3783,'02-Metrics'!A:R,18,FALSE)</f>
        <v>95436549</v>
      </c>
      <c r="I3783" s="496">
        <f t="shared" si="473"/>
        <v>0.16770130518864429</v>
      </c>
      <c r="J3783" s="512"/>
      <c r="L3783" s="23">
        <v>44136</v>
      </c>
      <c r="M3783" s="241" t="s">
        <v>1040</v>
      </c>
      <c r="S3783">
        <f t="shared" si="474"/>
        <v>2020</v>
      </c>
    </row>
    <row r="3784" spans="1:19">
      <c r="A3784" s="418" t="s">
        <v>993</v>
      </c>
      <c r="B3784" s="497">
        <f>L3784</f>
        <v>44166</v>
      </c>
      <c r="C3784" s="498"/>
      <c r="D3784" s="498">
        <v>5454.52</v>
      </c>
      <c r="E3784" s="495">
        <f>C3784+E3783</f>
        <v>58385842</v>
      </c>
      <c r="F3784" s="495">
        <f>D3784+F3783</f>
        <v>42386462.689999998</v>
      </c>
      <c r="G3784" s="495">
        <f t="shared" si="467"/>
        <v>15999379.310000002</v>
      </c>
      <c r="H3784" s="495">
        <f>VLOOKUP(A3784,'02-Metrics'!A:R,18,FALSE)</f>
        <v>95436549</v>
      </c>
      <c r="I3784" s="496">
        <f t="shared" si="473"/>
        <v>0.16764415182279907</v>
      </c>
      <c r="J3784" s="512"/>
      <c r="L3784" s="23">
        <v>44166</v>
      </c>
      <c r="M3784" s="241" t="s">
        <v>1040</v>
      </c>
      <c r="S3784">
        <f t="shared" si="474"/>
        <v>2020</v>
      </c>
    </row>
    <row r="3785" spans="1:19">
      <c r="A3785" s="418" t="s">
        <v>993</v>
      </c>
      <c r="B3785" s="497">
        <v>44256</v>
      </c>
      <c r="C3785" s="498"/>
      <c r="D3785" s="498">
        <v>5454.52</v>
      </c>
      <c r="E3785" s="495">
        <f>C3785+E3784</f>
        <v>58385842</v>
      </c>
      <c r="F3785" s="495">
        <f>D3785+F3784</f>
        <v>42391917.210000001</v>
      </c>
      <c r="G3785" s="495">
        <f t="shared" si="467"/>
        <v>15993924.789999999</v>
      </c>
      <c r="H3785" s="495">
        <f>VLOOKUP(A3785,'02-Metrics'!A:R,18,FALSE)</f>
        <v>95436549</v>
      </c>
      <c r="I3785" s="496">
        <f t="shared" si="473"/>
        <v>0.16758699845695382</v>
      </c>
      <c r="J3785" s="512"/>
      <c r="M3785" s="241" t="s">
        <v>1038</v>
      </c>
      <c r="S3785">
        <f t="shared" si="474"/>
        <v>2021</v>
      </c>
    </row>
    <row r="3786" spans="1:19">
      <c r="A3786" s="418"/>
      <c r="B3786" s="505"/>
      <c r="C3786" s="506"/>
      <c r="D3786" s="506"/>
      <c r="E3786" s="506"/>
      <c r="F3786" s="506"/>
      <c r="G3786" s="506"/>
      <c r="H3786" s="495"/>
      <c r="I3786" s="496"/>
      <c r="J3786" s="512"/>
      <c r="S3786">
        <f t="shared" si="474"/>
        <v>1900</v>
      </c>
    </row>
    <row r="3787" spans="1:19">
      <c r="A3787" s="418" t="s">
        <v>1166</v>
      </c>
      <c r="B3787" s="497">
        <v>43709</v>
      </c>
      <c r="C3787" s="498"/>
      <c r="D3787" s="498">
        <v>41835</v>
      </c>
      <c r="E3787" s="495">
        <f t="shared" ref="E3787:F3800" si="476">C3787+E3786</f>
        <v>0</v>
      </c>
      <c r="F3787" s="495">
        <f t="shared" si="476"/>
        <v>41835</v>
      </c>
      <c r="G3787" s="495">
        <f t="shared" si="467"/>
        <v>-41835</v>
      </c>
      <c r="H3787" s="495">
        <f>VLOOKUP(A3787,'02-Metrics'!A:R,18,FALSE)</f>
        <v>4423592</v>
      </c>
      <c r="I3787" s="496">
        <f t="shared" si="473"/>
        <v>-9.4572465091717316E-3</v>
      </c>
      <c r="J3787" s="512"/>
      <c r="M3787" s="241" t="s">
        <v>1038</v>
      </c>
      <c r="S3787">
        <f t="shared" si="474"/>
        <v>2019</v>
      </c>
    </row>
    <row r="3788" spans="1:19">
      <c r="A3788" s="418" t="s">
        <v>1166</v>
      </c>
      <c r="B3788" s="497">
        <v>43739</v>
      </c>
      <c r="C3788" s="498"/>
      <c r="D3788" s="498">
        <v>186408.87</v>
      </c>
      <c r="E3788" s="495">
        <f t="shared" si="476"/>
        <v>0</v>
      </c>
      <c r="F3788" s="495">
        <f t="shared" si="476"/>
        <v>228243.87</v>
      </c>
      <c r="G3788" s="495">
        <f t="shared" si="467"/>
        <v>-228243.87</v>
      </c>
      <c r="H3788" s="495">
        <f>VLOOKUP(A3788,'02-Metrics'!A:R,18,FALSE)</f>
        <v>4423592</v>
      </c>
      <c r="I3788" s="496">
        <f t="shared" si="473"/>
        <v>-5.1596953335660251E-2</v>
      </c>
      <c r="J3788" s="512"/>
      <c r="M3788" s="241" t="s">
        <v>1038</v>
      </c>
      <c r="S3788">
        <f t="shared" si="474"/>
        <v>2019</v>
      </c>
    </row>
    <row r="3789" spans="1:19">
      <c r="A3789" s="418" t="s">
        <v>1166</v>
      </c>
      <c r="B3789" s="497">
        <v>43770</v>
      </c>
      <c r="C3789" s="498"/>
      <c r="D3789" s="498">
        <v>370529.97000000003</v>
      </c>
      <c r="E3789" s="495">
        <f t="shared" si="476"/>
        <v>0</v>
      </c>
      <c r="F3789" s="495">
        <f t="shared" si="476"/>
        <v>598773.84000000008</v>
      </c>
      <c r="G3789" s="495">
        <f t="shared" si="467"/>
        <v>-598773.84000000008</v>
      </c>
      <c r="H3789" s="495">
        <f>VLOOKUP(A3789,'02-Metrics'!A:R,18,FALSE)</f>
        <v>4423592</v>
      </c>
      <c r="I3789" s="496">
        <f t="shared" si="473"/>
        <v>-0.13535919225823723</v>
      </c>
      <c r="J3789" s="512"/>
      <c r="M3789" s="241" t="s">
        <v>1038</v>
      </c>
      <c r="S3789">
        <f t="shared" si="474"/>
        <v>2019</v>
      </c>
    </row>
    <row r="3790" spans="1:19">
      <c r="A3790" s="418" t="s">
        <v>1166</v>
      </c>
      <c r="B3790" s="497">
        <v>43800</v>
      </c>
      <c r="C3790" s="498"/>
      <c r="D3790" s="498">
        <v>22267.29</v>
      </c>
      <c r="E3790" s="495">
        <f t="shared" si="476"/>
        <v>0</v>
      </c>
      <c r="F3790" s="495">
        <f t="shared" si="476"/>
        <v>621041.13000000012</v>
      </c>
      <c r="G3790" s="495">
        <f t="shared" si="467"/>
        <v>-621041.13000000012</v>
      </c>
      <c r="H3790" s="495">
        <f>VLOOKUP(A3790,'02-Metrics'!A:R,18,FALSE)</f>
        <v>4423592</v>
      </c>
      <c r="I3790" s="496">
        <f t="shared" si="473"/>
        <v>-0.14039294989230475</v>
      </c>
      <c r="J3790" s="512"/>
      <c r="M3790" s="241" t="s">
        <v>1038</v>
      </c>
      <c r="S3790">
        <f t="shared" si="474"/>
        <v>2019</v>
      </c>
    </row>
    <row r="3791" spans="1:19">
      <c r="A3791" s="418" t="s">
        <v>1166</v>
      </c>
      <c r="B3791" s="497">
        <v>43831</v>
      </c>
      <c r="C3791" s="498"/>
      <c r="D3791" s="498">
        <v>44884.55</v>
      </c>
      <c r="E3791" s="495">
        <f t="shared" si="476"/>
        <v>0</v>
      </c>
      <c r="F3791" s="495">
        <f t="shared" si="476"/>
        <v>665925.68000000017</v>
      </c>
      <c r="G3791" s="495">
        <f t="shared" si="467"/>
        <v>-665925.68000000017</v>
      </c>
      <c r="H3791" s="495">
        <f>VLOOKUP(A3791,'02-Metrics'!A:R,18,FALSE)</f>
        <v>4423592</v>
      </c>
      <c r="I3791" s="496">
        <f t="shared" si="473"/>
        <v>-0.15053957959956527</v>
      </c>
      <c r="J3791" s="512"/>
      <c r="M3791" s="241" t="s">
        <v>1038</v>
      </c>
      <c r="S3791">
        <f t="shared" si="474"/>
        <v>2020</v>
      </c>
    </row>
    <row r="3792" spans="1:19">
      <c r="A3792" s="418" t="s">
        <v>1166</v>
      </c>
      <c r="B3792" s="497">
        <v>43862</v>
      </c>
      <c r="C3792" s="498"/>
      <c r="D3792" s="498">
        <v>14965.5</v>
      </c>
      <c r="E3792" s="495">
        <f t="shared" si="476"/>
        <v>0</v>
      </c>
      <c r="F3792" s="495">
        <f t="shared" si="476"/>
        <v>680891.18000000017</v>
      </c>
      <c r="G3792" s="495">
        <f t="shared" ref="G3792:G3855" si="477">E3792-F3792</f>
        <v>-680891.18000000017</v>
      </c>
      <c r="H3792" s="495">
        <f>VLOOKUP(A3792,'02-Metrics'!A:R,18,FALSE)</f>
        <v>4423592</v>
      </c>
      <c r="I3792" s="496">
        <f t="shared" si="473"/>
        <v>-0.15392268997683334</v>
      </c>
      <c r="J3792" s="512"/>
      <c r="M3792" s="241" t="s">
        <v>1038</v>
      </c>
      <c r="S3792">
        <f t="shared" si="474"/>
        <v>2020</v>
      </c>
    </row>
    <row r="3793" spans="1:19">
      <c r="A3793" s="418" t="s">
        <v>1166</v>
      </c>
      <c r="B3793" s="497">
        <v>43952</v>
      </c>
      <c r="C3793" s="498"/>
      <c r="D3793" s="498">
        <v>55138.6</v>
      </c>
      <c r="E3793" s="495">
        <f t="shared" si="476"/>
        <v>0</v>
      </c>
      <c r="F3793" s="495">
        <f t="shared" si="476"/>
        <v>736029.78000000014</v>
      </c>
      <c r="G3793" s="495">
        <f t="shared" si="477"/>
        <v>-736029.78000000014</v>
      </c>
      <c r="H3793" s="495">
        <f>VLOOKUP(A3793,'02-Metrics'!A:R,18,FALSE)</f>
        <v>4423592</v>
      </c>
      <c r="I3793" s="496">
        <f t="shared" si="473"/>
        <v>-0.16638735670016588</v>
      </c>
      <c r="J3793" s="512"/>
      <c r="M3793" s="241" t="s">
        <v>1038</v>
      </c>
      <c r="S3793">
        <f t="shared" si="474"/>
        <v>2020</v>
      </c>
    </row>
    <row r="3794" spans="1:19">
      <c r="A3794" s="418" t="s">
        <v>1166</v>
      </c>
      <c r="B3794" s="497">
        <v>43983</v>
      </c>
      <c r="C3794" s="498"/>
      <c r="D3794" s="498">
        <v>23748</v>
      </c>
      <c r="E3794" s="495">
        <f t="shared" si="476"/>
        <v>0</v>
      </c>
      <c r="F3794" s="495">
        <f t="shared" si="476"/>
        <v>759777.78000000014</v>
      </c>
      <c r="G3794" s="495">
        <f t="shared" si="477"/>
        <v>-759777.78000000014</v>
      </c>
      <c r="H3794" s="495">
        <f>VLOOKUP(A3794,'02-Metrics'!A:R,18,FALSE)</f>
        <v>4423592</v>
      </c>
      <c r="I3794" s="496">
        <f t="shared" si="473"/>
        <v>-0.17175584457156087</v>
      </c>
      <c r="J3794" s="512"/>
      <c r="M3794" s="241" t="s">
        <v>1038</v>
      </c>
      <c r="S3794">
        <f t="shared" si="474"/>
        <v>2020</v>
      </c>
    </row>
    <row r="3795" spans="1:19">
      <c r="A3795" s="418" t="s">
        <v>1166</v>
      </c>
      <c r="B3795" s="497">
        <v>44013</v>
      </c>
      <c r="C3795" s="498"/>
      <c r="D3795" s="498">
        <v>8044</v>
      </c>
      <c r="E3795" s="495">
        <f t="shared" si="476"/>
        <v>0</v>
      </c>
      <c r="F3795" s="495">
        <f t="shared" si="476"/>
        <v>767821.78000000014</v>
      </c>
      <c r="G3795" s="495">
        <f t="shared" si="477"/>
        <v>-767821.78000000014</v>
      </c>
      <c r="H3795" s="495">
        <f>VLOOKUP(A3795,'02-Metrics'!A:R,18,FALSE)</f>
        <v>4423592</v>
      </c>
      <c r="I3795" s="496">
        <f t="shared" si="473"/>
        <v>-0.17357427628949509</v>
      </c>
      <c r="J3795" s="512"/>
      <c r="M3795" s="241" t="s">
        <v>1038</v>
      </c>
      <c r="S3795">
        <f t="shared" si="474"/>
        <v>2020</v>
      </c>
    </row>
    <row r="3796" spans="1:19">
      <c r="A3796" s="418" t="s">
        <v>1166</v>
      </c>
      <c r="B3796" s="497">
        <f>L3796</f>
        <v>44105</v>
      </c>
      <c r="C3796" s="498"/>
      <c r="D3796" s="498">
        <v>37742</v>
      </c>
      <c r="E3796" s="495">
        <f t="shared" si="476"/>
        <v>0</v>
      </c>
      <c r="F3796" s="495">
        <f t="shared" si="476"/>
        <v>805563.78000000014</v>
      </c>
      <c r="G3796" s="495">
        <f t="shared" si="477"/>
        <v>-805563.78000000014</v>
      </c>
      <c r="H3796" s="495">
        <f>VLOOKUP(A3796,'02-Metrics'!A:R,18,FALSE)</f>
        <v>4423592</v>
      </c>
      <c r="I3796" s="496">
        <f t="shared" si="473"/>
        <v>-0.18210625663487956</v>
      </c>
      <c r="J3796" s="512"/>
      <c r="L3796" s="23">
        <v>44105</v>
      </c>
      <c r="M3796" s="241" t="s">
        <v>1040</v>
      </c>
      <c r="S3796">
        <f t="shared" si="474"/>
        <v>2020</v>
      </c>
    </row>
    <row r="3797" spans="1:19">
      <c r="A3797" s="418" t="s">
        <v>1166</v>
      </c>
      <c r="B3797" s="497">
        <f>L3797</f>
        <v>44122</v>
      </c>
      <c r="C3797" s="498">
        <v>2837565</v>
      </c>
      <c r="D3797" s="498"/>
      <c r="E3797" s="495">
        <f t="shared" si="476"/>
        <v>2837565</v>
      </c>
      <c r="F3797" s="495">
        <f t="shared" si="476"/>
        <v>805563.78000000014</v>
      </c>
      <c r="G3797" s="495">
        <f t="shared" si="477"/>
        <v>2032001.2199999997</v>
      </c>
      <c r="H3797" s="495">
        <f>VLOOKUP(A3797,'02-Metrics'!A:R,18,FALSE)</f>
        <v>4423592</v>
      </c>
      <c r="I3797" s="496">
        <f t="shared" si="473"/>
        <v>0.45935547853418662</v>
      </c>
      <c r="J3797" s="512"/>
      <c r="L3797" s="23">
        <v>44122</v>
      </c>
      <c r="M3797" s="241" t="s">
        <v>1039</v>
      </c>
      <c r="S3797">
        <f t="shared" si="474"/>
        <v>2020</v>
      </c>
    </row>
    <row r="3798" spans="1:19">
      <c r="A3798" s="418" t="s">
        <v>1166</v>
      </c>
      <c r="B3798" s="497">
        <f>L3798</f>
        <v>44157</v>
      </c>
      <c r="C3798" s="498">
        <v>1311260</v>
      </c>
      <c r="D3798" s="498"/>
      <c r="E3798" s="495">
        <f t="shared" si="476"/>
        <v>4148825</v>
      </c>
      <c r="F3798" s="495">
        <f t="shared" si="476"/>
        <v>805563.78000000014</v>
      </c>
      <c r="G3798" s="495">
        <f t="shared" si="477"/>
        <v>3343261.2199999997</v>
      </c>
      <c r="H3798" s="495">
        <f>VLOOKUP(A3798,'02-Metrics'!A:R,18,FALSE)</f>
        <v>4423592</v>
      </c>
      <c r="I3798" s="496">
        <f t="shared" si="473"/>
        <v>0.75577974189301356</v>
      </c>
      <c r="J3798" s="512"/>
      <c r="L3798" s="23">
        <v>44157</v>
      </c>
      <c r="M3798" s="241" t="s">
        <v>764</v>
      </c>
      <c r="S3798">
        <f t="shared" si="474"/>
        <v>2020</v>
      </c>
    </row>
    <row r="3799" spans="1:19">
      <c r="A3799" s="418" t="s">
        <v>1166</v>
      </c>
      <c r="B3799" s="497">
        <v>44228</v>
      </c>
      <c r="C3799" s="498"/>
      <c r="D3799" s="498">
        <v>454187.42000000004</v>
      </c>
      <c r="E3799" s="495">
        <f t="shared" si="476"/>
        <v>4148825</v>
      </c>
      <c r="F3799" s="495">
        <f t="shared" si="476"/>
        <v>1259751.2000000002</v>
      </c>
      <c r="G3799" s="495">
        <f t="shared" si="477"/>
        <v>2889073.8</v>
      </c>
      <c r="H3799" s="495">
        <f>VLOOKUP(A3799,'02-Metrics'!A:R,18,FALSE)</f>
        <v>4423592</v>
      </c>
      <c r="I3799" s="496">
        <f t="shared" si="473"/>
        <v>0.65310584701301566</v>
      </c>
      <c r="J3799" s="512"/>
      <c r="M3799" s="241" t="s">
        <v>1038</v>
      </c>
      <c r="S3799">
        <f t="shared" si="474"/>
        <v>2021</v>
      </c>
    </row>
    <row r="3800" spans="1:19">
      <c r="A3800" s="418" t="s">
        <v>1166</v>
      </c>
      <c r="B3800" s="497">
        <v>44256</v>
      </c>
      <c r="C3800" s="498"/>
      <c r="D3800" s="498">
        <v>3673.94</v>
      </c>
      <c r="E3800" s="495">
        <f t="shared" si="476"/>
        <v>4148825</v>
      </c>
      <c r="F3800" s="495">
        <f t="shared" si="476"/>
        <v>1263425.1400000001</v>
      </c>
      <c r="G3800" s="495">
        <f t="shared" si="477"/>
        <v>2885399.86</v>
      </c>
      <c r="H3800" s="495">
        <f>VLOOKUP(A3800,'02-Metrics'!A:R,18,FALSE)</f>
        <v>4423592</v>
      </c>
      <c r="I3800" s="496">
        <f t="shared" si="473"/>
        <v>0.65227531381736825</v>
      </c>
      <c r="J3800" s="512"/>
      <c r="M3800" s="241" t="s">
        <v>1038</v>
      </c>
      <c r="S3800">
        <f t="shared" si="474"/>
        <v>2021</v>
      </c>
    </row>
    <row r="3801" spans="1:19">
      <c r="A3801" s="418"/>
      <c r="B3801" s="505"/>
      <c r="C3801" s="506"/>
      <c r="D3801" s="506"/>
      <c r="E3801" s="506"/>
      <c r="F3801" s="506"/>
      <c r="G3801" s="506"/>
      <c r="H3801" s="495"/>
      <c r="I3801" s="496"/>
      <c r="J3801" s="512"/>
      <c r="S3801">
        <f t="shared" si="474"/>
        <v>1900</v>
      </c>
    </row>
    <row r="3802" spans="1:19">
      <c r="A3802" s="418" t="s">
        <v>1167</v>
      </c>
      <c r="B3802" s="497">
        <v>43709</v>
      </c>
      <c r="C3802" s="498"/>
      <c r="D3802" s="498">
        <v>141750</v>
      </c>
      <c r="E3802" s="495">
        <f t="shared" ref="E3802:F3817" si="478">C3802+E3801</f>
        <v>0</v>
      </c>
      <c r="F3802" s="495">
        <f t="shared" si="478"/>
        <v>141750</v>
      </c>
      <c r="G3802" s="495">
        <f t="shared" si="477"/>
        <v>-141750</v>
      </c>
      <c r="H3802" s="495">
        <f>VLOOKUP(A3802,'02-Metrics'!A:R,18,FALSE)</f>
        <v>133583770</v>
      </c>
      <c r="I3802" s="496">
        <f t="shared" si="473"/>
        <v>-1.0611319024758771E-3</v>
      </c>
      <c r="J3802" s="512"/>
      <c r="M3802" s="241" t="s">
        <v>1038</v>
      </c>
      <c r="S3802">
        <f t="shared" si="474"/>
        <v>2019</v>
      </c>
    </row>
    <row r="3803" spans="1:19">
      <c r="A3803" s="418" t="s">
        <v>1167</v>
      </c>
      <c r="B3803" s="497">
        <v>43739</v>
      </c>
      <c r="C3803" s="498"/>
      <c r="D3803" s="498">
        <v>953319.33000000007</v>
      </c>
      <c r="E3803" s="495">
        <f t="shared" si="478"/>
        <v>0</v>
      </c>
      <c r="F3803" s="495">
        <f t="shared" si="478"/>
        <v>1095069.33</v>
      </c>
      <c r="G3803" s="495">
        <f t="shared" si="477"/>
        <v>-1095069.33</v>
      </c>
      <c r="H3803" s="495">
        <f>VLOOKUP(A3803,'02-Metrics'!A:R,18,FALSE)</f>
        <v>133583770</v>
      </c>
      <c r="I3803" s="496">
        <f t="shared" si="473"/>
        <v>-8.1976225854383366E-3</v>
      </c>
      <c r="J3803" s="512"/>
      <c r="M3803" s="241" t="s">
        <v>1038</v>
      </c>
      <c r="S3803">
        <f t="shared" si="474"/>
        <v>2019</v>
      </c>
    </row>
    <row r="3804" spans="1:19">
      <c r="A3804" s="418" t="s">
        <v>1167</v>
      </c>
      <c r="B3804" s="497">
        <f>L3804</f>
        <v>43751</v>
      </c>
      <c r="C3804" s="498">
        <v>33750000</v>
      </c>
      <c r="D3804" s="498"/>
      <c r="E3804" s="495">
        <f t="shared" si="478"/>
        <v>33750000</v>
      </c>
      <c r="F3804" s="495">
        <f t="shared" si="478"/>
        <v>1095069.33</v>
      </c>
      <c r="G3804" s="495">
        <f t="shared" si="477"/>
        <v>32654930.670000002</v>
      </c>
      <c r="H3804" s="495">
        <f>VLOOKUP(A3804,'02-Metrics'!A:R,18,FALSE)</f>
        <v>133583770</v>
      </c>
      <c r="I3804" s="496">
        <f t="shared" si="473"/>
        <v>0.24445283038500862</v>
      </c>
      <c r="J3804" s="512"/>
      <c r="L3804" s="23">
        <v>43751</v>
      </c>
      <c r="M3804" s="241" t="s">
        <v>1039</v>
      </c>
      <c r="S3804">
        <f t="shared" si="474"/>
        <v>2019</v>
      </c>
    </row>
    <row r="3805" spans="1:19">
      <c r="A3805" s="418" t="s">
        <v>1167</v>
      </c>
      <c r="B3805" s="497">
        <v>43770</v>
      </c>
      <c r="C3805" s="498"/>
      <c r="D3805" s="498">
        <v>4599187.47</v>
      </c>
      <c r="E3805" s="495">
        <f t="shared" si="478"/>
        <v>33750000</v>
      </c>
      <c r="F3805" s="495">
        <f t="shared" si="478"/>
        <v>5694256.7999999998</v>
      </c>
      <c r="G3805" s="495">
        <f t="shared" si="477"/>
        <v>28055743.199999999</v>
      </c>
      <c r="H3805" s="495">
        <f>VLOOKUP(A3805,'02-Metrics'!A:R,18,FALSE)</f>
        <v>133583770</v>
      </c>
      <c r="I3805" s="496">
        <f t="shared" si="473"/>
        <v>0.21002359193785292</v>
      </c>
      <c r="J3805" s="512"/>
      <c r="M3805" s="241" t="s">
        <v>1038</v>
      </c>
      <c r="S3805">
        <f t="shared" si="474"/>
        <v>2019</v>
      </c>
    </row>
    <row r="3806" spans="1:19">
      <c r="A3806" s="418" t="s">
        <v>1167</v>
      </c>
      <c r="B3806" s="497">
        <v>43800</v>
      </c>
      <c r="C3806" s="498"/>
      <c r="D3806" s="498">
        <v>3785151.58</v>
      </c>
      <c r="E3806" s="495">
        <f t="shared" si="478"/>
        <v>33750000</v>
      </c>
      <c r="F3806" s="495">
        <f t="shared" si="478"/>
        <v>9479408.379999999</v>
      </c>
      <c r="G3806" s="495">
        <f t="shared" si="477"/>
        <v>24270591.620000001</v>
      </c>
      <c r="H3806" s="495">
        <f>VLOOKUP(A3806,'02-Metrics'!A:R,18,FALSE)</f>
        <v>133583770</v>
      </c>
      <c r="I3806" s="496">
        <f t="shared" si="473"/>
        <v>0.18168817678974025</v>
      </c>
      <c r="J3806" s="512"/>
      <c r="M3806" s="241" t="s">
        <v>1038</v>
      </c>
      <c r="S3806">
        <f t="shared" si="474"/>
        <v>2019</v>
      </c>
    </row>
    <row r="3807" spans="1:19">
      <c r="A3807" s="418" t="s">
        <v>1167</v>
      </c>
      <c r="B3807" s="497">
        <f>L3807</f>
        <v>43801</v>
      </c>
      <c r="C3807" s="498">
        <v>2499090</v>
      </c>
      <c r="D3807" s="498"/>
      <c r="E3807" s="495">
        <f t="shared" si="478"/>
        <v>36249090</v>
      </c>
      <c r="F3807" s="495">
        <f t="shared" si="478"/>
        <v>9479408.379999999</v>
      </c>
      <c r="G3807" s="495">
        <f t="shared" si="477"/>
        <v>26769681.620000001</v>
      </c>
      <c r="H3807" s="495">
        <f>VLOOKUP(A3807,'02-Metrics'!A:R,18,FALSE)</f>
        <v>133583770</v>
      </c>
      <c r="I3807" s="496">
        <f t="shared" si="473"/>
        <v>0.20039621295311549</v>
      </c>
      <c r="J3807" s="512"/>
      <c r="L3807" s="23">
        <v>43801</v>
      </c>
      <c r="M3807" s="241" t="s">
        <v>764</v>
      </c>
      <c r="S3807">
        <f t="shared" si="474"/>
        <v>2019</v>
      </c>
    </row>
    <row r="3808" spans="1:19">
      <c r="A3808" s="418" t="s">
        <v>1167</v>
      </c>
      <c r="B3808" s="497">
        <f>L3808</f>
        <v>43824</v>
      </c>
      <c r="C3808" s="498">
        <v>8063620</v>
      </c>
      <c r="D3808" s="498"/>
      <c r="E3808" s="495">
        <f t="shared" si="478"/>
        <v>44312710</v>
      </c>
      <c r="F3808" s="495">
        <f t="shared" si="478"/>
        <v>9479408.379999999</v>
      </c>
      <c r="G3808" s="495">
        <f t="shared" si="477"/>
        <v>34833301.620000005</v>
      </c>
      <c r="H3808" s="495">
        <f>VLOOKUP(A3808,'02-Metrics'!A:R,18,FALSE)</f>
        <v>133583770</v>
      </c>
      <c r="I3808" s="496">
        <f t="shared" si="473"/>
        <v>0.26075998319256899</v>
      </c>
      <c r="J3808" s="512"/>
      <c r="L3808" s="23">
        <v>43824</v>
      </c>
      <c r="M3808" s="241" t="s">
        <v>1039</v>
      </c>
      <c r="S3808">
        <f t="shared" si="474"/>
        <v>2019</v>
      </c>
    </row>
    <row r="3809" spans="1:19">
      <c r="A3809" s="418" t="s">
        <v>1167</v>
      </c>
      <c r="B3809" s="497">
        <v>43831</v>
      </c>
      <c r="C3809" s="498"/>
      <c r="D3809" s="498">
        <v>5033335.71</v>
      </c>
      <c r="E3809" s="495">
        <f t="shared" si="478"/>
        <v>44312710</v>
      </c>
      <c r="F3809" s="495">
        <f t="shared" si="478"/>
        <v>14512744.09</v>
      </c>
      <c r="G3809" s="495">
        <f t="shared" si="477"/>
        <v>29799965.91</v>
      </c>
      <c r="H3809" s="495">
        <f>VLOOKUP(A3809,'02-Metrics'!A:R,18,FALSE)</f>
        <v>133583770</v>
      </c>
      <c r="I3809" s="496">
        <f t="shared" si="473"/>
        <v>0.2230807373530482</v>
      </c>
      <c r="J3809" s="512"/>
      <c r="M3809" s="241" t="s">
        <v>1038</v>
      </c>
      <c r="S3809">
        <f t="shared" si="474"/>
        <v>2020</v>
      </c>
    </row>
    <row r="3810" spans="1:19">
      <c r="A3810" s="418" t="s">
        <v>1167</v>
      </c>
      <c r="B3810" s="497">
        <f>L3810</f>
        <v>43850</v>
      </c>
      <c r="C3810" s="498">
        <v>6681009</v>
      </c>
      <c r="D3810" s="498"/>
      <c r="E3810" s="495">
        <f t="shared" si="478"/>
        <v>50993719</v>
      </c>
      <c r="F3810" s="495">
        <f t="shared" si="478"/>
        <v>14512744.09</v>
      </c>
      <c r="G3810" s="495">
        <f t="shared" si="477"/>
        <v>36480974.909999996</v>
      </c>
      <c r="H3810" s="495">
        <f>VLOOKUP(A3810,'02-Metrics'!A:R,18,FALSE)</f>
        <v>133583770</v>
      </c>
      <c r="I3810" s="496">
        <f t="shared" si="473"/>
        <v>0.27309436550562988</v>
      </c>
      <c r="J3810" s="512"/>
      <c r="L3810" s="23">
        <v>43850</v>
      </c>
      <c r="M3810" s="241" t="s">
        <v>1039</v>
      </c>
      <c r="S3810">
        <f t="shared" si="474"/>
        <v>2020</v>
      </c>
    </row>
    <row r="3811" spans="1:19">
      <c r="A3811" s="418" t="s">
        <v>1167</v>
      </c>
      <c r="B3811" s="497">
        <v>43862</v>
      </c>
      <c r="C3811" s="498"/>
      <c r="D3811" s="498">
        <v>5225134.66</v>
      </c>
      <c r="E3811" s="495">
        <f t="shared" si="478"/>
        <v>50993719</v>
      </c>
      <c r="F3811" s="495">
        <f t="shared" si="478"/>
        <v>19737878.75</v>
      </c>
      <c r="G3811" s="495">
        <f t="shared" si="477"/>
        <v>31255840.25</v>
      </c>
      <c r="H3811" s="495">
        <f>VLOOKUP(A3811,'02-Metrics'!A:R,18,FALSE)</f>
        <v>133583770</v>
      </c>
      <c r="I3811" s="496">
        <f t="shared" si="473"/>
        <v>0.23397932435953858</v>
      </c>
      <c r="J3811" s="512"/>
      <c r="M3811" s="241" t="s">
        <v>1038</v>
      </c>
      <c r="S3811">
        <f t="shared" si="474"/>
        <v>2020</v>
      </c>
    </row>
    <row r="3812" spans="1:19">
      <c r="A3812" s="418" t="s">
        <v>1167</v>
      </c>
      <c r="B3812" s="497">
        <f>L3812</f>
        <v>43884</v>
      </c>
      <c r="C3812" s="498">
        <v>6318712</v>
      </c>
      <c r="D3812" s="498"/>
      <c r="E3812" s="495">
        <f t="shared" si="478"/>
        <v>57312431</v>
      </c>
      <c r="F3812" s="495">
        <f t="shared" si="478"/>
        <v>19737878.75</v>
      </c>
      <c r="G3812" s="495">
        <f t="shared" si="477"/>
        <v>37574552.25</v>
      </c>
      <c r="H3812" s="495">
        <f>VLOOKUP(A3812,'02-Metrics'!A:R,18,FALSE)</f>
        <v>133583770</v>
      </c>
      <c r="I3812" s="496">
        <f t="shared" si="473"/>
        <v>0.28128081914442149</v>
      </c>
      <c r="J3812" s="512"/>
      <c r="L3812" s="23">
        <v>43884</v>
      </c>
      <c r="M3812" s="241" t="s">
        <v>764</v>
      </c>
      <c r="S3812">
        <f t="shared" si="474"/>
        <v>2020</v>
      </c>
    </row>
    <row r="3813" spans="1:19">
      <c r="A3813" s="418" t="s">
        <v>1167</v>
      </c>
      <c r="B3813" s="497">
        <f>L3813</f>
        <v>43884</v>
      </c>
      <c r="C3813" s="498">
        <v>1171706</v>
      </c>
      <c r="D3813" s="498"/>
      <c r="E3813" s="495">
        <f t="shared" si="478"/>
        <v>58484137</v>
      </c>
      <c r="F3813" s="495">
        <f t="shared" si="478"/>
        <v>19737878.75</v>
      </c>
      <c r="G3813" s="495">
        <f t="shared" si="477"/>
        <v>38746258.25</v>
      </c>
      <c r="H3813" s="495">
        <f>VLOOKUP(A3813,'02-Metrics'!A:R,18,FALSE)</f>
        <v>133583770</v>
      </c>
      <c r="I3813" s="496">
        <f t="shared" si="473"/>
        <v>0.29005213919325679</v>
      </c>
      <c r="J3813" s="512"/>
      <c r="L3813" s="23">
        <v>43884</v>
      </c>
      <c r="M3813" s="241" t="s">
        <v>764</v>
      </c>
      <c r="S3813">
        <f t="shared" si="474"/>
        <v>2020</v>
      </c>
    </row>
    <row r="3814" spans="1:19">
      <c r="A3814" s="418" t="s">
        <v>1167</v>
      </c>
      <c r="B3814" s="497">
        <f>L3814</f>
        <v>43888</v>
      </c>
      <c r="C3814" s="498">
        <v>3307335</v>
      </c>
      <c r="D3814" s="498"/>
      <c r="E3814" s="495">
        <f t="shared" si="478"/>
        <v>61791472</v>
      </c>
      <c r="F3814" s="495">
        <f t="shared" si="478"/>
        <v>19737878.75</v>
      </c>
      <c r="G3814" s="495">
        <f t="shared" si="477"/>
        <v>42053593.25</v>
      </c>
      <c r="H3814" s="495">
        <f>VLOOKUP(A3814,'02-Metrics'!A:R,18,FALSE)</f>
        <v>133583770</v>
      </c>
      <c r="I3814" s="496">
        <f t="shared" si="473"/>
        <v>0.31481064840436829</v>
      </c>
      <c r="J3814" s="512"/>
      <c r="L3814" s="23">
        <v>43888</v>
      </c>
      <c r="M3814" s="241" t="s">
        <v>764</v>
      </c>
      <c r="S3814">
        <f t="shared" si="474"/>
        <v>2020</v>
      </c>
    </row>
    <row r="3815" spans="1:19">
      <c r="A3815" s="418" t="s">
        <v>1167</v>
      </c>
      <c r="B3815" s="497">
        <f>L3815</f>
        <v>43890</v>
      </c>
      <c r="C3815" s="498">
        <v>4993651.07</v>
      </c>
      <c r="D3815" s="498"/>
      <c r="E3815" s="495">
        <f t="shared" si="478"/>
        <v>66785123.07</v>
      </c>
      <c r="F3815" s="495">
        <f t="shared" si="478"/>
        <v>19737878.75</v>
      </c>
      <c r="G3815" s="495">
        <f t="shared" si="477"/>
        <v>47047244.32</v>
      </c>
      <c r="H3815" s="495">
        <f>VLOOKUP(A3815,'02-Metrics'!A:R,18,FALSE)</f>
        <v>133583770</v>
      </c>
      <c r="I3815" s="496">
        <f t="shared" si="473"/>
        <v>0.3521928174358307</v>
      </c>
      <c r="J3815" s="512"/>
      <c r="L3815" s="23">
        <v>43890</v>
      </c>
      <c r="M3815" s="241" t="s">
        <v>764</v>
      </c>
      <c r="S3815">
        <f t="shared" si="474"/>
        <v>2020</v>
      </c>
    </row>
    <row r="3816" spans="1:19">
      <c r="A3816" s="418" t="s">
        <v>1167</v>
      </c>
      <c r="B3816" s="497">
        <v>43891</v>
      </c>
      <c r="C3816" s="498"/>
      <c r="D3816" s="498">
        <v>10387082.84</v>
      </c>
      <c r="E3816" s="495">
        <f t="shared" si="478"/>
        <v>66785123.07</v>
      </c>
      <c r="F3816" s="495">
        <f t="shared" si="478"/>
        <v>30124961.59</v>
      </c>
      <c r="G3816" s="495">
        <f t="shared" si="477"/>
        <v>36660161.480000004</v>
      </c>
      <c r="H3816" s="495">
        <f>VLOOKUP(A3816,'02-Metrics'!A:R,18,FALSE)</f>
        <v>133583770</v>
      </c>
      <c r="I3816" s="496">
        <f t="shared" si="473"/>
        <v>0.27443574530049575</v>
      </c>
      <c r="J3816" s="512"/>
      <c r="M3816" s="241" t="s">
        <v>1038</v>
      </c>
      <c r="S3816">
        <f t="shared" si="474"/>
        <v>2020</v>
      </c>
    </row>
    <row r="3817" spans="1:19">
      <c r="A3817" s="418" t="s">
        <v>1167</v>
      </c>
      <c r="B3817" s="497">
        <f>L3817</f>
        <v>43892</v>
      </c>
      <c r="C3817" s="498">
        <v>4724997</v>
      </c>
      <c r="D3817" s="498"/>
      <c r="E3817" s="495">
        <f t="shared" si="478"/>
        <v>71510120.069999993</v>
      </c>
      <c r="F3817" s="495">
        <f t="shared" si="478"/>
        <v>30124961.59</v>
      </c>
      <c r="G3817" s="495">
        <f t="shared" si="477"/>
        <v>41385158.479999989</v>
      </c>
      <c r="H3817" s="495">
        <f>VLOOKUP(A3817,'02-Metrics'!A:R,18,FALSE)</f>
        <v>133583770</v>
      </c>
      <c r="I3817" s="496">
        <f t="shared" si="473"/>
        <v>0.30980678625854013</v>
      </c>
      <c r="J3817" s="512"/>
      <c r="L3817" s="23">
        <v>43892</v>
      </c>
      <c r="M3817" s="241" t="s">
        <v>764</v>
      </c>
      <c r="S3817">
        <f t="shared" si="474"/>
        <v>2020</v>
      </c>
    </row>
    <row r="3818" spans="1:19">
      <c r="A3818" s="418" t="s">
        <v>1167</v>
      </c>
      <c r="B3818" s="497">
        <f>L3818</f>
        <v>43905</v>
      </c>
      <c r="C3818" s="498">
        <v>8598544</v>
      </c>
      <c r="D3818" s="498"/>
      <c r="E3818" s="495">
        <f t="shared" ref="E3818:F3833" si="479">C3818+E3817</f>
        <v>80108664.069999993</v>
      </c>
      <c r="F3818" s="495">
        <f t="shared" si="479"/>
        <v>30124961.59</v>
      </c>
      <c r="G3818" s="495">
        <f t="shared" si="477"/>
        <v>49983702.479999989</v>
      </c>
      <c r="H3818" s="495">
        <f>VLOOKUP(A3818,'02-Metrics'!A:R,18,FALSE)</f>
        <v>133583770</v>
      </c>
      <c r="I3818" s="496">
        <f t="shared" si="473"/>
        <v>0.37417496511739406</v>
      </c>
      <c r="J3818" s="512"/>
      <c r="L3818" s="23">
        <v>43905</v>
      </c>
      <c r="M3818" s="241" t="s">
        <v>764</v>
      </c>
      <c r="S3818">
        <f t="shared" si="474"/>
        <v>2020</v>
      </c>
    </row>
    <row r="3819" spans="1:19">
      <c r="A3819" s="418" t="s">
        <v>1167</v>
      </c>
      <c r="B3819" s="497">
        <f>L3819</f>
        <v>43913</v>
      </c>
      <c r="C3819" s="498">
        <v>980000</v>
      </c>
      <c r="D3819" s="498"/>
      <c r="E3819" s="495">
        <f t="shared" si="479"/>
        <v>81088664.069999993</v>
      </c>
      <c r="F3819" s="495">
        <f t="shared" si="479"/>
        <v>30124961.59</v>
      </c>
      <c r="G3819" s="495">
        <f t="shared" si="477"/>
        <v>50963702.479999989</v>
      </c>
      <c r="H3819" s="495">
        <f>VLOOKUP(A3819,'02-Metrics'!A:R,18,FALSE)</f>
        <v>133583770</v>
      </c>
      <c r="I3819" s="496">
        <f t="shared" si="473"/>
        <v>0.38151118567772108</v>
      </c>
      <c r="J3819" s="512"/>
      <c r="L3819" s="23">
        <v>43913</v>
      </c>
      <c r="M3819" s="241" t="s">
        <v>764</v>
      </c>
      <c r="S3819">
        <f t="shared" si="474"/>
        <v>2020</v>
      </c>
    </row>
    <row r="3820" spans="1:19">
      <c r="A3820" s="418" t="s">
        <v>1167</v>
      </c>
      <c r="B3820" s="497">
        <f>L3820</f>
        <v>43916</v>
      </c>
      <c r="C3820" s="498">
        <v>8960935</v>
      </c>
      <c r="D3820" s="498"/>
      <c r="E3820" s="495">
        <f t="shared" si="479"/>
        <v>90049599.069999993</v>
      </c>
      <c r="F3820" s="495">
        <f t="shared" si="479"/>
        <v>30124961.59</v>
      </c>
      <c r="G3820" s="495">
        <f t="shared" si="477"/>
        <v>59924637.479999989</v>
      </c>
      <c r="H3820" s="495">
        <f>VLOOKUP(A3820,'02-Metrics'!A:R,18,FALSE)</f>
        <v>133583770</v>
      </c>
      <c r="I3820" s="496">
        <f t="shared" si="473"/>
        <v>0.4485922015825724</v>
      </c>
      <c r="J3820" s="512"/>
      <c r="L3820" s="23">
        <v>43916</v>
      </c>
      <c r="M3820" s="241" t="s">
        <v>764</v>
      </c>
      <c r="S3820">
        <f t="shared" si="474"/>
        <v>2020</v>
      </c>
    </row>
    <row r="3821" spans="1:19">
      <c r="A3821" s="418" t="s">
        <v>1167</v>
      </c>
      <c r="B3821" s="497">
        <f>L3821</f>
        <v>43919</v>
      </c>
      <c r="C3821" s="498">
        <v>1165162</v>
      </c>
      <c r="D3821" s="498"/>
      <c r="E3821" s="495">
        <f t="shared" si="479"/>
        <v>91214761.069999993</v>
      </c>
      <c r="F3821" s="495">
        <f t="shared" si="479"/>
        <v>30124961.59</v>
      </c>
      <c r="G3821" s="495">
        <f t="shared" si="477"/>
        <v>61089799.479999989</v>
      </c>
      <c r="H3821" s="495">
        <f>VLOOKUP(A3821,'02-Metrics'!A:R,18,FALSE)</f>
        <v>133583770</v>
      </c>
      <c r="I3821" s="496">
        <f t="shared" si="473"/>
        <v>0.45731453364431912</v>
      </c>
      <c r="J3821" s="512"/>
      <c r="L3821" s="23">
        <v>43919</v>
      </c>
      <c r="M3821" s="241" t="s">
        <v>764</v>
      </c>
      <c r="S3821">
        <f t="shared" si="474"/>
        <v>2020</v>
      </c>
    </row>
    <row r="3822" spans="1:19">
      <c r="A3822" s="418" t="s">
        <v>1167</v>
      </c>
      <c r="B3822" s="497">
        <v>43922</v>
      </c>
      <c r="C3822" s="498"/>
      <c r="D3822" s="498">
        <v>1626963.97</v>
      </c>
      <c r="E3822" s="495">
        <f t="shared" si="479"/>
        <v>91214761.069999993</v>
      </c>
      <c r="F3822" s="495">
        <f t="shared" si="479"/>
        <v>31751925.559999999</v>
      </c>
      <c r="G3822" s="495">
        <f t="shared" si="477"/>
        <v>59462835.50999999</v>
      </c>
      <c r="H3822" s="495">
        <f>VLOOKUP(A3822,'02-Metrics'!A:R,18,FALSE)</f>
        <v>133583770</v>
      </c>
      <c r="I3822" s="496">
        <f t="shared" si="473"/>
        <v>0.44513518004470148</v>
      </c>
      <c r="J3822" s="512"/>
      <c r="M3822" s="241" t="s">
        <v>1038</v>
      </c>
      <c r="S3822">
        <f t="shared" si="474"/>
        <v>2020</v>
      </c>
    </row>
    <row r="3823" spans="1:19">
      <c r="A3823" s="418" t="s">
        <v>1167</v>
      </c>
      <c r="B3823" s="497">
        <f>L3823</f>
        <v>43942</v>
      </c>
      <c r="C3823" s="498">
        <v>3276433</v>
      </c>
      <c r="D3823" s="498"/>
      <c r="E3823" s="495">
        <f t="shared" si="479"/>
        <v>94491194.069999993</v>
      </c>
      <c r="F3823" s="495">
        <f t="shared" si="479"/>
        <v>31751925.559999999</v>
      </c>
      <c r="G3823" s="495">
        <f t="shared" si="477"/>
        <v>62739268.50999999</v>
      </c>
      <c r="H3823" s="495">
        <f>VLOOKUP(A3823,'02-Metrics'!A:R,18,FALSE)</f>
        <v>133583770</v>
      </c>
      <c r="I3823" s="496">
        <f t="shared" si="473"/>
        <v>0.46966235875810353</v>
      </c>
      <c r="J3823" s="512"/>
      <c r="L3823" s="23">
        <v>43942</v>
      </c>
      <c r="M3823" s="241" t="s">
        <v>764</v>
      </c>
      <c r="S3823">
        <f t="shared" si="474"/>
        <v>2020</v>
      </c>
    </row>
    <row r="3824" spans="1:19">
      <c r="A3824" s="418" t="s">
        <v>1167</v>
      </c>
      <c r="B3824" s="497">
        <f>L3824</f>
        <v>43947</v>
      </c>
      <c r="C3824" s="498">
        <v>1165148</v>
      </c>
      <c r="D3824" s="498"/>
      <c r="E3824" s="495">
        <f t="shared" si="479"/>
        <v>95656342.069999993</v>
      </c>
      <c r="F3824" s="495">
        <f t="shared" si="479"/>
        <v>31751925.559999999</v>
      </c>
      <c r="G3824" s="495">
        <f t="shared" si="477"/>
        <v>63904416.50999999</v>
      </c>
      <c r="H3824" s="495">
        <f>VLOOKUP(A3824,'02-Metrics'!A:R,18,FALSE)</f>
        <v>133583770</v>
      </c>
      <c r="I3824" s="496">
        <f t="shared" si="473"/>
        <v>0.47838458601669942</v>
      </c>
      <c r="J3824" s="512"/>
      <c r="L3824" s="23">
        <v>43947</v>
      </c>
      <c r="M3824" s="241" t="s">
        <v>764</v>
      </c>
      <c r="S3824">
        <f t="shared" si="474"/>
        <v>2020</v>
      </c>
    </row>
    <row r="3825" spans="1:19">
      <c r="A3825" s="418" t="s">
        <v>1167</v>
      </c>
      <c r="B3825" s="497">
        <f>L3825</f>
        <v>43951</v>
      </c>
      <c r="C3825" s="498">
        <v>305602.34000000003</v>
      </c>
      <c r="D3825" s="498"/>
      <c r="E3825" s="495">
        <f t="shared" si="479"/>
        <v>95961944.409999996</v>
      </c>
      <c r="F3825" s="495">
        <f t="shared" si="479"/>
        <v>31751925.559999999</v>
      </c>
      <c r="G3825" s="495">
        <f t="shared" si="477"/>
        <v>64210018.849999994</v>
      </c>
      <c r="H3825" s="495">
        <f>VLOOKUP(A3825,'02-Metrics'!A:R,18,FALSE)</f>
        <v>133583770</v>
      </c>
      <c r="I3825" s="496">
        <f t="shared" si="473"/>
        <v>0.480672306598324</v>
      </c>
      <c r="J3825" s="512"/>
      <c r="L3825" s="23">
        <v>43951</v>
      </c>
      <c r="M3825" s="241" t="s">
        <v>764</v>
      </c>
      <c r="S3825">
        <f t="shared" si="474"/>
        <v>2020</v>
      </c>
    </row>
    <row r="3826" spans="1:19">
      <c r="A3826" s="418" t="s">
        <v>1167</v>
      </c>
      <c r="B3826" s="497">
        <v>43952</v>
      </c>
      <c r="C3826" s="498"/>
      <c r="D3826" s="498">
        <v>9104866.6499999985</v>
      </c>
      <c r="E3826" s="495">
        <f t="shared" si="479"/>
        <v>95961944.409999996</v>
      </c>
      <c r="F3826" s="495">
        <f t="shared" si="479"/>
        <v>40856792.209999993</v>
      </c>
      <c r="G3826" s="495">
        <f t="shared" si="477"/>
        <v>55105152.200000003</v>
      </c>
      <c r="H3826" s="495">
        <f>VLOOKUP(A3826,'02-Metrics'!A:R,18,FALSE)</f>
        <v>133583770</v>
      </c>
      <c r="I3826" s="496">
        <f t="shared" si="473"/>
        <v>0.41251382709141987</v>
      </c>
      <c r="J3826" s="512"/>
      <c r="M3826" s="241" t="s">
        <v>1038</v>
      </c>
      <c r="S3826">
        <f t="shared" si="474"/>
        <v>2020</v>
      </c>
    </row>
    <row r="3827" spans="1:19">
      <c r="A3827" s="418" t="s">
        <v>1167</v>
      </c>
      <c r="B3827" s="497">
        <f>L3827</f>
        <v>43956</v>
      </c>
      <c r="C3827" s="498">
        <v>1277872</v>
      </c>
      <c r="D3827" s="498"/>
      <c r="E3827" s="495">
        <f t="shared" si="479"/>
        <v>97239816.409999996</v>
      </c>
      <c r="F3827" s="495">
        <f t="shared" si="479"/>
        <v>40856792.209999993</v>
      </c>
      <c r="G3827" s="495">
        <f t="shared" si="477"/>
        <v>56383024.200000003</v>
      </c>
      <c r="H3827" s="495">
        <f>VLOOKUP(A3827,'02-Metrics'!A:R,18,FALSE)</f>
        <v>133583770</v>
      </c>
      <c r="I3827" s="496">
        <f t="shared" si="473"/>
        <v>0.42207989937699769</v>
      </c>
      <c r="J3827" s="512"/>
      <c r="L3827" s="23">
        <v>43956</v>
      </c>
      <c r="M3827" s="241" t="s">
        <v>764</v>
      </c>
      <c r="S3827">
        <f t="shared" si="474"/>
        <v>2020</v>
      </c>
    </row>
    <row r="3828" spans="1:19">
      <c r="A3828" s="418" t="s">
        <v>1167</v>
      </c>
      <c r="B3828" s="497">
        <v>43983</v>
      </c>
      <c r="C3828" s="498"/>
      <c r="D3828" s="498">
        <v>7321582.3299999991</v>
      </c>
      <c r="E3828" s="495">
        <f t="shared" si="479"/>
        <v>97239816.409999996</v>
      </c>
      <c r="F3828" s="495">
        <f t="shared" si="479"/>
        <v>48178374.539999992</v>
      </c>
      <c r="G3828" s="495">
        <f t="shared" si="477"/>
        <v>49061441.870000005</v>
      </c>
      <c r="H3828" s="495">
        <f>VLOOKUP(A3828,'02-Metrics'!A:R,18,FALSE)</f>
        <v>133583770</v>
      </c>
      <c r="I3828" s="496">
        <f t="shared" si="473"/>
        <v>0.36727097812855564</v>
      </c>
      <c r="J3828" s="512"/>
      <c r="M3828" s="241" t="s">
        <v>1038</v>
      </c>
      <c r="S3828">
        <f t="shared" si="474"/>
        <v>2020</v>
      </c>
    </row>
    <row r="3829" spans="1:19">
      <c r="A3829" s="418" t="s">
        <v>1167</v>
      </c>
      <c r="B3829" s="497">
        <f>L3829</f>
        <v>43985</v>
      </c>
      <c r="C3829" s="498">
        <v>3490984</v>
      </c>
      <c r="D3829" s="498"/>
      <c r="E3829" s="495">
        <f t="shared" si="479"/>
        <v>100730800.41</v>
      </c>
      <c r="F3829" s="495">
        <f t="shared" si="479"/>
        <v>48178374.539999992</v>
      </c>
      <c r="G3829" s="495">
        <f t="shared" si="477"/>
        <v>52552425.870000005</v>
      </c>
      <c r="H3829" s="495">
        <f>VLOOKUP(A3829,'02-Metrics'!A:R,18,FALSE)</f>
        <v>133583770</v>
      </c>
      <c r="I3829" s="496">
        <f t="shared" si="473"/>
        <v>0.39340427261485439</v>
      </c>
      <c r="J3829" s="512"/>
      <c r="L3829" s="23">
        <v>43985</v>
      </c>
      <c r="M3829" s="241" t="s">
        <v>764</v>
      </c>
      <c r="S3829">
        <f t="shared" si="474"/>
        <v>2020</v>
      </c>
    </row>
    <row r="3830" spans="1:19">
      <c r="A3830" s="418" t="s">
        <v>1167</v>
      </c>
      <c r="B3830" s="497">
        <f>L3830</f>
        <v>43991</v>
      </c>
      <c r="C3830" s="498">
        <v>4688664</v>
      </c>
      <c r="D3830" s="498"/>
      <c r="E3830" s="495">
        <f t="shared" si="479"/>
        <v>105419464.41</v>
      </c>
      <c r="F3830" s="495">
        <f t="shared" si="479"/>
        <v>48178374.539999992</v>
      </c>
      <c r="G3830" s="495">
        <f t="shared" si="477"/>
        <v>57241089.870000005</v>
      </c>
      <c r="H3830" s="495">
        <f>VLOOKUP(A3830,'02-Metrics'!A:R,18,FALSE)</f>
        <v>133583770</v>
      </c>
      <c r="I3830" s="496">
        <f t="shared" si="473"/>
        <v>0.42850332693859444</v>
      </c>
      <c r="J3830" s="512"/>
      <c r="L3830" s="23">
        <v>43991</v>
      </c>
      <c r="M3830" s="241" t="s">
        <v>764</v>
      </c>
      <c r="S3830">
        <f t="shared" si="474"/>
        <v>2020</v>
      </c>
    </row>
    <row r="3831" spans="1:19">
      <c r="A3831" s="418" t="s">
        <v>1167</v>
      </c>
      <c r="B3831" s="497">
        <v>44013</v>
      </c>
      <c r="C3831" s="498"/>
      <c r="D3831" s="498">
        <v>9049949.7899999991</v>
      </c>
      <c r="E3831" s="495">
        <f t="shared" si="479"/>
        <v>105419464.41</v>
      </c>
      <c r="F3831" s="495">
        <f t="shared" si="479"/>
        <v>57228324.329999991</v>
      </c>
      <c r="G3831" s="495">
        <f t="shared" si="477"/>
        <v>48191140.080000006</v>
      </c>
      <c r="H3831" s="495">
        <f>VLOOKUP(A3831,'02-Metrics'!A:R,18,FALSE)</f>
        <v>133583770</v>
      </c>
      <c r="I3831" s="496">
        <f t="shared" si="473"/>
        <v>0.36075595171479297</v>
      </c>
      <c r="J3831" s="512"/>
      <c r="M3831" s="241" t="s">
        <v>1038</v>
      </c>
      <c r="S3831">
        <f t="shared" si="474"/>
        <v>2020</v>
      </c>
    </row>
    <row r="3832" spans="1:19">
      <c r="A3832" s="418" t="s">
        <v>1167</v>
      </c>
      <c r="B3832" s="497">
        <f>L3832</f>
        <v>44017</v>
      </c>
      <c r="C3832" s="498">
        <v>6700148</v>
      </c>
      <c r="D3832" s="498"/>
      <c r="E3832" s="495">
        <f t="shared" si="479"/>
        <v>112119612.41</v>
      </c>
      <c r="F3832" s="495">
        <f t="shared" si="479"/>
        <v>57228324.329999991</v>
      </c>
      <c r="G3832" s="495">
        <f t="shared" si="477"/>
        <v>54891288.080000006</v>
      </c>
      <c r="H3832" s="495">
        <f>VLOOKUP(A3832,'02-Metrics'!A:R,18,FALSE)</f>
        <v>133583770</v>
      </c>
      <c r="I3832" s="496">
        <f t="shared" ref="I3832:I3895" si="480">G3832/H3832</f>
        <v>0.41091285326054211</v>
      </c>
      <c r="J3832" s="512"/>
      <c r="L3832" s="23">
        <v>44017</v>
      </c>
      <c r="M3832" s="241" t="s">
        <v>764</v>
      </c>
      <c r="S3832">
        <f t="shared" si="474"/>
        <v>2020</v>
      </c>
    </row>
    <row r="3833" spans="1:19">
      <c r="A3833" s="418" t="s">
        <v>1167</v>
      </c>
      <c r="B3833" s="497">
        <f>L3833</f>
        <v>44038</v>
      </c>
      <c r="C3833" s="498">
        <v>1896315</v>
      </c>
      <c r="D3833" s="498"/>
      <c r="E3833" s="495">
        <f t="shared" si="479"/>
        <v>114015927.41</v>
      </c>
      <c r="F3833" s="495">
        <f t="shared" si="479"/>
        <v>57228324.329999991</v>
      </c>
      <c r="G3833" s="495">
        <f t="shared" si="477"/>
        <v>56787603.080000006</v>
      </c>
      <c r="H3833" s="495">
        <f>VLOOKUP(A3833,'02-Metrics'!A:R,18,FALSE)</f>
        <v>133583770</v>
      </c>
      <c r="I3833" s="496">
        <f t="shared" si="480"/>
        <v>0.42510855233386513</v>
      </c>
      <c r="J3833" s="512"/>
      <c r="L3833" s="23">
        <v>44038</v>
      </c>
      <c r="M3833" s="241" t="s">
        <v>764</v>
      </c>
      <c r="S3833">
        <f t="shared" si="474"/>
        <v>2020</v>
      </c>
    </row>
    <row r="3834" spans="1:19">
      <c r="A3834" s="418" t="s">
        <v>1167</v>
      </c>
      <c r="B3834" s="497">
        <v>44044</v>
      </c>
      <c r="C3834" s="498"/>
      <c r="D3834" s="498">
        <v>2196771.7500000005</v>
      </c>
      <c r="E3834" s="495">
        <f t="shared" ref="E3834:F3844" si="481">C3834+E3833</f>
        <v>114015927.41</v>
      </c>
      <c r="F3834" s="495">
        <f t="shared" si="481"/>
        <v>59425096.079999991</v>
      </c>
      <c r="G3834" s="495">
        <f t="shared" si="477"/>
        <v>54590831.330000006</v>
      </c>
      <c r="H3834" s="495">
        <f>VLOOKUP(A3834,'02-Metrics'!A:R,18,FALSE)</f>
        <v>133583770</v>
      </c>
      <c r="I3834" s="496">
        <f t="shared" si="480"/>
        <v>0.40866365225356349</v>
      </c>
      <c r="J3834" s="512"/>
      <c r="M3834" s="241" t="s">
        <v>1038</v>
      </c>
      <c r="S3834">
        <f t="shared" si="474"/>
        <v>2020</v>
      </c>
    </row>
    <row r="3835" spans="1:19">
      <c r="A3835" s="418" t="s">
        <v>1167</v>
      </c>
      <c r="B3835" s="497">
        <f>L3835</f>
        <v>44060</v>
      </c>
      <c r="C3835" s="498">
        <v>4000000</v>
      </c>
      <c r="D3835" s="498"/>
      <c r="E3835" s="495">
        <f t="shared" si="481"/>
        <v>118015927.41</v>
      </c>
      <c r="F3835" s="495">
        <f t="shared" si="481"/>
        <v>59425096.079999991</v>
      </c>
      <c r="G3835" s="495">
        <f t="shared" si="477"/>
        <v>58590831.330000006</v>
      </c>
      <c r="H3835" s="495">
        <f>VLOOKUP(A3835,'02-Metrics'!A:R,18,FALSE)</f>
        <v>133583770</v>
      </c>
      <c r="I3835" s="496">
        <f t="shared" si="480"/>
        <v>0.43860740964265349</v>
      </c>
      <c r="J3835" s="512"/>
      <c r="L3835" s="23">
        <v>44060</v>
      </c>
      <c r="M3835" s="241" t="s">
        <v>1039</v>
      </c>
      <c r="S3835">
        <f t="shared" si="474"/>
        <v>2020</v>
      </c>
    </row>
    <row r="3836" spans="1:19">
      <c r="A3836" s="418" t="s">
        <v>1167</v>
      </c>
      <c r="B3836" s="497">
        <f>L3836</f>
        <v>44075</v>
      </c>
      <c r="C3836" s="498">
        <v>6738702</v>
      </c>
      <c r="D3836" s="498"/>
      <c r="E3836" s="495">
        <f t="shared" si="481"/>
        <v>124754629.41</v>
      </c>
      <c r="F3836" s="495">
        <f t="shared" si="481"/>
        <v>59425096.079999991</v>
      </c>
      <c r="G3836" s="495">
        <f t="shared" si="477"/>
        <v>65329533.330000006</v>
      </c>
      <c r="H3836" s="495">
        <f>VLOOKUP(A3836,'02-Metrics'!A:R,18,FALSE)</f>
        <v>133583770</v>
      </c>
      <c r="I3836" s="496">
        <f t="shared" si="480"/>
        <v>0.48905292409399737</v>
      </c>
      <c r="J3836" s="512"/>
      <c r="L3836" s="23">
        <v>44075</v>
      </c>
      <c r="M3836" s="241" t="s">
        <v>764</v>
      </c>
      <c r="S3836">
        <f t="shared" si="474"/>
        <v>2020</v>
      </c>
    </row>
    <row r="3837" spans="1:19">
      <c r="A3837" s="418" t="s">
        <v>1167</v>
      </c>
      <c r="B3837" s="497">
        <v>44075</v>
      </c>
      <c r="C3837" s="498"/>
      <c r="D3837" s="498">
        <v>4555524.5699999994</v>
      </c>
      <c r="E3837" s="495">
        <f t="shared" si="481"/>
        <v>124754629.41</v>
      </c>
      <c r="F3837" s="495">
        <f t="shared" si="481"/>
        <v>63980620.649999991</v>
      </c>
      <c r="G3837" s="495">
        <f t="shared" si="477"/>
        <v>60774008.760000005</v>
      </c>
      <c r="H3837" s="495">
        <f>VLOOKUP(A3837,'02-Metrics'!A:R,18,FALSE)</f>
        <v>133583770</v>
      </c>
      <c r="I3837" s="496">
        <f t="shared" si="480"/>
        <v>0.45495054346796776</v>
      </c>
      <c r="J3837" s="512"/>
      <c r="M3837" s="241" t="s">
        <v>1038</v>
      </c>
      <c r="S3837">
        <f t="shared" si="474"/>
        <v>2020</v>
      </c>
    </row>
    <row r="3838" spans="1:19">
      <c r="A3838" s="418" t="s">
        <v>1167</v>
      </c>
      <c r="B3838" s="497">
        <f>L3838</f>
        <v>44098</v>
      </c>
      <c r="C3838" s="498">
        <v>4476191</v>
      </c>
      <c r="D3838" s="498"/>
      <c r="E3838" s="495">
        <f t="shared" si="481"/>
        <v>129230820.41</v>
      </c>
      <c r="F3838" s="495">
        <f t="shared" si="481"/>
        <v>63980620.649999991</v>
      </c>
      <c r="G3838" s="495">
        <f t="shared" si="477"/>
        <v>65250199.760000005</v>
      </c>
      <c r="H3838" s="495">
        <f>VLOOKUP(A3838,'02-Metrics'!A:R,18,FALSE)</f>
        <v>133583770</v>
      </c>
      <c r="I3838" s="496">
        <f t="shared" si="480"/>
        <v>0.48845903780077476</v>
      </c>
      <c r="J3838" s="512"/>
      <c r="L3838" s="23">
        <v>44098</v>
      </c>
      <c r="M3838" s="241" t="s">
        <v>764</v>
      </c>
      <c r="S3838">
        <f t="shared" si="474"/>
        <v>2020</v>
      </c>
    </row>
    <row r="3839" spans="1:19">
      <c r="A3839" s="418" t="s">
        <v>1167</v>
      </c>
      <c r="B3839" s="497">
        <f>L3839</f>
        <v>44105</v>
      </c>
      <c r="C3839" s="498"/>
      <c r="D3839" s="498">
        <v>6889598.0099999998</v>
      </c>
      <c r="E3839" s="495">
        <f t="shared" si="481"/>
        <v>129230820.41</v>
      </c>
      <c r="F3839" s="495">
        <f t="shared" si="481"/>
        <v>70870218.659999996</v>
      </c>
      <c r="G3839" s="495">
        <f t="shared" si="477"/>
        <v>58360601.75</v>
      </c>
      <c r="H3839" s="495">
        <f>VLOOKUP(A3839,'02-Metrics'!A:R,18,FALSE)</f>
        <v>133583770</v>
      </c>
      <c r="I3839" s="496">
        <f t="shared" si="480"/>
        <v>0.4368839249708254</v>
      </c>
      <c r="J3839" s="512"/>
      <c r="L3839" s="23">
        <v>44105</v>
      </c>
      <c r="M3839" s="241" t="s">
        <v>1040</v>
      </c>
      <c r="S3839">
        <f t="shared" si="474"/>
        <v>2020</v>
      </c>
    </row>
    <row r="3840" spans="1:19">
      <c r="A3840" s="418" t="s">
        <v>1167</v>
      </c>
      <c r="B3840" s="497">
        <f>L3840</f>
        <v>44136</v>
      </c>
      <c r="C3840" s="498"/>
      <c r="D3840" s="498">
        <v>4807891.2800000012</v>
      </c>
      <c r="E3840" s="495">
        <f t="shared" si="481"/>
        <v>129230820.41</v>
      </c>
      <c r="F3840" s="495">
        <f t="shared" si="481"/>
        <v>75678109.939999998</v>
      </c>
      <c r="G3840" s="495">
        <f t="shared" si="477"/>
        <v>53552710.469999999</v>
      </c>
      <c r="H3840" s="495">
        <f>VLOOKUP(A3840,'02-Metrics'!A:R,18,FALSE)</f>
        <v>133583770</v>
      </c>
      <c r="I3840" s="496">
        <f t="shared" si="480"/>
        <v>0.40089234246046507</v>
      </c>
      <c r="J3840" s="512"/>
      <c r="L3840" s="23">
        <v>44136</v>
      </c>
      <c r="M3840" s="241" t="s">
        <v>1040</v>
      </c>
      <c r="S3840">
        <f t="shared" si="474"/>
        <v>2020</v>
      </c>
    </row>
    <row r="3841" spans="1:19">
      <c r="A3841" s="418" t="s">
        <v>1167</v>
      </c>
      <c r="B3841" s="497">
        <f>L3841</f>
        <v>44166</v>
      </c>
      <c r="C3841" s="498"/>
      <c r="D3841" s="498">
        <v>2392170.9600000004</v>
      </c>
      <c r="E3841" s="495">
        <f t="shared" si="481"/>
        <v>129230820.41</v>
      </c>
      <c r="F3841" s="495">
        <f t="shared" si="481"/>
        <v>78070280.899999991</v>
      </c>
      <c r="G3841" s="495">
        <f t="shared" si="477"/>
        <v>51160539.510000005</v>
      </c>
      <c r="H3841" s="495">
        <f>VLOOKUP(A3841,'02-Metrics'!A:R,18,FALSE)</f>
        <v>133583770</v>
      </c>
      <c r="I3841" s="496">
        <f t="shared" si="480"/>
        <v>0.38298469574559846</v>
      </c>
      <c r="J3841" s="512"/>
      <c r="L3841" s="23">
        <v>44166</v>
      </c>
      <c r="M3841" s="241" t="s">
        <v>1040</v>
      </c>
      <c r="S3841">
        <f t="shared" si="474"/>
        <v>2020</v>
      </c>
    </row>
    <row r="3842" spans="1:19">
      <c r="A3842" s="418" t="s">
        <v>1167</v>
      </c>
      <c r="B3842" s="497">
        <v>44197</v>
      </c>
      <c r="C3842" s="498"/>
      <c r="D3842" s="498">
        <v>2158911.9299999997</v>
      </c>
      <c r="E3842" s="495">
        <f t="shared" si="481"/>
        <v>129230820.41</v>
      </c>
      <c r="F3842" s="495">
        <f t="shared" si="481"/>
        <v>80229192.829999983</v>
      </c>
      <c r="G3842" s="495">
        <f t="shared" si="477"/>
        <v>49001627.580000013</v>
      </c>
      <c r="H3842" s="495">
        <f>VLOOKUP(A3842,'02-Metrics'!A:R,18,FALSE)</f>
        <v>133583770</v>
      </c>
      <c r="I3842" s="496">
        <f t="shared" si="480"/>
        <v>0.36682321198151552</v>
      </c>
      <c r="J3842" s="512"/>
      <c r="M3842" s="241" t="s">
        <v>1038</v>
      </c>
      <c r="S3842">
        <f t="shared" si="474"/>
        <v>2021</v>
      </c>
    </row>
    <row r="3843" spans="1:19">
      <c r="A3843" s="418" t="s">
        <v>1167</v>
      </c>
      <c r="B3843" s="497">
        <v>44228</v>
      </c>
      <c r="C3843" s="498"/>
      <c r="D3843" s="498">
        <v>657871.68999999994</v>
      </c>
      <c r="E3843" s="495">
        <f t="shared" si="481"/>
        <v>129230820.41</v>
      </c>
      <c r="F3843" s="495">
        <f t="shared" si="481"/>
        <v>80887064.519999981</v>
      </c>
      <c r="G3843" s="495">
        <f t="shared" si="477"/>
        <v>48343755.890000015</v>
      </c>
      <c r="H3843" s="495">
        <f>VLOOKUP(A3843,'02-Metrics'!A:R,18,FALSE)</f>
        <v>133583770</v>
      </c>
      <c r="I3843" s="496">
        <f t="shared" si="480"/>
        <v>0.36189842441188785</v>
      </c>
      <c r="J3843" s="512"/>
      <c r="M3843" s="241" t="s">
        <v>1038</v>
      </c>
      <c r="S3843">
        <f t="shared" ref="S3843:S3906" si="482">YEAR(B3843)</f>
        <v>2021</v>
      </c>
    </row>
    <row r="3844" spans="1:19">
      <c r="A3844" s="418" t="s">
        <v>1167</v>
      </c>
      <c r="B3844" s="497">
        <v>44256</v>
      </c>
      <c r="C3844" s="498"/>
      <c r="D3844" s="498">
        <v>934686.40999999992</v>
      </c>
      <c r="E3844" s="495">
        <f t="shared" si="481"/>
        <v>129230820.41</v>
      </c>
      <c r="F3844" s="495">
        <f t="shared" si="481"/>
        <v>81821750.929999977</v>
      </c>
      <c r="G3844" s="495">
        <f t="shared" si="477"/>
        <v>47409069.480000019</v>
      </c>
      <c r="H3844" s="495">
        <f>VLOOKUP(A3844,'02-Metrics'!A:R,18,FALSE)</f>
        <v>133583770</v>
      </c>
      <c r="I3844" s="496">
        <f t="shared" si="480"/>
        <v>0.35490141863790803</v>
      </c>
      <c r="J3844" s="512"/>
      <c r="M3844" s="241" t="s">
        <v>1038</v>
      </c>
      <c r="S3844">
        <f t="shared" si="482"/>
        <v>2021</v>
      </c>
    </row>
    <row r="3845" spans="1:19">
      <c r="A3845" s="418"/>
      <c r="B3845" s="505"/>
      <c r="C3845" s="506"/>
      <c r="D3845" s="506"/>
      <c r="E3845" s="506"/>
      <c r="F3845" s="506"/>
      <c r="G3845" s="506"/>
      <c r="H3845" s="495"/>
      <c r="I3845" s="496"/>
      <c r="J3845" s="512"/>
      <c r="S3845">
        <f t="shared" si="482"/>
        <v>1900</v>
      </c>
    </row>
    <row r="3846" spans="1:19">
      <c r="A3846" s="418" t="s">
        <v>1168</v>
      </c>
      <c r="B3846" s="497">
        <v>43739</v>
      </c>
      <c r="C3846" s="498"/>
      <c r="D3846" s="498">
        <v>3011216.94</v>
      </c>
      <c r="E3846" s="495">
        <f t="shared" ref="E3846:F3860" si="483">C3846+E3845</f>
        <v>0</v>
      </c>
      <c r="F3846" s="495">
        <f t="shared" si="483"/>
        <v>3011216.94</v>
      </c>
      <c r="G3846" s="495">
        <f t="shared" si="477"/>
        <v>-3011216.94</v>
      </c>
      <c r="H3846" s="495">
        <f>VLOOKUP(A3846,'02-Metrics'!A:R,18,FALSE)</f>
        <v>196190620</v>
      </c>
      <c r="I3846" s="496">
        <f t="shared" si="480"/>
        <v>-1.5348424608679049E-2</v>
      </c>
      <c r="J3846" s="512"/>
      <c r="M3846" s="241" t="s">
        <v>1038</v>
      </c>
      <c r="S3846">
        <f t="shared" si="482"/>
        <v>2019</v>
      </c>
    </row>
    <row r="3847" spans="1:19">
      <c r="A3847" s="418" t="s">
        <v>1168</v>
      </c>
      <c r="B3847" s="497">
        <f>L3847</f>
        <v>43754</v>
      </c>
      <c r="C3847" s="498">
        <v>428986.9</v>
      </c>
      <c r="D3847" s="498"/>
      <c r="E3847" s="495">
        <f t="shared" si="483"/>
        <v>428986.9</v>
      </c>
      <c r="F3847" s="495">
        <f t="shared" si="483"/>
        <v>3011216.94</v>
      </c>
      <c r="G3847" s="495">
        <f t="shared" si="477"/>
        <v>-2582230.04</v>
      </c>
      <c r="H3847" s="495">
        <f>VLOOKUP(A3847,'02-Metrics'!A:R,18,FALSE)</f>
        <v>196190620</v>
      </c>
      <c r="I3847" s="496">
        <f t="shared" si="480"/>
        <v>-1.3161842497872733E-2</v>
      </c>
      <c r="J3847" s="512"/>
      <c r="L3847" s="23">
        <v>43754</v>
      </c>
      <c r="M3847" s="241" t="s">
        <v>1039</v>
      </c>
      <c r="S3847">
        <f t="shared" si="482"/>
        <v>2019</v>
      </c>
    </row>
    <row r="3848" spans="1:19">
      <c r="A3848" s="418" t="s">
        <v>1168</v>
      </c>
      <c r="B3848" s="497">
        <f>L3848</f>
        <v>43754</v>
      </c>
      <c r="C3848" s="498">
        <v>5000000</v>
      </c>
      <c r="D3848" s="498"/>
      <c r="E3848" s="495">
        <f t="shared" si="483"/>
        <v>5428986.9000000004</v>
      </c>
      <c r="F3848" s="495">
        <f t="shared" si="483"/>
        <v>3011216.94</v>
      </c>
      <c r="G3848" s="495">
        <f t="shared" si="477"/>
        <v>2417769.9600000004</v>
      </c>
      <c r="H3848" s="495">
        <f>VLOOKUP(A3848,'02-Metrics'!A:R,18,FALSE)</f>
        <v>196190620</v>
      </c>
      <c r="I3848" s="496">
        <f t="shared" si="480"/>
        <v>1.2323575714272172E-2</v>
      </c>
      <c r="J3848" s="512"/>
      <c r="L3848" s="23">
        <v>43754</v>
      </c>
      <c r="M3848" s="241" t="s">
        <v>1039</v>
      </c>
      <c r="S3848">
        <f t="shared" si="482"/>
        <v>2019</v>
      </c>
    </row>
    <row r="3849" spans="1:19">
      <c r="A3849" s="418" t="s">
        <v>1168</v>
      </c>
      <c r="B3849" s="497">
        <v>43770</v>
      </c>
      <c r="C3849" s="498"/>
      <c r="D3849" s="498">
        <v>7126856.8499999996</v>
      </c>
      <c r="E3849" s="495">
        <f t="shared" si="483"/>
        <v>5428986.9000000004</v>
      </c>
      <c r="F3849" s="495">
        <f t="shared" si="483"/>
        <v>10138073.789999999</v>
      </c>
      <c r="G3849" s="495">
        <f t="shared" si="477"/>
        <v>-4709086.8899999987</v>
      </c>
      <c r="H3849" s="495">
        <f>VLOOKUP(A3849,'02-Metrics'!A:R,18,FALSE)</f>
        <v>196190620</v>
      </c>
      <c r="I3849" s="496">
        <f t="shared" si="480"/>
        <v>-2.4002609757795754E-2</v>
      </c>
      <c r="J3849" s="512"/>
      <c r="M3849" s="241" t="s">
        <v>1038</v>
      </c>
      <c r="S3849">
        <f t="shared" si="482"/>
        <v>2019</v>
      </c>
    </row>
    <row r="3850" spans="1:19">
      <c r="A3850" s="418" t="s">
        <v>1168</v>
      </c>
      <c r="B3850" s="497">
        <f>L3850</f>
        <v>43786</v>
      </c>
      <c r="C3850" s="498">
        <v>4032556.9</v>
      </c>
      <c r="D3850" s="498"/>
      <c r="E3850" s="495">
        <f t="shared" si="483"/>
        <v>9461543.8000000007</v>
      </c>
      <c r="F3850" s="495">
        <f t="shared" si="483"/>
        <v>10138073.789999999</v>
      </c>
      <c r="G3850" s="495">
        <f t="shared" si="477"/>
        <v>-676529.98999999836</v>
      </c>
      <c r="H3850" s="495">
        <f>VLOOKUP(A3850,'02-Metrics'!A:R,18,FALSE)</f>
        <v>196190620</v>
      </c>
      <c r="I3850" s="496">
        <f t="shared" si="480"/>
        <v>-3.4483299456416336E-3</v>
      </c>
      <c r="J3850" s="512"/>
      <c r="L3850" s="23">
        <v>43786</v>
      </c>
      <c r="M3850" s="241" t="s">
        <v>1039</v>
      </c>
      <c r="S3850">
        <f t="shared" si="482"/>
        <v>2019</v>
      </c>
    </row>
    <row r="3851" spans="1:19">
      <c r="A3851" s="418" t="s">
        <v>1168</v>
      </c>
      <c r="B3851" s="497">
        <f>L3851</f>
        <v>43795</v>
      </c>
      <c r="C3851" s="498">
        <v>10633715.550000001</v>
      </c>
      <c r="D3851" s="498"/>
      <c r="E3851" s="495">
        <f t="shared" si="483"/>
        <v>20095259.350000001</v>
      </c>
      <c r="F3851" s="495">
        <f t="shared" si="483"/>
        <v>10138073.789999999</v>
      </c>
      <c r="G3851" s="495">
        <f t="shared" si="477"/>
        <v>9957185.5600000024</v>
      </c>
      <c r="H3851" s="495">
        <f>VLOOKUP(A3851,'02-Metrics'!A:R,18,FALSE)</f>
        <v>196190620</v>
      </c>
      <c r="I3851" s="496">
        <f t="shared" si="480"/>
        <v>5.075260764250606E-2</v>
      </c>
      <c r="J3851" s="512"/>
      <c r="L3851" s="23">
        <v>43795</v>
      </c>
      <c r="M3851" s="241" t="s">
        <v>764</v>
      </c>
      <c r="S3851">
        <f t="shared" si="482"/>
        <v>2019</v>
      </c>
    </row>
    <row r="3852" spans="1:19">
      <c r="A3852" s="418" t="s">
        <v>1168</v>
      </c>
      <c r="B3852" s="497">
        <v>43800</v>
      </c>
      <c r="C3852" s="498"/>
      <c r="D3852" s="498">
        <v>7373329.8000000007</v>
      </c>
      <c r="E3852" s="495">
        <f t="shared" si="483"/>
        <v>20095259.350000001</v>
      </c>
      <c r="F3852" s="495">
        <f t="shared" si="483"/>
        <v>17511403.59</v>
      </c>
      <c r="G3852" s="495">
        <f t="shared" si="477"/>
        <v>2583855.7600000016</v>
      </c>
      <c r="H3852" s="495">
        <f>VLOOKUP(A3852,'02-Metrics'!A:R,18,FALSE)</f>
        <v>196190620</v>
      </c>
      <c r="I3852" s="496">
        <f t="shared" si="480"/>
        <v>1.317012892869191E-2</v>
      </c>
      <c r="J3852" s="512"/>
      <c r="M3852" s="241" t="s">
        <v>1038</v>
      </c>
      <c r="S3852">
        <f t="shared" si="482"/>
        <v>2019</v>
      </c>
    </row>
    <row r="3853" spans="1:19">
      <c r="A3853" s="418" t="s">
        <v>1168</v>
      </c>
      <c r="B3853" s="497">
        <f>L3853</f>
        <v>43808</v>
      </c>
      <c r="C3853" s="498">
        <v>4951900.8</v>
      </c>
      <c r="D3853" s="498"/>
      <c r="E3853" s="495">
        <f t="shared" si="483"/>
        <v>25047160.150000002</v>
      </c>
      <c r="F3853" s="495">
        <f t="shared" si="483"/>
        <v>17511403.59</v>
      </c>
      <c r="G3853" s="495">
        <f t="shared" si="477"/>
        <v>7535756.5600000024</v>
      </c>
      <c r="H3853" s="495">
        <f>VLOOKUP(A3853,'02-Metrics'!A:R,18,FALSE)</f>
        <v>196190620</v>
      </c>
      <c r="I3853" s="496">
        <f t="shared" si="480"/>
        <v>3.8410381495302896E-2</v>
      </c>
      <c r="J3853" s="512"/>
      <c r="L3853" s="23">
        <v>43808</v>
      </c>
      <c r="M3853" s="241" t="s">
        <v>1039</v>
      </c>
      <c r="S3853">
        <f t="shared" si="482"/>
        <v>2019</v>
      </c>
    </row>
    <row r="3854" spans="1:19">
      <c r="A3854" s="418" t="s">
        <v>1168</v>
      </c>
      <c r="B3854" s="497">
        <f>L3854</f>
        <v>43830</v>
      </c>
      <c r="C3854" s="498">
        <v>5000000</v>
      </c>
      <c r="D3854" s="498"/>
      <c r="E3854" s="495">
        <f t="shared" si="483"/>
        <v>30047160.150000002</v>
      </c>
      <c r="F3854" s="495">
        <f t="shared" si="483"/>
        <v>17511403.59</v>
      </c>
      <c r="G3854" s="495">
        <f t="shared" si="477"/>
        <v>12535756.560000002</v>
      </c>
      <c r="H3854" s="495">
        <f>VLOOKUP(A3854,'02-Metrics'!A:R,18,FALSE)</f>
        <v>196190620</v>
      </c>
      <c r="I3854" s="496">
        <f t="shared" si="480"/>
        <v>6.3895799707447798E-2</v>
      </c>
      <c r="J3854" s="512"/>
      <c r="L3854" s="23">
        <v>43830</v>
      </c>
      <c r="M3854" s="241" t="s">
        <v>1039</v>
      </c>
      <c r="S3854">
        <f t="shared" si="482"/>
        <v>2019</v>
      </c>
    </row>
    <row r="3855" spans="1:19">
      <c r="A3855" s="418" t="s">
        <v>1168</v>
      </c>
      <c r="B3855" s="497">
        <f>L3855</f>
        <v>43830</v>
      </c>
      <c r="C3855" s="498">
        <v>633715.55000000005</v>
      </c>
      <c r="D3855" s="498"/>
      <c r="E3855" s="495">
        <f t="shared" si="483"/>
        <v>30680875.700000003</v>
      </c>
      <c r="F3855" s="495">
        <f t="shared" si="483"/>
        <v>17511403.59</v>
      </c>
      <c r="G3855" s="495">
        <f t="shared" si="477"/>
        <v>13169472.110000003</v>
      </c>
      <c r="H3855" s="495">
        <f>VLOOKUP(A3855,'02-Metrics'!A:R,18,FALSE)</f>
        <v>196190620</v>
      </c>
      <c r="I3855" s="496">
        <f t="shared" si="480"/>
        <v>6.7125900871305683E-2</v>
      </c>
      <c r="J3855" s="512"/>
      <c r="L3855" s="23">
        <v>43830</v>
      </c>
      <c r="M3855" s="241" t="s">
        <v>1039</v>
      </c>
      <c r="S3855">
        <f t="shared" si="482"/>
        <v>2019</v>
      </c>
    </row>
    <row r="3856" spans="1:19">
      <c r="A3856" s="418" t="s">
        <v>1168</v>
      </c>
      <c r="B3856" s="497">
        <v>43831</v>
      </c>
      <c r="C3856" s="498"/>
      <c r="D3856" s="498">
        <v>11867880.080000004</v>
      </c>
      <c r="E3856" s="495">
        <f t="shared" si="483"/>
        <v>30680875.700000003</v>
      </c>
      <c r="F3856" s="495">
        <f t="shared" si="483"/>
        <v>29379283.670000002</v>
      </c>
      <c r="G3856" s="495">
        <f t="shared" ref="G3856:G3919" si="484">E3856-F3856</f>
        <v>1301592.0300000012</v>
      </c>
      <c r="H3856" s="495">
        <f>VLOOKUP(A3856,'02-Metrics'!A:R,18,FALSE)</f>
        <v>196190620</v>
      </c>
      <c r="I3856" s="496">
        <f t="shared" si="480"/>
        <v>6.6343234452289372E-3</v>
      </c>
      <c r="J3856" s="512"/>
      <c r="M3856" s="241" t="s">
        <v>1038</v>
      </c>
      <c r="S3856">
        <f t="shared" si="482"/>
        <v>2020</v>
      </c>
    </row>
    <row r="3857" spans="1:19">
      <c r="A3857" s="418" t="s">
        <v>1168</v>
      </c>
      <c r="B3857" s="497">
        <f>L3857</f>
        <v>43851</v>
      </c>
      <c r="C3857" s="498">
        <v>1122526.46</v>
      </c>
      <c r="D3857" s="498"/>
      <c r="E3857" s="495">
        <f t="shared" si="483"/>
        <v>31803402.160000004</v>
      </c>
      <c r="F3857" s="495">
        <f t="shared" si="483"/>
        <v>29379283.670000002</v>
      </c>
      <c r="G3857" s="495">
        <f t="shared" si="484"/>
        <v>2424118.4900000021</v>
      </c>
      <c r="H3857" s="495">
        <f>VLOOKUP(A3857,'02-Metrics'!A:R,18,FALSE)</f>
        <v>196190620</v>
      </c>
      <c r="I3857" s="496">
        <f t="shared" si="480"/>
        <v>1.2355934702688651E-2</v>
      </c>
      <c r="J3857" s="512"/>
      <c r="L3857" s="23">
        <v>43851</v>
      </c>
      <c r="M3857" s="241" t="s">
        <v>764</v>
      </c>
      <c r="S3857">
        <f t="shared" si="482"/>
        <v>2020</v>
      </c>
    </row>
    <row r="3858" spans="1:19">
      <c r="A3858" s="418" t="s">
        <v>1168</v>
      </c>
      <c r="B3858" s="497">
        <f>L3858</f>
        <v>43851</v>
      </c>
      <c r="C3858" s="498">
        <v>993522.91</v>
      </c>
      <c r="D3858" s="498"/>
      <c r="E3858" s="495">
        <f t="shared" si="483"/>
        <v>32796925.070000004</v>
      </c>
      <c r="F3858" s="495">
        <f t="shared" si="483"/>
        <v>29379283.670000002</v>
      </c>
      <c r="G3858" s="495">
        <f t="shared" si="484"/>
        <v>3417641.4000000022</v>
      </c>
      <c r="H3858" s="495">
        <f>VLOOKUP(A3858,'02-Metrics'!A:R,18,FALSE)</f>
        <v>196190620</v>
      </c>
      <c r="I3858" s="496">
        <f t="shared" si="480"/>
        <v>1.7420004075628093E-2</v>
      </c>
      <c r="J3858" s="512"/>
      <c r="L3858" s="23">
        <v>43851</v>
      </c>
      <c r="M3858" s="241" t="s">
        <v>764</v>
      </c>
      <c r="S3858">
        <f t="shared" si="482"/>
        <v>2020</v>
      </c>
    </row>
    <row r="3859" spans="1:19">
      <c r="A3859" s="418" t="s">
        <v>1168</v>
      </c>
      <c r="B3859" s="497">
        <f>L3859</f>
        <v>43859</v>
      </c>
      <c r="C3859" s="498">
        <v>7184168.1799999997</v>
      </c>
      <c r="D3859" s="498"/>
      <c r="E3859" s="495">
        <f t="shared" si="483"/>
        <v>39981093.25</v>
      </c>
      <c r="F3859" s="495">
        <f t="shared" si="483"/>
        <v>29379283.670000002</v>
      </c>
      <c r="G3859" s="495">
        <f t="shared" si="484"/>
        <v>10601809.579999998</v>
      </c>
      <c r="H3859" s="495">
        <f>VLOOKUP(A3859,'02-Metrics'!A:R,18,FALSE)</f>
        <v>196190620</v>
      </c>
      <c r="I3859" s="496">
        <f t="shared" si="480"/>
        <v>5.4038310190364848E-2</v>
      </c>
      <c r="J3859" s="512"/>
      <c r="L3859" s="23">
        <v>43859</v>
      </c>
      <c r="M3859" s="241" t="s">
        <v>764</v>
      </c>
      <c r="S3859">
        <f t="shared" si="482"/>
        <v>2020</v>
      </c>
    </row>
    <row r="3860" spans="1:19">
      <c r="A3860" s="418" t="s">
        <v>1168</v>
      </c>
      <c r="B3860" s="497">
        <f>L3860</f>
        <v>43859</v>
      </c>
      <c r="C3860" s="498">
        <v>5000000</v>
      </c>
      <c r="D3860" s="498"/>
      <c r="E3860" s="495">
        <f t="shared" si="483"/>
        <v>44981093.25</v>
      </c>
      <c r="F3860" s="495">
        <f t="shared" si="483"/>
        <v>29379283.670000002</v>
      </c>
      <c r="G3860" s="495">
        <f t="shared" si="484"/>
        <v>15601809.579999998</v>
      </c>
      <c r="H3860" s="495">
        <f>VLOOKUP(A3860,'02-Metrics'!A:R,18,FALSE)</f>
        <v>196190620</v>
      </c>
      <c r="I3860" s="496">
        <f t="shared" si="480"/>
        <v>7.952372840250975E-2</v>
      </c>
      <c r="J3860" s="512"/>
      <c r="L3860" s="23">
        <v>43859</v>
      </c>
      <c r="M3860" s="241" t="s">
        <v>764</v>
      </c>
      <c r="S3860">
        <f t="shared" si="482"/>
        <v>2020</v>
      </c>
    </row>
    <row r="3861" spans="1:19">
      <c r="A3861" s="418" t="s">
        <v>1168</v>
      </c>
      <c r="B3861" s="497">
        <f>L3861</f>
        <v>43859</v>
      </c>
      <c r="C3861" s="498">
        <v>2184168.1800000002</v>
      </c>
      <c r="D3861" s="498"/>
      <c r="E3861" s="495">
        <f>C3861+E3860</f>
        <v>47165261.43</v>
      </c>
      <c r="F3861" s="495">
        <f>D3861+F3860</f>
        <v>29379283.670000002</v>
      </c>
      <c r="G3861" s="495">
        <f t="shared" si="484"/>
        <v>17785977.759999998</v>
      </c>
      <c r="H3861" s="495">
        <f>VLOOKUP(A3861,'02-Metrics'!A:R,18,FALSE)</f>
        <v>196190620</v>
      </c>
      <c r="I3861" s="496">
        <f t="shared" si="480"/>
        <v>9.0656616305101634E-2</v>
      </c>
      <c r="J3861" s="512"/>
      <c r="L3861" s="23">
        <v>43859</v>
      </c>
      <c r="M3861" s="241" t="s">
        <v>1039</v>
      </c>
      <c r="S3861">
        <f t="shared" si="482"/>
        <v>2020</v>
      </c>
    </row>
    <row r="3862" spans="1:19">
      <c r="A3862" s="418" t="s">
        <v>1168</v>
      </c>
      <c r="B3862" s="497">
        <v>43862</v>
      </c>
      <c r="C3862" s="498"/>
      <c r="D3862" s="498">
        <v>28621085.84</v>
      </c>
      <c r="E3862" s="495">
        <f t="shared" ref="E3862:F3877" si="485">C3862+E3861</f>
        <v>47165261.43</v>
      </c>
      <c r="F3862" s="495">
        <f t="shared" si="485"/>
        <v>58000369.510000005</v>
      </c>
      <c r="G3862" s="495">
        <f t="shared" si="484"/>
        <v>-10835108.080000006</v>
      </c>
      <c r="H3862" s="495">
        <f>VLOOKUP(A3862,'02-Metrics'!A:R,18,FALSE)</f>
        <v>196190620</v>
      </c>
      <c r="I3862" s="496">
        <f t="shared" si="480"/>
        <v>-5.5227452158518105E-2</v>
      </c>
      <c r="J3862" s="512"/>
      <c r="M3862" s="241" t="s">
        <v>1038</v>
      </c>
      <c r="S3862">
        <f t="shared" si="482"/>
        <v>2020</v>
      </c>
    </row>
    <row r="3863" spans="1:19">
      <c r="A3863" s="418" t="s">
        <v>1168</v>
      </c>
      <c r="B3863" s="497">
        <f>L3863</f>
        <v>43877</v>
      </c>
      <c r="C3863" s="498">
        <v>5000000</v>
      </c>
      <c r="D3863" s="498"/>
      <c r="E3863" s="495">
        <f t="shared" si="485"/>
        <v>52165261.43</v>
      </c>
      <c r="F3863" s="495">
        <f t="shared" si="485"/>
        <v>58000369.510000005</v>
      </c>
      <c r="G3863" s="495">
        <f t="shared" si="484"/>
        <v>-5835108.0800000057</v>
      </c>
      <c r="H3863" s="495">
        <f>VLOOKUP(A3863,'02-Metrics'!A:R,18,FALSE)</f>
        <v>196190620</v>
      </c>
      <c r="I3863" s="496">
        <f t="shared" si="480"/>
        <v>-2.9742033946373203E-2</v>
      </c>
      <c r="J3863" s="512"/>
      <c r="L3863" s="23">
        <v>43877</v>
      </c>
      <c r="M3863" s="241" t="s">
        <v>1039</v>
      </c>
      <c r="S3863">
        <f t="shared" si="482"/>
        <v>2020</v>
      </c>
    </row>
    <row r="3864" spans="1:19">
      <c r="A3864" s="418" t="s">
        <v>1168</v>
      </c>
      <c r="B3864" s="497">
        <f>L3864</f>
        <v>43877</v>
      </c>
      <c r="C3864" s="498">
        <v>1562500</v>
      </c>
      <c r="D3864" s="498"/>
      <c r="E3864" s="495">
        <f t="shared" si="485"/>
        <v>53727761.43</v>
      </c>
      <c r="F3864" s="495">
        <f t="shared" si="485"/>
        <v>58000369.510000005</v>
      </c>
      <c r="G3864" s="495">
        <f t="shared" si="484"/>
        <v>-4272608.0800000057</v>
      </c>
      <c r="H3864" s="495">
        <f>VLOOKUP(A3864,'02-Metrics'!A:R,18,FALSE)</f>
        <v>196190620</v>
      </c>
      <c r="I3864" s="496">
        <f t="shared" si="480"/>
        <v>-2.1777840755077923E-2</v>
      </c>
      <c r="J3864" s="512"/>
      <c r="L3864" s="23">
        <v>43877</v>
      </c>
      <c r="M3864" s="241" t="s">
        <v>1039</v>
      </c>
      <c r="S3864">
        <f t="shared" si="482"/>
        <v>2020</v>
      </c>
    </row>
    <row r="3865" spans="1:19">
      <c r="A3865" s="418" t="s">
        <v>1168</v>
      </c>
      <c r="B3865" s="497">
        <v>43891</v>
      </c>
      <c r="C3865" s="498"/>
      <c r="D3865" s="498">
        <v>6172946.29</v>
      </c>
      <c r="E3865" s="495">
        <f t="shared" si="485"/>
        <v>53727761.43</v>
      </c>
      <c r="F3865" s="495">
        <f t="shared" si="485"/>
        <v>64173315.800000004</v>
      </c>
      <c r="G3865" s="495">
        <f t="shared" si="484"/>
        <v>-10445554.370000005</v>
      </c>
      <c r="H3865" s="495">
        <f>VLOOKUP(A3865,'02-Metrics'!A:R,18,FALSE)</f>
        <v>196190620</v>
      </c>
      <c r="I3865" s="496">
        <f t="shared" si="480"/>
        <v>-5.3241864315429578E-2</v>
      </c>
      <c r="J3865" s="512"/>
      <c r="M3865" s="241" t="s">
        <v>1038</v>
      </c>
      <c r="S3865">
        <f t="shared" si="482"/>
        <v>2020</v>
      </c>
    </row>
    <row r="3866" spans="1:19">
      <c r="A3866" s="418" t="s">
        <v>1168</v>
      </c>
      <c r="B3866" s="497">
        <f>L3866</f>
        <v>43895</v>
      </c>
      <c r="C3866" s="498">
        <v>8278802.0700000003</v>
      </c>
      <c r="D3866" s="498"/>
      <c r="E3866" s="495">
        <f t="shared" si="485"/>
        <v>62006563.5</v>
      </c>
      <c r="F3866" s="495">
        <f t="shared" si="485"/>
        <v>64173315.800000004</v>
      </c>
      <c r="G3866" s="495">
        <f t="shared" si="484"/>
        <v>-2166752.3000000045</v>
      </c>
      <c r="H3866" s="495">
        <f>VLOOKUP(A3866,'02-Metrics'!A:R,18,FALSE)</f>
        <v>196190620</v>
      </c>
      <c r="I3866" s="496">
        <f t="shared" si="480"/>
        <v>-1.1044117705525394E-2</v>
      </c>
      <c r="J3866" s="512"/>
      <c r="L3866" s="23">
        <v>43895</v>
      </c>
      <c r="M3866" s="241" t="s">
        <v>764</v>
      </c>
      <c r="S3866">
        <f t="shared" si="482"/>
        <v>2020</v>
      </c>
    </row>
    <row r="3867" spans="1:19">
      <c r="A3867" s="418" t="s">
        <v>1168</v>
      </c>
      <c r="B3867" s="497">
        <f>L3867</f>
        <v>43895</v>
      </c>
      <c r="C3867" s="498">
        <v>3278802.07</v>
      </c>
      <c r="D3867" s="498"/>
      <c r="E3867" s="495">
        <f t="shared" si="485"/>
        <v>65285365.57</v>
      </c>
      <c r="F3867" s="495">
        <f t="shared" si="485"/>
        <v>64173315.800000004</v>
      </c>
      <c r="G3867" s="495">
        <f t="shared" si="484"/>
        <v>1112049.7699999958</v>
      </c>
      <c r="H3867" s="495">
        <f>VLOOKUP(A3867,'02-Metrics'!A:R,18,FALSE)</f>
        <v>196190620</v>
      </c>
      <c r="I3867" s="496">
        <f t="shared" si="480"/>
        <v>5.668210692233889E-3</v>
      </c>
      <c r="J3867" s="512"/>
      <c r="L3867" s="23">
        <v>43895</v>
      </c>
      <c r="M3867" s="241" t="s">
        <v>1039</v>
      </c>
      <c r="S3867">
        <f t="shared" si="482"/>
        <v>2020</v>
      </c>
    </row>
    <row r="3868" spans="1:19">
      <c r="A3868" s="418" t="s">
        <v>1168</v>
      </c>
      <c r="B3868" s="497">
        <f>L3868</f>
        <v>43895</v>
      </c>
      <c r="C3868" s="498">
        <v>5000000</v>
      </c>
      <c r="D3868" s="498"/>
      <c r="E3868" s="495">
        <f t="shared" si="485"/>
        <v>70285365.569999993</v>
      </c>
      <c r="F3868" s="495">
        <f t="shared" si="485"/>
        <v>64173315.800000004</v>
      </c>
      <c r="G3868" s="495">
        <f t="shared" si="484"/>
        <v>6112049.7699999884</v>
      </c>
      <c r="H3868" s="495">
        <f>VLOOKUP(A3868,'02-Metrics'!A:R,18,FALSE)</f>
        <v>196190620</v>
      </c>
      <c r="I3868" s="496">
        <f t="shared" si="480"/>
        <v>3.1153628904378755E-2</v>
      </c>
      <c r="J3868" s="512"/>
      <c r="L3868" s="23">
        <v>43895</v>
      </c>
      <c r="M3868" s="241" t="s">
        <v>1039</v>
      </c>
      <c r="S3868">
        <f t="shared" si="482"/>
        <v>2020</v>
      </c>
    </row>
    <row r="3869" spans="1:19">
      <c r="A3869" s="418" t="s">
        <v>1168</v>
      </c>
      <c r="B3869" s="497">
        <v>43922</v>
      </c>
      <c r="C3869" s="498"/>
      <c r="D3869" s="498">
        <v>4596619.7300000004</v>
      </c>
      <c r="E3869" s="495">
        <f t="shared" si="485"/>
        <v>70285365.569999993</v>
      </c>
      <c r="F3869" s="495">
        <f t="shared" si="485"/>
        <v>68769935.530000001</v>
      </c>
      <c r="G3869" s="495">
        <f t="shared" si="484"/>
        <v>1515430.0399999917</v>
      </c>
      <c r="H3869" s="495">
        <f>VLOOKUP(A3869,'02-Metrics'!A:R,18,FALSE)</f>
        <v>196190620</v>
      </c>
      <c r="I3869" s="496">
        <f t="shared" si="480"/>
        <v>7.7242736681294531E-3</v>
      </c>
      <c r="J3869" s="512"/>
      <c r="M3869" s="241" t="s">
        <v>1038</v>
      </c>
      <c r="S3869">
        <f t="shared" si="482"/>
        <v>2020</v>
      </c>
    </row>
    <row r="3870" spans="1:19">
      <c r="A3870" s="418" t="s">
        <v>1168</v>
      </c>
      <c r="B3870" s="497">
        <f>L3870</f>
        <v>43935</v>
      </c>
      <c r="C3870" s="498">
        <v>5000000</v>
      </c>
      <c r="D3870" s="498"/>
      <c r="E3870" s="495">
        <f t="shared" si="485"/>
        <v>75285365.569999993</v>
      </c>
      <c r="F3870" s="495">
        <f t="shared" si="485"/>
        <v>68769935.530000001</v>
      </c>
      <c r="G3870" s="495">
        <f t="shared" si="484"/>
        <v>6515430.0399999917</v>
      </c>
      <c r="H3870" s="495">
        <f>VLOOKUP(A3870,'02-Metrics'!A:R,18,FALSE)</f>
        <v>196190620</v>
      </c>
      <c r="I3870" s="496">
        <f t="shared" si="480"/>
        <v>3.3209691880274353E-2</v>
      </c>
      <c r="J3870" s="512"/>
      <c r="L3870" s="23">
        <v>43935</v>
      </c>
      <c r="M3870" s="241" t="s">
        <v>1039</v>
      </c>
      <c r="S3870">
        <f t="shared" si="482"/>
        <v>2020</v>
      </c>
    </row>
    <row r="3871" spans="1:19">
      <c r="A3871" s="418" t="s">
        <v>1168</v>
      </c>
      <c r="B3871" s="497">
        <f>L3871</f>
        <v>43935</v>
      </c>
      <c r="C3871" s="498">
        <v>2929959.81</v>
      </c>
      <c r="D3871" s="498"/>
      <c r="E3871" s="495">
        <f t="shared" si="485"/>
        <v>78215325.379999995</v>
      </c>
      <c r="F3871" s="495">
        <f t="shared" si="485"/>
        <v>68769935.530000001</v>
      </c>
      <c r="G3871" s="495">
        <f t="shared" si="484"/>
        <v>9445389.849999994</v>
      </c>
      <c r="H3871" s="495">
        <f>VLOOKUP(A3871,'02-Metrics'!A:R,18,FALSE)</f>
        <v>196190620</v>
      </c>
      <c r="I3871" s="496">
        <f t="shared" si="480"/>
        <v>4.814394210079969E-2</v>
      </c>
      <c r="J3871" s="512"/>
      <c r="L3871" s="23">
        <v>43935</v>
      </c>
      <c r="M3871" s="241" t="s">
        <v>1039</v>
      </c>
      <c r="S3871">
        <f t="shared" si="482"/>
        <v>2020</v>
      </c>
    </row>
    <row r="3872" spans="1:19">
      <c r="A3872" s="418" t="s">
        <v>1168</v>
      </c>
      <c r="B3872" s="497">
        <v>43952</v>
      </c>
      <c r="C3872" s="498"/>
      <c r="D3872" s="498">
        <v>9542179.9400000013</v>
      </c>
      <c r="E3872" s="495">
        <f t="shared" si="485"/>
        <v>78215325.379999995</v>
      </c>
      <c r="F3872" s="495">
        <f t="shared" si="485"/>
        <v>78312115.469999999</v>
      </c>
      <c r="G3872" s="495">
        <f t="shared" si="484"/>
        <v>-96790.090000003576</v>
      </c>
      <c r="H3872" s="495">
        <f>VLOOKUP(A3872,'02-Metrics'!A:R,18,FALSE)</f>
        <v>196190620</v>
      </c>
      <c r="I3872" s="496">
        <f t="shared" si="480"/>
        <v>-4.9334718448824704E-4</v>
      </c>
      <c r="J3872" s="512"/>
      <c r="M3872" s="241" t="s">
        <v>1038</v>
      </c>
      <c r="S3872">
        <f t="shared" si="482"/>
        <v>2020</v>
      </c>
    </row>
    <row r="3873" spans="1:19">
      <c r="A3873" s="418" t="s">
        <v>1168</v>
      </c>
      <c r="B3873" s="497">
        <f t="shared" ref="B3873:B3878" si="486">L3873</f>
        <v>43961</v>
      </c>
      <c r="C3873" s="498">
        <v>1818917.5</v>
      </c>
      <c r="D3873" s="498"/>
      <c r="E3873" s="495">
        <f t="shared" si="485"/>
        <v>80034242.879999995</v>
      </c>
      <c r="F3873" s="495">
        <f t="shared" si="485"/>
        <v>78312115.469999999</v>
      </c>
      <c r="G3873" s="495">
        <f t="shared" si="484"/>
        <v>1722127.4099999964</v>
      </c>
      <c r="H3873" s="495">
        <f>VLOOKUP(A3873,'02-Metrics'!A:R,18,FALSE)</f>
        <v>196190620</v>
      </c>
      <c r="I3873" s="496">
        <f t="shared" si="480"/>
        <v>8.7778274516895679E-3</v>
      </c>
      <c r="J3873" s="512"/>
      <c r="L3873" s="23">
        <v>43961</v>
      </c>
      <c r="M3873" s="241" t="s">
        <v>1039</v>
      </c>
      <c r="S3873">
        <f t="shared" si="482"/>
        <v>2020</v>
      </c>
    </row>
    <row r="3874" spans="1:19">
      <c r="A3874" s="418" t="s">
        <v>1168</v>
      </c>
      <c r="B3874" s="497">
        <f t="shared" si="486"/>
        <v>43961</v>
      </c>
      <c r="C3874" s="498">
        <v>3751873.62</v>
      </c>
      <c r="D3874" s="498"/>
      <c r="E3874" s="495">
        <f t="shared" si="485"/>
        <v>83786116.5</v>
      </c>
      <c r="F3874" s="495">
        <f t="shared" si="485"/>
        <v>78312115.469999999</v>
      </c>
      <c r="G3874" s="495">
        <f t="shared" si="484"/>
        <v>5474001.0300000012</v>
      </c>
      <c r="H3874" s="495">
        <f>VLOOKUP(A3874,'02-Metrics'!A:R,18,FALSE)</f>
        <v>196190620</v>
      </c>
      <c r="I3874" s="496">
        <f t="shared" si="480"/>
        <v>2.7901441108652399E-2</v>
      </c>
      <c r="J3874" s="512"/>
      <c r="L3874" s="23">
        <v>43961</v>
      </c>
      <c r="M3874" s="241" t="s">
        <v>1039</v>
      </c>
      <c r="S3874">
        <f t="shared" si="482"/>
        <v>2020</v>
      </c>
    </row>
    <row r="3875" spans="1:19">
      <c r="A3875" s="418" t="s">
        <v>1168</v>
      </c>
      <c r="B3875" s="497">
        <f t="shared" si="486"/>
        <v>43963</v>
      </c>
      <c r="C3875" s="498">
        <v>3899213.68</v>
      </c>
      <c r="D3875" s="498"/>
      <c r="E3875" s="495">
        <f t="shared" si="485"/>
        <v>87685330.180000007</v>
      </c>
      <c r="F3875" s="495">
        <f t="shared" si="485"/>
        <v>78312115.469999999</v>
      </c>
      <c r="G3875" s="495">
        <f t="shared" si="484"/>
        <v>9373214.7100000083</v>
      </c>
      <c r="H3875" s="495">
        <f>VLOOKUP(A3875,'02-Metrics'!A:R,18,FALSE)</f>
        <v>196190620</v>
      </c>
      <c r="I3875" s="496">
        <f t="shared" si="480"/>
        <v>4.7776059375315746E-2</v>
      </c>
      <c r="J3875" s="512"/>
      <c r="L3875" s="23">
        <v>43963</v>
      </c>
      <c r="M3875" s="241" t="s">
        <v>764</v>
      </c>
      <c r="S3875">
        <f t="shared" si="482"/>
        <v>2020</v>
      </c>
    </row>
    <row r="3876" spans="1:19">
      <c r="A3876" s="418" t="s">
        <v>1168</v>
      </c>
      <c r="B3876" s="497">
        <f t="shared" si="486"/>
        <v>43970</v>
      </c>
      <c r="C3876" s="498">
        <v>525633.82999999996</v>
      </c>
      <c r="D3876" s="498"/>
      <c r="E3876" s="495">
        <f t="shared" si="485"/>
        <v>88210964.010000005</v>
      </c>
      <c r="F3876" s="495">
        <f t="shared" si="485"/>
        <v>78312115.469999999</v>
      </c>
      <c r="G3876" s="495">
        <f t="shared" si="484"/>
        <v>9898848.5400000066</v>
      </c>
      <c r="H3876" s="495">
        <f>VLOOKUP(A3876,'02-Metrics'!A:R,18,FALSE)</f>
        <v>196190620</v>
      </c>
      <c r="I3876" s="496">
        <f t="shared" si="480"/>
        <v>5.0455258972116029E-2</v>
      </c>
      <c r="J3876" s="512"/>
      <c r="L3876" s="23">
        <v>43970</v>
      </c>
      <c r="M3876" s="241" t="s">
        <v>764</v>
      </c>
      <c r="S3876">
        <f t="shared" si="482"/>
        <v>2020</v>
      </c>
    </row>
    <row r="3877" spans="1:19">
      <c r="A3877" s="418" t="s">
        <v>1168</v>
      </c>
      <c r="B3877" s="497">
        <f t="shared" si="486"/>
        <v>43972</v>
      </c>
      <c r="C3877" s="498">
        <v>3899213.68</v>
      </c>
      <c r="D3877" s="498"/>
      <c r="E3877" s="495">
        <f t="shared" si="485"/>
        <v>92110177.690000013</v>
      </c>
      <c r="F3877" s="495">
        <f t="shared" si="485"/>
        <v>78312115.469999999</v>
      </c>
      <c r="G3877" s="495">
        <f t="shared" si="484"/>
        <v>13798062.220000014</v>
      </c>
      <c r="H3877" s="495">
        <f>VLOOKUP(A3877,'02-Metrics'!A:R,18,FALSE)</f>
        <v>196190620</v>
      </c>
      <c r="I3877" s="496">
        <f t="shared" si="480"/>
        <v>7.032987723877937E-2</v>
      </c>
      <c r="J3877" s="512"/>
      <c r="L3877" s="23">
        <v>43972</v>
      </c>
      <c r="M3877" s="241" t="s">
        <v>1039</v>
      </c>
      <c r="S3877">
        <f t="shared" si="482"/>
        <v>2020</v>
      </c>
    </row>
    <row r="3878" spans="1:19">
      <c r="A3878" s="418" t="s">
        <v>1168</v>
      </c>
      <c r="B3878" s="497">
        <f t="shared" si="486"/>
        <v>43972</v>
      </c>
      <c r="C3878" s="498">
        <v>525633.82999999996</v>
      </c>
      <c r="D3878" s="498"/>
      <c r="E3878" s="495">
        <f t="shared" ref="E3878:F3893" si="487">C3878+E3877</f>
        <v>92635811.520000011</v>
      </c>
      <c r="F3878" s="495">
        <f t="shared" si="487"/>
        <v>78312115.469999999</v>
      </c>
      <c r="G3878" s="495">
        <f t="shared" si="484"/>
        <v>14323696.050000012</v>
      </c>
      <c r="H3878" s="495">
        <f>VLOOKUP(A3878,'02-Metrics'!A:R,18,FALSE)</f>
        <v>196190620</v>
      </c>
      <c r="I3878" s="496">
        <f t="shared" si="480"/>
        <v>7.3009076835579667E-2</v>
      </c>
      <c r="J3878" s="512"/>
      <c r="L3878" s="23">
        <v>43972</v>
      </c>
      <c r="M3878" s="241" t="s">
        <v>1039</v>
      </c>
      <c r="S3878">
        <f t="shared" si="482"/>
        <v>2020</v>
      </c>
    </row>
    <row r="3879" spans="1:19">
      <c r="A3879" s="418" t="s">
        <v>1168</v>
      </c>
      <c r="B3879" s="497">
        <v>43983</v>
      </c>
      <c r="C3879" s="498"/>
      <c r="D3879" s="498">
        <v>14513935.549999997</v>
      </c>
      <c r="E3879" s="495">
        <f t="shared" si="487"/>
        <v>92635811.520000011</v>
      </c>
      <c r="F3879" s="495">
        <f t="shared" si="487"/>
        <v>92826051.019999996</v>
      </c>
      <c r="G3879" s="495">
        <f t="shared" si="484"/>
        <v>-190239.4999999851</v>
      </c>
      <c r="H3879" s="495">
        <f>VLOOKUP(A3879,'02-Metrics'!A:R,18,FALSE)</f>
        <v>196190620</v>
      </c>
      <c r="I3879" s="496">
        <f t="shared" si="480"/>
        <v>-9.6966664359379208E-4</v>
      </c>
      <c r="J3879" s="512"/>
      <c r="M3879" s="241" t="s">
        <v>1038</v>
      </c>
      <c r="S3879">
        <f t="shared" si="482"/>
        <v>2020</v>
      </c>
    </row>
    <row r="3880" spans="1:19">
      <c r="A3880" s="418" t="s">
        <v>1168</v>
      </c>
      <c r="B3880" s="497">
        <v>44013</v>
      </c>
      <c r="C3880" s="498"/>
      <c r="D3880" s="498">
        <v>9843472.5599999931</v>
      </c>
      <c r="E3880" s="495">
        <f t="shared" si="487"/>
        <v>92635811.520000011</v>
      </c>
      <c r="F3880" s="495">
        <f t="shared" si="487"/>
        <v>102669523.57999998</v>
      </c>
      <c r="G3880" s="495">
        <f t="shared" si="484"/>
        <v>-10033712.059999973</v>
      </c>
      <c r="H3880" s="495">
        <f>VLOOKUP(A3880,'02-Metrics'!A:R,18,FALSE)</f>
        <v>196190620</v>
      </c>
      <c r="I3880" s="496">
        <f t="shared" si="480"/>
        <v>-5.114266961386825E-2</v>
      </c>
      <c r="J3880" s="512"/>
      <c r="M3880" s="241" t="s">
        <v>1038</v>
      </c>
      <c r="S3880">
        <f t="shared" si="482"/>
        <v>2020</v>
      </c>
    </row>
    <row r="3881" spans="1:19">
      <c r="A3881" s="418" t="s">
        <v>1168</v>
      </c>
      <c r="B3881" s="497">
        <f>L3881</f>
        <v>44017</v>
      </c>
      <c r="C3881" s="498">
        <v>1161858.9099999999</v>
      </c>
      <c r="D3881" s="498"/>
      <c r="E3881" s="495">
        <f t="shared" si="487"/>
        <v>93797670.430000007</v>
      </c>
      <c r="F3881" s="495">
        <f t="shared" si="487"/>
        <v>102669523.57999998</v>
      </c>
      <c r="G3881" s="495">
        <f t="shared" si="484"/>
        <v>-8871853.1499999762</v>
      </c>
      <c r="H3881" s="495">
        <f>VLOOKUP(A3881,'02-Metrics'!A:R,18,FALSE)</f>
        <v>196190620</v>
      </c>
      <c r="I3881" s="496">
        <f t="shared" si="480"/>
        <v>-4.5220577568896907E-2</v>
      </c>
      <c r="J3881" s="512"/>
      <c r="L3881" s="23">
        <v>44017</v>
      </c>
      <c r="M3881" s="241" t="s">
        <v>1039</v>
      </c>
      <c r="S3881">
        <f t="shared" si="482"/>
        <v>2020</v>
      </c>
    </row>
    <row r="3882" spans="1:19">
      <c r="A3882" s="418" t="s">
        <v>1168</v>
      </c>
      <c r="B3882" s="497">
        <f>L3882</f>
        <v>44017</v>
      </c>
      <c r="C3882" s="498">
        <v>5000000</v>
      </c>
      <c r="D3882" s="498"/>
      <c r="E3882" s="495">
        <f t="shared" si="487"/>
        <v>98797670.430000007</v>
      </c>
      <c r="F3882" s="495">
        <f t="shared" si="487"/>
        <v>102669523.57999998</v>
      </c>
      <c r="G3882" s="495">
        <f t="shared" si="484"/>
        <v>-3871853.1499999762</v>
      </c>
      <c r="H3882" s="495">
        <f>VLOOKUP(A3882,'02-Metrics'!A:R,18,FALSE)</f>
        <v>196190620</v>
      </c>
      <c r="I3882" s="496">
        <f t="shared" si="480"/>
        <v>-1.9735159356752002E-2</v>
      </c>
      <c r="J3882" s="512"/>
      <c r="L3882" s="23">
        <v>44017</v>
      </c>
      <c r="M3882" s="241" t="s">
        <v>1039</v>
      </c>
      <c r="S3882">
        <f t="shared" si="482"/>
        <v>2020</v>
      </c>
    </row>
    <row r="3883" spans="1:19">
      <c r="A3883" s="418" t="s">
        <v>1168</v>
      </c>
      <c r="B3883" s="497">
        <v>44044</v>
      </c>
      <c r="C3883" s="498"/>
      <c r="D3883" s="498">
        <v>14055586.300000001</v>
      </c>
      <c r="E3883" s="495">
        <f t="shared" si="487"/>
        <v>98797670.430000007</v>
      </c>
      <c r="F3883" s="495">
        <f t="shared" si="487"/>
        <v>116725109.87999998</v>
      </c>
      <c r="G3883" s="495">
        <f t="shared" si="484"/>
        <v>-17927439.449999973</v>
      </c>
      <c r="H3883" s="495">
        <f>VLOOKUP(A3883,'02-Metrics'!A:R,18,FALSE)</f>
        <v>196190620</v>
      </c>
      <c r="I3883" s="496">
        <f t="shared" si="480"/>
        <v>-9.1377658371230866E-2</v>
      </c>
      <c r="J3883" s="512"/>
      <c r="M3883" s="241" t="s">
        <v>1038</v>
      </c>
      <c r="S3883">
        <f t="shared" si="482"/>
        <v>2020</v>
      </c>
    </row>
    <row r="3884" spans="1:19">
      <c r="A3884" s="418" t="s">
        <v>1168</v>
      </c>
      <c r="B3884" s="497">
        <f>L3884</f>
        <v>44053</v>
      </c>
      <c r="C3884" s="498">
        <v>3080191.13</v>
      </c>
      <c r="D3884" s="498"/>
      <c r="E3884" s="495">
        <f t="shared" si="487"/>
        <v>101877861.56</v>
      </c>
      <c r="F3884" s="495">
        <f t="shared" si="487"/>
        <v>116725109.87999998</v>
      </c>
      <c r="G3884" s="495">
        <f t="shared" si="484"/>
        <v>-14847248.319999978</v>
      </c>
      <c r="H3884" s="495">
        <f>VLOOKUP(A3884,'02-Metrics'!A:R,18,FALSE)</f>
        <v>196190620</v>
      </c>
      <c r="I3884" s="496">
        <f t="shared" si="480"/>
        <v>-7.5677666546953043E-2</v>
      </c>
      <c r="J3884" s="512"/>
      <c r="L3884" s="23">
        <v>44053</v>
      </c>
      <c r="M3884" s="241" t="s">
        <v>1039</v>
      </c>
      <c r="S3884">
        <f t="shared" si="482"/>
        <v>2020</v>
      </c>
    </row>
    <row r="3885" spans="1:19">
      <c r="A3885" s="418" t="s">
        <v>1168</v>
      </c>
      <c r="B3885" s="497">
        <f>L3885</f>
        <v>44053</v>
      </c>
      <c r="C3885" s="498">
        <v>5000000</v>
      </c>
      <c r="D3885" s="498"/>
      <c r="E3885" s="495">
        <f t="shared" si="487"/>
        <v>106877861.56</v>
      </c>
      <c r="F3885" s="495">
        <f t="shared" si="487"/>
        <v>116725109.87999998</v>
      </c>
      <c r="G3885" s="495">
        <f t="shared" si="484"/>
        <v>-9847248.3199999779</v>
      </c>
      <c r="H3885" s="495">
        <f>VLOOKUP(A3885,'02-Metrics'!A:R,18,FALSE)</f>
        <v>196190620</v>
      </c>
      <c r="I3885" s="496">
        <f t="shared" si="480"/>
        <v>-5.0192248334808148E-2</v>
      </c>
      <c r="J3885" s="512"/>
      <c r="L3885" s="23">
        <v>44053</v>
      </c>
      <c r="M3885" s="241" t="s">
        <v>1039</v>
      </c>
      <c r="S3885">
        <f t="shared" si="482"/>
        <v>2020</v>
      </c>
    </row>
    <row r="3886" spans="1:19">
      <c r="A3886" s="418" t="s">
        <v>1168</v>
      </c>
      <c r="B3886" s="497">
        <f>L3886</f>
        <v>44054</v>
      </c>
      <c r="C3886" s="498">
        <v>13080191.130000001</v>
      </c>
      <c r="D3886" s="498"/>
      <c r="E3886" s="495">
        <f t="shared" si="487"/>
        <v>119958052.69</v>
      </c>
      <c r="F3886" s="495">
        <f t="shared" si="487"/>
        <v>116725109.87999998</v>
      </c>
      <c r="G3886" s="495">
        <f t="shared" si="484"/>
        <v>3232942.8100000173</v>
      </c>
      <c r="H3886" s="495">
        <f>VLOOKUP(A3886,'02-Metrics'!A:R,18,FALSE)</f>
        <v>196190620</v>
      </c>
      <c r="I3886" s="496">
        <f t="shared" si="480"/>
        <v>1.6478579913759471E-2</v>
      </c>
      <c r="J3886" s="512"/>
      <c r="L3886" s="23">
        <v>44054</v>
      </c>
      <c r="M3886" s="241" t="s">
        <v>764</v>
      </c>
      <c r="S3886">
        <f t="shared" si="482"/>
        <v>2020</v>
      </c>
    </row>
    <row r="3887" spans="1:19">
      <c r="A3887" s="418" t="s">
        <v>1168</v>
      </c>
      <c r="B3887" s="497">
        <f>L3887</f>
        <v>44075</v>
      </c>
      <c r="C3887" s="498">
        <v>21936362.84</v>
      </c>
      <c r="D3887" s="498"/>
      <c r="E3887" s="495">
        <f t="shared" si="487"/>
        <v>141894415.53</v>
      </c>
      <c r="F3887" s="495">
        <f t="shared" si="487"/>
        <v>116725109.87999998</v>
      </c>
      <c r="G3887" s="495">
        <f t="shared" si="484"/>
        <v>25169305.650000021</v>
      </c>
      <c r="H3887" s="495">
        <f>VLOOKUP(A3887,'02-Metrics'!A:R,18,FALSE)</f>
        <v>196190620</v>
      </c>
      <c r="I3887" s="496">
        <f t="shared" si="480"/>
        <v>0.12829005611991043</v>
      </c>
      <c r="J3887" s="512"/>
      <c r="L3887" s="23">
        <v>44075</v>
      </c>
      <c r="M3887" s="241" t="s">
        <v>764</v>
      </c>
      <c r="S3887">
        <f t="shared" si="482"/>
        <v>2020</v>
      </c>
    </row>
    <row r="3888" spans="1:19">
      <c r="A3888" s="418" t="s">
        <v>1168</v>
      </c>
      <c r="B3888" s="497">
        <v>44075</v>
      </c>
      <c r="C3888" s="498"/>
      <c r="D3888" s="498">
        <v>24766400.499999989</v>
      </c>
      <c r="E3888" s="495">
        <f t="shared" si="487"/>
        <v>141894415.53</v>
      </c>
      <c r="F3888" s="495">
        <f t="shared" si="487"/>
        <v>141491510.37999997</v>
      </c>
      <c r="G3888" s="495">
        <f t="shared" si="484"/>
        <v>402905.15000003576</v>
      </c>
      <c r="H3888" s="495">
        <f>VLOOKUP(A3888,'02-Metrics'!A:R,18,FALSE)</f>
        <v>196190620</v>
      </c>
      <c r="I3888" s="496">
        <f t="shared" si="480"/>
        <v>2.0536412495155772E-3</v>
      </c>
      <c r="J3888" s="512"/>
      <c r="M3888" s="241" t="s">
        <v>1038</v>
      </c>
      <c r="S3888">
        <f t="shared" si="482"/>
        <v>2020</v>
      </c>
    </row>
    <row r="3889" spans="1:19">
      <c r="A3889" s="418" t="s">
        <v>1168</v>
      </c>
      <c r="B3889" s="497">
        <f t="shared" ref="B3889:B3898" si="488">L3889</f>
        <v>44075</v>
      </c>
      <c r="C3889" s="498">
        <v>5000000</v>
      </c>
      <c r="D3889" s="498"/>
      <c r="E3889" s="495">
        <f t="shared" si="487"/>
        <v>146894415.53</v>
      </c>
      <c r="F3889" s="495">
        <f t="shared" si="487"/>
        <v>141491510.37999997</v>
      </c>
      <c r="G3889" s="495">
        <f t="shared" si="484"/>
        <v>5402905.1500000358</v>
      </c>
      <c r="H3889" s="495">
        <f>VLOOKUP(A3889,'02-Metrics'!A:R,18,FALSE)</f>
        <v>196190620</v>
      </c>
      <c r="I3889" s="496">
        <f t="shared" si="480"/>
        <v>2.7539059461660478E-2</v>
      </c>
      <c r="J3889" s="512"/>
      <c r="L3889" s="23">
        <v>44075</v>
      </c>
      <c r="M3889" s="241" t="s">
        <v>1039</v>
      </c>
      <c r="S3889">
        <f t="shared" si="482"/>
        <v>2020</v>
      </c>
    </row>
    <row r="3890" spans="1:19">
      <c r="A3890" s="418" t="s">
        <v>1168</v>
      </c>
      <c r="B3890" s="497">
        <f t="shared" si="488"/>
        <v>44075</v>
      </c>
      <c r="C3890" s="498">
        <v>1936362.84</v>
      </c>
      <c r="D3890" s="498"/>
      <c r="E3890" s="495">
        <f t="shared" si="487"/>
        <v>148830778.37</v>
      </c>
      <c r="F3890" s="495">
        <f t="shared" si="487"/>
        <v>141491510.37999997</v>
      </c>
      <c r="G3890" s="495">
        <f t="shared" si="484"/>
        <v>7339267.9900000393</v>
      </c>
      <c r="H3890" s="495">
        <f>VLOOKUP(A3890,'02-Metrics'!A:R,18,FALSE)</f>
        <v>196190620</v>
      </c>
      <c r="I3890" s="496">
        <f t="shared" si="480"/>
        <v>3.7408862819231822E-2</v>
      </c>
      <c r="J3890" s="512"/>
      <c r="L3890" s="23">
        <v>44075</v>
      </c>
      <c r="M3890" s="241" t="s">
        <v>1039</v>
      </c>
      <c r="S3890">
        <f t="shared" si="482"/>
        <v>2020</v>
      </c>
    </row>
    <row r="3891" spans="1:19">
      <c r="A3891" s="418" t="s">
        <v>1168</v>
      </c>
      <c r="B3891" s="497">
        <f t="shared" si="488"/>
        <v>44105</v>
      </c>
      <c r="C3891" s="498"/>
      <c r="D3891" s="498">
        <v>10255443.060000001</v>
      </c>
      <c r="E3891" s="495">
        <f t="shared" si="487"/>
        <v>148830778.37</v>
      </c>
      <c r="F3891" s="495">
        <f t="shared" si="487"/>
        <v>151746953.43999997</v>
      </c>
      <c r="G3891" s="495">
        <f t="shared" si="484"/>
        <v>-2916175.069999963</v>
      </c>
      <c r="H3891" s="495">
        <f>VLOOKUP(A3891,'02-Metrics'!A:R,18,FALSE)</f>
        <v>196190620</v>
      </c>
      <c r="I3891" s="496">
        <f t="shared" si="480"/>
        <v>-1.4863988247756E-2</v>
      </c>
      <c r="J3891" s="512"/>
      <c r="L3891" s="23">
        <v>44105</v>
      </c>
      <c r="M3891" s="241" t="s">
        <v>1040</v>
      </c>
      <c r="S3891">
        <f t="shared" si="482"/>
        <v>2020</v>
      </c>
    </row>
    <row r="3892" spans="1:19">
      <c r="A3892" s="418" t="s">
        <v>1168</v>
      </c>
      <c r="B3892" s="497">
        <f t="shared" si="488"/>
        <v>44118</v>
      </c>
      <c r="C3892" s="498">
        <v>5000000</v>
      </c>
      <c r="D3892" s="498"/>
      <c r="E3892" s="495">
        <f t="shared" si="487"/>
        <v>153830778.37</v>
      </c>
      <c r="F3892" s="495">
        <f t="shared" si="487"/>
        <v>151746953.43999997</v>
      </c>
      <c r="G3892" s="495">
        <f t="shared" si="484"/>
        <v>2083824.930000037</v>
      </c>
      <c r="H3892" s="495">
        <f>VLOOKUP(A3892,'02-Metrics'!A:R,18,FALSE)</f>
        <v>196190620</v>
      </c>
      <c r="I3892" s="496">
        <f t="shared" si="480"/>
        <v>1.0621429964388904E-2</v>
      </c>
      <c r="J3892" s="512"/>
      <c r="L3892" s="23">
        <v>44118</v>
      </c>
      <c r="M3892" s="241" t="s">
        <v>1039</v>
      </c>
      <c r="S3892">
        <f t="shared" si="482"/>
        <v>2020</v>
      </c>
    </row>
    <row r="3893" spans="1:19">
      <c r="A3893" s="418" t="s">
        <v>1168</v>
      </c>
      <c r="B3893" s="497">
        <f t="shared" si="488"/>
        <v>44118</v>
      </c>
      <c r="C3893" s="498">
        <v>981834.92</v>
      </c>
      <c r="D3893" s="498"/>
      <c r="E3893" s="495">
        <f t="shared" si="487"/>
        <v>154812613.28999999</v>
      </c>
      <c r="F3893" s="495">
        <f t="shared" si="487"/>
        <v>151746953.43999997</v>
      </c>
      <c r="G3893" s="495">
        <f t="shared" si="484"/>
        <v>3065659.8500000238</v>
      </c>
      <c r="H3893" s="495">
        <f>VLOOKUP(A3893,'02-Metrics'!A:R,18,FALSE)</f>
        <v>196190620</v>
      </c>
      <c r="I3893" s="496">
        <f t="shared" si="480"/>
        <v>1.5625924674686403E-2</v>
      </c>
      <c r="J3893" s="512"/>
      <c r="L3893" s="23">
        <v>44118</v>
      </c>
      <c r="M3893" s="241" t="s">
        <v>1039</v>
      </c>
      <c r="S3893">
        <f t="shared" si="482"/>
        <v>2020</v>
      </c>
    </row>
    <row r="3894" spans="1:19">
      <c r="A3894" s="418" t="s">
        <v>1168</v>
      </c>
      <c r="B3894" s="497">
        <f t="shared" si="488"/>
        <v>44126</v>
      </c>
      <c r="C3894" s="498">
        <v>1264914.1599999999</v>
      </c>
      <c r="D3894" s="498"/>
      <c r="E3894" s="495">
        <f t="shared" ref="E3894:F3907" si="489">C3894+E3893</f>
        <v>156077527.44999999</v>
      </c>
      <c r="F3894" s="495">
        <f t="shared" si="489"/>
        <v>151746953.43999997</v>
      </c>
      <c r="G3894" s="495">
        <f t="shared" si="484"/>
        <v>4330574.0100000203</v>
      </c>
      <c r="H3894" s="495">
        <f>VLOOKUP(A3894,'02-Metrics'!A:R,18,FALSE)</f>
        <v>196190620</v>
      </c>
      <c r="I3894" s="496">
        <f t="shared" si="480"/>
        <v>2.207329794869918E-2</v>
      </c>
      <c r="J3894" s="512"/>
      <c r="L3894" s="23">
        <v>44126</v>
      </c>
      <c r="M3894" s="241" t="s">
        <v>1039</v>
      </c>
      <c r="S3894">
        <f t="shared" si="482"/>
        <v>2020</v>
      </c>
    </row>
    <row r="3895" spans="1:19">
      <c r="A3895" s="418" t="s">
        <v>1168</v>
      </c>
      <c r="B3895" s="497">
        <f t="shared" si="488"/>
        <v>44136</v>
      </c>
      <c r="C3895" s="498"/>
      <c r="D3895" s="498">
        <v>16609524.110000003</v>
      </c>
      <c r="E3895" s="495">
        <f t="shared" si="489"/>
        <v>156077527.44999999</v>
      </c>
      <c r="F3895" s="495">
        <f t="shared" si="489"/>
        <v>168356477.54999998</v>
      </c>
      <c r="G3895" s="495">
        <f t="shared" si="484"/>
        <v>-12278950.099999994</v>
      </c>
      <c r="H3895" s="495">
        <f>VLOOKUP(A3895,'02-Metrics'!A:R,18,FALSE)</f>
        <v>196190620</v>
      </c>
      <c r="I3895" s="496">
        <f t="shared" si="480"/>
        <v>-6.2586835700911669E-2</v>
      </c>
      <c r="J3895" s="512"/>
      <c r="L3895" s="23">
        <v>44136</v>
      </c>
      <c r="M3895" s="241" t="s">
        <v>1040</v>
      </c>
      <c r="S3895">
        <f t="shared" si="482"/>
        <v>2020</v>
      </c>
    </row>
    <row r="3896" spans="1:19">
      <c r="A3896" s="418" t="s">
        <v>1168</v>
      </c>
      <c r="B3896" s="497">
        <f t="shared" si="488"/>
        <v>44154</v>
      </c>
      <c r="C3896" s="498">
        <v>1592416.38</v>
      </c>
      <c r="D3896" s="498"/>
      <c r="E3896" s="495">
        <f t="shared" si="489"/>
        <v>157669943.82999998</v>
      </c>
      <c r="F3896" s="495">
        <f t="shared" si="489"/>
        <v>168356477.54999998</v>
      </c>
      <c r="G3896" s="495">
        <f t="shared" si="484"/>
        <v>-10686533.719999999</v>
      </c>
      <c r="H3896" s="495">
        <f>VLOOKUP(A3896,'02-Metrics'!A:R,18,FALSE)</f>
        <v>196190620</v>
      </c>
      <c r="I3896" s="496">
        <f t="shared" ref="I3896:I3958" si="490">G3896/H3896</f>
        <v>-5.4470156218477714E-2</v>
      </c>
      <c r="J3896" s="512"/>
      <c r="L3896" s="23">
        <v>44154</v>
      </c>
      <c r="M3896" s="241" t="s">
        <v>1039</v>
      </c>
      <c r="S3896">
        <f t="shared" si="482"/>
        <v>2020</v>
      </c>
    </row>
    <row r="3897" spans="1:19">
      <c r="A3897" s="418" t="s">
        <v>1168</v>
      </c>
      <c r="B3897" s="497">
        <f t="shared" si="488"/>
        <v>44154</v>
      </c>
      <c r="C3897" s="498">
        <v>5000000</v>
      </c>
      <c r="D3897" s="498"/>
      <c r="E3897" s="495">
        <f t="shared" si="489"/>
        <v>162669943.82999998</v>
      </c>
      <c r="F3897" s="495">
        <f t="shared" si="489"/>
        <v>168356477.54999998</v>
      </c>
      <c r="G3897" s="495">
        <f t="shared" si="484"/>
        <v>-5686533.7199999988</v>
      </c>
      <c r="H3897" s="495">
        <f>VLOOKUP(A3897,'02-Metrics'!A:R,18,FALSE)</f>
        <v>196190620</v>
      </c>
      <c r="I3897" s="496">
        <f t="shared" si="490"/>
        <v>-2.8984738006332816E-2</v>
      </c>
      <c r="J3897" s="512"/>
      <c r="L3897" s="23">
        <v>44154</v>
      </c>
      <c r="M3897" s="241" t="s">
        <v>1039</v>
      </c>
      <c r="S3897">
        <f t="shared" si="482"/>
        <v>2020</v>
      </c>
    </row>
    <row r="3898" spans="1:19">
      <c r="A3898" s="418" t="s">
        <v>1168</v>
      </c>
      <c r="B3898" s="497">
        <f t="shared" si="488"/>
        <v>44166</v>
      </c>
      <c r="C3898" s="498"/>
      <c r="D3898" s="498">
        <v>5286036.68</v>
      </c>
      <c r="E3898" s="495">
        <f t="shared" si="489"/>
        <v>162669943.82999998</v>
      </c>
      <c r="F3898" s="495">
        <f t="shared" si="489"/>
        <v>173642514.22999999</v>
      </c>
      <c r="G3898" s="495">
        <f t="shared" si="484"/>
        <v>-10972570.400000006</v>
      </c>
      <c r="H3898" s="495">
        <f>VLOOKUP(A3898,'02-Metrics'!A:R,18,FALSE)</f>
        <v>196190620</v>
      </c>
      <c r="I3898" s="496">
        <f t="shared" si="490"/>
        <v>-5.5928109101240443E-2</v>
      </c>
      <c r="J3898" s="512"/>
      <c r="L3898" s="23">
        <v>44166</v>
      </c>
      <c r="M3898" s="241" t="s">
        <v>1040</v>
      </c>
      <c r="S3898">
        <f t="shared" si="482"/>
        <v>2020</v>
      </c>
    </row>
    <row r="3899" spans="1:19">
      <c r="A3899" s="418" t="s">
        <v>1168</v>
      </c>
      <c r="B3899" s="497">
        <v>44197</v>
      </c>
      <c r="C3899" s="498"/>
      <c r="D3899" s="498">
        <v>3462029.2600000007</v>
      </c>
      <c r="E3899" s="495">
        <f t="shared" si="489"/>
        <v>162669943.82999998</v>
      </c>
      <c r="F3899" s="495">
        <f t="shared" si="489"/>
        <v>177104543.48999998</v>
      </c>
      <c r="G3899" s="495">
        <f t="shared" si="484"/>
        <v>-14434599.659999996</v>
      </c>
      <c r="H3899" s="495">
        <f>VLOOKUP(A3899,'02-Metrics'!A:R,18,FALSE)</f>
        <v>196190620</v>
      </c>
      <c r="I3899" s="496">
        <f t="shared" si="490"/>
        <v>-7.3574361811996905E-2</v>
      </c>
      <c r="J3899" s="512"/>
      <c r="M3899" s="241" t="s">
        <v>1038</v>
      </c>
      <c r="S3899">
        <f t="shared" si="482"/>
        <v>2021</v>
      </c>
    </row>
    <row r="3900" spans="1:19">
      <c r="A3900" s="418" t="s">
        <v>1168</v>
      </c>
      <c r="B3900" s="497">
        <f>L3900</f>
        <v>44215</v>
      </c>
      <c r="C3900" s="498">
        <v>1513146.56</v>
      </c>
      <c r="D3900" s="498"/>
      <c r="E3900" s="495">
        <f t="shared" si="489"/>
        <v>164183090.38999999</v>
      </c>
      <c r="F3900" s="495">
        <f t="shared" si="489"/>
        <v>177104543.48999998</v>
      </c>
      <c r="G3900" s="495">
        <f t="shared" si="484"/>
        <v>-12921453.099999994</v>
      </c>
      <c r="H3900" s="495">
        <f>VLOOKUP(A3900,'02-Metrics'!A:R,18,FALSE)</f>
        <v>196190620</v>
      </c>
      <c r="I3900" s="496">
        <f t="shared" si="490"/>
        <v>-6.5861727232423214E-2</v>
      </c>
      <c r="J3900" s="512"/>
      <c r="L3900" s="23">
        <v>44215</v>
      </c>
      <c r="M3900" s="241" t="s">
        <v>1039</v>
      </c>
      <c r="S3900">
        <f t="shared" si="482"/>
        <v>2021</v>
      </c>
    </row>
    <row r="3901" spans="1:19">
      <c r="A3901" s="418" t="s">
        <v>1168</v>
      </c>
      <c r="B3901" s="497">
        <f>L3901</f>
        <v>44220</v>
      </c>
      <c r="C3901" s="498">
        <v>5000000</v>
      </c>
      <c r="D3901" s="498"/>
      <c r="E3901" s="495">
        <f t="shared" si="489"/>
        <v>169183090.38999999</v>
      </c>
      <c r="F3901" s="495">
        <f t="shared" si="489"/>
        <v>177104543.48999998</v>
      </c>
      <c r="G3901" s="495">
        <f t="shared" si="484"/>
        <v>-7921453.099999994</v>
      </c>
      <c r="H3901" s="495">
        <f>VLOOKUP(A3901,'02-Metrics'!A:R,18,FALSE)</f>
        <v>196190620</v>
      </c>
      <c r="I3901" s="496">
        <f t="shared" si="490"/>
        <v>-4.0376309020278306E-2</v>
      </c>
      <c r="J3901" s="512"/>
      <c r="L3901" s="23">
        <v>44220</v>
      </c>
      <c r="M3901" s="241" t="s">
        <v>1039</v>
      </c>
      <c r="S3901">
        <f t="shared" si="482"/>
        <v>2021</v>
      </c>
    </row>
    <row r="3902" spans="1:19">
      <c r="A3902" s="418" t="s">
        <v>1168</v>
      </c>
      <c r="B3902" s="497">
        <f>L3902</f>
        <v>44220</v>
      </c>
      <c r="C3902" s="498">
        <v>898929.26</v>
      </c>
      <c r="D3902" s="498"/>
      <c r="E3902" s="495">
        <f t="shared" si="489"/>
        <v>170082019.64999998</v>
      </c>
      <c r="F3902" s="495">
        <f t="shared" si="489"/>
        <v>177104543.48999998</v>
      </c>
      <c r="G3902" s="495">
        <f t="shared" si="484"/>
        <v>-7022523.8400000036</v>
      </c>
      <c r="H3902" s="495">
        <f>VLOOKUP(A3902,'02-Metrics'!A:R,18,FALSE)</f>
        <v>196190620</v>
      </c>
      <c r="I3902" s="496">
        <f t="shared" si="490"/>
        <v>-3.5794391393431567E-2</v>
      </c>
      <c r="J3902" s="512"/>
      <c r="L3902" s="23">
        <v>44220</v>
      </c>
      <c r="M3902" s="241" t="s">
        <v>1039</v>
      </c>
      <c r="S3902">
        <f t="shared" si="482"/>
        <v>2021</v>
      </c>
    </row>
    <row r="3903" spans="1:19">
      <c r="A3903" s="418" t="s">
        <v>1168</v>
      </c>
      <c r="B3903" s="497">
        <v>44228</v>
      </c>
      <c r="C3903" s="498"/>
      <c r="D3903" s="498">
        <v>13442010.460000001</v>
      </c>
      <c r="E3903" s="495">
        <f t="shared" si="489"/>
        <v>170082019.64999998</v>
      </c>
      <c r="F3903" s="495">
        <f t="shared" si="489"/>
        <v>190546553.94999999</v>
      </c>
      <c r="G3903" s="495">
        <f t="shared" si="484"/>
        <v>-20464534.300000012</v>
      </c>
      <c r="H3903" s="495">
        <f>VLOOKUP(A3903,'02-Metrics'!A:R,18,FALSE)</f>
        <v>196190620</v>
      </c>
      <c r="I3903" s="496">
        <f t="shared" si="490"/>
        <v>-0.10430944303045687</v>
      </c>
      <c r="J3903" s="512"/>
      <c r="M3903" s="241" t="s">
        <v>1038</v>
      </c>
      <c r="S3903">
        <f t="shared" si="482"/>
        <v>2021</v>
      </c>
    </row>
    <row r="3904" spans="1:19">
      <c r="A3904" s="418" t="s">
        <v>1168</v>
      </c>
      <c r="B3904" s="497">
        <v>44256</v>
      </c>
      <c r="C3904" s="498"/>
      <c r="D3904" s="498">
        <v>3809231.2300000004</v>
      </c>
      <c r="E3904" s="495">
        <f t="shared" si="489"/>
        <v>170082019.64999998</v>
      </c>
      <c r="F3904" s="495">
        <f t="shared" si="489"/>
        <v>194355785.17999998</v>
      </c>
      <c r="G3904" s="495">
        <f t="shared" si="484"/>
        <v>-24273765.530000001</v>
      </c>
      <c r="H3904" s="495">
        <f>VLOOKUP(A3904,'02-Metrics'!A:R,18,FALSE)</f>
        <v>196190620</v>
      </c>
      <c r="I3904" s="496">
        <f t="shared" si="490"/>
        <v>-0.12372541322311945</v>
      </c>
      <c r="J3904" s="512"/>
      <c r="M3904" s="241" t="s">
        <v>1038</v>
      </c>
      <c r="S3904">
        <f t="shared" si="482"/>
        <v>2021</v>
      </c>
    </row>
    <row r="3905" spans="1:19">
      <c r="A3905" s="418" t="s">
        <v>1168</v>
      </c>
      <c r="B3905" s="497">
        <f>L3905</f>
        <v>44258</v>
      </c>
      <c r="C3905" s="498">
        <v>780253.07</v>
      </c>
      <c r="D3905" s="498"/>
      <c r="E3905" s="495">
        <f t="shared" si="489"/>
        <v>170862272.71999997</v>
      </c>
      <c r="F3905" s="495">
        <f t="shared" si="489"/>
        <v>194355785.17999998</v>
      </c>
      <c r="G3905" s="495">
        <f t="shared" si="484"/>
        <v>-23493512.460000008</v>
      </c>
      <c r="H3905" s="495">
        <f>VLOOKUP(A3905,'02-Metrics'!A:R,18,FALSE)</f>
        <v>196190620</v>
      </c>
      <c r="I3905" s="496">
        <f t="shared" si="490"/>
        <v>-0.11974839806306749</v>
      </c>
      <c r="J3905" s="512"/>
      <c r="L3905" s="23">
        <v>44258</v>
      </c>
      <c r="M3905" s="241" t="s">
        <v>1039</v>
      </c>
      <c r="S3905">
        <f t="shared" si="482"/>
        <v>2021</v>
      </c>
    </row>
    <row r="3906" spans="1:19">
      <c r="A3906" s="418" t="s">
        <v>1168</v>
      </c>
      <c r="B3906" s="497">
        <f>L3906</f>
        <v>44270</v>
      </c>
      <c r="C3906" s="498">
        <v>5000000</v>
      </c>
      <c r="D3906" s="498"/>
      <c r="E3906" s="495">
        <f t="shared" si="489"/>
        <v>175862272.71999997</v>
      </c>
      <c r="F3906" s="495">
        <f t="shared" si="489"/>
        <v>194355785.17999998</v>
      </c>
      <c r="G3906" s="495">
        <f t="shared" si="484"/>
        <v>-18493512.460000008</v>
      </c>
      <c r="H3906" s="495">
        <f>VLOOKUP(A3906,'02-Metrics'!A:R,18,FALSE)</f>
        <v>196190620</v>
      </c>
      <c r="I3906" s="496">
        <f t="shared" si="490"/>
        <v>-9.4262979850922579E-2</v>
      </c>
      <c r="J3906" s="512"/>
      <c r="L3906" s="23">
        <v>44270</v>
      </c>
      <c r="M3906" s="241" t="s">
        <v>1039</v>
      </c>
      <c r="S3906">
        <f t="shared" si="482"/>
        <v>2021</v>
      </c>
    </row>
    <row r="3907" spans="1:19">
      <c r="A3907" s="418" t="s">
        <v>1168</v>
      </c>
      <c r="B3907" s="497">
        <f>L3907</f>
        <v>44270</v>
      </c>
      <c r="C3907" s="498">
        <v>400893.31</v>
      </c>
      <c r="D3907" s="498"/>
      <c r="E3907" s="495">
        <f t="shared" si="489"/>
        <v>176263166.02999997</v>
      </c>
      <c r="F3907" s="495">
        <f t="shared" si="489"/>
        <v>194355785.17999998</v>
      </c>
      <c r="G3907" s="495">
        <f t="shared" si="484"/>
        <v>-18092619.150000006</v>
      </c>
      <c r="H3907" s="495">
        <f>VLOOKUP(A3907,'02-Metrics'!A:R,18,FALSE)</f>
        <v>196190620</v>
      </c>
      <c r="I3907" s="496">
        <f t="shared" si="490"/>
        <v>-9.2219593118162357E-2</v>
      </c>
      <c r="J3907" s="512"/>
      <c r="L3907" s="23">
        <v>44270</v>
      </c>
      <c r="M3907" s="241" t="s">
        <v>1039</v>
      </c>
      <c r="S3907">
        <f t="shared" ref="S3907:S3970" si="491">YEAR(B3907)</f>
        <v>2021</v>
      </c>
    </row>
    <row r="3908" spans="1:19">
      <c r="A3908" s="418"/>
      <c r="B3908" s="505"/>
      <c r="C3908" s="506"/>
      <c r="D3908" s="506"/>
      <c r="E3908" s="506"/>
      <c r="F3908" s="506"/>
      <c r="G3908" s="506"/>
      <c r="H3908" s="495"/>
      <c r="I3908" s="496"/>
      <c r="J3908" s="512"/>
      <c r="S3908">
        <f t="shared" si="491"/>
        <v>1900</v>
      </c>
    </row>
    <row r="3909" spans="1:19">
      <c r="A3909" s="418" t="s">
        <v>1172</v>
      </c>
      <c r="B3909" s="497">
        <v>43739</v>
      </c>
      <c r="C3909" s="498"/>
      <c r="D3909" s="498">
        <v>153062.78</v>
      </c>
      <c r="E3909" s="495">
        <f t="shared" ref="E3909:F3924" si="492">C3909+E3908</f>
        <v>0</v>
      </c>
      <c r="F3909" s="495">
        <f t="shared" si="492"/>
        <v>153062.78</v>
      </c>
      <c r="G3909" s="495">
        <f t="shared" si="484"/>
        <v>-153062.78</v>
      </c>
      <c r="H3909" s="495">
        <f>VLOOKUP(A3909,'02-Metrics'!A:R,18,FALSE)</f>
        <v>635000000</v>
      </c>
      <c r="I3909" s="496">
        <f t="shared" si="490"/>
        <v>-2.4104374803149607E-4</v>
      </c>
      <c r="J3909" s="512"/>
      <c r="M3909" s="241" t="s">
        <v>1038</v>
      </c>
      <c r="S3909">
        <f t="shared" si="491"/>
        <v>2019</v>
      </c>
    </row>
    <row r="3910" spans="1:19">
      <c r="A3910" s="418" t="s">
        <v>1172</v>
      </c>
      <c r="B3910" s="497">
        <v>43770</v>
      </c>
      <c r="C3910" s="498"/>
      <c r="D3910" s="498">
        <v>3188079.48</v>
      </c>
      <c r="E3910" s="495">
        <f t="shared" si="492"/>
        <v>0</v>
      </c>
      <c r="F3910" s="495">
        <f t="shared" si="492"/>
        <v>3341142.26</v>
      </c>
      <c r="G3910" s="495">
        <f t="shared" si="484"/>
        <v>-3341142.26</v>
      </c>
      <c r="H3910" s="495">
        <f>VLOOKUP(A3910,'02-Metrics'!A:R,18,FALSE)</f>
        <v>635000000</v>
      </c>
      <c r="I3910" s="496">
        <f t="shared" si="490"/>
        <v>-5.2616413543307081E-3</v>
      </c>
      <c r="J3910" s="512"/>
      <c r="M3910" s="241" t="s">
        <v>1038</v>
      </c>
      <c r="S3910">
        <f t="shared" si="491"/>
        <v>2019</v>
      </c>
    </row>
    <row r="3911" spans="1:19">
      <c r="A3911" s="418" t="s">
        <v>1172</v>
      </c>
      <c r="B3911" s="497">
        <v>43800</v>
      </c>
      <c r="C3911" s="498"/>
      <c r="D3911" s="498">
        <v>10012953.380000001</v>
      </c>
      <c r="E3911" s="495">
        <f t="shared" si="492"/>
        <v>0</v>
      </c>
      <c r="F3911" s="495">
        <f t="shared" si="492"/>
        <v>13354095.640000001</v>
      </c>
      <c r="G3911" s="495">
        <f t="shared" si="484"/>
        <v>-13354095.640000001</v>
      </c>
      <c r="H3911" s="495">
        <f>VLOOKUP(A3911,'02-Metrics'!A:R,18,FALSE)</f>
        <v>635000000</v>
      </c>
      <c r="I3911" s="496">
        <f t="shared" si="490"/>
        <v>-2.103007187401575E-2</v>
      </c>
      <c r="J3911" s="512"/>
      <c r="M3911" s="241" t="s">
        <v>1038</v>
      </c>
      <c r="S3911">
        <f t="shared" si="491"/>
        <v>2019</v>
      </c>
    </row>
    <row r="3912" spans="1:19">
      <c r="A3912" s="418" t="s">
        <v>1172</v>
      </c>
      <c r="B3912" s="497">
        <v>43831</v>
      </c>
      <c r="C3912" s="498"/>
      <c r="D3912" s="498">
        <v>9572180.5900000017</v>
      </c>
      <c r="E3912" s="495">
        <f t="shared" si="492"/>
        <v>0</v>
      </c>
      <c r="F3912" s="495">
        <f t="shared" si="492"/>
        <v>22926276.230000004</v>
      </c>
      <c r="G3912" s="495">
        <f t="shared" si="484"/>
        <v>-22926276.230000004</v>
      </c>
      <c r="H3912" s="495">
        <f>VLOOKUP(A3912,'02-Metrics'!A:R,18,FALSE)</f>
        <v>635000000</v>
      </c>
      <c r="I3912" s="496">
        <f t="shared" si="490"/>
        <v>-3.6104372015748037E-2</v>
      </c>
      <c r="J3912" s="512"/>
      <c r="M3912" s="241" t="s">
        <v>1038</v>
      </c>
      <c r="S3912">
        <f t="shared" si="491"/>
        <v>2020</v>
      </c>
    </row>
    <row r="3913" spans="1:19">
      <c r="A3913" s="418" t="s">
        <v>1172</v>
      </c>
      <c r="B3913" s="497">
        <f>L3913</f>
        <v>43851</v>
      </c>
      <c r="C3913" s="498">
        <v>25000000</v>
      </c>
      <c r="D3913" s="498"/>
      <c r="E3913" s="495">
        <f t="shared" si="492"/>
        <v>25000000</v>
      </c>
      <c r="F3913" s="495">
        <f t="shared" si="492"/>
        <v>22926276.230000004</v>
      </c>
      <c r="G3913" s="495">
        <f t="shared" si="484"/>
        <v>2073723.7699999958</v>
      </c>
      <c r="H3913" s="495">
        <f>VLOOKUP(A3913,'02-Metrics'!A:R,18,FALSE)</f>
        <v>635000000</v>
      </c>
      <c r="I3913" s="496">
        <f t="shared" si="490"/>
        <v>3.2657067244094423E-3</v>
      </c>
      <c r="J3913" s="512"/>
      <c r="L3913" s="23">
        <v>43851</v>
      </c>
      <c r="M3913" s="241" t="s">
        <v>764</v>
      </c>
      <c r="S3913">
        <f t="shared" si="491"/>
        <v>2020</v>
      </c>
    </row>
    <row r="3914" spans="1:19">
      <c r="A3914" s="418" t="s">
        <v>1172</v>
      </c>
      <c r="B3914" s="497">
        <f>L3914</f>
        <v>43851</v>
      </c>
      <c r="C3914" s="498">
        <v>12134944.550000001</v>
      </c>
      <c r="D3914" s="498"/>
      <c r="E3914" s="495">
        <f t="shared" si="492"/>
        <v>37134944.549999997</v>
      </c>
      <c r="F3914" s="495">
        <f t="shared" si="492"/>
        <v>22926276.230000004</v>
      </c>
      <c r="G3914" s="495">
        <f t="shared" si="484"/>
        <v>14208668.319999993</v>
      </c>
      <c r="H3914" s="495">
        <f>VLOOKUP(A3914,'02-Metrics'!A:R,18,FALSE)</f>
        <v>635000000</v>
      </c>
      <c r="I3914" s="496">
        <f t="shared" si="490"/>
        <v>2.2375855622047233E-2</v>
      </c>
      <c r="J3914" s="512"/>
      <c r="L3914" s="23">
        <v>43851</v>
      </c>
      <c r="M3914" s="241" t="s">
        <v>764</v>
      </c>
      <c r="S3914">
        <f t="shared" si="491"/>
        <v>2020</v>
      </c>
    </row>
    <row r="3915" spans="1:19">
      <c r="A3915" s="418" t="s">
        <v>1172</v>
      </c>
      <c r="B3915" s="497">
        <f>L3915</f>
        <v>43851</v>
      </c>
      <c r="C3915" s="498">
        <v>25000000</v>
      </c>
      <c r="D3915" s="498"/>
      <c r="E3915" s="495">
        <f t="shared" si="492"/>
        <v>62134944.549999997</v>
      </c>
      <c r="F3915" s="495">
        <f t="shared" si="492"/>
        <v>22926276.230000004</v>
      </c>
      <c r="G3915" s="495">
        <f>E3915-F3915</f>
        <v>39208668.319999993</v>
      </c>
      <c r="H3915" s="495">
        <f>VLOOKUP(A3915,'02-Metrics'!A:R,18,FALSE)</f>
        <v>635000000</v>
      </c>
      <c r="I3915" s="496">
        <f t="shared" si="490"/>
        <v>6.1745934362204713E-2</v>
      </c>
      <c r="J3915" s="512"/>
      <c r="L3915" s="23">
        <v>43851</v>
      </c>
      <c r="M3915" s="241" t="s">
        <v>764</v>
      </c>
      <c r="S3915">
        <f t="shared" si="491"/>
        <v>2020</v>
      </c>
    </row>
    <row r="3916" spans="1:19">
      <c r="A3916" s="418" t="s">
        <v>1172</v>
      </c>
      <c r="B3916" s="497">
        <v>43862</v>
      </c>
      <c r="C3916" s="498"/>
      <c r="D3916" s="498">
        <v>31588029.16</v>
      </c>
      <c r="E3916" s="495">
        <f t="shared" si="492"/>
        <v>62134944.549999997</v>
      </c>
      <c r="F3916" s="495">
        <f t="shared" si="492"/>
        <v>54514305.390000001</v>
      </c>
      <c r="G3916" s="495">
        <f t="shared" si="484"/>
        <v>7620639.1599999964</v>
      </c>
      <c r="H3916" s="495">
        <f>VLOOKUP(A3916,'02-Metrics'!A:R,18,FALSE)</f>
        <v>635000000</v>
      </c>
      <c r="I3916" s="496">
        <f t="shared" si="490"/>
        <v>1.2001006551181097E-2</v>
      </c>
      <c r="J3916" s="512"/>
      <c r="M3916" s="241" t="s">
        <v>1038</v>
      </c>
      <c r="S3916">
        <f t="shared" si="491"/>
        <v>2020</v>
      </c>
    </row>
    <row r="3917" spans="1:19">
      <c r="A3917" s="418" t="s">
        <v>1172</v>
      </c>
      <c r="B3917" s="497">
        <f>L3917</f>
        <v>43888</v>
      </c>
      <c r="C3917" s="498">
        <v>17105598.329999998</v>
      </c>
      <c r="D3917" s="498"/>
      <c r="E3917" s="495">
        <f t="shared" si="492"/>
        <v>79240542.879999995</v>
      </c>
      <c r="F3917" s="495">
        <f t="shared" si="492"/>
        <v>54514305.390000001</v>
      </c>
      <c r="G3917" s="495">
        <f t="shared" si="484"/>
        <v>24726237.489999995</v>
      </c>
      <c r="H3917" s="495">
        <f>VLOOKUP(A3917,'02-Metrics'!A:R,18,FALSE)</f>
        <v>635000000</v>
      </c>
      <c r="I3917" s="496">
        <f t="shared" si="490"/>
        <v>3.8938956677165348E-2</v>
      </c>
      <c r="J3917" s="512"/>
      <c r="L3917" s="23">
        <v>43888</v>
      </c>
      <c r="M3917" s="241" t="s">
        <v>764</v>
      </c>
      <c r="S3917">
        <f t="shared" si="491"/>
        <v>2020</v>
      </c>
    </row>
    <row r="3918" spans="1:19">
      <c r="A3918" s="418" t="s">
        <v>1172</v>
      </c>
      <c r="B3918" s="497">
        <f>L3918</f>
        <v>43888</v>
      </c>
      <c r="C3918" s="498">
        <v>6067472</v>
      </c>
      <c r="D3918" s="498"/>
      <c r="E3918" s="495">
        <f t="shared" si="492"/>
        <v>85308014.879999995</v>
      </c>
      <c r="F3918" s="495">
        <f t="shared" si="492"/>
        <v>54514305.390000001</v>
      </c>
      <c r="G3918" s="495">
        <f t="shared" si="484"/>
        <v>30793709.489999995</v>
      </c>
      <c r="H3918" s="495">
        <f>VLOOKUP(A3918,'02-Metrics'!A:R,18,FALSE)</f>
        <v>635000000</v>
      </c>
      <c r="I3918" s="496">
        <f t="shared" si="490"/>
        <v>4.849403069291338E-2</v>
      </c>
      <c r="J3918" s="512"/>
      <c r="L3918" s="23">
        <v>43888</v>
      </c>
      <c r="M3918" s="241" t="s">
        <v>1039</v>
      </c>
      <c r="S3918">
        <f t="shared" si="491"/>
        <v>2020</v>
      </c>
    </row>
    <row r="3919" spans="1:19">
      <c r="A3919" s="418" t="s">
        <v>1172</v>
      </c>
      <c r="B3919" s="497">
        <f>L3919</f>
        <v>43888</v>
      </c>
      <c r="C3919" s="498">
        <v>6200445.2599999998</v>
      </c>
      <c r="D3919" s="498"/>
      <c r="E3919" s="495">
        <f t="shared" si="492"/>
        <v>91508460.140000001</v>
      </c>
      <c r="F3919" s="495">
        <f t="shared" si="492"/>
        <v>54514305.390000001</v>
      </c>
      <c r="G3919" s="495">
        <f t="shared" si="484"/>
        <v>36994154.75</v>
      </c>
      <c r="H3919" s="495">
        <f>VLOOKUP(A3919,'02-Metrics'!A:R,18,FALSE)</f>
        <v>635000000</v>
      </c>
      <c r="I3919" s="496">
        <f t="shared" si="490"/>
        <v>5.8258511417322835E-2</v>
      </c>
      <c r="J3919" s="512"/>
      <c r="L3919" s="23">
        <v>43888</v>
      </c>
      <c r="M3919" s="241" t="s">
        <v>1039</v>
      </c>
      <c r="S3919">
        <f t="shared" si="491"/>
        <v>2020</v>
      </c>
    </row>
    <row r="3920" spans="1:19">
      <c r="A3920" s="418" t="s">
        <v>1172</v>
      </c>
      <c r="B3920" s="497">
        <f>L3920</f>
        <v>43888</v>
      </c>
      <c r="C3920" s="498">
        <v>25000000</v>
      </c>
      <c r="D3920" s="498"/>
      <c r="E3920" s="495">
        <f t="shared" si="492"/>
        <v>116508460.14</v>
      </c>
      <c r="F3920" s="495">
        <f t="shared" si="492"/>
        <v>54514305.390000001</v>
      </c>
      <c r="G3920" s="495">
        <f t="shared" ref="G3920:G3983" si="493">E3920-F3920</f>
        <v>61994154.75</v>
      </c>
      <c r="H3920" s="495">
        <f>VLOOKUP(A3920,'02-Metrics'!A:R,18,FALSE)</f>
        <v>635000000</v>
      </c>
      <c r="I3920" s="496">
        <f t="shared" si="490"/>
        <v>9.7628590157480322E-2</v>
      </c>
      <c r="J3920" s="512"/>
      <c r="L3920" s="23">
        <v>43888</v>
      </c>
      <c r="M3920" s="241" t="s">
        <v>1039</v>
      </c>
      <c r="S3920">
        <f t="shared" si="491"/>
        <v>2020</v>
      </c>
    </row>
    <row r="3921" spans="1:19">
      <c r="A3921" s="418" t="s">
        <v>1172</v>
      </c>
      <c r="B3921" s="497">
        <v>43891</v>
      </c>
      <c r="C3921" s="498"/>
      <c r="D3921" s="498">
        <v>21545591.319999993</v>
      </c>
      <c r="E3921" s="495">
        <f t="shared" si="492"/>
        <v>116508460.14</v>
      </c>
      <c r="F3921" s="495">
        <f t="shared" si="492"/>
        <v>76059896.709999993</v>
      </c>
      <c r="G3921" s="495">
        <f t="shared" si="493"/>
        <v>40448563.430000007</v>
      </c>
      <c r="H3921" s="495">
        <f>VLOOKUP(A3921,'02-Metrics'!A:R,18,FALSE)</f>
        <v>635000000</v>
      </c>
      <c r="I3921" s="496">
        <f t="shared" si="490"/>
        <v>6.369852508661418E-2</v>
      </c>
      <c r="J3921" s="512"/>
      <c r="M3921" s="241" t="s">
        <v>1038</v>
      </c>
      <c r="S3921">
        <f t="shared" si="491"/>
        <v>2020</v>
      </c>
    </row>
    <row r="3922" spans="1:19">
      <c r="A3922" s="418" t="s">
        <v>1172</v>
      </c>
      <c r="B3922" s="497">
        <f>L3922</f>
        <v>43921</v>
      </c>
      <c r="C3922" s="498">
        <v>12263695.640000001</v>
      </c>
      <c r="D3922" s="498"/>
      <c r="E3922" s="495">
        <f t="shared" si="492"/>
        <v>128772155.78</v>
      </c>
      <c r="F3922" s="495">
        <f t="shared" si="492"/>
        <v>76059896.709999993</v>
      </c>
      <c r="G3922" s="495">
        <f t="shared" si="493"/>
        <v>52712259.070000008</v>
      </c>
      <c r="H3922" s="495">
        <f>VLOOKUP(A3922,'02-Metrics'!A:R,18,FALSE)</f>
        <v>635000000</v>
      </c>
      <c r="I3922" s="496">
        <f t="shared" si="490"/>
        <v>8.301143160629923E-2</v>
      </c>
      <c r="J3922" s="512"/>
      <c r="L3922" s="23">
        <v>43921</v>
      </c>
      <c r="M3922" s="241" t="s">
        <v>764</v>
      </c>
      <c r="S3922">
        <f t="shared" si="491"/>
        <v>2020</v>
      </c>
    </row>
    <row r="3923" spans="1:19">
      <c r="A3923" s="418" t="s">
        <v>1172</v>
      </c>
      <c r="B3923" s="497">
        <v>43922</v>
      </c>
      <c r="C3923" s="498"/>
      <c r="D3923" s="498">
        <v>12872110.15</v>
      </c>
      <c r="E3923" s="495">
        <f t="shared" si="492"/>
        <v>128772155.78</v>
      </c>
      <c r="F3923" s="495">
        <f t="shared" si="492"/>
        <v>88932006.859999999</v>
      </c>
      <c r="G3923" s="495">
        <f t="shared" si="493"/>
        <v>39840148.920000002</v>
      </c>
      <c r="H3923" s="495">
        <f>VLOOKUP(A3923,'02-Metrics'!A:R,18,FALSE)</f>
        <v>635000000</v>
      </c>
      <c r="I3923" s="496">
        <f t="shared" si="490"/>
        <v>6.2740392000000006E-2</v>
      </c>
      <c r="J3923" s="512"/>
      <c r="M3923" s="241" t="s">
        <v>1038</v>
      </c>
      <c r="S3923">
        <f t="shared" si="491"/>
        <v>2020</v>
      </c>
    </row>
    <row r="3924" spans="1:19">
      <c r="A3924" s="418" t="s">
        <v>1172</v>
      </c>
      <c r="B3924" s="497">
        <v>43952</v>
      </c>
      <c r="C3924" s="498"/>
      <c r="D3924" s="498">
        <v>8997379.0399999991</v>
      </c>
      <c r="E3924" s="495">
        <f t="shared" si="492"/>
        <v>128772155.78</v>
      </c>
      <c r="F3924" s="495">
        <f t="shared" si="492"/>
        <v>97929385.900000006</v>
      </c>
      <c r="G3924" s="495">
        <f t="shared" si="493"/>
        <v>30842769.879999995</v>
      </c>
      <c r="H3924" s="495">
        <f>VLOOKUP(A3924,'02-Metrics'!A:R,18,FALSE)</f>
        <v>635000000</v>
      </c>
      <c r="I3924" s="496">
        <f t="shared" si="490"/>
        <v>4.8571291149606288E-2</v>
      </c>
      <c r="J3924" s="512"/>
      <c r="M3924" s="241" t="s">
        <v>1038</v>
      </c>
      <c r="S3924">
        <f t="shared" si="491"/>
        <v>2020</v>
      </c>
    </row>
    <row r="3925" spans="1:19">
      <c r="A3925" s="418" t="s">
        <v>1172</v>
      </c>
      <c r="B3925" s="497">
        <v>43983</v>
      </c>
      <c r="C3925" s="498"/>
      <c r="D3925" s="498">
        <v>42998694.330000013</v>
      </c>
      <c r="E3925" s="495">
        <f t="shared" ref="E3925:F3940" si="494">C3925+E3924</f>
        <v>128772155.78</v>
      </c>
      <c r="F3925" s="495">
        <f t="shared" si="494"/>
        <v>140928080.23000002</v>
      </c>
      <c r="G3925" s="495">
        <f t="shared" si="493"/>
        <v>-12155924.450000018</v>
      </c>
      <c r="H3925" s="495">
        <f>VLOOKUP(A3925,'02-Metrics'!A:R,18,FALSE)</f>
        <v>635000000</v>
      </c>
      <c r="I3925" s="496">
        <f t="shared" si="490"/>
        <v>-1.9143188110236249E-2</v>
      </c>
      <c r="J3925" s="512"/>
      <c r="M3925" s="241" t="s">
        <v>1038</v>
      </c>
      <c r="S3925">
        <f t="shared" si="491"/>
        <v>2020</v>
      </c>
    </row>
    <row r="3926" spans="1:19">
      <c r="A3926" s="418" t="s">
        <v>1172</v>
      </c>
      <c r="B3926" s="497">
        <f>L3926</f>
        <v>43984</v>
      </c>
      <c r="C3926" s="498">
        <v>88910222.549999997</v>
      </c>
      <c r="D3926" s="498"/>
      <c r="E3926" s="495">
        <f t="shared" si="494"/>
        <v>217682378.32999998</v>
      </c>
      <c r="F3926" s="495">
        <f t="shared" si="494"/>
        <v>140928080.23000002</v>
      </c>
      <c r="G3926" s="495">
        <f t="shared" si="493"/>
        <v>76754298.099999964</v>
      </c>
      <c r="H3926" s="495">
        <f>VLOOKUP(A3926,'02-Metrics'!A:R,18,FALSE)</f>
        <v>635000000</v>
      </c>
      <c r="I3926" s="496">
        <f t="shared" si="490"/>
        <v>0.12087291039370072</v>
      </c>
      <c r="J3926" s="512"/>
      <c r="L3926" s="23">
        <v>43984</v>
      </c>
      <c r="M3926" s="241" t="s">
        <v>764</v>
      </c>
      <c r="S3926">
        <f t="shared" si="491"/>
        <v>2020</v>
      </c>
    </row>
    <row r="3927" spans="1:19">
      <c r="A3927" s="418" t="s">
        <v>1172</v>
      </c>
      <c r="B3927" s="497">
        <v>44013</v>
      </c>
      <c r="C3927" s="498"/>
      <c r="D3927" s="498">
        <v>24580639.889999997</v>
      </c>
      <c r="E3927" s="495">
        <f>C3927+E3926</f>
        <v>217682378.32999998</v>
      </c>
      <c r="F3927" s="495">
        <f>D3927+F3926</f>
        <v>165508720.12</v>
      </c>
      <c r="G3927" s="495">
        <f t="shared" si="493"/>
        <v>52173658.209999979</v>
      </c>
      <c r="H3927" s="495">
        <f>VLOOKUP(A3927,'02-Metrics'!A:R,18,FALSE)</f>
        <v>635000000</v>
      </c>
      <c r="I3927" s="496">
        <f t="shared" si="490"/>
        <v>8.2163241275590521E-2</v>
      </c>
      <c r="J3927" s="512"/>
      <c r="M3927" s="241" t="s">
        <v>1038</v>
      </c>
      <c r="S3927">
        <f t="shared" si="491"/>
        <v>2020</v>
      </c>
    </row>
    <row r="3928" spans="1:19">
      <c r="A3928" s="418" t="s">
        <v>1172</v>
      </c>
      <c r="B3928" s="497">
        <f>L3928</f>
        <v>44021</v>
      </c>
      <c r="C3928" s="498">
        <v>19510038.16</v>
      </c>
      <c r="D3928" s="498"/>
      <c r="E3928" s="495">
        <f t="shared" si="494"/>
        <v>237192416.48999998</v>
      </c>
      <c r="F3928" s="495">
        <f t="shared" si="494"/>
        <v>165508720.12</v>
      </c>
      <c r="G3928" s="495">
        <f t="shared" si="493"/>
        <v>71683696.369999975</v>
      </c>
      <c r="H3928" s="495">
        <f>VLOOKUP(A3928,'02-Metrics'!A:R,18,FALSE)</f>
        <v>635000000</v>
      </c>
      <c r="I3928" s="496">
        <f t="shared" si="490"/>
        <v>0.1128877108188976</v>
      </c>
      <c r="J3928" s="512"/>
      <c r="L3928" s="23">
        <v>44021</v>
      </c>
      <c r="M3928" s="241" t="s">
        <v>764</v>
      </c>
      <c r="S3928">
        <f t="shared" si="491"/>
        <v>2020</v>
      </c>
    </row>
    <row r="3929" spans="1:19">
      <c r="A3929" s="418" t="s">
        <v>1172</v>
      </c>
      <c r="B3929" s="497">
        <v>44044</v>
      </c>
      <c r="C3929" s="498"/>
      <c r="D3929" s="498">
        <v>14981487.259999998</v>
      </c>
      <c r="E3929" s="495">
        <f t="shared" si="494"/>
        <v>237192416.48999998</v>
      </c>
      <c r="F3929" s="495">
        <f t="shared" si="494"/>
        <v>180490207.38</v>
      </c>
      <c r="G3929" s="495">
        <f t="shared" si="493"/>
        <v>56702209.109999985</v>
      </c>
      <c r="H3929" s="495">
        <f>VLOOKUP(A3929,'02-Metrics'!A:R,18,FALSE)</f>
        <v>635000000</v>
      </c>
      <c r="I3929" s="496">
        <f t="shared" si="490"/>
        <v>8.9294817496062967E-2</v>
      </c>
      <c r="J3929" s="512"/>
      <c r="M3929" s="241" t="s">
        <v>1038</v>
      </c>
      <c r="S3929">
        <f t="shared" si="491"/>
        <v>2020</v>
      </c>
    </row>
    <row r="3930" spans="1:19">
      <c r="A3930" s="418" t="s">
        <v>1172</v>
      </c>
      <c r="B3930" s="497">
        <f>L3930</f>
        <v>44049</v>
      </c>
      <c r="C3930" s="498">
        <v>21459125.32</v>
      </c>
      <c r="D3930" s="498"/>
      <c r="E3930" s="495">
        <f>C3930+E3929</f>
        <v>258651541.80999997</v>
      </c>
      <c r="F3930" s="495">
        <f>D3930+F3929</f>
        <v>180490207.38</v>
      </c>
      <c r="G3930" s="495">
        <f t="shared" si="493"/>
        <v>78161334.429999977</v>
      </c>
      <c r="H3930" s="495">
        <f>VLOOKUP(A3930,'02-Metrics'!A:R,18,FALSE)</f>
        <v>635000000</v>
      </c>
      <c r="I3930" s="496">
        <f t="shared" si="490"/>
        <v>0.12308871563779523</v>
      </c>
      <c r="J3930" s="512"/>
      <c r="L3930" s="23">
        <v>44049</v>
      </c>
      <c r="M3930" s="241" t="s">
        <v>1039</v>
      </c>
      <c r="S3930">
        <f t="shared" si="491"/>
        <v>2020</v>
      </c>
    </row>
    <row r="3931" spans="1:19">
      <c r="A3931" s="418" t="s">
        <v>1172</v>
      </c>
      <c r="B3931" s="497">
        <v>44075</v>
      </c>
      <c r="C3931" s="498"/>
      <c r="D3931" s="498">
        <v>43690870.719999991</v>
      </c>
      <c r="E3931" s="495">
        <f t="shared" si="494"/>
        <v>258651541.80999997</v>
      </c>
      <c r="F3931" s="495">
        <f t="shared" si="494"/>
        <v>224181078.09999999</v>
      </c>
      <c r="G3931" s="495">
        <f t="shared" si="493"/>
        <v>34470463.709999979</v>
      </c>
      <c r="H3931" s="495">
        <f>VLOOKUP(A3931,'02-Metrics'!A:R,18,FALSE)</f>
        <v>635000000</v>
      </c>
      <c r="I3931" s="496">
        <f t="shared" si="490"/>
        <v>5.4284194818897603E-2</v>
      </c>
      <c r="J3931" s="512"/>
      <c r="M3931" s="241" t="s">
        <v>1038</v>
      </c>
      <c r="S3931">
        <f t="shared" si="491"/>
        <v>2020</v>
      </c>
    </row>
    <row r="3932" spans="1:19">
      <c r="A3932" s="418" t="s">
        <v>1172</v>
      </c>
      <c r="B3932" s="497">
        <f t="shared" ref="B3932:B3941" si="495">L3932</f>
        <v>44077</v>
      </c>
      <c r="C3932" s="498">
        <v>24499895.82</v>
      </c>
      <c r="D3932" s="498"/>
      <c r="E3932" s="495">
        <f t="shared" si="494"/>
        <v>283151437.63</v>
      </c>
      <c r="F3932" s="495">
        <f t="shared" si="494"/>
        <v>224181078.09999999</v>
      </c>
      <c r="G3932" s="495">
        <f t="shared" si="493"/>
        <v>58970359.530000001</v>
      </c>
      <c r="H3932" s="495">
        <f>VLOOKUP(A3932,'02-Metrics'!A:R,18,FALSE)</f>
        <v>635000000</v>
      </c>
      <c r="I3932" s="496">
        <f t="shared" si="490"/>
        <v>9.2866707921259839E-2</v>
      </c>
      <c r="J3932" s="512"/>
      <c r="L3932" s="23">
        <v>44077</v>
      </c>
      <c r="M3932" s="241" t="s">
        <v>764</v>
      </c>
      <c r="S3932">
        <f t="shared" si="491"/>
        <v>2020</v>
      </c>
    </row>
    <row r="3933" spans="1:19">
      <c r="A3933" s="418" t="s">
        <v>1172</v>
      </c>
      <c r="B3933" s="497">
        <f t="shared" si="495"/>
        <v>44104</v>
      </c>
      <c r="C3933" s="498">
        <v>21426363.609999999</v>
      </c>
      <c r="D3933" s="498"/>
      <c r="E3933" s="495">
        <f>C3933+E3932</f>
        <v>304577801.24000001</v>
      </c>
      <c r="F3933" s="495">
        <f>D3933+F3932</f>
        <v>224181078.09999999</v>
      </c>
      <c r="G3933" s="495">
        <f t="shared" si="493"/>
        <v>80396723.140000015</v>
      </c>
      <c r="H3933" s="495">
        <f>VLOOKUP(A3933,'02-Metrics'!A:R,18,FALSE)</f>
        <v>635000000</v>
      </c>
      <c r="I3933" s="496">
        <f t="shared" si="490"/>
        <v>0.12660901281889766</v>
      </c>
      <c r="J3933" s="512"/>
      <c r="L3933" s="23">
        <v>44104</v>
      </c>
      <c r="M3933" s="241" t="s">
        <v>1039</v>
      </c>
      <c r="S3933">
        <f t="shared" si="491"/>
        <v>2020</v>
      </c>
    </row>
    <row r="3934" spans="1:19">
      <c r="A3934" s="418" t="s">
        <v>1172</v>
      </c>
      <c r="B3934" s="497">
        <f t="shared" si="495"/>
        <v>44104</v>
      </c>
      <c r="C3934" s="498">
        <v>18022232.23</v>
      </c>
      <c r="D3934" s="498"/>
      <c r="E3934" s="495">
        <f t="shared" si="494"/>
        <v>322600033.47000003</v>
      </c>
      <c r="F3934" s="495">
        <f t="shared" si="494"/>
        <v>224181078.09999999</v>
      </c>
      <c r="G3934" s="495">
        <f t="shared" si="493"/>
        <v>98418955.370000035</v>
      </c>
      <c r="H3934" s="495">
        <f>VLOOKUP(A3934,'02-Metrics'!A:R,18,FALSE)</f>
        <v>635000000</v>
      </c>
      <c r="I3934" s="496">
        <f t="shared" si="490"/>
        <v>0.15499048089763784</v>
      </c>
      <c r="J3934" s="512"/>
      <c r="L3934" s="23">
        <v>44104</v>
      </c>
      <c r="M3934" s="241" t="s">
        <v>1039</v>
      </c>
      <c r="S3934">
        <f t="shared" si="491"/>
        <v>2020</v>
      </c>
    </row>
    <row r="3935" spans="1:19">
      <c r="A3935" s="418" t="s">
        <v>1172</v>
      </c>
      <c r="B3935" s="497">
        <f t="shared" si="495"/>
        <v>44105</v>
      </c>
      <c r="C3935" s="498"/>
      <c r="D3935" s="498">
        <v>24294894.300000001</v>
      </c>
      <c r="E3935" s="495">
        <f t="shared" si="494"/>
        <v>322600033.47000003</v>
      </c>
      <c r="F3935" s="495">
        <f t="shared" si="494"/>
        <v>248475972.40000001</v>
      </c>
      <c r="G3935" s="495">
        <f t="shared" si="493"/>
        <v>74124061.070000023</v>
      </c>
      <c r="H3935" s="495">
        <f>VLOOKUP(A3935,'02-Metrics'!A:R,18,FALSE)</f>
        <v>635000000</v>
      </c>
      <c r="I3935" s="496">
        <f t="shared" si="490"/>
        <v>0.11673080483464571</v>
      </c>
      <c r="J3935" s="512"/>
      <c r="L3935" s="23">
        <v>44105</v>
      </c>
      <c r="M3935" s="241" t="s">
        <v>1040</v>
      </c>
      <c r="S3935">
        <f t="shared" si="491"/>
        <v>2020</v>
      </c>
    </row>
    <row r="3936" spans="1:19">
      <c r="A3936" s="418" t="s">
        <v>1172</v>
      </c>
      <c r="B3936" s="497">
        <f t="shared" si="495"/>
        <v>44132</v>
      </c>
      <c r="C3936" s="498">
        <v>18030566.050000001</v>
      </c>
      <c r="D3936" s="498"/>
      <c r="E3936" s="495">
        <f t="shared" si="494"/>
        <v>340630599.52000004</v>
      </c>
      <c r="F3936" s="495">
        <f t="shared" si="494"/>
        <v>248475972.40000001</v>
      </c>
      <c r="G3936" s="495">
        <f t="shared" si="493"/>
        <v>92154627.120000035</v>
      </c>
      <c r="H3936" s="495">
        <f>VLOOKUP(A3936,'02-Metrics'!A:R,18,FALSE)</f>
        <v>635000000</v>
      </c>
      <c r="I3936" s="496">
        <f t="shared" si="490"/>
        <v>0.14512539703937014</v>
      </c>
      <c r="J3936" s="512"/>
      <c r="L3936" s="23">
        <v>44132</v>
      </c>
      <c r="M3936" s="241" t="s">
        <v>764</v>
      </c>
      <c r="S3936">
        <f t="shared" si="491"/>
        <v>2020</v>
      </c>
    </row>
    <row r="3937" spans="1:19">
      <c r="A3937" s="418" t="s">
        <v>1172</v>
      </c>
      <c r="B3937" s="497">
        <f t="shared" si="495"/>
        <v>44136</v>
      </c>
      <c r="C3937" s="498"/>
      <c r="D3937" s="498">
        <v>17926727</v>
      </c>
      <c r="E3937" s="495">
        <f t="shared" si="494"/>
        <v>340630599.52000004</v>
      </c>
      <c r="F3937" s="495">
        <f t="shared" si="494"/>
        <v>266402699.40000001</v>
      </c>
      <c r="G3937" s="495">
        <f t="shared" si="493"/>
        <v>74227900.120000035</v>
      </c>
      <c r="H3937" s="495">
        <f>VLOOKUP(A3937,'02-Metrics'!A:R,18,FALSE)</f>
        <v>635000000</v>
      </c>
      <c r="I3937" s="496">
        <f t="shared" si="490"/>
        <v>0.11689433089763784</v>
      </c>
      <c r="J3937" s="512"/>
      <c r="L3937" s="23">
        <v>44136</v>
      </c>
      <c r="M3937" s="241" t="s">
        <v>1040</v>
      </c>
      <c r="S3937">
        <f t="shared" si="491"/>
        <v>2020</v>
      </c>
    </row>
    <row r="3938" spans="1:19">
      <c r="A3938" s="418" t="s">
        <v>1172</v>
      </c>
      <c r="B3938" s="497">
        <f t="shared" si="495"/>
        <v>44166</v>
      </c>
      <c r="C3938" s="498"/>
      <c r="D3938" s="498">
        <v>20992902.490000002</v>
      </c>
      <c r="E3938" s="495">
        <f t="shared" si="494"/>
        <v>340630599.52000004</v>
      </c>
      <c r="F3938" s="495">
        <f t="shared" si="494"/>
        <v>287395601.88999999</v>
      </c>
      <c r="G3938" s="495">
        <f t="shared" si="493"/>
        <v>53234997.630000055</v>
      </c>
      <c r="H3938" s="495">
        <f>VLOOKUP(A3938,'02-Metrics'!A:R,18,FALSE)</f>
        <v>635000000</v>
      </c>
      <c r="I3938" s="496">
        <f t="shared" si="490"/>
        <v>8.3834641937007959E-2</v>
      </c>
      <c r="J3938" s="512"/>
      <c r="L3938" s="23">
        <v>44166</v>
      </c>
      <c r="M3938" s="241" t="s">
        <v>1040</v>
      </c>
      <c r="S3938">
        <f t="shared" si="491"/>
        <v>2020</v>
      </c>
    </row>
    <row r="3939" spans="1:19">
      <c r="A3939" s="418" t="s">
        <v>1172</v>
      </c>
      <c r="B3939" s="497">
        <f t="shared" si="495"/>
        <v>44171</v>
      </c>
      <c r="C3939" s="498">
        <v>11033207.32</v>
      </c>
      <c r="D3939" s="498"/>
      <c r="E3939" s="495">
        <f>C3939+E3938</f>
        <v>351663806.84000003</v>
      </c>
      <c r="F3939" s="495">
        <f>D3939+F3938</f>
        <v>287395601.88999999</v>
      </c>
      <c r="G3939" s="495">
        <f t="shared" si="493"/>
        <v>64268204.950000048</v>
      </c>
      <c r="H3939" s="495">
        <f>VLOOKUP(A3939,'02-Metrics'!A:R,18,FALSE)</f>
        <v>635000000</v>
      </c>
      <c r="I3939" s="496">
        <f t="shared" si="490"/>
        <v>0.10120977157480322</v>
      </c>
      <c r="J3939" s="512"/>
      <c r="L3939" s="23">
        <v>44171</v>
      </c>
      <c r="M3939" s="241" t="s">
        <v>1039</v>
      </c>
      <c r="S3939">
        <f t="shared" si="491"/>
        <v>2020</v>
      </c>
    </row>
    <row r="3940" spans="1:19">
      <c r="A3940" s="418" t="s">
        <v>1172</v>
      </c>
      <c r="B3940" s="497">
        <f t="shared" si="495"/>
        <v>44171</v>
      </c>
      <c r="C3940" s="498">
        <v>18657986.989999998</v>
      </c>
      <c r="D3940" s="498"/>
      <c r="E3940" s="495">
        <f t="shared" si="494"/>
        <v>370321793.83000004</v>
      </c>
      <c r="F3940" s="495">
        <f t="shared" si="494"/>
        <v>287395601.88999999</v>
      </c>
      <c r="G3940" s="495">
        <f t="shared" si="493"/>
        <v>82926191.940000057</v>
      </c>
      <c r="H3940" s="495">
        <f>VLOOKUP(A3940,'02-Metrics'!A:R,18,FALSE)</f>
        <v>635000000</v>
      </c>
      <c r="I3940" s="496">
        <f t="shared" si="490"/>
        <v>0.1305924282519686</v>
      </c>
      <c r="J3940" s="512"/>
      <c r="L3940" s="23">
        <v>44171</v>
      </c>
      <c r="M3940" s="241" t="s">
        <v>1039</v>
      </c>
      <c r="S3940">
        <f t="shared" si="491"/>
        <v>2020</v>
      </c>
    </row>
    <row r="3941" spans="1:19">
      <c r="A3941" s="418" t="s">
        <v>1172</v>
      </c>
      <c r="B3941" s="497">
        <f t="shared" si="495"/>
        <v>44192</v>
      </c>
      <c r="C3941" s="498">
        <v>23213756.670000002</v>
      </c>
      <c r="D3941" s="498"/>
      <c r="E3941" s="495">
        <f t="shared" ref="E3941:F3949" si="496">C3941+E3940</f>
        <v>393535550.50000006</v>
      </c>
      <c r="F3941" s="495">
        <f t="shared" si="496"/>
        <v>287395601.88999999</v>
      </c>
      <c r="G3941" s="495">
        <f t="shared" si="493"/>
        <v>106139948.61000007</v>
      </c>
      <c r="H3941" s="495">
        <f>VLOOKUP(A3941,'02-Metrics'!A:R,18,FALSE)</f>
        <v>635000000</v>
      </c>
      <c r="I3941" s="496">
        <f t="shared" si="490"/>
        <v>0.16714952537007885</v>
      </c>
      <c r="J3941" s="512"/>
      <c r="L3941" s="23">
        <v>44192</v>
      </c>
      <c r="M3941" s="241" t="s">
        <v>764</v>
      </c>
      <c r="S3941">
        <f t="shared" si="491"/>
        <v>2020</v>
      </c>
    </row>
    <row r="3942" spans="1:19">
      <c r="A3942" s="418" t="s">
        <v>1172</v>
      </c>
      <c r="B3942" s="497">
        <v>44197</v>
      </c>
      <c r="C3942" s="498"/>
      <c r="D3942" s="498">
        <v>22504065.089999996</v>
      </c>
      <c r="E3942" s="495">
        <f t="shared" si="496"/>
        <v>393535550.50000006</v>
      </c>
      <c r="F3942" s="495">
        <f t="shared" si="496"/>
        <v>309899666.97999996</v>
      </c>
      <c r="G3942" s="495">
        <f t="shared" si="493"/>
        <v>83635883.5200001</v>
      </c>
      <c r="H3942" s="495">
        <f>VLOOKUP(A3942,'02-Metrics'!A:R,18,FALSE)</f>
        <v>635000000</v>
      </c>
      <c r="I3942" s="496">
        <f t="shared" si="490"/>
        <v>0.13171005278740172</v>
      </c>
      <c r="J3942" s="512"/>
      <c r="M3942" s="241" t="s">
        <v>1038</v>
      </c>
      <c r="S3942">
        <f t="shared" si="491"/>
        <v>2021</v>
      </c>
    </row>
    <row r="3943" spans="1:19">
      <c r="A3943" s="418" t="s">
        <v>1172</v>
      </c>
      <c r="B3943" s="497">
        <v>44228</v>
      </c>
      <c r="C3943" s="498"/>
      <c r="D3943" s="498">
        <v>17327439.370000008</v>
      </c>
      <c r="E3943" s="495">
        <f t="shared" si="496"/>
        <v>393535550.50000006</v>
      </c>
      <c r="F3943" s="495">
        <f t="shared" si="496"/>
        <v>327227106.34999996</v>
      </c>
      <c r="G3943" s="495">
        <f t="shared" si="493"/>
        <v>66308444.150000095</v>
      </c>
      <c r="H3943" s="495">
        <f>VLOOKUP(A3943,'02-Metrics'!A:R,18,FALSE)</f>
        <v>635000000</v>
      </c>
      <c r="I3943" s="496">
        <f t="shared" si="490"/>
        <v>0.10442274669291354</v>
      </c>
      <c r="J3943" s="512"/>
      <c r="M3943" s="241" t="s">
        <v>1038</v>
      </c>
      <c r="S3943">
        <f t="shared" si="491"/>
        <v>2021</v>
      </c>
    </row>
    <row r="3944" spans="1:19">
      <c r="A3944" s="418" t="s">
        <v>1172</v>
      </c>
      <c r="B3944" s="497">
        <f>L3944</f>
        <v>44237</v>
      </c>
      <c r="C3944" s="498">
        <v>19708943.719999999</v>
      </c>
      <c r="D3944" s="498"/>
      <c r="E3944" s="495">
        <f t="shared" si="496"/>
        <v>413244494.22000003</v>
      </c>
      <c r="F3944" s="495">
        <f t="shared" si="496"/>
        <v>327227106.34999996</v>
      </c>
      <c r="G3944" s="495">
        <f t="shared" si="493"/>
        <v>86017387.870000064</v>
      </c>
      <c r="H3944" s="495">
        <f>VLOOKUP(A3944,'02-Metrics'!A:R,18,FALSE)</f>
        <v>635000000</v>
      </c>
      <c r="I3944" s="496">
        <f t="shared" si="490"/>
        <v>0.13546045333858278</v>
      </c>
      <c r="J3944" s="512"/>
      <c r="L3944" s="23">
        <v>44237</v>
      </c>
      <c r="M3944" s="241" t="s">
        <v>1039</v>
      </c>
      <c r="S3944">
        <f t="shared" si="491"/>
        <v>2021</v>
      </c>
    </row>
    <row r="3945" spans="1:19">
      <c r="A3945" s="418" t="s">
        <v>1172</v>
      </c>
      <c r="B3945" s="497">
        <v>44256</v>
      </c>
      <c r="C3945" s="498"/>
      <c r="D3945" s="498">
        <v>30165688.98</v>
      </c>
      <c r="E3945" s="495">
        <f t="shared" si="496"/>
        <v>413244494.22000003</v>
      </c>
      <c r="F3945" s="495">
        <f t="shared" si="496"/>
        <v>357392795.32999998</v>
      </c>
      <c r="G3945" s="495">
        <f t="shared" si="493"/>
        <v>55851698.890000045</v>
      </c>
      <c r="H3945" s="495">
        <f>VLOOKUP(A3945,'02-Metrics'!A:R,18,FALSE)</f>
        <v>635000000</v>
      </c>
      <c r="I3945" s="496">
        <f t="shared" si="490"/>
        <v>8.7955431322834718E-2</v>
      </c>
      <c r="J3945" s="512"/>
      <c r="M3945" s="241" t="s">
        <v>1038</v>
      </c>
      <c r="S3945">
        <f t="shared" si="491"/>
        <v>2021</v>
      </c>
    </row>
    <row r="3946" spans="1:19">
      <c r="A3946" s="418" t="s">
        <v>1172</v>
      </c>
      <c r="B3946" s="497">
        <f>L3946</f>
        <v>44263</v>
      </c>
      <c r="C3946" s="498">
        <v>27514205.719999999</v>
      </c>
      <c r="D3946" s="498"/>
      <c r="E3946" s="495">
        <f t="shared" si="496"/>
        <v>440758699.94000006</v>
      </c>
      <c r="F3946" s="495">
        <f t="shared" si="496"/>
        <v>357392795.32999998</v>
      </c>
      <c r="G3946" s="495">
        <f t="shared" si="493"/>
        <v>83365904.610000074</v>
      </c>
      <c r="H3946" s="495">
        <f>VLOOKUP(A3946,'02-Metrics'!A:R,18,FALSE)</f>
        <v>635000000</v>
      </c>
      <c r="I3946" s="496">
        <f t="shared" si="490"/>
        <v>0.13128488914960643</v>
      </c>
      <c r="J3946" s="512"/>
      <c r="L3946" s="23">
        <v>44263</v>
      </c>
      <c r="M3946" s="241" t="s">
        <v>1039</v>
      </c>
      <c r="S3946">
        <f t="shared" si="491"/>
        <v>2021</v>
      </c>
    </row>
    <row r="3947" spans="1:19">
      <c r="A3947" s="418" t="s">
        <v>1172</v>
      </c>
      <c r="B3947" s="497">
        <f>L3947</f>
        <v>44263</v>
      </c>
      <c r="C3947" s="498">
        <v>12865453.91</v>
      </c>
      <c r="D3947" s="498"/>
      <c r="E3947" s="495">
        <f t="shared" si="496"/>
        <v>453624153.85000008</v>
      </c>
      <c r="F3947" s="495">
        <f t="shared" si="496"/>
        <v>357392795.32999998</v>
      </c>
      <c r="G3947" s="495">
        <f t="shared" si="493"/>
        <v>96231358.5200001</v>
      </c>
      <c r="H3947" s="495">
        <f>VLOOKUP(A3947,'02-Metrics'!A:R,18,FALSE)</f>
        <v>635000000</v>
      </c>
      <c r="I3947" s="496">
        <f t="shared" si="490"/>
        <v>0.15154544648818913</v>
      </c>
      <c r="J3947" s="512"/>
      <c r="L3947" s="23">
        <v>44263</v>
      </c>
      <c r="M3947" s="241" t="s">
        <v>1039</v>
      </c>
      <c r="S3947">
        <f t="shared" si="491"/>
        <v>2021</v>
      </c>
    </row>
    <row r="3948" spans="1:19">
      <c r="A3948" s="418" t="s">
        <v>1172</v>
      </c>
      <c r="B3948" s="497">
        <f>L3948</f>
        <v>44290</v>
      </c>
      <c r="C3948" s="498">
        <v>22871121.16</v>
      </c>
      <c r="D3948" s="498"/>
      <c r="E3948" s="495">
        <f t="shared" si="496"/>
        <v>476495275.01000011</v>
      </c>
      <c r="F3948" s="495">
        <f t="shared" si="496"/>
        <v>357392795.32999998</v>
      </c>
      <c r="G3948" s="495">
        <f t="shared" si="493"/>
        <v>119102479.68000013</v>
      </c>
      <c r="H3948" s="495">
        <f>VLOOKUP(A3948,'02-Metrics'!A:R,18,FALSE)</f>
        <v>635000000</v>
      </c>
      <c r="I3948" s="496">
        <f t="shared" si="490"/>
        <v>0.18756296012598445</v>
      </c>
      <c r="J3948" s="512"/>
      <c r="L3948" s="23">
        <v>44290</v>
      </c>
      <c r="M3948" s="241" t="s">
        <v>1039</v>
      </c>
      <c r="S3948">
        <f t="shared" si="491"/>
        <v>2021</v>
      </c>
    </row>
    <row r="3949" spans="1:19">
      <c r="A3949" s="418" t="s">
        <v>1172</v>
      </c>
      <c r="B3949" s="497">
        <f>L3949</f>
        <v>44306</v>
      </c>
      <c r="C3949" s="498">
        <v>15047803.35</v>
      </c>
      <c r="D3949" s="498"/>
      <c r="E3949" s="495">
        <f t="shared" si="496"/>
        <v>491543078.36000013</v>
      </c>
      <c r="F3949" s="495">
        <f t="shared" si="496"/>
        <v>357392795.32999998</v>
      </c>
      <c r="G3949" s="495">
        <f t="shared" si="493"/>
        <v>134150283.03000015</v>
      </c>
      <c r="H3949" s="495">
        <f>VLOOKUP(A3949,'02-Metrics'!A:R,18,FALSE)</f>
        <v>635000000</v>
      </c>
      <c r="I3949" s="496">
        <f t="shared" si="490"/>
        <v>0.2112602882362207</v>
      </c>
      <c r="J3949" s="512"/>
      <c r="L3949" s="23">
        <v>44306</v>
      </c>
      <c r="M3949" s="241" t="s">
        <v>1039</v>
      </c>
      <c r="S3949">
        <f t="shared" si="491"/>
        <v>2021</v>
      </c>
    </row>
    <row r="3950" spans="1:19">
      <c r="A3950" s="418"/>
      <c r="B3950" s="505"/>
      <c r="C3950" s="506"/>
      <c r="D3950" s="506"/>
      <c r="E3950" s="506"/>
      <c r="F3950" s="506"/>
      <c r="G3950" s="506"/>
      <c r="H3950" s="495"/>
      <c r="I3950" s="496"/>
      <c r="J3950" s="512"/>
      <c r="S3950">
        <f t="shared" si="491"/>
        <v>1900</v>
      </c>
    </row>
    <row r="3951" spans="1:19">
      <c r="A3951" s="418" t="s">
        <v>1174</v>
      </c>
      <c r="B3951" s="497">
        <v>43770</v>
      </c>
      <c r="C3951" s="498"/>
      <c r="D3951" s="498">
        <v>20000</v>
      </c>
      <c r="E3951" s="495">
        <f>C3951+E3950</f>
        <v>0</v>
      </c>
      <c r="F3951" s="495">
        <f>D3951+F3950</f>
        <v>20000</v>
      </c>
      <c r="G3951" s="495">
        <f t="shared" si="493"/>
        <v>-20000</v>
      </c>
      <c r="H3951" s="495">
        <f>VLOOKUP(A3951,'02-Metrics'!A:R,18,FALSE)</f>
        <v>0</v>
      </c>
      <c r="I3951" s="496" t="e">
        <f t="shared" si="490"/>
        <v>#DIV/0!</v>
      </c>
      <c r="J3951" s="512"/>
      <c r="M3951" s="241" t="s">
        <v>1038</v>
      </c>
      <c r="S3951">
        <f t="shared" si="491"/>
        <v>2019</v>
      </c>
    </row>
    <row r="3952" spans="1:19">
      <c r="A3952" s="418" t="s">
        <v>1174</v>
      </c>
      <c r="B3952" s="497">
        <v>43831</v>
      </c>
      <c r="C3952" s="498"/>
      <c r="D3952" s="498">
        <v>6705</v>
      </c>
      <c r="E3952" s="495">
        <f>C3952+E3951</f>
        <v>0</v>
      </c>
      <c r="F3952" s="495">
        <f>D3952+F3951</f>
        <v>26705</v>
      </c>
      <c r="G3952" s="495">
        <f t="shared" si="493"/>
        <v>-26705</v>
      </c>
      <c r="H3952" s="495">
        <f>VLOOKUP(A3952,'02-Metrics'!A:R,18,FALSE)</f>
        <v>0</v>
      </c>
      <c r="I3952" s="496" t="e">
        <f t="shared" si="490"/>
        <v>#DIV/0!</v>
      </c>
      <c r="J3952" s="512"/>
      <c r="M3952" s="241" t="s">
        <v>1038</v>
      </c>
      <c r="S3952">
        <f t="shared" si="491"/>
        <v>2020</v>
      </c>
    </row>
    <row r="3953" spans="1:19">
      <c r="A3953" s="418"/>
      <c r="B3953" s="505"/>
      <c r="C3953" s="506"/>
      <c r="D3953" s="506"/>
      <c r="E3953" s="506"/>
      <c r="F3953" s="506"/>
      <c r="G3953" s="506"/>
      <c r="H3953" s="495"/>
      <c r="I3953" s="496"/>
      <c r="J3953" s="512"/>
      <c r="S3953">
        <f t="shared" si="491"/>
        <v>1900</v>
      </c>
    </row>
    <row r="3954" spans="1:19">
      <c r="A3954" s="418" t="s">
        <v>1175</v>
      </c>
      <c r="B3954" s="497">
        <v>43770</v>
      </c>
      <c r="C3954" s="498"/>
      <c r="D3954" s="498">
        <v>77065.600000000006</v>
      </c>
      <c r="E3954" s="495">
        <f t="shared" ref="E3954:F3958" si="497">C3954+E3953</f>
        <v>0</v>
      </c>
      <c r="F3954" s="495">
        <f t="shared" si="497"/>
        <v>77065.600000000006</v>
      </c>
      <c r="G3954" s="495">
        <f t="shared" si="493"/>
        <v>-77065.600000000006</v>
      </c>
      <c r="H3954" s="495">
        <f>VLOOKUP(A3954,'02-Metrics'!A:R,18,FALSE)</f>
        <v>0</v>
      </c>
      <c r="I3954" s="496" t="e">
        <f t="shared" si="490"/>
        <v>#DIV/0!</v>
      </c>
      <c r="J3954" s="512"/>
      <c r="M3954" s="241" t="s">
        <v>1038</v>
      </c>
      <c r="S3954">
        <f t="shared" si="491"/>
        <v>2019</v>
      </c>
    </row>
    <row r="3955" spans="1:19">
      <c r="A3955" s="418" t="s">
        <v>1175</v>
      </c>
      <c r="B3955" s="497">
        <v>43800</v>
      </c>
      <c r="C3955" s="498"/>
      <c r="D3955" s="498">
        <v>15209.6</v>
      </c>
      <c r="E3955" s="495">
        <f t="shared" si="497"/>
        <v>0</v>
      </c>
      <c r="F3955" s="495">
        <f t="shared" si="497"/>
        <v>92275.200000000012</v>
      </c>
      <c r="G3955" s="495">
        <f t="shared" si="493"/>
        <v>-92275.200000000012</v>
      </c>
      <c r="H3955" s="495">
        <f>VLOOKUP(A3955,'02-Metrics'!A:R,18,FALSE)</f>
        <v>0</v>
      </c>
      <c r="I3955" s="496" t="e">
        <f t="shared" si="490"/>
        <v>#DIV/0!</v>
      </c>
      <c r="J3955" s="512"/>
      <c r="M3955" s="241" t="s">
        <v>1038</v>
      </c>
      <c r="S3955">
        <f t="shared" si="491"/>
        <v>2019</v>
      </c>
    </row>
    <row r="3956" spans="1:19">
      <c r="A3956" s="418" t="s">
        <v>1175</v>
      </c>
      <c r="B3956" s="497">
        <v>43831</v>
      </c>
      <c r="C3956" s="498"/>
      <c r="D3956" s="498">
        <v>12000</v>
      </c>
      <c r="E3956" s="495">
        <f t="shared" si="497"/>
        <v>0</v>
      </c>
      <c r="F3956" s="495">
        <f t="shared" si="497"/>
        <v>104275.20000000001</v>
      </c>
      <c r="G3956" s="495">
        <f t="shared" si="493"/>
        <v>-104275.20000000001</v>
      </c>
      <c r="H3956" s="495">
        <f>VLOOKUP(A3956,'02-Metrics'!A:R,18,FALSE)</f>
        <v>0</v>
      </c>
      <c r="I3956" s="496" t="e">
        <f t="shared" si="490"/>
        <v>#DIV/0!</v>
      </c>
      <c r="J3956" s="512"/>
      <c r="M3956" s="241" t="s">
        <v>1038</v>
      </c>
      <c r="S3956">
        <f t="shared" si="491"/>
        <v>2020</v>
      </c>
    </row>
    <row r="3957" spans="1:19">
      <c r="A3957" s="418" t="s">
        <v>1175</v>
      </c>
      <c r="B3957" s="497">
        <v>43891</v>
      </c>
      <c r="C3957" s="498"/>
      <c r="D3957" s="498">
        <v>6000</v>
      </c>
      <c r="E3957" s="495">
        <f t="shared" si="497"/>
        <v>0</v>
      </c>
      <c r="F3957" s="495">
        <f t="shared" si="497"/>
        <v>110275.20000000001</v>
      </c>
      <c r="G3957" s="495">
        <f t="shared" si="493"/>
        <v>-110275.20000000001</v>
      </c>
      <c r="H3957" s="495">
        <f>VLOOKUP(A3957,'02-Metrics'!A:R,18,FALSE)</f>
        <v>0</v>
      </c>
      <c r="I3957" s="496" t="e">
        <f t="shared" si="490"/>
        <v>#DIV/0!</v>
      </c>
      <c r="J3957" s="512"/>
      <c r="M3957" s="241" t="s">
        <v>1038</v>
      </c>
      <c r="S3957">
        <f t="shared" si="491"/>
        <v>2020</v>
      </c>
    </row>
    <row r="3958" spans="1:19">
      <c r="A3958" s="418" t="s">
        <v>1175</v>
      </c>
      <c r="B3958" s="497">
        <v>43922</v>
      </c>
      <c r="C3958" s="498"/>
      <c r="D3958" s="498">
        <v>3000</v>
      </c>
      <c r="E3958" s="495">
        <f t="shared" si="497"/>
        <v>0</v>
      </c>
      <c r="F3958" s="495">
        <f t="shared" si="497"/>
        <v>113275.20000000001</v>
      </c>
      <c r="G3958" s="495">
        <f t="shared" si="493"/>
        <v>-113275.20000000001</v>
      </c>
      <c r="H3958" s="495">
        <f>VLOOKUP(A3958,'02-Metrics'!A:R,18,FALSE)</f>
        <v>0</v>
      </c>
      <c r="I3958" s="496" t="e">
        <f t="shared" si="490"/>
        <v>#DIV/0!</v>
      </c>
      <c r="J3958" s="512"/>
      <c r="M3958" s="241" t="s">
        <v>1038</v>
      </c>
      <c r="S3958">
        <f t="shared" si="491"/>
        <v>2020</v>
      </c>
    </row>
    <row r="3959" spans="1:19">
      <c r="A3959" s="418"/>
      <c r="B3959" s="505"/>
      <c r="C3959" s="506"/>
      <c r="D3959" s="506"/>
      <c r="E3959" s="506"/>
      <c r="F3959" s="506"/>
      <c r="G3959" s="506"/>
      <c r="H3959" s="495"/>
      <c r="I3959" s="496"/>
      <c r="J3959" s="512"/>
      <c r="S3959">
        <f t="shared" si="491"/>
        <v>1900</v>
      </c>
    </row>
    <row r="3960" spans="1:19">
      <c r="A3960" s="418" t="s">
        <v>1177</v>
      </c>
      <c r="B3960" s="497">
        <v>43739</v>
      </c>
      <c r="C3960" s="498"/>
      <c r="D3960" s="498">
        <v>26700</v>
      </c>
      <c r="E3960" s="495">
        <f t="shared" ref="E3960:F3969" si="498">C3960+E3959</f>
        <v>0</v>
      </c>
      <c r="F3960" s="495">
        <f t="shared" si="498"/>
        <v>26700</v>
      </c>
      <c r="G3960" s="495">
        <f t="shared" si="493"/>
        <v>-26700</v>
      </c>
      <c r="H3960" s="495">
        <f>VLOOKUP(A3960,'02-Metrics'!A:R,18,FALSE)</f>
        <v>1520085</v>
      </c>
      <c r="I3960" s="496">
        <f t="shared" ref="I3960:I4023" si="499">G3960/H3960</f>
        <v>-1.7564807231174571E-2</v>
      </c>
      <c r="J3960" s="512"/>
      <c r="M3960" s="241" t="s">
        <v>1038</v>
      </c>
      <c r="S3960">
        <f t="shared" si="491"/>
        <v>2019</v>
      </c>
    </row>
    <row r="3961" spans="1:19">
      <c r="A3961" s="418" t="s">
        <v>1177</v>
      </c>
      <c r="B3961" s="497">
        <v>43770</v>
      </c>
      <c r="C3961" s="498"/>
      <c r="D3961" s="498">
        <v>73154.600000000006</v>
      </c>
      <c r="E3961" s="495">
        <f t="shared" si="498"/>
        <v>0</v>
      </c>
      <c r="F3961" s="495">
        <f t="shared" si="498"/>
        <v>99854.6</v>
      </c>
      <c r="G3961" s="495">
        <f t="shared" si="493"/>
        <v>-99854.6</v>
      </c>
      <c r="H3961" s="495">
        <f>VLOOKUP(A3961,'02-Metrics'!A:R,18,FALSE)</f>
        <v>1520085</v>
      </c>
      <c r="I3961" s="496">
        <f t="shared" si="499"/>
        <v>-6.5690142327567216E-2</v>
      </c>
      <c r="J3961" s="512"/>
      <c r="M3961" s="241" t="s">
        <v>1038</v>
      </c>
      <c r="S3961">
        <f t="shared" si="491"/>
        <v>2019</v>
      </c>
    </row>
    <row r="3962" spans="1:19">
      <c r="A3962" s="418" t="s">
        <v>1177</v>
      </c>
      <c r="B3962" s="497">
        <v>43800</v>
      </c>
      <c r="C3962" s="498"/>
      <c r="D3962" s="498">
        <v>170728.56</v>
      </c>
      <c r="E3962" s="495">
        <f t="shared" si="498"/>
        <v>0</v>
      </c>
      <c r="F3962" s="495">
        <f t="shared" si="498"/>
        <v>270583.16000000003</v>
      </c>
      <c r="G3962" s="495">
        <f t="shared" si="493"/>
        <v>-270583.16000000003</v>
      </c>
      <c r="H3962" s="495">
        <f>VLOOKUP(A3962,'02-Metrics'!A:R,18,FALSE)</f>
        <v>1520085</v>
      </c>
      <c r="I3962" s="496">
        <f t="shared" si="499"/>
        <v>-0.17800528259932835</v>
      </c>
      <c r="J3962" s="512"/>
      <c r="M3962" s="241" t="s">
        <v>1038</v>
      </c>
      <c r="S3962">
        <f t="shared" si="491"/>
        <v>2019</v>
      </c>
    </row>
    <row r="3963" spans="1:19">
      <c r="A3963" s="418" t="s">
        <v>1177</v>
      </c>
      <c r="B3963" s="497">
        <v>43831</v>
      </c>
      <c r="C3963" s="498"/>
      <c r="D3963" s="498">
        <v>67553.930000000008</v>
      </c>
      <c r="E3963" s="495">
        <f t="shared" si="498"/>
        <v>0</v>
      </c>
      <c r="F3963" s="495">
        <f t="shared" si="498"/>
        <v>338137.09</v>
      </c>
      <c r="G3963" s="495">
        <f t="shared" si="493"/>
        <v>-338137.09</v>
      </c>
      <c r="H3963" s="495">
        <f>VLOOKUP(A3963,'02-Metrics'!A:R,18,FALSE)</f>
        <v>1520085</v>
      </c>
      <c r="I3963" s="496">
        <f t="shared" si="499"/>
        <v>-0.22244617241798981</v>
      </c>
      <c r="J3963" s="512"/>
      <c r="M3963" s="241" t="s">
        <v>1038</v>
      </c>
      <c r="S3963">
        <f t="shared" si="491"/>
        <v>2020</v>
      </c>
    </row>
    <row r="3964" spans="1:19">
      <c r="A3964" s="418" t="s">
        <v>1177</v>
      </c>
      <c r="B3964" s="497">
        <v>43862</v>
      </c>
      <c r="C3964" s="498"/>
      <c r="D3964" s="498">
        <v>87924.37</v>
      </c>
      <c r="E3964" s="495">
        <f t="shared" si="498"/>
        <v>0</v>
      </c>
      <c r="F3964" s="495">
        <f t="shared" si="498"/>
        <v>426061.46</v>
      </c>
      <c r="G3964" s="495">
        <f t="shared" si="493"/>
        <v>-426061.46</v>
      </c>
      <c r="H3964" s="495">
        <f>VLOOKUP(A3964,'02-Metrics'!A:R,18,FALSE)</f>
        <v>1520085</v>
      </c>
      <c r="I3964" s="496">
        <f t="shared" si="499"/>
        <v>-0.28028791810984255</v>
      </c>
      <c r="J3964" s="512"/>
      <c r="M3964" s="241" t="s">
        <v>1038</v>
      </c>
      <c r="S3964">
        <f t="shared" si="491"/>
        <v>2020</v>
      </c>
    </row>
    <row r="3965" spans="1:19">
      <c r="A3965" s="418" t="s">
        <v>1177</v>
      </c>
      <c r="B3965" s="497">
        <v>43891</v>
      </c>
      <c r="C3965" s="498"/>
      <c r="D3965" s="498">
        <v>3044</v>
      </c>
      <c r="E3965" s="495">
        <f t="shared" si="498"/>
        <v>0</v>
      </c>
      <c r="F3965" s="495">
        <f t="shared" si="498"/>
        <v>429105.46</v>
      </c>
      <c r="G3965" s="495">
        <f t="shared" si="493"/>
        <v>-429105.46</v>
      </c>
      <c r="H3965" s="495">
        <f>VLOOKUP(A3965,'02-Metrics'!A:R,18,FALSE)</f>
        <v>1520085</v>
      </c>
      <c r="I3965" s="496">
        <f t="shared" si="499"/>
        <v>-0.28229043770578621</v>
      </c>
      <c r="J3965" s="512"/>
      <c r="M3965" s="241" t="s">
        <v>1038</v>
      </c>
      <c r="S3965">
        <f t="shared" si="491"/>
        <v>2020</v>
      </c>
    </row>
    <row r="3966" spans="1:19">
      <c r="A3966" s="418" t="s">
        <v>1177</v>
      </c>
      <c r="B3966" s="497">
        <v>43952</v>
      </c>
      <c r="C3966" s="498"/>
      <c r="D3966" s="498">
        <v>16758.439999999999</v>
      </c>
      <c r="E3966" s="495">
        <f t="shared" si="498"/>
        <v>0</v>
      </c>
      <c r="F3966" s="495">
        <f t="shared" si="498"/>
        <v>445863.9</v>
      </c>
      <c r="G3966" s="495">
        <f t="shared" si="493"/>
        <v>-445863.9</v>
      </c>
      <c r="H3966" s="495">
        <f>VLOOKUP(A3966,'02-Metrics'!A:R,18,FALSE)</f>
        <v>1520085</v>
      </c>
      <c r="I3966" s="496">
        <f t="shared" si="499"/>
        <v>-0.29331511066815347</v>
      </c>
      <c r="J3966" s="512"/>
      <c r="M3966" s="241" t="s">
        <v>1038</v>
      </c>
      <c r="S3966">
        <f t="shared" si="491"/>
        <v>2020</v>
      </c>
    </row>
    <row r="3967" spans="1:19">
      <c r="A3967" s="418" t="s">
        <v>1177</v>
      </c>
      <c r="B3967" s="497">
        <v>44013</v>
      </c>
      <c r="C3967" s="498"/>
      <c r="D3967" s="498">
        <v>21050</v>
      </c>
      <c r="E3967" s="495">
        <f t="shared" si="498"/>
        <v>0</v>
      </c>
      <c r="F3967" s="495">
        <f t="shared" si="498"/>
        <v>466913.9</v>
      </c>
      <c r="G3967" s="495">
        <f t="shared" si="493"/>
        <v>-466913.9</v>
      </c>
      <c r="H3967" s="495">
        <f>VLOOKUP(A3967,'02-Metrics'!A:R,18,FALSE)</f>
        <v>1520085</v>
      </c>
      <c r="I3967" s="496">
        <f t="shared" si="499"/>
        <v>-0.30716302048898581</v>
      </c>
      <c r="J3967" s="512"/>
      <c r="M3967" s="241" t="s">
        <v>1038</v>
      </c>
      <c r="S3967">
        <f t="shared" si="491"/>
        <v>2020</v>
      </c>
    </row>
    <row r="3968" spans="1:19">
      <c r="A3968" s="418" t="s">
        <v>1177</v>
      </c>
      <c r="B3968" s="497">
        <f>L3968</f>
        <v>44202</v>
      </c>
      <c r="C3968" s="498">
        <v>714790</v>
      </c>
      <c r="D3968" s="498"/>
      <c r="E3968" s="495">
        <f t="shared" si="498"/>
        <v>714790</v>
      </c>
      <c r="F3968" s="495">
        <f t="shared" si="498"/>
        <v>466913.9</v>
      </c>
      <c r="G3968" s="495">
        <f t="shared" si="493"/>
        <v>247876.09999999998</v>
      </c>
      <c r="H3968" s="495">
        <f>VLOOKUP(A3968,'02-Metrics'!A:R,18,FALSE)</f>
        <v>1520085</v>
      </c>
      <c r="I3968" s="496">
        <f t="shared" si="499"/>
        <v>0.16306726268596822</v>
      </c>
      <c r="J3968" s="512"/>
      <c r="L3968" s="23">
        <v>44202</v>
      </c>
      <c r="M3968" s="241" t="s">
        <v>1039</v>
      </c>
      <c r="S3968">
        <f t="shared" si="491"/>
        <v>2021</v>
      </c>
    </row>
    <row r="3969" spans="1:19">
      <c r="A3969" s="418" t="s">
        <v>1177</v>
      </c>
      <c r="B3969" s="497">
        <v>44228</v>
      </c>
      <c r="C3969" s="498"/>
      <c r="D3969" s="498">
        <v>4788.1099999999997</v>
      </c>
      <c r="E3969" s="495">
        <f t="shared" si="498"/>
        <v>714790</v>
      </c>
      <c r="F3969" s="495">
        <f t="shared" si="498"/>
        <v>471702.01</v>
      </c>
      <c r="G3969" s="495">
        <f t="shared" si="493"/>
        <v>243087.99</v>
      </c>
      <c r="H3969" s="495">
        <f>VLOOKUP(A3969,'02-Metrics'!A:R,18,FALSE)</f>
        <v>1520085</v>
      </c>
      <c r="I3969" s="496">
        <f t="shared" si="499"/>
        <v>0.15991736646305962</v>
      </c>
      <c r="J3969" s="512"/>
      <c r="M3969" s="241" t="s">
        <v>1038</v>
      </c>
      <c r="S3969">
        <f t="shared" si="491"/>
        <v>2021</v>
      </c>
    </row>
    <row r="3970" spans="1:19">
      <c r="A3970" s="418"/>
      <c r="B3970" s="505"/>
      <c r="C3970" s="506"/>
      <c r="D3970" s="506"/>
      <c r="E3970" s="506"/>
      <c r="F3970" s="506"/>
      <c r="G3970" s="506"/>
      <c r="H3970" s="495"/>
      <c r="I3970" s="496"/>
      <c r="J3970" s="512"/>
      <c r="S3970">
        <f t="shared" si="491"/>
        <v>1900</v>
      </c>
    </row>
    <row r="3971" spans="1:19">
      <c r="A3971" s="418" t="s">
        <v>1254</v>
      </c>
      <c r="B3971" s="497">
        <v>43313</v>
      </c>
      <c r="C3971" s="498"/>
      <c r="D3971" s="498">
        <v>603460</v>
      </c>
      <c r="E3971" s="495">
        <f t="shared" ref="E3971:F3986" si="500">C3971+E3970</f>
        <v>0</v>
      </c>
      <c r="F3971" s="495">
        <f t="shared" si="500"/>
        <v>603460</v>
      </c>
      <c r="G3971" s="495">
        <f t="shared" si="493"/>
        <v>-603460</v>
      </c>
      <c r="H3971" s="495">
        <f>VLOOKUP(A3971,'02-Metrics'!A:R,18,FALSE)</f>
        <v>262378822</v>
      </c>
      <c r="I3971" s="496">
        <f t="shared" si="499"/>
        <v>-2.2999569683257439E-3</v>
      </c>
      <c r="J3971" s="512"/>
      <c r="M3971" s="241" t="s">
        <v>1038</v>
      </c>
      <c r="S3971">
        <f t="shared" ref="S3971:S4034" si="501">YEAR(B3971)</f>
        <v>2018</v>
      </c>
    </row>
    <row r="3972" spans="1:19">
      <c r="A3972" s="418" t="s">
        <v>1254</v>
      </c>
      <c r="B3972" s="497">
        <f>L3972</f>
        <v>43326</v>
      </c>
      <c r="C3972" s="498">
        <v>2898141.12</v>
      </c>
      <c r="D3972" s="498"/>
      <c r="E3972" s="495">
        <f t="shared" si="500"/>
        <v>2898141.12</v>
      </c>
      <c r="F3972" s="495">
        <f t="shared" si="500"/>
        <v>603460</v>
      </c>
      <c r="G3972" s="495">
        <f t="shared" si="493"/>
        <v>2294681.12</v>
      </c>
      <c r="H3972" s="495">
        <f>VLOOKUP(A3972,'02-Metrics'!A:R,18,FALSE)</f>
        <v>262378822</v>
      </c>
      <c r="I3972" s="496">
        <f t="shared" si="499"/>
        <v>8.7456796341588879E-3</v>
      </c>
      <c r="J3972" s="512"/>
      <c r="L3972" s="23">
        <v>43326</v>
      </c>
      <c r="M3972" s="241" t="s">
        <v>1039</v>
      </c>
      <c r="S3972">
        <f t="shared" si="501"/>
        <v>2018</v>
      </c>
    </row>
    <row r="3973" spans="1:19">
      <c r="A3973" s="418" t="s">
        <v>1254</v>
      </c>
      <c r="B3973" s="497">
        <v>43344</v>
      </c>
      <c r="C3973" s="498"/>
      <c r="D3973" s="498">
        <v>5393496.5299999993</v>
      </c>
      <c r="E3973" s="495">
        <f t="shared" si="500"/>
        <v>2898141.12</v>
      </c>
      <c r="F3973" s="495">
        <f t="shared" si="500"/>
        <v>5996956.5299999993</v>
      </c>
      <c r="G3973" s="495">
        <f t="shared" si="493"/>
        <v>-3098815.4099999992</v>
      </c>
      <c r="H3973" s="495">
        <f>VLOOKUP(A3973,'02-Metrics'!A:R,18,FALSE)</f>
        <v>262378822</v>
      </c>
      <c r="I3973" s="496">
        <f t="shared" si="499"/>
        <v>-1.1810463155444761E-2</v>
      </c>
      <c r="J3973" s="512"/>
      <c r="M3973" s="241" t="s">
        <v>1038</v>
      </c>
      <c r="S3973">
        <f t="shared" si="501"/>
        <v>2018</v>
      </c>
    </row>
    <row r="3974" spans="1:19">
      <c r="A3974" s="418" t="s">
        <v>1254</v>
      </c>
      <c r="B3974" s="497">
        <f>L3974</f>
        <v>43355</v>
      </c>
      <c r="C3974" s="498">
        <v>8589000</v>
      </c>
      <c r="D3974" s="498"/>
      <c r="E3974" s="495">
        <f t="shared" si="500"/>
        <v>11487141.120000001</v>
      </c>
      <c r="F3974" s="495">
        <f t="shared" si="500"/>
        <v>5996956.5299999993</v>
      </c>
      <c r="G3974" s="495">
        <f t="shared" si="493"/>
        <v>5490184.5900000017</v>
      </c>
      <c r="H3974" s="495">
        <f>VLOOKUP(A3974,'02-Metrics'!A:R,18,FALSE)</f>
        <v>262378822</v>
      </c>
      <c r="I3974" s="496">
        <f t="shared" si="499"/>
        <v>2.0924648369676734E-2</v>
      </c>
      <c r="J3974" s="512"/>
      <c r="L3974" s="23">
        <v>43355</v>
      </c>
      <c r="M3974" s="241" t="s">
        <v>1039</v>
      </c>
      <c r="S3974">
        <f t="shared" si="501"/>
        <v>2018</v>
      </c>
    </row>
    <row r="3975" spans="1:19">
      <c r="A3975" s="418" t="s">
        <v>1254</v>
      </c>
      <c r="B3975" s="497">
        <v>43374</v>
      </c>
      <c r="C3975" s="498"/>
      <c r="D3975" s="498">
        <v>3914541.12</v>
      </c>
      <c r="E3975" s="495">
        <f t="shared" si="500"/>
        <v>11487141.120000001</v>
      </c>
      <c r="F3975" s="495">
        <f t="shared" si="500"/>
        <v>9911497.6499999985</v>
      </c>
      <c r="G3975" s="495">
        <f t="shared" si="493"/>
        <v>1575643.4700000025</v>
      </c>
      <c r="H3975" s="495">
        <f>VLOOKUP(A3975,'02-Metrics'!A:R,18,FALSE)</f>
        <v>262378822</v>
      </c>
      <c r="I3975" s="496">
        <f t="shared" si="499"/>
        <v>6.005223508473571E-3</v>
      </c>
      <c r="J3975" s="512"/>
      <c r="M3975" s="241" t="s">
        <v>1038</v>
      </c>
      <c r="S3975">
        <f t="shared" si="501"/>
        <v>2018</v>
      </c>
    </row>
    <row r="3976" spans="1:19">
      <c r="A3976" s="418" t="s">
        <v>1254</v>
      </c>
      <c r="B3976" s="497">
        <f>L3976</f>
        <v>43384</v>
      </c>
      <c r="C3976" s="498">
        <v>1917993.24</v>
      </c>
      <c r="D3976" s="498"/>
      <c r="E3976" s="495">
        <f t="shared" si="500"/>
        <v>13405134.360000001</v>
      </c>
      <c r="F3976" s="495">
        <f t="shared" si="500"/>
        <v>9911497.6499999985</v>
      </c>
      <c r="G3976" s="495">
        <f t="shared" si="493"/>
        <v>3493636.7100000028</v>
      </c>
      <c r="H3976" s="495">
        <f>VLOOKUP(A3976,'02-Metrics'!A:R,18,FALSE)</f>
        <v>262378822</v>
      </c>
      <c r="I3976" s="496">
        <f t="shared" si="499"/>
        <v>1.3315238948667903E-2</v>
      </c>
      <c r="J3976" s="512"/>
      <c r="L3976" s="23">
        <v>43384</v>
      </c>
      <c r="M3976" s="241" t="s">
        <v>1039</v>
      </c>
      <c r="S3976">
        <f t="shared" si="501"/>
        <v>2018</v>
      </c>
    </row>
    <row r="3977" spans="1:19">
      <c r="A3977" s="418" t="s">
        <v>1254</v>
      </c>
      <c r="B3977" s="497">
        <f>L3977</f>
        <v>43396</v>
      </c>
      <c r="C3977" s="498">
        <v>3110956.56</v>
      </c>
      <c r="D3977" s="498"/>
      <c r="E3977" s="495">
        <f t="shared" si="500"/>
        <v>16516090.920000002</v>
      </c>
      <c r="F3977" s="495">
        <f t="shared" si="500"/>
        <v>9911497.6499999985</v>
      </c>
      <c r="G3977" s="495">
        <f t="shared" si="493"/>
        <v>6604593.2700000033</v>
      </c>
      <c r="H3977" s="495">
        <f>VLOOKUP(A3977,'02-Metrics'!A:R,18,FALSE)</f>
        <v>262378822</v>
      </c>
      <c r="I3977" s="496">
        <f t="shared" si="499"/>
        <v>2.5171975465306431E-2</v>
      </c>
      <c r="J3977" s="512"/>
      <c r="L3977" s="23">
        <v>43396</v>
      </c>
      <c r="M3977" s="241" t="s">
        <v>1039</v>
      </c>
      <c r="S3977">
        <f t="shared" si="501"/>
        <v>2018</v>
      </c>
    </row>
    <row r="3978" spans="1:19">
      <c r="A3978" s="418" t="s">
        <v>1254</v>
      </c>
      <c r="B3978" s="497">
        <v>43405</v>
      </c>
      <c r="C3978" s="498"/>
      <c r="D3978" s="498">
        <v>4135515.1799999992</v>
      </c>
      <c r="E3978" s="495">
        <f t="shared" si="500"/>
        <v>16516090.920000002</v>
      </c>
      <c r="F3978" s="495">
        <f t="shared" si="500"/>
        <v>14047012.829999998</v>
      </c>
      <c r="G3978" s="495">
        <f t="shared" si="493"/>
        <v>2469078.0900000036</v>
      </c>
      <c r="H3978" s="495">
        <f>VLOOKUP(A3978,'02-Metrics'!A:R,18,FALSE)</f>
        <v>262378822</v>
      </c>
      <c r="I3978" s="496">
        <f t="shared" si="499"/>
        <v>9.4103558784938961E-3</v>
      </c>
      <c r="J3978" s="512"/>
      <c r="M3978" s="241" t="s">
        <v>1038</v>
      </c>
      <c r="S3978">
        <f t="shared" si="501"/>
        <v>2018</v>
      </c>
    </row>
    <row r="3979" spans="1:19">
      <c r="A3979" s="418" t="s">
        <v>1254</v>
      </c>
      <c r="B3979" s="497">
        <f>L3979</f>
        <v>43410</v>
      </c>
      <c r="C3979" s="498">
        <v>881744.36</v>
      </c>
      <c r="D3979" s="498"/>
      <c r="E3979" s="495">
        <f t="shared" si="500"/>
        <v>17397835.280000001</v>
      </c>
      <c r="F3979" s="495">
        <f t="shared" si="500"/>
        <v>14047012.829999998</v>
      </c>
      <c r="G3979" s="495">
        <f t="shared" si="493"/>
        <v>3350822.450000003</v>
      </c>
      <c r="H3979" s="495">
        <f>VLOOKUP(A3979,'02-Metrics'!A:R,18,FALSE)</f>
        <v>262378822</v>
      </c>
      <c r="I3979" s="496">
        <f t="shared" si="499"/>
        <v>1.2770933356808817E-2</v>
      </c>
      <c r="J3979" s="512"/>
      <c r="L3979" s="23">
        <v>43410</v>
      </c>
      <c r="M3979" s="241" t="s">
        <v>1039</v>
      </c>
      <c r="S3979">
        <f t="shared" si="501"/>
        <v>2018</v>
      </c>
    </row>
    <row r="3980" spans="1:19">
      <c r="A3980" s="418" t="s">
        <v>1254</v>
      </c>
      <c r="B3980" s="497">
        <f>L3980</f>
        <v>43419</v>
      </c>
      <c r="C3980" s="498">
        <v>6754267.5700000003</v>
      </c>
      <c r="D3980" s="498"/>
      <c r="E3980" s="495">
        <f t="shared" si="500"/>
        <v>24152102.850000001</v>
      </c>
      <c r="F3980" s="495">
        <f t="shared" si="500"/>
        <v>14047012.829999998</v>
      </c>
      <c r="G3980" s="495">
        <f t="shared" si="493"/>
        <v>10105090.020000003</v>
      </c>
      <c r="H3980" s="495">
        <f>VLOOKUP(A3980,'02-Metrics'!A:R,18,FALSE)</f>
        <v>262378822</v>
      </c>
      <c r="I3980" s="496">
        <f t="shared" si="499"/>
        <v>3.8513359969273755E-2</v>
      </c>
      <c r="J3980" s="512"/>
      <c r="L3980" s="23">
        <v>43419</v>
      </c>
      <c r="M3980" s="241" t="s">
        <v>1039</v>
      </c>
      <c r="S3980">
        <f t="shared" si="501"/>
        <v>2018</v>
      </c>
    </row>
    <row r="3981" spans="1:19">
      <c r="A3981" s="418" t="s">
        <v>1254</v>
      </c>
      <c r="B3981" s="497">
        <v>43435</v>
      </c>
      <c r="C3981" s="498"/>
      <c r="D3981" s="498">
        <v>5706049.8899999987</v>
      </c>
      <c r="E3981" s="495">
        <f t="shared" si="500"/>
        <v>24152102.850000001</v>
      </c>
      <c r="F3981" s="495">
        <f t="shared" si="500"/>
        <v>19753062.719999999</v>
      </c>
      <c r="G3981" s="495">
        <f t="shared" si="493"/>
        <v>4399040.1300000027</v>
      </c>
      <c r="H3981" s="495">
        <f>VLOOKUP(A3981,'02-Metrics'!A:R,18,FALSE)</f>
        <v>262378822</v>
      </c>
      <c r="I3981" s="496">
        <f t="shared" si="499"/>
        <v>1.6765987805220053E-2</v>
      </c>
      <c r="J3981" s="512"/>
      <c r="M3981" s="241" t="s">
        <v>1038</v>
      </c>
      <c r="S3981">
        <f t="shared" si="501"/>
        <v>2018</v>
      </c>
    </row>
    <row r="3982" spans="1:19">
      <c r="A3982" s="418" t="s">
        <v>1254</v>
      </c>
      <c r="B3982" s="497">
        <f>L3982</f>
        <v>43446</v>
      </c>
      <c r="C3982" s="498">
        <v>1214989</v>
      </c>
      <c r="D3982" s="498"/>
      <c r="E3982" s="495">
        <f t="shared" si="500"/>
        <v>25367091.850000001</v>
      </c>
      <c r="F3982" s="495">
        <f t="shared" si="500"/>
        <v>19753062.719999999</v>
      </c>
      <c r="G3982" s="495">
        <f t="shared" si="493"/>
        <v>5614029.1300000027</v>
      </c>
      <c r="H3982" s="495">
        <f>VLOOKUP(A3982,'02-Metrics'!A:R,18,FALSE)</f>
        <v>262378822</v>
      </c>
      <c r="I3982" s="496">
        <f t="shared" si="499"/>
        <v>2.1396654986125377E-2</v>
      </c>
      <c r="J3982" s="512"/>
      <c r="L3982" s="23">
        <v>43446</v>
      </c>
      <c r="M3982" s="241" t="s">
        <v>1039</v>
      </c>
      <c r="S3982">
        <f t="shared" si="501"/>
        <v>2018</v>
      </c>
    </row>
    <row r="3983" spans="1:19">
      <c r="A3983" s="418" t="s">
        <v>1254</v>
      </c>
      <c r="B3983" s="497">
        <f>L3983</f>
        <v>43454</v>
      </c>
      <c r="C3983" s="498">
        <v>3212953.45</v>
      </c>
      <c r="D3983" s="498"/>
      <c r="E3983" s="495">
        <f t="shared" si="500"/>
        <v>28580045.300000001</v>
      </c>
      <c r="F3983" s="495">
        <f t="shared" si="500"/>
        <v>19753062.719999999</v>
      </c>
      <c r="G3983" s="495">
        <f t="shared" si="493"/>
        <v>8826982.5800000019</v>
      </c>
      <c r="H3983" s="495">
        <f>VLOOKUP(A3983,'02-Metrics'!A:R,18,FALSE)</f>
        <v>262378822</v>
      </c>
      <c r="I3983" s="496">
        <f t="shared" si="499"/>
        <v>3.3642130537502E-2</v>
      </c>
      <c r="J3983" s="512"/>
      <c r="L3983" s="23">
        <v>43454</v>
      </c>
      <c r="M3983" s="241" t="s">
        <v>1039</v>
      </c>
      <c r="S3983">
        <f t="shared" si="501"/>
        <v>2018</v>
      </c>
    </row>
    <row r="3984" spans="1:19">
      <c r="A3984" s="418" t="s">
        <v>1254</v>
      </c>
      <c r="B3984" s="497">
        <v>43466</v>
      </c>
      <c r="C3984" s="498"/>
      <c r="D3984" s="498">
        <v>17642188.830000002</v>
      </c>
      <c r="E3984" s="495">
        <f t="shared" si="500"/>
        <v>28580045.300000001</v>
      </c>
      <c r="F3984" s="495">
        <f t="shared" si="500"/>
        <v>37395251.549999997</v>
      </c>
      <c r="G3984" s="495">
        <f t="shared" ref="G3984:G4047" si="502">E3984-F3984</f>
        <v>-8815206.2499999963</v>
      </c>
      <c r="H3984" s="495">
        <f>VLOOKUP(A3984,'02-Metrics'!A:R,18,FALSE)</f>
        <v>262378822</v>
      </c>
      <c r="I3984" s="496">
        <f t="shared" si="499"/>
        <v>-3.3597247608650349E-2</v>
      </c>
      <c r="J3984" s="512"/>
      <c r="M3984" s="241" t="s">
        <v>1038</v>
      </c>
      <c r="S3984">
        <f t="shared" si="501"/>
        <v>2019</v>
      </c>
    </row>
    <row r="3985" spans="1:19">
      <c r="A3985" s="418" t="s">
        <v>1254</v>
      </c>
      <c r="B3985" s="497">
        <f>L3985</f>
        <v>43475</v>
      </c>
      <c r="C3985" s="498">
        <v>1204112.8600000001</v>
      </c>
      <c r="D3985" s="498"/>
      <c r="E3985" s="495">
        <f t="shared" si="500"/>
        <v>29784158.16</v>
      </c>
      <c r="F3985" s="495">
        <f t="shared" si="500"/>
        <v>37395251.549999997</v>
      </c>
      <c r="G3985" s="495">
        <f t="shared" si="502"/>
        <v>-7611093.3899999969</v>
      </c>
      <c r="H3985" s="495">
        <f>VLOOKUP(A3985,'02-Metrics'!A:R,18,FALSE)</f>
        <v>262378822</v>
      </c>
      <c r="I3985" s="496">
        <f t="shared" si="499"/>
        <v>-2.9008032477560237E-2</v>
      </c>
      <c r="J3985" s="512"/>
      <c r="L3985" s="23">
        <v>43475</v>
      </c>
      <c r="M3985" s="241" t="s">
        <v>1039</v>
      </c>
      <c r="S3985">
        <f t="shared" si="501"/>
        <v>2019</v>
      </c>
    </row>
    <row r="3986" spans="1:19">
      <c r="A3986" s="418" t="s">
        <v>1254</v>
      </c>
      <c r="B3986" s="497">
        <f>L3986</f>
        <v>43482</v>
      </c>
      <c r="C3986" s="498">
        <v>24971065.75</v>
      </c>
      <c r="D3986" s="498"/>
      <c r="E3986" s="495">
        <f t="shared" si="500"/>
        <v>54755223.909999996</v>
      </c>
      <c r="F3986" s="495">
        <f t="shared" si="500"/>
        <v>37395251.549999997</v>
      </c>
      <c r="G3986" s="495">
        <f t="shared" si="502"/>
        <v>17359972.359999999</v>
      </c>
      <c r="H3986" s="495">
        <f>VLOOKUP(A3986,'02-Metrics'!A:R,18,FALSE)</f>
        <v>262378822</v>
      </c>
      <c r="I3986" s="496">
        <f t="shared" si="499"/>
        <v>6.6163771251324541E-2</v>
      </c>
      <c r="J3986" s="512"/>
      <c r="L3986" s="23">
        <v>43482</v>
      </c>
      <c r="M3986" s="241" t="s">
        <v>1039</v>
      </c>
      <c r="S3986">
        <f t="shared" si="501"/>
        <v>2019</v>
      </c>
    </row>
    <row r="3987" spans="1:19">
      <c r="A3987" s="418" t="s">
        <v>1254</v>
      </c>
      <c r="B3987" s="497">
        <f>L3987</f>
        <v>43496</v>
      </c>
      <c r="C3987" s="498">
        <v>142702.12</v>
      </c>
      <c r="D3987" s="498"/>
      <c r="E3987" s="495">
        <f t="shared" ref="E3987:F4002" si="503">C3987+E3986</f>
        <v>54897926.029999994</v>
      </c>
      <c r="F3987" s="495">
        <f t="shared" si="503"/>
        <v>37395251.549999997</v>
      </c>
      <c r="G3987" s="495">
        <f t="shared" si="502"/>
        <v>17502674.479999997</v>
      </c>
      <c r="H3987" s="495">
        <f>VLOOKUP(A3987,'02-Metrics'!A:R,18,FALSE)</f>
        <v>262378822</v>
      </c>
      <c r="I3987" s="496">
        <f t="shared" si="499"/>
        <v>6.6707649445884004E-2</v>
      </c>
      <c r="J3987" s="512"/>
      <c r="L3987" s="23">
        <v>43496</v>
      </c>
      <c r="M3987" s="241" t="s">
        <v>1039</v>
      </c>
      <c r="S3987">
        <f t="shared" si="501"/>
        <v>2019</v>
      </c>
    </row>
    <row r="3988" spans="1:19">
      <c r="A3988" s="418" t="s">
        <v>1254</v>
      </c>
      <c r="B3988" s="497">
        <f>L3988</f>
        <v>43496</v>
      </c>
      <c r="C3988" s="498">
        <v>3208255.76</v>
      </c>
      <c r="D3988" s="498"/>
      <c r="E3988" s="495">
        <f t="shared" si="503"/>
        <v>58106181.789999992</v>
      </c>
      <c r="F3988" s="495">
        <f t="shared" si="503"/>
        <v>37395251.549999997</v>
      </c>
      <c r="G3988" s="495">
        <f t="shared" si="502"/>
        <v>20710930.239999995</v>
      </c>
      <c r="H3988" s="495">
        <f>VLOOKUP(A3988,'02-Metrics'!A:R,18,FALSE)</f>
        <v>262378822</v>
      </c>
      <c r="I3988" s="496">
        <f t="shared" si="499"/>
        <v>7.8935220770219E-2</v>
      </c>
      <c r="J3988" s="512"/>
      <c r="L3988" s="23">
        <v>43496</v>
      </c>
      <c r="M3988" s="241" t="s">
        <v>1039</v>
      </c>
      <c r="S3988">
        <f t="shared" si="501"/>
        <v>2019</v>
      </c>
    </row>
    <row r="3989" spans="1:19">
      <c r="A3989" s="418" t="s">
        <v>1254</v>
      </c>
      <c r="B3989" s="497">
        <f>L3989</f>
        <v>43496</v>
      </c>
      <c r="C3989" s="498">
        <v>185635.06</v>
      </c>
      <c r="D3989" s="498"/>
      <c r="E3989" s="495">
        <f t="shared" si="503"/>
        <v>58291816.849999994</v>
      </c>
      <c r="F3989" s="495">
        <f t="shared" si="503"/>
        <v>37395251.549999997</v>
      </c>
      <c r="G3989" s="495">
        <f t="shared" si="502"/>
        <v>20896565.299999997</v>
      </c>
      <c r="H3989" s="495">
        <f>VLOOKUP(A3989,'02-Metrics'!A:R,18,FALSE)</f>
        <v>262378822</v>
      </c>
      <c r="I3989" s="496">
        <f t="shared" si="499"/>
        <v>7.9642728558328532E-2</v>
      </c>
      <c r="J3989" s="512"/>
      <c r="L3989" s="23">
        <v>43496</v>
      </c>
      <c r="M3989" s="241" t="s">
        <v>1039</v>
      </c>
      <c r="S3989">
        <f t="shared" si="501"/>
        <v>2019</v>
      </c>
    </row>
    <row r="3990" spans="1:19">
      <c r="A3990" s="418" t="s">
        <v>1254</v>
      </c>
      <c r="B3990" s="497">
        <v>43497</v>
      </c>
      <c r="C3990" s="498"/>
      <c r="D3990" s="498">
        <v>14854000.369999999</v>
      </c>
      <c r="E3990" s="495">
        <f t="shared" si="503"/>
        <v>58291816.849999994</v>
      </c>
      <c r="F3990" s="495">
        <f t="shared" si="503"/>
        <v>52249251.919999994</v>
      </c>
      <c r="G3990" s="495">
        <f t="shared" si="502"/>
        <v>6042564.9299999997</v>
      </c>
      <c r="H3990" s="495">
        <f>VLOOKUP(A3990,'02-Metrics'!A:R,18,FALSE)</f>
        <v>262378822</v>
      </c>
      <c r="I3990" s="496">
        <f t="shared" si="499"/>
        <v>2.3029926287267192E-2</v>
      </c>
      <c r="J3990" s="512"/>
      <c r="M3990" s="241" t="s">
        <v>1038</v>
      </c>
      <c r="S3990">
        <f t="shared" si="501"/>
        <v>2019</v>
      </c>
    </row>
    <row r="3991" spans="1:19">
      <c r="A3991" s="418" t="s">
        <v>1254</v>
      </c>
      <c r="B3991" s="497">
        <f>L3991</f>
        <v>43503</v>
      </c>
      <c r="C3991" s="498">
        <v>8000000</v>
      </c>
      <c r="D3991" s="498"/>
      <c r="E3991" s="495">
        <f t="shared" si="503"/>
        <v>66291816.849999994</v>
      </c>
      <c r="F3991" s="495">
        <f t="shared" si="503"/>
        <v>52249251.919999994</v>
      </c>
      <c r="G3991" s="495">
        <f t="shared" si="502"/>
        <v>14042564.93</v>
      </c>
      <c r="H3991" s="495">
        <f>VLOOKUP(A3991,'02-Metrics'!A:R,18,FALSE)</f>
        <v>262378822</v>
      </c>
      <c r="I3991" s="496">
        <f t="shared" si="499"/>
        <v>5.3520191999337503E-2</v>
      </c>
      <c r="J3991" s="512"/>
      <c r="L3991" s="23">
        <v>43503</v>
      </c>
      <c r="M3991" s="241" t="s">
        <v>1039</v>
      </c>
      <c r="S3991">
        <f t="shared" si="501"/>
        <v>2019</v>
      </c>
    </row>
    <row r="3992" spans="1:19">
      <c r="A3992" s="418" t="s">
        <v>1254</v>
      </c>
      <c r="B3992" s="497">
        <f>L3992</f>
        <v>43515</v>
      </c>
      <c r="C3992" s="498">
        <v>4527299.68</v>
      </c>
      <c r="D3992" s="498"/>
      <c r="E3992" s="495">
        <f t="shared" si="503"/>
        <v>70819116.530000001</v>
      </c>
      <c r="F3992" s="495">
        <f t="shared" si="503"/>
        <v>52249251.919999994</v>
      </c>
      <c r="G3992" s="495">
        <f t="shared" si="502"/>
        <v>18569864.610000007</v>
      </c>
      <c r="H3992" s="495">
        <f>VLOOKUP(A3992,'02-Metrics'!A:R,18,FALSE)</f>
        <v>262378822</v>
      </c>
      <c r="I3992" s="496">
        <f t="shared" si="499"/>
        <v>7.0775013274508899E-2</v>
      </c>
      <c r="J3992" s="512"/>
      <c r="L3992" s="23">
        <v>43515</v>
      </c>
      <c r="M3992" s="241" t="s">
        <v>1039</v>
      </c>
      <c r="S3992">
        <f t="shared" si="501"/>
        <v>2019</v>
      </c>
    </row>
    <row r="3993" spans="1:19">
      <c r="A3993" s="418" t="s">
        <v>1254</v>
      </c>
      <c r="B3993" s="497">
        <f>L3993</f>
        <v>43515</v>
      </c>
      <c r="C3993" s="498">
        <v>284879.77</v>
      </c>
      <c r="D3993" s="498"/>
      <c r="E3993" s="495">
        <f t="shared" si="503"/>
        <v>71103996.299999997</v>
      </c>
      <c r="F3993" s="495">
        <f t="shared" si="503"/>
        <v>52249251.919999994</v>
      </c>
      <c r="G3993" s="495">
        <f t="shared" si="502"/>
        <v>18854744.380000003</v>
      </c>
      <c r="H3993" s="495">
        <f>VLOOKUP(A3993,'02-Metrics'!A:R,18,FALSE)</f>
        <v>262378822</v>
      </c>
      <c r="I3993" s="496">
        <f t="shared" si="499"/>
        <v>7.1860770759920561E-2</v>
      </c>
      <c r="J3993" s="512"/>
      <c r="L3993" s="23">
        <v>43515</v>
      </c>
      <c r="M3993" s="241" t="s">
        <v>1039</v>
      </c>
      <c r="S3993">
        <f t="shared" si="501"/>
        <v>2019</v>
      </c>
    </row>
    <row r="3994" spans="1:19">
      <c r="A3994" s="418" t="s">
        <v>1254</v>
      </c>
      <c r="B3994" s="497">
        <f>L3994</f>
        <v>43515</v>
      </c>
      <c r="C3994" s="498">
        <v>235901.48</v>
      </c>
      <c r="D3994" s="498"/>
      <c r="E3994" s="495">
        <f t="shared" si="503"/>
        <v>71339897.780000001</v>
      </c>
      <c r="F3994" s="495">
        <f t="shared" si="503"/>
        <v>52249251.919999994</v>
      </c>
      <c r="G3994" s="495">
        <f t="shared" si="502"/>
        <v>19090645.860000007</v>
      </c>
      <c r="H3994" s="495">
        <f>VLOOKUP(A3994,'02-Metrics'!A:R,18,FALSE)</f>
        <v>262378822</v>
      </c>
      <c r="I3994" s="496">
        <f t="shared" si="499"/>
        <v>7.2759858110804418E-2</v>
      </c>
      <c r="J3994" s="512"/>
      <c r="L3994" s="23">
        <v>43515</v>
      </c>
      <c r="M3994" s="241" t="s">
        <v>1039</v>
      </c>
      <c r="S3994">
        <f t="shared" si="501"/>
        <v>2019</v>
      </c>
    </row>
    <row r="3995" spans="1:19">
      <c r="A3995" s="418" t="s">
        <v>1254</v>
      </c>
      <c r="B3995" s="497">
        <v>43525</v>
      </c>
      <c r="C3995" s="498"/>
      <c r="D3995" s="498">
        <v>14374015.110000003</v>
      </c>
      <c r="E3995" s="495">
        <f t="shared" si="503"/>
        <v>71339897.780000001</v>
      </c>
      <c r="F3995" s="495">
        <f t="shared" si="503"/>
        <v>66623267.030000001</v>
      </c>
      <c r="G3995" s="495">
        <f t="shared" si="502"/>
        <v>4716630.75</v>
      </c>
      <c r="H3995" s="495">
        <f>VLOOKUP(A3995,'02-Metrics'!A:R,18,FALSE)</f>
        <v>262378822</v>
      </c>
      <c r="I3995" s="496">
        <f t="shared" si="499"/>
        <v>1.7976415604152685E-2</v>
      </c>
      <c r="J3995" s="512"/>
      <c r="M3995" s="241" t="s">
        <v>1038</v>
      </c>
      <c r="S3995">
        <f t="shared" si="501"/>
        <v>2019</v>
      </c>
    </row>
    <row r="3996" spans="1:19">
      <c r="A3996" s="418" t="s">
        <v>1254</v>
      </c>
      <c r="B3996" s="497">
        <f>L3996</f>
        <v>43534</v>
      </c>
      <c r="C3996" s="498">
        <v>12000000</v>
      </c>
      <c r="D3996" s="498"/>
      <c r="E3996" s="495">
        <f t="shared" si="503"/>
        <v>83339897.780000001</v>
      </c>
      <c r="F3996" s="495">
        <f t="shared" si="503"/>
        <v>66623267.030000001</v>
      </c>
      <c r="G3996" s="495">
        <f t="shared" si="502"/>
        <v>16716630.75</v>
      </c>
      <c r="H3996" s="495">
        <f>VLOOKUP(A3996,'02-Metrics'!A:R,18,FALSE)</f>
        <v>262378822</v>
      </c>
      <c r="I3996" s="496">
        <f t="shared" si="499"/>
        <v>6.3711814172258158E-2</v>
      </c>
      <c r="J3996" s="512"/>
      <c r="L3996" s="23">
        <v>43534</v>
      </c>
      <c r="M3996" s="241" t="s">
        <v>1039</v>
      </c>
      <c r="S3996">
        <f t="shared" si="501"/>
        <v>2019</v>
      </c>
    </row>
    <row r="3997" spans="1:19">
      <c r="A3997" s="418" t="s">
        <v>1254</v>
      </c>
      <c r="B3997" s="497">
        <f>L3997</f>
        <v>43534</v>
      </c>
      <c r="C3997" s="498">
        <v>1727255.6</v>
      </c>
      <c r="D3997" s="498"/>
      <c r="E3997" s="495">
        <f t="shared" si="503"/>
        <v>85067153.379999995</v>
      </c>
      <c r="F3997" s="495">
        <f t="shared" si="503"/>
        <v>66623267.030000001</v>
      </c>
      <c r="G3997" s="495">
        <f t="shared" si="502"/>
        <v>18443886.349999994</v>
      </c>
      <c r="H3997" s="495">
        <f>VLOOKUP(A3997,'02-Metrics'!A:R,18,FALSE)</f>
        <v>262378822</v>
      </c>
      <c r="I3997" s="496">
        <f t="shared" si="499"/>
        <v>7.0294874446840808E-2</v>
      </c>
      <c r="J3997" s="512"/>
      <c r="L3997" s="23">
        <v>43534</v>
      </c>
      <c r="M3997" s="241" t="s">
        <v>1039</v>
      </c>
      <c r="S3997">
        <f t="shared" si="501"/>
        <v>2019</v>
      </c>
    </row>
    <row r="3998" spans="1:19">
      <c r="A3998" s="418" t="s">
        <v>1254</v>
      </c>
      <c r="B3998" s="497">
        <f>L3998</f>
        <v>43534</v>
      </c>
      <c r="C3998" s="498">
        <v>3185421.17</v>
      </c>
      <c r="D3998" s="498"/>
      <c r="E3998" s="495">
        <f t="shared" si="503"/>
        <v>88252574.549999997</v>
      </c>
      <c r="F3998" s="495">
        <f t="shared" si="503"/>
        <v>66623267.030000001</v>
      </c>
      <c r="G3998" s="495">
        <f t="shared" si="502"/>
        <v>21629307.519999996</v>
      </c>
      <c r="H3998" s="495">
        <f>VLOOKUP(A3998,'02-Metrics'!A:R,18,FALSE)</f>
        <v>262378822</v>
      </c>
      <c r="I3998" s="496">
        <f t="shared" si="499"/>
        <v>8.2435416681610058E-2</v>
      </c>
      <c r="J3998" s="512"/>
      <c r="L3998" s="23">
        <v>43534</v>
      </c>
      <c r="M3998" s="241" t="s">
        <v>1039</v>
      </c>
      <c r="S3998">
        <f t="shared" si="501"/>
        <v>2019</v>
      </c>
    </row>
    <row r="3999" spans="1:19">
      <c r="A3999" s="418" t="s">
        <v>1254</v>
      </c>
      <c r="B3999" s="497">
        <f>L3999</f>
        <v>43545</v>
      </c>
      <c r="C3999" s="498">
        <v>7457797.2400000002</v>
      </c>
      <c r="D3999" s="498"/>
      <c r="E3999" s="495">
        <f t="shared" si="503"/>
        <v>95710371.789999992</v>
      </c>
      <c r="F3999" s="495">
        <f t="shared" si="503"/>
        <v>66623267.030000001</v>
      </c>
      <c r="G3999" s="495">
        <f t="shared" si="502"/>
        <v>29087104.75999999</v>
      </c>
      <c r="H3999" s="495">
        <f>VLOOKUP(A3999,'02-Metrics'!A:R,18,FALSE)</f>
        <v>262378822</v>
      </c>
      <c r="I3999" s="496">
        <f t="shared" si="499"/>
        <v>0.11085919411590311</v>
      </c>
      <c r="J3999" s="512"/>
      <c r="L3999" s="23">
        <v>43545</v>
      </c>
      <c r="M3999" s="241" t="s">
        <v>1039</v>
      </c>
      <c r="S3999">
        <f t="shared" si="501"/>
        <v>2019</v>
      </c>
    </row>
    <row r="4000" spans="1:19">
      <c r="A4000" s="418" t="s">
        <v>1254</v>
      </c>
      <c r="B4000" s="497">
        <f>L4000</f>
        <v>43552</v>
      </c>
      <c r="C4000" s="498">
        <v>5785718.6299999999</v>
      </c>
      <c r="D4000" s="498"/>
      <c r="E4000" s="495">
        <f t="shared" si="503"/>
        <v>101496090.41999999</v>
      </c>
      <c r="F4000" s="495">
        <f t="shared" si="503"/>
        <v>66623267.030000001</v>
      </c>
      <c r="G4000" s="495">
        <f t="shared" si="502"/>
        <v>34872823.389999986</v>
      </c>
      <c r="H4000" s="495">
        <f>VLOOKUP(A4000,'02-Metrics'!A:R,18,FALSE)</f>
        <v>262378822</v>
      </c>
      <c r="I4000" s="496">
        <f t="shared" si="499"/>
        <v>0.13291020641140003</v>
      </c>
      <c r="J4000" s="512"/>
      <c r="L4000" s="23">
        <v>43552</v>
      </c>
      <c r="M4000" s="241" t="s">
        <v>1039</v>
      </c>
      <c r="S4000">
        <f t="shared" si="501"/>
        <v>2019</v>
      </c>
    </row>
    <row r="4001" spans="1:19">
      <c r="A4001" s="418" t="s">
        <v>1254</v>
      </c>
      <c r="B4001" s="497">
        <v>43556</v>
      </c>
      <c r="C4001" s="498"/>
      <c r="D4001" s="498">
        <v>17369715.109999996</v>
      </c>
      <c r="E4001" s="495">
        <f t="shared" si="503"/>
        <v>101496090.41999999</v>
      </c>
      <c r="F4001" s="495">
        <f t="shared" si="503"/>
        <v>83992982.140000001</v>
      </c>
      <c r="G4001" s="495">
        <f t="shared" si="502"/>
        <v>17503108.279999986</v>
      </c>
      <c r="H4001" s="495">
        <f>VLOOKUP(A4001,'02-Metrics'!A:R,18,FALSE)</f>
        <v>262378822</v>
      </c>
      <c r="I4001" s="496">
        <f t="shared" si="499"/>
        <v>6.6709302780542198E-2</v>
      </c>
      <c r="J4001" s="512"/>
      <c r="M4001" s="241" t="s">
        <v>1038</v>
      </c>
      <c r="S4001">
        <f t="shared" si="501"/>
        <v>2019</v>
      </c>
    </row>
    <row r="4002" spans="1:19">
      <c r="A4002" s="418" t="s">
        <v>1254</v>
      </c>
      <c r="B4002" s="497">
        <f>L4002</f>
        <v>43559</v>
      </c>
      <c r="C4002" s="498">
        <v>4931187</v>
      </c>
      <c r="D4002" s="498"/>
      <c r="E4002" s="495">
        <f t="shared" si="503"/>
        <v>106427277.41999999</v>
      </c>
      <c r="F4002" s="495">
        <f t="shared" si="503"/>
        <v>83992982.140000001</v>
      </c>
      <c r="G4002" s="495">
        <f t="shared" si="502"/>
        <v>22434295.279999986</v>
      </c>
      <c r="H4002" s="495">
        <f>VLOOKUP(A4002,'02-Metrics'!A:R,18,FALSE)</f>
        <v>262378822</v>
      </c>
      <c r="I4002" s="496">
        <f t="shared" si="499"/>
        <v>8.5503453018780554E-2</v>
      </c>
      <c r="J4002" s="512"/>
      <c r="L4002" s="23">
        <v>43559</v>
      </c>
      <c r="M4002" s="241" t="s">
        <v>1039</v>
      </c>
      <c r="S4002">
        <f t="shared" si="501"/>
        <v>2019</v>
      </c>
    </row>
    <row r="4003" spans="1:19">
      <c r="A4003" s="418" t="s">
        <v>1254</v>
      </c>
      <c r="B4003" s="497">
        <f>L4003</f>
        <v>43577</v>
      </c>
      <c r="C4003" s="498">
        <v>1785482.76</v>
      </c>
      <c r="D4003" s="498"/>
      <c r="E4003" s="495">
        <f t="shared" ref="E4003:F4018" si="504">C4003+E4002</f>
        <v>108212760.17999999</v>
      </c>
      <c r="F4003" s="495">
        <f t="shared" si="504"/>
        <v>83992982.140000001</v>
      </c>
      <c r="G4003" s="495">
        <f t="shared" si="502"/>
        <v>24219778.039999992</v>
      </c>
      <c r="H4003" s="495">
        <f>VLOOKUP(A4003,'02-Metrics'!A:R,18,FALSE)</f>
        <v>262378822</v>
      </c>
      <c r="I4003" s="496">
        <f t="shared" si="499"/>
        <v>9.2308433490870659E-2</v>
      </c>
      <c r="J4003" s="512"/>
      <c r="L4003" s="23">
        <v>43577</v>
      </c>
      <c r="M4003" s="241" t="s">
        <v>1039</v>
      </c>
      <c r="S4003">
        <f t="shared" si="501"/>
        <v>2019</v>
      </c>
    </row>
    <row r="4004" spans="1:19">
      <c r="A4004" s="418" t="s">
        <v>1254</v>
      </c>
      <c r="B4004" s="497">
        <f>L4004</f>
        <v>43578</v>
      </c>
      <c r="C4004" s="498">
        <v>72777.03</v>
      </c>
      <c r="D4004" s="498"/>
      <c r="E4004" s="495">
        <f t="shared" si="504"/>
        <v>108285537.20999999</v>
      </c>
      <c r="F4004" s="495">
        <f t="shared" si="504"/>
        <v>83992982.140000001</v>
      </c>
      <c r="G4004" s="495">
        <f t="shared" si="502"/>
        <v>24292555.069999993</v>
      </c>
      <c r="H4004" s="495">
        <f>VLOOKUP(A4004,'02-Metrics'!A:R,18,FALSE)</f>
        <v>262378822</v>
      </c>
      <c r="I4004" s="496">
        <f t="shared" si="499"/>
        <v>9.2585807363675082E-2</v>
      </c>
      <c r="J4004" s="512"/>
      <c r="L4004" s="23">
        <v>43578</v>
      </c>
      <c r="M4004" s="241" t="s">
        <v>1039</v>
      </c>
      <c r="S4004">
        <f t="shared" si="501"/>
        <v>2019</v>
      </c>
    </row>
    <row r="4005" spans="1:19">
      <c r="A4005" s="418" t="s">
        <v>1254</v>
      </c>
      <c r="B4005" s="497">
        <f>L4005</f>
        <v>43585</v>
      </c>
      <c r="C4005" s="498">
        <v>2278076.64</v>
      </c>
      <c r="D4005" s="498"/>
      <c r="E4005" s="495">
        <f t="shared" si="504"/>
        <v>110563613.84999999</v>
      </c>
      <c r="F4005" s="495">
        <f t="shared" si="504"/>
        <v>83992982.140000001</v>
      </c>
      <c r="G4005" s="495">
        <f t="shared" si="502"/>
        <v>26570631.709999993</v>
      </c>
      <c r="H4005" s="495">
        <f>VLOOKUP(A4005,'02-Metrics'!A:R,18,FALSE)</f>
        <v>262378822</v>
      </c>
      <c r="I4005" s="496">
        <f t="shared" si="499"/>
        <v>0.10126820262193262</v>
      </c>
      <c r="J4005" s="512"/>
      <c r="L4005" s="23">
        <v>43585</v>
      </c>
      <c r="M4005" s="241" t="s">
        <v>1039</v>
      </c>
      <c r="S4005">
        <f t="shared" si="501"/>
        <v>2019</v>
      </c>
    </row>
    <row r="4006" spans="1:19">
      <c r="A4006" s="418" t="s">
        <v>1254</v>
      </c>
      <c r="B4006" s="497">
        <v>43586</v>
      </c>
      <c r="C4006" s="498"/>
      <c r="D4006" s="498">
        <v>27974414.639999993</v>
      </c>
      <c r="E4006" s="495">
        <f t="shared" si="504"/>
        <v>110563613.84999999</v>
      </c>
      <c r="F4006" s="495">
        <f t="shared" si="504"/>
        <v>111967396.78</v>
      </c>
      <c r="G4006" s="495">
        <f t="shared" si="502"/>
        <v>-1403782.9300000072</v>
      </c>
      <c r="H4006" s="495">
        <f>VLOOKUP(A4006,'02-Metrics'!A:R,18,FALSE)</f>
        <v>262378822</v>
      </c>
      <c r="I4006" s="496">
        <f t="shared" si="499"/>
        <v>-5.3502143172211025E-3</v>
      </c>
      <c r="J4006" s="512"/>
      <c r="M4006" s="241" t="s">
        <v>1038</v>
      </c>
      <c r="S4006">
        <f t="shared" si="501"/>
        <v>2019</v>
      </c>
    </row>
    <row r="4007" spans="1:19">
      <c r="A4007" s="418" t="s">
        <v>1254</v>
      </c>
      <c r="B4007" s="497">
        <f>L4007</f>
        <v>43598</v>
      </c>
      <c r="C4007" s="498">
        <v>24218860.890000001</v>
      </c>
      <c r="D4007" s="498"/>
      <c r="E4007" s="495">
        <f t="shared" si="504"/>
        <v>134782474.74000001</v>
      </c>
      <c r="F4007" s="495">
        <f t="shared" si="504"/>
        <v>111967396.78</v>
      </c>
      <c r="G4007" s="495">
        <f t="shared" si="502"/>
        <v>22815077.960000008</v>
      </c>
      <c r="H4007" s="495">
        <f>VLOOKUP(A4007,'02-Metrics'!A:R,18,FALSE)</f>
        <v>262378822</v>
      </c>
      <c r="I4007" s="496">
        <f t="shared" si="499"/>
        <v>8.6954723655249921E-2</v>
      </c>
      <c r="J4007" s="512"/>
      <c r="L4007" s="23">
        <v>43598</v>
      </c>
      <c r="M4007" s="241" t="s">
        <v>1039</v>
      </c>
      <c r="S4007">
        <f t="shared" si="501"/>
        <v>2019</v>
      </c>
    </row>
    <row r="4008" spans="1:19">
      <c r="A4008" s="418" t="s">
        <v>1254</v>
      </c>
      <c r="B4008" s="497">
        <v>43617</v>
      </c>
      <c r="C4008" s="498"/>
      <c r="D4008" s="498">
        <v>17825387.850000001</v>
      </c>
      <c r="E4008" s="495">
        <f t="shared" si="504"/>
        <v>134782474.74000001</v>
      </c>
      <c r="F4008" s="495">
        <f t="shared" si="504"/>
        <v>129792784.63</v>
      </c>
      <c r="G4008" s="495">
        <f t="shared" si="502"/>
        <v>4989690.1100000143</v>
      </c>
      <c r="H4008" s="495">
        <f>VLOOKUP(A4008,'02-Metrics'!A:R,18,FALSE)</f>
        <v>262378822</v>
      </c>
      <c r="I4008" s="496">
        <f t="shared" si="499"/>
        <v>1.9017122159348723E-2</v>
      </c>
      <c r="J4008" s="512"/>
      <c r="M4008" s="241" t="s">
        <v>1038</v>
      </c>
      <c r="S4008">
        <f t="shared" si="501"/>
        <v>2019</v>
      </c>
    </row>
    <row r="4009" spans="1:19">
      <c r="A4009" s="418" t="s">
        <v>1254</v>
      </c>
      <c r="B4009" s="497">
        <f>L4009</f>
        <v>43635</v>
      </c>
      <c r="C4009" s="498">
        <v>18660913.609999999</v>
      </c>
      <c r="D4009" s="498"/>
      <c r="E4009" s="495">
        <f t="shared" si="504"/>
        <v>153443388.35000002</v>
      </c>
      <c r="F4009" s="495">
        <f t="shared" si="504"/>
        <v>129792784.63</v>
      </c>
      <c r="G4009" s="495">
        <f t="shared" si="502"/>
        <v>23650603.720000029</v>
      </c>
      <c r="H4009" s="495">
        <f>VLOOKUP(A4009,'02-Metrics'!A:R,18,FALSE)</f>
        <v>262378822</v>
      </c>
      <c r="I4009" s="496">
        <f t="shared" si="499"/>
        <v>9.0139148959209936E-2</v>
      </c>
      <c r="J4009" s="512"/>
      <c r="L4009" s="23">
        <v>43635</v>
      </c>
      <c r="M4009" s="241" t="s">
        <v>1039</v>
      </c>
      <c r="S4009">
        <f t="shared" si="501"/>
        <v>2019</v>
      </c>
    </row>
    <row r="4010" spans="1:19">
      <c r="A4010" s="418" t="s">
        <v>1254</v>
      </c>
      <c r="B4010" s="497">
        <f>L4010</f>
        <v>43635</v>
      </c>
      <c r="C4010" s="498">
        <v>8055178</v>
      </c>
      <c r="D4010" s="498"/>
      <c r="E4010" s="495">
        <f t="shared" si="504"/>
        <v>161498566.35000002</v>
      </c>
      <c r="F4010" s="495">
        <f t="shared" si="504"/>
        <v>129792784.63</v>
      </c>
      <c r="G4010" s="495">
        <f t="shared" si="502"/>
        <v>31705781.720000029</v>
      </c>
      <c r="H4010" s="495">
        <f>VLOOKUP(A4010,'02-Metrics'!A:R,18,FALSE)</f>
        <v>262378822</v>
      </c>
      <c r="I4010" s="496">
        <f t="shared" si="499"/>
        <v>0.12083971365646283</v>
      </c>
      <c r="J4010" s="512"/>
      <c r="L4010" s="23">
        <v>43635</v>
      </c>
      <c r="M4010" s="241" t="s">
        <v>1039</v>
      </c>
      <c r="S4010">
        <f t="shared" si="501"/>
        <v>2019</v>
      </c>
    </row>
    <row r="4011" spans="1:19">
      <c r="A4011" s="418" t="s">
        <v>1254</v>
      </c>
      <c r="B4011" s="497">
        <v>43647</v>
      </c>
      <c r="C4011" s="498"/>
      <c r="D4011" s="498">
        <v>13814354.380000003</v>
      </c>
      <c r="E4011" s="495">
        <f t="shared" si="504"/>
        <v>161498566.35000002</v>
      </c>
      <c r="F4011" s="495">
        <f t="shared" si="504"/>
        <v>143607139.00999999</v>
      </c>
      <c r="G4011" s="495">
        <f t="shared" si="502"/>
        <v>17891427.340000033</v>
      </c>
      <c r="H4011" s="495">
        <f>VLOOKUP(A4011,'02-Metrics'!A:R,18,FALSE)</f>
        <v>262378822</v>
      </c>
      <c r="I4011" s="496">
        <f t="shared" si="499"/>
        <v>6.8189296695600046E-2</v>
      </c>
      <c r="J4011" s="512"/>
      <c r="M4011" s="241" t="s">
        <v>1038</v>
      </c>
      <c r="S4011">
        <f t="shared" si="501"/>
        <v>2019</v>
      </c>
    </row>
    <row r="4012" spans="1:19">
      <c r="A4012" s="418" t="s">
        <v>1254</v>
      </c>
      <c r="B4012" s="497">
        <f>L4012</f>
        <v>43657</v>
      </c>
      <c r="C4012" s="498">
        <v>15000000</v>
      </c>
      <c r="D4012" s="498"/>
      <c r="E4012" s="495">
        <f t="shared" si="504"/>
        <v>176498566.35000002</v>
      </c>
      <c r="F4012" s="495">
        <f t="shared" si="504"/>
        <v>143607139.00999999</v>
      </c>
      <c r="G4012" s="495">
        <f t="shared" si="502"/>
        <v>32891427.340000033</v>
      </c>
      <c r="H4012" s="495">
        <f>VLOOKUP(A4012,'02-Metrics'!A:R,18,FALSE)</f>
        <v>262378822</v>
      </c>
      <c r="I4012" s="496">
        <f t="shared" si="499"/>
        <v>0.12535854490573189</v>
      </c>
      <c r="J4012" s="512"/>
      <c r="L4012" s="23">
        <v>43657</v>
      </c>
      <c r="M4012" s="241" t="s">
        <v>1039</v>
      </c>
      <c r="S4012">
        <f t="shared" si="501"/>
        <v>2019</v>
      </c>
    </row>
    <row r="4013" spans="1:19">
      <c r="A4013" s="418" t="s">
        <v>1254</v>
      </c>
      <c r="B4013" s="497">
        <f>L4013</f>
        <v>43676</v>
      </c>
      <c r="C4013" s="498">
        <v>17000000</v>
      </c>
      <c r="D4013" s="498"/>
      <c r="E4013" s="495">
        <f t="shared" si="504"/>
        <v>193498566.35000002</v>
      </c>
      <c r="F4013" s="495">
        <f t="shared" si="504"/>
        <v>143607139.00999999</v>
      </c>
      <c r="G4013" s="495">
        <f t="shared" si="502"/>
        <v>49891427.340000033</v>
      </c>
      <c r="H4013" s="495">
        <f>VLOOKUP(A4013,'02-Metrics'!A:R,18,FALSE)</f>
        <v>262378822</v>
      </c>
      <c r="I4013" s="496">
        <f t="shared" si="499"/>
        <v>0.19015035954388129</v>
      </c>
      <c r="J4013" s="512"/>
      <c r="L4013" s="23">
        <v>43676</v>
      </c>
      <c r="M4013" s="241" t="s">
        <v>1039</v>
      </c>
      <c r="S4013">
        <f t="shared" si="501"/>
        <v>2019</v>
      </c>
    </row>
    <row r="4014" spans="1:19">
      <c r="A4014" s="418" t="s">
        <v>1254</v>
      </c>
      <c r="B4014" s="497">
        <v>43678</v>
      </c>
      <c r="C4014" s="498"/>
      <c r="D4014" s="498">
        <v>20494514.510000002</v>
      </c>
      <c r="E4014" s="495">
        <f t="shared" si="504"/>
        <v>193498566.35000002</v>
      </c>
      <c r="F4014" s="495">
        <f t="shared" si="504"/>
        <v>164101653.51999998</v>
      </c>
      <c r="G4014" s="495">
        <f t="shared" si="502"/>
        <v>29396912.830000043</v>
      </c>
      <c r="H4014" s="495">
        <f>VLOOKUP(A4014,'02-Metrics'!A:R,18,FALSE)</f>
        <v>262378822</v>
      </c>
      <c r="I4014" s="496">
        <f t="shared" si="499"/>
        <v>0.11203996041265878</v>
      </c>
      <c r="J4014" s="512"/>
      <c r="M4014" s="241" t="s">
        <v>1038</v>
      </c>
      <c r="S4014">
        <f t="shared" si="501"/>
        <v>2019</v>
      </c>
    </row>
    <row r="4015" spans="1:19">
      <c r="A4015" s="418" t="s">
        <v>1254</v>
      </c>
      <c r="B4015" s="497">
        <v>43709</v>
      </c>
      <c r="C4015" s="498"/>
      <c r="D4015" s="498">
        <v>22187588.75</v>
      </c>
      <c r="E4015" s="495">
        <f t="shared" si="504"/>
        <v>193498566.35000002</v>
      </c>
      <c r="F4015" s="495">
        <f t="shared" si="504"/>
        <v>186289242.26999998</v>
      </c>
      <c r="G4015" s="495">
        <f t="shared" si="502"/>
        <v>7209324.0800000429</v>
      </c>
      <c r="H4015" s="495">
        <f>VLOOKUP(A4015,'02-Metrics'!A:R,18,FALSE)</f>
        <v>262378822</v>
      </c>
      <c r="I4015" s="496">
        <f t="shared" si="499"/>
        <v>2.7476775850453522E-2</v>
      </c>
      <c r="J4015" s="512"/>
      <c r="M4015" s="241" t="s">
        <v>1038</v>
      </c>
      <c r="S4015">
        <f t="shared" si="501"/>
        <v>2019</v>
      </c>
    </row>
    <row r="4016" spans="1:19">
      <c r="A4016" s="418" t="s">
        <v>1254</v>
      </c>
      <c r="B4016" s="497">
        <f>L4016</f>
        <v>43712</v>
      </c>
      <c r="C4016" s="498">
        <v>5410862.5099999998</v>
      </c>
      <c r="D4016" s="498"/>
      <c r="E4016" s="495">
        <f t="shared" si="504"/>
        <v>198909428.86000001</v>
      </c>
      <c r="F4016" s="495">
        <f t="shared" si="504"/>
        <v>186289242.26999998</v>
      </c>
      <c r="G4016" s="495">
        <f t="shared" si="502"/>
        <v>12620186.590000033</v>
      </c>
      <c r="H4016" s="495">
        <f>VLOOKUP(A4016,'02-Metrics'!A:R,18,FALSE)</f>
        <v>262378822</v>
      </c>
      <c r="I4016" s="496">
        <f t="shared" si="499"/>
        <v>4.8099105308125951E-2</v>
      </c>
      <c r="J4016" s="512"/>
      <c r="L4016" s="23">
        <v>43712</v>
      </c>
      <c r="M4016" s="241" t="s">
        <v>1039</v>
      </c>
      <c r="S4016">
        <f t="shared" si="501"/>
        <v>2019</v>
      </c>
    </row>
    <row r="4017" spans="1:19">
      <c r="A4017" s="418" t="s">
        <v>1254</v>
      </c>
      <c r="B4017" s="497">
        <f>L4017</f>
        <v>43712</v>
      </c>
      <c r="C4017" s="498">
        <v>2625161.63</v>
      </c>
      <c r="D4017" s="498"/>
      <c r="E4017" s="495">
        <f t="shared" si="504"/>
        <v>201534590.49000001</v>
      </c>
      <c r="F4017" s="495">
        <f t="shared" si="504"/>
        <v>186289242.26999998</v>
      </c>
      <c r="G4017" s="495">
        <f t="shared" si="502"/>
        <v>15245348.220000029</v>
      </c>
      <c r="H4017" s="495">
        <f>VLOOKUP(A4017,'02-Metrics'!A:R,18,FALSE)</f>
        <v>262378822</v>
      </c>
      <c r="I4017" s="496">
        <f t="shared" si="499"/>
        <v>5.810433976260488E-2</v>
      </c>
      <c r="J4017" s="512"/>
      <c r="L4017" s="23">
        <v>43712</v>
      </c>
      <c r="M4017" s="241" t="s">
        <v>1039</v>
      </c>
      <c r="S4017">
        <f t="shared" si="501"/>
        <v>2019</v>
      </c>
    </row>
    <row r="4018" spans="1:19">
      <c r="A4018" s="418" t="s">
        <v>1254</v>
      </c>
      <c r="B4018" s="497">
        <f>L4018</f>
        <v>43724</v>
      </c>
      <c r="C4018" s="498">
        <v>12292368.359999999</v>
      </c>
      <c r="D4018" s="498"/>
      <c r="E4018" s="495">
        <f t="shared" si="504"/>
        <v>213826958.85000002</v>
      </c>
      <c r="F4018" s="495">
        <f t="shared" si="504"/>
        <v>186289242.26999998</v>
      </c>
      <c r="G4018" s="495">
        <f t="shared" si="502"/>
        <v>27537716.580000043</v>
      </c>
      <c r="H4018" s="495">
        <f>VLOOKUP(A4018,'02-Metrics'!A:R,18,FALSE)</f>
        <v>262378822</v>
      </c>
      <c r="I4018" s="496">
        <f t="shared" si="499"/>
        <v>0.10495403695348568</v>
      </c>
      <c r="J4018" s="512"/>
      <c r="L4018" s="23">
        <v>43724</v>
      </c>
      <c r="M4018" s="241" t="s">
        <v>1039</v>
      </c>
      <c r="S4018">
        <f t="shared" si="501"/>
        <v>2019</v>
      </c>
    </row>
    <row r="4019" spans="1:19">
      <c r="A4019" s="418" t="s">
        <v>1254</v>
      </c>
      <c r="B4019" s="497">
        <f>L4019</f>
        <v>43724</v>
      </c>
      <c r="C4019" s="498">
        <v>19287810.690000001</v>
      </c>
      <c r="D4019" s="498"/>
      <c r="E4019" s="495">
        <f t="shared" ref="E4019:F4034" si="505">C4019+E4018</f>
        <v>233114769.54000002</v>
      </c>
      <c r="F4019" s="495">
        <f t="shared" si="505"/>
        <v>186289242.26999998</v>
      </c>
      <c r="G4019" s="495">
        <f t="shared" si="502"/>
        <v>46825527.270000041</v>
      </c>
      <c r="H4019" s="495">
        <f>VLOOKUP(A4019,'02-Metrics'!A:R,18,FALSE)</f>
        <v>262378822</v>
      </c>
      <c r="I4019" s="496">
        <f t="shared" si="499"/>
        <v>0.17846534607126197</v>
      </c>
      <c r="J4019" s="512"/>
      <c r="L4019" s="23">
        <v>43724</v>
      </c>
      <c r="M4019" s="241" t="s">
        <v>1039</v>
      </c>
      <c r="S4019">
        <f t="shared" si="501"/>
        <v>2019</v>
      </c>
    </row>
    <row r="4020" spans="1:19">
      <c r="A4020" s="418" t="s">
        <v>1254</v>
      </c>
      <c r="B4020" s="497">
        <v>43739</v>
      </c>
      <c r="C4020" s="498"/>
      <c r="D4020" s="498">
        <v>11934828.429999996</v>
      </c>
      <c r="E4020" s="495">
        <f t="shared" si="505"/>
        <v>233114769.54000002</v>
      </c>
      <c r="F4020" s="495">
        <f t="shared" si="505"/>
        <v>198224070.69999999</v>
      </c>
      <c r="G4020" s="495">
        <f t="shared" si="502"/>
        <v>34890698.840000033</v>
      </c>
      <c r="H4020" s="495">
        <f>VLOOKUP(A4020,'02-Metrics'!A:R,18,FALSE)</f>
        <v>262378822</v>
      </c>
      <c r="I4020" s="496">
        <f t="shared" si="499"/>
        <v>0.13297833481392807</v>
      </c>
      <c r="J4020" s="512"/>
      <c r="M4020" s="241" t="s">
        <v>1038</v>
      </c>
      <c r="S4020">
        <f t="shared" si="501"/>
        <v>2019</v>
      </c>
    </row>
    <row r="4021" spans="1:19">
      <c r="A4021" s="418" t="s">
        <v>1254</v>
      </c>
      <c r="B4021" s="497">
        <f>L4021</f>
        <v>43746</v>
      </c>
      <c r="C4021" s="498">
        <v>20919758.57</v>
      </c>
      <c r="D4021" s="498"/>
      <c r="E4021" s="495">
        <f t="shared" si="505"/>
        <v>254034528.11000001</v>
      </c>
      <c r="F4021" s="495">
        <f t="shared" si="505"/>
        <v>198224070.69999999</v>
      </c>
      <c r="G4021" s="495">
        <f t="shared" si="502"/>
        <v>55810457.410000026</v>
      </c>
      <c r="H4021" s="495">
        <f>VLOOKUP(A4021,'02-Metrics'!A:R,18,FALSE)</f>
        <v>262378822</v>
      </c>
      <c r="I4021" s="496">
        <f t="shared" si="499"/>
        <v>0.21270945949288556</v>
      </c>
      <c r="J4021" s="512"/>
      <c r="L4021" s="23">
        <v>43746</v>
      </c>
      <c r="M4021" s="241" t="s">
        <v>1039</v>
      </c>
      <c r="S4021">
        <f t="shared" si="501"/>
        <v>2019</v>
      </c>
    </row>
    <row r="4022" spans="1:19">
      <c r="A4022" s="418" t="s">
        <v>1254</v>
      </c>
      <c r="B4022" s="497">
        <v>43770</v>
      </c>
      <c r="C4022" s="498"/>
      <c r="D4022" s="498">
        <v>6819992.3600000003</v>
      </c>
      <c r="E4022" s="495">
        <f t="shared" si="505"/>
        <v>254034528.11000001</v>
      </c>
      <c r="F4022" s="495">
        <f t="shared" si="505"/>
        <v>205044063.06</v>
      </c>
      <c r="G4022" s="495">
        <f t="shared" si="502"/>
        <v>48990465.050000012</v>
      </c>
      <c r="H4022" s="495">
        <f>VLOOKUP(A4022,'02-Metrics'!A:R,18,FALSE)</f>
        <v>262378822</v>
      </c>
      <c r="I4022" s="496">
        <f t="shared" si="499"/>
        <v>0.18671653709154931</v>
      </c>
      <c r="J4022" s="512"/>
      <c r="M4022" s="241" t="s">
        <v>1038</v>
      </c>
      <c r="S4022">
        <f t="shared" si="501"/>
        <v>2019</v>
      </c>
    </row>
    <row r="4023" spans="1:19">
      <c r="A4023" s="418" t="s">
        <v>1254</v>
      </c>
      <c r="B4023" s="497">
        <v>43770</v>
      </c>
      <c r="C4023" s="498"/>
      <c r="D4023" s="498">
        <v>5286433.5100000007</v>
      </c>
      <c r="E4023" s="495">
        <f t="shared" si="505"/>
        <v>254034528.11000001</v>
      </c>
      <c r="F4023" s="495">
        <f t="shared" si="505"/>
        <v>210330496.56999999</v>
      </c>
      <c r="G4023" s="495">
        <f t="shared" si="502"/>
        <v>43704031.540000021</v>
      </c>
      <c r="H4023" s="495">
        <f>VLOOKUP(A4023,'02-Metrics'!A:R,18,FALSE)</f>
        <v>262378822</v>
      </c>
      <c r="I4023" s="496">
        <f t="shared" si="499"/>
        <v>0.16656844179291277</v>
      </c>
      <c r="J4023" s="512"/>
      <c r="M4023" s="241" t="s">
        <v>1038</v>
      </c>
      <c r="S4023">
        <f t="shared" si="501"/>
        <v>2019</v>
      </c>
    </row>
    <row r="4024" spans="1:19">
      <c r="A4024" s="418" t="s">
        <v>1254</v>
      </c>
      <c r="B4024" s="497">
        <f>L4024</f>
        <v>43797</v>
      </c>
      <c r="C4024" s="498">
        <v>31397824.800000001</v>
      </c>
      <c r="D4024" s="498"/>
      <c r="E4024" s="495">
        <f t="shared" si="505"/>
        <v>285432352.91000003</v>
      </c>
      <c r="F4024" s="495">
        <f t="shared" si="505"/>
        <v>210330496.56999999</v>
      </c>
      <c r="G4024" s="495">
        <f t="shared" si="502"/>
        <v>75101856.340000033</v>
      </c>
      <c r="H4024" s="495">
        <f>VLOOKUP(A4024,'02-Metrics'!A:R,18,FALSE)</f>
        <v>262378822</v>
      </c>
      <c r="I4024" s="496">
        <f t="shared" ref="I4024:I4087" si="506">G4024/H4024</f>
        <v>0.28623444440954171</v>
      </c>
      <c r="J4024" s="512"/>
      <c r="L4024" s="23">
        <v>43797</v>
      </c>
      <c r="M4024" s="241" t="s">
        <v>1039</v>
      </c>
      <c r="S4024">
        <f t="shared" si="501"/>
        <v>2019</v>
      </c>
    </row>
    <row r="4025" spans="1:19">
      <c r="A4025" s="418" t="s">
        <v>1254</v>
      </c>
      <c r="B4025" s="497">
        <v>43800</v>
      </c>
      <c r="C4025" s="498"/>
      <c r="D4025" s="498">
        <v>6378760.0300000003</v>
      </c>
      <c r="E4025" s="495">
        <f t="shared" si="505"/>
        <v>285432352.91000003</v>
      </c>
      <c r="F4025" s="495">
        <f t="shared" si="505"/>
        <v>216709256.59999999</v>
      </c>
      <c r="G4025" s="495">
        <f t="shared" si="502"/>
        <v>68723096.310000032</v>
      </c>
      <c r="H4025" s="495">
        <f>VLOOKUP(A4025,'02-Metrics'!A:R,18,FALSE)</f>
        <v>262378822</v>
      </c>
      <c r="I4025" s="496">
        <f t="shared" si="506"/>
        <v>0.2619231833810125</v>
      </c>
      <c r="J4025" s="512"/>
      <c r="M4025" s="241" t="s">
        <v>1038</v>
      </c>
      <c r="S4025">
        <f t="shared" si="501"/>
        <v>2019</v>
      </c>
    </row>
    <row r="4026" spans="1:19">
      <c r="A4026" s="418" t="s">
        <v>1254</v>
      </c>
      <c r="B4026" s="497">
        <v>43800</v>
      </c>
      <c r="C4026" s="498"/>
      <c r="D4026" s="498">
        <v>36382947.090000004</v>
      </c>
      <c r="E4026" s="495">
        <f t="shared" si="505"/>
        <v>285432352.91000003</v>
      </c>
      <c r="F4026" s="495">
        <f t="shared" si="505"/>
        <v>253092203.69</v>
      </c>
      <c r="G4026" s="495">
        <f t="shared" si="502"/>
        <v>32340149.220000029</v>
      </c>
      <c r="H4026" s="495">
        <f>VLOOKUP(A4026,'02-Metrics'!A:R,18,FALSE)</f>
        <v>262378822</v>
      </c>
      <c r="I4026" s="496">
        <f t="shared" si="506"/>
        <v>0.12325746786072554</v>
      </c>
      <c r="J4026" s="512"/>
      <c r="M4026" s="241" t="s">
        <v>1038</v>
      </c>
      <c r="S4026">
        <f t="shared" si="501"/>
        <v>2019</v>
      </c>
    </row>
    <row r="4027" spans="1:19">
      <c r="A4027" s="418" t="s">
        <v>1254</v>
      </c>
      <c r="B4027" s="497">
        <v>43831</v>
      </c>
      <c r="C4027" s="498"/>
      <c r="D4027" s="498">
        <v>11350643.25</v>
      </c>
      <c r="E4027" s="495">
        <f t="shared" si="505"/>
        <v>285432352.91000003</v>
      </c>
      <c r="F4027" s="495">
        <f t="shared" si="505"/>
        <v>264442846.94</v>
      </c>
      <c r="G4027" s="495">
        <f t="shared" si="502"/>
        <v>20989505.970000029</v>
      </c>
      <c r="H4027" s="495">
        <f>VLOOKUP(A4027,'02-Metrics'!A:R,18,FALSE)</f>
        <v>262378822</v>
      </c>
      <c r="I4027" s="496">
        <f t="shared" si="506"/>
        <v>7.9996951773798383E-2</v>
      </c>
      <c r="J4027" s="512"/>
      <c r="M4027" s="241" t="s">
        <v>1038</v>
      </c>
      <c r="S4027">
        <f t="shared" si="501"/>
        <v>2020</v>
      </c>
    </row>
    <row r="4028" spans="1:19">
      <c r="A4028" s="418" t="s">
        <v>1254</v>
      </c>
      <c r="B4028" s="497">
        <v>43831</v>
      </c>
      <c r="C4028" s="498"/>
      <c r="D4028" s="498">
        <v>1662180.52</v>
      </c>
      <c r="E4028" s="495">
        <f t="shared" si="505"/>
        <v>285432352.91000003</v>
      </c>
      <c r="F4028" s="495">
        <f t="shared" si="505"/>
        <v>266105027.46000001</v>
      </c>
      <c r="G4028" s="495">
        <f t="shared" si="502"/>
        <v>19327325.450000018</v>
      </c>
      <c r="H4028" s="495">
        <f>VLOOKUP(A4028,'02-Metrics'!A:R,18,FALSE)</f>
        <v>262378822</v>
      </c>
      <c r="I4028" s="496">
        <f t="shared" si="506"/>
        <v>7.3661911059269933E-2</v>
      </c>
      <c r="J4028" s="512"/>
      <c r="M4028" s="241" t="s">
        <v>1038</v>
      </c>
      <c r="S4028">
        <f t="shared" si="501"/>
        <v>2020</v>
      </c>
    </row>
    <row r="4029" spans="1:19">
      <c r="A4029" s="418" t="s">
        <v>1254</v>
      </c>
      <c r="B4029" s="497">
        <v>43862</v>
      </c>
      <c r="C4029" s="498"/>
      <c r="D4029" s="498">
        <v>8343038.6599999992</v>
      </c>
      <c r="E4029" s="495">
        <f t="shared" si="505"/>
        <v>285432352.91000003</v>
      </c>
      <c r="F4029" s="495">
        <f t="shared" si="505"/>
        <v>274448066.12</v>
      </c>
      <c r="G4029" s="495">
        <f t="shared" si="502"/>
        <v>10984286.790000021</v>
      </c>
      <c r="H4029" s="495">
        <f>VLOOKUP(A4029,'02-Metrics'!A:R,18,FALSE)</f>
        <v>262378822</v>
      </c>
      <c r="I4029" s="496">
        <f t="shared" si="506"/>
        <v>4.1864227860585565E-2</v>
      </c>
      <c r="J4029" s="512"/>
      <c r="M4029" s="241" t="s">
        <v>1038</v>
      </c>
      <c r="S4029">
        <f t="shared" si="501"/>
        <v>2020</v>
      </c>
    </row>
    <row r="4030" spans="1:19">
      <c r="A4030" s="418" t="s">
        <v>1254</v>
      </c>
      <c r="B4030" s="497">
        <v>43862</v>
      </c>
      <c r="C4030" s="498"/>
      <c r="D4030" s="498">
        <v>5506362.9900000021</v>
      </c>
      <c r="E4030" s="495">
        <f t="shared" si="505"/>
        <v>285432352.91000003</v>
      </c>
      <c r="F4030" s="495">
        <f t="shared" si="505"/>
        <v>279954429.11000001</v>
      </c>
      <c r="G4030" s="495">
        <f t="shared" si="502"/>
        <v>5477923.8000000119</v>
      </c>
      <c r="H4030" s="495">
        <f>VLOOKUP(A4030,'02-Metrics'!A:R,18,FALSE)</f>
        <v>262378822</v>
      </c>
      <c r="I4030" s="496">
        <f t="shared" si="506"/>
        <v>2.0877919026559284E-2</v>
      </c>
      <c r="J4030" s="512"/>
      <c r="M4030" s="241" t="s">
        <v>1038</v>
      </c>
      <c r="S4030">
        <f t="shared" si="501"/>
        <v>2020</v>
      </c>
    </row>
    <row r="4031" spans="1:19">
      <c r="A4031" s="418" t="s">
        <v>1254</v>
      </c>
      <c r="B4031" s="497">
        <f>L4031</f>
        <v>43872</v>
      </c>
      <c r="C4031" s="498">
        <v>267208.33</v>
      </c>
      <c r="D4031" s="498"/>
      <c r="E4031" s="495">
        <f t="shared" si="505"/>
        <v>285699561.24000001</v>
      </c>
      <c r="F4031" s="495">
        <f t="shared" si="505"/>
        <v>279954429.11000001</v>
      </c>
      <c r="G4031" s="495">
        <f t="shared" si="502"/>
        <v>5745132.1299999952</v>
      </c>
      <c r="H4031" s="495">
        <f>VLOOKUP(A4031,'02-Metrics'!A:R,18,FALSE)</f>
        <v>262378822</v>
      </c>
      <c r="I4031" s="496">
        <f t="shared" si="506"/>
        <v>2.1896325649331541E-2</v>
      </c>
      <c r="J4031" s="512"/>
      <c r="L4031" s="23">
        <v>43872</v>
      </c>
      <c r="M4031" s="241" t="s">
        <v>1039</v>
      </c>
      <c r="S4031">
        <f t="shared" si="501"/>
        <v>2020</v>
      </c>
    </row>
    <row r="4032" spans="1:19">
      <c r="A4032" s="418" t="s">
        <v>1254</v>
      </c>
      <c r="B4032" s="497">
        <f>L4032</f>
        <v>43872</v>
      </c>
      <c r="C4032" s="498">
        <v>1120262.6499999999</v>
      </c>
      <c r="D4032" s="498"/>
      <c r="E4032" s="495">
        <f t="shared" si="505"/>
        <v>286819823.88999999</v>
      </c>
      <c r="F4032" s="495">
        <f t="shared" si="505"/>
        <v>279954429.11000001</v>
      </c>
      <c r="G4032" s="495">
        <f t="shared" si="502"/>
        <v>6865394.7799999714</v>
      </c>
      <c r="H4032" s="495">
        <f>VLOOKUP(A4032,'02-Metrics'!A:R,18,FALSE)</f>
        <v>262378822</v>
      </c>
      <c r="I4032" s="496">
        <f t="shared" si="506"/>
        <v>2.6165963882557455E-2</v>
      </c>
      <c r="J4032" s="512"/>
      <c r="L4032" s="23">
        <v>43872</v>
      </c>
      <c r="M4032" s="241" t="s">
        <v>1039</v>
      </c>
      <c r="S4032">
        <f t="shared" si="501"/>
        <v>2020</v>
      </c>
    </row>
    <row r="4033" spans="1:19">
      <c r="A4033" s="418" t="s">
        <v>1254</v>
      </c>
      <c r="B4033" s="497">
        <f>L4033</f>
        <v>43872</v>
      </c>
      <c r="C4033" s="498">
        <v>253659.18</v>
      </c>
      <c r="D4033" s="498"/>
      <c r="E4033" s="495">
        <f t="shared" si="505"/>
        <v>287073483.06999999</v>
      </c>
      <c r="F4033" s="495">
        <f t="shared" si="505"/>
        <v>279954429.11000001</v>
      </c>
      <c r="G4033" s="495">
        <f t="shared" si="502"/>
        <v>7119053.9599999785</v>
      </c>
      <c r="H4033" s="495">
        <f>VLOOKUP(A4033,'02-Metrics'!A:R,18,FALSE)</f>
        <v>262378822</v>
      </c>
      <c r="I4033" s="496">
        <f t="shared" si="506"/>
        <v>2.7132730857370717E-2</v>
      </c>
      <c r="J4033" s="512"/>
      <c r="L4033" s="23">
        <v>43872</v>
      </c>
      <c r="M4033" s="241" t="s">
        <v>1039</v>
      </c>
      <c r="S4033">
        <f t="shared" si="501"/>
        <v>2020</v>
      </c>
    </row>
    <row r="4034" spans="1:19">
      <c r="A4034" s="418" t="s">
        <v>1254</v>
      </c>
      <c r="B4034" s="497">
        <v>43891</v>
      </c>
      <c r="C4034" s="498"/>
      <c r="D4034" s="498">
        <v>11778131.550000003</v>
      </c>
      <c r="E4034" s="495">
        <f t="shared" si="505"/>
        <v>287073483.06999999</v>
      </c>
      <c r="F4034" s="495">
        <f t="shared" si="505"/>
        <v>291732560.66000003</v>
      </c>
      <c r="G4034" s="495">
        <f t="shared" si="502"/>
        <v>-4659077.5900000334</v>
      </c>
      <c r="H4034" s="495">
        <f>VLOOKUP(A4034,'02-Metrics'!A:R,18,FALSE)</f>
        <v>262378822</v>
      </c>
      <c r="I4034" s="496">
        <f t="shared" si="506"/>
        <v>-1.7757064211531649E-2</v>
      </c>
      <c r="J4034" s="512"/>
      <c r="M4034" s="241" t="s">
        <v>1038</v>
      </c>
      <c r="S4034">
        <f t="shared" si="501"/>
        <v>2020</v>
      </c>
    </row>
    <row r="4035" spans="1:19">
      <c r="A4035" s="418" t="s">
        <v>1254</v>
      </c>
      <c r="B4035" s="497">
        <v>43891</v>
      </c>
      <c r="C4035" s="498"/>
      <c r="D4035" s="498">
        <v>2412972.58</v>
      </c>
      <c r="E4035" s="495">
        <f t="shared" ref="E4035:F4050" si="507">C4035+E4034</f>
        <v>287073483.06999999</v>
      </c>
      <c r="F4035" s="495">
        <f t="shared" si="507"/>
        <v>294145533.24000001</v>
      </c>
      <c r="G4035" s="495">
        <f t="shared" si="502"/>
        <v>-7072050.1700000167</v>
      </c>
      <c r="H4035" s="495">
        <f>VLOOKUP(A4035,'02-Metrics'!A:R,18,FALSE)</f>
        <v>262378822</v>
      </c>
      <c r="I4035" s="496">
        <f t="shared" si="506"/>
        <v>-2.6953586101549066E-2</v>
      </c>
      <c r="J4035" s="512"/>
      <c r="M4035" s="241" t="s">
        <v>1038</v>
      </c>
      <c r="S4035">
        <f t="shared" ref="S4035:S4098" si="508">YEAR(B4035)</f>
        <v>2020</v>
      </c>
    </row>
    <row r="4036" spans="1:19">
      <c r="A4036" s="418" t="s">
        <v>1254</v>
      </c>
      <c r="B4036" s="497">
        <v>43922</v>
      </c>
      <c r="C4036" s="498"/>
      <c r="D4036" s="498">
        <v>19767993.359999999</v>
      </c>
      <c r="E4036" s="495">
        <f t="shared" si="507"/>
        <v>287073483.06999999</v>
      </c>
      <c r="F4036" s="495">
        <f t="shared" si="507"/>
        <v>313913526.60000002</v>
      </c>
      <c r="G4036" s="495">
        <f t="shared" si="502"/>
        <v>-26840043.530000031</v>
      </c>
      <c r="H4036" s="495">
        <f>VLOOKUP(A4036,'02-Metrics'!A:R,18,FALSE)</f>
        <v>262378822</v>
      </c>
      <c r="I4036" s="496">
        <f t="shared" si="506"/>
        <v>-0.10229500736915433</v>
      </c>
      <c r="J4036" s="512"/>
      <c r="M4036" s="241" t="s">
        <v>1038</v>
      </c>
      <c r="S4036">
        <f t="shared" si="508"/>
        <v>2020</v>
      </c>
    </row>
    <row r="4037" spans="1:19">
      <c r="A4037" s="418" t="s">
        <v>1254</v>
      </c>
      <c r="B4037" s="497">
        <v>43922</v>
      </c>
      <c r="C4037" s="498"/>
      <c r="D4037" s="498">
        <v>626612.03</v>
      </c>
      <c r="E4037" s="495">
        <f t="shared" si="507"/>
        <v>287073483.06999999</v>
      </c>
      <c r="F4037" s="495">
        <f t="shared" si="507"/>
        <v>314540138.63</v>
      </c>
      <c r="G4037" s="495">
        <f t="shared" si="502"/>
        <v>-27466655.560000002</v>
      </c>
      <c r="H4037" s="495">
        <f>VLOOKUP(A4037,'02-Metrics'!A:R,18,FALSE)</f>
        <v>262378822</v>
      </c>
      <c r="I4037" s="496">
        <f t="shared" si="506"/>
        <v>-0.10468320328078919</v>
      </c>
      <c r="J4037" s="512"/>
      <c r="M4037" s="241" t="s">
        <v>1038</v>
      </c>
      <c r="S4037">
        <f t="shared" si="508"/>
        <v>2020</v>
      </c>
    </row>
    <row r="4038" spans="1:19">
      <c r="A4038" s="418" t="s">
        <v>1254</v>
      </c>
      <c r="B4038" s="497">
        <v>43952</v>
      </c>
      <c r="C4038" s="498"/>
      <c r="D4038" s="498">
        <v>21346890.250000004</v>
      </c>
      <c r="E4038" s="495">
        <f t="shared" si="507"/>
        <v>287073483.06999999</v>
      </c>
      <c r="F4038" s="495">
        <f t="shared" si="507"/>
        <v>335887028.88</v>
      </c>
      <c r="G4038" s="495">
        <f t="shared" si="502"/>
        <v>-48813545.810000002</v>
      </c>
      <c r="H4038" s="495">
        <f>VLOOKUP(A4038,'02-Metrics'!A:R,18,FALSE)</f>
        <v>262378822</v>
      </c>
      <c r="I4038" s="496">
        <f t="shared" si="506"/>
        <v>-0.18604224776190206</v>
      </c>
      <c r="J4038" s="512"/>
      <c r="M4038" s="241" t="s">
        <v>1038</v>
      </c>
      <c r="S4038">
        <f t="shared" si="508"/>
        <v>2020</v>
      </c>
    </row>
    <row r="4039" spans="1:19">
      <c r="A4039" s="418" t="s">
        <v>1254</v>
      </c>
      <c r="B4039" s="497">
        <v>43952</v>
      </c>
      <c r="C4039" s="498"/>
      <c r="D4039" s="498">
        <v>2607589.6700000004</v>
      </c>
      <c r="E4039" s="495">
        <f t="shared" si="507"/>
        <v>287073483.06999999</v>
      </c>
      <c r="F4039" s="495">
        <f t="shared" si="507"/>
        <v>338494618.55000001</v>
      </c>
      <c r="G4039" s="495">
        <f t="shared" si="502"/>
        <v>-51421135.480000019</v>
      </c>
      <c r="H4039" s="495">
        <f>VLOOKUP(A4039,'02-Metrics'!A:R,18,FALSE)</f>
        <v>262378822</v>
      </c>
      <c r="I4039" s="496">
        <f t="shared" si="506"/>
        <v>-0.19598051050019585</v>
      </c>
      <c r="J4039" s="512"/>
      <c r="M4039" s="241" t="s">
        <v>1038</v>
      </c>
      <c r="S4039">
        <f t="shared" si="508"/>
        <v>2020</v>
      </c>
    </row>
    <row r="4040" spans="1:19">
      <c r="A4040" s="418" t="s">
        <v>1254</v>
      </c>
      <c r="B4040" s="497">
        <f>L4040</f>
        <v>43963</v>
      </c>
      <c r="C4040" s="498">
        <v>21059913.350000001</v>
      </c>
      <c r="D4040" s="498"/>
      <c r="E4040" s="495">
        <f t="shared" si="507"/>
        <v>308133396.42000002</v>
      </c>
      <c r="F4040" s="495">
        <f t="shared" si="507"/>
        <v>338494618.55000001</v>
      </c>
      <c r="G4040" s="495">
        <f t="shared" si="502"/>
        <v>-30361222.129999995</v>
      </c>
      <c r="H4040" s="495">
        <f>VLOOKUP(A4040,'02-Metrics'!A:R,18,FALSE)</f>
        <v>262378822</v>
      </c>
      <c r="I4040" s="496">
        <f t="shared" si="506"/>
        <v>-0.11571521626086116</v>
      </c>
      <c r="J4040" s="512"/>
      <c r="L4040" s="23">
        <v>43963</v>
      </c>
      <c r="M4040" s="241" t="s">
        <v>1039</v>
      </c>
      <c r="S4040">
        <f t="shared" si="508"/>
        <v>2020</v>
      </c>
    </row>
    <row r="4041" spans="1:19">
      <c r="A4041" s="418" t="s">
        <v>1254</v>
      </c>
      <c r="B4041" s="497">
        <f>L4041</f>
        <v>43982</v>
      </c>
      <c r="C4041" s="498">
        <v>7788095.2199999997</v>
      </c>
      <c r="D4041" s="498"/>
      <c r="E4041" s="495">
        <f t="shared" si="507"/>
        <v>315921491.64000005</v>
      </c>
      <c r="F4041" s="495">
        <f t="shared" si="507"/>
        <v>338494618.55000001</v>
      </c>
      <c r="G4041" s="495">
        <f t="shared" si="502"/>
        <v>-22573126.909999967</v>
      </c>
      <c r="H4041" s="495">
        <f>VLOOKUP(A4041,'02-Metrics'!A:R,18,FALSE)</f>
        <v>262378822</v>
      </c>
      <c r="I4041" s="496">
        <f t="shared" si="506"/>
        <v>-8.6032579679772958E-2</v>
      </c>
      <c r="J4041" s="512"/>
      <c r="L4041" s="23">
        <v>43982</v>
      </c>
      <c r="M4041" s="241" t="s">
        <v>1039</v>
      </c>
      <c r="S4041">
        <f t="shared" si="508"/>
        <v>2020</v>
      </c>
    </row>
    <row r="4042" spans="1:19">
      <c r="A4042" s="418" t="s">
        <v>1254</v>
      </c>
      <c r="B4042" s="497">
        <v>43983</v>
      </c>
      <c r="C4042" s="498"/>
      <c r="D4042" s="498">
        <v>29004240.719999999</v>
      </c>
      <c r="E4042" s="495">
        <f t="shared" si="507"/>
        <v>315921491.64000005</v>
      </c>
      <c r="F4042" s="495">
        <f t="shared" si="507"/>
        <v>367498859.26999998</v>
      </c>
      <c r="G4042" s="495">
        <f t="shared" si="502"/>
        <v>-51577367.629999936</v>
      </c>
      <c r="H4042" s="495">
        <f>VLOOKUP(A4042,'02-Metrics'!A:R,18,FALSE)</f>
        <v>262378822</v>
      </c>
      <c r="I4042" s="496">
        <f t="shared" si="506"/>
        <v>-0.19657595547097903</v>
      </c>
      <c r="J4042" s="512"/>
      <c r="M4042" s="241" t="s">
        <v>1038</v>
      </c>
      <c r="S4042">
        <f t="shared" si="508"/>
        <v>2020</v>
      </c>
    </row>
    <row r="4043" spans="1:19">
      <c r="A4043" s="418" t="s">
        <v>1254</v>
      </c>
      <c r="B4043" s="497">
        <v>43983</v>
      </c>
      <c r="C4043" s="498"/>
      <c r="D4043" s="498">
        <v>667921</v>
      </c>
      <c r="E4043" s="495">
        <f t="shared" si="507"/>
        <v>315921491.64000005</v>
      </c>
      <c r="F4043" s="495">
        <f t="shared" si="507"/>
        <v>368166780.26999998</v>
      </c>
      <c r="G4043" s="495">
        <f t="shared" si="502"/>
        <v>-52245288.629999936</v>
      </c>
      <c r="H4043" s="495">
        <f>VLOOKUP(A4043,'02-Metrics'!A:R,18,FALSE)</f>
        <v>262378822</v>
      </c>
      <c r="I4043" s="496">
        <f t="shared" si="506"/>
        <v>-0.19912159156656301</v>
      </c>
      <c r="J4043" s="512"/>
      <c r="M4043" s="241" t="s">
        <v>1038</v>
      </c>
      <c r="S4043">
        <f t="shared" si="508"/>
        <v>2020</v>
      </c>
    </row>
    <row r="4044" spans="1:19">
      <c r="A4044" s="418" t="s">
        <v>1254</v>
      </c>
      <c r="B4044" s="497">
        <f>L4044</f>
        <v>43989</v>
      </c>
      <c r="C4044" s="498">
        <v>23262698.710000001</v>
      </c>
      <c r="D4044" s="498"/>
      <c r="E4044" s="495">
        <f t="shared" si="507"/>
        <v>339184190.35000002</v>
      </c>
      <c r="F4044" s="495">
        <f t="shared" si="507"/>
        <v>368166780.26999998</v>
      </c>
      <c r="G4044" s="495">
        <f t="shared" si="502"/>
        <v>-28982589.919999957</v>
      </c>
      <c r="H4044" s="495">
        <f>VLOOKUP(A4044,'02-Metrics'!A:R,18,FALSE)</f>
        <v>262378822</v>
      </c>
      <c r="I4044" s="496">
        <f t="shared" si="506"/>
        <v>-0.11046085846059617</v>
      </c>
      <c r="J4044" s="512"/>
      <c r="L4044" s="23">
        <v>43989</v>
      </c>
      <c r="M4044" s="241" t="s">
        <v>1039</v>
      </c>
      <c r="S4044">
        <f t="shared" si="508"/>
        <v>2020</v>
      </c>
    </row>
    <row r="4045" spans="1:19">
      <c r="A4045" s="418" t="s">
        <v>1254</v>
      </c>
      <c r="B4045" s="497">
        <f>L4045</f>
        <v>44011</v>
      </c>
      <c r="C4045" s="498">
        <v>18322600.949999999</v>
      </c>
      <c r="D4045" s="498"/>
      <c r="E4045" s="495">
        <f t="shared" si="507"/>
        <v>357506791.30000001</v>
      </c>
      <c r="F4045" s="495">
        <f t="shared" si="507"/>
        <v>368166780.26999998</v>
      </c>
      <c r="G4045" s="495">
        <f t="shared" si="502"/>
        <v>-10659988.969999969</v>
      </c>
      <c r="H4045" s="495">
        <f>VLOOKUP(A4045,'02-Metrics'!A:R,18,FALSE)</f>
        <v>262378822</v>
      </c>
      <c r="I4045" s="496">
        <f t="shared" si="506"/>
        <v>-4.0628237022879723E-2</v>
      </c>
      <c r="J4045" s="512"/>
      <c r="L4045" s="23">
        <v>44011</v>
      </c>
      <c r="M4045" s="241" t="s">
        <v>1039</v>
      </c>
      <c r="S4045">
        <f t="shared" si="508"/>
        <v>2020</v>
      </c>
    </row>
    <row r="4046" spans="1:19">
      <c r="A4046" s="418" t="s">
        <v>1254</v>
      </c>
      <c r="B4046" s="497">
        <v>44013</v>
      </c>
      <c r="C4046" s="498"/>
      <c r="D4046" s="498">
        <v>63284411.019999981</v>
      </c>
      <c r="E4046" s="495">
        <f t="shared" si="507"/>
        <v>357506791.30000001</v>
      </c>
      <c r="F4046" s="495">
        <f t="shared" si="507"/>
        <v>431451191.28999996</v>
      </c>
      <c r="G4046" s="495">
        <f t="shared" si="502"/>
        <v>-73944399.98999995</v>
      </c>
      <c r="H4046" s="495">
        <f>VLOOKUP(A4046,'02-Metrics'!A:R,18,FALSE)</f>
        <v>262378822</v>
      </c>
      <c r="I4046" s="496">
        <f t="shared" si="506"/>
        <v>-0.28182305045183847</v>
      </c>
      <c r="J4046" s="512"/>
      <c r="M4046" s="241" t="s">
        <v>1038</v>
      </c>
      <c r="S4046">
        <f t="shared" si="508"/>
        <v>2020</v>
      </c>
    </row>
    <row r="4047" spans="1:19">
      <c r="A4047" s="418" t="s">
        <v>1254</v>
      </c>
      <c r="B4047" s="497">
        <v>44013</v>
      </c>
      <c r="C4047" s="498"/>
      <c r="D4047" s="498">
        <v>576178.49</v>
      </c>
      <c r="E4047" s="495">
        <f t="shared" si="507"/>
        <v>357506791.30000001</v>
      </c>
      <c r="F4047" s="495">
        <f t="shared" si="507"/>
        <v>432027369.77999997</v>
      </c>
      <c r="G4047" s="495">
        <f t="shared" si="502"/>
        <v>-74520578.479999959</v>
      </c>
      <c r="H4047" s="495">
        <f>VLOOKUP(A4047,'02-Metrics'!A:R,18,FALSE)</f>
        <v>262378822</v>
      </c>
      <c r="I4047" s="496">
        <f t="shared" si="506"/>
        <v>-0.28401902985904848</v>
      </c>
      <c r="J4047" s="512"/>
      <c r="M4047" s="241" t="s">
        <v>1038</v>
      </c>
      <c r="S4047">
        <f t="shared" si="508"/>
        <v>2020</v>
      </c>
    </row>
    <row r="4048" spans="1:19">
      <c r="A4048" s="418" t="s">
        <v>1254</v>
      </c>
      <c r="B4048" s="497">
        <f>L4048</f>
        <v>44031</v>
      </c>
      <c r="C4048" s="498">
        <v>10000000</v>
      </c>
      <c r="D4048" s="498"/>
      <c r="E4048" s="495">
        <f t="shared" si="507"/>
        <v>367506791.30000001</v>
      </c>
      <c r="F4048" s="495">
        <f t="shared" si="507"/>
        <v>432027369.77999997</v>
      </c>
      <c r="G4048" s="495">
        <f t="shared" ref="G4048:G4111" si="509">E4048-F4048</f>
        <v>-64520578.479999959</v>
      </c>
      <c r="H4048" s="495">
        <f>VLOOKUP(A4048,'02-Metrics'!A:R,18,FALSE)</f>
        <v>262378822</v>
      </c>
      <c r="I4048" s="496">
        <f t="shared" si="506"/>
        <v>-0.24590619771896055</v>
      </c>
      <c r="J4048" s="512"/>
      <c r="L4048" s="23">
        <v>44031</v>
      </c>
      <c r="M4048" s="241" t="s">
        <v>1039</v>
      </c>
      <c r="S4048">
        <f t="shared" si="508"/>
        <v>2020</v>
      </c>
    </row>
    <row r="4049" spans="1:19">
      <c r="A4049" s="418" t="s">
        <v>1254</v>
      </c>
      <c r="B4049" s="497">
        <v>44044</v>
      </c>
      <c r="C4049" s="498"/>
      <c r="D4049" s="498">
        <v>5334273.0300000012</v>
      </c>
      <c r="E4049" s="495">
        <f t="shared" si="507"/>
        <v>367506791.30000001</v>
      </c>
      <c r="F4049" s="495">
        <f t="shared" si="507"/>
        <v>437361642.80999994</v>
      </c>
      <c r="G4049" s="495">
        <f t="shared" si="509"/>
        <v>-69854851.509999931</v>
      </c>
      <c r="H4049" s="495">
        <f>VLOOKUP(A4049,'02-Metrics'!A:R,18,FALSE)</f>
        <v>262378822</v>
      </c>
      <c r="I4049" s="496">
        <f t="shared" si="506"/>
        <v>-0.26623662297713924</v>
      </c>
      <c r="J4049" s="512"/>
      <c r="M4049" s="241" t="s">
        <v>1038</v>
      </c>
      <c r="S4049">
        <f t="shared" si="508"/>
        <v>2020</v>
      </c>
    </row>
    <row r="4050" spans="1:19">
      <c r="A4050" s="418" t="s">
        <v>1254</v>
      </c>
      <c r="B4050" s="497">
        <v>44044</v>
      </c>
      <c r="C4050" s="498"/>
      <c r="D4050" s="498">
        <v>876386.26</v>
      </c>
      <c r="E4050" s="495">
        <f t="shared" si="507"/>
        <v>367506791.30000001</v>
      </c>
      <c r="F4050" s="495">
        <f t="shared" si="507"/>
        <v>438238029.06999993</v>
      </c>
      <c r="G4050" s="495">
        <f t="shared" si="509"/>
        <v>-70731237.769999921</v>
      </c>
      <c r="H4050" s="495">
        <f>VLOOKUP(A4050,'02-Metrics'!A:R,18,FALSE)</f>
        <v>262378822</v>
      </c>
      <c r="I4050" s="496">
        <f t="shared" si="506"/>
        <v>-0.26957677921886514</v>
      </c>
      <c r="J4050" s="512"/>
      <c r="M4050" s="241" t="s">
        <v>1038</v>
      </c>
      <c r="S4050">
        <f t="shared" si="508"/>
        <v>2020</v>
      </c>
    </row>
    <row r="4051" spans="1:19">
      <c r="A4051" s="418" t="s">
        <v>1254</v>
      </c>
      <c r="B4051" s="497">
        <f>L4051</f>
        <v>44059</v>
      </c>
      <c r="C4051" s="498">
        <v>1607563.05</v>
      </c>
      <c r="D4051" s="498"/>
      <c r="E4051" s="495">
        <f t="shared" ref="E4051:F4066" si="510">C4051+E4050</f>
        <v>369114354.35000002</v>
      </c>
      <c r="F4051" s="495">
        <f t="shared" si="510"/>
        <v>438238029.06999993</v>
      </c>
      <c r="G4051" s="495">
        <f t="shared" si="509"/>
        <v>-69123674.719999909</v>
      </c>
      <c r="H4051" s="495">
        <f>VLOOKUP(A4051,'02-Metrics'!A:R,18,FALSE)</f>
        <v>262378822</v>
      </c>
      <c r="I4051" s="496">
        <f t="shared" si="506"/>
        <v>-0.26344990115093936</v>
      </c>
      <c r="J4051" s="512"/>
      <c r="L4051" s="23">
        <v>44059</v>
      </c>
      <c r="M4051" s="241" t="s">
        <v>1039</v>
      </c>
      <c r="S4051">
        <f t="shared" si="508"/>
        <v>2020</v>
      </c>
    </row>
    <row r="4052" spans="1:19">
      <c r="A4052" s="418" t="s">
        <v>1254</v>
      </c>
      <c r="B4052" s="497">
        <v>44075</v>
      </c>
      <c r="C4052" s="498"/>
      <c r="D4052" s="498">
        <v>42253061.289999999</v>
      </c>
      <c r="E4052" s="495">
        <f t="shared" si="510"/>
        <v>369114354.35000002</v>
      </c>
      <c r="F4052" s="495">
        <f t="shared" si="510"/>
        <v>480491090.35999995</v>
      </c>
      <c r="G4052" s="495">
        <f t="shared" si="509"/>
        <v>-111376736.00999993</v>
      </c>
      <c r="H4052" s="495">
        <f>VLOOKUP(A4052,'02-Metrics'!A:R,18,FALSE)</f>
        <v>262378822</v>
      </c>
      <c r="I4052" s="496">
        <f t="shared" si="506"/>
        <v>-0.424488284386001</v>
      </c>
      <c r="J4052" s="512"/>
      <c r="M4052" s="241" t="s">
        <v>1038</v>
      </c>
      <c r="S4052">
        <f t="shared" si="508"/>
        <v>2020</v>
      </c>
    </row>
    <row r="4053" spans="1:19">
      <c r="A4053" s="418" t="s">
        <v>1254</v>
      </c>
      <c r="B4053" s="497">
        <v>44075</v>
      </c>
      <c r="C4053" s="498"/>
      <c r="D4053" s="498">
        <v>323916.90999999997</v>
      </c>
      <c r="E4053" s="495">
        <f t="shared" si="510"/>
        <v>369114354.35000002</v>
      </c>
      <c r="F4053" s="495">
        <f t="shared" si="510"/>
        <v>480815007.26999998</v>
      </c>
      <c r="G4053" s="495">
        <f t="shared" si="509"/>
        <v>-111700652.91999996</v>
      </c>
      <c r="H4053" s="495">
        <f>VLOOKUP(A4053,'02-Metrics'!A:R,18,FALSE)</f>
        <v>262378822</v>
      </c>
      <c r="I4053" s="496">
        <f t="shared" si="506"/>
        <v>-0.4257228234678177</v>
      </c>
      <c r="J4053" s="512"/>
      <c r="M4053" s="241" t="s">
        <v>1038</v>
      </c>
      <c r="S4053">
        <f t="shared" si="508"/>
        <v>2020</v>
      </c>
    </row>
    <row r="4054" spans="1:19">
      <c r="A4054" s="418" t="s">
        <v>1254</v>
      </c>
      <c r="B4054" s="497">
        <f t="shared" ref="B4054:B4061" si="511">L4054</f>
        <v>44075</v>
      </c>
      <c r="C4054" s="498">
        <v>25755604.75</v>
      </c>
      <c r="D4054" s="498"/>
      <c r="E4054" s="495">
        <f t="shared" si="510"/>
        <v>394869959.10000002</v>
      </c>
      <c r="F4054" s="495">
        <f t="shared" si="510"/>
        <v>480815007.26999998</v>
      </c>
      <c r="G4054" s="495">
        <f t="shared" si="509"/>
        <v>-85945048.169999957</v>
      </c>
      <c r="H4054" s="495">
        <f>VLOOKUP(A4054,'02-Metrics'!A:R,18,FALSE)</f>
        <v>262378822</v>
      </c>
      <c r="I4054" s="496">
        <f t="shared" si="506"/>
        <v>-0.32756091941749765</v>
      </c>
      <c r="J4054" s="512"/>
      <c r="L4054" s="23">
        <v>44075</v>
      </c>
      <c r="M4054" s="241" t="s">
        <v>1039</v>
      </c>
      <c r="S4054">
        <f t="shared" si="508"/>
        <v>2020</v>
      </c>
    </row>
    <row r="4055" spans="1:19">
      <c r="A4055" s="418" t="s">
        <v>1254</v>
      </c>
      <c r="B4055" s="497">
        <f t="shared" si="511"/>
        <v>44075</v>
      </c>
      <c r="C4055" s="498">
        <v>20000000</v>
      </c>
      <c r="D4055" s="498"/>
      <c r="E4055" s="495">
        <f t="shared" si="510"/>
        <v>414869959.10000002</v>
      </c>
      <c r="F4055" s="495">
        <f t="shared" si="510"/>
        <v>480815007.26999998</v>
      </c>
      <c r="G4055" s="495">
        <f t="shared" si="509"/>
        <v>-65945048.169999957</v>
      </c>
      <c r="H4055" s="495">
        <f>VLOOKUP(A4055,'02-Metrics'!A:R,18,FALSE)</f>
        <v>262378822</v>
      </c>
      <c r="I4055" s="496">
        <f t="shared" si="506"/>
        <v>-0.25133525513732186</v>
      </c>
      <c r="J4055" s="512"/>
      <c r="L4055" s="23">
        <v>44075</v>
      </c>
      <c r="M4055" s="241" t="s">
        <v>1039</v>
      </c>
      <c r="S4055">
        <f t="shared" si="508"/>
        <v>2020</v>
      </c>
    </row>
    <row r="4056" spans="1:19">
      <c r="A4056" s="418" t="s">
        <v>1254</v>
      </c>
      <c r="B4056" s="497">
        <f t="shared" si="511"/>
        <v>44088</v>
      </c>
      <c r="C4056" s="498">
        <v>8739144.8800000008</v>
      </c>
      <c r="D4056" s="498"/>
      <c r="E4056" s="495">
        <f t="shared" si="510"/>
        <v>423609103.98000002</v>
      </c>
      <c r="F4056" s="495">
        <f t="shared" si="510"/>
        <v>480815007.26999998</v>
      </c>
      <c r="G4056" s="495">
        <f t="shared" si="509"/>
        <v>-57205903.289999962</v>
      </c>
      <c r="H4056" s="495">
        <f>VLOOKUP(A4056,'02-Metrics'!A:R,18,FALSE)</f>
        <v>262378822</v>
      </c>
      <c r="I4056" s="496">
        <f t="shared" si="506"/>
        <v>-0.21802789895138702</v>
      </c>
      <c r="J4056" s="512"/>
      <c r="L4056" s="23">
        <v>44088</v>
      </c>
      <c r="M4056" s="241" t="s">
        <v>1039</v>
      </c>
      <c r="S4056">
        <f t="shared" si="508"/>
        <v>2020</v>
      </c>
    </row>
    <row r="4057" spans="1:19">
      <c r="A4057" s="418" t="s">
        <v>1254</v>
      </c>
      <c r="B4057" s="497">
        <f t="shared" si="511"/>
        <v>44105</v>
      </c>
      <c r="C4057" s="498"/>
      <c r="D4057" s="498">
        <v>26752963.949999999</v>
      </c>
      <c r="E4057" s="495">
        <f t="shared" si="510"/>
        <v>423609103.98000002</v>
      </c>
      <c r="F4057" s="495">
        <f t="shared" si="510"/>
        <v>507567971.21999997</v>
      </c>
      <c r="G4057" s="495">
        <f t="shared" si="509"/>
        <v>-83958867.23999995</v>
      </c>
      <c r="H4057" s="495">
        <f>VLOOKUP(A4057,'02-Metrics'!A:R,18,FALSE)</f>
        <v>262378822</v>
      </c>
      <c r="I4057" s="496">
        <f t="shared" si="506"/>
        <v>-0.31999102137900426</v>
      </c>
      <c r="J4057" s="512"/>
      <c r="L4057" s="23">
        <v>44105</v>
      </c>
      <c r="M4057" s="241" t="s">
        <v>1040</v>
      </c>
      <c r="S4057">
        <f t="shared" si="508"/>
        <v>2020</v>
      </c>
    </row>
    <row r="4058" spans="1:19">
      <c r="A4058" s="418" t="s">
        <v>1254</v>
      </c>
      <c r="B4058" s="497">
        <f t="shared" si="511"/>
        <v>44136</v>
      </c>
      <c r="C4058" s="498"/>
      <c r="D4058" s="498">
        <v>22562634.049999997</v>
      </c>
      <c r="E4058" s="495">
        <f t="shared" si="510"/>
        <v>423609103.98000002</v>
      </c>
      <c r="F4058" s="495">
        <f t="shared" si="510"/>
        <v>530130605.26999998</v>
      </c>
      <c r="G4058" s="495">
        <f t="shared" si="509"/>
        <v>-106521501.28999996</v>
      </c>
      <c r="H4058" s="495">
        <f>VLOOKUP(A4058,'02-Metrics'!A:R,18,FALSE)</f>
        <v>262378822</v>
      </c>
      <c r="I4058" s="496">
        <f t="shared" si="506"/>
        <v>-0.40598360979759246</v>
      </c>
      <c r="J4058" s="512"/>
      <c r="L4058" s="23">
        <v>44136</v>
      </c>
      <c r="M4058" s="241" t="s">
        <v>1040</v>
      </c>
      <c r="S4058">
        <f t="shared" si="508"/>
        <v>2020</v>
      </c>
    </row>
    <row r="4059" spans="1:19">
      <c r="A4059" s="418" t="s">
        <v>1254</v>
      </c>
      <c r="B4059" s="497">
        <f t="shared" si="511"/>
        <v>44164</v>
      </c>
      <c r="C4059" s="498">
        <v>9765894.5600000005</v>
      </c>
      <c r="D4059" s="498"/>
      <c r="E4059" s="495">
        <f t="shared" si="510"/>
        <v>433374998.54000002</v>
      </c>
      <c r="F4059" s="495">
        <f t="shared" si="510"/>
        <v>530130605.26999998</v>
      </c>
      <c r="G4059" s="495">
        <f t="shared" si="509"/>
        <v>-96755606.729999959</v>
      </c>
      <c r="H4059" s="495">
        <f>VLOOKUP(A4059,'02-Metrics'!A:R,18,FALSE)</f>
        <v>262378822</v>
      </c>
      <c r="I4059" s="496">
        <f t="shared" si="506"/>
        <v>-0.36876301979128467</v>
      </c>
      <c r="J4059" s="512"/>
      <c r="L4059" s="23">
        <v>44164</v>
      </c>
      <c r="M4059" s="241" t="s">
        <v>1039</v>
      </c>
      <c r="S4059">
        <f t="shared" si="508"/>
        <v>2020</v>
      </c>
    </row>
    <row r="4060" spans="1:19">
      <c r="A4060" s="418" t="s">
        <v>1254</v>
      </c>
      <c r="B4060" s="497">
        <f t="shared" si="511"/>
        <v>44165</v>
      </c>
      <c r="C4060" s="498">
        <v>6845790.3700000001</v>
      </c>
      <c r="D4060" s="498"/>
      <c r="E4060" s="495">
        <f t="shared" si="510"/>
        <v>440220788.91000003</v>
      </c>
      <c r="F4060" s="495">
        <f t="shared" si="510"/>
        <v>530130605.26999998</v>
      </c>
      <c r="G4060" s="495">
        <f t="shared" si="509"/>
        <v>-89909816.359999955</v>
      </c>
      <c r="H4060" s="495">
        <f>VLOOKUP(A4060,'02-Metrics'!A:R,18,FALSE)</f>
        <v>262378822</v>
      </c>
      <c r="I4060" s="496">
        <f t="shared" si="506"/>
        <v>-0.34267177386748066</v>
      </c>
      <c r="J4060" s="512"/>
      <c r="L4060" s="23">
        <v>44165</v>
      </c>
      <c r="M4060" s="241" t="s">
        <v>1039</v>
      </c>
      <c r="S4060">
        <f t="shared" si="508"/>
        <v>2020</v>
      </c>
    </row>
    <row r="4061" spans="1:19">
      <c r="A4061" s="418" t="s">
        <v>1254</v>
      </c>
      <c r="B4061" s="497">
        <f t="shared" si="511"/>
        <v>44166</v>
      </c>
      <c r="C4061" s="498"/>
      <c r="D4061" s="498">
        <v>27257085.669999987</v>
      </c>
      <c r="E4061" s="495">
        <f t="shared" si="510"/>
        <v>440220788.91000003</v>
      </c>
      <c r="F4061" s="495">
        <f t="shared" si="510"/>
        <v>557387690.93999994</v>
      </c>
      <c r="G4061" s="495">
        <f t="shared" si="509"/>
        <v>-117166902.02999991</v>
      </c>
      <c r="H4061" s="495">
        <f>VLOOKUP(A4061,'02-Metrics'!A:R,18,FALSE)</f>
        <v>262378822</v>
      </c>
      <c r="I4061" s="496">
        <f t="shared" si="506"/>
        <v>-0.44655624694435098</v>
      </c>
      <c r="J4061" s="512"/>
      <c r="L4061" s="23">
        <v>44166</v>
      </c>
      <c r="M4061" s="241" t="s">
        <v>1040</v>
      </c>
      <c r="S4061">
        <f t="shared" si="508"/>
        <v>2020</v>
      </c>
    </row>
    <row r="4062" spans="1:19">
      <c r="A4062" s="418" t="s">
        <v>1254</v>
      </c>
      <c r="B4062" s="497">
        <v>44197</v>
      </c>
      <c r="C4062" s="498"/>
      <c r="D4062" s="498">
        <v>16359908.1</v>
      </c>
      <c r="E4062" s="495">
        <f t="shared" si="510"/>
        <v>440220788.91000003</v>
      </c>
      <c r="F4062" s="495">
        <f t="shared" si="510"/>
        <v>573747599.03999996</v>
      </c>
      <c r="G4062" s="495">
        <f t="shared" si="509"/>
        <v>-133526810.12999994</v>
      </c>
      <c r="H4062" s="495">
        <f>VLOOKUP(A4062,'02-Metrics'!A:R,18,FALSE)</f>
        <v>262378822</v>
      </c>
      <c r="I4062" s="496">
        <f t="shared" si="506"/>
        <v>-0.5089084900686075</v>
      </c>
      <c r="J4062" s="512"/>
      <c r="M4062" s="241" t="s">
        <v>1038</v>
      </c>
      <c r="S4062">
        <f t="shared" si="508"/>
        <v>2021</v>
      </c>
    </row>
    <row r="4063" spans="1:19">
      <c r="A4063" s="418" t="s">
        <v>1254</v>
      </c>
      <c r="B4063" s="497">
        <f>L4063</f>
        <v>44206</v>
      </c>
      <c r="C4063" s="498">
        <v>13851401.630000001</v>
      </c>
      <c r="D4063" s="498"/>
      <c r="E4063" s="495">
        <f t="shared" si="510"/>
        <v>454072190.54000002</v>
      </c>
      <c r="F4063" s="495">
        <f t="shared" si="510"/>
        <v>573747599.03999996</v>
      </c>
      <c r="G4063" s="495">
        <f t="shared" si="509"/>
        <v>-119675408.49999994</v>
      </c>
      <c r="H4063" s="495">
        <f>VLOOKUP(A4063,'02-Metrics'!A:R,18,FALSE)</f>
        <v>262378822</v>
      </c>
      <c r="I4063" s="496">
        <f t="shared" si="506"/>
        <v>-0.45611687554569452</v>
      </c>
      <c r="J4063" s="512"/>
      <c r="L4063" s="23">
        <v>44206</v>
      </c>
      <c r="M4063" s="241" t="s">
        <v>1039</v>
      </c>
      <c r="S4063">
        <f t="shared" si="508"/>
        <v>2021</v>
      </c>
    </row>
    <row r="4064" spans="1:19">
      <c r="A4064" s="418" t="s">
        <v>1254</v>
      </c>
      <c r="B4064" s="497">
        <v>44228</v>
      </c>
      <c r="C4064" s="498"/>
      <c r="D4064" s="498">
        <v>3398566.17</v>
      </c>
      <c r="E4064" s="495">
        <f t="shared" si="510"/>
        <v>454072190.54000002</v>
      </c>
      <c r="F4064" s="495">
        <f t="shared" si="510"/>
        <v>577146165.20999992</v>
      </c>
      <c r="G4064" s="495">
        <f t="shared" si="509"/>
        <v>-123073974.6699999</v>
      </c>
      <c r="H4064" s="495">
        <f>VLOOKUP(A4064,'02-Metrics'!A:R,18,FALSE)</f>
        <v>262378822</v>
      </c>
      <c r="I4064" s="496">
        <f t="shared" si="506"/>
        <v>-0.46906977374111353</v>
      </c>
      <c r="J4064" s="512"/>
      <c r="M4064" s="241" t="s">
        <v>1038</v>
      </c>
      <c r="S4064">
        <f t="shared" si="508"/>
        <v>2021</v>
      </c>
    </row>
    <row r="4065" spans="1:19">
      <c r="A4065" s="418" t="s">
        <v>1254</v>
      </c>
      <c r="B4065" s="497">
        <v>44256</v>
      </c>
      <c r="C4065" s="498"/>
      <c r="D4065" s="498">
        <v>12657223.859999999</v>
      </c>
      <c r="E4065" s="495">
        <f t="shared" si="510"/>
        <v>454072190.54000002</v>
      </c>
      <c r="F4065" s="495">
        <f t="shared" si="510"/>
        <v>589803389.06999993</v>
      </c>
      <c r="G4065" s="495">
        <f t="shared" si="509"/>
        <v>-135731198.52999991</v>
      </c>
      <c r="H4065" s="495">
        <f>VLOOKUP(A4065,'02-Metrics'!A:R,18,FALSE)</f>
        <v>262378822</v>
      </c>
      <c r="I4065" s="496">
        <f t="shared" si="506"/>
        <v>-0.51731003857468305</v>
      </c>
      <c r="J4065" s="512"/>
      <c r="M4065" s="241" t="s">
        <v>1038</v>
      </c>
      <c r="S4065">
        <f t="shared" si="508"/>
        <v>2021</v>
      </c>
    </row>
    <row r="4066" spans="1:19">
      <c r="A4066" s="418" t="s">
        <v>1254</v>
      </c>
      <c r="B4066" s="497">
        <f>L4066</f>
        <v>44273</v>
      </c>
      <c r="C4066" s="498">
        <v>1023770.56</v>
      </c>
      <c r="D4066" s="498"/>
      <c r="E4066" s="495">
        <f t="shared" si="510"/>
        <v>455095961.10000002</v>
      </c>
      <c r="F4066" s="495">
        <f t="shared" si="510"/>
        <v>589803389.06999993</v>
      </c>
      <c r="G4066" s="495">
        <f t="shared" si="509"/>
        <v>-134707427.96999991</v>
      </c>
      <c r="H4066" s="495">
        <f>VLOOKUP(A4066,'02-Metrics'!A:R,18,FALSE)</f>
        <v>262378822</v>
      </c>
      <c r="I4066" s="496">
        <f t="shared" si="506"/>
        <v>-0.51340815902435877</v>
      </c>
      <c r="J4066" s="512"/>
      <c r="L4066" s="23">
        <v>44273</v>
      </c>
      <c r="M4066" s="241" t="s">
        <v>1039</v>
      </c>
      <c r="S4066">
        <f t="shared" si="508"/>
        <v>2021</v>
      </c>
    </row>
    <row r="4067" spans="1:19">
      <c r="A4067" s="418" t="s">
        <v>1254</v>
      </c>
      <c r="B4067" s="497">
        <f>L4067</f>
        <v>44286</v>
      </c>
      <c r="C4067" s="498">
        <v>53713.919999999998</v>
      </c>
      <c r="D4067" s="498"/>
      <c r="E4067" s="495">
        <f t="shared" ref="E4067:F4068" si="512">C4067+E4066</f>
        <v>455149675.02000004</v>
      </c>
      <c r="F4067" s="495">
        <f t="shared" si="512"/>
        <v>589803389.06999993</v>
      </c>
      <c r="G4067" s="495">
        <f t="shared" si="509"/>
        <v>-134653714.04999989</v>
      </c>
      <c r="H4067" s="495">
        <f>VLOOKUP(A4067,'02-Metrics'!A:R,18,FALSE)</f>
        <v>262378822</v>
      </c>
      <c r="I4067" s="496">
        <f t="shared" si="506"/>
        <v>-0.51320344006270402</v>
      </c>
      <c r="J4067" s="512"/>
      <c r="L4067" s="23">
        <v>44286</v>
      </c>
      <c r="M4067" s="241" t="s">
        <v>1039</v>
      </c>
      <c r="S4067">
        <f t="shared" si="508"/>
        <v>2021</v>
      </c>
    </row>
    <row r="4068" spans="1:19">
      <c r="A4068" s="418" t="s">
        <v>1254</v>
      </c>
      <c r="B4068" s="497">
        <f>L4068</f>
        <v>44291</v>
      </c>
      <c r="C4068" s="498">
        <v>23340124.899999999</v>
      </c>
      <c r="D4068" s="498"/>
      <c r="E4068" s="495">
        <f t="shared" si="512"/>
        <v>478489799.92000002</v>
      </c>
      <c r="F4068" s="495">
        <f t="shared" si="512"/>
        <v>589803389.06999993</v>
      </c>
      <c r="G4068" s="495">
        <f t="shared" si="509"/>
        <v>-111313589.14999992</v>
      </c>
      <c r="H4068" s="495">
        <f>VLOOKUP(A4068,'02-Metrics'!A:R,18,FALSE)</f>
        <v>262378822</v>
      </c>
      <c r="I4068" s="496">
        <f t="shared" si="506"/>
        <v>-0.42424761381846554</v>
      </c>
      <c r="J4068" s="512"/>
      <c r="L4068" s="23">
        <v>44291</v>
      </c>
      <c r="M4068" s="241" t="s">
        <v>1039</v>
      </c>
      <c r="S4068">
        <f t="shared" si="508"/>
        <v>2021</v>
      </c>
    </row>
    <row r="4069" spans="1:19">
      <c r="A4069" s="418"/>
      <c r="B4069" s="505"/>
      <c r="C4069" s="506"/>
      <c r="D4069" s="506"/>
      <c r="E4069" s="506"/>
      <c r="F4069" s="506"/>
      <c r="G4069" s="506"/>
      <c r="H4069" s="495"/>
      <c r="I4069" s="496"/>
      <c r="J4069" s="512"/>
      <c r="S4069">
        <f t="shared" si="508"/>
        <v>1900</v>
      </c>
    </row>
    <row r="4070" spans="1:19">
      <c r="A4070" s="418" t="s">
        <v>1181</v>
      </c>
      <c r="B4070" s="497">
        <v>43800</v>
      </c>
      <c r="C4070" s="498"/>
      <c r="D4070" s="498">
        <v>235890.58</v>
      </c>
      <c r="E4070" s="495">
        <f t="shared" ref="E4070:F4083" si="513">C4070+E4069</f>
        <v>0</v>
      </c>
      <c r="F4070" s="495">
        <f t="shared" si="513"/>
        <v>235890.58</v>
      </c>
      <c r="G4070" s="495">
        <f t="shared" si="509"/>
        <v>-235890.58</v>
      </c>
      <c r="H4070" s="495">
        <f>VLOOKUP(A4070,'02-Metrics'!A:R,18,FALSE)</f>
        <v>16843027</v>
      </c>
      <c r="I4070" s="496">
        <f t="shared" si="506"/>
        <v>-1.4005236707154835E-2</v>
      </c>
      <c r="J4070" s="512"/>
      <c r="M4070" s="241" t="s">
        <v>1038</v>
      </c>
      <c r="S4070">
        <f t="shared" si="508"/>
        <v>2019</v>
      </c>
    </row>
    <row r="4071" spans="1:19">
      <c r="A4071" s="418" t="s">
        <v>1181</v>
      </c>
      <c r="B4071" s="497">
        <v>43831</v>
      </c>
      <c r="C4071" s="498"/>
      <c r="D4071" s="498">
        <v>316868.75</v>
      </c>
      <c r="E4071" s="495">
        <f t="shared" si="513"/>
        <v>0</v>
      </c>
      <c r="F4071" s="495">
        <f t="shared" si="513"/>
        <v>552759.32999999996</v>
      </c>
      <c r="G4071" s="495">
        <f t="shared" si="509"/>
        <v>-552759.32999999996</v>
      </c>
      <c r="H4071" s="495">
        <f>VLOOKUP(A4071,'02-Metrics'!A:R,18,FALSE)</f>
        <v>16843027</v>
      </c>
      <c r="I4071" s="496">
        <f t="shared" si="506"/>
        <v>-3.2818289135319915E-2</v>
      </c>
      <c r="J4071" s="512"/>
      <c r="M4071" s="241" t="s">
        <v>1038</v>
      </c>
      <c r="S4071">
        <f t="shared" si="508"/>
        <v>2020</v>
      </c>
    </row>
    <row r="4072" spans="1:19">
      <c r="A4072" s="418" t="s">
        <v>1181</v>
      </c>
      <c r="B4072" s="497">
        <v>43862</v>
      </c>
      <c r="C4072" s="498"/>
      <c r="D4072" s="498">
        <v>692970.00999999989</v>
      </c>
      <c r="E4072" s="495">
        <f t="shared" si="513"/>
        <v>0</v>
      </c>
      <c r="F4072" s="495">
        <f t="shared" si="513"/>
        <v>1245729.3399999999</v>
      </c>
      <c r="G4072" s="495">
        <f t="shared" si="509"/>
        <v>-1245729.3399999999</v>
      </c>
      <c r="H4072" s="495">
        <f>VLOOKUP(A4072,'02-Metrics'!A:R,18,FALSE)</f>
        <v>16843027</v>
      </c>
      <c r="I4072" s="496">
        <f t="shared" si="506"/>
        <v>-7.3961131808433236E-2</v>
      </c>
      <c r="J4072" s="512"/>
      <c r="M4072" s="241" t="s">
        <v>1038</v>
      </c>
      <c r="S4072">
        <f t="shared" si="508"/>
        <v>2020</v>
      </c>
    </row>
    <row r="4073" spans="1:19">
      <c r="A4073" s="418" t="s">
        <v>1181</v>
      </c>
      <c r="B4073" s="497">
        <v>43891</v>
      </c>
      <c r="C4073" s="498"/>
      <c r="D4073" s="498">
        <v>78544</v>
      </c>
      <c r="E4073" s="495">
        <f t="shared" si="513"/>
        <v>0</v>
      </c>
      <c r="F4073" s="495">
        <f t="shared" si="513"/>
        <v>1324273.3399999999</v>
      </c>
      <c r="G4073" s="495">
        <f t="shared" si="509"/>
        <v>-1324273.3399999999</v>
      </c>
      <c r="H4073" s="495">
        <f>VLOOKUP(A4073,'02-Metrics'!A:R,18,FALSE)</f>
        <v>16843027</v>
      </c>
      <c r="I4073" s="496">
        <f t="shared" si="506"/>
        <v>-7.862442659505324E-2</v>
      </c>
      <c r="J4073" s="512"/>
      <c r="M4073" s="241" t="s">
        <v>1038</v>
      </c>
      <c r="S4073">
        <f t="shared" si="508"/>
        <v>2020</v>
      </c>
    </row>
    <row r="4074" spans="1:19">
      <c r="A4074" s="418" t="s">
        <v>1181</v>
      </c>
      <c r="B4074" s="497">
        <v>43922</v>
      </c>
      <c r="C4074" s="498"/>
      <c r="D4074" s="498">
        <v>221945.5</v>
      </c>
      <c r="E4074" s="495">
        <f t="shared" si="513"/>
        <v>0</v>
      </c>
      <c r="F4074" s="495">
        <f t="shared" si="513"/>
        <v>1546218.8399999999</v>
      </c>
      <c r="G4074" s="495">
        <f t="shared" si="509"/>
        <v>-1546218.8399999999</v>
      </c>
      <c r="H4074" s="495">
        <f>VLOOKUP(A4074,'02-Metrics'!A:R,18,FALSE)</f>
        <v>16843027</v>
      </c>
      <c r="I4074" s="496">
        <f t="shared" si="506"/>
        <v>-9.1801719489020578E-2</v>
      </c>
      <c r="J4074" s="512"/>
      <c r="M4074" s="241" t="s">
        <v>1038</v>
      </c>
      <c r="S4074">
        <f t="shared" si="508"/>
        <v>2020</v>
      </c>
    </row>
    <row r="4075" spans="1:19">
      <c r="A4075" s="418" t="s">
        <v>1181</v>
      </c>
      <c r="B4075" s="497">
        <v>43952</v>
      </c>
      <c r="C4075" s="498"/>
      <c r="D4075" s="498">
        <v>189351.98</v>
      </c>
      <c r="E4075" s="495">
        <f t="shared" si="513"/>
        <v>0</v>
      </c>
      <c r="F4075" s="495">
        <f t="shared" si="513"/>
        <v>1735570.8199999998</v>
      </c>
      <c r="G4075" s="495">
        <f t="shared" si="509"/>
        <v>-1735570.8199999998</v>
      </c>
      <c r="H4075" s="495">
        <f>VLOOKUP(A4075,'02-Metrics'!A:R,18,FALSE)</f>
        <v>16843027</v>
      </c>
      <c r="I4075" s="496">
        <f t="shared" si="506"/>
        <v>-0.10304387803926217</v>
      </c>
      <c r="J4075" s="512"/>
      <c r="M4075" s="241" t="s">
        <v>1038</v>
      </c>
      <c r="S4075">
        <f t="shared" si="508"/>
        <v>2020</v>
      </c>
    </row>
    <row r="4076" spans="1:19">
      <c r="A4076" s="418" t="s">
        <v>1181</v>
      </c>
      <c r="B4076" s="497">
        <v>43983</v>
      </c>
      <c r="C4076" s="498"/>
      <c r="D4076" s="498">
        <v>19303</v>
      </c>
      <c r="E4076" s="495">
        <f t="shared" si="513"/>
        <v>0</v>
      </c>
      <c r="F4076" s="495">
        <f t="shared" si="513"/>
        <v>1754873.8199999998</v>
      </c>
      <c r="G4076" s="495">
        <f t="shared" si="509"/>
        <v>-1754873.8199999998</v>
      </c>
      <c r="H4076" s="495">
        <f>VLOOKUP(A4076,'02-Metrics'!A:R,18,FALSE)</f>
        <v>16843027</v>
      </c>
      <c r="I4076" s="496">
        <f t="shared" si="506"/>
        <v>-0.1041899309429356</v>
      </c>
      <c r="J4076" s="512"/>
      <c r="M4076" s="241" t="s">
        <v>1038</v>
      </c>
      <c r="S4076">
        <f t="shared" si="508"/>
        <v>2020</v>
      </c>
    </row>
    <row r="4077" spans="1:19">
      <c r="A4077" s="418" t="s">
        <v>1181</v>
      </c>
      <c r="B4077" s="497">
        <v>44044</v>
      </c>
      <c r="C4077" s="498"/>
      <c r="D4077" s="498">
        <v>181000</v>
      </c>
      <c r="E4077" s="495">
        <f t="shared" si="513"/>
        <v>0</v>
      </c>
      <c r="F4077" s="495">
        <f t="shared" si="513"/>
        <v>1935873.8199999998</v>
      </c>
      <c r="G4077" s="495">
        <f t="shared" si="509"/>
        <v>-1935873.8199999998</v>
      </c>
      <c r="H4077" s="495">
        <f>VLOOKUP(A4077,'02-Metrics'!A:R,18,FALSE)</f>
        <v>16843027</v>
      </c>
      <c r="I4077" s="496">
        <f t="shared" si="506"/>
        <v>-0.11493621781880417</v>
      </c>
      <c r="J4077" s="512"/>
      <c r="M4077" s="241" t="s">
        <v>1038</v>
      </c>
      <c r="S4077">
        <f t="shared" si="508"/>
        <v>2020</v>
      </c>
    </row>
    <row r="4078" spans="1:19">
      <c r="A4078" s="418" t="s">
        <v>1181</v>
      </c>
      <c r="B4078" s="497">
        <v>44075</v>
      </c>
      <c r="C4078" s="498"/>
      <c r="D4078" s="498">
        <v>290812.5</v>
      </c>
      <c r="E4078" s="495">
        <f t="shared" si="513"/>
        <v>0</v>
      </c>
      <c r="F4078" s="495">
        <f t="shared" si="513"/>
        <v>2226686.3199999998</v>
      </c>
      <c r="G4078" s="495">
        <f t="shared" si="509"/>
        <v>-2226686.3199999998</v>
      </c>
      <c r="H4078" s="495">
        <f>VLOOKUP(A4078,'02-Metrics'!A:R,18,FALSE)</f>
        <v>16843027</v>
      </c>
      <c r="I4078" s="496">
        <f t="shared" si="506"/>
        <v>-0.13220226506791208</v>
      </c>
      <c r="J4078" s="512"/>
      <c r="M4078" s="241" t="s">
        <v>1038</v>
      </c>
      <c r="S4078">
        <f t="shared" si="508"/>
        <v>2020</v>
      </c>
    </row>
    <row r="4079" spans="1:19">
      <c r="A4079" s="418" t="s">
        <v>1181</v>
      </c>
      <c r="B4079" s="497">
        <f>L4079</f>
        <v>44105</v>
      </c>
      <c r="C4079" s="498"/>
      <c r="D4079" s="498">
        <v>1400</v>
      </c>
      <c r="E4079" s="495">
        <f t="shared" si="513"/>
        <v>0</v>
      </c>
      <c r="F4079" s="495">
        <f t="shared" si="513"/>
        <v>2228086.3199999998</v>
      </c>
      <c r="G4079" s="495">
        <f t="shared" si="509"/>
        <v>-2228086.3199999998</v>
      </c>
      <c r="H4079" s="495">
        <f>VLOOKUP(A4079,'02-Metrics'!A:R,18,FALSE)</f>
        <v>16843027</v>
      </c>
      <c r="I4079" s="496">
        <f t="shared" si="506"/>
        <v>-0.13228538551888563</v>
      </c>
      <c r="J4079" s="512"/>
      <c r="L4079" s="23">
        <v>44105</v>
      </c>
      <c r="M4079" s="241" t="s">
        <v>1040</v>
      </c>
      <c r="S4079">
        <f t="shared" si="508"/>
        <v>2020</v>
      </c>
    </row>
    <row r="4080" spans="1:19">
      <c r="A4080" s="418" t="s">
        <v>1181</v>
      </c>
      <c r="B4080" s="497">
        <f>L4080</f>
        <v>44136</v>
      </c>
      <c r="C4080" s="498"/>
      <c r="D4080" s="498">
        <v>7612.8099999999995</v>
      </c>
      <c r="E4080" s="495">
        <f t="shared" si="513"/>
        <v>0</v>
      </c>
      <c r="F4080" s="495">
        <f t="shared" si="513"/>
        <v>2235699.13</v>
      </c>
      <c r="G4080" s="495">
        <f t="shared" si="509"/>
        <v>-2235699.13</v>
      </c>
      <c r="H4080" s="495">
        <f>VLOOKUP(A4080,'02-Metrics'!A:R,18,FALSE)</f>
        <v>16843027</v>
      </c>
      <c r="I4080" s="496">
        <f t="shared" si="506"/>
        <v>-0.13273737137629715</v>
      </c>
      <c r="J4080" s="512"/>
      <c r="L4080" s="23">
        <v>44136</v>
      </c>
      <c r="M4080" s="241" t="s">
        <v>1040</v>
      </c>
      <c r="S4080">
        <f t="shared" si="508"/>
        <v>2020</v>
      </c>
    </row>
    <row r="4081" spans="1:19">
      <c r="A4081" s="418" t="s">
        <v>1181</v>
      </c>
      <c r="B4081" s="497">
        <v>44197</v>
      </c>
      <c r="C4081" s="498"/>
      <c r="D4081" s="498">
        <v>18803.2</v>
      </c>
      <c r="E4081" s="495">
        <f t="shared" si="513"/>
        <v>0</v>
      </c>
      <c r="F4081" s="495">
        <f t="shared" si="513"/>
        <v>2254502.33</v>
      </c>
      <c r="G4081" s="495">
        <f t="shared" si="509"/>
        <v>-2254502.33</v>
      </c>
      <c r="H4081" s="495">
        <f>VLOOKUP(A4081,'02-Metrics'!A:R,18,FALSE)</f>
        <v>16843027</v>
      </c>
      <c r="I4081" s="496">
        <f t="shared" si="506"/>
        <v>-0.133853750278973</v>
      </c>
      <c r="J4081" s="512"/>
      <c r="M4081" s="241" t="s">
        <v>1038</v>
      </c>
      <c r="S4081">
        <f t="shared" si="508"/>
        <v>2021</v>
      </c>
    </row>
    <row r="4082" spans="1:19">
      <c r="A4082" s="418" t="s">
        <v>1181</v>
      </c>
      <c r="B4082" s="497">
        <f>L4082</f>
        <v>44202</v>
      </c>
      <c r="C4082" s="498">
        <v>714790</v>
      </c>
      <c r="D4082" s="498"/>
      <c r="E4082" s="495">
        <f t="shared" si="513"/>
        <v>714790</v>
      </c>
      <c r="F4082" s="495">
        <f t="shared" si="513"/>
        <v>2254502.33</v>
      </c>
      <c r="G4082" s="495">
        <f t="shared" si="509"/>
        <v>-1539712.33</v>
      </c>
      <c r="H4082" s="495">
        <f>VLOOKUP(A4082,'02-Metrics'!A:R,18,FALSE)</f>
        <v>16843027</v>
      </c>
      <c r="I4082" s="496">
        <f t="shared" si="506"/>
        <v>-9.1415416599403429E-2</v>
      </c>
      <c r="J4082" s="512"/>
      <c r="L4082" s="23">
        <v>44202</v>
      </c>
      <c r="M4082" s="241" t="s">
        <v>764</v>
      </c>
      <c r="S4082">
        <f t="shared" si="508"/>
        <v>2021</v>
      </c>
    </row>
    <row r="4083" spans="1:19">
      <c r="A4083" s="418" t="s">
        <v>1181</v>
      </c>
      <c r="B4083" s="497">
        <v>44256</v>
      </c>
      <c r="C4083" s="498"/>
      <c r="D4083" s="498">
        <v>14043.58</v>
      </c>
      <c r="E4083" s="495">
        <f t="shared" si="513"/>
        <v>714790</v>
      </c>
      <c r="F4083" s="495">
        <f t="shared" si="513"/>
        <v>2268545.91</v>
      </c>
      <c r="G4083" s="495">
        <f t="shared" si="509"/>
        <v>-1553755.9100000001</v>
      </c>
      <c r="H4083" s="495">
        <f>VLOOKUP(A4083,'02-Metrics'!A:R,18,FALSE)</f>
        <v>16843027</v>
      </c>
      <c r="I4083" s="496">
        <f t="shared" si="506"/>
        <v>-9.2249208530034432E-2</v>
      </c>
      <c r="J4083" s="512"/>
      <c r="M4083" s="241" t="s">
        <v>1038</v>
      </c>
      <c r="S4083">
        <f t="shared" si="508"/>
        <v>2021</v>
      </c>
    </row>
    <row r="4084" spans="1:19">
      <c r="A4084" s="418"/>
      <c r="B4084" s="505"/>
      <c r="C4084" s="506"/>
      <c r="D4084" s="506"/>
      <c r="E4084" s="506"/>
      <c r="F4084" s="506"/>
      <c r="G4084" s="506"/>
      <c r="H4084" s="495"/>
      <c r="I4084" s="496"/>
      <c r="J4084" s="512"/>
      <c r="S4084">
        <f t="shared" si="508"/>
        <v>1900</v>
      </c>
    </row>
    <row r="4085" spans="1:19">
      <c r="A4085" s="418" t="s">
        <v>1182</v>
      </c>
      <c r="B4085" s="497">
        <v>43800</v>
      </c>
      <c r="C4085" s="498"/>
      <c r="D4085" s="498">
        <v>270914.04000000004</v>
      </c>
      <c r="E4085" s="495">
        <f t="shared" ref="E4085:F4100" si="514">C4085+E4084</f>
        <v>0</v>
      </c>
      <c r="F4085" s="495">
        <f t="shared" si="514"/>
        <v>270914.04000000004</v>
      </c>
      <c r="G4085" s="495">
        <f t="shared" si="509"/>
        <v>-270914.04000000004</v>
      </c>
      <c r="H4085" s="495">
        <f>VLOOKUP(A4085,'02-Metrics'!A:R,18,FALSE)</f>
        <v>138370050</v>
      </c>
      <c r="I4085" s="496">
        <f t="shared" si="506"/>
        <v>-1.9578950791735643E-3</v>
      </c>
      <c r="J4085" s="512"/>
      <c r="M4085" s="241" t="s">
        <v>1038</v>
      </c>
      <c r="S4085">
        <f t="shared" si="508"/>
        <v>2019</v>
      </c>
    </row>
    <row r="4086" spans="1:19">
      <c r="A4086" s="418" t="s">
        <v>1182</v>
      </c>
      <c r="B4086" s="497">
        <v>43831</v>
      </c>
      <c r="C4086" s="498"/>
      <c r="D4086" s="498">
        <v>1764668.3900000001</v>
      </c>
      <c r="E4086" s="495">
        <f t="shared" si="514"/>
        <v>0</v>
      </c>
      <c r="F4086" s="495">
        <f t="shared" si="514"/>
        <v>2035582.4300000002</v>
      </c>
      <c r="G4086" s="495">
        <f t="shared" si="509"/>
        <v>-2035582.4300000002</v>
      </c>
      <c r="H4086" s="495">
        <f>VLOOKUP(A4086,'02-Metrics'!A:R,18,FALSE)</f>
        <v>138370050</v>
      </c>
      <c r="I4086" s="496">
        <f t="shared" si="506"/>
        <v>-1.4711149052847781E-2</v>
      </c>
      <c r="J4086" s="512"/>
      <c r="M4086" s="241" t="s">
        <v>1038</v>
      </c>
      <c r="S4086">
        <f t="shared" si="508"/>
        <v>2020</v>
      </c>
    </row>
    <row r="4087" spans="1:19">
      <c r="A4087" s="418" t="s">
        <v>1182</v>
      </c>
      <c r="B4087" s="497">
        <v>43862</v>
      </c>
      <c r="C4087" s="498"/>
      <c r="D4087" s="498">
        <v>13273301.109999998</v>
      </c>
      <c r="E4087" s="495">
        <f t="shared" si="514"/>
        <v>0</v>
      </c>
      <c r="F4087" s="495">
        <f t="shared" si="514"/>
        <v>15308883.539999997</v>
      </c>
      <c r="G4087" s="495">
        <f t="shared" si="509"/>
        <v>-15308883.539999997</v>
      </c>
      <c r="H4087" s="495">
        <f>VLOOKUP(A4087,'02-Metrics'!A:R,18,FALSE)</f>
        <v>138370050</v>
      </c>
      <c r="I4087" s="496">
        <f t="shared" si="506"/>
        <v>-0.11063726247117781</v>
      </c>
      <c r="J4087" s="512"/>
      <c r="M4087" s="241" t="s">
        <v>1038</v>
      </c>
      <c r="S4087">
        <f t="shared" si="508"/>
        <v>2020</v>
      </c>
    </row>
    <row r="4088" spans="1:19">
      <c r="A4088" s="418" t="s">
        <v>1182</v>
      </c>
      <c r="B4088" s="497">
        <v>43891</v>
      </c>
      <c r="C4088" s="498"/>
      <c r="D4088" s="498">
        <v>9584322.9799999986</v>
      </c>
      <c r="E4088" s="495">
        <f t="shared" si="514"/>
        <v>0</v>
      </c>
      <c r="F4088" s="495">
        <f t="shared" si="514"/>
        <v>24893206.519999996</v>
      </c>
      <c r="G4088" s="495">
        <f t="shared" si="509"/>
        <v>-24893206.519999996</v>
      </c>
      <c r="H4088" s="495">
        <f>VLOOKUP(A4088,'02-Metrics'!A:R,18,FALSE)</f>
        <v>138370050</v>
      </c>
      <c r="I4088" s="496">
        <f t="shared" ref="I4088:I4151" si="515">G4088/H4088</f>
        <v>-0.17990314031107163</v>
      </c>
      <c r="J4088" s="512"/>
      <c r="M4088" s="241" t="s">
        <v>1038</v>
      </c>
      <c r="S4088">
        <f t="shared" si="508"/>
        <v>2020</v>
      </c>
    </row>
    <row r="4089" spans="1:19">
      <c r="A4089" s="418" t="s">
        <v>1182</v>
      </c>
      <c r="B4089" s="497">
        <f>L4089</f>
        <v>43916</v>
      </c>
      <c r="C4089" s="498">
        <v>40000000</v>
      </c>
      <c r="D4089" s="498"/>
      <c r="E4089" s="495">
        <f t="shared" si="514"/>
        <v>40000000</v>
      </c>
      <c r="F4089" s="495">
        <f t="shared" si="514"/>
        <v>24893206.519999996</v>
      </c>
      <c r="G4089" s="495">
        <f t="shared" si="509"/>
        <v>15106793.480000004</v>
      </c>
      <c r="H4089" s="495">
        <f>VLOOKUP(A4089,'02-Metrics'!A:R,18,FALSE)</f>
        <v>138370050</v>
      </c>
      <c r="I4089" s="496">
        <f t="shared" si="515"/>
        <v>0.10917675812070607</v>
      </c>
      <c r="J4089" s="512"/>
      <c r="L4089" s="23">
        <v>43916</v>
      </c>
      <c r="M4089" s="241" t="s">
        <v>764</v>
      </c>
      <c r="S4089">
        <f t="shared" si="508"/>
        <v>2020</v>
      </c>
    </row>
    <row r="4090" spans="1:19">
      <c r="A4090" s="418" t="s">
        <v>1182</v>
      </c>
      <c r="B4090" s="497">
        <v>43922</v>
      </c>
      <c r="C4090" s="498"/>
      <c r="D4090" s="498">
        <v>2279323.7600000002</v>
      </c>
      <c r="E4090" s="495">
        <f t="shared" si="514"/>
        <v>40000000</v>
      </c>
      <c r="F4090" s="495">
        <f t="shared" si="514"/>
        <v>27172530.279999997</v>
      </c>
      <c r="G4090" s="495">
        <f t="shared" si="509"/>
        <v>12827469.720000003</v>
      </c>
      <c r="H4090" s="495">
        <f>VLOOKUP(A4090,'02-Metrics'!A:R,18,FALSE)</f>
        <v>138370050</v>
      </c>
      <c r="I4090" s="496">
        <f t="shared" si="515"/>
        <v>9.270409109485761E-2</v>
      </c>
      <c r="J4090" s="512"/>
      <c r="M4090" s="241" t="s">
        <v>1038</v>
      </c>
      <c r="S4090">
        <f t="shared" si="508"/>
        <v>2020</v>
      </c>
    </row>
    <row r="4091" spans="1:19">
      <c r="A4091" s="418" t="s">
        <v>1182</v>
      </c>
      <c r="B4091" s="497">
        <v>43952</v>
      </c>
      <c r="C4091" s="498"/>
      <c r="D4091" s="498">
        <v>1894887.1000000003</v>
      </c>
      <c r="E4091" s="495">
        <f t="shared" si="514"/>
        <v>40000000</v>
      </c>
      <c r="F4091" s="495">
        <f t="shared" si="514"/>
        <v>29067417.379999999</v>
      </c>
      <c r="G4091" s="495">
        <f t="shared" si="509"/>
        <v>10932582.620000001</v>
      </c>
      <c r="H4091" s="495">
        <f>VLOOKUP(A4091,'02-Metrics'!A:R,18,FALSE)</f>
        <v>138370050</v>
      </c>
      <c r="I4091" s="496">
        <f t="shared" si="515"/>
        <v>7.9009746834665454E-2</v>
      </c>
      <c r="J4091" s="512"/>
      <c r="M4091" s="241" t="s">
        <v>1038</v>
      </c>
      <c r="S4091">
        <f t="shared" si="508"/>
        <v>2020</v>
      </c>
    </row>
    <row r="4092" spans="1:19">
      <c r="A4092" s="418" t="s">
        <v>1182</v>
      </c>
      <c r="B4092" s="497">
        <f>L4092</f>
        <v>43981</v>
      </c>
      <c r="C4092" s="498">
        <v>18649995</v>
      </c>
      <c r="D4092" s="498"/>
      <c r="E4092" s="495">
        <f t="shared" si="514"/>
        <v>58649995</v>
      </c>
      <c r="F4092" s="495">
        <f t="shared" si="514"/>
        <v>29067417.379999999</v>
      </c>
      <c r="G4092" s="495">
        <f t="shared" si="509"/>
        <v>29582577.620000001</v>
      </c>
      <c r="H4092" s="495">
        <f>VLOOKUP(A4092,'02-Metrics'!A:R,18,FALSE)</f>
        <v>138370050</v>
      </c>
      <c r="I4092" s="496">
        <f t="shared" si="515"/>
        <v>0.21379321334349449</v>
      </c>
      <c r="J4092" s="512"/>
      <c r="L4092" s="23">
        <v>43981</v>
      </c>
      <c r="M4092" s="241" t="s">
        <v>1039</v>
      </c>
      <c r="S4092">
        <f t="shared" si="508"/>
        <v>2020</v>
      </c>
    </row>
    <row r="4093" spans="1:19">
      <c r="A4093" s="418" t="s">
        <v>1182</v>
      </c>
      <c r="B4093" s="497">
        <v>43983</v>
      </c>
      <c r="C4093" s="498"/>
      <c r="D4093" s="498">
        <v>4010557.8</v>
      </c>
      <c r="E4093" s="495">
        <f t="shared" si="514"/>
        <v>58649995</v>
      </c>
      <c r="F4093" s="495">
        <f t="shared" si="514"/>
        <v>33077975.18</v>
      </c>
      <c r="G4093" s="495">
        <f t="shared" si="509"/>
        <v>25572019.82</v>
      </c>
      <c r="H4093" s="495">
        <f>VLOOKUP(A4093,'02-Metrics'!A:R,18,FALSE)</f>
        <v>138370050</v>
      </c>
      <c r="I4093" s="496">
        <f t="shared" si="515"/>
        <v>0.18480892230652515</v>
      </c>
      <c r="J4093" s="512"/>
      <c r="M4093" s="241" t="s">
        <v>1038</v>
      </c>
      <c r="S4093">
        <f t="shared" si="508"/>
        <v>2020</v>
      </c>
    </row>
    <row r="4094" spans="1:19">
      <c r="A4094" s="418" t="s">
        <v>1182</v>
      </c>
      <c r="B4094" s="497">
        <f>L4094</f>
        <v>44007</v>
      </c>
      <c r="C4094" s="498">
        <v>54393250</v>
      </c>
      <c r="D4094" s="498"/>
      <c r="E4094" s="495">
        <f t="shared" si="514"/>
        <v>113043245</v>
      </c>
      <c r="F4094" s="495">
        <f t="shared" si="514"/>
        <v>33077975.18</v>
      </c>
      <c r="G4094" s="495">
        <f t="shared" si="509"/>
        <v>79965269.819999993</v>
      </c>
      <c r="H4094" s="495">
        <f>VLOOKUP(A4094,'02-Metrics'!A:R,18,FALSE)</f>
        <v>138370050</v>
      </c>
      <c r="I4094" s="496">
        <f t="shared" si="515"/>
        <v>0.57790880194088234</v>
      </c>
      <c r="J4094" s="512"/>
      <c r="L4094" s="23">
        <v>44007</v>
      </c>
      <c r="M4094" s="241" t="s">
        <v>1039</v>
      </c>
      <c r="S4094">
        <f t="shared" si="508"/>
        <v>2020</v>
      </c>
    </row>
    <row r="4095" spans="1:19">
      <c r="A4095" s="418" t="s">
        <v>1182</v>
      </c>
      <c r="B4095" s="497">
        <v>44013</v>
      </c>
      <c r="C4095" s="498"/>
      <c r="D4095" s="498">
        <v>2386717.3199999998</v>
      </c>
      <c r="E4095" s="495">
        <f t="shared" si="514"/>
        <v>113043245</v>
      </c>
      <c r="F4095" s="495">
        <f t="shared" si="514"/>
        <v>35464692.5</v>
      </c>
      <c r="G4095" s="495">
        <f t="shared" si="509"/>
        <v>77578552.5</v>
      </c>
      <c r="H4095" s="495">
        <f>VLOOKUP(A4095,'02-Metrics'!A:R,18,FALSE)</f>
        <v>138370050</v>
      </c>
      <c r="I4095" s="496">
        <f t="shared" si="515"/>
        <v>0.5606600019296083</v>
      </c>
      <c r="J4095" s="512"/>
      <c r="M4095" s="241" t="s">
        <v>1038</v>
      </c>
      <c r="S4095">
        <f t="shared" si="508"/>
        <v>2020</v>
      </c>
    </row>
    <row r="4096" spans="1:19">
      <c r="A4096" s="418" t="s">
        <v>1182</v>
      </c>
      <c r="B4096" s="497">
        <v>44044</v>
      </c>
      <c r="C4096" s="498"/>
      <c r="D4096" s="498">
        <v>24538.52</v>
      </c>
      <c r="E4096" s="495">
        <f t="shared" si="514"/>
        <v>113043245</v>
      </c>
      <c r="F4096" s="495">
        <f t="shared" si="514"/>
        <v>35489231.020000003</v>
      </c>
      <c r="G4096" s="495">
        <f t="shared" si="509"/>
        <v>77554013.979999989</v>
      </c>
      <c r="H4096" s="495">
        <f>VLOOKUP(A4096,'02-Metrics'!A:R,18,FALSE)</f>
        <v>138370050</v>
      </c>
      <c r="I4096" s="496">
        <f t="shared" si="515"/>
        <v>0.56048266210787656</v>
      </c>
      <c r="J4096" s="512"/>
      <c r="M4096" s="241" t="s">
        <v>1038</v>
      </c>
      <c r="S4096">
        <f t="shared" si="508"/>
        <v>2020</v>
      </c>
    </row>
    <row r="4097" spans="1:19">
      <c r="A4097" s="418" t="s">
        <v>1182</v>
      </c>
      <c r="B4097" s="497">
        <v>44075</v>
      </c>
      <c r="C4097" s="498"/>
      <c r="D4097" s="498">
        <v>487977.16999999993</v>
      </c>
      <c r="E4097" s="495">
        <f t="shared" si="514"/>
        <v>113043245</v>
      </c>
      <c r="F4097" s="495">
        <f t="shared" si="514"/>
        <v>35977208.190000005</v>
      </c>
      <c r="G4097" s="495">
        <f t="shared" si="509"/>
        <v>77066036.810000002</v>
      </c>
      <c r="H4097" s="495">
        <f>VLOOKUP(A4097,'02-Metrics'!A:R,18,FALSE)</f>
        <v>138370050</v>
      </c>
      <c r="I4097" s="496">
        <f t="shared" si="515"/>
        <v>0.55695605233936107</v>
      </c>
      <c r="J4097" s="512"/>
      <c r="M4097" s="241" t="s">
        <v>1038</v>
      </c>
      <c r="S4097">
        <f t="shared" si="508"/>
        <v>2020</v>
      </c>
    </row>
    <row r="4098" spans="1:19">
      <c r="A4098" s="418" t="s">
        <v>1182</v>
      </c>
      <c r="B4098" s="497">
        <f>L4098</f>
        <v>44105</v>
      </c>
      <c r="C4098" s="498"/>
      <c r="D4098" s="498">
        <v>14092.29</v>
      </c>
      <c r="E4098" s="495">
        <f t="shared" si="514"/>
        <v>113043245</v>
      </c>
      <c r="F4098" s="495">
        <f t="shared" si="514"/>
        <v>35991300.480000004</v>
      </c>
      <c r="G4098" s="495">
        <f t="shared" si="509"/>
        <v>77051944.519999996</v>
      </c>
      <c r="H4098" s="495">
        <f>VLOOKUP(A4098,'02-Metrics'!A:R,18,FALSE)</f>
        <v>138370050</v>
      </c>
      <c r="I4098" s="496">
        <f t="shared" si="515"/>
        <v>0.55685420739531422</v>
      </c>
      <c r="J4098" s="512"/>
      <c r="L4098" s="23">
        <v>44105</v>
      </c>
      <c r="M4098" s="241" t="s">
        <v>1040</v>
      </c>
      <c r="S4098">
        <f t="shared" si="508"/>
        <v>2020</v>
      </c>
    </row>
    <row r="4099" spans="1:19">
      <c r="A4099" s="418" t="s">
        <v>1182</v>
      </c>
      <c r="B4099" s="497">
        <f>L4099</f>
        <v>44136</v>
      </c>
      <c r="C4099" s="498"/>
      <c r="D4099" s="498">
        <v>117488.53</v>
      </c>
      <c r="E4099" s="495">
        <f t="shared" si="514"/>
        <v>113043245</v>
      </c>
      <c r="F4099" s="495">
        <f t="shared" si="514"/>
        <v>36108789.010000005</v>
      </c>
      <c r="G4099" s="495">
        <f t="shared" si="509"/>
        <v>76934455.989999995</v>
      </c>
      <c r="H4099" s="495">
        <f>VLOOKUP(A4099,'02-Metrics'!A:R,18,FALSE)</f>
        <v>138370050</v>
      </c>
      <c r="I4099" s="496">
        <f t="shared" si="515"/>
        <v>0.55600511808733177</v>
      </c>
      <c r="J4099" s="512"/>
      <c r="L4099" s="23">
        <v>44136</v>
      </c>
      <c r="M4099" s="241" t="s">
        <v>1040</v>
      </c>
      <c r="S4099">
        <f t="shared" ref="S4099:S4162" si="516">YEAR(B4099)</f>
        <v>2020</v>
      </c>
    </row>
    <row r="4100" spans="1:19">
      <c r="A4100" s="418" t="s">
        <v>1182</v>
      </c>
      <c r="B4100" s="497">
        <f>L4100</f>
        <v>44166</v>
      </c>
      <c r="C4100" s="498"/>
      <c r="D4100" s="498">
        <v>517164.89</v>
      </c>
      <c r="E4100" s="495">
        <f t="shared" si="514"/>
        <v>113043245</v>
      </c>
      <c r="F4100" s="495">
        <f t="shared" si="514"/>
        <v>36625953.900000006</v>
      </c>
      <c r="G4100" s="495">
        <f t="shared" si="509"/>
        <v>76417291.099999994</v>
      </c>
      <c r="H4100" s="495">
        <f>VLOOKUP(A4100,'02-Metrics'!A:R,18,FALSE)</f>
        <v>138370050</v>
      </c>
      <c r="I4100" s="496">
        <f t="shared" si="515"/>
        <v>0.55226756874048966</v>
      </c>
      <c r="J4100" s="512"/>
      <c r="L4100" s="23">
        <v>44166</v>
      </c>
      <c r="M4100" s="241" t="s">
        <v>1040</v>
      </c>
      <c r="S4100">
        <f t="shared" si="516"/>
        <v>2020</v>
      </c>
    </row>
    <row r="4101" spans="1:19">
      <c r="A4101" s="418" t="s">
        <v>1182</v>
      </c>
      <c r="B4101" s="497">
        <f>L4101</f>
        <v>44187</v>
      </c>
      <c r="C4101" s="498">
        <v>955520</v>
      </c>
      <c r="D4101" s="498"/>
      <c r="E4101" s="495">
        <f t="shared" ref="E4101:F4104" si="517">C4101+E4100</f>
        <v>113998765</v>
      </c>
      <c r="F4101" s="495">
        <f t="shared" si="517"/>
        <v>36625953.900000006</v>
      </c>
      <c r="G4101" s="495">
        <f t="shared" si="509"/>
        <v>77372811.099999994</v>
      </c>
      <c r="H4101" s="495">
        <f>VLOOKUP(A4101,'02-Metrics'!A:R,18,FALSE)</f>
        <v>138370050</v>
      </c>
      <c r="I4101" s="496">
        <f t="shared" si="515"/>
        <v>0.55917310935422804</v>
      </c>
      <c r="J4101" s="512"/>
      <c r="L4101" s="23">
        <v>44187</v>
      </c>
      <c r="M4101" s="241" t="s">
        <v>1039</v>
      </c>
      <c r="S4101">
        <f t="shared" si="516"/>
        <v>2020</v>
      </c>
    </row>
    <row r="4102" spans="1:19">
      <c r="A4102" s="418" t="s">
        <v>1182</v>
      </c>
      <c r="B4102" s="497">
        <v>44197</v>
      </c>
      <c r="C4102" s="498"/>
      <c r="D4102" s="498">
        <v>107350</v>
      </c>
      <c r="E4102" s="495">
        <f t="shared" si="517"/>
        <v>113998765</v>
      </c>
      <c r="F4102" s="495">
        <f t="shared" si="517"/>
        <v>36733303.900000006</v>
      </c>
      <c r="G4102" s="495">
        <f t="shared" si="509"/>
        <v>77265461.099999994</v>
      </c>
      <c r="H4102" s="495">
        <f>VLOOKUP(A4102,'02-Metrics'!A:R,18,FALSE)</f>
        <v>138370050</v>
      </c>
      <c r="I4102" s="496">
        <f t="shared" si="515"/>
        <v>0.55839729117681169</v>
      </c>
      <c r="J4102" s="512"/>
      <c r="M4102" s="241" t="s">
        <v>1038</v>
      </c>
      <c r="S4102">
        <f t="shared" si="516"/>
        <v>2021</v>
      </c>
    </row>
    <row r="4103" spans="1:19">
      <c r="A4103" s="418" t="s">
        <v>1182</v>
      </c>
      <c r="B4103" s="497">
        <v>44228</v>
      </c>
      <c r="C4103" s="498"/>
      <c r="D4103" s="498">
        <v>5947.45</v>
      </c>
      <c r="E4103" s="495">
        <f t="shared" si="517"/>
        <v>113998765</v>
      </c>
      <c r="F4103" s="495">
        <f t="shared" si="517"/>
        <v>36739251.350000009</v>
      </c>
      <c r="G4103" s="495">
        <f t="shared" si="509"/>
        <v>77259513.649999991</v>
      </c>
      <c r="H4103" s="495">
        <f>VLOOKUP(A4103,'02-Metrics'!A:R,18,FALSE)</f>
        <v>138370050</v>
      </c>
      <c r="I4103" s="496">
        <f t="shared" si="515"/>
        <v>0.55835430897076344</v>
      </c>
      <c r="J4103" s="512"/>
      <c r="M4103" s="241" t="s">
        <v>1038</v>
      </c>
      <c r="S4103">
        <f t="shared" si="516"/>
        <v>2021</v>
      </c>
    </row>
    <row r="4104" spans="1:19">
      <c r="A4104" s="418" t="s">
        <v>1182</v>
      </c>
      <c r="B4104" s="497">
        <v>44256</v>
      </c>
      <c r="C4104" s="498"/>
      <c r="D4104" s="498">
        <v>247498.39999999997</v>
      </c>
      <c r="E4104" s="495">
        <f t="shared" si="517"/>
        <v>113998765</v>
      </c>
      <c r="F4104" s="495">
        <f t="shared" si="517"/>
        <v>36986749.750000007</v>
      </c>
      <c r="G4104" s="495">
        <f t="shared" si="509"/>
        <v>77012015.25</v>
      </c>
      <c r="H4104" s="495">
        <f>VLOOKUP(A4104,'02-Metrics'!A:R,18,FALSE)</f>
        <v>138370050</v>
      </c>
      <c r="I4104" s="496">
        <f t="shared" si="515"/>
        <v>0.55656563866241282</v>
      </c>
      <c r="J4104" s="512"/>
      <c r="M4104" s="241" t="s">
        <v>1038</v>
      </c>
      <c r="S4104">
        <f t="shared" si="516"/>
        <v>2021</v>
      </c>
    </row>
    <row r="4105" spans="1:19">
      <c r="A4105" s="418"/>
      <c r="B4105" s="505"/>
      <c r="C4105" s="506"/>
      <c r="D4105" s="506"/>
      <c r="E4105" s="506"/>
      <c r="F4105" s="506"/>
      <c r="G4105" s="506"/>
      <c r="H4105" s="495"/>
      <c r="I4105" s="496"/>
      <c r="J4105" s="512"/>
      <c r="S4105">
        <f t="shared" si="516"/>
        <v>1900</v>
      </c>
    </row>
    <row r="4106" spans="1:19">
      <c r="A4106" s="418" t="s">
        <v>1294</v>
      </c>
      <c r="B4106" s="497">
        <v>43831</v>
      </c>
      <c r="C4106" s="498"/>
      <c r="D4106" s="498">
        <v>98517</v>
      </c>
      <c r="E4106" s="495">
        <f t="shared" ref="E4106:F4121" si="518">C4106+E4105</f>
        <v>0</v>
      </c>
      <c r="F4106" s="495">
        <f t="shared" si="518"/>
        <v>98517</v>
      </c>
      <c r="G4106" s="495">
        <f t="shared" si="509"/>
        <v>-98517</v>
      </c>
      <c r="H4106" s="495" t="e">
        <f>VLOOKUP(A4106,'02-Metrics'!A:R,18,FALSE)</f>
        <v>#N/A</v>
      </c>
      <c r="I4106" s="496" t="e">
        <f t="shared" si="515"/>
        <v>#N/A</v>
      </c>
      <c r="J4106" s="512"/>
      <c r="M4106" s="241" t="s">
        <v>1038</v>
      </c>
      <c r="S4106">
        <f t="shared" si="516"/>
        <v>2020</v>
      </c>
    </row>
    <row r="4107" spans="1:19">
      <c r="A4107" s="418" t="s">
        <v>1294</v>
      </c>
      <c r="B4107" s="497">
        <v>43862</v>
      </c>
      <c r="C4107" s="498"/>
      <c r="D4107" s="498">
        <v>3036236.37</v>
      </c>
      <c r="E4107" s="495">
        <f t="shared" si="518"/>
        <v>0</v>
      </c>
      <c r="F4107" s="495">
        <f t="shared" si="518"/>
        <v>3134753.37</v>
      </c>
      <c r="G4107" s="495">
        <f t="shared" si="509"/>
        <v>-3134753.37</v>
      </c>
      <c r="H4107" s="495" t="e">
        <f>VLOOKUP(A4107,'02-Metrics'!A:R,18,FALSE)</f>
        <v>#N/A</v>
      </c>
      <c r="I4107" s="496" t="e">
        <f t="shared" si="515"/>
        <v>#N/A</v>
      </c>
      <c r="J4107" s="512"/>
      <c r="M4107" s="241" t="s">
        <v>1038</v>
      </c>
      <c r="S4107">
        <f t="shared" si="516"/>
        <v>2020</v>
      </c>
    </row>
    <row r="4108" spans="1:19">
      <c r="A4108" s="418" t="s">
        <v>1294</v>
      </c>
      <c r="B4108" s="497">
        <v>43891</v>
      </c>
      <c r="C4108" s="498"/>
      <c r="D4108" s="498">
        <v>3845631.1499999994</v>
      </c>
      <c r="E4108" s="495">
        <f t="shared" si="518"/>
        <v>0</v>
      </c>
      <c r="F4108" s="495">
        <f t="shared" si="518"/>
        <v>6980384.5199999996</v>
      </c>
      <c r="G4108" s="495">
        <f t="shared" si="509"/>
        <v>-6980384.5199999996</v>
      </c>
      <c r="H4108" s="495" t="e">
        <f>VLOOKUP(A4108,'02-Metrics'!A:R,18,FALSE)</f>
        <v>#N/A</v>
      </c>
      <c r="I4108" s="496" t="e">
        <f t="shared" si="515"/>
        <v>#N/A</v>
      </c>
      <c r="J4108" s="512"/>
      <c r="M4108" s="241" t="s">
        <v>1038</v>
      </c>
      <c r="S4108">
        <f t="shared" si="516"/>
        <v>2020</v>
      </c>
    </row>
    <row r="4109" spans="1:19">
      <c r="A4109" s="418" t="s">
        <v>1294</v>
      </c>
      <c r="B4109" s="497">
        <v>43922</v>
      </c>
      <c r="C4109" s="498"/>
      <c r="D4109" s="498">
        <v>1363317.6199999999</v>
      </c>
      <c r="E4109" s="495">
        <f t="shared" si="518"/>
        <v>0</v>
      </c>
      <c r="F4109" s="495">
        <f t="shared" si="518"/>
        <v>8343702.1399999997</v>
      </c>
      <c r="G4109" s="495">
        <f t="shared" si="509"/>
        <v>-8343702.1399999997</v>
      </c>
      <c r="H4109" s="495" t="e">
        <f>VLOOKUP(A4109,'02-Metrics'!A:R,18,FALSE)</f>
        <v>#N/A</v>
      </c>
      <c r="I4109" s="496" t="e">
        <f t="shared" si="515"/>
        <v>#N/A</v>
      </c>
      <c r="J4109" s="512"/>
      <c r="M4109" s="241" t="s">
        <v>1038</v>
      </c>
      <c r="S4109">
        <f t="shared" si="516"/>
        <v>2020</v>
      </c>
    </row>
    <row r="4110" spans="1:19">
      <c r="A4110" s="418" t="s">
        <v>1294</v>
      </c>
      <c r="B4110" s="497">
        <v>43952</v>
      </c>
      <c r="C4110" s="498"/>
      <c r="D4110" s="498">
        <v>1763082.3000000003</v>
      </c>
      <c r="E4110" s="495">
        <f t="shared" si="518"/>
        <v>0</v>
      </c>
      <c r="F4110" s="495">
        <f t="shared" si="518"/>
        <v>10106784.439999999</v>
      </c>
      <c r="G4110" s="495">
        <f t="shared" si="509"/>
        <v>-10106784.439999999</v>
      </c>
      <c r="H4110" s="495" t="e">
        <f>VLOOKUP(A4110,'02-Metrics'!A:R,18,FALSE)</f>
        <v>#N/A</v>
      </c>
      <c r="I4110" s="496" t="e">
        <f t="shared" si="515"/>
        <v>#N/A</v>
      </c>
      <c r="J4110" s="512"/>
      <c r="M4110" s="241" t="s">
        <v>1038</v>
      </c>
      <c r="S4110">
        <f t="shared" si="516"/>
        <v>2020</v>
      </c>
    </row>
    <row r="4111" spans="1:19">
      <c r="A4111" s="418" t="s">
        <v>1294</v>
      </c>
      <c r="B4111" s="497">
        <v>43983</v>
      </c>
      <c r="C4111" s="498"/>
      <c r="D4111" s="498">
        <v>5716969.2899999991</v>
      </c>
      <c r="E4111" s="495">
        <f t="shared" si="518"/>
        <v>0</v>
      </c>
      <c r="F4111" s="495">
        <f t="shared" si="518"/>
        <v>15823753.729999999</v>
      </c>
      <c r="G4111" s="495">
        <f t="shared" si="509"/>
        <v>-15823753.729999999</v>
      </c>
      <c r="H4111" s="495" t="e">
        <f>VLOOKUP(A4111,'02-Metrics'!A:R,18,FALSE)</f>
        <v>#N/A</v>
      </c>
      <c r="I4111" s="496" t="e">
        <f t="shared" si="515"/>
        <v>#N/A</v>
      </c>
      <c r="J4111" s="512"/>
      <c r="M4111" s="241" t="s">
        <v>1038</v>
      </c>
      <c r="S4111">
        <f t="shared" si="516"/>
        <v>2020</v>
      </c>
    </row>
    <row r="4112" spans="1:19">
      <c r="A4112" s="418" t="s">
        <v>1294</v>
      </c>
      <c r="B4112" s="497">
        <v>44013</v>
      </c>
      <c r="C4112" s="498"/>
      <c r="D4112" s="498">
        <v>7560973.7700000014</v>
      </c>
      <c r="E4112" s="495">
        <f t="shared" si="518"/>
        <v>0</v>
      </c>
      <c r="F4112" s="495">
        <f t="shared" si="518"/>
        <v>23384727.5</v>
      </c>
      <c r="G4112" s="495">
        <f t="shared" ref="G4112:G4175" si="519">E4112-F4112</f>
        <v>-23384727.5</v>
      </c>
      <c r="H4112" s="495" t="e">
        <f>VLOOKUP(A4112,'02-Metrics'!A:R,18,FALSE)</f>
        <v>#N/A</v>
      </c>
      <c r="I4112" s="496" t="e">
        <f t="shared" si="515"/>
        <v>#N/A</v>
      </c>
      <c r="J4112" s="512"/>
      <c r="M4112" s="241" t="s">
        <v>1038</v>
      </c>
      <c r="S4112">
        <f t="shared" si="516"/>
        <v>2020</v>
      </c>
    </row>
    <row r="4113" spans="1:19">
      <c r="A4113" s="418" t="s">
        <v>1294</v>
      </c>
      <c r="B4113" s="497">
        <v>44044</v>
      </c>
      <c r="C4113" s="498"/>
      <c r="D4113" s="498">
        <v>4645579.42</v>
      </c>
      <c r="E4113" s="495">
        <f t="shared" si="518"/>
        <v>0</v>
      </c>
      <c r="F4113" s="495">
        <f t="shared" si="518"/>
        <v>28030306.920000002</v>
      </c>
      <c r="G4113" s="495">
        <f t="shared" si="519"/>
        <v>-28030306.920000002</v>
      </c>
      <c r="H4113" s="495" t="e">
        <f>VLOOKUP(A4113,'02-Metrics'!A:R,18,FALSE)</f>
        <v>#N/A</v>
      </c>
      <c r="I4113" s="496" t="e">
        <f t="shared" si="515"/>
        <v>#N/A</v>
      </c>
      <c r="J4113" s="512"/>
      <c r="M4113" s="241" t="s">
        <v>1038</v>
      </c>
      <c r="S4113">
        <f t="shared" si="516"/>
        <v>2020</v>
      </c>
    </row>
    <row r="4114" spans="1:19">
      <c r="A4114" s="418" t="s">
        <v>1294</v>
      </c>
      <c r="B4114" s="497">
        <v>44075</v>
      </c>
      <c r="C4114" s="498"/>
      <c r="D4114" s="498">
        <v>6414119.4500000011</v>
      </c>
      <c r="E4114" s="495">
        <f t="shared" si="518"/>
        <v>0</v>
      </c>
      <c r="F4114" s="495">
        <f t="shared" si="518"/>
        <v>34444426.370000005</v>
      </c>
      <c r="G4114" s="495">
        <f t="shared" si="519"/>
        <v>-34444426.370000005</v>
      </c>
      <c r="H4114" s="495" t="e">
        <f>VLOOKUP(A4114,'02-Metrics'!A:R,18,FALSE)</f>
        <v>#N/A</v>
      </c>
      <c r="I4114" s="496" t="e">
        <f t="shared" si="515"/>
        <v>#N/A</v>
      </c>
      <c r="J4114" s="512"/>
      <c r="M4114" s="241" t="s">
        <v>1038</v>
      </c>
      <c r="S4114">
        <f t="shared" si="516"/>
        <v>2020</v>
      </c>
    </row>
    <row r="4115" spans="1:19">
      <c r="A4115" s="418" t="s">
        <v>1294</v>
      </c>
      <c r="B4115" s="497">
        <f>L4115</f>
        <v>44105</v>
      </c>
      <c r="C4115" s="498"/>
      <c r="D4115" s="498">
        <v>11835676.539999999</v>
      </c>
      <c r="E4115" s="495">
        <f t="shared" si="518"/>
        <v>0</v>
      </c>
      <c r="F4115" s="495">
        <f t="shared" si="518"/>
        <v>46280102.910000004</v>
      </c>
      <c r="G4115" s="495">
        <f t="shared" si="519"/>
        <v>-46280102.910000004</v>
      </c>
      <c r="H4115" s="495" t="e">
        <f>VLOOKUP(A4115,'02-Metrics'!A:R,18,FALSE)</f>
        <v>#N/A</v>
      </c>
      <c r="I4115" s="496" t="e">
        <f t="shared" si="515"/>
        <v>#N/A</v>
      </c>
      <c r="J4115" s="512"/>
      <c r="L4115" s="23">
        <v>44105</v>
      </c>
      <c r="M4115" s="241" t="s">
        <v>1040</v>
      </c>
      <c r="S4115">
        <f t="shared" si="516"/>
        <v>2020</v>
      </c>
    </row>
    <row r="4116" spans="1:19">
      <c r="A4116" s="418" t="s">
        <v>1294</v>
      </c>
      <c r="B4116" s="497">
        <f>L4116</f>
        <v>44115</v>
      </c>
      <c r="C4116" s="498">
        <v>34159591.200000003</v>
      </c>
      <c r="D4116" s="498"/>
      <c r="E4116" s="495">
        <f t="shared" si="518"/>
        <v>34159591.200000003</v>
      </c>
      <c r="F4116" s="495">
        <f t="shared" si="518"/>
        <v>46280102.910000004</v>
      </c>
      <c r="G4116" s="495">
        <f t="shared" si="519"/>
        <v>-12120511.710000001</v>
      </c>
      <c r="H4116" s="495" t="e">
        <f>VLOOKUP(A4116,'02-Metrics'!A:R,18,FALSE)</f>
        <v>#N/A</v>
      </c>
      <c r="I4116" s="496" t="e">
        <f t="shared" si="515"/>
        <v>#N/A</v>
      </c>
      <c r="J4116" s="512"/>
      <c r="L4116" s="23">
        <v>44115</v>
      </c>
      <c r="M4116" s="241" t="s">
        <v>1039</v>
      </c>
      <c r="S4116">
        <f t="shared" si="516"/>
        <v>2020</v>
      </c>
    </row>
    <row r="4117" spans="1:19">
      <c r="A4117" s="418" t="s">
        <v>1294</v>
      </c>
      <c r="B4117" s="497">
        <f>L4117</f>
        <v>44178</v>
      </c>
      <c r="C4117" s="498">
        <v>15945365.65</v>
      </c>
      <c r="D4117" s="498"/>
      <c r="E4117" s="495">
        <f t="shared" si="518"/>
        <v>50104956.850000001</v>
      </c>
      <c r="F4117" s="495">
        <f t="shared" si="518"/>
        <v>46280102.910000004</v>
      </c>
      <c r="G4117" s="495">
        <f t="shared" si="519"/>
        <v>3824853.9399999976</v>
      </c>
      <c r="H4117" s="495" t="e">
        <f>VLOOKUP(A4117,'02-Metrics'!A:R,18,FALSE)</f>
        <v>#N/A</v>
      </c>
      <c r="I4117" s="496" t="e">
        <f t="shared" si="515"/>
        <v>#N/A</v>
      </c>
      <c r="J4117" s="512"/>
      <c r="L4117" s="23">
        <v>44178</v>
      </c>
      <c r="M4117" s="241" t="s">
        <v>1039</v>
      </c>
      <c r="S4117">
        <f t="shared" si="516"/>
        <v>2020</v>
      </c>
    </row>
    <row r="4118" spans="1:19">
      <c r="A4118" s="418" t="s">
        <v>1294</v>
      </c>
      <c r="B4118" s="497">
        <v>44197</v>
      </c>
      <c r="C4118" s="498"/>
      <c r="D4118" s="498">
        <v>13636545.560000004</v>
      </c>
      <c r="E4118" s="495">
        <f>C4118+E4117</f>
        <v>50104956.850000001</v>
      </c>
      <c r="F4118" s="495">
        <f>D4118+F4117</f>
        <v>59916648.470000006</v>
      </c>
      <c r="G4118" s="495">
        <f t="shared" si="519"/>
        <v>-9811691.6200000048</v>
      </c>
      <c r="H4118" s="495" t="e">
        <f>VLOOKUP(A4118,'02-Metrics'!A:R,18,FALSE)</f>
        <v>#N/A</v>
      </c>
      <c r="I4118" s="496" t="e">
        <f t="shared" si="515"/>
        <v>#N/A</v>
      </c>
      <c r="J4118" s="512"/>
      <c r="M4118" s="241" t="s">
        <v>1038</v>
      </c>
      <c r="S4118">
        <f t="shared" si="516"/>
        <v>2021</v>
      </c>
    </row>
    <row r="4119" spans="1:19">
      <c r="A4119" s="418" t="s">
        <v>1294</v>
      </c>
      <c r="B4119" s="497">
        <v>44228</v>
      </c>
      <c r="C4119" s="498"/>
      <c r="D4119" s="498">
        <v>21809303.009999994</v>
      </c>
      <c r="E4119" s="495">
        <f t="shared" si="518"/>
        <v>50104956.850000001</v>
      </c>
      <c r="F4119" s="495">
        <f t="shared" si="518"/>
        <v>81725951.480000004</v>
      </c>
      <c r="G4119" s="495">
        <f t="shared" si="519"/>
        <v>-31620994.630000003</v>
      </c>
      <c r="H4119" s="495" t="e">
        <f>VLOOKUP(A4119,'02-Metrics'!A:R,18,FALSE)</f>
        <v>#N/A</v>
      </c>
      <c r="I4119" s="496" t="e">
        <f t="shared" si="515"/>
        <v>#N/A</v>
      </c>
      <c r="J4119" s="512"/>
      <c r="M4119" s="241" t="s">
        <v>1038</v>
      </c>
      <c r="S4119">
        <f t="shared" si="516"/>
        <v>2021</v>
      </c>
    </row>
    <row r="4120" spans="1:19">
      <c r="A4120" s="418" t="s">
        <v>1294</v>
      </c>
      <c r="B4120" s="497">
        <f>L4120</f>
        <v>44237</v>
      </c>
      <c r="C4120" s="498">
        <v>7157243.5999999996</v>
      </c>
      <c r="D4120" s="498"/>
      <c r="E4120" s="495">
        <f t="shared" si="518"/>
        <v>57262200.450000003</v>
      </c>
      <c r="F4120" s="495">
        <f t="shared" si="518"/>
        <v>81725951.480000004</v>
      </c>
      <c r="G4120" s="495">
        <f t="shared" si="519"/>
        <v>-24463751.030000001</v>
      </c>
      <c r="H4120" s="495" t="e">
        <f>VLOOKUP(A4120,'02-Metrics'!A:R,18,FALSE)</f>
        <v>#N/A</v>
      </c>
      <c r="I4120" s="496" t="e">
        <f t="shared" si="515"/>
        <v>#N/A</v>
      </c>
      <c r="J4120" s="512"/>
      <c r="L4120" s="23">
        <v>44237</v>
      </c>
      <c r="M4120" s="241" t="s">
        <v>1039</v>
      </c>
      <c r="S4120">
        <f t="shared" si="516"/>
        <v>2021</v>
      </c>
    </row>
    <row r="4121" spans="1:19">
      <c r="A4121" s="418" t="s">
        <v>1294</v>
      </c>
      <c r="B4121" s="497">
        <v>44256</v>
      </c>
      <c r="C4121" s="498"/>
      <c r="D4121" s="498">
        <v>24829331.430000007</v>
      </c>
      <c r="E4121" s="495">
        <f t="shared" si="518"/>
        <v>57262200.450000003</v>
      </c>
      <c r="F4121" s="495">
        <f t="shared" si="518"/>
        <v>106555282.91000001</v>
      </c>
      <c r="G4121" s="495">
        <f t="shared" si="519"/>
        <v>-49293082.460000008</v>
      </c>
      <c r="H4121" s="495" t="e">
        <f>VLOOKUP(A4121,'02-Metrics'!A:R,18,FALSE)</f>
        <v>#N/A</v>
      </c>
      <c r="I4121" s="496" t="e">
        <f t="shared" si="515"/>
        <v>#N/A</v>
      </c>
      <c r="J4121" s="512"/>
      <c r="M4121" s="241" t="s">
        <v>1038</v>
      </c>
      <c r="S4121">
        <f t="shared" si="516"/>
        <v>2021</v>
      </c>
    </row>
    <row r="4122" spans="1:19">
      <c r="A4122" s="418" t="s">
        <v>1294</v>
      </c>
      <c r="B4122" s="497">
        <f>L4122</f>
        <v>44262</v>
      </c>
      <c r="C4122" s="498">
        <v>10759736.15</v>
      </c>
      <c r="D4122" s="498"/>
      <c r="E4122" s="495">
        <f t="shared" ref="E4122:F4125" si="520">C4122+E4121</f>
        <v>68021936.600000009</v>
      </c>
      <c r="F4122" s="495">
        <f t="shared" si="520"/>
        <v>106555282.91000001</v>
      </c>
      <c r="G4122" s="495">
        <f t="shared" si="519"/>
        <v>-38533346.310000002</v>
      </c>
      <c r="H4122" s="495" t="e">
        <f>VLOOKUP(A4122,'02-Metrics'!A:R,18,FALSE)</f>
        <v>#N/A</v>
      </c>
      <c r="I4122" s="496" t="e">
        <f t="shared" si="515"/>
        <v>#N/A</v>
      </c>
      <c r="J4122" s="512"/>
      <c r="L4122" s="23">
        <v>44262</v>
      </c>
      <c r="M4122" s="241" t="s">
        <v>1039</v>
      </c>
      <c r="S4122">
        <f t="shared" si="516"/>
        <v>2021</v>
      </c>
    </row>
    <row r="4123" spans="1:19">
      <c r="A4123" s="418" t="s">
        <v>1294</v>
      </c>
      <c r="B4123" s="497">
        <f>L4123</f>
        <v>44264</v>
      </c>
      <c r="C4123" s="498">
        <v>45719198.399999999</v>
      </c>
      <c r="D4123" s="498"/>
      <c r="E4123" s="495">
        <f t="shared" si="520"/>
        <v>113741135</v>
      </c>
      <c r="F4123" s="495">
        <f t="shared" si="520"/>
        <v>106555282.91000001</v>
      </c>
      <c r="G4123" s="495">
        <f t="shared" si="519"/>
        <v>7185852.0899999887</v>
      </c>
      <c r="H4123" s="495" t="e">
        <f>VLOOKUP(A4123,'02-Metrics'!A:R,18,FALSE)</f>
        <v>#N/A</v>
      </c>
      <c r="I4123" s="496" t="e">
        <f t="shared" si="515"/>
        <v>#N/A</v>
      </c>
      <c r="J4123" s="512"/>
      <c r="L4123" s="23">
        <v>44264</v>
      </c>
      <c r="M4123" s="241" t="s">
        <v>1039</v>
      </c>
      <c r="S4123">
        <f t="shared" si="516"/>
        <v>2021</v>
      </c>
    </row>
    <row r="4124" spans="1:19">
      <c r="A4124" s="418" t="s">
        <v>1294</v>
      </c>
      <c r="B4124" s="497">
        <f>L4124</f>
        <v>44286</v>
      </c>
      <c r="C4124" s="498">
        <v>4521989.75</v>
      </c>
      <c r="D4124" s="498"/>
      <c r="E4124" s="495">
        <f t="shared" si="520"/>
        <v>118263124.75</v>
      </c>
      <c r="F4124" s="495">
        <f t="shared" si="520"/>
        <v>106555282.91000001</v>
      </c>
      <c r="G4124" s="495">
        <f t="shared" si="519"/>
        <v>11707841.839999989</v>
      </c>
      <c r="H4124" s="495" t="e">
        <f>VLOOKUP(A4124,'02-Metrics'!A:R,18,FALSE)</f>
        <v>#N/A</v>
      </c>
      <c r="I4124" s="496" t="e">
        <f t="shared" si="515"/>
        <v>#N/A</v>
      </c>
      <c r="J4124" s="512"/>
      <c r="L4124" s="23">
        <v>44286</v>
      </c>
      <c r="M4124" s="241" t="s">
        <v>1039</v>
      </c>
      <c r="S4124">
        <f t="shared" si="516"/>
        <v>2021</v>
      </c>
    </row>
    <row r="4125" spans="1:19">
      <c r="A4125" s="418" t="s">
        <v>1294</v>
      </c>
      <c r="B4125" s="497">
        <f>L4125</f>
        <v>44306</v>
      </c>
      <c r="C4125" s="498">
        <v>6026340.3499999996</v>
      </c>
      <c r="D4125" s="498"/>
      <c r="E4125" s="495">
        <f t="shared" si="520"/>
        <v>124289465.09999999</v>
      </c>
      <c r="F4125" s="495">
        <f t="shared" si="520"/>
        <v>106555282.91000001</v>
      </c>
      <c r="G4125" s="495">
        <f t="shared" si="519"/>
        <v>17734182.189999983</v>
      </c>
      <c r="H4125" s="495" t="e">
        <f>VLOOKUP(A4125,'02-Metrics'!A:R,18,FALSE)</f>
        <v>#N/A</v>
      </c>
      <c r="I4125" s="496" t="e">
        <f t="shared" si="515"/>
        <v>#N/A</v>
      </c>
      <c r="J4125" s="512"/>
      <c r="L4125" s="23">
        <v>44306</v>
      </c>
      <c r="M4125" s="241" t="s">
        <v>1039</v>
      </c>
      <c r="S4125">
        <f t="shared" si="516"/>
        <v>2021</v>
      </c>
    </row>
    <row r="4126" spans="1:19">
      <c r="A4126" s="418"/>
      <c r="B4126" s="505"/>
      <c r="C4126" s="506"/>
      <c r="D4126" s="506"/>
      <c r="E4126" s="506"/>
      <c r="F4126" s="506"/>
      <c r="G4126" s="506"/>
      <c r="H4126" s="495"/>
      <c r="I4126" s="496"/>
      <c r="J4126" s="512"/>
      <c r="S4126">
        <f t="shared" si="516"/>
        <v>1900</v>
      </c>
    </row>
    <row r="4127" spans="1:19">
      <c r="A4127" s="418" t="s">
        <v>1256</v>
      </c>
      <c r="B4127" s="497">
        <v>43831</v>
      </c>
      <c r="C4127" s="498"/>
      <c r="D4127" s="498">
        <v>1128089.7000000002</v>
      </c>
      <c r="E4127" s="495">
        <f>C4127+E4126</f>
        <v>0</v>
      </c>
      <c r="F4127" s="495">
        <f>D4127+F4126</f>
        <v>1128089.7000000002</v>
      </c>
      <c r="G4127" s="495">
        <f t="shared" si="519"/>
        <v>-1128089.7000000002</v>
      </c>
      <c r="H4127" s="495">
        <f>VLOOKUP(A4127,'02-Metrics'!A:R,18,FALSE)</f>
        <v>434504076.42857146</v>
      </c>
      <c r="I4127" s="496">
        <f t="shared" si="515"/>
        <v>-2.5962695431361459E-3</v>
      </c>
      <c r="J4127" s="512"/>
      <c r="M4127" s="241" t="s">
        <v>1038</v>
      </c>
      <c r="S4127">
        <f t="shared" si="516"/>
        <v>2020</v>
      </c>
    </row>
    <row r="4128" spans="1:19">
      <c r="A4128" s="418" t="s">
        <v>1256</v>
      </c>
      <c r="B4128" s="497">
        <v>43862</v>
      </c>
      <c r="C4128" s="498">
        <v>7681619.5</v>
      </c>
      <c r="D4128" s="498">
        <v>4666410</v>
      </c>
      <c r="E4128" s="495">
        <f>C4128+E4127</f>
        <v>7681619.5</v>
      </c>
      <c r="F4128" s="495">
        <f>D4128+F4127</f>
        <v>5794499.7000000002</v>
      </c>
      <c r="G4128" s="495">
        <f t="shared" si="519"/>
        <v>1887119.7999999998</v>
      </c>
      <c r="H4128" s="495">
        <f>VLOOKUP(A4128,'02-Metrics'!A:R,18,FALSE)</f>
        <v>434504076.42857146</v>
      </c>
      <c r="I4128" s="496">
        <f t="shared" si="515"/>
        <v>4.3431578720993314E-3</v>
      </c>
      <c r="J4128" s="512"/>
      <c r="M4128" s="241" t="s">
        <v>1038</v>
      </c>
      <c r="S4128">
        <f t="shared" si="516"/>
        <v>2020</v>
      </c>
    </row>
    <row r="4129" spans="1:19">
      <c r="A4129" s="418" t="s">
        <v>1256</v>
      </c>
      <c r="B4129" s="497">
        <v>43891</v>
      </c>
      <c r="C4129" s="498"/>
      <c r="D4129" s="498">
        <v>2473992.92</v>
      </c>
      <c r="E4129" s="495">
        <f t="shared" ref="E4129:F4144" si="521">C4129+E4128</f>
        <v>7681619.5</v>
      </c>
      <c r="F4129" s="495">
        <f t="shared" si="521"/>
        <v>8268492.6200000001</v>
      </c>
      <c r="G4129" s="495">
        <f t="shared" si="519"/>
        <v>-586873.12000000011</v>
      </c>
      <c r="H4129" s="495">
        <f>VLOOKUP(A4129,'02-Metrics'!A:R,18,FALSE)</f>
        <v>434504076.42857146</v>
      </c>
      <c r="I4129" s="496">
        <f t="shared" si="515"/>
        <v>-1.3506734501177384E-3</v>
      </c>
      <c r="J4129" s="512"/>
      <c r="M4129" s="241" t="s">
        <v>1038</v>
      </c>
      <c r="S4129">
        <f t="shared" si="516"/>
        <v>2020</v>
      </c>
    </row>
    <row r="4130" spans="1:19">
      <c r="A4130" s="418" t="s">
        <v>1256</v>
      </c>
      <c r="B4130" s="497">
        <f>L4130</f>
        <v>43919</v>
      </c>
      <c r="C4130" s="498">
        <v>24950583</v>
      </c>
      <c r="D4130" s="498"/>
      <c r="E4130" s="495">
        <f t="shared" si="521"/>
        <v>32632202.5</v>
      </c>
      <c r="F4130" s="495">
        <f t="shared" si="521"/>
        <v>8268492.6200000001</v>
      </c>
      <c r="G4130" s="495">
        <f t="shared" si="519"/>
        <v>24363709.879999999</v>
      </c>
      <c r="H4130" s="495">
        <f>VLOOKUP(A4130,'02-Metrics'!A:R,18,FALSE)</f>
        <v>434504076.42857146</v>
      </c>
      <c r="I4130" s="496">
        <f t="shared" si="515"/>
        <v>5.6072454095848219E-2</v>
      </c>
      <c r="J4130" s="512"/>
      <c r="L4130" s="23">
        <v>43919</v>
      </c>
      <c r="M4130" s="241" t="s">
        <v>1039</v>
      </c>
      <c r="S4130">
        <f t="shared" si="516"/>
        <v>2020</v>
      </c>
    </row>
    <row r="4131" spans="1:19">
      <c r="A4131" s="418" t="s">
        <v>1256</v>
      </c>
      <c r="B4131" s="497">
        <v>43922</v>
      </c>
      <c r="C4131" s="498">
        <v>7794726.5199999996</v>
      </c>
      <c r="D4131" s="498">
        <v>1512801.0799999998</v>
      </c>
      <c r="E4131" s="495">
        <f t="shared" si="521"/>
        <v>40426929.019999996</v>
      </c>
      <c r="F4131" s="495">
        <f t="shared" si="521"/>
        <v>9781293.6999999993</v>
      </c>
      <c r="G4131" s="495">
        <f t="shared" si="519"/>
        <v>30645635.319999997</v>
      </c>
      <c r="H4131" s="495">
        <f>VLOOKUP(A4131,'02-Metrics'!A:R,18,FALSE)</f>
        <v>434504076.42857146</v>
      </c>
      <c r="I4131" s="496">
        <f t="shared" si="515"/>
        <v>7.0530144554438637E-2</v>
      </c>
      <c r="J4131" s="512"/>
      <c r="M4131" s="241" t="s">
        <v>1038</v>
      </c>
      <c r="S4131">
        <f t="shared" si="516"/>
        <v>2020</v>
      </c>
    </row>
    <row r="4132" spans="1:19">
      <c r="A4132" s="418" t="s">
        <v>1256</v>
      </c>
      <c r="B4132" s="497">
        <v>43952</v>
      </c>
      <c r="C4132" s="498"/>
      <c r="D4132" s="498">
        <v>1666357.85</v>
      </c>
      <c r="E4132" s="495">
        <f t="shared" si="521"/>
        <v>40426929.019999996</v>
      </c>
      <c r="F4132" s="495">
        <f t="shared" si="521"/>
        <v>11447651.549999999</v>
      </c>
      <c r="G4132" s="495">
        <f t="shared" si="519"/>
        <v>28979277.469999999</v>
      </c>
      <c r="H4132" s="495">
        <f>VLOOKUP(A4132,'02-Metrics'!A:R,18,FALSE)</f>
        <v>434504076.42857146</v>
      </c>
      <c r="I4132" s="496">
        <f t="shared" si="515"/>
        <v>6.6695064654390943E-2</v>
      </c>
      <c r="J4132" s="512"/>
      <c r="M4132" s="241" t="s">
        <v>1038</v>
      </c>
      <c r="S4132">
        <f t="shared" si="516"/>
        <v>2020</v>
      </c>
    </row>
    <row r="4133" spans="1:19">
      <c r="A4133" s="418" t="s">
        <v>1256</v>
      </c>
      <c r="B4133" s="497">
        <v>43983</v>
      </c>
      <c r="C4133" s="498"/>
      <c r="D4133" s="498">
        <v>5500379.1000000006</v>
      </c>
      <c r="E4133" s="495">
        <f t="shared" si="521"/>
        <v>40426929.019999996</v>
      </c>
      <c r="F4133" s="495">
        <f t="shared" si="521"/>
        <v>16948030.649999999</v>
      </c>
      <c r="G4133" s="495">
        <f t="shared" si="519"/>
        <v>23478898.369999997</v>
      </c>
      <c r="H4133" s="495">
        <f>VLOOKUP(A4133,'02-Metrics'!A:R,18,FALSE)</f>
        <v>434504076.42857146</v>
      </c>
      <c r="I4133" s="496">
        <f t="shared" si="515"/>
        <v>5.4036083074262518E-2</v>
      </c>
      <c r="J4133" s="512"/>
      <c r="M4133" s="241" t="s">
        <v>1038</v>
      </c>
      <c r="S4133">
        <f t="shared" si="516"/>
        <v>2020</v>
      </c>
    </row>
    <row r="4134" spans="1:19">
      <c r="A4134" s="418" t="s">
        <v>1256</v>
      </c>
      <c r="B4134" s="497">
        <f>L4134</f>
        <v>43992</v>
      </c>
      <c r="C4134" s="498">
        <v>6124877.6900000004</v>
      </c>
      <c r="D4134" s="498"/>
      <c r="E4134" s="495">
        <f t="shared" si="521"/>
        <v>46551806.709999993</v>
      </c>
      <c r="F4134" s="495">
        <f t="shared" si="521"/>
        <v>16948030.649999999</v>
      </c>
      <c r="G4134" s="495">
        <f t="shared" si="519"/>
        <v>29603776.059999995</v>
      </c>
      <c r="H4134" s="495">
        <f>VLOOKUP(A4134,'02-Metrics'!A:R,18,FALSE)</f>
        <v>434504076.42857146</v>
      </c>
      <c r="I4134" s="496">
        <f t="shared" si="515"/>
        <v>6.8132332159757281E-2</v>
      </c>
      <c r="J4134" s="512"/>
      <c r="L4134" s="23">
        <v>43992</v>
      </c>
      <c r="M4134" s="241" t="s">
        <v>1039</v>
      </c>
      <c r="S4134">
        <f t="shared" si="516"/>
        <v>2020</v>
      </c>
    </row>
    <row r="4135" spans="1:19">
      <c r="A4135" s="418" t="s">
        <v>1256</v>
      </c>
      <c r="B4135" s="497">
        <v>44013</v>
      </c>
      <c r="C4135" s="498"/>
      <c r="D4135" s="498">
        <v>5818137.370000001</v>
      </c>
      <c r="E4135" s="495">
        <f t="shared" si="521"/>
        <v>46551806.709999993</v>
      </c>
      <c r="F4135" s="495">
        <f t="shared" si="521"/>
        <v>22766168.02</v>
      </c>
      <c r="G4135" s="495">
        <f t="shared" si="519"/>
        <v>23785638.689999994</v>
      </c>
      <c r="H4135" s="495">
        <f>VLOOKUP(A4135,'02-Metrics'!A:R,18,FALSE)</f>
        <v>434504076.42857146</v>
      </c>
      <c r="I4135" s="496">
        <f t="shared" si="515"/>
        <v>5.4742038062121925E-2</v>
      </c>
      <c r="J4135" s="512"/>
      <c r="M4135" s="241" t="s">
        <v>1038</v>
      </c>
      <c r="S4135">
        <f t="shared" si="516"/>
        <v>2020</v>
      </c>
    </row>
    <row r="4136" spans="1:19">
      <c r="A4136" s="418" t="s">
        <v>1256</v>
      </c>
      <c r="B4136" s="497">
        <f>L4136</f>
        <v>44020</v>
      </c>
      <c r="C4136" s="498">
        <v>4824045.3899999997</v>
      </c>
      <c r="D4136" s="498"/>
      <c r="E4136" s="495">
        <f t="shared" si="521"/>
        <v>51375852.099999994</v>
      </c>
      <c r="F4136" s="495">
        <f t="shared" si="521"/>
        <v>22766168.02</v>
      </c>
      <c r="G4136" s="495">
        <f t="shared" si="519"/>
        <v>28609684.079999994</v>
      </c>
      <c r="H4136" s="495">
        <f>VLOOKUP(A4136,'02-Metrics'!A:R,18,FALSE)</f>
        <v>434504076.42857146</v>
      </c>
      <c r="I4136" s="496">
        <f t="shared" si="515"/>
        <v>6.5844454936208566E-2</v>
      </c>
      <c r="J4136" s="512"/>
      <c r="L4136" s="23">
        <v>44020</v>
      </c>
      <c r="M4136" s="241" t="s">
        <v>1039</v>
      </c>
      <c r="S4136">
        <f t="shared" si="516"/>
        <v>2020</v>
      </c>
    </row>
    <row r="4137" spans="1:19">
      <c r="A4137" s="418" t="s">
        <v>1256</v>
      </c>
      <c r="B4137" s="497">
        <v>44044</v>
      </c>
      <c r="C4137" s="498"/>
      <c r="D4137" s="498">
        <v>5975447.8200000003</v>
      </c>
      <c r="E4137" s="495">
        <f t="shared" si="521"/>
        <v>51375852.099999994</v>
      </c>
      <c r="F4137" s="495">
        <f t="shared" si="521"/>
        <v>28741615.84</v>
      </c>
      <c r="G4137" s="495">
        <f t="shared" si="519"/>
        <v>22634236.259999994</v>
      </c>
      <c r="H4137" s="495">
        <f>VLOOKUP(A4137,'02-Metrics'!A:R,18,FALSE)</f>
        <v>434504076.42857146</v>
      </c>
      <c r="I4137" s="496">
        <f t="shared" si="515"/>
        <v>5.2092114868157881E-2</v>
      </c>
      <c r="J4137" s="512"/>
      <c r="M4137" s="241" t="s">
        <v>1038</v>
      </c>
      <c r="S4137">
        <f t="shared" si="516"/>
        <v>2020</v>
      </c>
    </row>
    <row r="4138" spans="1:19">
      <c r="A4138" s="418" t="s">
        <v>1256</v>
      </c>
      <c r="B4138" s="497">
        <f>L4138</f>
        <v>44049</v>
      </c>
      <c r="C4138" s="498">
        <v>7215874.21</v>
      </c>
      <c r="D4138" s="498"/>
      <c r="E4138" s="495">
        <f t="shared" si="521"/>
        <v>58591726.309999995</v>
      </c>
      <c r="F4138" s="495">
        <f t="shared" si="521"/>
        <v>28741615.84</v>
      </c>
      <c r="G4138" s="495">
        <f t="shared" si="519"/>
        <v>29850110.469999995</v>
      </c>
      <c r="H4138" s="495">
        <f>VLOOKUP(A4138,'02-Metrics'!A:R,18,FALSE)</f>
        <v>434504076.42857146</v>
      </c>
      <c r="I4138" s="496">
        <f t="shared" si="515"/>
        <v>6.8699264493338033E-2</v>
      </c>
      <c r="J4138" s="512"/>
      <c r="L4138" s="23">
        <v>44049</v>
      </c>
      <c r="M4138" s="241" t="s">
        <v>764</v>
      </c>
      <c r="S4138">
        <f t="shared" si="516"/>
        <v>2020</v>
      </c>
    </row>
    <row r="4139" spans="1:19">
      <c r="A4139" s="418" t="s">
        <v>1256</v>
      </c>
      <c r="B4139" s="497">
        <f>L4139</f>
        <v>44053</v>
      </c>
      <c r="C4139" s="498">
        <v>1068966.43</v>
      </c>
      <c r="D4139" s="498"/>
      <c r="E4139" s="495">
        <f>C4139+E4138</f>
        <v>59660692.739999995</v>
      </c>
      <c r="F4139" s="495">
        <f>D4139+F4138</f>
        <v>28741615.84</v>
      </c>
      <c r="G4139" s="495">
        <f t="shared" si="519"/>
        <v>30919076.899999995</v>
      </c>
      <c r="H4139" s="495">
        <f>VLOOKUP(A4139,'02-Metrics'!A:R,18,FALSE)</f>
        <v>434504076.42857146</v>
      </c>
      <c r="I4139" s="496">
        <f t="shared" si="515"/>
        <v>7.1159463345294549E-2</v>
      </c>
      <c r="J4139" s="512"/>
      <c r="L4139" s="23">
        <v>44053</v>
      </c>
      <c r="M4139" s="241" t="s">
        <v>1039</v>
      </c>
      <c r="S4139">
        <f t="shared" si="516"/>
        <v>2020</v>
      </c>
    </row>
    <row r="4140" spans="1:19">
      <c r="A4140" s="418" t="s">
        <v>1256</v>
      </c>
      <c r="B4140" s="497">
        <f>L4140</f>
        <v>44062</v>
      </c>
      <c r="C4140" s="498">
        <v>7215874.21</v>
      </c>
      <c r="D4140" s="498"/>
      <c r="E4140" s="495">
        <f t="shared" si="521"/>
        <v>66876566.949999996</v>
      </c>
      <c r="F4140" s="495">
        <f t="shared" si="521"/>
        <v>28741615.84</v>
      </c>
      <c r="G4140" s="495">
        <f t="shared" si="519"/>
        <v>38134951.109999999</v>
      </c>
      <c r="H4140" s="495">
        <f>VLOOKUP(A4140,'02-Metrics'!A:R,18,FALSE)</f>
        <v>434504076.42857146</v>
      </c>
      <c r="I4140" s="496">
        <f t="shared" si="515"/>
        <v>8.7766612970474722E-2</v>
      </c>
      <c r="J4140" s="512"/>
      <c r="L4140" s="23">
        <v>44062</v>
      </c>
      <c r="M4140" s="241" t="s">
        <v>1039</v>
      </c>
      <c r="S4140">
        <f t="shared" si="516"/>
        <v>2020</v>
      </c>
    </row>
    <row r="4141" spans="1:19">
      <c r="A4141" s="418" t="s">
        <v>1256</v>
      </c>
      <c r="B4141" s="497">
        <v>44075</v>
      </c>
      <c r="C4141" s="498"/>
      <c r="D4141" s="498">
        <v>7587470.830000001</v>
      </c>
      <c r="E4141" s="495">
        <f t="shared" si="521"/>
        <v>66876566.949999996</v>
      </c>
      <c r="F4141" s="495">
        <f t="shared" si="521"/>
        <v>36329086.670000002</v>
      </c>
      <c r="G4141" s="495">
        <f t="shared" si="519"/>
        <v>30547480.279999994</v>
      </c>
      <c r="H4141" s="495">
        <f>VLOOKUP(A4141,'02-Metrics'!A:R,18,FALSE)</f>
        <v>434504076.42857146</v>
      </c>
      <c r="I4141" s="496">
        <f t="shared" si="515"/>
        <v>7.0304243244589504E-2</v>
      </c>
      <c r="J4141" s="512"/>
      <c r="M4141" s="241" t="s">
        <v>1038</v>
      </c>
      <c r="S4141">
        <f t="shared" si="516"/>
        <v>2020</v>
      </c>
    </row>
    <row r="4142" spans="1:19">
      <c r="A4142" s="418" t="s">
        <v>1256</v>
      </c>
      <c r="B4142" s="497">
        <f t="shared" ref="B4142:B4159" si="522">L4142</f>
        <v>44077</v>
      </c>
      <c r="C4142" s="498">
        <v>829293.83</v>
      </c>
      <c r="D4142" s="498"/>
      <c r="E4142" s="495">
        <f t="shared" si="521"/>
        <v>67705860.780000001</v>
      </c>
      <c r="F4142" s="495">
        <f t="shared" si="521"/>
        <v>36329086.670000002</v>
      </c>
      <c r="G4142" s="495">
        <f t="shared" si="519"/>
        <v>31376774.109999999</v>
      </c>
      <c r="H4142" s="495">
        <f>VLOOKUP(A4142,'02-Metrics'!A:R,18,FALSE)</f>
        <v>434504076.42857146</v>
      </c>
      <c r="I4142" s="496">
        <f t="shared" si="515"/>
        <v>7.2212841748006143E-2</v>
      </c>
      <c r="J4142" s="512"/>
      <c r="L4142" s="23">
        <v>44077</v>
      </c>
      <c r="M4142" s="241" t="s">
        <v>764</v>
      </c>
      <c r="S4142">
        <f t="shared" si="516"/>
        <v>2020</v>
      </c>
    </row>
    <row r="4143" spans="1:19">
      <c r="A4143" s="418" t="s">
        <v>1256</v>
      </c>
      <c r="B4143" s="497">
        <f t="shared" si="522"/>
        <v>44081</v>
      </c>
      <c r="C4143" s="498">
        <v>2977091.11</v>
      </c>
      <c r="D4143" s="498"/>
      <c r="E4143" s="495">
        <f>C4143+E4142</f>
        <v>70682951.890000001</v>
      </c>
      <c r="F4143" s="495">
        <f>D4143+F4142</f>
        <v>36329086.670000002</v>
      </c>
      <c r="G4143" s="495">
        <f t="shared" si="519"/>
        <v>34353865.219999999</v>
      </c>
      <c r="H4143" s="495">
        <f>VLOOKUP(A4143,'02-Metrics'!A:R,18,FALSE)</f>
        <v>434504076.42857146</v>
      </c>
      <c r="I4143" s="496">
        <f t="shared" si="515"/>
        <v>7.9064540665241517E-2</v>
      </c>
      <c r="J4143" s="512"/>
      <c r="L4143" s="23">
        <v>44081</v>
      </c>
      <c r="M4143" s="241" t="s">
        <v>1039</v>
      </c>
      <c r="S4143">
        <f t="shared" si="516"/>
        <v>2020</v>
      </c>
    </row>
    <row r="4144" spans="1:19">
      <c r="A4144" s="418" t="s">
        <v>1256</v>
      </c>
      <c r="B4144" s="497">
        <f t="shared" si="522"/>
        <v>44081</v>
      </c>
      <c r="C4144" s="498">
        <v>826293.83</v>
      </c>
      <c r="D4144" s="498"/>
      <c r="E4144" s="495">
        <f t="shared" si="521"/>
        <v>71509245.719999999</v>
      </c>
      <c r="F4144" s="495">
        <f t="shared" si="521"/>
        <v>36329086.670000002</v>
      </c>
      <c r="G4144" s="495">
        <f t="shared" si="519"/>
        <v>35180159.049999997</v>
      </c>
      <c r="H4144" s="495">
        <f>VLOOKUP(A4144,'02-Metrics'!A:R,18,FALSE)</f>
        <v>434504076.42857146</v>
      </c>
      <c r="I4144" s="496">
        <f t="shared" si="515"/>
        <v>8.0966234745517507E-2</v>
      </c>
      <c r="J4144" s="512"/>
      <c r="L4144" s="23">
        <v>44081</v>
      </c>
      <c r="M4144" s="241" t="s">
        <v>1039</v>
      </c>
      <c r="S4144">
        <f t="shared" si="516"/>
        <v>2020</v>
      </c>
    </row>
    <row r="4145" spans="1:19">
      <c r="A4145" s="418" t="s">
        <v>1256</v>
      </c>
      <c r="B4145" s="497">
        <f t="shared" si="522"/>
        <v>44095</v>
      </c>
      <c r="C4145" s="498">
        <v>9432027.7200000007</v>
      </c>
      <c r="D4145" s="498"/>
      <c r="E4145" s="495">
        <f t="shared" ref="E4145:F4160" si="523">C4145+E4144</f>
        <v>80941273.439999998</v>
      </c>
      <c r="F4145" s="495">
        <f t="shared" si="523"/>
        <v>36329086.670000002</v>
      </c>
      <c r="G4145" s="495">
        <f t="shared" si="519"/>
        <v>44612186.769999996</v>
      </c>
      <c r="H4145" s="495">
        <f>VLOOKUP(A4145,'02-Metrics'!A:R,18,FALSE)</f>
        <v>434504076.42857146</v>
      </c>
      <c r="I4145" s="496">
        <f t="shared" si="515"/>
        <v>0.10267380489658959</v>
      </c>
      <c r="J4145" s="512"/>
      <c r="L4145" s="23">
        <v>44095</v>
      </c>
      <c r="M4145" s="241" t="s">
        <v>1039</v>
      </c>
      <c r="S4145">
        <f t="shared" si="516"/>
        <v>2020</v>
      </c>
    </row>
    <row r="4146" spans="1:19">
      <c r="A4146" s="418" t="s">
        <v>1256</v>
      </c>
      <c r="B4146" s="497">
        <f t="shared" si="522"/>
        <v>44105</v>
      </c>
      <c r="C4146" s="498"/>
      <c r="D4146" s="498">
        <v>9409439.6300000008</v>
      </c>
      <c r="E4146" s="495">
        <f t="shared" si="523"/>
        <v>80941273.439999998</v>
      </c>
      <c r="F4146" s="495">
        <f t="shared" si="523"/>
        <v>45738526.300000004</v>
      </c>
      <c r="G4146" s="495">
        <f t="shared" si="519"/>
        <v>35202747.139999993</v>
      </c>
      <c r="H4146" s="495">
        <f>VLOOKUP(A4146,'02-Metrics'!A:R,18,FALSE)</f>
        <v>434504076.42857146</v>
      </c>
      <c r="I4146" s="496">
        <f t="shared" si="515"/>
        <v>8.1018220655950518E-2</v>
      </c>
      <c r="J4146" s="512"/>
      <c r="L4146" s="23">
        <v>44105</v>
      </c>
      <c r="M4146" s="241" t="s">
        <v>1040</v>
      </c>
      <c r="S4146">
        <f t="shared" si="516"/>
        <v>2020</v>
      </c>
    </row>
    <row r="4147" spans="1:19">
      <c r="A4147" s="418" t="s">
        <v>1256</v>
      </c>
      <c r="B4147" s="497">
        <f t="shared" si="522"/>
        <v>44111</v>
      </c>
      <c r="C4147" s="498">
        <v>6845695.7699999996</v>
      </c>
      <c r="D4147" s="498"/>
      <c r="E4147" s="495">
        <f t="shared" si="523"/>
        <v>87786969.209999993</v>
      </c>
      <c r="F4147" s="495">
        <f t="shared" si="523"/>
        <v>45738526.300000004</v>
      </c>
      <c r="G4147" s="495">
        <f t="shared" si="519"/>
        <v>42048442.909999989</v>
      </c>
      <c r="H4147" s="495">
        <f>VLOOKUP(A4147,'02-Metrics'!A:R,18,FALSE)</f>
        <v>434504076.42857146</v>
      </c>
      <c r="I4147" s="496">
        <f t="shared" si="515"/>
        <v>9.677341408536215E-2</v>
      </c>
      <c r="J4147" s="512"/>
      <c r="L4147" s="23">
        <v>44111</v>
      </c>
      <c r="M4147" s="241" t="s">
        <v>1039</v>
      </c>
      <c r="S4147">
        <f t="shared" si="516"/>
        <v>2020</v>
      </c>
    </row>
    <row r="4148" spans="1:19">
      <c r="A4148" s="418" t="s">
        <v>1256</v>
      </c>
      <c r="B4148" s="497">
        <f t="shared" si="522"/>
        <v>44119</v>
      </c>
      <c r="C4148" s="498">
        <v>1584302.83</v>
      </c>
      <c r="D4148" s="498"/>
      <c r="E4148" s="495">
        <f t="shared" si="523"/>
        <v>89371272.039999992</v>
      </c>
      <c r="F4148" s="495">
        <f t="shared" si="523"/>
        <v>45738526.300000004</v>
      </c>
      <c r="G4148" s="495">
        <f t="shared" si="519"/>
        <v>43632745.739999987</v>
      </c>
      <c r="H4148" s="495">
        <f>VLOOKUP(A4148,'02-Metrics'!A:R,18,FALSE)</f>
        <v>434504076.42857146</v>
      </c>
      <c r="I4148" s="496">
        <f t="shared" si="515"/>
        <v>0.10041964645911168</v>
      </c>
      <c r="J4148" s="512"/>
      <c r="L4148" s="23">
        <v>44119</v>
      </c>
      <c r="M4148" s="241" t="s">
        <v>1039</v>
      </c>
      <c r="S4148">
        <f t="shared" si="516"/>
        <v>2020</v>
      </c>
    </row>
    <row r="4149" spans="1:19">
      <c r="A4149" s="418" t="s">
        <v>1256</v>
      </c>
      <c r="B4149" s="497">
        <f t="shared" si="522"/>
        <v>44119</v>
      </c>
      <c r="C4149" s="498">
        <v>78430.210000000006</v>
      </c>
      <c r="D4149" s="498"/>
      <c r="E4149" s="495">
        <f t="shared" si="523"/>
        <v>89449702.249999985</v>
      </c>
      <c r="F4149" s="495">
        <f t="shared" si="523"/>
        <v>45738526.300000004</v>
      </c>
      <c r="G4149" s="495">
        <f t="shared" si="519"/>
        <v>43711175.949999981</v>
      </c>
      <c r="H4149" s="495">
        <f>VLOOKUP(A4149,'02-Metrics'!A:R,18,FALSE)</f>
        <v>434504076.42857146</v>
      </c>
      <c r="I4149" s="496">
        <f t="shared" si="515"/>
        <v>0.10060015157806167</v>
      </c>
      <c r="J4149" s="512"/>
      <c r="L4149" s="23">
        <v>44119</v>
      </c>
      <c r="M4149" s="241" t="s">
        <v>1039</v>
      </c>
      <c r="S4149">
        <f t="shared" si="516"/>
        <v>2020</v>
      </c>
    </row>
    <row r="4150" spans="1:19">
      <c r="A4150" s="418" t="s">
        <v>1256</v>
      </c>
      <c r="B4150" s="497">
        <f t="shared" si="522"/>
        <v>44119</v>
      </c>
      <c r="C4150" s="498">
        <v>9889305.1099999994</v>
      </c>
      <c r="D4150" s="498"/>
      <c r="E4150" s="495">
        <f t="shared" si="523"/>
        <v>99339007.359999985</v>
      </c>
      <c r="F4150" s="495">
        <f t="shared" si="523"/>
        <v>45738526.300000004</v>
      </c>
      <c r="G4150" s="495">
        <f t="shared" si="519"/>
        <v>53600481.05999998</v>
      </c>
      <c r="H4150" s="495">
        <f>VLOOKUP(A4150,'02-Metrics'!A:R,18,FALSE)</f>
        <v>434504076.42857146</v>
      </c>
      <c r="I4150" s="496">
        <f t="shared" si="515"/>
        <v>0.12336013392687102</v>
      </c>
      <c r="J4150" s="512"/>
      <c r="L4150" s="23">
        <v>44119</v>
      </c>
      <c r="M4150" s="241" t="s">
        <v>1039</v>
      </c>
      <c r="S4150">
        <f t="shared" si="516"/>
        <v>2020</v>
      </c>
    </row>
    <row r="4151" spans="1:19">
      <c r="A4151" s="418" t="s">
        <v>1256</v>
      </c>
      <c r="B4151" s="497">
        <f t="shared" si="522"/>
        <v>44122</v>
      </c>
      <c r="C4151" s="498">
        <v>1584302</v>
      </c>
      <c r="D4151" s="498"/>
      <c r="E4151" s="495">
        <f t="shared" si="523"/>
        <v>100923309.35999998</v>
      </c>
      <c r="F4151" s="495">
        <f t="shared" si="523"/>
        <v>45738526.300000004</v>
      </c>
      <c r="G4151" s="495">
        <f t="shared" si="519"/>
        <v>55184783.05999998</v>
      </c>
      <c r="H4151" s="495">
        <f>VLOOKUP(A4151,'02-Metrics'!A:R,18,FALSE)</f>
        <v>434504076.42857146</v>
      </c>
      <c r="I4151" s="496">
        <f t="shared" si="515"/>
        <v>0.12700636439039684</v>
      </c>
      <c r="J4151" s="512"/>
      <c r="L4151" s="23">
        <v>44122</v>
      </c>
      <c r="M4151" s="241" t="s">
        <v>764</v>
      </c>
      <c r="S4151">
        <f t="shared" si="516"/>
        <v>2020</v>
      </c>
    </row>
    <row r="4152" spans="1:19">
      <c r="A4152" s="418" t="s">
        <v>1256</v>
      </c>
      <c r="B4152" s="497">
        <f t="shared" si="522"/>
        <v>44136</v>
      </c>
      <c r="C4152" s="498"/>
      <c r="D4152" s="498">
        <v>9587251.9300000016</v>
      </c>
      <c r="E4152" s="495">
        <f>C4152+E4151</f>
        <v>100923309.35999998</v>
      </c>
      <c r="F4152" s="495">
        <f>D4152+F4151</f>
        <v>55325778.230000004</v>
      </c>
      <c r="G4152" s="495">
        <f t="shared" si="519"/>
        <v>45597531.12999998</v>
      </c>
      <c r="H4152" s="495">
        <f>VLOOKUP(A4152,'02-Metrics'!A:R,18,FALSE)</f>
        <v>434504076.42857146</v>
      </c>
      <c r="I4152" s="496">
        <f t="shared" ref="I4152:I4215" si="524">G4152/H4152</f>
        <v>0.1049415496968204</v>
      </c>
      <c r="J4152" s="512"/>
      <c r="L4152" s="23">
        <v>44136</v>
      </c>
      <c r="M4152" s="241" t="s">
        <v>1040</v>
      </c>
      <c r="S4152">
        <f t="shared" si="516"/>
        <v>2020</v>
      </c>
    </row>
    <row r="4153" spans="1:19">
      <c r="A4153" s="418" t="s">
        <v>1256</v>
      </c>
      <c r="B4153" s="497">
        <f t="shared" si="522"/>
        <v>44151</v>
      </c>
      <c r="C4153" s="498">
        <v>3782501.29</v>
      </c>
      <c r="D4153" s="498"/>
      <c r="E4153" s="495">
        <f t="shared" si="523"/>
        <v>104705810.64999999</v>
      </c>
      <c r="F4153" s="495">
        <f t="shared" si="523"/>
        <v>55325778.230000004</v>
      </c>
      <c r="G4153" s="495">
        <f t="shared" si="519"/>
        <v>49380032.419999987</v>
      </c>
      <c r="H4153" s="495">
        <f>VLOOKUP(A4153,'02-Metrics'!A:R,18,FALSE)</f>
        <v>434504076.42857146</v>
      </c>
      <c r="I4153" s="496">
        <f t="shared" si="524"/>
        <v>0.11364687950889137</v>
      </c>
      <c r="J4153" s="512"/>
      <c r="L4153" s="23">
        <v>44151</v>
      </c>
      <c r="M4153" s="241" t="s">
        <v>1039</v>
      </c>
      <c r="S4153">
        <f t="shared" si="516"/>
        <v>2020</v>
      </c>
    </row>
    <row r="4154" spans="1:19">
      <c r="A4154" s="418" t="s">
        <v>1256</v>
      </c>
      <c r="B4154" s="497">
        <f t="shared" si="522"/>
        <v>44165</v>
      </c>
      <c r="C4154" s="498">
        <v>1223560.05</v>
      </c>
      <c r="D4154" s="498"/>
      <c r="E4154" s="495">
        <f t="shared" si="523"/>
        <v>105929370.69999999</v>
      </c>
      <c r="F4154" s="495">
        <f t="shared" si="523"/>
        <v>55325778.230000004</v>
      </c>
      <c r="G4154" s="495">
        <f t="shared" si="519"/>
        <v>50603592.469999984</v>
      </c>
      <c r="H4154" s="495">
        <f>VLOOKUP(A4154,'02-Metrics'!A:R,18,FALSE)</f>
        <v>434504076.42857146</v>
      </c>
      <c r="I4154" s="496">
        <f t="shared" si="524"/>
        <v>0.1164628716166228</v>
      </c>
      <c r="J4154" s="512"/>
      <c r="L4154" s="23">
        <v>44165</v>
      </c>
      <c r="M4154" s="241" t="s">
        <v>764</v>
      </c>
      <c r="S4154">
        <f t="shared" si="516"/>
        <v>2020</v>
      </c>
    </row>
    <row r="4155" spans="1:19">
      <c r="A4155" s="418" t="s">
        <v>1256</v>
      </c>
      <c r="B4155" s="497">
        <f t="shared" si="522"/>
        <v>44165</v>
      </c>
      <c r="C4155" s="498">
        <v>720699.2</v>
      </c>
      <c r="D4155" s="498"/>
      <c r="E4155" s="495">
        <f>C4155+E4154</f>
        <v>106650069.89999999</v>
      </c>
      <c r="F4155" s="495">
        <f>D4155+F4154</f>
        <v>55325778.230000004</v>
      </c>
      <c r="G4155" s="495">
        <f t="shared" si="519"/>
        <v>51324291.669999987</v>
      </c>
      <c r="H4155" s="495">
        <f>VLOOKUP(A4155,'02-Metrics'!A:R,18,FALSE)</f>
        <v>434504076.42857146</v>
      </c>
      <c r="I4155" s="496">
        <f t="shared" si="524"/>
        <v>0.11812154236126536</v>
      </c>
      <c r="J4155" s="512"/>
      <c r="L4155" s="23">
        <v>44165</v>
      </c>
      <c r="M4155" s="241" t="s">
        <v>1039</v>
      </c>
      <c r="S4155">
        <f t="shared" si="516"/>
        <v>2020</v>
      </c>
    </row>
    <row r="4156" spans="1:19">
      <c r="A4156" s="418" t="s">
        <v>1256</v>
      </c>
      <c r="B4156" s="497">
        <f t="shared" si="522"/>
        <v>44166</v>
      </c>
      <c r="C4156" s="498"/>
      <c r="D4156" s="498">
        <v>8842500.8999999985</v>
      </c>
      <c r="E4156" s="495">
        <f t="shared" si="523"/>
        <v>106650069.89999999</v>
      </c>
      <c r="F4156" s="495">
        <f t="shared" si="523"/>
        <v>64168279.130000003</v>
      </c>
      <c r="G4156" s="495">
        <f t="shared" si="519"/>
        <v>42481790.769999988</v>
      </c>
      <c r="H4156" s="495">
        <f>VLOOKUP(A4156,'02-Metrics'!A:R,18,FALSE)</f>
        <v>434504076.42857146</v>
      </c>
      <c r="I4156" s="496">
        <f t="shared" si="524"/>
        <v>9.7770753082873807E-2</v>
      </c>
      <c r="J4156" s="512"/>
      <c r="L4156" s="23">
        <v>44166</v>
      </c>
      <c r="M4156" s="241" t="s">
        <v>1040</v>
      </c>
      <c r="S4156">
        <f t="shared" si="516"/>
        <v>2020</v>
      </c>
    </row>
    <row r="4157" spans="1:19">
      <c r="A4157" s="418" t="s">
        <v>1256</v>
      </c>
      <c r="B4157" s="497">
        <f t="shared" si="522"/>
        <v>44168</v>
      </c>
      <c r="C4157" s="498">
        <v>13282474.220000001</v>
      </c>
      <c r="D4157" s="498"/>
      <c r="E4157" s="495">
        <f t="shared" si="523"/>
        <v>119932544.11999999</v>
      </c>
      <c r="F4157" s="495">
        <f t="shared" si="523"/>
        <v>64168279.130000003</v>
      </c>
      <c r="G4157" s="495">
        <f t="shared" si="519"/>
        <v>55764264.989999987</v>
      </c>
      <c r="H4157" s="495">
        <f>VLOOKUP(A4157,'02-Metrics'!A:R,18,FALSE)</f>
        <v>434504076.42857146</v>
      </c>
      <c r="I4157" s="496">
        <f t="shared" si="524"/>
        <v>0.12834002720609028</v>
      </c>
      <c r="J4157" s="512"/>
      <c r="L4157" s="23">
        <v>44168</v>
      </c>
      <c r="M4157" s="241" t="s">
        <v>1039</v>
      </c>
      <c r="S4157">
        <f t="shared" si="516"/>
        <v>2020</v>
      </c>
    </row>
    <row r="4158" spans="1:19">
      <c r="A4158" s="418" t="s">
        <v>1256</v>
      </c>
      <c r="B4158" s="497">
        <f t="shared" si="522"/>
        <v>44186</v>
      </c>
      <c r="C4158" s="498">
        <v>159865.31</v>
      </c>
      <c r="D4158" s="498"/>
      <c r="E4158" s="495">
        <f t="shared" si="523"/>
        <v>120092409.42999999</v>
      </c>
      <c r="F4158" s="495">
        <f t="shared" si="523"/>
        <v>64168279.130000003</v>
      </c>
      <c r="G4158" s="495">
        <f t="shared" si="519"/>
        <v>55924130.29999999</v>
      </c>
      <c r="H4158" s="495">
        <f>VLOOKUP(A4158,'02-Metrics'!A:R,18,FALSE)</f>
        <v>434504076.42857146</v>
      </c>
      <c r="I4158" s="496">
        <f t="shared" si="524"/>
        <v>0.12870795312134065</v>
      </c>
      <c r="J4158" s="512"/>
      <c r="L4158" s="23">
        <v>44186</v>
      </c>
      <c r="M4158" s="241" t="s">
        <v>1039</v>
      </c>
      <c r="S4158">
        <f t="shared" si="516"/>
        <v>2020</v>
      </c>
    </row>
    <row r="4159" spans="1:19">
      <c r="A4159" s="418" t="s">
        <v>1256</v>
      </c>
      <c r="B4159" s="497">
        <f t="shared" si="522"/>
        <v>44193</v>
      </c>
      <c r="C4159" s="498">
        <v>6255172.1699999999</v>
      </c>
      <c r="D4159" s="498"/>
      <c r="E4159" s="495">
        <f t="shared" si="523"/>
        <v>126347581.59999999</v>
      </c>
      <c r="F4159" s="495">
        <f t="shared" si="523"/>
        <v>64168279.130000003</v>
      </c>
      <c r="G4159" s="495">
        <f t="shared" si="519"/>
        <v>62179302.469999991</v>
      </c>
      <c r="H4159" s="495">
        <f>VLOOKUP(A4159,'02-Metrics'!A:R,18,FALSE)</f>
        <v>434504076.42857146</v>
      </c>
      <c r="I4159" s="496">
        <f t="shared" si="524"/>
        <v>0.14310407161443905</v>
      </c>
      <c r="J4159" s="512"/>
      <c r="L4159" s="23">
        <v>44193</v>
      </c>
      <c r="M4159" s="241" t="s">
        <v>1039</v>
      </c>
      <c r="S4159">
        <f t="shared" si="516"/>
        <v>2020</v>
      </c>
    </row>
    <row r="4160" spans="1:19">
      <c r="A4160" s="418" t="s">
        <v>1256</v>
      </c>
      <c r="B4160" s="497">
        <v>44197</v>
      </c>
      <c r="C4160" s="498"/>
      <c r="D4160" s="498">
        <v>7596676.6500000004</v>
      </c>
      <c r="E4160" s="495">
        <f t="shared" si="523"/>
        <v>126347581.59999999</v>
      </c>
      <c r="F4160" s="495">
        <f t="shared" si="523"/>
        <v>71764955.780000001</v>
      </c>
      <c r="G4160" s="495">
        <f t="shared" si="519"/>
        <v>54582625.819999993</v>
      </c>
      <c r="H4160" s="495">
        <f>VLOOKUP(A4160,'02-Metrics'!A:R,18,FALSE)</f>
        <v>434504076.42857146</v>
      </c>
      <c r="I4160" s="496">
        <f t="shared" si="524"/>
        <v>0.12562051492967496</v>
      </c>
      <c r="J4160" s="512"/>
      <c r="M4160" s="241" t="s">
        <v>1038</v>
      </c>
      <c r="S4160">
        <f t="shared" si="516"/>
        <v>2021</v>
      </c>
    </row>
    <row r="4161" spans="1:19">
      <c r="A4161" s="418" t="s">
        <v>1256</v>
      </c>
      <c r="B4161" s="497">
        <f>L4161</f>
        <v>44207</v>
      </c>
      <c r="C4161" s="498">
        <v>4922193.5</v>
      </c>
      <c r="D4161" s="498"/>
      <c r="E4161" s="495">
        <f t="shared" ref="E4161:F4176" si="525">C4161+E4160</f>
        <v>131269775.09999999</v>
      </c>
      <c r="F4161" s="495">
        <f t="shared" si="525"/>
        <v>71764955.780000001</v>
      </c>
      <c r="G4161" s="495">
        <f t="shared" si="519"/>
        <v>59504819.319999993</v>
      </c>
      <c r="H4161" s="495">
        <f>VLOOKUP(A4161,'02-Metrics'!A:R,18,FALSE)</f>
        <v>434504076.42857146</v>
      </c>
      <c r="I4161" s="496">
        <f t="shared" si="524"/>
        <v>0.13694881716439328</v>
      </c>
      <c r="J4161" s="512"/>
      <c r="L4161" s="23">
        <v>44207</v>
      </c>
      <c r="M4161" s="241" t="s">
        <v>1039</v>
      </c>
      <c r="S4161">
        <f t="shared" si="516"/>
        <v>2021</v>
      </c>
    </row>
    <row r="4162" spans="1:19">
      <c r="A4162" s="418" t="s">
        <v>1256</v>
      </c>
      <c r="B4162" s="497">
        <f>L4162</f>
        <v>44216</v>
      </c>
      <c r="C4162" s="498">
        <v>7840185.4800000004</v>
      </c>
      <c r="D4162" s="498"/>
      <c r="E4162" s="495">
        <f t="shared" si="525"/>
        <v>139109960.57999998</v>
      </c>
      <c r="F4162" s="495">
        <f t="shared" si="525"/>
        <v>71764955.780000001</v>
      </c>
      <c r="G4162" s="495">
        <f t="shared" si="519"/>
        <v>67345004.799999982</v>
      </c>
      <c r="H4162" s="495">
        <f>VLOOKUP(A4162,'02-Metrics'!A:R,18,FALSE)</f>
        <v>434504076.42857146</v>
      </c>
      <c r="I4162" s="496">
        <f t="shared" si="524"/>
        <v>0.15499280318275885</v>
      </c>
      <c r="J4162" s="512"/>
      <c r="L4162" s="23">
        <v>44216</v>
      </c>
      <c r="M4162" s="241" t="s">
        <v>1039</v>
      </c>
      <c r="S4162">
        <f t="shared" si="516"/>
        <v>2021</v>
      </c>
    </row>
    <row r="4163" spans="1:19">
      <c r="A4163" s="418" t="s">
        <v>1256</v>
      </c>
      <c r="B4163" s="497">
        <f>L4163</f>
        <v>44228</v>
      </c>
      <c r="C4163" s="498">
        <v>760409.01</v>
      </c>
      <c r="D4163" s="498"/>
      <c r="E4163" s="495">
        <f t="shared" si="525"/>
        <v>139870369.58999997</v>
      </c>
      <c r="F4163" s="495">
        <f t="shared" si="525"/>
        <v>71764955.780000001</v>
      </c>
      <c r="G4163" s="495">
        <f t="shared" si="519"/>
        <v>68105413.809999973</v>
      </c>
      <c r="H4163" s="495">
        <f>VLOOKUP(A4163,'02-Metrics'!A:R,18,FALSE)</f>
        <v>434504076.42857146</v>
      </c>
      <c r="I4163" s="496">
        <f t="shared" si="524"/>
        <v>0.15674286503775964</v>
      </c>
      <c r="J4163" s="512"/>
      <c r="L4163" s="23">
        <v>44228</v>
      </c>
      <c r="M4163" s="241" t="s">
        <v>764</v>
      </c>
      <c r="S4163">
        <f t="shared" ref="S4163:S4226" si="526">YEAR(B4163)</f>
        <v>2021</v>
      </c>
    </row>
    <row r="4164" spans="1:19">
      <c r="A4164" s="418" t="s">
        <v>1256</v>
      </c>
      <c r="B4164" s="497">
        <v>44228</v>
      </c>
      <c r="C4164" s="498"/>
      <c r="D4164" s="498">
        <v>6046528.8300000019</v>
      </c>
      <c r="E4164" s="495">
        <f>C4164+E4163</f>
        <v>139870369.58999997</v>
      </c>
      <c r="F4164" s="495">
        <f>D4164+F4163</f>
        <v>77811484.609999999</v>
      </c>
      <c r="G4164" s="495">
        <f t="shared" si="519"/>
        <v>62058884.979999974</v>
      </c>
      <c r="H4164" s="495">
        <f>VLOOKUP(A4164,'02-Metrics'!A:R,18,FALSE)</f>
        <v>434504076.42857146</v>
      </c>
      <c r="I4164" s="496">
        <f t="shared" si="524"/>
        <v>0.14282693384627404</v>
      </c>
      <c r="J4164" s="512"/>
      <c r="M4164" s="241" t="s">
        <v>1038</v>
      </c>
      <c r="S4164">
        <f t="shared" si="526"/>
        <v>2021</v>
      </c>
    </row>
    <row r="4165" spans="1:19">
      <c r="A4165" s="418" t="s">
        <v>1256</v>
      </c>
      <c r="B4165" s="497">
        <f>L4165</f>
        <v>44230</v>
      </c>
      <c r="C4165" s="498">
        <v>277522.63</v>
      </c>
      <c r="D4165" s="498"/>
      <c r="E4165" s="495">
        <f t="shared" si="525"/>
        <v>140147892.21999997</v>
      </c>
      <c r="F4165" s="495">
        <f t="shared" si="525"/>
        <v>77811484.609999999</v>
      </c>
      <c r="G4165" s="495">
        <f t="shared" si="519"/>
        <v>62336407.60999997</v>
      </c>
      <c r="H4165" s="495">
        <f>VLOOKUP(A4165,'02-Metrics'!A:R,18,FALSE)</f>
        <v>434504076.42857146</v>
      </c>
      <c r="I4165" s="496">
        <f t="shared" si="524"/>
        <v>0.14346564506914933</v>
      </c>
      <c r="J4165" s="512"/>
      <c r="L4165" s="23">
        <v>44230</v>
      </c>
      <c r="M4165" s="241" t="s">
        <v>1039</v>
      </c>
      <c r="S4165">
        <f t="shared" si="526"/>
        <v>2021</v>
      </c>
    </row>
    <row r="4166" spans="1:19">
      <c r="A4166" s="418" t="s">
        <v>1256</v>
      </c>
      <c r="B4166" s="497">
        <f>L4166</f>
        <v>44230</v>
      </c>
      <c r="C4166" s="498">
        <v>760409.01</v>
      </c>
      <c r="D4166" s="498"/>
      <c r="E4166" s="495">
        <f t="shared" si="525"/>
        <v>140908301.22999996</v>
      </c>
      <c r="F4166" s="495">
        <f t="shared" si="525"/>
        <v>77811484.609999999</v>
      </c>
      <c r="G4166" s="495">
        <f t="shared" si="519"/>
        <v>63096816.61999996</v>
      </c>
      <c r="H4166" s="495">
        <f>VLOOKUP(A4166,'02-Metrics'!A:R,18,FALSE)</f>
        <v>434504076.42857146</v>
      </c>
      <c r="I4166" s="496">
        <f t="shared" si="524"/>
        <v>0.14521570692415012</v>
      </c>
      <c r="J4166" s="512"/>
      <c r="L4166" s="23">
        <v>44230</v>
      </c>
      <c r="M4166" s="241" t="s">
        <v>1039</v>
      </c>
      <c r="S4166">
        <f t="shared" si="526"/>
        <v>2021</v>
      </c>
    </row>
    <row r="4167" spans="1:19">
      <c r="A4167" s="418" t="s">
        <v>1256</v>
      </c>
      <c r="B4167" s="497">
        <f>L4167</f>
        <v>44249</v>
      </c>
      <c r="C4167" s="498">
        <v>6050639.7699999996</v>
      </c>
      <c r="D4167" s="498"/>
      <c r="E4167" s="495">
        <f t="shared" si="525"/>
        <v>146958940.99999997</v>
      </c>
      <c r="F4167" s="495">
        <f t="shared" si="525"/>
        <v>77811484.609999999</v>
      </c>
      <c r="G4167" s="495">
        <f t="shared" si="519"/>
        <v>69147456.389999971</v>
      </c>
      <c r="H4167" s="495">
        <f>VLOOKUP(A4167,'02-Metrics'!A:R,18,FALSE)</f>
        <v>434504076.42857146</v>
      </c>
      <c r="I4167" s="496">
        <f t="shared" si="524"/>
        <v>0.15914109933872436</v>
      </c>
      <c r="J4167" s="512"/>
      <c r="L4167" s="23">
        <v>44249</v>
      </c>
      <c r="M4167" s="241" t="s">
        <v>1039</v>
      </c>
      <c r="S4167">
        <f t="shared" si="526"/>
        <v>2021</v>
      </c>
    </row>
    <row r="4168" spans="1:19">
      <c r="A4168" s="418" t="s">
        <v>1256</v>
      </c>
      <c r="B4168" s="497">
        <f>L4168</f>
        <v>44251</v>
      </c>
      <c r="C4168" s="498">
        <v>4608392</v>
      </c>
      <c r="D4168" s="498"/>
      <c r="E4168" s="495">
        <f t="shared" si="525"/>
        <v>151567332.99999997</v>
      </c>
      <c r="F4168" s="495">
        <f t="shared" si="525"/>
        <v>77811484.609999999</v>
      </c>
      <c r="G4168" s="495">
        <f t="shared" si="519"/>
        <v>73755848.389999971</v>
      </c>
      <c r="H4168" s="495">
        <f>VLOOKUP(A4168,'02-Metrics'!A:R,18,FALSE)</f>
        <v>434504076.42857146</v>
      </c>
      <c r="I4168" s="496">
        <f t="shared" si="524"/>
        <v>0.16974719546071915</v>
      </c>
      <c r="J4168" s="512"/>
      <c r="L4168" s="23">
        <v>44251</v>
      </c>
      <c r="M4168" s="241" t="s">
        <v>1039</v>
      </c>
      <c r="S4168">
        <f t="shared" si="526"/>
        <v>2021</v>
      </c>
    </row>
    <row r="4169" spans="1:19">
      <c r="A4169" s="418" t="s">
        <v>1256</v>
      </c>
      <c r="B4169" s="497">
        <v>44256</v>
      </c>
      <c r="C4169" s="498"/>
      <c r="D4169" s="498">
        <v>6140780.4699999997</v>
      </c>
      <c r="E4169" s="495">
        <f t="shared" si="525"/>
        <v>151567332.99999997</v>
      </c>
      <c r="F4169" s="495">
        <f t="shared" si="525"/>
        <v>83952265.079999998</v>
      </c>
      <c r="G4169" s="495">
        <f t="shared" si="519"/>
        <v>67615067.919999972</v>
      </c>
      <c r="H4169" s="495">
        <f>VLOOKUP(A4169,'02-Metrics'!A:R,18,FALSE)</f>
        <v>434504076.42857146</v>
      </c>
      <c r="I4169" s="496">
        <f t="shared" si="524"/>
        <v>0.15561434653448017</v>
      </c>
      <c r="J4169" s="512"/>
      <c r="M4169" s="241" t="s">
        <v>1038</v>
      </c>
      <c r="S4169">
        <f t="shared" si="526"/>
        <v>2021</v>
      </c>
    </row>
    <row r="4170" spans="1:19">
      <c r="A4170" s="418" t="s">
        <v>1256</v>
      </c>
      <c r="B4170" s="497">
        <f t="shared" ref="B4170:B4177" si="527">L4170</f>
        <v>44263</v>
      </c>
      <c r="C4170" s="498">
        <v>451906.96</v>
      </c>
      <c r="D4170" s="498"/>
      <c r="E4170" s="495">
        <f t="shared" si="525"/>
        <v>152019239.95999998</v>
      </c>
      <c r="F4170" s="495">
        <f t="shared" si="525"/>
        <v>83952265.079999998</v>
      </c>
      <c r="G4170" s="495">
        <f t="shared" si="519"/>
        <v>68066974.87999998</v>
      </c>
      <c r="H4170" s="495">
        <f>VLOOKUP(A4170,'02-Metrics'!A:R,18,FALSE)</f>
        <v>434504076.42857146</v>
      </c>
      <c r="I4170" s="496">
        <f t="shared" si="524"/>
        <v>0.15665439882516172</v>
      </c>
      <c r="J4170" s="512"/>
      <c r="L4170" s="23">
        <v>44263</v>
      </c>
      <c r="M4170" s="241" t="s">
        <v>1039</v>
      </c>
      <c r="S4170">
        <f t="shared" si="526"/>
        <v>2021</v>
      </c>
    </row>
    <row r="4171" spans="1:19">
      <c r="A4171" s="418" t="s">
        <v>1256</v>
      </c>
      <c r="B4171" s="497">
        <f t="shared" si="527"/>
        <v>44265</v>
      </c>
      <c r="C4171" s="498">
        <v>502581.43</v>
      </c>
      <c r="D4171" s="498"/>
      <c r="E4171" s="495">
        <f t="shared" si="525"/>
        <v>152521821.38999999</v>
      </c>
      <c r="F4171" s="495">
        <f t="shared" si="525"/>
        <v>83952265.079999998</v>
      </c>
      <c r="G4171" s="495">
        <f t="shared" si="519"/>
        <v>68569556.309999987</v>
      </c>
      <c r="H4171" s="495">
        <f>VLOOKUP(A4171,'02-Metrics'!A:R,18,FALSE)</f>
        <v>434504076.42857146</v>
      </c>
      <c r="I4171" s="496">
        <f t="shared" si="524"/>
        <v>0.15781107711027931</v>
      </c>
      <c r="J4171" s="512"/>
      <c r="L4171" s="23">
        <v>44265</v>
      </c>
      <c r="M4171" s="241" t="s">
        <v>1039</v>
      </c>
      <c r="S4171">
        <f t="shared" si="526"/>
        <v>2021</v>
      </c>
    </row>
    <row r="4172" spans="1:19">
      <c r="A4172" s="418" t="s">
        <v>1256</v>
      </c>
      <c r="B4172" s="497">
        <f t="shared" si="527"/>
        <v>44265</v>
      </c>
      <c r="C4172" s="498">
        <v>3429815.26</v>
      </c>
      <c r="D4172" s="498"/>
      <c r="E4172" s="495">
        <f t="shared" si="525"/>
        <v>155951636.64999998</v>
      </c>
      <c r="F4172" s="495">
        <f t="shared" si="525"/>
        <v>83952265.079999998</v>
      </c>
      <c r="G4172" s="495">
        <f t="shared" si="519"/>
        <v>71999371.569999978</v>
      </c>
      <c r="H4172" s="495">
        <f>VLOOKUP(A4172,'02-Metrics'!A:R,18,FALSE)</f>
        <v>434504076.42857146</v>
      </c>
      <c r="I4172" s="496">
        <f t="shared" si="524"/>
        <v>0.16570470906004497</v>
      </c>
      <c r="J4172" s="512"/>
      <c r="L4172" s="23">
        <v>44265</v>
      </c>
      <c r="M4172" s="241" t="s">
        <v>1039</v>
      </c>
      <c r="S4172">
        <f t="shared" si="526"/>
        <v>2021</v>
      </c>
    </row>
    <row r="4173" spans="1:19">
      <c r="A4173" s="418" t="s">
        <v>1256</v>
      </c>
      <c r="B4173" s="497">
        <f t="shared" si="527"/>
        <v>44277</v>
      </c>
      <c r="C4173" s="498">
        <v>4602212.16</v>
      </c>
      <c r="D4173" s="498"/>
      <c r="E4173" s="495">
        <f t="shared" si="525"/>
        <v>160553848.80999997</v>
      </c>
      <c r="F4173" s="495">
        <f t="shared" si="525"/>
        <v>83952265.079999998</v>
      </c>
      <c r="G4173" s="495">
        <f t="shared" si="519"/>
        <v>76601583.729999974</v>
      </c>
      <c r="H4173" s="495">
        <f>VLOOKUP(A4173,'02-Metrics'!A:R,18,FALSE)</f>
        <v>434504076.42857146</v>
      </c>
      <c r="I4173" s="496">
        <f t="shared" si="524"/>
        <v>0.17629658243860591</v>
      </c>
      <c r="J4173" s="512"/>
      <c r="L4173" s="23">
        <v>44277</v>
      </c>
      <c r="M4173" s="241" t="s">
        <v>1039</v>
      </c>
      <c r="S4173">
        <f t="shared" si="526"/>
        <v>2021</v>
      </c>
    </row>
    <row r="4174" spans="1:19">
      <c r="A4174" s="418" t="s">
        <v>1256</v>
      </c>
      <c r="B4174" s="497">
        <f t="shared" si="527"/>
        <v>44293</v>
      </c>
      <c r="C4174" s="498">
        <v>22337274.899999999</v>
      </c>
      <c r="D4174" s="498"/>
      <c r="E4174" s="495">
        <f t="shared" si="525"/>
        <v>182891123.70999998</v>
      </c>
      <c r="F4174" s="495">
        <f t="shared" si="525"/>
        <v>83952265.079999998</v>
      </c>
      <c r="G4174" s="495">
        <f t="shared" si="519"/>
        <v>98938858.62999998</v>
      </c>
      <c r="H4174" s="495">
        <f>VLOOKUP(A4174,'02-Metrics'!A:R,18,FALSE)</f>
        <v>434504076.42857146</v>
      </c>
      <c r="I4174" s="496">
        <f t="shared" si="524"/>
        <v>0.22770524834480957</v>
      </c>
      <c r="J4174" s="512"/>
      <c r="L4174" s="23">
        <v>44293</v>
      </c>
      <c r="M4174" s="241" t="s">
        <v>1039</v>
      </c>
      <c r="S4174">
        <f t="shared" si="526"/>
        <v>2021</v>
      </c>
    </row>
    <row r="4175" spans="1:19">
      <c r="A4175" s="418" t="s">
        <v>1256</v>
      </c>
      <c r="B4175" s="497">
        <f t="shared" si="527"/>
        <v>44294</v>
      </c>
      <c r="C4175" s="498">
        <v>361142</v>
      </c>
      <c r="D4175" s="498"/>
      <c r="E4175" s="495">
        <f t="shared" si="525"/>
        <v>183252265.70999998</v>
      </c>
      <c r="F4175" s="495">
        <f t="shared" si="525"/>
        <v>83952265.079999998</v>
      </c>
      <c r="G4175" s="495">
        <f t="shared" si="519"/>
        <v>99300000.62999998</v>
      </c>
      <c r="H4175" s="495">
        <f>VLOOKUP(A4175,'02-Metrics'!A:R,18,FALSE)</f>
        <v>434504076.42857146</v>
      </c>
      <c r="I4175" s="496">
        <f t="shared" si="524"/>
        <v>0.22853640740542971</v>
      </c>
      <c r="J4175" s="512"/>
      <c r="L4175" s="23">
        <v>44294</v>
      </c>
      <c r="M4175" s="241" t="s">
        <v>1039</v>
      </c>
      <c r="S4175">
        <f t="shared" si="526"/>
        <v>2021</v>
      </c>
    </row>
    <row r="4176" spans="1:19">
      <c r="A4176" s="418" t="s">
        <v>1256</v>
      </c>
      <c r="B4176" s="497">
        <f t="shared" si="527"/>
        <v>44294</v>
      </c>
      <c r="C4176" s="498">
        <v>2532838.58</v>
      </c>
      <c r="D4176" s="498"/>
      <c r="E4176" s="495">
        <f t="shared" si="525"/>
        <v>185785104.28999999</v>
      </c>
      <c r="F4176" s="495">
        <f t="shared" si="525"/>
        <v>83952265.079999998</v>
      </c>
      <c r="G4176" s="495">
        <f t="shared" ref="G4176:G4193" si="528">E4176-F4176</f>
        <v>101832839.20999999</v>
      </c>
      <c r="H4176" s="495">
        <f>VLOOKUP(A4176,'02-Metrics'!A:R,18,FALSE)</f>
        <v>434504076.42857146</v>
      </c>
      <c r="I4176" s="496">
        <f t="shared" si="524"/>
        <v>0.23436567050652377</v>
      </c>
      <c r="J4176" s="512"/>
      <c r="L4176" s="23">
        <v>44294</v>
      </c>
      <c r="M4176" s="241" t="s">
        <v>1039</v>
      </c>
      <c r="S4176">
        <f t="shared" si="526"/>
        <v>2021</v>
      </c>
    </row>
    <row r="4177" spans="1:19">
      <c r="A4177" s="418" t="s">
        <v>1256</v>
      </c>
      <c r="B4177" s="497">
        <f t="shared" si="527"/>
        <v>44294</v>
      </c>
      <c r="C4177" s="498">
        <v>393728.94</v>
      </c>
      <c r="D4177" s="498"/>
      <c r="E4177" s="495">
        <f t="shared" ref="E4177:F4177" si="529">C4177+E4176</f>
        <v>186178833.22999999</v>
      </c>
      <c r="F4177" s="495">
        <f t="shared" si="529"/>
        <v>83952265.079999998</v>
      </c>
      <c r="G4177" s="495">
        <f t="shared" si="528"/>
        <v>102226568.14999999</v>
      </c>
      <c r="H4177" s="495">
        <f>VLOOKUP(A4177,'02-Metrics'!A:R,18,FALSE)</f>
        <v>434504076.42857146</v>
      </c>
      <c r="I4177" s="496">
        <f t="shared" si="524"/>
        <v>0.23527182757468357</v>
      </c>
      <c r="J4177" s="512"/>
      <c r="L4177" s="23">
        <v>44294</v>
      </c>
      <c r="M4177" s="241" t="s">
        <v>1039</v>
      </c>
      <c r="S4177">
        <f t="shared" si="526"/>
        <v>2021</v>
      </c>
    </row>
    <row r="4178" spans="1:19">
      <c r="A4178" s="418"/>
      <c r="B4178" s="505"/>
      <c r="C4178" s="506"/>
      <c r="D4178" s="506"/>
      <c r="E4178" s="506"/>
      <c r="F4178" s="506"/>
      <c r="G4178" s="506"/>
      <c r="H4178" s="495"/>
      <c r="I4178" s="496"/>
      <c r="J4178" s="512"/>
      <c r="S4178">
        <f t="shared" si="526"/>
        <v>1900</v>
      </c>
    </row>
    <row r="4179" spans="1:19">
      <c r="A4179" s="418" t="s">
        <v>1187</v>
      </c>
      <c r="B4179" s="497">
        <v>43831</v>
      </c>
      <c r="C4179" s="498"/>
      <c r="D4179" s="498">
        <v>16540</v>
      </c>
      <c r="E4179" s="495">
        <f t="shared" ref="E4179:F4193" si="530">C4179+E4178</f>
        <v>0</v>
      </c>
      <c r="F4179" s="495">
        <f t="shared" si="530"/>
        <v>16540</v>
      </c>
      <c r="G4179" s="495">
        <f t="shared" si="528"/>
        <v>-16540</v>
      </c>
      <c r="H4179" s="495">
        <f>VLOOKUP(A4179,'02-Metrics'!A:R,18,FALSE)</f>
        <v>85000000</v>
      </c>
      <c r="I4179" s="496">
        <f t="shared" si="524"/>
        <v>-1.9458823529411765E-4</v>
      </c>
      <c r="J4179" s="512"/>
      <c r="M4179" s="241" t="s">
        <v>1038</v>
      </c>
      <c r="S4179">
        <f t="shared" si="526"/>
        <v>2020</v>
      </c>
    </row>
    <row r="4180" spans="1:19">
      <c r="A4180" s="418" t="s">
        <v>1187</v>
      </c>
      <c r="B4180" s="497">
        <v>43862</v>
      </c>
      <c r="C4180" s="498"/>
      <c r="D4180" s="498">
        <v>14220</v>
      </c>
      <c r="E4180" s="495">
        <f t="shared" si="530"/>
        <v>0</v>
      </c>
      <c r="F4180" s="495">
        <f t="shared" si="530"/>
        <v>30760</v>
      </c>
      <c r="G4180" s="495">
        <f t="shared" si="528"/>
        <v>-30760</v>
      </c>
      <c r="H4180" s="495">
        <f>VLOOKUP(A4180,'02-Metrics'!A:R,18,FALSE)</f>
        <v>85000000</v>
      </c>
      <c r="I4180" s="496">
        <f t="shared" si="524"/>
        <v>-3.6188235294117645E-4</v>
      </c>
      <c r="J4180" s="512"/>
      <c r="M4180" s="241" t="s">
        <v>1038</v>
      </c>
      <c r="S4180">
        <f t="shared" si="526"/>
        <v>2020</v>
      </c>
    </row>
    <row r="4181" spans="1:19">
      <c r="A4181" s="418" t="s">
        <v>1187</v>
      </c>
      <c r="B4181" s="497">
        <v>43891</v>
      </c>
      <c r="C4181" s="498"/>
      <c r="D4181" s="498">
        <v>30600</v>
      </c>
      <c r="E4181" s="495">
        <f t="shared" si="530"/>
        <v>0</v>
      </c>
      <c r="F4181" s="495">
        <f t="shared" si="530"/>
        <v>61360</v>
      </c>
      <c r="G4181" s="495">
        <f t="shared" si="528"/>
        <v>-61360</v>
      </c>
      <c r="H4181" s="495">
        <f>VLOOKUP(A4181,'02-Metrics'!A:R,18,FALSE)</f>
        <v>85000000</v>
      </c>
      <c r="I4181" s="496">
        <f t="shared" si="524"/>
        <v>-7.2188235294117647E-4</v>
      </c>
      <c r="J4181" s="512"/>
      <c r="M4181" s="241" t="s">
        <v>1038</v>
      </c>
      <c r="S4181">
        <f t="shared" si="526"/>
        <v>2020</v>
      </c>
    </row>
    <row r="4182" spans="1:19">
      <c r="A4182" s="418" t="s">
        <v>1187</v>
      </c>
      <c r="B4182" s="497">
        <v>43922</v>
      </c>
      <c r="C4182" s="498"/>
      <c r="D4182" s="498">
        <v>30380</v>
      </c>
      <c r="E4182" s="495">
        <f t="shared" si="530"/>
        <v>0</v>
      </c>
      <c r="F4182" s="495">
        <f t="shared" si="530"/>
        <v>91740</v>
      </c>
      <c r="G4182" s="495">
        <f t="shared" si="528"/>
        <v>-91740</v>
      </c>
      <c r="H4182" s="495">
        <f>VLOOKUP(A4182,'02-Metrics'!A:R,18,FALSE)</f>
        <v>85000000</v>
      </c>
      <c r="I4182" s="496">
        <f t="shared" si="524"/>
        <v>-1.0792941176470587E-3</v>
      </c>
      <c r="J4182" s="512"/>
      <c r="M4182" s="241" t="s">
        <v>1038</v>
      </c>
      <c r="S4182">
        <f t="shared" si="526"/>
        <v>2020</v>
      </c>
    </row>
    <row r="4183" spans="1:19">
      <c r="A4183" s="418" t="s">
        <v>1187</v>
      </c>
      <c r="B4183" s="497">
        <v>43952</v>
      </c>
      <c r="C4183" s="498"/>
      <c r="D4183" s="498">
        <v>23335.4</v>
      </c>
      <c r="E4183" s="495">
        <f t="shared" si="530"/>
        <v>0</v>
      </c>
      <c r="F4183" s="495">
        <f t="shared" si="530"/>
        <v>115075.4</v>
      </c>
      <c r="G4183" s="495">
        <f t="shared" si="528"/>
        <v>-115075.4</v>
      </c>
      <c r="H4183" s="495">
        <f>VLOOKUP(A4183,'02-Metrics'!A:R,18,FALSE)</f>
        <v>85000000</v>
      </c>
      <c r="I4183" s="496">
        <f t="shared" si="524"/>
        <v>-1.3538282352941176E-3</v>
      </c>
      <c r="J4183" s="512"/>
      <c r="M4183" s="241" t="s">
        <v>1038</v>
      </c>
      <c r="S4183">
        <f t="shared" si="526"/>
        <v>2020</v>
      </c>
    </row>
    <row r="4184" spans="1:19">
      <c r="A4184" s="418" t="s">
        <v>1187</v>
      </c>
      <c r="B4184" s="497">
        <v>43983</v>
      </c>
      <c r="C4184" s="498"/>
      <c r="D4184" s="498">
        <v>108108.14</v>
      </c>
      <c r="E4184" s="495">
        <f t="shared" si="530"/>
        <v>0</v>
      </c>
      <c r="F4184" s="495">
        <f t="shared" si="530"/>
        <v>223183.53999999998</v>
      </c>
      <c r="G4184" s="495">
        <f t="shared" si="528"/>
        <v>-223183.53999999998</v>
      </c>
      <c r="H4184" s="495">
        <f>VLOOKUP(A4184,'02-Metrics'!A:R,18,FALSE)</f>
        <v>85000000</v>
      </c>
      <c r="I4184" s="496">
        <f t="shared" si="524"/>
        <v>-2.6256887058823527E-3</v>
      </c>
      <c r="J4184" s="512"/>
      <c r="M4184" s="241" t="s">
        <v>1038</v>
      </c>
      <c r="S4184">
        <f t="shared" si="526"/>
        <v>2020</v>
      </c>
    </row>
    <row r="4185" spans="1:19">
      <c r="A4185" s="418" t="s">
        <v>1187</v>
      </c>
      <c r="B4185" s="497">
        <v>44013</v>
      </c>
      <c r="C4185" s="498"/>
      <c r="D4185" s="498">
        <v>311190.27</v>
      </c>
      <c r="E4185" s="495">
        <f t="shared" si="530"/>
        <v>0</v>
      </c>
      <c r="F4185" s="495">
        <f t="shared" si="530"/>
        <v>534373.81000000006</v>
      </c>
      <c r="G4185" s="495">
        <f t="shared" si="528"/>
        <v>-534373.81000000006</v>
      </c>
      <c r="H4185" s="495">
        <f>VLOOKUP(A4185,'02-Metrics'!A:R,18,FALSE)</f>
        <v>85000000</v>
      </c>
      <c r="I4185" s="496">
        <f t="shared" si="524"/>
        <v>-6.2867507058823532E-3</v>
      </c>
      <c r="J4185" s="512"/>
      <c r="M4185" s="241" t="s">
        <v>1038</v>
      </c>
      <c r="S4185">
        <f t="shared" si="526"/>
        <v>2020</v>
      </c>
    </row>
    <row r="4186" spans="1:19">
      <c r="A4186" s="418" t="s">
        <v>1187</v>
      </c>
      <c r="B4186" s="497">
        <v>44044</v>
      </c>
      <c r="C4186" s="498"/>
      <c r="D4186" s="498">
        <v>85920</v>
      </c>
      <c r="E4186" s="495">
        <f t="shared" si="530"/>
        <v>0</v>
      </c>
      <c r="F4186" s="495">
        <f t="shared" si="530"/>
        <v>620293.81000000006</v>
      </c>
      <c r="G4186" s="495">
        <f t="shared" si="528"/>
        <v>-620293.81000000006</v>
      </c>
      <c r="H4186" s="495">
        <f>VLOOKUP(A4186,'02-Metrics'!A:R,18,FALSE)</f>
        <v>85000000</v>
      </c>
      <c r="I4186" s="496">
        <f t="shared" si="524"/>
        <v>-7.2975742352941186E-3</v>
      </c>
      <c r="J4186" s="512"/>
      <c r="M4186" s="241" t="s">
        <v>1038</v>
      </c>
      <c r="S4186">
        <f t="shared" si="526"/>
        <v>2020</v>
      </c>
    </row>
    <row r="4187" spans="1:19">
      <c r="A4187" s="418" t="s">
        <v>1187</v>
      </c>
      <c r="B4187" s="497">
        <v>44075</v>
      </c>
      <c r="C4187" s="498"/>
      <c r="D4187" s="498">
        <v>593138.43999999994</v>
      </c>
      <c r="E4187" s="495">
        <f t="shared" si="530"/>
        <v>0</v>
      </c>
      <c r="F4187" s="495">
        <f t="shared" si="530"/>
        <v>1213432.25</v>
      </c>
      <c r="G4187" s="495">
        <f t="shared" si="528"/>
        <v>-1213432.25</v>
      </c>
      <c r="H4187" s="495">
        <f>VLOOKUP(A4187,'02-Metrics'!A:R,18,FALSE)</f>
        <v>85000000</v>
      </c>
      <c r="I4187" s="496">
        <f t="shared" si="524"/>
        <v>-1.4275673529411765E-2</v>
      </c>
      <c r="J4187" s="512"/>
      <c r="M4187" s="241" t="s">
        <v>1038</v>
      </c>
      <c r="S4187">
        <f t="shared" si="526"/>
        <v>2020</v>
      </c>
    </row>
    <row r="4188" spans="1:19">
      <c r="A4188" s="418" t="s">
        <v>1187</v>
      </c>
      <c r="B4188" s="497">
        <f>L4188</f>
        <v>44105</v>
      </c>
      <c r="C4188" s="498"/>
      <c r="D4188" s="498">
        <v>508574.4</v>
      </c>
      <c r="E4188" s="495">
        <f t="shared" si="530"/>
        <v>0</v>
      </c>
      <c r="F4188" s="495">
        <f t="shared" si="530"/>
        <v>1722006.65</v>
      </c>
      <c r="G4188" s="495">
        <f t="shared" si="528"/>
        <v>-1722006.65</v>
      </c>
      <c r="H4188" s="495">
        <f>VLOOKUP(A4188,'02-Metrics'!A:R,18,FALSE)</f>
        <v>85000000</v>
      </c>
      <c r="I4188" s="496">
        <f t="shared" si="524"/>
        <v>-2.0258901764705881E-2</v>
      </c>
      <c r="J4188" s="512"/>
      <c r="L4188" s="23">
        <v>44105</v>
      </c>
      <c r="M4188" s="241" t="s">
        <v>1040</v>
      </c>
      <c r="S4188">
        <f t="shared" si="526"/>
        <v>2020</v>
      </c>
    </row>
    <row r="4189" spans="1:19">
      <c r="A4189" s="418" t="s">
        <v>1187</v>
      </c>
      <c r="B4189" s="497">
        <f>L4189</f>
        <v>44136</v>
      </c>
      <c r="C4189" s="498"/>
      <c r="D4189" s="498">
        <v>905343.87</v>
      </c>
      <c r="E4189" s="495">
        <f t="shared" si="530"/>
        <v>0</v>
      </c>
      <c r="F4189" s="495">
        <f t="shared" si="530"/>
        <v>2627350.52</v>
      </c>
      <c r="G4189" s="495">
        <f t="shared" si="528"/>
        <v>-2627350.52</v>
      </c>
      <c r="H4189" s="495">
        <f>VLOOKUP(A4189,'02-Metrics'!A:R,18,FALSE)</f>
        <v>85000000</v>
      </c>
      <c r="I4189" s="496">
        <f t="shared" si="524"/>
        <v>-3.0910006117647059E-2</v>
      </c>
      <c r="J4189" s="512"/>
      <c r="L4189" s="23">
        <v>44136</v>
      </c>
      <c r="M4189" s="241" t="s">
        <v>1040</v>
      </c>
      <c r="S4189">
        <f t="shared" si="526"/>
        <v>2020</v>
      </c>
    </row>
    <row r="4190" spans="1:19">
      <c r="A4190" s="418" t="s">
        <v>1187</v>
      </c>
      <c r="B4190" s="497">
        <f>L4190</f>
        <v>44166</v>
      </c>
      <c r="C4190" s="498"/>
      <c r="D4190" s="498">
        <v>976595.58</v>
      </c>
      <c r="E4190" s="495">
        <f t="shared" si="530"/>
        <v>0</v>
      </c>
      <c r="F4190" s="495">
        <f t="shared" si="530"/>
        <v>3603946.1</v>
      </c>
      <c r="G4190" s="495">
        <f t="shared" si="528"/>
        <v>-3603946.1</v>
      </c>
      <c r="H4190" s="495">
        <f>VLOOKUP(A4190,'02-Metrics'!A:R,18,FALSE)</f>
        <v>85000000</v>
      </c>
      <c r="I4190" s="496">
        <f t="shared" si="524"/>
        <v>-4.2399365882352942E-2</v>
      </c>
      <c r="J4190" s="512"/>
      <c r="L4190" s="23">
        <v>44166</v>
      </c>
      <c r="M4190" s="241" t="s">
        <v>1040</v>
      </c>
      <c r="S4190">
        <f t="shared" si="526"/>
        <v>2020</v>
      </c>
    </row>
    <row r="4191" spans="1:19">
      <c r="A4191" s="418" t="s">
        <v>1187</v>
      </c>
      <c r="B4191" s="497">
        <v>44197</v>
      </c>
      <c r="C4191" s="498"/>
      <c r="D4191" s="498">
        <v>1282427.4099999999</v>
      </c>
      <c r="E4191" s="495">
        <f t="shared" si="530"/>
        <v>0</v>
      </c>
      <c r="F4191" s="495">
        <f t="shared" si="530"/>
        <v>4886373.51</v>
      </c>
      <c r="G4191" s="495">
        <f t="shared" si="528"/>
        <v>-4886373.51</v>
      </c>
      <c r="H4191" s="495">
        <f>VLOOKUP(A4191,'02-Metrics'!A:R,18,FALSE)</f>
        <v>85000000</v>
      </c>
      <c r="I4191" s="496">
        <f t="shared" si="524"/>
        <v>-5.7486747176470586E-2</v>
      </c>
      <c r="J4191" s="512"/>
      <c r="M4191" s="241" t="s">
        <v>1038</v>
      </c>
      <c r="S4191">
        <f t="shared" si="526"/>
        <v>2021</v>
      </c>
    </row>
    <row r="4192" spans="1:19">
      <c r="A4192" s="418" t="s">
        <v>1187</v>
      </c>
      <c r="B4192" s="497">
        <v>44228</v>
      </c>
      <c r="C4192" s="498"/>
      <c r="D4192" s="498">
        <v>1426985.94</v>
      </c>
      <c r="E4192" s="495">
        <f t="shared" si="530"/>
        <v>0</v>
      </c>
      <c r="F4192" s="495">
        <f t="shared" si="530"/>
        <v>6313359.4499999993</v>
      </c>
      <c r="G4192" s="495">
        <f t="shared" si="528"/>
        <v>-6313359.4499999993</v>
      </c>
      <c r="H4192" s="495">
        <f>VLOOKUP(A4192,'02-Metrics'!A:R,18,FALSE)</f>
        <v>85000000</v>
      </c>
      <c r="I4192" s="496">
        <f t="shared" si="524"/>
        <v>-7.4274817058823522E-2</v>
      </c>
      <c r="J4192" s="512"/>
      <c r="M4192" s="241" t="s">
        <v>1038</v>
      </c>
      <c r="S4192">
        <f t="shared" si="526"/>
        <v>2021</v>
      </c>
    </row>
    <row r="4193" spans="1:19">
      <c r="A4193" s="418" t="s">
        <v>1187</v>
      </c>
      <c r="B4193" s="497">
        <v>44256</v>
      </c>
      <c r="C4193" s="498"/>
      <c r="D4193" s="498">
        <v>2012452.8299999998</v>
      </c>
      <c r="E4193" s="495">
        <f t="shared" si="530"/>
        <v>0</v>
      </c>
      <c r="F4193" s="495">
        <f t="shared" si="530"/>
        <v>8325812.2799999993</v>
      </c>
      <c r="G4193" s="495">
        <f t="shared" si="528"/>
        <v>-8325812.2799999993</v>
      </c>
      <c r="H4193" s="495">
        <f>VLOOKUP(A4193,'02-Metrics'!A:R,18,FALSE)</f>
        <v>85000000</v>
      </c>
      <c r="I4193" s="496">
        <f t="shared" si="524"/>
        <v>-9.7950732705882351E-2</v>
      </c>
      <c r="J4193" s="512"/>
      <c r="M4193" s="241" t="s">
        <v>1038</v>
      </c>
      <c r="S4193">
        <f t="shared" si="526"/>
        <v>2021</v>
      </c>
    </row>
    <row r="4194" spans="1:19">
      <c r="A4194" s="418"/>
      <c r="B4194" s="505"/>
      <c r="C4194" s="506"/>
      <c r="D4194" s="506"/>
      <c r="E4194" s="506"/>
      <c r="F4194" s="506"/>
      <c r="G4194" s="506"/>
      <c r="H4194" s="495"/>
      <c r="I4194" s="496"/>
      <c r="J4194" s="512"/>
      <c r="S4194">
        <f t="shared" si="526"/>
        <v>1900</v>
      </c>
    </row>
    <row r="4195" spans="1:19">
      <c r="A4195" s="418" t="s">
        <v>663</v>
      </c>
      <c r="B4195" s="497">
        <v>43831</v>
      </c>
      <c r="C4195" s="498"/>
      <c r="D4195" s="498">
        <v>8241322.4000000004</v>
      </c>
      <c r="E4195" s="495">
        <f t="shared" ref="E4195:F4205" si="531">C4195+E4194</f>
        <v>0</v>
      </c>
      <c r="F4195" s="495">
        <f t="shared" si="531"/>
        <v>8241322.4000000004</v>
      </c>
      <c r="G4195" s="495">
        <f t="shared" ref="G4195:G4258" si="532">E4195-F4195</f>
        <v>-8241322.4000000004</v>
      </c>
      <c r="H4195" s="495">
        <f>VLOOKUP(A4195,'02-Metrics'!A:R,18,FALSE)</f>
        <v>182442342</v>
      </c>
      <c r="I4195" s="496">
        <f t="shared" si="524"/>
        <v>-4.5172202404636971E-2</v>
      </c>
      <c r="J4195" s="512"/>
      <c r="M4195" s="241" t="s">
        <v>1038</v>
      </c>
      <c r="S4195">
        <f t="shared" si="526"/>
        <v>2020</v>
      </c>
    </row>
    <row r="4196" spans="1:19">
      <c r="A4196" s="418" t="s">
        <v>663</v>
      </c>
      <c r="B4196" s="497">
        <v>43862</v>
      </c>
      <c r="C4196" s="498"/>
      <c r="D4196" s="498">
        <v>2074558.6199999999</v>
      </c>
      <c r="E4196" s="495">
        <f t="shared" si="531"/>
        <v>0</v>
      </c>
      <c r="F4196" s="495">
        <f t="shared" si="531"/>
        <v>10315881.02</v>
      </c>
      <c r="G4196" s="495">
        <f t="shared" si="532"/>
        <v>-10315881.02</v>
      </c>
      <c r="H4196" s="495">
        <f>VLOOKUP(A4196,'02-Metrics'!A:R,18,FALSE)</f>
        <v>182442342</v>
      </c>
      <c r="I4196" s="496">
        <f t="shared" si="524"/>
        <v>-5.6543239397792863E-2</v>
      </c>
      <c r="J4196" s="512"/>
      <c r="M4196" s="241" t="s">
        <v>1038</v>
      </c>
      <c r="S4196">
        <f t="shared" si="526"/>
        <v>2020</v>
      </c>
    </row>
    <row r="4197" spans="1:19">
      <c r="A4197" s="418" t="s">
        <v>663</v>
      </c>
      <c r="B4197" s="497">
        <f>L4197</f>
        <v>43884</v>
      </c>
      <c r="C4197" s="498">
        <v>36300000</v>
      </c>
      <c r="D4197" s="498"/>
      <c r="E4197" s="495">
        <f t="shared" si="531"/>
        <v>36300000</v>
      </c>
      <c r="F4197" s="495">
        <f t="shared" si="531"/>
        <v>10315881.02</v>
      </c>
      <c r="G4197" s="495">
        <f t="shared" si="532"/>
        <v>25984118.98</v>
      </c>
      <c r="H4197" s="495">
        <f>VLOOKUP(A4197,'02-Metrics'!A:R,18,FALSE)</f>
        <v>182442342</v>
      </c>
      <c r="I4197" s="496">
        <f t="shared" si="524"/>
        <v>0.14242373067103031</v>
      </c>
      <c r="J4197" s="512"/>
      <c r="L4197" s="23">
        <v>43884</v>
      </c>
      <c r="M4197" s="241" t="s">
        <v>764</v>
      </c>
      <c r="S4197">
        <f t="shared" si="526"/>
        <v>2020</v>
      </c>
    </row>
    <row r="4198" spans="1:19">
      <c r="A4198" s="418" t="s">
        <v>663</v>
      </c>
      <c r="B4198" s="497">
        <v>43891</v>
      </c>
      <c r="C4198" s="498"/>
      <c r="D4198" s="498">
        <v>1445743.92</v>
      </c>
      <c r="E4198" s="495">
        <f t="shared" si="531"/>
        <v>36300000</v>
      </c>
      <c r="F4198" s="495">
        <f t="shared" si="531"/>
        <v>11761624.939999999</v>
      </c>
      <c r="G4198" s="495">
        <f t="shared" si="532"/>
        <v>24538375.060000002</v>
      </c>
      <c r="H4198" s="495">
        <f>VLOOKUP(A4198,'02-Metrics'!A:R,18,FALSE)</f>
        <v>182442342</v>
      </c>
      <c r="I4198" s="496">
        <f t="shared" si="524"/>
        <v>0.1344993425923024</v>
      </c>
      <c r="J4198" s="512"/>
      <c r="M4198" s="241" t="s">
        <v>1038</v>
      </c>
      <c r="S4198">
        <f t="shared" si="526"/>
        <v>2020</v>
      </c>
    </row>
    <row r="4199" spans="1:19">
      <c r="A4199" s="418" t="s">
        <v>663</v>
      </c>
      <c r="B4199" s="497">
        <v>43922</v>
      </c>
      <c r="C4199" s="498"/>
      <c r="D4199" s="498">
        <v>3702586.5700000003</v>
      </c>
      <c r="E4199" s="495">
        <f t="shared" si="531"/>
        <v>36300000</v>
      </c>
      <c r="F4199" s="495">
        <f t="shared" si="531"/>
        <v>15464211.51</v>
      </c>
      <c r="G4199" s="495">
        <f t="shared" si="532"/>
        <v>20835788.490000002</v>
      </c>
      <c r="H4199" s="495">
        <f>VLOOKUP(A4199,'02-Metrics'!A:R,18,FALSE)</f>
        <v>182442342</v>
      </c>
      <c r="I4199" s="496">
        <f t="shared" si="524"/>
        <v>0.11420478525758018</v>
      </c>
      <c r="J4199" s="512"/>
      <c r="M4199" s="241" t="s">
        <v>1038</v>
      </c>
      <c r="S4199">
        <f t="shared" si="526"/>
        <v>2020</v>
      </c>
    </row>
    <row r="4200" spans="1:19">
      <c r="A4200" s="418" t="s">
        <v>663</v>
      </c>
      <c r="B4200" s="497">
        <v>43952</v>
      </c>
      <c r="C4200" s="498"/>
      <c r="D4200" s="498">
        <v>1619505.72</v>
      </c>
      <c r="E4200" s="495">
        <f t="shared" si="531"/>
        <v>36300000</v>
      </c>
      <c r="F4200" s="495">
        <f t="shared" si="531"/>
        <v>17083717.23</v>
      </c>
      <c r="G4200" s="495">
        <f t="shared" si="532"/>
        <v>19216282.77</v>
      </c>
      <c r="H4200" s="495">
        <f>VLOOKUP(A4200,'02-Metrics'!A:R,18,FALSE)</f>
        <v>182442342</v>
      </c>
      <c r="I4200" s="496">
        <f t="shared" si="524"/>
        <v>0.10532797682459043</v>
      </c>
      <c r="J4200" s="512"/>
      <c r="M4200" s="241" t="s">
        <v>1038</v>
      </c>
      <c r="S4200">
        <f t="shared" si="526"/>
        <v>2020</v>
      </c>
    </row>
    <row r="4201" spans="1:19">
      <c r="A4201" s="418" t="s">
        <v>663</v>
      </c>
      <c r="B4201" s="497">
        <v>43983</v>
      </c>
      <c r="C4201" s="498"/>
      <c r="D4201" s="498">
        <v>3604695.9799999995</v>
      </c>
      <c r="E4201" s="495">
        <f t="shared" si="531"/>
        <v>36300000</v>
      </c>
      <c r="F4201" s="495">
        <f t="shared" si="531"/>
        <v>20688413.210000001</v>
      </c>
      <c r="G4201" s="495">
        <f t="shared" si="532"/>
        <v>15611586.789999999</v>
      </c>
      <c r="H4201" s="495">
        <f>VLOOKUP(A4201,'02-Metrics'!A:R,18,FALSE)</f>
        <v>182442342</v>
      </c>
      <c r="I4201" s="496">
        <f t="shared" si="524"/>
        <v>8.5569975800902615E-2</v>
      </c>
      <c r="J4201" s="512"/>
      <c r="M4201" s="241" t="s">
        <v>1038</v>
      </c>
      <c r="S4201">
        <f t="shared" si="526"/>
        <v>2020</v>
      </c>
    </row>
    <row r="4202" spans="1:19">
      <c r="A4202" s="418" t="s">
        <v>663</v>
      </c>
      <c r="B4202" s="497">
        <v>44013</v>
      </c>
      <c r="C4202" s="498"/>
      <c r="D4202" s="498">
        <v>7498509.8999999994</v>
      </c>
      <c r="E4202" s="495">
        <f t="shared" si="531"/>
        <v>36300000</v>
      </c>
      <c r="F4202" s="495">
        <f t="shared" si="531"/>
        <v>28186923.109999999</v>
      </c>
      <c r="G4202" s="495">
        <f t="shared" si="532"/>
        <v>8113076.8900000006</v>
      </c>
      <c r="H4202" s="495">
        <f>VLOOKUP(A4202,'02-Metrics'!A:R,18,FALSE)</f>
        <v>182442342</v>
      </c>
      <c r="I4202" s="496">
        <f t="shared" si="524"/>
        <v>4.446926519941298E-2</v>
      </c>
      <c r="J4202" s="512"/>
      <c r="M4202" s="241" t="s">
        <v>1038</v>
      </c>
      <c r="S4202">
        <f t="shared" si="526"/>
        <v>2020</v>
      </c>
    </row>
    <row r="4203" spans="1:19">
      <c r="A4203" s="418" t="s">
        <v>663</v>
      </c>
      <c r="B4203" s="497">
        <v>44044</v>
      </c>
      <c r="C4203" s="498"/>
      <c r="D4203" s="498">
        <v>2993438.0999999996</v>
      </c>
      <c r="E4203" s="495">
        <f t="shared" si="531"/>
        <v>36300000</v>
      </c>
      <c r="F4203" s="495">
        <f t="shared" si="531"/>
        <v>31180361.210000001</v>
      </c>
      <c r="G4203" s="495">
        <f t="shared" si="532"/>
        <v>5119638.7899999991</v>
      </c>
      <c r="H4203" s="495">
        <f>VLOOKUP(A4203,'02-Metrics'!A:R,18,FALSE)</f>
        <v>182442342</v>
      </c>
      <c r="I4203" s="496">
        <f t="shared" si="524"/>
        <v>2.8061680933694651E-2</v>
      </c>
      <c r="J4203" s="512"/>
      <c r="M4203" s="241" t="s">
        <v>1038</v>
      </c>
      <c r="S4203">
        <f t="shared" si="526"/>
        <v>2020</v>
      </c>
    </row>
    <row r="4204" spans="1:19">
      <c r="A4204" s="418" t="s">
        <v>663</v>
      </c>
      <c r="B4204" s="497">
        <v>44075</v>
      </c>
      <c r="C4204" s="498"/>
      <c r="D4204" s="498">
        <v>6162204.6900000004</v>
      </c>
      <c r="E4204" s="495">
        <f t="shared" si="531"/>
        <v>36300000</v>
      </c>
      <c r="F4204" s="495">
        <f t="shared" si="531"/>
        <v>37342565.899999999</v>
      </c>
      <c r="G4204" s="495">
        <f t="shared" si="532"/>
        <v>-1042565.8999999985</v>
      </c>
      <c r="H4204" s="495">
        <f>VLOOKUP(A4204,'02-Metrics'!A:R,18,FALSE)</f>
        <v>182442342</v>
      </c>
      <c r="I4204" s="496">
        <f t="shared" si="524"/>
        <v>-5.7144952677706719E-3</v>
      </c>
      <c r="J4204" s="512"/>
      <c r="M4204" s="241" t="s">
        <v>1038</v>
      </c>
      <c r="S4204">
        <f t="shared" si="526"/>
        <v>2020</v>
      </c>
    </row>
    <row r="4205" spans="1:19">
      <c r="A4205" s="418" t="s">
        <v>663</v>
      </c>
      <c r="B4205" s="497">
        <f t="shared" ref="B4205:B4212" si="533">L4205</f>
        <v>44105</v>
      </c>
      <c r="C4205" s="498"/>
      <c r="D4205" s="498">
        <v>11207255.130000001</v>
      </c>
      <c r="E4205" s="495">
        <f t="shared" si="531"/>
        <v>36300000</v>
      </c>
      <c r="F4205" s="495">
        <f t="shared" si="531"/>
        <v>48549821.030000001</v>
      </c>
      <c r="G4205" s="495">
        <f t="shared" si="532"/>
        <v>-12249821.030000001</v>
      </c>
      <c r="H4205" s="495">
        <f>VLOOKUP(A4205,'02-Metrics'!A:R,18,FALSE)</f>
        <v>182442342</v>
      </c>
      <c r="I4205" s="496">
        <f t="shared" si="524"/>
        <v>-6.7143519951086805E-2</v>
      </c>
      <c r="J4205" s="512"/>
      <c r="L4205" s="23">
        <v>44105</v>
      </c>
      <c r="M4205" s="241" t="s">
        <v>1040</v>
      </c>
      <c r="S4205">
        <f t="shared" si="526"/>
        <v>2020</v>
      </c>
    </row>
    <row r="4206" spans="1:19">
      <c r="A4206" s="418" t="s">
        <v>663</v>
      </c>
      <c r="B4206" s="497">
        <f t="shared" si="533"/>
        <v>44115</v>
      </c>
      <c r="C4206" s="498">
        <v>4497719.46</v>
      </c>
      <c r="D4206" s="498"/>
      <c r="E4206" s="495">
        <f>C4206+E4205</f>
        <v>40797719.460000001</v>
      </c>
      <c r="F4206" s="495">
        <f>D4206+F4205</f>
        <v>48549821.030000001</v>
      </c>
      <c r="G4206" s="495">
        <f t="shared" si="532"/>
        <v>-7752101.5700000003</v>
      </c>
      <c r="H4206" s="495">
        <f>VLOOKUP(A4206,'02-Metrics'!A:R,18,FALSE)</f>
        <v>182442342</v>
      </c>
      <c r="I4206" s="496">
        <f t="shared" si="524"/>
        <v>-4.2490693141836559E-2</v>
      </c>
      <c r="J4206" s="512"/>
      <c r="L4206" s="23">
        <v>44115</v>
      </c>
      <c r="M4206" s="241" t="s">
        <v>1039</v>
      </c>
      <c r="S4206">
        <f t="shared" si="526"/>
        <v>2020</v>
      </c>
    </row>
    <row r="4207" spans="1:19">
      <c r="A4207" s="418" t="s">
        <v>663</v>
      </c>
      <c r="B4207" s="497">
        <f t="shared" si="533"/>
        <v>44129</v>
      </c>
      <c r="C4207" s="498">
        <v>652923.5</v>
      </c>
      <c r="D4207" s="498"/>
      <c r="E4207" s="495">
        <f t="shared" ref="E4207:F4219" si="534">C4207+E4206</f>
        <v>41450642.960000001</v>
      </c>
      <c r="F4207" s="495">
        <f t="shared" si="534"/>
        <v>48549821.030000001</v>
      </c>
      <c r="G4207" s="495">
        <f t="shared" si="532"/>
        <v>-7099178.0700000003</v>
      </c>
      <c r="H4207" s="495">
        <f>VLOOKUP(A4207,'02-Metrics'!A:R,18,FALSE)</f>
        <v>182442342</v>
      </c>
      <c r="I4207" s="496">
        <f t="shared" si="524"/>
        <v>-3.8911899464653885E-2</v>
      </c>
      <c r="J4207" s="512"/>
      <c r="L4207" s="23">
        <v>44129</v>
      </c>
      <c r="M4207" s="241" t="s">
        <v>1039</v>
      </c>
      <c r="S4207">
        <f t="shared" si="526"/>
        <v>2020</v>
      </c>
    </row>
    <row r="4208" spans="1:19">
      <c r="A4208" s="418" t="s">
        <v>663</v>
      </c>
      <c r="B4208" s="497">
        <f t="shared" si="533"/>
        <v>44136</v>
      </c>
      <c r="C4208" s="498"/>
      <c r="D4208" s="498">
        <v>15709758.459999999</v>
      </c>
      <c r="E4208" s="495">
        <f t="shared" si="534"/>
        <v>41450642.960000001</v>
      </c>
      <c r="F4208" s="495">
        <f t="shared" si="534"/>
        <v>64259579.490000002</v>
      </c>
      <c r="G4208" s="495">
        <f t="shared" si="532"/>
        <v>-22808936.530000001</v>
      </c>
      <c r="H4208" s="495">
        <f>VLOOKUP(A4208,'02-Metrics'!A:R,18,FALSE)</f>
        <v>182442342</v>
      </c>
      <c r="I4208" s="496">
        <f t="shared" si="524"/>
        <v>-0.12501997222771893</v>
      </c>
      <c r="J4208" s="512"/>
      <c r="L4208" s="23">
        <v>44136</v>
      </c>
      <c r="M4208" s="241" t="s">
        <v>1040</v>
      </c>
      <c r="S4208">
        <f t="shared" si="526"/>
        <v>2020</v>
      </c>
    </row>
    <row r="4209" spans="1:19">
      <c r="A4209" s="418" t="s">
        <v>663</v>
      </c>
      <c r="B4209" s="497">
        <f t="shared" si="533"/>
        <v>44159</v>
      </c>
      <c r="C4209" s="498">
        <v>124228</v>
      </c>
      <c r="D4209" s="498"/>
      <c r="E4209" s="495">
        <f t="shared" si="534"/>
        <v>41574870.960000001</v>
      </c>
      <c r="F4209" s="495">
        <f t="shared" si="534"/>
        <v>64259579.490000002</v>
      </c>
      <c r="G4209" s="495">
        <f t="shared" si="532"/>
        <v>-22684708.530000001</v>
      </c>
      <c r="H4209" s="495">
        <f>VLOOKUP(A4209,'02-Metrics'!A:R,18,FALSE)</f>
        <v>182442342</v>
      </c>
      <c r="I4209" s="496">
        <f t="shared" si="524"/>
        <v>-0.12433905573301619</v>
      </c>
      <c r="J4209" s="512"/>
      <c r="L4209" s="23">
        <v>44159</v>
      </c>
      <c r="M4209" s="241" t="s">
        <v>764</v>
      </c>
      <c r="S4209">
        <f t="shared" si="526"/>
        <v>2020</v>
      </c>
    </row>
    <row r="4210" spans="1:19">
      <c r="A4210" s="418" t="s">
        <v>663</v>
      </c>
      <c r="B4210" s="497">
        <f t="shared" si="533"/>
        <v>44165</v>
      </c>
      <c r="C4210" s="498">
        <v>7094957.7699999996</v>
      </c>
      <c r="D4210" s="498"/>
      <c r="E4210" s="495">
        <f t="shared" si="534"/>
        <v>48669828.730000004</v>
      </c>
      <c r="F4210" s="495">
        <f t="shared" si="534"/>
        <v>64259579.490000002</v>
      </c>
      <c r="G4210" s="495">
        <f t="shared" si="532"/>
        <v>-15589750.759999998</v>
      </c>
      <c r="H4210" s="495">
        <f>VLOOKUP(A4210,'02-Metrics'!A:R,18,FALSE)</f>
        <v>182442342</v>
      </c>
      <c r="I4210" s="496">
        <f t="shared" si="524"/>
        <v>-8.5450288508135894E-2</v>
      </c>
      <c r="J4210" s="512"/>
      <c r="L4210" s="23">
        <v>44165</v>
      </c>
      <c r="M4210" s="241" t="s">
        <v>1039</v>
      </c>
      <c r="S4210">
        <f t="shared" si="526"/>
        <v>2020</v>
      </c>
    </row>
    <row r="4211" spans="1:19">
      <c r="A4211" s="418" t="s">
        <v>663</v>
      </c>
      <c r="B4211" s="497">
        <f t="shared" si="533"/>
        <v>44165</v>
      </c>
      <c r="C4211" s="498">
        <v>124228</v>
      </c>
      <c r="D4211" s="498"/>
      <c r="E4211" s="495">
        <f t="shared" si="534"/>
        <v>48794056.730000004</v>
      </c>
      <c r="F4211" s="495">
        <f t="shared" si="534"/>
        <v>64259579.490000002</v>
      </c>
      <c r="G4211" s="495">
        <f t="shared" si="532"/>
        <v>-15465522.759999998</v>
      </c>
      <c r="H4211" s="495">
        <f>VLOOKUP(A4211,'02-Metrics'!A:R,18,FALSE)</f>
        <v>182442342</v>
      </c>
      <c r="I4211" s="496">
        <f t="shared" si="524"/>
        <v>-8.4769372013433139E-2</v>
      </c>
      <c r="J4211" s="512"/>
      <c r="L4211" s="23">
        <v>44165</v>
      </c>
      <c r="M4211" s="241" t="s">
        <v>1039</v>
      </c>
      <c r="S4211">
        <f t="shared" si="526"/>
        <v>2020</v>
      </c>
    </row>
    <row r="4212" spans="1:19">
      <c r="A4212" s="418" t="s">
        <v>663</v>
      </c>
      <c r="B4212" s="497">
        <f t="shared" si="533"/>
        <v>44166</v>
      </c>
      <c r="C4212" s="498"/>
      <c r="D4212" s="498">
        <v>12772294.330000006</v>
      </c>
      <c r="E4212" s="495">
        <f t="shared" si="534"/>
        <v>48794056.730000004</v>
      </c>
      <c r="F4212" s="495">
        <f t="shared" si="534"/>
        <v>77031873.820000008</v>
      </c>
      <c r="G4212" s="495">
        <f t="shared" si="532"/>
        <v>-28237817.090000004</v>
      </c>
      <c r="H4212" s="495">
        <f>VLOOKUP(A4212,'02-Metrics'!A:R,18,FALSE)</f>
        <v>182442342</v>
      </c>
      <c r="I4212" s="496">
        <f t="shared" si="524"/>
        <v>-0.15477666412548027</v>
      </c>
      <c r="J4212" s="512"/>
      <c r="L4212" s="23">
        <v>44166</v>
      </c>
      <c r="M4212" s="241" t="s">
        <v>1040</v>
      </c>
      <c r="S4212">
        <f t="shared" si="526"/>
        <v>2020</v>
      </c>
    </row>
    <row r="4213" spans="1:19">
      <c r="A4213" s="418" t="s">
        <v>663</v>
      </c>
      <c r="B4213" s="497">
        <v>44197</v>
      </c>
      <c r="C4213" s="498"/>
      <c r="D4213" s="498">
        <v>16571648.949999999</v>
      </c>
      <c r="E4213" s="495">
        <f t="shared" si="534"/>
        <v>48794056.730000004</v>
      </c>
      <c r="F4213" s="495">
        <f t="shared" si="534"/>
        <v>93603522.770000011</v>
      </c>
      <c r="G4213" s="495">
        <f t="shared" si="532"/>
        <v>-44809466.040000007</v>
      </c>
      <c r="H4213" s="495">
        <f>VLOOKUP(A4213,'02-Metrics'!A:R,18,FALSE)</f>
        <v>182442342</v>
      </c>
      <c r="I4213" s="496">
        <f t="shared" si="524"/>
        <v>-0.24560891703527904</v>
      </c>
      <c r="J4213" s="512"/>
      <c r="M4213" s="241" t="s">
        <v>1038</v>
      </c>
      <c r="S4213">
        <f t="shared" si="526"/>
        <v>2021</v>
      </c>
    </row>
    <row r="4214" spans="1:19">
      <c r="A4214" s="418" t="s">
        <v>663</v>
      </c>
      <c r="B4214" s="497">
        <v>44228</v>
      </c>
      <c r="C4214" s="498"/>
      <c r="D4214" s="498">
        <v>15413120.180000002</v>
      </c>
      <c r="E4214" s="495">
        <f t="shared" si="534"/>
        <v>48794056.730000004</v>
      </c>
      <c r="F4214" s="495">
        <f t="shared" si="534"/>
        <v>109016642.95000002</v>
      </c>
      <c r="G4214" s="495">
        <f t="shared" si="532"/>
        <v>-60222586.220000014</v>
      </c>
      <c r="H4214" s="495">
        <f>VLOOKUP(A4214,'02-Metrics'!A:R,18,FALSE)</f>
        <v>182442342</v>
      </c>
      <c r="I4214" s="496">
        <f t="shared" si="524"/>
        <v>-0.33009106087883927</v>
      </c>
      <c r="J4214" s="512"/>
      <c r="M4214" s="241" t="s">
        <v>1038</v>
      </c>
      <c r="S4214">
        <f t="shared" si="526"/>
        <v>2021</v>
      </c>
    </row>
    <row r="4215" spans="1:19">
      <c r="A4215" s="418" t="s">
        <v>663</v>
      </c>
      <c r="B4215" s="497">
        <f>L4215</f>
        <v>44237</v>
      </c>
      <c r="C4215" s="498">
        <v>15073158.35</v>
      </c>
      <c r="D4215" s="498"/>
      <c r="E4215" s="495">
        <f t="shared" si="534"/>
        <v>63867215.080000006</v>
      </c>
      <c r="F4215" s="495">
        <f t="shared" si="534"/>
        <v>109016642.95000002</v>
      </c>
      <c r="G4215" s="495">
        <f t="shared" si="532"/>
        <v>-45149427.870000012</v>
      </c>
      <c r="H4215" s="495">
        <f>VLOOKUP(A4215,'02-Metrics'!A:R,18,FALSE)</f>
        <v>182442342</v>
      </c>
      <c r="I4215" s="496">
        <f t="shared" si="524"/>
        <v>-0.24747231029296923</v>
      </c>
      <c r="J4215" s="512"/>
      <c r="L4215" s="23">
        <v>44237</v>
      </c>
      <c r="M4215" s="241" t="s">
        <v>764</v>
      </c>
      <c r="S4215">
        <f t="shared" si="526"/>
        <v>2021</v>
      </c>
    </row>
    <row r="4216" spans="1:19">
      <c r="A4216" s="418" t="s">
        <v>663</v>
      </c>
      <c r="B4216" s="497">
        <f>L4216</f>
        <v>44255</v>
      </c>
      <c r="C4216" s="498">
        <v>14840272.42</v>
      </c>
      <c r="D4216" s="498"/>
      <c r="E4216" s="495">
        <f t="shared" si="534"/>
        <v>78707487.5</v>
      </c>
      <c r="F4216" s="495">
        <f t="shared" si="534"/>
        <v>109016642.95000002</v>
      </c>
      <c r="G4216" s="495">
        <f t="shared" si="532"/>
        <v>-30309155.450000018</v>
      </c>
      <c r="H4216" s="495">
        <f>VLOOKUP(A4216,'02-Metrics'!A:R,18,FALSE)</f>
        <v>182442342</v>
      </c>
      <c r="I4216" s="496">
        <f t="shared" ref="I4216:I4279" si="535">G4216/H4216</f>
        <v>-0.16613005028185845</v>
      </c>
      <c r="J4216" s="512"/>
      <c r="L4216" s="23">
        <v>44255</v>
      </c>
      <c r="M4216" s="241" t="s">
        <v>764</v>
      </c>
      <c r="S4216">
        <f t="shared" si="526"/>
        <v>2021</v>
      </c>
    </row>
    <row r="4217" spans="1:19">
      <c r="A4217" s="418" t="s">
        <v>663</v>
      </c>
      <c r="B4217" s="497">
        <f>L4217</f>
        <v>44255</v>
      </c>
      <c r="C4217" s="498">
        <v>32746957.219999999</v>
      </c>
      <c r="D4217" s="498"/>
      <c r="E4217" s="495">
        <f t="shared" si="534"/>
        <v>111454444.72</v>
      </c>
      <c r="F4217" s="495">
        <f t="shared" si="534"/>
        <v>109016642.95000002</v>
      </c>
      <c r="G4217" s="495">
        <f t="shared" si="532"/>
        <v>2437801.7699999809</v>
      </c>
      <c r="H4217" s="495">
        <f>VLOOKUP(A4217,'02-Metrics'!A:R,18,FALSE)</f>
        <v>182442342</v>
      </c>
      <c r="I4217" s="496">
        <f t="shared" si="535"/>
        <v>1.3362039443672461E-2</v>
      </c>
      <c r="J4217" s="512"/>
      <c r="L4217" s="23">
        <v>44255</v>
      </c>
      <c r="M4217" s="241" t="s">
        <v>764</v>
      </c>
      <c r="S4217">
        <f t="shared" si="526"/>
        <v>2021</v>
      </c>
    </row>
    <row r="4218" spans="1:19">
      <c r="A4218" s="418" t="s">
        <v>663</v>
      </c>
      <c r="B4218" s="497">
        <v>44256</v>
      </c>
      <c r="C4218" s="498"/>
      <c r="D4218" s="498">
        <v>10876714.040000001</v>
      </c>
      <c r="E4218" s="495">
        <f>C4218+E4217</f>
        <v>111454444.72</v>
      </c>
      <c r="F4218" s="495">
        <f>D4218+F4217</f>
        <v>119893356.99000002</v>
      </c>
      <c r="G4218" s="495">
        <f t="shared" si="532"/>
        <v>-8438912.2700000256</v>
      </c>
      <c r="H4218" s="495">
        <f>VLOOKUP(A4218,'02-Metrics'!A:R,18,FALSE)</f>
        <v>182442342</v>
      </c>
      <c r="I4218" s="496">
        <f t="shared" si="535"/>
        <v>-4.6255228788939937E-2</v>
      </c>
      <c r="J4218" s="512"/>
      <c r="M4218" s="241" t="s">
        <v>1038</v>
      </c>
      <c r="S4218">
        <f t="shared" si="526"/>
        <v>2021</v>
      </c>
    </row>
    <row r="4219" spans="1:19">
      <c r="A4219" s="418" t="s">
        <v>663</v>
      </c>
      <c r="B4219" s="497">
        <f>L4219</f>
        <v>44311</v>
      </c>
      <c r="C4219" s="498">
        <v>40304357.700000003</v>
      </c>
      <c r="D4219" s="498"/>
      <c r="E4219" s="495">
        <f t="shared" si="534"/>
        <v>151758802.42000002</v>
      </c>
      <c r="F4219" s="495">
        <f t="shared" si="534"/>
        <v>119893356.99000002</v>
      </c>
      <c r="G4219" s="495">
        <f t="shared" si="532"/>
        <v>31865445.429999992</v>
      </c>
      <c r="H4219" s="495">
        <f>VLOOKUP(A4219,'02-Metrics'!A:R,18,FALSE)</f>
        <v>182442342</v>
      </c>
      <c r="I4219" s="496">
        <f t="shared" si="535"/>
        <v>0.17466036162811369</v>
      </c>
      <c r="J4219" s="512"/>
      <c r="L4219" s="23">
        <v>44311</v>
      </c>
      <c r="M4219" s="241" t="s">
        <v>1039</v>
      </c>
      <c r="S4219">
        <f t="shared" si="526"/>
        <v>2021</v>
      </c>
    </row>
    <row r="4220" spans="1:19">
      <c r="A4220" s="418"/>
      <c r="B4220" s="505"/>
      <c r="C4220" s="506"/>
      <c r="D4220" s="506"/>
      <c r="E4220" s="506"/>
      <c r="F4220" s="506"/>
      <c r="G4220" s="506"/>
      <c r="H4220" s="495"/>
      <c r="I4220" s="496"/>
      <c r="J4220" s="512"/>
      <c r="S4220">
        <f t="shared" si="526"/>
        <v>1900</v>
      </c>
    </row>
    <row r="4221" spans="1:19">
      <c r="A4221" s="418" t="s">
        <v>1188</v>
      </c>
      <c r="B4221" s="497">
        <v>43983</v>
      </c>
      <c r="C4221" s="498"/>
      <c r="D4221" s="498">
        <v>832.5</v>
      </c>
      <c r="E4221" s="495">
        <f>C4221+E4220</f>
        <v>0</v>
      </c>
      <c r="F4221" s="495">
        <f>D4221+F4220</f>
        <v>832.5</v>
      </c>
      <c r="G4221" s="495">
        <f t="shared" si="532"/>
        <v>-832.5</v>
      </c>
      <c r="H4221" s="495">
        <f>VLOOKUP(A4221,'02-Metrics'!A:R,18,FALSE)</f>
        <v>542690000</v>
      </c>
      <c r="I4221" s="496">
        <f t="shared" si="535"/>
        <v>-1.5340249497871713E-6</v>
      </c>
      <c r="J4221" s="512"/>
      <c r="M4221" s="241" t="s">
        <v>1038</v>
      </c>
      <c r="S4221">
        <f t="shared" si="526"/>
        <v>2020</v>
      </c>
    </row>
    <row r="4222" spans="1:19">
      <c r="A4222" s="418"/>
      <c r="B4222" s="505"/>
      <c r="C4222" s="506"/>
      <c r="D4222" s="506"/>
      <c r="E4222" s="506"/>
      <c r="F4222" s="506"/>
      <c r="G4222" s="506"/>
      <c r="H4222" s="495"/>
      <c r="I4222" s="496"/>
      <c r="J4222" s="512"/>
      <c r="S4222">
        <f t="shared" si="526"/>
        <v>1900</v>
      </c>
    </row>
    <row r="4223" spans="1:19">
      <c r="A4223" s="418" t="s">
        <v>1005</v>
      </c>
      <c r="B4223" s="497">
        <f>L4223</f>
        <v>43830</v>
      </c>
      <c r="C4223" s="498">
        <v>15494720</v>
      </c>
      <c r="D4223" s="498"/>
      <c r="E4223" s="495">
        <f t="shared" ref="E4223:F4229" si="536">C4223+E4222</f>
        <v>15494720</v>
      </c>
      <c r="F4223" s="495">
        <f t="shared" si="536"/>
        <v>0</v>
      </c>
      <c r="G4223" s="495">
        <f t="shared" si="532"/>
        <v>15494720</v>
      </c>
      <c r="H4223" s="495">
        <f>VLOOKUP(A4223,'02-Metrics'!A:R,18,FALSE)</f>
        <v>100042648</v>
      </c>
      <c r="I4223" s="496">
        <f t="shared" si="535"/>
        <v>0.15488114628873079</v>
      </c>
      <c r="J4223" s="512"/>
      <c r="L4223" s="23">
        <v>43830</v>
      </c>
      <c r="M4223" s="241" t="s">
        <v>1039</v>
      </c>
      <c r="S4223">
        <f t="shared" si="526"/>
        <v>2019</v>
      </c>
    </row>
    <row r="4224" spans="1:19">
      <c r="A4224" s="418" t="s">
        <v>1005</v>
      </c>
      <c r="B4224" s="497">
        <v>43891</v>
      </c>
      <c r="C4224" s="498"/>
      <c r="D4224" s="498">
        <v>2500000</v>
      </c>
      <c r="E4224" s="495">
        <f t="shared" si="536"/>
        <v>15494720</v>
      </c>
      <c r="F4224" s="495">
        <f t="shared" si="536"/>
        <v>2500000</v>
      </c>
      <c r="G4224" s="495">
        <f t="shared" si="532"/>
        <v>12994720</v>
      </c>
      <c r="H4224" s="495">
        <f>VLOOKUP(A4224,'02-Metrics'!A:R,18,FALSE)</f>
        <v>100042648</v>
      </c>
      <c r="I4224" s="496">
        <f t="shared" si="535"/>
        <v>0.12989180374353945</v>
      </c>
      <c r="J4224" s="512"/>
      <c r="M4224" s="241" t="s">
        <v>1038</v>
      </c>
      <c r="S4224">
        <f t="shared" si="526"/>
        <v>2020</v>
      </c>
    </row>
    <row r="4225" spans="1:19">
      <c r="A4225" s="418" t="s">
        <v>1005</v>
      </c>
      <c r="B4225" s="497">
        <v>43922</v>
      </c>
      <c r="C4225" s="498"/>
      <c r="D4225" s="498">
        <v>8000000</v>
      </c>
      <c r="E4225" s="495">
        <f t="shared" si="536"/>
        <v>15494720</v>
      </c>
      <c r="F4225" s="495">
        <f t="shared" si="536"/>
        <v>10500000</v>
      </c>
      <c r="G4225" s="495">
        <f t="shared" si="532"/>
        <v>4994720</v>
      </c>
      <c r="H4225" s="495">
        <f>VLOOKUP(A4225,'02-Metrics'!A:R,18,FALSE)</f>
        <v>100042648</v>
      </c>
      <c r="I4225" s="496">
        <f t="shared" si="535"/>
        <v>4.9925907598927212E-2</v>
      </c>
      <c r="J4225" s="512"/>
      <c r="M4225" s="241" t="s">
        <v>1038</v>
      </c>
      <c r="S4225">
        <f t="shared" si="526"/>
        <v>2020</v>
      </c>
    </row>
    <row r="4226" spans="1:19">
      <c r="A4226" s="418" t="s">
        <v>1005</v>
      </c>
      <c r="B4226" s="497">
        <v>43983</v>
      </c>
      <c r="C4226" s="498"/>
      <c r="D4226" s="498">
        <v>3000000</v>
      </c>
      <c r="E4226" s="495">
        <f t="shared" si="536"/>
        <v>15494720</v>
      </c>
      <c r="F4226" s="495">
        <f t="shared" si="536"/>
        <v>13500000</v>
      </c>
      <c r="G4226" s="495">
        <f t="shared" si="532"/>
        <v>1994720</v>
      </c>
      <c r="H4226" s="495">
        <f>VLOOKUP(A4226,'02-Metrics'!A:R,18,FALSE)</f>
        <v>100042648</v>
      </c>
      <c r="I4226" s="496">
        <f t="shared" si="535"/>
        <v>1.9938696544697616E-2</v>
      </c>
      <c r="J4226" s="512"/>
      <c r="M4226" s="241" t="s">
        <v>1038</v>
      </c>
      <c r="S4226">
        <f t="shared" si="526"/>
        <v>2020</v>
      </c>
    </row>
    <row r="4227" spans="1:19">
      <c r="A4227" s="418" t="s">
        <v>1005</v>
      </c>
      <c r="B4227" s="497">
        <f>L4227</f>
        <v>44011</v>
      </c>
      <c r="C4227" s="498">
        <v>95</v>
      </c>
      <c r="D4227" s="498"/>
      <c r="E4227" s="495">
        <f t="shared" si="536"/>
        <v>15494815</v>
      </c>
      <c r="F4227" s="495">
        <f t="shared" si="536"/>
        <v>13500000</v>
      </c>
      <c r="G4227" s="495">
        <f t="shared" si="532"/>
        <v>1994815</v>
      </c>
      <c r="H4227" s="495">
        <f>VLOOKUP(A4227,'02-Metrics'!A:R,18,FALSE)</f>
        <v>100042648</v>
      </c>
      <c r="I4227" s="496">
        <f t="shared" si="535"/>
        <v>1.9939646139714336E-2</v>
      </c>
      <c r="J4227" s="512"/>
      <c r="L4227" s="23">
        <v>44011</v>
      </c>
      <c r="M4227" s="241" t="s">
        <v>1039</v>
      </c>
      <c r="S4227">
        <f t="shared" ref="S4227:S4290" si="537">YEAR(B4227)</f>
        <v>2020</v>
      </c>
    </row>
    <row r="4228" spans="1:19">
      <c r="A4228" s="418" t="s">
        <v>1005</v>
      </c>
      <c r="B4228" s="497">
        <v>44013</v>
      </c>
      <c r="C4228" s="498"/>
      <c r="D4228" s="498">
        <v>2114917.27</v>
      </c>
      <c r="E4228" s="495">
        <f t="shared" si="536"/>
        <v>15494815</v>
      </c>
      <c r="F4228" s="495">
        <f t="shared" si="536"/>
        <v>15614917.27</v>
      </c>
      <c r="G4228" s="495">
        <f t="shared" si="532"/>
        <v>-120102.26999999955</v>
      </c>
      <c r="H4228" s="495">
        <f>VLOOKUP(A4228,'02-Metrics'!A:R,18,FALSE)</f>
        <v>100042648</v>
      </c>
      <c r="I4228" s="496">
        <f t="shared" si="535"/>
        <v>-1.2005107061940179E-3</v>
      </c>
      <c r="J4228" s="512"/>
      <c r="M4228" s="241" t="s">
        <v>1038</v>
      </c>
      <c r="S4228">
        <f t="shared" si="537"/>
        <v>2020</v>
      </c>
    </row>
    <row r="4229" spans="1:19">
      <c r="A4229" s="418" t="s">
        <v>1005</v>
      </c>
      <c r="B4229" s="497">
        <v>44044</v>
      </c>
      <c r="C4229" s="498"/>
      <c r="D4229" s="498">
        <v>5000000</v>
      </c>
      <c r="E4229" s="495">
        <f t="shared" si="536"/>
        <v>15494815</v>
      </c>
      <c r="F4229" s="495">
        <f t="shared" si="536"/>
        <v>20614917.27</v>
      </c>
      <c r="G4229" s="495">
        <f t="shared" si="532"/>
        <v>-5120102.2699999996</v>
      </c>
      <c r="H4229" s="495">
        <f>VLOOKUP(A4229,'02-Metrics'!A:R,18,FALSE)</f>
        <v>100042648</v>
      </c>
      <c r="I4229" s="496">
        <f t="shared" si="535"/>
        <v>-5.1179195796576669E-2</v>
      </c>
      <c r="J4229" s="512"/>
      <c r="M4229" s="241" t="s">
        <v>1038</v>
      </c>
      <c r="S4229">
        <f t="shared" si="537"/>
        <v>2020</v>
      </c>
    </row>
    <row r="4230" spans="1:19">
      <c r="A4230" s="418"/>
      <c r="B4230" s="505"/>
      <c r="C4230" s="506"/>
      <c r="D4230" s="506"/>
      <c r="E4230" s="506"/>
      <c r="F4230" s="506"/>
      <c r="G4230" s="506"/>
      <c r="H4230" s="495"/>
      <c r="I4230" s="496"/>
      <c r="J4230" s="512"/>
      <c r="S4230">
        <f t="shared" si="537"/>
        <v>1900</v>
      </c>
    </row>
    <row r="4231" spans="1:19">
      <c r="A4231" s="418" t="s">
        <v>1010</v>
      </c>
      <c r="B4231" s="497">
        <v>43891</v>
      </c>
      <c r="C4231" s="498"/>
      <c r="D4231" s="498">
        <v>815080</v>
      </c>
      <c r="E4231" s="495">
        <f t="shared" ref="E4231:F4246" si="538">C4231+E4230</f>
        <v>0</v>
      </c>
      <c r="F4231" s="495">
        <f t="shared" si="538"/>
        <v>815080</v>
      </c>
      <c r="G4231" s="495">
        <f t="shared" si="532"/>
        <v>-815080</v>
      </c>
      <c r="H4231" s="495">
        <f>VLOOKUP(A4231,'02-Metrics'!A:R,18,FALSE)</f>
        <v>124132580.952381</v>
      </c>
      <c r="I4231" s="496">
        <f t="shared" si="535"/>
        <v>-6.5662052117701165E-3</v>
      </c>
      <c r="J4231" s="512"/>
      <c r="M4231" s="241" t="s">
        <v>1038</v>
      </c>
      <c r="S4231">
        <f t="shared" si="537"/>
        <v>2020</v>
      </c>
    </row>
    <row r="4232" spans="1:19">
      <c r="A4232" s="418" t="s">
        <v>1010</v>
      </c>
      <c r="B4232" s="497">
        <v>43922</v>
      </c>
      <c r="C4232" s="498"/>
      <c r="D4232" s="498">
        <v>6767355.3499999996</v>
      </c>
      <c r="E4232" s="495">
        <f t="shared" si="538"/>
        <v>0</v>
      </c>
      <c r="F4232" s="495">
        <f t="shared" si="538"/>
        <v>7582435.3499999996</v>
      </c>
      <c r="G4232" s="495">
        <f t="shared" si="532"/>
        <v>-7582435.3499999996</v>
      </c>
      <c r="H4232" s="495">
        <f>VLOOKUP(A4232,'02-Metrics'!A:R,18,FALSE)</f>
        <v>124132580.952381</v>
      </c>
      <c r="I4232" s="496">
        <f t="shared" si="535"/>
        <v>-6.1083361771948723E-2</v>
      </c>
      <c r="J4232" s="512"/>
      <c r="M4232" s="241" t="s">
        <v>1038</v>
      </c>
      <c r="S4232">
        <f t="shared" si="537"/>
        <v>2020</v>
      </c>
    </row>
    <row r="4233" spans="1:19">
      <c r="A4233" s="418" t="s">
        <v>1010</v>
      </c>
      <c r="B4233" s="497">
        <v>43952</v>
      </c>
      <c r="C4233" s="498"/>
      <c r="D4233" s="498">
        <v>10136135.979999999</v>
      </c>
      <c r="E4233" s="495">
        <f t="shared" si="538"/>
        <v>0</v>
      </c>
      <c r="F4233" s="495">
        <f t="shared" si="538"/>
        <v>17718571.329999998</v>
      </c>
      <c r="G4233" s="495">
        <f t="shared" si="532"/>
        <v>-17718571.329999998</v>
      </c>
      <c r="H4233" s="495">
        <f>VLOOKUP(A4233,'02-Metrics'!A:R,18,FALSE)</f>
        <v>124132580.952381</v>
      </c>
      <c r="I4233" s="496">
        <f t="shared" si="535"/>
        <v>-0.14273908746646533</v>
      </c>
      <c r="J4233" s="512"/>
      <c r="M4233" s="241" t="s">
        <v>1038</v>
      </c>
      <c r="S4233">
        <f t="shared" si="537"/>
        <v>2020</v>
      </c>
    </row>
    <row r="4234" spans="1:19">
      <c r="A4234" s="418" t="s">
        <v>1010</v>
      </c>
      <c r="B4234" s="497">
        <f>L4234</f>
        <v>43964</v>
      </c>
      <c r="C4234" s="498">
        <v>20000000</v>
      </c>
      <c r="D4234" s="498"/>
      <c r="E4234" s="495">
        <f t="shared" si="538"/>
        <v>20000000</v>
      </c>
      <c r="F4234" s="495">
        <f t="shared" si="538"/>
        <v>17718571.329999998</v>
      </c>
      <c r="G4234" s="495">
        <f t="shared" si="532"/>
        <v>2281428.6700000018</v>
      </c>
      <c r="H4234" s="495">
        <f>VLOOKUP(A4234,'02-Metrics'!A:R,18,FALSE)</f>
        <v>124132580.952381</v>
      </c>
      <c r="I4234" s="496">
        <f t="shared" si="535"/>
        <v>1.8378967491823842E-2</v>
      </c>
      <c r="J4234" s="512"/>
      <c r="L4234" s="23">
        <v>43964</v>
      </c>
      <c r="M4234" s="241" t="s">
        <v>764</v>
      </c>
      <c r="S4234">
        <f t="shared" si="537"/>
        <v>2020</v>
      </c>
    </row>
    <row r="4235" spans="1:19">
      <c r="A4235" s="418" t="s">
        <v>1010</v>
      </c>
      <c r="B4235" s="497">
        <v>43983</v>
      </c>
      <c r="C4235" s="498"/>
      <c r="D4235" s="498">
        <v>7529622.5999999996</v>
      </c>
      <c r="E4235" s="495">
        <f t="shared" si="538"/>
        <v>20000000</v>
      </c>
      <c r="F4235" s="495">
        <f t="shared" si="538"/>
        <v>25248193.93</v>
      </c>
      <c r="G4235" s="495">
        <f t="shared" si="532"/>
        <v>-5248193.93</v>
      </c>
      <c r="H4235" s="495">
        <f>VLOOKUP(A4235,'02-Metrics'!A:R,18,FALSE)</f>
        <v>124132580.952381</v>
      </c>
      <c r="I4235" s="496">
        <f t="shared" si="535"/>
        <v>-4.2278939902274978E-2</v>
      </c>
      <c r="J4235" s="512"/>
      <c r="M4235" s="241" t="s">
        <v>1038</v>
      </c>
      <c r="S4235">
        <f t="shared" si="537"/>
        <v>2020</v>
      </c>
    </row>
    <row r="4236" spans="1:19">
      <c r="A4236" s="418" t="s">
        <v>1010</v>
      </c>
      <c r="B4236" s="497">
        <v>44013</v>
      </c>
      <c r="C4236" s="498"/>
      <c r="D4236" s="498">
        <v>2787393.4</v>
      </c>
      <c r="E4236" s="495">
        <f t="shared" si="538"/>
        <v>20000000</v>
      </c>
      <c r="F4236" s="495">
        <f t="shared" si="538"/>
        <v>28035587.329999998</v>
      </c>
      <c r="G4236" s="495">
        <f t="shared" si="532"/>
        <v>-8035587.3299999982</v>
      </c>
      <c r="H4236" s="495">
        <f>VLOOKUP(A4236,'02-Metrics'!A:R,18,FALSE)</f>
        <v>124132580.952381</v>
      </c>
      <c r="I4236" s="496">
        <f t="shared" si="535"/>
        <v>-6.4733910052853588E-2</v>
      </c>
      <c r="J4236" s="512"/>
      <c r="M4236" s="241" t="s">
        <v>1038</v>
      </c>
      <c r="S4236">
        <f t="shared" si="537"/>
        <v>2020</v>
      </c>
    </row>
    <row r="4237" spans="1:19">
      <c r="A4237" s="418" t="s">
        <v>1010</v>
      </c>
      <c r="B4237" s="497">
        <v>44044</v>
      </c>
      <c r="C4237" s="498"/>
      <c r="D4237" s="498">
        <v>1496601.58</v>
      </c>
      <c r="E4237" s="495">
        <f t="shared" si="538"/>
        <v>20000000</v>
      </c>
      <c r="F4237" s="495">
        <f t="shared" si="538"/>
        <v>29532188.909999996</v>
      </c>
      <c r="G4237" s="495">
        <f t="shared" si="532"/>
        <v>-9532188.9099999964</v>
      </c>
      <c r="H4237" s="495">
        <f>VLOOKUP(A4237,'02-Metrics'!A:R,18,FALSE)</f>
        <v>124132580.952381</v>
      </c>
      <c r="I4237" s="496">
        <f t="shared" si="535"/>
        <v>-7.6790386833708688E-2</v>
      </c>
      <c r="J4237" s="512"/>
      <c r="M4237" s="241" t="s">
        <v>1038</v>
      </c>
      <c r="S4237">
        <f t="shared" si="537"/>
        <v>2020</v>
      </c>
    </row>
    <row r="4238" spans="1:19">
      <c r="A4238" s="418" t="s">
        <v>1010</v>
      </c>
      <c r="B4238" s="497">
        <v>44075</v>
      </c>
      <c r="C4238" s="498"/>
      <c r="D4238" s="498">
        <v>4050574.04</v>
      </c>
      <c r="E4238" s="495">
        <f t="shared" si="538"/>
        <v>20000000</v>
      </c>
      <c r="F4238" s="495">
        <f t="shared" si="538"/>
        <v>33582762.949999996</v>
      </c>
      <c r="G4238" s="495">
        <f t="shared" si="532"/>
        <v>-13582762.949999996</v>
      </c>
      <c r="H4238" s="495">
        <f>VLOOKUP(A4238,'02-Metrics'!A:R,18,FALSE)</f>
        <v>124132580.952381</v>
      </c>
      <c r="I4238" s="496">
        <f t="shared" si="535"/>
        <v>-0.10942141737317565</v>
      </c>
      <c r="J4238" s="512"/>
      <c r="M4238" s="241" t="s">
        <v>1038</v>
      </c>
      <c r="S4238">
        <f t="shared" si="537"/>
        <v>2020</v>
      </c>
    </row>
    <row r="4239" spans="1:19">
      <c r="A4239" s="418" t="s">
        <v>1010</v>
      </c>
      <c r="B4239" s="497">
        <f>L4239</f>
        <v>44105</v>
      </c>
      <c r="C4239" s="498"/>
      <c r="D4239" s="498">
        <v>417215.48</v>
      </c>
      <c r="E4239" s="495">
        <f t="shared" si="538"/>
        <v>20000000</v>
      </c>
      <c r="F4239" s="495">
        <f t="shared" si="538"/>
        <v>33999978.429999992</v>
      </c>
      <c r="G4239" s="495">
        <f t="shared" si="532"/>
        <v>-13999978.429999992</v>
      </c>
      <c r="H4239" s="495">
        <f>VLOOKUP(A4239,'02-Metrics'!A:R,18,FALSE)</f>
        <v>124132580.952381</v>
      </c>
      <c r="I4239" s="496">
        <f t="shared" si="535"/>
        <v>-0.11278246470498007</v>
      </c>
      <c r="J4239" s="512"/>
      <c r="L4239" s="23">
        <v>44105</v>
      </c>
      <c r="M4239" s="241" t="s">
        <v>1040</v>
      </c>
      <c r="S4239">
        <f t="shared" si="537"/>
        <v>2020</v>
      </c>
    </row>
    <row r="4240" spans="1:19">
      <c r="A4240" s="418" t="s">
        <v>1010</v>
      </c>
      <c r="B4240" s="497">
        <f>L4240</f>
        <v>44136</v>
      </c>
      <c r="C4240" s="498"/>
      <c r="D4240" s="498">
        <v>2205024.46</v>
      </c>
      <c r="E4240" s="495">
        <f t="shared" si="538"/>
        <v>20000000</v>
      </c>
      <c r="F4240" s="495">
        <f t="shared" si="538"/>
        <v>36205002.889999993</v>
      </c>
      <c r="G4240" s="495">
        <f t="shared" si="532"/>
        <v>-16205002.889999993</v>
      </c>
      <c r="H4240" s="495">
        <f>VLOOKUP(A4240,'02-Metrics'!A:R,18,FALSE)</f>
        <v>124132580.952381</v>
      </c>
      <c r="I4240" s="496">
        <f t="shared" si="535"/>
        <v>-0.13054592731151268</v>
      </c>
      <c r="J4240" s="512"/>
      <c r="L4240" s="23">
        <v>44136</v>
      </c>
      <c r="M4240" s="241" t="s">
        <v>1040</v>
      </c>
      <c r="S4240">
        <f t="shared" si="537"/>
        <v>2020</v>
      </c>
    </row>
    <row r="4241" spans="1:19">
      <c r="A4241" s="418" t="s">
        <v>1010</v>
      </c>
      <c r="B4241" s="497">
        <f>L4241</f>
        <v>44166</v>
      </c>
      <c r="C4241" s="498"/>
      <c r="D4241" s="498">
        <v>467048.55</v>
      </c>
      <c r="E4241" s="495">
        <f t="shared" si="538"/>
        <v>20000000</v>
      </c>
      <c r="F4241" s="495">
        <f t="shared" si="538"/>
        <v>36672051.43999999</v>
      </c>
      <c r="G4241" s="495">
        <f t="shared" si="532"/>
        <v>-16672051.43999999</v>
      </c>
      <c r="H4241" s="495">
        <f>VLOOKUP(A4241,'02-Metrics'!A:R,18,FALSE)</f>
        <v>124132580.952381</v>
      </c>
      <c r="I4241" s="496">
        <f t="shared" si="535"/>
        <v>-0.13430842500886711</v>
      </c>
      <c r="J4241" s="512"/>
      <c r="L4241" s="23">
        <v>44166</v>
      </c>
      <c r="M4241" s="241" t="s">
        <v>1040</v>
      </c>
      <c r="S4241">
        <f t="shared" si="537"/>
        <v>2020</v>
      </c>
    </row>
    <row r="4242" spans="1:19">
      <c r="A4242" s="418" t="s">
        <v>1010</v>
      </c>
      <c r="B4242" s="497">
        <f>L4242</f>
        <v>44194</v>
      </c>
      <c r="C4242" s="498">
        <v>61465690</v>
      </c>
      <c r="D4242" s="498"/>
      <c r="E4242" s="495">
        <f t="shared" si="538"/>
        <v>81465690</v>
      </c>
      <c r="F4242" s="495">
        <f t="shared" si="538"/>
        <v>36672051.43999999</v>
      </c>
      <c r="G4242" s="495">
        <f t="shared" si="532"/>
        <v>44793638.56000001</v>
      </c>
      <c r="H4242" s="495">
        <f>VLOOKUP(A4242,'02-Metrics'!A:R,18,FALSE)</f>
        <v>124132580.952381</v>
      </c>
      <c r="I4242" s="496">
        <f t="shared" si="535"/>
        <v>0.36085319596459109</v>
      </c>
      <c r="J4242" s="512"/>
      <c r="L4242" s="23">
        <v>44194</v>
      </c>
      <c r="M4242" s="241" t="s">
        <v>1039</v>
      </c>
      <c r="S4242">
        <f t="shared" si="537"/>
        <v>2020</v>
      </c>
    </row>
    <row r="4243" spans="1:19">
      <c r="A4243" s="418" t="s">
        <v>1010</v>
      </c>
      <c r="B4243" s="497">
        <v>44197</v>
      </c>
      <c r="C4243" s="498"/>
      <c r="D4243" s="498">
        <v>796272.05999999994</v>
      </c>
      <c r="E4243" s="495">
        <f t="shared" si="538"/>
        <v>81465690</v>
      </c>
      <c r="F4243" s="495">
        <f t="shared" si="538"/>
        <v>37468323.499999993</v>
      </c>
      <c r="G4243" s="495">
        <f t="shared" si="532"/>
        <v>43997366.500000007</v>
      </c>
      <c r="H4243" s="495">
        <f>VLOOKUP(A4243,'02-Metrics'!A:R,18,FALSE)</f>
        <v>124132580.952381</v>
      </c>
      <c r="I4243" s="496">
        <f t="shared" si="535"/>
        <v>0.35443850568834956</v>
      </c>
      <c r="J4243" s="512"/>
      <c r="M4243" s="241" t="s">
        <v>1038</v>
      </c>
      <c r="S4243">
        <f t="shared" si="537"/>
        <v>2021</v>
      </c>
    </row>
    <row r="4244" spans="1:19">
      <c r="A4244" s="418" t="s">
        <v>1010</v>
      </c>
      <c r="B4244" s="497">
        <v>44228</v>
      </c>
      <c r="C4244" s="498"/>
      <c r="D4244" s="498">
        <v>5577.45</v>
      </c>
      <c r="E4244" s="495">
        <f t="shared" si="538"/>
        <v>81465690</v>
      </c>
      <c r="F4244" s="495">
        <f t="shared" si="538"/>
        <v>37473900.949999996</v>
      </c>
      <c r="G4244" s="495">
        <f t="shared" si="532"/>
        <v>43991789.050000004</v>
      </c>
      <c r="H4244" s="495">
        <f>VLOOKUP(A4244,'02-Metrics'!A:R,18,FALSE)</f>
        <v>124132580.952381</v>
      </c>
      <c r="I4244" s="496">
        <f t="shared" si="535"/>
        <v>0.35439357429356821</v>
      </c>
      <c r="J4244" s="512"/>
      <c r="M4244" s="241" t="s">
        <v>1038</v>
      </c>
      <c r="S4244">
        <f t="shared" si="537"/>
        <v>2021</v>
      </c>
    </row>
    <row r="4245" spans="1:19">
      <c r="A4245" s="418" t="s">
        <v>1010</v>
      </c>
      <c r="B4245" s="497">
        <v>44256</v>
      </c>
      <c r="C4245" s="498"/>
      <c r="D4245" s="498">
        <v>396178.24</v>
      </c>
      <c r="E4245" s="495">
        <f t="shared" si="538"/>
        <v>81465690</v>
      </c>
      <c r="F4245" s="495">
        <f t="shared" si="538"/>
        <v>37870079.189999998</v>
      </c>
      <c r="G4245" s="495">
        <f t="shared" si="532"/>
        <v>43595610.810000002</v>
      </c>
      <c r="H4245" s="495">
        <f>VLOOKUP(A4245,'02-Metrics'!A:R,18,FALSE)</f>
        <v>124132580.952381</v>
      </c>
      <c r="I4245" s="496">
        <f t="shared" si="535"/>
        <v>0.35120200092128828</v>
      </c>
      <c r="J4245" s="512"/>
      <c r="M4245" s="241" t="s">
        <v>1038</v>
      </c>
      <c r="S4245">
        <f t="shared" si="537"/>
        <v>2021</v>
      </c>
    </row>
    <row r="4246" spans="1:19">
      <c r="A4246" s="418" t="s">
        <v>1010</v>
      </c>
      <c r="B4246" s="497">
        <f>L4246</f>
        <v>44286</v>
      </c>
      <c r="C4246" s="498">
        <v>6904265</v>
      </c>
      <c r="D4246" s="498"/>
      <c r="E4246" s="495">
        <f t="shared" si="538"/>
        <v>88369955</v>
      </c>
      <c r="F4246" s="495">
        <f t="shared" si="538"/>
        <v>37870079.189999998</v>
      </c>
      <c r="G4246" s="495">
        <f t="shared" si="532"/>
        <v>50499875.810000002</v>
      </c>
      <c r="H4246" s="495">
        <f>VLOOKUP(A4246,'02-Metrics'!A:R,18,FALSE)</f>
        <v>124132580.952381</v>
      </c>
      <c r="I4246" s="496">
        <f t="shared" si="535"/>
        <v>0.40682208830711786</v>
      </c>
      <c r="J4246" s="512"/>
      <c r="L4246" s="23">
        <v>44286</v>
      </c>
      <c r="M4246" s="241" t="s">
        <v>1039</v>
      </c>
      <c r="S4246">
        <f t="shared" si="537"/>
        <v>2021</v>
      </c>
    </row>
    <row r="4247" spans="1:19">
      <c r="A4247" s="418"/>
      <c r="B4247" s="505"/>
      <c r="C4247" s="506"/>
      <c r="D4247" s="506"/>
      <c r="E4247" s="506"/>
      <c r="F4247" s="506"/>
      <c r="G4247" s="506"/>
      <c r="H4247" s="495"/>
      <c r="I4247" s="496"/>
      <c r="J4247" s="512"/>
      <c r="S4247">
        <f t="shared" si="537"/>
        <v>1900</v>
      </c>
    </row>
    <row r="4248" spans="1:19">
      <c r="A4248" s="418" t="s">
        <v>1189</v>
      </c>
      <c r="B4248" s="497">
        <v>43922</v>
      </c>
      <c r="C4248" s="498"/>
      <c r="D4248" s="498">
        <v>20000</v>
      </c>
      <c r="E4248" s="495">
        <f t="shared" ref="E4248:F4263" si="539">C4248+E4247</f>
        <v>0</v>
      </c>
      <c r="F4248" s="495">
        <f t="shared" si="539"/>
        <v>20000</v>
      </c>
      <c r="G4248" s="495">
        <f t="shared" si="532"/>
        <v>-20000</v>
      </c>
      <c r="H4248" s="495">
        <f>VLOOKUP(A4248,'02-Metrics'!A:R,18,FALSE)</f>
        <v>93910355</v>
      </c>
      <c r="I4248" s="496">
        <f t="shared" si="535"/>
        <v>-2.1296905969528067E-4</v>
      </c>
      <c r="J4248" s="512"/>
      <c r="M4248" s="241" t="s">
        <v>1038</v>
      </c>
      <c r="S4248">
        <f t="shared" si="537"/>
        <v>2020</v>
      </c>
    </row>
    <row r="4249" spans="1:19">
      <c r="A4249" s="418" t="s">
        <v>1189</v>
      </c>
      <c r="B4249" s="497">
        <v>43952</v>
      </c>
      <c r="C4249" s="498"/>
      <c r="D4249" s="498">
        <v>165208.13</v>
      </c>
      <c r="E4249" s="495">
        <f t="shared" si="539"/>
        <v>0</v>
      </c>
      <c r="F4249" s="495">
        <f t="shared" si="539"/>
        <v>185208.13</v>
      </c>
      <c r="G4249" s="495">
        <f t="shared" si="532"/>
        <v>-185208.13</v>
      </c>
      <c r="H4249" s="495">
        <f>VLOOKUP(A4249,'02-Metrics'!A:R,18,FALSE)</f>
        <v>93910355</v>
      </c>
      <c r="I4249" s="496">
        <f t="shared" si="535"/>
        <v>-1.9721800647010653E-3</v>
      </c>
      <c r="J4249" s="512"/>
      <c r="M4249" s="241" t="s">
        <v>1038</v>
      </c>
      <c r="S4249">
        <f t="shared" si="537"/>
        <v>2020</v>
      </c>
    </row>
    <row r="4250" spans="1:19">
      <c r="A4250" s="418" t="s">
        <v>1189</v>
      </c>
      <c r="B4250" s="497">
        <v>43983</v>
      </c>
      <c r="C4250" s="498"/>
      <c r="D4250" s="498">
        <v>3536962.0700000003</v>
      </c>
      <c r="E4250" s="495">
        <f t="shared" si="539"/>
        <v>0</v>
      </c>
      <c r="F4250" s="495">
        <f t="shared" si="539"/>
        <v>3722170.2</v>
      </c>
      <c r="G4250" s="495">
        <f t="shared" si="532"/>
        <v>-3722170.2</v>
      </c>
      <c r="H4250" s="495">
        <f>VLOOKUP(A4250,'02-Metrics'!A:R,18,FALSE)</f>
        <v>93910355</v>
      </c>
      <c r="I4250" s="496">
        <f t="shared" si="535"/>
        <v>-3.9635354375989744E-2</v>
      </c>
      <c r="J4250" s="512"/>
      <c r="M4250" s="241" t="s">
        <v>1038</v>
      </c>
      <c r="S4250">
        <f t="shared" si="537"/>
        <v>2020</v>
      </c>
    </row>
    <row r="4251" spans="1:19">
      <c r="A4251" s="418" t="s">
        <v>1189</v>
      </c>
      <c r="B4251" s="497">
        <v>44013</v>
      </c>
      <c r="C4251" s="498"/>
      <c r="D4251" s="498">
        <v>6452555.0699999994</v>
      </c>
      <c r="E4251" s="495">
        <f t="shared" si="539"/>
        <v>0</v>
      </c>
      <c r="F4251" s="495">
        <f t="shared" si="539"/>
        <v>10174725.27</v>
      </c>
      <c r="G4251" s="495">
        <f t="shared" si="532"/>
        <v>-10174725.27</v>
      </c>
      <c r="H4251" s="495">
        <f>VLOOKUP(A4251,'02-Metrics'!A:R,18,FALSE)</f>
        <v>93910355</v>
      </c>
      <c r="I4251" s="496">
        <f t="shared" si="535"/>
        <v>-0.10834508367048554</v>
      </c>
      <c r="J4251" s="512"/>
      <c r="M4251" s="241" t="s">
        <v>1038</v>
      </c>
      <c r="S4251">
        <f t="shared" si="537"/>
        <v>2020</v>
      </c>
    </row>
    <row r="4252" spans="1:19">
      <c r="A4252" s="418" t="s">
        <v>1189</v>
      </c>
      <c r="B4252" s="497">
        <v>44044</v>
      </c>
      <c r="C4252" s="498"/>
      <c r="D4252" s="498">
        <v>5777684.1200000001</v>
      </c>
      <c r="E4252" s="495">
        <f t="shared" si="539"/>
        <v>0</v>
      </c>
      <c r="F4252" s="495">
        <f t="shared" si="539"/>
        <v>15952409.390000001</v>
      </c>
      <c r="G4252" s="495">
        <f t="shared" si="532"/>
        <v>-15952409.390000001</v>
      </c>
      <c r="H4252" s="495">
        <f>VLOOKUP(A4252,'02-Metrics'!A:R,18,FALSE)</f>
        <v>93910355</v>
      </c>
      <c r="I4252" s="496">
        <f t="shared" si="535"/>
        <v>-0.1698684813831233</v>
      </c>
      <c r="J4252" s="512"/>
      <c r="M4252" s="241" t="s">
        <v>1038</v>
      </c>
      <c r="S4252">
        <f t="shared" si="537"/>
        <v>2020</v>
      </c>
    </row>
    <row r="4253" spans="1:19">
      <c r="A4253" s="418" t="s">
        <v>1189</v>
      </c>
      <c r="B4253" s="497">
        <f>L4253</f>
        <v>44060</v>
      </c>
      <c r="C4253" s="498">
        <v>5299995</v>
      </c>
      <c r="D4253" s="498"/>
      <c r="E4253" s="495">
        <f t="shared" si="539"/>
        <v>5299995</v>
      </c>
      <c r="F4253" s="495">
        <f t="shared" si="539"/>
        <v>15952409.390000001</v>
      </c>
      <c r="G4253" s="495">
        <f t="shared" si="532"/>
        <v>-10652414.390000001</v>
      </c>
      <c r="H4253" s="495">
        <f>VLOOKUP(A4253,'02-Metrics'!A:R,18,FALSE)</f>
        <v>93910355</v>
      </c>
      <c r="I4253" s="496">
        <f t="shared" si="535"/>
        <v>-0.11343173380613886</v>
      </c>
      <c r="J4253" s="512"/>
      <c r="L4253" s="23">
        <v>44060</v>
      </c>
      <c r="M4253" s="241" t="s">
        <v>764</v>
      </c>
      <c r="S4253">
        <f t="shared" si="537"/>
        <v>2020</v>
      </c>
    </row>
    <row r="4254" spans="1:19">
      <c r="A4254" s="418" t="s">
        <v>1189</v>
      </c>
      <c r="B4254" s="497">
        <v>44075</v>
      </c>
      <c r="C4254" s="498"/>
      <c r="D4254" s="498">
        <v>4954513.5200000005</v>
      </c>
      <c r="E4254" s="495">
        <f t="shared" si="539"/>
        <v>5299995</v>
      </c>
      <c r="F4254" s="495">
        <f t="shared" si="539"/>
        <v>20906922.91</v>
      </c>
      <c r="G4254" s="495">
        <f t="shared" si="532"/>
        <v>-15606927.91</v>
      </c>
      <c r="H4254" s="495">
        <f>VLOOKUP(A4254,'02-Metrics'!A:R,18,FALSE)</f>
        <v>93910355</v>
      </c>
      <c r="I4254" s="496">
        <f t="shared" si="535"/>
        <v>-0.1661896380862366</v>
      </c>
      <c r="J4254" s="512"/>
      <c r="M4254" s="241" t="s">
        <v>1038</v>
      </c>
      <c r="S4254">
        <f t="shared" si="537"/>
        <v>2020</v>
      </c>
    </row>
    <row r="4255" spans="1:19">
      <c r="A4255" s="418" t="s">
        <v>1189</v>
      </c>
      <c r="B4255" s="497">
        <f t="shared" ref="B4255:B4260" si="540">L4255</f>
        <v>44105</v>
      </c>
      <c r="C4255" s="498"/>
      <c r="D4255" s="498">
        <v>2081097.21</v>
      </c>
      <c r="E4255" s="495">
        <f t="shared" si="539"/>
        <v>5299995</v>
      </c>
      <c r="F4255" s="495">
        <f t="shared" si="539"/>
        <v>22988020.120000001</v>
      </c>
      <c r="G4255" s="495">
        <f t="shared" si="532"/>
        <v>-17688025.120000001</v>
      </c>
      <c r="H4255" s="495">
        <f>VLOOKUP(A4255,'02-Metrics'!A:R,18,FALSE)</f>
        <v>93910355</v>
      </c>
      <c r="I4255" s="496">
        <f t="shared" si="535"/>
        <v>-0.1883501038836452</v>
      </c>
      <c r="J4255" s="512"/>
      <c r="L4255" s="23">
        <v>44105</v>
      </c>
      <c r="M4255" s="241" t="s">
        <v>1040</v>
      </c>
      <c r="S4255">
        <f t="shared" si="537"/>
        <v>2020</v>
      </c>
    </row>
    <row r="4256" spans="1:19">
      <c r="A4256" s="418" t="s">
        <v>1189</v>
      </c>
      <c r="B4256" s="497">
        <f t="shared" si="540"/>
        <v>44136</v>
      </c>
      <c r="C4256" s="498"/>
      <c r="D4256" s="498">
        <v>2122081.2900000005</v>
      </c>
      <c r="E4256" s="495">
        <f t="shared" si="539"/>
        <v>5299995</v>
      </c>
      <c r="F4256" s="495">
        <f t="shared" si="539"/>
        <v>25110101.41</v>
      </c>
      <c r="G4256" s="495">
        <f t="shared" si="532"/>
        <v>-19810106.41</v>
      </c>
      <c r="H4256" s="495">
        <f>VLOOKUP(A4256,'02-Metrics'!A:R,18,FALSE)</f>
        <v>93910355</v>
      </c>
      <c r="I4256" s="496">
        <f t="shared" si="535"/>
        <v>-0.21094698673005763</v>
      </c>
      <c r="J4256" s="512"/>
      <c r="L4256" s="23">
        <v>44136</v>
      </c>
      <c r="M4256" s="241" t="s">
        <v>1040</v>
      </c>
      <c r="S4256">
        <f t="shared" si="537"/>
        <v>2020</v>
      </c>
    </row>
    <row r="4257" spans="1:19">
      <c r="A4257" s="418" t="s">
        <v>1189</v>
      </c>
      <c r="B4257" s="497">
        <f t="shared" si="540"/>
        <v>44157</v>
      </c>
      <c r="C4257" s="498">
        <v>2644030</v>
      </c>
      <c r="D4257" s="498"/>
      <c r="E4257" s="495">
        <f t="shared" si="539"/>
        <v>7944025</v>
      </c>
      <c r="F4257" s="495">
        <f t="shared" si="539"/>
        <v>25110101.41</v>
      </c>
      <c r="G4257" s="495">
        <f t="shared" si="532"/>
        <v>-17166076.41</v>
      </c>
      <c r="H4257" s="495">
        <f>VLOOKUP(A4257,'02-Metrics'!A:R,18,FALSE)</f>
        <v>93910355</v>
      </c>
      <c r="I4257" s="496">
        <f t="shared" si="535"/>
        <v>-0.18279215758475198</v>
      </c>
      <c r="J4257" s="512"/>
      <c r="L4257" s="23">
        <v>44157</v>
      </c>
      <c r="M4257" s="241" t="s">
        <v>1039</v>
      </c>
      <c r="S4257">
        <f t="shared" si="537"/>
        <v>2020</v>
      </c>
    </row>
    <row r="4258" spans="1:19">
      <c r="A4258" s="418" t="s">
        <v>1189</v>
      </c>
      <c r="B4258" s="497">
        <f t="shared" si="540"/>
        <v>44159</v>
      </c>
      <c r="C4258" s="498">
        <v>47356828</v>
      </c>
      <c r="D4258" s="498"/>
      <c r="E4258" s="495">
        <f t="shared" si="539"/>
        <v>55300853</v>
      </c>
      <c r="F4258" s="495">
        <f t="shared" si="539"/>
        <v>25110101.41</v>
      </c>
      <c r="G4258" s="495">
        <f t="shared" si="532"/>
        <v>30190751.59</v>
      </c>
      <c r="H4258" s="495">
        <f>VLOOKUP(A4258,'02-Metrics'!A:R,18,FALSE)</f>
        <v>93910355</v>
      </c>
      <c r="I4258" s="496">
        <f t="shared" si="535"/>
        <v>0.321484798880805</v>
      </c>
      <c r="J4258" s="512"/>
      <c r="L4258" s="23">
        <v>44159</v>
      </c>
      <c r="M4258" s="241" t="s">
        <v>1039</v>
      </c>
      <c r="S4258">
        <f t="shared" si="537"/>
        <v>2020</v>
      </c>
    </row>
    <row r="4259" spans="1:19">
      <c r="A4259" s="418" t="s">
        <v>1189</v>
      </c>
      <c r="B4259" s="497">
        <f t="shared" si="540"/>
        <v>44166</v>
      </c>
      <c r="C4259" s="498"/>
      <c r="D4259" s="498">
        <v>2787020.2100000004</v>
      </c>
      <c r="E4259" s="495">
        <f t="shared" si="539"/>
        <v>55300853</v>
      </c>
      <c r="F4259" s="495">
        <f t="shared" si="539"/>
        <v>27897121.620000001</v>
      </c>
      <c r="G4259" s="495">
        <f t="shared" ref="G4259:G4310" si="541">E4259-F4259</f>
        <v>27403731.379999999</v>
      </c>
      <c r="H4259" s="495">
        <f>VLOOKUP(A4259,'02-Metrics'!A:R,18,FALSE)</f>
        <v>93910355</v>
      </c>
      <c r="I4259" s="496">
        <f t="shared" si="535"/>
        <v>0.29180734520703278</v>
      </c>
      <c r="J4259" s="512"/>
      <c r="L4259" s="23">
        <v>44166</v>
      </c>
      <c r="M4259" s="241" t="s">
        <v>1040</v>
      </c>
      <c r="S4259">
        <f t="shared" si="537"/>
        <v>2020</v>
      </c>
    </row>
    <row r="4260" spans="1:19">
      <c r="A4260" s="418" t="s">
        <v>1189</v>
      </c>
      <c r="B4260" s="497">
        <f t="shared" si="540"/>
        <v>44179</v>
      </c>
      <c r="C4260" s="498">
        <v>3163290</v>
      </c>
      <c r="D4260" s="498"/>
      <c r="E4260" s="495">
        <f t="shared" si="539"/>
        <v>58464143</v>
      </c>
      <c r="F4260" s="495">
        <f t="shared" si="539"/>
        <v>27897121.620000001</v>
      </c>
      <c r="G4260" s="495">
        <f t="shared" si="541"/>
        <v>30567021.379999999</v>
      </c>
      <c r="H4260" s="495">
        <f>VLOOKUP(A4260,'02-Metrics'!A:R,18,FALSE)</f>
        <v>93910355</v>
      </c>
      <c r="I4260" s="496">
        <f t="shared" si="535"/>
        <v>0.32549149004920702</v>
      </c>
      <c r="J4260" s="512"/>
      <c r="L4260" s="23">
        <v>44179</v>
      </c>
      <c r="M4260" s="241" t="s">
        <v>1039</v>
      </c>
      <c r="S4260">
        <f t="shared" si="537"/>
        <v>2020</v>
      </c>
    </row>
    <row r="4261" spans="1:19">
      <c r="A4261" s="418" t="s">
        <v>1189</v>
      </c>
      <c r="B4261" s="497">
        <v>44197</v>
      </c>
      <c r="C4261" s="498"/>
      <c r="D4261" s="498">
        <v>1185328.32</v>
      </c>
      <c r="E4261" s="495">
        <f t="shared" si="539"/>
        <v>58464143</v>
      </c>
      <c r="F4261" s="495">
        <f t="shared" si="539"/>
        <v>29082449.940000001</v>
      </c>
      <c r="G4261" s="495">
        <f t="shared" si="541"/>
        <v>29381693.059999999</v>
      </c>
      <c r="H4261" s="495">
        <f>VLOOKUP(A4261,'02-Metrics'!A:R,18,FALSE)</f>
        <v>93910355</v>
      </c>
      <c r="I4261" s="496">
        <f t="shared" si="535"/>
        <v>0.31286957716217767</v>
      </c>
      <c r="J4261" s="512"/>
      <c r="M4261" s="241" t="s">
        <v>1038</v>
      </c>
      <c r="S4261">
        <f t="shared" si="537"/>
        <v>2021</v>
      </c>
    </row>
    <row r="4262" spans="1:19">
      <c r="A4262" s="418" t="s">
        <v>1189</v>
      </c>
      <c r="B4262" s="497">
        <v>44228</v>
      </c>
      <c r="C4262" s="498"/>
      <c r="D4262" s="498">
        <v>47700.77</v>
      </c>
      <c r="E4262" s="495">
        <f t="shared" si="539"/>
        <v>58464143</v>
      </c>
      <c r="F4262" s="495">
        <f t="shared" si="539"/>
        <v>29130150.710000001</v>
      </c>
      <c r="G4262" s="495">
        <f t="shared" si="541"/>
        <v>29333992.289999999</v>
      </c>
      <c r="H4262" s="495">
        <f>VLOOKUP(A4262,'02-Metrics'!A:R,18,FALSE)</f>
        <v>93910355</v>
      </c>
      <c r="I4262" s="496">
        <f t="shared" si="535"/>
        <v>0.31236163775549564</v>
      </c>
      <c r="J4262" s="512"/>
      <c r="M4262" s="241" t="s">
        <v>1038</v>
      </c>
      <c r="S4262">
        <f t="shared" si="537"/>
        <v>2021</v>
      </c>
    </row>
    <row r="4263" spans="1:19">
      <c r="A4263" s="418" t="s">
        <v>1189</v>
      </c>
      <c r="B4263" s="497">
        <v>44256</v>
      </c>
      <c r="C4263" s="498"/>
      <c r="D4263" s="498">
        <v>1274208.8499999999</v>
      </c>
      <c r="E4263" s="495">
        <f t="shared" si="539"/>
        <v>58464143</v>
      </c>
      <c r="F4263" s="495">
        <f t="shared" si="539"/>
        <v>30404359.560000002</v>
      </c>
      <c r="G4263" s="495">
        <f t="shared" si="541"/>
        <v>28059783.439999998</v>
      </c>
      <c r="H4263" s="495">
        <f>VLOOKUP(A4263,'02-Metrics'!A:R,18,FALSE)</f>
        <v>93910355</v>
      </c>
      <c r="I4263" s="496">
        <f t="shared" si="535"/>
        <v>0.29879328472350036</v>
      </c>
      <c r="J4263" s="512"/>
      <c r="M4263" s="241" t="s">
        <v>1038</v>
      </c>
      <c r="S4263">
        <f t="shared" si="537"/>
        <v>2021</v>
      </c>
    </row>
    <row r="4264" spans="1:19">
      <c r="A4264" s="418"/>
      <c r="B4264" s="505"/>
      <c r="C4264" s="506"/>
      <c r="D4264" s="506"/>
      <c r="E4264" s="506"/>
      <c r="F4264" s="506"/>
      <c r="G4264" s="506"/>
      <c r="H4264" s="495"/>
      <c r="I4264" s="496"/>
      <c r="J4264" s="512"/>
      <c r="S4264">
        <f t="shared" si="537"/>
        <v>1900</v>
      </c>
    </row>
    <row r="4265" spans="1:19">
      <c r="A4265" s="418" t="s">
        <v>671</v>
      </c>
      <c r="B4265" s="497">
        <v>43983</v>
      </c>
      <c r="C4265" s="498"/>
      <c r="D4265" s="498">
        <v>144438.27000000002</v>
      </c>
      <c r="E4265" s="495">
        <f t="shared" ref="E4265:F4275" si="542">C4265+E4264</f>
        <v>0</v>
      </c>
      <c r="F4265" s="495">
        <f t="shared" si="542"/>
        <v>144438.27000000002</v>
      </c>
      <c r="G4265" s="495">
        <f t="shared" si="541"/>
        <v>-144438.27000000002</v>
      </c>
      <c r="H4265" s="495">
        <f>VLOOKUP(A4265,'02-Metrics'!A:R,18,FALSE)</f>
        <v>147845325</v>
      </c>
      <c r="I4265" s="496">
        <f t="shared" si="535"/>
        <v>-9.7695527403385946E-4</v>
      </c>
      <c r="J4265" s="512"/>
      <c r="M4265" s="241" t="s">
        <v>1038</v>
      </c>
      <c r="S4265">
        <f t="shared" si="537"/>
        <v>2020</v>
      </c>
    </row>
    <row r="4266" spans="1:19">
      <c r="A4266" s="418" t="s">
        <v>671</v>
      </c>
      <c r="B4266" s="497">
        <v>44013</v>
      </c>
      <c r="C4266" s="498"/>
      <c r="D4266" s="498">
        <v>137412.72999999998</v>
      </c>
      <c r="E4266" s="495">
        <f t="shared" si="542"/>
        <v>0</v>
      </c>
      <c r="F4266" s="495">
        <f t="shared" si="542"/>
        <v>281851</v>
      </c>
      <c r="G4266" s="495">
        <f t="shared" si="541"/>
        <v>-281851</v>
      </c>
      <c r="H4266" s="495">
        <f>VLOOKUP(A4266,'02-Metrics'!A:R,18,FALSE)</f>
        <v>147845325</v>
      </c>
      <c r="I4266" s="496">
        <f t="shared" si="535"/>
        <v>-1.9063910204803567E-3</v>
      </c>
      <c r="J4266" s="512"/>
      <c r="M4266" s="241" t="s">
        <v>1038</v>
      </c>
      <c r="S4266">
        <f t="shared" si="537"/>
        <v>2020</v>
      </c>
    </row>
    <row r="4267" spans="1:19">
      <c r="A4267" s="418" t="s">
        <v>671</v>
      </c>
      <c r="B4267" s="497">
        <v>44044</v>
      </c>
      <c r="C4267" s="498"/>
      <c r="D4267" s="498">
        <v>95962.62</v>
      </c>
      <c r="E4267" s="495">
        <f t="shared" si="542"/>
        <v>0</v>
      </c>
      <c r="F4267" s="495">
        <f t="shared" si="542"/>
        <v>377813.62</v>
      </c>
      <c r="G4267" s="495">
        <f t="shared" si="541"/>
        <v>-377813.62</v>
      </c>
      <c r="H4267" s="495">
        <f>VLOOKUP(A4267,'02-Metrics'!A:R,18,FALSE)</f>
        <v>147845325</v>
      </c>
      <c r="I4267" s="496">
        <f t="shared" si="535"/>
        <v>-2.555465450124987E-3</v>
      </c>
      <c r="J4267" s="512"/>
      <c r="M4267" s="241" t="s">
        <v>1038</v>
      </c>
      <c r="S4267">
        <f t="shared" si="537"/>
        <v>2020</v>
      </c>
    </row>
    <row r="4268" spans="1:19">
      <c r="A4268" s="418" t="s">
        <v>671</v>
      </c>
      <c r="B4268" s="497">
        <v>44075</v>
      </c>
      <c r="C4268" s="498"/>
      <c r="D4268" s="498">
        <v>453037.70999999996</v>
      </c>
      <c r="E4268" s="495">
        <f t="shared" si="542"/>
        <v>0</v>
      </c>
      <c r="F4268" s="495">
        <f t="shared" si="542"/>
        <v>830851.33</v>
      </c>
      <c r="G4268" s="495">
        <f t="shared" si="541"/>
        <v>-830851.33</v>
      </c>
      <c r="H4268" s="495">
        <f>VLOOKUP(A4268,'02-Metrics'!A:R,18,FALSE)</f>
        <v>147845325</v>
      </c>
      <c r="I4268" s="496">
        <f t="shared" si="535"/>
        <v>-5.6197335289431705E-3</v>
      </c>
      <c r="J4268" s="512"/>
      <c r="M4268" s="241" t="s">
        <v>1038</v>
      </c>
      <c r="S4268">
        <f t="shared" si="537"/>
        <v>2020</v>
      </c>
    </row>
    <row r="4269" spans="1:19">
      <c r="A4269" s="418" t="s">
        <v>671</v>
      </c>
      <c r="B4269" s="497">
        <f>L4269</f>
        <v>44105</v>
      </c>
      <c r="C4269" s="498"/>
      <c r="D4269" s="498">
        <v>4690086.46</v>
      </c>
      <c r="E4269" s="495">
        <f t="shared" si="542"/>
        <v>0</v>
      </c>
      <c r="F4269" s="495">
        <f t="shared" si="542"/>
        <v>5520937.79</v>
      </c>
      <c r="G4269" s="495">
        <f t="shared" si="541"/>
        <v>-5520937.79</v>
      </c>
      <c r="H4269" s="495">
        <f>VLOOKUP(A4269,'02-Metrics'!A:R,18,FALSE)</f>
        <v>147845325</v>
      </c>
      <c r="I4269" s="496">
        <f t="shared" si="535"/>
        <v>-3.734266058125274E-2</v>
      </c>
      <c r="J4269" s="512"/>
      <c r="L4269" s="23">
        <v>44105</v>
      </c>
      <c r="M4269" s="241" t="s">
        <v>1040</v>
      </c>
      <c r="S4269">
        <f t="shared" si="537"/>
        <v>2020</v>
      </c>
    </row>
    <row r="4270" spans="1:19">
      <c r="A4270" s="418" t="s">
        <v>671</v>
      </c>
      <c r="B4270" s="497">
        <f>L4270</f>
        <v>44136</v>
      </c>
      <c r="C4270" s="498"/>
      <c r="D4270" s="498">
        <v>2569581.7799999998</v>
      </c>
      <c r="E4270" s="495">
        <f t="shared" si="542"/>
        <v>0</v>
      </c>
      <c r="F4270" s="495">
        <f t="shared" si="542"/>
        <v>8090519.5700000003</v>
      </c>
      <c r="G4270" s="495">
        <f t="shared" si="541"/>
        <v>-8090519.5700000003</v>
      </c>
      <c r="H4270" s="495">
        <f>VLOOKUP(A4270,'02-Metrics'!A:R,18,FALSE)</f>
        <v>147845325</v>
      </c>
      <c r="I4270" s="496">
        <f t="shared" si="535"/>
        <v>-5.4722863709082449E-2</v>
      </c>
      <c r="J4270" s="512"/>
      <c r="L4270" s="23">
        <v>44136</v>
      </c>
      <c r="M4270" s="241" t="s">
        <v>1040</v>
      </c>
      <c r="S4270">
        <f t="shared" si="537"/>
        <v>2020</v>
      </c>
    </row>
    <row r="4271" spans="1:19">
      <c r="A4271" s="418" t="s">
        <v>671</v>
      </c>
      <c r="B4271" s="497">
        <f>L4271</f>
        <v>44157</v>
      </c>
      <c r="C4271" s="498">
        <v>2644030</v>
      </c>
      <c r="D4271" s="498"/>
      <c r="E4271" s="495">
        <f t="shared" si="542"/>
        <v>2644030</v>
      </c>
      <c r="F4271" s="495">
        <f t="shared" si="542"/>
        <v>8090519.5700000003</v>
      </c>
      <c r="G4271" s="495">
        <f t="shared" si="541"/>
        <v>-5446489.5700000003</v>
      </c>
      <c r="H4271" s="495">
        <f>VLOOKUP(A4271,'02-Metrics'!A:R,18,FALSE)</f>
        <v>147845325</v>
      </c>
      <c r="I4271" s="496">
        <f t="shared" si="535"/>
        <v>-3.6839105801958906E-2</v>
      </c>
      <c r="J4271" s="512"/>
      <c r="L4271" s="23">
        <v>44157</v>
      </c>
      <c r="M4271" s="241" t="s">
        <v>764</v>
      </c>
      <c r="S4271">
        <f t="shared" si="537"/>
        <v>2020</v>
      </c>
    </row>
    <row r="4272" spans="1:19">
      <c r="A4272" s="418" t="s">
        <v>671</v>
      </c>
      <c r="B4272" s="497">
        <f>L4272</f>
        <v>44166</v>
      </c>
      <c r="C4272" s="498"/>
      <c r="D4272" s="498">
        <v>2717734.8</v>
      </c>
      <c r="E4272" s="495">
        <f t="shared" si="542"/>
        <v>2644030</v>
      </c>
      <c r="F4272" s="495">
        <f t="shared" si="542"/>
        <v>10808254.370000001</v>
      </c>
      <c r="G4272" s="495">
        <f t="shared" si="541"/>
        <v>-8164224.370000001</v>
      </c>
      <c r="H4272" s="495">
        <f>VLOOKUP(A4272,'02-Metrics'!A:R,18,FALSE)</f>
        <v>147845325</v>
      </c>
      <c r="I4272" s="496">
        <f t="shared" si="535"/>
        <v>-5.5221390125118945E-2</v>
      </c>
      <c r="J4272" s="512"/>
      <c r="L4272" s="23">
        <v>44166</v>
      </c>
      <c r="M4272" s="241" t="s">
        <v>1040</v>
      </c>
      <c r="S4272">
        <f t="shared" si="537"/>
        <v>2020</v>
      </c>
    </row>
    <row r="4273" spans="1:19">
      <c r="A4273" s="418" t="s">
        <v>671</v>
      </c>
      <c r="B4273" s="497">
        <v>44197</v>
      </c>
      <c r="C4273" s="498"/>
      <c r="D4273" s="498">
        <v>6770763.4800000004</v>
      </c>
      <c r="E4273" s="495">
        <f t="shared" si="542"/>
        <v>2644030</v>
      </c>
      <c r="F4273" s="495">
        <f t="shared" si="542"/>
        <v>17579017.850000001</v>
      </c>
      <c r="G4273" s="495">
        <f t="shared" si="541"/>
        <v>-14934987.850000001</v>
      </c>
      <c r="H4273" s="495">
        <f>VLOOKUP(A4273,'02-Metrics'!A:R,18,FALSE)</f>
        <v>147845325</v>
      </c>
      <c r="I4273" s="496">
        <f t="shared" si="535"/>
        <v>-0.10101765375401624</v>
      </c>
      <c r="J4273" s="512"/>
      <c r="M4273" s="241" t="s">
        <v>1038</v>
      </c>
      <c r="S4273">
        <f t="shared" si="537"/>
        <v>2021</v>
      </c>
    </row>
    <row r="4274" spans="1:19">
      <c r="A4274" s="418" t="s">
        <v>671</v>
      </c>
      <c r="B4274" s="497">
        <v>44228</v>
      </c>
      <c r="C4274" s="498"/>
      <c r="D4274" s="498">
        <v>7434187.1400000015</v>
      </c>
      <c r="E4274" s="495">
        <f t="shared" si="542"/>
        <v>2644030</v>
      </c>
      <c r="F4274" s="495">
        <f t="shared" si="542"/>
        <v>25013204.990000002</v>
      </c>
      <c r="G4274" s="495">
        <f t="shared" si="541"/>
        <v>-22369174.990000002</v>
      </c>
      <c r="H4274" s="495">
        <f>VLOOKUP(A4274,'02-Metrics'!A:R,18,FALSE)</f>
        <v>147845325</v>
      </c>
      <c r="I4274" s="496">
        <f t="shared" si="535"/>
        <v>-0.15130119934465294</v>
      </c>
      <c r="J4274" s="512"/>
      <c r="M4274" s="241" t="s">
        <v>1038</v>
      </c>
      <c r="S4274">
        <f t="shared" si="537"/>
        <v>2021</v>
      </c>
    </row>
    <row r="4275" spans="1:19">
      <c r="A4275" s="418" t="s">
        <v>671</v>
      </c>
      <c r="B4275" s="497">
        <v>44256</v>
      </c>
      <c r="C4275" s="498"/>
      <c r="D4275" s="498">
        <v>8398385.4699999988</v>
      </c>
      <c r="E4275" s="495">
        <f t="shared" si="542"/>
        <v>2644030</v>
      </c>
      <c r="F4275" s="495">
        <f t="shared" si="542"/>
        <v>33411590.460000001</v>
      </c>
      <c r="G4275" s="495">
        <f t="shared" si="541"/>
        <v>-30767560.460000001</v>
      </c>
      <c r="H4275" s="495">
        <f>VLOOKUP(A4275,'02-Metrics'!A:R,18,FALSE)</f>
        <v>147845325</v>
      </c>
      <c r="I4275" s="496">
        <f t="shared" si="535"/>
        <v>-0.2081064143218597</v>
      </c>
      <c r="J4275" s="512"/>
      <c r="M4275" s="241" t="s">
        <v>1038</v>
      </c>
      <c r="S4275">
        <f t="shared" si="537"/>
        <v>2021</v>
      </c>
    </row>
    <row r="4276" spans="1:19">
      <c r="A4276" s="418"/>
      <c r="B4276" s="505"/>
      <c r="C4276" s="506"/>
      <c r="D4276" s="506"/>
      <c r="E4276" s="506"/>
      <c r="F4276" s="506"/>
      <c r="G4276" s="506"/>
      <c r="H4276" s="495"/>
      <c r="I4276" s="496"/>
      <c r="J4276" s="512"/>
      <c r="S4276">
        <f t="shared" si="537"/>
        <v>1900</v>
      </c>
    </row>
    <row r="4277" spans="1:19">
      <c r="A4277" s="418" t="s">
        <v>1190</v>
      </c>
      <c r="B4277" s="497">
        <v>43983</v>
      </c>
      <c r="C4277" s="498"/>
      <c r="D4277" s="498">
        <v>13993.86</v>
      </c>
      <c r="E4277" s="495">
        <f t="shared" ref="E4277:F4290" si="543">C4277+E4276</f>
        <v>0</v>
      </c>
      <c r="F4277" s="495">
        <f t="shared" si="543"/>
        <v>13993.86</v>
      </c>
      <c r="G4277" s="495">
        <f t="shared" si="541"/>
        <v>-13993.86</v>
      </c>
      <c r="H4277" s="495">
        <f>VLOOKUP(A4277,'02-Metrics'!A:R,18,FALSE)</f>
        <v>26145782</v>
      </c>
      <c r="I4277" s="496">
        <f t="shared" si="535"/>
        <v>-5.3522438150826774E-4</v>
      </c>
      <c r="J4277" s="512"/>
      <c r="M4277" s="241" t="s">
        <v>1038</v>
      </c>
      <c r="S4277">
        <f t="shared" si="537"/>
        <v>2020</v>
      </c>
    </row>
    <row r="4278" spans="1:19">
      <c r="A4278" s="418" t="s">
        <v>1190</v>
      </c>
      <c r="B4278" s="497">
        <v>44013</v>
      </c>
      <c r="C4278" s="498"/>
      <c r="D4278" s="498">
        <v>886685.74</v>
      </c>
      <c r="E4278" s="495">
        <f t="shared" si="543"/>
        <v>0</v>
      </c>
      <c r="F4278" s="495">
        <f t="shared" si="543"/>
        <v>900679.6</v>
      </c>
      <c r="G4278" s="495">
        <f t="shared" si="541"/>
        <v>-900679.6</v>
      </c>
      <c r="H4278" s="495">
        <f>VLOOKUP(A4278,'02-Metrics'!A:R,18,FALSE)</f>
        <v>26145782</v>
      </c>
      <c r="I4278" s="496">
        <f t="shared" si="535"/>
        <v>-3.4448371060387485E-2</v>
      </c>
      <c r="J4278" s="512"/>
      <c r="M4278" s="241" t="s">
        <v>1038</v>
      </c>
      <c r="S4278">
        <f t="shared" si="537"/>
        <v>2020</v>
      </c>
    </row>
    <row r="4279" spans="1:19">
      <c r="A4279" s="418" t="s">
        <v>1190</v>
      </c>
      <c r="B4279" s="497">
        <v>44044</v>
      </c>
      <c r="C4279" s="498"/>
      <c r="D4279" s="498">
        <v>1430356.75</v>
      </c>
      <c r="E4279" s="495">
        <f t="shared" si="543"/>
        <v>0</v>
      </c>
      <c r="F4279" s="495">
        <f t="shared" si="543"/>
        <v>2331036.35</v>
      </c>
      <c r="G4279" s="495">
        <f t="shared" si="541"/>
        <v>-2331036.35</v>
      </c>
      <c r="H4279" s="495">
        <f>VLOOKUP(A4279,'02-Metrics'!A:R,18,FALSE)</f>
        <v>26145782</v>
      </c>
      <c r="I4279" s="496">
        <f t="shared" si="535"/>
        <v>-8.9155350182297088E-2</v>
      </c>
      <c r="J4279" s="512"/>
      <c r="M4279" s="241" t="s">
        <v>1038</v>
      </c>
      <c r="S4279">
        <f t="shared" si="537"/>
        <v>2020</v>
      </c>
    </row>
    <row r="4280" spans="1:19">
      <c r="A4280" s="418" t="s">
        <v>1190</v>
      </c>
      <c r="B4280" s="497">
        <v>44075</v>
      </c>
      <c r="C4280" s="498"/>
      <c r="D4280" s="498">
        <v>2087514.06</v>
      </c>
      <c r="E4280" s="495">
        <f t="shared" si="543"/>
        <v>0</v>
      </c>
      <c r="F4280" s="495">
        <f t="shared" si="543"/>
        <v>4418550.41</v>
      </c>
      <c r="G4280" s="495">
        <f t="shared" si="541"/>
        <v>-4418550.41</v>
      </c>
      <c r="H4280" s="495">
        <f>VLOOKUP(A4280,'02-Metrics'!A:R,18,FALSE)</f>
        <v>26145782</v>
      </c>
      <c r="I4280" s="496">
        <f t="shared" ref="I4280:I4341" si="544">G4280/H4280</f>
        <v>-0.16899668214169308</v>
      </c>
      <c r="J4280" s="512"/>
      <c r="M4280" s="241" t="s">
        <v>1038</v>
      </c>
      <c r="S4280">
        <f t="shared" si="537"/>
        <v>2020</v>
      </c>
    </row>
    <row r="4281" spans="1:19">
      <c r="A4281" s="418" t="s">
        <v>1190</v>
      </c>
      <c r="B4281" s="497">
        <f>L4281</f>
        <v>44105</v>
      </c>
      <c r="C4281" s="498"/>
      <c r="D4281" s="498">
        <v>2772979.71</v>
      </c>
      <c r="E4281" s="495">
        <f t="shared" si="543"/>
        <v>0</v>
      </c>
      <c r="F4281" s="495">
        <f t="shared" si="543"/>
        <v>7191530.1200000001</v>
      </c>
      <c r="G4281" s="495">
        <f t="shared" si="541"/>
        <v>-7191530.1200000001</v>
      </c>
      <c r="H4281" s="495">
        <f>VLOOKUP(A4281,'02-Metrics'!A:R,18,FALSE)</f>
        <v>26145782</v>
      </c>
      <c r="I4281" s="496">
        <f t="shared" si="544"/>
        <v>-0.27505507848264016</v>
      </c>
      <c r="J4281" s="512"/>
      <c r="L4281" s="23">
        <v>44105</v>
      </c>
      <c r="M4281" s="241" t="s">
        <v>1040</v>
      </c>
      <c r="S4281">
        <f t="shared" si="537"/>
        <v>2020</v>
      </c>
    </row>
    <row r="4282" spans="1:19">
      <c r="A4282" s="418" t="s">
        <v>1190</v>
      </c>
      <c r="B4282" s="497">
        <f>L4282</f>
        <v>44136</v>
      </c>
      <c r="C4282" s="498"/>
      <c r="D4282" s="498">
        <v>4074320.4099999997</v>
      </c>
      <c r="E4282" s="495">
        <f t="shared" si="543"/>
        <v>0</v>
      </c>
      <c r="F4282" s="495">
        <f t="shared" si="543"/>
        <v>11265850.529999999</v>
      </c>
      <c r="G4282" s="495">
        <f t="shared" si="541"/>
        <v>-11265850.529999999</v>
      </c>
      <c r="H4282" s="495">
        <f>VLOOKUP(A4282,'02-Metrics'!A:R,18,FALSE)</f>
        <v>26145782</v>
      </c>
      <c r="I4282" s="496">
        <f t="shared" si="544"/>
        <v>-0.4308859658510118</v>
      </c>
      <c r="J4282" s="512"/>
      <c r="L4282" s="23">
        <v>44136</v>
      </c>
      <c r="M4282" s="241" t="s">
        <v>1040</v>
      </c>
      <c r="S4282">
        <f t="shared" si="537"/>
        <v>2020</v>
      </c>
    </row>
    <row r="4283" spans="1:19">
      <c r="A4283" s="418" t="s">
        <v>1190</v>
      </c>
      <c r="B4283" s="497">
        <f>L4283</f>
        <v>44138</v>
      </c>
      <c r="C4283" s="498">
        <v>8000000</v>
      </c>
      <c r="D4283" s="498"/>
      <c r="E4283" s="495">
        <f t="shared" si="543"/>
        <v>8000000</v>
      </c>
      <c r="F4283" s="495">
        <f t="shared" si="543"/>
        <v>11265850.529999999</v>
      </c>
      <c r="G4283" s="495">
        <f t="shared" si="541"/>
        <v>-3265850.5299999993</v>
      </c>
      <c r="H4283" s="495">
        <f>VLOOKUP(A4283,'02-Metrics'!A:R,18,FALSE)</f>
        <v>26145782</v>
      </c>
      <c r="I4283" s="496">
        <f t="shared" si="544"/>
        <v>-0.12490926949517132</v>
      </c>
      <c r="J4283" s="512"/>
      <c r="L4283" s="23">
        <v>44138</v>
      </c>
      <c r="M4283" s="241" t="s">
        <v>1039</v>
      </c>
      <c r="S4283">
        <f t="shared" si="537"/>
        <v>2020</v>
      </c>
    </row>
    <row r="4284" spans="1:19">
      <c r="A4284" s="418" t="s">
        <v>1190</v>
      </c>
      <c r="B4284" s="497">
        <f>L4284</f>
        <v>44166</v>
      </c>
      <c r="C4284" s="498"/>
      <c r="D4284" s="498">
        <v>2676440.3200000003</v>
      </c>
      <c r="E4284" s="495">
        <f t="shared" si="543"/>
        <v>8000000</v>
      </c>
      <c r="F4284" s="495">
        <f t="shared" si="543"/>
        <v>13942290.85</v>
      </c>
      <c r="G4284" s="495">
        <f t="shared" si="541"/>
        <v>-5942290.8499999996</v>
      </c>
      <c r="H4284" s="495">
        <f>VLOOKUP(A4284,'02-Metrics'!A:R,18,FALSE)</f>
        <v>26145782</v>
      </c>
      <c r="I4284" s="496">
        <f t="shared" si="544"/>
        <v>-0.22727531538356741</v>
      </c>
      <c r="J4284" s="512"/>
      <c r="L4284" s="23">
        <v>44166</v>
      </c>
      <c r="M4284" s="241" t="s">
        <v>1040</v>
      </c>
      <c r="S4284">
        <f t="shared" si="537"/>
        <v>2020</v>
      </c>
    </row>
    <row r="4285" spans="1:19">
      <c r="A4285" s="418" t="s">
        <v>1190</v>
      </c>
      <c r="B4285" s="497">
        <v>44197</v>
      </c>
      <c r="C4285" s="498"/>
      <c r="D4285" s="498">
        <v>3976901.7800000003</v>
      </c>
      <c r="E4285" s="495">
        <f t="shared" si="543"/>
        <v>8000000</v>
      </c>
      <c r="F4285" s="495">
        <f t="shared" si="543"/>
        <v>17919192.629999999</v>
      </c>
      <c r="G4285" s="495">
        <f t="shared" si="541"/>
        <v>-9919192.629999999</v>
      </c>
      <c r="H4285" s="495">
        <f>VLOOKUP(A4285,'02-Metrics'!A:R,18,FALSE)</f>
        <v>26145782</v>
      </c>
      <c r="I4285" s="496">
        <f t="shared" si="544"/>
        <v>-0.37938022393057508</v>
      </c>
      <c r="J4285" s="512"/>
      <c r="M4285" s="241" t="s">
        <v>1038</v>
      </c>
      <c r="S4285">
        <f t="shared" si="537"/>
        <v>2021</v>
      </c>
    </row>
    <row r="4286" spans="1:19">
      <c r="A4286" s="418" t="s">
        <v>1190</v>
      </c>
      <c r="B4286" s="497">
        <f>L4286</f>
        <v>44210</v>
      </c>
      <c r="C4286" s="498">
        <v>3550000</v>
      </c>
      <c r="D4286" s="498"/>
      <c r="E4286" s="495">
        <f t="shared" si="543"/>
        <v>11550000</v>
      </c>
      <c r="F4286" s="495">
        <f t="shared" si="543"/>
        <v>17919192.629999999</v>
      </c>
      <c r="G4286" s="495">
        <f t="shared" si="541"/>
        <v>-6369192.629999999</v>
      </c>
      <c r="H4286" s="495">
        <f>VLOOKUP(A4286,'02-Metrics'!A:R,18,FALSE)</f>
        <v>26145782</v>
      </c>
      <c r="I4286" s="496">
        <f t="shared" si="544"/>
        <v>-0.24360306492267086</v>
      </c>
      <c r="J4286" s="512"/>
      <c r="L4286" s="23">
        <v>44210</v>
      </c>
      <c r="M4286" s="241" t="s">
        <v>1039</v>
      </c>
      <c r="S4286">
        <f t="shared" si="537"/>
        <v>2021</v>
      </c>
    </row>
    <row r="4287" spans="1:19">
      <c r="A4287" s="418" t="s">
        <v>1190</v>
      </c>
      <c r="B4287" s="497">
        <v>44228</v>
      </c>
      <c r="C4287" s="498"/>
      <c r="D4287" s="498">
        <v>813613.24999999988</v>
      </c>
      <c r="E4287" s="495">
        <f t="shared" si="543"/>
        <v>11550000</v>
      </c>
      <c r="F4287" s="495">
        <f t="shared" si="543"/>
        <v>18732805.879999999</v>
      </c>
      <c r="G4287" s="495">
        <f t="shared" si="541"/>
        <v>-7182805.879999999</v>
      </c>
      <c r="H4287" s="495">
        <f>VLOOKUP(A4287,'02-Metrics'!A:R,18,FALSE)</f>
        <v>26145782</v>
      </c>
      <c r="I4287" s="496">
        <f t="shared" si="544"/>
        <v>-0.27472140171596315</v>
      </c>
      <c r="J4287" s="512"/>
      <c r="M4287" s="241" t="s">
        <v>1038</v>
      </c>
      <c r="S4287">
        <f t="shared" si="537"/>
        <v>2021</v>
      </c>
    </row>
    <row r="4288" spans="1:19">
      <c r="A4288" s="418" t="s">
        <v>1190</v>
      </c>
      <c r="B4288" s="497">
        <f>L4288</f>
        <v>44235</v>
      </c>
      <c r="C4288" s="498">
        <v>2000000</v>
      </c>
      <c r="D4288" s="498"/>
      <c r="E4288" s="495">
        <f t="shared" si="543"/>
        <v>13550000</v>
      </c>
      <c r="F4288" s="495">
        <f t="shared" si="543"/>
        <v>18732805.879999999</v>
      </c>
      <c r="G4288" s="495">
        <f t="shared" si="541"/>
        <v>-5182805.879999999</v>
      </c>
      <c r="H4288" s="495">
        <f>VLOOKUP(A4288,'02-Metrics'!A:R,18,FALSE)</f>
        <v>26145782</v>
      </c>
      <c r="I4288" s="496">
        <f t="shared" si="544"/>
        <v>-0.19822722762700304</v>
      </c>
      <c r="J4288" s="512"/>
      <c r="L4288" s="23">
        <v>44235</v>
      </c>
      <c r="M4288" s="241" t="s">
        <v>1039</v>
      </c>
      <c r="S4288">
        <f t="shared" si="537"/>
        <v>2021</v>
      </c>
    </row>
    <row r="4289" spans="1:19">
      <c r="A4289" s="418" t="s">
        <v>1190</v>
      </c>
      <c r="B4289" s="497">
        <v>44256</v>
      </c>
      <c r="C4289" s="498"/>
      <c r="D4289" s="498">
        <v>1316091.6399999999</v>
      </c>
      <c r="E4289" s="495">
        <f t="shared" si="543"/>
        <v>13550000</v>
      </c>
      <c r="F4289" s="495">
        <f t="shared" si="543"/>
        <v>20048897.52</v>
      </c>
      <c r="G4289" s="495">
        <f t="shared" si="541"/>
        <v>-6498897.5199999996</v>
      </c>
      <c r="H4289" s="495">
        <f>VLOOKUP(A4289,'02-Metrics'!A:R,18,FALSE)</f>
        <v>26145782</v>
      </c>
      <c r="I4289" s="496">
        <f t="shared" si="544"/>
        <v>-0.2485638991405956</v>
      </c>
      <c r="J4289" s="512"/>
      <c r="M4289" s="241" t="s">
        <v>1038</v>
      </c>
      <c r="S4289">
        <f t="shared" si="537"/>
        <v>2021</v>
      </c>
    </row>
    <row r="4290" spans="1:19">
      <c r="A4290" s="418" t="s">
        <v>1190</v>
      </c>
      <c r="B4290" s="497">
        <f>L4290</f>
        <v>44271</v>
      </c>
      <c r="C4290" s="498">
        <v>6500000</v>
      </c>
      <c r="D4290" s="498"/>
      <c r="E4290" s="495">
        <f t="shared" si="543"/>
        <v>20050000</v>
      </c>
      <c r="F4290" s="495">
        <f t="shared" si="543"/>
        <v>20048897.52</v>
      </c>
      <c r="G4290" s="495">
        <f t="shared" si="541"/>
        <v>1102.480000000447</v>
      </c>
      <c r="H4290" s="495">
        <f>VLOOKUP(A4290,'02-Metrics'!A:R,18,FALSE)</f>
        <v>26145782</v>
      </c>
      <c r="I4290" s="496">
        <f t="shared" si="544"/>
        <v>4.2166648524815477E-5</v>
      </c>
      <c r="J4290" s="512"/>
      <c r="L4290" s="23">
        <v>44271</v>
      </c>
      <c r="M4290" s="241" t="s">
        <v>764</v>
      </c>
      <c r="S4290">
        <f t="shared" si="537"/>
        <v>2021</v>
      </c>
    </row>
    <row r="4291" spans="1:19">
      <c r="A4291" s="418"/>
      <c r="B4291" s="505"/>
      <c r="C4291" s="506"/>
      <c r="D4291" s="506"/>
      <c r="E4291" s="506"/>
      <c r="F4291" s="506"/>
      <c r="G4291" s="506"/>
      <c r="H4291" s="495"/>
      <c r="I4291" s="496"/>
      <c r="J4291" s="512"/>
      <c r="S4291">
        <f t="shared" ref="S4291:S4354" si="545">YEAR(B4291)</f>
        <v>1900</v>
      </c>
    </row>
    <row r="4292" spans="1:19">
      <c r="A4292" s="418" t="s">
        <v>1191</v>
      </c>
      <c r="B4292" s="497">
        <v>43983</v>
      </c>
      <c r="C4292" s="498"/>
      <c r="D4292" s="498">
        <v>100806.58</v>
      </c>
      <c r="E4292" s="495">
        <f t="shared" ref="E4292:F4299" si="546">C4292+E4291</f>
        <v>0</v>
      </c>
      <c r="F4292" s="495">
        <f t="shared" si="546"/>
        <v>100806.58</v>
      </c>
      <c r="G4292" s="495">
        <f t="shared" si="541"/>
        <v>-100806.58</v>
      </c>
      <c r="H4292" s="495" t="e">
        <f>VLOOKUP(A4292,'02-Metrics'!A:R,18,FALSE)</f>
        <v>#N/A</v>
      </c>
      <c r="I4292" s="496" t="e">
        <f t="shared" si="544"/>
        <v>#N/A</v>
      </c>
      <c r="J4292" s="512"/>
      <c r="M4292" s="241" t="s">
        <v>1038</v>
      </c>
      <c r="S4292">
        <f t="shared" si="545"/>
        <v>2020</v>
      </c>
    </row>
    <row r="4293" spans="1:19">
      <c r="A4293" s="418" t="s">
        <v>1191</v>
      </c>
      <c r="B4293" s="497">
        <v>44013</v>
      </c>
      <c r="C4293" s="498"/>
      <c r="D4293" s="498">
        <v>54000</v>
      </c>
      <c r="E4293" s="495">
        <f t="shared" si="546"/>
        <v>0</v>
      </c>
      <c r="F4293" s="495">
        <f t="shared" si="546"/>
        <v>154806.58000000002</v>
      </c>
      <c r="G4293" s="495">
        <f t="shared" si="541"/>
        <v>-154806.58000000002</v>
      </c>
      <c r="H4293" s="495" t="e">
        <f>VLOOKUP(A4293,'02-Metrics'!A:R,18,FALSE)</f>
        <v>#N/A</v>
      </c>
      <c r="I4293" s="496" t="e">
        <f t="shared" si="544"/>
        <v>#N/A</v>
      </c>
      <c r="J4293" s="512"/>
      <c r="M4293" s="241" t="s">
        <v>1038</v>
      </c>
      <c r="S4293">
        <f t="shared" si="545"/>
        <v>2020</v>
      </c>
    </row>
    <row r="4294" spans="1:19">
      <c r="A4294" s="418" t="s">
        <v>1191</v>
      </c>
      <c r="B4294" s="497">
        <v>44044</v>
      </c>
      <c r="C4294" s="498"/>
      <c r="D4294" s="498">
        <v>40000</v>
      </c>
      <c r="E4294" s="495">
        <f t="shared" si="546"/>
        <v>0</v>
      </c>
      <c r="F4294" s="495">
        <f t="shared" si="546"/>
        <v>194806.58000000002</v>
      </c>
      <c r="G4294" s="495">
        <f t="shared" si="541"/>
        <v>-194806.58000000002</v>
      </c>
      <c r="H4294" s="495" t="e">
        <f>VLOOKUP(A4294,'02-Metrics'!A:R,18,FALSE)</f>
        <v>#N/A</v>
      </c>
      <c r="I4294" s="496" t="e">
        <f t="shared" si="544"/>
        <v>#N/A</v>
      </c>
      <c r="J4294" s="512"/>
      <c r="M4294" s="241" t="s">
        <v>1038</v>
      </c>
      <c r="S4294">
        <f t="shared" si="545"/>
        <v>2020</v>
      </c>
    </row>
    <row r="4295" spans="1:19">
      <c r="A4295" s="418" t="s">
        <v>1191</v>
      </c>
      <c r="B4295" s="497">
        <v>44075</v>
      </c>
      <c r="C4295" s="498"/>
      <c r="D4295" s="498">
        <v>58744.83</v>
      </c>
      <c r="E4295" s="495">
        <f t="shared" si="546"/>
        <v>0</v>
      </c>
      <c r="F4295" s="495">
        <f t="shared" si="546"/>
        <v>253551.41000000003</v>
      </c>
      <c r="G4295" s="495">
        <f t="shared" si="541"/>
        <v>-253551.41000000003</v>
      </c>
      <c r="H4295" s="495" t="e">
        <f>VLOOKUP(A4295,'02-Metrics'!A:R,18,FALSE)</f>
        <v>#N/A</v>
      </c>
      <c r="I4295" s="496" t="e">
        <f t="shared" si="544"/>
        <v>#N/A</v>
      </c>
      <c r="J4295" s="512"/>
      <c r="M4295" s="241" t="s">
        <v>1038</v>
      </c>
      <c r="S4295">
        <f t="shared" si="545"/>
        <v>2020</v>
      </c>
    </row>
    <row r="4296" spans="1:19">
      <c r="A4296" s="418" t="s">
        <v>1191</v>
      </c>
      <c r="B4296" s="497">
        <f>L4296</f>
        <v>44105</v>
      </c>
      <c r="C4296" s="498"/>
      <c r="D4296" s="498">
        <v>134191.03</v>
      </c>
      <c r="E4296" s="495">
        <f t="shared" si="546"/>
        <v>0</v>
      </c>
      <c r="F4296" s="495">
        <f t="shared" si="546"/>
        <v>387742.44000000006</v>
      </c>
      <c r="G4296" s="495">
        <f t="shared" si="541"/>
        <v>-387742.44000000006</v>
      </c>
      <c r="H4296" s="495" t="e">
        <f>VLOOKUP(A4296,'02-Metrics'!A:R,18,FALSE)</f>
        <v>#N/A</v>
      </c>
      <c r="I4296" s="496" t="e">
        <f t="shared" si="544"/>
        <v>#N/A</v>
      </c>
      <c r="J4296" s="512"/>
      <c r="L4296" s="23">
        <v>44105</v>
      </c>
      <c r="M4296" s="241" t="s">
        <v>1040</v>
      </c>
      <c r="S4296">
        <f t="shared" si="545"/>
        <v>2020</v>
      </c>
    </row>
    <row r="4297" spans="1:19">
      <c r="A4297" s="418" t="s">
        <v>1191</v>
      </c>
      <c r="B4297" s="497">
        <f>L4297</f>
        <v>44136</v>
      </c>
      <c r="C4297" s="498"/>
      <c r="D4297" s="498">
        <v>11486588.24</v>
      </c>
      <c r="E4297" s="495">
        <f t="shared" si="546"/>
        <v>0</v>
      </c>
      <c r="F4297" s="495">
        <f t="shared" si="546"/>
        <v>11874330.68</v>
      </c>
      <c r="G4297" s="495">
        <f t="shared" si="541"/>
        <v>-11874330.68</v>
      </c>
      <c r="H4297" s="495" t="e">
        <f>VLOOKUP(A4297,'02-Metrics'!A:R,18,FALSE)</f>
        <v>#N/A</v>
      </c>
      <c r="I4297" s="496" t="e">
        <f t="shared" si="544"/>
        <v>#N/A</v>
      </c>
      <c r="J4297" s="512"/>
      <c r="L4297" s="23">
        <v>44136</v>
      </c>
      <c r="M4297" s="241" t="s">
        <v>1040</v>
      </c>
      <c r="S4297">
        <f t="shared" si="545"/>
        <v>2020</v>
      </c>
    </row>
    <row r="4298" spans="1:19">
      <c r="A4298" s="418" t="s">
        <v>1191</v>
      </c>
      <c r="B4298" s="497">
        <f>L4298</f>
        <v>44166</v>
      </c>
      <c r="C4298" s="498"/>
      <c r="D4298" s="498">
        <v>20933294.210000001</v>
      </c>
      <c r="E4298" s="495">
        <f t="shared" si="546"/>
        <v>0</v>
      </c>
      <c r="F4298" s="495">
        <f t="shared" si="546"/>
        <v>32807624.890000001</v>
      </c>
      <c r="G4298" s="495">
        <f t="shared" si="541"/>
        <v>-32807624.890000001</v>
      </c>
      <c r="H4298" s="495" t="e">
        <f>VLOOKUP(A4298,'02-Metrics'!A:R,18,FALSE)</f>
        <v>#N/A</v>
      </c>
      <c r="I4298" s="496" t="e">
        <f t="shared" si="544"/>
        <v>#N/A</v>
      </c>
      <c r="J4298" s="512"/>
      <c r="L4298" s="23">
        <v>44166</v>
      </c>
      <c r="M4298" s="241" t="s">
        <v>1040</v>
      </c>
      <c r="S4298">
        <f t="shared" si="545"/>
        <v>2020</v>
      </c>
    </row>
    <row r="4299" spans="1:19">
      <c r="A4299" s="418" t="s">
        <v>1191</v>
      </c>
      <c r="B4299" s="497">
        <f>L4299</f>
        <v>44263</v>
      </c>
      <c r="C4299" s="498">
        <v>45719198.399999999</v>
      </c>
      <c r="D4299" s="498"/>
      <c r="E4299" s="495">
        <f t="shared" si="546"/>
        <v>45719198.399999999</v>
      </c>
      <c r="F4299" s="495">
        <f t="shared" si="546"/>
        <v>32807624.890000001</v>
      </c>
      <c r="G4299" s="495">
        <f t="shared" si="541"/>
        <v>12911573.509999998</v>
      </c>
      <c r="H4299" s="495" t="e">
        <f>VLOOKUP(A4299,'02-Metrics'!A:R,18,FALSE)</f>
        <v>#N/A</v>
      </c>
      <c r="I4299" s="496" t="e">
        <f t="shared" si="544"/>
        <v>#N/A</v>
      </c>
      <c r="J4299" s="512"/>
      <c r="L4299" s="23">
        <v>44263</v>
      </c>
      <c r="M4299" s="241" t="s">
        <v>764</v>
      </c>
      <c r="S4299">
        <f t="shared" si="545"/>
        <v>2021</v>
      </c>
    </row>
    <row r="4300" spans="1:19">
      <c r="A4300" s="418"/>
      <c r="B4300" s="505"/>
      <c r="C4300" s="506"/>
      <c r="D4300" s="506"/>
      <c r="E4300" s="506"/>
      <c r="F4300" s="506"/>
      <c r="G4300" s="506"/>
      <c r="H4300" s="495"/>
      <c r="I4300" s="496"/>
      <c r="J4300" s="512"/>
      <c r="S4300">
        <f t="shared" si="545"/>
        <v>1900</v>
      </c>
    </row>
    <row r="4301" spans="1:19">
      <c r="A4301" s="418" t="s">
        <v>1192</v>
      </c>
      <c r="B4301" s="497">
        <v>44013</v>
      </c>
      <c r="C4301" s="498"/>
      <c r="D4301" s="498">
        <v>132750</v>
      </c>
      <c r="E4301" s="495">
        <f t="shared" ref="E4301:F4310" si="547">C4301+E4300</f>
        <v>0</v>
      </c>
      <c r="F4301" s="495">
        <f t="shared" si="547"/>
        <v>132750</v>
      </c>
      <c r="G4301" s="495">
        <f t="shared" si="541"/>
        <v>-132750</v>
      </c>
      <c r="H4301" s="495">
        <f>VLOOKUP(A4301,'02-Metrics'!A:R,18,FALSE)</f>
        <v>650000000</v>
      </c>
      <c r="I4301" s="496">
        <f t="shared" si="544"/>
        <v>-2.0423076923076924E-4</v>
      </c>
      <c r="J4301" s="512"/>
      <c r="M4301" s="241" t="s">
        <v>1038</v>
      </c>
      <c r="S4301">
        <f t="shared" si="545"/>
        <v>2020</v>
      </c>
    </row>
    <row r="4302" spans="1:19">
      <c r="A4302" s="418" t="s">
        <v>1192</v>
      </c>
      <c r="B4302" s="497">
        <v>44075</v>
      </c>
      <c r="C4302" s="498"/>
      <c r="D4302" s="498">
        <v>45330.09</v>
      </c>
      <c r="E4302" s="495">
        <f t="shared" si="547"/>
        <v>0</v>
      </c>
      <c r="F4302" s="495">
        <f t="shared" si="547"/>
        <v>178080.09</v>
      </c>
      <c r="G4302" s="495">
        <f t="shared" si="541"/>
        <v>-178080.09</v>
      </c>
      <c r="H4302" s="495">
        <f>VLOOKUP(A4302,'02-Metrics'!A:R,18,FALSE)</f>
        <v>650000000</v>
      </c>
      <c r="I4302" s="496">
        <f t="shared" si="544"/>
        <v>-2.7396936923076922E-4</v>
      </c>
      <c r="J4302" s="512"/>
      <c r="M4302" s="241" t="s">
        <v>1038</v>
      </c>
      <c r="S4302">
        <f t="shared" si="545"/>
        <v>2020</v>
      </c>
    </row>
    <row r="4303" spans="1:19">
      <c r="A4303" s="418" t="s">
        <v>1192</v>
      </c>
      <c r="B4303" s="497">
        <f>L4303</f>
        <v>44105</v>
      </c>
      <c r="C4303" s="498"/>
      <c r="D4303" s="498">
        <v>4544678.51</v>
      </c>
      <c r="E4303" s="495">
        <f t="shared" si="547"/>
        <v>0</v>
      </c>
      <c r="F4303" s="495">
        <f t="shared" si="547"/>
        <v>4722758.5999999996</v>
      </c>
      <c r="G4303" s="495">
        <f t="shared" si="541"/>
        <v>-4722758.5999999996</v>
      </c>
      <c r="H4303" s="495">
        <f>VLOOKUP(A4303,'02-Metrics'!A:R,18,FALSE)</f>
        <v>650000000</v>
      </c>
      <c r="I4303" s="496">
        <f t="shared" si="544"/>
        <v>-7.2657824615384612E-3</v>
      </c>
      <c r="J4303" s="512"/>
      <c r="L4303" s="23">
        <v>44105</v>
      </c>
      <c r="M4303" s="241" t="s">
        <v>1040</v>
      </c>
      <c r="S4303">
        <f t="shared" si="545"/>
        <v>2020</v>
      </c>
    </row>
    <row r="4304" spans="1:19">
      <c r="A4304" s="418" t="s">
        <v>1192</v>
      </c>
      <c r="B4304" s="497">
        <f>L4304</f>
        <v>44136</v>
      </c>
      <c r="C4304" s="498"/>
      <c r="D4304" s="498">
        <v>264757.88</v>
      </c>
      <c r="E4304" s="495">
        <f t="shared" si="547"/>
        <v>0</v>
      </c>
      <c r="F4304" s="495">
        <f t="shared" si="547"/>
        <v>4987516.4799999995</v>
      </c>
      <c r="G4304" s="495">
        <f t="shared" si="541"/>
        <v>-4987516.4799999995</v>
      </c>
      <c r="H4304" s="495">
        <f>VLOOKUP(A4304,'02-Metrics'!A:R,18,FALSE)</f>
        <v>650000000</v>
      </c>
      <c r="I4304" s="496">
        <f t="shared" si="544"/>
        <v>-7.6731022769230758E-3</v>
      </c>
      <c r="J4304" s="512"/>
      <c r="L4304" s="23">
        <v>44136</v>
      </c>
      <c r="M4304" s="241" t="s">
        <v>1040</v>
      </c>
      <c r="S4304">
        <f t="shared" si="545"/>
        <v>2020</v>
      </c>
    </row>
    <row r="4305" spans="1:19">
      <c r="A4305" s="418" t="s">
        <v>1192</v>
      </c>
      <c r="B4305" s="497">
        <f>L4305</f>
        <v>44166</v>
      </c>
      <c r="C4305" s="498"/>
      <c r="D4305" s="498">
        <v>3606552.1400000011</v>
      </c>
      <c r="E4305" s="495">
        <f t="shared" si="547"/>
        <v>0</v>
      </c>
      <c r="F4305" s="495">
        <f t="shared" si="547"/>
        <v>8594068.620000001</v>
      </c>
      <c r="G4305" s="495">
        <f t="shared" si="541"/>
        <v>-8594068.620000001</v>
      </c>
      <c r="H4305" s="495">
        <f>VLOOKUP(A4305,'02-Metrics'!A:R,18,FALSE)</f>
        <v>650000000</v>
      </c>
      <c r="I4305" s="496">
        <f t="shared" si="544"/>
        <v>-1.3221644030769232E-2</v>
      </c>
      <c r="J4305" s="512"/>
      <c r="L4305" s="23">
        <v>44166</v>
      </c>
      <c r="M4305" s="241" t="s">
        <v>1040</v>
      </c>
      <c r="S4305">
        <f t="shared" si="545"/>
        <v>2020</v>
      </c>
    </row>
    <row r="4306" spans="1:19">
      <c r="A4306" s="418" t="s">
        <v>1192</v>
      </c>
      <c r="B4306" s="497">
        <v>44197</v>
      </c>
      <c r="C4306" s="498"/>
      <c r="D4306" s="498">
        <v>2631270.59</v>
      </c>
      <c r="E4306" s="495">
        <f t="shared" si="547"/>
        <v>0</v>
      </c>
      <c r="F4306" s="495">
        <f t="shared" si="547"/>
        <v>11225339.210000001</v>
      </c>
      <c r="G4306" s="495">
        <f t="shared" si="541"/>
        <v>-11225339.210000001</v>
      </c>
      <c r="H4306" s="495">
        <f>VLOOKUP(A4306,'02-Metrics'!A:R,18,FALSE)</f>
        <v>650000000</v>
      </c>
      <c r="I4306" s="496">
        <f t="shared" si="544"/>
        <v>-1.7269752630769231E-2</v>
      </c>
      <c r="J4306" s="512"/>
      <c r="M4306" s="241" t="s">
        <v>1038</v>
      </c>
      <c r="S4306">
        <f t="shared" si="545"/>
        <v>2021</v>
      </c>
    </row>
    <row r="4307" spans="1:19">
      <c r="A4307" s="418" t="s">
        <v>1192</v>
      </c>
      <c r="B4307" s="497">
        <v>44228</v>
      </c>
      <c r="C4307" s="498"/>
      <c r="D4307" s="498">
        <v>5624766.4899999984</v>
      </c>
      <c r="E4307" s="495">
        <f t="shared" si="547"/>
        <v>0</v>
      </c>
      <c r="F4307" s="495">
        <f t="shared" si="547"/>
        <v>16850105.699999999</v>
      </c>
      <c r="G4307" s="495">
        <f t="shared" si="541"/>
        <v>-16850105.699999999</v>
      </c>
      <c r="H4307" s="495">
        <f>VLOOKUP(A4307,'02-Metrics'!A:R,18,FALSE)</f>
        <v>650000000</v>
      </c>
      <c r="I4307" s="496">
        <f t="shared" si="544"/>
        <v>-2.5923239538461536E-2</v>
      </c>
      <c r="J4307" s="512"/>
      <c r="M4307" s="241" t="s">
        <v>1038</v>
      </c>
      <c r="S4307">
        <f t="shared" si="545"/>
        <v>2021</v>
      </c>
    </row>
    <row r="4308" spans="1:19">
      <c r="A4308" s="418" t="s">
        <v>1192</v>
      </c>
      <c r="B4308" s="497">
        <v>44256</v>
      </c>
      <c r="C4308" s="498"/>
      <c r="D4308" s="498">
        <v>10032429.02</v>
      </c>
      <c r="E4308" s="495">
        <f t="shared" si="547"/>
        <v>0</v>
      </c>
      <c r="F4308" s="495">
        <f t="shared" si="547"/>
        <v>26882534.719999999</v>
      </c>
      <c r="G4308" s="495">
        <f t="shared" si="541"/>
        <v>-26882534.719999999</v>
      </c>
      <c r="H4308" s="495">
        <f>VLOOKUP(A4308,'02-Metrics'!A:R,18,FALSE)</f>
        <v>650000000</v>
      </c>
      <c r="I4308" s="496">
        <f t="shared" si="544"/>
        <v>-4.1357745723076919E-2</v>
      </c>
      <c r="J4308" s="512"/>
      <c r="M4308" s="241" t="s">
        <v>1038</v>
      </c>
      <c r="S4308">
        <f t="shared" si="545"/>
        <v>2021</v>
      </c>
    </row>
    <row r="4309" spans="1:19">
      <c r="A4309" s="418" t="s">
        <v>1192</v>
      </c>
      <c r="B4309" s="497">
        <f>L4309</f>
        <v>44273</v>
      </c>
      <c r="C4309" s="498">
        <v>2964607.7</v>
      </c>
      <c r="D4309" s="498"/>
      <c r="E4309" s="495">
        <f>C4309+E4308</f>
        <v>2964607.7</v>
      </c>
      <c r="F4309" s="495">
        <f>D4309+F4308</f>
        <v>26882534.719999999</v>
      </c>
      <c r="G4309" s="495">
        <f t="shared" si="541"/>
        <v>-23917927.02</v>
      </c>
      <c r="H4309" s="495">
        <f>VLOOKUP(A4309,'02-Metrics'!A:R,18,FALSE)</f>
        <v>650000000</v>
      </c>
      <c r="I4309" s="496">
        <f t="shared" si="544"/>
        <v>-3.6796810799999996E-2</v>
      </c>
      <c r="J4309" s="512"/>
      <c r="L4309" s="23">
        <v>44273</v>
      </c>
      <c r="M4309" s="241" t="s">
        <v>1039</v>
      </c>
      <c r="S4309">
        <f t="shared" si="545"/>
        <v>2021</v>
      </c>
    </row>
    <row r="4310" spans="1:19">
      <c r="A4310" s="418" t="s">
        <v>1192</v>
      </c>
      <c r="B4310" s="497">
        <f>L4310</f>
        <v>44286</v>
      </c>
      <c r="C4310" s="498">
        <v>5828902.5099999998</v>
      </c>
      <c r="D4310" s="498"/>
      <c r="E4310" s="495">
        <f t="shared" si="547"/>
        <v>8793510.2100000009</v>
      </c>
      <c r="F4310" s="495">
        <f t="shared" si="547"/>
        <v>26882534.719999999</v>
      </c>
      <c r="G4310" s="495">
        <f t="shared" si="541"/>
        <v>-18089024.509999998</v>
      </c>
      <c r="H4310" s="495">
        <f>VLOOKUP(A4310,'02-Metrics'!A:R,18,FALSE)</f>
        <v>650000000</v>
      </c>
      <c r="I4310" s="496">
        <f t="shared" si="544"/>
        <v>-2.7829268476923075E-2</v>
      </c>
      <c r="J4310" s="512"/>
      <c r="L4310" s="23">
        <v>44286</v>
      </c>
      <c r="M4310" s="241" t="s">
        <v>1039</v>
      </c>
      <c r="S4310">
        <f t="shared" si="545"/>
        <v>2021</v>
      </c>
    </row>
    <row r="4311" spans="1:19">
      <c r="A4311" s="418"/>
      <c r="B4311" s="505"/>
      <c r="C4311" s="506"/>
      <c r="D4311" s="506"/>
      <c r="E4311" s="506"/>
      <c r="F4311" s="506"/>
      <c r="G4311" s="506"/>
      <c r="H4311" s="495"/>
      <c r="I4311" s="496"/>
      <c r="J4311" s="512"/>
      <c r="S4311">
        <f t="shared" si="545"/>
        <v>1900</v>
      </c>
    </row>
    <row r="4312" spans="1:19">
      <c r="A4312" s="418" t="s">
        <v>1193</v>
      </c>
      <c r="B4312" s="497">
        <v>43983</v>
      </c>
      <c r="C4312" s="498"/>
      <c r="D4312" s="498">
        <v>72323.19</v>
      </c>
      <c r="E4312" s="495">
        <f t="shared" ref="E4312:F4323" si="548">C4312+E4311</f>
        <v>0</v>
      </c>
      <c r="F4312" s="495">
        <f t="shared" si="548"/>
        <v>72323.19</v>
      </c>
      <c r="G4312" s="495">
        <f t="shared" ref="G4312:G4375" si="549">E4312-F4312</f>
        <v>-72323.19</v>
      </c>
      <c r="H4312" s="495">
        <f>VLOOKUP(A4312,'02-Metrics'!A:R,18,FALSE)</f>
        <v>967000000</v>
      </c>
      <c r="I4312" s="496">
        <f t="shared" si="544"/>
        <v>-7.4791302998965879E-5</v>
      </c>
      <c r="J4312" s="512"/>
      <c r="M4312" s="241" t="s">
        <v>1038</v>
      </c>
      <c r="S4312">
        <f t="shared" si="545"/>
        <v>2020</v>
      </c>
    </row>
    <row r="4313" spans="1:19">
      <c r="A4313" s="418" t="s">
        <v>1193</v>
      </c>
      <c r="B4313" s="497">
        <v>44044</v>
      </c>
      <c r="C4313" s="498"/>
      <c r="D4313" s="498">
        <v>209295.88</v>
      </c>
      <c r="E4313" s="495">
        <f t="shared" si="548"/>
        <v>0</v>
      </c>
      <c r="F4313" s="495">
        <f t="shared" si="548"/>
        <v>281619.07</v>
      </c>
      <c r="G4313" s="495">
        <f t="shared" si="549"/>
        <v>-281619.07</v>
      </c>
      <c r="H4313" s="495">
        <f>VLOOKUP(A4313,'02-Metrics'!A:R,18,FALSE)</f>
        <v>967000000</v>
      </c>
      <c r="I4313" s="496">
        <f t="shared" si="544"/>
        <v>-2.9122964839710445E-4</v>
      </c>
      <c r="J4313" s="512"/>
      <c r="M4313" s="241" t="s">
        <v>1038</v>
      </c>
      <c r="S4313">
        <f t="shared" si="545"/>
        <v>2020</v>
      </c>
    </row>
    <row r="4314" spans="1:19">
      <c r="A4314" s="418" t="s">
        <v>1193</v>
      </c>
      <c r="B4314" s="497">
        <v>44075</v>
      </c>
      <c r="C4314" s="498"/>
      <c r="D4314" s="498">
        <v>339516.03</v>
      </c>
      <c r="E4314" s="495">
        <f t="shared" si="548"/>
        <v>0</v>
      </c>
      <c r="F4314" s="495">
        <f t="shared" si="548"/>
        <v>621135.10000000009</v>
      </c>
      <c r="G4314" s="495">
        <f t="shared" si="549"/>
        <v>-621135.10000000009</v>
      </c>
      <c r="H4314" s="495">
        <f>VLOOKUP(A4314,'02-Metrics'!A:R,18,FALSE)</f>
        <v>967000000</v>
      </c>
      <c r="I4314" s="496">
        <f t="shared" si="544"/>
        <v>-6.4233205791106528E-4</v>
      </c>
      <c r="J4314" s="512"/>
      <c r="M4314" s="241" t="s">
        <v>1038</v>
      </c>
      <c r="S4314">
        <f t="shared" si="545"/>
        <v>2020</v>
      </c>
    </row>
    <row r="4315" spans="1:19">
      <c r="A4315" s="418" t="s">
        <v>1193</v>
      </c>
      <c r="B4315" s="497">
        <f>L4315</f>
        <v>44105</v>
      </c>
      <c r="C4315" s="498"/>
      <c r="D4315" s="498">
        <v>936117.48</v>
      </c>
      <c r="E4315" s="495">
        <f t="shared" si="548"/>
        <v>0</v>
      </c>
      <c r="F4315" s="495">
        <f t="shared" si="548"/>
        <v>1557252.58</v>
      </c>
      <c r="G4315" s="495">
        <f t="shared" si="549"/>
        <v>-1557252.58</v>
      </c>
      <c r="H4315" s="495">
        <f>VLOOKUP(A4315,'02-Metrics'!A:R,18,FALSE)</f>
        <v>967000000</v>
      </c>
      <c r="I4315" s="496">
        <f t="shared" si="544"/>
        <v>-1.6103956359875906E-3</v>
      </c>
      <c r="J4315" s="512"/>
      <c r="L4315" s="23">
        <v>44105</v>
      </c>
      <c r="M4315" s="241" t="s">
        <v>1040</v>
      </c>
      <c r="S4315">
        <f t="shared" si="545"/>
        <v>2020</v>
      </c>
    </row>
    <row r="4316" spans="1:19">
      <c r="A4316" s="418" t="s">
        <v>1193</v>
      </c>
      <c r="B4316" s="497">
        <f>L4316</f>
        <v>44122</v>
      </c>
      <c r="C4316" s="498">
        <v>144582383</v>
      </c>
      <c r="D4316" s="498"/>
      <c r="E4316" s="495">
        <f t="shared" si="548"/>
        <v>144582383</v>
      </c>
      <c r="F4316" s="495">
        <f t="shared" si="548"/>
        <v>1557252.58</v>
      </c>
      <c r="G4316" s="495">
        <f t="shared" si="549"/>
        <v>143025130.41999999</v>
      </c>
      <c r="H4316" s="495">
        <f>VLOOKUP(A4316,'02-Metrics'!A:R,18,FALSE)</f>
        <v>967000000</v>
      </c>
      <c r="I4316" s="496">
        <f t="shared" si="544"/>
        <v>0.14790602938986555</v>
      </c>
      <c r="J4316" s="512"/>
      <c r="L4316" s="23">
        <v>44122</v>
      </c>
      <c r="M4316" s="241" t="s">
        <v>764</v>
      </c>
      <c r="S4316">
        <f t="shared" si="545"/>
        <v>2020</v>
      </c>
    </row>
    <row r="4317" spans="1:19">
      <c r="A4317" s="418" t="s">
        <v>1193</v>
      </c>
      <c r="B4317" s="497">
        <f>L4317</f>
        <v>44136</v>
      </c>
      <c r="C4317" s="498"/>
      <c r="D4317" s="498">
        <v>8426902.4800000004</v>
      </c>
      <c r="E4317" s="495">
        <f t="shared" si="548"/>
        <v>144582383</v>
      </c>
      <c r="F4317" s="495">
        <f t="shared" si="548"/>
        <v>9984155.0600000005</v>
      </c>
      <c r="G4317" s="495">
        <f t="shared" si="549"/>
        <v>134598227.94</v>
      </c>
      <c r="H4317" s="495">
        <f>VLOOKUP(A4317,'02-Metrics'!A:R,18,FALSE)</f>
        <v>967000000</v>
      </c>
      <c r="I4317" s="496">
        <f t="shared" si="544"/>
        <v>0.13919154905894518</v>
      </c>
      <c r="J4317" s="512"/>
      <c r="L4317" s="23">
        <v>44136</v>
      </c>
      <c r="M4317" s="241" t="s">
        <v>1040</v>
      </c>
      <c r="S4317">
        <f t="shared" si="545"/>
        <v>2020</v>
      </c>
    </row>
    <row r="4318" spans="1:19">
      <c r="A4318" s="418" t="s">
        <v>1193</v>
      </c>
      <c r="B4318" s="497">
        <f>L4318</f>
        <v>44166</v>
      </c>
      <c r="C4318" s="498"/>
      <c r="D4318" s="498">
        <v>22966624.359999999</v>
      </c>
      <c r="E4318" s="495">
        <f t="shared" si="548"/>
        <v>144582383</v>
      </c>
      <c r="F4318" s="495">
        <f t="shared" si="548"/>
        <v>32950779.420000002</v>
      </c>
      <c r="G4318" s="495">
        <f t="shared" si="549"/>
        <v>111631603.58</v>
      </c>
      <c r="H4318" s="495">
        <f>VLOOKUP(A4318,'02-Metrics'!A:R,18,FALSE)</f>
        <v>967000000</v>
      </c>
      <c r="I4318" s="496">
        <f t="shared" si="544"/>
        <v>0.11544116192347466</v>
      </c>
      <c r="J4318" s="512"/>
      <c r="L4318" s="23">
        <v>44166</v>
      </c>
      <c r="M4318" s="241" t="s">
        <v>1040</v>
      </c>
      <c r="S4318">
        <f t="shared" si="545"/>
        <v>2020</v>
      </c>
    </row>
    <row r="4319" spans="1:19">
      <c r="A4319" s="418" t="s">
        <v>1193</v>
      </c>
      <c r="B4319" s="497">
        <v>44197</v>
      </c>
      <c r="C4319" s="498"/>
      <c r="D4319" s="498">
        <v>4524339.42</v>
      </c>
      <c r="E4319" s="495">
        <f t="shared" si="548"/>
        <v>144582383</v>
      </c>
      <c r="F4319" s="495">
        <f t="shared" si="548"/>
        <v>37475118.840000004</v>
      </c>
      <c r="G4319" s="495">
        <f t="shared" si="549"/>
        <v>107107264.16</v>
      </c>
      <c r="H4319" s="495">
        <f>VLOOKUP(A4319,'02-Metrics'!A:R,18,FALSE)</f>
        <v>967000000</v>
      </c>
      <c r="I4319" s="496">
        <f t="shared" si="544"/>
        <v>0.11076242415718718</v>
      </c>
      <c r="J4319" s="512"/>
      <c r="M4319" s="241" t="s">
        <v>1038</v>
      </c>
      <c r="S4319">
        <f t="shared" si="545"/>
        <v>2021</v>
      </c>
    </row>
    <row r="4320" spans="1:19">
      <c r="A4320" s="418" t="s">
        <v>1193</v>
      </c>
      <c r="B4320" s="497">
        <v>44228</v>
      </c>
      <c r="C4320" s="498"/>
      <c r="D4320" s="498">
        <v>7873554.790000001</v>
      </c>
      <c r="E4320" s="495">
        <f t="shared" si="548"/>
        <v>144582383</v>
      </c>
      <c r="F4320" s="495">
        <f t="shared" si="548"/>
        <v>45348673.630000003</v>
      </c>
      <c r="G4320" s="495">
        <f t="shared" si="549"/>
        <v>99233709.370000005</v>
      </c>
      <c r="H4320" s="495">
        <f>VLOOKUP(A4320,'02-Metrics'!A:R,18,FALSE)</f>
        <v>967000000</v>
      </c>
      <c r="I4320" s="496">
        <f t="shared" si="544"/>
        <v>0.1026201751499483</v>
      </c>
      <c r="J4320" s="512"/>
      <c r="M4320" s="241" t="s">
        <v>1038</v>
      </c>
      <c r="S4320">
        <f t="shared" si="545"/>
        <v>2021</v>
      </c>
    </row>
    <row r="4321" spans="1:19">
      <c r="A4321" s="418" t="s">
        <v>1193</v>
      </c>
      <c r="B4321" s="497">
        <v>44256</v>
      </c>
      <c r="C4321" s="498"/>
      <c r="D4321" s="498">
        <v>7186757.3400000008</v>
      </c>
      <c r="E4321" s="495">
        <f t="shared" si="548"/>
        <v>144582383</v>
      </c>
      <c r="F4321" s="495">
        <f t="shared" si="548"/>
        <v>52535430.970000006</v>
      </c>
      <c r="G4321" s="495">
        <f t="shared" si="549"/>
        <v>92046952.030000001</v>
      </c>
      <c r="H4321" s="495">
        <f>VLOOKUP(A4321,'02-Metrics'!A:R,18,FALSE)</f>
        <v>967000000</v>
      </c>
      <c r="I4321" s="496">
        <f t="shared" si="544"/>
        <v>9.5188161354705272E-2</v>
      </c>
      <c r="J4321" s="512"/>
      <c r="M4321" s="241" t="s">
        <v>1038</v>
      </c>
      <c r="S4321">
        <f t="shared" si="545"/>
        <v>2021</v>
      </c>
    </row>
    <row r="4322" spans="1:19">
      <c r="A4322" s="418" t="s">
        <v>1193</v>
      </c>
      <c r="B4322" s="497">
        <f>L4322</f>
        <v>44264</v>
      </c>
      <c r="C4322" s="498">
        <v>5025720.3499999996</v>
      </c>
      <c r="D4322" s="498"/>
      <c r="E4322" s="495">
        <f>C4322+E4321</f>
        <v>149608103.34999999</v>
      </c>
      <c r="F4322" s="495">
        <f>D4322+F4321</f>
        <v>52535430.970000006</v>
      </c>
      <c r="G4322" s="495">
        <f t="shared" si="549"/>
        <v>97072672.379999995</v>
      </c>
      <c r="H4322" s="495">
        <f>VLOOKUP(A4322,'02-Metrics'!A:R,18,FALSE)</f>
        <v>967000000</v>
      </c>
      <c r="I4322" s="496">
        <f t="shared" si="544"/>
        <v>0.10038539025853153</v>
      </c>
      <c r="J4322" s="512"/>
      <c r="L4322" s="23">
        <v>44264</v>
      </c>
      <c r="M4322" s="241" t="s">
        <v>1039</v>
      </c>
      <c r="S4322">
        <f t="shared" si="545"/>
        <v>2021</v>
      </c>
    </row>
    <row r="4323" spans="1:19">
      <c r="A4323" s="418" t="s">
        <v>1193</v>
      </c>
      <c r="B4323" s="497">
        <f>L4323</f>
        <v>44300</v>
      </c>
      <c r="C4323" s="498">
        <v>3883856.25</v>
      </c>
      <c r="D4323" s="498"/>
      <c r="E4323" s="495">
        <f t="shared" si="548"/>
        <v>153491959.59999999</v>
      </c>
      <c r="F4323" s="495">
        <f t="shared" si="548"/>
        <v>52535430.970000006</v>
      </c>
      <c r="G4323" s="495">
        <f t="shared" si="549"/>
        <v>100956528.63</v>
      </c>
      <c r="H4323" s="495">
        <f>VLOOKUP(A4323,'02-Metrics'!A:R,18,FALSE)</f>
        <v>967000000</v>
      </c>
      <c r="I4323" s="496">
        <f t="shared" si="544"/>
        <v>0.10440178762150983</v>
      </c>
      <c r="J4323" s="512"/>
      <c r="L4323" s="23">
        <v>44300</v>
      </c>
      <c r="M4323" s="241" t="s">
        <v>1039</v>
      </c>
      <c r="S4323">
        <f t="shared" si="545"/>
        <v>2021</v>
      </c>
    </row>
    <row r="4324" spans="1:19">
      <c r="A4324" s="418"/>
      <c r="B4324" s="505"/>
      <c r="C4324" s="506"/>
      <c r="D4324" s="506"/>
      <c r="E4324" s="506"/>
      <c r="F4324" s="506"/>
      <c r="G4324" s="506"/>
      <c r="H4324" s="495"/>
      <c r="I4324" s="496"/>
      <c r="J4324" s="512"/>
      <c r="S4324">
        <f t="shared" si="545"/>
        <v>1900</v>
      </c>
    </row>
    <row r="4325" spans="1:19">
      <c r="A4325" s="418" t="s">
        <v>677</v>
      </c>
      <c r="B4325" s="497">
        <v>44013</v>
      </c>
      <c r="C4325" s="498"/>
      <c r="D4325" s="498">
        <v>9252.1299999999992</v>
      </c>
      <c r="E4325" s="495">
        <f t="shared" ref="E4325:F4337" si="550">C4325+E4324</f>
        <v>0</v>
      </c>
      <c r="F4325" s="495">
        <f t="shared" si="550"/>
        <v>9252.1299999999992</v>
      </c>
      <c r="G4325" s="495">
        <f t="shared" si="549"/>
        <v>-9252.1299999999992</v>
      </c>
      <c r="H4325" s="495">
        <f>VLOOKUP(A4325,'02-Metrics'!A:R,18,FALSE)</f>
        <v>93800000</v>
      </c>
      <c r="I4325" s="496">
        <f t="shared" si="544"/>
        <v>-9.86367803837953E-5</v>
      </c>
      <c r="J4325" s="512"/>
      <c r="M4325" s="241" t="s">
        <v>1038</v>
      </c>
      <c r="S4325">
        <f t="shared" si="545"/>
        <v>2020</v>
      </c>
    </row>
    <row r="4326" spans="1:19">
      <c r="A4326" s="418" t="s">
        <v>677</v>
      </c>
      <c r="B4326" s="497">
        <v>44044</v>
      </c>
      <c r="C4326" s="498"/>
      <c r="D4326" s="498">
        <v>7680664.2499999991</v>
      </c>
      <c r="E4326" s="495">
        <f t="shared" si="550"/>
        <v>0</v>
      </c>
      <c r="F4326" s="495">
        <f t="shared" si="550"/>
        <v>7689916.379999999</v>
      </c>
      <c r="G4326" s="495">
        <f t="shared" si="549"/>
        <v>-7689916.379999999</v>
      </c>
      <c r="H4326" s="495">
        <f>VLOOKUP(A4326,'02-Metrics'!A:R,18,FALSE)</f>
        <v>93800000</v>
      </c>
      <c r="I4326" s="496">
        <f t="shared" si="544"/>
        <v>-8.1982050959488267E-2</v>
      </c>
      <c r="J4326" s="512"/>
      <c r="M4326" s="241" t="s">
        <v>1038</v>
      </c>
      <c r="S4326">
        <f t="shared" si="545"/>
        <v>2020</v>
      </c>
    </row>
    <row r="4327" spans="1:19">
      <c r="A4327" s="418" t="s">
        <v>677</v>
      </c>
      <c r="B4327" s="497">
        <v>44075</v>
      </c>
      <c r="C4327" s="498"/>
      <c r="D4327" s="498">
        <v>6632324.5399999982</v>
      </c>
      <c r="E4327" s="495">
        <f t="shared" si="550"/>
        <v>0</v>
      </c>
      <c r="F4327" s="495">
        <f t="shared" si="550"/>
        <v>14322240.919999998</v>
      </c>
      <c r="G4327" s="495">
        <f t="shared" si="549"/>
        <v>-14322240.919999998</v>
      </c>
      <c r="H4327" s="495">
        <f>VLOOKUP(A4327,'02-Metrics'!A:R,18,FALSE)</f>
        <v>93800000</v>
      </c>
      <c r="I4327" s="496">
        <f t="shared" si="544"/>
        <v>-0.15268913560767589</v>
      </c>
      <c r="J4327" s="512"/>
      <c r="M4327" s="241" t="s">
        <v>1038</v>
      </c>
      <c r="S4327">
        <f t="shared" si="545"/>
        <v>2020</v>
      </c>
    </row>
    <row r="4328" spans="1:19">
      <c r="A4328" s="418" t="s">
        <v>677</v>
      </c>
      <c r="B4328" s="497">
        <f>L4328</f>
        <v>44105</v>
      </c>
      <c r="C4328" s="498"/>
      <c r="D4328" s="498">
        <v>7512810.3600000003</v>
      </c>
      <c r="E4328" s="495">
        <f t="shared" si="550"/>
        <v>0</v>
      </c>
      <c r="F4328" s="495">
        <f t="shared" si="550"/>
        <v>21835051.279999997</v>
      </c>
      <c r="G4328" s="495">
        <f t="shared" si="549"/>
        <v>-21835051.279999997</v>
      </c>
      <c r="H4328" s="495">
        <f>VLOOKUP(A4328,'02-Metrics'!A:R,18,FALSE)</f>
        <v>93800000</v>
      </c>
      <c r="I4328" s="496">
        <f t="shared" si="544"/>
        <v>-0.23278306268656715</v>
      </c>
      <c r="J4328" s="512"/>
      <c r="L4328" s="23">
        <v>44105</v>
      </c>
      <c r="M4328" s="241" t="s">
        <v>1040</v>
      </c>
      <c r="S4328">
        <f t="shared" si="545"/>
        <v>2020</v>
      </c>
    </row>
    <row r="4329" spans="1:19">
      <c r="A4329" s="418" t="s">
        <v>677</v>
      </c>
      <c r="B4329" s="497">
        <f>L4329</f>
        <v>44136</v>
      </c>
      <c r="C4329" s="498"/>
      <c r="D4329" s="498">
        <v>5039532.75</v>
      </c>
      <c r="E4329" s="495">
        <f t="shared" si="550"/>
        <v>0</v>
      </c>
      <c r="F4329" s="495">
        <f t="shared" si="550"/>
        <v>26874584.029999997</v>
      </c>
      <c r="G4329" s="495">
        <f t="shared" si="549"/>
        <v>-26874584.029999997</v>
      </c>
      <c r="H4329" s="495">
        <f>VLOOKUP(A4329,'02-Metrics'!A:R,18,FALSE)</f>
        <v>93800000</v>
      </c>
      <c r="I4329" s="496">
        <f t="shared" si="544"/>
        <v>-0.28650942462686563</v>
      </c>
      <c r="J4329" s="512"/>
      <c r="L4329" s="23">
        <v>44136</v>
      </c>
      <c r="M4329" s="241" t="s">
        <v>1040</v>
      </c>
      <c r="S4329">
        <f t="shared" si="545"/>
        <v>2020</v>
      </c>
    </row>
    <row r="4330" spans="1:19">
      <c r="A4330" s="418" t="s">
        <v>677</v>
      </c>
      <c r="B4330" s="497">
        <f>L4330</f>
        <v>44166</v>
      </c>
      <c r="C4330" s="498"/>
      <c r="D4330" s="498">
        <v>3884242.3800000008</v>
      </c>
      <c r="E4330" s="495">
        <f t="shared" si="550"/>
        <v>0</v>
      </c>
      <c r="F4330" s="495">
        <f t="shared" si="550"/>
        <v>30758826.409999996</v>
      </c>
      <c r="G4330" s="495">
        <f t="shared" si="549"/>
        <v>-30758826.409999996</v>
      </c>
      <c r="H4330" s="495">
        <f>VLOOKUP(A4330,'02-Metrics'!A:R,18,FALSE)</f>
        <v>93800000</v>
      </c>
      <c r="I4330" s="496">
        <f t="shared" si="544"/>
        <v>-0.3279192581023454</v>
      </c>
      <c r="J4330" s="512"/>
      <c r="L4330" s="23">
        <v>44166</v>
      </c>
      <c r="M4330" s="241" t="s">
        <v>1040</v>
      </c>
      <c r="S4330">
        <f t="shared" si="545"/>
        <v>2020</v>
      </c>
    </row>
    <row r="4331" spans="1:19">
      <c r="A4331" s="418" t="s">
        <v>677</v>
      </c>
      <c r="B4331" s="497">
        <f>L4331</f>
        <v>44196</v>
      </c>
      <c r="C4331" s="498">
        <v>36412560</v>
      </c>
      <c r="D4331" s="498"/>
      <c r="E4331" s="495">
        <f t="shared" si="550"/>
        <v>36412560</v>
      </c>
      <c r="F4331" s="495">
        <f t="shared" si="550"/>
        <v>30758826.409999996</v>
      </c>
      <c r="G4331" s="495">
        <f t="shared" si="549"/>
        <v>5653733.5900000036</v>
      </c>
      <c r="H4331" s="495">
        <f>VLOOKUP(A4331,'02-Metrics'!A:R,18,FALSE)</f>
        <v>93800000</v>
      </c>
      <c r="I4331" s="496">
        <f t="shared" si="544"/>
        <v>6.0274345309168482E-2</v>
      </c>
      <c r="J4331" s="512"/>
      <c r="L4331" s="23">
        <v>44196</v>
      </c>
      <c r="M4331" s="241" t="s">
        <v>1039</v>
      </c>
      <c r="S4331">
        <f t="shared" si="545"/>
        <v>2020</v>
      </c>
    </row>
    <row r="4332" spans="1:19">
      <c r="A4332" s="418" t="s">
        <v>677</v>
      </c>
      <c r="B4332" s="497">
        <v>44197</v>
      </c>
      <c r="C4332" s="498"/>
      <c r="D4332" s="498">
        <v>1568029.0300000003</v>
      </c>
      <c r="E4332" s="495">
        <f t="shared" si="550"/>
        <v>36412560</v>
      </c>
      <c r="F4332" s="495">
        <f t="shared" si="550"/>
        <v>32326855.439999998</v>
      </c>
      <c r="G4332" s="495">
        <f t="shared" si="549"/>
        <v>4085704.5600000024</v>
      </c>
      <c r="H4332" s="495">
        <f>VLOOKUP(A4332,'02-Metrics'!A:R,18,FALSE)</f>
        <v>93800000</v>
      </c>
      <c r="I4332" s="496">
        <f t="shared" si="544"/>
        <v>4.3557617910447786E-2</v>
      </c>
      <c r="J4332" s="512"/>
      <c r="M4332" s="241" t="s">
        <v>1038</v>
      </c>
      <c r="S4332">
        <f t="shared" si="545"/>
        <v>2021</v>
      </c>
    </row>
    <row r="4333" spans="1:19">
      <c r="A4333" s="418" t="s">
        <v>677</v>
      </c>
      <c r="B4333" s="497">
        <f>L4333</f>
        <v>44227</v>
      </c>
      <c r="C4333" s="498">
        <v>286280</v>
      </c>
      <c r="D4333" s="498"/>
      <c r="E4333" s="495">
        <f t="shared" si="550"/>
        <v>36698840</v>
      </c>
      <c r="F4333" s="495">
        <f t="shared" si="550"/>
        <v>32326855.439999998</v>
      </c>
      <c r="G4333" s="495">
        <f t="shared" si="549"/>
        <v>4371984.5600000024</v>
      </c>
      <c r="H4333" s="495">
        <f>VLOOKUP(A4333,'02-Metrics'!A:R,18,FALSE)</f>
        <v>93800000</v>
      </c>
      <c r="I4333" s="496">
        <f t="shared" si="544"/>
        <v>4.6609643496801731E-2</v>
      </c>
      <c r="J4333" s="512"/>
      <c r="L4333" s="23">
        <v>44227</v>
      </c>
      <c r="M4333" s="241" t="s">
        <v>1039</v>
      </c>
      <c r="S4333">
        <f t="shared" si="545"/>
        <v>2021</v>
      </c>
    </row>
    <row r="4334" spans="1:19">
      <c r="A4334" s="418" t="s">
        <v>677</v>
      </c>
      <c r="B4334" s="497">
        <v>44228</v>
      </c>
      <c r="C4334" s="498"/>
      <c r="D4334" s="498">
        <v>684739.2300000001</v>
      </c>
      <c r="E4334" s="495">
        <f t="shared" si="550"/>
        <v>36698840</v>
      </c>
      <c r="F4334" s="495">
        <f t="shared" si="550"/>
        <v>33011594.669999998</v>
      </c>
      <c r="G4334" s="495">
        <f t="shared" si="549"/>
        <v>3687245.3300000019</v>
      </c>
      <c r="H4334" s="495">
        <f>VLOOKUP(A4334,'02-Metrics'!A:R,18,FALSE)</f>
        <v>93800000</v>
      </c>
      <c r="I4334" s="496">
        <f t="shared" si="544"/>
        <v>3.9309651705756947E-2</v>
      </c>
      <c r="J4334" s="512"/>
      <c r="M4334" s="241" t="s">
        <v>1038</v>
      </c>
      <c r="S4334">
        <f t="shared" si="545"/>
        <v>2021</v>
      </c>
    </row>
    <row r="4335" spans="1:19">
      <c r="A4335" s="418" t="s">
        <v>677</v>
      </c>
      <c r="B4335" s="497">
        <f>L4335</f>
        <v>44255</v>
      </c>
      <c r="C4335" s="498">
        <v>4682080</v>
      </c>
      <c r="D4335" s="498"/>
      <c r="E4335" s="495">
        <f t="shared" si="550"/>
        <v>41380920</v>
      </c>
      <c r="F4335" s="495">
        <f t="shared" si="550"/>
        <v>33011594.669999998</v>
      </c>
      <c r="G4335" s="495">
        <f t="shared" si="549"/>
        <v>8369325.3300000019</v>
      </c>
      <c r="H4335" s="495">
        <f>VLOOKUP(A4335,'02-Metrics'!A:R,18,FALSE)</f>
        <v>93800000</v>
      </c>
      <c r="I4335" s="496">
        <f t="shared" si="544"/>
        <v>8.9225216737739893E-2</v>
      </c>
      <c r="J4335" s="512"/>
      <c r="L4335" s="23">
        <v>44255</v>
      </c>
      <c r="M4335" s="241" t="s">
        <v>764</v>
      </c>
      <c r="S4335">
        <f t="shared" si="545"/>
        <v>2021</v>
      </c>
    </row>
    <row r="4336" spans="1:19">
      <c r="A4336" s="418" t="s">
        <v>677</v>
      </c>
      <c r="B4336" s="497">
        <v>44256</v>
      </c>
      <c r="C4336" s="498"/>
      <c r="D4336" s="498">
        <v>1589632.5799999998</v>
      </c>
      <c r="E4336" s="495">
        <f t="shared" si="550"/>
        <v>41380920</v>
      </c>
      <c r="F4336" s="495">
        <f t="shared" si="550"/>
        <v>34601227.25</v>
      </c>
      <c r="G4336" s="495">
        <f t="shared" si="549"/>
        <v>6779692.75</v>
      </c>
      <c r="H4336" s="495">
        <f>VLOOKUP(A4336,'02-Metrics'!A:R,18,FALSE)</f>
        <v>93800000</v>
      </c>
      <c r="I4336" s="496">
        <f t="shared" si="544"/>
        <v>7.2278174307036244E-2</v>
      </c>
      <c r="J4336" s="512"/>
      <c r="M4336" s="241" t="s">
        <v>1038</v>
      </c>
      <c r="S4336">
        <f t="shared" si="545"/>
        <v>2021</v>
      </c>
    </row>
    <row r="4337" spans="1:19">
      <c r="A4337" s="418" t="s">
        <v>677</v>
      </c>
      <c r="B4337" s="497">
        <f>L4337</f>
        <v>44286</v>
      </c>
      <c r="C4337" s="498">
        <v>1893795</v>
      </c>
      <c r="D4337" s="498"/>
      <c r="E4337" s="495">
        <f t="shared" si="550"/>
        <v>43274715</v>
      </c>
      <c r="F4337" s="495">
        <f t="shared" si="550"/>
        <v>34601227.25</v>
      </c>
      <c r="G4337" s="495">
        <f t="shared" si="549"/>
        <v>8673487.75</v>
      </c>
      <c r="H4337" s="495">
        <f>VLOOKUP(A4337,'02-Metrics'!A:R,18,FALSE)</f>
        <v>93800000</v>
      </c>
      <c r="I4337" s="496">
        <f t="shared" si="544"/>
        <v>9.2467886460554372E-2</v>
      </c>
      <c r="J4337" s="512"/>
      <c r="L4337" s="23">
        <v>44286</v>
      </c>
      <c r="M4337" s="241" t="s">
        <v>1039</v>
      </c>
      <c r="S4337">
        <f t="shared" si="545"/>
        <v>2021</v>
      </c>
    </row>
    <row r="4338" spans="1:19">
      <c r="A4338" s="418"/>
      <c r="B4338" s="505"/>
      <c r="C4338" s="506"/>
      <c r="D4338" s="506"/>
      <c r="E4338" s="506"/>
      <c r="F4338" s="506"/>
      <c r="G4338" s="506"/>
      <c r="H4338" s="495"/>
      <c r="I4338" s="496"/>
      <c r="J4338" s="512"/>
      <c r="S4338">
        <f t="shared" si="545"/>
        <v>1900</v>
      </c>
    </row>
    <row r="4339" spans="1:19">
      <c r="A4339" s="418" t="s">
        <v>1194</v>
      </c>
      <c r="B4339" s="497">
        <v>44075</v>
      </c>
      <c r="C4339" s="498"/>
      <c r="D4339" s="498">
        <v>354746.03</v>
      </c>
      <c r="E4339" s="495">
        <f t="shared" ref="E4339:F4341" si="551">C4339+E4338</f>
        <v>0</v>
      </c>
      <c r="F4339" s="495">
        <f t="shared" si="551"/>
        <v>354746.03</v>
      </c>
      <c r="G4339" s="495">
        <f t="shared" si="549"/>
        <v>-354746.03</v>
      </c>
      <c r="H4339" s="495">
        <f>VLOOKUP(A4339,'02-Metrics'!A:R,18,FALSE)</f>
        <v>1000000</v>
      </c>
      <c r="I4339" s="496">
        <f t="shared" si="544"/>
        <v>-0.35474603000000005</v>
      </c>
      <c r="J4339" s="512"/>
      <c r="M4339" s="241" t="s">
        <v>1038</v>
      </c>
      <c r="S4339">
        <f t="shared" si="545"/>
        <v>2020</v>
      </c>
    </row>
    <row r="4340" spans="1:19">
      <c r="A4340" s="418" t="s">
        <v>1194</v>
      </c>
      <c r="B4340" s="497">
        <v>44228</v>
      </c>
      <c r="C4340" s="498"/>
      <c r="D4340" s="498">
        <v>149697.01999999999</v>
      </c>
      <c r="E4340" s="495">
        <f t="shared" si="551"/>
        <v>0</v>
      </c>
      <c r="F4340" s="495">
        <f t="shared" si="551"/>
        <v>504443.05000000005</v>
      </c>
      <c r="G4340" s="495">
        <f t="shared" si="549"/>
        <v>-504443.05000000005</v>
      </c>
      <c r="H4340" s="495">
        <f>VLOOKUP(A4340,'02-Metrics'!A:R,18,FALSE)</f>
        <v>1000000</v>
      </c>
      <c r="I4340" s="496">
        <f t="shared" si="544"/>
        <v>-0.50444305</v>
      </c>
      <c r="J4340" s="512"/>
      <c r="M4340" s="241" t="s">
        <v>1038</v>
      </c>
      <c r="S4340">
        <f t="shared" si="545"/>
        <v>2021</v>
      </c>
    </row>
    <row r="4341" spans="1:19">
      <c r="A4341" s="418" t="s">
        <v>1194</v>
      </c>
      <c r="B4341" s="497">
        <v>44256</v>
      </c>
      <c r="C4341" s="498"/>
      <c r="D4341" s="498">
        <v>102459.15999999999</v>
      </c>
      <c r="E4341" s="495">
        <f t="shared" si="551"/>
        <v>0</v>
      </c>
      <c r="F4341" s="495">
        <f t="shared" si="551"/>
        <v>606902.21000000008</v>
      </c>
      <c r="G4341" s="495">
        <f t="shared" si="549"/>
        <v>-606902.21000000008</v>
      </c>
      <c r="H4341" s="495">
        <f>VLOOKUP(A4341,'02-Metrics'!A:R,18,FALSE)</f>
        <v>1000000</v>
      </c>
      <c r="I4341" s="496">
        <f t="shared" si="544"/>
        <v>-0.60690221000000011</v>
      </c>
      <c r="J4341" s="512"/>
      <c r="M4341" s="241" t="s">
        <v>1038</v>
      </c>
      <c r="S4341">
        <f t="shared" si="545"/>
        <v>2021</v>
      </c>
    </row>
    <row r="4342" spans="1:19">
      <c r="A4342" s="418"/>
      <c r="B4342" s="505"/>
      <c r="C4342" s="506"/>
      <c r="D4342" s="506"/>
      <c r="E4342" s="506"/>
      <c r="F4342" s="506"/>
      <c r="G4342" s="506"/>
      <c r="H4342" s="495"/>
      <c r="I4342" s="496"/>
      <c r="J4342" s="512"/>
      <c r="S4342">
        <f t="shared" si="545"/>
        <v>1900</v>
      </c>
    </row>
    <row r="4343" spans="1:19">
      <c r="A4343" s="418" t="s">
        <v>1195</v>
      </c>
      <c r="B4343" s="497">
        <v>44075</v>
      </c>
      <c r="C4343" s="498"/>
      <c r="D4343" s="498">
        <v>50000</v>
      </c>
      <c r="E4343" s="495">
        <f t="shared" ref="E4343:F4353" si="552">C4343+E4342</f>
        <v>0</v>
      </c>
      <c r="F4343" s="495">
        <f t="shared" si="552"/>
        <v>50000</v>
      </c>
      <c r="G4343" s="495">
        <f t="shared" si="549"/>
        <v>-50000</v>
      </c>
      <c r="H4343" s="495">
        <f>VLOOKUP(A4343,'02-Metrics'!A:R,18,FALSE)</f>
        <v>870293108</v>
      </c>
      <c r="I4343" s="496">
        <f t="shared" ref="I4343:I4406" si="553">G4343/H4343</f>
        <v>-5.7451908489662543E-5</v>
      </c>
      <c r="J4343" s="512"/>
      <c r="M4343" s="241" t="s">
        <v>1038</v>
      </c>
      <c r="S4343">
        <f t="shared" si="545"/>
        <v>2020</v>
      </c>
    </row>
    <row r="4344" spans="1:19">
      <c r="A4344" s="418" t="s">
        <v>1195</v>
      </c>
      <c r="B4344" s="497">
        <f>L4344</f>
        <v>44105</v>
      </c>
      <c r="C4344" s="498"/>
      <c r="D4344" s="498">
        <v>11436650.939999999</v>
      </c>
      <c r="E4344" s="495">
        <f t="shared" si="552"/>
        <v>0</v>
      </c>
      <c r="F4344" s="495">
        <f t="shared" si="552"/>
        <v>11486650.939999999</v>
      </c>
      <c r="G4344" s="495">
        <f t="shared" si="549"/>
        <v>-11486650.939999999</v>
      </c>
      <c r="H4344" s="495">
        <f>VLOOKUP(A4344,'02-Metrics'!A:R,18,FALSE)</f>
        <v>870293108</v>
      </c>
      <c r="I4344" s="496">
        <f t="shared" si="553"/>
        <v>-1.3198600373151523E-2</v>
      </c>
      <c r="J4344" s="512"/>
      <c r="L4344" s="23">
        <v>44105</v>
      </c>
      <c r="M4344" s="241" t="s">
        <v>1040</v>
      </c>
      <c r="S4344">
        <f t="shared" si="545"/>
        <v>2020</v>
      </c>
    </row>
    <row r="4345" spans="1:19">
      <c r="A4345" s="418" t="s">
        <v>1195</v>
      </c>
      <c r="B4345" s="497">
        <f>L4345</f>
        <v>44136</v>
      </c>
      <c r="C4345" s="498"/>
      <c r="D4345" s="498">
        <v>15350524.190000001</v>
      </c>
      <c r="E4345" s="495">
        <f t="shared" si="552"/>
        <v>0</v>
      </c>
      <c r="F4345" s="495">
        <f t="shared" si="552"/>
        <v>26837175.130000003</v>
      </c>
      <c r="G4345" s="495">
        <f t="shared" si="549"/>
        <v>-26837175.130000003</v>
      </c>
      <c r="H4345" s="495">
        <f>VLOOKUP(A4345,'02-Metrics'!A:R,18,FALSE)</f>
        <v>870293108</v>
      </c>
      <c r="I4345" s="496">
        <f t="shared" si="553"/>
        <v>-3.0836938593796152E-2</v>
      </c>
      <c r="J4345" s="512"/>
      <c r="L4345" s="23">
        <v>44136</v>
      </c>
      <c r="M4345" s="241" t="s">
        <v>1040</v>
      </c>
      <c r="S4345">
        <f t="shared" si="545"/>
        <v>2020</v>
      </c>
    </row>
    <row r="4346" spans="1:19">
      <c r="A4346" s="418" t="s">
        <v>1195</v>
      </c>
      <c r="B4346" s="497">
        <f>L4346</f>
        <v>44144</v>
      </c>
      <c r="C4346" s="498">
        <v>91380773</v>
      </c>
      <c r="D4346" s="498"/>
      <c r="E4346" s="495">
        <f t="shared" si="552"/>
        <v>91380773</v>
      </c>
      <c r="F4346" s="495">
        <f t="shared" si="552"/>
        <v>26837175.130000003</v>
      </c>
      <c r="G4346" s="495">
        <f t="shared" si="549"/>
        <v>64543597.869999997</v>
      </c>
      <c r="H4346" s="495">
        <f>VLOOKUP(A4346,'02-Metrics'!A:R,18,FALSE)</f>
        <v>870293108</v>
      </c>
      <c r="I4346" s="496">
        <f t="shared" si="553"/>
        <v>7.416305756841636E-2</v>
      </c>
      <c r="J4346" s="512"/>
      <c r="L4346" s="23">
        <v>44144</v>
      </c>
      <c r="M4346" s="241" t="s">
        <v>764</v>
      </c>
      <c r="S4346">
        <f t="shared" si="545"/>
        <v>2020</v>
      </c>
    </row>
    <row r="4347" spans="1:19">
      <c r="A4347" s="418" t="s">
        <v>1195</v>
      </c>
      <c r="B4347" s="497">
        <f>L4347</f>
        <v>44166</v>
      </c>
      <c r="C4347" s="498"/>
      <c r="D4347" s="498">
        <v>13620467.660000002</v>
      </c>
      <c r="E4347" s="495">
        <f t="shared" si="552"/>
        <v>91380773</v>
      </c>
      <c r="F4347" s="495">
        <f t="shared" si="552"/>
        <v>40457642.790000007</v>
      </c>
      <c r="G4347" s="495">
        <f t="shared" si="549"/>
        <v>50923130.209999993</v>
      </c>
      <c r="H4347" s="495">
        <f>VLOOKUP(A4347,'02-Metrics'!A:R,18,FALSE)</f>
        <v>870293108</v>
      </c>
      <c r="I4347" s="496">
        <f t="shared" si="553"/>
        <v>5.8512620336641792E-2</v>
      </c>
      <c r="J4347" s="512"/>
      <c r="L4347" s="23">
        <v>44166</v>
      </c>
      <c r="M4347" s="241" t="s">
        <v>1040</v>
      </c>
      <c r="S4347">
        <f t="shared" si="545"/>
        <v>2020</v>
      </c>
    </row>
    <row r="4348" spans="1:19">
      <c r="A4348" s="418" t="s">
        <v>1195</v>
      </c>
      <c r="B4348" s="497">
        <v>44197</v>
      </c>
      <c r="C4348" s="498"/>
      <c r="D4348" s="498">
        <v>27377068.559999999</v>
      </c>
      <c r="E4348" s="495">
        <f t="shared" si="552"/>
        <v>91380773</v>
      </c>
      <c r="F4348" s="495">
        <f t="shared" si="552"/>
        <v>67834711.350000009</v>
      </c>
      <c r="G4348" s="495">
        <f t="shared" si="549"/>
        <v>23546061.649999991</v>
      </c>
      <c r="H4348" s="495">
        <f>VLOOKUP(A4348,'02-Metrics'!A:R,18,FALSE)</f>
        <v>870293108</v>
      </c>
      <c r="I4348" s="496">
        <f t="shared" si="553"/>
        <v>2.7055323584155043E-2</v>
      </c>
      <c r="J4348" s="512"/>
      <c r="M4348" s="241" t="s">
        <v>1038</v>
      </c>
      <c r="S4348">
        <f t="shared" si="545"/>
        <v>2021</v>
      </c>
    </row>
    <row r="4349" spans="1:19">
      <c r="A4349" s="418" t="s">
        <v>1195</v>
      </c>
      <c r="B4349" s="497">
        <v>44197</v>
      </c>
      <c r="C4349" s="498"/>
      <c r="D4349" s="498">
        <v>614228.65</v>
      </c>
      <c r="E4349" s="495">
        <f t="shared" si="552"/>
        <v>91380773</v>
      </c>
      <c r="F4349" s="495">
        <f t="shared" si="552"/>
        <v>68448940.000000015</v>
      </c>
      <c r="G4349" s="495">
        <f t="shared" si="549"/>
        <v>22931832.999999985</v>
      </c>
      <c r="H4349" s="495">
        <f>VLOOKUP(A4349,'02-Metrics'!A:R,18,FALSE)</f>
        <v>870293108</v>
      </c>
      <c r="I4349" s="496">
        <f t="shared" si="553"/>
        <v>2.6349551420324455E-2</v>
      </c>
      <c r="J4349" s="512"/>
      <c r="M4349" s="241" t="s">
        <v>1038</v>
      </c>
      <c r="S4349">
        <f t="shared" si="545"/>
        <v>2021</v>
      </c>
    </row>
    <row r="4350" spans="1:19">
      <c r="A4350" s="418" t="s">
        <v>1195</v>
      </c>
      <c r="B4350" s="497">
        <v>44228</v>
      </c>
      <c r="C4350" s="498"/>
      <c r="D4350" s="498">
        <v>30569405.469999995</v>
      </c>
      <c r="E4350" s="495">
        <f t="shared" si="552"/>
        <v>91380773</v>
      </c>
      <c r="F4350" s="495">
        <f t="shared" si="552"/>
        <v>99018345.470000014</v>
      </c>
      <c r="G4350" s="495">
        <f t="shared" si="549"/>
        <v>-7637572.4700000137</v>
      </c>
      <c r="H4350" s="495">
        <f>VLOOKUP(A4350,'02-Metrics'!A:R,18,FALSE)</f>
        <v>870293108</v>
      </c>
      <c r="I4350" s="496">
        <f t="shared" si="553"/>
        <v>-8.7758622925921334E-3</v>
      </c>
      <c r="J4350" s="512"/>
      <c r="M4350" s="241" t="s">
        <v>1038</v>
      </c>
      <c r="S4350">
        <f t="shared" si="545"/>
        <v>2021</v>
      </c>
    </row>
    <row r="4351" spans="1:19">
      <c r="A4351" s="418" t="s">
        <v>1195</v>
      </c>
      <c r="B4351" s="497">
        <f>L4351</f>
        <v>44248</v>
      </c>
      <c r="C4351" s="498">
        <v>9787286.7899999991</v>
      </c>
      <c r="D4351" s="498"/>
      <c r="E4351" s="495">
        <f t="shared" si="552"/>
        <v>101168059.78999999</v>
      </c>
      <c r="F4351" s="495">
        <f t="shared" si="552"/>
        <v>99018345.470000014</v>
      </c>
      <c r="G4351" s="495">
        <f t="shared" si="549"/>
        <v>2149714.3199999779</v>
      </c>
      <c r="H4351" s="495">
        <f>VLOOKUP(A4351,'02-Metrics'!A:R,18,FALSE)</f>
        <v>870293108</v>
      </c>
      <c r="I4351" s="496">
        <f t="shared" si="553"/>
        <v>2.4701038078311175E-3</v>
      </c>
      <c r="J4351" s="512"/>
      <c r="L4351" s="23">
        <v>44248</v>
      </c>
      <c r="M4351" s="241" t="s">
        <v>764</v>
      </c>
      <c r="S4351">
        <f t="shared" si="545"/>
        <v>2021</v>
      </c>
    </row>
    <row r="4352" spans="1:19">
      <c r="A4352" s="418" t="s">
        <v>1195</v>
      </c>
      <c r="B4352" s="497">
        <v>44256</v>
      </c>
      <c r="C4352" s="498"/>
      <c r="D4352" s="498">
        <v>20416380.180000003</v>
      </c>
      <c r="E4352" s="495">
        <f t="shared" si="552"/>
        <v>101168059.78999999</v>
      </c>
      <c r="F4352" s="495">
        <f t="shared" si="552"/>
        <v>119434725.65000002</v>
      </c>
      <c r="G4352" s="495">
        <f t="shared" si="549"/>
        <v>-18266665.860000029</v>
      </c>
      <c r="H4352" s="495">
        <f>VLOOKUP(A4352,'02-Metrics'!A:R,18,FALSE)</f>
        <v>870293108</v>
      </c>
      <c r="I4352" s="496">
        <f t="shared" si="553"/>
        <v>-2.0989096307999291E-2</v>
      </c>
      <c r="J4352" s="512"/>
      <c r="M4352" s="241" t="s">
        <v>1038</v>
      </c>
      <c r="S4352">
        <f t="shared" si="545"/>
        <v>2021</v>
      </c>
    </row>
    <row r="4353" spans="1:19">
      <c r="A4353" s="418" t="s">
        <v>1195</v>
      </c>
      <c r="B4353" s="497">
        <v>44256</v>
      </c>
      <c r="C4353" s="498"/>
      <c r="D4353" s="498">
        <v>7258.41</v>
      </c>
      <c r="E4353" s="495">
        <f t="shared" si="552"/>
        <v>101168059.78999999</v>
      </c>
      <c r="F4353" s="495">
        <f t="shared" si="552"/>
        <v>119441984.06000002</v>
      </c>
      <c r="G4353" s="495">
        <f t="shared" si="549"/>
        <v>-18273924.270000026</v>
      </c>
      <c r="H4353" s="495">
        <f>VLOOKUP(A4353,'02-Metrics'!A:R,18,FALSE)</f>
        <v>870293108</v>
      </c>
      <c r="I4353" s="496">
        <f t="shared" si="553"/>
        <v>-2.0997436498141297E-2</v>
      </c>
      <c r="J4353" s="512"/>
      <c r="M4353" s="241" t="s">
        <v>1038</v>
      </c>
      <c r="S4353">
        <f t="shared" si="545"/>
        <v>2021</v>
      </c>
    </row>
    <row r="4354" spans="1:19">
      <c r="A4354" s="418"/>
      <c r="B4354" s="505"/>
      <c r="C4354" s="506"/>
      <c r="D4354" s="506"/>
      <c r="E4354" s="506"/>
      <c r="F4354" s="506"/>
      <c r="G4354" s="506"/>
      <c r="H4354" s="495"/>
      <c r="I4354" s="496"/>
      <c r="J4354" s="512"/>
      <c r="S4354">
        <f t="shared" si="545"/>
        <v>1900</v>
      </c>
    </row>
    <row r="4355" spans="1:19">
      <c r="A4355" s="418" t="s">
        <v>683</v>
      </c>
      <c r="B4355" s="497">
        <f>L4355</f>
        <v>44136</v>
      </c>
      <c r="C4355" s="498"/>
      <c r="D4355" s="498">
        <v>1557075.8</v>
      </c>
      <c r="E4355" s="495">
        <f t="shared" ref="E4355:F4362" si="554">C4355+E4354</f>
        <v>0</v>
      </c>
      <c r="F4355" s="495">
        <f t="shared" si="554"/>
        <v>1557075.8</v>
      </c>
      <c r="G4355" s="495">
        <f t="shared" si="549"/>
        <v>-1557075.8</v>
      </c>
      <c r="H4355" s="495">
        <f>VLOOKUP(A4355,'02-Metrics'!A:R,18,FALSE)</f>
        <v>1462000000</v>
      </c>
      <c r="I4355" s="496">
        <f t="shared" si="553"/>
        <v>-1.0650313269493844E-3</v>
      </c>
      <c r="J4355" s="512"/>
      <c r="L4355" s="23">
        <v>44136</v>
      </c>
      <c r="M4355" s="241" t="s">
        <v>1040</v>
      </c>
      <c r="S4355">
        <f t="shared" ref="S4355:S4418" si="555">YEAR(B4355)</f>
        <v>2020</v>
      </c>
    </row>
    <row r="4356" spans="1:19">
      <c r="A4356" s="418" t="s">
        <v>683</v>
      </c>
      <c r="B4356" s="497">
        <f>L4356</f>
        <v>44166</v>
      </c>
      <c r="C4356" s="498"/>
      <c r="D4356" s="498">
        <v>328448.53000000003</v>
      </c>
      <c r="E4356" s="495">
        <f t="shared" si="554"/>
        <v>0</v>
      </c>
      <c r="F4356" s="495">
        <f t="shared" si="554"/>
        <v>1885524.33</v>
      </c>
      <c r="G4356" s="495">
        <f t="shared" si="549"/>
        <v>-1885524.33</v>
      </c>
      <c r="H4356" s="495">
        <f>VLOOKUP(A4356,'02-Metrics'!A:R,18,FALSE)</f>
        <v>1462000000</v>
      </c>
      <c r="I4356" s="496">
        <f t="shared" si="553"/>
        <v>-1.2896883242134063E-3</v>
      </c>
      <c r="J4356" s="512"/>
      <c r="L4356" s="23">
        <v>44166</v>
      </c>
      <c r="M4356" s="241" t="s">
        <v>1040</v>
      </c>
      <c r="S4356">
        <f t="shared" si="555"/>
        <v>2020</v>
      </c>
    </row>
    <row r="4357" spans="1:19">
      <c r="A4357" s="418" t="s">
        <v>683</v>
      </c>
      <c r="B4357" s="497">
        <v>44197</v>
      </c>
      <c r="C4357" s="498"/>
      <c r="D4357" s="498">
        <v>6724969.8099999996</v>
      </c>
      <c r="E4357" s="495">
        <f t="shared" si="554"/>
        <v>0</v>
      </c>
      <c r="F4357" s="495">
        <f t="shared" si="554"/>
        <v>8610494.1400000006</v>
      </c>
      <c r="G4357" s="495">
        <f t="shared" si="549"/>
        <v>-8610494.1400000006</v>
      </c>
      <c r="H4357" s="495">
        <f>VLOOKUP(A4357,'02-Metrics'!A:R,18,FALSE)</f>
        <v>1462000000</v>
      </c>
      <c r="I4357" s="496">
        <f t="shared" si="553"/>
        <v>-5.8895308755129959E-3</v>
      </c>
      <c r="J4357" s="512"/>
      <c r="M4357" s="241" t="s">
        <v>1038</v>
      </c>
      <c r="S4357">
        <f t="shared" si="555"/>
        <v>2021</v>
      </c>
    </row>
    <row r="4358" spans="1:19">
      <c r="A4358" s="418" t="s">
        <v>683</v>
      </c>
      <c r="B4358" s="497">
        <f>L4358</f>
        <v>44209</v>
      </c>
      <c r="C4358" s="498">
        <v>200000000</v>
      </c>
      <c r="D4358" s="498"/>
      <c r="E4358" s="495">
        <f t="shared" si="554"/>
        <v>200000000</v>
      </c>
      <c r="F4358" s="495">
        <f t="shared" si="554"/>
        <v>8610494.1400000006</v>
      </c>
      <c r="G4358" s="495">
        <f t="shared" si="549"/>
        <v>191389505.86000001</v>
      </c>
      <c r="H4358" s="495">
        <f>VLOOKUP(A4358,'02-Metrics'!A:R,18,FALSE)</f>
        <v>1462000000</v>
      </c>
      <c r="I4358" s="496">
        <f t="shared" si="553"/>
        <v>0.13090937473324216</v>
      </c>
      <c r="J4358" s="512"/>
      <c r="L4358" s="23">
        <v>44209</v>
      </c>
      <c r="M4358" s="241" t="s">
        <v>1039</v>
      </c>
      <c r="S4358">
        <f t="shared" si="555"/>
        <v>2021</v>
      </c>
    </row>
    <row r="4359" spans="1:19">
      <c r="A4359" s="418" t="s">
        <v>683</v>
      </c>
      <c r="B4359" s="497">
        <v>44228</v>
      </c>
      <c r="C4359" s="498"/>
      <c r="D4359" s="498">
        <v>22904906.739999998</v>
      </c>
      <c r="E4359" s="495">
        <f t="shared" si="554"/>
        <v>200000000</v>
      </c>
      <c r="F4359" s="495">
        <f t="shared" si="554"/>
        <v>31515400.879999999</v>
      </c>
      <c r="G4359" s="495">
        <f t="shared" si="549"/>
        <v>168484599.12</v>
      </c>
      <c r="H4359" s="495">
        <f>VLOOKUP(A4359,'02-Metrics'!A:R,18,FALSE)</f>
        <v>1462000000</v>
      </c>
      <c r="I4359" s="496">
        <f t="shared" si="553"/>
        <v>0.11524254385772914</v>
      </c>
      <c r="J4359" s="512"/>
      <c r="M4359" s="241" t="s">
        <v>1038</v>
      </c>
      <c r="S4359">
        <f t="shared" si="555"/>
        <v>2021</v>
      </c>
    </row>
    <row r="4360" spans="1:19">
      <c r="A4360" s="418" t="s">
        <v>683</v>
      </c>
      <c r="B4360" s="497">
        <v>44256</v>
      </c>
      <c r="C4360" s="498"/>
      <c r="D4360" s="498">
        <v>13042601.93</v>
      </c>
      <c r="E4360" s="495">
        <f t="shared" si="554"/>
        <v>200000000</v>
      </c>
      <c r="F4360" s="495">
        <f t="shared" si="554"/>
        <v>44558002.810000002</v>
      </c>
      <c r="G4360" s="495">
        <f t="shared" si="549"/>
        <v>155441997.19</v>
      </c>
      <c r="H4360" s="495">
        <f>VLOOKUP(A4360,'02-Metrics'!A:R,18,FALSE)</f>
        <v>1462000000</v>
      </c>
      <c r="I4360" s="496">
        <f t="shared" si="553"/>
        <v>0.10632147550615595</v>
      </c>
      <c r="J4360" s="512"/>
      <c r="M4360" s="241" t="s">
        <v>1038</v>
      </c>
      <c r="S4360">
        <f t="shared" si="555"/>
        <v>2021</v>
      </c>
    </row>
    <row r="4361" spans="1:19">
      <c r="A4361" s="418" t="s">
        <v>683</v>
      </c>
      <c r="B4361" s="497">
        <f>L4361</f>
        <v>44270</v>
      </c>
      <c r="C4361" s="498">
        <v>2741191.29</v>
      </c>
      <c r="D4361" s="498"/>
      <c r="E4361" s="495">
        <f t="shared" si="554"/>
        <v>202741191.28999999</v>
      </c>
      <c r="F4361" s="495">
        <f t="shared" si="554"/>
        <v>44558002.810000002</v>
      </c>
      <c r="G4361" s="495">
        <f t="shared" si="549"/>
        <v>158183188.47999999</v>
      </c>
      <c r="H4361" s="495">
        <f>VLOOKUP(A4361,'02-Metrics'!A:R,18,FALSE)</f>
        <v>1462000000</v>
      </c>
      <c r="I4361" s="496">
        <f t="shared" si="553"/>
        <v>0.1081964353488372</v>
      </c>
      <c r="J4361" s="512"/>
      <c r="L4361" s="23">
        <v>44270</v>
      </c>
      <c r="M4361" s="241" t="s">
        <v>764</v>
      </c>
      <c r="S4361">
        <f t="shared" si="555"/>
        <v>2021</v>
      </c>
    </row>
    <row r="4362" spans="1:19">
      <c r="A4362" s="418" t="s">
        <v>683</v>
      </c>
      <c r="B4362" s="497">
        <f>L4362</f>
        <v>44284</v>
      </c>
      <c r="C4362" s="498">
        <v>11302769.939999999</v>
      </c>
      <c r="D4362" s="498"/>
      <c r="E4362" s="495">
        <f t="shared" si="554"/>
        <v>214043961.22999999</v>
      </c>
      <c r="F4362" s="495">
        <f t="shared" si="554"/>
        <v>44558002.810000002</v>
      </c>
      <c r="G4362" s="495">
        <f t="shared" si="549"/>
        <v>169485958.41999999</v>
      </c>
      <c r="H4362" s="495">
        <f>VLOOKUP(A4362,'02-Metrics'!A:R,18,FALSE)</f>
        <v>1462000000</v>
      </c>
      <c r="I4362" s="496">
        <f t="shared" si="553"/>
        <v>0.11592746813953488</v>
      </c>
      <c r="J4362" s="512"/>
      <c r="L4362" s="23">
        <v>44284</v>
      </c>
      <c r="M4362" s="241" t="s">
        <v>1039</v>
      </c>
      <c r="S4362">
        <f t="shared" si="555"/>
        <v>2021</v>
      </c>
    </row>
    <row r="4363" spans="1:19">
      <c r="A4363" s="418"/>
      <c r="B4363" s="505"/>
      <c r="C4363" s="506"/>
      <c r="D4363" s="506"/>
      <c r="E4363" s="506"/>
      <c r="F4363" s="506"/>
      <c r="G4363" s="506"/>
      <c r="H4363" s="495"/>
      <c r="I4363" s="496"/>
      <c r="J4363" s="512"/>
      <c r="S4363">
        <f t="shared" si="555"/>
        <v>1900</v>
      </c>
    </row>
    <row r="4364" spans="1:19">
      <c r="A4364" s="418" t="s">
        <v>1257</v>
      </c>
      <c r="B4364" s="497">
        <v>44228</v>
      </c>
      <c r="C4364" s="498"/>
      <c r="D4364" s="498">
        <v>1066750</v>
      </c>
      <c r="E4364" s="495">
        <f>C4364+E4363</f>
        <v>0</v>
      </c>
      <c r="F4364" s="495">
        <f>D4364+F4363</f>
        <v>1066750</v>
      </c>
      <c r="G4364" s="495">
        <f t="shared" si="549"/>
        <v>-1066750</v>
      </c>
      <c r="H4364" s="495">
        <f>VLOOKUP(A4364,'02-Metrics'!A:R,18,FALSE)</f>
        <v>219047619.04761904</v>
      </c>
      <c r="I4364" s="496">
        <f t="shared" si="553"/>
        <v>-4.8699456521739135E-3</v>
      </c>
      <c r="J4364" s="512"/>
      <c r="M4364" s="241" t="s">
        <v>1038</v>
      </c>
      <c r="S4364">
        <f t="shared" si="555"/>
        <v>2021</v>
      </c>
    </row>
    <row r="4365" spans="1:19">
      <c r="A4365" s="418" t="s">
        <v>1257</v>
      </c>
      <c r="B4365" s="497">
        <v>44256</v>
      </c>
      <c r="C4365" s="498"/>
      <c r="D4365" s="498">
        <v>156695.75</v>
      </c>
      <c r="E4365" s="495">
        <f>C4365+E4364</f>
        <v>0</v>
      </c>
      <c r="F4365" s="495">
        <f>D4365+F4364</f>
        <v>1223445.75</v>
      </c>
      <c r="G4365" s="495">
        <f t="shared" si="549"/>
        <v>-1223445.75</v>
      </c>
      <c r="H4365" s="495">
        <f>VLOOKUP(A4365,'02-Metrics'!A:R,18,FALSE)</f>
        <v>219047619.04761904</v>
      </c>
      <c r="I4365" s="496">
        <f t="shared" si="553"/>
        <v>-5.5852958152173915E-3</v>
      </c>
      <c r="J4365" s="512"/>
      <c r="M4365" s="241" t="s">
        <v>1038</v>
      </c>
      <c r="S4365">
        <f t="shared" si="555"/>
        <v>2021</v>
      </c>
    </row>
    <row r="4366" spans="1:19">
      <c r="A4366" s="418"/>
      <c r="B4366" s="505"/>
      <c r="C4366" s="506"/>
      <c r="D4366" s="506"/>
      <c r="E4366" s="506"/>
      <c r="F4366" s="506"/>
      <c r="G4366" s="506"/>
      <c r="H4366" s="495"/>
      <c r="I4366" s="496"/>
      <c r="J4366" s="512"/>
      <c r="S4366">
        <f t="shared" si="555"/>
        <v>1900</v>
      </c>
    </row>
    <row r="4367" spans="1:19">
      <c r="A4367" s="418" t="s">
        <v>1018</v>
      </c>
      <c r="B4367" s="497">
        <f>L4367</f>
        <v>44136</v>
      </c>
      <c r="C4367" s="498"/>
      <c r="D4367" s="498">
        <v>3644</v>
      </c>
      <c r="E4367" s="495">
        <f t="shared" ref="E4367:F4371" si="556">C4367+E4366</f>
        <v>0</v>
      </c>
      <c r="F4367" s="495">
        <f t="shared" si="556"/>
        <v>3644</v>
      </c>
      <c r="G4367" s="495">
        <f t="shared" si="549"/>
        <v>-3644</v>
      </c>
      <c r="H4367" s="495">
        <f>VLOOKUP(A4367,'02-Metrics'!A:R,18,FALSE)</f>
        <v>390000000</v>
      </c>
      <c r="I4367" s="496">
        <f t="shared" si="553"/>
        <v>-9.3435897435897428E-6</v>
      </c>
      <c r="J4367" s="512"/>
      <c r="L4367" s="23">
        <v>44136</v>
      </c>
      <c r="M4367" s="241" t="s">
        <v>1040</v>
      </c>
      <c r="S4367">
        <f t="shared" si="555"/>
        <v>2020</v>
      </c>
    </row>
    <row r="4368" spans="1:19">
      <c r="A4368" s="418" t="s">
        <v>1018</v>
      </c>
      <c r="B4368" s="497">
        <v>44197</v>
      </c>
      <c r="C4368" s="498"/>
      <c r="D4368" s="498">
        <v>132894.98000000001</v>
      </c>
      <c r="E4368" s="495">
        <f t="shared" si="556"/>
        <v>0</v>
      </c>
      <c r="F4368" s="495">
        <f t="shared" si="556"/>
        <v>136538.98000000001</v>
      </c>
      <c r="G4368" s="495">
        <f t="shared" si="549"/>
        <v>-136538.98000000001</v>
      </c>
      <c r="H4368" s="495">
        <f>VLOOKUP(A4368,'02-Metrics'!A:R,18,FALSE)</f>
        <v>390000000</v>
      </c>
      <c r="I4368" s="496">
        <f t="shared" si="553"/>
        <v>-3.5009994871794875E-4</v>
      </c>
      <c r="J4368" s="512"/>
      <c r="M4368" s="241" t="s">
        <v>1038</v>
      </c>
      <c r="S4368">
        <f t="shared" si="555"/>
        <v>2021</v>
      </c>
    </row>
    <row r="4369" spans="1:19">
      <c r="A4369" s="418" t="s">
        <v>1018</v>
      </c>
      <c r="B4369" s="497">
        <v>44228</v>
      </c>
      <c r="C4369" s="498"/>
      <c r="D4369" s="498">
        <v>122701</v>
      </c>
      <c r="E4369" s="495">
        <f t="shared" si="556"/>
        <v>0</v>
      </c>
      <c r="F4369" s="495">
        <f t="shared" si="556"/>
        <v>259239.98</v>
      </c>
      <c r="G4369" s="495">
        <f t="shared" si="549"/>
        <v>-259239.98</v>
      </c>
      <c r="H4369" s="495">
        <f>VLOOKUP(A4369,'02-Metrics'!A:R,18,FALSE)</f>
        <v>390000000</v>
      </c>
      <c r="I4369" s="496">
        <f t="shared" si="553"/>
        <v>-6.6471789743589751E-4</v>
      </c>
      <c r="J4369" s="512"/>
      <c r="M4369" s="241" t="s">
        <v>1038</v>
      </c>
      <c r="S4369">
        <f t="shared" si="555"/>
        <v>2021</v>
      </c>
    </row>
    <row r="4370" spans="1:19">
      <c r="A4370" s="418" t="s">
        <v>1018</v>
      </c>
      <c r="B4370" s="497">
        <v>44256</v>
      </c>
      <c r="C4370" s="498"/>
      <c r="D4370" s="498">
        <v>2077151.8199999998</v>
      </c>
      <c r="E4370" s="495">
        <f t="shared" si="556"/>
        <v>0</v>
      </c>
      <c r="F4370" s="495">
        <f t="shared" si="556"/>
        <v>2336391.7999999998</v>
      </c>
      <c r="G4370" s="495">
        <f t="shared" si="549"/>
        <v>-2336391.7999999998</v>
      </c>
      <c r="H4370" s="495">
        <f>VLOOKUP(A4370,'02-Metrics'!A:R,18,FALSE)</f>
        <v>390000000</v>
      </c>
      <c r="I4370" s="496">
        <f t="shared" si="553"/>
        <v>-5.990748205128205E-3</v>
      </c>
      <c r="J4370" s="512"/>
      <c r="M4370" s="241" t="s">
        <v>1038</v>
      </c>
      <c r="S4370">
        <f t="shared" si="555"/>
        <v>2021</v>
      </c>
    </row>
    <row r="4371" spans="1:19">
      <c r="A4371" s="418" t="s">
        <v>1018</v>
      </c>
      <c r="B4371" s="497">
        <f>L4371</f>
        <v>44313</v>
      </c>
      <c r="C4371" s="498">
        <v>20000000</v>
      </c>
      <c r="D4371" s="498"/>
      <c r="E4371" s="495">
        <f t="shared" si="556"/>
        <v>20000000</v>
      </c>
      <c r="F4371" s="495">
        <f t="shared" si="556"/>
        <v>2336391.7999999998</v>
      </c>
      <c r="G4371" s="495">
        <f t="shared" si="549"/>
        <v>17663608.199999999</v>
      </c>
      <c r="H4371" s="495">
        <f>VLOOKUP(A4371,'02-Metrics'!A:R,18,FALSE)</f>
        <v>390000000</v>
      </c>
      <c r="I4371" s="496">
        <f t="shared" si="553"/>
        <v>4.5291303076923077E-2</v>
      </c>
      <c r="J4371" s="512"/>
      <c r="L4371" s="23">
        <v>44313</v>
      </c>
      <c r="M4371" s="241" t="s">
        <v>1039</v>
      </c>
      <c r="S4371">
        <f t="shared" si="555"/>
        <v>2021</v>
      </c>
    </row>
    <row r="4372" spans="1:19">
      <c r="A4372" s="418"/>
      <c r="B4372" s="505"/>
      <c r="C4372" s="506"/>
      <c r="D4372" s="506"/>
      <c r="E4372" s="506"/>
      <c r="F4372" s="506"/>
      <c r="G4372" s="506"/>
      <c r="H4372" s="495"/>
      <c r="I4372" s="496"/>
      <c r="J4372" s="512"/>
      <c r="S4372">
        <f t="shared" si="555"/>
        <v>1900</v>
      </c>
    </row>
    <row r="4373" spans="1:19">
      <c r="A4373" s="418" t="s">
        <v>1258</v>
      </c>
      <c r="B4373" s="497">
        <f>L4373</f>
        <v>44173</v>
      </c>
      <c r="C4373" s="498">
        <v>103231218.3</v>
      </c>
      <c r="D4373" s="498"/>
      <c r="E4373" s="495">
        <f>C4373+E4372</f>
        <v>103231218.3</v>
      </c>
      <c r="F4373" s="495">
        <f>D4373+F4372</f>
        <v>0</v>
      </c>
      <c r="G4373" s="495">
        <f t="shared" si="549"/>
        <v>103231218.3</v>
      </c>
      <c r="H4373" s="495">
        <f>VLOOKUP(A4373,'02-Metrics'!A:R,18,FALSE)</f>
        <v>327718153.33333331</v>
      </c>
      <c r="I4373" s="496">
        <f t="shared" si="553"/>
        <v>0.315</v>
      </c>
      <c r="J4373" s="512"/>
      <c r="L4373" s="23">
        <v>44173</v>
      </c>
      <c r="M4373" s="241" t="s">
        <v>1039</v>
      </c>
      <c r="S4373">
        <f t="shared" si="555"/>
        <v>2020</v>
      </c>
    </row>
    <row r="4374" spans="1:19">
      <c r="A4374" s="418" t="s">
        <v>1258</v>
      </c>
      <c r="B4374" s="497">
        <v>44197</v>
      </c>
      <c r="C4374" s="498"/>
      <c r="D4374" s="498">
        <v>445163.16</v>
      </c>
      <c r="E4374" s="495">
        <f t="shared" ref="E4374:F4378" si="557">C4374+E4373</f>
        <v>103231218.3</v>
      </c>
      <c r="F4374" s="495">
        <f t="shared" si="557"/>
        <v>445163.16</v>
      </c>
      <c r="G4374" s="495">
        <f t="shared" si="549"/>
        <v>102786055.14</v>
      </c>
      <c r="H4374" s="495">
        <f>VLOOKUP(A4374,'02-Metrics'!A:R,18,FALSE)</f>
        <v>327718153.33333331</v>
      </c>
      <c r="I4374" s="496">
        <f t="shared" si="553"/>
        <v>0.31364162801031287</v>
      </c>
      <c r="J4374" s="512"/>
      <c r="M4374" s="241" t="s">
        <v>1038</v>
      </c>
      <c r="S4374">
        <f t="shared" si="555"/>
        <v>2021</v>
      </c>
    </row>
    <row r="4375" spans="1:19">
      <c r="A4375" s="418" t="s">
        <v>1258</v>
      </c>
      <c r="B4375" s="497">
        <v>44228</v>
      </c>
      <c r="C4375" s="498"/>
      <c r="D4375" s="498">
        <v>43409152.649999991</v>
      </c>
      <c r="E4375" s="495">
        <f t="shared" si="557"/>
        <v>103231218.3</v>
      </c>
      <c r="F4375" s="495">
        <f t="shared" si="557"/>
        <v>43854315.809999987</v>
      </c>
      <c r="G4375" s="495">
        <f t="shared" si="549"/>
        <v>59376902.49000001</v>
      </c>
      <c r="H4375" s="495">
        <f>VLOOKUP(A4375,'02-Metrics'!A:R,18,FALSE)</f>
        <v>327718153.33333331</v>
      </c>
      <c r="I4375" s="496">
        <f t="shared" si="553"/>
        <v>0.18118283008145031</v>
      </c>
      <c r="J4375" s="512"/>
      <c r="M4375" s="241" t="s">
        <v>1038</v>
      </c>
      <c r="S4375">
        <f t="shared" si="555"/>
        <v>2021</v>
      </c>
    </row>
    <row r="4376" spans="1:19">
      <c r="A4376" s="418" t="s">
        <v>1258</v>
      </c>
      <c r="B4376" s="497">
        <v>44256</v>
      </c>
      <c r="C4376" s="498"/>
      <c r="D4376" s="498">
        <v>3622260.9099999997</v>
      </c>
      <c r="E4376" s="495">
        <f t="shared" si="557"/>
        <v>103231218.3</v>
      </c>
      <c r="F4376" s="495">
        <f t="shared" si="557"/>
        <v>47476576.719999984</v>
      </c>
      <c r="G4376" s="495">
        <f t="shared" ref="G4376:G4430" si="558">E4376-F4376</f>
        <v>55754641.580000013</v>
      </c>
      <c r="H4376" s="495">
        <f>VLOOKUP(A4376,'02-Metrics'!A:R,18,FALSE)</f>
        <v>327718153.33333331</v>
      </c>
      <c r="I4376" s="496">
        <f t="shared" si="553"/>
        <v>0.17012985400076408</v>
      </c>
      <c r="J4376" s="512"/>
      <c r="M4376" s="241" t="s">
        <v>1038</v>
      </c>
      <c r="S4376">
        <f t="shared" si="555"/>
        <v>2021</v>
      </c>
    </row>
    <row r="4377" spans="1:19">
      <c r="A4377" s="418" t="s">
        <v>1258</v>
      </c>
      <c r="B4377" s="497">
        <f>L4377</f>
        <v>44277</v>
      </c>
      <c r="C4377" s="498">
        <v>6847513.6399999997</v>
      </c>
      <c r="D4377" s="498"/>
      <c r="E4377" s="495">
        <f t="shared" si="557"/>
        <v>110078731.94</v>
      </c>
      <c r="F4377" s="495">
        <f t="shared" si="557"/>
        <v>47476576.719999984</v>
      </c>
      <c r="G4377" s="495">
        <f t="shared" si="558"/>
        <v>62602155.220000014</v>
      </c>
      <c r="H4377" s="495">
        <f>VLOOKUP(A4377,'02-Metrics'!A:R,18,FALSE)</f>
        <v>327718153.33333331</v>
      </c>
      <c r="I4377" s="496">
        <f t="shared" si="553"/>
        <v>0.19102437439992903</v>
      </c>
      <c r="J4377" s="512"/>
      <c r="L4377" s="23">
        <v>44277</v>
      </c>
      <c r="M4377" s="241" t="s">
        <v>764</v>
      </c>
      <c r="S4377">
        <f t="shared" si="555"/>
        <v>2021</v>
      </c>
    </row>
    <row r="4378" spans="1:19">
      <c r="A4378" s="418" t="s">
        <v>1258</v>
      </c>
      <c r="B4378" s="497">
        <f>L4378</f>
        <v>44297</v>
      </c>
      <c r="C4378" s="498">
        <v>8021127.8200000003</v>
      </c>
      <c r="D4378" s="498"/>
      <c r="E4378" s="495">
        <f t="shared" si="557"/>
        <v>118099859.75999999</v>
      </c>
      <c r="F4378" s="495">
        <f t="shared" si="557"/>
        <v>47476576.719999984</v>
      </c>
      <c r="G4378" s="495">
        <f t="shared" si="558"/>
        <v>70623283.040000007</v>
      </c>
      <c r="H4378" s="495">
        <f>VLOOKUP(A4378,'02-Metrics'!A:R,18,FALSE)</f>
        <v>327718153.33333331</v>
      </c>
      <c r="I4378" s="496">
        <f t="shared" si="553"/>
        <v>0.21550006406928168</v>
      </c>
      <c r="J4378" s="512"/>
      <c r="L4378" s="23">
        <v>44297</v>
      </c>
      <c r="M4378" s="241" t="s">
        <v>1039</v>
      </c>
      <c r="S4378">
        <f t="shared" si="555"/>
        <v>2021</v>
      </c>
    </row>
    <row r="4379" spans="1:19">
      <c r="A4379" s="418"/>
      <c r="B4379" s="505"/>
      <c r="C4379" s="506"/>
      <c r="D4379" s="506"/>
      <c r="E4379" s="506"/>
      <c r="F4379" s="506"/>
      <c r="G4379" s="506"/>
      <c r="H4379" s="495"/>
      <c r="I4379" s="496"/>
      <c r="J4379" s="512"/>
      <c r="S4379">
        <f t="shared" si="555"/>
        <v>1900</v>
      </c>
    </row>
    <row r="4380" spans="1:19">
      <c r="A4380" s="418" t="s">
        <v>1200</v>
      </c>
      <c r="B4380" s="497">
        <v>44197</v>
      </c>
      <c r="C4380" s="498"/>
      <c r="D4380" s="498">
        <v>976942.63</v>
      </c>
      <c r="E4380" s="495">
        <f t="shared" ref="E4380:F4383" si="559">C4380+E4379</f>
        <v>0</v>
      </c>
      <c r="F4380" s="495">
        <f t="shared" si="559"/>
        <v>976942.63</v>
      </c>
      <c r="G4380" s="495">
        <f t="shared" si="558"/>
        <v>-976942.63</v>
      </c>
      <c r="H4380" s="495">
        <f>VLOOKUP(A4380,'02-Metrics'!A:R,18,FALSE)</f>
        <v>40449240</v>
      </c>
      <c r="I4380" s="496">
        <f t="shared" si="553"/>
        <v>-2.4152311143546826E-2</v>
      </c>
      <c r="J4380" s="512"/>
      <c r="M4380" s="241" t="s">
        <v>1038</v>
      </c>
      <c r="S4380">
        <f t="shared" si="555"/>
        <v>2021</v>
      </c>
    </row>
    <row r="4381" spans="1:19">
      <c r="A4381" s="418" t="s">
        <v>1200</v>
      </c>
      <c r="B4381" s="497">
        <v>44228</v>
      </c>
      <c r="C4381" s="498"/>
      <c r="D4381" s="498">
        <v>2082179.4200000002</v>
      </c>
      <c r="E4381" s="495">
        <f t="shared" si="559"/>
        <v>0</v>
      </c>
      <c r="F4381" s="495">
        <f t="shared" si="559"/>
        <v>3059122.0500000003</v>
      </c>
      <c r="G4381" s="495">
        <f t="shared" si="558"/>
        <v>-3059122.0500000003</v>
      </c>
      <c r="H4381" s="495">
        <f>VLOOKUP(A4381,'02-Metrics'!A:R,18,FALSE)</f>
        <v>40449240</v>
      </c>
      <c r="I4381" s="496">
        <f t="shared" si="553"/>
        <v>-7.5628665705461964E-2</v>
      </c>
      <c r="J4381" s="512"/>
      <c r="M4381" s="241" t="s">
        <v>1038</v>
      </c>
      <c r="S4381">
        <f t="shared" si="555"/>
        <v>2021</v>
      </c>
    </row>
    <row r="4382" spans="1:19">
      <c r="A4382" s="418" t="s">
        <v>1200</v>
      </c>
      <c r="B4382" s="497">
        <f>L4382</f>
        <v>44243</v>
      </c>
      <c r="C4382" s="498">
        <v>3747170.2</v>
      </c>
      <c r="D4382" s="498"/>
      <c r="E4382" s="495">
        <f t="shared" si="559"/>
        <v>3747170.2</v>
      </c>
      <c r="F4382" s="495">
        <f t="shared" si="559"/>
        <v>3059122.0500000003</v>
      </c>
      <c r="G4382" s="495">
        <f t="shared" si="558"/>
        <v>688048.14999999991</v>
      </c>
      <c r="H4382" s="495">
        <f>VLOOKUP(A4382,'02-Metrics'!A:R,18,FALSE)</f>
        <v>40449240</v>
      </c>
      <c r="I4382" s="496">
        <f t="shared" si="553"/>
        <v>1.7010162613685695E-2</v>
      </c>
      <c r="J4382" s="512"/>
      <c r="L4382" s="23">
        <v>44243</v>
      </c>
      <c r="M4382" s="241" t="s">
        <v>1039</v>
      </c>
      <c r="S4382">
        <f t="shared" si="555"/>
        <v>2021</v>
      </c>
    </row>
    <row r="4383" spans="1:19">
      <c r="A4383" s="418" t="s">
        <v>1200</v>
      </c>
      <c r="B4383" s="497">
        <v>44256</v>
      </c>
      <c r="C4383" s="498"/>
      <c r="D4383" s="498">
        <v>1804254.82</v>
      </c>
      <c r="E4383" s="495">
        <f t="shared" si="559"/>
        <v>3747170.2</v>
      </c>
      <c r="F4383" s="495">
        <f t="shared" si="559"/>
        <v>4863376.87</v>
      </c>
      <c r="G4383" s="495">
        <f t="shared" si="558"/>
        <v>-1116206.67</v>
      </c>
      <c r="H4383" s="495">
        <f>VLOOKUP(A4383,'02-Metrics'!A:R,18,FALSE)</f>
        <v>40449240</v>
      </c>
      <c r="I4383" s="496">
        <f t="shared" si="553"/>
        <v>-2.7595244558365001E-2</v>
      </c>
      <c r="J4383" s="512"/>
      <c r="M4383" s="241" t="s">
        <v>1038</v>
      </c>
      <c r="S4383">
        <f t="shared" si="555"/>
        <v>2021</v>
      </c>
    </row>
    <row r="4384" spans="1:19">
      <c r="A4384" s="418"/>
      <c r="B4384" s="505"/>
      <c r="C4384" s="506"/>
      <c r="D4384" s="506"/>
      <c r="E4384" s="506"/>
      <c r="F4384" s="506"/>
      <c r="G4384" s="506"/>
      <c r="H4384" s="495"/>
      <c r="I4384" s="496"/>
      <c r="J4384" s="512"/>
      <c r="S4384">
        <f t="shared" si="555"/>
        <v>1900</v>
      </c>
    </row>
    <row r="4385" spans="1:19">
      <c r="A4385" s="418" t="s">
        <v>1025</v>
      </c>
      <c r="B4385" s="497">
        <v>44228</v>
      </c>
      <c r="C4385" s="498"/>
      <c r="D4385" s="498">
        <v>256400</v>
      </c>
      <c r="E4385" s="495">
        <f>C4385+E4384</f>
        <v>0</v>
      </c>
      <c r="F4385" s="495">
        <f>D4385+F4384</f>
        <v>256400</v>
      </c>
      <c r="G4385" s="495">
        <f t="shared" si="558"/>
        <v>-256400</v>
      </c>
      <c r="H4385" s="495">
        <f>VLOOKUP(A4385,'02-Metrics'!A:R,18,FALSE)</f>
        <v>142857142.85714301</v>
      </c>
      <c r="I4385" s="496">
        <f t="shared" si="553"/>
        <v>-1.7947999999999981E-3</v>
      </c>
      <c r="J4385" s="512"/>
      <c r="M4385" s="241" t="s">
        <v>1038</v>
      </c>
      <c r="S4385">
        <f t="shared" si="555"/>
        <v>2021</v>
      </c>
    </row>
    <row r="4386" spans="1:19">
      <c r="A4386" s="418" t="s">
        <v>1025</v>
      </c>
      <c r="B4386" s="497">
        <v>44256</v>
      </c>
      <c r="C4386" s="498"/>
      <c r="D4386" s="498">
        <v>233175</v>
      </c>
      <c r="E4386" s="495">
        <f>C4386+E4385</f>
        <v>0</v>
      </c>
      <c r="F4386" s="495">
        <f>D4386+F4385</f>
        <v>489575</v>
      </c>
      <c r="G4386" s="495">
        <f t="shared" si="558"/>
        <v>-489575</v>
      </c>
      <c r="H4386" s="495">
        <f>VLOOKUP(A4386,'02-Metrics'!A:R,18,FALSE)</f>
        <v>142857142.85714301</v>
      </c>
      <c r="I4386" s="496">
        <f t="shared" si="553"/>
        <v>-3.4270249999999963E-3</v>
      </c>
      <c r="J4386" s="512"/>
      <c r="M4386" s="241" t="s">
        <v>1038</v>
      </c>
      <c r="S4386">
        <f t="shared" si="555"/>
        <v>2021</v>
      </c>
    </row>
    <row r="4387" spans="1:19">
      <c r="A4387" s="418"/>
      <c r="B4387" s="505"/>
      <c r="C4387" s="506"/>
      <c r="D4387" s="506"/>
      <c r="E4387" s="506"/>
      <c r="F4387" s="506"/>
      <c r="G4387" s="506"/>
      <c r="H4387" s="495"/>
      <c r="I4387" s="496"/>
      <c r="J4387" s="512"/>
      <c r="S4387">
        <f t="shared" si="555"/>
        <v>1900</v>
      </c>
    </row>
    <row r="4388" spans="1:19">
      <c r="A4388" s="418" t="s">
        <v>687</v>
      </c>
      <c r="B4388" s="497">
        <f>L4388</f>
        <v>44252</v>
      </c>
      <c r="C4388" s="498">
        <v>10000000</v>
      </c>
      <c r="D4388" s="498"/>
      <c r="E4388" s="495">
        <f>C4388+E4387</f>
        <v>10000000</v>
      </c>
      <c r="F4388" s="495">
        <f>D4388+F4387</f>
        <v>0</v>
      </c>
      <c r="G4388" s="495">
        <f t="shared" si="558"/>
        <v>10000000</v>
      </c>
      <c r="H4388" s="495">
        <f>VLOOKUP(A4388,'02-Metrics'!A:R,18,FALSE)</f>
        <v>375000000</v>
      </c>
      <c r="I4388" s="496">
        <f t="shared" si="553"/>
        <v>2.6666666666666668E-2</v>
      </c>
      <c r="J4388" s="512"/>
      <c r="L4388" s="23">
        <v>44252</v>
      </c>
      <c r="M4388" s="241" t="s">
        <v>1039</v>
      </c>
      <c r="S4388">
        <f t="shared" si="555"/>
        <v>2021</v>
      </c>
    </row>
    <row r="4389" spans="1:19">
      <c r="A4389" s="418" t="s">
        <v>687</v>
      </c>
      <c r="B4389" s="497">
        <f>L4389</f>
        <v>44300</v>
      </c>
      <c r="C4389" s="498">
        <v>2000000</v>
      </c>
      <c r="D4389" s="498"/>
      <c r="E4389" s="495">
        <f>C4389+E4388</f>
        <v>12000000</v>
      </c>
      <c r="F4389" s="495">
        <f>D4389+F4388</f>
        <v>0</v>
      </c>
      <c r="G4389" s="495">
        <f t="shared" si="558"/>
        <v>12000000</v>
      </c>
      <c r="H4389" s="495">
        <f>VLOOKUP(A4389,'02-Metrics'!A:R,18,FALSE)</f>
        <v>375000000</v>
      </c>
      <c r="I4389" s="496">
        <f t="shared" si="553"/>
        <v>3.2000000000000001E-2</v>
      </c>
      <c r="J4389" s="512"/>
      <c r="L4389" s="23">
        <v>44300</v>
      </c>
      <c r="M4389" s="241" t="s">
        <v>1039</v>
      </c>
      <c r="S4389">
        <f t="shared" si="555"/>
        <v>2021</v>
      </c>
    </row>
    <row r="4390" spans="1:19">
      <c r="A4390" s="418"/>
      <c r="B4390" s="505"/>
      <c r="C4390" s="506"/>
      <c r="D4390" s="506"/>
      <c r="E4390" s="506"/>
      <c r="F4390" s="506"/>
      <c r="G4390" s="506"/>
      <c r="H4390" s="495"/>
      <c r="I4390" s="496"/>
      <c r="J4390" s="512"/>
      <c r="S4390">
        <f t="shared" si="555"/>
        <v>1900</v>
      </c>
    </row>
    <row r="4391" spans="1:19">
      <c r="A4391" s="418" t="s">
        <v>1031</v>
      </c>
      <c r="B4391" s="497">
        <v>44256</v>
      </c>
      <c r="C4391" s="498"/>
      <c r="D4391" s="498">
        <v>60000</v>
      </c>
      <c r="E4391" s="495">
        <f>C4391+E4390</f>
        <v>0</v>
      </c>
      <c r="F4391" s="495">
        <f>D4391+F4390</f>
        <v>60000</v>
      </c>
      <c r="G4391" s="495">
        <f t="shared" si="558"/>
        <v>-60000</v>
      </c>
      <c r="H4391" s="495">
        <f>VLOOKUP(A4391,'02-Metrics'!A:R,18,FALSE)</f>
        <v>175000000</v>
      </c>
      <c r="I4391" s="496">
        <f t="shared" si="553"/>
        <v>-3.4285714285714285E-4</v>
      </c>
      <c r="J4391" s="512"/>
      <c r="M4391" s="241" t="s">
        <v>1038</v>
      </c>
      <c r="S4391">
        <f t="shared" si="555"/>
        <v>2021</v>
      </c>
    </row>
    <row r="4392" spans="1:19">
      <c r="A4392" s="418" t="s">
        <v>1031</v>
      </c>
      <c r="B4392" s="497">
        <f>L4392</f>
        <v>44301</v>
      </c>
      <c r="C4392" s="498">
        <v>41622365.399999999</v>
      </c>
      <c r="D4392" s="498"/>
      <c r="E4392" s="495">
        <f>C4392+E4391</f>
        <v>41622365.399999999</v>
      </c>
      <c r="F4392" s="495">
        <f>D4392+F4391</f>
        <v>60000</v>
      </c>
      <c r="G4392" s="495">
        <f t="shared" si="558"/>
        <v>41562365.399999999</v>
      </c>
      <c r="H4392" s="495">
        <f>VLOOKUP(A4392,'02-Metrics'!A:R,18,FALSE)</f>
        <v>175000000</v>
      </c>
      <c r="I4392" s="496">
        <f t="shared" si="553"/>
        <v>0.23749923085714286</v>
      </c>
      <c r="J4392" s="512"/>
      <c r="L4392" s="23">
        <v>44301</v>
      </c>
      <c r="M4392" s="241" t="s">
        <v>1039</v>
      </c>
      <c r="S4392">
        <f t="shared" si="555"/>
        <v>2021</v>
      </c>
    </row>
    <row r="4393" spans="1:19">
      <c r="A4393" s="418"/>
      <c r="B4393" s="505"/>
      <c r="C4393" s="506"/>
      <c r="D4393" s="506"/>
      <c r="E4393" s="506"/>
      <c r="F4393" s="506"/>
      <c r="G4393" s="506"/>
      <c r="H4393" s="495"/>
      <c r="I4393" s="496"/>
      <c r="J4393" s="512"/>
      <c r="K4393" s="491"/>
      <c r="L4393" s="489"/>
      <c r="S4393">
        <f t="shared" si="555"/>
        <v>1900</v>
      </c>
    </row>
    <row r="4394" spans="1:19">
      <c r="A4394" s="418" t="s">
        <v>1235</v>
      </c>
      <c r="B4394" s="497">
        <f>L4394</f>
        <v>44122</v>
      </c>
      <c r="C4394" s="498">
        <v>1264914.1599999999</v>
      </c>
      <c r="D4394" s="498"/>
      <c r="E4394" s="495">
        <f t="shared" ref="E4394:F4396" si="560">C4394+E4393</f>
        <v>1264914.1599999999</v>
      </c>
      <c r="F4394" s="495">
        <f t="shared" si="560"/>
        <v>0</v>
      </c>
      <c r="G4394" s="495">
        <f t="shared" si="558"/>
        <v>1264914.1599999999</v>
      </c>
      <c r="H4394" s="495">
        <f>VLOOKUP(A4394,'02-Metrics'!A:R,18,FALSE)</f>
        <v>0</v>
      </c>
      <c r="I4394" s="496" t="e">
        <f t="shared" si="553"/>
        <v>#DIV/0!</v>
      </c>
      <c r="J4394" s="512"/>
      <c r="L4394" s="23">
        <v>44122</v>
      </c>
      <c r="M4394" s="241" t="s">
        <v>764</v>
      </c>
      <c r="S4394">
        <f t="shared" si="555"/>
        <v>2020</v>
      </c>
    </row>
    <row r="4395" spans="1:19">
      <c r="A4395" s="418" t="s">
        <v>1235</v>
      </c>
      <c r="B4395" s="497">
        <f>L4395</f>
        <v>44217</v>
      </c>
      <c r="C4395" s="498">
        <v>1513146.56</v>
      </c>
      <c r="D4395" s="498"/>
      <c r="E4395" s="495">
        <f t="shared" si="560"/>
        <v>2778060.7199999997</v>
      </c>
      <c r="F4395" s="495">
        <f t="shared" si="560"/>
        <v>0</v>
      </c>
      <c r="G4395" s="495">
        <f t="shared" si="558"/>
        <v>2778060.7199999997</v>
      </c>
      <c r="H4395" s="495">
        <f>VLOOKUP(A4395,'02-Metrics'!A:R,18,FALSE)</f>
        <v>0</v>
      </c>
      <c r="I4395" s="496" t="e">
        <f t="shared" si="553"/>
        <v>#DIV/0!</v>
      </c>
      <c r="J4395" s="512"/>
      <c r="L4395" s="23">
        <v>44217</v>
      </c>
      <c r="M4395" s="241" t="s">
        <v>764</v>
      </c>
      <c r="S4395">
        <f t="shared" si="555"/>
        <v>2021</v>
      </c>
    </row>
    <row r="4396" spans="1:19">
      <c r="A4396" s="418" t="s">
        <v>1235</v>
      </c>
      <c r="B4396" s="497">
        <f>L4396</f>
        <v>44255</v>
      </c>
      <c r="C4396" s="498">
        <v>780253.07</v>
      </c>
      <c r="D4396" s="498"/>
      <c r="E4396" s="495">
        <f t="shared" si="560"/>
        <v>3558313.7899999996</v>
      </c>
      <c r="F4396" s="495">
        <f t="shared" si="560"/>
        <v>0</v>
      </c>
      <c r="G4396" s="495">
        <f t="shared" si="558"/>
        <v>3558313.7899999996</v>
      </c>
      <c r="H4396" s="495">
        <f>VLOOKUP(A4396,'02-Metrics'!A:R,18,FALSE)</f>
        <v>0</v>
      </c>
      <c r="I4396" s="496" t="e">
        <f t="shared" si="553"/>
        <v>#DIV/0!</v>
      </c>
      <c r="J4396" s="512"/>
      <c r="L4396" s="23">
        <v>44255</v>
      </c>
      <c r="M4396" s="241" t="s">
        <v>764</v>
      </c>
      <c r="S4396">
        <f t="shared" si="555"/>
        <v>2021</v>
      </c>
    </row>
    <row r="4397" spans="1:19">
      <c r="A4397" s="418"/>
      <c r="B4397" s="505"/>
      <c r="C4397" s="506"/>
      <c r="D4397" s="506"/>
      <c r="E4397" s="506"/>
      <c r="F4397" s="506"/>
      <c r="G4397" s="506"/>
      <c r="H4397" s="495"/>
      <c r="I4397" s="496"/>
      <c r="J4397" s="512"/>
      <c r="S4397">
        <f t="shared" si="555"/>
        <v>1900</v>
      </c>
    </row>
    <row r="4398" spans="1:19">
      <c r="A4398" s="418" t="s">
        <v>1224</v>
      </c>
      <c r="B4398" s="494">
        <v>42035</v>
      </c>
      <c r="C4398" s="495">
        <v>6624155</v>
      </c>
      <c r="D4398" s="495">
        <v>1653901</v>
      </c>
      <c r="E4398" s="495">
        <f t="shared" ref="E4398:F4413" si="561">C4398+E4397</f>
        <v>6624155</v>
      </c>
      <c r="F4398" s="495">
        <f t="shared" si="561"/>
        <v>1653901</v>
      </c>
      <c r="G4398" s="495">
        <f t="shared" si="558"/>
        <v>4970254</v>
      </c>
      <c r="H4398" s="495">
        <f>VLOOKUP(A4398,'02-Metrics'!A:R,18,FALSE)</f>
        <v>605714038</v>
      </c>
      <c r="I4398" s="496">
        <f t="shared" si="553"/>
        <v>8.2056113746533307E-3</v>
      </c>
      <c r="J4398" s="512"/>
      <c r="K4398" s="491">
        <v>5798117.9900000002</v>
      </c>
      <c r="L4398" s="489">
        <v>42035</v>
      </c>
      <c r="M4398" s="241" t="s">
        <v>1041</v>
      </c>
      <c r="S4398">
        <f t="shared" si="555"/>
        <v>2015</v>
      </c>
    </row>
    <row r="4399" spans="1:19">
      <c r="A4399" s="418" t="s">
        <v>1224</v>
      </c>
      <c r="B4399" s="494">
        <v>42063</v>
      </c>
      <c r="C4399" s="495">
        <v>0</v>
      </c>
      <c r="D4399" s="495">
        <v>3194973</v>
      </c>
      <c r="E4399" s="495">
        <f t="shared" si="561"/>
        <v>6624155</v>
      </c>
      <c r="F4399" s="495">
        <f t="shared" si="561"/>
        <v>4848874</v>
      </c>
      <c r="G4399" s="495">
        <f t="shared" si="558"/>
        <v>1775281</v>
      </c>
      <c r="H4399" s="495">
        <f>VLOOKUP(A4399,'02-Metrics'!A:R,18,FALSE)</f>
        <v>605714038</v>
      </c>
      <c r="I4399" s="496">
        <f t="shared" si="553"/>
        <v>2.9308896420194904E-3</v>
      </c>
      <c r="J4399" s="512"/>
      <c r="K4399" s="491">
        <v>2401628.5</v>
      </c>
      <c r="L4399" s="489">
        <v>42063</v>
      </c>
      <c r="M4399" s="241" t="s">
        <v>1041</v>
      </c>
      <c r="S4399">
        <f t="shared" si="555"/>
        <v>2015</v>
      </c>
    </row>
    <row r="4400" spans="1:19">
      <c r="A4400" s="418" t="s">
        <v>1224</v>
      </c>
      <c r="B4400" s="494">
        <v>42094</v>
      </c>
      <c r="C4400" s="495">
        <v>5764258</v>
      </c>
      <c r="D4400" s="495">
        <v>4333570</v>
      </c>
      <c r="E4400" s="495">
        <f t="shared" si="561"/>
        <v>12388413</v>
      </c>
      <c r="F4400" s="495">
        <f t="shared" si="561"/>
        <v>9182444</v>
      </c>
      <c r="G4400" s="495">
        <f t="shared" si="558"/>
        <v>3205969</v>
      </c>
      <c r="H4400" s="495">
        <f>VLOOKUP(A4400,'02-Metrics'!A:R,18,FALSE)</f>
        <v>605714038</v>
      </c>
      <c r="I4400" s="496">
        <f t="shared" si="553"/>
        <v>5.2928755136429579E-3</v>
      </c>
      <c r="J4400" s="512"/>
      <c r="K4400" s="491">
        <v>3251532.35</v>
      </c>
      <c r="L4400" s="489">
        <v>42094</v>
      </c>
      <c r="M4400" s="241" t="s">
        <v>1041</v>
      </c>
      <c r="S4400">
        <f t="shared" si="555"/>
        <v>2015</v>
      </c>
    </row>
    <row r="4401" spans="1:19">
      <c r="A4401" s="418" t="s">
        <v>1224</v>
      </c>
      <c r="B4401" s="494">
        <v>42124</v>
      </c>
      <c r="C4401" s="495">
        <v>0</v>
      </c>
      <c r="D4401" s="495">
        <v>1907111</v>
      </c>
      <c r="E4401" s="495">
        <f t="shared" si="561"/>
        <v>12388413</v>
      </c>
      <c r="F4401" s="495">
        <f t="shared" si="561"/>
        <v>11089555</v>
      </c>
      <c r="G4401" s="495">
        <f t="shared" si="558"/>
        <v>1298858</v>
      </c>
      <c r="H4401" s="495">
        <f>VLOOKUP(A4401,'02-Metrics'!A:R,18,FALSE)</f>
        <v>605714038</v>
      </c>
      <c r="I4401" s="496">
        <f t="shared" si="553"/>
        <v>2.1443419146907738E-3</v>
      </c>
      <c r="J4401" s="512"/>
      <c r="K4401" s="491">
        <v>1751613.06</v>
      </c>
      <c r="L4401" s="489">
        <v>42124</v>
      </c>
      <c r="M4401" s="241" t="s">
        <v>1041</v>
      </c>
      <c r="S4401">
        <f t="shared" si="555"/>
        <v>2015</v>
      </c>
    </row>
    <row r="4402" spans="1:19">
      <c r="A4402" s="418" t="s">
        <v>1224</v>
      </c>
      <c r="B4402" s="494">
        <v>42155</v>
      </c>
      <c r="C4402" s="495">
        <v>2259233</v>
      </c>
      <c r="D4402" s="495">
        <v>1875177</v>
      </c>
      <c r="E4402" s="495">
        <f t="shared" si="561"/>
        <v>14647646</v>
      </c>
      <c r="F4402" s="495">
        <f t="shared" si="561"/>
        <v>12964732</v>
      </c>
      <c r="G4402" s="495">
        <f t="shared" si="558"/>
        <v>1682914</v>
      </c>
      <c r="H4402" s="495">
        <f>VLOOKUP(A4402,'02-Metrics'!A:R,18,FALSE)</f>
        <v>605714038</v>
      </c>
      <c r="I4402" s="496">
        <f t="shared" si="553"/>
        <v>2.7783968909764643E-3</v>
      </c>
      <c r="J4402" s="512"/>
      <c r="K4402" s="491">
        <v>2896334.5</v>
      </c>
      <c r="L4402" s="489">
        <v>42155</v>
      </c>
      <c r="M4402" s="241" t="s">
        <v>1041</v>
      </c>
      <c r="S4402">
        <f t="shared" si="555"/>
        <v>2015</v>
      </c>
    </row>
    <row r="4403" spans="1:19">
      <c r="A4403" s="418" t="s">
        <v>1224</v>
      </c>
      <c r="B4403" s="494">
        <v>42185</v>
      </c>
      <c r="C4403" s="495">
        <v>1216788</v>
      </c>
      <c r="D4403" s="495">
        <v>1691561</v>
      </c>
      <c r="E4403" s="495">
        <f t="shared" si="561"/>
        <v>15864434</v>
      </c>
      <c r="F4403" s="495">
        <f t="shared" si="561"/>
        <v>14656293</v>
      </c>
      <c r="G4403" s="495">
        <f t="shared" si="558"/>
        <v>1208141</v>
      </c>
      <c r="H4403" s="495">
        <f>VLOOKUP(A4403,'02-Metrics'!A:R,18,FALSE)</f>
        <v>605714038</v>
      </c>
      <c r="I4403" s="496">
        <f t="shared" si="553"/>
        <v>1.9945732213655582E-3</v>
      </c>
      <c r="J4403" s="512"/>
      <c r="K4403" s="491">
        <v>1327252.6399999999</v>
      </c>
      <c r="L4403" s="489">
        <v>42185</v>
      </c>
      <c r="M4403" s="241" t="s">
        <v>1041</v>
      </c>
      <c r="S4403">
        <f t="shared" si="555"/>
        <v>2015</v>
      </c>
    </row>
    <row r="4404" spans="1:19">
      <c r="A4404" s="418" t="s">
        <v>1224</v>
      </c>
      <c r="B4404" s="494">
        <v>42216</v>
      </c>
      <c r="C4404" s="495">
        <v>2012370</v>
      </c>
      <c r="D4404" s="495">
        <v>2677365</v>
      </c>
      <c r="E4404" s="495">
        <f t="shared" si="561"/>
        <v>17876804</v>
      </c>
      <c r="F4404" s="495">
        <f t="shared" si="561"/>
        <v>17333658</v>
      </c>
      <c r="G4404" s="495">
        <f t="shared" si="558"/>
        <v>543146</v>
      </c>
      <c r="H4404" s="495">
        <f>VLOOKUP(A4404,'02-Metrics'!A:R,18,FALSE)</f>
        <v>605714038</v>
      </c>
      <c r="I4404" s="496">
        <f t="shared" si="553"/>
        <v>8.96703668604755E-4</v>
      </c>
      <c r="J4404" s="512"/>
      <c r="K4404" s="491">
        <v>3189427.65</v>
      </c>
      <c r="L4404" s="489">
        <v>42216</v>
      </c>
      <c r="M4404" s="241" t="s">
        <v>1041</v>
      </c>
      <c r="S4404">
        <f t="shared" si="555"/>
        <v>2015</v>
      </c>
    </row>
    <row r="4405" spans="1:19">
      <c r="A4405" s="418" t="s">
        <v>1224</v>
      </c>
      <c r="B4405" s="494">
        <v>42247</v>
      </c>
      <c r="C4405" s="495">
        <v>0</v>
      </c>
      <c r="D4405" s="495">
        <v>2088743</v>
      </c>
      <c r="E4405" s="495">
        <f t="shared" si="561"/>
        <v>17876804</v>
      </c>
      <c r="F4405" s="495">
        <f t="shared" si="561"/>
        <v>19422401</v>
      </c>
      <c r="G4405" s="495">
        <f t="shared" si="558"/>
        <v>-1545597</v>
      </c>
      <c r="H4405" s="495">
        <f>VLOOKUP(A4405,'02-Metrics'!A:R,18,FALSE)</f>
        <v>605714038</v>
      </c>
      <c r="I4405" s="496">
        <f t="shared" si="553"/>
        <v>-2.5516942039239977E-3</v>
      </c>
      <c r="J4405" s="512"/>
      <c r="K4405" s="491">
        <v>6474594.96</v>
      </c>
      <c r="L4405" s="489">
        <v>42247</v>
      </c>
      <c r="M4405" s="241" t="s">
        <v>1041</v>
      </c>
      <c r="S4405">
        <f t="shared" si="555"/>
        <v>2015</v>
      </c>
    </row>
    <row r="4406" spans="1:19">
      <c r="A4406" s="418" t="s">
        <v>1224</v>
      </c>
      <c r="B4406" s="494">
        <v>42277</v>
      </c>
      <c r="C4406" s="495">
        <v>2832049</v>
      </c>
      <c r="D4406" s="495">
        <v>1169364</v>
      </c>
      <c r="E4406" s="495">
        <f t="shared" si="561"/>
        <v>20708853</v>
      </c>
      <c r="F4406" s="495">
        <f t="shared" si="561"/>
        <v>20591765</v>
      </c>
      <c r="G4406" s="495">
        <f t="shared" si="558"/>
        <v>117088</v>
      </c>
      <c r="H4406" s="495">
        <f>VLOOKUP(A4406,'02-Metrics'!A:R,18,FALSE)</f>
        <v>605714038</v>
      </c>
      <c r="I4406" s="496">
        <f t="shared" si="553"/>
        <v>1.9330573943211136E-4</v>
      </c>
      <c r="J4406" s="512"/>
      <c r="K4406" s="491">
        <v>0</v>
      </c>
      <c r="L4406" s="489">
        <v>42277</v>
      </c>
      <c r="M4406" s="241" t="s">
        <v>1041</v>
      </c>
      <c r="S4406">
        <f t="shared" si="555"/>
        <v>2015</v>
      </c>
    </row>
    <row r="4407" spans="1:19">
      <c r="A4407" s="418" t="s">
        <v>1224</v>
      </c>
      <c r="B4407" s="494">
        <v>42308</v>
      </c>
      <c r="C4407" s="495">
        <v>4806304</v>
      </c>
      <c r="D4407" s="495">
        <v>1471310</v>
      </c>
      <c r="E4407" s="495">
        <f t="shared" si="561"/>
        <v>25515157</v>
      </c>
      <c r="F4407" s="495">
        <f t="shared" si="561"/>
        <v>22063075</v>
      </c>
      <c r="G4407" s="495">
        <f t="shared" si="558"/>
        <v>3452082</v>
      </c>
      <c r="H4407" s="495">
        <f>VLOOKUP(A4407,'02-Metrics'!A:R,18,FALSE)</f>
        <v>605714038</v>
      </c>
      <c r="I4407" s="496">
        <f t="shared" ref="I4407:I4470" si="562">G4407/H4407</f>
        <v>5.6991943118874849E-3</v>
      </c>
      <c r="J4407" s="512"/>
      <c r="K4407" s="491">
        <v>3097164.11</v>
      </c>
      <c r="L4407" s="489">
        <v>42308</v>
      </c>
      <c r="M4407" s="241" t="s">
        <v>1041</v>
      </c>
      <c r="S4407">
        <f t="shared" si="555"/>
        <v>2015</v>
      </c>
    </row>
    <row r="4408" spans="1:19">
      <c r="A4408" s="418" t="s">
        <v>1224</v>
      </c>
      <c r="B4408" s="494">
        <v>42338</v>
      </c>
      <c r="C4408" s="495">
        <v>0</v>
      </c>
      <c r="D4408" s="495">
        <v>841116</v>
      </c>
      <c r="E4408" s="495">
        <f t="shared" si="561"/>
        <v>25515157</v>
      </c>
      <c r="F4408" s="495">
        <f t="shared" si="561"/>
        <v>22904191</v>
      </c>
      <c r="G4408" s="495">
        <f t="shared" si="558"/>
        <v>2610966</v>
      </c>
      <c r="H4408" s="495">
        <f>VLOOKUP(A4408,'02-Metrics'!A:R,18,FALSE)</f>
        <v>605714038</v>
      </c>
      <c r="I4408" s="496">
        <f t="shared" si="562"/>
        <v>4.3105588383276E-3</v>
      </c>
      <c r="J4408" s="512"/>
      <c r="K4408" s="491">
        <v>0</v>
      </c>
      <c r="L4408" s="489">
        <v>42338</v>
      </c>
      <c r="M4408" s="241" t="s">
        <v>1041</v>
      </c>
      <c r="S4408">
        <f t="shared" si="555"/>
        <v>2015</v>
      </c>
    </row>
    <row r="4409" spans="1:19">
      <c r="A4409" s="418" t="s">
        <v>1224</v>
      </c>
      <c r="B4409" s="494">
        <v>42369</v>
      </c>
      <c r="C4409" s="495">
        <v>2152237</v>
      </c>
      <c r="D4409" s="495">
        <v>1936416</v>
      </c>
      <c r="E4409" s="495">
        <f t="shared" si="561"/>
        <v>27667394</v>
      </c>
      <c r="F4409" s="495">
        <f t="shared" si="561"/>
        <v>24840607</v>
      </c>
      <c r="G4409" s="495">
        <f t="shared" si="558"/>
        <v>2826787</v>
      </c>
      <c r="H4409" s="495">
        <f>VLOOKUP(A4409,'02-Metrics'!A:R,18,FALSE)</f>
        <v>605714038</v>
      </c>
      <c r="I4409" s="496">
        <f t="shared" si="562"/>
        <v>4.6668672387612719E-3</v>
      </c>
      <c r="J4409" s="512"/>
      <c r="K4409" s="491">
        <v>0</v>
      </c>
      <c r="L4409" s="489">
        <v>42369</v>
      </c>
      <c r="M4409" s="241" t="s">
        <v>1041</v>
      </c>
      <c r="S4409">
        <f t="shared" si="555"/>
        <v>2015</v>
      </c>
    </row>
    <row r="4410" spans="1:19">
      <c r="A4410" s="418" t="s">
        <v>1224</v>
      </c>
      <c r="B4410" s="494">
        <v>42400</v>
      </c>
      <c r="C4410" s="495">
        <v>0</v>
      </c>
      <c r="D4410" s="495">
        <v>409440</v>
      </c>
      <c r="E4410" s="495">
        <f t="shared" si="561"/>
        <v>27667394</v>
      </c>
      <c r="F4410" s="495">
        <f t="shared" si="561"/>
        <v>25250047</v>
      </c>
      <c r="G4410" s="495">
        <f t="shared" si="558"/>
        <v>2417347</v>
      </c>
      <c r="H4410" s="495">
        <f>VLOOKUP(A4410,'02-Metrics'!A:R,18,FALSE)</f>
        <v>605714038</v>
      </c>
      <c r="I4410" s="496">
        <f t="shared" si="562"/>
        <v>3.9909046981671569E-3</v>
      </c>
      <c r="J4410" s="512"/>
      <c r="K4410" s="491">
        <v>0</v>
      </c>
      <c r="L4410" s="489">
        <v>42400</v>
      </c>
      <c r="M4410" s="241" t="s">
        <v>1041</v>
      </c>
      <c r="S4410">
        <f t="shared" si="555"/>
        <v>2016</v>
      </c>
    </row>
    <row r="4411" spans="1:19">
      <c r="A4411" s="418" t="s">
        <v>1224</v>
      </c>
      <c r="B4411" s="494">
        <v>42429</v>
      </c>
      <c r="C4411" s="495">
        <v>0</v>
      </c>
      <c r="D4411" s="495">
        <v>468487</v>
      </c>
      <c r="E4411" s="495">
        <f t="shared" si="561"/>
        <v>27667394</v>
      </c>
      <c r="F4411" s="495">
        <f t="shared" si="561"/>
        <v>25718534</v>
      </c>
      <c r="G4411" s="495">
        <f t="shared" si="558"/>
        <v>1948860</v>
      </c>
      <c r="H4411" s="495">
        <f>VLOOKUP(A4411,'02-Metrics'!A:R,18,FALSE)</f>
        <v>605714038</v>
      </c>
      <c r="I4411" s="496">
        <f t="shared" si="562"/>
        <v>3.2174588629890729E-3</v>
      </c>
      <c r="J4411" s="512"/>
      <c r="K4411" s="491">
        <v>0</v>
      </c>
      <c r="L4411" s="489">
        <v>42429</v>
      </c>
      <c r="M4411" s="241" t="s">
        <v>1041</v>
      </c>
      <c r="S4411">
        <f t="shared" si="555"/>
        <v>2016</v>
      </c>
    </row>
    <row r="4412" spans="1:19">
      <c r="A4412" s="418" t="s">
        <v>1224</v>
      </c>
      <c r="B4412" s="494">
        <v>42460</v>
      </c>
      <c r="C4412" s="495">
        <v>815274</v>
      </c>
      <c r="D4412" s="495">
        <v>255404</v>
      </c>
      <c r="E4412" s="495">
        <f t="shared" si="561"/>
        <v>28482668</v>
      </c>
      <c r="F4412" s="495">
        <f t="shared" si="561"/>
        <v>25973938</v>
      </c>
      <c r="G4412" s="495">
        <f t="shared" si="558"/>
        <v>2508730</v>
      </c>
      <c r="H4412" s="495">
        <f>VLOOKUP(A4412,'02-Metrics'!A:R,18,FALSE)</f>
        <v>605714038</v>
      </c>
      <c r="I4412" s="496">
        <f t="shared" si="562"/>
        <v>4.1417729202439255E-3</v>
      </c>
      <c r="J4412" s="512"/>
      <c r="K4412" s="491">
        <v>0</v>
      </c>
      <c r="L4412" s="489">
        <v>42460</v>
      </c>
      <c r="M4412" s="241" t="s">
        <v>1041</v>
      </c>
      <c r="S4412">
        <f t="shared" si="555"/>
        <v>2016</v>
      </c>
    </row>
    <row r="4413" spans="1:19">
      <c r="A4413" s="418" t="s">
        <v>1224</v>
      </c>
      <c r="B4413" s="494">
        <v>42490</v>
      </c>
      <c r="C4413" s="495">
        <v>0</v>
      </c>
      <c r="D4413" s="495">
        <v>298449</v>
      </c>
      <c r="E4413" s="495">
        <f t="shared" si="561"/>
        <v>28482668</v>
      </c>
      <c r="F4413" s="495">
        <f t="shared" si="561"/>
        <v>26272387</v>
      </c>
      <c r="G4413" s="495">
        <f t="shared" si="558"/>
        <v>2210281</v>
      </c>
      <c r="H4413" s="495">
        <f>VLOOKUP(A4413,'02-Metrics'!A:R,18,FALSE)</f>
        <v>605714038</v>
      </c>
      <c r="I4413" s="496">
        <f t="shared" si="562"/>
        <v>3.6490503130785952E-3</v>
      </c>
      <c r="J4413" s="512"/>
      <c r="K4413" s="491">
        <v>0</v>
      </c>
      <c r="L4413" s="489">
        <v>42490</v>
      </c>
      <c r="M4413" s="241" t="s">
        <v>1041</v>
      </c>
      <c r="S4413">
        <f t="shared" si="555"/>
        <v>2016</v>
      </c>
    </row>
    <row r="4414" spans="1:19">
      <c r="A4414" s="418" t="s">
        <v>1224</v>
      </c>
      <c r="B4414" s="494">
        <v>42521</v>
      </c>
      <c r="C4414" s="495">
        <v>2680004</v>
      </c>
      <c r="D4414" s="495">
        <v>459076</v>
      </c>
      <c r="E4414" s="495">
        <f t="shared" ref="E4414:F4429" si="563">C4414+E4413</f>
        <v>31162672</v>
      </c>
      <c r="F4414" s="495">
        <f t="shared" si="563"/>
        <v>26731463</v>
      </c>
      <c r="G4414" s="495">
        <f t="shared" si="558"/>
        <v>4431209</v>
      </c>
      <c r="H4414" s="495">
        <f>VLOOKUP(A4414,'02-Metrics'!A:R,18,FALSE)</f>
        <v>605714038</v>
      </c>
      <c r="I4414" s="496">
        <f t="shared" si="562"/>
        <v>7.3156782276853887E-3</v>
      </c>
      <c r="J4414" s="512"/>
      <c r="K4414" s="491">
        <v>0</v>
      </c>
      <c r="L4414" s="489">
        <v>42521</v>
      </c>
      <c r="M4414" s="241" t="s">
        <v>1041</v>
      </c>
      <c r="S4414">
        <f t="shared" si="555"/>
        <v>2016</v>
      </c>
    </row>
    <row r="4415" spans="1:19">
      <c r="A4415" s="418" t="s">
        <v>1224</v>
      </c>
      <c r="B4415" s="494">
        <v>42551</v>
      </c>
      <c r="C4415" s="495">
        <v>0</v>
      </c>
      <c r="D4415" s="495">
        <v>530927</v>
      </c>
      <c r="E4415" s="495">
        <f t="shared" si="563"/>
        <v>31162672</v>
      </c>
      <c r="F4415" s="495">
        <f t="shared" si="563"/>
        <v>27262390</v>
      </c>
      <c r="G4415" s="495">
        <f t="shared" si="558"/>
        <v>3900282</v>
      </c>
      <c r="H4415" s="495">
        <f>VLOOKUP(A4415,'02-Metrics'!A:R,18,FALSE)</f>
        <v>605714038</v>
      </c>
      <c r="I4415" s="496">
        <f t="shared" si="562"/>
        <v>6.439147444689073E-3</v>
      </c>
      <c r="J4415" s="512"/>
      <c r="K4415" s="491">
        <v>0</v>
      </c>
      <c r="L4415" s="489">
        <v>42551</v>
      </c>
      <c r="M4415" s="241" t="s">
        <v>1041</v>
      </c>
      <c r="S4415">
        <f t="shared" si="555"/>
        <v>2016</v>
      </c>
    </row>
    <row r="4416" spans="1:19">
      <c r="A4416" s="418" t="s">
        <v>1224</v>
      </c>
      <c r="B4416" s="494">
        <v>42582</v>
      </c>
      <c r="C4416" s="495">
        <v>0</v>
      </c>
      <c r="D4416" s="495">
        <v>1086772</v>
      </c>
      <c r="E4416" s="495">
        <f t="shared" si="563"/>
        <v>31162672</v>
      </c>
      <c r="F4416" s="495">
        <f t="shared" si="563"/>
        <v>28349162</v>
      </c>
      <c r="G4416" s="495">
        <f t="shared" si="558"/>
        <v>2813510</v>
      </c>
      <c r="H4416" s="495">
        <f>VLOOKUP(A4416,'02-Metrics'!A:R,18,FALSE)</f>
        <v>605714038</v>
      </c>
      <c r="I4416" s="496">
        <f t="shared" si="562"/>
        <v>4.644947654325291E-3</v>
      </c>
      <c r="J4416" s="512"/>
      <c r="K4416" s="491">
        <v>0</v>
      </c>
      <c r="L4416" s="489">
        <v>42582</v>
      </c>
      <c r="M4416" s="241" t="s">
        <v>1041</v>
      </c>
      <c r="S4416">
        <f t="shared" si="555"/>
        <v>2016</v>
      </c>
    </row>
    <row r="4417" spans="1:19">
      <c r="A4417" s="418" t="s">
        <v>1224</v>
      </c>
      <c r="B4417" s="494">
        <v>42643</v>
      </c>
      <c r="C4417" s="495">
        <v>0</v>
      </c>
      <c r="D4417" s="495">
        <v>74351</v>
      </c>
      <c r="E4417" s="495">
        <f t="shared" si="563"/>
        <v>31162672</v>
      </c>
      <c r="F4417" s="495">
        <f t="shared" si="563"/>
        <v>28423513</v>
      </c>
      <c r="G4417" s="495">
        <f t="shared" si="558"/>
        <v>2739159</v>
      </c>
      <c r="H4417" s="495">
        <f>VLOOKUP(A4417,'02-Metrics'!A:R,18,FALSE)</f>
        <v>605714038</v>
      </c>
      <c r="I4417" s="496">
        <f t="shared" si="562"/>
        <v>4.5221983116726112E-3</v>
      </c>
      <c r="J4417" s="512"/>
      <c r="K4417" s="491">
        <v>0</v>
      </c>
      <c r="L4417" s="489">
        <v>42643</v>
      </c>
      <c r="M4417" s="241" t="s">
        <v>1041</v>
      </c>
      <c r="S4417">
        <f t="shared" si="555"/>
        <v>2016</v>
      </c>
    </row>
    <row r="4418" spans="1:19">
      <c r="A4418" s="418" t="s">
        <v>1224</v>
      </c>
      <c r="B4418" s="494">
        <v>42674</v>
      </c>
      <c r="C4418" s="495">
        <v>0</v>
      </c>
      <c r="D4418" s="495">
        <v>56431</v>
      </c>
      <c r="E4418" s="495">
        <f t="shared" si="563"/>
        <v>31162672</v>
      </c>
      <c r="F4418" s="495">
        <f t="shared" si="563"/>
        <v>28479944</v>
      </c>
      <c r="G4418" s="495">
        <f t="shared" si="558"/>
        <v>2682728</v>
      </c>
      <c r="H4418" s="495">
        <f>VLOOKUP(A4418,'02-Metrics'!A:R,18,FALSE)</f>
        <v>605714038</v>
      </c>
      <c r="I4418" s="496">
        <f t="shared" si="562"/>
        <v>4.4290338867794248E-3</v>
      </c>
      <c r="J4418" s="512"/>
      <c r="K4418" s="491">
        <v>0</v>
      </c>
      <c r="L4418" s="489">
        <v>42674</v>
      </c>
      <c r="M4418" s="241" t="s">
        <v>1041</v>
      </c>
      <c r="S4418">
        <f t="shared" si="555"/>
        <v>2016</v>
      </c>
    </row>
    <row r="4419" spans="1:19">
      <c r="A4419" s="418" t="s">
        <v>1224</v>
      </c>
      <c r="B4419" s="494">
        <v>42704</v>
      </c>
      <c r="C4419" s="495">
        <v>1723207</v>
      </c>
      <c r="D4419" s="495">
        <v>0</v>
      </c>
      <c r="E4419" s="495">
        <f t="shared" si="563"/>
        <v>32885879</v>
      </c>
      <c r="F4419" s="495">
        <f t="shared" si="563"/>
        <v>28479944</v>
      </c>
      <c r="G4419" s="495">
        <f t="shared" si="558"/>
        <v>4405935</v>
      </c>
      <c r="H4419" s="495">
        <f>VLOOKUP(A4419,'02-Metrics'!A:R,18,FALSE)</f>
        <v>605714038</v>
      </c>
      <c r="I4419" s="496">
        <f t="shared" si="562"/>
        <v>7.2739522672248189E-3</v>
      </c>
      <c r="J4419" s="512"/>
      <c r="K4419" s="491">
        <v>0</v>
      </c>
      <c r="L4419" s="489">
        <v>42704</v>
      </c>
      <c r="M4419" s="241" t="s">
        <v>1041</v>
      </c>
      <c r="S4419">
        <f t="shared" ref="S4419:S4482" si="564">YEAR(B4419)</f>
        <v>2016</v>
      </c>
    </row>
    <row r="4420" spans="1:19">
      <c r="A4420" s="418" t="s">
        <v>1224</v>
      </c>
      <c r="B4420" s="497">
        <v>43739</v>
      </c>
      <c r="C4420" s="498"/>
      <c r="D4420" s="498">
        <v>8277.119999999999</v>
      </c>
      <c r="E4420" s="495">
        <f t="shared" si="563"/>
        <v>32885879</v>
      </c>
      <c r="F4420" s="495">
        <f t="shared" si="563"/>
        <v>28488221.120000001</v>
      </c>
      <c r="G4420" s="495">
        <f t="shared" si="558"/>
        <v>4397657.879999999</v>
      </c>
      <c r="H4420" s="495">
        <f>VLOOKUP(A4420,'02-Metrics'!A:R,18,FALSE)</f>
        <v>605714038</v>
      </c>
      <c r="I4420" s="496">
        <f t="shared" si="562"/>
        <v>7.2602872050325489E-3</v>
      </c>
      <c r="J4420" s="512"/>
      <c r="M4420" s="241" t="s">
        <v>1038</v>
      </c>
      <c r="S4420">
        <f t="shared" si="564"/>
        <v>2019</v>
      </c>
    </row>
    <row r="4421" spans="1:19">
      <c r="A4421" s="418" t="s">
        <v>1224</v>
      </c>
      <c r="B4421" s="497">
        <v>43770</v>
      </c>
      <c r="C4421" s="498"/>
      <c r="D4421" s="498">
        <v>283548.58999999997</v>
      </c>
      <c r="E4421" s="495">
        <f t="shared" si="563"/>
        <v>32885879</v>
      </c>
      <c r="F4421" s="495">
        <f t="shared" si="563"/>
        <v>28771769.710000001</v>
      </c>
      <c r="G4421" s="495">
        <f t="shared" si="558"/>
        <v>4114109.2899999991</v>
      </c>
      <c r="H4421" s="495">
        <f>VLOOKUP(A4421,'02-Metrics'!A:R,18,FALSE)</f>
        <v>605714038</v>
      </c>
      <c r="I4421" s="496">
        <f t="shared" si="562"/>
        <v>6.7921643414181514E-3</v>
      </c>
      <c r="J4421" s="512"/>
      <c r="M4421" s="241" t="s">
        <v>1038</v>
      </c>
      <c r="S4421">
        <f t="shared" si="564"/>
        <v>2019</v>
      </c>
    </row>
    <row r="4422" spans="1:19">
      <c r="A4422" s="418" t="s">
        <v>1224</v>
      </c>
      <c r="B4422" s="497">
        <v>43800</v>
      </c>
      <c r="C4422" s="498"/>
      <c r="D4422" s="498">
        <v>232093.13</v>
      </c>
      <c r="E4422" s="495">
        <f t="shared" si="563"/>
        <v>32885879</v>
      </c>
      <c r="F4422" s="495">
        <f t="shared" si="563"/>
        <v>29003862.84</v>
      </c>
      <c r="G4422" s="495">
        <f t="shared" si="558"/>
        <v>3882016.16</v>
      </c>
      <c r="H4422" s="495">
        <f>VLOOKUP(A4422,'02-Metrics'!A:R,18,FALSE)</f>
        <v>605714038</v>
      </c>
      <c r="I4422" s="496">
        <f t="shared" si="562"/>
        <v>6.4089915644319276E-3</v>
      </c>
      <c r="J4422" s="512"/>
      <c r="M4422" s="241" t="s">
        <v>1038</v>
      </c>
      <c r="S4422">
        <f t="shared" si="564"/>
        <v>2019</v>
      </c>
    </row>
    <row r="4423" spans="1:19">
      <c r="A4423" s="418" t="s">
        <v>1224</v>
      </c>
      <c r="B4423" s="497">
        <v>43862</v>
      </c>
      <c r="C4423" s="498"/>
      <c r="D4423" s="498">
        <v>252905.76</v>
      </c>
      <c r="E4423" s="495">
        <f t="shared" si="563"/>
        <v>32885879</v>
      </c>
      <c r="F4423" s="495">
        <f t="shared" si="563"/>
        <v>29256768.600000001</v>
      </c>
      <c r="G4423" s="495">
        <f t="shared" si="558"/>
        <v>3629110.3999999985</v>
      </c>
      <c r="H4423" s="495">
        <f>VLOOKUP(A4423,'02-Metrics'!A:R,18,FALSE)</f>
        <v>605714038</v>
      </c>
      <c r="I4423" s="496">
        <f t="shared" si="562"/>
        <v>5.9914582993369526E-3</v>
      </c>
      <c r="J4423" s="512"/>
      <c r="M4423" s="241" t="s">
        <v>1038</v>
      </c>
      <c r="S4423">
        <f t="shared" si="564"/>
        <v>2020</v>
      </c>
    </row>
    <row r="4424" spans="1:19">
      <c r="A4424" s="418" t="s">
        <v>1224</v>
      </c>
      <c r="B4424" s="497">
        <v>43891</v>
      </c>
      <c r="C4424" s="498"/>
      <c r="D4424" s="498">
        <v>1510.08</v>
      </c>
      <c r="E4424" s="495">
        <f t="shared" si="563"/>
        <v>32885879</v>
      </c>
      <c r="F4424" s="495">
        <f t="shared" si="563"/>
        <v>29258278.68</v>
      </c>
      <c r="G4424" s="495">
        <f t="shared" si="558"/>
        <v>3627600.3200000003</v>
      </c>
      <c r="H4424" s="495">
        <f>VLOOKUP(A4424,'02-Metrics'!A:R,18,FALSE)</f>
        <v>605714038</v>
      </c>
      <c r="I4424" s="496">
        <f t="shared" si="562"/>
        <v>5.9889652417136159E-3</v>
      </c>
      <c r="J4424" s="512"/>
      <c r="M4424" s="241" t="s">
        <v>1038</v>
      </c>
      <c r="S4424">
        <f t="shared" si="564"/>
        <v>2020</v>
      </c>
    </row>
    <row r="4425" spans="1:19">
      <c r="A4425" s="418" t="s">
        <v>1224</v>
      </c>
      <c r="B4425" s="497">
        <v>43922</v>
      </c>
      <c r="C4425" s="498"/>
      <c r="D4425" s="498">
        <v>17245.91</v>
      </c>
      <c r="E4425" s="495">
        <f t="shared" si="563"/>
        <v>32885879</v>
      </c>
      <c r="F4425" s="495">
        <f t="shared" si="563"/>
        <v>29275524.59</v>
      </c>
      <c r="G4425" s="495">
        <f t="shared" si="558"/>
        <v>3610354.41</v>
      </c>
      <c r="H4425" s="495">
        <f>VLOOKUP(A4425,'02-Metrics'!A:R,18,FALSE)</f>
        <v>605714038</v>
      </c>
      <c r="I4425" s="496">
        <f t="shared" si="562"/>
        <v>5.9604932088432134E-3</v>
      </c>
      <c r="J4425" s="512"/>
      <c r="M4425" s="241" t="s">
        <v>1038</v>
      </c>
      <c r="S4425">
        <f t="shared" si="564"/>
        <v>2020</v>
      </c>
    </row>
    <row r="4426" spans="1:19">
      <c r="A4426" s="418" t="s">
        <v>1224</v>
      </c>
      <c r="B4426" s="497">
        <v>43952</v>
      </c>
      <c r="C4426" s="498"/>
      <c r="D4426" s="498">
        <v>244429.03</v>
      </c>
      <c r="E4426" s="495">
        <f t="shared" si="563"/>
        <v>32885879</v>
      </c>
      <c r="F4426" s="495">
        <f t="shared" si="563"/>
        <v>29519953.620000001</v>
      </c>
      <c r="G4426" s="495">
        <f t="shared" si="558"/>
        <v>3365925.379999999</v>
      </c>
      <c r="H4426" s="495">
        <f>VLOOKUP(A4426,'02-Metrics'!A:R,18,FALSE)</f>
        <v>605714038</v>
      </c>
      <c r="I4426" s="496">
        <f t="shared" si="562"/>
        <v>5.5569545508865996E-3</v>
      </c>
      <c r="J4426" s="512"/>
      <c r="M4426" s="241" t="s">
        <v>1038</v>
      </c>
      <c r="S4426">
        <f t="shared" si="564"/>
        <v>2020</v>
      </c>
    </row>
    <row r="4427" spans="1:19">
      <c r="A4427" s="418" t="s">
        <v>1224</v>
      </c>
      <c r="B4427" s="497">
        <v>43983</v>
      </c>
      <c r="C4427" s="498"/>
      <c r="D4427" s="498">
        <v>17755.91</v>
      </c>
      <c r="E4427" s="495">
        <f t="shared" si="563"/>
        <v>32885879</v>
      </c>
      <c r="F4427" s="495">
        <f t="shared" si="563"/>
        <v>29537709.530000001</v>
      </c>
      <c r="G4427" s="495">
        <f t="shared" si="558"/>
        <v>3348169.4699999988</v>
      </c>
      <c r="H4427" s="495">
        <f>VLOOKUP(A4427,'02-Metrics'!A:R,18,FALSE)</f>
        <v>605714038</v>
      </c>
      <c r="I4427" s="496">
        <f t="shared" si="562"/>
        <v>5.5276405365397834E-3</v>
      </c>
      <c r="J4427" s="512"/>
      <c r="M4427" s="241" t="s">
        <v>1038</v>
      </c>
      <c r="S4427">
        <f t="shared" si="564"/>
        <v>2020</v>
      </c>
    </row>
    <row r="4428" spans="1:19">
      <c r="A4428" s="418" t="s">
        <v>1224</v>
      </c>
      <c r="B4428" s="497">
        <v>44013</v>
      </c>
      <c r="C4428" s="498"/>
      <c r="D4428" s="498">
        <v>237541.6</v>
      </c>
      <c r="E4428" s="495">
        <f t="shared" si="563"/>
        <v>32885879</v>
      </c>
      <c r="F4428" s="495">
        <f t="shared" si="563"/>
        <v>29775251.130000003</v>
      </c>
      <c r="G4428" s="495">
        <f t="shared" si="558"/>
        <v>3110627.8699999973</v>
      </c>
      <c r="H4428" s="495">
        <f>VLOOKUP(A4428,'02-Metrics'!A:R,18,FALSE)</f>
        <v>605714038</v>
      </c>
      <c r="I4428" s="496">
        <f t="shared" si="562"/>
        <v>5.135472640308854E-3</v>
      </c>
      <c r="J4428" s="512"/>
      <c r="M4428" s="241" t="s">
        <v>1038</v>
      </c>
      <c r="S4428">
        <f t="shared" si="564"/>
        <v>2020</v>
      </c>
    </row>
    <row r="4429" spans="1:19">
      <c r="A4429" s="418" t="s">
        <v>1224</v>
      </c>
      <c r="B4429" s="497">
        <v>44044</v>
      </c>
      <c r="C4429" s="498"/>
      <c r="D4429" s="498">
        <v>253826.25</v>
      </c>
      <c r="E4429" s="495">
        <f t="shared" si="563"/>
        <v>32885879</v>
      </c>
      <c r="F4429" s="495">
        <f t="shared" si="563"/>
        <v>30029077.380000003</v>
      </c>
      <c r="G4429" s="495">
        <f t="shared" si="558"/>
        <v>2856801.6199999973</v>
      </c>
      <c r="H4429" s="495">
        <f>VLOOKUP(A4429,'02-Metrics'!A:R,18,FALSE)</f>
        <v>605714038</v>
      </c>
      <c r="I4429" s="496">
        <f t="shared" si="562"/>
        <v>4.7164196977055985E-3</v>
      </c>
      <c r="J4429" s="512"/>
      <c r="M4429" s="241" t="s">
        <v>1038</v>
      </c>
      <c r="S4429">
        <f t="shared" si="564"/>
        <v>2020</v>
      </c>
    </row>
    <row r="4430" spans="1:19">
      <c r="A4430" s="418" t="s">
        <v>1224</v>
      </c>
      <c r="B4430" s="497">
        <v>44075</v>
      </c>
      <c r="C4430" s="498"/>
      <c r="D4430" s="498">
        <v>76774.850000000006</v>
      </c>
      <c r="E4430" s="495">
        <f t="shared" ref="E4430:F4430" si="565">C4430+E4429</f>
        <v>32885879</v>
      </c>
      <c r="F4430" s="495">
        <f t="shared" si="565"/>
        <v>30105852.230000004</v>
      </c>
      <c r="G4430" s="495">
        <f t="shared" si="558"/>
        <v>2780026.7699999958</v>
      </c>
      <c r="H4430" s="495">
        <f>VLOOKUP(A4430,'02-Metrics'!A:R,18,FALSE)</f>
        <v>605714038</v>
      </c>
      <c r="I4430" s="496">
        <f t="shared" si="562"/>
        <v>4.5896687142654531E-3</v>
      </c>
      <c r="J4430" s="512"/>
      <c r="M4430" s="241" t="s">
        <v>1038</v>
      </c>
      <c r="S4430">
        <f t="shared" si="564"/>
        <v>2020</v>
      </c>
    </row>
    <row r="4431" spans="1:19">
      <c r="A4431" s="418"/>
      <c r="B4431" s="505"/>
      <c r="C4431" s="506"/>
      <c r="D4431" s="506"/>
      <c r="E4431" s="506"/>
      <c r="F4431" s="506"/>
      <c r="G4431" s="506"/>
      <c r="H4431" s="495"/>
      <c r="I4431" s="496"/>
      <c r="J4431" s="512"/>
      <c r="S4431">
        <f t="shared" si="564"/>
        <v>1900</v>
      </c>
    </row>
    <row r="4432" spans="1:19">
      <c r="A4432" s="418" t="s">
        <v>1219</v>
      </c>
      <c r="B4432" s="494">
        <v>40451</v>
      </c>
      <c r="C4432" s="495">
        <v>0</v>
      </c>
      <c r="D4432" s="495"/>
      <c r="E4432" s="495">
        <f t="shared" ref="E4432:F4447" si="566">C4432+E4431</f>
        <v>0</v>
      </c>
      <c r="F4432" s="495">
        <f t="shared" si="566"/>
        <v>0</v>
      </c>
      <c r="G4432" s="495">
        <f t="shared" ref="G4432:G4495" si="567">E4432-F4432</f>
        <v>0</v>
      </c>
      <c r="H4432" s="495">
        <f>VLOOKUP(A4432,'02-Metrics'!A:R,18,FALSE)</f>
        <v>35589876.5</v>
      </c>
      <c r="I4432" s="496">
        <f t="shared" si="562"/>
        <v>0</v>
      </c>
      <c r="J4432" s="512"/>
      <c r="K4432" s="491">
        <v>1425467.48</v>
      </c>
      <c r="L4432" s="489">
        <f t="shared" ref="L4432:L4459" si="568">B4432</f>
        <v>40451</v>
      </c>
      <c r="M4432" s="241" t="s">
        <v>1041</v>
      </c>
      <c r="S4432">
        <f t="shared" si="564"/>
        <v>2010</v>
      </c>
    </row>
    <row r="4433" spans="1:19">
      <c r="A4433" s="418" t="s">
        <v>1219</v>
      </c>
      <c r="B4433" s="494">
        <v>40481</v>
      </c>
      <c r="C4433" s="495">
        <v>3096000</v>
      </c>
      <c r="D4433" s="495"/>
      <c r="E4433" s="495">
        <f t="shared" si="566"/>
        <v>3096000</v>
      </c>
      <c r="F4433" s="495">
        <f t="shared" si="566"/>
        <v>0</v>
      </c>
      <c r="G4433" s="495">
        <f t="shared" si="567"/>
        <v>3096000</v>
      </c>
      <c r="H4433" s="495">
        <f>VLOOKUP(A4433,'02-Metrics'!A:R,18,FALSE)</f>
        <v>35589876.5</v>
      </c>
      <c r="I4433" s="496">
        <f t="shared" si="562"/>
        <v>8.6991029597981329E-2</v>
      </c>
      <c r="J4433" s="512"/>
      <c r="K4433" s="491">
        <v>2191262.34</v>
      </c>
      <c r="L4433" s="489">
        <f t="shared" si="568"/>
        <v>40481</v>
      </c>
      <c r="M4433" s="241" t="s">
        <v>1041</v>
      </c>
      <c r="S4433">
        <f t="shared" si="564"/>
        <v>2010</v>
      </c>
    </row>
    <row r="4434" spans="1:19">
      <c r="A4434" s="418" t="s">
        <v>1219</v>
      </c>
      <c r="B4434" s="494">
        <v>40512</v>
      </c>
      <c r="C4434" s="495">
        <v>2000000</v>
      </c>
      <c r="D4434" s="495"/>
      <c r="E4434" s="495">
        <f t="shared" si="566"/>
        <v>5096000</v>
      </c>
      <c r="F4434" s="495">
        <f t="shared" si="566"/>
        <v>0</v>
      </c>
      <c r="G4434" s="495">
        <f t="shared" si="567"/>
        <v>5096000</v>
      </c>
      <c r="H4434" s="495">
        <f>VLOOKUP(A4434,'02-Metrics'!A:R,18,FALSE)</f>
        <v>35589876.5</v>
      </c>
      <c r="I4434" s="496">
        <f t="shared" si="562"/>
        <v>0.14318678515223282</v>
      </c>
      <c r="J4434" s="512"/>
      <c r="K4434" s="491">
        <v>2222531.4500000002</v>
      </c>
      <c r="L4434" s="489">
        <f t="shared" si="568"/>
        <v>40512</v>
      </c>
      <c r="M4434" s="241" t="s">
        <v>1041</v>
      </c>
      <c r="S4434">
        <f t="shared" si="564"/>
        <v>2010</v>
      </c>
    </row>
    <row r="4435" spans="1:19">
      <c r="A4435" s="418" t="s">
        <v>1219</v>
      </c>
      <c r="B4435" s="494">
        <v>40542</v>
      </c>
      <c r="C4435" s="495">
        <v>0</v>
      </c>
      <c r="D4435" s="495"/>
      <c r="E4435" s="495">
        <f t="shared" si="566"/>
        <v>5096000</v>
      </c>
      <c r="F4435" s="495">
        <f t="shared" si="566"/>
        <v>0</v>
      </c>
      <c r="G4435" s="495">
        <f t="shared" si="567"/>
        <v>5096000</v>
      </c>
      <c r="H4435" s="495">
        <f>VLOOKUP(A4435,'02-Metrics'!A:R,18,FALSE)</f>
        <v>35589876.5</v>
      </c>
      <c r="I4435" s="496">
        <f t="shared" si="562"/>
        <v>0.14318678515223282</v>
      </c>
      <c r="J4435" s="512"/>
      <c r="K4435" s="491"/>
      <c r="L4435" s="489">
        <f t="shared" si="568"/>
        <v>40542</v>
      </c>
      <c r="M4435" s="241" t="s">
        <v>1041</v>
      </c>
      <c r="S4435">
        <f t="shared" si="564"/>
        <v>2010</v>
      </c>
    </row>
    <row r="4436" spans="1:19">
      <c r="A4436" s="418" t="s">
        <v>1219</v>
      </c>
      <c r="B4436" s="494">
        <v>40573</v>
      </c>
      <c r="C4436" s="495">
        <v>1500000</v>
      </c>
      <c r="D4436" s="495"/>
      <c r="E4436" s="495">
        <f t="shared" si="566"/>
        <v>6596000</v>
      </c>
      <c r="F4436" s="495">
        <f t="shared" si="566"/>
        <v>0</v>
      </c>
      <c r="G4436" s="495">
        <f t="shared" si="567"/>
        <v>6596000</v>
      </c>
      <c r="H4436" s="495">
        <f>VLOOKUP(A4436,'02-Metrics'!A:R,18,FALSE)</f>
        <v>35589876.5</v>
      </c>
      <c r="I4436" s="496">
        <f t="shared" si="562"/>
        <v>0.18533360181792144</v>
      </c>
      <c r="J4436" s="512"/>
      <c r="K4436" s="491">
        <v>5121176.5999999996</v>
      </c>
      <c r="L4436" s="489">
        <f t="shared" si="568"/>
        <v>40573</v>
      </c>
      <c r="M4436" s="241" t="s">
        <v>1041</v>
      </c>
      <c r="S4436">
        <f t="shared" si="564"/>
        <v>2011</v>
      </c>
    </row>
    <row r="4437" spans="1:19">
      <c r="A4437" s="418" t="s">
        <v>1219</v>
      </c>
      <c r="B4437" s="494">
        <v>40602</v>
      </c>
      <c r="C4437" s="495">
        <v>200000</v>
      </c>
      <c r="D4437" s="495"/>
      <c r="E4437" s="495">
        <f t="shared" si="566"/>
        <v>6796000</v>
      </c>
      <c r="F4437" s="495">
        <f t="shared" si="566"/>
        <v>0</v>
      </c>
      <c r="G4437" s="495">
        <f t="shared" si="567"/>
        <v>6796000</v>
      </c>
      <c r="H4437" s="495">
        <f>VLOOKUP(A4437,'02-Metrics'!A:R,18,FALSE)</f>
        <v>35589876.5</v>
      </c>
      <c r="I4437" s="496">
        <f t="shared" si="562"/>
        <v>0.19095317737334661</v>
      </c>
      <c r="J4437" s="512"/>
      <c r="K4437" s="491">
        <v>1621880.16</v>
      </c>
      <c r="L4437" s="489">
        <f t="shared" si="568"/>
        <v>40602</v>
      </c>
      <c r="M4437" s="241" t="s">
        <v>1041</v>
      </c>
      <c r="S4437">
        <f t="shared" si="564"/>
        <v>2011</v>
      </c>
    </row>
    <row r="4438" spans="1:19">
      <c r="A4438" s="418" t="s">
        <v>1219</v>
      </c>
      <c r="B4438" s="494">
        <v>40632</v>
      </c>
      <c r="C4438" s="495">
        <v>500000</v>
      </c>
      <c r="D4438" s="495"/>
      <c r="E4438" s="495">
        <f t="shared" si="566"/>
        <v>7296000</v>
      </c>
      <c r="F4438" s="495">
        <f t="shared" si="566"/>
        <v>0</v>
      </c>
      <c r="G4438" s="495">
        <f t="shared" si="567"/>
        <v>7296000</v>
      </c>
      <c r="H4438" s="495">
        <f>VLOOKUP(A4438,'02-Metrics'!A:R,18,FALSE)</f>
        <v>35589876.5</v>
      </c>
      <c r="I4438" s="496">
        <f t="shared" si="562"/>
        <v>0.20500211626190948</v>
      </c>
      <c r="J4438" s="512"/>
      <c r="K4438" s="491">
        <v>526037.81000000006</v>
      </c>
      <c r="L4438" s="489">
        <f t="shared" si="568"/>
        <v>40632</v>
      </c>
      <c r="M4438" s="241" t="s">
        <v>1041</v>
      </c>
      <c r="S4438">
        <f t="shared" si="564"/>
        <v>2011</v>
      </c>
    </row>
    <row r="4439" spans="1:19">
      <c r="A4439" s="418" t="s">
        <v>1219</v>
      </c>
      <c r="B4439" s="494">
        <v>40663</v>
      </c>
      <c r="C4439" s="495">
        <v>1490000</v>
      </c>
      <c r="D4439" s="495"/>
      <c r="E4439" s="495">
        <f t="shared" si="566"/>
        <v>8786000</v>
      </c>
      <c r="F4439" s="495">
        <f t="shared" si="566"/>
        <v>0</v>
      </c>
      <c r="G4439" s="495">
        <f t="shared" si="567"/>
        <v>8786000</v>
      </c>
      <c r="H4439" s="495">
        <f>VLOOKUP(A4439,'02-Metrics'!A:R,18,FALSE)</f>
        <v>35589876.5</v>
      </c>
      <c r="I4439" s="496">
        <f t="shared" si="562"/>
        <v>0.24686795414982685</v>
      </c>
      <c r="J4439" s="512"/>
      <c r="K4439" s="491">
        <v>174970.84</v>
      </c>
      <c r="L4439" s="489">
        <f t="shared" si="568"/>
        <v>40663</v>
      </c>
      <c r="M4439" s="241" t="s">
        <v>1041</v>
      </c>
      <c r="S4439">
        <f t="shared" si="564"/>
        <v>2011</v>
      </c>
    </row>
    <row r="4440" spans="1:19">
      <c r="A4440" s="418" t="s">
        <v>1219</v>
      </c>
      <c r="B4440" s="494">
        <v>40693</v>
      </c>
      <c r="C4440" s="495">
        <v>1150000</v>
      </c>
      <c r="D4440" s="495"/>
      <c r="E4440" s="495">
        <f t="shared" si="566"/>
        <v>9936000</v>
      </c>
      <c r="F4440" s="495">
        <f t="shared" si="566"/>
        <v>0</v>
      </c>
      <c r="G4440" s="495">
        <f t="shared" si="567"/>
        <v>9936000</v>
      </c>
      <c r="H4440" s="495">
        <f>VLOOKUP(A4440,'02-Metrics'!A:R,18,FALSE)</f>
        <v>35589876.5</v>
      </c>
      <c r="I4440" s="496">
        <f t="shared" si="562"/>
        <v>0.27918051359352147</v>
      </c>
      <c r="J4440" s="512"/>
      <c r="K4440" s="491">
        <v>1802651.39</v>
      </c>
      <c r="L4440" s="489">
        <f t="shared" si="568"/>
        <v>40693</v>
      </c>
      <c r="M4440" s="241" t="s">
        <v>1041</v>
      </c>
      <c r="S4440">
        <f t="shared" si="564"/>
        <v>2011</v>
      </c>
    </row>
    <row r="4441" spans="1:19">
      <c r="A4441" s="418" t="s">
        <v>1219</v>
      </c>
      <c r="B4441" s="494">
        <v>40724</v>
      </c>
      <c r="C4441" s="495">
        <v>200000</v>
      </c>
      <c r="D4441" s="495"/>
      <c r="E4441" s="495">
        <f t="shared" si="566"/>
        <v>10136000</v>
      </c>
      <c r="F4441" s="495">
        <f t="shared" si="566"/>
        <v>0</v>
      </c>
      <c r="G4441" s="495">
        <f t="shared" si="567"/>
        <v>10136000</v>
      </c>
      <c r="H4441" s="495">
        <f>VLOOKUP(A4441,'02-Metrics'!A:R,18,FALSE)</f>
        <v>35589876.5</v>
      </c>
      <c r="I4441" s="496">
        <f t="shared" si="562"/>
        <v>0.28480008914894661</v>
      </c>
      <c r="J4441" s="512"/>
      <c r="K4441" s="491">
        <v>1569277.4</v>
      </c>
      <c r="L4441" s="489">
        <f t="shared" si="568"/>
        <v>40724</v>
      </c>
      <c r="M4441" s="241" t="s">
        <v>1041</v>
      </c>
      <c r="S4441">
        <f t="shared" si="564"/>
        <v>2011</v>
      </c>
    </row>
    <row r="4442" spans="1:19">
      <c r="A4442" s="418" t="s">
        <v>1219</v>
      </c>
      <c r="B4442" s="494">
        <v>40754</v>
      </c>
      <c r="C4442" s="495">
        <v>0</v>
      </c>
      <c r="D4442" s="495"/>
      <c r="E4442" s="495">
        <f t="shared" si="566"/>
        <v>10136000</v>
      </c>
      <c r="F4442" s="495">
        <f t="shared" si="566"/>
        <v>0</v>
      </c>
      <c r="G4442" s="495">
        <f t="shared" si="567"/>
        <v>10136000</v>
      </c>
      <c r="H4442" s="495">
        <f>VLOOKUP(A4442,'02-Metrics'!A:R,18,FALSE)</f>
        <v>35589876.5</v>
      </c>
      <c r="I4442" s="496">
        <f t="shared" si="562"/>
        <v>0.28480008914894661</v>
      </c>
      <c r="J4442" s="512"/>
      <c r="K4442" s="491"/>
      <c r="L4442" s="489">
        <f t="shared" si="568"/>
        <v>40754</v>
      </c>
      <c r="M4442" s="241" t="s">
        <v>1041</v>
      </c>
      <c r="S4442">
        <f t="shared" si="564"/>
        <v>2011</v>
      </c>
    </row>
    <row r="4443" spans="1:19">
      <c r="A4443" s="418" t="s">
        <v>1219</v>
      </c>
      <c r="B4443" s="494">
        <v>40785</v>
      </c>
      <c r="C4443" s="495">
        <v>1500000</v>
      </c>
      <c r="D4443" s="495"/>
      <c r="E4443" s="495">
        <f t="shared" si="566"/>
        <v>11636000</v>
      </c>
      <c r="F4443" s="495">
        <f t="shared" si="566"/>
        <v>0</v>
      </c>
      <c r="G4443" s="495">
        <f t="shared" si="567"/>
        <v>11636000</v>
      </c>
      <c r="H4443" s="495">
        <f>VLOOKUP(A4443,'02-Metrics'!A:R,18,FALSE)</f>
        <v>35589876.5</v>
      </c>
      <c r="I4443" s="496">
        <f t="shared" si="562"/>
        <v>0.32694690581463526</v>
      </c>
      <c r="J4443" s="512"/>
      <c r="K4443" s="491">
        <v>0</v>
      </c>
      <c r="L4443" s="489">
        <f t="shared" si="568"/>
        <v>40785</v>
      </c>
      <c r="M4443" s="241" t="s">
        <v>1041</v>
      </c>
      <c r="S4443">
        <f t="shared" si="564"/>
        <v>2011</v>
      </c>
    </row>
    <row r="4444" spans="1:19">
      <c r="A4444" s="418" t="s">
        <v>1219</v>
      </c>
      <c r="B4444" s="494">
        <v>40816</v>
      </c>
      <c r="C4444" s="495">
        <v>915000</v>
      </c>
      <c r="D4444" s="495"/>
      <c r="E4444" s="495">
        <f t="shared" si="566"/>
        <v>12551000</v>
      </c>
      <c r="F4444" s="495">
        <f t="shared" si="566"/>
        <v>0</v>
      </c>
      <c r="G4444" s="495">
        <f t="shared" si="567"/>
        <v>12551000</v>
      </c>
      <c r="H4444" s="495">
        <f>VLOOKUP(A4444,'02-Metrics'!A:R,18,FALSE)</f>
        <v>35589876.5</v>
      </c>
      <c r="I4444" s="496">
        <f t="shared" si="562"/>
        <v>0.35265646398070533</v>
      </c>
      <c r="J4444" s="512"/>
      <c r="K4444" s="491">
        <v>777655.22</v>
      </c>
      <c r="L4444" s="489">
        <f t="shared" si="568"/>
        <v>40816</v>
      </c>
      <c r="M4444" s="241" t="s">
        <v>1041</v>
      </c>
      <c r="S4444">
        <f t="shared" si="564"/>
        <v>2011</v>
      </c>
    </row>
    <row r="4445" spans="1:19">
      <c r="A4445" s="418" t="s">
        <v>1219</v>
      </c>
      <c r="B4445" s="494">
        <v>40846</v>
      </c>
      <c r="C4445" s="495">
        <v>880000</v>
      </c>
      <c r="D4445" s="495"/>
      <c r="E4445" s="495">
        <f t="shared" si="566"/>
        <v>13431000</v>
      </c>
      <c r="F4445" s="495">
        <f t="shared" si="566"/>
        <v>0</v>
      </c>
      <c r="G4445" s="495">
        <f t="shared" si="567"/>
        <v>13431000</v>
      </c>
      <c r="H4445" s="495">
        <f>VLOOKUP(A4445,'02-Metrics'!A:R,18,FALSE)</f>
        <v>35589876.5</v>
      </c>
      <c r="I4445" s="496">
        <f t="shared" si="562"/>
        <v>0.37738259642457594</v>
      </c>
      <c r="J4445" s="512"/>
      <c r="K4445" s="491">
        <v>678828.4</v>
      </c>
      <c r="L4445" s="489">
        <f t="shared" si="568"/>
        <v>40846</v>
      </c>
      <c r="M4445" s="241" t="s">
        <v>1041</v>
      </c>
      <c r="S4445">
        <f t="shared" si="564"/>
        <v>2011</v>
      </c>
    </row>
    <row r="4446" spans="1:19">
      <c r="A4446" s="418" t="s">
        <v>1219</v>
      </c>
      <c r="B4446" s="494">
        <v>40877</v>
      </c>
      <c r="C4446" s="495">
        <v>950000</v>
      </c>
      <c r="D4446" s="495"/>
      <c r="E4446" s="495">
        <f t="shared" si="566"/>
        <v>14381000</v>
      </c>
      <c r="F4446" s="495">
        <f t="shared" si="566"/>
        <v>0</v>
      </c>
      <c r="G4446" s="495">
        <f t="shared" si="567"/>
        <v>14381000</v>
      </c>
      <c r="H4446" s="495">
        <f>VLOOKUP(A4446,'02-Metrics'!A:R,18,FALSE)</f>
        <v>35589876.5</v>
      </c>
      <c r="I4446" s="496">
        <f t="shared" si="562"/>
        <v>0.40407558031284541</v>
      </c>
      <c r="J4446" s="512"/>
      <c r="K4446" s="491">
        <v>908518.86</v>
      </c>
      <c r="L4446" s="489">
        <f t="shared" si="568"/>
        <v>40877</v>
      </c>
      <c r="M4446" s="241" t="s">
        <v>1041</v>
      </c>
      <c r="S4446">
        <f t="shared" si="564"/>
        <v>2011</v>
      </c>
    </row>
    <row r="4447" spans="1:19">
      <c r="A4447" s="418" t="s">
        <v>1219</v>
      </c>
      <c r="B4447" s="494">
        <v>40907</v>
      </c>
      <c r="C4447" s="495">
        <v>350000</v>
      </c>
      <c r="D4447" s="495"/>
      <c r="E4447" s="495">
        <f t="shared" si="566"/>
        <v>14731000</v>
      </c>
      <c r="F4447" s="495">
        <f t="shared" si="566"/>
        <v>0</v>
      </c>
      <c r="G4447" s="495">
        <f t="shared" si="567"/>
        <v>14731000</v>
      </c>
      <c r="H4447" s="495">
        <f>VLOOKUP(A4447,'02-Metrics'!A:R,18,FALSE)</f>
        <v>35589876.5</v>
      </c>
      <c r="I4447" s="496">
        <f t="shared" si="562"/>
        <v>0.41390983753483945</v>
      </c>
      <c r="J4447" s="512"/>
      <c r="K4447" s="491">
        <v>695736.66</v>
      </c>
      <c r="L4447" s="489">
        <f t="shared" si="568"/>
        <v>40907</v>
      </c>
      <c r="M4447" s="241" t="s">
        <v>1041</v>
      </c>
      <c r="S4447">
        <f t="shared" si="564"/>
        <v>2011</v>
      </c>
    </row>
    <row r="4448" spans="1:19">
      <c r="A4448" s="418" t="s">
        <v>1219</v>
      </c>
      <c r="B4448" s="494">
        <v>40938</v>
      </c>
      <c r="C4448" s="495">
        <v>250000</v>
      </c>
      <c r="D4448" s="495"/>
      <c r="E4448" s="495">
        <f t="shared" ref="E4448:F4459" si="569">C4448+E4447</f>
        <v>14981000</v>
      </c>
      <c r="F4448" s="495">
        <f t="shared" si="569"/>
        <v>0</v>
      </c>
      <c r="G4448" s="495">
        <f t="shared" si="567"/>
        <v>14981000</v>
      </c>
      <c r="H4448" s="495">
        <f>VLOOKUP(A4448,'02-Metrics'!A:R,18,FALSE)</f>
        <v>35589876.5</v>
      </c>
      <c r="I4448" s="496">
        <f t="shared" si="562"/>
        <v>0.42093430697912088</v>
      </c>
      <c r="J4448" s="512"/>
      <c r="K4448" s="491">
        <v>1309247.75</v>
      </c>
      <c r="L4448" s="489">
        <f t="shared" si="568"/>
        <v>40938</v>
      </c>
      <c r="M4448" s="241" t="s">
        <v>1041</v>
      </c>
      <c r="S4448">
        <f t="shared" si="564"/>
        <v>2012</v>
      </c>
    </row>
    <row r="4449" spans="1:19">
      <c r="A4449" s="418" t="s">
        <v>1219</v>
      </c>
      <c r="B4449" s="494">
        <v>40968</v>
      </c>
      <c r="C4449" s="495">
        <v>450000</v>
      </c>
      <c r="D4449" s="495"/>
      <c r="E4449" s="495">
        <f t="shared" si="569"/>
        <v>15431000</v>
      </c>
      <c r="F4449" s="495">
        <f t="shared" si="569"/>
        <v>0</v>
      </c>
      <c r="G4449" s="495">
        <f t="shared" si="567"/>
        <v>15431000</v>
      </c>
      <c r="H4449" s="495">
        <f>VLOOKUP(A4449,'02-Metrics'!A:R,18,FALSE)</f>
        <v>35589876.5</v>
      </c>
      <c r="I4449" s="496">
        <f t="shared" si="562"/>
        <v>0.43357835197882744</v>
      </c>
      <c r="J4449" s="512"/>
      <c r="K4449" s="491">
        <v>0</v>
      </c>
      <c r="L4449" s="489">
        <f t="shared" si="568"/>
        <v>40968</v>
      </c>
      <c r="M4449" s="241" t="s">
        <v>1041</v>
      </c>
      <c r="S4449">
        <f t="shared" si="564"/>
        <v>2012</v>
      </c>
    </row>
    <row r="4450" spans="1:19">
      <c r="A4450" s="418" t="s">
        <v>1219</v>
      </c>
      <c r="B4450" s="494">
        <v>40998</v>
      </c>
      <c r="C4450" s="495">
        <v>370000</v>
      </c>
      <c r="D4450" s="495"/>
      <c r="E4450" s="495">
        <f t="shared" si="569"/>
        <v>15801000</v>
      </c>
      <c r="F4450" s="495">
        <f t="shared" si="569"/>
        <v>0</v>
      </c>
      <c r="G4450" s="495">
        <f t="shared" si="567"/>
        <v>15801000</v>
      </c>
      <c r="H4450" s="495">
        <f>VLOOKUP(A4450,'02-Metrics'!A:R,18,FALSE)</f>
        <v>35589876.5</v>
      </c>
      <c r="I4450" s="496">
        <f t="shared" si="562"/>
        <v>0.44397456675636399</v>
      </c>
      <c r="J4450" s="512"/>
      <c r="K4450" s="491">
        <v>306264.03000000003</v>
      </c>
      <c r="L4450" s="489">
        <f t="shared" si="568"/>
        <v>40998</v>
      </c>
      <c r="M4450" s="241" t="s">
        <v>1041</v>
      </c>
      <c r="S4450">
        <f t="shared" si="564"/>
        <v>2012</v>
      </c>
    </row>
    <row r="4451" spans="1:19">
      <c r="A4451" s="418" t="s">
        <v>1219</v>
      </c>
      <c r="B4451" s="494">
        <v>41029</v>
      </c>
      <c r="C4451" s="495">
        <v>250000</v>
      </c>
      <c r="D4451" s="495"/>
      <c r="E4451" s="495">
        <f t="shared" si="569"/>
        <v>16051000</v>
      </c>
      <c r="F4451" s="495">
        <f t="shared" si="569"/>
        <v>0</v>
      </c>
      <c r="G4451" s="495">
        <f t="shared" si="567"/>
        <v>16051000</v>
      </c>
      <c r="H4451" s="495">
        <f>VLOOKUP(A4451,'02-Metrics'!A:R,18,FALSE)</f>
        <v>35589876.5</v>
      </c>
      <c r="I4451" s="496">
        <f t="shared" si="562"/>
        <v>0.45099903620064541</v>
      </c>
      <c r="J4451" s="512"/>
      <c r="K4451" s="491">
        <v>1751360.69</v>
      </c>
      <c r="L4451" s="489">
        <f t="shared" si="568"/>
        <v>41029</v>
      </c>
      <c r="M4451" s="241" t="s">
        <v>1041</v>
      </c>
      <c r="S4451">
        <f t="shared" si="564"/>
        <v>2012</v>
      </c>
    </row>
    <row r="4452" spans="1:19">
      <c r="A4452" s="418" t="s">
        <v>1219</v>
      </c>
      <c r="B4452" s="494">
        <v>41059</v>
      </c>
      <c r="C4452" s="495">
        <v>0</v>
      </c>
      <c r="D4452" s="495"/>
      <c r="E4452" s="495">
        <f t="shared" si="569"/>
        <v>16051000</v>
      </c>
      <c r="F4452" s="495">
        <f t="shared" si="569"/>
        <v>0</v>
      </c>
      <c r="G4452" s="495">
        <f t="shared" si="567"/>
        <v>16051000</v>
      </c>
      <c r="H4452" s="495">
        <f>VLOOKUP(A4452,'02-Metrics'!A:R,18,FALSE)</f>
        <v>35589876.5</v>
      </c>
      <c r="I4452" s="496">
        <f t="shared" si="562"/>
        <v>0.45099903620064541</v>
      </c>
      <c r="J4452" s="512"/>
      <c r="K4452" s="491"/>
      <c r="L4452" s="489">
        <f t="shared" si="568"/>
        <v>41059</v>
      </c>
      <c r="M4452" s="241" t="s">
        <v>1041</v>
      </c>
      <c r="S4452">
        <f t="shared" si="564"/>
        <v>2012</v>
      </c>
    </row>
    <row r="4453" spans="1:19">
      <c r="A4453" s="418" t="s">
        <v>1219</v>
      </c>
      <c r="B4453" s="494">
        <v>41090</v>
      </c>
      <c r="C4453" s="495">
        <v>650000</v>
      </c>
      <c r="D4453" s="495"/>
      <c r="E4453" s="495">
        <f t="shared" si="569"/>
        <v>16701000</v>
      </c>
      <c r="F4453" s="495">
        <f t="shared" si="569"/>
        <v>0</v>
      </c>
      <c r="G4453" s="495">
        <f t="shared" si="567"/>
        <v>16701000</v>
      </c>
      <c r="H4453" s="495">
        <f>VLOOKUP(A4453,'02-Metrics'!A:R,18,FALSE)</f>
        <v>35589876.5</v>
      </c>
      <c r="I4453" s="496">
        <f t="shared" si="562"/>
        <v>0.46926265675577716</v>
      </c>
      <c r="J4453" s="512"/>
      <c r="K4453" s="491">
        <v>1197055.49</v>
      </c>
      <c r="L4453" s="489">
        <f t="shared" si="568"/>
        <v>41090</v>
      </c>
      <c r="M4453" s="241" t="s">
        <v>1041</v>
      </c>
      <c r="S4453">
        <f t="shared" si="564"/>
        <v>2012</v>
      </c>
    </row>
    <row r="4454" spans="1:19">
      <c r="A4454" s="418" t="s">
        <v>1219</v>
      </c>
      <c r="B4454" s="494">
        <v>41120</v>
      </c>
      <c r="C4454" s="495">
        <v>0</v>
      </c>
      <c r="D4454" s="495"/>
      <c r="E4454" s="495">
        <f t="shared" si="569"/>
        <v>16701000</v>
      </c>
      <c r="F4454" s="495">
        <f t="shared" si="569"/>
        <v>0</v>
      </c>
      <c r="G4454" s="495">
        <f t="shared" si="567"/>
        <v>16701000</v>
      </c>
      <c r="H4454" s="495">
        <f>VLOOKUP(A4454,'02-Metrics'!A:R,18,FALSE)</f>
        <v>35589876.5</v>
      </c>
      <c r="I4454" s="496">
        <f t="shared" si="562"/>
        <v>0.46926265675577716</v>
      </c>
      <c r="J4454" s="512"/>
      <c r="K4454" s="491"/>
      <c r="L4454" s="489">
        <f t="shared" si="568"/>
        <v>41120</v>
      </c>
      <c r="M4454" s="241" t="s">
        <v>1041</v>
      </c>
      <c r="S4454">
        <f t="shared" si="564"/>
        <v>2012</v>
      </c>
    </row>
    <row r="4455" spans="1:19">
      <c r="A4455" s="418" t="s">
        <v>1219</v>
      </c>
      <c r="B4455" s="494">
        <v>41151</v>
      </c>
      <c r="C4455" s="495">
        <v>0</v>
      </c>
      <c r="D4455" s="495"/>
      <c r="E4455" s="495">
        <f t="shared" si="569"/>
        <v>16701000</v>
      </c>
      <c r="F4455" s="495">
        <f t="shared" si="569"/>
        <v>0</v>
      </c>
      <c r="G4455" s="495">
        <f t="shared" si="567"/>
        <v>16701000</v>
      </c>
      <c r="H4455" s="495">
        <f>VLOOKUP(A4455,'02-Metrics'!A:R,18,FALSE)</f>
        <v>35589876.5</v>
      </c>
      <c r="I4455" s="496">
        <f t="shared" si="562"/>
        <v>0.46926265675577716</v>
      </c>
      <c r="J4455" s="512"/>
      <c r="K4455" s="491"/>
      <c r="L4455" s="489">
        <f t="shared" si="568"/>
        <v>41151</v>
      </c>
      <c r="M4455" s="241" t="s">
        <v>1041</v>
      </c>
      <c r="S4455">
        <f t="shared" si="564"/>
        <v>2012</v>
      </c>
    </row>
    <row r="4456" spans="1:19">
      <c r="A4456" s="418" t="s">
        <v>1219</v>
      </c>
      <c r="B4456" s="494">
        <v>41182</v>
      </c>
      <c r="C4456" s="495">
        <v>1120000</v>
      </c>
      <c r="D4456" s="495"/>
      <c r="E4456" s="495">
        <f t="shared" si="569"/>
        <v>17821000</v>
      </c>
      <c r="F4456" s="495">
        <f t="shared" si="569"/>
        <v>0</v>
      </c>
      <c r="G4456" s="495">
        <f t="shared" si="567"/>
        <v>17821000</v>
      </c>
      <c r="H4456" s="495">
        <f>VLOOKUP(A4456,'02-Metrics'!A:R,18,FALSE)</f>
        <v>35589876.5</v>
      </c>
      <c r="I4456" s="496">
        <f t="shared" si="562"/>
        <v>0.50073227986615798</v>
      </c>
      <c r="J4456" s="512"/>
      <c r="K4456" s="491">
        <v>2483007.2999999998</v>
      </c>
      <c r="L4456" s="489">
        <f t="shared" si="568"/>
        <v>41182</v>
      </c>
      <c r="M4456" s="241" t="s">
        <v>1041</v>
      </c>
      <c r="S4456">
        <f t="shared" si="564"/>
        <v>2012</v>
      </c>
    </row>
    <row r="4457" spans="1:19">
      <c r="A4457" s="418" t="s">
        <v>1219</v>
      </c>
      <c r="B4457" s="494">
        <v>41212</v>
      </c>
      <c r="C4457" s="495">
        <v>550000</v>
      </c>
      <c r="D4457" s="495"/>
      <c r="E4457" s="495">
        <f t="shared" si="569"/>
        <v>18371000</v>
      </c>
      <c r="F4457" s="495">
        <f t="shared" si="569"/>
        <v>0</v>
      </c>
      <c r="G4457" s="495">
        <f t="shared" si="567"/>
        <v>18371000</v>
      </c>
      <c r="H4457" s="495">
        <f>VLOOKUP(A4457,'02-Metrics'!A:R,18,FALSE)</f>
        <v>35589876.5</v>
      </c>
      <c r="I4457" s="496">
        <f t="shared" si="562"/>
        <v>0.51618611264357717</v>
      </c>
      <c r="J4457" s="512"/>
      <c r="K4457" s="491">
        <v>376520.46</v>
      </c>
      <c r="L4457" s="489">
        <f t="shared" si="568"/>
        <v>41212</v>
      </c>
      <c r="M4457" s="241" t="s">
        <v>1041</v>
      </c>
      <c r="S4457">
        <f t="shared" si="564"/>
        <v>2012</v>
      </c>
    </row>
    <row r="4458" spans="1:19">
      <c r="A4458" s="418" t="s">
        <v>1219</v>
      </c>
      <c r="B4458" s="494">
        <v>41243</v>
      </c>
      <c r="C4458" s="495">
        <v>0</v>
      </c>
      <c r="D4458" s="495"/>
      <c r="E4458" s="495">
        <f t="shared" si="569"/>
        <v>18371000</v>
      </c>
      <c r="F4458" s="495">
        <f t="shared" si="569"/>
        <v>0</v>
      </c>
      <c r="G4458" s="495">
        <f t="shared" si="567"/>
        <v>18371000</v>
      </c>
      <c r="H4458" s="495">
        <f>VLOOKUP(A4458,'02-Metrics'!A:R,18,FALSE)</f>
        <v>35589876.5</v>
      </c>
      <c r="I4458" s="496">
        <f t="shared" si="562"/>
        <v>0.51618611264357717</v>
      </c>
      <c r="J4458" s="512"/>
      <c r="K4458" s="491"/>
      <c r="L4458" s="489">
        <f t="shared" si="568"/>
        <v>41243</v>
      </c>
      <c r="M4458" s="241" t="s">
        <v>1041</v>
      </c>
      <c r="S4458">
        <f t="shared" si="564"/>
        <v>2012</v>
      </c>
    </row>
    <row r="4459" spans="1:19">
      <c r="A4459" s="418" t="s">
        <v>1219</v>
      </c>
      <c r="B4459" s="494">
        <v>41273</v>
      </c>
      <c r="C4459" s="495">
        <v>2000000</v>
      </c>
      <c r="D4459" s="495"/>
      <c r="E4459" s="495">
        <f t="shared" si="569"/>
        <v>20371000</v>
      </c>
      <c r="F4459" s="495">
        <f t="shared" si="569"/>
        <v>0</v>
      </c>
      <c r="G4459" s="495">
        <f t="shared" si="567"/>
        <v>20371000</v>
      </c>
      <c r="H4459" s="495">
        <f>VLOOKUP(A4459,'02-Metrics'!A:R,18,FALSE)</f>
        <v>35589876.5</v>
      </c>
      <c r="I4459" s="496">
        <f t="shared" si="562"/>
        <v>0.57238186819782866</v>
      </c>
      <c r="J4459" s="512"/>
      <c r="K4459" s="491">
        <v>1418457.17</v>
      </c>
      <c r="L4459" s="489">
        <f t="shared" si="568"/>
        <v>41273</v>
      </c>
      <c r="M4459" s="241" t="s">
        <v>1041</v>
      </c>
      <c r="S4459">
        <f t="shared" si="564"/>
        <v>2012</v>
      </c>
    </row>
    <row r="4460" spans="1:19">
      <c r="A4460" s="418"/>
      <c r="B4460" s="505"/>
      <c r="C4460" s="506"/>
      <c r="D4460" s="506"/>
      <c r="E4460" s="506"/>
      <c r="F4460" s="506"/>
      <c r="G4460" s="506"/>
      <c r="H4460" s="495"/>
      <c r="I4460" s="496"/>
      <c r="J4460" s="512"/>
      <c r="K4460" s="491"/>
      <c r="L4460" s="489"/>
      <c r="S4460">
        <f t="shared" si="564"/>
        <v>1900</v>
      </c>
    </row>
    <row r="4461" spans="1:19">
      <c r="A4461" s="418" t="s">
        <v>1261</v>
      </c>
      <c r="B4461" s="494">
        <v>42400</v>
      </c>
      <c r="C4461" s="495">
        <v>0</v>
      </c>
      <c r="D4461" s="495">
        <v>41550</v>
      </c>
      <c r="E4461" s="495">
        <f t="shared" ref="E4461:F4476" si="570">C4461+E4460</f>
        <v>0</v>
      </c>
      <c r="F4461" s="495">
        <f t="shared" si="570"/>
        <v>41550</v>
      </c>
      <c r="G4461" s="495">
        <f t="shared" si="567"/>
        <v>-41550</v>
      </c>
      <c r="H4461" s="495" t="e">
        <f>VLOOKUP(A4461,'02-Metrics'!A:R,18,FALSE)</f>
        <v>#N/A</v>
      </c>
      <c r="I4461" s="496" t="e">
        <f t="shared" si="562"/>
        <v>#N/A</v>
      </c>
      <c r="J4461" s="512"/>
      <c r="K4461" s="491">
        <v>0</v>
      </c>
      <c r="L4461" s="489">
        <v>42400</v>
      </c>
      <c r="M4461" s="241" t="s">
        <v>1041</v>
      </c>
      <c r="S4461">
        <f t="shared" si="564"/>
        <v>2016</v>
      </c>
    </row>
    <row r="4462" spans="1:19">
      <c r="A4462" s="418" t="s">
        <v>1261</v>
      </c>
      <c r="B4462" s="494">
        <v>42460</v>
      </c>
      <c r="C4462" s="495">
        <v>0</v>
      </c>
      <c r="D4462" s="495">
        <v>102318</v>
      </c>
      <c r="E4462" s="495">
        <f t="shared" si="570"/>
        <v>0</v>
      </c>
      <c r="F4462" s="495">
        <f t="shared" si="570"/>
        <v>143868</v>
      </c>
      <c r="G4462" s="495">
        <f t="shared" si="567"/>
        <v>-143868</v>
      </c>
      <c r="H4462" s="495" t="e">
        <f>VLOOKUP(A4462,'02-Metrics'!A:R,18,FALSE)</f>
        <v>#N/A</v>
      </c>
      <c r="I4462" s="496" t="e">
        <f t="shared" si="562"/>
        <v>#N/A</v>
      </c>
      <c r="J4462" s="512"/>
      <c r="K4462" s="491">
        <v>0</v>
      </c>
      <c r="L4462" s="489">
        <v>42460</v>
      </c>
      <c r="M4462" s="241" t="s">
        <v>1041</v>
      </c>
      <c r="S4462">
        <f t="shared" si="564"/>
        <v>2016</v>
      </c>
    </row>
    <row r="4463" spans="1:19">
      <c r="A4463" s="418" t="s">
        <v>1261</v>
      </c>
      <c r="B4463" s="494">
        <v>42490</v>
      </c>
      <c r="C4463" s="495">
        <v>0</v>
      </c>
      <c r="D4463" s="495">
        <v>442386</v>
      </c>
      <c r="E4463" s="495">
        <f t="shared" si="570"/>
        <v>0</v>
      </c>
      <c r="F4463" s="495">
        <f t="shared" si="570"/>
        <v>586254</v>
      </c>
      <c r="G4463" s="495">
        <f t="shared" si="567"/>
        <v>-586254</v>
      </c>
      <c r="H4463" s="495" t="e">
        <f>VLOOKUP(A4463,'02-Metrics'!A:R,18,FALSE)</f>
        <v>#N/A</v>
      </c>
      <c r="I4463" s="496" t="e">
        <f t="shared" si="562"/>
        <v>#N/A</v>
      </c>
      <c r="J4463" s="512"/>
      <c r="K4463" s="491">
        <v>0</v>
      </c>
      <c r="L4463" s="489">
        <v>42490</v>
      </c>
      <c r="M4463" s="241" t="s">
        <v>1041</v>
      </c>
      <c r="S4463">
        <f t="shared" si="564"/>
        <v>2016</v>
      </c>
    </row>
    <row r="4464" spans="1:19">
      <c r="A4464" s="418" t="s">
        <v>1261</v>
      </c>
      <c r="B4464" s="494">
        <v>42521</v>
      </c>
      <c r="C4464" s="495">
        <v>0</v>
      </c>
      <c r="D4464" s="495">
        <v>2317224</v>
      </c>
      <c r="E4464" s="495">
        <f t="shared" si="570"/>
        <v>0</v>
      </c>
      <c r="F4464" s="495">
        <f t="shared" si="570"/>
        <v>2903478</v>
      </c>
      <c r="G4464" s="495">
        <f t="shared" si="567"/>
        <v>-2903478</v>
      </c>
      <c r="H4464" s="495" t="e">
        <f>VLOOKUP(A4464,'02-Metrics'!A:R,18,FALSE)</f>
        <v>#N/A</v>
      </c>
      <c r="I4464" s="496" t="e">
        <f t="shared" si="562"/>
        <v>#N/A</v>
      </c>
      <c r="J4464" s="512"/>
      <c r="K4464" s="491">
        <v>0</v>
      </c>
      <c r="L4464" s="489">
        <v>42521</v>
      </c>
      <c r="M4464" s="241" t="s">
        <v>1041</v>
      </c>
      <c r="S4464">
        <f t="shared" si="564"/>
        <v>2016</v>
      </c>
    </row>
    <row r="4465" spans="1:19">
      <c r="A4465" s="418" t="s">
        <v>1261</v>
      </c>
      <c r="B4465" s="494">
        <v>42551</v>
      </c>
      <c r="C4465" s="495">
        <v>62880564</v>
      </c>
      <c r="D4465" s="495">
        <v>3783562</v>
      </c>
      <c r="E4465" s="495">
        <f t="shared" si="570"/>
        <v>62880564</v>
      </c>
      <c r="F4465" s="495">
        <f t="shared" si="570"/>
        <v>6687040</v>
      </c>
      <c r="G4465" s="495">
        <f t="shared" si="567"/>
        <v>56193524</v>
      </c>
      <c r="H4465" s="495" t="e">
        <f>VLOOKUP(A4465,'02-Metrics'!A:R,18,FALSE)</f>
        <v>#N/A</v>
      </c>
      <c r="I4465" s="496" t="e">
        <f t="shared" si="562"/>
        <v>#N/A</v>
      </c>
      <c r="J4465" s="512"/>
      <c r="K4465" s="491">
        <v>0</v>
      </c>
      <c r="L4465" s="489">
        <v>42551</v>
      </c>
      <c r="M4465" s="241" t="s">
        <v>1041</v>
      </c>
      <c r="S4465">
        <f t="shared" si="564"/>
        <v>2016</v>
      </c>
    </row>
    <row r="4466" spans="1:19">
      <c r="A4466" s="418" t="s">
        <v>1261</v>
      </c>
      <c r="B4466" s="494">
        <v>42582</v>
      </c>
      <c r="C4466" s="495">
        <v>0</v>
      </c>
      <c r="D4466" s="495">
        <v>2520105</v>
      </c>
      <c r="E4466" s="495">
        <f t="shared" si="570"/>
        <v>62880564</v>
      </c>
      <c r="F4466" s="495">
        <f t="shared" si="570"/>
        <v>9207145</v>
      </c>
      <c r="G4466" s="495">
        <f t="shared" si="567"/>
        <v>53673419</v>
      </c>
      <c r="H4466" s="495" t="e">
        <f>VLOOKUP(A4466,'02-Metrics'!A:R,18,FALSE)</f>
        <v>#N/A</v>
      </c>
      <c r="I4466" s="496" t="e">
        <f t="shared" si="562"/>
        <v>#N/A</v>
      </c>
      <c r="J4466" s="512"/>
      <c r="K4466" s="491">
        <v>10287160</v>
      </c>
      <c r="L4466" s="489">
        <v>42582</v>
      </c>
      <c r="M4466" s="241" t="s">
        <v>1041</v>
      </c>
      <c r="S4466">
        <f t="shared" si="564"/>
        <v>2016</v>
      </c>
    </row>
    <row r="4467" spans="1:19">
      <c r="A4467" s="418" t="s">
        <v>1261</v>
      </c>
      <c r="B4467" s="494">
        <v>42613</v>
      </c>
      <c r="C4467" s="495">
        <v>0</v>
      </c>
      <c r="D4467" s="495">
        <v>2682038</v>
      </c>
      <c r="E4467" s="495">
        <f t="shared" si="570"/>
        <v>62880564</v>
      </c>
      <c r="F4467" s="495">
        <f t="shared" si="570"/>
        <v>11889183</v>
      </c>
      <c r="G4467" s="495">
        <f t="shared" si="567"/>
        <v>50991381</v>
      </c>
      <c r="H4467" s="495" t="e">
        <f>VLOOKUP(A4467,'02-Metrics'!A:R,18,FALSE)</f>
        <v>#N/A</v>
      </c>
      <c r="I4467" s="496" t="e">
        <f t="shared" si="562"/>
        <v>#N/A</v>
      </c>
      <c r="J4467" s="512"/>
      <c r="K4467" s="491">
        <v>0</v>
      </c>
      <c r="L4467" s="489">
        <v>42613</v>
      </c>
      <c r="M4467" s="241" t="s">
        <v>1041</v>
      </c>
      <c r="S4467">
        <f t="shared" si="564"/>
        <v>2016</v>
      </c>
    </row>
    <row r="4468" spans="1:19">
      <c r="A4468" s="418" t="s">
        <v>1261</v>
      </c>
      <c r="B4468" s="494">
        <v>42643</v>
      </c>
      <c r="C4468" s="495">
        <v>0</v>
      </c>
      <c r="D4468" s="495">
        <v>2165753</v>
      </c>
      <c r="E4468" s="495">
        <f t="shared" si="570"/>
        <v>62880564</v>
      </c>
      <c r="F4468" s="495">
        <f t="shared" si="570"/>
        <v>14054936</v>
      </c>
      <c r="G4468" s="495">
        <f t="shared" si="567"/>
        <v>48825628</v>
      </c>
      <c r="H4468" s="495" t="e">
        <f>VLOOKUP(A4468,'02-Metrics'!A:R,18,FALSE)</f>
        <v>#N/A</v>
      </c>
      <c r="I4468" s="496" t="e">
        <f t="shared" si="562"/>
        <v>#N/A</v>
      </c>
      <c r="J4468" s="512"/>
      <c r="K4468" s="491">
        <v>9549945</v>
      </c>
      <c r="L4468" s="489">
        <v>42643</v>
      </c>
      <c r="M4468" s="241" t="s">
        <v>1041</v>
      </c>
      <c r="S4468">
        <f t="shared" si="564"/>
        <v>2016</v>
      </c>
    </row>
    <row r="4469" spans="1:19">
      <c r="A4469" s="418" t="s">
        <v>1261</v>
      </c>
      <c r="B4469" s="494">
        <v>42674</v>
      </c>
      <c r="C4469" s="495">
        <v>0</v>
      </c>
      <c r="D4469" s="495">
        <v>2202561</v>
      </c>
      <c r="E4469" s="495">
        <f t="shared" si="570"/>
        <v>62880564</v>
      </c>
      <c r="F4469" s="495">
        <f t="shared" si="570"/>
        <v>16257497</v>
      </c>
      <c r="G4469" s="495">
        <f t="shared" si="567"/>
        <v>46623067</v>
      </c>
      <c r="H4469" s="495" t="e">
        <f>VLOOKUP(A4469,'02-Metrics'!A:R,18,FALSE)</f>
        <v>#N/A</v>
      </c>
      <c r="I4469" s="496" t="e">
        <f t="shared" si="562"/>
        <v>#N/A</v>
      </c>
      <c r="J4469" s="512"/>
      <c r="K4469" s="491">
        <v>4868636</v>
      </c>
      <c r="L4469" s="489">
        <v>42674</v>
      </c>
      <c r="M4469" s="241" t="s">
        <v>1041</v>
      </c>
      <c r="S4469">
        <f t="shared" si="564"/>
        <v>2016</v>
      </c>
    </row>
    <row r="4470" spans="1:19">
      <c r="A4470" s="418" t="s">
        <v>1261</v>
      </c>
      <c r="B4470" s="494">
        <v>42704</v>
      </c>
      <c r="C4470" s="495">
        <v>0</v>
      </c>
      <c r="D4470" s="495">
        <v>14771658</v>
      </c>
      <c r="E4470" s="495">
        <f t="shared" si="570"/>
        <v>62880564</v>
      </c>
      <c r="F4470" s="495">
        <f t="shared" si="570"/>
        <v>31029155</v>
      </c>
      <c r="G4470" s="495">
        <f t="shared" si="567"/>
        <v>31851409</v>
      </c>
      <c r="H4470" s="495" t="e">
        <f>VLOOKUP(A4470,'02-Metrics'!A:R,18,FALSE)</f>
        <v>#N/A</v>
      </c>
      <c r="I4470" s="496" t="e">
        <f t="shared" si="562"/>
        <v>#N/A</v>
      </c>
      <c r="J4470" s="512"/>
      <c r="K4470" s="491">
        <v>24139859</v>
      </c>
      <c r="L4470" s="489">
        <v>42704</v>
      </c>
      <c r="M4470" s="241" t="s">
        <v>1041</v>
      </c>
      <c r="S4470">
        <f t="shared" si="564"/>
        <v>2016</v>
      </c>
    </row>
    <row r="4471" spans="1:19">
      <c r="A4471" s="418" t="s">
        <v>1261</v>
      </c>
      <c r="B4471" s="494">
        <v>42735</v>
      </c>
      <c r="C4471" s="495">
        <v>0</v>
      </c>
      <c r="D4471" s="495">
        <v>12434843</v>
      </c>
      <c r="E4471" s="495">
        <f t="shared" si="570"/>
        <v>62880564</v>
      </c>
      <c r="F4471" s="495">
        <f t="shared" si="570"/>
        <v>43463998</v>
      </c>
      <c r="G4471" s="495">
        <f t="shared" si="567"/>
        <v>19416566</v>
      </c>
      <c r="H4471" s="495" t="e">
        <f>VLOOKUP(A4471,'02-Metrics'!A:R,18,FALSE)</f>
        <v>#N/A</v>
      </c>
      <c r="I4471" s="496" t="e">
        <f t="shared" ref="I4471:I4534" si="571">G4471/H4471</f>
        <v>#N/A</v>
      </c>
      <c r="J4471" s="512"/>
      <c r="K4471" s="491">
        <v>13767355</v>
      </c>
      <c r="L4471" s="489">
        <v>42735</v>
      </c>
      <c r="M4471" s="241" t="s">
        <v>1041</v>
      </c>
      <c r="S4471">
        <f t="shared" si="564"/>
        <v>2016</v>
      </c>
    </row>
    <row r="4472" spans="1:19">
      <c r="A4472" s="418" t="s">
        <v>1261</v>
      </c>
      <c r="B4472" s="494">
        <v>42766</v>
      </c>
      <c r="C4472" s="495">
        <v>7678950</v>
      </c>
      <c r="D4472" s="495">
        <v>4851985</v>
      </c>
      <c r="E4472" s="495">
        <f t="shared" si="570"/>
        <v>70559514</v>
      </c>
      <c r="F4472" s="495">
        <f t="shared" si="570"/>
        <v>48315983</v>
      </c>
      <c r="G4472" s="495">
        <f t="shared" si="567"/>
        <v>22243531</v>
      </c>
      <c r="H4472" s="495" t="e">
        <f>VLOOKUP(A4472,'02-Metrics'!A:R,18,FALSE)</f>
        <v>#N/A</v>
      </c>
      <c r="I4472" s="496" t="e">
        <f t="shared" si="571"/>
        <v>#N/A</v>
      </c>
      <c r="J4472" s="512"/>
      <c r="K4472" s="491">
        <v>3327277</v>
      </c>
      <c r="L4472" s="489">
        <v>42766</v>
      </c>
      <c r="M4472" s="241" t="s">
        <v>1041</v>
      </c>
      <c r="S4472">
        <f t="shared" si="564"/>
        <v>2017</v>
      </c>
    </row>
    <row r="4473" spans="1:19">
      <c r="A4473" s="418" t="s">
        <v>1261</v>
      </c>
      <c r="B4473" s="494">
        <v>42794</v>
      </c>
      <c r="C4473" s="495">
        <v>22832552</v>
      </c>
      <c r="D4473" s="495">
        <v>2739979</v>
      </c>
      <c r="E4473" s="495">
        <f t="shared" si="570"/>
        <v>93392066</v>
      </c>
      <c r="F4473" s="495">
        <f t="shared" si="570"/>
        <v>51055962</v>
      </c>
      <c r="G4473" s="495">
        <f t="shared" si="567"/>
        <v>42336104</v>
      </c>
      <c r="H4473" s="495" t="e">
        <f>VLOOKUP(A4473,'02-Metrics'!A:R,18,FALSE)</f>
        <v>#N/A</v>
      </c>
      <c r="I4473" s="496" t="e">
        <f t="shared" si="571"/>
        <v>#N/A</v>
      </c>
      <c r="J4473" s="512"/>
      <c r="K4473" s="491">
        <v>8173447</v>
      </c>
      <c r="L4473" s="489">
        <v>42794</v>
      </c>
      <c r="M4473" s="241" t="s">
        <v>1041</v>
      </c>
      <c r="S4473">
        <f t="shared" si="564"/>
        <v>2017</v>
      </c>
    </row>
    <row r="4474" spans="1:19">
      <c r="A4474" s="418" t="s">
        <v>1261</v>
      </c>
      <c r="B4474" s="494">
        <v>42825</v>
      </c>
      <c r="C4474" s="495">
        <v>3812636</v>
      </c>
      <c r="D4474" s="495">
        <v>2389640</v>
      </c>
      <c r="E4474" s="495">
        <f t="shared" si="570"/>
        <v>97204702</v>
      </c>
      <c r="F4474" s="495">
        <f t="shared" si="570"/>
        <v>53445602</v>
      </c>
      <c r="G4474" s="495">
        <f t="shared" si="567"/>
        <v>43759100</v>
      </c>
      <c r="H4474" s="495" t="e">
        <f>VLOOKUP(A4474,'02-Metrics'!A:R,18,FALSE)</f>
        <v>#N/A</v>
      </c>
      <c r="I4474" s="496" t="e">
        <f t="shared" si="571"/>
        <v>#N/A</v>
      </c>
      <c r="J4474" s="512"/>
      <c r="K4474" s="491">
        <v>5291063</v>
      </c>
      <c r="L4474" s="489">
        <v>42825</v>
      </c>
      <c r="M4474" s="241" t="s">
        <v>1041</v>
      </c>
      <c r="S4474">
        <f t="shared" si="564"/>
        <v>2017</v>
      </c>
    </row>
    <row r="4475" spans="1:19">
      <c r="A4475" s="418" t="s">
        <v>1261</v>
      </c>
      <c r="B4475" s="494">
        <v>42855</v>
      </c>
      <c r="C4475" s="495">
        <v>3442547</v>
      </c>
      <c r="D4475" s="495">
        <v>9468759</v>
      </c>
      <c r="E4475" s="495">
        <f t="shared" si="570"/>
        <v>100647249</v>
      </c>
      <c r="F4475" s="495">
        <f t="shared" si="570"/>
        <v>62914361</v>
      </c>
      <c r="G4475" s="495">
        <f t="shared" si="567"/>
        <v>37732888</v>
      </c>
      <c r="H4475" s="495" t="e">
        <f>VLOOKUP(A4475,'02-Metrics'!A:R,18,FALSE)</f>
        <v>#N/A</v>
      </c>
      <c r="I4475" s="496" t="e">
        <f t="shared" si="571"/>
        <v>#N/A</v>
      </c>
      <c r="J4475" s="512"/>
      <c r="K4475" s="491">
        <v>1461718</v>
      </c>
      <c r="L4475" s="489">
        <v>42855</v>
      </c>
      <c r="M4475" s="241" t="s">
        <v>1041</v>
      </c>
      <c r="S4475">
        <f t="shared" si="564"/>
        <v>2017</v>
      </c>
    </row>
    <row r="4476" spans="1:19">
      <c r="A4476" s="418" t="s">
        <v>1261</v>
      </c>
      <c r="B4476" s="494">
        <v>42886</v>
      </c>
      <c r="C4476" s="495">
        <v>5999615</v>
      </c>
      <c r="D4476" s="495">
        <v>2501903</v>
      </c>
      <c r="E4476" s="495">
        <f t="shared" si="570"/>
        <v>106646864</v>
      </c>
      <c r="F4476" s="495">
        <f t="shared" si="570"/>
        <v>65416264</v>
      </c>
      <c r="G4476" s="495">
        <f t="shared" si="567"/>
        <v>41230600</v>
      </c>
      <c r="H4476" s="495" t="e">
        <f>VLOOKUP(A4476,'02-Metrics'!A:R,18,FALSE)</f>
        <v>#N/A</v>
      </c>
      <c r="I4476" s="496" t="e">
        <f t="shared" si="571"/>
        <v>#N/A</v>
      </c>
      <c r="J4476" s="512"/>
      <c r="K4476" s="491">
        <v>670147</v>
      </c>
      <c r="L4476" s="489">
        <v>42886</v>
      </c>
      <c r="M4476" s="241" t="s">
        <v>1041</v>
      </c>
      <c r="S4476">
        <f t="shared" si="564"/>
        <v>2017</v>
      </c>
    </row>
    <row r="4477" spans="1:19">
      <c r="A4477" s="418" t="s">
        <v>1261</v>
      </c>
      <c r="B4477" s="494">
        <v>42916</v>
      </c>
      <c r="C4477" s="495">
        <v>0</v>
      </c>
      <c r="D4477" s="495">
        <v>2598562</v>
      </c>
      <c r="E4477" s="495">
        <f t="shared" ref="E4477:F4483" si="572">C4477+E4476</f>
        <v>106646864</v>
      </c>
      <c r="F4477" s="495">
        <f t="shared" si="572"/>
        <v>68014826</v>
      </c>
      <c r="G4477" s="495">
        <f t="shared" si="567"/>
        <v>38632038</v>
      </c>
      <c r="H4477" s="495" t="e">
        <f>VLOOKUP(A4477,'02-Metrics'!A:R,18,FALSE)</f>
        <v>#N/A</v>
      </c>
      <c r="I4477" s="496" t="e">
        <f t="shared" si="571"/>
        <v>#N/A</v>
      </c>
      <c r="J4477" s="512"/>
      <c r="K4477" s="491">
        <v>5776026</v>
      </c>
      <c r="L4477" s="489">
        <v>42916</v>
      </c>
      <c r="M4477" s="241" t="s">
        <v>1041</v>
      </c>
      <c r="S4477">
        <f t="shared" si="564"/>
        <v>2017</v>
      </c>
    </row>
    <row r="4478" spans="1:19">
      <c r="A4478" s="418" t="s">
        <v>1261</v>
      </c>
      <c r="B4478" s="494">
        <v>42947</v>
      </c>
      <c r="C4478" s="495">
        <v>0</v>
      </c>
      <c r="D4478" s="495">
        <v>1778655</v>
      </c>
      <c r="E4478" s="495">
        <f t="shared" si="572"/>
        <v>106646864</v>
      </c>
      <c r="F4478" s="495">
        <f t="shared" si="572"/>
        <v>69793481</v>
      </c>
      <c r="G4478" s="495">
        <f t="shared" si="567"/>
        <v>36853383</v>
      </c>
      <c r="H4478" s="495" t="e">
        <f>VLOOKUP(A4478,'02-Metrics'!A:R,18,FALSE)</f>
        <v>#N/A</v>
      </c>
      <c r="I4478" s="496" t="e">
        <f t="shared" si="571"/>
        <v>#N/A</v>
      </c>
      <c r="J4478" s="512"/>
      <c r="K4478" s="491">
        <v>0</v>
      </c>
      <c r="L4478" s="489">
        <v>42947</v>
      </c>
      <c r="M4478" s="241" t="s">
        <v>1041</v>
      </c>
      <c r="S4478">
        <f t="shared" si="564"/>
        <v>2017</v>
      </c>
    </row>
    <row r="4479" spans="1:19">
      <c r="A4479" s="418" t="s">
        <v>1261</v>
      </c>
      <c r="B4479" s="494">
        <v>42978</v>
      </c>
      <c r="C4479" s="495">
        <v>17787964</v>
      </c>
      <c r="D4479" s="495">
        <v>2440770</v>
      </c>
      <c r="E4479" s="495">
        <f t="shared" si="572"/>
        <v>124434828</v>
      </c>
      <c r="F4479" s="495">
        <f t="shared" si="572"/>
        <v>72234251</v>
      </c>
      <c r="G4479" s="495">
        <f t="shared" si="567"/>
        <v>52200577</v>
      </c>
      <c r="H4479" s="495" t="e">
        <f>VLOOKUP(A4479,'02-Metrics'!A:R,18,FALSE)</f>
        <v>#N/A</v>
      </c>
      <c r="I4479" s="496" t="e">
        <f t="shared" si="571"/>
        <v>#N/A</v>
      </c>
      <c r="J4479" s="512"/>
      <c r="K4479" s="491">
        <v>5091161</v>
      </c>
      <c r="L4479" s="489">
        <v>42978</v>
      </c>
      <c r="M4479" s="241" t="s">
        <v>1041</v>
      </c>
      <c r="S4479">
        <f t="shared" si="564"/>
        <v>2017</v>
      </c>
    </row>
    <row r="4480" spans="1:19">
      <c r="A4480" s="418" t="s">
        <v>1261</v>
      </c>
      <c r="B4480" s="494">
        <v>43008</v>
      </c>
      <c r="C4480" s="495">
        <v>876288</v>
      </c>
      <c r="D4480" s="495">
        <v>668075</v>
      </c>
      <c r="E4480" s="495">
        <f t="shared" si="572"/>
        <v>125311116</v>
      </c>
      <c r="F4480" s="495">
        <f t="shared" si="572"/>
        <v>72902326</v>
      </c>
      <c r="G4480" s="495">
        <f t="shared" si="567"/>
        <v>52408790</v>
      </c>
      <c r="H4480" s="495" t="e">
        <f>VLOOKUP(A4480,'02-Metrics'!A:R,18,FALSE)</f>
        <v>#N/A</v>
      </c>
      <c r="I4480" s="496" t="e">
        <f t="shared" si="571"/>
        <v>#N/A</v>
      </c>
      <c r="J4480" s="512"/>
      <c r="K4480" s="491">
        <v>3371467</v>
      </c>
      <c r="L4480" s="489">
        <v>43008</v>
      </c>
      <c r="M4480" s="241" t="s">
        <v>1041</v>
      </c>
      <c r="S4480">
        <f t="shared" si="564"/>
        <v>2017</v>
      </c>
    </row>
    <row r="4481" spans="1:19">
      <c r="A4481" s="418" t="s">
        <v>1261</v>
      </c>
      <c r="B4481" s="494">
        <v>43039</v>
      </c>
      <c r="C4481" s="495">
        <v>4288254</v>
      </c>
      <c r="D4481" s="495">
        <v>2007184</v>
      </c>
      <c r="E4481" s="495">
        <f t="shared" si="572"/>
        <v>129599370</v>
      </c>
      <c r="F4481" s="495">
        <f t="shared" si="572"/>
        <v>74909510</v>
      </c>
      <c r="G4481" s="495">
        <f t="shared" si="567"/>
        <v>54689860</v>
      </c>
      <c r="H4481" s="495" t="e">
        <f>VLOOKUP(A4481,'02-Metrics'!A:R,18,FALSE)</f>
        <v>#N/A</v>
      </c>
      <c r="I4481" s="496" t="e">
        <f t="shared" si="571"/>
        <v>#N/A</v>
      </c>
      <c r="J4481" s="512"/>
      <c r="K4481" s="491">
        <v>15080386</v>
      </c>
      <c r="L4481" s="489">
        <v>43039</v>
      </c>
      <c r="M4481" s="241" t="s">
        <v>1041</v>
      </c>
      <c r="S4481">
        <f t="shared" si="564"/>
        <v>2017</v>
      </c>
    </row>
    <row r="4482" spans="1:19">
      <c r="A4482" s="418" t="s">
        <v>1261</v>
      </c>
      <c r="B4482" s="494">
        <v>43069</v>
      </c>
      <c r="C4482" s="495">
        <v>10186244</v>
      </c>
      <c r="D4482" s="495">
        <v>807921</v>
      </c>
      <c r="E4482" s="495">
        <f t="shared" si="572"/>
        <v>139785614</v>
      </c>
      <c r="F4482" s="495">
        <f t="shared" si="572"/>
        <v>75717431</v>
      </c>
      <c r="G4482" s="495">
        <f t="shared" si="567"/>
        <v>64068183</v>
      </c>
      <c r="H4482" s="495" t="e">
        <f>VLOOKUP(A4482,'02-Metrics'!A:R,18,FALSE)</f>
        <v>#N/A</v>
      </c>
      <c r="I4482" s="496" t="e">
        <f t="shared" si="571"/>
        <v>#N/A</v>
      </c>
      <c r="J4482" s="512"/>
      <c r="K4482" s="491">
        <v>17313</v>
      </c>
      <c r="L4482" s="489">
        <v>43069</v>
      </c>
      <c r="M4482" s="241" t="s">
        <v>1041</v>
      </c>
      <c r="S4482">
        <f t="shared" si="564"/>
        <v>2017</v>
      </c>
    </row>
    <row r="4483" spans="1:19">
      <c r="A4483" s="418" t="s">
        <v>1261</v>
      </c>
      <c r="B4483" s="494">
        <v>43100</v>
      </c>
      <c r="C4483" s="495">
        <v>2192203</v>
      </c>
      <c r="D4483" s="495">
        <v>268305</v>
      </c>
      <c r="E4483" s="495">
        <f t="shared" si="572"/>
        <v>141977817</v>
      </c>
      <c r="F4483" s="495">
        <f t="shared" si="572"/>
        <v>75985736</v>
      </c>
      <c r="G4483" s="495">
        <f t="shared" si="567"/>
        <v>65992081</v>
      </c>
      <c r="H4483" s="495" t="e">
        <f>VLOOKUP(A4483,'02-Metrics'!A:R,18,FALSE)</f>
        <v>#N/A</v>
      </c>
      <c r="I4483" s="496" t="e">
        <f t="shared" si="571"/>
        <v>#N/A</v>
      </c>
      <c r="J4483" s="512"/>
      <c r="K4483" s="491">
        <v>0</v>
      </c>
      <c r="L4483" s="489">
        <v>43100</v>
      </c>
      <c r="M4483" s="241" t="s">
        <v>1041</v>
      </c>
      <c r="S4483">
        <f t="shared" ref="S4483:S4546" si="573">YEAR(B4483)</f>
        <v>2017</v>
      </c>
    </row>
    <row r="4484" spans="1:19">
      <c r="A4484" s="418"/>
      <c r="B4484" s="505"/>
      <c r="C4484" s="506"/>
      <c r="D4484" s="506"/>
      <c r="E4484" s="506"/>
      <c r="F4484" s="506"/>
      <c r="G4484" s="506"/>
      <c r="H4484" s="495"/>
      <c r="I4484" s="496"/>
      <c r="J4484" s="512"/>
      <c r="K4484" s="491"/>
      <c r="L4484" s="489"/>
      <c r="S4484">
        <f t="shared" si="573"/>
        <v>1900</v>
      </c>
    </row>
    <row r="4485" spans="1:19">
      <c r="A4485" s="418" t="s">
        <v>1214</v>
      </c>
      <c r="B4485" s="494">
        <v>40420</v>
      </c>
      <c r="C4485" s="495">
        <v>527345.15</v>
      </c>
      <c r="D4485" s="495"/>
      <c r="E4485" s="495">
        <f t="shared" ref="E4485:F4500" si="574">C4485+E4484</f>
        <v>527345.15</v>
      </c>
      <c r="F4485" s="495">
        <f t="shared" si="574"/>
        <v>0</v>
      </c>
      <c r="G4485" s="495">
        <f t="shared" si="567"/>
        <v>527345.15</v>
      </c>
      <c r="H4485" s="495">
        <f>VLOOKUP(A4485,'02-Metrics'!A:R,18,FALSE)</f>
        <v>51072634</v>
      </c>
      <c r="I4485" s="496">
        <f t="shared" si="571"/>
        <v>1.0325395592481093E-2</v>
      </c>
      <c r="J4485" s="512"/>
      <c r="K4485" s="491">
        <v>578964.52</v>
      </c>
      <c r="L4485" s="489">
        <f t="shared" ref="L4485:L4537" si="575">B4485</f>
        <v>40420</v>
      </c>
      <c r="M4485" s="241" t="s">
        <v>1041</v>
      </c>
      <c r="S4485">
        <f t="shared" si="573"/>
        <v>2010</v>
      </c>
    </row>
    <row r="4486" spans="1:19">
      <c r="A4486" s="418" t="s">
        <v>1214</v>
      </c>
      <c r="B4486" s="494">
        <v>40451</v>
      </c>
      <c r="C4486" s="495">
        <v>812764.54</v>
      </c>
      <c r="D4486" s="495"/>
      <c r="E4486" s="495">
        <f t="shared" si="574"/>
        <v>1340109.69</v>
      </c>
      <c r="F4486" s="495">
        <f t="shared" si="574"/>
        <v>0</v>
      </c>
      <c r="G4486" s="495">
        <f t="shared" si="567"/>
        <v>1340109.69</v>
      </c>
      <c r="H4486" s="495">
        <f>VLOOKUP(A4486,'02-Metrics'!A:R,18,FALSE)</f>
        <v>51072634</v>
      </c>
      <c r="I4486" s="496">
        <f t="shared" si="571"/>
        <v>2.6239290693329032E-2</v>
      </c>
      <c r="J4486" s="512"/>
      <c r="K4486" s="491">
        <v>1047851.19</v>
      </c>
      <c r="L4486" s="489">
        <f t="shared" si="575"/>
        <v>40451</v>
      </c>
      <c r="M4486" s="241" t="s">
        <v>1041</v>
      </c>
      <c r="S4486">
        <f t="shared" si="573"/>
        <v>2010</v>
      </c>
    </row>
    <row r="4487" spans="1:19">
      <c r="A4487" s="418" t="s">
        <v>1214</v>
      </c>
      <c r="B4487" s="494">
        <v>40481</v>
      </c>
      <c r="C4487" s="495">
        <v>1228985.92</v>
      </c>
      <c r="D4487" s="495"/>
      <c r="E4487" s="495">
        <f t="shared" si="574"/>
        <v>2569095.61</v>
      </c>
      <c r="F4487" s="495">
        <f t="shared" si="574"/>
        <v>0</v>
      </c>
      <c r="G4487" s="495">
        <f t="shared" si="567"/>
        <v>2569095.61</v>
      </c>
      <c r="H4487" s="495">
        <f>VLOOKUP(A4487,'02-Metrics'!A:R,18,FALSE)</f>
        <v>51072634</v>
      </c>
      <c r="I4487" s="496">
        <f t="shared" si="571"/>
        <v>5.0302782699635187E-2</v>
      </c>
      <c r="J4487" s="512"/>
      <c r="K4487" s="491">
        <v>1807137.46</v>
      </c>
      <c r="L4487" s="489">
        <f t="shared" si="575"/>
        <v>40481</v>
      </c>
      <c r="M4487" s="241" t="s">
        <v>1041</v>
      </c>
      <c r="S4487">
        <f t="shared" si="573"/>
        <v>2010</v>
      </c>
    </row>
    <row r="4488" spans="1:19">
      <c r="A4488" s="418" t="s">
        <v>1214</v>
      </c>
      <c r="B4488" s="494">
        <v>40512</v>
      </c>
      <c r="C4488" s="495">
        <v>637825</v>
      </c>
      <c r="D4488" s="495"/>
      <c r="E4488" s="495">
        <f t="shared" si="574"/>
        <v>3206920.61</v>
      </c>
      <c r="F4488" s="495">
        <f t="shared" si="574"/>
        <v>0</v>
      </c>
      <c r="G4488" s="495">
        <f t="shared" si="567"/>
        <v>3206920.61</v>
      </c>
      <c r="H4488" s="495">
        <f>VLOOKUP(A4488,'02-Metrics'!A:R,18,FALSE)</f>
        <v>51072634</v>
      </c>
      <c r="I4488" s="496">
        <f t="shared" si="571"/>
        <v>6.2791369052945259E-2</v>
      </c>
      <c r="J4488" s="512"/>
      <c r="K4488" s="491">
        <v>1163582.93</v>
      </c>
      <c r="L4488" s="489">
        <f t="shared" si="575"/>
        <v>40512</v>
      </c>
      <c r="M4488" s="241" t="s">
        <v>1041</v>
      </c>
      <c r="S4488">
        <f t="shared" si="573"/>
        <v>2010</v>
      </c>
    </row>
    <row r="4489" spans="1:19">
      <c r="A4489" s="418" t="s">
        <v>1214</v>
      </c>
      <c r="B4489" s="494">
        <v>40542</v>
      </c>
      <c r="C4489" s="495">
        <v>1168758.7</v>
      </c>
      <c r="D4489" s="495"/>
      <c r="E4489" s="495">
        <f t="shared" si="574"/>
        <v>4375679.3099999996</v>
      </c>
      <c r="F4489" s="495">
        <f t="shared" si="574"/>
        <v>0</v>
      </c>
      <c r="G4489" s="495">
        <f t="shared" si="567"/>
        <v>4375679.3099999996</v>
      </c>
      <c r="H4489" s="495">
        <f>VLOOKUP(A4489,'02-Metrics'!A:R,18,FALSE)</f>
        <v>51072634</v>
      </c>
      <c r="I4489" s="496">
        <f t="shared" si="571"/>
        <v>8.567561465500291E-2</v>
      </c>
      <c r="J4489" s="512"/>
      <c r="K4489" s="491">
        <v>1603576.1</v>
      </c>
      <c r="L4489" s="489">
        <f t="shared" si="575"/>
        <v>40542</v>
      </c>
      <c r="M4489" s="241" t="s">
        <v>1041</v>
      </c>
      <c r="S4489">
        <f t="shared" si="573"/>
        <v>2010</v>
      </c>
    </row>
    <row r="4490" spans="1:19">
      <c r="A4490" s="418" t="s">
        <v>1214</v>
      </c>
      <c r="B4490" s="494">
        <v>40573</v>
      </c>
      <c r="C4490" s="495"/>
      <c r="D4490" s="495"/>
      <c r="E4490" s="495">
        <f t="shared" si="574"/>
        <v>4375679.3099999996</v>
      </c>
      <c r="F4490" s="495">
        <f t="shared" si="574"/>
        <v>0</v>
      </c>
      <c r="G4490" s="495">
        <f t="shared" si="567"/>
        <v>4375679.3099999996</v>
      </c>
      <c r="H4490" s="495">
        <f>VLOOKUP(A4490,'02-Metrics'!A:R,18,FALSE)</f>
        <v>51072634</v>
      </c>
      <c r="I4490" s="496">
        <f t="shared" si="571"/>
        <v>8.567561465500291E-2</v>
      </c>
      <c r="J4490" s="512"/>
      <c r="K4490" s="491"/>
      <c r="L4490" s="489">
        <f t="shared" si="575"/>
        <v>40573</v>
      </c>
      <c r="M4490" s="241" t="s">
        <v>1041</v>
      </c>
      <c r="S4490">
        <f t="shared" si="573"/>
        <v>2011</v>
      </c>
    </row>
    <row r="4491" spans="1:19">
      <c r="A4491" s="418" t="s">
        <v>1214</v>
      </c>
      <c r="B4491" s="494">
        <v>40602</v>
      </c>
      <c r="C4491" s="495">
        <v>1839270.15</v>
      </c>
      <c r="D4491" s="495"/>
      <c r="E4491" s="495">
        <f t="shared" si="574"/>
        <v>6214949.459999999</v>
      </c>
      <c r="F4491" s="495">
        <f t="shared" si="574"/>
        <v>0</v>
      </c>
      <c r="G4491" s="495">
        <f t="shared" si="567"/>
        <v>6214949.459999999</v>
      </c>
      <c r="H4491" s="495">
        <f>VLOOKUP(A4491,'02-Metrics'!A:R,18,FALSE)</f>
        <v>51072634</v>
      </c>
      <c r="I4491" s="496">
        <f t="shared" si="571"/>
        <v>0.12168844591019133</v>
      </c>
      <c r="J4491" s="512"/>
      <c r="K4491" s="491">
        <v>2857058.37</v>
      </c>
      <c r="L4491" s="489">
        <f t="shared" si="575"/>
        <v>40602</v>
      </c>
      <c r="M4491" s="241" t="s">
        <v>1041</v>
      </c>
      <c r="S4491">
        <f t="shared" si="573"/>
        <v>2011</v>
      </c>
    </row>
    <row r="4492" spans="1:19">
      <c r="A4492" s="418" t="s">
        <v>1214</v>
      </c>
      <c r="B4492" s="494">
        <v>40632</v>
      </c>
      <c r="C4492" s="495"/>
      <c r="D4492" s="495"/>
      <c r="E4492" s="495">
        <f t="shared" si="574"/>
        <v>6214949.459999999</v>
      </c>
      <c r="F4492" s="495">
        <f t="shared" si="574"/>
        <v>0</v>
      </c>
      <c r="G4492" s="495">
        <f t="shared" si="567"/>
        <v>6214949.459999999</v>
      </c>
      <c r="H4492" s="495">
        <f>VLOOKUP(A4492,'02-Metrics'!A:R,18,FALSE)</f>
        <v>51072634</v>
      </c>
      <c r="I4492" s="496">
        <f t="shared" si="571"/>
        <v>0.12168844591019133</v>
      </c>
      <c r="J4492" s="512"/>
      <c r="K4492" s="491"/>
      <c r="L4492" s="489">
        <f t="shared" si="575"/>
        <v>40632</v>
      </c>
      <c r="M4492" s="241" t="s">
        <v>1041</v>
      </c>
      <c r="S4492">
        <f t="shared" si="573"/>
        <v>2011</v>
      </c>
    </row>
    <row r="4493" spans="1:19">
      <c r="A4493" s="418" t="s">
        <v>1214</v>
      </c>
      <c r="B4493" s="494">
        <v>40663</v>
      </c>
      <c r="C4493" s="495">
        <v>1103798.1000000001</v>
      </c>
      <c r="D4493" s="495"/>
      <c r="E4493" s="495">
        <f t="shared" si="574"/>
        <v>7318747.5599999987</v>
      </c>
      <c r="F4493" s="495">
        <f t="shared" si="574"/>
        <v>0</v>
      </c>
      <c r="G4493" s="495">
        <f t="shared" si="567"/>
        <v>7318747.5599999987</v>
      </c>
      <c r="H4493" s="495">
        <f>VLOOKUP(A4493,'02-Metrics'!A:R,18,FALSE)</f>
        <v>51072634</v>
      </c>
      <c r="I4493" s="496">
        <f t="shared" si="571"/>
        <v>0.1433007657290595</v>
      </c>
      <c r="J4493" s="512"/>
      <c r="K4493" s="491">
        <v>1640084.44</v>
      </c>
      <c r="L4493" s="489">
        <f t="shared" si="575"/>
        <v>40663</v>
      </c>
      <c r="M4493" s="241" t="s">
        <v>1041</v>
      </c>
      <c r="S4493">
        <f t="shared" si="573"/>
        <v>2011</v>
      </c>
    </row>
    <row r="4494" spans="1:19">
      <c r="A4494" s="418" t="s">
        <v>1214</v>
      </c>
      <c r="B4494" s="494">
        <v>40693</v>
      </c>
      <c r="C4494" s="495">
        <v>1667864.79</v>
      </c>
      <c r="D4494" s="495"/>
      <c r="E4494" s="495">
        <f t="shared" si="574"/>
        <v>8986612.3499999978</v>
      </c>
      <c r="F4494" s="495">
        <f t="shared" si="574"/>
        <v>0</v>
      </c>
      <c r="G4494" s="495">
        <f t="shared" si="567"/>
        <v>8986612.3499999978</v>
      </c>
      <c r="H4494" s="495">
        <f>VLOOKUP(A4494,'02-Metrics'!A:R,18,FALSE)</f>
        <v>51072634</v>
      </c>
      <c r="I4494" s="496">
        <f t="shared" si="571"/>
        <v>0.17595748733069061</v>
      </c>
      <c r="J4494" s="512"/>
      <c r="K4494" s="491">
        <v>2630742.58</v>
      </c>
      <c r="L4494" s="489">
        <f t="shared" si="575"/>
        <v>40693</v>
      </c>
      <c r="M4494" s="241" t="s">
        <v>1041</v>
      </c>
      <c r="S4494">
        <f t="shared" si="573"/>
        <v>2011</v>
      </c>
    </row>
    <row r="4495" spans="1:19">
      <c r="A4495" s="418" t="s">
        <v>1214</v>
      </c>
      <c r="B4495" s="494">
        <v>40724</v>
      </c>
      <c r="C4495" s="495">
        <v>1044888.93</v>
      </c>
      <c r="D4495" s="495"/>
      <c r="E4495" s="495">
        <f t="shared" si="574"/>
        <v>10031501.279999997</v>
      </c>
      <c r="F4495" s="495">
        <f t="shared" si="574"/>
        <v>0</v>
      </c>
      <c r="G4495" s="495">
        <f t="shared" si="567"/>
        <v>10031501.279999997</v>
      </c>
      <c r="H4495" s="495">
        <f>VLOOKUP(A4495,'02-Metrics'!A:R,18,FALSE)</f>
        <v>51072634</v>
      </c>
      <c r="I4495" s="496">
        <f t="shared" si="571"/>
        <v>0.19641636810821225</v>
      </c>
      <c r="J4495" s="512"/>
      <c r="K4495" s="491">
        <v>1599236.57</v>
      </c>
      <c r="L4495" s="489">
        <f t="shared" si="575"/>
        <v>40724</v>
      </c>
      <c r="M4495" s="241" t="s">
        <v>1041</v>
      </c>
      <c r="S4495">
        <f t="shared" si="573"/>
        <v>2011</v>
      </c>
    </row>
    <row r="4496" spans="1:19">
      <c r="A4496" s="418" t="s">
        <v>1214</v>
      </c>
      <c r="B4496" s="494">
        <v>40754</v>
      </c>
      <c r="C4496" s="495">
        <v>4040565.4</v>
      </c>
      <c r="D4496" s="495"/>
      <c r="E4496" s="495">
        <f t="shared" si="574"/>
        <v>14072066.679999998</v>
      </c>
      <c r="F4496" s="495">
        <f t="shared" si="574"/>
        <v>0</v>
      </c>
      <c r="G4496" s="495">
        <f t="shared" ref="G4496:G4559" si="576">E4496-F4496</f>
        <v>14072066.679999998</v>
      </c>
      <c r="H4496" s="495">
        <f>VLOOKUP(A4496,'02-Metrics'!A:R,18,FALSE)</f>
        <v>51072634</v>
      </c>
      <c r="I4496" s="496">
        <f t="shared" si="571"/>
        <v>0.27553046666831393</v>
      </c>
      <c r="J4496" s="512"/>
      <c r="K4496" s="491">
        <v>2531332.15</v>
      </c>
      <c r="L4496" s="489">
        <f t="shared" si="575"/>
        <v>40754</v>
      </c>
      <c r="M4496" s="241" t="s">
        <v>1041</v>
      </c>
      <c r="S4496">
        <f t="shared" si="573"/>
        <v>2011</v>
      </c>
    </row>
    <row r="4497" spans="1:19">
      <c r="A4497" s="418" t="s">
        <v>1214</v>
      </c>
      <c r="B4497" s="494">
        <v>40785</v>
      </c>
      <c r="C4497" s="495">
        <v>1274229</v>
      </c>
      <c r="D4497" s="495"/>
      <c r="E4497" s="495">
        <f t="shared" si="574"/>
        <v>15346295.679999998</v>
      </c>
      <c r="F4497" s="495">
        <f t="shared" si="574"/>
        <v>0</v>
      </c>
      <c r="G4497" s="495">
        <f t="shared" si="576"/>
        <v>15346295.679999998</v>
      </c>
      <c r="H4497" s="495">
        <f>VLOOKUP(A4497,'02-Metrics'!A:R,18,FALSE)</f>
        <v>51072634</v>
      </c>
      <c r="I4497" s="496">
        <f t="shared" si="571"/>
        <v>0.30047981625541376</v>
      </c>
      <c r="J4497" s="512"/>
      <c r="K4497" s="491">
        <v>1914179.35</v>
      </c>
      <c r="L4497" s="489">
        <f t="shared" si="575"/>
        <v>40785</v>
      </c>
      <c r="M4497" s="241" t="s">
        <v>1041</v>
      </c>
      <c r="S4497">
        <f t="shared" si="573"/>
        <v>2011</v>
      </c>
    </row>
    <row r="4498" spans="1:19">
      <c r="A4498" s="418" t="s">
        <v>1214</v>
      </c>
      <c r="B4498" s="494">
        <v>40816</v>
      </c>
      <c r="C4498" s="495">
        <v>1655521.6099999999</v>
      </c>
      <c r="D4498" s="495"/>
      <c r="E4498" s="495">
        <f t="shared" si="574"/>
        <v>17001817.289999999</v>
      </c>
      <c r="F4498" s="495">
        <f t="shared" si="574"/>
        <v>0</v>
      </c>
      <c r="G4498" s="495">
        <f t="shared" si="576"/>
        <v>17001817.289999999</v>
      </c>
      <c r="H4498" s="495">
        <f>VLOOKUP(A4498,'02-Metrics'!A:R,18,FALSE)</f>
        <v>51072634</v>
      </c>
      <c r="I4498" s="496">
        <f t="shared" si="571"/>
        <v>0.33289485891798726</v>
      </c>
      <c r="J4498" s="512"/>
      <c r="K4498" s="491">
        <v>2826232.6399999997</v>
      </c>
      <c r="L4498" s="489">
        <f t="shared" si="575"/>
        <v>40816</v>
      </c>
      <c r="M4498" s="241" t="s">
        <v>1041</v>
      </c>
      <c r="S4498">
        <f t="shared" si="573"/>
        <v>2011</v>
      </c>
    </row>
    <row r="4499" spans="1:19">
      <c r="A4499" s="418" t="s">
        <v>1214</v>
      </c>
      <c r="B4499" s="494">
        <v>40846</v>
      </c>
      <c r="C4499" s="495">
        <v>1112667.42</v>
      </c>
      <c r="D4499" s="495"/>
      <c r="E4499" s="495">
        <f t="shared" si="574"/>
        <v>18114484.710000001</v>
      </c>
      <c r="F4499" s="495">
        <f t="shared" si="574"/>
        <v>0</v>
      </c>
      <c r="G4499" s="495">
        <f t="shared" si="576"/>
        <v>18114484.710000001</v>
      </c>
      <c r="H4499" s="495">
        <f>VLOOKUP(A4499,'02-Metrics'!A:R,18,FALSE)</f>
        <v>51072634</v>
      </c>
      <c r="I4499" s="496">
        <f t="shared" si="571"/>
        <v>0.35468083964496527</v>
      </c>
      <c r="J4499" s="512"/>
      <c r="K4499" s="491">
        <v>1502687.29</v>
      </c>
      <c r="L4499" s="489">
        <f t="shared" si="575"/>
        <v>40846</v>
      </c>
      <c r="M4499" s="241" t="s">
        <v>1041</v>
      </c>
      <c r="S4499">
        <f t="shared" si="573"/>
        <v>2011</v>
      </c>
    </row>
    <row r="4500" spans="1:19">
      <c r="A4500" s="418" t="s">
        <v>1214</v>
      </c>
      <c r="B4500" s="494">
        <v>40877</v>
      </c>
      <c r="C4500" s="495">
        <v>898433.3</v>
      </c>
      <c r="D4500" s="495"/>
      <c r="E4500" s="495">
        <f t="shared" si="574"/>
        <v>19012918.010000002</v>
      </c>
      <c r="F4500" s="495">
        <f t="shared" si="574"/>
        <v>0</v>
      </c>
      <c r="G4500" s="495">
        <f t="shared" si="576"/>
        <v>19012918.010000002</v>
      </c>
      <c r="H4500" s="495">
        <f>VLOOKUP(A4500,'02-Metrics'!A:R,18,FALSE)</f>
        <v>51072634</v>
      </c>
      <c r="I4500" s="496">
        <f t="shared" si="571"/>
        <v>0.37227212542043558</v>
      </c>
      <c r="J4500" s="512"/>
      <c r="K4500" s="491">
        <v>1234163.1100000001</v>
      </c>
      <c r="L4500" s="489">
        <f t="shared" si="575"/>
        <v>40877</v>
      </c>
      <c r="M4500" s="241" t="s">
        <v>1041</v>
      </c>
      <c r="S4500">
        <f t="shared" si="573"/>
        <v>2011</v>
      </c>
    </row>
    <row r="4501" spans="1:19">
      <c r="A4501" s="418" t="s">
        <v>1214</v>
      </c>
      <c r="B4501" s="494">
        <v>40907</v>
      </c>
      <c r="C4501" s="495">
        <v>1194116.1000000001</v>
      </c>
      <c r="D4501" s="495"/>
      <c r="E4501" s="495">
        <f t="shared" ref="E4501:F4516" si="577">C4501+E4500</f>
        <v>20207034.110000003</v>
      </c>
      <c r="F4501" s="495">
        <f t="shared" si="577"/>
        <v>0</v>
      </c>
      <c r="G4501" s="495">
        <f t="shared" si="576"/>
        <v>20207034.110000003</v>
      </c>
      <c r="H4501" s="495">
        <f>VLOOKUP(A4501,'02-Metrics'!A:R,18,FALSE)</f>
        <v>51072634</v>
      </c>
      <c r="I4501" s="496">
        <f t="shared" si="571"/>
        <v>0.39565286783524817</v>
      </c>
      <c r="J4501" s="512"/>
      <c r="K4501" s="491">
        <v>1761743.9319999968</v>
      </c>
      <c r="L4501" s="489">
        <f t="shared" si="575"/>
        <v>40907</v>
      </c>
      <c r="M4501" s="241" t="s">
        <v>1041</v>
      </c>
      <c r="S4501">
        <f t="shared" si="573"/>
        <v>2011</v>
      </c>
    </row>
    <row r="4502" spans="1:19">
      <c r="A4502" s="418" t="s">
        <v>1214</v>
      </c>
      <c r="B4502" s="494">
        <v>40938</v>
      </c>
      <c r="C4502" s="495">
        <v>1450011.88</v>
      </c>
      <c r="D4502" s="495"/>
      <c r="E4502" s="495">
        <f t="shared" si="577"/>
        <v>21657045.990000002</v>
      </c>
      <c r="F4502" s="495">
        <f t="shared" si="577"/>
        <v>0</v>
      </c>
      <c r="G4502" s="495">
        <f t="shared" si="576"/>
        <v>21657045.990000002</v>
      </c>
      <c r="H4502" s="495">
        <f>VLOOKUP(A4502,'02-Metrics'!A:R,18,FALSE)</f>
        <v>51072634</v>
      </c>
      <c r="I4502" s="496">
        <f t="shared" si="571"/>
        <v>0.42404403873119217</v>
      </c>
      <c r="J4502" s="512"/>
      <c r="K4502" s="491">
        <v>1841736.449000001</v>
      </c>
      <c r="L4502" s="489">
        <f t="shared" si="575"/>
        <v>40938</v>
      </c>
      <c r="M4502" s="241" t="s">
        <v>1041</v>
      </c>
      <c r="S4502">
        <f t="shared" si="573"/>
        <v>2012</v>
      </c>
    </row>
    <row r="4503" spans="1:19">
      <c r="A4503" s="418" t="s">
        <v>1214</v>
      </c>
      <c r="B4503" s="494">
        <v>40968</v>
      </c>
      <c r="C4503" s="495">
        <v>1698106</v>
      </c>
      <c r="D4503" s="495"/>
      <c r="E4503" s="495">
        <f t="shared" si="577"/>
        <v>23355151.990000002</v>
      </c>
      <c r="F4503" s="495">
        <f t="shared" si="577"/>
        <v>0</v>
      </c>
      <c r="G4503" s="495">
        <f t="shared" si="576"/>
        <v>23355151.990000002</v>
      </c>
      <c r="H4503" s="495">
        <f>VLOOKUP(A4503,'02-Metrics'!A:R,18,FALSE)</f>
        <v>51072634</v>
      </c>
      <c r="I4503" s="496">
        <f t="shared" si="571"/>
        <v>0.45729288193751672</v>
      </c>
      <c r="J4503" s="512"/>
      <c r="K4503" s="491">
        <v>2945473.2650000043</v>
      </c>
      <c r="L4503" s="489">
        <f t="shared" si="575"/>
        <v>40968</v>
      </c>
      <c r="M4503" s="241" t="s">
        <v>1041</v>
      </c>
      <c r="S4503">
        <f t="shared" si="573"/>
        <v>2012</v>
      </c>
    </row>
    <row r="4504" spans="1:19">
      <c r="A4504" s="418" t="s">
        <v>1214</v>
      </c>
      <c r="B4504" s="494">
        <v>40998</v>
      </c>
      <c r="C4504" s="495">
        <v>1726582.17</v>
      </c>
      <c r="D4504" s="495"/>
      <c r="E4504" s="495">
        <f t="shared" si="577"/>
        <v>25081734.160000004</v>
      </c>
      <c r="F4504" s="495">
        <f t="shared" si="577"/>
        <v>0</v>
      </c>
      <c r="G4504" s="495">
        <f t="shared" si="576"/>
        <v>25081734.160000004</v>
      </c>
      <c r="H4504" s="495">
        <f>VLOOKUP(A4504,'02-Metrics'!A:R,18,FALSE)</f>
        <v>51072634</v>
      </c>
      <c r="I4504" s="496">
        <f t="shared" si="571"/>
        <v>0.49109928734045721</v>
      </c>
      <c r="J4504" s="512"/>
      <c r="K4504" s="491">
        <v>2583612.2839999907</v>
      </c>
      <c r="L4504" s="489">
        <f t="shared" si="575"/>
        <v>40998</v>
      </c>
      <c r="M4504" s="241" t="s">
        <v>1041</v>
      </c>
      <c r="S4504">
        <f t="shared" si="573"/>
        <v>2012</v>
      </c>
    </row>
    <row r="4505" spans="1:19">
      <c r="A4505" s="418" t="s">
        <v>1214</v>
      </c>
      <c r="B4505" s="494">
        <v>41029</v>
      </c>
      <c r="C4505" s="495">
        <v>453007.6</v>
      </c>
      <c r="D4505" s="495"/>
      <c r="E4505" s="495">
        <f t="shared" si="577"/>
        <v>25534741.760000005</v>
      </c>
      <c r="F4505" s="495">
        <f t="shared" si="577"/>
        <v>0</v>
      </c>
      <c r="G4505" s="495">
        <f t="shared" si="576"/>
        <v>25534741.760000005</v>
      </c>
      <c r="H4505" s="495">
        <f>VLOOKUP(A4505,'02-Metrics'!A:R,18,FALSE)</f>
        <v>51072634</v>
      </c>
      <c r="I4505" s="496">
        <f t="shared" si="571"/>
        <v>0.49996915686784443</v>
      </c>
      <c r="J4505" s="512"/>
      <c r="K4505" s="491">
        <v>3757768.0700000003</v>
      </c>
      <c r="L4505" s="489">
        <f t="shared" si="575"/>
        <v>41029</v>
      </c>
      <c r="M4505" s="241" t="s">
        <v>1041</v>
      </c>
      <c r="S4505">
        <f t="shared" si="573"/>
        <v>2012</v>
      </c>
    </row>
    <row r="4506" spans="1:19">
      <c r="A4506" s="418" t="s">
        <v>1214</v>
      </c>
      <c r="B4506" s="494">
        <v>41059</v>
      </c>
      <c r="C4506" s="495"/>
      <c r="D4506" s="495"/>
      <c r="E4506" s="495">
        <f t="shared" si="577"/>
        <v>25534741.760000005</v>
      </c>
      <c r="F4506" s="495">
        <f t="shared" si="577"/>
        <v>0</v>
      </c>
      <c r="G4506" s="495">
        <f t="shared" si="576"/>
        <v>25534741.760000005</v>
      </c>
      <c r="H4506" s="495">
        <f>VLOOKUP(A4506,'02-Metrics'!A:R,18,FALSE)</f>
        <v>51072634</v>
      </c>
      <c r="I4506" s="496">
        <f t="shared" si="571"/>
        <v>0.49996915686784443</v>
      </c>
      <c r="J4506" s="512"/>
      <c r="K4506" s="491"/>
      <c r="L4506" s="489">
        <f t="shared" si="575"/>
        <v>41059</v>
      </c>
      <c r="M4506" s="241" t="s">
        <v>1041</v>
      </c>
      <c r="S4506">
        <f t="shared" si="573"/>
        <v>2012</v>
      </c>
    </row>
    <row r="4507" spans="1:19">
      <c r="A4507" s="418" t="s">
        <v>1214</v>
      </c>
      <c r="B4507" s="494">
        <v>41090</v>
      </c>
      <c r="C4507" s="495">
        <v>1054923.69</v>
      </c>
      <c r="D4507" s="495"/>
      <c r="E4507" s="495">
        <f t="shared" si="577"/>
        <v>26589665.450000007</v>
      </c>
      <c r="F4507" s="495">
        <f t="shared" si="577"/>
        <v>0</v>
      </c>
      <c r="G4507" s="495">
        <f t="shared" si="576"/>
        <v>26589665.450000007</v>
      </c>
      <c r="H4507" s="495">
        <f>VLOOKUP(A4507,'02-Metrics'!A:R,18,FALSE)</f>
        <v>51072634</v>
      </c>
      <c r="I4507" s="496">
        <f t="shared" si="571"/>
        <v>0.52062451781907326</v>
      </c>
      <c r="J4507" s="512"/>
      <c r="K4507" s="491">
        <v>1469112.7159999982</v>
      </c>
      <c r="L4507" s="489">
        <f t="shared" si="575"/>
        <v>41090</v>
      </c>
      <c r="M4507" s="241" t="s">
        <v>1041</v>
      </c>
      <c r="S4507">
        <f t="shared" si="573"/>
        <v>2012</v>
      </c>
    </row>
    <row r="4508" spans="1:19">
      <c r="A4508" s="418" t="s">
        <v>1214</v>
      </c>
      <c r="B4508" s="494">
        <v>41120</v>
      </c>
      <c r="C4508" s="495">
        <v>419730.92</v>
      </c>
      <c r="D4508" s="495"/>
      <c r="E4508" s="495">
        <f t="shared" si="577"/>
        <v>27009396.370000008</v>
      </c>
      <c r="F4508" s="495">
        <f t="shared" si="577"/>
        <v>0</v>
      </c>
      <c r="G4508" s="495">
        <f t="shared" si="576"/>
        <v>27009396.370000008</v>
      </c>
      <c r="H4508" s="495">
        <f>VLOOKUP(A4508,'02-Metrics'!A:R,18,FALSE)</f>
        <v>51072634</v>
      </c>
      <c r="I4508" s="496">
        <f t="shared" si="571"/>
        <v>0.52884283136836074</v>
      </c>
      <c r="J4508" s="512"/>
      <c r="K4508" s="491">
        <v>470039.964000009</v>
      </c>
      <c r="L4508" s="489">
        <f t="shared" si="575"/>
        <v>41120</v>
      </c>
      <c r="M4508" s="241" t="s">
        <v>1041</v>
      </c>
      <c r="S4508">
        <f t="shared" si="573"/>
        <v>2012</v>
      </c>
    </row>
    <row r="4509" spans="1:19">
      <c r="A4509" s="418" t="s">
        <v>1214</v>
      </c>
      <c r="B4509" s="494">
        <v>41151</v>
      </c>
      <c r="C4509" s="495">
        <v>17883.330000000002</v>
      </c>
      <c r="D4509" s="495"/>
      <c r="E4509" s="495">
        <f t="shared" si="577"/>
        <v>27027279.700000007</v>
      </c>
      <c r="F4509" s="495">
        <f t="shared" si="577"/>
        <v>0</v>
      </c>
      <c r="G4509" s="495">
        <f t="shared" si="576"/>
        <v>27027279.700000007</v>
      </c>
      <c r="H4509" s="495">
        <f>VLOOKUP(A4509,'02-Metrics'!A:R,18,FALSE)</f>
        <v>51072634</v>
      </c>
      <c r="I4509" s="496">
        <f t="shared" si="571"/>
        <v>0.5291929862086221</v>
      </c>
      <c r="J4509" s="512"/>
      <c r="K4509" s="491">
        <v>274501.40999999642</v>
      </c>
      <c r="L4509" s="489">
        <f t="shared" si="575"/>
        <v>41151</v>
      </c>
      <c r="M4509" s="241" t="s">
        <v>1041</v>
      </c>
      <c r="S4509">
        <f t="shared" si="573"/>
        <v>2012</v>
      </c>
    </row>
    <row r="4510" spans="1:19">
      <c r="A4510" s="418" t="s">
        <v>1214</v>
      </c>
      <c r="B4510" s="494">
        <v>41182</v>
      </c>
      <c r="C4510" s="495">
        <v>610137</v>
      </c>
      <c r="D4510" s="495"/>
      <c r="E4510" s="495">
        <f t="shared" si="577"/>
        <v>27637416.700000007</v>
      </c>
      <c r="F4510" s="495">
        <f t="shared" si="577"/>
        <v>0</v>
      </c>
      <c r="G4510" s="495">
        <f t="shared" si="576"/>
        <v>27637416.700000007</v>
      </c>
      <c r="H4510" s="495">
        <f>VLOOKUP(A4510,'02-Metrics'!A:R,18,FALSE)</f>
        <v>51072634</v>
      </c>
      <c r="I4510" s="496">
        <f t="shared" si="571"/>
        <v>0.54113944270037073</v>
      </c>
      <c r="J4510" s="512"/>
      <c r="K4510" s="491">
        <v>554573.35000000149</v>
      </c>
      <c r="L4510" s="489">
        <f t="shared" si="575"/>
        <v>41182</v>
      </c>
      <c r="M4510" s="241" t="s">
        <v>1041</v>
      </c>
      <c r="S4510">
        <f t="shared" si="573"/>
        <v>2012</v>
      </c>
    </row>
    <row r="4511" spans="1:19">
      <c r="A4511" s="418" t="s">
        <v>1214</v>
      </c>
      <c r="B4511" s="494">
        <v>41212</v>
      </c>
      <c r="C4511" s="495"/>
      <c r="D4511" s="495"/>
      <c r="E4511" s="495">
        <f t="shared" si="577"/>
        <v>27637416.700000007</v>
      </c>
      <c r="F4511" s="495">
        <f t="shared" si="577"/>
        <v>0</v>
      </c>
      <c r="G4511" s="495">
        <f t="shared" si="576"/>
        <v>27637416.700000007</v>
      </c>
      <c r="H4511" s="495">
        <f>VLOOKUP(A4511,'02-Metrics'!A:R,18,FALSE)</f>
        <v>51072634</v>
      </c>
      <c r="I4511" s="496">
        <f t="shared" si="571"/>
        <v>0.54113944270037073</v>
      </c>
      <c r="J4511" s="512"/>
      <c r="K4511" s="491"/>
      <c r="L4511" s="489">
        <f t="shared" si="575"/>
        <v>41212</v>
      </c>
      <c r="M4511" s="241" t="s">
        <v>1041</v>
      </c>
      <c r="S4511">
        <f t="shared" si="573"/>
        <v>2012</v>
      </c>
    </row>
    <row r="4512" spans="1:19">
      <c r="A4512" s="418" t="s">
        <v>1214</v>
      </c>
      <c r="B4512" s="494">
        <v>41243</v>
      </c>
      <c r="C4512" s="495">
        <v>364111.32</v>
      </c>
      <c r="D4512" s="495"/>
      <c r="E4512" s="495">
        <f t="shared" si="577"/>
        <v>28001528.020000007</v>
      </c>
      <c r="F4512" s="495">
        <f t="shared" si="577"/>
        <v>0</v>
      </c>
      <c r="G4512" s="495">
        <f t="shared" si="576"/>
        <v>28001528.020000007</v>
      </c>
      <c r="H4512" s="495">
        <f>VLOOKUP(A4512,'02-Metrics'!A:R,18,FALSE)</f>
        <v>51072634</v>
      </c>
      <c r="I4512" s="496">
        <f t="shared" si="571"/>
        <v>0.54826872684890327</v>
      </c>
      <c r="J4512" s="512"/>
      <c r="K4512" s="491">
        <v>418482.99999999953</v>
      </c>
      <c r="L4512" s="489">
        <f t="shared" si="575"/>
        <v>41243</v>
      </c>
      <c r="M4512" s="241" t="s">
        <v>1041</v>
      </c>
      <c r="S4512">
        <f t="shared" si="573"/>
        <v>2012</v>
      </c>
    </row>
    <row r="4513" spans="1:19">
      <c r="A4513" s="418" t="s">
        <v>1214</v>
      </c>
      <c r="B4513" s="494">
        <v>41273</v>
      </c>
      <c r="C4513" s="495">
        <v>415290.57</v>
      </c>
      <c r="D4513" s="495"/>
      <c r="E4513" s="495">
        <f t="shared" si="577"/>
        <v>28416818.590000007</v>
      </c>
      <c r="F4513" s="495">
        <f t="shared" si="577"/>
        <v>0</v>
      </c>
      <c r="G4513" s="495">
        <f t="shared" si="576"/>
        <v>28416818.590000007</v>
      </c>
      <c r="H4513" s="495">
        <f>VLOOKUP(A4513,'02-Metrics'!A:R,18,FALSE)</f>
        <v>51072634</v>
      </c>
      <c r="I4513" s="496">
        <f t="shared" si="571"/>
        <v>0.55640009853417793</v>
      </c>
      <c r="J4513" s="512"/>
      <c r="K4513" s="491">
        <v>406487.07000000007</v>
      </c>
      <c r="L4513" s="489">
        <f t="shared" si="575"/>
        <v>41273</v>
      </c>
      <c r="M4513" s="241" t="s">
        <v>1041</v>
      </c>
      <c r="S4513">
        <f t="shared" si="573"/>
        <v>2012</v>
      </c>
    </row>
    <row r="4514" spans="1:19">
      <c r="A4514" s="418" t="s">
        <v>1214</v>
      </c>
      <c r="B4514" s="494">
        <v>41304</v>
      </c>
      <c r="C4514" s="495"/>
      <c r="D4514" s="495"/>
      <c r="E4514" s="495">
        <f t="shared" si="577"/>
        <v>28416818.590000007</v>
      </c>
      <c r="F4514" s="495">
        <f t="shared" si="577"/>
        <v>0</v>
      </c>
      <c r="G4514" s="495">
        <f t="shared" si="576"/>
        <v>28416818.590000007</v>
      </c>
      <c r="H4514" s="495">
        <f>VLOOKUP(A4514,'02-Metrics'!A:R,18,FALSE)</f>
        <v>51072634</v>
      </c>
      <c r="I4514" s="496">
        <f t="shared" si="571"/>
        <v>0.55640009853417793</v>
      </c>
      <c r="J4514" s="512"/>
      <c r="K4514" s="491">
        <v>1358638.66</v>
      </c>
      <c r="L4514" s="489">
        <f t="shared" si="575"/>
        <v>41304</v>
      </c>
      <c r="M4514" s="241" t="s">
        <v>1041</v>
      </c>
      <c r="S4514">
        <f t="shared" si="573"/>
        <v>2013</v>
      </c>
    </row>
    <row r="4515" spans="1:19">
      <c r="A4515" s="418" t="s">
        <v>1214</v>
      </c>
      <c r="B4515" s="494">
        <v>41333</v>
      </c>
      <c r="C4515" s="495"/>
      <c r="D4515" s="495"/>
      <c r="E4515" s="495">
        <f t="shared" si="577"/>
        <v>28416818.590000007</v>
      </c>
      <c r="F4515" s="495">
        <f t="shared" si="577"/>
        <v>0</v>
      </c>
      <c r="G4515" s="495">
        <f t="shared" si="576"/>
        <v>28416818.590000007</v>
      </c>
      <c r="H4515" s="495">
        <f>VLOOKUP(A4515,'02-Metrics'!A:R,18,FALSE)</f>
        <v>51072634</v>
      </c>
      <c r="I4515" s="496">
        <f t="shared" si="571"/>
        <v>0.55640009853417793</v>
      </c>
      <c r="J4515" s="512"/>
      <c r="K4515" s="491"/>
      <c r="L4515" s="489">
        <f t="shared" si="575"/>
        <v>41333</v>
      </c>
      <c r="M4515" s="241" t="s">
        <v>1041</v>
      </c>
      <c r="S4515">
        <f t="shared" si="573"/>
        <v>2013</v>
      </c>
    </row>
    <row r="4516" spans="1:19">
      <c r="A4516" s="418" t="s">
        <v>1214</v>
      </c>
      <c r="B4516" s="494">
        <v>41363</v>
      </c>
      <c r="C4516" s="495"/>
      <c r="D4516" s="495"/>
      <c r="E4516" s="495">
        <f t="shared" si="577"/>
        <v>28416818.590000007</v>
      </c>
      <c r="F4516" s="495">
        <f t="shared" si="577"/>
        <v>0</v>
      </c>
      <c r="G4516" s="495">
        <f>E4516-F4516</f>
        <v>28416818.590000007</v>
      </c>
      <c r="H4516" s="495">
        <f>VLOOKUP(A4516,'02-Metrics'!A:R,18,FALSE)</f>
        <v>51072634</v>
      </c>
      <c r="I4516" s="496">
        <f>G4516/H4516</f>
        <v>0.55640009853417793</v>
      </c>
      <c r="J4516" s="512"/>
      <c r="K4516" s="491"/>
      <c r="L4516" s="489">
        <f t="shared" si="575"/>
        <v>41363</v>
      </c>
      <c r="M4516" s="241" t="s">
        <v>1041</v>
      </c>
      <c r="S4516">
        <f t="shared" si="573"/>
        <v>2013</v>
      </c>
    </row>
    <row r="4517" spans="1:19">
      <c r="A4517" s="418" t="s">
        <v>1214</v>
      </c>
      <c r="B4517" s="494">
        <v>41394</v>
      </c>
      <c r="C4517" s="495">
        <v>1048008.48</v>
      </c>
      <c r="D4517" s="495"/>
      <c r="E4517" s="495">
        <f t="shared" ref="E4517:F4532" si="578">C4517+E4516</f>
        <v>29464827.070000008</v>
      </c>
      <c r="F4517" s="495">
        <f t="shared" si="578"/>
        <v>0</v>
      </c>
      <c r="G4517" s="495">
        <f t="shared" si="576"/>
        <v>29464827.070000008</v>
      </c>
      <c r="H4517" s="495">
        <f>VLOOKUP(A4517,'02-Metrics'!A:R,18,FALSE)</f>
        <v>51072634</v>
      </c>
      <c r="I4517" s="496">
        <f t="shared" si="571"/>
        <v>0.57692005996792739</v>
      </c>
      <c r="J4517" s="512"/>
      <c r="K4517" s="491">
        <v>502054.96499997505</v>
      </c>
      <c r="L4517" s="489">
        <f t="shared" si="575"/>
        <v>41394</v>
      </c>
      <c r="M4517" s="241" t="s">
        <v>1041</v>
      </c>
      <c r="S4517">
        <f t="shared" si="573"/>
        <v>2013</v>
      </c>
    </row>
    <row r="4518" spans="1:19">
      <c r="A4518" s="418" t="s">
        <v>1214</v>
      </c>
      <c r="B4518" s="494">
        <v>41424</v>
      </c>
      <c r="C4518" s="495">
        <v>691323.34</v>
      </c>
      <c r="D4518" s="495"/>
      <c r="E4518" s="495">
        <f t="shared" si="578"/>
        <v>30156150.410000008</v>
      </c>
      <c r="F4518" s="495">
        <f t="shared" si="578"/>
        <v>0</v>
      </c>
      <c r="G4518" s="495">
        <f t="shared" si="576"/>
        <v>30156150.410000008</v>
      </c>
      <c r="H4518" s="495">
        <f>VLOOKUP(A4518,'02-Metrics'!A:R,18,FALSE)</f>
        <v>51072634</v>
      </c>
      <c r="I4518" s="496">
        <f t="shared" si="571"/>
        <v>0.59045614154147619</v>
      </c>
      <c r="J4518" s="512"/>
      <c r="K4518" s="491">
        <v>1393383.1450000219</v>
      </c>
      <c r="L4518" s="489">
        <f t="shared" si="575"/>
        <v>41424</v>
      </c>
      <c r="M4518" s="241" t="s">
        <v>1041</v>
      </c>
      <c r="S4518">
        <f t="shared" si="573"/>
        <v>2013</v>
      </c>
    </row>
    <row r="4519" spans="1:19">
      <c r="A4519" s="418" t="s">
        <v>1214</v>
      </c>
      <c r="B4519" s="494">
        <v>41455</v>
      </c>
      <c r="C4519" s="495">
        <v>561893.75</v>
      </c>
      <c r="D4519" s="495"/>
      <c r="E4519" s="495">
        <f t="shared" si="578"/>
        <v>30718044.160000008</v>
      </c>
      <c r="F4519" s="495">
        <f t="shared" si="578"/>
        <v>0</v>
      </c>
      <c r="G4519" s="495">
        <f t="shared" si="576"/>
        <v>30718044.160000008</v>
      </c>
      <c r="H4519" s="495">
        <f>VLOOKUP(A4519,'02-Metrics'!A:R,18,FALSE)</f>
        <v>51072634</v>
      </c>
      <c r="I4519" s="496">
        <f t="shared" si="571"/>
        <v>0.60145799725152238</v>
      </c>
      <c r="J4519" s="512"/>
      <c r="K4519" s="491">
        <v>766026.75000000559</v>
      </c>
      <c r="L4519" s="489">
        <f t="shared" si="575"/>
        <v>41455</v>
      </c>
      <c r="M4519" s="241" t="s">
        <v>1041</v>
      </c>
      <c r="S4519">
        <f t="shared" si="573"/>
        <v>2013</v>
      </c>
    </row>
    <row r="4520" spans="1:19">
      <c r="A4520" s="418" t="s">
        <v>1214</v>
      </c>
      <c r="B4520" s="494">
        <v>41485</v>
      </c>
      <c r="C4520" s="495">
        <v>579836.99</v>
      </c>
      <c r="D4520" s="495"/>
      <c r="E4520" s="495">
        <f t="shared" si="578"/>
        <v>31297881.150000006</v>
      </c>
      <c r="F4520" s="495">
        <f t="shared" si="578"/>
        <v>0</v>
      </c>
      <c r="G4520" s="495">
        <f t="shared" si="576"/>
        <v>31297881.150000006</v>
      </c>
      <c r="H4520" s="495">
        <f>VLOOKUP(A4520,'02-Metrics'!A:R,18,FALSE)</f>
        <v>51072634</v>
      </c>
      <c r="I4520" s="496">
        <f t="shared" si="571"/>
        <v>0.61281118083708008</v>
      </c>
      <c r="J4520" s="512"/>
      <c r="K4520" s="491">
        <v>649050.23999999953</v>
      </c>
      <c r="L4520" s="489">
        <f t="shared" si="575"/>
        <v>41485</v>
      </c>
      <c r="M4520" s="241" t="s">
        <v>1041</v>
      </c>
      <c r="S4520">
        <f t="shared" si="573"/>
        <v>2013</v>
      </c>
    </row>
    <row r="4521" spans="1:19">
      <c r="A4521" s="418" t="s">
        <v>1214</v>
      </c>
      <c r="B4521" s="494">
        <v>41516</v>
      </c>
      <c r="C4521" s="495">
        <v>441588.76</v>
      </c>
      <c r="D4521" s="495"/>
      <c r="E4521" s="495">
        <f t="shared" si="578"/>
        <v>31739469.910000008</v>
      </c>
      <c r="F4521" s="495">
        <f t="shared" si="578"/>
        <v>0</v>
      </c>
      <c r="G4521" s="495">
        <f t="shared" si="576"/>
        <v>31739469.910000008</v>
      </c>
      <c r="H4521" s="495">
        <f>VLOOKUP(A4521,'02-Metrics'!A:R,18,FALSE)</f>
        <v>51072634</v>
      </c>
      <c r="I4521" s="496">
        <f t="shared" si="571"/>
        <v>0.62145746996326856</v>
      </c>
      <c r="J4521" s="512"/>
      <c r="K4521" s="491">
        <v>317586.06000000029</v>
      </c>
      <c r="L4521" s="489">
        <f t="shared" si="575"/>
        <v>41516</v>
      </c>
      <c r="M4521" s="241" t="s">
        <v>1041</v>
      </c>
      <c r="S4521">
        <f t="shared" si="573"/>
        <v>2013</v>
      </c>
    </row>
    <row r="4522" spans="1:19">
      <c r="A4522" s="418" t="s">
        <v>1214</v>
      </c>
      <c r="B4522" s="494">
        <v>41547</v>
      </c>
      <c r="C4522" s="495">
        <v>1667148</v>
      </c>
      <c r="D4522" s="495"/>
      <c r="E4522" s="495">
        <f t="shared" si="578"/>
        <v>33406617.910000008</v>
      </c>
      <c r="F4522" s="495">
        <f t="shared" si="578"/>
        <v>0</v>
      </c>
      <c r="G4522" s="495">
        <f t="shared" si="576"/>
        <v>33406617.910000008</v>
      </c>
      <c r="H4522" s="495">
        <f>VLOOKUP(A4522,'02-Metrics'!A:R,18,FALSE)</f>
        <v>51072634</v>
      </c>
      <c r="I4522" s="496">
        <f t="shared" si="571"/>
        <v>0.65410015684720724</v>
      </c>
      <c r="J4522" s="512"/>
      <c r="K4522" s="491">
        <v>1035096.9199999981</v>
      </c>
      <c r="L4522" s="489">
        <f t="shared" si="575"/>
        <v>41547</v>
      </c>
      <c r="M4522" s="241" t="s">
        <v>1041</v>
      </c>
      <c r="S4522">
        <f t="shared" si="573"/>
        <v>2013</v>
      </c>
    </row>
    <row r="4523" spans="1:19">
      <c r="A4523" s="418" t="s">
        <v>1214</v>
      </c>
      <c r="B4523" s="494">
        <v>41577</v>
      </c>
      <c r="C4523" s="495"/>
      <c r="D4523" s="495"/>
      <c r="E4523" s="495">
        <f t="shared" si="578"/>
        <v>33406617.910000008</v>
      </c>
      <c r="F4523" s="495">
        <f t="shared" si="578"/>
        <v>0</v>
      </c>
      <c r="G4523" s="495">
        <f t="shared" si="576"/>
        <v>33406617.910000008</v>
      </c>
      <c r="H4523" s="495">
        <f>VLOOKUP(A4523,'02-Metrics'!A:R,18,FALSE)</f>
        <v>51072634</v>
      </c>
      <c r="I4523" s="496">
        <f t="shared" si="571"/>
        <v>0.65410015684720724</v>
      </c>
      <c r="J4523" s="512"/>
      <c r="K4523" s="491"/>
      <c r="L4523" s="489">
        <f t="shared" si="575"/>
        <v>41577</v>
      </c>
      <c r="M4523" s="241" t="s">
        <v>1041</v>
      </c>
      <c r="S4523">
        <f t="shared" si="573"/>
        <v>2013</v>
      </c>
    </row>
    <row r="4524" spans="1:19">
      <c r="A4524" s="418" t="s">
        <v>1214</v>
      </c>
      <c r="B4524" s="494">
        <v>41608</v>
      </c>
      <c r="C4524" s="495">
        <v>1056818.8399999999</v>
      </c>
      <c r="D4524" s="495"/>
      <c r="E4524" s="495">
        <f t="shared" si="578"/>
        <v>34463436.750000007</v>
      </c>
      <c r="F4524" s="495">
        <f t="shared" si="578"/>
        <v>0</v>
      </c>
      <c r="G4524" s="495">
        <f t="shared" si="576"/>
        <v>34463436.750000007</v>
      </c>
      <c r="H4524" s="495">
        <f>VLOOKUP(A4524,'02-Metrics'!A:R,18,FALSE)</f>
        <v>51072634</v>
      </c>
      <c r="I4524" s="496">
        <f t="shared" si="571"/>
        <v>0.67479262475477586</v>
      </c>
      <c r="J4524" s="512"/>
      <c r="K4524" s="491">
        <v>1093224.0499999933</v>
      </c>
      <c r="L4524" s="489">
        <f t="shared" si="575"/>
        <v>41608</v>
      </c>
      <c r="M4524" s="241" t="s">
        <v>1041</v>
      </c>
      <c r="S4524">
        <f t="shared" si="573"/>
        <v>2013</v>
      </c>
    </row>
    <row r="4525" spans="1:19">
      <c r="A4525" s="418" t="s">
        <v>1214</v>
      </c>
      <c r="B4525" s="494">
        <v>41638</v>
      </c>
      <c r="C4525" s="495"/>
      <c r="D4525" s="495"/>
      <c r="E4525" s="495">
        <f t="shared" si="578"/>
        <v>34463436.750000007</v>
      </c>
      <c r="F4525" s="495">
        <f t="shared" si="578"/>
        <v>0</v>
      </c>
      <c r="G4525" s="495">
        <f t="shared" si="576"/>
        <v>34463436.750000007</v>
      </c>
      <c r="H4525" s="495">
        <f>VLOOKUP(A4525,'02-Metrics'!A:R,18,FALSE)</f>
        <v>51072634</v>
      </c>
      <c r="I4525" s="496">
        <f t="shared" si="571"/>
        <v>0.67479262475477586</v>
      </c>
      <c r="J4525" s="512"/>
      <c r="K4525" s="491">
        <v>487957.70000000671</v>
      </c>
      <c r="L4525" s="489">
        <f t="shared" si="575"/>
        <v>41638</v>
      </c>
      <c r="M4525" s="241" t="s">
        <v>1041</v>
      </c>
      <c r="S4525">
        <f t="shared" si="573"/>
        <v>2013</v>
      </c>
    </row>
    <row r="4526" spans="1:19">
      <c r="A4526" s="418" t="s">
        <v>1214</v>
      </c>
      <c r="B4526" s="494">
        <v>41669</v>
      </c>
      <c r="C4526" s="495">
        <v>611443.97</v>
      </c>
      <c r="D4526" s="495">
        <v>85921.22</v>
      </c>
      <c r="E4526" s="495">
        <f t="shared" si="578"/>
        <v>35074880.720000006</v>
      </c>
      <c r="F4526" s="495">
        <f t="shared" si="578"/>
        <v>85921.22</v>
      </c>
      <c r="G4526" s="495">
        <f t="shared" si="576"/>
        <v>34988959.500000007</v>
      </c>
      <c r="H4526" s="495">
        <f>VLOOKUP(A4526,'02-Metrics'!A:R,18,FALSE)</f>
        <v>51072634</v>
      </c>
      <c r="I4526" s="496">
        <f t="shared" si="571"/>
        <v>0.6850823378328208</v>
      </c>
      <c r="J4526" s="512"/>
      <c r="K4526" s="491"/>
      <c r="L4526" s="489">
        <f t="shared" si="575"/>
        <v>41669</v>
      </c>
      <c r="M4526" s="241" t="s">
        <v>1041</v>
      </c>
      <c r="S4526">
        <f t="shared" si="573"/>
        <v>2014</v>
      </c>
    </row>
    <row r="4527" spans="1:19">
      <c r="A4527" s="418" t="s">
        <v>1214</v>
      </c>
      <c r="B4527" s="494">
        <v>41698</v>
      </c>
      <c r="C4527" s="495">
        <v>0</v>
      </c>
      <c r="D4527" s="495">
        <v>218054.59</v>
      </c>
      <c r="E4527" s="495">
        <f t="shared" si="578"/>
        <v>35074880.720000006</v>
      </c>
      <c r="F4527" s="495">
        <f t="shared" si="578"/>
        <v>303975.81</v>
      </c>
      <c r="G4527" s="495">
        <f t="shared" si="576"/>
        <v>34770904.910000004</v>
      </c>
      <c r="H4527" s="495">
        <f>VLOOKUP(A4527,'02-Metrics'!A:R,18,FALSE)</f>
        <v>51072634</v>
      </c>
      <c r="I4527" s="496">
        <f t="shared" si="571"/>
        <v>0.68081283824131733</v>
      </c>
      <c r="J4527" s="512"/>
      <c r="K4527" s="491">
        <v>893468</v>
      </c>
      <c r="L4527" s="489">
        <f t="shared" si="575"/>
        <v>41698</v>
      </c>
      <c r="M4527" s="241" t="s">
        <v>1041</v>
      </c>
      <c r="S4527">
        <f t="shared" si="573"/>
        <v>2014</v>
      </c>
    </row>
    <row r="4528" spans="1:19">
      <c r="A4528" s="418" t="s">
        <v>1214</v>
      </c>
      <c r="B4528" s="494">
        <v>41727</v>
      </c>
      <c r="C4528" s="495">
        <v>42691.91</v>
      </c>
      <c r="D4528" s="495">
        <v>140856.66999999998</v>
      </c>
      <c r="E4528" s="495">
        <f t="shared" si="578"/>
        <v>35117572.630000003</v>
      </c>
      <c r="F4528" s="495">
        <f t="shared" si="578"/>
        <v>444832.48</v>
      </c>
      <c r="G4528" s="495">
        <f t="shared" si="576"/>
        <v>34672740.150000006</v>
      </c>
      <c r="H4528" s="495">
        <f>VLOOKUP(A4528,'02-Metrics'!A:R,18,FALSE)</f>
        <v>51072634</v>
      </c>
      <c r="I4528" s="496">
        <f t="shared" si="571"/>
        <v>0.67889077641854156</v>
      </c>
      <c r="J4528" s="512"/>
      <c r="K4528" s="491"/>
      <c r="L4528" s="489">
        <f t="shared" si="575"/>
        <v>41727</v>
      </c>
      <c r="M4528" s="241" t="s">
        <v>1041</v>
      </c>
      <c r="S4528">
        <f t="shared" si="573"/>
        <v>2014</v>
      </c>
    </row>
    <row r="4529" spans="1:19">
      <c r="A4529" s="418" t="s">
        <v>1214</v>
      </c>
      <c r="B4529" s="494">
        <v>41756</v>
      </c>
      <c r="C4529" s="495">
        <v>2809347.96</v>
      </c>
      <c r="D4529" s="495">
        <v>124046.79</v>
      </c>
      <c r="E4529" s="495">
        <f t="shared" si="578"/>
        <v>37926920.590000004</v>
      </c>
      <c r="F4529" s="495">
        <f t="shared" si="578"/>
        <v>568879.27</v>
      </c>
      <c r="G4529" s="495">
        <f t="shared" si="576"/>
        <v>37358041.32</v>
      </c>
      <c r="H4529" s="495">
        <f>VLOOKUP(A4529,'02-Metrics'!A:R,18,FALSE)</f>
        <v>51072634</v>
      </c>
      <c r="I4529" s="496">
        <f t="shared" si="571"/>
        <v>0.73146885903711178</v>
      </c>
      <c r="J4529" s="512"/>
      <c r="K4529" s="491"/>
      <c r="L4529" s="489">
        <f t="shared" si="575"/>
        <v>41756</v>
      </c>
      <c r="M4529" s="241" t="s">
        <v>1041</v>
      </c>
      <c r="S4529">
        <f t="shared" si="573"/>
        <v>2014</v>
      </c>
    </row>
    <row r="4530" spans="1:19">
      <c r="A4530" s="418" t="s">
        <v>1214</v>
      </c>
      <c r="B4530" s="494">
        <v>41785</v>
      </c>
      <c r="C4530" s="495"/>
      <c r="D4530" s="495">
        <v>52430.99</v>
      </c>
      <c r="E4530" s="495">
        <f t="shared" si="578"/>
        <v>37926920.590000004</v>
      </c>
      <c r="F4530" s="495">
        <f t="shared" si="578"/>
        <v>621310.26</v>
      </c>
      <c r="G4530" s="495">
        <f t="shared" si="576"/>
        <v>37305610.330000006</v>
      </c>
      <c r="H4530" s="495">
        <f>VLOOKUP(A4530,'02-Metrics'!A:R,18,FALSE)</f>
        <v>51072634</v>
      </c>
      <c r="I4530" s="496">
        <f t="shared" si="571"/>
        <v>0.73044226248444533</v>
      </c>
      <c r="J4530" s="512"/>
      <c r="K4530" s="491"/>
      <c r="L4530" s="489">
        <f t="shared" si="575"/>
        <v>41785</v>
      </c>
      <c r="M4530" s="241" t="s">
        <v>1041</v>
      </c>
      <c r="S4530">
        <f t="shared" si="573"/>
        <v>2014</v>
      </c>
    </row>
    <row r="4531" spans="1:19">
      <c r="A4531" s="418" t="s">
        <v>1214</v>
      </c>
      <c r="B4531" s="494">
        <v>41814</v>
      </c>
      <c r="C4531" s="495"/>
      <c r="D4531" s="495">
        <v>45526.92</v>
      </c>
      <c r="E4531" s="495">
        <f t="shared" si="578"/>
        <v>37926920.590000004</v>
      </c>
      <c r="F4531" s="495">
        <f t="shared" si="578"/>
        <v>666837.18000000005</v>
      </c>
      <c r="G4531" s="495">
        <f t="shared" si="576"/>
        <v>37260083.410000004</v>
      </c>
      <c r="H4531" s="495">
        <f>VLOOKUP(A4531,'02-Metrics'!A:R,18,FALSE)</f>
        <v>51072634</v>
      </c>
      <c r="I4531" s="496">
        <f t="shared" si="571"/>
        <v>0.72955084732853226</v>
      </c>
      <c r="J4531" s="512"/>
      <c r="K4531" s="491"/>
      <c r="L4531" s="489">
        <f t="shared" si="575"/>
        <v>41814</v>
      </c>
      <c r="M4531" s="241" t="s">
        <v>1041</v>
      </c>
      <c r="S4531">
        <f t="shared" si="573"/>
        <v>2014</v>
      </c>
    </row>
    <row r="4532" spans="1:19">
      <c r="A4532" s="418" t="s">
        <v>1214</v>
      </c>
      <c r="B4532" s="494">
        <v>41843</v>
      </c>
      <c r="C4532" s="495"/>
      <c r="D4532" s="495">
        <v>57525.72</v>
      </c>
      <c r="E4532" s="495">
        <f t="shared" si="578"/>
        <v>37926920.590000004</v>
      </c>
      <c r="F4532" s="495">
        <f t="shared" si="578"/>
        <v>724362.9</v>
      </c>
      <c r="G4532" s="495">
        <f t="shared" si="576"/>
        <v>37202557.690000005</v>
      </c>
      <c r="H4532" s="495">
        <f>VLOOKUP(A4532,'02-Metrics'!A:R,18,FALSE)</f>
        <v>51072634</v>
      </c>
      <c r="I4532" s="496">
        <f t="shared" si="571"/>
        <v>0.72842449617930427</v>
      </c>
      <c r="J4532" s="512"/>
      <c r="K4532" s="491"/>
      <c r="L4532" s="489">
        <f t="shared" si="575"/>
        <v>41843</v>
      </c>
      <c r="M4532" s="241" t="s">
        <v>1041</v>
      </c>
      <c r="S4532">
        <f t="shared" si="573"/>
        <v>2014</v>
      </c>
    </row>
    <row r="4533" spans="1:19">
      <c r="A4533" s="418" t="s">
        <v>1214</v>
      </c>
      <c r="B4533" s="494">
        <v>41872</v>
      </c>
      <c r="C4533" s="495"/>
      <c r="D4533" s="495">
        <v>8333.49</v>
      </c>
      <c r="E4533" s="495">
        <f t="shared" ref="E4533:F4537" si="579">C4533+E4532</f>
        <v>37926920.590000004</v>
      </c>
      <c r="F4533" s="495">
        <f t="shared" si="579"/>
        <v>732696.39</v>
      </c>
      <c r="G4533" s="495">
        <f t="shared" si="576"/>
        <v>37194224.200000003</v>
      </c>
      <c r="H4533" s="495">
        <f>VLOOKUP(A4533,'02-Metrics'!A:R,18,FALSE)</f>
        <v>51072634</v>
      </c>
      <c r="I4533" s="496">
        <f t="shared" si="571"/>
        <v>0.72826132679978872</v>
      </c>
      <c r="J4533" s="512"/>
      <c r="K4533" s="491"/>
      <c r="L4533" s="489">
        <f t="shared" si="575"/>
        <v>41872</v>
      </c>
      <c r="M4533" s="241" t="s">
        <v>1041</v>
      </c>
      <c r="S4533">
        <f t="shared" si="573"/>
        <v>2014</v>
      </c>
    </row>
    <row r="4534" spans="1:19">
      <c r="A4534" s="418" t="s">
        <v>1214</v>
      </c>
      <c r="B4534" s="494">
        <v>41901</v>
      </c>
      <c r="C4534" s="495"/>
      <c r="D4534" s="495">
        <v>0</v>
      </c>
      <c r="E4534" s="495">
        <f t="shared" si="579"/>
        <v>37926920.590000004</v>
      </c>
      <c r="F4534" s="495">
        <f t="shared" si="579"/>
        <v>732696.39</v>
      </c>
      <c r="G4534" s="495">
        <f t="shared" si="576"/>
        <v>37194224.200000003</v>
      </c>
      <c r="H4534" s="495">
        <f>VLOOKUP(A4534,'02-Metrics'!A:R,18,FALSE)</f>
        <v>51072634</v>
      </c>
      <c r="I4534" s="496">
        <f t="shared" si="571"/>
        <v>0.72826132679978872</v>
      </c>
      <c r="J4534" s="512"/>
      <c r="K4534" s="491"/>
      <c r="L4534" s="489">
        <f t="shared" si="575"/>
        <v>41901</v>
      </c>
      <c r="M4534" s="241" t="s">
        <v>1041</v>
      </c>
      <c r="S4534">
        <f t="shared" si="573"/>
        <v>2014</v>
      </c>
    </row>
    <row r="4535" spans="1:19">
      <c r="A4535" s="418" t="s">
        <v>1214</v>
      </c>
      <c r="B4535" s="494">
        <v>41930</v>
      </c>
      <c r="C4535" s="495"/>
      <c r="D4535" s="495">
        <v>0</v>
      </c>
      <c r="E4535" s="495">
        <f t="shared" si="579"/>
        <v>37926920.590000004</v>
      </c>
      <c r="F4535" s="495">
        <f t="shared" si="579"/>
        <v>732696.39</v>
      </c>
      <c r="G4535" s="495">
        <f t="shared" si="576"/>
        <v>37194224.200000003</v>
      </c>
      <c r="H4535" s="495">
        <f>VLOOKUP(A4535,'02-Metrics'!A:R,18,FALSE)</f>
        <v>51072634</v>
      </c>
      <c r="I4535" s="496">
        <f t="shared" ref="I4535:I4598" si="580">G4535/H4535</f>
        <v>0.72826132679978872</v>
      </c>
      <c r="J4535" s="512"/>
      <c r="K4535" s="491"/>
      <c r="L4535" s="489">
        <f t="shared" si="575"/>
        <v>41930</v>
      </c>
      <c r="M4535" s="241" t="s">
        <v>1041</v>
      </c>
      <c r="S4535">
        <f t="shared" si="573"/>
        <v>2014</v>
      </c>
    </row>
    <row r="4536" spans="1:19">
      <c r="A4536" s="418" t="s">
        <v>1214</v>
      </c>
      <c r="B4536" s="494">
        <v>41959</v>
      </c>
      <c r="C4536" s="495"/>
      <c r="D4536" s="495">
        <v>197496.71000000002</v>
      </c>
      <c r="E4536" s="495">
        <f t="shared" si="579"/>
        <v>37926920.590000004</v>
      </c>
      <c r="F4536" s="495">
        <f t="shared" si="579"/>
        <v>930193.10000000009</v>
      </c>
      <c r="G4536" s="495">
        <f t="shared" si="576"/>
        <v>36996727.490000002</v>
      </c>
      <c r="H4536" s="495">
        <f>VLOOKUP(A4536,'02-Metrics'!A:R,18,FALSE)</f>
        <v>51072634</v>
      </c>
      <c r="I4536" s="496">
        <f t="shared" si="580"/>
        <v>0.72439434962371441</v>
      </c>
      <c r="J4536" s="512"/>
      <c r="K4536" s="491"/>
      <c r="L4536" s="489">
        <f t="shared" si="575"/>
        <v>41959</v>
      </c>
      <c r="M4536" s="241" t="s">
        <v>1041</v>
      </c>
      <c r="S4536">
        <f t="shared" si="573"/>
        <v>2014</v>
      </c>
    </row>
    <row r="4537" spans="1:19">
      <c r="A4537" s="418" t="s">
        <v>1214</v>
      </c>
      <c r="B4537" s="494">
        <v>41988</v>
      </c>
      <c r="C4537" s="495"/>
      <c r="D4537" s="495">
        <v>49733.79</v>
      </c>
      <c r="E4537" s="495">
        <f t="shared" si="579"/>
        <v>37926920.590000004</v>
      </c>
      <c r="F4537" s="495">
        <f t="shared" si="579"/>
        <v>979926.89000000013</v>
      </c>
      <c r="G4537" s="495">
        <f t="shared" si="576"/>
        <v>36946993.700000003</v>
      </c>
      <c r="H4537" s="495">
        <f>VLOOKUP(A4537,'02-Metrics'!A:R,18,FALSE)</f>
        <v>51072634</v>
      </c>
      <c r="I4537" s="496">
        <f t="shared" si="580"/>
        <v>0.72342056413225142</v>
      </c>
      <c r="J4537" s="512"/>
      <c r="K4537" s="491"/>
      <c r="L4537" s="489">
        <f t="shared" si="575"/>
        <v>41988</v>
      </c>
      <c r="M4537" s="241" t="s">
        <v>1041</v>
      </c>
      <c r="S4537">
        <f t="shared" si="573"/>
        <v>2014</v>
      </c>
    </row>
    <row r="4538" spans="1:19">
      <c r="A4538" s="418"/>
      <c r="B4538" s="505"/>
      <c r="C4538" s="506"/>
      <c r="D4538" s="506"/>
      <c r="E4538" s="506"/>
      <c r="F4538" s="506"/>
      <c r="G4538" s="506"/>
      <c r="H4538" s="495"/>
      <c r="I4538" s="496"/>
      <c r="J4538" s="512"/>
      <c r="K4538" s="491"/>
      <c r="L4538" s="489"/>
      <c r="S4538">
        <f t="shared" si="573"/>
        <v>1900</v>
      </c>
    </row>
    <row r="4539" spans="1:19">
      <c r="A4539" s="418" t="s">
        <v>1220</v>
      </c>
      <c r="B4539" s="494">
        <v>41670</v>
      </c>
      <c r="C4539" s="495"/>
      <c r="D4539" s="495">
        <v>167056.04999999999</v>
      </c>
      <c r="E4539" s="495">
        <f t="shared" ref="E4539:F4554" si="581">C4539+E4538</f>
        <v>0</v>
      </c>
      <c r="F4539" s="495">
        <f t="shared" si="581"/>
        <v>167056.04999999999</v>
      </c>
      <c r="G4539" s="495">
        <f t="shared" si="576"/>
        <v>-167056.04999999999</v>
      </c>
      <c r="H4539" s="495">
        <f>VLOOKUP(A4539,'02-Metrics'!A:R,18,FALSE)</f>
        <v>67245402</v>
      </c>
      <c r="I4539" s="496">
        <f t="shared" si="580"/>
        <v>-2.4842746869146531E-3</v>
      </c>
      <c r="J4539" s="512"/>
      <c r="K4539" s="491"/>
      <c r="L4539" s="489"/>
      <c r="M4539" s="241" t="s">
        <v>1041</v>
      </c>
      <c r="S4539">
        <f t="shared" si="573"/>
        <v>2014</v>
      </c>
    </row>
    <row r="4540" spans="1:19">
      <c r="A4540" s="418" t="s">
        <v>1220</v>
      </c>
      <c r="B4540" s="494">
        <v>41698</v>
      </c>
      <c r="C4540" s="495"/>
      <c r="D4540" s="495">
        <v>337593.25</v>
      </c>
      <c r="E4540" s="495">
        <f t="shared" si="581"/>
        <v>0</v>
      </c>
      <c r="F4540" s="495">
        <f t="shared" si="581"/>
        <v>504649.3</v>
      </c>
      <c r="G4540" s="495">
        <f t="shared" si="576"/>
        <v>-504649.3</v>
      </c>
      <c r="H4540" s="495">
        <f>VLOOKUP(A4540,'02-Metrics'!A:R,18,FALSE)</f>
        <v>67245402</v>
      </c>
      <c r="I4540" s="496">
        <f t="shared" si="580"/>
        <v>-7.5045919124700896E-3</v>
      </c>
      <c r="J4540" s="512"/>
      <c r="K4540" s="491"/>
      <c r="L4540" s="489"/>
      <c r="M4540" s="241" t="s">
        <v>1041</v>
      </c>
      <c r="S4540">
        <f t="shared" si="573"/>
        <v>2014</v>
      </c>
    </row>
    <row r="4541" spans="1:19">
      <c r="A4541" s="418" t="s">
        <v>1220</v>
      </c>
      <c r="B4541" s="494">
        <v>41729</v>
      </c>
      <c r="C4541" s="495"/>
      <c r="D4541" s="495">
        <v>236892.16</v>
      </c>
      <c r="E4541" s="495">
        <f t="shared" si="581"/>
        <v>0</v>
      </c>
      <c r="F4541" s="495">
        <f t="shared" si="581"/>
        <v>741541.46</v>
      </c>
      <c r="G4541" s="495">
        <f t="shared" si="576"/>
        <v>-741541.46</v>
      </c>
      <c r="H4541" s="495">
        <f>VLOOKUP(A4541,'02-Metrics'!A:R,18,FALSE)</f>
        <v>67245402</v>
      </c>
      <c r="I4541" s="496">
        <f t="shared" si="580"/>
        <v>-1.102739277251997E-2</v>
      </c>
      <c r="J4541" s="512"/>
      <c r="K4541" s="491"/>
      <c r="L4541" s="489"/>
      <c r="M4541" s="241" t="s">
        <v>1041</v>
      </c>
      <c r="S4541">
        <f t="shared" si="573"/>
        <v>2014</v>
      </c>
    </row>
    <row r="4542" spans="1:19">
      <c r="A4542" s="418" t="s">
        <v>1220</v>
      </c>
      <c r="B4542" s="494">
        <v>41759</v>
      </c>
      <c r="C4542" s="495"/>
      <c r="D4542" s="495">
        <v>406729.32</v>
      </c>
      <c r="E4542" s="495">
        <f t="shared" si="581"/>
        <v>0</v>
      </c>
      <c r="F4542" s="495">
        <f t="shared" si="581"/>
        <v>1148270.78</v>
      </c>
      <c r="G4542" s="495">
        <f t="shared" si="576"/>
        <v>-1148270.78</v>
      </c>
      <c r="H4542" s="495">
        <f>VLOOKUP(A4542,'02-Metrics'!A:R,18,FALSE)</f>
        <v>67245402</v>
      </c>
      <c r="I4542" s="496">
        <f t="shared" si="580"/>
        <v>-1.7075825942716501E-2</v>
      </c>
      <c r="J4542" s="512"/>
      <c r="K4542" s="491"/>
      <c r="L4542" s="489"/>
      <c r="M4542" s="241" t="s">
        <v>1041</v>
      </c>
      <c r="S4542">
        <f t="shared" si="573"/>
        <v>2014</v>
      </c>
    </row>
    <row r="4543" spans="1:19">
      <c r="A4543" s="418" t="s">
        <v>1220</v>
      </c>
      <c r="B4543" s="494">
        <v>41790</v>
      </c>
      <c r="C4543" s="495"/>
      <c r="D4543" s="495">
        <v>623744.84</v>
      </c>
      <c r="E4543" s="495">
        <f t="shared" si="581"/>
        <v>0</v>
      </c>
      <c r="F4543" s="495">
        <f t="shared" si="581"/>
        <v>1772015.62</v>
      </c>
      <c r="G4543" s="495">
        <f t="shared" si="576"/>
        <v>-1772015.62</v>
      </c>
      <c r="H4543" s="495">
        <f>VLOOKUP(A4543,'02-Metrics'!A:R,18,FALSE)</f>
        <v>67245402</v>
      </c>
      <c r="I4543" s="496">
        <f t="shared" si="580"/>
        <v>-2.6351476343319358E-2</v>
      </c>
      <c r="J4543" s="512"/>
      <c r="K4543" s="491"/>
      <c r="L4543" s="489"/>
      <c r="M4543" s="241" t="s">
        <v>1041</v>
      </c>
      <c r="S4543">
        <f t="shared" si="573"/>
        <v>2014</v>
      </c>
    </row>
    <row r="4544" spans="1:19">
      <c r="A4544" s="418" t="s">
        <v>1220</v>
      </c>
      <c r="B4544" s="494">
        <v>41820</v>
      </c>
      <c r="C4544" s="495"/>
      <c r="D4544" s="495">
        <v>694547.28</v>
      </c>
      <c r="E4544" s="495">
        <f t="shared" si="581"/>
        <v>0</v>
      </c>
      <c r="F4544" s="495">
        <f t="shared" si="581"/>
        <v>2466562.9000000004</v>
      </c>
      <c r="G4544" s="495">
        <f t="shared" si="576"/>
        <v>-2466562.9000000004</v>
      </c>
      <c r="H4544" s="495">
        <f>VLOOKUP(A4544,'02-Metrics'!A:R,18,FALSE)</f>
        <v>67245402</v>
      </c>
      <c r="I4544" s="496">
        <f t="shared" si="580"/>
        <v>-3.6680023118904108E-2</v>
      </c>
      <c r="J4544" s="512"/>
      <c r="K4544" s="491"/>
      <c r="L4544" s="489"/>
      <c r="M4544" s="241" t="s">
        <v>1041</v>
      </c>
      <c r="S4544">
        <f t="shared" si="573"/>
        <v>2014</v>
      </c>
    </row>
    <row r="4545" spans="1:19">
      <c r="A4545" s="418" t="s">
        <v>1220</v>
      </c>
      <c r="B4545" s="494">
        <v>41851</v>
      </c>
      <c r="C4545" s="495"/>
      <c r="D4545" s="495">
        <v>1166548.74</v>
      </c>
      <c r="E4545" s="495">
        <f t="shared" si="581"/>
        <v>0</v>
      </c>
      <c r="F4545" s="495">
        <f t="shared" si="581"/>
        <v>3633111.6400000006</v>
      </c>
      <c r="G4545" s="495">
        <f t="shared" si="576"/>
        <v>-3633111.6400000006</v>
      </c>
      <c r="H4545" s="495">
        <f>VLOOKUP(A4545,'02-Metrics'!A:R,18,FALSE)</f>
        <v>67245402</v>
      </c>
      <c r="I4545" s="496">
        <f t="shared" si="580"/>
        <v>-5.4027658872498087E-2</v>
      </c>
      <c r="J4545" s="512"/>
      <c r="K4545" s="491"/>
      <c r="L4545" s="489"/>
      <c r="M4545" s="241" t="s">
        <v>1041</v>
      </c>
      <c r="S4545">
        <f t="shared" si="573"/>
        <v>2014</v>
      </c>
    </row>
    <row r="4546" spans="1:19">
      <c r="A4546" s="418" t="s">
        <v>1220</v>
      </c>
      <c r="B4546" s="494">
        <v>41882</v>
      </c>
      <c r="C4546" s="495"/>
      <c r="D4546" s="495">
        <v>999419.35000000009</v>
      </c>
      <c r="E4546" s="495">
        <f t="shared" si="581"/>
        <v>0</v>
      </c>
      <c r="F4546" s="495">
        <f t="shared" si="581"/>
        <v>4632530.99</v>
      </c>
      <c r="G4546" s="495">
        <f t="shared" si="576"/>
        <v>-4632530.99</v>
      </c>
      <c r="H4546" s="495">
        <f>VLOOKUP(A4546,'02-Metrics'!A:R,18,FALSE)</f>
        <v>67245402</v>
      </c>
      <c r="I4546" s="496">
        <f t="shared" si="580"/>
        <v>-6.888992930698816E-2</v>
      </c>
      <c r="J4546" s="512"/>
      <c r="K4546" s="491"/>
      <c r="L4546" s="489"/>
      <c r="M4546" s="241" t="s">
        <v>1041</v>
      </c>
      <c r="S4546">
        <f t="shared" si="573"/>
        <v>2014</v>
      </c>
    </row>
    <row r="4547" spans="1:19">
      <c r="A4547" s="418" t="s">
        <v>1220</v>
      </c>
      <c r="B4547" s="494">
        <v>41912</v>
      </c>
      <c r="C4547" s="495"/>
      <c r="D4547" s="495">
        <v>1205874.08</v>
      </c>
      <c r="E4547" s="495">
        <f t="shared" si="581"/>
        <v>0</v>
      </c>
      <c r="F4547" s="495">
        <f t="shared" si="581"/>
        <v>5838405.0700000003</v>
      </c>
      <c r="G4547" s="495">
        <f t="shared" si="576"/>
        <v>-5838405.0700000003</v>
      </c>
      <c r="H4547" s="495">
        <f>VLOOKUP(A4547,'02-Metrics'!A:R,18,FALSE)</f>
        <v>67245402</v>
      </c>
      <c r="I4547" s="496">
        <f t="shared" si="580"/>
        <v>-8.6822368464687008E-2</v>
      </c>
      <c r="J4547" s="512"/>
      <c r="K4547" s="491"/>
      <c r="L4547" s="489"/>
      <c r="M4547" s="241" t="s">
        <v>1041</v>
      </c>
      <c r="S4547">
        <f t="shared" ref="S4547:S4610" si="582">YEAR(B4547)</f>
        <v>2014</v>
      </c>
    </row>
    <row r="4548" spans="1:19">
      <c r="A4548" s="418" t="s">
        <v>1220</v>
      </c>
      <c r="B4548" s="494">
        <v>41943</v>
      </c>
      <c r="C4548" s="495"/>
      <c r="D4548" s="495">
        <v>952769.7300000001</v>
      </c>
      <c r="E4548" s="495">
        <f t="shared" si="581"/>
        <v>0</v>
      </c>
      <c r="F4548" s="495">
        <f t="shared" si="581"/>
        <v>6791174.8000000007</v>
      </c>
      <c r="G4548" s="495">
        <f t="shared" si="576"/>
        <v>-6791174.8000000007</v>
      </c>
      <c r="H4548" s="495">
        <f>VLOOKUP(A4548,'02-Metrics'!A:R,18,FALSE)</f>
        <v>67245402</v>
      </c>
      <c r="I4548" s="496">
        <f t="shared" si="580"/>
        <v>-0.10099091682134639</v>
      </c>
      <c r="J4548" s="512"/>
      <c r="K4548" s="491"/>
      <c r="L4548" s="489"/>
      <c r="M4548" s="241" t="s">
        <v>1041</v>
      </c>
      <c r="S4548">
        <f t="shared" si="582"/>
        <v>2014</v>
      </c>
    </row>
    <row r="4549" spans="1:19">
      <c r="A4549" s="418" t="s">
        <v>1220</v>
      </c>
      <c r="B4549" s="494">
        <v>41973</v>
      </c>
      <c r="C4549" s="495">
        <v>0</v>
      </c>
      <c r="D4549" s="495">
        <v>2196536.4</v>
      </c>
      <c r="E4549" s="495">
        <f t="shared" si="581"/>
        <v>0</v>
      </c>
      <c r="F4549" s="495">
        <f t="shared" si="581"/>
        <v>8987711.2000000011</v>
      </c>
      <c r="G4549" s="495">
        <f t="shared" si="576"/>
        <v>-8987711.2000000011</v>
      </c>
      <c r="H4549" s="495">
        <f>VLOOKUP(A4549,'02-Metrics'!A:R,18,FALSE)</f>
        <v>67245402</v>
      </c>
      <c r="I4549" s="496">
        <f t="shared" si="580"/>
        <v>-0.13365540145034752</v>
      </c>
      <c r="J4549" s="512"/>
      <c r="K4549" s="491">
        <v>42859946</v>
      </c>
      <c r="L4549" s="489">
        <v>41973</v>
      </c>
      <c r="M4549" s="241" t="s">
        <v>1041</v>
      </c>
      <c r="S4549">
        <f t="shared" si="582"/>
        <v>2014</v>
      </c>
    </row>
    <row r="4550" spans="1:19">
      <c r="A4550" s="418" t="s">
        <v>1220</v>
      </c>
      <c r="B4550" s="494">
        <v>42004</v>
      </c>
      <c r="C4550" s="495">
        <v>13887457</v>
      </c>
      <c r="D4550" s="495">
        <v>3846353.54</v>
      </c>
      <c r="E4550" s="495">
        <f t="shared" si="581"/>
        <v>13887457</v>
      </c>
      <c r="F4550" s="495">
        <f t="shared" si="581"/>
        <v>12834064.740000002</v>
      </c>
      <c r="G4550" s="495">
        <f t="shared" si="576"/>
        <v>1053392.2599999979</v>
      </c>
      <c r="H4550" s="495">
        <f>VLOOKUP(A4550,'02-Metrics'!A:R,18,FALSE)</f>
        <v>67245402</v>
      </c>
      <c r="I4550" s="496">
        <f t="shared" si="580"/>
        <v>1.566489646385039E-2</v>
      </c>
      <c r="J4550" s="512"/>
      <c r="K4550" s="491">
        <v>0</v>
      </c>
      <c r="L4550" s="489">
        <v>42004</v>
      </c>
      <c r="M4550" s="241" t="s">
        <v>1041</v>
      </c>
      <c r="S4550">
        <f t="shared" si="582"/>
        <v>2014</v>
      </c>
    </row>
    <row r="4551" spans="1:19">
      <c r="A4551" s="418" t="s">
        <v>1220</v>
      </c>
      <c r="B4551" s="494">
        <v>42035</v>
      </c>
      <c r="C4551" s="495">
        <v>3792225</v>
      </c>
      <c r="D4551" s="495">
        <v>2469766</v>
      </c>
      <c r="E4551" s="495">
        <f t="shared" si="581"/>
        <v>17679682</v>
      </c>
      <c r="F4551" s="495">
        <f t="shared" si="581"/>
        <v>15303830.740000002</v>
      </c>
      <c r="G4551" s="495">
        <f t="shared" si="576"/>
        <v>2375851.2599999979</v>
      </c>
      <c r="H4551" s="495">
        <f>VLOOKUP(A4551,'02-Metrics'!A:R,18,FALSE)</f>
        <v>67245402</v>
      </c>
      <c r="I4551" s="496">
        <f t="shared" si="580"/>
        <v>3.5331058917604477E-2</v>
      </c>
      <c r="J4551" s="512"/>
      <c r="K4551" s="491">
        <v>4424505</v>
      </c>
      <c r="L4551" s="489">
        <v>42035</v>
      </c>
      <c r="M4551" s="241" t="s">
        <v>1041</v>
      </c>
      <c r="S4551">
        <f t="shared" si="582"/>
        <v>2015</v>
      </c>
    </row>
    <row r="4552" spans="1:19">
      <c r="A4552" s="418" t="s">
        <v>1220</v>
      </c>
      <c r="B4552" s="494">
        <v>42063</v>
      </c>
      <c r="C4552" s="495">
        <v>10225673</v>
      </c>
      <c r="D4552" s="495">
        <v>999379</v>
      </c>
      <c r="E4552" s="495">
        <f t="shared" si="581"/>
        <v>27905355</v>
      </c>
      <c r="F4552" s="495">
        <f t="shared" si="581"/>
        <v>16303209.740000002</v>
      </c>
      <c r="G4552" s="495">
        <f t="shared" si="576"/>
        <v>11602145.259999998</v>
      </c>
      <c r="H4552" s="495">
        <f>VLOOKUP(A4552,'02-Metrics'!A:R,18,FALSE)</f>
        <v>67245402</v>
      </c>
      <c r="I4552" s="496">
        <f t="shared" si="580"/>
        <v>0.17253440257521246</v>
      </c>
      <c r="J4552" s="512"/>
      <c r="K4552" s="491">
        <v>0</v>
      </c>
      <c r="L4552" s="489">
        <v>42063</v>
      </c>
      <c r="M4552" s="241" t="s">
        <v>1041</v>
      </c>
      <c r="S4552">
        <f t="shared" si="582"/>
        <v>2015</v>
      </c>
    </row>
    <row r="4553" spans="1:19">
      <c r="A4553" s="418" t="s">
        <v>1220</v>
      </c>
      <c r="B4553" s="494">
        <v>42094</v>
      </c>
      <c r="C4553" s="495">
        <v>828261</v>
      </c>
      <c r="D4553" s="495">
        <v>2021463</v>
      </c>
      <c r="E4553" s="495">
        <f t="shared" si="581"/>
        <v>28733616</v>
      </c>
      <c r="F4553" s="495">
        <f t="shared" si="581"/>
        <v>18324672.740000002</v>
      </c>
      <c r="G4553" s="495">
        <f t="shared" si="576"/>
        <v>10408943.259999998</v>
      </c>
      <c r="H4553" s="495">
        <f>VLOOKUP(A4553,'02-Metrics'!A:R,18,FALSE)</f>
        <v>67245402</v>
      </c>
      <c r="I4553" s="496">
        <f t="shared" si="580"/>
        <v>0.15479040871820496</v>
      </c>
      <c r="J4553" s="512"/>
      <c r="K4553" s="491">
        <v>6770565</v>
      </c>
      <c r="L4553" s="489">
        <v>42094</v>
      </c>
      <c r="M4553" s="241" t="s">
        <v>1041</v>
      </c>
      <c r="S4553">
        <f t="shared" si="582"/>
        <v>2015</v>
      </c>
    </row>
    <row r="4554" spans="1:19">
      <c r="A4554" s="418" t="s">
        <v>1220</v>
      </c>
      <c r="B4554" s="494">
        <v>42124</v>
      </c>
      <c r="C4554" s="495">
        <v>0</v>
      </c>
      <c r="D4554" s="495">
        <v>1796856</v>
      </c>
      <c r="E4554" s="495">
        <f t="shared" si="581"/>
        <v>28733616</v>
      </c>
      <c r="F4554" s="495">
        <f t="shared" si="581"/>
        <v>20121528.740000002</v>
      </c>
      <c r="G4554" s="495">
        <f t="shared" si="576"/>
        <v>8612087.2599999979</v>
      </c>
      <c r="H4554" s="495">
        <f>VLOOKUP(A4554,'02-Metrics'!A:R,18,FALSE)</f>
        <v>67245402</v>
      </c>
      <c r="I4554" s="496">
        <f t="shared" si="580"/>
        <v>0.12806953343813748</v>
      </c>
      <c r="J4554" s="512"/>
      <c r="K4554" s="491">
        <v>8178995</v>
      </c>
      <c r="L4554" s="489">
        <v>42124</v>
      </c>
      <c r="M4554" s="241" t="s">
        <v>1041</v>
      </c>
      <c r="S4554">
        <f t="shared" si="582"/>
        <v>2015</v>
      </c>
    </row>
    <row r="4555" spans="1:19">
      <c r="A4555" s="418" t="s">
        <v>1220</v>
      </c>
      <c r="B4555" s="494">
        <v>42155</v>
      </c>
      <c r="C4555" s="495">
        <v>0</v>
      </c>
      <c r="D4555" s="495">
        <v>1314563</v>
      </c>
      <c r="E4555" s="495">
        <f t="shared" ref="E4555:F4567" si="583">C4555+E4554</f>
        <v>28733616</v>
      </c>
      <c r="F4555" s="495">
        <f t="shared" si="583"/>
        <v>21436091.740000002</v>
      </c>
      <c r="G4555" s="495">
        <f t="shared" si="576"/>
        <v>7297524.2599999979</v>
      </c>
      <c r="H4555" s="495">
        <f>VLOOKUP(A4555,'02-Metrics'!A:R,18,FALSE)</f>
        <v>67245402</v>
      </c>
      <c r="I4555" s="496">
        <f t="shared" si="580"/>
        <v>0.10852079165204481</v>
      </c>
      <c r="J4555" s="512"/>
      <c r="K4555" s="491">
        <v>0</v>
      </c>
      <c r="L4555" s="489">
        <v>42155</v>
      </c>
      <c r="M4555" s="241" t="s">
        <v>1041</v>
      </c>
      <c r="S4555">
        <f t="shared" si="582"/>
        <v>2015</v>
      </c>
    </row>
    <row r="4556" spans="1:19">
      <c r="A4556" s="418" t="s">
        <v>1220</v>
      </c>
      <c r="B4556" s="494">
        <v>42185</v>
      </c>
      <c r="C4556" s="495">
        <v>4569470</v>
      </c>
      <c r="D4556" s="495">
        <v>1127121</v>
      </c>
      <c r="E4556" s="495">
        <f t="shared" si="583"/>
        <v>33303086</v>
      </c>
      <c r="F4556" s="495">
        <f t="shared" si="583"/>
        <v>22563212.740000002</v>
      </c>
      <c r="G4556" s="495">
        <f t="shared" si="576"/>
        <v>10739873.259999998</v>
      </c>
      <c r="H4556" s="495">
        <f>VLOOKUP(A4556,'02-Metrics'!A:R,18,FALSE)</f>
        <v>67245402</v>
      </c>
      <c r="I4556" s="496">
        <f t="shared" si="580"/>
        <v>0.15971163738451585</v>
      </c>
      <c r="J4556" s="512"/>
      <c r="K4556" s="491">
        <v>5196348</v>
      </c>
      <c r="L4556" s="489">
        <v>42185</v>
      </c>
      <c r="M4556" s="241" t="s">
        <v>1041</v>
      </c>
      <c r="S4556">
        <f t="shared" si="582"/>
        <v>2015</v>
      </c>
    </row>
    <row r="4557" spans="1:19">
      <c r="A4557" s="418" t="s">
        <v>1220</v>
      </c>
      <c r="B4557" s="494">
        <v>42216</v>
      </c>
      <c r="C4557" s="495">
        <v>0</v>
      </c>
      <c r="D4557" s="495">
        <v>862981</v>
      </c>
      <c r="E4557" s="495">
        <f t="shared" si="583"/>
        <v>33303086</v>
      </c>
      <c r="F4557" s="495">
        <f t="shared" si="583"/>
        <v>23426193.740000002</v>
      </c>
      <c r="G4557" s="495">
        <f t="shared" si="576"/>
        <v>9876892.2599999979</v>
      </c>
      <c r="H4557" s="495">
        <f>VLOOKUP(A4557,'02-Metrics'!A:R,18,FALSE)</f>
        <v>67245402</v>
      </c>
      <c r="I4557" s="496">
        <f t="shared" si="580"/>
        <v>0.14687832872201431</v>
      </c>
      <c r="J4557" s="512"/>
      <c r="K4557" s="491">
        <v>0</v>
      </c>
      <c r="L4557" s="489">
        <v>42216</v>
      </c>
      <c r="M4557" s="241" t="s">
        <v>1041</v>
      </c>
      <c r="S4557">
        <f t="shared" si="582"/>
        <v>2015</v>
      </c>
    </row>
    <row r="4558" spans="1:19">
      <c r="A4558" s="418" t="s">
        <v>1220</v>
      </c>
      <c r="B4558" s="494">
        <v>42247</v>
      </c>
      <c r="C4558" s="495">
        <v>0</v>
      </c>
      <c r="D4558" s="495">
        <v>1148916</v>
      </c>
      <c r="E4558" s="495">
        <f t="shared" si="583"/>
        <v>33303086</v>
      </c>
      <c r="F4558" s="495">
        <f t="shared" si="583"/>
        <v>24575109.740000002</v>
      </c>
      <c r="G4558" s="495">
        <f t="shared" si="576"/>
        <v>8727976.2599999979</v>
      </c>
      <c r="H4558" s="495">
        <f>VLOOKUP(A4558,'02-Metrics'!A:R,18,FALSE)</f>
        <v>67245402</v>
      </c>
      <c r="I4558" s="496">
        <f t="shared" si="580"/>
        <v>0.12979290777382813</v>
      </c>
      <c r="J4558" s="512"/>
      <c r="K4558" s="491">
        <v>0</v>
      </c>
      <c r="L4558" s="489">
        <v>42247</v>
      </c>
      <c r="M4558" s="241" t="s">
        <v>1041</v>
      </c>
      <c r="S4558">
        <f t="shared" si="582"/>
        <v>2015</v>
      </c>
    </row>
    <row r="4559" spans="1:19">
      <c r="A4559" s="418" t="s">
        <v>1220</v>
      </c>
      <c r="B4559" s="494">
        <v>42277</v>
      </c>
      <c r="C4559" s="495">
        <v>0</v>
      </c>
      <c r="D4559" s="495">
        <v>86025</v>
      </c>
      <c r="E4559" s="495">
        <f t="shared" si="583"/>
        <v>33303086</v>
      </c>
      <c r="F4559" s="495">
        <f t="shared" si="583"/>
        <v>24661134.740000002</v>
      </c>
      <c r="G4559" s="495">
        <f t="shared" si="576"/>
        <v>8641951.2599999979</v>
      </c>
      <c r="H4559" s="495">
        <f>VLOOKUP(A4559,'02-Metrics'!A:R,18,FALSE)</f>
        <v>67245402</v>
      </c>
      <c r="I4559" s="496">
        <f t="shared" si="580"/>
        <v>0.12851363815179509</v>
      </c>
      <c r="J4559" s="512"/>
      <c r="K4559" s="491">
        <v>0</v>
      </c>
      <c r="L4559" s="489">
        <v>42277</v>
      </c>
      <c r="M4559" s="241" t="s">
        <v>1041</v>
      </c>
      <c r="S4559">
        <f t="shared" si="582"/>
        <v>2015</v>
      </c>
    </row>
    <row r="4560" spans="1:19">
      <c r="A4560" s="418" t="s">
        <v>1220</v>
      </c>
      <c r="B4560" s="494">
        <v>42308</v>
      </c>
      <c r="C4560" s="495">
        <v>0</v>
      </c>
      <c r="D4560" s="495">
        <v>88349</v>
      </c>
      <c r="E4560" s="495">
        <f t="shared" si="583"/>
        <v>33303086</v>
      </c>
      <c r="F4560" s="495">
        <f t="shared" si="583"/>
        <v>24749483.740000002</v>
      </c>
      <c r="G4560" s="495">
        <f t="shared" ref="G4560:G4622" si="584">E4560-F4560</f>
        <v>8553602.2599999979</v>
      </c>
      <c r="H4560" s="495">
        <f>VLOOKUP(A4560,'02-Metrics'!A:R,18,FALSE)</f>
        <v>67245402</v>
      </c>
      <c r="I4560" s="496">
        <f t="shared" si="580"/>
        <v>0.12719980854601773</v>
      </c>
      <c r="J4560" s="512"/>
      <c r="K4560" s="491">
        <v>0</v>
      </c>
      <c r="L4560" s="489">
        <v>42308</v>
      </c>
      <c r="M4560" s="241" t="s">
        <v>1041</v>
      </c>
      <c r="S4560">
        <f t="shared" si="582"/>
        <v>2015</v>
      </c>
    </row>
    <row r="4561" spans="1:19">
      <c r="A4561" s="418" t="s">
        <v>1220</v>
      </c>
      <c r="B4561" s="494">
        <v>42338</v>
      </c>
      <c r="C4561" s="495">
        <v>0</v>
      </c>
      <c r="D4561" s="495">
        <v>27280</v>
      </c>
      <c r="E4561" s="495">
        <f t="shared" si="583"/>
        <v>33303086</v>
      </c>
      <c r="F4561" s="495">
        <f t="shared" si="583"/>
        <v>24776763.740000002</v>
      </c>
      <c r="G4561" s="495">
        <f t="shared" si="584"/>
        <v>8526322.2599999979</v>
      </c>
      <c r="H4561" s="495">
        <f>VLOOKUP(A4561,'02-Metrics'!A:R,18,FALSE)</f>
        <v>67245402</v>
      </c>
      <c r="I4561" s="496">
        <f t="shared" si="580"/>
        <v>0.12679413025146311</v>
      </c>
      <c r="J4561" s="512"/>
      <c r="K4561" s="491">
        <v>0</v>
      </c>
      <c r="L4561" s="489">
        <v>42338</v>
      </c>
      <c r="M4561" s="241" t="s">
        <v>1041</v>
      </c>
      <c r="S4561">
        <f t="shared" si="582"/>
        <v>2015</v>
      </c>
    </row>
    <row r="4562" spans="1:19">
      <c r="A4562" s="418" t="s">
        <v>1220</v>
      </c>
      <c r="B4562" s="494">
        <v>42369</v>
      </c>
      <c r="C4562" s="495">
        <v>0</v>
      </c>
      <c r="D4562" s="495">
        <v>32091</v>
      </c>
      <c r="E4562" s="495">
        <f t="shared" si="583"/>
        <v>33303086</v>
      </c>
      <c r="F4562" s="495">
        <f t="shared" si="583"/>
        <v>24808854.740000002</v>
      </c>
      <c r="G4562" s="495">
        <f t="shared" si="584"/>
        <v>8494231.2599999979</v>
      </c>
      <c r="H4562" s="495">
        <f>VLOOKUP(A4562,'02-Metrics'!A:R,18,FALSE)</f>
        <v>67245402</v>
      </c>
      <c r="I4562" s="496">
        <f t="shared" si="580"/>
        <v>0.12631690803186807</v>
      </c>
      <c r="J4562" s="512"/>
      <c r="K4562" s="491">
        <v>0</v>
      </c>
      <c r="L4562" s="489">
        <v>42369</v>
      </c>
      <c r="M4562" s="241" t="s">
        <v>1041</v>
      </c>
      <c r="S4562">
        <f t="shared" si="582"/>
        <v>2015</v>
      </c>
    </row>
    <row r="4563" spans="1:19">
      <c r="A4563" s="418" t="s">
        <v>1220</v>
      </c>
      <c r="B4563" s="494">
        <v>42521</v>
      </c>
      <c r="C4563" s="495">
        <v>0</v>
      </c>
      <c r="D4563" s="495">
        <v>690072</v>
      </c>
      <c r="E4563" s="495">
        <f t="shared" si="583"/>
        <v>33303086</v>
      </c>
      <c r="F4563" s="495">
        <f t="shared" si="583"/>
        <v>25498926.740000002</v>
      </c>
      <c r="G4563" s="495">
        <f t="shared" si="584"/>
        <v>7804159.2599999979</v>
      </c>
      <c r="H4563" s="495">
        <f>VLOOKUP(A4563,'02-Metrics'!A:R,18,FALSE)</f>
        <v>67245402</v>
      </c>
      <c r="I4563" s="496">
        <f t="shared" si="580"/>
        <v>0.11605491272102141</v>
      </c>
      <c r="J4563" s="512"/>
      <c r="K4563" s="491">
        <v>0</v>
      </c>
      <c r="L4563" s="489">
        <v>42521</v>
      </c>
      <c r="M4563" s="241" t="s">
        <v>1041</v>
      </c>
      <c r="S4563">
        <f t="shared" si="582"/>
        <v>2016</v>
      </c>
    </row>
    <row r="4564" spans="1:19">
      <c r="A4564" s="418" t="s">
        <v>1220</v>
      </c>
      <c r="B4564" s="494">
        <v>42551</v>
      </c>
      <c r="C4564" s="495">
        <v>14775102</v>
      </c>
      <c r="D4564" s="495">
        <v>0</v>
      </c>
      <c r="E4564" s="495">
        <f t="shared" si="583"/>
        <v>48078188</v>
      </c>
      <c r="F4564" s="495">
        <f t="shared" si="583"/>
        <v>25498926.740000002</v>
      </c>
      <c r="G4564" s="495">
        <f t="shared" si="584"/>
        <v>22579261.259999998</v>
      </c>
      <c r="H4564" s="495">
        <f>VLOOKUP(A4564,'02-Metrics'!A:R,18,FALSE)</f>
        <v>67245402</v>
      </c>
      <c r="I4564" s="496">
        <f t="shared" si="580"/>
        <v>0.33577405426173224</v>
      </c>
      <c r="J4564" s="512"/>
      <c r="K4564" s="491">
        <v>0</v>
      </c>
      <c r="L4564" s="489">
        <v>42551</v>
      </c>
      <c r="M4564" s="241" t="s">
        <v>1041</v>
      </c>
      <c r="S4564">
        <f t="shared" si="582"/>
        <v>2016</v>
      </c>
    </row>
    <row r="4565" spans="1:19">
      <c r="A4565" s="418" t="s">
        <v>1220</v>
      </c>
      <c r="B4565" s="494">
        <v>42613</v>
      </c>
      <c r="C4565" s="495">
        <v>0</v>
      </c>
      <c r="D4565" s="495">
        <v>433350</v>
      </c>
      <c r="E4565" s="495">
        <f t="shared" si="583"/>
        <v>48078188</v>
      </c>
      <c r="F4565" s="495">
        <f t="shared" si="583"/>
        <v>25932276.740000002</v>
      </c>
      <c r="G4565" s="495">
        <f t="shared" si="584"/>
        <v>22145911.259999998</v>
      </c>
      <c r="H4565" s="495">
        <f>VLOOKUP(A4565,'02-Metrics'!A:R,18,FALSE)</f>
        <v>67245402</v>
      </c>
      <c r="I4565" s="496">
        <f t="shared" si="580"/>
        <v>0.32932974748221444</v>
      </c>
      <c r="J4565" s="512"/>
      <c r="K4565" s="491">
        <v>0</v>
      </c>
      <c r="L4565" s="489">
        <v>42613</v>
      </c>
      <c r="M4565" s="241" t="s">
        <v>1041</v>
      </c>
      <c r="S4565">
        <f t="shared" si="582"/>
        <v>2016</v>
      </c>
    </row>
    <row r="4566" spans="1:19">
      <c r="A4566" s="418" t="s">
        <v>1220</v>
      </c>
      <c r="B4566" s="494">
        <v>42643</v>
      </c>
      <c r="C4566" s="495">
        <v>0</v>
      </c>
      <c r="D4566" s="495">
        <v>25721</v>
      </c>
      <c r="E4566" s="495">
        <f t="shared" si="583"/>
        <v>48078188</v>
      </c>
      <c r="F4566" s="495">
        <f t="shared" si="583"/>
        <v>25957997.740000002</v>
      </c>
      <c r="G4566" s="495">
        <f t="shared" si="584"/>
        <v>22120190.259999998</v>
      </c>
      <c r="H4566" s="495">
        <f>VLOOKUP(A4566,'02-Metrics'!A:R,18,FALSE)</f>
        <v>67245402</v>
      </c>
      <c r="I4566" s="496">
        <f t="shared" si="580"/>
        <v>0.32894725292890653</v>
      </c>
      <c r="J4566" s="512"/>
      <c r="K4566" s="491">
        <v>0</v>
      </c>
      <c r="L4566" s="489">
        <v>42643</v>
      </c>
      <c r="M4566" s="241" t="s">
        <v>1041</v>
      </c>
      <c r="S4566">
        <f t="shared" si="582"/>
        <v>2016</v>
      </c>
    </row>
    <row r="4567" spans="1:19">
      <c r="A4567" s="418" t="s">
        <v>1220</v>
      </c>
      <c r="B4567" s="494">
        <v>42674</v>
      </c>
      <c r="C4567" s="495">
        <v>0</v>
      </c>
      <c r="D4567" s="495">
        <v>106875</v>
      </c>
      <c r="E4567" s="495">
        <f t="shared" si="583"/>
        <v>48078188</v>
      </c>
      <c r="F4567" s="495">
        <f t="shared" si="583"/>
        <v>26064872.740000002</v>
      </c>
      <c r="G4567" s="495">
        <f t="shared" si="584"/>
        <v>22013315.259999998</v>
      </c>
      <c r="H4567" s="495">
        <f>VLOOKUP(A4567,'02-Metrics'!A:R,18,FALSE)</f>
        <v>67245402</v>
      </c>
      <c r="I4567" s="496">
        <f t="shared" si="580"/>
        <v>0.32735792493291954</v>
      </c>
      <c r="J4567" s="512"/>
      <c r="K4567" s="491">
        <v>0</v>
      </c>
      <c r="L4567" s="489">
        <v>42674</v>
      </c>
      <c r="M4567" s="241" t="s">
        <v>1041</v>
      </c>
      <c r="S4567">
        <f t="shared" si="582"/>
        <v>2016</v>
      </c>
    </row>
    <row r="4568" spans="1:19">
      <c r="A4568" s="418"/>
      <c r="B4568" s="505"/>
      <c r="C4568" s="506"/>
      <c r="D4568" s="506"/>
      <c r="E4568" s="506"/>
      <c r="F4568" s="506"/>
      <c r="G4568" s="506"/>
      <c r="H4568" s="495"/>
      <c r="I4568" s="496"/>
      <c r="J4568" s="512"/>
      <c r="K4568" s="491"/>
      <c r="L4568" s="489"/>
      <c r="S4568">
        <f t="shared" si="582"/>
        <v>1900</v>
      </c>
    </row>
    <row r="4569" spans="1:19">
      <c r="A4569" s="418" t="s">
        <v>103</v>
      </c>
      <c r="B4569" s="494">
        <v>40633</v>
      </c>
      <c r="C4569" s="495">
        <v>812266.13</v>
      </c>
      <c r="D4569" s="495"/>
      <c r="E4569" s="495">
        <f t="shared" ref="E4569:F4581" si="585">C4569+E4568</f>
        <v>812266.13</v>
      </c>
      <c r="F4569" s="495">
        <f t="shared" si="585"/>
        <v>0</v>
      </c>
      <c r="G4569" s="495">
        <f t="shared" si="584"/>
        <v>812266.13</v>
      </c>
      <c r="H4569" s="495">
        <f>VLOOKUP(A4569,'02-Metrics'!A:R,18,FALSE)</f>
        <v>10688481.100000003</v>
      </c>
      <c r="I4569" s="496">
        <f t="shared" si="580"/>
        <v>7.5994533030516356E-2</v>
      </c>
      <c r="J4569" s="512"/>
      <c r="K4569" s="491">
        <v>992881.92419825064</v>
      </c>
      <c r="L4569" s="489">
        <f t="shared" ref="L4569:L4581" si="586">B4569</f>
        <v>40633</v>
      </c>
      <c r="M4569" s="241" t="s">
        <v>1041</v>
      </c>
      <c r="S4569">
        <f t="shared" si="582"/>
        <v>2011</v>
      </c>
    </row>
    <row r="4570" spans="1:19">
      <c r="A4570" s="418" t="s">
        <v>103</v>
      </c>
      <c r="B4570" s="494">
        <v>40663</v>
      </c>
      <c r="C4570" s="495">
        <v>674406.29</v>
      </c>
      <c r="D4570" s="495"/>
      <c r="E4570" s="495">
        <f t="shared" si="585"/>
        <v>1486672.42</v>
      </c>
      <c r="F4570" s="495">
        <f t="shared" si="585"/>
        <v>0</v>
      </c>
      <c r="G4570" s="495">
        <f t="shared" si="584"/>
        <v>1486672.42</v>
      </c>
      <c r="H4570" s="495">
        <f>VLOOKUP(A4570,'02-Metrics'!A:R,18,FALSE)</f>
        <v>10688481.100000003</v>
      </c>
      <c r="I4570" s="496">
        <f t="shared" si="580"/>
        <v>0.13909108376493265</v>
      </c>
      <c r="J4570" s="512"/>
      <c r="K4570" s="491">
        <v>824443.86783284741</v>
      </c>
      <c r="L4570" s="489">
        <f t="shared" si="586"/>
        <v>40663</v>
      </c>
      <c r="M4570" s="241" t="s">
        <v>1041</v>
      </c>
      <c r="S4570">
        <f t="shared" si="582"/>
        <v>2011</v>
      </c>
    </row>
    <row r="4571" spans="1:19">
      <c r="A4571" s="418" t="s">
        <v>103</v>
      </c>
      <c r="B4571" s="494">
        <v>40694</v>
      </c>
      <c r="C4571" s="495">
        <v>508827.95</v>
      </c>
      <c r="D4571" s="495"/>
      <c r="E4571" s="495">
        <f t="shared" si="585"/>
        <v>1995500.3699999999</v>
      </c>
      <c r="F4571" s="495">
        <f t="shared" si="585"/>
        <v>0</v>
      </c>
      <c r="G4571" s="495">
        <f t="shared" si="584"/>
        <v>1995500.3699999999</v>
      </c>
      <c r="H4571" s="495">
        <f>VLOOKUP(A4571,'02-Metrics'!A:R,18,FALSE)</f>
        <v>10688481.100000003</v>
      </c>
      <c r="I4571" s="496">
        <f t="shared" si="580"/>
        <v>0.18669634640603885</v>
      </c>
      <c r="J4571" s="512"/>
      <c r="K4571" s="491">
        <v>999206.95821185608</v>
      </c>
      <c r="L4571" s="489">
        <f t="shared" si="586"/>
        <v>40694</v>
      </c>
      <c r="M4571" s="241" t="s">
        <v>1041</v>
      </c>
      <c r="S4571">
        <f t="shared" si="582"/>
        <v>2011</v>
      </c>
    </row>
    <row r="4572" spans="1:19">
      <c r="A4572" s="418" t="s">
        <v>103</v>
      </c>
      <c r="B4572" s="494">
        <v>40724</v>
      </c>
      <c r="C4572" s="495">
        <v>891799.85</v>
      </c>
      <c r="D4572" s="495"/>
      <c r="E4572" s="495">
        <f t="shared" si="585"/>
        <v>2887300.2199999997</v>
      </c>
      <c r="F4572" s="495">
        <f t="shared" si="585"/>
        <v>0</v>
      </c>
      <c r="G4572" s="495">
        <f t="shared" si="584"/>
        <v>2887300.2199999997</v>
      </c>
      <c r="H4572" s="495">
        <f>VLOOKUP(A4572,'02-Metrics'!A:R,18,FALSE)</f>
        <v>10688481.100000003</v>
      </c>
      <c r="I4572" s="496">
        <f t="shared" si="580"/>
        <v>0.27013194793411749</v>
      </c>
      <c r="J4572" s="512"/>
      <c r="K4572" s="491">
        <v>1298338.2507288628</v>
      </c>
      <c r="L4572" s="489">
        <f t="shared" si="586"/>
        <v>40724</v>
      </c>
      <c r="M4572" s="241" t="s">
        <v>1041</v>
      </c>
      <c r="S4572">
        <f t="shared" si="582"/>
        <v>2011</v>
      </c>
    </row>
    <row r="4573" spans="1:19">
      <c r="A4573" s="418" t="s">
        <v>103</v>
      </c>
      <c r="B4573" s="494">
        <v>40755</v>
      </c>
      <c r="C4573" s="495">
        <v>864555.37</v>
      </c>
      <c r="D4573" s="495"/>
      <c r="E4573" s="495">
        <f t="shared" si="585"/>
        <v>3751855.59</v>
      </c>
      <c r="F4573" s="495">
        <f t="shared" si="585"/>
        <v>0</v>
      </c>
      <c r="G4573" s="495">
        <f t="shared" si="584"/>
        <v>3751855.59</v>
      </c>
      <c r="H4573" s="495">
        <f>VLOOKUP(A4573,'02-Metrics'!A:R,18,FALSE)</f>
        <v>10688481.100000003</v>
      </c>
      <c r="I4573" s="496">
        <f t="shared" si="580"/>
        <v>0.35101859234236737</v>
      </c>
      <c r="J4573" s="512"/>
      <c r="K4573" s="491">
        <v>1638114.3926141884</v>
      </c>
      <c r="L4573" s="489">
        <f t="shared" si="586"/>
        <v>40755</v>
      </c>
      <c r="M4573" s="241" t="s">
        <v>1041</v>
      </c>
      <c r="S4573">
        <f t="shared" si="582"/>
        <v>2011</v>
      </c>
    </row>
    <row r="4574" spans="1:19">
      <c r="A4574" s="418" t="s">
        <v>103</v>
      </c>
      <c r="B4574" s="494">
        <v>40786</v>
      </c>
      <c r="C4574" s="495">
        <v>1289991</v>
      </c>
      <c r="D4574" s="495"/>
      <c r="E4574" s="495">
        <f t="shared" si="585"/>
        <v>5041846.59</v>
      </c>
      <c r="F4574" s="495">
        <f t="shared" si="585"/>
        <v>0</v>
      </c>
      <c r="G4574" s="495">
        <f t="shared" si="584"/>
        <v>5041846.59</v>
      </c>
      <c r="H4574" s="495">
        <f>VLOOKUP(A4574,'02-Metrics'!A:R,18,FALSE)</f>
        <v>10688481.100000003</v>
      </c>
      <c r="I4574" s="496">
        <f t="shared" si="580"/>
        <v>0.47170842543754865</v>
      </c>
      <c r="J4574" s="512"/>
      <c r="K4574" s="491">
        <v>1706277.2108843536</v>
      </c>
      <c r="L4574" s="489">
        <f t="shared" si="586"/>
        <v>40786</v>
      </c>
      <c r="M4574" s="241" t="s">
        <v>1041</v>
      </c>
      <c r="S4574">
        <f t="shared" si="582"/>
        <v>2011</v>
      </c>
    </row>
    <row r="4575" spans="1:19">
      <c r="A4575" s="418" t="s">
        <v>103</v>
      </c>
      <c r="B4575" s="494">
        <v>40816</v>
      </c>
      <c r="C4575" s="495">
        <v>169807.73</v>
      </c>
      <c r="D4575" s="495"/>
      <c r="E4575" s="495">
        <f t="shared" si="585"/>
        <v>5211654.32</v>
      </c>
      <c r="F4575" s="495">
        <f t="shared" si="585"/>
        <v>0</v>
      </c>
      <c r="G4575" s="495">
        <f t="shared" si="584"/>
        <v>5211654.32</v>
      </c>
      <c r="H4575" s="495">
        <f>VLOOKUP(A4575,'02-Metrics'!A:R,18,FALSE)</f>
        <v>10688481.100000003</v>
      </c>
      <c r="I4575" s="496">
        <f t="shared" si="580"/>
        <v>0.48759540960408293</v>
      </c>
      <c r="J4575" s="512"/>
      <c r="K4575" s="491">
        <v>602710.06802721089</v>
      </c>
      <c r="L4575" s="489">
        <f t="shared" si="586"/>
        <v>40816</v>
      </c>
      <c r="M4575" s="241" t="s">
        <v>1041</v>
      </c>
      <c r="S4575">
        <f t="shared" si="582"/>
        <v>2011</v>
      </c>
    </row>
    <row r="4576" spans="1:19">
      <c r="A4576" s="418" t="s">
        <v>103</v>
      </c>
      <c r="B4576" s="494">
        <v>40847</v>
      </c>
      <c r="C4576" s="495">
        <v>615234.07999999996</v>
      </c>
      <c r="D4576" s="495"/>
      <c r="E4576" s="495">
        <f t="shared" si="585"/>
        <v>5826888.4000000004</v>
      </c>
      <c r="F4576" s="495">
        <f t="shared" si="585"/>
        <v>0</v>
      </c>
      <c r="G4576" s="495">
        <f t="shared" si="584"/>
        <v>5826888.4000000004</v>
      </c>
      <c r="H4576" s="495">
        <f>VLOOKUP(A4576,'02-Metrics'!A:R,18,FALSE)</f>
        <v>10688481.100000003</v>
      </c>
      <c r="I4576" s="496">
        <f t="shared" si="580"/>
        <v>0.54515588749088006</v>
      </c>
      <c r="J4576" s="512"/>
      <c r="K4576" s="491">
        <v>964040.20408163255</v>
      </c>
      <c r="L4576" s="489">
        <f t="shared" si="586"/>
        <v>40847</v>
      </c>
      <c r="M4576" s="241" t="s">
        <v>1041</v>
      </c>
      <c r="S4576">
        <f t="shared" si="582"/>
        <v>2011</v>
      </c>
    </row>
    <row r="4577" spans="1:19">
      <c r="A4577" s="418" t="s">
        <v>103</v>
      </c>
      <c r="B4577" s="494">
        <v>40877</v>
      </c>
      <c r="C4577" s="495">
        <v>391126</v>
      </c>
      <c r="D4577" s="495"/>
      <c r="E4577" s="495">
        <f t="shared" si="585"/>
        <v>6218014.4000000004</v>
      </c>
      <c r="F4577" s="495">
        <f t="shared" si="585"/>
        <v>0</v>
      </c>
      <c r="G4577" s="495">
        <f t="shared" si="584"/>
        <v>6218014.4000000004</v>
      </c>
      <c r="H4577" s="495">
        <f>VLOOKUP(A4577,'02-Metrics'!A:R,18,FALSE)</f>
        <v>10688481.100000003</v>
      </c>
      <c r="I4577" s="496">
        <f t="shared" si="580"/>
        <v>0.58174911307089261</v>
      </c>
      <c r="J4577" s="512"/>
      <c r="K4577" s="491">
        <v>847281.2827988338</v>
      </c>
      <c r="L4577" s="489">
        <f t="shared" si="586"/>
        <v>40877</v>
      </c>
      <c r="M4577" s="241" t="s">
        <v>1041</v>
      </c>
      <c r="S4577">
        <f t="shared" si="582"/>
        <v>2011</v>
      </c>
    </row>
    <row r="4578" spans="1:19">
      <c r="A4578" s="418" t="s">
        <v>103</v>
      </c>
      <c r="B4578" s="494">
        <v>40908</v>
      </c>
      <c r="C4578" s="495">
        <v>0</v>
      </c>
      <c r="D4578" s="495"/>
      <c r="E4578" s="495">
        <f t="shared" si="585"/>
        <v>6218014.4000000004</v>
      </c>
      <c r="F4578" s="495">
        <f t="shared" si="585"/>
        <v>0</v>
      </c>
      <c r="G4578" s="495">
        <f t="shared" si="584"/>
        <v>6218014.4000000004</v>
      </c>
      <c r="H4578" s="495">
        <f>VLOOKUP(A4578,'02-Metrics'!A:R,18,FALSE)</f>
        <v>10688481.100000003</v>
      </c>
      <c r="I4578" s="496">
        <f t="shared" si="580"/>
        <v>0.58174911307089261</v>
      </c>
      <c r="J4578" s="512"/>
      <c r="K4578" s="491">
        <v>235607.36637512146</v>
      </c>
      <c r="L4578" s="489">
        <f t="shared" si="586"/>
        <v>40908</v>
      </c>
      <c r="M4578" s="241" t="s">
        <v>1041</v>
      </c>
      <c r="S4578">
        <f t="shared" si="582"/>
        <v>2011</v>
      </c>
    </row>
    <row r="4579" spans="1:19">
      <c r="A4579" s="418" t="s">
        <v>103</v>
      </c>
      <c r="B4579" s="494">
        <v>40939</v>
      </c>
      <c r="C4579" s="495">
        <v>231974.16</v>
      </c>
      <c r="D4579" s="495"/>
      <c r="E4579" s="495">
        <f t="shared" si="585"/>
        <v>6449988.5600000005</v>
      </c>
      <c r="F4579" s="495">
        <f t="shared" si="585"/>
        <v>0</v>
      </c>
      <c r="G4579" s="495">
        <f t="shared" si="584"/>
        <v>6449988.5600000005</v>
      </c>
      <c r="H4579" s="495">
        <f>VLOOKUP(A4579,'02-Metrics'!A:R,18,FALSE)</f>
        <v>10688481.100000003</v>
      </c>
      <c r="I4579" s="496">
        <f t="shared" si="580"/>
        <v>0.6034523053046329</v>
      </c>
      <c r="J4579" s="512"/>
      <c r="K4579" s="491">
        <v>39547.29834791059</v>
      </c>
      <c r="L4579" s="489">
        <f t="shared" si="586"/>
        <v>40939</v>
      </c>
      <c r="M4579" s="241" t="s">
        <v>1041</v>
      </c>
      <c r="S4579">
        <f t="shared" si="582"/>
        <v>2012</v>
      </c>
    </row>
    <row r="4580" spans="1:19">
      <c r="A4580" s="418" t="s">
        <v>103</v>
      </c>
      <c r="B4580" s="494">
        <v>40968</v>
      </c>
      <c r="C4580" s="495">
        <v>61854.48</v>
      </c>
      <c r="D4580" s="495"/>
      <c r="E4580" s="495">
        <f t="shared" si="585"/>
        <v>6511843.040000001</v>
      </c>
      <c r="F4580" s="495">
        <f t="shared" si="585"/>
        <v>0</v>
      </c>
      <c r="G4580" s="495">
        <f t="shared" si="584"/>
        <v>6511843.040000001</v>
      </c>
      <c r="H4580" s="495">
        <f>VLOOKUP(A4580,'02-Metrics'!A:R,18,FALSE)</f>
        <v>10688481.100000003</v>
      </c>
      <c r="I4580" s="496">
        <f t="shared" si="580"/>
        <v>0.60923932774695166</v>
      </c>
      <c r="J4580" s="512"/>
      <c r="K4580" s="491">
        <v>0</v>
      </c>
      <c r="L4580" s="489">
        <f t="shared" si="586"/>
        <v>40968</v>
      </c>
      <c r="M4580" s="241" t="s">
        <v>1041</v>
      </c>
      <c r="S4580">
        <f t="shared" si="582"/>
        <v>2012</v>
      </c>
    </row>
    <row r="4581" spans="1:19">
      <c r="A4581" s="418" t="s">
        <v>103</v>
      </c>
      <c r="B4581" s="494">
        <v>40999</v>
      </c>
      <c r="C4581" s="495"/>
      <c r="D4581" s="495"/>
      <c r="E4581" s="495">
        <f t="shared" si="585"/>
        <v>6511843.040000001</v>
      </c>
      <c r="F4581" s="495">
        <f t="shared" si="585"/>
        <v>0</v>
      </c>
      <c r="G4581" s="495">
        <f t="shared" si="584"/>
        <v>6511843.040000001</v>
      </c>
      <c r="H4581" s="495">
        <f>VLOOKUP(A4581,'02-Metrics'!A:R,18,FALSE)</f>
        <v>10688481.100000003</v>
      </c>
      <c r="I4581" s="496">
        <f t="shared" si="580"/>
        <v>0.60923932774695166</v>
      </c>
      <c r="J4581" s="512"/>
      <c r="K4581" s="491">
        <v>238802.001943638</v>
      </c>
      <c r="L4581" s="489">
        <f t="shared" si="586"/>
        <v>40999</v>
      </c>
      <c r="M4581" s="241" t="s">
        <v>1041</v>
      </c>
      <c r="S4581">
        <f t="shared" si="582"/>
        <v>2012</v>
      </c>
    </row>
    <row r="4582" spans="1:19">
      <c r="A4582" s="418"/>
      <c r="B4582" s="505"/>
      <c r="C4582" s="506"/>
      <c r="D4582" s="506"/>
      <c r="E4582" s="506"/>
      <c r="F4582" s="506"/>
      <c r="G4582" s="506"/>
      <c r="H4582" s="495"/>
      <c r="I4582" s="496"/>
      <c r="J4582" s="512"/>
      <c r="K4582" s="491"/>
      <c r="L4582" s="489"/>
      <c r="S4582">
        <f t="shared" si="582"/>
        <v>1900</v>
      </c>
    </row>
    <row r="4583" spans="1:19">
      <c r="A4583" s="418" t="s">
        <v>1275</v>
      </c>
      <c r="B4583" s="494">
        <v>40816</v>
      </c>
      <c r="C4583" s="503">
        <v>534360.87</v>
      </c>
      <c r="D4583" s="495"/>
      <c r="E4583" s="495">
        <f t="shared" ref="E4583:F4598" si="587">C4583+E4582</f>
        <v>534360.87</v>
      </c>
      <c r="F4583" s="495">
        <f t="shared" si="587"/>
        <v>0</v>
      </c>
      <c r="G4583" s="495">
        <f t="shared" si="584"/>
        <v>534360.87</v>
      </c>
      <c r="H4583" s="495" t="e">
        <f>VLOOKUP(A4583,'02-Metrics'!A:R,18,FALSE)</f>
        <v>#N/A</v>
      </c>
      <c r="I4583" s="496" t="e">
        <f t="shared" si="580"/>
        <v>#N/A</v>
      </c>
      <c r="J4583" s="512"/>
      <c r="K4583" s="491">
        <v>375293.05</v>
      </c>
      <c r="L4583" s="489">
        <f t="shared" ref="L4583:L4622" si="588">B4583</f>
        <v>40816</v>
      </c>
      <c r="M4583" s="241" t="s">
        <v>1041</v>
      </c>
      <c r="S4583">
        <f t="shared" si="582"/>
        <v>2011</v>
      </c>
    </row>
    <row r="4584" spans="1:19">
      <c r="A4584" s="418" t="s">
        <v>1275</v>
      </c>
      <c r="B4584" s="494">
        <v>40846</v>
      </c>
      <c r="C4584" s="503">
        <v>334260.47999999998</v>
      </c>
      <c r="D4584" s="495"/>
      <c r="E4584" s="495">
        <f t="shared" si="587"/>
        <v>868621.35</v>
      </c>
      <c r="F4584" s="495">
        <f t="shared" si="587"/>
        <v>0</v>
      </c>
      <c r="G4584" s="495">
        <f t="shared" si="584"/>
        <v>868621.35</v>
      </c>
      <c r="H4584" s="495" t="e">
        <f>VLOOKUP(A4584,'02-Metrics'!A:R,18,FALSE)</f>
        <v>#N/A</v>
      </c>
      <c r="I4584" s="496" t="e">
        <f t="shared" si="580"/>
        <v>#N/A</v>
      </c>
      <c r="J4584" s="512"/>
      <c r="K4584" s="491">
        <v>403480.81</v>
      </c>
      <c r="L4584" s="489">
        <f t="shared" si="588"/>
        <v>40846</v>
      </c>
      <c r="M4584" s="241" t="s">
        <v>1041</v>
      </c>
      <c r="S4584">
        <f t="shared" si="582"/>
        <v>2011</v>
      </c>
    </row>
    <row r="4585" spans="1:19">
      <c r="A4585" s="418" t="s">
        <v>1275</v>
      </c>
      <c r="B4585" s="494">
        <v>40877</v>
      </c>
      <c r="C4585" s="503">
        <v>1006563.08</v>
      </c>
      <c r="D4585" s="495"/>
      <c r="E4585" s="495">
        <f t="shared" si="587"/>
        <v>1875184.43</v>
      </c>
      <c r="F4585" s="495">
        <f t="shared" si="587"/>
        <v>0</v>
      </c>
      <c r="G4585" s="495">
        <f t="shared" si="584"/>
        <v>1875184.43</v>
      </c>
      <c r="H4585" s="495" t="e">
        <f>VLOOKUP(A4585,'02-Metrics'!A:R,18,FALSE)</f>
        <v>#N/A</v>
      </c>
      <c r="I4585" s="496" t="e">
        <f t="shared" si="580"/>
        <v>#N/A</v>
      </c>
      <c r="J4585" s="512"/>
      <c r="K4585" s="491">
        <v>1179260.82</v>
      </c>
      <c r="L4585" s="489">
        <f t="shared" si="588"/>
        <v>40877</v>
      </c>
      <c r="M4585" s="241" t="s">
        <v>1041</v>
      </c>
      <c r="S4585">
        <f t="shared" si="582"/>
        <v>2011</v>
      </c>
    </row>
    <row r="4586" spans="1:19">
      <c r="A4586" s="418" t="s">
        <v>1275</v>
      </c>
      <c r="B4586" s="494">
        <v>40907</v>
      </c>
      <c r="C4586" s="503">
        <v>1679999.78</v>
      </c>
      <c r="D4586" s="495"/>
      <c r="E4586" s="495">
        <f t="shared" si="587"/>
        <v>3555184.21</v>
      </c>
      <c r="F4586" s="495">
        <f t="shared" si="587"/>
        <v>0</v>
      </c>
      <c r="G4586" s="495">
        <f t="shared" si="584"/>
        <v>3555184.21</v>
      </c>
      <c r="H4586" s="495" t="e">
        <f>VLOOKUP(A4586,'02-Metrics'!A:R,18,FALSE)</f>
        <v>#N/A</v>
      </c>
      <c r="I4586" s="496" t="e">
        <f t="shared" si="580"/>
        <v>#N/A</v>
      </c>
      <c r="J4586" s="512"/>
      <c r="K4586" s="491">
        <v>1871385.39</v>
      </c>
      <c r="L4586" s="489">
        <f t="shared" si="588"/>
        <v>40907</v>
      </c>
      <c r="M4586" s="241" t="s">
        <v>1041</v>
      </c>
      <c r="S4586">
        <f t="shared" si="582"/>
        <v>2011</v>
      </c>
    </row>
    <row r="4587" spans="1:19">
      <c r="A4587" s="418" t="s">
        <v>1275</v>
      </c>
      <c r="B4587" s="494">
        <v>40938</v>
      </c>
      <c r="C4587" s="503">
        <v>2279316.2599999998</v>
      </c>
      <c r="D4587" s="495"/>
      <c r="E4587" s="495">
        <f t="shared" si="587"/>
        <v>5834500.4699999997</v>
      </c>
      <c r="F4587" s="495">
        <f t="shared" si="587"/>
        <v>0</v>
      </c>
      <c r="G4587" s="495">
        <f t="shared" si="584"/>
        <v>5834500.4699999997</v>
      </c>
      <c r="H4587" s="495" t="e">
        <f>VLOOKUP(A4587,'02-Metrics'!A:R,18,FALSE)</f>
        <v>#N/A</v>
      </c>
      <c r="I4587" s="496" t="e">
        <f t="shared" si="580"/>
        <v>#N/A</v>
      </c>
      <c r="J4587" s="512"/>
      <c r="K4587" s="491">
        <v>1570447.18</v>
      </c>
      <c r="L4587" s="489">
        <f t="shared" si="588"/>
        <v>40938</v>
      </c>
      <c r="M4587" s="241" t="s">
        <v>1041</v>
      </c>
      <c r="S4587">
        <f t="shared" si="582"/>
        <v>2012</v>
      </c>
    </row>
    <row r="4588" spans="1:19">
      <c r="A4588" s="418" t="s">
        <v>1275</v>
      </c>
      <c r="B4588" s="494">
        <v>40968</v>
      </c>
      <c r="C4588" s="503">
        <v>1901607.28</v>
      </c>
      <c r="D4588" s="495"/>
      <c r="E4588" s="495">
        <f t="shared" si="587"/>
        <v>7736107.75</v>
      </c>
      <c r="F4588" s="495">
        <f t="shared" si="587"/>
        <v>0</v>
      </c>
      <c r="G4588" s="495">
        <f t="shared" si="584"/>
        <v>7736107.75</v>
      </c>
      <c r="H4588" s="495" t="e">
        <f>VLOOKUP(A4588,'02-Metrics'!A:R,18,FALSE)</f>
        <v>#N/A</v>
      </c>
      <c r="I4588" s="496" t="e">
        <f t="shared" si="580"/>
        <v>#N/A</v>
      </c>
      <c r="J4588" s="512"/>
      <c r="K4588" s="491">
        <v>2724779.37</v>
      </c>
      <c r="L4588" s="489">
        <f t="shared" si="588"/>
        <v>40968</v>
      </c>
      <c r="M4588" s="241" t="s">
        <v>1041</v>
      </c>
      <c r="S4588">
        <f t="shared" si="582"/>
        <v>2012</v>
      </c>
    </row>
    <row r="4589" spans="1:19">
      <c r="A4589" s="418" t="s">
        <v>1275</v>
      </c>
      <c r="B4589" s="494">
        <v>40998</v>
      </c>
      <c r="C4589" s="503">
        <v>2758362.75</v>
      </c>
      <c r="D4589" s="495"/>
      <c r="E4589" s="495">
        <f t="shared" si="587"/>
        <v>10494470.5</v>
      </c>
      <c r="F4589" s="495">
        <f t="shared" si="587"/>
        <v>0</v>
      </c>
      <c r="G4589" s="495">
        <f t="shared" si="584"/>
        <v>10494470.5</v>
      </c>
      <c r="H4589" s="495" t="e">
        <f>VLOOKUP(A4589,'02-Metrics'!A:R,18,FALSE)</f>
        <v>#N/A</v>
      </c>
      <c r="I4589" s="496" t="e">
        <f t="shared" si="580"/>
        <v>#N/A</v>
      </c>
      <c r="J4589" s="512"/>
      <c r="K4589" s="491">
        <v>2095362.63</v>
      </c>
      <c r="L4589" s="489">
        <f t="shared" si="588"/>
        <v>40998</v>
      </c>
      <c r="M4589" s="241" t="s">
        <v>1041</v>
      </c>
      <c r="S4589">
        <f t="shared" si="582"/>
        <v>2012</v>
      </c>
    </row>
    <row r="4590" spans="1:19">
      <c r="A4590" s="418" t="s">
        <v>1275</v>
      </c>
      <c r="B4590" s="494">
        <v>41029</v>
      </c>
      <c r="C4590" s="503">
        <v>4207798.04</v>
      </c>
      <c r="D4590" s="495"/>
      <c r="E4590" s="495">
        <f t="shared" si="587"/>
        <v>14702268.539999999</v>
      </c>
      <c r="F4590" s="495">
        <f t="shared" si="587"/>
        <v>0</v>
      </c>
      <c r="G4590" s="495">
        <f t="shared" si="584"/>
        <v>14702268.539999999</v>
      </c>
      <c r="H4590" s="495" t="e">
        <f>VLOOKUP(A4590,'02-Metrics'!A:R,18,FALSE)</f>
        <v>#N/A</v>
      </c>
      <c r="I4590" s="496" t="e">
        <f t="shared" si="580"/>
        <v>#N/A</v>
      </c>
      <c r="J4590" s="512"/>
      <c r="K4590" s="491">
        <v>4819059.9400000004</v>
      </c>
      <c r="L4590" s="489">
        <f t="shared" si="588"/>
        <v>41029</v>
      </c>
      <c r="M4590" s="241" t="s">
        <v>1041</v>
      </c>
      <c r="S4590">
        <f t="shared" si="582"/>
        <v>2012</v>
      </c>
    </row>
    <row r="4591" spans="1:19">
      <c r="A4591" s="418" t="s">
        <v>1275</v>
      </c>
      <c r="B4591" s="494">
        <v>41059</v>
      </c>
      <c r="C4591" s="503">
        <v>4500000</v>
      </c>
      <c r="D4591" s="495"/>
      <c r="E4591" s="495">
        <f t="shared" si="587"/>
        <v>19202268.539999999</v>
      </c>
      <c r="F4591" s="495">
        <f t="shared" si="587"/>
        <v>0</v>
      </c>
      <c r="G4591" s="495">
        <f t="shared" si="584"/>
        <v>19202268.539999999</v>
      </c>
      <c r="H4591" s="495" t="e">
        <f>VLOOKUP(A4591,'02-Metrics'!A:R,18,FALSE)</f>
        <v>#N/A</v>
      </c>
      <c r="I4591" s="496" t="e">
        <f t="shared" si="580"/>
        <v>#N/A</v>
      </c>
      <c r="J4591" s="512"/>
      <c r="K4591" s="491">
        <v>6902632.4699999997</v>
      </c>
      <c r="L4591" s="489">
        <f t="shared" si="588"/>
        <v>41059</v>
      </c>
      <c r="M4591" s="241" t="s">
        <v>1041</v>
      </c>
      <c r="S4591">
        <f t="shared" si="582"/>
        <v>2012</v>
      </c>
    </row>
    <row r="4592" spans="1:19">
      <c r="A4592" s="418" t="s">
        <v>1275</v>
      </c>
      <c r="B4592" s="494">
        <v>41090</v>
      </c>
      <c r="C4592" s="503">
        <v>5018951.63</v>
      </c>
      <c r="D4592" s="495"/>
      <c r="E4592" s="495">
        <f t="shared" si="587"/>
        <v>24221220.169999998</v>
      </c>
      <c r="F4592" s="495">
        <f t="shared" si="587"/>
        <v>0</v>
      </c>
      <c r="G4592" s="495">
        <f t="shared" si="584"/>
        <v>24221220.169999998</v>
      </c>
      <c r="H4592" s="495" t="e">
        <f>VLOOKUP(A4592,'02-Metrics'!A:R,18,FALSE)</f>
        <v>#N/A</v>
      </c>
      <c r="I4592" s="496" t="e">
        <f t="shared" si="580"/>
        <v>#N/A</v>
      </c>
      <c r="J4592" s="512"/>
      <c r="K4592" s="491">
        <v>6531346.7400000002</v>
      </c>
      <c r="L4592" s="489">
        <f t="shared" si="588"/>
        <v>41090</v>
      </c>
      <c r="M4592" s="241" t="s">
        <v>1041</v>
      </c>
      <c r="S4592">
        <f t="shared" si="582"/>
        <v>2012</v>
      </c>
    </row>
    <row r="4593" spans="1:19">
      <c r="A4593" s="418" t="s">
        <v>1275</v>
      </c>
      <c r="B4593" s="494">
        <v>41120</v>
      </c>
      <c r="C4593" s="503">
        <v>0</v>
      </c>
      <c r="D4593" s="495"/>
      <c r="E4593" s="495">
        <f t="shared" si="587"/>
        <v>24221220.169999998</v>
      </c>
      <c r="F4593" s="495">
        <f t="shared" si="587"/>
        <v>0</v>
      </c>
      <c r="G4593" s="495">
        <f t="shared" si="584"/>
        <v>24221220.169999998</v>
      </c>
      <c r="H4593" s="495" t="e">
        <f>VLOOKUP(A4593,'02-Metrics'!A:R,18,FALSE)</f>
        <v>#N/A</v>
      </c>
      <c r="I4593" s="496" t="e">
        <f t="shared" si="580"/>
        <v>#N/A</v>
      </c>
      <c r="J4593" s="512"/>
      <c r="K4593" s="491">
        <v>0</v>
      </c>
      <c r="L4593" s="489">
        <f t="shared" si="588"/>
        <v>41120</v>
      </c>
      <c r="M4593" s="241" t="s">
        <v>1041</v>
      </c>
      <c r="S4593">
        <f t="shared" si="582"/>
        <v>2012</v>
      </c>
    </row>
    <row r="4594" spans="1:19">
      <c r="A4594" s="418" t="s">
        <v>1275</v>
      </c>
      <c r="B4594" s="494">
        <v>41151</v>
      </c>
      <c r="C4594" s="503">
        <v>2500000</v>
      </c>
      <c r="D4594" s="495"/>
      <c r="E4594" s="495">
        <f t="shared" si="587"/>
        <v>26721220.169999998</v>
      </c>
      <c r="F4594" s="495">
        <f t="shared" si="587"/>
        <v>0</v>
      </c>
      <c r="G4594" s="495">
        <f t="shared" si="584"/>
        <v>26721220.169999998</v>
      </c>
      <c r="H4594" s="495" t="e">
        <f>VLOOKUP(A4594,'02-Metrics'!A:R,18,FALSE)</f>
        <v>#N/A</v>
      </c>
      <c r="I4594" s="496" t="e">
        <f t="shared" si="580"/>
        <v>#N/A</v>
      </c>
      <c r="J4594" s="512"/>
      <c r="K4594" s="491">
        <v>3410178.97</v>
      </c>
      <c r="L4594" s="489">
        <f t="shared" si="588"/>
        <v>41151</v>
      </c>
      <c r="M4594" s="241" t="s">
        <v>1041</v>
      </c>
      <c r="S4594">
        <f t="shared" si="582"/>
        <v>2012</v>
      </c>
    </row>
    <row r="4595" spans="1:19">
      <c r="A4595" s="418" t="s">
        <v>1275</v>
      </c>
      <c r="B4595" s="494">
        <v>41182</v>
      </c>
      <c r="C4595" s="503">
        <v>0</v>
      </c>
      <c r="D4595" s="495"/>
      <c r="E4595" s="495">
        <f t="shared" si="587"/>
        <v>26721220.169999998</v>
      </c>
      <c r="F4595" s="495">
        <f t="shared" si="587"/>
        <v>0</v>
      </c>
      <c r="G4595" s="495">
        <f t="shared" si="584"/>
        <v>26721220.169999998</v>
      </c>
      <c r="H4595" s="495" t="e">
        <f>VLOOKUP(A4595,'02-Metrics'!A:R,18,FALSE)</f>
        <v>#N/A</v>
      </c>
      <c r="I4595" s="496" t="e">
        <f t="shared" si="580"/>
        <v>#N/A</v>
      </c>
      <c r="J4595" s="512"/>
      <c r="K4595" s="491">
        <v>0</v>
      </c>
      <c r="L4595" s="489">
        <f t="shared" si="588"/>
        <v>41182</v>
      </c>
      <c r="M4595" s="241" t="s">
        <v>1041</v>
      </c>
      <c r="S4595">
        <f t="shared" si="582"/>
        <v>2012</v>
      </c>
    </row>
    <row r="4596" spans="1:19">
      <c r="A4596" s="418" t="s">
        <v>1275</v>
      </c>
      <c r="B4596" s="494">
        <v>41212</v>
      </c>
      <c r="C4596" s="503">
        <v>800000</v>
      </c>
      <c r="D4596" s="495"/>
      <c r="E4596" s="495">
        <f t="shared" si="587"/>
        <v>27521220.169999998</v>
      </c>
      <c r="F4596" s="495">
        <f t="shared" si="587"/>
        <v>0</v>
      </c>
      <c r="G4596" s="495">
        <f t="shared" si="584"/>
        <v>27521220.169999998</v>
      </c>
      <c r="H4596" s="495" t="e">
        <f>VLOOKUP(A4596,'02-Metrics'!A:R,18,FALSE)</f>
        <v>#N/A</v>
      </c>
      <c r="I4596" s="496" t="e">
        <f t="shared" si="580"/>
        <v>#N/A</v>
      </c>
      <c r="J4596" s="512"/>
      <c r="K4596" s="491">
        <v>1364060.05</v>
      </c>
      <c r="L4596" s="489">
        <f t="shared" si="588"/>
        <v>41212</v>
      </c>
      <c r="M4596" s="241" t="s">
        <v>1041</v>
      </c>
      <c r="S4596">
        <f t="shared" si="582"/>
        <v>2012</v>
      </c>
    </row>
    <row r="4597" spans="1:19">
      <c r="A4597" s="418" t="s">
        <v>1275</v>
      </c>
      <c r="B4597" s="494">
        <v>41243</v>
      </c>
      <c r="C4597" s="503">
        <v>2518175.4900000002</v>
      </c>
      <c r="D4597" s="495"/>
      <c r="E4597" s="495">
        <f t="shared" si="587"/>
        <v>30039395.659999996</v>
      </c>
      <c r="F4597" s="495">
        <f t="shared" si="587"/>
        <v>0</v>
      </c>
      <c r="G4597" s="495">
        <f t="shared" si="584"/>
        <v>30039395.659999996</v>
      </c>
      <c r="H4597" s="495" t="e">
        <f>VLOOKUP(A4597,'02-Metrics'!A:R,18,FALSE)</f>
        <v>#N/A</v>
      </c>
      <c r="I4597" s="496" t="e">
        <f t="shared" si="580"/>
        <v>#N/A</v>
      </c>
      <c r="J4597" s="512"/>
      <c r="K4597" s="491">
        <v>1953643.09</v>
      </c>
      <c r="L4597" s="489">
        <f t="shared" si="588"/>
        <v>41243</v>
      </c>
      <c r="M4597" s="241" t="s">
        <v>1041</v>
      </c>
      <c r="S4597">
        <f t="shared" si="582"/>
        <v>2012</v>
      </c>
    </row>
    <row r="4598" spans="1:19">
      <c r="A4598" s="418" t="s">
        <v>1275</v>
      </c>
      <c r="B4598" s="494">
        <v>41273</v>
      </c>
      <c r="C4598" s="503">
        <v>2967694.05</v>
      </c>
      <c r="D4598" s="495"/>
      <c r="E4598" s="495">
        <f t="shared" si="587"/>
        <v>33007089.709999997</v>
      </c>
      <c r="F4598" s="495">
        <f t="shared" si="587"/>
        <v>0</v>
      </c>
      <c r="G4598" s="495">
        <f t="shared" si="584"/>
        <v>33007089.709999997</v>
      </c>
      <c r="H4598" s="495" t="e">
        <f>VLOOKUP(A4598,'02-Metrics'!A:R,18,FALSE)</f>
        <v>#N/A</v>
      </c>
      <c r="I4598" s="496" t="e">
        <f t="shared" si="580"/>
        <v>#N/A</v>
      </c>
      <c r="J4598" s="512"/>
      <c r="K4598" s="491">
        <v>1336128.8700000001</v>
      </c>
      <c r="L4598" s="489">
        <f t="shared" si="588"/>
        <v>41273</v>
      </c>
      <c r="M4598" s="241" t="s">
        <v>1041</v>
      </c>
      <c r="S4598">
        <f t="shared" si="582"/>
        <v>2012</v>
      </c>
    </row>
    <row r="4599" spans="1:19">
      <c r="A4599" s="418" t="s">
        <v>1275</v>
      </c>
      <c r="B4599" s="494">
        <v>41304</v>
      </c>
      <c r="C4599" s="503">
        <v>1089297.1499999999</v>
      </c>
      <c r="D4599" s="495"/>
      <c r="E4599" s="495">
        <f t="shared" ref="E4599:F4614" si="589">C4599+E4598</f>
        <v>34096386.859999999</v>
      </c>
      <c r="F4599" s="495">
        <f t="shared" si="589"/>
        <v>0</v>
      </c>
      <c r="G4599" s="495">
        <f t="shared" si="584"/>
        <v>34096386.859999999</v>
      </c>
      <c r="H4599" s="495" t="e">
        <f>VLOOKUP(A4599,'02-Metrics'!A:R,18,FALSE)</f>
        <v>#N/A</v>
      </c>
      <c r="I4599" s="496" t="e">
        <f t="shared" ref="I4599:I4662" si="590">G4599/H4599</f>
        <v>#N/A</v>
      </c>
      <c r="J4599" s="512"/>
      <c r="K4599" s="491">
        <v>1954100.51</v>
      </c>
      <c r="L4599" s="489">
        <f t="shared" si="588"/>
        <v>41304</v>
      </c>
      <c r="M4599" s="241" t="s">
        <v>1041</v>
      </c>
      <c r="S4599">
        <f t="shared" si="582"/>
        <v>2013</v>
      </c>
    </row>
    <row r="4600" spans="1:19">
      <c r="A4600" s="418" t="s">
        <v>1275</v>
      </c>
      <c r="B4600" s="494">
        <v>41333</v>
      </c>
      <c r="C4600" s="503">
        <v>1250000</v>
      </c>
      <c r="D4600" s="495"/>
      <c r="E4600" s="495">
        <f t="shared" si="589"/>
        <v>35346386.859999999</v>
      </c>
      <c r="F4600" s="495">
        <f t="shared" si="589"/>
        <v>0</v>
      </c>
      <c r="G4600" s="495">
        <f t="shared" si="584"/>
        <v>35346386.859999999</v>
      </c>
      <c r="H4600" s="495" t="e">
        <f>VLOOKUP(A4600,'02-Metrics'!A:R,18,FALSE)</f>
        <v>#N/A</v>
      </c>
      <c r="I4600" s="496" t="e">
        <f t="shared" si="590"/>
        <v>#N/A</v>
      </c>
      <c r="J4600" s="512"/>
      <c r="K4600" s="491">
        <v>2058351.4800000002</v>
      </c>
      <c r="L4600" s="489">
        <f t="shared" si="588"/>
        <v>41333</v>
      </c>
      <c r="M4600" s="241" t="s">
        <v>1041</v>
      </c>
      <c r="S4600">
        <f t="shared" si="582"/>
        <v>2013</v>
      </c>
    </row>
    <row r="4601" spans="1:19">
      <c r="A4601" s="418" t="s">
        <v>1275</v>
      </c>
      <c r="B4601" s="494">
        <v>41363</v>
      </c>
      <c r="C4601" s="503">
        <v>3053495.58</v>
      </c>
      <c r="D4601" s="495"/>
      <c r="E4601" s="495">
        <f t="shared" si="589"/>
        <v>38399882.439999998</v>
      </c>
      <c r="F4601" s="495">
        <f t="shared" si="589"/>
        <v>0</v>
      </c>
      <c r="G4601" s="495">
        <f t="shared" si="584"/>
        <v>38399882.439999998</v>
      </c>
      <c r="H4601" s="495" t="e">
        <f>VLOOKUP(A4601,'02-Metrics'!A:R,18,FALSE)</f>
        <v>#N/A</v>
      </c>
      <c r="I4601" s="496" t="e">
        <f t="shared" si="590"/>
        <v>#N/A</v>
      </c>
      <c r="J4601" s="512"/>
      <c r="K4601" s="491">
        <v>3470871.08</v>
      </c>
      <c r="L4601" s="489">
        <f t="shared" si="588"/>
        <v>41363</v>
      </c>
      <c r="M4601" s="241" t="s">
        <v>1041</v>
      </c>
      <c r="S4601">
        <f t="shared" si="582"/>
        <v>2013</v>
      </c>
    </row>
    <row r="4602" spans="1:19">
      <c r="A4602" s="418" t="s">
        <v>1275</v>
      </c>
      <c r="B4602" s="494">
        <v>41394</v>
      </c>
      <c r="C4602" s="503">
        <v>2800000</v>
      </c>
      <c r="D4602" s="495"/>
      <c r="E4602" s="495">
        <f t="shared" si="589"/>
        <v>41199882.439999998</v>
      </c>
      <c r="F4602" s="495">
        <f t="shared" si="589"/>
        <v>0</v>
      </c>
      <c r="G4602" s="495">
        <f t="shared" si="584"/>
        <v>41199882.439999998</v>
      </c>
      <c r="H4602" s="495" t="e">
        <f>VLOOKUP(A4602,'02-Metrics'!A:R,18,FALSE)</f>
        <v>#N/A</v>
      </c>
      <c r="I4602" s="496" t="e">
        <f t="shared" si="590"/>
        <v>#N/A</v>
      </c>
      <c r="J4602" s="512"/>
      <c r="K4602" s="491">
        <v>4814116.3</v>
      </c>
      <c r="L4602" s="489">
        <f t="shared" si="588"/>
        <v>41394</v>
      </c>
      <c r="M4602" s="241" t="s">
        <v>1041</v>
      </c>
      <c r="S4602">
        <f t="shared" si="582"/>
        <v>2013</v>
      </c>
    </row>
    <row r="4603" spans="1:19">
      <c r="A4603" s="418" t="s">
        <v>1275</v>
      </c>
      <c r="B4603" s="494">
        <v>41424</v>
      </c>
      <c r="C4603" s="503">
        <v>0</v>
      </c>
      <c r="D4603" s="495"/>
      <c r="E4603" s="495">
        <f t="shared" si="589"/>
        <v>41199882.439999998</v>
      </c>
      <c r="F4603" s="495">
        <f t="shared" si="589"/>
        <v>0</v>
      </c>
      <c r="G4603" s="495">
        <f t="shared" si="584"/>
        <v>41199882.439999998</v>
      </c>
      <c r="H4603" s="495" t="e">
        <f>VLOOKUP(A4603,'02-Metrics'!A:R,18,FALSE)</f>
        <v>#N/A</v>
      </c>
      <c r="I4603" s="496" t="e">
        <f t="shared" si="590"/>
        <v>#N/A</v>
      </c>
      <c r="J4603" s="512"/>
      <c r="K4603" s="491">
        <v>0</v>
      </c>
      <c r="L4603" s="489">
        <f t="shared" si="588"/>
        <v>41424</v>
      </c>
      <c r="M4603" s="241" t="s">
        <v>1041</v>
      </c>
      <c r="S4603">
        <f t="shared" si="582"/>
        <v>2013</v>
      </c>
    </row>
    <row r="4604" spans="1:19">
      <c r="A4604" s="418" t="s">
        <v>1275</v>
      </c>
      <c r="B4604" s="494">
        <v>41455</v>
      </c>
      <c r="C4604" s="503">
        <v>1645440.77</v>
      </c>
      <c r="D4604" s="495"/>
      <c r="E4604" s="495">
        <f t="shared" si="589"/>
        <v>42845323.210000001</v>
      </c>
      <c r="F4604" s="495">
        <f t="shared" si="589"/>
        <v>0</v>
      </c>
      <c r="G4604" s="495">
        <f t="shared" si="584"/>
        <v>42845323.210000001</v>
      </c>
      <c r="H4604" s="495" t="e">
        <f>VLOOKUP(A4604,'02-Metrics'!A:R,18,FALSE)</f>
        <v>#N/A</v>
      </c>
      <c r="I4604" s="496" t="e">
        <f t="shared" si="590"/>
        <v>#N/A</v>
      </c>
      <c r="J4604" s="512"/>
      <c r="K4604" s="491">
        <v>1583441.85</v>
      </c>
      <c r="L4604" s="489">
        <f t="shared" si="588"/>
        <v>41455</v>
      </c>
      <c r="M4604" s="241" t="s">
        <v>1041</v>
      </c>
      <c r="S4604">
        <f t="shared" si="582"/>
        <v>2013</v>
      </c>
    </row>
    <row r="4605" spans="1:19">
      <c r="A4605" s="418" t="s">
        <v>1275</v>
      </c>
      <c r="B4605" s="494">
        <v>41485</v>
      </c>
      <c r="C4605" s="503">
        <v>1648683.42</v>
      </c>
      <c r="D4605" s="495"/>
      <c r="E4605" s="495">
        <f t="shared" si="589"/>
        <v>44494006.630000003</v>
      </c>
      <c r="F4605" s="495">
        <f t="shared" si="589"/>
        <v>0</v>
      </c>
      <c r="G4605" s="495">
        <f t="shared" si="584"/>
        <v>44494006.630000003</v>
      </c>
      <c r="H4605" s="495" t="e">
        <f>VLOOKUP(A4605,'02-Metrics'!A:R,18,FALSE)</f>
        <v>#N/A</v>
      </c>
      <c r="I4605" s="496" t="e">
        <f t="shared" si="590"/>
        <v>#N/A</v>
      </c>
      <c r="J4605" s="512"/>
      <c r="K4605" s="491">
        <v>1024930.11</v>
      </c>
      <c r="L4605" s="489">
        <f t="shared" si="588"/>
        <v>41485</v>
      </c>
      <c r="M4605" s="241" t="s">
        <v>1041</v>
      </c>
      <c r="S4605">
        <f t="shared" si="582"/>
        <v>2013</v>
      </c>
    </row>
    <row r="4606" spans="1:19">
      <c r="A4606" s="418" t="s">
        <v>1275</v>
      </c>
      <c r="B4606" s="494">
        <v>41516</v>
      </c>
      <c r="C4606" s="503">
        <v>594687.93999999994</v>
      </c>
      <c r="D4606" s="495"/>
      <c r="E4606" s="495">
        <f t="shared" si="589"/>
        <v>45088694.57</v>
      </c>
      <c r="F4606" s="495">
        <f t="shared" si="589"/>
        <v>0</v>
      </c>
      <c r="G4606" s="495">
        <f t="shared" si="584"/>
        <v>45088694.57</v>
      </c>
      <c r="H4606" s="495" t="e">
        <f>VLOOKUP(A4606,'02-Metrics'!A:R,18,FALSE)</f>
        <v>#N/A</v>
      </c>
      <c r="I4606" s="496" t="e">
        <f t="shared" si="590"/>
        <v>#N/A</v>
      </c>
      <c r="J4606" s="512"/>
      <c r="K4606" s="491">
        <v>-131791.54</v>
      </c>
      <c r="L4606" s="489">
        <f t="shared" si="588"/>
        <v>41516</v>
      </c>
      <c r="M4606" s="241" t="s">
        <v>1041</v>
      </c>
      <c r="S4606">
        <f t="shared" si="582"/>
        <v>2013</v>
      </c>
    </row>
    <row r="4607" spans="1:19">
      <c r="A4607" s="418" t="s">
        <v>1275</v>
      </c>
      <c r="B4607" s="494">
        <v>41547</v>
      </c>
      <c r="C4607" s="503">
        <v>0</v>
      </c>
      <c r="D4607" s="495"/>
      <c r="E4607" s="495">
        <f t="shared" si="589"/>
        <v>45088694.57</v>
      </c>
      <c r="F4607" s="495">
        <f t="shared" si="589"/>
        <v>0</v>
      </c>
      <c r="G4607" s="495">
        <f t="shared" si="584"/>
        <v>45088694.57</v>
      </c>
      <c r="H4607" s="495" t="e">
        <f>VLOOKUP(A4607,'02-Metrics'!A:R,18,FALSE)</f>
        <v>#N/A</v>
      </c>
      <c r="I4607" s="496" t="e">
        <f t="shared" si="590"/>
        <v>#N/A</v>
      </c>
      <c r="J4607" s="512"/>
      <c r="K4607" s="491">
        <v>0</v>
      </c>
      <c r="L4607" s="489">
        <f t="shared" si="588"/>
        <v>41547</v>
      </c>
      <c r="M4607" s="241" t="s">
        <v>1041</v>
      </c>
      <c r="S4607">
        <f t="shared" si="582"/>
        <v>2013</v>
      </c>
    </row>
    <row r="4608" spans="1:19">
      <c r="A4608" s="418" t="s">
        <v>1275</v>
      </c>
      <c r="B4608" s="494">
        <v>41577</v>
      </c>
      <c r="C4608" s="503">
        <v>101291.61</v>
      </c>
      <c r="D4608" s="495"/>
      <c r="E4608" s="495">
        <f t="shared" si="589"/>
        <v>45189986.18</v>
      </c>
      <c r="F4608" s="495">
        <f t="shared" si="589"/>
        <v>0</v>
      </c>
      <c r="G4608" s="495">
        <f t="shared" si="584"/>
        <v>45189986.18</v>
      </c>
      <c r="H4608" s="495" t="e">
        <f>VLOOKUP(A4608,'02-Metrics'!A:R,18,FALSE)</f>
        <v>#N/A</v>
      </c>
      <c r="I4608" s="496" t="e">
        <f t="shared" si="590"/>
        <v>#N/A</v>
      </c>
      <c r="J4608" s="512"/>
      <c r="K4608" s="491">
        <v>485933.48000000004</v>
      </c>
      <c r="L4608" s="489">
        <f t="shared" si="588"/>
        <v>41577</v>
      </c>
      <c r="M4608" s="241" t="s">
        <v>1041</v>
      </c>
      <c r="S4608">
        <f t="shared" si="582"/>
        <v>2013</v>
      </c>
    </row>
    <row r="4609" spans="1:19">
      <c r="A4609" s="418" t="s">
        <v>1275</v>
      </c>
      <c r="B4609" s="494">
        <v>41608</v>
      </c>
      <c r="C4609" s="503">
        <v>0</v>
      </c>
      <c r="D4609" s="495"/>
      <c r="E4609" s="495">
        <f t="shared" si="589"/>
        <v>45189986.18</v>
      </c>
      <c r="F4609" s="495">
        <f t="shared" si="589"/>
        <v>0</v>
      </c>
      <c r="G4609" s="495">
        <f t="shared" si="584"/>
        <v>45189986.18</v>
      </c>
      <c r="H4609" s="495" t="e">
        <f>VLOOKUP(A4609,'02-Metrics'!A:R,18,FALSE)</f>
        <v>#N/A</v>
      </c>
      <c r="I4609" s="496" t="e">
        <f t="shared" si="590"/>
        <v>#N/A</v>
      </c>
      <c r="J4609" s="512"/>
      <c r="K4609" s="491">
        <v>0</v>
      </c>
      <c r="L4609" s="489">
        <f t="shared" si="588"/>
        <v>41608</v>
      </c>
      <c r="M4609" s="241" t="s">
        <v>1041</v>
      </c>
      <c r="S4609">
        <f t="shared" si="582"/>
        <v>2013</v>
      </c>
    </row>
    <row r="4610" spans="1:19">
      <c r="A4610" s="418" t="s">
        <v>1275</v>
      </c>
      <c r="B4610" s="494">
        <v>41638</v>
      </c>
      <c r="C4610" s="503">
        <v>0</v>
      </c>
      <c r="D4610" s="495"/>
      <c r="E4610" s="495">
        <f t="shared" si="589"/>
        <v>45189986.18</v>
      </c>
      <c r="F4610" s="495">
        <f t="shared" si="589"/>
        <v>0</v>
      </c>
      <c r="G4610" s="495">
        <f t="shared" si="584"/>
        <v>45189986.18</v>
      </c>
      <c r="H4610" s="495" t="e">
        <f>VLOOKUP(A4610,'02-Metrics'!A:R,18,FALSE)</f>
        <v>#N/A</v>
      </c>
      <c r="I4610" s="496" t="e">
        <f t="shared" si="590"/>
        <v>#N/A</v>
      </c>
      <c r="J4610" s="512"/>
      <c r="K4610" s="491">
        <v>616183.61</v>
      </c>
      <c r="L4610" s="489">
        <f t="shared" si="588"/>
        <v>41638</v>
      </c>
      <c r="M4610" s="241" t="s">
        <v>1041</v>
      </c>
      <c r="S4610">
        <f t="shared" si="582"/>
        <v>2013</v>
      </c>
    </row>
    <row r="4611" spans="1:19">
      <c r="A4611" s="418" t="s">
        <v>1275</v>
      </c>
      <c r="B4611" s="494">
        <v>41669</v>
      </c>
      <c r="C4611" s="495">
        <v>592312</v>
      </c>
      <c r="D4611" s="495">
        <v>219556.83</v>
      </c>
      <c r="E4611" s="495">
        <f t="shared" si="589"/>
        <v>45782298.18</v>
      </c>
      <c r="F4611" s="495">
        <f t="shared" si="589"/>
        <v>219556.83</v>
      </c>
      <c r="G4611" s="495">
        <f t="shared" si="584"/>
        <v>45562741.350000001</v>
      </c>
      <c r="H4611" s="495" t="e">
        <f>VLOOKUP(A4611,'02-Metrics'!A:R,18,FALSE)</f>
        <v>#N/A</v>
      </c>
      <c r="I4611" s="496" t="e">
        <f t="shared" si="590"/>
        <v>#N/A</v>
      </c>
      <c r="J4611" s="512"/>
      <c r="K4611" s="491">
        <v>194134.03</v>
      </c>
      <c r="L4611" s="489">
        <f t="shared" si="588"/>
        <v>41669</v>
      </c>
      <c r="M4611" s="241" t="s">
        <v>1041</v>
      </c>
      <c r="S4611">
        <f t="shared" ref="S4611:S4674" si="591">YEAR(B4611)</f>
        <v>2014</v>
      </c>
    </row>
    <row r="4612" spans="1:19">
      <c r="A4612" s="418" t="s">
        <v>1275</v>
      </c>
      <c r="B4612" s="494">
        <v>41698</v>
      </c>
      <c r="C4612" s="495">
        <v>0</v>
      </c>
      <c r="D4612" s="495">
        <v>548413.6</v>
      </c>
      <c r="E4612" s="495">
        <f t="shared" si="589"/>
        <v>45782298.18</v>
      </c>
      <c r="F4612" s="495">
        <f t="shared" si="589"/>
        <v>767970.42999999993</v>
      </c>
      <c r="G4612" s="495">
        <f t="shared" si="584"/>
        <v>45014327.75</v>
      </c>
      <c r="H4612" s="495" t="e">
        <f>VLOOKUP(A4612,'02-Metrics'!A:R,18,FALSE)</f>
        <v>#N/A</v>
      </c>
      <c r="I4612" s="496" t="e">
        <f t="shared" si="590"/>
        <v>#N/A</v>
      </c>
      <c r="J4612" s="512"/>
      <c r="K4612" s="491">
        <v>0</v>
      </c>
      <c r="L4612" s="489">
        <f t="shared" si="588"/>
        <v>41698</v>
      </c>
      <c r="M4612" s="241" t="s">
        <v>1041</v>
      </c>
      <c r="S4612">
        <f t="shared" si="591"/>
        <v>2014</v>
      </c>
    </row>
    <row r="4613" spans="1:19">
      <c r="A4613" s="418" t="s">
        <v>1275</v>
      </c>
      <c r="B4613" s="494">
        <v>41728</v>
      </c>
      <c r="C4613" s="495">
        <v>300000</v>
      </c>
      <c r="D4613" s="495">
        <v>244155.28</v>
      </c>
      <c r="E4613" s="495">
        <f t="shared" si="589"/>
        <v>46082298.18</v>
      </c>
      <c r="F4613" s="495">
        <f t="shared" si="589"/>
        <v>1012125.71</v>
      </c>
      <c r="G4613" s="495">
        <f t="shared" si="584"/>
        <v>45070172.469999999</v>
      </c>
      <c r="H4613" s="495" t="e">
        <f>VLOOKUP(A4613,'02-Metrics'!A:R,18,FALSE)</f>
        <v>#N/A</v>
      </c>
      <c r="I4613" s="496" t="e">
        <f t="shared" si="590"/>
        <v>#N/A</v>
      </c>
      <c r="J4613" s="512"/>
      <c r="K4613" s="491">
        <v>1010207.1200000001</v>
      </c>
      <c r="L4613" s="489">
        <f t="shared" si="588"/>
        <v>41728</v>
      </c>
      <c r="M4613" s="241" t="s">
        <v>1041</v>
      </c>
      <c r="S4613">
        <f t="shared" si="591"/>
        <v>2014</v>
      </c>
    </row>
    <row r="4614" spans="1:19">
      <c r="A4614" s="418" t="s">
        <v>1275</v>
      </c>
      <c r="B4614" s="494">
        <v>41759</v>
      </c>
      <c r="C4614" s="495">
        <v>1000000</v>
      </c>
      <c r="D4614" s="495">
        <v>1037944.46</v>
      </c>
      <c r="E4614" s="495">
        <f t="shared" si="589"/>
        <v>47082298.18</v>
      </c>
      <c r="F4614" s="495">
        <f t="shared" si="589"/>
        <v>2050070.17</v>
      </c>
      <c r="G4614" s="495">
        <f t="shared" si="584"/>
        <v>45032228.009999998</v>
      </c>
      <c r="H4614" s="495" t="e">
        <f>VLOOKUP(A4614,'02-Metrics'!A:R,18,FALSE)</f>
        <v>#N/A</v>
      </c>
      <c r="I4614" s="496" t="e">
        <f t="shared" si="590"/>
        <v>#N/A</v>
      </c>
      <c r="J4614" s="512"/>
      <c r="K4614" s="491">
        <v>0</v>
      </c>
      <c r="L4614" s="489">
        <f t="shared" si="588"/>
        <v>41759</v>
      </c>
      <c r="M4614" s="241" t="s">
        <v>1041</v>
      </c>
      <c r="S4614">
        <f t="shared" si="591"/>
        <v>2014</v>
      </c>
    </row>
    <row r="4615" spans="1:19">
      <c r="A4615" s="418" t="s">
        <v>1275</v>
      </c>
      <c r="B4615" s="494">
        <v>41789</v>
      </c>
      <c r="C4615" s="495">
        <v>1700000</v>
      </c>
      <c r="D4615" s="495">
        <v>626142.17000000004</v>
      </c>
      <c r="E4615" s="495">
        <f t="shared" ref="E4615:F4622" si="592">C4615+E4614</f>
        <v>48782298.18</v>
      </c>
      <c r="F4615" s="495">
        <f t="shared" si="592"/>
        <v>2676212.34</v>
      </c>
      <c r="G4615" s="495">
        <f t="shared" si="584"/>
        <v>46106085.840000004</v>
      </c>
      <c r="H4615" s="495" t="e">
        <f>VLOOKUP(A4615,'02-Metrics'!A:R,18,FALSE)</f>
        <v>#N/A</v>
      </c>
      <c r="I4615" s="496" t="e">
        <f t="shared" si="590"/>
        <v>#N/A</v>
      </c>
      <c r="J4615" s="512"/>
      <c r="K4615" s="491">
        <v>2683058.29</v>
      </c>
      <c r="L4615" s="489">
        <f t="shared" si="588"/>
        <v>41789</v>
      </c>
      <c r="M4615" s="241" t="s">
        <v>1041</v>
      </c>
      <c r="S4615">
        <f t="shared" si="591"/>
        <v>2014</v>
      </c>
    </row>
    <row r="4616" spans="1:19">
      <c r="A4616" s="418" t="s">
        <v>1275</v>
      </c>
      <c r="B4616" s="494">
        <v>41820</v>
      </c>
      <c r="C4616" s="495">
        <v>0</v>
      </c>
      <c r="D4616" s="495">
        <v>576920.44999999995</v>
      </c>
      <c r="E4616" s="495">
        <f t="shared" si="592"/>
        <v>48782298.18</v>
      </c>
      <c r="F4616" s="495">
        <f t="shared" si="592"/>
        <v>3253132.79</v>
      </c>
      <c r="G4616" s="495">
        <f t="shared" si="584"/>
        <v>45529165.390000001</v>
      </c>
      <c r="H4616" s="495" t="e">
        <f>VLOOKUP(A4616,'02-Metrics'!A:R,18,FALSE)</f>
        <v>#N/A</v>
      </c>
      <c r="I4616" s="496" t="e">
        <f t="shared" si="590"/>
        <v>#N/A</v>
      </c>
      <c r="J4616" s="512"/>
      <c r="K4616" s="491">
        <v>0</v>
      </c>
      <c r="L4616" s="489">
        <f t="shared" si="588"/>
        <v>41820</v>
      </c>
      <c r="M4616" s="241" t="s">
        <v>1041</v>
      </c>
      <c r="S4616">
        <f t="shared" si="591"/>
        <v>2014</v>
      </c>
    </row>
    <row r="4617" spans="1:19">
      <c r="A4617" s="418" t="s">
        <v>1275</v>
      </c>
      <c r="B4617" s="494">
        <v>41850</v>
      </c>
      <c r="C4617" s="495">
        <v>0</v>
      </c>
      <c r="D4617" s="495">
        <v>162116.34</v>
      </c>
      <c r="E4617" s="495">
        <f t="shared" si="592"/>
        <v>48782298.18</v>
      </c>
      <c r="F4617" s="495">
        <f t="shared" si="592"/>
        <v>3415249.13</v>
      </c>
      <c r="G4617" s="495">
        <f t="shared" si="584"/>
        <v>45367049.049999997</v>
      </c>
      <c r="H4617" s="495" t="e">
        <f>VLOOKUP(A4617,'02-Metrics'!A:R,18,FALSE)</f>
        <v>#N/A</v>
      </c>
      <c r="I4617" s="496" t="e">
        <f t="shared" si="590"/>
        <v>#N/A</v>
      </c>
      <c r="J4617" s="512"/>
      <c r="K4617" s="491">
        <v>594603.41</v>
      </c>
      <c r="L4617" s="489">
        <f t="shared" si="588"/>
        <v>41850</v>
      </c>
      <c r="M4617" s="241" t="s">
        <v>1041</v>
      </c>
      <c r="S4617">
        <f t="shared" si="591"/>
        <v>2014</v>
      </c>
    </row>
    <row r="4618" spans="1:19">
      <c r="A4618" s="418" t="s">
        <v>1275</v>
      </c>
      <c r="B4618" s="494">
        <v>41881</v>
      </c>
      <c r="C4618" s="495">
        <v>122257</v>
      </c>
      <c r="D4618" s="495">
        <v>222464.85</v>
      </c>
      <c r="E4618" s="495">
        <f t="shared" si="592"/>
        <v>48904555.18</v>
      </c>
      <c r="F4618" s="495">
        <f t="shared" si="592"/>
        <v>3637713.98</v>
      </c>
      <c r="G4618" s="495">
        <f t="shared" si="584"/>
        <v>45266841.200000003</v>
      </c>
      <c r="H4618" s="495" t="e">
        <f>VLOOKUP(A4618,'02-Metrics'!A:R,18,FALSE)</f>
        <v>#N/A</v>
      </c>
      <c r="I4618" s="496" t="e">
        <f t="shared" si="590"/>
        <v>#N/A</v>
      </c>
      <c r="J4618" s="512"/>
      <c r="K4618" s="491">
        <v>0</v>
      </c>
      <c r="L4618" s="489">
        <f t="shared" si="588"/>
        <v>41881</v>
      </c>
      <c r="M4618" s="241" t="s">
        <v>1041</v>
      </c>
      <c r="S4618">
        <f t="shared" si="591"/>
        <v>2014</v>
      </c>
    </row>
    <row r="4619" spans="1:19">
      <c r="A4619" s="418" t="s">
        <v>1275</v>
      </c>
      <c r="B4619" s="494">
        <v>41912</v>
      </c>
      <c r="C4619" s="495">
        <v>750000</v>
      </c>
      <c r="D4619" s="495">
        <v>0</v>
      </c>
      <c r="E4619" s="495">
        <f t="shared" si="592"/>
        <v>49654555.18</v>
      </c>
      <c r="F4619" s="495">
        <f t="shared" si="592"/>
        <v>3637713.98</v>
      </c>
      <c r="G4619" s="495">
        <f t="shared" si="584"/>
        <v>46016841.200000003</v>
      </c>
      <c r="H4619" s="495" t="e">
        <f>VLOOKUP(A4619,'02-Metrics'!A:R,18,FALSE)</f>
        <v>#N/A</v>
      </c>
      <c r="I4619" s="496" t="e">
        <f t="shared" si="590"/>
        <v>#N/A</v>
      </c>
      <c r="J4619" s="512"/>
      <c r="K4619" s="491">
        <v>0</v>
      </c>
      <c r="L4619" s="489">
        <f t="shared" si="588"/>
        <v>41912</v>
      </c>
      <c r="M4619" s="241" t="s">
        <v>1041</v>
      </c>
      <c r="S4619">
        <f t="shared" si="591"/>
        <v>2014</v>
      </c>
    </row>
    <row r="4620" spans="1:19">
      <c r="A4620" s="418" t="s">
        <v>1275</v>
      </c>
      <c r="B4620" s="494">
        <v>41942</v>
      </c>
      <c r="C4620" s="495">
        <v>0</v>
      </c>
      <c r="D4620" s="495">
        <v>29950.719999999998</v>
      </c>
      <c r="E4620" s="495">
        <f t="shared" si="592"/>
        <v>49654555.18</v>
      </c>
      <c r="F4620" s="495">
        <f t="shared" si="592"/>
        <v>3667664.7</v>
      </c>
      <c r="G4620" s="495">
        <f t="shared" si="584"/>
        <v>45986890.479999997</v>
      </c>
      <c r="H4620" s="495" t="e">
        <f>VLOOKUP(A4620,'02-Metrics'!A:R,18,FALSE)</f>
        <v>#N/A</v>
      </c>
      <c r="I4620" s="496" t="e">
        <f t="shared" si="590"/>
        <v>#N/A</v>
      </c>
      <c r="J4620" s="512"/>
      <c r="K4620" s="491">
        <v>314772.28000000003</v>
      </c>
      <c r="L4620" s="489">
        <f t="shared" si="588"/>
        <v>41942</v>
      </c>
      <c r="M4620" s="241" t="s">
        <v>1041</v>
      </c>
      <c r="S4620">
        <f t="shared" si="591"/>
        <v>2014</v>
      </c>
    </row>
    <row r="4621" spans="1:19">
      <c r="A4621" s="418" t="s">
        <v>1275</v>
      </c>
      <c r="B4621" s="494">
        <v>41973</v>
      </c>
      <c r="C4621" s="495">
        <v>0</v>
      </c>
      <c r="D4621" s="495">
        <v>66593.709999999992</v>
      </c>
      <c r="E4621" s="495">
        <f t="shared" si="592"/>
        <v>49654555.18</v>
      </c>
      <c r="F4621" s="495">
        <f t="shared" si="592"/>
        <v>3734258.41</v>
      </c>
      <c r="G4621" s="495">
        <f t="shared" si="584"/>
        <v>45920296.769999996</v>
      </c>
      <c r="H4621" s="495" t="e">
        <f>VLOOKUP(A4621,'02-Metrics'!A:R,18,FALSE)</f>
        <v>#N/A</v>
      </c>
      <c r="I4621" s="496" t="e">
        <f t="shared" si="590"/>
        <v>#N/A</v>
      </c>
      <c r="J4621" s="512"/>
      <c r="K4621" s="491">
        <v>0</v>
      </c>
      <c r="L4621" s="489">
        <f t="shared" si="588"/>
        <v>41973</v>
      </c>
      <c r="M4621" s="241" t="s">
        <v>1041</v>
      </c>
      <c r="S4621">
        <f t="shared" si="591"/>
        <v>2014</v>
      </c>
    </row>
    <row r="4622" spans="1:19">
      <c r="A4622" s="418" t="s">
        <v>1275</v>
      </c>
      <c r="B4622" s="494">
        <v>42004</v>
      </c>
      <c r="C4622" s="495">
        <v>480000</v>
      </c>
      <c r="D4622" s="495">
        <v>15443</v>
      </c>
      <c r="E4622" s="495">
        <f t="shared" si="592"/>
        <v>50134555.18</v>
      </c>
      <c r="F4622" s="495">
        <f t="shared" si="592"/>
        <v>3749701.41</v>
      </c>
      <c r="G4622" s="495">
        <f t="shared" si="584"/>
        <v>46384853.769999996</v>
      </c>
      <c r="H4622" s="495" t="e">
        <f>VLOOKUP(A4622,'02-Metrics'!A:R,18,FALSE)</f>
        <v>#N/A</v>
      </c>
      <c r="I4622" s="496" t="e">
        <f t="shared" si="590"/>
        <v>#N/A</v>
      </c>
      <c r="J4622" s="512"/>
      <c r="K4622" s="491">
        <v>0</v>
      </c>
      <c r="L4622" s="489">
        <f t="shared" si="588"/>
        <v>42004</v>
      </c>
      <c r="M4622" s="241" t="s">
        <v>1041</v>
      </c>
      <c r="S4622">
        <f t="shared" si="591"/>
        <v>2014</v>
      </c>
    </row>
    <row r="4623" spans="1:19">
      <c r="A4623" s="418"/>
      <c r="B4623" s="505"/>
      <c r="C4623" s="506"/>
      <c r="D4623" s="506"/>
      <c r="E4623" s="506"/>
      <c r="F4623" s="506"/>
      <c r="G4623" s="506"/>
      <c r="H4623" s="495"/>
      <c r="I4623" s="496"/>
      <c r="J4623" s="512"/>
      <c r="K4623" s="491"/>
      <c r="L4623" s="489"/>
      <c r="S4623">
        <f t="shared" si="591"/>
        <v>1900</v>
      </c>
    </row>
    <row r="4624" spans="1:19" ht="15" customHeight="1">
      <c r="A4624" s="418" t="s">
        <v>1207</v>
      </c>
      <c r="B4624" s="494">
        <v>42004</v>
      </c>
      <c r="C4624" s="495">
        <v>22164568</v>
      </c>
      <c r="D4624" s="495">
        <v>22879392</v>
      </c>
      <c r="E4624" s="495">
        <f>C4624+E4623</f>
        <v>22164568</v>
      </c>
      <c r="F4624" s="495">
        <f>D4624+F4623</f>
        <v>22879392</v>
      </c>
      <c r="G4624" s="495">
        <f t="shared" ref="G4624:G4687" si="593">E4624-F4624</f>
        <v>-714824</v>
      </c>
      <c r="H4624" s="495">
        <f>VLOOKUP(A4624,'02-Metrics'!A:R,18,FALSE)</f>
        <v>26193836.68</v>
      </c>
      <c r="I4624" s="496">
        <f t="shared" si="590"/>
        <v>-2.728977845944178E-2</v>
      </c>
      <c r="J4624" s="496"/>
      <c r="K4624" s="183">
        <v>0</v>
      </c>
      <c r="L4624" s="180">
        <v>42004</v>
      </c>
      <c r="M4624" s="241" t="s">
        <v>1041</v>
      </c>
      <c r="S4624">
        <f t="shared" si="591"/>
        <v>2014</v>
      </c>
    </row>
    <row r="4625" spans="1:19" ht="15" customHeight="1">
      <c r="A4625" s="418" t="s">
        <v>1207</v>
      </c>
      <c r="B4625" s="494">
        <v>42035</v>
      </c>
      <c r="C4625" s="495">
        <v>455102</v>
      </c>
      <c r="D4625" s="495">
        <v>258131</v>
      </c>
      <c r="E4625" s="495">
        <f t="shared" ref="E4625:F4640" si="594">C4625+E4624</f>
        <v>22619670</v>
      </c>
      <c r="F4625" s="495">
        <f t="shared" si="594"/>
        <v>23137523</v>
      </c>
      <c r="G4625" s="495">
        <f t="shared" si="593"/>
        <v>-517853</v>
      </c>
      <c r="H4625" s="495">
        <f>VLOOKUP(A4625,'02-Metrics'!A:R,18,FALSE)</f>
        <v>26193836.68</v>
      </c>
      <c r="I4625" s="496">
        <f t="shared" si="590"/>
        <v>-1.9770032405959096E-2</v>
      </c>
      <c r="J4625" s="496"/>
      <c r="K4625" s="183">
        <v>0</v>
      </c>
      <c r="L4625" s="180">
        <v>42035</v>
      </c>
      <c r="M4625" s="241" t="s">
        <v>1041</v>
      </c>
      <c r="S4625">
        <f t="shared" si="591"/>
        <v>2015</v>
      </c>
    </row>
    <row r="4626" spans="1:19" ht="15" customHeight="1">
      <c r="A4626" s="418" t="s">
        <v>1207</v>
      </c>
      <c r="B4626" s="494">
        <v>42063</v>
      </c>
      <c r="C4626" s="495">
        <v>0</v>
      </c>
      <c r="D4626" s="495">
        <v>223477</v>
      </c>
      <c r="E4626" s="495">
        <f t="shared" si="594"/>
        <v>22619670</v>
      </c>
      <c r="F4626" s="495">
        <f t="shared" si="594"/>
        <v>23361000</v>
      </c>
      <c r="G4626" s="495">
        <f t="shared" si="593"/>
        <v>-741330</v>
      </c>
      <c r="H4626" s="495">
        <f>VLOOKUP(A4626,'02-Metrics'!A:R,18,FALSE)</f>
        <v>26193836.68</v>
      </c>
      <c r="I4626" s="496">
        <f t="shared" si="590"/>
        <v>-2.8301695893447863E-2</v>
      </c>
      <c r="J4626" s="496"/>
      <c r="K4626" s="183">
        <v>668823</v>
      </c>
      <c r="L4626" s="180">
        <v>42063</v>
      </c>
      <c r="M4626" s="241" t="s">
        <v>1041</v>
      </c>
      <c r="S4626">
        <f t="shared" si="591"/>
        <v>2015</v>
      </c>
    </row>
    <row r="4627" spans="1:19" ht="15" customHeight="1">
      <c r="A4627" s="418" t="s">
        <v>1207</v>
      </c>
      <c r="B4627" s="494">
        <v>42094</v>
      </c>
      <c r="C4627" s="495">
        <v>0</v>
      </c>
      <c r="D4627" s="495">
        <v>274333</v>
      </c>
      <c r="E4627" s="495">
        <f t="shared" si="594"/>
        <v>22619670</v>
      </c>
      <c r="F4627" s="495">
        <f t="shared" si="594"/>
        <v>23635333</v>
      </c>
      <c r="G4627" s="495">
        <f t="shared" si="593"/>
        <v>-1015663</v>
      </c>
      <c r="H4627" s="495">
        <f>VLOOKUP(A4627,'02-Metrics'!A:R,18,FALSE)</f>
        <v>26193836.68</v>
      </c>
      <c r="I4627" s="496">
        <f t="shared" si="590"/>
        <v>-3.8774884810039975E-2</v>
      </c>
      <c r="J4627" s="496"/>
      <c r="K4627" s="183">
        <v>0</v>
      </c>
      <c r="L4627" s="180">
        <v>42094</v>
      </c>
      <c r="M4627" s="241" t="s">
        <v>1041</v>
      </c>
      <c r="S4627">
        <f t="shared" si="591"/>
        <v>2015</v>
      </c>
    </row>
    <row r="4628" spans="1:19" ht="15" customHeight="1">
      <c r="A4628" s="418" t="s">
        <v>1207</v>
      </c>
      <c r="B4628" s="494">
        <v>42124</v>
      </c>
      <c r="C4628" s="495">
        <v>0</v>
      </c>
      <c r="D4628" s="495">
        <v>176327</v>
      </c>
      <c r="E4628" s="495">
        <f t="shared" si="594"/>
        <v>22619670</v>
      </c>
      <c r="F4628" s="495">
        <f t="shared" si="594"/>
        <v>23811660</v>
      </c>
      <c r="G4628" s="495">
        <f t="shared" si="593"/>
        <v>-1191990</v>
      </c>
      <c r="H4628" s="495">
        <f>VLOOKUP(A4628,'02-Metrics'!A:R,18,FALSE)</f>
        <v>26193836.68</v>
      </c>
      <c r="I4628" s="496">
        <f t="shared" si="590"/>
        <v>-4.5506506532894821E-2</v>
      </c>
      <c r="J4628" s="496"/>
      <c r="K4628" s="183">
        <v>136217</v>
      </c>
      <c r="L4628" s="180">
        <v>42124</v>
      </c>
      <c r="M4628" s="241" t="s">
        <v>1041</v>
      </c>
      <c r="S4628">
        <f t="shared" si="591"/>
        <v>2015</v>
      </c>
    </row>
    <row r="4629" spans="1:19" ht="15" customHeight="1">
      <c r="A4629" s="418" t="s">
        <v>1207</v>
      </c>
      <c r="B4629" s="494">
        <v>42155</v>
      </c>
      <c r="C4629" s="495">
        <v>598246</v>
      </c>
      <c r="D4629" s="495">
        <v>256471</v>
      </c>
      <c r="E4629" s="495">
        <f t="shared" si="594"/>
        <v>23217916</v>
      </c>
      <c r="F4629" s="495">
        <f t="shared" si="594"/>
        <v>24068131</v>
      </c>
      <c r="G4629" s="495">
        <f t="shared" si="593"/>
        <v>-850215</v>
      </c>
      <c r="H4629" s="495">
        <f>VLOOKUP(A4629,'02-Metrics'!A:R,18,FALSE)</f>
        <v>26193836.68</v>
      </c>
      <c r="I4629" s="496">
        <f t="shared" si="590"/>
        <v>-3.2458589796781158E-2</v>
      </c>
      <c r="J4629" s="496"/>
      <c r="K4629" s="183">
        <v>0</v>
      </c>
      <c r="L4629" s="180">
        <v>42155</v>
      </c>
      <c r="M4629" s="241" t="s">
        <v>1041</v>
      </c>
      <c r="S4629">
        <f t="shared" si="591"/>
        <v>2015</v>
      </c>
    </row>
    <row r="4630" spans="1:19" ht="15" customHeight="1">
      <c r="A4630" s="418" t="s">
        <v>1207</v>
      </c>
      <c r="B4630" s="494">
        <v>42185</v>
      </c>
      <c r="C4630" s="495">
        <v>460061</v>
      </c>
      <c r="D4630" s="495">
        <v>240419</v>
      </c>
      <c r="E4630" s="495">
        <f t="shared" si="594"/>
        <v>23677977</v>
      </c>
      <c r="F4630" s="495">
        <f t="shared" si="594"/>
        <v>24308550</v>
      </c>
      <c r="G4630" s="495">
        <f t="shared" si="593"/>
        <v>-630573</v>
      </c>
      <c r="H4630" s="495">
        <f>VLOOKUP(A4630,'02-Metrics'!A:R,18,FALSE)</f>
        <v>26193836.68</v>
      </c>
      <c r="I4630" s="496">
        <f t="shared" si="590"/>
        <v>-2.4073334796405242E-2</v>
      </c>
      <c r="J4630" s="496"/>
      <c r="K4630" s="183">
        <v>0</v>
      </c>
      <c r="L4630" s="180">
        <v>42185</v>
      </c>
      <c r="M4630" s="241" t="s">
        <v>1041</v>
      </c>
      <c r="S4630">
        <f t="shared" si="591"/>
        <v>2015</v>
      </c>
    </row>
    <row r="4631" spans="1:19" ht="15" customHeight="1">
      <c r="A4631" s="418" t="s">
        <v>1207</v>
      </c>
      <c r="B4631" s="494">
        <v>42216</v>
      </c>
      <c r="C4631" s="495">
        <v>0</v>
      </c>
      <c r="D4631" s="495">
        <v>32883</v>
      </c>
      <c r="E4631" s="495">
        <f t="shared" si="594"/>
        <v>23677977</v>
      </c>
      <c r="F4631" s="495">
        <f t="shared" si="594"/>
        <v>24341433</v>
      </c>
      <c r="G4631" s="495">
        <f t="shared" si="593"/>
        <v>-663456</v>
      </c>
      <c r="H4631" s="495">
        <f>VLOOKUP(A4631,'02-Metrics'!A:R,18,FALSE)</f>
        <v>26193836.68</v>
      </c>
      <c r="I4631" s="496">
        <f t="shared" si="590"/>
        <v>-2.5328706447443575E-2</v>
      </c>
      <c r="J4631" s="496"/>
      <c r="K4631" s="183">
        <v>0</v>
      </c>
      <c r="L4631" s="180">
        <v>42216</v>
      </c>
      <c r="M4631" s="241" t="s">
        <v>1041</v>
      </c>
      <c r="S4631">
        <f t="shared" si="591"/>
        <v>2015</v>
      </c>
    </row>
    <row r="4632" spans="1:19" ht="15" customHeight="1">
      <c r="A4632" s="418" t="s">
        <v>1207</v>
      </c>
      <c r="B4632" s="494">
        <v>42247</v>
      </c>
      <c r="C4632" s="495">
        <v>0</v>
      </c>
      <c r="D4632" s="495">
        <v>0</v>
      </c>
      <c r="E4632" s="495">
        <f t="shared" si="594"/>
        <v>23677977</v>
      </c>
      <c r="F4632" s="495">
        <f t="shared" si="594"/>
        <v>24341433</v>
      </c>
      <c r="G4632" s="495">
        <f t="shared" si="593"/>
        <v>-663456</v>
      </c>
      <c r="H4632" s="495">
        <f>VLOOKUP(A4632,'02-Metrics'!A:R,18,FALSE)</f>
        <v>26193836.68</v>
      </c>
      <c r="I4632" s="496">
        <f t="shared" si="590"/>
        <v>-2.5328706447443575E-2</v>
      </c>
      <c r="J4632" s="496"/>
      <c r="K4632" s="183">
        <v>42523</v>
      </c>
      <c r="L4632" s="180">
        <v>42247</v>
      </c>
      <c r="M4632" s="241" t="s">
        <v>1041</v>
      </c>
      <c r="S4632">
        <f t="shared" si="591"/>
        <v>2015</v>
      </c>
    </row>
    <row r="4633" spans="1:19" ht="15" customHeight="1">
      <c r="A4633" s="418" t="s">
        <v>1207</v>
      </c>
      <c r="B4633" s="494">
        <v>42277</v>
      </c>
      <c r="C4633" s="495">
        <v>57351</v>
      </c>
      <c r="D4633" s="495">
        <v>0</v>
      </c>
      <c r="E4633" s="495">
        <f t="shared" si="594"/>
        <v>23735328</v>
      </c>
      <c r="F4633" s="495">
        <f t="shared" si="594"/>
        <v>24341433</v>
      </c>
      <c r="G4633" s="495">
        <f t="shared" si="593"/>
        <v>-606105</v>
      </c>
      <c r="H4633" s="495">
        <f>VLOOKUP(A4633,'02-Metrics'!A:R,18,FALSE)</f>
        <v>26193836.68</v>
      </c>
      <c r="I4633" s="496">
        <f t="shared" si="590"/>
        <v>-2.313922192478143E-2</v>
      </c>
      <c r="J4633" s="496"/>
      <c r="K4633" s="183">
        <v>0</v>
      </c>
      <c r="L4633" s="180">
        <v>42277</v>
      </c>
      <c r="M4633" s="241" t="s">
        <v>1041</v>
      </c>
      <c r="S4633">
        <f t="shared" si="591"/>
        <v>2015</v>
      </c>
    </row>
    <row r="4634" spans="1:19" ht="15" customHeight="1">
      <c r="A4634" s="418" t="s">
        <v>1207</v>
      </c>
      <c r="B4634" s="494">
        <v>42338</v>
      </c>
      <c r="C4634" s="495">
        <v>256625</v>
      </c>
      <c r="D4634" s="495">
        <v>13606</v>
      </c>
      <c r="E4634" s="495">
        <f t="shared" si="594"/>
        <v>23991953</v>
      </c>
      <c r="F4634" s="495">
        <f t="shared" si="594"/>
        <v>24355039</v>
      </c>
      <c r="G4634" s="495">
        <f t="shared" si="593"/>
        <v>-363086</v>
      </c>
      <c r="H4634" s="495">
        <f>VLOOKUP(A4634,'02-Metrics'!A:R,18,FALSE)</f>
        <v>26193836.68</v>
      </c>
      <c r="I4634" s="496">
        <f t="shared" si="590"/>
        <v>-1.3861505072192425E-2</v>
      </c>
      <c r="J4634" s="496"/>
      <c r="K4634" s="183">
        <v>0</v>
      </c>
      <c r="L4634" s="180">
        <v>42338</v>
      </c>
      <c r="M4634" s="241" t="s">
        <v>1041</v>
      </c>
      <c r="S4634">
        <f t="shared" si="591"/>
        <v>2015</v>
      </c>
    </row>
    <row r="4635" spans="1:19" ht="15" customHeight="1">
      <c r="A4635" s="418" t="s">
        <v>1207</v>
      </c>
      <c r="B4635" s="494">
        <v>42369</v>
      </c>
      <c r="C4635" s="495">
        <v>0</v>
      </c>
      <c r="D4635" s="495">
        <v>2516</v>
      </c>
      <c r="E4635" s="495">
        <f t="shared" si="594"/>
        <v>23991953</v>
      </c>
      <c r="F4635" s="495">
        <f t="shared" si="594"/>
        <v>24357555</v>
      </c>
      <c r="G4635" s="495">
        <f t="shared" si="593"/>
        <v>-365602</v>
      </c>
      <c r="H4635" s="495">
        <f>VLOOKUP(A4635,'02-Metrics'!A:R,18,FALSE)</f>
        <v>26193836.68</v>
      </c>
      <c r="I4635" s="496">
        <f t="shared" si="590"/>
        <v>-1.395755820219919E-2</v>
      </c>
      <c r="J4635" s="496"/>
      <c r="K4635" s="183">
        <v>104583</v>
      </c>
      <c r="L4635" s="180">
        <v>42369</v>
      </c>
      <c r="M4635" s="241" t="s">
        <v>1041</v>
      </c>
      <c r="S4635">
        <f t="shared" si="591"/>
        <v>2015</v>
      </c>
    </row>
    <row r="4636" spans="1:19" ht="15" customHeight="1">
      <c r="A4636" s="418" t="s">
        <v>1207</v>
      </c>
      <c r="B4636" s="494">
        <v>42400</v>
      </c>
      <c r="C4636" s="495">
        <v>48358</v>
      </c>
      <c r="D4636" s="495">
        <v>0</v>
      </c>
      <c r="E4636" s="495">
        <f t="shared" si="594"/>
        <v>24040311</v>
      </c>
      <c r="F4636" s="495">
        <f t="shared" si="594"/>
        <v>24357555</v>
      </c>
      <c r="G4636" s="495">
        <f t="shared" si="593"/>
        <v>-317244</v>
      </c>
      <c r="H4636" s="495">
        <f>VLOOKUP(A4636,'02-Metrics'!A:R,18,FALSE)</f>
        <v>26193836.68</v>
      </c>
      <c r="I4636" s="496">
        <f t="shared" si="590"/>
        <v>-1.211139871854771E-2</v>
      </c>
      <c r="J4636" s="496"/>
      <c r="K4636" s="183">
        <v>0</v>
      </c>
      <c r="L4636" s="180">
        <v>42400</v>
      </c>
      <c r="M4636" s="241" t="s">
        <v>1041</v>
      </c>
      <c r="S4636">
        <f t="shared" si="591"/>
        <v>2016</v>
      </c>
    </row>
    <row r="4637" spans="1:19" ht="15" customHeight="1">
      <c r="A4637" s="418" t="s">
        <v>1207</v>
      </c>
      <c r="B4637" s="494">
        <v>42460</v>
      </c>
      <c r="C4637" s="495">
        <v>335562</v>
      </c>
      <c r="D4637" s="495">
        <v>0</v>
      </c>
      <c r="E4637" s="495">
        <f t="shared" si="594"/>
        <v>24375873</v>
      </c>
      <c r="F4637" s="495">
        <f t="shared" si="594"/>
        <v>24357555</v>
      </c>
      <c r="G4637" s="495">
        <f t="shared" si="593"/>
        <v>18318</v>
      </c>
      <c r="H4637" s="495">
        <f>VLOOKUP(A4637,'02-Metrics'!A:R,18,FALSE)</f>
        <v>26193836.68</v>
      </c>
      <c r="I4637" s="496">
        <f t="shared" si="590"/>
        <v>6.9932481536721567E-4</v>
      </c>
      <c r="J4637" s="496"/>
      <c r="K4637" s="183">
        <v>0</v>
      </c>
      <c r="L4637" s="180">
        <v>42460</v>
      </c>
      <c r="M4637" s="241" t="s">
        <v>1041</v>
      </c>
      <c r="S4637">
        <f t="shared" si="591"/>
        <v>2016</v>
      </c>
    </row>
    <row r="4638" spans="1:19" ht="15" customHeight="1">
      <c r="A4638" s="418" t="s">
        <v>1207</v>
      </c>
      <c r="B4638" s="494">
        <v>42490</v>
      </c>
      <c r="C4638" s="495">
        <v>0</v>
      </c>
      <c r="D4638" s="495">
        <v>19673</v>
      </c>
      <c r="E4638" s="495">
        <f t="shared" si="594"/>
        <v>24375873</v>
      </c>
      <c r="F4638" s="495">
        <f t="shared" si="594"/>
        <v>24377228</v>
      </c>
      <c r="G4638" s="495">
        <f t="shared" si="593"/>
        <v>-1355</v>
      </c>
      <c r="H4638" s="495">
        <f>VLOOKUP(A4638,'02-Metrics'!A:R,18,FALSE)</f>
        <v>26193836.68</v>
      </c>
      <c r="I4638" s="496">
        <f t="shared" si="590"/>
        <v>-5.1729726215884769E-5</v>
      </c>
      <c r="J4638" s="496"/>
      <c r="K4638" s="183">
        <v>0</v>
      </c>
      <c r="L4638" s="180">
        <v>42490</v>
      </c>
      <c r="M4638" s="241" t="s">
        <v>1041</v>
      </c>
      <c r="S4638">
        <f t="shared" si="591"/>
        <v>2016</v>
      </c>
    </row>
    <row r="4639" spans="1:19" ht="15" customHeight="1">
      <c r="A4639" s="418" t="s">
        <v>1207</v>
      </c>
      <c r="B4639" s="494">
        <v>42551</v>
      </c>
      <c r="C4639" s="495">
        <v>0</v>
      </c>
      <c r="D4639" s="495">
        <v>96561</v>
      </c>
      <c r="E4639" s="495">
        <f t="shared" si="594"/>
        <v>24375873</v>
      </c>
      <c r="F4639" s="495">
        <f t="shared" si="594"/>
        <v>24473789</v>
      </c>
      <c r="G4639" s="495">
        <f t="shared" si="593"/>
        <v>-97916</v>
      </c>
      <c r="H4639" s="495">
        <f>VLOOKUP(A4639,'02-Metrics'!A:R,18,FALSE)</f>
        <v>26193836.68</v>
      </c>
      <c r="I4639" s="496">
        <f t="shared" si="590"/>
        <v>-3.7381312709627843E-3</v>
      </c>
      <c r="J4639" s="496"/>
      <c r="K4639" s="183">
        <v>0</v>
      </c>
      <c r="L4639" s="180">
        <v>42551</v>
      </c>
      <c r="M4639" s="241" t="s">
        <v>1041</v>
      </c>
      <c r="S4639">
        <f t="shared" si="591"/>
        <v>2016</v>
      </c>
    </row>
    <row r="4640" spans="1:19" ht="15" customHeight="1">
      <c r="A4640" s="418" t="s">
        <v>1207</v>
      </c>
      <c r="B4640" s="494">
        <v>42613</v>
      </c>
      <c r="C4640" s="495">
        <v>398372</v>
      </c>
      <c r="D4640" s="495">
        <v>0</v>
      </c>
      <c r="E4640" s="495">
        <f t="shared" si="594"/>
        <v>24774245</v>
      </c>
      <c r="F4640" s="495">
        <f t="shared" si="594"/>
        <v>24473789</v>
      </c>
      <c r="G4640" s="495">
        <f t="shared" si="593"/>
        <v>300456</v>
      </c>
      <c r="H4640" s="495">
        <f>VLOOKUP(A4640,'02-Metrics'!A:R,18,FALSE)</f>
        <v>26193836.68</v>
      </c>
      <c r="I4640" s="496">
        <f t="shared" si="590"/>
        <v>1.1470484590346771E-2</v>
      </c>
      <c r="J4640" s="496"/>
      <c r="K4640" s="183">
        <v>0</v>
      </c>
      <c r="L4640" s="180">
        <v>42613</v>
      </c>
      <c r="M4640" s="241" t="s">
        <v>1041</v>
      </c>
      <c r="S4640">
        <f t="shared" si="591"/>
        <v>2016</v>
      </c>
    </row>
    <row r="4641" spans="1:19" ht="15" customHeight="1">
      <c r="A4641" s="418"/>
      <c r="B4641" s="505"/>
      <c r="C4641" s="506"/>
      <c r="D4641" s="506"/>
      <c r="E4641" s="506"/>
      <c r="F4641" s="506"/>
      <c r="G4641" s="506"/>
      <c r="H4641" s="495"/>
      <c r="I4641" s="496"/>
      <c r="J4641" s="496"/>
      <c r="K4641" s="183"/>
      <c r="L4641" s="180"/>
      <c r="S4641">
        <f t="shared" si="591"/>
        <v>1900</v>
      </c>
    </row>
    <row r="4642" spans="1:19" ht="15" customHeight="1">
      <c r="A4642" s="418" t="s">
        <v>1266</v>
      </c>
      <c r="B4642" s="494">
        <v>41517</v>
      </c>
      <c r="C4642" s="495">
        <v>0</v>
      </c>
      <c r="D4642" s="495">
        <v>71947</v>
      </c>
      <c r="E4642" s="495">
        <f t="shared" ref="E4642:F4657" si="595">C4642+E4641</f>
        <v>0</v>
      </c>
      <c r="F4642" s="495">
        <f t="shared" si="595"/>
        <v>71947</v>
      </c>
      <c r="G4642" s="495">
        <f t="shared" si="593"/>
        <v>-71947</v>
      </c>
      <c r="H4642" s="495">
        <f>VLOOKUP(A4642,'02-Metrics'!A:R,18,FALSE)</f>
        <v>4720405.25</v>
      </c>
      <c r="I4642" s="496">
        <f t="shared" si="590"/>
        <v>-1.5241699851935383E-2</v>
      </c>
      <c r="J4642" s="496"/>
      <c r="K4642" s="183">
        <v>0</v>
      </c>
      <c r="L4642" s="180">
        <v>41517</v>
      </c>
      <c r="M4642" s="241" t="s">
        <v>1041</v>
      </c>
      <c r="S4642">
        <f t="shared" si="591"/>
        <v>2013</v>
      </c>
    </row>
    <row r="4643" spans="1:19" ht="15" customHeight="1">
      <c r="A4643" s="418" t="s">
        <v>1266</v>
      </c>
      <c r="B4643" s="494">
        <v>41578</v>
      </c>
      <c r="C4643" s="495">
        <v>0</v>
      </c>
      <c r="D4643" s="495">
        <v>412339</v>
      </c>
      <c r="E4643" s="495">
        <f t="shared" si="595"/>
        <v>0</v>
      </c>
      <c r="F4643" s="495">
        <f t="shared" si="595"/>
        <v>484286</v>
      </c>
      <c r="G4643" s="495">
        <f t="shared" si="593"/>
        <v>-484286</v>
      </c>
      <c r="H4643" s="495">
        <f>VLOOKUP(A4643,'02-Metrics'!A:R,18,FALSE)</f>
        <v>4720405.25</v>
      </c>
      <c r="I4643" s="496">
        <f t="shared" si="590"/>
        <v>-0.10259415756729785</v>
      </c>
      <c r="J4643" s="496"/>
      <c r="K4643" s="183">
        <v>0</v>
      </c>
      <c r="L4643" s="180">
        <v>41578</v>
      </c>
      <c r="M4643" s="241" t="s">
        <v>1041</v>
      </c>
      <c r="S4643">
        <f t="shared" si="591"/>
        <v>2013</v>
      </c>
    </row>
    <row r="4644" spans="1:19" ht="15" customHeight="1">
      <c r="A4644" s="418" t="s">
        <v>1266</v>
      </c>
      <c r="B4644" s="494">
        <v>41608</v>
      </c>
      <c r="C4644" s="495">
        <v>0</v>
      </c>
      <c r="D4644" s="495">
        <v>482288</v>
      </c>
      <c r="E4644" s="495">
        <f t="shared" si="595"/>
        <v>0</v>
      </c>
      <c r="F4644" s="495">
        <f t="shared" si="595"/>
        <v>966574</v>
      </c>
      <c r="G4644" s="495">
        <f t="shared" si="593"/>
        <v>-966574</v>
      </c>
      <c r="H4644" s="495">
        <f>VLOOKUP(A4644,'02-Metrics'!A:R,18,FALSE)</f>
        <v>4720405.25</v>
      </c>
      <c r="I4644" s="496">
        <f t="shared" si="590"/>
        <v>-0.20476504639087925</v>
      </c>
      <c r="J4644" s="496"/>
      <c r="K4644" s="183">
        <v>0</v>
      </c>
      <c r="L4644" s="180">
        <v>41608</v>
      </c>
      <c r="M4644" s="241" t="s">
        <v>1041</v>
      </c>
      <c r="S4644">
        <f t="shared" si="591"/>
        <v>2013</v>
      </c>
    </row>
    <row r="4645" spans="1:19" ht="15" customHeight="1">
      <c r="A4645" s="418" t="s">
        <v>1266</v>
      </c>
      <c r="B4645" s="494">
        <v>41639</v>
      </c>
      <c r="C4645" s="495">
        <v>0</v>
      </c>
      <c r="D4645" s="495">
        <v>226750</v>
      </c>
      <c r="E4645" s="495">
        <f t="shared" si="595"/>
        <v>0</v>
      </c>
      <c r="F4645" s="495">
        <f t="shared" si="595"/>
        <v>1193324</v>
      </c>
      <c r="G4645" s="495">
        <f t="shared" si="593"/>
        <v>-1193324</v>
      </c>
      <c r="H4645" s="495">
        <f>VLOOKUP(A4645,'02-Metrics'!A:R,18,FALSE)</f>
        <v>4720405.25</v>
      </c>
      <c r="I4645" s="496">
        <f t="shared" si="590"/>
        <v>-0.25280117633967975</v>
      </c>
      <c r="J4645" s="496"/>
      <c r="K4645" s="183">
        <v>0</v>
      </c>
      <c r="L4645" s="180">
        <v>41639</v>
      </c>
      <c r="M4645" s="241" t="s">
        <v>1041</v>
      </c>
      <c r="S4645">
        <f t="shared" si="591"/>
        <v>2013</v>
      </c>
    </row>
    <row r="4646" spans="1:19" ht="15" customHeight="1">
      <c r="A4646" s="418" t="s">
        <v>1266</v>
      </c>
      <c r="B4646" s="494">
        <v>41670</v>
      </c>
      <c r="C4646" s="495">
        <v>376486.77</v>
      </c>
      <c r="D4646" s="495">
        <v>272717.48</v>
      </c>
      <c r="E4646" s="495">
        <f t="shared" si="595"/>
        <v>376486.77</v>
      </c>
      <c r="F4646" s="495">
        <f t="shared" si="595"/>
        <v>1466041.48</v>
      </c>
      <c r="G4646" s="495">
        <f t="shared" si="593"/>
        <v>-1089554.71</v>
      </c>
      <c r="H4646" s="495">
        <f>VLOOKUP(A4646,'02-Metrics'!A:R,18,FALSE)</f>
        <v>4720405.25</v>
      </c>
      <c r="I4646" s="496">
        <f t="shared" si="590"/>
        <v>-0.23081804470071715</v>
      </c>
      <c r="J4646" s="496"/>
      <c r="K4646" s="183">
        <v>0</v>
      </c>
      <c r="L4646" s="180">
        <v>41670</v>
      </c>
      <c r="M4646" s="241" t="s">
        <v>1041</v>
      </c>
      <c r="S4646">
        <f t="shared" si="591"/>
        <v>2014</v>
      </c>
    </row>
    <row r="4647" spans="1:19" ht="15" customHeight="1">
      <c r="A4647" s="418" t="s">
        <v>1266</v>
      </c>
      <c r="B4647" s="494">
        <v>41698</v>
      </c>
      <c r="C4647" s="495">
        <v>173298.19</v>
      </c>
      <c r="D4647" s="495">
        <v>253081.72999999998</v>
      </c>
      <c r="E4647" s="495">
        <f t="shared" si="595"/>
        <v>549784.96</v>
      </c>
      <c r="F4647" s="495">
        <f t="shared" si="595"/>
        <v>1719123.21</v>
      </c>
      <c r="G4647" s="495">
        <f t="shared" si="593"/>
        <v>-1169338.25</v>
      </c>
      <c r="H4647" s="495">
        <f>VLOOKUP(A4647,'02-Metrics'!A:R,18,FALSE)</f>
        <v>4720405.25</v>
      </c>
      <c r="I4647" s="496">
        <f t="shared" si="590"/>
        <v>-0.24771988591445618</v>
      </c>
      <c r="J4647" s="496"/>
      <c r="K4647" s="183">
        <v>0</v>
      </c>
      <c r="L4647" s="180">
        <v>41698</v>
      </c>
      <c r="M4647" s="241" t="s">
        <v>1041</v>
      </c>
      <c r="S4647">
        <f t="shared" si="591"/>
        <v>2014</v>
      </c>
    </row>
    <row r="4648" spans="1:19" ht="15" customHeight="1">
      <c r="A4648" s="418" t="s">
        <v>1266</v>
      </c>
      <c r="B4648" s="494">
        <v>41729</v>
      </c>
      <c r="C4648" s="495">
        <v>222016.09</v>
      </c>
      <c r="D4648" s="495">
        <v>269914.65999999997</v>
      </c>
      <c r="E4648" s="495">
        <f t="shared" si="595"/>
        <v>771801.04999999993</v>
      </c>
      <c r="F4648" s="495">
        <f t="shared" si="595"/>
        <v>1989037.8699999999</v>
      </c>
      <c r="G4648" s="495">
        <f t="shared" si="593"/>
        <v>-1217236.8199999998</v>
      </c>
      <c r="H4648" s="495">
        <f>VLOOKUP(A4648,'02-Metrics'!A:R,18,FALSE)</f>
        <v>4720405.25</v>
      </c>
      <c r="I4648" s="496">
        <f t="shared" si="590"/>
        <v>-0.25786701682021895</v>
      </c>
      <c r="J4648" s="496"/>
      <c r="K4648" s="183">
        <v>0</v>
      </c>
      <c r="L4648" s="180">
        <v>41729</v>
      </c>
      <c r="M4648" s="241" t="s">
        <v>1041</v>
      </c>
      <c r="S4648">
        <f t="shared" si="591"/>
        <v>2014</v>
      </c>
    </row>
    <row r="4649" spans="1:19" ht="15" customHeight="1">
      <c r="A4649" s="418" t="s">
        <v>1266</v>
      </c>
      <c r="B4649" s="494">
        <v>41759</v>
      </c>
      <c r="C4649" s="495">
        <v>0</v>
      </c>
      <c r="D4649" s="495">
        <v>415105.46</v>
      </c>
      <c r="E4649" s="495">
        <f t="shared" si="595"/>
        <v>771801.04999999993</v>
      </c>
      <c r="F4649" s="495">
        <f t="shared" si="595"/>
        <v>2404143.33</v>
      </c>
      <c r="G4649" s="495">
        <f t="shared" si="593"/>
        <v>-1632342.2800000003</v>
      </c>
      <c r="H4649" s="495">
        <f>VLOOKUP(A4649,'02-Metrics'!A:R,18,FALSE)</f>
        <v>4720405.25</v>
      </c>
      <c r="I4649" s="496">
        <f t="shared" si="590"/>
        <v>-0.34580553862404084</v>
      </c>
      <c r="J4649" s="496"/>
      <c r="K4649" s="183">
        <v>0</v>
      </c>
      <c r="L4649" s="180">
        <v>41759</v>
      </c>
      <c r="M4649" s="241" t="s">
        <v>1041</v>
      </c>
      <c r="S4649">
        <f t="shared" si="591"/>
        <v>2014</v>
      </c>
    </row>
    <row r="4650" spans="1:19" ht="15" customHeight="1">
      <c r="A4650" s="418" t="s">
        <v>1266</v>
      </c>
      <c r="B4650" s="494">
        <v>41790</v>
      </c>
      <c r="C4650" s="495">
        <v>370600.71</v>
      </c>
      <c r="D4650" s="495">
        <v>129085.96</v>
      </c>
      <c r="E4650" s="495">
        <f t="shared" si="595"/>
        <v>1142401.76</v>
      </c>
      <c r="F4650" s="495">
        <f t="shared" si="595"/>
        <v>2533229.29</v>
      </c>
      <c r="G4650" s="495">
        <f t="shared" si="593"/>
        <v>-1390827.53</v>
      </c>
      <c r="H4650" s="495">
        <f>VLOOKUP(A4650,'02-Metrics'!A:R,18,FALSE)</f>
        <v>4720405.25</v>
      </c>
      <c r="I4650" s="496">
        <f t="shared" si="590"/>
        <v>-0.29464155222689831</v>
      </c>
      <c r="J4650" s="496"/>
      <c r="K4650" s="183">
        <v>0</v>
      </c>
      <c r="L4650" s="180">
        <v>41790</v>
      </c>
      <c r="M4650" s="241" t="s">
        <v>1041</v>
      </c>
      <c r="S4650">
        <f t="shared" si="591"/>
        <v>2014</v>
      </c>
    </row>
    <row r="4651" spans="1:19" ht="15" customHeight="1">
      <c r="A4651" s="418" t="s">
        <v>1266</v>
      </c>
      <c r="B4651" s="494">
        <v>41820</v>
      </c>
      <c r="C4651" s="495">
        <v>0</v>
      </c>
      <c r="D4651" s="495">
        <v>302227.69999999995</v>
      </c>
      <c r="E4651" s="495">
        <f t="shared" si="595"/>
        <v>1142401.76</v>
      </c>
      <c r="F4651" s="495">
        <f t="shared" si="595"/>
        <v>2835456.99</v>
      </c>
      <c r="G4651" s="495">
        <f t="shared" si="593"/>
        <v>-1693055.2300000002</v>
      </c>
      <c r="H4651" s="495">
        <f>VLOOKUP(A4651,'02-Metrics'!A:R,18,FALSE)</f>
        <v>4720405.25</v>
      </c>
      <c r="I4651" s="496">
        <f t="shared" si="590"/>
        <v>-0.35866734746979623</v>
      </c>
      <c r="J4651" s="496"/>
      <c r="K4651" s="183">
        <v>0</v>
      </c>
      <c r="L4651" s="180">
        <v>41820</v>
      </c>
      <c r="M4651" s="241" t="s">
        <v>1041</v>
      </c>
      <c r="S4651">
        <f t="shared" si="591"/>
        <v>2014</v>
      </c>
    </row>
    <row r="4652" spans="1:19" ht="15" customHeight="1">
      <c r="A4652" s="418" t="s">
        <v>1266</v>
      </c>
      <c r="B4652" s="494">
        <v>41851</v>
      </c>
      <c r="C4652" s="495">
        <v>0</v>
      </c>
      <c r="D4652" s="495">
        <v>254281.63</v>
      </c>
      <c r="E4652" s="495">
        <f t="shared" si="595"/>
        <v>1142401.76</v>
      </c>
      <c r="F4652" s="495">
        <f t="shared" si="595"/>
        <v>3089738.62</v>
      </c>
      <c r="G4652" s="495">
        <f t="shared" si="593"/>
        <v>-1947336.86</v>
      </c>
      <c r="H4652" s="495">
        <f>VLOOKUP(A4652,'02-Metrics'!A:R,18,FALSE)</f>
        <v>4720405.25</v>
      </c>
      <c r="I4652" s="496">
        <f t="shared" si="590"/>
        <v>-0.4125359491115726</v>
      </c>
      <c r="J4652" s="496"/>
      <c r="K4652" s="183">
        <v>0</v>
      </c>
      <c r="L4652" s="180">
        <v>41851</v>
      </c>
      <c r="M4652" s="241" t="s">
        <v>1041</v>
      </c>
      <c r="S4652">
        <f t="shared" si="591"/>
        <v>2014</v>
      </c>
    </row>
    <row r="4653" spans="1:19" ht="15" customHeight="1">
      <c r="A4653" s="418" t="s">
        <v>1266</v>
      </c>
      <c r="B4653" s="494">
        <v>41882</v>
      </c>
      <c r="C4653" s="495">
        <v>339924.47</v>
      </c>
      <c r="D4653" s="495">
        <v>92749.94</v>
      </c>
      <c r="E4653" s="495">
        <f t="shared" si="595"/>
        <v>1482326.23</v>
      </c>
      <c r="F4653" s="495">
        <f t="shared" si="595"/>
        <v>3182488.56</v>
      </c>
      <c r="G4653" s="495">
        <f t="shared" si="593"/>
        <v>-1700162.33</v>
      </c>
      <c r="H4653" s="495">
        <f>VLOOKUP(A4653,'02-Metrics'!A:R,18,FALSE)</f>
        <v>4720405.25</v>
      </c>
      <c r="I4653" s="496">
        <f t="shared" si="590"/>
        <v>-0.36017295972628621</v>
      </c>
      <c r="J4653" s="496"/>
      <c r="K4653" s="183">
        <v>0</v>
      </c>
      <c r="L4653" s="180">
        <v>41882</v>
      </c>
      <c r="M4653" s="241" t="s">
        <v>1041</v>
      </c>
      <c r="S4653">
        <f t="shared" si="591"/>
        <v>2014</v>
      </c>
    </row>
    <row r="4654" spans="1:19" ht="15" customHeight="1">
      <c r="A4654" s="418" t="s">
        <v>1266</v>
      </c>
      <c r="B4654" s="494">
        <v>41912</v>
      </c>
      <c r="C4654" s="495">
        <v>95706.34</v>
      </c>
      <c r="D4654" s="495">
        <v>179422.25000000003</v>
      </c>
      <c r="E4654" s="495">
        <f t="shared" si="595"/>
        <v>1578032.57</v>
      </c>
      <c r="F4654" s="495">
        <f t="shared" si="595"/>
        <v>3361910.81</v>
      </c>
      <c r="G4654" s="495">
        <f t="shared" si="593"/>
        <v>-1783878.24</v>
      </c>
      <c r="H4654" s="495">
        <f>VLOOKUP(A4654,'02-Metrics'!A:R,18,FALSE)</f>
        <v>4720405.25</v>
      </c>
      <c r="I4654" s="496">
        <f t="shared" si="590"/>
        <v>-0.3779078586526019</v>
      </c>
      <c r="J4654" s="496"/>
      <c r="K4654" s="183">
        <v>0</v>
      </c>
      <c r="L4654" s="180">
        <v>41912</v>
      </c>
      <c r="M4654" s="241" t="s">
        <v>1041</v>
      </c>
      <c r="S4654">
        <f t="shared" si="591"/>
        <v>2014</v>
      </c>
    </row>
    <row r="4655" spans="1:19" ht="15" customHeight="1">
      <c r="A4655" s="418" t="s">
        <v>1266</v>
      </c>
      <c r="B4655" s="494">
        <v>41943</v>
      </c>
      <c r="C4655" s="495">
        <v>296267.7</v>
      </c>
      <c r="D4655" s="495">
        <v>197897.22999999998</v>
      </c>
      <c r="E4655" s="495">
        <f t="shared" si="595"/>
        <v>1874300.27</v>
      </c>
      <c r="F4655" s="495">
        <f t="shared" si="595"/>
        <v>3559808.04</v>
      </c>
      <c r="G4655" s="495">
        <f t="shared" si="593"/>
        <v>-1685507.77</v>
      </c>
      <c r="H4655" s="495">
        <f>VLOOKUP(A4655,'02-Metrics'!A:R,18,FALSE)</f>
        <v>4720405.25</v>
      </c>
      <c r="I4655" s="496">
        <f t="shared" si="590"/>
        <v>-0.35706844661271403</v>
      </c>
      <c r="J4655" s="496"/>
      <c r="K4655" s="183">
        <v>0</v>
      </c>
      <c r="L4655" s="180">
        <v>41943</v>
      </c>
      <c r="M4655" s="241" t="s">
        <v>1041</v>
      </c>
      <c r="S4655">
        <f t="shared" si="591"/>
        <v>2014</v>
      </c>
    </row>
    <row r="4656" spans="1:19" ht="15" customHeight="1">
      <c r="A4656" s="418" t="s">
        <v>1266</v>
      </c>
      <c r="B4656" s="494">
        <v>41973</v>
      </c>
      <c r="C4656" s="495">
        <v>149820.57999999999</v>
      </c>
      <c r="D4656" s="495">
        <v>156171.85</v>
      </c>
      <c r="E4656" s="495">
        <f t="shared" si="595"/>
        <v>2024120.85</v>
      </c>
      <c r="F4656" s="495">
        <f t="shared" si="595"/>
        <v>3715979.89</v>
      </c>
      <c r="G4656" s="495">
        <f t="shared" si="593"/>
        <v>-1691859.04</v>
      </c>
      <c r="H4656" s="495">
        <f>VLOOKUP(A4656,'02-Metrics'!A:R,18,FALSE)</f>
        <v>4720405.25</v>
      </c>
      <c r="I4656" s="496">
        <f t="shared" si="590"/>
        <v>-0.35841393914219549</v>
      </c>
      <c r="J4656" s="496"/>
      <c r="K4656" s="495">
        <v>0</v>
      </c>
      <c r="L4656" s="493">
        <v>41973</v>
      </c>
      <c r="M4656" s="241" t="s">
        <v>1041</v>
      </c>
      <c r="S4656">
        <f t="shared" si="591"/>
        <v>2014</v>
      </c>
    </row>
    <row r="4657" spans="1:19" ht="15" customHeight="1">
      <c r="A4657" s="418" t="s">
        <v>1266</v>
      </c>
      <c r="B4657" s="494">
        <v>42004</v>
      </c>
      <c r="C4657" s="495">
        <v>55333.35</v>
      </c>
      <c r="D4657" s="495">
        <v>334619</v>
      </c>
      <c r="E4657" s="495">
        <f t="shared" si="595"/>
        <v>2079454.2000000002</v>
      </c>
      <c r="F4657" s="495">
        <f t="shared" si="595"/>
        <v>4050598.89</v>
      </c>
      <c r="G4657" s="495">
        <f t="shared" si="593"/>
        <v>-1971144.69</v>
      </c>
      <c r="H4657" s="495">
        <f>VLOOKUP(A4657,'02-Metrics'!A:R,18,FALSE)</f>
        <v>4720405.25</v>
      </c>
      <c r="I4657" s="496">
        <f t="shared" si="590"/>
        <v>-0.41757954785767598</v>
      </c>
      <c r="J4657" s="496"/>
      <c r="K4657" s="183">
        <v>3658393</v>
      </c>
      <c r="L4657" s="180">
        <v>42004</v>
      </c>
      <c r="M4657" s="241" t="s">
        <v>1041</v>
      </c>
      <c r="S4657">
        <f t="shared" si="591"/>
        <v>2014</v>
      </c>
    </row>
    <row r="4658" spans="1:19" ht="15" customHeight="1">
      <c r="A4658" s="418" t="s">
        <v>1266</v>
      </c>
      <c r="B4658" s="494">
        <v>42035</v>
      </c>
      <c r="C4658" s="495">
        <v>107852</v>
      </c>
      <c r="D4658" s="495">
        <v>187198</v>
      </c>
      <c r="E4658" s="495">
        <f t="shared" ref="E4658:F4665" si="596">C4658+E4657</f>
        <v>2187306.2000000002</v>
      </c>
      <c r="F4658" s="495">
        <f t="shared" si="596"/>
        <v>4237796.8900000006</v>
      </c>
      <c r="G4658" s="495">
        <f t="shared" si="593"/>
        <v>-2050490.6900000004</v>
      </c>
      <c r="H4658" s="495">
        <f>VLOOKUP(A4658,'02-Metrics'!A:R,18,FALSE)</f>
        <v>4720405.25</v>
      </c>
      <c r="I4658" s="496">
        <f t="shared" si="590"/>
        <v>-0.434388697877158</v>
      </c>
      <c r="J4658" s="496"/>
      <c r="K4658" s="183">
        <v>187198</v>
      </c>
      <c r="L4658" s="180">
        <v>42035</v>
      </c>
      <c r="M4658" s="241" t="s">
        <v>1041</v>
      </c>
      <c r="S4658">
        <f t="shared" si="591"/>
        <v>2015</v>
      </c>
    </row>
    <row r="4659" spans="1:19" ht="15" customHeight="1">
      <c r="A4659" s="418" t="s">
        <v>1266</v>
      </c>
      <c r="B4659" s="494">
        <v>42094</v>
      </c>
      <c r="C4659" s="495">
        <v>148615</v>
      </c>
      <c r="D4659" s="495">
        <v>76348</v>
      </c>
      <c r="E4659" s="495">
        <f t="shared" si="596"/>
        <v>2335921.2000000002</v>
      </c>
      <c r="F4659" s="495">
        <f t="shared" si="596"/>
        <v>4314144.8900000006</v>
      </c>
      <c r="G4659" s="495">
        <f t="shared" si="593"/>
        <v>-1978223.6900000004</v>
      </c>
      <c r="H4659" s="495">
        <f>VLOOKUP(A4659,'02-Metrics'!A:R,18,FALSE)</f>
        <v>4720405.25</v>
      </c>
      <c r="I4659" s="496">
        <f t="shared" si="590"/>
        <v>-0.41907920723543818</v>
      </c>
      <c r="J4659" s="496"/>
      <c r="K4659" s="183">
        <v>76348</v>
      </c>
      <c r="L4659" s="180">
        <v>42094</v>
      </c>
      <c r="M4659" s="241" t="s">
        <v>1041</v>
      </c>
      <c r="S4659">
        <f t="shared" si="591"/>
        <v>2015</v>
      </c>
    </row>
    <row r="4660" spans="1:19" ht="15" customHeight="1">
      <c r="A4660" s="418" t="s">
        <v>1266</v>
      </c>
      <c r="B4660" s="494">
        <v>42185</v>
      </c>
      <c r="C4660" s="495">
        <v>60612</v>
      </c>
      <c r="D4660" s="495">
        <v>0</v>
      </c>
      <c r="E4660" s="495">
        <f t="shared" si="596"/>
        <v>2396533.2000000002</v>
      </c>
      <c r="F4660" s="495">
        <f t="shared" si="596"/>
        <v>4314144.8900000006</v>
      </c>
      <c r="G4660" s="495">
        <f t="shared" si="593"/>
        <v>-1917611.6900000004</v>
      </c>
      <c r="H4660" s="495">
        <f>VLOOKUP(A4660,'02-Metrics'!A:R,18,FALSE)</f>
        <v>4720405.25</v>
      </c>
      <c r="I4660" s="496">
        <f t="shared" si="590"/>
        <v>-0.40623878426539761</v>
      </c>
      <c r="J4660" s="496"/>
      <c r="K4660" s="183">
        <v>0</v>
      </c>
      <c r="L4660" s="180">
        <v>42185</v>
      </c>
      <c r="M4660" s="241" t="s">
        <v>1041</v>
      </c>
      <c r="S4660">
        <f t="shared" si="591"/>
        <v>2015</v>
      </c>
    </row>
    <row r="4661" spans="1:19" ht="15" customHeight="1">
      <c r="A4661" s="418" t="s">
        <v>1266</v>
      </c>
      <c r="B4661" s="494">
        <v>42216</v>
      </c>
      <c r="C4661" s="495">
        <v>0</v>
      </c>
      <c r="D4661" s="495">
        <v>591754</v>
      </c>
      <c r="E4661" s="495">
        <f t="shared" si="596"/>
        <v>2396533.2000000002</v>
      </c>
      <c r="F4661" s="495">
        <f t="shared" si="596"/>
        <v>4905898.8900000006</v>
      </c>
      <c r="G4661" s="495">
        <f t="shared" si="593"/>
        <v>-2509365.6900000004</v>
      </c>
      <c r="H4661" s="495">
        <f>VLOOKUP(A4661,'02-Metrics'!A:R,18,FALSE)</f>
        <v>4720405.25</v>
      </c>
      <c r="I4661" s="496">
        <f t="shared" si="590"/>
        <v>-0.531599631196919</v>
      </c>
      <c r="J4661" s="496"/>
      <c r="K4661" s="183">
        <v>591754</v>
      </c>
      <c r="L4661" s="180">
        <v>42216</v>
      </c>
      <c r="M4661" s="241" t="s">
        <v>1041</v>
      </c>
      <c r="S4661">
        <f t="shared" si="591"/>
        <v>2015</v>
      </c>
    </row>
    <row r="4662" spans="1:19" ht="15" customHeight="1">
      <c r="A4662" s="418" t="s">
        <v>1266</v>
      </c>
      <c r="B4662" s="494">
        <v>42277</v>
      </c>
      <c r="C4662" s="495">
        <v>347788</v>
      </c>
      <c r="D4662" s="495">
        <v>115507</v>
      </c>
      <c r="E4662" s="495">
        <f t="shared" si="596"/>
        <v>2744321.2</v>
      </c>
      <c r="F4662" s="495">
        <f t="shared" si="596"/>
        <v>5021405.8900000006</v>
      </c>
      <c r="G4662" s="495">
        <f t="shared" si="593"/>
        <v>-2277084.6900000004</v>
      </c>
      <c r="H4662" s="495">
        <f>VLOOKUP(A4662,'02-Metrics'!A:R,18,FALSE)</f>
        <v>4720405.25</v>
      </c>
      <c r="I4662" s="496">
        <f t="shared" si="590"/>
        <v>-0.48239177981593856</v>
      </c>
      <c r="J4662" s="496"/>
      <c r="K4662" s="183">
        <v>0</v>
      </c>
      <c r="L4662" s="180">
        <v>42277</v>
      </c>
      <c r="M4662" s="241" t="s">
        <v>1041</v>
      </c>
      <c r="S4662">
        <f t="shared" si="591"/>
        <v>2015</v>
      </c>
    </row>
    <row r="4663" spans="1:19" ht="15" customHeight="1">
      <c r="A4663" s="418" t="s">
        <v>1266</v>
      </c>
      <c r="B4663" s="494">
        <v>42308</v>
      </c>
      <c r="C4663" s="495">
        <v>58700</v>
      </c>
      <c r="D4663" s="495">
        <v>0</v>
      </c>
      <c r="E4663" s="495">
        <f t="shared" si="596"/>
        <v>2803021.2</v>
      </c>
      <c r="F4663" s="495">
        <f t="shared" si="596"/>
        <v>5021405.8900000006</v>
      </c>
      <c r="G4663" s="495">
        <f t="shared" si="593"/>
        <v>-2218384.6900000004</v>
      </c>
      <c r="H4663" s="495">
        <f>VLOOKUP(A4663,'02-Metrics'!A:R,18,FALSE)</f>
        <v>4720405.25</v>
      </c>
      <c r="I4663" s="496">
        <f t="shared" ref="I4663:I4726" si="597">G4663/H4663</f>
        <v>-0.46995640681485989</v>
      </c>
      <c r="J4663" s="496"/>
      <c r="K4663" s="183">
        <v>0</v>
      </c>
      <c r="L4663" s="180">
        <v>42308</v>
      </c>
      <c r="M4663" s="241" t="s">
        <v>1041</v>
      </c>
      <c r="S4663">
        <f t="shared" si="591"/>
        <v>2015</v>
      </c>
    </row>
    <row r="4664" spans="1:19" ht="15" customHeight="1">
      <c r="A4664" s="418" t="s">
        <v>1266</v>
      </c>
      <c r="B4664" s="494">
        <v>42369</v>
      </c>
      <c r="C4664" s="495">
        <v>0</v>
      </c>
      <c r="D4664" s="495">
        <v>228097</v>
      </c>
      <c r="E4664" s="495">
        <f t="shared" si="596"/>
        <v>2803021.2</v>
      </c>
      <c r="F4664" s="495">
        <f t="shared" si="596"/>
        <v>5249502.8900000006</v>
      </c>
      <c r="G4664" s="495">
        <f t="shared" si="593"/>
        <v>-2446481.6900000004</v>
      </c>
      <c r="H4664" s="495">
        <f>VLOOKUP(A4664,'02-Metrics'!A:R,18,FALSE)</f>
        <v>4720405.25</v>
      </c>
      <c r="I4664" s="496">
        <f t="shared" si="597"/>
        <v>-0.51827789361940912</v>
      </c>
      <c r="J4664" s="496"/>
      <c r="K4664" s="183">
        <v>0</v>
      </c>
      <c r="L4664" s="180">
        <v>42369</v>
      </c>
      <c r="M4664" s="241" t="s">
        <v>1041</v>
      </c>
      <c r="S4664">
        <f t="shared" si="591"/>
        <v>2015</v>
      </c>
    </row>
    <row r="4665" spans="1:19" ht="15" customHeight="1">
      <c r="A4665" s="418" t="s">
        <v>1266</v>
      </c>
      <c r="B4665" s="494">
        <v>42400</v>
      </c>
      <c r="C4665" s="495">
        <v>48540</v>
      </c>
      <c r="D4665" s="495">
        <v>0</v>
      </c>
      <c r="E4665" s="495">
        <f t="shared" si="596"/>
        <v>2851561.2</v>
      </c>
      <c r="F4665" s="495">
        <f t="shared" si="596"/>
        <v>5249502.8900000006</v>
      </c>
      <c r="G4665" s="495">
        <f t="shared" si="593"/>
        <v>-2397941.6900000004</v>
      </c>
      <c r="H4665" s="495">
        <f>VLOOKUP(A4665,'02-Metrics'!A:R,18,FALSE)</f>
        <v>4720405.25</v>
      </c>
      <c r="I4665" s="496">
        <f t="shared" si="597"/>
        <v>-0.5079948781939857</v>
      </c>
      <c r="J4665" s="496"/>
      <c r="K4665" s="183">
        <v>0</v>
      </c>
      <c r="L4665" s="180">
        <v>42400</v>
      </c>
      <c r="M4665" s="241" t="s">
        <v>1041</v>
      </c>
      <c r="S4665">
        <f t="shared" si="591"/>
        <v>2016</v>
      </c>
    </row>
    <row r="4666" spans="1:19" ht="15" customHeight="1">
      <c r="A4666" s="418"/>
      <c r="B4666" s="505"/>
      <c r="C4666" s="506"/>
      <c r="D4666" s="506"/>
      <c r="E4666" s="506"/>
      <c r="F4666" s="506"/>
      <c r="G4666" s="506"/>
      <c r="H4666" s="495"/>
      <c r="I4666" s="496"/>
      <c r="J4666" s="496"/>
      <c r="K4666" s="183"/>
      <c r="L4666" s="180"/>
      <c r="S4666">
        <f t="shared" si="591"/>
        <v>1900</v>
      </c>
    </row>
    <row r="4667" spans="1:19" ht="15" customHeight="1">
      <c r="A4667" s="418" t="s">
        <v>1269</v>
      </c>
      <c r="B4667" s="494">
        <v>41698</v>
      </c>
      <c r="C4667" s="495">
        <v>0</v>
      </c>
      <c r="D4667" s="495">
        <v>0</v>
      </c>
      <c r="E4667" s="495">
        <f t="shared" ref="E4667:F4682" si="598">C4667+E4666</f>
        <v>0</v>
      </c>
      <c r="F4667" s="495">
        <f t="shared" si="598"/>
        <v>0</v>
      </c>
      <c r="G4667" s="495">
        <f t="shared" si="593"/>
        <v>0</v>
      </c>
      <c r="H4667" s="495">
        <f>VLOOKUP(A4667,'02-Metrics'!A:R,18,FALSE)</f>
        <v>55905931</v>
      </c>
      <c r="I4667" s="496">
        <f t="shared" si="597"/>
        <v>0</v>
      </c>
      <c r="J4667" s="496"/>
      <c r="K4667" s="183">
        <v>932431</v>
      </c>
      <c r="L4667" s="180">
        <v>41698</v>
      </c>
      <c r="M4667" s="241" t="s">
        <v>1041</v>
      </c>
      <c r="S4667">
        <f t="shared" si="591"/>
        <v>2014</v>
      </c>
    </row>
    <row r="4668" spans="1:19" ht="15" customHeight="1">
      <c r="A4668" s="418" t="s">
        <v>1269</v>
      </c>
      <c r="B4668" s="494">
        <v>41729</v>
      </c>
      <c r="C4668" s="495">
        <v>0</v>
      </c>
      <c r="D4668" s="495">
        <v>0</v>
      </c>
      <c r="E4668" s="495">
        <f t="shared" si="598"/>
        <v>0</v>
      </c>
      <c r="F4668" s="495">
        <f t="shared" si="598"/>
        <v>0</v>
      </c>
      <c r="G4668" s="495">
        <f t="shared" si="593"/>
        <v>0</v>
      </c>
      <c r="H4668" s="495">
        <f>VLOOKUP(A4668,'02-Metrics'!A:R,18,FALSE)</f>
        <v>55905931</v>
      </c>
      <c r="I4668" s="496">
        <f t="shared" si="597"/>
        <v>0</v>
      </c>
      <c r="J4668" s="496"/>
      <c r="K4668" s="183">
        <v>2923296</v>
      </c>
      <c r="L4668" s="180">
        <v>41729</v>
      </c>
      <c r="M4668" s="241" t="s">
        <v>1041</v>
      </c>
      <c r="S4668">
        <f t="shared" si="591"/>
        <v>2014</v>
      </c>
    </row>
    <row r="4669" spans="1:19" ht="15" customHeight="1">
      <c r="A4669" s="418" t="s">
        <v>1269</v>
      </c>
      <c r="B4669" s="494">
        <v>41759</v>
      </c>
      <c r="C4669" s="495">
        <v>0</v>
      </c>
      <c r="D4669" s="495">
        <v>0</v>
      </c>
      <c r="E4669" s="495">
        <f t="shared" si="598"/>
        <v>0</v>
      </c>
      <c r="F4669" s="495">
        <f t="shared" si="598"/>
        <v>0</v>
      </c>
      <c r="G4669" s="495">
        <f t="shared" si="593"/>
        <v>0</v>
      </c>
      <c r="H4669" s="495">
        <f>VLOOKUP(A4669,'02-Metrics'!A:R,18,FALSE)</f>
        <v>55905931</v>
      </c>
      <c r="I4669" s="496">
        <f t="shared" si="597"/>
        <v>0</v>
      </c>
      <c r="J4669" s="496"/>
      <c r="K4669" s="183">
        <v>873212</v>
      </c>
      <c r="L4669" s="180">
        <v>41759</v>
      </c>
      <c r="M4669" s="241" t="s">
        <v>1041</v>
      </c>
      <c r="S4669">
        <f t="shared" si="591"/>
        <v>2014</v>
      </c>
    </row>
    <row r="4670" spans="1:19" ht="15" customHeight="1">
      <c r="A4670" s="418" t="s">
        <v>1269</v>
      </c>
      <c r="B4670" s="494">
        <v>41790</v>
      </c>
      <c r="C4670" s="495">
        <v>0</v>
      </c>
      <c r="D4670" s="495">
        <v>0</v>
      </c>
      <c r="E4670" s="495">
        <f t="shared" si="598"/>
        <v>0</v>
      </c>
      <c r="F4670" s="495">
        <f t="shared" si="598"/>
        <v>0</v>
      </c>
      <c r="G4670" s="495">
        <f t="shared" si="593"/>
        <v>0</v>
      </c>
      <c r="H4670" s="495">
        <f>VLOOKUP(A4670,'02-Metrics'!A:R,18,FALSE)</f>
        <v>55905931</v>
      </c>
      <c r="I4670" s="496">
        <f t="shared" si="597"/>
        <v>0</v>
      </c>
      <c r="J4670" s="496"/>
      <c r="K4670" s="183">
        <v>1533995</v>
      </c>
      <c r="L4670" s="180">
        <v>41790</v>
      </c>
      <c r="M4670" s="241" t="s">
        <v>1041</v>
      </c>
      <c r="S4670">
        <f t="shared" si="591"/>
        <v>2014</v>
      </c>
    </row>
    <row r="4671" spans="1:19" ht="15" customHeight="1">
      <c r="A4671" s="418" t="s">
        <v>1269</v>
      </c>
      <c r="B4671" s="494">
        <v>41820</v>
      </c>
      <c r="C4671" s="495">
        <v>0</v>
      </c>
      <c r="D4671" s="495">
        <v>0</v>
      </c>
      <c r="E4671" s="495">
        <f t="shared" si="598"/>
        <v>0</v>
      </c>
      <c r="F4671" s="495">
        <f t="shared" si="598"/>
        <v>0</v>
      </c>
      <c r="G4671" s="495">
        <f t="shared" si="593"/>
        <v>0</v>
      </c>
      <c r="H4671" s="495">
        <f>VLOOKUP(A4671,'02-Metrics'!A:R,18,FALSE)</f>
        <v>55905931</v>
      </c>
      <c r="I4671" s="496">
        <f t="shared" si="597"/>
        <v>0</v>
      </c>
      <c r="J4671" s="496"/>
      <c r="K4671" s="183">
        <v>721222</v>
      </c>
      <c r="L4671" s="180">
        <v>41820</v>
      </c>
      <c r="M4671" s="241" t="s">
        <v>1041</v>
      </c>
      <c r="S4671">
        <f t="shared" si="591"/>
        <v>2014</v>
      </c>
    </row>
    <row r="4672" spans="1:19" ht="15" customHeight="1">
      <c r="A4672" s="418" t="s">
        <v>1269</v>
      </c>
      <c r="B4672" s="494">
        <v>41851</v>
      </c>
      <c r="C4672" s="495">
        <v>0</v>
      </c>
      <c r="D4672" s="495">
        <v>0</v>
      </c>
      <c r="E4672" s="495">
        <f t="shared" si="598"/>
        <v>0</v>
      </c>
      <c r="F4672" s="495">
        <f t="shared" si="598"/>
        <v>0</v>
      </c>
      <c r="G4672" s="495">
        <f t="shared" si="593"/>
        <v>0</v>
      </c>
      <c r="H4672" s="495">
        <f>VLOOKUP(A4672,'02-Metrics'!A:R,18,FALSE)</f>
        <v>55905931</v>
      </c>
      <c r="I4672" s="496">
        <f t="shared" si="597"/>
        <v>0</v>
      </c>
      <c r="J4672" s="496"/>
      <c r="K4672" s="183">
        <v>945578</v>
      </c>
      <c r="L4672" s="180">
        <v>41851</v>
      </c>
      <c r="M4672" s="241" t="s">
        <v>1041</v>
      </c>
      <c r="S4672">
        <f t="shared" si="591"/>
        <v>2014</v>
      </c>
    </row>
    <row r="4673" spans="1:19" ht="15" customHeight="1">
      <c r="A4673" s="418" t="s">
        <v>1269</v>
      </c>
      <c r="B4673" s="494">
        <v>41882</v>
      </c>
      <c r="C4673" s="495">
        <v>0</v>
      </c>
      <c r="D4673" s="495">
        <v>0</v>
      </c>
      <c r="E4673" s="495">
        <f t="shared" si="598"/>
        <v>0</v>
      </c>
      <c r="F4673" s="495">
        <f t="shared" si="598"/>
        <v>0</v>
      </c>
      <c r="G4673" s="495">
        <f t="shared" si="593"/>
        <v>0</v>
      </c>
      <c r="H4673" s="495">
        <f>VLOOKUP(A4673,'02-Metrics'!A:R,18,FALSE)</f>
        <v>55905931</v>
      </c>
      <c r="I4673" s="496">
        <f t="shared" si="597"/>
        <v>0</v>
      </c>
      <c r="J4673" s="496"/>
      <c r="K4673" s="183">
        <v>248465</v>
      </c>
      <c r="L4673" s="180">
        <v>41882</v>
      </c>
      <c r="M4673" s="241" t="s">
        <v>1041</v>
      </c>
      <c r="S4673">
        <f t="shared" si="591"/>
        <v>2014</v>
      </c>
    </row>
    <row r="4674" spans="1:19" ht="15" customHeight="1">
      <c r="A4674" s="418" t="s">
        <v>1269</v>
      </c>
      <c r="B4674" s="494">
        <v>41912</v>
      </c>
      <c r="C4674" s="495">
        <v>0</v>
      </c>
      <c r="D4674" s="495">
        <v>0</v>
      </c>
      <c r="E4674" s="495">
        <f t="shared" si="598"/>
        <v>0</v>
      </c>
      <c r="F4674" s="495">
        <f t="shared" si="598"/>
        <v>0</v>
      </c>
      <c r="G4674" s="495">
        <f t="shared" si="593"/>
        <v>0</v>
      </c>
      <c r="H4674" s="495">
        <f>VLOOKUP(A4674,'02-Metrics'!A:R,18,FALSE)</f>
        <v>55905931</v>
      </c>
      <c r="I4674" s="496">
        <f t="shared" si="597"/>
        <v>0</v>
      </c>
      <c r="J4674" s="496"/>
      <c r="K4674" s="183">
        <v>565896</v>
      </c>
      <c r="L4674" s="180">
        <v>41912</v>
      </c>
      <c r="M4674" s="241" t="s">
        <v>1041</v>
      </c>
      <c r="S4674">
        <f t="shared" si="591"/>
        <v>2014</v>
      </c>
    </row>
    <row r="4675" spans="1:19" ht="15" customHeight="1">
      <c r="A4675" s="418" t="s">
        <v>1269</v>
      </c>
      <c r="B4675" s="494">
        <v>41943</v>
      </c>
      <c r="C4675" s="495">
        <v>0</v>
      </c>
      <c r="D4675" s="495">
        <v>0</v>
      </c>
      <c r="E4675" s="495">
        <f t="shared" si="598"/>
        <v>0</v>
      </c>
      <c r="F4675" s="495">
        <f t="shared" si="598"/>
        <v>0</v>
      </c>
      <c r="G4675" s="495">
        <f t="shared" si="593"/>
        <v>0</v>
      </c>
      <c r="H4675" s="495">
        <f>VLOOKUP(A4675,'02-Metrics'!A:R,18,FALSE)</f>
        <v>55905931</v>
      </c>
      <c r="I4675" s="496">
        <f t="shared" si="597"/>
        <v>0</v>
      </c>
      <c r="J4675" s="496"/>
      <c r="K4675" s="183">
        <v>655576</v>
      </c>
      <c r="L4675" s="180">
        <v>41943</v>
      </c>
      <c r="M4675" s="241" t="s">
        <v>1041</v>
      </c>
      <c r="S4675">
        <f t="shared" ref="S4675:S4738" si="599">YEAR(B4675)</f>
        <v>2014</v>
      </c>
    </row>
    <row r="4676" spans="1:19" ht="15" customHeight="1">
      <c r="A4676" s="418" t="s">
        <v>1269</v>
      </c>
      <c r="B4676" s="494">
        <v>41973</v>
      </c>
      <c r="C4676" s="495">
        <v>0</v>
      </c>
      <c r="D4676" s="495">
        <v>0</v>
      </c>
      <c r="E4676" s="495">
        <f t="shared" si="598"/>
        <v>0</v>
      </c>
      <c r="F4676" s="495">
        <f t="shared" si="598"/>
        <v>0</v>
      </c>
      <c r="G4676" s="495">
        <f t="shared" si="593"/>
        <v>0</v>
      </c>
      <c r="H4676" s="495">
        <f>VLOOKUP(A4676,'02-Metrics'!A:R,18,FALSE)</f>
        <v>55905931</v>
      </c>
      <c r="I4676" s="496">
        <f t="shared" si="597"/>
        <v>0</v>
      </c>
      <c r="J4676" s="496"/>
      <c r="K4676" s="183">
        <v>622078</v>
      </c>
      <c r="L4676" s="180">
        <v>41973</v>
      </c>
      <c r="M4676" s="241" t="s">
        <v>1041</v>
      </c>
      <c r="S4676">
        <f t="shared" si="599"/>
        <v>2014</v>
      </c>
    </row>
    <row r="4677" spans="1:19" ht="15" customHeight="1">
      <c r="A4677" s="418" t="s">
        <v>1269</v>
      </c>
      <c r="B4677" s="494">
        <v>42004</v>
      </c>
      <c r="C4677" s="495">
        <v>9650499</v>
      </c>
      <c r="D4677" s="495">
        <v>9673297</v>
      </c>
      <c r="E4677" s="495">
        <f t="shared" si="598"/>
        <v>9650499</v>
      </c>
      <c r="F4677" s="495">
        <f t="shared" si="598"/>
        <v>9673297</v>
      </c>
      <c r="G4677" s="495">
        <f t="shared" si="593"/>
        <v>-22798</v>
      </c>
      <c r="H4677" s="495">
        <f>VLOOKUP(A4677,'02-Metrics'!A:R,18,FALSE)</f>
        <v>55905931</v>
      </c>
      <c r="I4677" s="496">
        <f t="shared" si="597"/>
        <v>-4.0779215357311552E-4</v>
      </c>
      <c r="J4677" s="496"/>
      <c r="K4677" s="183">
        <v>858276</v>
      </c>
      <c r="L4677" s="180">
        <v>42004</v>
      </c>
      <c r="M4677" s="241" t="s">
        <v>1041</v>
      </c>
      <c r="S4677">
        <f t="shared" si="599"/>
        <v>2014</v>
      </c>
    </row>
    <row r="4678" spans="1:19" ht="15" customHeight="1">
      <c r="A4678" s="418" t="s">
        <v>1269</v>
      </c>
      <c r="B4678" s="494">
        <v>42035</v>
      </c>
      <c r="C4678" s="495">
        <v>983001</v>
      </c>
      <c r="D4678" s="495">
        <v>275398</v>
      </c>
      <c r="E4678" s="495">
        <f t="shared" si="598"/>
        <v>10633500</v>
      </c>
      <c r="F4678" s="495">
        <f t="shared" si="598"/>
        <v>9948695</v>
      </c>
      <c r="G4678" s="495">
        <f t="shared" si="593"/>
        <v>684805</v>
      </c>
      <c r="H4678" s="495">
        <f>VLOOKUP(A4678,'02-Metrics'!A:R,18,FALSE)</f>
        <v>55905931</v>
      </c>
      <c r="I4678" s="496">
        <f t="shared" si="597"/>
        <v>1.2249237026389919E-2</v>
      </c>
      <c r="J4678" s="496"/>
      <c r="K4678" s="183">
        <v>168006</v>
      </c>
      <c r="L4678" s="180">
        <v>42035</v>
      </c>
      <c r="M4678" s="241" t="s">
        <v>1041</v>
      </c>
      <c r="S4678">
        <f t="shared" si="599"/>
        <v>2015</v>
      </c>
    </row>
    <row r="4679" spans="1:19" ht="15" customHeight="1">
      <c r="A4679" s="418" t="s">
        <v>1269</v>
      </c>
      <c r="B4679" s="494">
        <v>42063</v>
      </c>
      <c r="C4679" s="495">
        <v>581832</v>
      </c>
      <c r="D4679" s="495">
        <v>464417</v>
      </c>
      <c r="E4679" s="495">
        <f t="shared" si="598"/>
        <v>11215332</v>
      </c>
      <c r="F4679" s="495">
        <f t="shared" si="598"/>
        <v>10413112</v>
      </c>
      <c r="G4679" s="495">
        <f t="shared" si="593"/>
        <v>802220</v>
      </c>
      <c r="H4679" s="495">
        <f>VLOOKUP(A4679,'02-Metrics'!A:R,18,FALSE)</f>
        <v>55905931</v>
      </c>
      <c r="I4679" s="496">
        <f t="shared" si="597"/>
        <v>1.4349461419397523E-2</v>
      </c>
      <c r="J4679" s="496"/>
      <c r="K4679" s="183">
        <v>402361</v>
      </c>
      <c r="L4679" s="180">
        <v>42063</v>
      </c>
      <c r="M4679" s="241" t="s">
        <v>1041</v>
      </c>
      <c r="S4679">
        <f t="shared" si="599"/>
        <v>2015</v>
      </c>
    </row>
    <row r="4680" spans="1:19" ht="15" customHeight="1">
      <c r="A4680" s="418" t="s">
        <v>1269</v>
      </c>
      <c r="B4680" s="494">
        <v>42094</v>
      </c>
      <c r="C4680" s="495">
        <v>639609</v>
      </c>
      <c r="D4680" s="495">
        <v>447496</v>
      </c>
      <c r="E4680" s="495">
        <f t="shared" si="598"/>
        <v>11854941</v>
      </c>
      <c r="F4680" s="495">
        <f t="shared" si="598"/>
        <v>10860608</v>
      </c>
      <c r="G4680" s="495">
        <f t="shared" si="593"/>
        <v>994333</v>
      </c>
      <c r="H4680" s="495">
        <f>VLOOKUP(A4680,'02-Metrics'!A:R,18,FALSE)</f>
        <v>55905931</v>
      </c>
      <c r="I4680" s="496">
        <f t="shared" si="597"/>
        <v>1.7785823117765449E-2</v>
      </c>
      <c r="J4680" s="496"/>
      <c r="K4680" s="183">
        <v>0</v>
      </c>
      <c r="L4680" s="180">
        <v>42094</v>
      </c>
      <c r="M4680" s="241" t="s">
        <v>1041</v>
      </c>
      <c r="S4680">
        <f t="shared" si="599"/>
        <v>2015</v>
      </c>
    </row>
    <row r="4681" spans="1:19" ht="15" customHeight="1">
      <c r="A4681" s="418" t="s">
        <v>1269</v>
      </c>
      <c r="B4681" s="494">
        <v>42124</v>
      </c>
      <c r="C4681" s="495">
        <v>324662</v>
      </c>
      <c r="D4681" s="495">
        <v>472109</v>
      </c>
      <c r="E4681" s="495">
        <f t="shared" si="598"/>
        <v>12179603</v>
      </c>
      <c r="F4681" s="495">
        <f t="shared" si="598"/>
        <v>11332717</v>
      </c>
      <c r="G4681" s="495">
        <f t="shared" si="593"/>
        <v>846886</v>
      </c>
      <c r="H4681" s="495">
        <f>VLOOKUP(A4681,'02-Metrics'!A:R,18,FALSE)</f>
        <v>55905931</v>
      </c>
      <c r="I4681" s="496">
        <f t="shared" si="597"/>
        <v>1.5148410640008839E-2</v>
      </c>
      <c r="J4681" s="496"/>
      <c r="K4681" s="183">
        <v>0</v>
      </c>
      <c r="L4681" s="180">
        <v>42124</v>
      </c>
      <c r="M4681" s="241" t="s">
        <v>1041</v>
      </c>
      <c r="S4681">
        <f t="shared" si="599"/>
        <v>2015</v>
      </c>
    </row>
    <row r="4682" spans="1:19" ht="15" customHeight="1">
      <c r="A4682" s="418" t="s">
        <v>1269</v>
      </c>
      <c r="B4682" s="494">
        <v>42155</v>
      </c>
      <c r="C4682" s="495">
        <v>0</v>
      </c>
      <c r="D4682" s="495">
        <v>479590</v>
      </c>
      <c r="E4682" s="495">
        <f t="shared" si="598"/>
        <v>12179603</v>
      </c>
      <c r="F4682" s="495">
        <f t="shared" si="598"/>
        <v>11812307</v>
      </c>
      <c r="G4682" s="495">
        <f t="shared" si="593"/>
        <v>367296</v>
      </c>
      <c r="H4682" s="495">
        <f>VLOOKUP(A4682,'02-Metrics'!A:R,18,FALSE)</f>
        <v>55905931</v>
      </c>
      <c r="I4682" s="496">
        <f t="shared" si="597"/>
        <v>6.5698932730411021E-3</v>
      </c>
      <c r="J4682" s="496"/>
      <c r="K4682" s="183">
        <v>1293019</v>
      </c>
      <c r="L4682" s="180">
        <v>42155</v>
      </c>
      <c r="M4682" s="241" t="s">
        <v>1041</v>
      </c>
      <c r="S4682">
        <f t="shared" si="599"/>
        <v>2015</v>
      </c>
    </row>
    <row r="4683" spans="1:19" ht="15" customHeight="1">
      <c r="A4683" s="418" t="s">
        <v>1269</v>
      </c>
      <c r="B4683" s="494">
        <v>42185</v>
      </c>
      <c r="C4683" s="495">
        <v>0</v>
      </c>
      <c r="D4683" s="495">
        <v>486461</v>
      </c>
      <c r="E4683" s="495">
        <f t="shared" ref="E4683:F4697" si="600">C4683+E4682</f>
        <v>12179603</v>
      </c>
      <c r="F4683" s="495">
        <f t="shared" si="600"/>
        <v>12298768</v>
      </c>
      <c r="G4683" s="495">
        <f t="shared" si="593"/>
        <v>-119165</v>
      </c>
      <c r="H4683" s="495">
        <f>VLOOKUP(A4683,'02-Metrics'!A:R,18,FALSE)</f>
        <v>55905931</v>
      </c>
      <c r="I4683" s="496">
        <f t="shared" si="597"/>
        <v>-2.1315269751969609E-3</v>
      </c>
      <c r="J4683" s="496"/>
      <c r="K4683" s="183">
        <v>0</v>
      </c>
      <c r="L4683" s="180">
        <v>42185</v>
      </c>
      <c r="M4683" s="241" t="s">
        <v>1041</v>
      </c>
      <c r="S4683">
        <f t="shared" si="599"/>
        <v>2015</v>
      </c>
    </row>
    <row r="4684" spans="1:19" ht="15" customHeight="1">
      <c r="A4684" s="418" t="s">
        <v>1269</v>
      </c>
      <c r="B4684" s="494">
        <v>42216</v>
      </c>
      <c r="C4684" s="495">
        <v>530306</v>
      </c>
      <c r="D4684" s="495">
        <v>564423</v>
      </c>
      <c r="E4684" s="495">
        <f t="shared" si="600"/>
        <v>12709909</v>
      </c>
      <c r="F4684" s="495">
        <f t="shared" si="600"/>
        <v>12863191</v>
      </c>
      <c r="G4684" s="495">
        <f t="shared" si="593"/>
        <v>-153282</v>
      </c>
      <c r="H4684" s="495">
        <f>VLOOKUP(A4684,'02-Metrics'!A:R,18,FALSE)</f>
        <v>55905931</v>
      </c>
      <c r="I4684" s="496">
        <f t="shared" si="597"/>
        <v>-2.741784230370835E-3</v>
      </c>
      <c r="J4684" s="496"/>
      <c r="K4684" s="183">
        <v>0</v>
      </c>
      <c r="L4684" s="180">
        <v>42216</v>
      </c>
      <c r="M4684" s="241" t="s">
        <v>1041</v>
      </c>
      <c r="S4684">
        <f t="shared" si="599"/>
        <v>2015</v>
      </c>
    </row>
    <row r="4685" spans="1:19" ht="15" customHeight="1">
      <c r="A4685" s="418" t="s">
        <v>1269</v>
      </c>
      <c r="B4685" s="494">
        <v>42247</v>
      </c>
      <c r="C4685" s="495">
        <v>0</v>
      </c>
      <c r="D4685" s="495">
        <v>910803</v>
      </c>
      <c r="E4685" s="495">
        <f t="shared" si="600"/>
        <v>12709909</v>
      </c>
      <c r="F4685" s="495">
        <f t="shared" si="600"/>
        <v>13773994</v>
      </c>
      <c r="G4685" s="495">
        <f t="shared" si="593"/>
        <v>-1064085</v>
      </c>
      <c r="H4685" s="495">
        <f>VLOOKUP(A4685,'02-Metrics'!A:R,18,FALSE)</f>
        <v>55905931</v>
      </c>
      <c r="I4685" s="496">
        <f t="shared" si="597"/>
        <v>-1.9033490382263735E-2</v>
      </c>
      <c r="J4685" s="496"/>
      <c r="K4685" s="495">
        <v>930855</v>
      </c>
      <c r="L4685" s="493">
        <v>42247</v>
      </c>
      <c r="M4685" s="241" t="s">
        <v>1041</v>
      </c>
      <c r="S4685">
        <f t="shared" si="599"/>
        <v>2015</v>
      </c>
    </row>
    <row r="4686" spans="1:19" ht="15" customHeight="1">
      <c r="A4686" s="418" t="s">
        <v>1269</v>
      </c>
      <c r="B4686" s="494">
        <v>42277</v>
      </c>
      <c r="C4686" s="495">
        <v>0</v>
      </c>
      <c r="D4686" s="495">
        <v>776990</v>
      </c>
      <c r="E4686" s="495">
        <f t="shared" si="600"/>
        <v>12709909</v>
      </c>
      <c r="F4686" s="495">
        <f t="shared" si="600"/>
        <v>14550984</v>
      </c>
      <c r="G4686" s="495">
        <f t="shared" si="593"/>
        <v>-1841075</v>
      </c>
      <c r="H4686" s="495">
        <f>VLOOKUP(A4686,'02-Metrics'!A:R,18,FALSE)</f>
        <v>55905931</v>
      </c>
      <c r="I4686" s="496">
        <f t="shared" si="597"/>
        <v>-3.2931658002439849E-2</v>
      </c>
      <c r="J4686" s="496"/>
      <c r="K4686" s="183">
        <v>0</v>
      </c>
      <c r="L4686" s="180">
        <v>42277</v>
      </c>
      <c r="M4686" s="241" t="s">
        <v>1041</v>
      </c>
      <c r="S4686">
        <f t="shared" si="599"/>
        <v>2015</v>
      </c>
    </row>
    <row r="4687" spans="1:19" ht="15" customHeight="1">
      <c r="A4687" s="418" t="s">
        <v>1269</v>
      </c>
      <c r="B4687" s="494">
        <v>42308</v>
      </c>
      <c r="C4687" s="495">
        <v>0</v>
      </c>
      <c r="D4687" s="495">
        <v>1111148</v>
      </c>
      <c r="E4687" s="495">
        <f t="shared" si="600"/>
        <v>12709909</v>
      </c>
      <c r="F4687" s="495">
        <f t="shared" si="600"/>
        <v>15662132</v>
      </c>
      <c r="G4687" s="495">
        <f t="shared" si="593"/>
        <v>-2952223</v>
      </c>
      <c r="H4687" s="495">
        <f>VLOOKUP(A4687,'02-Metrics'!A:R,18,FALSE)</f>
        <v>55905931</v>
      </c>
      <c r="I4687" s="496">
        <f t="shared" si="597"/>
        <v>-5.2806973199319408E-2</v>
      </c>
      <c r="J4687" s="496"/>
      <c r="K4687" s="183">
        <v>408632</v>
      </c>
      <c r="L4687" s="180">
        <v>42308</v>
      </c>
      <c r="M4687" s="241" t="s">
        <v>1041</v>
      </c>
      <c r="S4687">
        <f t="shared" si="599"/>
        <v>2015</v>
      </c>
    </row>
    <row r="4688" spans="1:19" ht="15" customHeight="1">
      <c r="A4688" s="418" t="s">
        <v>1269</v>
      </c>
      <c r="B4688" s="494">
        <v>42338</v>
      </c>
      <c r="C4688" s="495">
        <v>0</v>
      </c>
      <c r="D4688" s="495">
        <v>162511</v>
      </c>
      <c r="E4688" s="495">
        <f t="shared" si="600"/>
        <v>12709909</v>
      </c>
      <c r="F4688" s="495">
        <f t="shared" si="600"/>
        <v>15824643</v>
      </c>
      <c r="G4688" s="495">
        <f t="shared" ref="G4688:G4751" si="601">E4688-F4688</f>
        <v>-3114734</v>
      </c>
      <c r="H4688" s="495">
        <f>VLOOKUP(A4688,'02-Metrics'!A:R,18,FALSE)</f>
        <v>55905931</v>
      </c>
      <c r="I4688" s="496">
        <f t="shared" si="597"/>
        <v>-5.5713838304561995E-2</v>
      </c>
      <c r="J4688" s="496"/>
      <c r="K4688" s="183">
        <v>0</v>
      </c>
      <c r="L4688" s="180">
        <v>42338</v>
      </c>
      <c r="M4688" s="241" t="s">
        <v>1041</v>
      </c>
      <c r="S4688">
        <f t="shared" si="599"/>
        <v>2015</v>
      </c>
    </row>
    <row r="4689" spans="1:19" ht="15" customHeight="1">
      <c r="A4689" s="418" t="s">
        <v>1269</v>
      </c>
      <c r="B4689" s="494">
        <v>42369</v>
      </c>
      <c r="C4689" s="495">
        <v>0</v>
      </c>
      <c r="D4689" s="495">
        <v>77434</v>
      </c>
      <c r="E4689" s="495">
        <f t="shared" si="600"/>
        <v>12709909</v>
      </c>
      <c r="F4689" s="495">
        <f t="shared" si="600"/>
        <v>15902077</v>
      </c>
      <c r="G4689" s="495">
        <f t="shared" si="601"/>
        <v>-3192168</v>
      </c>
      <c r="H4689" s="495">
        <f>VLOOKUP(A4689,'02-Metrics'!A:R,18,FALSE)</f>
        <v>55905931</v>
      </c>
      <c r="I4689" s="496">
        <f t="shared" si="597"/>
        <v>-5.7098914961276649E-2</v>
      </c>
      <c r="J4689" s="496"/>
      <c r="K4689" s="183">
        <v>53264</v>
      </c>
      <c r="L4689" s="180">
        <v>42369</v>
      </c>
      <c r="M4689" s="241" t="s">
        <v>1041</v>
      </c>
      <c r="S4689">
        <f t="shared" si="599"/>
        <v>2015</v>
      </c>
    </row>
    <row r="4690" spans="1:19" ht="15" customHeight="1">
      <c r="A4690" s="418" t="s">
        <v>1269</v>
      </c>
      <c r="B4690" s="494">
        <v>42400</v>
      </c>
      <c r="C4690" s="495">
        <v>1145796</v>
      </c>
      <c r="D4690" s="495">
        <v>27324</v>
      </c>
      <c r="E4690" s="495">
        <f t="shared" si="600"/>
        <v>13855705</v>
      </c>
      <c r="F4690" s="495">
        <f t="shared" si="600"/>
        <v>15929401</v>
      </c>
      <c r="G4690" s="495">
        <f t="shared" si="601"/>
        <v>-2073696</v>
      </c>
      <c r="H4690" s="495">
        <f>VLOOKUP(A4690,'02-Metrics'!A:R,18,FALSE)</f>
        <v>55905931</v>
      </c>
      <c r="I4690" s="496">
        <f t="shared" si="597"/>
        <v>-3.7092593986137179E-2</v>
      </c>
      <c r="J4690" s="496"/>
      <c r="K4690" s="183">
        <v>0</v>
      </c>
      <c r="L4690" s="180">
        <v>42400</v>
      </c>
      <c r="M4690" s="241" t="s">
        <v>1041</v>
      </c>
      <c r="S4690">
        <f t="shared" si="599"/>
        <v>2016</v>
      </c>
    </row>
    <row r="4691" spans="1:19" ht="15" customHeight="1">
      <c r="A4691" s="418" t="s">
        <v>1269</v>
      </c>
      <c r="B4691" s="494">
        <v>42429</v>
      </c>
      <c r="C4691" s="495">
        <v>591788</v>
      </c>
      <c r="D4691" s="495">
        <v>7800</v>
      </c>
      <c r="E4691" s="495">
        <f t="shared" si="600"/>
        <v>14447493</v>
      </c>
      <c r="F4691" s="495">
        <f t="shared" si="600"/>
        <v>15937201</v>
      </c>
      <c r="G4691" s="495">
        <f t="shared" si="601"/>
        <v>-1489708</v>
      </c>
      <c r="H4691" s="495">
        <f>VLOOKUP(A4691,'02-Metrics'!A:R,18,FALSE)</f>
        <v>55905931</v>
      </c>
      <c r="I4691" s="496">
        <f t="shared" si="597"/>
        <v>-2.6646689776081183E-2</v>
      </c>
      <c r="J4691" s="496"/>
      <c r="K4691" s="183">
        <v>0</v>
      </c>
      <c r="L4691" s="180">
        <v>42429</v>
      </c>
      <c r="M4691" s="241" t="s">
        <v>1041</v>
      </c>
      <c r="S4691">
        <f t="shared" si="599"/>
        <v>2016</v>
      </c>
    </row>
    <row r="4692" spans="1:19" ht="15" customHeight="1">
      <c r="A4692" s="418" t="s">
        <v>1269</v>
      </c>
      <c r="B4692" s="494">
        <v>42460</v>
      </c>
      <c r="C4692" s="495">
        <v>0</v>
      </c>
      <c r="D4692" s="495">
        <v>35523</v>
      </c>
      <c r="E4692" s="495">
        <f t="shared" si="600"/>
        <v>14447493</v>
      </c>
      <c r="F4692" s="495">
        <f t="shared" si="600"/>
        <v>15972724</v>
      </c>
      <c r="G4692" s="495">
        <f t="shared" si="601"/>
        <v>-1525231</v>
      </c>
      <c r="H4692" s="495">
        <f>VLOOKUP(A4692,'02-Metrics'!A:R,18,FALSE)</f>
        <v>55905931</v>
      </c>
      <c r="I4692" s="496">
        <f t="shared" si="597"/>
        <v>-2.7282096420145476E-2</v>
      </c>
      <c r="J4692" s="496"/>
      <c r="K4692" s="183">
        <v>0</v>
      </c>
      <c r="L4692" s="180">
        <v>42460</v>
      </c>
      <c r="M4692" s="241" t="s">
        <v>1041</v>
      </c>
      <c r="S4692">
        <f t="shared" si="599"/>
        <v>2016</v>
      </c>
    </row>
    <row r="4693" spans="1:19" ht="15" customHeight="1">
      <c r="A4693" s="418" t="s">
        <v>1269</v>
      </c>
      <c r="B4693" s="494">
        <v>42521</v>
      </c>
      <c r="C4693" s="495">
        <v>0</v>
      </c>
      <c r="D4693" s="495">
        <v>22686</v>
      </c>
      <c r="E4693" s="495">
        <f t="shared" si="600"/>
        <v>14447493</v>
      </c>
      <c r="F4693" s="495">
        <f t="shared" si="600"/>
        <v>15995410</v>
      </c>
      <c r="G4693" s="495">
        <f t="shared" si="601"/>
        <v>-1547917</v>
      </c>
      <c r="H4693" s="495">
        <f>VLOOKUP(A4693,'02-Metrics'!A:R,18,FALSE)</f>
        <v>55905931</v>
      </c>
      <c r="I4693" s="496">
        <f t="shared" si="597"/>
        <v>-2.7687885208458472E-2</v>
      </c>
      <c r="J4693" s="496"/>
      <c r="K4693" s="183">
        <v>0</v>
      </c>
      <c r="L4693" s="180">
        <v>42521</v>
      </c>
      <c r="M4693" s="241" t="s">
        <v>1041</v>
      </c>
      <c r="S4693">
        <f t="shared" si="599"/>
        <v>2016</v>
      </c>
    </row>
    <row r="4694" spans="1:19" ht="15" customHeight="1">
      <c r="A4694" s="418" t="s">
        <v>1269</v>
      </c>
      <c r="B4694" s="494">
        <v>42674</v>
      </c>
      <c r="C4694" s="495">
        <v>0</v>
      </c>
      <c r="D4694" s="495">
        <v>83797</v>
      </c>
      <c r="E4694" s="495">
        <f t="shared" si="600"/>
        <v>14447493</v>
      </c>
      <c r="F4694" s="495">
        <f t="shared" si="600"/>
        <v>16079207</v>
      </c>
      <c r="G4694" s="495">
        <f t="shared" si="601"/>
        <v>-1631714</v>
      </c>
      <c r="H4694" s="495">
        <f>VLOOKUP(A4694,'02-Metrics'!A:R,18,FALSE)</f>
        <v>55905931</v>
      </c>
      <c r="I4694" s="496">
        <f t="shared" si="597"/>
        <v>-2.9186778054013623E-2</v>
      </c>
      <c r="J4694" s="496"/>
      <c r="K4694" s="183">
        <v>0</v>
      </c>
      <c r="L4694" s="180">
        <v>42674</v>
      </c>
      <c r="M4694" s="241" t="s">
        <v>1041</v>
      </c>
      <c r="S4694">
        <f t="shared" si="599"/>
        <v>2016</v>
      </c>
    </row>
    <row r="4695" spans="1:19" ht="15" customHeight="1">
      <c r="A4695" s="418" t="s">
        <v>1269</v>
      </c>
      <c r="B4695" s="494">
        <v>42704</v>
      </c>
      <c r="C4695" s="495">
        <v>0</v>
      </c>
      <c r="D4695" s="495">
        <v>8092</v>
      </c>
      <c r="E4695" s="495">
        <f t="shared" si="600"/>
        <v>14447493</v>
      </c>
      <c r="F4695" s="495">
        <f t="shared" si="600"/>
        <v>16087299</v>
      </c>
      <c r="G4695" s="495">
        <f t="shared" si="601"/>
        <v>-1639806</v>
      </c>
      <c r="H4695" s="495">
        <f>VLOOKUP(A4695,'02-Metrics'!A:R,18,FALSE)</f>
        <v>55905931</v>
      </c>
      <c r="I4695" s="496">
        <f t="shared" si="597"/>
        <v>-2.9331521194057211E-2</v>
      </c>
      <c r="J4695" s="496"/>
      <c r="K4695" s="183">
        <v>0</v>
      </c>
      <c r="L4695" s="180">
        <v>42704</v>
      </c>
      <c r="M4695" s="241" t="s">
        <v>1041</v>
      </c>
      <c r="S4695">
        <f t="shared" si="599"/>
        <v>2016</v>
      </c>
    </row>
    <row r="4696" spans="1:19" ht="15" customHeight="1">
      <c r="A4696" s="418" t="s">
        <v>1269</v>
      </c>
      <c r="B4696" s="494">
        <v>42825</v>
      </c>
      <c r="C4696" s="495">
        <v>0</v>
      </c>
      <c r="D4696" s="495">
        <v>261460</v>
      </c>
      <c r="E4696" s="495">
        <f t="shared" si="600"/>
        <v>14447493</v>
      </c>
      <c r="F4696" s="495">
        <f t="shared" si="600"/>
        <v>16348759</v>
      </c>
      <c r="G4696" s="495">
        <f t="shared" si="601"/>
        <v>-1901266</v>
      </c>
      <c r="H4696" s="495">
        <f>VLOOKUP(A4696,'02-Metrics'!A:R,18,FALSE)</f>
        <v>55905931</v>
      </c>
      <c r="I4696" s="496">
        <f t="shared" si="597"/>
        <v>-3.4008305845045314E-2</v>
      </c>
      <c r="J4696" s="496"/>
      <c r="K4696" s="183">
        <v>0</v>
      </c>
      <c r="L4696" s="180">
        <v>42825</v>
      </c>
      <c r="M4696" s="241" t="s">
        <v>1041</v>
      </c>
      <c r="S4696">
        <f t="shared" si="599"/>
        <v>2017</v>
      </c>
    </row>
    <row r="4697" spans="1:19" ht="15" customHeight="1">
      <c r="A4697" s="418" t="s">
        <v>1269</v>
      </c>
      <c r="B4697" s="494">
        <v>42855</v>
      </c>
      <c r="C4697" s="495">
        <v>1978172</v>
      </c>
      <c r="D4697" s="495">
        <v>83797</v>
      </c>
      <c r="E4697" s="495">
        <f t="shared" si="600"/>
        <v>16425665</v>
      </c>
      <c r="F4697" s="495">
        <f t="shared" si="600"/>
        <v>16432556</v>
      </c>
      <c r="G4697" s="495">
        <f t="shared" si="601"/>
        <v>-6891</v>
      </c>
      <c r="H4697" s="495">
        <f>VLOOKUP(A4697,'02-Metrics'!A:R,18,FALSE)</f>
        <v>55905931</v>
      </c>
      <c r="I4697" s="496">
        <f t="shared" si="597"/>
        <v>-1.2326062506677512E-4</v>
      </c>
      <c r="J4697" s="496"/>
      <c r="K4697" s="183">
        <v>0</v>
      </c>
      <c r="L4697" s="180">
        <v>42855</v>
      </c>
      <c r="M4697" s="241" t="s">
        <v>1041</v>
      </c>
      <c r="S4697">
        <f t="shared" si="599"/>
        <v>2017</v>
      </c>
    </row>
    <row r="4698" spans="1:19" ht="15" customHeight="1">
      <c r="A4698" s="418"/>
      <c r="B4698" s="505"/>
      <c r="C4698" s="506"/>
      <c r="D4698" s="506"/>
      <c r="E4698" s="506"/>
      <c r="F4698" s="506"/>
      <c r="G4698" s="506"/>
      <c r="H4698" s="495"/>
      <c r="I4698" s="496"/>
      <c r="J4698" s="496"/>
      <c r="K4698" s="183"/>
      <c r="L4698" s="180"/>
      <c r="S4698">
        <f t="shared" si="599"/>
        <v>1900</v>
      </c>
    </row>
    <row r="4699" spans="1:19" ht="15" customHeight="1">
      <c r="A4699" s="418" t="s">
        <v>1206</v>
      </c>
      <c r="B4699" s="494">
        <v>41670</v>
      </c>
      <c r="C4699" s="495">
        <v>0</v>
      </c>
      <c r="D4699" s="495">
        <v>556808.29999999993</v>
      </c>
      <c r="E4699" s="495">
        <f t="shared" ref="E4699:F4714" si="602">C4699+E4698</f>
        <v>0</v>
      </c>
      <c r="F4699" s="495">
        <f t="shared" si="602"/>
        <v>556808.29999999993</v>
      </c>
      <c r="G4699" s="495">
        <f t="shared" si="601"/>
        <v>-556808.29999999993</v>
      </c>
      <c r="H4699" s="495">
        <f>VLOOKUP(A4699,'02-Metrics'!A:R,18,FALSE)</f>
        <v>145010925.68000001</v>
      </c>
      <c r="I4699" s="496">
        <f t="shared" si="597"/>
        <v>-3.839767916720466E-3</v>
      </c>
      <c r="J4699" s="496"/>
      <c r="K4699" s="183"/>
      <c r="L4699" s="180"/>
      <c r="M4699" s="241" t="s">
        <v>1041</v>
      </c>
      <c r="S4699">
        <f t="shared" si="599"/>
        <v>2014</v>
      </c>
    </row>
    <row r="4700" spans="1:19" ht="15" customHeight="1">
      <c r="A4700" s="418" t="s">
        <v>1206</v>
      </c>
      <c r="B4700" s="494">
        <v>41698</v>
      </c>
      <c r="C4700" s="495">
        <v>0</v>
      </c>
      <c r="D4700" s="495">
        <v>1242119.8299999998</v>
      </c>
      <c r="E4700" s="495">
        <f t="shared" si="602"/>
        <v>0</v>
      </c>
      <c r="F4700" s="495">
        <f t="shared" si="602"/>
        <v>1798928.13</v>
      </c>
      <c r="G4700" s="495">
        <f t="shared" si="601"/>
        <v>-1798928.13</v>
      </c>
      <c r="H4700" s="495">
        <f>VLOOKUP(A4700,'02-Metrics'!A:R,18,FALSE)</f>
        <v>145010925.68000001</v>
      </c>
      <c r="I4700" s="496">
        <f t="shared" si="597"/>
        <v>-1.2405466150666115E-2</v>
      </c>
      <c r="J4700" s="496"/>
      <c r="K4700" s="183"/>
      <c r="L4700" s="180"/>
      <c r="M4700" s="241" t="s">
        <v>1041</v>
      </c>
      <c r="S4700">
        <f t="shared" si="599"/>
        <v>2014</v>
      </c>
    </row>
    <row r="4701" spans="1:19" ht="15" customHeight="1">
      <c r="A4701" s="418" t="s">
        <v>1206</v>
      </c>
      <c r="B4701" s="494">
        <v>41729</v>
      </c>
      <c r="C4701" s="495">
        <v>337595.15</v>
      </c>
      <c r="D4701" s="495">
        <v>977662.47000000009</v>
      </c>
      <c r="E4701" s="495">
        <f t="shared" si="602"/>
        <v>337595.15</v>
      </c>
      <c r="F4701" s="495">
        <f t="shared" si="602"/>
        <v>2776590.6</v>
      </c>
      <c r="G4701" s="495">
        <f t="shared" si="601"/>
        <v>-2438995.4500000002</v>
      </c>
      <c r="H4701" s="495">
        <f>VLOOKUP(A4701,'02-Metrics'!A:R,18,FALSE)</f>
        <v>145010925.68000001</v>
      </c>
      <c r="I4701" s="496">
        <f t="shared" si="597"/>
        <v>-1.681939094287423E-2</v>
      </c>
      <c r="J4701" s="496"/>
      <c r="K4701" s="183"/>
      <c r="L4701" s="180"/>
      <c r="M4701" s="241" t="s">
        <v>1041</v>
      </c>
      <c r="S4701">
        <f t="shared" si="599"/>
        <v>2014</v>
      </c>
    </row>
    <row r="4702" spans="1:19" ht="15" customHeight="1">
      <c r="A4702" s="418" t="s">
        <v>1206</v>
      </c>
      <c r="B4702" s="494">
        <v>41759</v>
      </c>
      <c r="C4702" s="495">
        <v>7575591.25</v>
      </c>
      <c r="D4702" s="495">
        <v>1272996.6900000004</v>
      </c>
      <c r="E4702" s="495">
        <f t="shared" si="602"/>
        <v>7913186.4000000004</v>
      </c>
      <c r="F4702" s="495">
        <f t="shared" si="602"/>
        <v>4049587.2900000005</v>
      </c>
      <c r="G4702" s="495">
        <f t="shared" si="601"/>
        <v>3863599.11</v>
      </c>
      <c r="H4702" s="495">
        <f>VLOOKUP(A4702,'02-Metrics'!A:R,18,FALSE)</f>
        <v>145010925.68000001</v>
      </c>
      <c r="I4702" s="496">
        <f t="shared" si="597"/>
        <v>2.6643503528319797E-2</v>
      </c>
      <c r="J4702" s="496"/>
      <c r="K4702" s="183"/>
      <c r="L4702" s="180"/>
      <c r="M4702" s="241" t="s">
        <v>1041</v>
      </c>
      <c r="S4702">
        <f t="shared" si="599"/>
        <v>2014</v>
      </c>
    </row>
    <row r="4703" spans="1:19" ht="15" customHeight="1">
      <c r="A4703" s="418" t="s">
        <v>1206</v>
      </c>
      <c r="B4703" s="494">
        <v>41790</v>
      </c>
      <c r="C4703" s="495">
        <v>8757008</v>
      </c>
      <c r="D4703" s="495">
        <v>10215274.379999999</v>
      </c>
      <c r="E4703" s="495">
        <f t="shared" si="602"/>
        <v>16670194.4</v>
      </c>
      <c r="F4703" s="495">
        <f t="shared" si="602"/>
        <v>14264861.67</v>
      </c>
      <c r="G4703" s="495">
        <f t="shared" si="601"/>
        <v>2405332.7300000004</v>
      </c>
      <c r="H4703" s="495">
        <f>VLOOKUP(A4703,'02-Metrics'!A:R,18,FALSE)</f>
        <v>145010925.68000001</v>
      </c>
      <c r="I4703" s="496">
        <f t="shared" si="597"/>
        <v>1.6587251744795566E-2</v>
      </c>
      <c r="J4703" s="496"/>
      <c r="K4703" s="183"/>
      <c r="L4703" s="180"/>
      <c r="M4703" s="241" t="s">
        <v>1041</v>
      </c>
      <c r="S4703">
        <f t="shared" si="599"/>
        <v>2014</v>
      </c>
    </row>
    <row r="4704" spans="1:19" ht="15" customHeight="1">
      <c r="A4704" s="418" t="s">
        <v>1206</v>
      </c>
      <c r="B4704" s="494">
        <v>41820</v>
      </c>
      <c r="C4704" s="495">
        <v>984119.05</v>
      </c>
      <c r="D4704" s="495">
        <v>2620346.6300000004</v>
      </c>
      <c r="E4704" s="495">
        <f t="shared" si="602"/>
        <v>17654313.449999999</v>
      </c>
      <c r="F4704" s="495">
        <f t="shared" si="602"/>
        <v>16885208.300000001</v>
      </c>
      <c r="G4704" s="495">
        <f t="shared" si="601"/>
        <v>769105.14999999851</v>
      </c>
      <c r="H4704" s="495">
        <f>VLOOKUP(A4704,'02-Metrics'!A:R,18,FALSE)</f>
        <v>145010925.68000001</v>
      </c>
      <c r="I4704" s="496">
        <f t="shared" si="597"/>
        <v>5.3037738114795991E-3</v>
      </c>
      <c r="J4704" s="496"/>
      <c r="K4704" s="183"/>
      <c r="L4704" s="180"/>
      <c r="M4704" s="241" t="s">
        <v>1041</v>
      </c>
      <c r="S4704">
        <f t="shared" si="599"/>
        <v>2014</v>
      </c>
    </row>
    <row r="4705" spans="1:19" ht="15" customHeight="1">
      <c r="A4705" s="418" t="s">
        <v>1206</v>
      </c>
      <c r="B4705" s="494">
        <v>41851</v>
      </c>
      <c r="C4705" s="495">
        <v>0</v>
      </c>
      <c r="D4705" s="495">
        <v>1844072.2000000004</v>
      </c>
      <c r="E4705" s="495">
        <f t="shared" si="602"/>
        <v>17654313.449999999</v>
      </c>
      <c r="F4705" s="495">
        <f t="shared" si="602"/>
        <v>18729280.5</v>
      </c>
      <c r="G4705" s="495">
        <f t="shared" si="601"/>
        <v>-1074967.0500000007</v>
      </c>
      <c r="H4705" s="495">
        <f>VLOOKUP(A4705,'02-Metrics'!A:R,18,FALSE)</f>
        <v>145010925.68000001</v>
      </c>
      <c r="I4705" s="496">
        <f t="shared" si="597"/>
        <v>-7.4130072955479439E-3</v>
      </c>
      <c r="J4705" s="496"/>
      <c r="K4705" s="183"/>
      <c r="L4705" s="180"/>
      <c r="M4705" s="241" t="s">
        <v>1041</v>
      </c>
      <c r="S4705">
        <f t="shared" si="599"/>
        <v>2014</v>
      </c>
    </row>
    <row r="4706" spans="1:19" ht="15" customHeight="1">
      <c r="A4706" s="418" t="s">
        <v>1206</v>
      </c>
      <c r="B4706" s="494">
        <v>41882</v>
      </c>
      <c r="C4706" s="495">
        <v>2126778.6</v>
      </c>
      <c r="D4706" s="495">
        <v>2656903.2200000002</v>
      </c>
      <c r="E4706" s="495">
        <f t="shared" si="602"/>
        <v>19781092.050000001</v>
      </c>
      <c r="F4706" s="495">
        <f t="shared" si="602"/>
        <v>21386183.719999999</v>
      </c>
      <c r="G4706" s="495">
        <f t="shared" si="601"/>
        <v>-1605091.6699999981</v>
      </c>
      <c r="H4706" s="495">
        <f>VLOOKUP(A4706,'02-Metrics'!A:R,18,FALSE)</f>
        <v>145010925.68000001</v>
      </c>
      <c r="I4706" s="496">
        <f t="shared" si="597"/>
        <v>-1.1068763698136804E-2</v>
      </c>
      <c r="J4706" s="496"/>
      <c r="K4706" s="183"/>
      <c r="L4706" s="180"/>
      <c r="M4706" s="241" t="s">
        <v>1041</v>
      </c>
      <c r="S4706">
        <f t="shared" si="599"/>
        <v>2014</v>
      </c>
    </row>
    <row r="4707" spans="1:19" ht="15" customHeight="1">
      <c r="A4707" s="418" t="s">
        <v>1206</v>
      </c>
      <c r="B4707" s="494">
        <v>41912</v>
      </c>
      <c r="C4707" s="495">
        <v>6643055.4700000007</v>
      </c>
      <c r="D4707" s="495">
        <v>5390039.2099999981</v>
      </c>
      <c r="E4707" s="495">
        <f t="shared" si="602"/>
        <v>26424147.520000003</v>
      </c>
      <c r="F4707" s="495">
        <f t="shared" si="602"/>
        <v>26776222.929999996</v>
      </c>
      <c r="G4707" s="495">
        <f t="shared" si="601"/>
        <v>-352075.4099999927</v>
      </c>
      <c r="H4707" s="495">
        <f>VLOOKUP(A4707,'02-Metrics'!A:R,18,FALSE)</f>
        <v>145010925.68000001</v>
      </c>
      <c r="I4707" s="496">
        <f t="shared" si="597"/>
        <v>-2.4279233330109771E-3</v>
      </c>
      <c r="J4707" s="496"/>
      <c r="K4707" s="183"/>
      <c r="L4707" s="180"/>
      <c r="M4707" s="241" t="s">
        <v>1041</v>
      </c>
      <c r="S4707">
        <f t="shared" si="599"/>
        <v>2014</v>
      </c>
    </row>
    <row r="4708" spans="1:19" ht="15" customHeight="1">
      <c r="A4708" s="418" t="s">
        <v>1206</v>
      </c>
      <c r="B4708" s="494">
        <v>41943</v>
      </c>
      <c r="C4708" s="495">
        <v>4902226.76</v>
      </c>
      <c r="D4708" s="495">
        <v>4858479.2399999984</v>
      </c>
      <c r="E4708" s="495">
        <f t="shared" si="602"/>
        <v>31326374.280000001</v>
      </c>
      <c r="F4708" s="495">
        <f t="shared" si="602"/>
        <v>31634702.169999994</v>
      </c>
      <c r="G4708" s="495">
        <f t="shared" si="601"/>
        <v>-308327.88999999315</v>
      </c>
      <c r="H4708" s="495">
        <f>VLOOKUP(A4708,'02-Metrics'!A:R,18,FALSE)</f>
        <v>145010925.68000001</v>
      </c>
      <c r="I4708" s="496">
        <f t="shared" si="597"/>
        <v>-2.1262390302947904E-3</v>
      </c>
      <c r="J4708" s="496"/>
      <c r="K4708" s="183"/>
      <c r="L4708" s="180"/>
      <c r="M4708" s="241" t="s">
        <v>1041</v>
      </c>
      <c r="S4708">
        <f t="shared" si="599"/>
        <v>2014</v>
      </c>
    </row>
    <row r="4709" spans="1:19" ht="15" customHeight="1">
      <c r="A4709" s="418" t="s">
        <v>1206</v>
      </c>
      <c r="B4709" s="494">
        <v>41973</v>
      </c>
      <c r="C4709" s="495">
        <v>7278364.7699999996</v>
      </c>
      <c r="D4709" s="495">
        <v>6854191.4199999999</v>
      </c>
      <c r="E4709" s="495">
        <f t="shared" si="602"/>
        <v>38604739.049999997</v>
      </c>
      <c r="F4709" s="495">
        <f t="shared" si="602"/>
        <v>38488893.589999996</v>
      </c>
      <c r="G4709" s="495">
        <f t="shared" si="601"/>
        <v>115845.46000000089</v>
      </c>
      <c r="H4709" s="495">
        <f>VLOOKUP(A4709,'02-Metrics'!A:R,18,FALSE)</f>
        <v>145010925.68000001</v>
      </c>
      <c r="I4709" s="496">
        <f t="shared" si="597"/>
        <v>7.9887401212540754E-4</v>
      </c>
      <c r="J4709" s="496"/>
      <c r="K4709" s="495"/>
      <c r="L4709" s="493"/>
      <c r="M4709" s="241" t="s">
        <v>1041</v>
      </c>
      <c r="S4709">
        <f t="shared" si="599"/>
        <v>2014</v>
      </c>
    </row>
    <row r="4710" spans="1:19" ht="15" customHeight="1">
      <c r="A4710" s="418" t="s">
        <v>1206</v>
      </c>
      <c r="B4710" s="494">
        <v>42004</v>
      </c>
      <c r="C4710" s="495">
        <v>15334084.920000002</v>
      </c>
      <c r="D4710" s="495">
        <v>16008211.236799998</v>
      </c>
      <c r="E4710" s="495">
        <f t="shared" si="602"/>
        <v>53938823.969999999</v>
      </c>
      <c r="F4710" s="495">
        <f t="shared" si="602"/>
        <v>54497104.826799996</v>
      </c>
      <c r="G4710" s="495">
        <f t="shared" si="601"/>
        <v>-558280.85679999739</v>
      </c>
      <c r="H4710" s="495">
        <f>VLOOKUP(A4710,'02-Metrics'!A:R,18,FALSE)</f>
        <v>145010925.68000001</v>
      </c>
      <c r="I4710" s="496">
        <f t="shared" si="597"/>
        <v>-3.8499227156991787E-3</v>
      </c>
      <c r="J4710" s="496"/>
      <c r="K4710" s="183">
        <v>49721431</v>
      </c>
      <c r="L4710" s="180">
        <v>42004</v>
      </c>
      <c r="M4710" s="241" t="s">
        <v>1041</v>
      </c>
      <c r="S4710">
        <f t="shared" si="599"/>
        <v>2014</v>
      </c>
    </row>
    <row r="4711" spans="1:19" ht="15" customHeight="1">
      <c r="A4711" s="418" t="s">
        <v>1206</v>
      </c>
      <c r="B4711" s="494">
        <v>42035</v>
      </c>
      <c r="C4711" s="495">
        <v>416611</v>
      </c>
      <c r="D4711" s="495">
        <v>2043654</v>
      </c>
      <c r="E4711" s="495">
        <f t="shared" si="602"/>
        <v>54355434.969999999</v>
      </c>
      <c r="F4711" s="495">
        <f t="shared" si="602"/>
        <v>56540758.826799996</v>
      </c>
      <c r="G4711" s="495">
        <f t="shared" si="601"/>
        <v>-2185323.8567999974</v>
      </c>
      <c r="H4711" s="495">
        <f>VLOOKUP(A4711,'02-Metrics'!A:R,18,FALSE)</f>
        <v>145010925.68000001</v>
      </c>
      <c r="I4711" s="496">
        <f t="shared" si="597"/>
        <v>-1.5070063490404975E-2</v>
      </c>
      <c r="J4711" s="496"/>
      <c r="K4711" s="183">
        <v>14571348</v>
      </c>
      <c r="L4711" s="180">
        <v>42035</v>
      </c>
      <c r="M4711" s="241" t="s">
        <v>1041</v>
      </c>
      <c r="S4711">
        <f t="shared" si="599"/>
        <v>2015</v>
      </c>
    </row>
    <row r="4712" spans="1:19" ht="15" customHeight="1">
      <c r="A4712" s="418" t="s">
        <v>1206</v>
      </c>
      <c r="B4712" s="494">
        <v>42063</v>
      </c>
      <c r="C4712" s="495">
        <v>2150000</v>
      </c>
      <c r="D4712" s="495">
        <v>6495524</v>
      </c>
      <c r="E4712" s="495">
        <f t="shared" si="602"/>
        <v>56505434.969999999</v>
      </c>
      <c r="F4712" s="495">
        <f t="shared" si="602"/>
        <v>63036282.826799996</v>
      </c>
      <c r="G4712" s="495">
        <f t="shared" si="601"/>
        <v>-6530847.8567999974</v>
      </c>
      <c r="H4712" s="495">
        <f>VLOOKUP(A4712,'02-Metrics'!A:R,18,FALSE)</f>
        <v>145010925.68000001</v>
      </c>
      <c r="I4712" s="496">
        <f t="shared" si="597"/>
        <v>-4.5036936535470556E-2</v>
      </c>
      <c r="J4712" s="496"/>
      <c r="K4712" s="183">
        <v>13969943</v>
      </c>
      <c r="L4712" s="180">
        <v>42063</v>
      </c>
      <c r="M4712" s="241" t="s">
        <v>1041</v>
      </c>
      <c r="S4712">
        <f t="shared" si="599"/>
        <v>2015</v>
      </c>
    </row>
    <row r="4713" spans="1:19" ht="15" customHeight="1">
      <c r="A4713" s="418" t="s">
        <v>1206</v>
      </c>
      <c r="B4713" s="494">
        <v>42094</v>
      </c>
      <c r="C4713" s="495">
        <v>16677165</v>
      </c>
      <c r="D4713" s="495">
        <v>10539604</v>
      </c>
      <c r="E4713" s="495">
        <f t="shared" si="602"/>
        <v>73182599.969999999</v>
      </c>
      <c r="F4713" s="495">
        <f t="shared" si="602"/>
        <v>73575886.826799989</v>
      </c>
      <c r="G4713" s="495">
        <f t="shared" si="601"/>
        <v>-393286.85679998994</v>
      </c>
      <c r="H4713" s="495">
        <f>VLOOKUP(A4713,'02-Metrics'!A:R,18,FALSE)</f>
        <v>145010925.68000001</v>
      </c>
      <c r="I4713" s="496">
        <f t="shared" si="597"/>
        <v>-2.7121187935029664E-3</v>
      </c>
      <c r="J4713" s="496"/>
      <c r="K4713" s="183">
        <v>22855987</v>
      </c>
      <c r="L4713" s="180">
        <v>42094</v>
      </c>
      <c r="M4713" s="241" t="s">
        <v>1041</v>
      </c>
      <c r="S4713">
        <f t="shared" si="599"/>
        <v>2015</v>
      </c>
    </row>
    <row r="4714" spans="1:19" ht="15" customHeight="1">
      <c r="A4714" s="418" t="s">
        <v>1206</v>
      </c>
      <c r="B4714" s="494">
        <v>42124</v>
      </c>
      <c r="C4714" s="495">
        <v>15690320</v>
      </c>
      <c r="D4714" s="495">
        <v>10869155</v>
      </c>
      <c r="E4714" s="495">
        <f t="shared" si="602"/>
        <v>88872919.969999999</v>
      </c>
      <c r="F4714" s="495">
        <f t="shared" si="602"/>
        <v>84445041.826799989</v>
      </c>
      <c r="G4714" s="495">
        <f t="shared" si="601"/>
        <v>4427878.1432000101</v>
      </c>
      <c r="H4714" s="495">
        <f>VLOOKUP(A4714,'02-Metrics'!A:R,18,FALSE)</f>
        <v>145010925.68000001</v>
      </c>
      <c r="I4714" s="496">
        <f t="shared" si="597"/>
        <v>3.053478986108359E-2</v>
      </c>
      <c r="J4714" s="496"/>
      <c r="K4714" s="183">
        <v>0</v>
      </c>
      <c r="L4714" s="180">
        <v>42124</v>
      </c>
      <c r="M4714" s="241" t="s">
        <v>1041</v>
      </c>
      <c r="S4714">
        <f t="shared" si="599"/>
        <v>2015</v>
      </c>
    </row>
    <row r="4715" spans="1:19" ht="15" customHeight="1">
      <c r="A4715" s="418" t="s">
        <v>1206</v>
      </c>
      <c r="B4715" s="494">
        <v>42155</v>
      </c>
      <c r="C4715" s="495">
        <v>0</v>
      </c>
      <c r="D4715" s="495">
        <v>3421832</v>
      </c>
      <c r="E4715" s="495">
        <f t="shared" ref="E4715:F4730" si="603">C4715+E4714</f>
        <v>88872919.969999999</v>
      </c>
      <c r="F4715" s="495">
        <f t="shared" si="603"/>
        <v>87866873.826799989</v>
      </c>
      <c r="G4715" s="495">
        <f t="shared" si="601"/>
        <v>1006046.1432000101</v>
      </c>
      <c r="H4715" s="495">
        <f>VLOOKUP(A4715,'02-Metrics'!A:R,18,FALSE)</f>
        <v>145010925.68000001</v>
      </c>
      <c r="I4715" s="496">
        <f t="shared" si="597"/>
        <v>6.9377265091051313E-3</v>
      </c>
      <c r="J4715" s="496"/>
      <c r="K4715" s="183">
        <v>0</v>
      </c>
      <c r="L4715" s="180">
        <v>42155</v>
      </c>
      <c r="M4715" s="241" t="s">
        <v>1041</v>
      </c>
      <c r="S4715">
        <f t="shared" si="599"/>
        <v>2015</v>
      </c>
    </row>
    <row r="4716" spans="1:19" ht="15" customHeight="1">
      <c r="A4716" s="418" t="s">
        <v>1206</v>
      </c>
      <c r="B4716" s="494">
        <v>42185</v>
      </c>
      <c r="C4716" s="495">
        <v>0</v>
      </c>
      <c r="D4716" s="495">
        <v>2177645</v>
      </c>
      <c r="E4716" s="495">
        <f t="shared" si="603"/>
        <v>88872919.969999999</v>
      </c>
      <c r="F4716" s="495">
        <f t="shared" si="603"/>
        <v>90044518.826799989</v>
      </c>
      <c r="G4716" s="495">
        <f t="shared" si="601"/>
        <v>-1171598.8567999899</v>
      </c>
      <c r="H4716" s="495">
        <f>VLOOKUP(A4716,'02-Metrics'!A:R,18,FALSE)</f>
        <v>145010925.68000001</v>
      </c>
      <c r="I4716" s="496">
        <f t="shared" si="597"/>
        <v>-8.0793833382278562E-3</v>
      </c>
      <c r="J4716" s="496"/>
      <c r="K4716" s="183">
        <v>14122394</v>
      </c>
      <c r="L4716" s="180">
        <v>42185</v>
      </c>
      <c r="M4716" s="241" t="s">
        <v>1041</v>
      </c>
      <c r="S4716">
        <f t="shared" si="599"/>
        <v>2015</v>
      </c>
    </row>
    <row r="4717" spans="1:19" ht="15" customHeight="1">
      <c r="A4717" s="418" t="s">
        <v>1206</v>
      </c>
      <c r="B4717" s="494">
        <v>42216</v>
      </c>
      <c r="C4717" s="495">
        <v>2456456</v>
      </c>
      <c r="D4717" s="495">
        <v>1681434</v>
      </c>
      <c r="E4717" s="495">
        <f t="shared" si="603"/>
        <v>91329375.969999999</v>
      </c>
      <c r="F4717" s="495">
        <f t="shared" si="603"/>
        <v>91725952.826799989</v>
      </c>
      <c r="G4717" s="495">
        <f t="shared" si="601"/>
        <v>-396576.85679998994</v>
      </c>
      <c r="H4717" s="495">
        <f>VLOOKUP(A4717,'02-Metrics'!A:R,18,FALSE)</f>
        <v>145010925.68000001</v>
      </c>
      <c r="I4717" s="496">
        <f t="shared" si="597"/>
        <v>-2.7348067391496284E-3</v>
      </c>
      <c r="J4717" s="496"/>
      <c r="K4717" s="183">
        <v>0</v>
      </c>
      <c r="L4717" s="180">
        <v>42216</v>
      </c>
      <c r="M4717" s="241" t="s">
        <v>1041</v>
      </c>
      <c r="S4717">
        <f t="shared" si="599"/>
        <v>2015</v>
      </c>
    </row>
    <row r="4718" spans="1:19" ht="15" customHeight="1">
      <c r="A4718" s="418" t="s">
        <v>1206</v>
      </c>
      <c r="B4718" s="494">
        <v>42247</v>
      </c>
      <c r="C4718" s="495">
        <v>495396</v>
      </c>
      <c r="D4718" s="495">
        <v>1621720</v>
      </c>
      <c r="E4718" s="495">
        <f t="shared" si="603"/>
        <v>91824771.969999999</v>
      </c>
      <c r="F4718" s="495">
        <f t="shared" si="603"/>
        <v>93347672.826799989</v>
      </c>
      <c r="G4718" s="495">
        <f t="shared" si="601"/>
        <v>-1522900.8567999899</v>
      </c>
      <c r="H4718" s="495">
        <f>VLOOKUP(A4718,'02-Metrics'!A:R,18,FALSE)</f>
        <v>145010925.68000001</v>
      </c>
      <c r="I4718" s="496">
        <f t="shared" si="597"/>
        <v>-1.0501973211043569E-2</v>
      </c>
      <c r="J4718" s="496"/>
      <c r="K4718" s="183">
        <v>5634518</v>
      </c>
      <c r="L4718" s="180">
        <v>42247</v>
      </c>
      <c r="M4718" s="241" t="s">
        <v>1041</v>
      </c>
      <c r="S4718">
        <f t="shared" si="599"/>
        <v>2015</v>
      </c>
    </row>
    <row r="4719" spans="1:19" ht="15" customHeight="1">
      <c r="A4719" s="418" t="s">
        <v>1206</v>
      </c>
      <c r="B4719" s="494">
        <v>42277</v>
      </c>
      <c r="C4719" s="495">
        <v>2888335</v>
      </c>
      <c r="D4719" s="495">
        <v>1712941</v>
      </c>
      <c r="E4719" s="495">
        <f t="shared" si="603"/>
        <v>94713106.969999999</v>
      </c>
      <c r="F4719" s="495">
        <f t="shared" si="603"/>
        <v>95060613.826799989</v>
      </c>
      <c r="G4719" s="495">
        <f t="shared" si="601"/>
        <v>-347506.85679998994</v>
      </c>
      <c r="H4719" s="495">
        <f>VLOOKUP(A4719,'02-Metrics'!A:R,18,FALSE)</f>
        <v>145010925.68000001</v>
      </c>
      <c r="I4719" s="496">
        <f t="shared" si="597"/>
        <v>-2.396418443440902E-3</v>
      </c>
      <c r="J4719" s="496"/>
      <c r="K4719" s="183">
        <v>0</v>
      </c>
      <c r="L4719" s="180">
        <v>42277</v>
      </c>
      <c r="M4719" s="241" t="s">
        <v>1041</v>
      </c>
      <c r="S4719">
        <f t="shared" si="599"/>
        <v>2015</v>
      </c>
    </row>
    <row r="4720" spans="1:19" ht="15" customHeight="1">
      <c r="A4720" s="418" t="s">
        <v>1206</v>
      </c>
      <c r="B4720" s="494">
        <v>42308</v>
      </c>
      <c r="C4720" s="495">
        <v>0</v>
      </c>
      <c r="D4720" s="495">
        <v>3075717</v>
      </c>
      <c r="E4720" s="495">
        <f t="shared" si="603"/>
        <v>94713106.969999999</v>
      </c>
      <c r="F4720" s="495">
        <f t="shared" si="603"/>
        <v>98136330.826799989</v>
      </c>
      <c r="G4720" s="495">
        <f t="shared" si="601"/>
        <v>-3423223.8567999899</v>
      </c>
      <c r="H4720" s="495">
        <f>VLOOKUP(A4720,'02-Metrics'!A:R,18,FALSE)</f>
        <v>145010925.68000001</v>
      </c>
      <c r="I4720" s="496">
        <f t="shared" si="597"/>
        <v>-2.3606661641165726E-2</v>
      </c>
      <c r="J4720" s="496"/>
      <c r="K4720" s="183">
        <v>0</v>
      </c>
      <c r="L4720" s="180">
        <v>42308</v>
      </c>
      <c r="M4720" s="241" t="s">
        <v>1041</v>
      </c>
      <c r="S4720">
        <f t="shared" si="599"/>
        <v>2015</v>
      </c>
    </row>
    <row r="4721" spans="1:19" ht="15" customHeight="1">
      <c r="A4721" s="418" t="s">
        <v>1206</v>
      </c>
      <c r="B4721" s="494">
        <v>42338</v>
      </c>
      <c r="C4721" s="495">
        <v>5068703</v>
      </c>
      <c r="D4721" s="495">
        <v>5527644</v>
      </c>
      <c r="E4721" s="495">
        <f t="shared" si="603"/>
        <v>99781809.969999999</v>
      </c>
      <c r="F4721" s="495">
        <f t="shared" si="603"/>
        <v>103663974.82679999</v>
      </c>
      <c r="G4721" s="495">
        <f t="shared" si="601"/>
        <v>-3882164.8567999899</v>
      </c>
      <c r="H4721" s="495">
        <f>VLOOKUP(A4721,'02-Metrics'!A:R,18,FALSE)</f>
        <v>145010925.68000001</v>
      </c>
      <c r="I4721" s="496">
        <f t="shared" si="597"/>
        <v>-2.677153351442553E-2</v>
      </c>
      <c r="J4721" s="496"/>
      <c r="K4721" s="183">
        <v>0</v>
      </c>
      <c r="L4721" s="180">
        <v>42338</v>
      </c>
      <c r="M4721" s="241" t="s">
        <v>1041</v>
      </c>
      <c r="S4721">
        <f t="shared" si="599"/>
        <v>2015</v>
      </c>
    </row>
    <row r="4722" spans="1:19" ht="15" customHeight="1">
      <c r="A4722" s="418" t="s">
        <v>1206</v>
      </c>
      <c r="B4722" s="494">
        <v>42369</v>
      </c>
      <c r="C4722" s="495">
        <v>3649856</v>
      </c>
      <c r="D4722" s="495">
        <v>769111</v>
      </c>
      <c r="E4722" s="495">
        <f t="shared" si="603"/>
        <v>103431665.97</v>
      </c>
      <c r="F4722" s="495">
        <f t="shared" si="603"/>
        <v>104433085.82679999</v>
      </c>
      <c r="G4722" s="495">
        <f t="shared" si="601"/>
        <v>-1001419.8567999899</v>
      </c>
      <c r="H4722" s="495">
        <f>VLOOKUP(A4722,'02-Metrics'!A:R,18,FALSE)</f>
        <v>145010925.68000001</v>
      </c>
      <c r="I4722" s="496">
        <f t="shared" si="597"/>
        <v>-6.9058234895338398E-3</v>
      </c>
      <c r="J4722" s="496"/>
      <c r="K4722" s="183">
        <v>0</v>
      </c>
      <c r="L4722" s="180">
        <v>42369</v>
      </c>
      <c r="M4722" s="241" t="s">
        <v>1041</v>
      </c>
      <c r="S4722">
        <f t="shared" si="599"/>
        <v>2015</v>
      </c>
    </row>
    <row r="4723" spans="1:19" ht="15" customHeight="1">
      <c r="A4723" s="418" t="s">
        <v>1206</v>
      </c>
      <c r="B4723" s="494">
        <v>42400</v>
      </c>
      <c r="C4723" s="495">
        <v>2869899</v>
      </c>
      <c r="D4723" s="495">
        <v>640175</v>
      </c>
      <c r="E4723" s="495">
        <f t="shared" si="603"/>
        <v>106301564.97</v>
      </c>
      <c r="F4723" s="495">
        <f t="shared" si="603"/>
        <v>105073260.82679999</v>
      </c>
      <c r="G4723" s="495">
        <f t="shared" si="601"/>
        <v>1228304.1432000101</v>
      </c>
      <c r="H4723" s="495">
        <f>VLOOKUP(A4723,'02-Metrics'!A:R,18,FALSE)</f>
        <v>145010925.68000001</v>
      </c>
      <c r="I4723" s="496">
        <f t="shared" si="597"/>
        <v>8.4704248141312197E-3</v>
      </c>
      <c r="J4723" s="496"/>
      <c r="K4723" s="183">
        <v>0</v>
      </c>
      <c r="L4723" s="180">
        <v>42400</v>
      </c>
      <c r="M4723" s="241" t="s">
        <v>1041</v>
      </c>
      <c r="S4723">
        <f t="shared" si="599"/>
        <v>2016</v>
      </c>
    </row>
    <row r="4724" spans="1:19" ht="15" customHeight="1">
      <c r="A4724" s="418" t="s">
        <v>1206</v>
      </c>
      <c r="B4724" s="494">
        <v>42429</v>
      </c>
      <c r="C4724" s="495">
        <v>190857</v>
      </c>
      <c r="D4724" s="495">
        <v>333983</v>
      </c>
      <c r="E4724" s="495">
        <f t="shared" si="603"/>
        <v>106492421.97</v>
      </c>
      <c r="F4724" s="495">
        <f t="shared" si="603"/>
        <v>105407243.82679999</v>
      </c>
      <c r="G4724" s="495">
        <f t="shared" si="601"/>
        <v>1085178.1432000101</v>
      </c>
      <c r="H4724" s="495">
        <f>VLOOKUP(A4724,'02-Metrics'!A:R,18,FALSE)</f>
        <v>145010925.68000001</v>
      </c>
      <c r="I4724" s="496">
        <f t="shared" si="597"/>
        <v>7.4834233221481913E-3</v>
      </c>
      <c r="J4724" s="496"/>
      <c r="K4724" s="183">
        <v>0</v>
      </c>
      <c r="L4724" s="180">
        <v>42429</v>
      </c>
      <c r="M4724" s="241" t="s">
        <v>1041</v>
      </c>
      <c r="S4724">
        <f t="shared" si="599"/>
        <v>2016</v>
      </c>
    </row>
    <row r="4725" spans="1:19" ht="15" customHeight="1">
      <c r="A4725" s="418" t="s">
        <v>1206</v>
      </c>
      <c r="B4725" s="494">
        <v>42460</v>
      </c>
      <c r="C4725" s="495">
        <v>0</v>
      </c>
      <c r="D4725" s="495">
        <v>283204</v>
      </c>
      <c r="E4725" s="495">
        <f t="shared" si="603"/>
        <v>106492421.97</v>
      </c>
      <c r="F4725" s="495">
        <f t="shared" si="603"/>
        <v>105690447.82679999</v>
      </c>
      <c r="G4725" s="495">
        <f t="shared" si="601"/>
        <v>801974.14320001006</v>
      </c>
      <c r="H4725" s="495">
        <f>VLOOKUP(A4725,'02-Metrics'!A:R,18,FALSE)</f>
        <v>145010925.68000001</v>
      </c>
      <c r="I4725" s="496">
        <f t="shared" si="597"/>
        <v>5.5304394440578268E-3</v>
      </c>
      <c r="J4725" s="496"/>
      <c r="K4725" s="183">
        <v>0</v>
      </c>
      <c r="L4725" s="180">
        <v>42460</v>
      </c>
      <c r="M4725" s="241" t="s">
        <v>1041</v>
      </c>
      <c r="S4725">
        <f t="shared" si="599"/>
        <v>2016</v>
      </c>
    </row>
    <row r="4726" spans="1:19" ht="15" customHeight="1">
      <c r="A4726" s="418" t="s">
        <v>1206</v>
      </c>
      <c r="B4726" s="494">
        <v>42490</v>
      </c>
      <c r="C4726" s="495">
        <v>0</v>
      </c>
      <c r="D4726" s="495">
        <v>118066</v>
      </c>
      <c r="E4726" s="495">
        <f t="shared" si="603"/>
        <v>106492421.97</v>
      </c>
      <c r="F4726" s="495">
        <f t="shared" si="603"/>
        <v>105808513.82679999</v>
      </c>
      <c r="G4726" s="495">
        <f t="shared" si="601"/>
        <v>683908.14320001006</v>
      </c>
      <c r="H4726" s="495">
        <f>VLOOKUP(A4726,'02-Metrics'!A:R,18,FALSE)</f>
        <v>145010925.68000001</v>
      </c>
      <c r="I4726" s="496">
        <f t="shared" si="597"/>
        <v>4.7162525167876715E-3</v>
      </c>
      <c r="J4726" s="496"/>
      <c r="K4726" s="183">
        <v>0</v>
      </c>
      <c r="L4726" s="180">
        <v>42490</v>
      </c>
      <c r="M4726" s="241" t="s">
        <v>1041</v>
      </c>
      <c r="S4726">
        <f t="shared" si="599"/>
        <v>2016</v>
      </c>
    </row>
    <row r="4727" spans="1:19" ht="15" customHeight="1">
      <c r="A4727" s="418" t="s">
        <v>1206</v>
      </c>
      <c r="B4727" s="494">
        <v>42521</v>
      </c>
      <c r="C4727" s="495">
        <v>0</v>
      </c>
      <c r="D4727" s="495">
        <v>23805</v>
      </c>
      <c r="E4727" s="495">
        <f t="shared" si="603"/>
        <v>106492421.97</v>
      </c>
      <c r="F4727" s="495">
        <f t="shared" si="603"/>
        <v>105832318.82679999</v>
      </c>
      <c r="G4727" s="495">
        <f t="shared" si="601"/>
        <v>660103.14320001006</v>
      </c>
      <c r="H4727" s="495">
        <f>VLOOKUP(A4727,'02-Metrics'!A:R,18,FALSE)</f>
        <v>145010925.68000001</v>
      </c>
      <c r="I4727" s="496">
        <f t="shared" ref="I4727:I4790" si="604">G4727/H4727</f>
        <v>4.5520924723746652E-3</v>
      </c>
      <c r="J4727" s="496"/>
      <c r="K4727" s="183">
        <v>0</v>
      </c>
      <c r="L4727" s="180">
        <v>42521</v>
      </c>
      <c r="M4727" s="241" t="s">
        <v>1041</v>
      </c>
      <c r="S4727">
        <f t="shared" si="599"/>
        <v>2016</v>
      </c>
    </row>
    <row r="4728" spans="1:19" ht="15" customHeight="1">
      <c r="A4728" s="418" t="s">
        <v>1206</v>
      </c>
      <c r="B4728" s="494">
        <v>42551</v>
      </c>
      <c r="C4728" s="495">
        <v>6858538</v>
      </c>
      <c r="D4728" s="495">
        <v>389365</v>
      </c>
      <c r="E4728" s="495">
        <f t="shared" si="603"/>
        <v>113350959.97</v>
      </c>
      <c r="F4728" s="495">
        <f t="shared" si="603"/>
        <v>106221683.82679999</v>
      </c>
      <c r="G4728" s="495">
        <f t="shared" si="601"/>
        <v>7129276.1432000101</v>
      </c>
      <c r="H4728" s="495">
        <f>VLOOKUP(A4728,'02-Metrics'!A:R,18,FALSE)</f>
        <v>145010925.68000001</v>
      </c>
      <c r="I4728" s="496">
        <f t="shared" si="604"/>
        <v>4.9163717214883516E-2</v>
      </c>
      <c r="J4728" s="496"/>
      <c r="K4728" s="183">
        <v>0</v>
      </c>
      <c r="L4728" s="180">
        <v>42551</v>
      </c>
      <c r="M4728" s="241" t="s">
        <v>1041</v>
      </c>
      <c r="S4728">
        <f t="shared" si="599"/>
        <v>2016</v>
      </c>
    </row>
    <row r="4729" spans="1:19" ht="15" customHeight="1">
      <c r="A4729" s="418" t="s">
        <v>1206</v>
      </c>
      <c r="B4729" s="494">
        <v>42582</v>
      </c>
      <c r="C4729" s="495">
        <v>0</v>
      </c>
      <c r="D4729" s="495">
        <v>3646910</v>
      </c>
      <c r="E4729" s="495">
        <f t="shared" si="603"/>
        <v>113350959.97</v>
      </c>
      <c r="F4729" s="495">
        <f t="shared" si="603"/>
        <v>109868593.82679999</v>
      </c>
      <c r="G4729" s="495">
        <f t="shared" si="601"/>
        <v>3482366.1432000101</v>
      </c>
      <c r="H4729" s="495">
        <f>VLOOKUP(A4729,'02-Metrics'!A:R,18,FALSE)</f>
        <v>145010925.68000001</v>
      </c>
      <c r="I4729" s="496">
        <f t="shared" si="604"/>
        <v>2.4014508747324685E-2</v>
      </c>
      <c r="J4729" s="496"/>
      <c r="K4729" s="183">
        <v>0</v>
      </c>
      <c r="L4729" s="180">
        <v>42582</v>
      </c>
      <c r="M4729" s="241" t="s">
        <v>1041</v>
      </c>
      <c r="S4729">
        <f t="shared" si="599"/>
        <v>2016</v>
      </c>
    </row>
    <row r="4730" spans="1:19" ht="15" customHeight="1">
      <c r="A4730" s="418" t="s">
        <v>1206</v>
      </c>
      <c r="B4730" s="494">
        <v>42613</v>
      </c>
      <c r="C4730" s="495">
        <v>0</v>
      </c>
      <c r="D4730" s="495">
        <v>21539</v>
      </c>
      <c r="E4730" s="495">
        <f t="shared" si="603"/>
        <v>113350959.97</v>
      </c>
      <c r="F4730" s="495">
        <f t="shared" si="603"/>
        <v>109890132.82679999</v>
      </c>
      <c r="G4730" s="495">
        <f t="shared" si="601"/>
        <v>3460827.1432000101</v>
      </c>
      <c r="H4730" s="495">
        <f>VLOOKUP(A4730,'02-Metrics'!A:R,18,FALSE)</f>
        <v>145010925.68000001</v>
      </c>
      <c r="I4730" s="496">
        <f t="shared" si="604"/>
        <v>2.3865975111676218E-2</v>
      </c>
      <c r="J4730" s="496"/>
      <c r="K4730" s="183">
        <v>0</v>
      </c>
      <c r="L4730" s="180">
        <v>42613</v>
      </c>
      <c r="M4730" s="241" t="s">
        <v>1041</v>
      </c>
      <c r="S4730">
        <f t="shared" si="599"/>
        <v>2016</v>
      </c>
    </row>
    <row r="4731" spans="1:19" ht="15" customHeight="1">
      <c r="A4731" s="418" t="s">
        <v>1206</v>
      </c>
      <c r="B4731" s="494">
        <v>42643</v>
      </c>
      <c r="C4731" s="495">
        <v>0</v>
      </c>
      <c r="D4731" s="495">
        <v>2300</v>
      </c>
      <c r="E4731" s="495">
        <f t="shared" ref="E4731:F4739" si="605">C4731+E4730</f>
        <v>113350959.97</v>
      </c>
      <c r="F4731" s="495">
        <f t="shared" si="605"/>
        <v>109892432.82679999</v>
      </c>
      <c r="G4731" s="495">
        <f t="shared" si="601"/>
        <v>3458527.1432000101</v>
      </c>
      <c r="H4731" s="495">
        <f>VLOOKUP(A4731,'02-Metrics'!A:R,18,FALSE)</f>
        <v>145010925.68000001</v>
      </c>
      <c r="I4731" s="496">
        <f t="shared" si="604"/>
        <v>2.3850114237819891E-2</v>
      </c>
      <c r="J4731" s="496"/>
      <c r="K4731" s="183">
        <v>0</v>
      </c>
      <c r="L4731" s="180">
        <v>42643</v>
      </c>
      <c r="M4731" s="241" t="s">
        <v>1041</v>
      </c>
      <c r="S4731">
        <f t="shared" si="599"/>
        <v>2016</v>
      </c>
    </row>
    <row r="4732" spans="1:19" ht="15" customHeight="1">
      <c r="A4732" s="418" t="s">
        <v>1206</v>
      </c>
      <c r="B4732" s="494">
        <v>42704</v>
      </c>
      <c r="C4732" s="495">
        <v>9745815</v>
      </c>
      <c r="D4732" s="495">
        <v>142189</v>
      </c>
      <c r="E4732" s="495">
        <f t="shared" si="605"/>
        <v>123096774.97</v>
      </c>
      <c r="F4732" s="495">
        <f t="shared" si="605"/>
        <v>110034621.82679999</v>
      </c>
      <c r="G4732" s="495">
        <f t="shared" si="601"/>
        <v>13062153.14320001</v>
      </c>
      <c r="H4732" s="495">
        <f>VLOOKUP(A4732,'02-Metrics'!A:R,18,FALSE)</f>
        <v>145010925.68000001</v>
      </c>
      <c r="I4732" s="496">
        <f t="shared" si="604"/>
        <v>9.0077027520151537E-2</v>
      </c>
      <c r="J4732" s="496"/>
      <c r="K4732" s="183">
        <v>0</v>
      </c>
      <c r="L4732" s="180">
        <v>42704</v>
      </c>
      <c r="M4732" s="241" t="s">
        <v>1041</v>
      </c>
      <c r="S4732">
        <f t="shared" si="599"/>
        <v>2016</v>
      </c>
    </row>
    <row r="4733" spans="1:19" ht="15" customHeight="1">
      <c r="A4733" s="418" t="s">
        <v>1206</v>
      </c>
      <c r="B4733" s="494">
        <v>42766</v>
      </c>
      <c r="C4733" s="495">
        <v>0</v>
      </c>
      <c r="D4733" s="495">
        <v>90327</v>
      </c>
      <c r="E4733" s="495">
        <f t="shared" si="605"/>
        <v>123096774.97</v>
      </c>
      <c r="F4733" s="495">
        <f t="shared" si="605"/>
        <v>110124948.82679999</v>
      </c>
      <c r="G4733" s="495">
        <f t="shared" si="601"/>
        <v>12971826.14320001</v>
      </c>
      <c r="H4733" s="495">
        <f>VLOOKUP(A4733,'02-Metrics'!A:R,18,FALSE)</f>
        <v>145010925.68000001</v>
      </c>
      <c r="I4733" s="496">
        <f t="shared" si="604"/>
        <v>8.9454129627620824E-2</v>
      </c>
      <c r="J4733" s="496"/>
      <c r="K4733" s="183">
        <v>0</v>
      </c>
      <c r="L4733" s="180">
        <v>42766</v>
      </c>
      <c r="M4733" s="241" t="s">
        <v>1041</v>
      </c>
      <c r="S4733">
        <f t="shared" si="599"/>
        <v>2017</v>
      </c>
    </row>
    <row r="4734" spans="1:19" ht="15" customHeight="1">
      <c r="A4734" s="418" t="s">
        <v>1206</v>
      </c>
      <c r="B4734" s="494">
        <v>42825</v>
      </c>
      <c r="C4734" s="495">
        <v>939483</v>
      </c>
      <c r="D4734" s="495">
        <v>2188641</v>
      </c>
      <c r="E4734" s="495">
        <f t="shared" si="605"/>
        <v>124036257.97</v>
      </c>
      <c r="F4734" s="495">
        <f t="shared" si="605"/>
        <v>112313589.82679999</v>
      </c>
      <c r="G4734" s="495">
        <f t="shared" si="601"/>
        <v>11722668.14320001</v>
      </c>
      <c r="H4734" s="495">
        <f>VLOOKUP(A4734,'02-Metrics'!A:R,18,FALSE)</f>
        <v>145010925.68000001</v>
      </c>
      <c r="I4734" s="496">
        <f t="shared" si="604"/>
        <v>8.0839895947349347E-2</v>
      </c>
      <c r="J4734" s="496"/>
      <c r="K4734" s="183">
        <v>0</v>
      </c>
      <c r="L4734" s="180">
        <v>42825</v>
      </c>
      <c r="M4734" s="241" t="s">
        <v>1041</v>
      </c>
      <c r="S4734">
        <f t="shared" si="599"/>
        <v>2017</v>
      </c>
    </row>
    <row r="4735" spans="1:19" ht="15" customHeight="1">
      <c r="A4735" s="418" t="s">
        <v>1206</v>
      </c>
      <c r="B4735" s="494">
        <v>42855</v>
      </c>
      <c r="C4735" s="495">
        <v>2000000</v>
      </c>
      <c r="D4735" s="495">
        <v>805141</v>
      </c>
      <c r="E4735" s="495">
        <f t="shared" si="605"/>
        <v>126036257.97</v>
      </c>
      <c r="F4735" s="495">
        <f t="shared" si="605"/>
        <v>113118730.82679999</v>
      </c>
      <c r="G4735" s="495">
        <f t="shared" si="601"/>
        <v>12917527.14320001</v>
      </c>
      <c r="H4735" s="495">
        <f>VLOOKUP(A4735,'02-Metrics'!A:R,18,FALSE)</f>
        <v>145010925.68000001</v>
      </c>
      <c r="I4735" s="496">
        <f t="shared" si="604"/>
        <v>8.9079681980001338E-2</v>
      </c>
      <c r="J4735" s="496"/>
      <c r="K4735" s="183">
        <v>0</v>
      </c>
      <c r="L4735" s="180">
        <v>42855</v>
      </c>
      <c r="M4735" s="241" t="s">
        <v>1041</v>
      </c>
      <c r="S4735">
        <f t="shared" si="599"/>
        <v>2017</v>
      </c>
    </row>
    <row r="4736" spans="1:19" ht="15" customHeight="1">
      <c r="A4736" s="418" t="s">
        <v>1206</v>
      </c>
      <c r="B4736" s="494">
        <v>42886</v>
      </c>
      <c r="C4736" s="495">
        <v>3053641</v>
      </c>
      <c r="D4736" s="495">
        <v>1040079</v>
      </c>
      <c r="E4736" s="495">
        <f t="shared" si="605"/>
        <v>129089898.97</v>
      </c>
      <c r="F4736" s="495">
        <f t="shared" si="605"/>
        <v>114158809.82679999</v>
      </c>
      <c r="G4736" s="495">
        <f t="shared" si="601"/>
        <v>14931089.14320001</v>
      </c>
      <c r="H4736" s="495">
        <f>VLOOKUP(A4736,'02-Metrics'!A:R,18,FALSE)</f>
        <v>145010925.68000001</v>
      </c>
      <c r="I4736" s="496">
        <f t="shared" si="604"/>
        <v>0.1029652701903917</v>
      </c>
      <c r="J4736" s="496"/>
      <c r="K4736" s="183">
        <v>0</v>
      </c>
      <c r="L4736" s="180">
        <v>42886</v>
      </c>
      <c r="M4736" s="241" t="s">
        <v>1041</v>
      </c>
      <c r="S4736">
        <f t="shared" si="599"/>
        <v>2017</v>
      </c>
    </row>
    <row r="4737" spans="1:19" ht="15" customHeight="1">
      <c r="A4737" s="418" t="s">
        <v>1206</v>
      </c>
      <c r="B4737" s="494">
        <v>42916</v>
      </c>
      <c r="C4737" s="495">
        <v>0</v>
      </c>
      <c r="D4737" s="495">
        <v>54612</v>
      </c>
      <c r="E4737" s="495">
        <f t="shared" si="605"/>
        <v>129089898.97</v>
      </c>
      <c r="F4737" s="495">
        <f t="shared" si="605"/>
        <v>114213421.82679999</v>
      </c>
      <c r="G4737" s="495">
        <f t="shared" si="601"/>
        <v>14876477.14320001</v>
      </c>
      <c r="H4737" s="495">
        <f>VLOOKUP(A4737,'02-Metrics'!A:R,18,FALSE)</f>
        <v>145010925.68000001</v>
      </c>
      <c r="I4737" s="496">
        <f t="shared" si="604"/>
        <v>0.10258866408472132</v>
      </c>
      <c r="J4737" s="496"/>
      <c r="K4737" s="183">
        <v>0</v>
      </c>
      <c r="L4737" s="180">
        <v>42916</v>
      </c>
      <c r="M4737" s="241" t="s">
        <v>1041</v>
      </c>
      <c r="S4737">
        <f t="shared" si="599"/>
        <v>2017</v>
      </c>
    </row>
    <row r="4738" spans="1:19" ht="15" customHeight="1">
      <c r="A4738" s="418" t="s">
        <v>1206</v>
      </c>
      <c r="B4738" s="494">
        <v>42978</v>
      </c>
      <c r="C4738" s="495">
        <v>0</v>
      </c>
      <c r="D4738" s="495">
        <v>75378</v>
      </c>
      <c r="E4738" s="495">
        <f t="shared" si="605"/>
        <v>129089898.97</v>
      </c>
      <c r="F4738" s="495">
        <f t="shared" si="605"/>
        <v>114288799.82679999</v>
      </c>
      <c r="G4738" s="495">
        <f t="shared" si="601"/>
        <v>14801099.14320001</v>
      </c>
      <c r="H4738" s="495">
        <f>VLOOKUP(A4738,'02-Metrics'!A:R,18,FALSE)</f>
        <v>145010925.68000001</v>
      </c>
      <c r="I4738" s="496">
        <f t="shared" si="604"/>
        <v>0.10206885497622464</v>
      </c>
      <c r="J4738" s="496"/>
      <c r="K4738" s="183">
        <v>0</v>
      </c>
      <c r="L4738" s="180">
        <v>42978</v>
      </c>
      <c r="M4738" s="241" t="s">
        <v>1041</v>
      </c>
      <c r="S4738">
        <f t="shared" si="599"/>
        <v>2017</v>
      </c>
    </row>
    <row r="4739" spans="1:19" ht="15" customHeight="1">
      <c r="A4739" s="418" t="s">
        <v>1206</v>
      </c>
      <c r="B4739" s="494">
        <v>43008</v>
      </c>
      <c r="C4739" s="495">
        <v>0</v>
      </c>
      <c r="D4739" s="495">
        <v>194363</v>
      </c>
      <c r="E4739" s="495">
        <f t="shared" si="605"/>
        <v>129089898.97</v>
      </c>
      <c r="F4739" s="495">
        <f t="shared" si="605"/>
        <v>114483162.82679999</v>
      </c>
      <c r="G4739" s="495">
        <f t="shared" si="601"/>
        <v>14606736.14320001</v>
      </c>
      <c r="H4739" s="495">
        <f>VLOOKUP(A4739,'02-Metrics'!A:R,18,FALSE)</f>
        <v>145010925.68000001</v>
      </c>
      <c r="I4739" s="496">
        <f t="shared" si="604"/>
        <v>0.10072852148694737</v>
      </c>
      <c r="J4739" s="496"/>
      <c r="K4739" s="183">
        <v>0</v>
      </c>
      <c r="L4739" s="180">
        <v>43008</v>
      </c>
      <c r="M4739" s="241" t="s">
        <v>1041</v>
      </c>
      <c r="S4739">
        <f t="shared" ref="S4739:S4802" si="606">YEAR(B4739)</f>
        <v>2017</v>
      </c>
    </row>
    <row r="4740" spans="1:19" ht="15" customHeight="1">
      <c r="A4740" s="418"/>
      <c r="B4740" s="505"/>
      <c r="C4740" s="506"/>
      <c r="D4740" s="506"/>
      <c r="E4740" s="506"/>
      <c r="F4740" s="506"/>
      <c r="G4740" s="506"/>
      <c r="H4740" s="495"/>
      <c r="I4740" s="496"/>
      <c r="J4740" s="496"/>
      <c r="K4740" s="183"/>
      <c r="L4740" s="180"/>
      <c r="S4740">
        <f t="shared" si="606"/>
        <v>1900</v>
      </c>
    </row>
    <row r="4741" spans="1:19" ht="15" customHeight="1">
      <c r="A4741" s="418" t="s">
        <v>1231</v>
      </c>
      <c r="B4741" s="494">
        <v>41305</v>
      </c>
      <c r="C4741" s="495">
        <v>524591.63</v>
      </c>
      <c r="D4741" s="495"/>
      <c r="E4741" s="495">
        <f t="shared" ref="E4741:F4756" si="607">C4741+E4740</f>
        <v>524591.63</v>
      </c>
      <c r="F4741" s="495">
        <f t="shared" si="607"/>
        <v>0</v>
      </c>
      <c r="G4741" s="495">
        <f t="shared" si="601"/>
        <v>524591.63</v>
      </c>
      <c r="H4741" s="495">
        <f>VLOOKUP(A4741,'02-Metrics'!A:R,18,FALSE)</f>
        <v>19589518</v>
      </c>
      <c r="I4741" s="496">
        <f t="shared" si="604"/>
        <v>2.6779200488751178E-2</v>
      </c>
      <c r="J4741" s="496"/>
      <c r="K4741" s="183">
        <v>271800</v>
      </c>
      <c r="L4741" s="180">
        <f t="shared" ref="L4741:L4769" si="608">B4741</f>
        <v>41305</v>
      </c>
      <c r="M4741" s="241" t="s">
        <v>1041</v>
      </c>
      <c r="S4741">
        <f t="shared" si="606"/>
        <v>2013</v>
      </c>
    </row>
    <row r="4742" spans="1:19" ht="15" customHeight="1">
      <c r="A4742" s="418" t="s">
        <v>1231</v>
      </c>
      <c r="B4742" s="494">
        <v>41333</v>
      </c>
      <c r="C4742" s="495">
        <v>556442.63</v>
      </c>
      <c r="D4742" s="495"/>
      <c r="E4742" s="495">
        <f t="shared" si="607"/>
        <v>1081034.26</v>
      </c>
      <c r="F4742" s="495">
        <f t="shared" si="607"/>
        <v>0</v>
      </c>
      <c r="G4742" s="495">
        <f t="shared" si="601"/>
        <v>1081034.26</v>
      </c>
      <c r="H4742" s="495">
        <f>VLOOKUP(A4742,'02-Metrics'!A:R,18,FALSE)</f>
        <v>19589518</v>
      </c>
      <c r="I4742" s="496">
        <f t="shared" si="604"/>
        <v>5.5184321533587502E-2</v>
      </c>
      <c r="J4742" s="496"/>
      <c r="K4742" s="183">
        <v>820972.8</v>
      </c>
      <c r="L4742" s="180">
        <f t="shared" si="608"/>
        <v>41333</v>
      </c>
      <c r="M4742" s="241" t="s">
        <v>1041</v>
      </c>
      <c r="S4742">
        <f t="shared" si="606"/>
        <v>2013</v>
      </c>
    </row>
    <row r="4743" spans="1:19" ht="15" customHeight="1">
      <c r="A4743" s="418" t="s">
        <v>1231</v>
      </c>
      <c r="B4743" s="494">
        <v>41364</v>
      </c>
      <c r="C4743" s="495">
        <v>-203590.49</v>
      </c>
      <c r="D4743" s="495"/>
      <c r="E4743" s="495">
        <f t="shared" si="607"/>
        <v>877443.77</v>
      </c>
      <c r="F4743" s="495">
        <f t="shared" si="607"/>
        <v>0</v>
      </c>
      <c r="G4743" s="495">
        <f t="shared" si="601"/>
        <v>877443.77</v>
      </c>
      <c r="H4743" s="495">
        <f>VLOOKUP(A4743,'02-Metrics'!A:R,18,FALSE)</f>
        <v>19589518</v>
      </c>
      <c r="I4743" s="496">
        <f t="shared" si="604"/>
        <v>4.4791493593665757E-2</v>
      </c>
      <c r="J4743" s="496"/>
      <c r="K4743" s="183">
        <v>-188160.6</v>
      </c>
      <c r="L4743" s="180">
        <f t="shared" si="608"/>
        <v>41364</v>
      </c>
      <c r="M4743" s="241" t="s">
        <v>1041</v>
      </c>
      <c r="S4743">
        <f t="shared" si="606"/>
        <v>2013</v>
      </c>
    </row>
    <row r="4744" spans="1:19" ht="15" customHeight="1">
      <c r="A4744" s="418" t="s">
        <v>1231</v>
      </c>
      <c r="B4744" s="494">
        <v>41394</v>
      </c>
      <c r="C4744" s="495">
        <v>783737.74</v>
      </c>
      <c r="D4744" s="495"/>
      <c r="E4744" s="495">
        <f t="shared" si="607"/>
        <v>1661181.51</v>
      </c>
      <c r="F4744" s="495">
        <f t="shared" si="607"/>
        <v>0</v>
      </c>
      <c r="G4744" s="495">
        <f t="shared" si="601"/>
        <v>1661181.51</v>
      </c>
      <c r="H4744" s="495">
        <f>VLOOKUP(A4744,'02-Metrics'!A:R,18,FALSE)</f>
        <v>19589518</v>
      </c>
      <c r="I4744" s="496">
        <f t="shared" si="604"/>
        <v>8.4799509104818205E-2</v>
      </c>
      <c r="J4744" s="496"/>
      <c r="K4744" s="183">
        <v>1279513.2</v>
      </c>
      <c r="L4744" s="180">
        <f t="shared" si="608"/>
        <v>41394</v>
      </c>
      <c r="M4744" s="241" t="s">
        <v>1041</v>
      </c>
      <c r="S4744">
        <f t="shared" si="606"/>
        <v>2013</v>
      </c>
    </row>
    <row r="4745" spans="1:19" ht="15" customHeight="1">
      <c r="A4745" s="418" t="s">
        <v>1231</v>
      </c>
      <c r="B4745" s="494">
        <v>41425</v>
      </c>
      <c r="C4745" s="495"/>
      <c r="D4745" s="495"/>
      <c r="E4745" s="495">
        <f t="shared" si="607"/>
        <v>1661181.51</v>
      </c>
      <c r="F4745" s="495">
        <f t="shared" si="607"/>
        <v>0</v>
      </c>
      <c r="G4745" s="495">
        <f t="shared" si="601"/>
        <v>1661181.51</v>
      </c>
      <c r="H4745" s="495">
        <f>VLOOKUP(A4745,'02-Metrics'!A:R,18,FALSE)</f>
        <v>19589518</v>
      </c>
      <c r="I4745" s="496">
        <f t="shared" si="604"/>
        <v>8.4799509104818205E-2</v>
      </c>
      <c r="J4745" s="496"/>
      <c r="K4745" s="183"/>
      <c r="L4745" s="180">
        <f t="shared" si="608"/>
        <v>41425</v>
      </c>
      <c r="M4745" s="241" t="s">
        <v>1041</v>
      </c>
      <c r="S4745">
        <f t="shared" si="606"/>
        <v>2013</v>
      </c>
    </row>
    <row r="4746" spans="1:19" ht="15" customHeight="1">
      <c r="A4746" s="418" t="s">
        <v>1231</v>
      </c>
      <c r="B4746" s="494">
        <v>41455</v>
      </c>
      <c r="C4746" s="495">
        <v>1144175.2</v>
      </c>
      <c r="D4746" s="495"/>
      <c r="E4746" s="495">
        <f t="shared" si="607"/>
        <v>2805356.71</v>
      </c>
      <c r="F4746" s="495">
        <f t="shared" si="607"/>
        <v>0</v>
      </c>
      <c r="G4746" s="495">
        <f t="shared" si="601"/>
        <v>2805356.71</v>
      </c>
      <c r="H4746" s="495">
        <f>VLOOKUP(A4746,'02-Metrics'!A:R,18,FALSE)</f>
        <v>19589518</v>
      </c>
      <c r="I4746" s="496">
        <f t="shared" si="604"/>
        <v>0.14320703092337442</v>
      </c>
      <c r="J4746" s="496"/>
      <c r="K4746" s="183">
        <v>916729.7</v>
      </c>
      <c r="L4746" s="180">
        <f t="shared" si="608"/>
        <v>41455</v>
      </c>
      <c r="M4746" s="241" t="s">
        <v>1041</v>
      </c>
      <c r="S4746">
        <f t="shared" si="606"/>
        <v>2013</v>
      </c>
    </row>
    <row r="4747" spans="1:19" ht="15" customHeight="1">
      <c r="A4747" s="418" t="s">
        <v>1231</v>
      </c>
      <c r="B4747" s="494">
        <v>41486</v>
      </c>
      <c r="C4747" s="495"/>
      <c r="D4747" s="495"/>
      <c r="E4747" s="495">
        <f t="shared" si="607"/>
        <v>2805356.71</v>
      </c>
      <c r="F4747" s="495">
        <f t="shared" si="607"/>
        <v>0</v>
      </c>
      <c r="G4747" s="495">
        <f t="shared" si="601"/>
        <v>2805356.71</v>
      </c>
      <c r="H4747" s="495">
        <f>VLOOKUP(A4747,'02-Metrics'!A:R,18,FALSE)</f>
        <v>19589518</v>
      </c>
      <c r="I4747" s="496">
        <f t="shared" si="604"/>
        <v>0.14320703092337442</v>
      </c>
      <c r="J4747" s="496"/>
      <c r="K4747" s="183"/>
      <c r="L4747" s="180">
        <f t="shared" si="608"/>
        <v>41486</v>
      </c>
      <c r="M4747" s="241" t="s">
        <v>1041</v>
      </c>
      <c r="S4747">
        <f t="shared" si="606"/>
        <v>2013</v>
      </c>
    </row>
    <row r="4748" spans="1:19" ht="15" customHeight="1">
      <c r="A4748" s="418" t="s">
        <v>1231</v>
      </c>
      <c r="B4748" s="494">
        <v>41517</v>
      </c>
      <c r="C4748" s="495">
        <v>2297660.3199999998</v>
      </c>
      <c r="D4748" s="495"/>
      <c r="E4748" s="495">
        <f t="shared" si="607"/>
        <v>5103017.0299999993</v>
      </c>
      <c r="F4748" s="495">
        <f t="shared" si="607"/>
        <v>0</v>
      </c>
      <c r="G4748" s="495">
        <f t="shared" si="601"/>
        <v>5103017.0299999993</v>
      </c>
      <c r="H4748" s="495">
        <f>VLOOKUP(A4748,'02-Metrics'!A:R,18,FALSE)</f>
        <v>19589518</v>
      </c>
      <c r="I4748" s="496">
        <f t="shared" si="604"/>
        <v>0.26049732464065728</v>
      </c>
      <c r="J4748" s="496"/>
      <c r="K4748" s="183">
        <v>73787.7</v>
      </c>
      <c r="L4748" s="180">
        <f t="shared" si="608"/>
        <v>41517</v>
      </c>
      <c r="M4748" s="241" t="s">
        <v>1041</v>
      </c>
      <c r="S4748">
        <f t="shared" si="606"/>
        <v>2013</v>
      </c>
    </row>
    <row r="4749" spans="1:19" ht="15" customHeight="1">
      <c r="A4749" s="418" t="s">
        <v>1231</v>
      </c>
      <c r="B4749" s="494">
        <v>41547</v>
      </c>
      <c r="C4749" s="495"/>
      <c r="D4749" s="495"/>
      <c r="E4749" s="495">
        <f t="shared" si="607"/>
        <v>5103017.0299999993</v>
      </c>
      <c r="F4749" s="495">
        <f t="shared" si="607"/>
        <v>0</v>
      </c>
      <c r="G4749" s="495">
        <f t="shared" si="601"/>
        <v>5103017.0299999993</v>
      </c>
      <c r="H4749" s="495">
        <f>VLOOKUP(A4749,'02-Metrics'!A:R,18,FALSE)</f>
        <v>19589518</v>
      </c>
      <c r="I4749" s="496">
        <f t="shared" si="604"/>
        <v>0.26049732464065728</v>
      </c>
      <c r="J4749" s="496"/>
      <c r="K4749" s="183"/>
      <c r="L4749" s="180">
        <f t="shared" si="608"/>
        <v>41547</v>
      </c>
      <c r="M4749" s="241" t="s">
        <v>1041</v>
      </c>
      <c r="R4749" s="4"/>
      <c r="S4749">
        <f t="shared" si="606"/>
        <v>2013</v>
      </c>
    </row>
    <row r="4750" spans="1:19" ht="15" customHeight="1">
      <c r="A4750" s="418" t="s">
        <v>1231</v>
      </c>
      <c r="B4750" s="494">
        <v>41578</v>
      </c>
      <c r="C4750" s="495">
        <v>1974465.6</v>
      </c>
      <c r="D4750" s="495"/>
      <c r="E4750" s="495">
        <f t="shared" si="607"/>
        <v>7077482.629999999</v>
      </c>
      <c r="F4750" s="495">
        <f t="shared" si="607"/>
        <v>0</v>
      </c>
      <c r="G4750" s="495">
        <f t="shared" si="601"/>
        <v>7077482.629999999</v>
      </c>
      <c r="H4750" s="495">
        <f>VLOOKUP(A4750,'02-Metrics'!A:R,18,FALSE)</f>
        <v>19589518</v>
      </c>
      <c r="I4750" s="496">
        <f t="shared" si="604"/>
        <v>0.36128926857720539</v>
      </c>
      <c r="J4750" s="496"/>
      <c r="K4750" s="183">
        <v>312485.40000000002</v>
      </c>
      <c r="L4750" s="180">
        <f t="shared" si="608"/>
        <v>41578</v>
      </c>
      <c r="M4750" s="241" t="s">
        <v>1041</v>
      </c>
      <c r="S4750">
        <f t="shared" si="606"/>
        <v>2013</v>
      </c>
    </row>
    <row r="4751" spans="1:19" ht="15" customHeight="1">
      <c r="A4751" s="418" t="s">
        <v>1231</v>
      </c>
      <c r="B4751" s="494">
        <v>41608</v>
      </c>
      <c r="C4751" s="495">
        <v>1916406</v>
      </c>
      <c r="D4751" s="495"/>
      <c r="E4751" s="495">
        <f t="shared" si="607"/>
        <v>8993888.629999999</v>
      </c>
      <c r="F4751" s="495">
        <f t="shared" si="607"/>
        <v>0</v>
      </c>
      <c r="G4751" s="495">
        <f t="shared" si="601"/>
        <v>8993888.629999999</v>
      </c>
      <c r="H4751" s="495">
        <f>VLOOKUP(A4751,'02-Metrics'!A:R,18,FALSE)</f>
        <v>19589518</v>
      </c>
      <c r="I4751" s="496">
        <f t="shared" si="604"/>
        <v>0.45911740299072185</v>
      </c>
      <c r="J4751" s="496"/>
      <c r="K4751" s="183">
        <v>6433474.9000000004</v>
      </c>
      <c r="L4751" s="180">
        <f t="shared" si="608"/>
        <v>41608</v>
      </c>
      <c r="M4751" s="241" t="s">
        <v>1041</v>
      </c>
      <c r="S4751">
        <f t="shared" si="606"/>
        <v>2013</v>
      </c>
    </row>
    <row r="4752" spans="1:19" ht="15" customHeight="1">
      <c r="A4752" s="418" t="s">
        <v>1231</v>
      </c>
      <c r="B4752" s="494">
        <v>41639</v>
      </c>
      <c r="C4752" s="495">
        <v>704764.6</v>
      </c>
      <c r="D4752" s="495"/>
      <c r="E4752" s="495">
        <f t="shared" si="607"/>
        <v>9698653.2299999986</v>
      </c>
      <c r="F4752" s="495">
        <f t="shared" si="607"/>
        <v>0</v>
      </c>
      <c r="G4752" s="495">
        <f t="shared" ref="G4752:G4815" si="609">E4752-F4752</f>
        <v>9698653.2299999986</v>
      </c>
      <c r="H4752" s="495">
        <f>VLOOKUP(A4752,'02-Metrics'!A:R,18,FALSE)</f>
        <v>19589518</v>
      </c>
      <c r="I4752" s="496">
        <f t="shared" si="604"/>
        <v>0.49509402069004449</v>
      </c>
      <c r="J4752" s="496"/>
      <c r="K4752" s="183">
        <v>1859255.5</v>
      </c>
      <c r="L4752" s="180">
        <f t="shared" si="608"/>
        <v>41639</v>
      </c>
      <c r="M4752" s="241" t="s">
        <v>1041</v>
      </c>
      <c r="S4752">
        <f t="shared" si="606"/>
        <v>2013</v>
      </c>
    </row>
    <row r="4753" spans="1:19" ht="15" customHeight="1">
      <c r="A4753" s="418" t="s">
        <v>1231</v>
      </c>
      <c r="B4753" s="494">
        <v>41670</v>
      </c>
      <c r="C4753" s="495">
        <v>677974.81</v>
      </c>
      <c r="D4753" s="495">
        <v>254792.08</v>
      </c>
      <c r="E4753" s="495">
        <f t="shared" si="607"/>
        <v>10376628.039999999</v>
      </c>
      <c r="F4753" s="495">
        <f t="shared" si="607"/>
        <v>254792.08</v>
      </c>
      <c r="G4753" s="495">
        <f t="shared" si="609"/>
        <v>10121835.959999999</v>
      </c>
      <c r="H4753" s="495">
        <f>VLOOKUP(A4753,'02-Metrics'!A:R,18,FALSE)</f>
        <v>19589518</v>
      </c>
      <c r="I4753" s="496">
        <f t="shared" si="604"/>
        <v>0.5166965292356861</v>
      </c>
      <c r="J4753" s="496"/>
      <c r="K4753" s="183">
        <v>513148.38</v>
      </c>
      <c r="L4753" s="180">
        <f t="shared" si="608"/>
        <v>41670</v>
      </c>
      <c r="M4753" s="241" t="s">
        <v>1041</v>
      </c>
      <c r="S4753">
        <f t="shared" si="606"/>
        <v>2014</v>
      </c>
    </row>
    <row r="4754" spans="1:19" ht="15" customHeight="1">
      <c r="A4754" s="418" t="s">
        <v>1231</v>
      </c>
      <c r="B4754" s="494">
        <v>41698</v>
      </c>
      <c r="C4754" s="495">
        <v>1217342.68</v>
      </c>
      <c r="D4754" s="495">
        <v>921610.95</v>
      </c>
      <c r="E4754" s="495">
        <f t="shared" si="607"/>
        <v>11593970.719999999</v>
      </c>
      <c r="F4754" s="495">
        <f t="shared" si="607"/>
        <v>1176403.03</v>
      </c>
      <c r="G4754" s="495">
        <f t="shared" si="609"/>
        <v>10417567.689999999</v>
      </c>
      <c r="H4754" s="495">
        <f>VLOOKUP(A4754,'02-Metrics'!A:R,18,FALSE)</f>
        <v>19589518</v>
      </c>
      <c r="I4754" s="496">
        <f t="shared" si="604"/>
        <v>0.53179295631469847</v>
      </c>
      <c r="J4754" s="496"/>
      <c r="K4754" s="183">
        <v>1866216.72</v>
      </c>
      <c r="L4754" s="180">
        <f t="shared" si="608"/>
        <v>41698</v>
      </c>
      <c r="M4754" s="241" t="s">
        <v>1041</v>
      </c>
      <c r="S4754">
        <f t="shared" si="606"/>
        <v>2014</v>
      </c>
    </row>
    <row r="4755" spans="1:19" ht="15" customHeight="1">
      <c r="A4755" s="418" t="s">
        <v>1231</v>
      </c>
      <c r="B4755" s="494">
        <v>41729</v>
      </c>
      <c r="C4755" s="495">
        <v>0</v>
      </c>
      <c r="D4755" s="495">
        <v>1744837.91</v>
      </c>
      <c r="E4755" s="495">
        <f t="shared" si="607"/>
        <v>11593970.719999999</v>
      </c>
      <c r="F4755" s="495">
        <f t="shared" si="607"/>
        <v>2921240.94</v>
      </c>
      <c r="G4755" s="495">
        <f t="shared" si="609"/>
        <v>8672729.7799999993</v>
      </c>
      <c r="H4755" s="495">
        <f>VLOOKUP(A4755,'02-Metrics'!A:R,18,FALSE)</f>
        <v>19589518</v>
      </c>
      <c r="I4755" s="496">
        <f t="shared" si="604"/>
        <v>0.44272297970782126</v>
      </c>
      <c r="J4755" s="496"/>
      <c r="K4755" s="183"/>
      <c r="L4755" s="180">
        <f t="shared" si="608"/>
        <v>41729</v>
      </c>
      <c r="M4755" s="241" t="s">
        <v>1041</v>
      </c>
      <c r="S4755">
        <f t="shared" si="606"/>
        <v>2014</v>
      </c>
    </row>
    <row r="4756" spans="1:19" ht="15" customHeight="1">
      <c r="A4756" s="418" t="s">
        <v>1231</v>
      </c>
      <c r="B4756" s="494">
        <v>41759</v>
      </c>
      <c r="C4756" s="495">
        <v>1229370.8999999999</v>
      </c>
      <c r="D4756" s="495">
        <v>85404.71</v>
      </c>
      <c r="E4756" s="495">
        <f t="shared" si="607"/>
        <v>12823341.619999999</v>
      </c>
      <c r="F4756" s="495">
        <f t="shared" si="607"/>
        <v>3006645.65</v>
      </c>
      <c r="G4756" s="495">
        <f t="shared" si="609"/>
        <v>9816695.9699999988</v>
      </c>
      <c r="H4756" s="495">
        <f>VLOOKUP(A4756,'02-Metrics'!A:R,18,FALSE)</f>
        <v>19589518</v>
      </c>
      <c r="I4756" s="496">
        <f t="shared" si="604"/>
        <v>0.50111983204487209</v>
      </c>
      <c r="J4756" s="496"/>
      <c r="K4756" s="183">
        <v>2161353.34</v>
      </c>
      <c r="L4756" s="180">
        <f t="shared" si="608"/>
        <v>41759</v>
      </c>
      <c r="M4756" s="241" t="s">
        <v>1041</v>
      </c>
      <c r="S4756">
        <f t="shared" si="606"/>
        <v>2014</v>
      </c>
    </row>
    <row r="4757" spans="1:19" ht="15" customHeight="1">
      <c r="A4757" s="418" t="s">
        <v>1231</v>
      </c>
      <c r="B4757" s="494">
        <v>41790</v>
      </c>
      <c r="C4757" s="495">
        <v>821536.2</v>
      </c>
      <c r="D4757" s="495">
        <v>132912.95000000001</v>
      </c>
      <c r="E4757" s="495">
        <f t="shared" ref="E4757:F4769" si="610">C4757+E4756</f>
        <v>13644877.819999998</v>
      </c>
      <c r="F4757" s="495">
        <f t="shared" si="610"/>
        <v>3139558.6</v>
      </c>
      <c r="G4757" s="495">
        <f t="shared" si="609"/>
        <v>10505319.219999999</v>
      </c>
      <c r="H4757" s="495">
        <f>VLOOKUP(A4757,'02-Metrics'!A:R,18,FALSE)</f>
        <v>19589518</v>
      </c>
      <c r="I4757" s="496">
        <f t="shared" si="604"/>
        <v>0.5362724708183223</v>
      </c>
      <c r="J4757" s="496"/>
      <c r="K4757" s="183"/>
      <c r="L4757" s="180">
        <f t="shared" si="608"/>
        <v>41790</v>
      </c>
      <c r="M4757" s="241" t="s">
        <v>1041</v>
      </c>
      <c r="S4757">
        <f t="shared" si="606"/>
        <v>2014</v>
      </c>
    </row>
    <row r="4758" spans="1:19" ht="15" customHeight="1">
      <c r="A4758" s="418" t="s">
        <v>1231</v>
      </c>
      <c r="B4758" s="494">
        <v>41820</v>
      </c>
      <c r="C4758" s="495">
        <v>0</v>
      </c>
      <c r="D4758" s="495">
        <v>112885.61</v>
      </c>
      <c r="E4758" s="495">
        <f t="shared" si="610"/>
        <v>13644877.819999998</v>
      </c>
      <c r="F4758" s="495">
        <f t="shared" si="610"/>
        <v>3252444.21</v>
      </c>
      <c r="G4758" s="495">
        <f t="shared" si="609"/>
        <v>10392433.609999999</v>
      </c>
      <c r="H4758" s="495">
        <f>VLOOKUP(A4758,'02-Metrics'!A:R,18,FALSE)</f>
        <v>19589518</v>
      </c>
      <c r="I4758" s="496">
        <f t="shared" si="604"/>
        <v>0.53050991913124146</v>
      </c>
      <c r="J4758" s="496"/>
      <c r="K4758" s="183">
        <v>1277568.94</v>
      </c>
      <c r="L4758" s="180">
        <f t="shared" si="608"/>
        <v>41820</v>
      </c>
      <c r="M4758" s="241" t="s">
        <v>1041</v>
      </c>
      <c r="S4758">
        <f t="shared" si="606"/>
        <v>2014</v>
      </c>
    </row>
    <row r="4759" spans="1:19" ht="15" customHeight="1">
      <c r="A4759" s="418" t="s">
        <v>1231</v>
      </c>
      <c r="B4759" s="494">
        <v>41851</v>
      </c>
      <c r="C4759" s="495">
        <v>0</v>
      </c>
      <c r="D4759" s="495">
        <v>90177.86</v>
      </c>
      <c r="E4759" s="495">
        <f t="shared" si="610"/>
        <v>13644877.819999998</v>
      </c>
      <c r="F4759" s="495">
        <f t="shared" si="610"/>
        <v>3342622.07</v>
      </c>
      <c r="G4759" s="495">
        <f t="shared" si="609"/>
        <v>10302255.749999998</v>
      </c>
      <c r="H4759" s="495">
        <f>VLOOKUP(A4759,'02-Metrics'!A:R,18,FALSE)</f>
        <v>19589518</v>
      </c>
      <c r="I4759" s="496">
        <f t="shared" si="604"/>
        <v>0.52590654604161258</v>
      </c>
      <c r="J4759" s="496"/>
      <c r="K4759" s="183"/>
      <c r="L4759" s="180">
        <f t="shared" si="608"/>
        <v>41851</v>
      </c>
      <c r="M4759" s="241" t="s">
        <v>1041</v>
      </c>
      <c r="S4759">
        <f t="shared" si="606"/>
        <v>2014</v>
      </c>
    </row>
    <row r="4760" spans="1:19" ht="15" customHeight="1">
      <c r="A4760" s="418" t="s">
        <v>1231</v>
      </c>
      <c r="B4760" s="494">
        <v>41882</v>
      </c>
      <c r="C4760" s="495">
        <v>0</v>
      </c>
      <c r="D4760" s="495">
        <v>19647.490000000002</v>
      </c>
      <c r="E4760" s="495">
        <f t="shared" si="610"/>
        <v>13644877.819999998</v>
      </c>
      <c r="F4760" s="495">
        <f t="shared" si="610"/>
        <v>3362269.56</v>
      </c>
      <c r="G4760" s="495">
        <f t="shared" si="609"/>
        <v>10282608.259999998</v>
      </c>
      <c r="H4760" s="495">
        <f>VLOOKUP(A4760,'02-Metrics'!A:R,18,FALSE)</f>
        <v>19589518</v>
      </c>
      <c r="I4760" s="496">
        <f t="shared" si="604"/>
        <v>0.52490358670386872</v>
      </c>
      <c r="J4760" s="496"/>
      <c r="K4760" s="183"/>
      <c r="L4760" s="180">
        <f t="shared" si="608"/>
        <v>41882</v>
      </c>
      <c r="M4760" s="241" t="s">
        <v>1041</v>
      </c>
      <c r="S4760">
        <f t="shared" si="606"/>
        <v>2014</v>
      </c>
    </row>
    <row r="4761" spans="1:19" ht="15" customHeight="1">
      <c r="A4761" s="418" t="s">
        <v>1231</v>
      </c>
      <c r="B4761" s="494">
        <v>41912</v>
      </c>
      <c r="C4761" s="495">
        <v>0</v>
      </c>
      <c r="D4761" s="495">
        <v>45012.42</v>
      </c>
      <c r="E4761" s="495">
        <f t="shared" si="610"/>
        <v>13644877.819999998</v>
      </c>
      <c r="F4761" s="495">
        <f t="shared" si="610"/>
        <v>3407281.98</v>
      </c>
      <c r="G4761" s="495">
        <f t="shared" si="609"/>
        <v>10237595.839999998</v>
      </c>
      <c r="H4761" s="495">
        <f>VLOOKUP(A4761,'02-Metrics'!A:R,18,FALSE)</f>
        <v>19589518</v>
      </c>
      <c r="I4761" s="496">
        <f t="shared" si="604"/>
        <v>0.52260580581921401</v>
      </c>
      <c r="J4761" s="496"/>
      <c r="K4761" s="183"/>
      <c r="L4761" s="180">
        <f t="shared" si="608"/>
        <v>41912</v>
      </c>
      <c r="M4761" s="241" t="s">
        <v>1041</v>
      </c>
      <c r="S4761">
        <f t="shared" si="606"/>
        <v>2014</v>
      </c>
    </row>
    <row r="4762" spans="1:19" ht="15" customHeight="1">
      <c r="A4762" s="418" t="s">
        <v>1231</v>
      </c>
      <c r="B4762" s="494">
        <v>41943</v>
      </c>
      <c r="C4762" s="495">
        <v>661055.73</v>
      </c>
      <c r="D4762" s="495">
        <v>619979.78</v>
      </c>
      <c r="E4762" s="495">
        <f t="shared" si="610"/>
        <v>14305933.549999999</v>
      </c>
      <c r="F4762" s="495">
        <f t="shared" si="610"/>
        <v>4027261.76</v>
      </c>
      <c r="G4762" s="495">
        <f t="shared" si="609"/>
        <v>10278671.789999999</v>
      </c>
      <c r="H4762" s="495">
        <f>VLOOKUP(A4762,'02-Metrics'!A:R,18,FALSE)</f>
        <v>19589518</v>
      </c>
      <c r="I4762" s="496">
        <f t="shared" si="604"/>
        <v>0.524702638931698</v>
      </c>
      <c r="J4762" s="496"/>
      <c r="K4762" s="183"/>
      <c r="L4762" s="180">
        <f t="shared" si="608"/>
        <v>41943</v>
      </c>
      <c r="M4762" s="241" t="s">
        <v>1041</v>
      </c>
      <c r="S4762">
        <f t="shared" si="606"/>
        <v>2014</v>
      </c>
    </row>
    <row r="4763" spans="1:19" ht="15" customHeight="1">
      <c r="A4763" s="418" t="s">
        <v>1231</v>
      </c>
      <c r="B4763" s="494">
        <v>41973</v>
      </c>
      <c r="C4763" s="495">
        <v>0</v>
      </c>
      <c r="D4763" s="495">
        <v>45544</v>
      </c>
      <c r="E4763" s="495">
        <f t="shared" si="610"/>
        <v>14305933.549999999</v>
      </c>
      <c r="F4763" s="495">
        <f t="shared" si="610"/>
        <v>4072805.76</v>
      </c>
      <c r="G4763" s="495">
        <f t="shared" si="609"/>
        <v>10233127.789999999</v>
      </c>
      <c r="H4763" s="495">
        <f>VLOOKUP(A4763,'02-Metrics'!A:R,18,FALSE)</f>
        <v>19589518</v>
      </c>
      <c r="I4763" s="496">
        <f t="shared" si="604"/>
        <v>0.52237772210628153</v>
      </c>
      <c r="J4763" s="496"/>
      <c r="K4763" s="495">
        <v>297920.40000000002</v>
      </c>
      <c r="L4763" s="493">
        <f t="shared" si="608"/>
        <v>41973</v>
      </c>
      <c r="M4763" s="241" t="s">
        <v>1041</v>
      </c>
      <c r="S4763">
        <f t="shared" si="606"/>
        <v>2014</v>
      </c>
    </row>
    <row r="4764" spans="1:19" ht="15" customHeight="1">
      <c r="A4764" s="418" t="s">
        <v>1231</v>
      </c>
      <c r="B4764" s="494">
        <v>42004</v>
      </c>
      <c r="C4764" s="495"/>
      <c r="D4764" s="495">
        <v>127827.79000000001</v>
      </c>
      <c r="E4764" s="495">
        <f t="shared" si="610"/>
        <v>14305933.549999999</v>
      </c>
      <c r="F4764" s="495">
        <f t="shared" si="610"/>
        <v>4200633.55</v>
      </c>
      <c r="G4764" s="495">
        <f t="shared" si="609"/>
        <v>10105300</v>
      </c>
      <c r="H4764" s="495">
        <f>VLOOKUP(A4764,'02-Metrics'!A:R,18,FALSE)</f>
        <v>19589518</v>
      </c>
      <c r="I4764" s="496">
        <f t="shared" si="604"/>
        <v>0.51585240637365348</v>
      </c>
      <c r="J4764" s="496"/>
      <c r="K4764" s="183"/>
      <c r="L4764" s="180">
        <f t="shared" si="608"/>
        <v>42004</v>
      </c>
      <c r="M4764" s="241" t="s">
        <v>1041</v>
      </c>
      <c r="S4764">
        <f t="shared" si="606"/>
        <v>2014</v>
      </c>
    </row>
    <row r="4765" spans="1:19" ht="15" customHeight="1">
      <c r="A4765" s="418" t="s">
        <v>1231</v>
      </c>
      <c r="B4765" s="494">
        <v>42035</v>
      </c>
      <c r="C4765" s="495"/>
      <c r="D4765" s="495"/>
      <c r="E4765" s="495">
        <f t="shared" si="610"/>
        <v>14305933.549999999</v>
      </c>
      <c r="F4765" s="495">
        <f t="shared" si="610"/>
        <v>4200633.55</v>
      </c>
      <c r="G4765" s="495">
        <f t="shared" si="609"/>
        <v>10105300</v>
      </c>
      <c r="H4765" s="495">
        <f>VLOOKUP(A4765,'02-Metrics'!A:R,18,FALSE)</f>
        <v>19589518</v>
      </c>
      <c r="I4765" s="496">
        <f t="shared" si="604"/>
        <v>0.51585240637365348</v>
      </c>
      <c r="J4765" s="496"/>
      <c r="K4765" s="183"/>
      <c r="L4765" s="180">
        <f t="shared" si="608"/>
        <v>42035</v>
      </c>
      <c r="M4765" s="241" t="s">
        <v>1041</v>
      </c>
      <c r="S4765">
        <f t="shared" si="606"/>
        <v>2015</v>
      </c>
    </row>
    <row r="4766" spans="1:19" ht="15" customHeight="1">
      <c r="A4766" s="418" t="s">
        <v>1231</v>
      </c>
      <c r="B4766" s="494">
        <v>42063</v>
      </c>
      <c r="C4766" s="495"/>
      <c r="D4766" s="495"/>
      <c r="E4766" s="495">
        <f t="shared" si="610"/>
        <v>14305933.549999999</v>
      </c>
      <c r="F4766" s="495">
        <f t="shared" si="610"/>
        <v>4200633.55</v>
      </c>
      <c r="G4766" s="495">
        <f t="shared" si="609"/>
        <v>10105300</v>
      </c>
      <c r="H4766" s="495">
        <f>VLOOKUP(A4766,'02-Metrics'!A:R,18,FALSE)</f>
        <v>19589518</v>
      </c>
      <c r="I4766" s="496">
        <f t="shared" si="604"/>
        <v>0.51585240637365348</v>
      </c>
      <c r="J4766" s="496"/>
      <c r="K4766" s="183">
        <v>911195.14</v>
      </c>
      <c r="L4766" s="180">
        <f t="shared" si="608"/>
        <v>42063</v>
      </c>
      <c r="M4766" s="241" t="s">
        <v>1041</v>
      </c>
      <c r="S4766">
        <f t="shared" si="606"/>
        <v>2015</v>
      </c>
    </row>
    <row r="4767" spans="1:19" ht="15" customHeight="1">
      <c r="A4767" s="418" t="s">
        <v>1231</v>
      </c>
      <c r="B4767" s="494">
        <v>42094</v>
      </c>
      <c r="C4767" s="495"/>
      <c r="D4767" s="495"/>
      <c r="E4767" s="495">
        <f t="shared" si="610"/>
        <v>14305933.549999999</v>
      </c>
      <c r="F4767" s="495">
        <f t="shared" si="610"/>
        <v>4200633.55</v>
      </c>
      <c r="G4767" s="495">
        <f t="shared" si="609"/>
        <v>10105300</v>
      </c>
      <c r="H4767" s="495">
        <f>VLOOKUP(A4767,'02-Metrics'!A:R,18,FALSE)</f>
        <v>19589518</v>
      </c>
      <c r="I4767" s="496">
        <f t="shared" si="604"/>
        <v>0.51585240637365348</v>
      </c>
      <c r="J4767" s="496"/>
      <c r="K4767" s="183"/>
      <c r="L4767" s="180">
        <f t="shared" si="608"/>
        <v>42094</v>
      </c>
      <c r="M4767" s="241" t="s">
        <v>1041</v>
      </c>
      <c r="S4767">
        <f t="shared" si="606"/>
        <v>2015</v>
      </c>
    </row>
    <row r="4768" spans="1:19" ht="15" customHeight="1">
      <c r="A4768" s="418" t="s">
        <v>1231</v>
      </c>
      <c r="B4768" s="494">
        <v>42124</v>
      </c>
      <c r="C4768" s="495"/>
      <c r="D4768" s="495"/>
      <c r="E4768" s="495">
        <f t="shared" si="610"/>
        <v>14305933.549999999</v>
      </c>
      <c r="F4768" s="495">
        <f t="shared" si="610"/>
        <v>4200633.55</v>
      </c>
      <c r="G4768" s="495">
        <f t="shared" si="609"/>
        <v>10105300</v>
      </c>
      <c r="H4768" s="495">
        <f>VLOOKUP(A4768,'02-Metrics'!A:R,18,FALSE)</f>
        <v>19589518</v>
      </c>
      <c r="I4768" s="496">
        <f t="shared" si="604"/>
        <v>0.51585240637365348</v>
      </c>
      <c r="J4768" s="496"/>
      <c r="K4768" s="183"/>
      <c r="L4768" s="180">
        <f t="shared" si="608"/>
        <v>42124</v>
      </c>
      <c r="M4768" s="241" t="s">
        <v>1041</v>
      </c>
      <c r="S4768">
        <f t="shared" si="606"/>
        <v>2015</v>
      </c>
    </row>
    <row r="4769" spans="1:19" ht="15" customHeight="1">
      <c r="A4769" s="418" t="s">
        <v>1231</v>
      </c>
      <c r="B4769" s="494">
        <v>42155</v>
      </c>
      <c r="C4769" s="495"/>
      <c r="D4769" s="495"/>
      <c r="E4769" s="495">
        <f t="shared" si="610"/>
        <v>14305933.549999999</v>
      </c>
      <c r="F4769" s="495">
        <f t="shared" si="610"/>
        <v>4200633.55</v>
      </c>
      <c r="G4769" s="495">
        <f t="shared" si="609"/>
        <v>10105300</v>
      </c>
      <c r="H4769" s="495">
        <f>VLOOKUP(A4769,'02-Metrics'!A:R,18,FALSE)</f>
        <v>19589518</v>
      </c>
      <c r="I4769" s="496">
        <f t="shared" si="604"/>
        <v>0.51585240637365348</v>
      </c>
      <c r="J4769" s="496"/>
      <c r="K4769" s="183">
        <v>1020185.7</v>
      </c>
      <c r="L4769" s="180">
        <f t="shared" si="608"/>
        <v>42155</v>
      </c>
      <c r="M4769" s="241" t="s">
        <v>1041</v>
      </c>
      <c r="S4769">
        <f t="shared" si="606"/>
        <v>2015</v>
      </c>
    </row>
    <row r="4770" spans="1:19" ht="15" customHeight="1">
      <c r="A4770" s="418"/>
      <c r="B4770" s="505"/>
      <c r="C4770" s="506"/>
      <c r="D4770" s="506"/>
      <c r="E4770" s="506"/>
      <c r="F4770" s="506"/>
      <c r="G4770" s="506"/>
      <c r="H4770" s="495"/>
      <c r="I4770" s="496"/>
      <c r="J4770" s="496"/>
      <c r="K4770" s="183"/>
      <c r="L4770" s="180"/>
      <c r="S4770">
        <f t="shared" si="606"/>
        <v>1900</v>
      </c>
    </row>
    <row r="4771" spans="1:19" ht="15" customHeight="1">
      <c r="A4771" s="418" t="s">
        <v>1217</v>
      </c>
      <c r="B4771" s="494">
        <v>41243</v>
      </c>
      <c r="C4771" s="495">
        <v>1015025.63</v>
      </c>
      <c r="D4771" s="495"/>
      <c r="E4771" s="495">
        <f t="shared" ref="E4771:F4786" si="611">C4771+E4770</f>
        <v>1015025.63</v>
      </c>
      <c r="F4771" s="495">
        <f t="shared" si="611"/>
        <v>0</v>
      </c>
      <c r="G4771" s="495">
        <f t="shared" si="609"/>
        <v>1015025.63</v>
      </c>
      <c r="H4771" s="495">
        <f>VLOOKUP(A4771,'02-Metrics'!A:R,18,FALSE)</f>
        <v>54160920.409999996</v>
      </c>
      <c r="I4771" s="496">
        <f t="shared" si="604"/>
        <v>1.8740922833589638E-2</v>
      </c>
      <c r="J4771" s="496"/>
      <c r="K4771" s="183">
        <v>1240648.9099999999</v>
      </c>
      <c r="L4771" s="180">
        <f t="shared" ref="L4771:L4806" si="612">B4771</f>
        <v>41243</v>
      </c>
      <c r="M4771" s="241" t="s">
        <v>1041</v>
      </c>
      <c r="S4771">
        <f t="shared" si="606"/>
        <v>2012</v>
      </c>
    </row>
    <row r="4772" spans="1:19" ht="15" customHeight="1">
      <c r="A4772" s="418" t="s">
        <v>1217</v>
      </c>
      <c r="B4772" s="494">
        <v>41273</v>
      </c>
      <c r="C4772" s="495">
        <v>2605028.33</v>
      </c>
      <c r="D4772" s="495"/>
      <c r="E4772" s="495">
        <f t="shared" si="611"/>
        <v>3620053.96</v>
      </c>
      <c r="F4772" s="495">
        <f t="shared" si="611"/>
        <v>0</v>
      </c>
      <c r="G4772" s="495">
        <f t="shared" si="609"/>
        <v>3620053.96</v>
      </c>
      <c r="H4772" s="495">
        <f>VLOOKUP(A4772,'02-Metrics'!A:R,18,FALSE)</f>
        <v>54160920.409999996</v>
      </c>
      <c r="I4772" s="496">
        <f t="shared" si="604"/>
        <v>6.6838855997942231E-2</v>
      </c>
      <c r="J4772" s="496"/>
      <c r="K4772" s="183">
        <v>1962475.27</v>
      </c>
      <c r="L4772" s="180">
        <f t="shared" si="612"/>
        <v>41273</v>
      </c>
      <c r="M4772" s="241" t="s">
        <v>1041</v>
      </c>
      <c r="S4772">
        <f t="shared" si="606"/>
        <v>2012</v>
      </c>
    </row>
    <row r="4773" spans="1:19" ht="15" customHeight="1">
      <c r="A4773" s="418" t="s">
        <v>1217</v>
      </c>
      <c r="B4773" s="494">
        <v>41304</v>
      </c>
      <c r="C4773" s="495">
        <v>3380021.91</v>
      </c>
      <c r="D4773" s="495"/>
      <c r="E4773" s="495">
        <f t="shared" si="611"/>
        <v>7000075.8700000001</v>
      </c>
      <c r="F4773" s="495">
        <f t="shared" si="611"/>
        <v>0</v>
      </c>
      <c r="G4773" s="495">
        <f t="shared" si="609"/>
        <v>7000075.8700000001</v>
      </c>
      <c r="H4773" s="495">
        <f>VLOOKUP(A4773,'02-Metrics'!A:R,18,FALSE)</f>
        <v>54160920.409999996</v>
      </c>
      <c r="I4773" s="496">
        <f t="shared" si="604"/>
        <v>0.12924588092316727</v>
      </c>
      <c r="J4773" s="496"/>
      <c r="K4773" s="183">
        <v>5031467.5</v>
      </c>
      <c r="L4773" s="180">
        <f t="shared" si="612"/>
        <v>41304</v>
      </c>
      <c r="M4773" s="241" t="s">
        <v>1041</v>
      </c>
      <c r="S4773">
        <f t="shared" si="606"/>
        <v>2013</v>
      </c>
    </row>
    <row r="4774" spans="1:19" ht="15" customHeight="1">
      <c r="A4774" s="418" t="s">
        <v>1217</v>
      </c>
      <c r="B4774" s="494">
        <v>41333</v>
      </c>
      <c r="C4774" s="495"/>
      <c r="D4774" s="495"/>
      <c r="E4774" s="495">
        <f t="shared" si="611"/>
        <v>7000075.8700000001</v>
      </c>
      <c r="F4774" s="495">
        <f t="shared" si="611"/>
        <v>0</v>
      </c>
      <c r="G4774" s="495">
        <f t="shared" si="609"/>
        <v>7000075.8700000001</v>
      </c>
      <c r="H4774" s="495">
        <f>VLOOKUP(A4774,'02-Metrics'!A:R,18,FALSE)</f>
        <v>54160920.409999996</v>
      </c>
      <c r="I4774" s="496">
        <f t="shared" si="604"/>
        <v>0.12924588092316727</v>
      </c>
      <c r="J4774" s="496"/>
      <c r="K4774" s="183">
        <v>2575471.19</v>
      </c>
      <c r="L4774" s="180">
        <f t="shared" si="612"/>
        <v>41333</v>
      </c>
      <c r="M4774" s="241" t="s">
        <v>1041</v>
      </c>
      <c r="S4774">
        <f t="shared" si="606"/>
        <v>2013</v>
      </c>
    </row>
    <row r="4775" spans="1:19" ht="15" customHeight="1">
      <c r="A4775" s="418" t="s">
        <v>1217</v>
      </c>
      <c r="B4775" s="494">
        <v>41363</v>
      </c>
      <c r="C4775" s="495">
        <v>2655964.84</v>
      </c>
      <c r="D4775" s="495"/>
      <c r="E4775" s="495">
        <f t="shared" si="611"/>
        <v>9656040.7100000009</v>
      </c>
      <c r="F4775" s="495">
        <f t="shared" si="611"/>
        <v>0</v>
      </c>
      <c r="G4775" s="495">
        <f t="shared" si="609"/>
        <v>9656040.7100000009</v>
      </c>
      <c r="H4775" s="495">
        <f>VLOOKUP(A4775,'02-Metrics'!A:R,18,FALSE)</f>
        <v>54160920.409999996</v>
      </c>
      <c r="I4775" s="496">
        <f t="shared" si="604"/>
        <v>0.17828428019508247</v>
      </c>
      <c r="J4775" s="496"/>
      <c r="K4775" s="183">
        <v>0</v>
      </c>
      <c r="L4775" s="180">
        <f t="shared" si="612"/>
        <v>41363</v>
      </c>
      <c r="M4775" s="241" t="s">
        <v>1041</v>
      </c>
      <c r="S4775">
        <f t="shared" si="606"/>
        <v>2013</v>
      </c>
    </row>
    <row r="4776" spans="1:19" ht="15" customHeight="1">
      <c r="A4776" s="418" t="s">
        <v>1217</v>
      </c>
      <c r="B4776" s="494">
        <v>41394</v>
      </c>
      <c r="C4776" s="495">
        <v>1932233.42</v>
      </c>
      <c r="D4776" s="495"/>
      <c r="E4776" s="495">
        <f t="shared" si="611"/>
        <v>11588274.130000001</v>
      </c>
      <c r="F4776" s="495">
        <f t="shared" si="611"/>
        <v>0</v>
      </c>
      <c r="G4776" s="495">
        <f t="shared" si="609"/>
        <v>11588274.130000001</v>
      </c>
      <c r="H4776" s="495">
        <f>VLOOKUP(A4776,'02-Metrics'!A:R,18,FALSE)</f>
        <v>54160920.409999996</v>
      </c>
      <c r="I4776" s="496">
        <f t="shared" si="604"/>
        <v>0.2139600664515369</v>
      </c>
      <c r="J4776" s="496"/>
      <c r="K4776" s="183">
        <v>2766264.9</v>
      </c>
      <c r="L4776" s="180">
        <f t="shared" si="612"/>
        <v>41394</v>
      </c>
      <c r="M4776" s="241" t="s">
        <v>1041</v>
      </c>
      <c r="S4776">
        <f t="shared" si="606"/>
        <v>2013</v>
      </c>
    </row>
    <row r="4777" spans="1:19" ht="15" customHeight="1">
      <c r="A4777" s="418" t="s">
        <v>1217</v>
      </c>
      <c r="B4777" s="494">
        <v>41424</v>
      </c>
      <c r="C4777" s="495"/>
      <c r="D4777" s="495"/>
      <c r="E4777" s="495">
        <f t="shared" si="611"/>
        <v>11588274.130000001</v>
      </c>
      <c r="F4777" s="495">
        <f t="shared" si="611"/>
        <v>0</v>
      </c>
      <c r="G4777" s="495">
        <f t="shared" si="609"/>
        <v>11588274.130000001</v>
      </c>
      <c r="H4777" s="495">
        <f>VLOOKUP(A4777,'02-Metrics'!A:R,18,FALSE)</f>
        <v>54160920.409999996</v>
      </c>
      <c r="I4777" s="496">
        <f t="shared" si="604"/>
        <v>0.2139600664515369</v>
      </c>
      <c r="J4777" s="496"/>
      <c r="K4777" s="183"/>
      <c r="L4777" s="180">
        <f t="shared" si="612"/>
        <v>41424</v>
      </c>
      <c r="M4777" s="241" t="s">
        <v>1041</v>
      </c>
      <c r="S4777">
        <f t="shared" si="606"/>
        <v>2013</v>
      </c>
    </row>
    <row r="4778" spans="1:19" ht="15" customHeight="1">
      <c r="A4778" s="418" t="s">
        <v>1217</v>
      </c>
      <c r="B4778" s="494">
        <v>41455</v>
      </c>
      <c r="C4778" s="495">
        <v>2153527.94</v>
      </c>
      <c r="D4778" s="495"/>
      <c r="E4778" s="495">
        <f t="shared" si="611"/>
        <v>13741802.07</v>
      </c>
      <c r="F4778" s="495">
        <f t="shared" si="611"/>
        <v>0</v>
      </c>
      <c r="G4778" s="495">
        <f t="shared" si="609"/>
        <v>13741802.07</v>
      </c>
      <c r="H4778" s="495">
        <f>VLOOKUP(A4778,'02-Metrics'!A:R,18,FALSE)</f>
        <v>54160920.409999996</v>
      </c>
      <c r="I4778" s="496">
        <f t="shared" si="604"/>
        <v>0.25372172344882793</v>
      </c>
      <c r="J4778" s="496"/>
      <c r="K4778" s="183">
        <v>7127244.46</v>
      </c>
      <c r="L4778" s="180">
        <f t="shared" si="612"/>
        <v>41455</v>
      </c>
      <c r="M4778" s="241" t="s">
        <v>1041</v>
      </c>
      <c r="S4778">
        <f t="shared" si="606"/>
        <v>2013</v>
      </c>
    </row>
    <row r="4779" spans="1:19" ht="15" customHeight="1">
      <c r="A4779" s="418" t="s">
        <v>1217</v>
      </c>
      <c r="B4779" s="494">
        <v>41485</v>
      </c>
      <c r="C4779" s="495">
        <v>6382668.2599999998</v>
      </c>
      <c r="D4779" s="495"/>
      <c r="E4779" s="495">
        <f t="shared" si="611"/>
        <v>20124470.329999998</v>
      </c>
      <c r="F4779" s="495">
        <f t="shared" si="611"/>
        <v>0</v>
      </c>
      <c r="G4779" s="495">
        <f t="shared" si="609"/>
        <v>20124470.329999998</v>
      </c>
      <c r="H4779" s="495">
        <f>VLOOKUP(A4779,'02-Metrics'!A:R,18,FALSE)</f>
        <v>54160920.409999996</v>
      </c>
      <c r="I4779" s="496">
        <f t="shared" si="604"/>
        <v>0.37156810072017016</v>
      </c>
      <c r="J4779" s="496"/>
      <c r="K4779" s="183">
        <v>3666461.88</v>
      </c>
      <c r="L4779" s="180">
        <f t="shared" si="612"/>
        <v>41485</v>
      </c>
      <c r="M4779" s="241" t="s">
        <v>1041</v>
      </c>
      <c r="S4779">
        <f t="shared" si="606"/>
        <v>2013</v>
      </c>
    </row>
    <row r="4780" spans="1:19" ht="15" customHeight="1">
      <c r="A4780" s="418" t="s">
        <v>1217</v>
      </c>
      <c r="B4780" s="494">
        <v>41516</v>
      </c>
      <c r="C4780" s="495">
        <v>4256983.04</v>
      </c>
      <c r="D4780" s="495"/>
      <c r="E4780" s="495">
        <f t="shared" si="611"/>
        <v>24381453.369999997</v>
      </c>
      <c r="F4780" s="495">
        <f t="shared" si="611"/>
        <v>0</v>
      </c>
      <c r="G4780" s="495">
        <f t="shared" si="609"/>
        <v>24381453.369999997</v>
      </c>
      <c r="H4780" s="495">
        <f>VLOOKUP(A4780,'02-Metrics'!A:R,18,FALSE)</f>
        <v>54160920.409999996</v>
      </c>
      <c r="I4780" s="496">
        <f t="shared" si="604"/>
        <v>0.45016689497577905</v>
      </c>
      <c r="J4780" s="496"/>
      <c r="K4780" s="183">
        <v>5511181.2800000003</v>
      </c>
      <c r="L4780" s="180">
        <f t="shared" si="612"/>
        <v>41516</v>
      </c>
      <c r="M4780" s="241" t="s">
        <v>1041</v>
      </c>
      <c r="S4780">
        <f t="shared" si="606"/>
        <v>2013</v>
      </c>
    </row>
    <row r="4781" spans="1:19" ht="15" customHeight="1">
      <c r="A4781" s="418" t="s">
        <v>1217</v>
      </c>
      <c r="B4781" s="494">
        <v>41547</v>
      </c>
      <c r="C4781" s="495"/>
      <c r="D4781" s="495"/>
      <c r="E4781" s="495">
        <f t="shared" si="611"/>
        <v>24381453.369999997</v>
      </c>
      <c r="F4781" s="495">
        <f t="shared" si="611"/>
        <v>0</v>
      </c>
      <c r="G4781" s="495">
        <f t="shared" si="609"/>
        <v>24381453.369999997</v>
      </c>
      <c r="H4781" s="495">
        <f>VLOOKUP(A4781,'02-Metrics'!A:R,18,FALSE)</f>
        <v>54160920.409999996</v>
      </c>
      <c r="I4781" s="496">
        <f t="shared" si="604"/>
        <v>0.45016689497577905</v>
      </c>
      <c r="J4781" s="496"/>
      <c r="K4781" s="183"/>
      <c r="L4781" s="180">
        <f t="shared" si="612"/>
        <v>41547</v>
      </c>
      <c r="M4781" s="241" t="s">
        <v>1041</v>
      </c>
      <c r="S4781">
        <f t="shared" si="606"/>
        <v>2013</v>
      </c>
    </row>
    <row r="4782" spans="1:19" ht="15" customHeight="1">
      <c r="A4782" s="418" t="s">
        <v>1217</v>
      </c>
      <c r="B4782" s="494">
        <v>41577</v>
      </c>
      <c r="C4782" s="495"/>
      <c r="D4782" s="495"/>
      <c r="E4782" s="495">
        <f t="shared" si="611"/>
        <v>24381453.369999997</v>
      </c>
      <c r="F4782" s="495">
        <f t="shared" si="611"/>
        <v>0</v>
      </c>
      <c r="G4782" s="495">
        <f t="shared" si="609"/>
        <v>24381453.369999997</v>
      </c>
      <c r="H4782" s="495">
        <f>VLOOKUP(A4782,'02-Metrics'!A:R,18,FALSE)</f>
        <v>54160920.409999996</v>
      </c>
      <c r="I4782" s="496">
        <f t="shared" si="604"/>
        <v>0.45016689497577905</v>
      </c>
      <c r="J4782" s="496"/>
      <c r="K4782" s="183"/>
      <c r="L4782" s="180">
        <f t="shared" si="612"/>
        <v>41577</v>
      </c>
      <c r="M4782" s="241" t="s">
        <v>1041</v>
      </c>
      <c r="S4782">
        <f t="shared" si="606"/>
        <v>2013</v>
      </c>
    </row>
    <row r="4783" spans="1:19" ht="15" customHeight="1">
      <c r="A4783" s="418" t="s">
        <v>1217</v>
      </c>
      <c r="B4783" s="494">
        <v>41608</v>
      </c>
      <c r="C4783" s="495">
        <v>4737107.07</v>
      </c>
      <c r="D4783" s="495"/>
      <c r="E4783" s="495">
        <f t="shared" si="611"/>
        <v>29118560.439999998</v>
      </c>
      <c r="F4783" s="495">
        <f t="shared" si="611"/>
        <v>0</v>
      </c>
      <c r="G4783" s="495">
        <f t="shared" si="609"/>
        <v>29118560.439999998</v>
      </c>
      <c r="H4783" s="495">
        <f>VLOOKUP(A4783,'02-Metrics'!A:R,18,FALSE)</f>
        <v>54160920.409999996</v>
      </c>
      <c r="I4783" s="496">
        <f t="shared" si="604"/>
        <v>0.53763045789420694</v>
      </c>
      <c r="J4783" s="496"/>
      <c r="K4783" s="183">
        <v>7898858.9199999999</v>
      </c>
      <c r="L4783" s="180">
        <f t="shared" si="612"/>
        <v>41608</v>
      </c>
      <c r="M4783" s="241" t="s">
        <v>1041</v>
      </c>
      <c r="S4783">
        <f t="shared" si="606"/>
        <v>2013</v>
      </c>
    </row>
    <row r="4784" spans="1:19" ht="15" customHeight="1">
      <c r="A4784" s="418" t="s">
        <v>1217</v>
      </c>
      <c r="B4784" s="494">
        <v>41638</v>
      </c>
      <c r="C4784" s="495"/>
      <c r="D4784" s="495"/>
      <c r="E4784" s="495">
        <f t="shared" si="611"/>
        <v>29118560.439999998</v>
      </c>
      <c r="F4784" s="495">
        <f t="shared" si="611"/>
        <v>0</v>
      </c>
      <c r="G4784" s="495">
        <f t="shared" si="609"/>
        <v>29118560.439999998</v>
      </c>
      <c r="H4784" s="495">
        <f>VLOOKUP(A4784,'02-Metrics'!A:R,18,FALSE)</f>
        <v>54160920.409999996</v>
      </c>
      <c r="I4784" s="496">
        <f t="shared" si="604"/>
        <v>0.53763045789420694</v>
      </c>
      <c r="J4784" s="496"/>
      <c r="K4784" s="183">
        <v>4312330.0199999996</v>
      </c>
      <c r="L4784" s="180">
        <f t="shared" si="612"/>
        <v>41638</v>
      </c>
      <c r="M4784" s="241" t="s">
        <v>1041</v>
      </c>
      <c r="S4784">
        <f t="shared" si="606"/>
        <v>2013</v>
      </c>
    </row>
    <row r="4785" spans="1:19" ht="15" customHeight="1">
      <c r="A4785" s="418" t="s">
        <v>1217</v>
      </c>
      <c r="B4785" s="494">
        <v>41669</v>
      </c>
      <c r="C4785" s="495">
        <v>3961192.53</v>
      </c>
      <c r="D4785" s="495">
        <v>3471449.9299999997</v>
      </c>
      <c r="E4785" s="495">
        <f t="shared" si="611"/>
        <v>33079752.969999999</v>
      </c>
      <c r="F4785" s="495">
        <f t="shared" si="611"/>
        <v>3471449.9299999997</v>
      </c>
      <c r="G4785" s="495">
        <f t="shared" si="609"/>
        <v>29608303.039999999</v>
      </c>
      <c r="H4785" s="495">
        <f>VLOOKUP(A4785,'02-Metrics'!A:R,18,FALSE)</f>
        <v>54160920.409999996</v>
      </c>
      <c r="I4785" s="496">
        <f t="shared" si="604"/>
        <v>0.54667281899687348</v>
      </c>
      <c r="J4785" s="496"/>
      <c r="K4785" s="183">
        <v>2723844.33</v>
      </c>
      <c r="L4785" s="180">
        <f t="shared" si="612"/>
        <v>41669</v>
      </c>
      <c r="M4785" s="241" t="s">
        <v>1041</v>
      </c>
      <c r="S4785">
        <f t="shared" si="606"/>
        <v>2014</v>
      </c>
    </row>
    <row r="4786" spans="1:19" ht="15" customHeight="1">
      <c r="A4786" s="418" t="s">
        <v>1217</v>
      </c>
      <c r="B4786" s="494">
        <v>41698</v>
      </c>
      <c r="C4786" s="495">
        <v>2217702.79</v>
      </c>
      <c r="D4786" s="495">
        <v>1613380.2599999995</v>
      </c>
      <c r="E4786" s="495">
        <f t="shared" si="611"/>
        <v>35297455.759999998</v>
      </c>
      <c r="F4786" s="495">
        <f t="shared" si="611"/>
        <v>5084830.1899999995</v>
      </c>
      <c r="G4786" s="495">
        <f t="shared" si="609"/>
        <v>30212625.57</v>
      </c>
      <c r="H4786" s="495">
        <f>VLOOKUP(A4786,'02-Metrics'!A:R,18,FALSE)</f>
        <v>54160920.409999996</v>
      </c>
      <c r="I4786" s="496">
        <f t="shared" si="604"/>
        <v>0.55783072631132202</v>
      </c>
      <c r="J4786" s="496"/>
      <c r="K4786" s="183"/>
      <c r="L4786" s="180">
        <f t="shared" si="612"/>
        <v>41698</v>
      </c>
      <c r="M4786" s="241" t="s">
        <v>1041</v>
      </c>
      <c r="S4786">
        <f t="shared" si="606"/>
        <v>2014</v>
      </c>
    </row>
    <row r="4787" spans="1:19" ht="15" customHeight="1">
      <c r="A4787" s="418" t="s">
        <v>1217</v>
      </c>
      <c r="B4787" s="494">
        <v>41728</v>
      </c>
      <c r="C4787" s="495">
        <v>2351237.09</v>
      </c>
      <c r="D4787" s="495">
        <v>1530817.31</v>
      </c>
      <c r="E4787" s="495">
        <f t="shared" ref="E4787:F4802" si="613">C4787+E4786</f>
        <v>37648692.849999994</v>
      </c>
      <c r="F4787" s="495">
        <f t="shared" si="613"/>
        <v>6615647.5</v>
      </c>
      <c r="G4787" s="495">
        <f t="shared" si="609"/>
        <v>31033045.349999994</v>
      </c>
      <c r="H4787" s="495">
        <f>VLOOKUP(A4787,'02-Metrics'!A:R,18,FALSE)</f>
        <v>54160920.409999996</v>
      </c>
      <c r="I4787" s="496">
        <f t="shared" si="604"/>
        <v>0.5729785445867388</v>
      </c>
      <c r="J4787" s="496"/>
      <c r="K4787" s="183">
        <v>2599945.1800000002</v>
      </c>
      <c r="L4787" s="180">
        <f t="shared" si="612"/>
        <v>41728</v>
      </c>
      <c r="M4787" s="241" t="s">
        <v>1041</v>
      </c>
      <c r="S4787">
        <f t="shared" si="606"/>
        <v>2014</v>
      </c>
    </row>
    <row r="4788" spans="1:19" ht="15" customHeight="1">
      <c r="A4788" s="418" t="s">
        <v>1217</v>
      </c>
      <c r="B4788" s="494">
        <v>41759</v>
      </c>
      <c r="C4788" s="495">
        <v>0</v>
      </c>
      <c r="D4788" s="495">
        <v>1180951.9499999997</v>
      </c>
      <c r="E4788" s="495">
        <f t="shared" si="613"/>
        <v>37648692.849999994</v>
      </c>
      <c r="F4788" s="495">
        <f t="shared" si="613"/>
        <v>7796599.4499999993</v>
      </c>
      <c r="G4788" s="495">
        <f t="shared" si="609"/>
        <v>29852093.399999995</v>
      </c>
      <c r="H4788" s="495">
        <f>VLOOKUP(A4788,'02-Metrics'!A:R,18,FALSE)</f>
        <v>54160920.409999996</v>
      </c>
      <c r="I4788" s="496">
        <f t="shared" si="604"/>
        <v>0.55117404161559003</v>
      </c>
      <c r="J4788" s="496"/>
      <c r="K4788" s="183"/>
      <c r="L4788" s="180">
        <f t="shared" si="612"/>
        <v>41759</v>
      </c>
      <c r="M4788" s="241" t="s">
        <v>1041</v>
      </c>
      <c r="S4788">
        <f t="shared" si="606"/>
        <v>2014</v>
      </c>
    </row>
    <row r="4789" spans="1:19" ht="15" customHeight="1">
      <c r="A4789" s="418" t="s">
        <v>1217</v>
      </c>
      <c r="B4789" s="494">
        <v>41789</v>
      </c>
      <c r="C4789" s="495">
        <v>1579148.73</v>
      </c>
      <c r="D4789" s="495">
        <v>1905780.0300000003</v>
      </c>
      <c r="E4789" s="495">
        <f t="shared" si="613"/>
        <v>39227841.579999991</v>
      </c>
      <c r="F4789" s="495">
        <f t="shared" si="613"/>
        <v>9702379.4800000004</v>
      </c>
      <c r="G4789" s="495">
        <f t="shared" si="609"/>
        <v>29525462.09999999</v>
      </c>
      <c r="H4789" s="495">
        <f>VLOOKUP(A4789,'02-Metrics'!A:R,18,FALSE)</f>
        <v>54160920.409999996</v>
      </c>
      <c r="I4789" s="496">
        <f t="shared" si="604"/>
        <v>0.5451432855367162</v>
      </c>
      <c r="J4789" s="496"/>
      <c r="K4789" s="183">
        <v>1791133.74</v>
      </c>
      <c r="L4789" s="180">
        <f t="shared" si="612"/>
        <v>41789</v>
      </c>
      <c r="M4789" s="241" t="s">
        <v>1041</v>
      </c>
      <c r="S4789">
        <f t="shared" si="606"/>
        <v>2014</v>
      </c>
    </row>
    <row r="4790" spans="1:19" ht="15" customHeight="1">
      <c r="A4790" s="418" t="s">
        <v>1217</v>
      </c>
      <c r="B4790" s="494">
        <v>41820</v>
      </c>
      <c r="C4790" s="495">
        <v>1198642.1200000001</v>
      </c>
      <c r="D4790" s="495">
        <v>749789.15</v>
      </c>
      <c r="E4790" s="495">
        <f t="shared" si="613"/>
        <v>40426483.699999988</v>
      </c>
      <c r="F4790" s="495">
        <f t="shared" si="613"/>
        <v>10452168.630000001</v>
      </c>
      <c r="G4790" s="495">
        <f t="shared" si="609"/>
        <v>29974315.069999985</v>
      </c>
      <c r="H4790" s="495">
        <f>VLOOKUP(A4790,'02-Metrics'!A:R,18,FALSE)</f>
        <v>54160920.409999996</v>
      </c>
      <c r="I4790" s="496">
        <f t="shared" si="604"/>
        <v>0.55343068107213478</v>
      </c>
      <c r="J4790" s="496"/>
      <c r="K4790" s="183"/>
      <c r="L4790" s="180">
        <f t="shared" si="612"/>
        <v>41820</v>
      </c>
      <c r="M4790" s="241" t="s">
        <v>1041</v>
      </c>
      <c r="S4790">
        <f t="shared" si="606"/>
        <v>2014</v>
      </c>
    </row>
    <row r="4791" spans="1:19" ht="15" customHeight="1">
      <c r="A4791" s="418" t="s">
        <v>1217</v>
      </c>
      <c r="B4791" s="494">
        <v>41850</v>
      </c>
      <c r="C4791" s="495">
        <v>0</v>
      </c>
      <c r="D4791" s="495">
        <v>450847.33</v>
      </c>
      <c r="E4791" s="495">
        <f t="shared" si="613"/>
        <v>40426483.699999988</v>
      </c>
      <c r="F4791" s="495">
        <f t="shared" si="613"/>
        <v>10903015.960000001</v>
      </c>
      <c r="G4791" s="495">
        <f t="shared" si="609"/>
        <v>29523467.739999987</v>
      </c>
      <c r="H4791" s="495">
        <f>VLOOKUP(A4791,'02-Metrics'!A:R,18,FALSE)</f>
        <v>54160920.409999996</v>
      </c>
      <c r="I4791" s="496">
        <f t="shared" ref="I4791:I4854" si="614">G4791/H4791</f>
        <v>0.54510646267652652</v>
      </c>
      <c r="J4791" s="496"/>
      <c r="K4791" s="183"/>
      <c r="L4791" s="180">
        <f t="shared" si="612"/>
        <v>41850</v>
      </c>
      <c r="M4791" s="241" t="s">
        <v>1041</v>
      </c>
      <c r="S4791">
        <f t="shared" si="606"/>
        <v>2014</v>
      </c>
    </row>
    <row r="4792" spans="1:19" ht="15" customHeight="1">
      <c r="A4792" s="418" t="s">
        <v>1217</v>
      </c>
      <c r="B4792" s="494">
        <v>41881</v>
      </c>
      <c r="C4792" s="495">
        <v>2424916.36</v>
      </c>
      <c r="D4792" s="495">
        <v>205701.78</v>
      </c>
      <c r="E4792" s="495">
        <f t="shared" si="613"/>
        <v>42851400.059999987</v>
      </c>
      <c r="F4792" s="495">
        <f t="shared" si="613"/>
        <v>11108717.74</v>
      </c>
      <c r="G4792" s="495">
        <f t="shared" si="609"/>
        <v>31742682.319999985</v>
      </c>
      <c r="H4792" s="495">
        <f>VLOOKUP(A4792,'02-Metrics'!A:R,18,FALSE)</f>
        <v>54160920.409999996</v>
      </c>
      <c r="I4792" s="496">
        <f t="shared" si="614"/>
        <v>0.58608092476469764</v>
      </c>
      <c r="J4792" s="496"/>
      <c r="K4792" s="183">
        <v>3233648.08</v>
      </c>
      <c r="L4792" s="180">
        <f t="shared" si="612"/>
        <v>41881</v>
      </c>
      <c r="M4792" s="241" t="s">
        <v>1041</v>
      </c>
      <c r="S4792">
        <f t="shared" si="606"/>
        <v>2014</v>
      </c>
    </row>
    <row r="4793" spans="1:19" ht="15" customHeight="1">
      <c r="A4793" s="418" t="s">
        <v>1217</v>
      </c>
      <c r="B4793" s="494">
        <v>41912</v>
      </c>
      <c r="C4793" s="495">
        <v>1213164</v>
      </c>
      <c r="D4793" s="495">
        <v>536987.5</v>
      </c>
      <c r="E4793" s="495">
        <f t="shared" si="613"/>
        <v>44064564.059999987</v>
      </c>
      <c r="F4793" s="495">
        <f t="shared" si="613"/>
        <v>11645705.24</v>
      </c>
      <c r="G4793" s="495">
        <f t="shared" si="609"/>
        <v>32418858.819999985</v>
      </c>
      <c r="H4793" s="495">
        <f>VLOOKUP(A4793,'02-Metrics'!A:R,18,FALSE)</f>
        <v>54160920.409999996</v>
      </c>
      <c r="I4793" s="496">
        <f t="shared" si="614"/>
        <v>0.59856550764994632</v>
      </c>
      <c r="J4793" s="496"/>
      <c r="K4793" s="495"/>
      <c r="L4793" s="493">
        <f t="shared" si="612"/>
        <v>41912</v>
      </c>
      <c r="M4793" s="241" t="s">
        <v>1041</v>
      </c>
      <c r="S4793">
        <f t="shared" si="606"/>
        <v>2014</v>
      </c>
    </row>
    <row r="4794" spans="1:19" ht="15" customHeight="1">
      <c r="A4794" s="418" t="s">
        <v>1217</v>
      </c>
      <c r="B4794" s="494">
        <v>41942</v>
      </c>
      <c r="C4794" s="495">
        <v>132371.95000000001</v>
      </c>
      <c r="D4794" s="495">
        <v>157832.99</v>
      </c>
      <c r="E4794" s="495">
        <f t="shared" si="613"/>
        <v>44196936.00999999</v>
      </c>
      <c r="F4794" s="495">
        <f t="shared" si="613"/>
        <v>11803538.23</v>
      </c>
      <c r="G4794" s="495">
        <f t="shared" si="609"/>
        <v>32393397.77999999</v>
      </c>
      <c r="H4794" s="495">
        <f>VLOOKUP(A4794,'02-Metrics'!A:R,18,FALSE)</f>
        <v>54160920.409999996</v>
      </c>
      <c r="I4794" s="496">
        <f t="shared" si="614"/>
        <v>0.59809540781029702</v>
      </c>
      <c r="J4794" s="496"/>
      <c r="K4794" s="183"/>
      <c r="L4794" s="180">
        <f t="shared" si="612"/>
        <v>41942</v>
      </c>
      <c r="M4794" s="241" t="s">
        <v>1041</v>
      </c>
      <c r="S4794">
        <f t="shared" si="606"/>
        <v>2014</v>
      </c>
    </row>
    <row r="4795" spans="1:19" ht="15" customHeight="1">
      <c r="A4795" s="418" t="s">
        <v>1217</v>
      </c>
      <c r="B4795" s="494">
        <v>41973</v>
      </c>
      <c r="C4795" s="495">
        <v>0</v>
      </c>
      <c r="D4795" s="495">
        <v>127813.68</v>
      </c>
      <c r="E4795" s="495">
        <f t="shared" si="613"/>
        <v>44196936.00999999</v>
      </c>
      <c r="F4795" s="495">
        <f t="shared" si="613"/>
        <v>11931351.91</v>
      </c>
      <c r="G4795" s="495">
        <f t="shared" si="609"/>
        <v>32265584.09999999</v>
      </c>
      <c r="H4795" s="495">
        <f>VLOOKUP(A4795,'02-Metrics'!A:R,18,FALSE)</f>
        <v>54160920.409999996</v>
      </c>
      <c r="I4795" s="496">
        <f t="shared" si="614"/>
        <v>0.59573552029301624</v>
      </c>
      <c r="J4795" s="496"/>
      <c r="K4795" s="183"/>
      <c r="L4795" s="180">
        <f t="shared" si="612"/>
        <v>41973</v>
      </c>
      <c r="M4795" s="241" t="s">
        <v>1041</v>
      </c>
      <c r="S4795">
        <f t="shared" si="606"/>
        <v>2014</v>
      </c>
    </row>
    <row r="4796" spans="1:19" ht="15" customHeight="1">
      <c r="A4796" s="418" t="s">
        <v>1217</v>
      </c>
      <c r="B4796" s="494">
        <v>42003</v>
      </c>
      <c r="C4796" s="495">
        <v>1992120.77</v>
      </c>
      <c r="D4796" s="495">
        <v>370082.84</v>
      </c>
      <c r="E4796" s="495">
        <f t="shared" si="613"/>
        <v>46189056.779999994</v>
      </c>
      <c r="F4796" s="495">
        <f t="shared" si="613"/>
        <v>12301434.75</v>
      </c>
      <c r="G4796" s="495">
        <f t="shared" si="609"/>
        <v>33887622.029999994</v>
      </c>
      <c r="H4796" s="495">
        <f>VLOOKUP(A4796,'02-Metrics'!A:R,18,FALSE)</f>
        <v>54160920.409999996</v>
      </c>
      <c r="I4796" s="496">
        <f t="shared" si="614"/>
        <v>0.62568401300180188</v>
      </c>
      <c r="J4796" s="496"/>
      <c r="K4796" s="183">
        <v>1719945.09</v>
      </c>
      <c r="L4796" s="180">
        <f t="shared" si="612"/>
        <v>42003</v>
      </c>
      <c r="M4796" s="241" t="s">
        <v>1041</v>
      </c>
      <c r="S4796">
        <f t="shared" si="606"/>
        <v>2014</v>
      </c>
    </row>
    <row r="4797" spans="1:19" ht="15" customHeight="1">
      <c r="A4797" s="418" t="s">
        <v>1217</v>
      </c>
      <c r="B4797" s="494">
        <v>42034</v>
      </c>
      <c r="C4797" s="495">
        <v>17070496.34</v>
      </c>
      <c r="D4797" s="495">
        <v>12363810.07</v>
      </c>
      <c r="E4797" s="495">
        <f t="shared" si="613"/>
        <v>63259553.11999999</v>
      </c>
      <c r="F4797" s="495">
        <f t="shared" si="613"/>
        <v>24665244.82</v>
      </c>
      <c r="G4797" s="495">
        <f t="shared" si="609"/>
        <v>38594308.29999999</v>
      </c>
      <c r="H4797" s="495">
        <f>VLOOKUP(A4797,'02-Metrics'!A:R,18,FALSE)</f>
        <v>54160920.409999996</v>
      </c>
      <c r="I4797" s="496">
        <f t="shared" si="614"/>
        <v>0.71258590156592194</v>
      </c>
      <c r="J4797" s="496"/>
      <c r="K4797" s="183"/>
      <c r="L4797" s="180">
        <f t="shared" si="612"/>
        <v>42034</v>
      </c>
      <c r="M4797" s="241" t="s">
        <v>1041</v>
      </c>
      <c r="S4797">
        <f t="shared" si="606"/>
        <v>2015</v>
      </c>
    </row>
    <row r="4798" spans="1:19" ht="15" customHeight="1">
      <c r="A4798" s="418" t="s">
        <v>1217</v>
      </c>
      <c r="B4798" s="494">
        <v>42063</v>
      </c>
      <c r="C4798" s="495">
        <v>0</v>
      </c>
      <c r="D4798" s="495">
        <v>475151.70999999996</v>
      </c>
      <c r="E4798" s="495">
        <f t="shared" si="613"/>
        <v>63259553.11999999</v>
      </c>
      <c r="F4798" s="495">
        <f t="shared" si="613"/>
        <v>25140396.530000001</v>
      </c>
      <c r="G4798" s="495">
        <f t="shared" si="609"/>
        <v>38119156.589999989</v>
      </c>
      <c r="H4798" s="495">
        <f>VLOOKUP(A4798,'02-Metrics'!A:R,18,FALSE)</f>
        <v>54160920.409999996</v>
      </c>
      <c r="I4798" s="496">
        <f t="shared" si="614"/>
        <v>0.70381293931928568</v>
      </c>
      <c r="J4798" s="496"/>
      <c r="K4798" s="183"/>
      <c r="L4798" s="180">
        <f t="shared" si="612"/>
        <v>42063</v>
      </c>
      <c r="M4798" s="241" t="s">
        <v>1041</v>
      </c>
      <c r="S4798">
        <f t="shared" si="606"/>
        <v>2015</v>
      </c>
    </row>
    <row r="4799" spans="1:19" ht="15" customHeight="1">
      <c r="A4799" s="418" t="s">
        <v>1217</v>
      </c>
      <c r="B4799" s="494">
        <v>42093</v>
      </c>
      <c r="C4799" s="495">
        <v>593631</v>
      </c>
      <c r="D4799" s="495">
        <v>256000</v>
      </c>
      <c r="E4799" s="495">
        <f t="shared" si="613"/>
        <v>63853184.11999999</v>
      </c>
      <c r="F4799" s="495">
        <f t="shared" si="613"/>
        <v>25396396.530000001</v>
      </c>
      <c r="G4799" s="495">
        <f t="shared" si="609"/>
        <v>38456787.589999989</v>
      </c>
      <c r="H4799" s="495">
        <f>VLOOKUP(A4799,'02-Metrics'!A:R,18,FALSE)</f>
        <v>54160920.409999996</v>
      </c>
      <c r="I4799" s="496">
        <f t="shared" si="614"/>
        <v>0.71004678832783508</v>
      </c>
      <c r="J4799" s="496"/>
      <c r="K4799" s="183"/>
      <c r="L4799" s="180">
        <f t="shared" si="612"/>
        <v>42093</v>
      </c>
      <c r="M4799" s="241" t="s">
        <v>1041</v>
      </c>
      <c r="S4799">
        <f t="shared" si="606"/>
        <v>2015</v>
      </c>
    </row>
    <row r="4800" spans="1:19" ht="15" customHeight="1">
      <c r="A4800" s="418" t="s">
        <v>1217</v>
      </c>
      <c r="B4800" s="494">
        <v>42124</v>
      </c>
      <c r="C4800" s="495">
        <v>0</v>
      </c>
      <c r="D4800" s="495">
        <v>143214.74</v>
      </c>
      <c r="E4800" s="495">
        <f t="shared" si="613"/>
        <v>63853184.11999999</v>
      </c>
      <c r="F4800" s="495">
        <f t="shared" si="613"/>
        <v>25539611.27</v>
      </c>
      <c r="G4800" s="495">
        <f t="shared" si="609"/>
        <v>38313572.849999994</v>
      </c>
      <c r="H4800" s="495">
        <f>VLOOKUP(A4800,'02-Metrics'!A:R,18,FALSE)</f>
        <v>54160920.409999996</v>
      </c>
      <c r="I4800" s="496">
        <f t="shared" si="614"/>
        <v>0.70740254338303254</v>
      </c>
      <c r="J4800" s="496"/>
      <c r="K4800" s="183"/>
      <c r="L4800" s="180">
        <f t="shared" si="612"/>
        <v>42124</v>
      </c>
      <c r="M4800" s="241" t="s">
        <v>1041</v>
      </c>
      <c r="S4800">
        <f t="shared" si="606"/>
        <v>2015</v>
      </c>
    </row>
    <row r="4801" spans="1:19" ht="15" customHeight="1">
      <c r="A4801" s="418" t="s">
        <v>1217</v>
      </c>
      <c r="B4801" s="494">
        <v>42154</v>
      </c>
      <c r="C4801" s="495">
        <v>1534360.8399999999</v>
      </c>
      <c r="D4801" s="495">
        <v>82410.61</v>
      </c>
      <c r="E4801" s="495">
        <f t="shared" si="613"/>
        <v>65387544.959999993</v>
      </c>
      <c r="F4801" s="495">
        <f t="shared" si="613"/>
        <v>25622021.879999999</v>
      </c>
      <c r="G4801" s="495">
        <f t="shared" si="609"/>
        <v>39765523.079999998</v>
      </c>
      <c r="H4801" s="495">
        <f>VLOOKUP(A4801,'02-Metrics'!A:R,18,FALSE)</f>
        <v>54160920.409999996</v>
      </c>
      <c r="I4801" s="496">
        <f t="shared" si="614"/>
        <v>0.73421062232646062</v>
      </c>
      <c r="J4801" s="496"/>
      <c r="K4801" s="183"/>
      <c r="L4801" s="180">
        <f t="shared" si="612"/>
        <v>42154</v>
      </c>
      <c r="M4801" s="241" t="s">
        <v>1041</v>
      </c>
      <c r="S4801">
        <f t="shared" si="606"/>
        <v>2015</v>
      </c>
    </row>
    <row r="4802" spans="1:19" ht="15" customHeight="1">
      <c r="A4802" s="418" t="s">
        <v>1217</v>
      </c>
      <c r="B4802" s="494">
        <v>42185</v>
      </c>
      <c r="C4802" s="495"/>
      <c r="D4802" s="495">
        <v>302232.44</v>
      </c>
      <c r="E4802" s="495">
        <f t="shared" si="613"/>
        <v>65387544.959999993</v>
      </c>
      <c r="F4802" s="495">
        <f t="shared" si="613"/>
        <v>25924254.32</v>
      </c>
      <c r="G4802" s="495">
        <f t="shared" si="609"/>
        <v>39463290.639999993</v>
      </c>
      <c r="H4802" s="495">
        <f>VLOOKUP(A4802,'02-Metrics'!A:R,18,FALSE)</f>
        <v>54160920.409999996</v>
      </c>
      <c r="I4802" s="496">
        <f t="shared" si="614"/>
        <v>0.72863035452982616</v>
      </c>
      <c r="J4802" s="496"/>
      <c r="K4802" s="183"/>
      <c r="L4802" s="180">
        <f t="shared" si="612"/>
        <v>42185</v>
      </c>
      <c r="M4802" s="241" t="s">
        <v>1041</v>
      </c>
      <c r="S4802">
        <f t="shared" si="606"/>
        <v>2015</v>
      </c>
    </row>
    <row r="4803" spans="1:19" ht="15" customHeight="1">
      <c r="A4803" s="418" t="s">
        <v>1217</v>
      </c>
      <c r="B4803" s="494">
        <v>42215</v>
      </c>
      <c r="C4803" s="495"/>
      <c r="D4803" s="495"/>
      <c r="E4803" s="495">
        <f t="shared" ref="E4803:F4806" si="615">C4803+E4802</f>
        <v>65387544.959999993</v>
      </c>
      <c r="F4803" s="495">
        <f t="shared" si="615"/>
        <v>25924254.32</v>
      </c>
      <c r="G4803" s="495">
        <f t="shared" si="609"/>
        <v>39463290.639999993</v>
      </c>
      <c r="H4803" s="495">
        <f>VLOOKUP(A4803,'02-Metrics'!A:R,18,FALSE)</f>
        <v>54160920.409999996</v>
      </c>
      <c r="I4803" s="496">
        <f t="shared" si="614"/>
        <v>0.72863035452982616</v>
      </c>
      <c r="J4803" s="496"/>
      <c r="K4803" s="183"/>
      <c r="L4803" s="180">
        <f t="shared" si="612"/>
        <v>42215</v>
      </c>
      <c r="M4803" s="241" t="s">
        <v>1041</v>
      </c>
      <c r="S4803">
        <f t="shared" ref="S4803:S4866" si="616">YEAR(B4803)</f>
        <v>2015</v>
      </c>
    </row>
    <row r="4804" spans="1:19" ht="15" customHeight="1">
      <c r="A4804" s="418" t="s">
        <v>1217</v>
      </c>
      <c r="B4804" s="494">
        <v>42246</v>
      </c>
      <c r="C4804" s="495"/>
      <c r="D4804" s="495">
        <v>150000</v>
      </c>
      <c r="E4804" s="495">
        <f t="shared" si="615"/>
        <v>65387544.959999993</v>
      </c>
      <c r="F4804" s="495">
        <f t="shared" si="615"/>
        <v>26074254.32</v>
      </c>
      <c r="G4804" s="495">
        <f t="shared" si="609"/>
        <v>39313290.639999993</v>
      </c>
      <c r="H4804" s="495">
        <f>VLOOKUP(A4804,'02-Metrics'!A:R,18,FALSE)</f>
        <v>54160920.409999996</v>
      </c>
      <c r="I4804" s="496">
        <f t="shared" si="614"/>
        <v>0.7258608299563053</v>
      </c>
      <c r="J4804" s="496"/>
      <c r="K4804" s="183"/>
      <c r="L4804" s="180">
        <f t="shared" si="612"/>
        <v>42246</v>
      </c>
      <c r="M4804" s="241" t="s">
        <v>1041</v>
      </c>
      <c r="S4804">
        <f t="shared" si="616"/>
        <v>2015</v>
      </c>
    </row>
    <row r="4805" spans="1:19" ht="15" customHeight="1">
      <c r="A4805" s="418" t="s">
        <v>1217</v>
      </c>
      <c r="B4805" s="494">
        <v>42277</v>
      </c>
      <c r="C4805" s="495"/>
      <c r="D4805" s="495">
        <v>254711.37</v>
      </c>
      <c r="E4805" s="495">
        <f t="shared" si="615"/>
        <v>65387544.959999993</v>
      </c>
      <c r="F4805" s="495">
        <f t="shared" si="615"/>
        <v>26328965.690000001</v>
      </c>
      <c r="G4805" s="495">
        <f t="shared" si="609"/>
        <v>39058579.269999996</v>
      </c>
      <c r="H4805" s="495">
        <f>VLOOKUP(A4805,'02-Metrics'!A:R,18,FALSE)</f>
        <v>54160920.409999996</v>
      </c>
      <c r="I4805" s="496">
        <f t="shared" si="614"/>
        <v>0.7211579673005043</v>
      </c>
      <c r="J4805" s="496"/>
      <c r="K4805" s="183"/>
      <c r="L4805" s="180">
        <f t="shared" si="612"/>
        <v>42277</v>
      </c>
      <c r="M4805" s="241" t="s">
        <v>1041</v>
      </c>
      <c r="S4805">
        <f t="shared" si="616"/>
        <v>2015</v>
      </c>
    </row>
    <row r="4806" spans="1:19" ht="15" customHeight="1">
      <c r="A4806" s="418" t="s">
        <v>1217</v>
      </c>
      <c r="B4806" s="494">
        <v>42307</v>
      </c>
      <c r="C4806" s="495"/>
      <c r="D4806" s="495">
        <v>150000</v>
      </c>
      <c r="E4806" s="495">
        <f t="shared" si="615"/>
        <v>65387544.959999993</v>
      </c>
      <c r="F4806" s="495">
        <f t="shared" si="615"/>
        <v>26478965.690000001</v>
      </c>
      <c r="G4806" s="495">
        <f t="shared" si="609"/>
        <v>38908579.269999996</v>
      </c>
      <c r="H4806" s="495">
        <f>VLOOKUP(A4806,'02-Metrics'!A:R,18,FALSE)</f>
        <v>54160920.409999996</v>
      </c>
      <c r="I4806" s="496">
        <f t="shared" si="614"/>
        <v>0.71838844272698354</v>
      </c>
      <c r="J4806" s="496"/>
      <c r="K4806" s="183"/>
      <c r="L4806" s="180">
        <f t="shared" si="612"/>
        <v>42307</v>
      </c>
      <c r="M4806" s="241" t="s">
        <v>1041</v>
      </c>
      <c r="S4806">
        <f t="shared" si="616"/>
        <v>2015</v>
      </c>
    </row>
    <row r="4807" spans="1:19" ht="15" customHeight="1">
      <c r="A4807" s="418"/>
      <c r="B4807" s="505"/>
      <c r="C4807" s="506"/>
      <c r="D4807" s="506"/>
      <c r="E4807" s="506"/>
      <c r="F4807" s="506"/>
      <c r="G4807" s="506"/>
      <c r="H4807" s="495"/>
      <c r="I4807" s="496"/>
      <c r="J4807" s="496"/>
      <c r="K4807" s="495"/>
      <c r="L4807" s="493"/>
      <c r="S4807">
        <f t="shared" si="616"/>
        <v>1900</v>
      </c>
    </row>
    <row r="4808" spans="1:19" ht="15" customHeight="1">
      <c r="A4808" s="418" t="s">
        <v>1267</v>
      </c>
      <c r="B4808" s="494">
        <v>41394</v>
      </c>
      <c r="C4808" s="495">
        <v>68910040.25000003</v>
      </c>
      <c r="D4808" s="495"/>
      <c r="E4808" s="495">
        <f t="shared" ref="E4808:F4823" si="617">C4808+E4807</f>
        <v>68910040.25000003</v>
      </c>
      <c r="F4808" s="495">
        <f t="shared" si="617"/>
        <v>0</v>
      </c>
      <c r="G4808" s="495">
        <f t="shared" si="609"/>
        <v>68910040.25000003</v>
      </c>
      <c r="H4808" s="495">
        <f>VLOOKUP(A4808,'02-Metrics'!A:R,18,FALSE)</f>
        <v>119626844</v>
      </c>
      <c r="I4808" s="496">
        <f t="shared" si="614"/>
        <v>0.57604161361976602</v>
      </c>
      <c r="J4808" s="496"/>
      <c r="K4808" s="183">
        <v>2033442.93</v>
      </c>
      <c r="L4808" s="180">
        <f t="shared" ref="L4808:L4843" si="618">B4808</f>
        <v>41394</v>
      </c>
      <c r="M4808" s="241" t="s">
        <v>1041</v>
      </c>
      <c r="S4808">
        <f t="shared" si="616"/>
        <v>2013</v>
      </c>
    </row>
    <row r="4809" spans="1:19" ht="15" customHeight="1">
      <c r="A4809" s="418" t="s">
        <v>1267</v>
      </c>
      <c r="B4809" s="494">
        <v>41425</v>
      </c>
      <c r="C4809" s="495">
        <v>67546820.110000029</v>
      </c>
      <c r="D4809" s="495"/>
      <c r="E4809" s="495">
        <f t="shared" si="617"/>
        <v>136456860.36000007</v>
      </c>
      <c r="F4809" s="495">
        <f t="shared" si="617"/>
        <v>0</v>
      </c>
      <c r="G4809" s="495">
        <f t="shared" si="609"/>
        <v>136456860.36000007</v>
      </c>
      <c r="H4809" s="495">
        <f>VLOOKUP(A4809,'02-Metrics'!A:R,18,FALSE)</f>
        <v>119626844</v>
      </c>
      <c r="I4809" s="496">
        <f t="shared" si="614"/>
        <v>1.1406876232561989</v>
      </c>
      <c r="J4809" s="496"/>
      <c r="K4809" s="183">
        <v>2751449.6</v>
      </c>
      <c r="L4809" s="180">
        <f t="shared" si="618"/>
        <v>41425</v>
      </c>
      <c r="M4809" s="241" t="s">
        <v>1041</v>
      </c>
      <c r="S4809">
        <f t="shared" si="616"/>
        <v>2013</v>
      </c>
    </row>
    <row r="4810" spans="1:19" ht="15" customHeight="1">
      <c r="A4810" s="418" t="s">
        <v>1267</v>
      </c>
      <c r="B4810" s="494">
        <v>41455</v>
      </c>
      <c r="C4810" s="495">
        <v>66546820.110000029</v>
      </c>
      <c r="D4810" s="495"/>
      <c r="E4810" s="495">
        <f t="shared" si="617"/>
        <v>203003680.47000009</v>
      </c>
      <c r="F4810" s="495">
        <f t="shared" si="617"/>
        <v>0</v>
      </c>
      <c r="G4810" s="495">
        <f t="shared" si="609"/>
        <v>203003680.47000009</v>
      </c>
      <c r="H4810" s="495">
        <f>VLOOKUP(A4810,'02-Metrics'!A:R,18,FALSE)</f>
        <v>119626844</v>
      </c>
      <c r="I4810" s="496">
        <f t="shared" si="614"/>
        <v>1.6969743051149966</v>
      </c>
      <c r="J4810" s="496"/>
      <c r="K4810" s="183">
        <v>1480306.8</v>
      </c>
      <c r="L4810" s="180">
        <f t="shared" si="618"/>
        <v>41455</v>
      </c>
      <c r="M4810" s="241" t="s">
        <v>1041</v>
      </c>
      <c r="S4810">
        <f t="shared" si="616"/>
        <v>2013</v>
      </c>
    </row>
    <row r="4811" spans="1:19" ht="15" customHeight="1">
      <c r="A4811" s="418" t="s">
        <v>1267</v>
      </c>
      <c r="B4811" s="494">
        <v>41486</v>
      </c>
      <c r="C4811" s="495">
        <v>64426820.110000029</v>
      </c>
      <c r="D4811" s="495"/>
      <c r="E4811" s="495">
        <f t="shared" si="617"/>
        <v>267430500.5800001</v>
      </c>
      <c r="F4811" s="495">
        <f t="shared" si="617"/>
        <v>0</v>
      </c>
      <c r="G4811" s="495">
        <f t="shared" si="609"/>
        <v>267430500.5800001</v>
      </c>
      <c r="H4811" s="495">
        <f>VLOOKUP(A4811,'02-Metrics'!A:R,18,FALSE)</f>
        <v>119626844</v>
      </c>
      <c r="I4811" s="496">
        <f t="shared" si="614"/>
        <v>2.2355392120852082</v>
      </c>
      <c r="J4811" s="496"/>
      <c r="K4811" s="183">
        <v>2901568.43</v>
      </c>
      <c r="L4811" s="180">
        <f t="shared" si="618"/>
        <v>41486</v>
      </c>
      <c r="M4811" s="241" t="s">
        <v>1041</v>
      </c>
      <c r="S4811">
        <f t="shared" si="616"/>
        <v>2013</v>
      </c>
    </row>
    <row r="4812" spans="1:19" ht="15" customHeight="1">
      <c r="A4812" s="418" t="s">
        <v>1267</v>
      </c>
      <c r="B4812" s="494">
        <v>41517</v>
      </c>
      <c r="C4812" s="495">
        <v>62411075.230000019</v>
      </c>
      <c r="D4812" s="495"/>
      <c r="E4812" s="495">
        <f t="shared" si="617"/>
        <v>329841575.81000012</v>
      </c>
      <c r="F4812" s="495">
        <f t="shared" si="617"/>
        <v>0</v>
      </c>
      <c r="G4812" s="495">
        <f t="shared" si="609"/>
        <v>329841575.81000012</v>
      </c>
      <c r="H4812" s="495">
        <f>VLOOKUP(A4812,'02-Metrics'!A:R,18,FALSE)</f>
        <v>119626844</v>
      </c>
      <c r="I4812" s="496">
        <f t="shared" si="614"/>
        <v>2.7572538468874104</v>
      </c>
      <c r="J4812" s="496"/>
      <c r="K4812" s="183">
        <v>220369.64</v>
      </c>
      <c r="L4812" s="180">
        <f t="shared" si="618"/>
        <v>41517</v>
      </c>
      <c r="M4812" s="241" t="s">
        <v>1041</v>
      </c>
      <c r="S4812">
        <f t="shared" si="616"/>
        <v>2013</v>
      </c>
    </row>
    <row r="4813" spans="1:19" ht="15" customHeight="1">
      <c r="A4813" s="418" t="s">
        <v>1267</v>
      </c>
      <c r="B4813" s="494">
        <v>41547</v>
      </c>
      <c r="C4813" s="495">
        <v>62236366.790000021</v>
      </c>
      <c r="D4813" s="495"/>
      <c r="E4813" s="495">
        <f t="shared" si="617"/>
        <v>392077942.60000014</v>
      </c>
      <c r="F4813" s="495">
        <f t="shared" si="617"/>
        <v>0</v>
      </c>
      <c r="G4813" s="495">
        <f t="shared" si="609"/>
        <v>392077942.60000014</v>
      </c>
      <c r="H4813" s="495">
        <f>VLOOKUP(A4813,'02-Metrics'!A:R,18,FALSE)</f>
        <v>119626844</v>
      </c>
      <c r="I4813" s="496">
        <f t="shared" si="614"/>
        <v>3.2775080365741331</v>
      </c>
      <c r="J4813" s="496"/>
      <c r="K4813" s="183">
        <v>1946705.41</v>
      </c>
      <c r="L4813" s="180">
        <f t="shared" si="618"/>
        <v>41547</v>
      </c>
      <c r="M4813" s="241" t="s">
        <v>1041</v>
      </c>
      <c r="S4813">
        <f t="shared" si="616"/>
        <v>2013</v>
      </c>
    </row>
    <row r="4814" spans="1:19" ht="15" customHeight="1">
      <c r="A4814" s="418" t="s">
        <v>1267</v>
      </c>
      <c r="B4814" s="494">
        <v>41578</v>
      </c>
      <c r="C4814" s="495">
        <v>60903595.220000014</v>
      </c>
      <c r="D4814" s="495"/>
      <c r="E4814" s="495">
        <f t="shared" si="617"/>
        <v>452981537.82000017</v>
      </c>
      <c r="F4814" s="495">
        <f t="shared" si="617"/>
        <v>0</v>
      </c>
      <c r="G4814" s="495">
        <f t="shared" si="609"/>
        <v>452981537.82000017</v>
      </c>
      <c r="H4814" s="495">
        <f>VLOOKUP(A4814,'02-Metrics'!A:R,18,FALSE)</f>
        <v>119626844</v>
      </c>
      <c r="I4814" s="496">
        <f t="shared" si="614"/>
        <v>3.7866211518545132</v>
      </c>
      <c r="J4814" s="496"/>
      <c r="K4814" s="183">
        <v>4456997.32</v>
      </c>
      <c r="L4814" s="180">
        <f t="shared" si="618"/>
        <v>41578</v>
      </c>
      <c r="M4814" s="241" t="s">
        <v>1041</v>
      </c>
      <c r="S4814">
        <f t="shared" si="616"/>
        <v>2013</v>
      </c>
    </row>
    <row r="4815" spans="1:19" ht="15" customHeight="1">
      <c r="A4815" s="418" t="s">
        <v>1267</v>
      </c>
      <c r="B4815" s="494">
        <v>41608</v>
      </c>
      <c r="C4815" s="495">
        <v>58232221.870000012</v>
      </c>
      <c r="D4815" s="495"/>
      <c r="E4815" s="495">
        <f t="shared" si="617"/>
        <v>511213759.69000018</v>
      </c>
      <c r="F4815" s="495">
        <f t="shared" si="617"/>
        <v>0</v>
      </c>
      <c r="G4815" s="495">
        <f t="shared" si="609"/>
        <v>511213759.69000018</v>
      </c>
      <c r="H4815" s="495">
        <f>VLOOKUP(A4815,'02-Metrics'!A:R,18,FALSE)</f>
        <v>119626844</v>
      </c>
      <c r="I4815" s="496">
        <f t="shared" si="614"/>
        <v>4.2734033816858048</v>
      </c>
      <c r="J4815" s="496"/>
      <c r="K4815" s="183">
        <v>394928.75</v>
      </c>
      <c r="L4815" s="180">
        <f t="shared" si="618"/>
        <v>41608</v>
      </c>
      <c r="M4815" s="241" t="s">
        <v>1041</v>
      </c>
      <c r="S4815">
        <f t="shared" si="616"/>
        <v>2013</v>
      </c>
    </row>
    <row r="4816" spans="1:19" ht="15" customHeight="1">
      <c r="A4816" s="418" t="s">
        <v>1267</v>
      </c>
      <c r="B4816" s="494">
        <v>41639</v>
      </c>
      <c r="C4816" s="495">
        <v>57543239.20000001</v>
      </c>
      <c r="D4816" s="495"/>
      <c r="E4816" s="495">
        <f t="shared" si="617"/>
        <v>568756998.89000022</v>
      </c>
      <c r="F4816" s="495">
        <f t="shared" si="617"/>
        <v>0</v>
      </c>
      <c r="G4816" s="495">
        <f t="shared" ref="G4816:G4879" si="619">E4816-F4816</f>
        <v>568756998.89000022</v>
      </c>
      <c r="H4816" s="495">
        <f>VLOOKUP(A4816,'02-Metrics'!A:R,18,FALSE)</f>
        <v>119626844</v>
      </c>
      <c r="I4816" s="496">
        <f t="shared" si="614"/>
        <v>4.7544261795454554</v>
      </c>
      <c r="J4816" s="496"/>
      <c r="K4816" s="183">
        <v>0</v>
      </c>
      <c r="L4816" s="180">
        <f t="shared" si="618"/>
        <v>41639</v>
      </c>
      <c r="M4816" s="241" t="s">
        <v>1041</v>
      </c>
      <c r="S4816">
        <f t="shared" si="616"/>
        <v>2013</v>
      </c>
    </row>
    <row r="4817" spans="1:19" ht="15" customHeight="1">
      <c r="A4817" s="418" t="s">
        <v>1267</v>
      </c>
      <c r="B4817" s="494">
        <v>41670</v>
      </c>
      <c r="C4817" s="495">
        <v>2556309.7800000003</v>
      </c>
      <c r="D4817" s="495">
        <v>2917911.59</v>
      </c>
      <c r="E4817" s="495">
        <f t="shared" si="617"/>
        <v>571313308.6700002</v>
      </c>
      <c r="F4817" s="495">
        <f t="shared" si="617"/>
        <v>2917911.59</v>
      </c>
      <c r="G4817" s="495">
        <f t="shared" si="619"/>
        <v>568395397.08000016</v>
      </c>
      <c r="H4817" s="495">
        <f>VLOOKUP(A4817,'02-Metrics'!A:R,18,FALSE)</f>
        <v>119626844</v>
      </c>
      <c r="I4817" s="496">
        <f t="shared" si="614"/>
        <v>4.7514034314906795</v>
      </c>
      <c r="J4817" s="496"/>
      <c r="K4817" s="183">
        <v>8525595.6600000001</v>
      </c>
      <c r="L4817" s="180">
        <f t="shared" si="618"/>
        <v>41670</v>
      </c>
      <c r="M4817" s="241" t="s">
        <v>1041</v>
      </c>
      <c r="S4817">
        <f t="shared" si="616"/>
        <v>2014</v>
      </c>
    </row>
    <row r="4818" spans="1:19" ht="15" customHeight="1">
      <c r="A4818" s="418" t="s">
        <v>1267</v>
      </c>
      <c r="B4818" s="494">
        <v>41698</v>
      </c>
      <c r="C4818" s="495">
        <v>4500000</v>
      </c>
      <c r="D4818" s="495">
        <v>4018119.689999999</v>
      </c>
      <c r="E4818" s="495">
        <f t="shared" si="617"/>
        <v>575813308.6700002</v>
      </c>
      <c r="F4818" s="495">
        <f t="shared" si="617"/>
        <v>6936031.2799999993</v>
      </c>
      <c r="G4818" s="495">
        <f t="shared" si="619"/>
        <v>568877277.39000022</v>
      </c>
      <c r="H4818" s="495">
        <f>VLOOKUP(A4818,'02-Metrics'!A:R,18,FALSE)</f>
        <v>119626844</v>
      </c>
      <c r="I4818" s="496">
        <f t="shared" si="614"/>
        <v>4.755431626951558</v>
      </c>
      <c r="J4818" s="496"/>
      <c r="K4818" s="183">
        <v>4226487.5600000005</v>
      </c>
      <c r="L4818" s="180">
        <f t="shared" si="618"/>
        <v>41698</v>
      </c>
      <c r="M4818" s="241" t="s">
        <v>1041</v>
      </c>
      <c r="S4818">
        <f t="shared" si="616"/>
        <v>2014</v>
      </c>
    </row>
    <row r="4819" spans="1:19" ht="15" customHeight="1">
      <c r="A4819" s="418" t="s">
        <v>1267</v>
      </c>
      <c r="B4819" s="494">
        <v>41729</v>
      </c>
      <c r="C4819" s="495">
        <v>2000000</v>
      </c>
      <c r="D4819" s="495">
        <v>5146141.37</v>
      </c>
      <c r="E4819" s="495">
        <f t="shared" si="617"/>
        <v>577813308.6700002</v>
      </c>
      <c r="F4819" s="495">
        <f t="shared" si="617"/>
        <v>12082172.649999999</v>
      </c>
      <c r="G4819" s="495">
        <f t="shared" si="619"/>
        <v>565731136.02000022</v>
      </c>
      <c r="H4819" s="495">
        <f>VLOOKUP(A4819,'02-Metrics'!A:R,18,FALSE)</f>
        <v>119626844</v>
      </c>
      <c r="I4819" s="496">
        <f t="shared" si="614"/>
        <v>4.7291320000049506</v>
      </c>
      <c r="J4819" s="496"/>
      <c r="K4819" s="183">
        <v>5331045.01</v>
      </c>
      <c r="L4819" s="180">
        <f t="shared" si="618"/>
        <v>41729</v>
      </c>
      <c r="M4819" s="241" t="s">
        <v>1041</v>
      </c>
      <c r="S4819">
        <f t="shared" si="616"/>
        <v>2014</v>
      </c>
    </row>
    <row r="4820" spans="1:19" ht="15" customHeight="1">
      <c r="A4820" s="418" t="s">
        <v>1267</v>
      </c>
      <c r="B4820" s="494">
        <v>41759</v>
      </c>
      <c r="C4820" s="495">
        <v>6470455.3599999994</v>
      </c>
      <c r="D4820" s="495">
        <v>4675969.0599999996</v>
      </c>
      <c r="E4820" s="495">
        <f t="shared" si="617"/>
        <v>584283764.03000021</v>
      </c>
      <c r="F4820" s="495">
        <f t="shared" si="617"/>
        <v>16758141.709999997</v>
      </c>
      <c r="G4820" s="495">
        <f t="shared" si="619"/>
        <v>567525622.32000017</v>
      </c>
      <c r="H4820" s="495">
        <f>VLOOKUP(A4820,'02-Metrics'!A:R,18,FALSE)</f>
        <v>119626844</v>
      </c>
      <c r="I4820" s="496">
        <f t="shared" si="614"/>
        <v>4.7441326991791257</v>
      </c>
      <c r="J4820" s="496"/>
      <c r="K4820" s="183">
        <v>3236718.4699999997</v>
      </c>
      <c r="L4820" s="180">
        <f t="shared" si="618"/>
        <v>41759</v>
      </c>
      <c r="M4820" s="241" t="s">
        <v>1041</v>
      </c>
      <c r="S4820">
        <f t="shared" si="616"/>
        <v>2014</v>
      </c>
    </row>
    <row r="4821" spans="1:19" ht="15" customHeight="1">
      <c r="A4821" s="418" t="s">
        <v>1267</v>
      </c>
      <c r="B4821" s="494">
        <v>41790</v>
      </c>
      <c r="C4821" s="495">
        <v>4000000</v>
      </c>
      <c r="D4821" s="495">
        <v>5980577.46</v>
      </c>
      <c r="E4821" s="495">
        <f t="shared" si="617"/>
        <v>588283764.03000021</v>
      </c>
      <c r="F4821" s="495">
        <f t="shared" si="617"/>
        <v>22738719.169999998</v>
      </c>
      <c r="G4821" s="495">
        <f t="shared" si="619"/>
        <v>565545044.86000025</v>
      </c>
      <c r="H4821" s="495">
        <f>VLOOKUP(A4821,'02-Metrics'!A:R,18,FALSE)</f>
        <v>119626844</v>
      </c>
      <c r="I4821" s="496">
        <f t="shared" si="614"/>
        <v>4.7275764030019909</v>
      </c>
      <c r="J4821" s="496"/>
      <c r="K4821" s="183">
        <v>7212360.3799999999</v>
      </c>
      <c r="L4821" s="180">
        <f t="shared" si="618"/>
        <v>41790</v>
      </c>
      <c r="M4821" s="241" t="s">
        <v>1041</v>
      </c>
      <c r="S4821">
        <f t="shared" si="616"/>
        <v>2014</v>
      </c>
    </row>
    <row r="4822" spans="1:19" ht="15" customHeight="1">
      <c r="A4822" s="418" t="s">
        <v>1267</v>
      </c>
      <c r="B4822" s="494">
        <v>41820</v>
      </c>
      <c r="C4822" s="495">
        <v>1976271.33</v>
      </c>
      <c r="D4822" s="495">
        <v>5146368.5399999991</v>
      </c>
      <c r="E4822" s="495">
        <f t="shared" si="617"/>
        <v>590260035.36000025</v>
      </c>
      <c r="F4822" s="495">
        <f t="shared" si="617"/>
        <v>27885087.709999997</v>
      </c>
      <c r="G4822" s="495">
        <f t="shared" si="619"/>
        <v>562374947.65000021</v>
      </c>
      <c r="H4822" s="495">
        <f>VLOOKUP(A4822,'02-Metrics'!A:R,18,FALSE)</f>
        <v>119626844</v>
      </c>
      <c r="I4822" s="496">
        <f t="shared" si="614"/>
        <v>4.7010765213366339</v>
      </c>
      <c r="J4822" s="496"/>
      <c r="K4822" s="183">
        <v>4271721.07</v>
      </c>
      <c r="L4822" s="180">
        <f t="shared" si="618"/>
        <v>41820</v>
      </c>
      <c r="M4822" s="241" t="s">
        <v>1041</v>
      </c>
      <c r="S4822">
        <f t="shared" si="616"/>
        <v>2014</v>
      </c>
    </row>
    <row r="4823" spans="1:19" ht="15" customHeight="1">
      <c r="A4823" s="418" t="s">
        <v>1267</v>
      </c>
      <c r="B4823" s="494">
        <v>41851</v>
      </c>
      <c r="C4823" s="495">
        <v>3500000</v>
      </c>
      <c r="D4823" s="495">
        <v>1962774.07</v>
      </c>
      <c r="E4823" s="495">
        <f t="shared" si="617"/>
        <v>593760035.36000025</v>
      </c>
      <c r="F4823" s="495">
        <f t="shared" si="617"/>
        <v>29847861.779999997</v>
      </c>
      <c r="G4823" s="495">
        <f t="shared" si="619"/>
        <v>563912173.58000028</v>
      </c>
      <c r="H4823" s="495">
        <f>VLOOKUP(A4823,'02-Metrics'!A:R,18,FALSE)</f>
        <v>119626844</v>
      </c>
      <c r="I4823" s="496">
        <f t="shared" si="614"/>
        <v>4.7139266967537843</v>
      </c>
      <c r="J4823" s="496"/>
      <c r="K4823" s="183">
        <v>4787479.51</v>
      </c>
      <c r="L4823" s="180">
        <f t="shared" si="618"/>
        <v>41851</v>
      </c>
      <c r="M4823" s="241" t="s">
        <v>1041</v>
      </c>
      <c r="S4823">
        <f t="shared" si="616"/>
        <v>2014</v>
      </c>
    </row>
    <row r="4824" spans="1:19" ht="15" customHeight="1">
      <c r="A4824" s="418" t="s">
        <v>1267</v>
      </c>
      <c r="B4824" s="494">
        <v>41882</v>
      </c>
      <c r="C4824" s="495">
        <v>5167892.93</v>
      </c>
      <c r="D4824" s="495">
        <v>2695896.5800000005</v>
      </c>
      <c r="E4824" s="495">
        <f t="shared" ref="E4824:F4839" si="620">C4824+E4823</f>
        <v>598927928.2900002</v>
      </c>
      <c r="F4824" s="495">
        <f t="shared" si="620"/>
        <v>32543758.359999999</v>
      </c>
      <c r="G4824" s="495">
        <f t="shared" si="619"/>
        <v>566384169.93000019</v>
      </c>
      <c r="H4824" s="495">
        <f>VLOOKUP(A4824,'02-Metrics'!A:R,18,FALSE)</f>
        <v>119626844</v>
      </c>
      <c r="I4824" s="496">
        <f t="shared" si="614"/>
        <v>4.7345909245085505</v>
      </c>
      <c r="J4824" s="496"/>
      <c r="K4824" s="183">
        <v>2884992.0900000003</v>
      </c>
      <c r="L4824" s="180">
        <f t="shared" si="618"/>
        <v>41882</v>
      </c>
      <c r="M4824" s="241" t="s">
        <v>1041</v>
      </c>
      <c r="S4824">
        <f t="shared" si="616"/>
        <v>2014</v>
      </c>
    </row>
    <row r="4825" spans="1:19" ht="15" customHeight="1">
      <c r="A4825" s="418" t="s">
        <v>1267</v>
      </c>
      <c r="B4825" s="494">
        <v>41912</v>
      </c>
      <c r="C4825" s="495">
        <v>4500000</v>
      </c>
      <c r="D4825" s="495">
        <v>4810854.92</v>
      </c>
      <c r="E4825" s="495">
        <f t="shared" si="620"/>
        <v>603427928.2900002</v>
      </c>
      <c r="F4825" s="495">
        <f t="shared" si="620"/>
        <v>37354613.280000001</v>
      </c>
      <c r="G4825" s="495">
        <f t="shared" si="619"/>
        <v>566073315.01000023</v>
      </c>
      <c r="H4825" s="495">
        <f>VLOOKUP(A4825,'02-Metrics'!A:R,18,FALSE)</f>
        <v>119626844</v>
      </c>
      <c r="I4825" s="496">
        <f t="shared" si="614"/>
        <v>4.7319923863409805</v>
      </c>
      <c r="J4825" s="496"/>
      <c r="K4825" s="183">
        <v>5043420.04</v>
      </c>
      <c r="L4825" s="180">
        <f t="shared" si="618"/>
        <v>41912</v>
      </c>
      <c r="M4825" s="241" t="s">
        <v>1041</v>
      </c>
      <c r="S4825">
        <f t="shared" si="616"/>
        <v>2014</v>
      </c>
    </row>
    <row r="4826" spans="1:19" ht="15" customHeight="1">
      <c r="A4826" s="418" t="s">
        <v>1267</v>
      </c>
      <c r="B4826" s="494">
        <v>41943</v>
      </c>
      <c r="C4826" s="495">
        <v>3074518</v>
      </c>
      <c r="D4826" s="495">
        <v>4103108.4399999995</v>
      </c>
      <c r="E4826" s="495">
        <f t="shared" si="620"/>
        <v>606502446.2900002</v>
      </c>
      <c r="F4826" s="495">
        <f t="shared" si="620"/>
        <v>41457721.719999999</v>
      </c>
      <c r="G4826" s="495">
        <f t="shared" si="619"/>
        <v>565044724.57000017</v>
      </c>
      <c r="H4826" s="495">
        <f>VLOOKUP(A4826,'02-Metrics'!A:R,18,FALSE)</f>
        <v>119626844</v>
      </c>
      <c r="I4826" s="496">
        <f t="shared" si="614"/>
        <v>4.7233940617040782</v>
      </c>
      <c r="J4826" s="496"/>
      <c r="K4826" s="183">
        <v>4594880.5900000008</v>
      </c>
      <c r="L4826" s="180">
        <f t="shared" si="618"/>
        <v>41943</v>
      </c>
      <c r="M4826" s="241" t="s">
        <v>1041</v>
      </c>
      <c r="S4826">
        <f t="shared" si="616"/>
        <v>2014</v>
      </c>
    </row>
    <row r="4827" spans="1:19" ht="15" customHeight="1">
      <c r="A4827" s="418" t="s">
        <v>1267</v>
      </c>
      <c r="B4827" s="494">
        <v>41973</v>
      </c>
      <c r="C4827" s="495">
        <v>2824636.13</v>
      </c>
      <c r="D4827" s="495">
        <v>2313160.1199999996</v>
      </c>
      <c r="E4827" s="495">
        <f t="shared" si="620"/>
        <v>609327082.4200002</v>
      </c>
      <c r="F4827" s="495">
        <f t="shared" si="620"/>
        <v>43770881.839999996</v>
      </c>
      <c r="G4827" s="495">
        <f t="shared" si="619"/>
        <v>565556200.58000016</v>
      </c>
      <c r="H4827" s="495">
        <f>VLOOKUP(A4827,'02-Metrics'!A:R,18,FALSE)</f>
        <v>119626844</v>
      </c>
      <c r="I4827" s="496">
        <f t="shared" si="614"/>
        <v>4.7276696573220649</v>
      </c>
      <c r="J4827" s="496"/>
      <c r="K4827" s="183">
        <v>2033454.15</v>
      </c>
      <c r="L4827" s="180">
        <f t="shared" si="618"/>
        <v>41973</v>
      </c>
      <c r="M4827" s="241" t="s">
        <v>1041</v>
      </c>
      <c r="S4827">
        <f t="shared" si="616"/>
        <v>2014</v>
      </c>
    </row>
    <row r="4828" spans="1:19" ht="15" customHeight="1">
      <c r="A4828" s="418" t="s">
        <v>1267</v>
      </c>
      <c r="B4828" s="494">
        <v>42004</v>
      </c>
      <c r="C4828" s="495">
        <v>2380352.34</v>
      </c>
      <c r="D4828" s="495">
        <v>4679596.4800000004</v>
      </c>
      <c r="E4828" s="495">
        <f t="shared" si="620"/>
        <v>611707434.76000023</v>
      </c>
      <c r="F4828" s="495">
        <f t="shared" si="620"/>
        <v>48450478.319999993</v>
      </c>
      <c r="G4828" s="495">
        <f t="shared" si="619"/>
        <v>563256956.4400003</v>
      </c>
      <c r="H4828" s="495">
        <f>VLOOKUP(A4828,'02-Metrics'!A:R,18,FALSE)</f>
        <v>119626844</v>
      </c>
      <c r="I4828" s="496">
        <f t="shared" si="614"/>
        <v>4.708449521915</v>
      </c>
      <c r="J4828" s="496"/>
      <c r="K4828" s="183">
        <v>5133336.959999999</v>
      </c>
      <c r="L4828" s="180">
        <f t="shared" si="618"/>
        <v>42004</v>
      </c>
      <c r="M4828" s="241" t="s">
        <v>1041</v>
      </c>
      <c r="S4828">
        <f t="shared" si="616"/>
        <v>2014</v>
      </c>
    </row>
    <row r="4829" spans="1:19" ht="15" customHeight="1">
      <c r="A4829" s="418" t="s">
        <v>1267</v>
      </c>
      <c r="B4829" s="494">
        <v>42035</v>
      </c>
      <c r="C4829" s="495">
        <v>13225504.789999997</v>
      </c>
      <c r="D4829" s="495"/>
      <c r="E4829" s="495">
        <f t="shared" si="620"/>
        <v>624932939.55000019</v>
      </c>
      <c r="F4829" s="495">
        <f t="shared" si="620"/>
        <v>48450478.319999993</v>
      </c>
      <c r="G4829" s="495">
        <f t="shared" si="619"/>
        <v>576482461.23000026</v>
      </c>
      <c r="H4829" s="495">
        <f>VLOOKUP(A4829,'02-Metrics'!A:R,18,FALSE)</f>
        <v>119626844</v>
      </c>
      <c r="I4829" s="496">
        <f t="shared" si="614"/>
        <v>4.8190058514792904</v>
      </c>
      <c r="J4829" s="496"/>
      <c r="K4829" s="183">
        <v>6437499.1400000006</v>
      </c>
      <c r="L4829" s="180">
        <f t="shared" si="618"/>
        <v>42035</v>
      </c>
      <c r="M4829" s="241" t="s">
        <v>1041</v>
      </c>
      <c r="S4829">
        <f t="shared" si="616"/>
        <v>2015</v>
      </c>
    </row>
    <row r="4830" spans="1:19" ht="15" customHeight="1">
      <c r="A4830" s="418" t="s">
        <v>1267</v>
      </c>
      <c r="B4830" s="494">
        <v>42063</v>
      </c>
      <c r="C4830" s="495">
        <v>7853167.5600000005</v>
      </c>
      <c r="D4830" s="495"/>
      <c r="E4830" s="495">
        <f t="shared" si="620"/>
        <v>632786107.11000013</v>
      </c>
      <c r="F4830" s="495">
        <f t="shared" si="620"/>
        <v>48450478.319999993</v>
      </c>
      <c r="G4830" s="495">
        <f t="shared" si="619"/>
        <v>584335628.7900002</v>
      </c>
      <c r="H4830" s="495">
        <f>VLOOKUP(A4830,'02-Metrics'!A:R,18,FALSE)</f>
        <v>119626844</v>
      </c>
      <c r="I4830" s="496">
        <f t="shared" si="614"/>
        <v>4.8846530532060193</v>
      </c>
      <c r="J4830" s="496"/>
      <c r="K4830" s="183">
        <v>3320336.19</v>
      </c>
      <c r="L4830" s="180">
        <f t="shared" si="618"/>
        <v>42063</v>
      </c>
      <c r="M4830" s="241" t="s">
        <v>1041</v>
      </c>
      <c r="S4830">
        <f t="shared" si="616"/>
        <v>2015</v>
      </c>
    </row>
    <row r="4831" spans="1:19" ht="15" customHeight="1">
      <c r="A4831" s="418" t="s">
        <v>1267</v>
      </c>
      <c r="B4831" s="494">
        <v>42094</v>
      </c>
      <c r="C4831" s="495">
        <v>5724776.3999999994</v>
      </c>
      <c r="D4831" s="495"/>
      <c r="E4831" s="495">
        <f t="shared" si="620"/>
        <v>638510883.51000011</v>
      </c>
      <c r="F4831" s="495">
        <f t="shared" si="620"/>
        <v>48450478.319999993</v>
      </c>
      <c r="G4831" s="495">
        <f t="shared" si="619"/>
        <v>590060405.19000006</v>
      </c>
      <c r="H4831" s="495">
        <f>VLOOKUP(A4831,'02-Metrics'!A:R,18,FALSE)</f>
        <v>119626844</v>
      </c>
      <c r="I4831" s="496">
        <f t="shared" si="614"/>
        <v>4.9325083355872872</v>
      </c>
      <c r="J4831" s="496"/>
      <c r="K4831" s="183">
        <v>0</v>
      </c>
      <c r="L4831" s="180">
        <f t="shared" si="618"/>
        <v>42094</v>
      </c>
      <c r="M4831" s="241" t="s">
        <v>1041</v>
      </c>
      <c r="S4831">
        <f t="shared" si="616"/>
        <v>2015</v>
      </c>
    </row>
    <row r="4832" spans="1:19" ht="15" customHeight="1">
      <c r="A4832" s="418" t="s">
        <v>1267</v>
      </c>
      <c r="B4832" s="494">
        <v>42124</v>
      </c>
      <c r="C4832" s="495">
        <v>5724776.3999999994</v>
      </c>
      <c r="D4832" s="495"/>
      <c r="E4832" s="495">
        <f t="shared" si="620"/>
        <v>644235659.91000009</v>
      </c>
      <c r="F4832" s="495">
        <f t="shared" si="620"/>
        <v>48450478.319999993</v>
      </c>
      <c r="G4832" s="495">
        <f t="shared" si="619"/>
        <v>595785181.59000015</v>
      </c>
      <c r="H4832" s="495">
        <f>VLOOKUP(A4832,'02-Metrics'!A:R,18,FALSE)</f>
        <v>119626844</v>
      </c>
      <c r="I4832" s="496">
        <f t="shared" si="614"/>
        <v>4.9803636179685569</v>
      </c>
      <c r="J4832" s="496"/>
      <c r="K4832" s="183">
        <v>5101527.2799999993</v>
      </c>
      <c r="L4832" s="180">
        <f t="shared" si="618"/>
        <v>42124</v>
      </c>
      <c r="M4832" s="241" t="s">
        <v>1041</v>
      </c>
      <c r="S4832">
        <f t="shared" si="616"/>
        <v>2015</v>
      </c>
    </row>
    <row r="4833" spans="1:19" ht="15" customHeight="1">
      <c r="A4833" s="418" t="s">
        <v>1267</v>
      </c>
      <c r="B4833" s="494">
        <v>42155</v>
      </c>
      <c r="C4833" s="495">
        <v>1791760.9200000002</v>
      </c>
      <c r="D4833" s="495"/>
      <c r="E4833" s="495">
        <f t="shared" si="620"/>
        <v>646027420.83000004</v>
      </c>
      <c r="F4833" s="495">
        <f t="shared" si="620"/>
        <v>48450478.319999993</v>
      </c>
      <c r="G4833" s="495">
        <f t="shared" si="619"/>
        <v>597576942.50999999</v>
      </c>
      <c r="H4833" s="495">
        <f>VLOOKUP(A4833,'02-Metrics'!A:R,18,FALSE)</f>
        <v>119626844</v>
      </c>
      <c r="I4833" s="496">
        <f t="shared" si="614"/>
        <v>4.9953415347979924</v>
      </c>
      <c r="J4833" s="496"/>
      <c r="K4833" s="183">
        <v>2196526.1399999997</v>
      </c>
      <c r="L4833" s="180">
        <f t="shared" si="618"/>
        <v>42155</v>
      </c>
      <c r="M4833" s="241" t="s">
        <v>1041</v>
      </c>
      <c r="N4833" s="4"/>
      <c r="O4833" s="4"/>
      <c r="P4833" s="4"/>
      <c r="Q4833" s="4"/>
      <c r="S4833">
        <f t="shared" si="616"/>
        <v>2015</v>
      </c>
    </row>
    <row r="4834" spans="1:19" ht="15" customHeight="1">
      <c r="A4834" s="418" t="s">
        <v>1267</v>
      </c>
      <c r="B4834" s="494">
        <v>42185</v>
      </c>
      <c r="C4834" s="495">
        <v>149600.51999999999</v>
      </c>
      <c r="D4834" s="495"/>
      <c r="E4834" s="495">
        <f t="shared" si="620"/>
        <v>646177021.35000002</v>
      </c>
      <c r="F4834" s="495">
        <f t="shared" si="620"/>
        <v>48450478.319999993</v>
      </c>
      <c r="G4834" s="495">
        <f t="shared" si="619"/>
        <v>597726543.02999997</v>
      </c>
      <c r="H4834" s="495">
        <f>VLOOKUP(A4834,'02-Metrics'!A:R,18,FALSE)</f>
        <v>119626844</v>
      </c>
      <c r="I4834" s="496">
        <f t="shared" si="614"/>
        <v>4.996592094580377</v>
      </c>
      <c r="J4834" s="496"/>
      <c r="K4834" s="183">
        <v>0</v>
      </c>
      <c r="L4834" s="180">
        <f t="shared" si="618"/>
        <v>42185</v>
      </c>
      <c r="M4834" s="241" t="s">
        <v>1041</v>
      </c>
      <c r="S4834">
        <f t="shared" si="616"/>
        <v>2015</v>
      </c>
    </row>
    <row r="4835" spans="1:19" ht="15" customHeight="1">
      <c r="A4835" s="418" t="s">
        <v>1267</v>
      </c>
      <c r="B4835" s="494">
        <v>42216</v>
      </c>
      <c r="C4835" s="495"/>
      <c r="D4835" s="495"/>
      <c r="E4835" s="495">
        <f t="shared" si="620"/>
        <v>646177021.35000002</v>
      </c>
      <c r="F4835" s="495">
        <f t="shared" si="620"/>
        <v>48450478.319999993</v>
      </c>
      <c r="G4835" s="495">
        <f t="shared" si="619"/>
        <v>597726543.02999997</v>
      </c>
      <c r="H4835" s="495">
        <f>VLOOKUP(A4835,'02-Metrics'!A:R,18,FALSE)</f>
        <v>119626844</v>
      </c>
      <c r="I4835" s="496">
        <f t="shared" si="614"/>
        <v>4.996592094580377</v>
      </c>
      <c r="J4835" s="496"/>
      <c r="K4835" s="183">
        <v>0</v>
      </c>
      <c r="L4835" s="180">
        <f t="shared" si="618"/>
        <v>42216</v>
      </c>
      <c r="M4835" s="241" t="s">
        <v>1041</v>
      </c>
      <c r="S4835">
        <f t="shared" si="616"/>
        <v>2015</v>
      </c>
    </row>
    <row r="4836" spans="1:19" ht="15" customHeight="1">
      <c r="A4836" s="418" t="s">
        <v>1267</v>
      </c>
      <c r="B4836" s="494">
        <v>42247</v>
      </c>
      <c r="C4836" s="495"/>
      <c r="D4836" s="495"/>
      <c r="E4836" s="495">
        <f t="shared" si="620"/>
        <v>646177021.35000002</v>
      </c>
      <c r="F4836" s="495">
        <f t="shared" si="620"/>
        <v>48450478.319999993</v>
      </c>
      <c r="G4836" s="495">
        <f t="shared" si="619"/>
        <v>597726543.02999997</v>
      </c>
      <c r="H4836" s="495">
        <f>VLOOKUP(A4836,'02-Metrics'!A:R,18,FALSE)</f>
        <v>119626844</v>
      </c>
      <c r="I4836" s="496">
        <f t="shared" si="614"/>
        <v>4.996592094580377</v>
      </c>
      <c r="J4836" s="496"/>
      <c r="K4836" s="183">
        <v>0</v>
      </c>
      <c r="L4836" s="180">
        <f t="shared" si="618"/>
        <v>42247</v>
      </c>
      <c r="M4836" s="241" t="s">
        <v>1041</v>
      </c>
      <c r="S4836">
        <f t="shared" si="616"/>
        <v>2015</v>
      </c>
    </row>
    <row r="4837" spans="1:19" ht="15" customHeight="1">
      <c r="A4837" s="418" t="s">
        <v>1267</v>
      </c>
      <c r="B4837" s="494">
        <v>42277</v>
      </c>
      <c r="C4837" s="495"/>
      <c r="D4837" s="495"/>
      <c r="E4837" s="495">
        <f t="shared" si="620"/>
        <v>646177021.35000002</v>
      </c>
      <c r="F4837" s="495">
        <f t="shared" si="620"/>
        <v>48450478.319999993</v>
      </c>
      <c r="G4837" s="495">
        <f t="shared" si="619"/>
        <v>597726543.02999997</v>
      </c>
      <c r="H4837" s="495">
        <f>VLOOKUP(A4837,'02-Metrics'!A:R,18,FALSE)</f>
        <v>119626844</v>
      </c>
      <c r="I4837" s="496">
        <f t="shared" si="614"/>
        <v>4.996592094580377</v>
      </c>
      <c r="J4837" s="496"/>
      <c r="K4837" s="183">
        <v>0</v>
      </c>
      <c r="L4837" s="180">
        <f t="shared" si="618"/>
        <v>42277</v>
      </c>
      <c r="M4837" s="241" t="s">
        <v>1041</v>
      </c>
      <c r="S4837">
        <f t="shared" si="616"/>
        <v>2015</v>
      </c>
    </row>
    <row r="4838" spans="1:19" ht="15" customHeight="1">
      <c r="A4838" s="418" t="s">
        <v>1267</v>
      </c>
      <c r="B4838" s="494">
        <v>42308</v>
      </c>
      <c r="C4838" s="495"/>
      <c r="D4838" s="495"/>
      <c r="E4838" s="495">
        <f t="shared" si="620"/>
        <v>646177021.35000002</v>
      </c>
      <c r="F4838" s="495">
        <f t="shared" si="620"/>
        <v>48450478.319999993</v>
      </c>
      <c r="G4838" s="495">
        <f t="shared" si="619"/>
        <v>597726543.02999997</v>
      </c>
      <c r="H4838" s="495">
        <f>VLOOKUP(A4838,'02-Metrics'!A:R,18,FALSE)</f>
        <v>119626844</v>
      </c>
      <c r="I4838" s="496">
        <f t="shared" si="614"/>
        <v>4.996592094580377</v>
      </c>
      <c r="J4838" s="496"/>
      <c r="K4838" s="183">
        <v>0</v>
      </c>
      <c r="L4838" s="180">
        <f t="shared" si="618"/>
        <v>42308</v>
      </c>
      <c r="M4838" s="241" t="s">
        <v>1041</v>
      </c>
      <c r="S4838">
        <f t="shared" si="616"/>
        <v>2015</v>
      </c>
    </row>
    <row r="4839" spans="1:19" ht="15" customHeight="1">
      <c r="A4839" s="418" t="s">
        <v>1267</v>
      </c>
      <c r="B4839" s="494">
        <v>42338</v>
      </c>
      <c r="C4839" s="495"/>
      <c r="D4839" s="495"/>
      <c r="E4839" s="495">
        <f t="shared" si="620"/>
        <v>646177021.35000002</v>
      </c>
      <c r="F4839" s="495">
        <f t="shared" si="620"/>
        <v>48450478.319999993</v>
      </c>
      <c r="G4839" s="495">
        <f t="shared" si="619"/>
        <v>597726543.02999997</v>
      </c>
      <c r="H4839" s="495">
        <f>VLOOKUP(A4839,'02-Metrics'!A:R,18,FALSE)</f>
        <v>119626844</v>
      </c>
      <c r="I4839" s="496">
        <f t="shared" si="614"/>
        <v>4.996592094580377</v>
      </c>
      <c r="J4839" s="496"/>
      <c r="K4839" s="183">
        <v>0</v>
      </c>
      <c r="L4839" s="180">
        <f t="shared" si="618"/>
        <v>42338</v>
      </c>
      <c r="M4839" s="241" t="s">
        <v>1041</v>
      </c>
      <c r="S4839">
        <f t="shared" si="616"/>
        <v>2015</v>
      </c>
    </row>
    <row r="4840" spans="1:19" ht="15" customHeight="1">
      <c r="A4840" s="418" t="s">
        <v>1267</v>
      </c>
      <c r="B4840" s="494">
        <v>42369</v>
      </c>
      <c r="C4840" s="495"/>
      <c r="D4840" s="495"/>
      <c r="E4840" s="495">
        <f t="shared" ref="E4840:F4843" si="621">C4840+E4839</f>
        <v>646177021.35000002</v>
      </c>
      <c r="F4840" s="495">
        <f t="shared" si="621"/>
        <v>48450478.319999993</v>
      </c>
      <c r="G4840" s="495">
        <f t="shared" si="619"/>
        <v>597726543.02999997</v>
      </c>
      <c r="H4840" s="495">
        <f>VLOOKUP(A4840,'02-Metrics'!A:R,18,FALSE)</f>
        <v>119626844</v>
      </c>
      <c r="I4840" s="496">
        <f t="shared" si="614"/>
        <v>4.996592094580377</v>
      </c>
      <c r="J4840" s="496"/>
      <c r="K4840" s="183">
        <v>0</v>
      </c>
      <c r="L4840" s="180">
        <f t="shared" si="618"/>
        <v>42369</v>
      </c>
      <c r="M4840" s="241" t="s">
        <v>1041</v>
      </c>
      <c r="S4840">
        <f t="shared" si="616"/>
        <v>2015</v>
      </c>
    </row>
    <row r="4841" spans="1:19" ht="15" customHeight="1">
      <c r="A4841" s="418" t="s">
        <v>1267</v>
      </c>
      <c r="B4841" s="494">
        <v>42400</v>
      </c>
      <c r="C4841" s="495"/>
      <c r="D4841" s="495"/>
      <c r="E4841" s="495">
        <f t="shared" si="621"/>
        <v>646177021.35000002</v>
      </c>
      <c r="F4841" s="495">
        <f t="shared" si="621"/>
        <v>48450478.319999993</v>
      </c>
      <c r="G4841" s="495">
        <f t="shared" si="619"/>
        <v>597726543.02999997</v>
      </c>
      <c r="H4841" s="495">
        <f>VLOOKUP(A4841,'02-Metrics'!A:R,18,FALSE)</f>
        <v>119626844</v>
      </c>
      <c r="I4841" s="496">
        <f t="shared" si="614"/>
        <v>4.996592094580377</v>
      </c>
      <c r="J4841" s="496"/>
      <c r="K4841" s="183">
        <v>0</v>
      </c>
      <c r="L4841" s="180">
        <f t="shared" si="618"/>
        <v>42400</v>
      </c>
      <c r="M4841" s="241" t="s">
        <v>1041</v>
      </c>
      <c r="S4841">
        <f t="shared" si="616"/>
        <v>2016</v>
      </c>
    </row>
    <row r="4842" spans="1:19" ht="15" customHeight="1">
      <c r="A4842" s="418" t="s">
        <v>1267</v>
      </c>
      <c r="B4842" s="494">
        <v>42429</v>
      </c>
      <c r="C4842" s="495"/>
      <c r="D4842" s="495"/>
      <c r="E4842" s="495">
        <f t="shared" si="621"/>
        <v>646177021.35000002</v>
      </c>
      <c r="F4842" s="495">
        <f t="shared" si="621"/>
        <v>48450478.319999993</v>
      </c>
      <c r="G4842" s="495">
        <f t="shared" si="619"/>
        <v>597726543.02999997</v>
      </c>
      <c r="H4842" s="495">
        <f>VLOOKUP(A4842,'02-Metrics'!A:R,18,FALSE)</f>
        <v>119626844</v>
      </c>
      <c r="I4842" s="496">
        <f t="shared" si="614"/>
        <v>4.996592094580377</v>
      </c>
      <c r="J4842" s="496"/>
      <c r="K4842" s="183">
        <v>0</v>
      </c>
      <c r="L4842" s="180">
        <f t="shared" si="618"/>
        <v>42429</v>
      </c>
      <c r="M4842" s="241" t="s">
        <v>1041</v>
      </c>
      <c r="S4842">
        <f t="shared" si="616"/>
        <v>2016</v>
      </c>
    </row>
    <row r="4843" spans="1:19" ht="15" customHeight="1">
      <c r="A4843" s="418" t="s">
        <v>1267</v>
      </c>
      <c r="B4843" s="494">
        <v>42460</v>
      </c>
      <c r="C4843" s="495"/>
      <c r="D4843" s="495"/>
      <c r="E4843" s="495">
        <f t="shared" si="621"/>
        <v>646177021.35000002</v>
      </c>
      <c r="F4843" s="495">
        <f t="shared" si="621"/>
        <v>48450478.319999993</v>
      </c>
      <c r="G4843" s="495">
        <f t="shared" si="619"/>
        <v>597726543.02999997</v>
      </c>
      <c r="H4843" s="495">
        <f>VLOOKUP(A4843,'02-Metrics'!A:R,18,FALSE)</f>
        <v>119626844</v>
      </c>
      <c r="I4843" s="496">
        <f t="shared" si="614"/>
        <v>4.996592094580377</v>
      </c>
      <c r="J4843" s="496"/>
      <c r="K4843" s="183">
        <v>0</v>
      </c>
      <c r="L4843" s="180">
        <f t="shared" si="618"/>
        <v>42460</v>
      </c>
      <c r="M4843" s="241" t="s">
        <v>1041</v>
      </c>
      <c r="S4843">
        <f t="shared" si="616"/>
        <v>2016</v>
      </c>
    </row>
    <row r="4844" spans="1:19" ht="15" customHeight="1">
      <c r="A4844" s="418"/>
      <c r="B4844" s="505"/>
      <c r="C4844" s="506"/>
      <c r="D4844" s="506"/>
      <c r="E4844" s="506"/>
      <c r="F4844" s="506"/>
      <c r="G4844" s="506"/>
      <c r="H4844" s="495"/>
      <c r="I4844" s="496"/>
      <c r="J4844" s="496"/>
      <c r="K4844" s="183"/>
      <c r="L4844" s="180"/>
      <c r="S4844">
        <f t="shared" si="616"/>
        <v>1900</v>
      </c>
    </row>
    <row r="4845" spans="1:19" ht="15" customHeight="1">
      <c r="A4845" s="418" t="s">
        <v>1234</v>
      </c>
      <c r="B4845" s="494">
        <v>40542</v>
      </c>
      <c r="C4845" s="495">
        <v>1782375.88</v>
      </c>
      <c r="D4845" s="495"/>
      <c r="E4845" s="495">
        <f t="shared" ref="E4845:F4860" si="622">C4845+E4844</f>
        <v>1782375.88</v>
      </c>
      <c r="F4845" s="495">
        <f t="shared" si="622"/>
        <v>0</v>
      </c>
      <c r="G4845" s="495">
        <f t="shared" si="619"/>
        <v>1782375.88</v>
      </c>
      <c r="H4845" s="495">
        <f>VLOOKUP(A4845,'02-Metrics'!A:R,18,FALSE)</f>
        <v>64000000.230000004</v>
      </c>
      <c r="I4845" s="496">
        <f t="shared" si="614"/>
        <v>2.7849623024915414E-2</v>
      </c>
      <c r="J4845" s="496"/>
      <c r="K4845" s="183">
        <v>2181410.5</v>
      </c>
      <c r="L4845" s="180">
        <f t="shared" ref="L4845:L4898" si="623">B4845</f>
        <v>40542</v>
      </c>
      <c r="M4845" s="241" t="s">
        <v>1041</v>
      </c>
      <c r="S4845">
        <f t="shared" si="616"/>
        <v>2010</v>
      </c>
    </row>
    <row r="4846" spans="1:19" ht="15" customHeight="1">
      <c r="A4846" s="418" t="s">
        <v>1234</v>
      </c>
      <c r="B4846" s="494">
        <v>40574</v>
      </c>
      <c r="C4846" s="495"/>
      <c r="D4846" s="495"/>
      <c r="E4846" s="495">
        <f t="shared" si="622"/>
        <v>1782375.88</v>
      </c>
      <c r="F4846" s="495">
        <f t="shared" si="622"/>
        <v>0</v>
      </c>
      <c r="G4846" s="495">
        <f t="shared" si="619"/>
        <v>1782375.88</v>
      </c>
      <c r="H4846" s="495">
        <f>VLOOKUP(A4846,'02-Metrics'!A:R,18,FALSE)</f>
        <v>64000000.230000004</v>
      </c>
      <c r="I4846" s="496">
        <f t="shared" si="614"/>
        <v>2.7849623024915414E-2</v>
      </c>
      <c r="J4846" s="496"/>
      <c r="K4846" s="183"/>
      <c r="L4846" s="180">
        <f t="shared" si="623"/>
        <v>40574</v>
      </c>
      <c r="M4846" s="241" t="s">
        <v>1041</v>
      </c>
      <c r="S4846">
        <f t="shared" si="616"/>
        <v>2011</v>
      </c>
    </row>
    <row r="4847" spans="1:19" ht="15" customHeight="1">
      <c r="A4847" s="418" t="s">
        <v>1234</v>
      </c>
      <c r="B4847" s="494">
        <v>40602</v>
      </c>
      <c r="C4847" s="495">
        <v>1042075.56</v>
      </c>
      <c r="D4847" s="495"/>
      <c r="E4847" s="495">
        <f t="shared" si="622"/>
        <v>2824451.44</v>
      </c>
      <c r="F4847" s="495">
        <f t="shared" si="622"/>
        <v>0</v>
      </c>
      <c r="G4847" s="495">
        <f t="shared" si="619"/>
        <v>2824451.44</v>
      </c>
      <c r="H4847" s="495">
        <f>VLOOKUP(A4847,'02-Metrics'!A:R,18,FALSE)</f>
        <v>64000000.230000004</v>
      </c>
      <c r="I4847" s="496">
        <f t="shared" si="614"/>
        <v>4.4132053591400426E-2</v>
      </c>
      <c r="J4847" s="496"/>
      <c r="K4847" s="183">
        <v>997763.58</v>
      </c>
      <c r="L4847" s="180">
        <f t="shared" si="623"/>
        <v>40602</v>
      </c>
      <c r="M4847" s="241" t="s">
        <v>1041</v>
      </c>
      <c r="S4847">
        <f t="shared" si="616"/>
        <v>2011</v>
      </c>
    </row>
    <row r="4848" spans="1:19" ht="15" customHeight="1">
      <c r="A4848" s="418" t="s">
        <v>1234</v>
      </c>
      <c r="B4848" s="494">
        <v>40633</v>
      </c>
      <c r="C4848" s="495">
        <v>1260843.1299999999</v>
      </c>
      <c r="D4848" s="495"/>
      <c r="E4848" s="495">
        <f t="shared" si="622"/>
        <v>4085294.57</v>
      </c>
      <c r="F4848" s="495">
        <f t="shared" si="622"/>
        <v>0</v>
      </c>
      <c r="G4848" s="495">
        <f t="shared" si="619"/>
        <v>4085294.57</v>
      </c>
      <c r="H4848" s="495">
        <f>VLOOKUP(A4848,'02-Metrics'!A:R,18,FALSE)</f>
        <v>64000000.230000004</v>
      </c>
      <c r="I4848" s="496">
        <f t="shared" si="614"/>
        <v>6.383272742685113E-2</v>
      </c>
      <c r="J4848" s="496"/>
      <c r="K4848" s="495">
        <v>1609045.61</v>
      </c>
      <c r="L4848" s="493">
        <f t="shared" si="623"/>
        <v>40633</v>
      </c>
      <c r="M4848" s="241" t="s">
        <v>1041</v>
      </c>
      <c r="S4848">
        <f t="shared" si="616"/>
        <v>2011</v>
      </c>
    </row>
    <row r="4849" spans="1:19" ht="15" customHeight="1">
      <c r="A4849" s="418" t="s">
        <v>1234</v>
      </c>
      <c r="B4849" s="494">
        <v>40663</v>
      </c>
      <c r="C4849" s="495">
        <v>1414868.61</v>
      </c>
      <c r="D4849" s="495"/>
      <c r="E4849" s="495">
        <f t="shared" si="622"/>
        <v>5500163.1799999997</v>
      </c>
      <c r="F4849" s="495">
        <f t="shared" si="622"/>
        <v>0</v>
      </c>
      <c r="G4849" s="495">
        <f t="shared" si="619"/>
        <v>5500163.1799999997</v>
      </c>
      <c r="H4849" s="495">
        <f>VLOOKUP(A4849,'02-Metrics'!A:R,18,FALSE)</f>
        <v>64000000.230000004</v>
      </c>
      <c r="I4849" s="496">
        <f t="shared" si="614"/>
        <v>8.5940049378652933E-2</v>
      </c>
      <c r="J4849" s="496"/>
      <c r="K4849" s="183">
        <v>1574402.88</v>
      </c>
      <c r="L4849" s="180">
        <f t="shared" si="623"/>
        <v>40663</v>
      </c>
      <c r="M4849" s="241" t="s">
        <v>1041</v>
      </c>
      <c r="S4849">
        <f t="shared" si="616"/>
        <v>2011</v>
      </c>
    </row>
    <row r="4850" spans="1:19" ht="15" customHeight="1">
      <c r="A4850" s="418" t="s">
        <v>1234</v>
      </c>
      <c r="B4850" s="494">
        <v>40694</v>
      </c>
      <c r="C4850" s="495">
        <v>1292579.8600000001</v>
      </c>
      <c r="D4850" s="495"/>
      <c r="E4850" s="495">
        <f t="shared" si="622"/>
        <v>6792743.04</v>
      </c>
      <c r="F4850" s="495">
        <f t="shared" si="622"/>
        <v>0</v>
      </c>
      <c r="G4850" s="495">
        <f t="shared" si="619"/>
        <v>6792743.04</v>
      </c>
      <c r="H4850" s="495">
        <f>VLOOKUP(A4850,'02-Metrics'!A:R,18,FALSE)</f>
        <v>64000000.230000004</v>
      </c>
      <c r="I4850" s="496">
        <f t="shared" si="614"/>
        <v>0.10613660961857155</v>
      </c>
      <c r="J4850" s="496"/>
      <c r="K4850" s="183">
        <v>1087938.99</v>
      </c>
      <c r="L4850" s="180">
        <f t="shared" si="623"/>
        <v>40694</v>
      </c>
      <c r="M4850" s="241" t="s">
        <v>1041</v>
      </c>
      <c r="S4850">
        <f t="shared" si="616"/>
        <v>2011</v>
      </c>
    </row>
    <row r="4851" spans="1:19" ht="15" customHeight="1">
      <c r="A4851" s="418" t="s">
        <v>1234</v>
      </c>
      <c r="B4851" s="494">
        <v>40724</v>
      </c>
      <c r="C4851" s="495">
        <v>1177608.4099999999</v>
      </c>
      <c r="D4851" s="495"/>
      <c r="E4851" s="495">
        <f t="shared" si="622"/>
        <v>7970351.4500000002</v>
      </c>
      <c r="F4851" s="495">
        <f t="shared" si="622"/>
        <v>0</v>
      </c>
      <c r="G4851" s="495">
        <f t="shared" si="619"/>
        <v>7970351.4500000002</v>
      </c>
      <c r="H4851" s="495">
        <f>VLOOKUP(A4851,'02-Metrics'!A:R,18,FALSE)</f>
        <v>64000000.230000004</v>
      </c>
      <c r="I4851" s="496">
        <f t="shared" si="614"/>
        <v>0.12453674095869609</v>
      </c>
      <c r="J4851" s="496"/>
      <c r="K4851" s="183">
        <v>1221001.33</v>
      </c>
      <c r="L4851" s="180">
        <f t="shared" si="623"/>
        <v>40724</v>
      </c>
      <c r="M4851" s="241" t="s">
        <v>1041</v>
      </c>
      <c r="S4851">
        <f t="shared" si="616"/>
        <v>2011</v>
      </c>
    </row>
    <row r="4852" spans="1:19" ht="15" customHeight="1">
      <c r="A4852" s="418" t="s">
        <v>1234</v>
      </c>
      <c r="B4852" s="494">
        <v>40755</v>
      </c>
      <c r="C4852" s="495"/>
      <c r="D4852" s="495"/>
      <c r="E4852" s="495">
        <f t="shared" si="622"/>
        <v>7970351.4500000002</v>
      </c>
      <c r="F4852" s="495">
        <f t="shared" si="622"/>
        <v>0</v>
      </c>
      <c r="G4852" s="495">
        <f t="shared" si="619"/>
        <v>7970351.4500000002</v>
      </c>
      <c r="H4852" s="495">
        <f>VLOOKUP(A4852,'02-Metrics'!A:R,18,FALSE)</f>
        <v>64000000.230000004</v>
      </c>
      <c r="I4852" s="496">
        <f t="shared" si="614"/>
        <v>0.12453674095869609</v>
      </c>
      <c r="J4852" s="496"/>
      <c r="K4852" s="183"/>
      <c r="L4852" s="180">
        <f t="shared" si="623"/>
        <v>40755</v>
      </c>
      <c r="M4852" s="241" t="s">
        <v>1041</v>
      </c>
      <c r="S4852">
        <f t="shared" si="616"/>
        <v>2011</v>
      </c>
    </row>
    <row r="4853" spans="1:19" ht="15" customHeight="1">
      <c r="A4853" s="418" t="s">
        <v>1234</v>
      </c>
      <c r="B4853" s="494">
        <v>40786</v>
      </c>
      <c r="C4853" s="495">
        <v>1491226.87</v>
      </c>
      <c r="D4853" s="495"/>
      <c r="E4853" s="495">
        <f t="shared" si="622"/>
        <v>9461578.3200000003</v>
      </c>
      <c r="F4853" s="495">
        <f t="shared" si="622"/>
        <v>0</v>
      </c>
      <c r="G4853" s="495">
        <f t="shared" si="619"/>
        <v>9461578.3200000003</v>
      </c>
      <c r="H4853" s="495">
        <f>VLOOKUP(A4853,'02-Metrics'!A:R,18,FALSE)</f>
        <v>64000000.230000004</v>
      </c>
      <c r="I4853" s="496">
        <f t="shared" si="614"/>
        <v>0.1478371607187102</v>
      </c>
      <c r="J4853" s="496"/>
      <c r="K4853" s="183">
        <v>1394092.61</v>
      </c>
      <c r="L4853" s="180">
        <f t="shared" si="623"/>
        <v>40786</v>
      </c>
      <c r="M4853" s="241" t="s">
        <v>1041</v>
      </c>
      <c r="S4853">
        <f t="shared" si="616"/>
        <v>2011</v>
      </c>
    </row>
    <row r="4854" spans="1:19" ht="15" customHeight="1">
      <c r="A4854" s="418" t="s">
        <v>1234</v>
      </c>
      <c r="B4854" s="494">
        <v>40816</v>
      </c>
      <c r="C4854" s="495">
        <v>2018417.57</v>
      </c>
      <c r="D4854" s="495"/>
      <c r="E4854" s="495">
        <f t="shared" si="622"/>
        <v>11479995.890000001</v>
      </c>
      <c r="F4854" s="495">
        <f t="shared" si="622"/>
        <v>0</v>
      </c>
      <c r="G4854" s="495">
        <f t="shared" si="619"/>
        <v>11479995.890000001</v>
      </c>
      <c r="H4854" s="495">
        <f>VLOOKUP(A4854,'02-Metrics'!A:R,18,FALSE)</f>
        <v>64000000.230000004</v>
      </c>
      <c r="I4854" s="496">
        <f t="shared" si="614"/>
        <v>0.17937493513662131</v>
      </c>
      <c r="J4854" s="496"/>
      <c r="K4854" s="183">
        <v>2216138.5499999998</v>
      </c>
      <c r="L4854" s="180">
        <f t="shared" si="623"/>
        <v>40816</v>
      </c>
      <c r="M4854" s="241" t="s">
        <v>1041</v>
      </c>
      <c r="S4854">
        <f t="shared" si="616"/>
        <v>2011</v>
      </c>
    </row>
    <row r="4855" spans="1:19" ht="15" customHeight="1">
      <c r="A4855" s="418" t="s">
        <v>1234</v>
      </c>
      <c r="B4855" s="494">
        <v>40847</v>
      </c>
      <c r="C4855" s="495">
        <v>1048114.83</v>
      </c>
      <c r="D4855" s="495"/>
      <c r="E4855" s="495">
        <f t="shared" si="622"/>
        <v>12528110.720000001</v>
      </c>
      <c r="F4855" s="495">
        <f t="shared" si="622"/>
        <v>0</v>
      </c>
      <c r="G4855" s="495">
        <f t="shared" si="619"/>
        <v>12528110.720000001</v>
      </c>
      <c r="H4855" s="495">
        <f>VLOOKUP(A4855,'02-Metrics'!A:R,18,FALSE)</f>
        <v>64000000.230000004</v>
      </c>
      <c r="I4855" s="496">
        <f t="shared" ref="I4855:I4918" si="624">G4855/H4855</f>
        <v>0.19575172929651721</v>
      </c>
      <c r="J4855" s="496"/>
      <c r="K4855" s="183">
        <v>1189062.01</v>
      </c>
      <c r="L4855" s="180">
        <f t="shared" si="623"/>
        <v>40847</v>
      </c>
      <c r="M4855" s="241" t="s">
        <v>1041</v>
      </c>
      <c r="S4855">
        <f t="shared" si="616"/>
        <v>2011</v>
      </c>
    </row>
    <row r="4856" spans="1:19" ht="15" customHeight="1">
      <c r="A4856" s="418" t="s">
        <v>1234</v>
      </c>
      <c r="B4856" s="494">
        <v>40877</v>
      </c>
      <c r="C4856" s="495">
        <v>1135288.54</v>
      </c>
      <c r="D4856" s="495"/>
      <c r="E4856" s="495">
        <f t="shared" si="622"/>
        <v>13663399.260000002</v>
      </c>
      <c r="F4856" s="495">
        <f t="shared" si="622"/>
        <v>0</v>
      </c>
      <c r="G4856" s="495">
        <f t="shared" si="619"/>
        <v>13663399.260000002</v>
      </c>
      <c r="H4856" s="495">
        <f>VLOOKUP(A4856,'02-Metrics'!A:R,18,FALSE)</f>
        <v>64000000.230000004</v>
      </c>
      <c r="I4856" s="496">
        <f t="shared" si="624"/>
        <v>0.21349061267026812</v>
      </c>
      <c r="J4856" s="496"/>
      <c r="K4856" s="183">
        <v>1332534.56</v>
      </c>
      <c r="L4856" s="180">
        <f t="shared" si="623"/>
        <v>40877</v>
      </c>
      <c r="M4856" s="241" t="s">
        <v>1041</v>
      </c>
      <c r="S4856">
        <f t="shared" si="616"/>
        <v>2011</v>
      </c>
    </row>
    <row r="4857" spans="1:19" ht="15" customHeight="1">
      <c r="A4857" s="418" t="s">
        <v>1234</v>
      </c>
      <c r="B4857" s="494">
        <v>40908</v>
      </c>
      <c r="C4857" s="495">
        <v>1144950.05</v>
      </c>
      <c r="D4857" s="495"/>
      <c r="E4857" s="495">
        <f t="shared" si="622"/>
        <v>14808349.310000002</v>
      </c>
      <c r="F4857" s="495">
        <f t="shared" si="622"/>
        <v>0</v>
      </c>
      <c r="G4857" s="495">
        <f t="shared" si="619"/>
        <v>14808349.310000002</v>
      </c>
      <c r="H4857" s="495">
        <f>VLOOKUP(A4857,'02-Metrics'!A:R,18,FALSE)</f>
        <v>64000000.230000004</v>
      </c>
      <c r="I4857" s="496">
        <f t="shared" si="624"/>
        <v>0.23138045713722649</v>
      </c>
      <c r="J4857" s="496"/>
      <c r="K4857" s="183">
        <v>1054803.1100000001</v>
      </c>
      <c r="L4857" s="180">
        <f t="shared" si="623"/>
        <v>40908</v>
      </c>
      <c r="M4857" s="241" t="s">
        <v>1041</v>
      </c>
      <c r="S4857">
        <f t="shared" si="616"/>
        <v>2011</v>
      </c>
    </row>
    <row r="4858" spans="1:19" ht="15" customHeight="1">
      <c r="A4858" s="418" t="s">
        <v>1234</v>
      </c>
      <c r="B4858" s="494">
        <v>40939</v>
      </c>
      <c r="C4858" s="495">
        <v>1635725.59</v>
      </c>
      <c r="D4858" s="495"/>
      <c r="E4858" s="495">
        <f t="shared" si="622"/>
        <v>16444074.900000002</v>
      </c>
      <c r="F4858" s="495">
        <f t="shared" si="622"/>
        <v>0</v>
      </c>
      <c r="G4858" s="495">
        <f t="shared" si="619"/>
        <v>16444074.900000002</v>
      </c>
      <c r="H4858" s="495">
        <f>VLOOKUP(A4858,'02-Metrics'!A:R,18,FALSE)</f>
        <v>64000000.230000004</v>
      </c>
      <c r="I4858" s="496">
        <f t="shared" si="624"/>
        <v>0.25693866938912668</v>
      </c>
      <c r="J4858" s="496"/>
      <c r="K4858" s="183">
        <v>1709860.82</v>
      </c>
      <c r="L4858" s="180">
        <f t="shared" si="623"/>
        <v>40939</v>
      </c>
      <c r="M4858" s="241" t="s">
        <v>1041</v>
      </c>
      <c r="S4858">
        <f t="shared" si="616"/>
        <v>2012</v>
      </c>
    </row>
    <row r="4859" spans="1:19" ht="15" customHeight="1">
      <c r="A4859" s="418" t="s">
        <v>1234</v>
      </c>
      <c r="B4859" s="494">
        <v>40968</v>
      </c>
      <c r="C4859" s="495">
        <v>1405373.93</v>
      </c>
      <c r="D4859" s="495"/>
      <c r="E4859" s="495">
        <f t="shared" si="622"/>
        <v>17849448.830000002</v>
      </c>
      <c r="F4859" s="495">
        <f t="shared" si="622"/>
        <v>0</v>
      </c>
      <c r="G4859" s="495">
        <f t="shared" si="619"/>
        <v>17849448.830000002</v>
      </c>
      <c r="H4859" s="495">
        <f>VLOOKUP(A4859,'02-Metrics'!A:R,18,FALSE)</f>
        <v>64000000.230000004</v>
      </c>
      <c r="I4859" s="496">
        <f t="shared" si="624"/>
        <v>0.27889763696646164</v>
      </c>
      <c r="J4859" s="496"/>
      <c r="K4859" s="183">
        <v>1541224.4</v>
      </c>
      <c r="L4859" s="180">
        <f t="shared" si="623"/>
        <v>40968</v>
      </c>
      <c r="M4859" s="241" t="s">
        <v>1041</v>
      </c>
      <c r="S4859">
        <f t="shared" si="616"/>
        <v>2012</v>
      </c>
    </row>
    <row r="4860" spans="1:19" ht="15" customHeight="1">
      <c r="A4860" s="418" t="s">
        <v>1234</v>
      </c>
      <c r="B4860" s="494">
        <v>40999</v>
      </c>
      <c r="C4860" s="495">
        <v>1346977.29</v>
      </c>
      <c r="D4860" s="495"/>
      <c r="E4860" s="495">
        <f t="shared" si="622"/>
        <v>19196426.120000001</v>
      </c>
      <c r="F4860" s="495">
        <f t="shared" si="622"/>
        <v>0</v>
      </c>
      <c r="G4860" s="495">
        <f t="shared" si="619"/>
        <v>19196426.120000001</v>
      </c>
      <c r="H4860" s="495">
        <f>VLOOKUP(A4860,'02-Metrics'!A:R,18,FALSE)</f>
        <v>64000000.230000004</v>
      </c>
      <c r="I4860" s="496">
        <f t="shared" si="624"/>
        <v>0.29994415704707567</v>
      </c>
      <c r="J4860" s="496"/>
      <c r="K4860" s="183">
        <v>1406283.31</v>
      </c>
      <c r="L4860" s="180">
        <f t="shared" si="623"/>
        <v>40999</v>
      </c>
      <c r="M4860" s="241" t="s">
        <v>1041</v>
      </c>
      <c r="S4860">
        <f t="shared" si="616"/>
        <v>2012</v>
      </c>
    </row>
    <row r="4861" spans="1:19" ht="15" customHeight="1">
      <c r="A4861" s="418" t="s">
        <v>1234</v>
      </c>
      <c r="B4861" s="494">
        <v>41029</v>
      </c>
      <c r="C4861" s="495">
        <v>1533462.2</v>
      </c>
      <c r="D4861" s="495"/>
      <c r="E4861" s="495">
        <f t="shared" ref="E4861:F4876" si="625">C4861+E4860</f>
        <v>20729888.32</v>
      </c>
      <c r="F4861" s="495">
        <f t="shared" si="625"/>
        <v>0</v>
      </c>
      <c r="G4861" s="495">
        <f t="shared" si="619"/>
        <v>20729888.32</v>
      </c>
      <c r="H4861" s="495">
        <f>VLOOKUP(A4861,'02-Metrics'!A:R,18,FALSE)</f>
        <v>64000000.230000004</v>
      </c>
      <c r="I4861" s="496">
        <f t="shared" si="624"/>
        <v>0.32390450383596819</v>
      </c>
      <c r="J4861" s="496"/>
      <c r="K4861" s="183">
        <v>1773702.84</v>
      </c>
      <c r="L4861" s="180">
        <f t="shared" si="623"/>
        <v>41029</v>
      </c>
      <c r="M4861" s="241" t="s">
        <v>1041</v>
      </c>
      <c r="S4861">
        <f t="shared" si="616"/>
        <v>2012</v>
      </c>
    </row>
    <row r="4862" spans="1:19" ht="15" customHeight="1">
      <c r="A4862" s="418" t="s">
        <v>1234</v>
      </c>
      <c r="B4862" s="494">
        <v>41060</v>
      </c>
      <c r="C4862" s="495">
        <v>1690948.85</v>
      </c>
      <c r="D4862" s="495"/>
      <c r="E4862" s="495">
        <f t="shared" si="625"/>
        <v>22420837.170000002</v>
      </c>
      <c r="F4862" s="495">
        <f t="shared" si="625"/>
        <v>0</v>
      </c>
      <c r="G4862" s="495">
        <f t="shared" si="619"/>
        <v>22420837.170000002</v>
      </c>
      <c r="H4862" s="495">
        <f>VLOOKUP(A4862,'02-Metrics'!A:R,18,FALSE)</f>
        <v>64000000.230000004</v>
      </c>
      <c r="I4862" s="496">
        <f t="shared" si="624"/>
        <v>0.35032557952226745</v>
      </c>
      <c r="J4862" s="496"/>
      <c r="K4862" s="183">
        <v>1754138.98</v>
      </c>
      <c r="L4862" s="180">
        <f t="shared" si="623"/>
        <v>41060</v>
      </c>
      <c r="M4862" s="241" t="s">
        <v>1041</v>
      </c>
      <c r="S4862">
        <f t="shared" si="616"/>
        <v>2012</v>
      </c>
    </row>
    <row r="4863" spans="1:19" ht="15" customHeight="1">
      <c r="A4863" s="418" t="s">
        <v>1234</v>
      </c>
      <c r="B4863" s="494">
        <v>41090</v>
      </c>
      <c r="C4863" s="495">
        <v>1524559.45</v>
      </c>
      <c r="D4863" s="495"/>
      <c r="E4863" s="495">
        <f t="shared" si="625"/>
        <v>23945396.620000001</v>
      </c>
      <c r="F4863" s="495">
        <f t="shared" si="625"/>
        <v>0</v>
      </c>
      <c r="G4863" s="495">
        <f t="shared" si="619"/>
        <v>23945396.620000001</v>
      </c>
      <c r="H4863" s="495">
        <f>VLOOKUP(A4863,'02-Metrics'!A:R,18,FALSE)</f>
        <v>64000000.230000004</v>
      </c>
      <c r="I4863" s="496">
        <f t="shared" si="624"/>
        <v>0.37414682084290984</v>
      </c>
      <c r="J4863" s="496"/>
      <c r="K4863" s="183">
        <v>1430024.98</v>
      </c>
      <c r="L4863" s="180">
        <f t="shared" si="623"/>
        <v>41090</v>
      </c>
      <c r="M4863" s="241" t="s">
        <v>1041</v>
      </c>
      <c r="S4863">
        <f t="shared" si="616"/>
        <v>2012</v>
      </c>
    </row>
    <row r="4864" spans="1:19" ht="15" customHeight="1">
      <c r="A4864" s="418" t="s">
        <v>1234</v>
      </c>
      <c r="B4864" s="494">
        <v>41121</v>
      </c>
      <c r="C4864" s="495">
        <v>1066394.3899999999</v>
      </c>
      <c r="D4864" s="495"/>
      <c r="E4864" s="495">
        <f t="shared" si="625"/>
        <v>25011791.010000002</v>
      </c>
      <c r="F4864" s="495">
        <f t="shared" si="625"/>
        <v>0</v>
      </c>
      <c r="G4864" s="495">
        <f t="shared" si="619"/>
        <v>25011791.010000002</v>
      </c>
      <c r="H4864" s="495">
        <f>VLOOKUP(A4864,'02-Metrics'!A:R,18,FALSE)</f>
        <v>64000000.230000004</v>
      </c>
      <c r="I4864" s="496">
        <f t="shared" si="624"/>
        <v>0.39080923312677934</v>
      </c>
      <c r="J4864" s="496"/>
      <c r="K4864" s="183">
        <v>1451663.67</v>
      </c>
      <c r="L4864" s="180">
        <f t="shared" si="623"/>
        <v>41121</v>
      </c>
      <c r="M4864" s="241" t="s">
        <v>1041</v>
      </c>
      <c r="S4864">
        <f t="shared" si="616"/>
        <v>2012</v>
      </c>
    </row>
    <row r="4865" spans="1:19" ht="15" customHeight="1">
      <c r="A4865" s="418" t="s">
        <v>1234</v>
      </c>
      <c r="B4865" s="494">
        <v>41152</v>
      </c>
      <c r="C4865" s="495">
        <v>985272.88</v>
      </c>
      <c r="D4865" s="495"/>
      <c r="E4865" s="495">
        <f t="shared" si="625"/>
        <v>25997063.890000001</v>
      </c>
      <c r="F4865" s="495">
        <f t="shared" si="625"/>
        <v>0</v>
      </c>
      <c r="G4865" s="495">
        <f t="shared" si="619"/>
        <v>25997063.890000001</v>
      </c>
      <c r="H4865" s="495">
        <f>VLOOKUP(A4865,'02-Metrics'!A:R,18,FALSE)</f>
        <v>64000000.230000004</v>
      </c>
      <c r="I4865" s="496">
        <f t="shared" si="624"/>
        <v>0.40620412182145393</v>
      </c>
      <c r="J4865" s="496"/>
      <c r="K4865" s="183">
        <v>911090.51</v>
      </c>
      <c r="L4865" s="180">
        <f t="shared" si="623"/>
        <v>41152</v>
      </c>
      <c r="M4865" s="241" t="s">
        <v>1041</v>
      </c>
      <c r="S4865">
        <f t="shared" si="616"/>
        <v>2012</v>
      </c>
    </row>
    <row r="4866" spans="1:19" ht="15" customHeight="1">
      <c r="A4866" s="418" t="s">
        <v>1234</v>
      </c>
      <c r="B4866" s="494">
        <v>41182</v>
      </c>
      <c r="C4866" s="495">
        <v>1395488.71</v>
      </c>
      <c r="D4866" s="495"/>
      <c r="E4866" s="495">
        <f t="shared" si="625"/>
        <v>27392552.600000001</v>
      </c>
      <c r="F4866" s="495">
        <f t="shared" si="625"/>
        <v>0</v>
      </c>
      <c r="G4866" s="495">
        <f t="shared" si="619"/>
        <v>27392552.600000001</v>
      </c>
      <c r="H4866" s="495">
        <f>VLOOKUP(A4866,'02-Metrics'!A:R,18,FALSE)</f>
        <v>64000000.230000004</v>
      </c>
      <c r="I4866" s="496">
        <f t="shared" si="624"/>
        <v>0.42800863283684398</v>
      </c>
      <c r="J4866" s="496"/>
      <c r="K4866" s="183">
        <v>1472885.04</v>
      </c>
      <c r="L4866" s="180">
        <f t="shared" si="623"/>
        <v>41182</v>
      </c>
      <c r="M4866" s="241" t="s">
        <v>1041</v>
      </c>
      <c r="S4866">
        <f t="shared" si="616"/>
        <v>2012</v>
      </c>
    </row>
    <row r="4867" spans="1:19" ht="15" customHeight="1">
      <c r="A4867" s="418" t="s">
        <v>1234</v>
      </c>
      <c r="B4867" s="494">
        <v>41213</v>
      </c>
      <c r="C4867" s="495">
        <v>940238.32</v>
      </c>
      <c r="D4867" s="495"/>
      <c r="E4867" s="495">
        <f t="shared" si="625"/>
        <v>28332790.920000002</v>
      </c>
      <c r="F4867" s="495">
        <f t="shared" si="625"/>
        <v>0</v>
      </c>
      <c r="G4867" s="495">
        <f t="shared" si="619"/>
        <v>28332790.920000002</v>
      </c>
      <c r="H4867" s="495">
        <f>VLOOKUP(A4867,'02-Metrics'!A:R,18,FALSE)</f>
        <v>64000000.230000004</v>
      </c>
      <c r="I4867" s="496">
        <f t="shared" si="624"/>
        <v>0.44269985653404736</v>
      </c>
      <c r="J4867" s="496"/>
      <c r="K4867" s="183">
        <v>1270647.3799999999</v>
      </c>
      <c r="L4867" s="180">
        <f t="shared" si="623"/>
        <v>41213</v>
      </c>
      <c r="M4867" s="241" t="s">
        <v>1041</v>
      </c>
      <c r="S4867">
        <f t="shared" ref="S4867:S4930" si="626">YEAR(B4867)</f>
        <v>2012</v>
      </c>
    </row>
    <row r="4868" spans="1:19" ht="15" customHeight="1">
      <c r="A4868" s="418" t="s">
        <v>1234</v>
      </c>
      <c r="B4868" s="494">
        <v>41243</v>
      </c>
      <c r="C4868" s="495">
        <v>336933.59</v>
      </c>
      <c r="D4868" s="495"/>
      <c r="E4868" s="495">
        <f t="shared" si="625"/>
        <v>28669724.510000002</v>
      </c>
      <c r="F4868" s="495">
        <f t="shared" si="625"/>
        <v>0</v>
      </c>
      <c r="G4868" s="495">
        <f t="shared" si="619"/>
        <v>28669724.510000002</v>
      </c>
      <c r="H4868" s="495">
        <f>VLOOKUP(A4868,'02-Metrics'!A:R,18,FALSE)</f>
        <v>64000000.230000004</v>
      </c>
      <c r="I4868" s="496">
        <f t="shared" si="624"/>
        <v>0.44796444385887779</v>
      </c>
      <c r="J4868" s="496"/>
      <c r="K4868" s="183">
        <v>74472.44</v>
      </c>
      <c r="L4868" s="180">
        <f t="shared" si="623"/>
        <v>41243</v>
      </c>
      <c r="M4868" s="241" t="s">
        <v>1041</v>
      </c>
      <c r="S4868">
        <f t="shared" si="626"/>
        <v>2012</v>
      </c>
    </row>
    <row r="4869" spans="1:19" ht="15" customHeight="1">
      <c r="A4869" s="418" t="s">
        <v>1234</v>
      </c>
      <c r="B4869" s="494">
        <v>41274</v>
      </c>
      <c r="C4869" s="495"/>
      <c r="D4869" s="495"/>
      <c r="E4869" s="495">
        <f t="shared" si="625"/>
        <v>28669724.510000002</v>
      </c>
      <c r="F4869" s="495">
        <f t="shared" si="625"/>
        <v>0</v>
      </c>
      <c r="G4869" s="495">
        <f t="shared" si="619"/>
        <v>28669724.510000002</v>
      </c>
      <c r="H4869" s="495">
        <f>VLOOKUP(A4869,'02-Metrics'!A:R,18,FALSE)</f>
        <v>64000000.230000004</v>
      </c>
      <c r="I4869" s="496">
        <f t="shared" si="624"/>
        <v>0.44796444385887779</v>
      </c>
      <c r="J4869" s="496"/>
      <c r="K4869" s="183"/>
      <c r="L4869" s="180">
        <f t="shared" si="623"/>
        <v>41274</v>
      </c>
      <c r="M4869" s="241" t="s">
        <v>1041</v>
      </c>
      <c r="S4869">
        <f t="shared" si="626"/>
        <v>2012</v>
      </c>
    </row>
    <row r="4870" spans="1:19" ht="15" customHeight="1">
      <c r="A4870" s="418" t="s">
        <v>1234</v>
      </c>
      <c r="B4870" s="494">
        <v>41305</v>
      </c>
      <c r="C4870" s="495"/>
      <c r="D4870" s="495"/>
      <c r="E4870" s="495">
        <f t="shared" si="625"/>
        <v>28669724.510000002</v>
      </c>
      <c r="F4870" s="495">
        <f t="shared" si="625"/>
        <v>0</v>
      </c>
      <c r="G4870" s="495">
        <f t="shared" si="619"/>
        <v>28669724.510000002</v>
      </c>
      <c r="H4870" s="495">
        <f>VLOOKUP(A4870,'02-Metrics'!A:R,18,FALSE)</f>
        <v>64000000.230000004</v>
      </c>
      <c r="I4870" s="496">
        <f t="shared" si="624"/>
        <v>0.44796444385887779</v>
      </c>
      <c r="J4870" s="496"/>
      <c r="K4870" s="183">
        <v>358871.52</v>
      </c>
      <c r="L4870" s="180">
        <f t="shared" si="623"/>
        <v>41305</v>
      </c>
      <c r="M4870" s="241" t="s">
        <v>1041</v>
      </c>
      <c r="S4870">
        <f t="shared" si="626"/>
        <v>2013</v>
      </c>
    </row>
    <row r="4871" spans="1:19" ht="15" customHeight="1">
      <c r="A4871" s="418" t="s">
        <v>1234</v>
      </c>
      <c r="B4871" s="494">
        <v>41333</v>
      </c>
      <c r="C4871" s="495">
        <v>331467.02</v>
      </c>
      <c r="D4871" s="495"/>
      <c r="E4871" s="495">
        <f t="shared" si="625"/>
        <v>29001191.530000001</v>
      </c>
      <c r="F4871" s="495">
        <f t="shared" si="625"/>
        <v>0</v>
      </c>
      <c r="G4871" s="495">
        <f t="shared" si="619"/>
        <v>29001191.530000001</v>
      </c>
      <c r="H4871" s="495">
        <f>VLOOKUP(A4871,'02-Metrics'!A:R,18,FALSE)</f>
        <v>64000000.230000004</v>
      </c>
      <c r="I4871" s="496">
        <f t="shared" si="624"/>
        <v>0.45314361602776509</v>
      </c>
      <c r="J4871" s="496"/>
      <c r="K4871" s="183">
        <v>-124885.99</v>
      </c>
      <c r="L4871" s="180">
        <f t="shared" si="623"/>
        <v>41333</v>
      </c>
      <c r="M4871" s="241" t="s">
        <v>1041</v>
      </c>
      <c r="S4871">
        <f t="shared" si="626"/>
        <v>2013</v>
      </c>
    </row>
    <row r="4872" spans="1:19" ht="15" customHeight="1">
      <c r="A4872" s="418" t="s">
        <v>1234</v>
      </c>
      <c r="B4872" s="494">
        <v>41364</v>
      </c>
      <c r="C4872" s="495">
        <v>399287.55</v>
      </c>
      <c r="D4872" s="495"/>
      <c r="E4872" s="495">
        <f t="shared" si="625"/>
        <v>29400479.080000002</v>
      </c>
      <c r="F4872" s="495">
        <f t="shared" si="625"/>
        <v>0</v>
      </c>
      <c r="G4872" s="495">
        <f t="shared" si="619"/>
        <v>29400479.080000002</v>
      </c>
      <c r="H4872" s="495">
        <f>VLOOKUP(A4872,'02-Metrics'!A:R,18,FALSE)</f>
        <v>64000000.230000004</v>
      </c>
      <c r="I4872" s="496">
        <f t="shared" si="624"/>
        <v>0.4593824839740942</v>
      </c>
      <c r="J4872" s="496"/>
      <c r="K4872" s="183">
        <v>830206.93</v>
      </c>
      <c r="L4872" s="180">
        <f t="shared" si="623"/>
        <v>41364</v>
      </c>
      <c r="M4872" s="241" t="s">
        <v>1041</v>
      </c>
      <c r="S4872">
        <f t="shared" si="626"/>
        <v>2013</v>
      </c>
    </row>
    <row r="4873" spans="1:19" ht="15" customHeight="1">
      <c r="A4873" s="418" t="s">
        <v>1234</v>
      </c>
      <c r="B4873" s="494">
        <v>41394</v>
      </c>
      <c r="C4873" s="495">
        <v>1206261.26</v>
      </c>
      <c r="D4873" s="495"/>
      <c r="E4873" s="495">
        <f t="shared" si="625"/>
        <v>30606740.340000004</v>
      </c>
      <c r="F4873" s="495">
        <f t="shared" si="625"/>
        <v>0</v>
      </c>
      <c r="G4873" s="495">
        <f t="shared" si="619"/>
        <v>30606740.340000004</v>
      </c>
      <c r="H4873" s="495">
        <f>VLOOKUP(A4873,'02-Metrics'!A:R,18,FALSE)</f>
        <v>64000000.230000004</v>
      </c>
      <c r="I4873" s="496">
        <f t="shared" si="624"/>
        <v>0.47823031609385985</v>
      </c>
      <c r="J4873" s="496"/>
      <c r="K4873" s="183">
        <v>1647281.36</v>
      </c>
      <c r="L4873" s="180">
        <f t="shared" si="623"/>
        <v>41394</v>
      </c>
      <c r="M4873" s="241" t="s">
        <v>1041</v>
      </c>
      <c r="S4873">
        <f t="shared" si="626"/>
        <v>2013</v>
      </c>
    </row>
    <row r="4874" spans="1:19" ht="15" customHeight="1">
      <c r="A4874" s="418" t="s">
        <v>1234</v>
      </c>
      <c r="B4874" s="494">
        <v>41425</v>
      </c>
      <c r="C4874" s="495">
        <v>1678026.98</v>
      </c>
      <c r="D4874" s="495"/>
      <c r="E4874" s="495">
        <f t="shared" si="625"/>
        <v>32284767.320000004</v>
      </c>
      <c r="F4874" s="495">
        <f t="shared" si="625"/>
        <v>0</v>
      </c>
      <c r="G4874" s="495">
        <f t="shared" si="619"/>
        <v>32284767.320000004</v>
      </c>
      <c r="H4874" s="495">
        <f>VLOOKUP(A4874,'02-Metrics'!A:R,18,FALSE)</f>
        <v>64000000.230000004</v>
      </c>
      <c r="I4874" s="496">
        <f t="shared" si="624"/>
        <v>0.5044494875621347</v>
      </c>
      <c r="J4874" s="496"/>
      <c r="K4874" s="183">
        <v>1581412.29</v>
      </c>
      <c r="L4874" s="180">
        <f t="shared" si="623"/>
        <v>41425</v>
      </c>
      <c r="M4874" s="241" t="s">
        <v>1041</v>
      </c>
      <c r="S4874">
        <f t="shared" si="626"/>
        <v>2013</v>
      </c>
    </row>
    <row r="4875" spans="1:19" ht="15" customHeight="1">
      <c r="A4875" s="418" t="s">
        <v>1234</v>
      </c>
      <c r="B4875" s="494">
        <v>41455</v>
      </c>
      <c r="C4875" s="495">
        <v>1264998.0699999998</v>
      </c>
      <c r="D4875" s="495"/>
      <c r="E4875" s="495">
        <f t="shared" si="625"/>
        <v>33549765.390000004</v>
      </c>
      <c r="F4875" s="495">
        <f t="shared" si="625"/>
        <v>0</v>
      </c>
      <c r="G4875" s="495">
        <f t="shared" si="619"/>
        <v>33549765.390000004</v>
      </c>
      <c r="H4875" s="495">
        <f>VLOOKUP(A4875,'02-Metrics'!A:R,18,FALSE)</f>
        <v>64000000.230000004</v>
      </c>
      <c r="I4875" s="496">
        <f t="shared" si="624"/>
        <v>0.52421508233485203</v>
      </c>
      <c r="J4875" s="496"/>
      <c r="K4875" s="183">
        <v>1376367.18</v>
      </c>
      <c r="L4875" s="180">
        <f t="shared" si="623"/>
        <v>41455</v>
      </c>
      <c r="M4875" s="241" t="s">
        <v>1041</v>
      </c>
      <c r="S4875">
        <f t="shared" si="626"/>
        <v>2013</v>
      </c>
    </row>
    <row r="4876" spans="1:19" ht="15" customHeight="1">
      <c r="A4876" s="418" t="s">
        <v>1234</v>
      </c>
      <c r="B4876" s="494">
        <v>41486</v>
      </c>
      <c r="C4876" s="495">
        <v>110796.29</v>
      </c>
      <c r="D4876" s="495"/>
      <c r="E4876" s="495">
        <f t="shared" si="625"/>
        <v>33660561.680000007</v>
      </c>
      <c r="F4876" s="495">
        <f t="shared" si="625"/>
        <v>0</v>
      </c>
      <c r="G4876" s="495">
        <f t="shared" si="619"/>
        <v>33660561.680000007</v>
      </c>
      <c r="H4876" s="495">
        <f>VLOOKUP(A4876,'02-Metrics'!A:R,18,FALSE)</f>
        <v>64000000.230000004</v>
      </c>
      <c r="I4876" s="496">
        <f t="shared" si="624"/>
        <v>0.52594627435988062</v>
      </c>
      <c r="J4876" s="496"/>
      <c r="K4876" s="183">
        <v>297205.23</v>
      </c>
      <c r="L4876" s="180">
        <f t="shared" si="623"/>
        <v>41486</v>
      </c>
      <c r="M4876" s="241" t="s">
        <v>1041</v>
      </c>
      <c r="S4876">
        <f t="shared" si="626"/>
        <v>2013</v>
      </c>
    </row>
    <row r="4877" spans="1:19" ht="15" customHeight="1">
      <c r="A4877" s="418" t="s">
        <v>1234</v>
      </c>
      <c r="B4877" s="494">
        <v>41517</v>
      </c>
      <c r="C4877" s="495">
        <v>1015605.01</v>
      </c>
      <c r="D4877" s="495"/>
      <c r="E4877" s="495">
        <f t="shared" ref="E4877:F4892" si="627">C4877+E4876</f>
        <v>34676166.690000005</v>
      </c>
      <c r="F4877" s="495">
        <f t="shared" si="627"/>
        <v>0</v>
      </c>
      <c r="G4877" s="495">
        <f t="shared" si="619"/>
        <v>34676166.690000005</v>
      </c>
      <c r="H4877" s="495">
        <f>VLOOKUP(A4877,'02-Metrics'!A:R,18,FALSE)</f>
        <v>64000000.230000004</v>
      </c>
      <c r="I4877" s="496">
        <f t="shared" si="624"/>
        <v>0.54181510258410204</v>
      </c>
      <c r="J4877" s="496"/>
      <c r="K4877" s="183">
        <v>1465782.56</v>
      </c>
      <c r="L4877" s="180">
        <f t="shared" si="623"/>
        <v>41517</v>
      </c>
      <c r="M4877" s="241" t="s">
        <v>1041</v>
      </c>
      <c r="S4877">
        <f t="shared" si="626"/>
        <v>2013</v>
      </c>
    </row>
    <row r="4878" spans="1:19" ht="15" customHeight="1">
      <c r="A4878" s="418" t="s">
        <v>1234</v>
      </c>
      <c r="B4878" s="494">
        <v>41547</v>
      </c>
      <c r="C4878" s="495">
        <v>2227132.83</v>
      </c>
      <c r="D4878" s="495"/>
      <c r="E4878" s="495">
        <f t="shared" si="627"/>
        <v>36903299.520000003</v>
      </c>
      <c r="F4878" s="495">
        <f t="shared" si="627"/>
        <v>0</v>
      </c>
      <c r="G4878" s="495">
        <f t="shared" si="619"/>
        <v>36903299.520000003</v>
      </c>
      <c r="H4878" s="495">
        <f>VLOOKUP(A4878,'02-Metrics'!A:R,18,FALSE)</f>
        <v>64000000.230000004</v>
      </c>
      <c r="I4878" s="496">
        <f t="shared" si="624"/>
        <v>0.57661405292779322</v>
      </c>
      <c r="J4878" s="496"/>
      <c r="K4878" s="183">
        <v>1725899.76</v>
      </c>
      <c r="L4878" s="180">
        <f t="shared" si="623"/>
        <v>41547</v>
      </c>
      <c r="M4878" s="241" t="s">
        <v>1041</v>
      </c>
      <c r="S4878">
        <f t="shared" si="626"/>
        <v>2013</v>
      </c>
    </row>
    <row r="4879" spans="1:19" ht="15" customHeight="1">
      <c r="A4879" s="418" t="s">
        <v>1234</v>
      </c>
      <c r="B4879" s="494">
        <v>41578</v>
      </c>
      <c r="C4879" s="495">
        <v>0</v>
      </c>
      <c r="D4879" s="495"/>
      <c r="E4879" s="495">
        <f t="shared" si="627"/>
        <v>36903299.520000003</v>
      </c>
      <c r="F4879" s="495">
        <f t="shared" si="627"/>
        <v>0</v>
      </c>
      <c r="G4879" s="495">
        <f t="shared" si="619"/>
        <v>36903299.520000003</v>
      </c>
      <c r="H4879" s="495">
        <f>VLOOKUP(A4879,'02-Metrics'!A:R,18,FALSE)</f>
        <v>64000000.230000004</v>
      </c>
      <c r="I4879" s="496">
        <f t="shared" si="624"/>
        <v>0.57661405292779322</v>
      </c>
      <c r="J4879" s="496"/>
      <c r="K4879" s="183">
        <v>0</v>
      </c>
      <c r="L4879" s="180">
        <f t="shared" si="623"/>
        <v>41578</v>
      </c>
      <c r="M4879" s="241" t="s">
        <v>1041</v>
      </c>
      <c r="S4879">
        <f t="shared" si="626"/>
        <v>2013</v>
      </c>
    </row>
    <row r="4880" spans="1:19" ht="15" customHeight="1">
      <c r="A4880" s="418" t="s">
        <v>1234</v>
      </c>
      <c r="B4880" s="494">
        <v>41608</v>
      </c>
      <c r="C4880" s="495">
        <v>0</v>
      </c>
      <c r="D4880" s="495"/>
      <c r="E4880" s="495">
        <f t="shared" si="627"/>
        <v>36903299.520000003</v>
      </c>
      <c r="F4880" s="495">
        <f t="shared" si="627"/>
        <v>0</v>
      </c>
      <c r="G4880" s="495">
        <f t="shared" ref="G4880:G4943" si="628">E4880-F4880</f>
        <v>36903299.520000003</v>
      </c>
      <c r="H4880" s="495">
        <f>VLOOKUP(A4880,'02-Metrics'!A:R,18,FALSE)</f>
        <v>64000000.230000004</v>
      </c>
      <c r="I4880" s="496">
        <f t="shared" si="624"/>
        <v>0.57661405292779322</v>
      </c>
      <c r="J4880" s="496"/>
      <c r="K4880" s="183">
        <v>0</v>
      </c>
      <c r="L4880" s="180">
        <f t="shared" si="623"/>
        <v>41608</v>
      </c>
      <c r="M4880" s="241" t="s">
        <v>1041</v>
      </c>
      <c r="S4880">
        <f t="shared" si="626"/>
        <v>2013</v>
      </c>
    </row>
    <row r="4881" spans="1:19" ht="15" customHeight="1">
      <c r="A4881" s="418" t="s">
        <v>1234</v>
      </c>
      <c r="B4881" s="494">
        <v>41639</v>
      </c>
      <c r="C4881" s="495">
        <v>892543.25</v>
      </c>
      <c r="D4881" s="495"/>
      <c r="E4881" s="495">
        <f t="shared" si="627"/>
        <v>37795842.770000003</v>
      </c>
      <c r="F4881" s="495">
        <f t="shared" si="627"/>
        <v>0</v>
      </c>
      <c r="G4881" s="495">
        <f t="shared" si="628"/>
        <v>37795842.770000003</v>
      </c>
      <c r="H4881" s="495">
        <f>VLOOKUP(A4881,'02-Metrics'!A:R,18,FALSE)</f>
        <v>64000000.230000004</v>
      </c>
      <c r="I4881" s="496">
        <f t="shared" si="624"/>
        <v>0.59056004115892491</v>
      </c>
      <c r="J4881" s="496"/>
      <c r="K4881" s="183">
        <v>1505875.3</v>
      </c>
      <c r="L4881" s="180">
        <f t="shared" si="623"/>
        <v>41639</v>
      </c>
      <c r="M4881" s="241" t="s">
        <v>1041</v>
      </c>
      <c r="S4881">
        <f t="shared" si="626"/>
        <v>2013</v>
      </c>
    </row>
    <row r="4882" spans="1:19" ht="15" customHeight="1">
      <c r="A4882" s="418" t="s">
        <v>1234</v>
      </c>
      <c r="B4882" s="494">
        <v>41670</v>
      </c>
      <c r="C4882" s="495">
        <v>588784.71</v>
      </c>
      <c r="D4882" s="495">
        <v>847987.22999999986</v>
      </c>
      <c r="E4882" s="495">
        <f t="shared" si="627"/>
        <v>38384627.480000004</v>
      </c>
      <c r="F4882" s="495">
        <f t="shared" si="627"/>
        <v>847987.22999999986</v>
      </c>
      <c r="G4882" s="495">
        <f t="shared" si="628"/>
        <v>37536640.250000007</v>
      </c>
      <c r="H4882" s="495">
        <f>VLOOKUP(A4882,'02-Metrics'!A:R,18,FALSE)</f>
        <v>64000000.230000004</v>
      </c>
      <c r="I4882" s="496">
        <f t="shared" si="624"/>
        <v>0.58651000179847979</v>
      </c>
      <c r="J4882" s="496"/>
      <c r="K4882" s="183">
        <v>3577066.93</v>
      </c>
      <c r="L4882" s="180">
        <f t="shared" si="623"/>
        <v>41670</v>
      </c>
      <c r="M4882" s="241" t="s">
        <v>1041</v>
      </c>
      <c r="S4882">
        <f t="shared" si="626"/>
        <v>2014</v>
      </c>
    </row>
    <row r="4883" spans="1:19" ht="15" customHeight="1">
      <c r="A4883" s="418" t="s">
        <v>1234</v>
      </c>
      <c r="B4883" s="494">
        <v>41698</v>
      </c>
      <c r="C4883" s="495">
        <v>1708357.87</v>
      </c>
      <c r="D4883" s="495">
        <v>861719.8</v>
      </c>
      <c r="E4883" s="495">
        <f t="shared" si="627"/>
        <v>40092985.350000001</v>
      </c>
      <c r="F4883" s="495">
        <f t="shared" si="627"/>
        <v>1709707.0299999998</v>
      </c>
      <c r="G4883" s="495">
        <f t="shared" si="628"/>
        <v>38383278.32</v>
      </c>
      <c r="H4883" s="495">
        <f>VLOOKUP(A4883,'02-Metrics'!A:R,18,FALSE)</f>
        <v>64000000.230000004</v>
      </c>
      <c r="I4883" s="496">
        <f t="shared" si="624"/>
        <v>0.59973872159468888</v>
      </c>
      <c r="J4883" s="496"/>
      <c r="K4883" s="183">
        <v>0</v>
      </c>
      <c r="L4883" s="180">
        <f t="shared" si="623"/>
        <v>41698</v>
      </c>
      <c r="M4883" s="241" t="s">
        <v>1041</v>
      </c>
      <c r="S4883">
        <f t="shared" si="626"/>
        <v>2014</v>
      </c>
    </row>
    <row r="4884" spans="1:19" ht="15" customHeight="1">
      <c r="A4884" s="418" t="s">
        <v>1234</v>
      </c>
      <c r="B4884" s="494">
        <v>41729</v>
      </c>
      <c r="C4884" s="495">
        <v>1823483.39</v>
      </c>
      <c r="D4884" s="495">
        <v>1173422.3799999999</v>
      </c>
      <c r="E4884" s="495">
        <f t="shared" si="627"/>
        <v>41916468.740000002</v>
      </c>
      <c r="F4884" s="495">
        <f t="shared" si="627"/>
        <v>2883129.4099999997</v>
      </c>
      <c r="G4884" s="495">
        <f t="shared" si="628"/>
        <v>39033339.330000006</v>
      </c>
      <c r="H4884" s="495">
        <f>VLOOKUP(A4884,'02-Metrics'!A:R,18,FALSE)</f>
        <v>64000000.230000004</v>
      </c>
      <c r="I4884" s="496">
        <f t="shared" si="624"/>
        <v>0.60989592483943655</v>
      </c>
      <c r="J4884" s="496"/>
      <c r="K4884" s="183">
        <v>540084.63</v>
      </c>
      <c r="L4884" s="180">
        <f t="shared" si="623"/>
        <v>41729</v>
      </c>
      <c r="M4884" s="241" t="s">
        <v>1041</v>
      </c>
      <c r="S4884">
        <f t="shared" si="626"/>
        <v>2014</v>
      </c>
    </row>
    <row r="4885" spans="1:19" ht="15" customHeight="1">
      <c r="A4885" s="418" t="s">
        <v>1234</v>
      </c>
      <c r="B4885" s="494">
        <v>41759</v>
      </c>
      <c r="C4885" s="495">
        <v>750000</v>
      </c>
      <c r="D4885" s="495">
        <v>2031280.2199999997</v>
      </c>
      <c r="E4885" s="495">
        <f t="shared" si="627"/>
        <v>42666468.740000002</v>
      </c>
      <c r="F4885" s="495">
        <f t="shared" si="627"/>
        <v>4914409.629999999</v>
      </c>
      <c r="G4885" s="495">
        <f t="shared" si="628"/>
        <v>37752059.109999999</v>
      </c>
      <c r="H4885" s="495">
        <f>VLOOKUP(A4885,'02-Metrics'!A:R,18,FALSE)</f>
        <v>64000000.230000004</v>
      </c>
      <c r="I4885" s="496">
        <f t="shared" si="624"/>
        <v>0.58987592147388335</v>
      </c>
      <c r="J4885" s="496"/>
      <c r="K4885" s="183">
        <v>1499549.3599999999</v>
      </c>
      <c r="L4885" s="180">
        <f t="shared" si="623"/>
        <v>41759</v>
      </c>
      <c r="M4885" s="241" t="s">
        <v>1041</v>
      </c>
      <c r="S4885">
        <f t="shared" si="626"/>
        <v>2014</v>
      </c>
    </row>
    <row r="4886" spans="1:19" ht="15" customHeight="1">
      <c r="A4886" s="418" t="s">
        <v>1234</v>
      </c>
      <c r="B4886" s="494">
        <v>41790</v>
      </c>
      <c r="C4886" s="495">
        <v>1187298.19</v>
      </c>
      <c r="D4886" s="495">
        <v>1619384.9000000001</v>
      </c>
      <c r="E4886" s="495">
        <f t="shared" si="627"/>
        <v>43853766.93</v>
      </c>
      <c r="F4886" s="495">
        <f t="shared" si="627"/>
        <v>6533794.5299999993</v>
      </c>
      <c r="G4886" s="495">
        <f t="shared" si="628"/>
        <v>37319972.399999999</v>
      </c>
      <c r="H4886" s="495">
        <f>VLOOKUP(A4886,'02-Metrics'!A:R,18,FALSE)</f>
        <v>64000000.230000004</v>
      </c>
      <c r="I4886" s="496">
        <f t="shared" si="624"/>
        <v>0.58312456665439605</v>
      </c>
      <c r="J4886" s="496"/>
      <c r="K4886" s="183">
        <v>619710.55000000005</v>
      </c>
      <c r="L4886" s="180">
        <f t="shared" si="623"/>
        <v>41790</v>
      </c>
      <c r="M4886" s="241" t="s">
        <v>1041</v>
      </c>
      <c r="S4886">
        <f t="shared" si="626"/>
        <v>2014</v>
      </c>
    </row>
    <row r="4887" spans="1:19" ht="15" customHeight="1">
      <c r="A4887" s="418" t="s">
        <v>1234</v>
      </c>
      <c r="B4887" s="494">
        <v>41820</v>
      </c>
      <c r="C4887" s="495">
        <v>1571450.5099999998</v>
      </c>
      <c r="D4887" s="495">
        <v>1349007.4800000002</v>
      </c>
      <c r="E4887" s="495">
        <f t="shared" si="627"/>
        <v>45425217.439999998</v>
      </c>
      <c r="F4887" s="495">
        <f t="shared" si="627"/>
        <v>7882802.0099999998</v>
      </c>
      <c r="G4887" s="495">
        <f t="shared" si="628"/>
        <v>37542415.43</v>
      </c>
      <c r="H4887" s="495">
        <f>VLOOKUP(A4887,'02-Metrics'!A:R,18,FALSE)</f>
        <v>64000000.230000004</v>
      </c>
      <c r="I4887" s="496">
        <f t="shared" si="624"/>
        <v>0.58660023898565539</v>
      </c>
      <c r="J4887" s="496"/>
      <c r="K4887" s="183">
        <v>1702812.65</v>
      </c>
      <c r="L4887" s="180">
        <f t="shared" si="623"/>
        <v>41820</v>
      </c>
      <c r="M4887" s="241" t="s">
        <v>1041</v>
      </c>
      <c r="S4887">
        <f t="shared" si="626"/>
        <v>2014</v>
      </c>
    </row>
    <row r="4888" spans="1:19" ht="15" customHeight="1">
      <c r="A4888" s="418" t="s">
        <v>1234</v>
      </c>
      <c r="B4888" s="494">
        <v>41851</v>
      </c>
      <c r="C4888" s="495">
        <v>421925.37</v>
      </c>
      <c r="D4888" s="495">
        <v>1027930.7399999998</v>
      </c>
      <c r="E4888" s="495">
        <f t="shared" si="627"/>
        <v>45847142.809999995</v>
      </c>
      <c r="F4888" s="495">
        <f t="shared" si="627"/>
        <v>8910732.75</v>
      </c>
      <c r="G4888" s="495">
        <f t="shared" si="628"/>
        <v>36936410.059999995</v>
      </c>
      <c r="H4888" s="495">
        <f>VLOOKUP(A4888,'02-Metrics'!A:R,18,FALSE)</f>
        <v>64000000.230000004</v>
      </c>
      <c r="I4888" s="496">
        <f t="shared" si="624"/>
        <v>0.57713140511343386</v>
      </c>
      <c r="J4888" s="496"/>
      <c r="K4888" s="183">
        <v>845936.37</v>
      </c>
      <c r="L4888" s="180">
        <f t="shared" si="623"/>
        <v>41851</v>
      </c>
      <c r="M4888" s="241" t="s">
        <v>1041</v>
      </c>
      <c r="S4888">
        <f t="shared" si="626"/>
        <v>2014</v>
      </c>
    </row>
    <row r="4889" spans="1:19" ht="15" customHeight="1">
      <c r="A4889" s="418" t="s">
        <v>1234</v>
      </c>
      <c r="B4889" s="494">
        <v>41882</v>
      </c>
      <c r="C4889" s="495">
        <v>469981.59</v>
      </c>
      <c r="D4889" s="495">
        <v>569155.04</v>
      </c>
      <c r="E4889" s="495">
        <f t="shared" si="627"/>
        <v>46317124.399999999</v>
      </c>
      <c r="F4889" s="495">
        <f t="shared" si="627"/>
        <v>9479887.7899999991</v>
      </c>
      <c r="G4889" s="495">
        <f t="shared" si="628"/>
        <v>36837236.609999999</v>
      </c>
      <c r="H4889" s="495">
        <f>VLOOKUP(A4889,'02-Metrics'!A:R,18,FALSE)</f>
        <v>64000000.230000004</v>
      </c>
      <c r="I4889" s="496">
        <f t="shared" si="624"/>
        <v>0.57558181996275282</v>
      </c>
      <c r="J4889" s="496"/>
      <c r="K4889" s="183">
        <v>67780.37</v>
      </c>
      <c r="L4889" s="180">
        <f t="shared" si="623"/>
        <v>41882</v>
      </c>
      <c r="M4889" s="241" t="s">
        <v>1041</v>
      </c>
      <c r="S4889">
        <f t="shared" si="626"/>
        <v>2014</v>
      </c>
    </row>
    <row r="4890" spans="1:19" ht="15" customHeight="1">
      <c r="A4890" s="418" t="s">
        <v>1234</v>
      </c>
      <c r="B4890" s="494">
        <v>41912</v>
      </c>
      <c r="C4890" s="495">
        <v>668376.51</v>
      </c>
      <c r="D4890" s="495">
        <v>1299581.6500000001</v>
      </c>
      <c r="E4890" s="495">
        <f t="shared" si="627"/>
        <v>46985500.909999996</v>
      </c>
      <c r="F4890" s="495">
        <f t="shared" si="627"/>
        <v>10779469.439999999</v>
      </c>
      <c r="G4890" s="495">
        <f t="shared" si="628"/>
        <v>36206031.469999999</v>
      </c>
      <c r="H4890" s="495">
        <f>VLOOKUP(A4890,'02-Metrics'!A:R,18,FALSE)</f>
        <v>64000000.230000004</v>
      </c>
      <c r="I4890" s="496">
        <f t="shared" si="624"/>
        <v>0.56571923968569637</v>
      </c>
      <c r="J4890" s="496"/>
      <c r="K4890" s="183">
        <v>430929.23</v>
      </c>
      <c r="L4890" s="180">
        <f t="shared" si="623"/>
        <v>41912</v>
      </c>
      <c r="M4890" s="241" t="s">
        <v>1041</v>
      </c>
      <c r="S4890">
        <f t="shared" si="626"/>
        <v>2014</v>
      </c>
    </row>
    <row r="4891" spans="1:19" ht="15" customHeight="1">
      <c r="A4891" s="418" t="s">
        <v>1234</v>
      </c>
      <c r="B4891" s="494">
        <v>41943</v>
      </c>
      <c r="C4891" s="495">
        <v>1890854.63</v>
      </c>
      <c r="D4891" s="495">
        <v>1287934.1199999999</v>
      </c>
      <c r="E4891" s="495">
        <f t="shared" si="627"/>
        <v>48876355.539999999</v>
      </c>
      <c r="F4891" s="495">
        <f t="shared" si="627"/>
        <v>12067403.559999999</v>
      </c>
      <c r="G4891" s="495">
        <f t="shared" si="628"/>
        <v>36808951.980000004</v>
      </c>
      <c r="H4891" s="495">
        <f>VLOOKUP(A4891,'02-Metrics'!A:R,18,FALSE)</f>
        <v>64000000.230000004</v>
      </c>
      <c r="I4891" s="496">
        <f t="shared" si="624"/>
        <v>0.57513987262059107</v>
      </c>
      <c r="J4891" s="496"/>
      <c r="K4891" s="183">
        <v>3560753.25</v>
      </c>
      <c r="L4891" s="180">
        <f t="shared" si="623"/>
        <v>41943</v>
      </c>
      <c r="M4891" s="241" t="s">
        <v>1041</v>
      </c>
      <c r="S4891">
        <f t="shared" si="626"/>
        <v>2014</v>
      </c>
    </row>
    <row r="4892" spans="1:19" ht="15" customHeight="1">
      <c r="A4892" s="418" t="s">
        <v>1234</v>
      </c>
      <c r="B4892" s="494">
        <v>41973</v>
      </c>
      <c r="C4892" s="495">
        <v>1142714.04</v>
      </c>
      <c r="D4892" s="495">
        <v>837986.7</v>
      </c>
      <c r="E4892" s="495">
        <f t="shared" si="627"/>
        <v>50019069.579999998</v>
      </c>
      <c r="F4892" s="495">
        <f t="shared" si="627"/>
        <v>12905390.259999998</v>
      </c>
      <c r="G4892" s="495">
        <f t="shared" si="628"/>
        <v>37113679.32</v>
      </c>
      <c r="H4892" s="495">
        <f>VLOOKUP(A4892,'02-Metrics'!A:R,18,FALSE)</f>
        <v>64000000.230000004</v>
      </c>
      <c r="I4892" s="496">
        <f t="shared" si="624"/>
        <v>0.57990123729097987</v>
      </c>
      <c r="J4892" s="496"/>
      <c r="K4892" s="495">
        <v>1424768.8</v>
      </c>
      <c r="L4892" s="493">
        <f t="shared" si="623"/>
        <v>41973</v>
      </c>
      <c r="M4892" s="241" t="s">
        <v>1041</v>
      </c>
      <c r="S4892">
        <f t="shared" si="626"/>
        <v>2014</v>
      </c>
    </row>
    <row r="4893" spans="1:19" ht="15" customHeight="1">
      <c r="A4893" s="418" t="s">
        <v>1234</v>
      </c>
      <c r="B4893" s="494">
        <v>42004</v>
      </c>
      <c r="C4893" s="495">
        <v>809103.45</v>
      </c>
      <c r="D4893" s="495">
        <v>1342122.1800000002</v>
      </c>
      <c r="E4893" s="495">
        <f t="shared" ref="E4893:F4898" si="629">C4893+E4892</f>
        <v>50828173.030000001</v>
      </c>
      <c r="F4893" s="495">
        <f t="shared" si="629"/>
        <v>14247512.439999998</v>
      </c>
      <c r="G4893" s="495">
        <f t="shared" si="628"/>
        <v>36580660.590000004</v>
      </c>
      <c r="H4893" s="495">
        <f>VLOOKUP(A4893,'02-Metrics'!A:R,18,FALSE)</f>
        <v>64000000.230000004</v>
      </c>
      <c r="I4893" s="496">
        <f t="shared" si="624"/>
        <v>0.57157281966466023</v>
      </c>
      <c r="J4893" s="496"/>
      <c r="K4893" s="183">
        <v>2292391.6500000004</v>
      </c>
      <c r="L4893" s="180">
        <f t="shared" si="623"/>
        <v>42004</v>
      </c>
      <c r="M4893" s="241" t="s">
        <v>1041</v>
      </c>
      <c r="S4893">
        <f t="shared" si="626"/>
        <v>2014</v>
      </c>
    </row>
    <row r="4894" spans="1:19" ht="15" customHeight="1">
      <c r="A4894" s="418" t="s">
        <v>1234</v>
      </c>
      <c r="B4894" s="494">
        <v>42035</v>
      </c>
      <c r="C4894" s="495">
        <v>1669641.52</v>
      </c>
      <c r="D4894" s="495"/>
      <c r="E4894" s="495">
        <f t="shared" si="629"/>
        <v>52497814.550000004</v>
      </c>
      <c r="F4894" s="495">
        <f t="shared" si="629"/>
        <v>14247512.439999998</v>
      </c>
      <c r="G4894" s="495">
        <f t="shared" si="628"/>
        <v>38250302.110000007</v>
      </c>
      <c r="H4894" s="495">
        <f>VLOOKUP(A4894,'02-Metrics'!A:R,18,FALSE)</f>
        <v>64000000.230000004</v>
      </c>
      <c r="I4894" s="496">
        <f t="shared" si="624"/>
        <v>0.59766096832090598</v>
      </c>
      <c r="J4894" s="496"/>
      <c r="K4894" s="183">
        <v>0</v>
      </c>
      <c r="L4894" s="180">
        <f t="shared" si="623"/>
        <v>42035</v>
      </c>
      <c r="M4894" s="241" t="s">
        <v>1041</v>
      </c>
      <c r="S4894">
        <f t="shared" si="626"/>
        <v>2015</v>
      </c>
    </row>
    <row r="4895" spans="1:19" ht="15" customHeight="1">
      <c r="A4895" s="418" t="s">
        <v>1234</v>
      </c>
      <c r="B4895" s="494">
        <v>42063</v>
      </c>
      <c r="C4895" s="495">
        <v>0</v>
      </c>
      <c r="D4895" s="495"/>
      <c r="E4895" s="495">
        <f t="shared" si="629"/>
        <v>52497814.550000004</v>
      </c>
      <c r="F4895" s="495">
        <f t="shared" si="629"/>
        <v>14247512.439999998</v>
      </c>
      <c r="G4895" s="495">
        <f t="shared" si="628"/>
        <v>38250302.110000007</v>
      </c>
      <c r="H4895" s="495">
        <f>VLOOKUP(A4895,'02-Metrics'!A:R,18,FALSE)</f>
        <v>64000000.230000004</v>
      </c>
      <c r="I4895" s="496">
        <f t="shared" si="624"/>
        <v>0.59766096832090598</v>
      </c>
      <c r="J4895" s="496"/>
      <c r="K4895" s="183">
        <v>1072718.8400000001</v>
      </c>
      <c r="L4895" s="180">
        <f t="shared" si="623"/>
        <v>42063</v>
      </c>
      <c r="M4895" s="241" t="s">
        <v>1041</v>
      </c>
      <c r="S4895">
        <f t="shared" si="626"/>
        <v>2015</v>
      </c>
    </row>
    <row r="4896" spans="1:19" ht="15" customHeight="1">
      <c r="A4896" s="418" t="s">
        <v>1234</v>
      </c>
      <c r="B4896" s="494">
        <v>42094</v>
      </c>
      <c r="C4896" s="495">
        <v>588090.74</v>
      </c>
      <c r="D4896" s="495"/>
      <c r="E4896" s="495">
        <f t="shared" si="629"/>
        <v>53085905.290000007</v>
      </c>
      <c r="F4896" s="495">
        <f t="shared" si="629"/>
        <v>14247512.439999998</v>
      </c>
      <c r="G4896" s="495">
        <f t="shared" si="628"/>
        <v>38838392.850000009</v>
      </c>
      <c r="H4896" s="495">
        <f>VLOOKUP(A4896,'02-Metrics'!A:R,18,FALSE)</f>
        <v>64000000.230000004</v>
      </c>
      <c r="I4896" s="496">
        <f t="shared" si="624"/>
        <v>0.60684988610038337</v>
      </c>
      <c r="J4896" s="496"/>
      <c r="K4896" s="183">
        <v>594998.64</v>
      </c>
      <c r="L4896" s="180">
        <f t="shared" si="623"/>
        <v>42094</v>
      </c>
      <c r="M4896" s="241" t="s">
        <v>1041</v>
      </c>
      <c r="S4896">
        <f t="shared" si="626"/>
        <v>2015</v>
      </c>
    </row>
    <row r="4897" spans="1:19" ht="15" customHeight="1">
      <c r="A4897" s="418" t="s">
        <v>1234</v>
      </c>
      <c r="B4897" s="494">
        <v>42124</v>
      </c>
      <c r="C4897" s="495">
        <v>297794.48</v>
      </c>
      <c r="D4897" s="495"/>
      <c r="E4897" s="495">
        <f t="shared" si="629"/>
        <v>53383699.770000003</v>
      </c>
      <c r="F4897" s="495">
        <f t="shared" si="629"/>
        <v>14247512.439999998</v>
      </c>
      <c r="G4897" s="495">
        <f t="shared" si="628"/>
        <v>39136187.330000006</v>
      </c>
      <c r="H4897" s="495">
        <f>VLOOKUP(A4897,'02-Metrics'!A:R,18,FALSE)</f>
        <v>64000000.230000004</v>
      </c>
      <c r="I4897" s="496">
        <f t="shared" si="624"/>
        <v>0.61150292483366142</v>
      </c>
      <c r="J4897" s="496"/>
      <c r="K4897" s="183">
        <v>0</v>
      </c>
      <c r="L4897" s="180">
        <f t="shared" si="623"/>
        <v>42124</v>
      </c>
      <c r="M4897" s="241" t="s">
        <v>1041</v>
      </c>
      <c r="S4897">
        <f t="shared" si="626"/>
        <v>2015</v>
      </c>
    </row>
    <row r="4898" spans="1:19" ht="15" customHeight="1">
      <c r="A4898" s="418" t="s">
        <v>1234</v>
      </c>
      <c r="B4898" s="494">
        <v>42155</v>
      </c>
      <c r="C4898" s="495">
        <v>0</v>
      </c>
      <c r="D4898" s="495"/>
      <c r="E4898" s="495">
        <f t="shared" si="629"/>
        <v>53383699.770000003</v>
      </c>
      <c r="F4898" s="495">
        <f t="shared" si="629"/>
        <v>14247512.439999998</v>
      </c>
      <c r="G4898" s="495">
        <f t="shared" si="628"/>
        <v>39136187.330000006</v>
      </c>
      <c r="H4898" s="495">
        <f>VLOOKUP(A4898,'02-Metrics'!A:R,18,FALSE)</f>
        <v>64000000.230000004</v>
      </c>
      <c r="I4898" s="496">
        <f t="shared" si="624"/>
        <v>0.61150292483366142</v>
      </c>
      <c r="J4898" s="496"/>
      <c r="K4898" s="183">
        <v>0</v>
      </c>
      <c r="L4898" s="180">
        <f t="shared" si="623"/>
        <v>42155</v>
      </c>
      <c r="M4898" s="241" t="s">
        <v>1041</v>
      </c>
      <c r="S4898">
        <f t="shared" si="626"/>
        <v>2015</v>
      </c>
    </row>
    <row r="4899" spans="1:19" ht="15" customHeight="1">
      <c r="A4899" s="418"/>
      <c r="B4899" s="505"/>
      <c r="C4899" s="506"/>
      <c r="D4899" s="506"/>
      <c r="E4899" s="506"/>
      <c r="F4899" s="506"/>
      <c r="G4899" s="506"/>
      <c r="H4899" s="495"/>
      <c r="I4899" s="496"/>
      <c r="J4899" s="496"/>
      <c r="K4899" s="183"/>
      <c r="L4899" s="180"/>
      <c r="S4899">
        <f t="shared" si="626"/>
        <v>1900</v>
      </c>
    </row>
    <row r="4900" spans="1:19" ht="15" customHeight="1">
      <c r="A4900" s="418" t="s">
        <v>1268</v>
      </c>
      <c r="B4900" s="494">
        <v>41243</v>
      </c>
      <c r="C4900" s="495">
        <v>0</v>
      </c>
      <c r="D4900" s="495">
        <v>0</v>
      </c>
      <c r="E4900" s="495">
        <f t="shared" ref="E4900:F4915" si="630">C4900+E4899</f>
        <v>0</v>
      </c>
      <c r="F4900" s="495">
        <f t="shared" si="630"/>
        <v>0</v>
      </c>
      <c r="G4900" s="495">
        <f t="shared" si="628"/>
        <v>0</v>
      </c>
      <c r="H4900" s="495">
        <f>VLOOKUP(A4900,'02-Metrics'!A:R,18,FALSE)</f>
        <v>17421145.800000001</v>
      </c>
      <c r="I4900" s="496">
        <f t="shared" si="624"/>
        <v>0</v>
      </c>
      <c r="J4900" s="496"/>
      <c r="K4900" s="183">
        <v>192752</v>
      </c>
      <c r="L4900" s="180">
        <v>41243</v>
      </c>
      <c r="M4900" s="241" t="s">
        <v>1041</v>
      </c>
      <c r="S4900">
        <f t="shared" si="626"/>
        <v>2012</v>
      </c>
    </row>
    <row r="4901" spans="1:19" ht="15" customHeight="1">
      <c r="A4901" s="418" t="s">
        <v>1268</v>
      </c>
      <c r="B4901" s="494">
        <v>41274</v>
      </c>
      <c r="C4901" s="495">
        <v>0</v>
      </c>
      <c r="D4901" s="495">
        <v>0</v>
      </c>
      <c r="E4901" s="495">
        <f t="shared" si="630"/>
        <v>0</v>
      </c>
      <c r="F4901" s="495">
        <f t="shared" si="630"/>
        <v>0</v>
      </c>
      <c r="G4901" s="495">
        <f t="shared" si="628"/>
        <v>0</v>
      </c>
      <c r="H4901" s="495">
        <f>VLOOKUP(A4901,'02-Metrics'!A:R,18,FALSE)</f>
        <v>17421145.800000001</v>
      </c>
      <c r="I4901" s="496">
        <f t="shared" si="624"/>
        <v>0</v>
      </c>
      <c r="J4901" s="496"/>
      <c r="K4901" s="183">
        <v>643839</v>
      </c>
      <c r="L4901" s="180">
        <v>41274</v>
      </c>
      <c r="M4901" s="241" t="s">
        <v>1041</v>
      </c>
      <c r="S4901">
        <f t="shared" si="626"/>
        <v>2012</v>
      </c>
    </row>
    <row r="4902" spans="1:19" ht="15" customHeight="1">
      <c r="A4902" s="418" t="s">
        <v>1268</v>
      </c>
      <c r="B4902" s="494">
        <v>41305</v>
      </c>
      <c r="C4902" s="495">
        <v>0</v>
      </c>
      <c r="D4902" s="495">
        <v>0</v>
      </c>
      <c r="E4902" s="495">
        <f t="shared" si="630"/>
        <v>0</v>
      </c>
      <c r="F4902" s="495">
        <f t="shared" si="630"/>
        <v>0</v>
      </c>
      <c r="G4902" s="495">
        <f t="shared" si="628"/>
        <v>0</v>
      </c>
      <c r="H4902" s="495">
        <f>VLOOKUP(A4902,'02-Metrics'!A:R,18,FALSE)</f>
        <v>17421145.800000001</v>
      </c>
      <c r="I4902" s="496">
        <f t="shared" si="624"/>
        <v>0</v>
      </c>
      <c r="J4902" s="496"/>
      <c r="K4902" s="183">
        <v>542866</v>
      </c>
      <c r="L4902" s="180">
        <v>41305</v>
      </c>
      <c r="M4902" s="241" t="s">
        <v>1041</v>
      </c>
      <c r="S4902">
        <f t="shared" si="626"/>
        <v>2013</v>
      </c>
    </row>
    <row r="4903" spans="1:19" ht="15" customHeight="1">
      <c r="A4903" s="418" t="s">
        <v>1268</v>
      </c>
      <c r="B4903" s="494">
        <v>41333</v>
      </c>
      <c r="C4903" s="495">
        <v>0</v>
      </c>
      <c r="D4903" s="495">
        <v>0</v>
      </c>
      <c r="E4903" s="495">
        <f t="shared" si="630"/>
        <v>0</v>
      </c>
      <c r="F4903" s="495">
        <f t="shared" si="630"/>
        <v>0</v>
      </c>
      <c r="G4903" s="495">
        <f t="shared" si="628"/>
        <v>0</v>
      </c>
      <c r="H4903" s="495">
        <f>VLOOKUP(A4903,'02-Metrics'!A:R,18,FALSE)</f>
        <v>17421145.800000001</v>
      </c>
      <c r="I4903" s="496">
        <f t="shared" si="624"/>
        <v>0</v>
      </c>
      <c r="J4903" s="496"/>
      <c r="K4903" s="183">
        <v>350895</v>
      </c>
      <c r="L4903" s="180">
        <v>41333</v>
      </c>
      <c r="M4903" s="241" t="s">
        <v>1041</v>
      </c>
      <c r="S4903">
        <f t="shared" si="626"/>
        <v>2013</v>
      </c>
    </row>
    <row r="4904" spans="1:19" ht="15" customHeight="1">
      <c r="A4904" s="418" t="s">
        <v>1268</v>
      </c>
      <c r="B4904" s="494">
        <v>41364</v>
      </c>
      <c r="C4904" s="495">
        <v>0</v>
      </c>
      <c r="D4904" s="495">
        <v>0</v>
      </c>
      <c r="E4904" s="495">
        <f t="shared" si="630"/>
        <v>0</v>
      </c>
      <c r="F4904" s="495">
        <f t="shared" si="630"/>
        <v>0</v>
      </c>
      <c r="G4904" s="495">
        <f t="shared" si="628"/>
        <v>0</v>
      </c>
      <c r="H4904" s="495">
        <f>VLOOKUP(A4904,'02-Metrics'!A:R,18,FALSE)</f>
        <v>17421145.800000001</v>
      </c>
      <c r="I4904" s="496">
        <f t="shared" si="624"/>
        <v>0</v>
      </c>
      <c r="J4904" s="496"/>
      <c r="K4904" s="183">
        <v>561524</v>
      </c>
      <c r="L4904" s="180">
        <v>41364</v>
      </c>
      <c r="M4904" s="241" t="s">
        <v>1041</v>
      </c>
      <c r="S4904">
        <f t="shared" si="626"/>
        <v>2013</v>
      </c>
    </row>
    <row r="4905" spans="1:19" ht="15" customHeight="1">
      <c r="A4905" s="418" t="s">
        <v>1268</v>
      </c>
      <c r="B4905" s="494">
        <v>41394</v>
      </c>
      <c r="C4905" s="495">
        <v>0</v>
      </c>
      <c r="D4905" s="495">
        <v>0</v>
      </c>
      <c r="E4905" s="495">
        <f t="shared" si="630"/>
        <v>0</v>
      </c>
      <c r="F4905" s="495">
        <f t="shared" si="630"/>
        <v>0</v>
      </c>
      <c r="G4905" s="495">
        <f t="shared" si="628"/>
        <v>0</v>
      </c>
      <c r="H4905" s="495">
        <f>VLOOKUP(A4905,'02-Metrics'!A:R,18,FALSE)</f>
        <v>17421145.800000001</v>
      </c>
      <c r="I4905" s="496">
        <f t="shared" si="624"/>
        <v>0</v>
      </c>
      <c r="J4905" s="496"/>
      <c r="K4905" s="183">
        <v>823276</v>
      </c>
      <c r="L4905" s="180">
        <v>41394</v>
      </c>
      <c r="M4905" s="241" t="s">
        <v>1041</v>
      </c>
      <c r="S4905">
        <f t="shared" si="626"/>
        <v>2013</v>
      </c>
    </row>
    <row r="4906" spans="1:19" ht="15" customHeight="1">
      <c r="A4906" s="418" t="s">
        <v>1268</v>
      </c>
      <c r="B4906" s="494">
        <v>41455</v>
      </c>
      <c r="C4906" s="495">
        <v>0</v>
      </c>
      <c r="D4906" s="495">
        <v>0</v>
      </c>
      <c r="E4906" s="495">
        <f t="shared" si="630"/>
        <v>0</v>
      </c>
      <c r="F4906" s="495">
        <f t="shared" si="630"/>
        <v>0</v>
      </c>
      <c r="G4906" s="495">
        <f t="shared" si="628"/>
        <v>0</v>
      </c>
      <c r="H4906" s="495">
        <f>VLOOKUP(A4906,'02-Metrics'!A:R,18,FALSE)</f>
        <v>17421145.800000001</v>
      </c>
      <c r="I4906" s="496">
        <f t="shared" si="624"/>
        <v>0</v>
      </c>
      <c r="J4906" s="496"/>
      <c r="K4906" s="183">
        <v>582356</v>
      </c>
      <c r="L4906" s="180">
        <v>41455</v>
      </c>
      <c r="M4906" s="241" t="s">
        <v>1041</v>
      </c>
      <c r="S4906">
        <f t="shared" si="626"/>
        <v>2013</v>
      </c>
    </row>
    <row r="4907" spans="1:19" ht="15" customHeight="1">
      <c r="A4907" s="418" t="s">
        <v>1268</v>
      </c>
      <c r="B4907" s="494">
        <v>41486</v>
      </c>
      <c r="C4907" s="495">
        <v>0</v>
      </c>
      <c r="D4907" s="495">
        <v>0</v>
      </c>
      <c r="E4907" s="495">
        <f t="shared" si="630"/>
        <v>0</v>
      </c>
      <c r="F4907" s="495">
        <f t="shared" si="630"/>
        <v>0</v>
      </c>
      <c r="G4907" s="495">
        <f t="shared" si="628"/>
        <v>0</v>
      </c>
      <c r="H4907" s="495">
        <f>VLOOKUP(A4907,'02-Metrics'!A:R,18,FALSE)</f>
        <v>17421145.800000001</v>
      </c>
      <c r="I4907" s="496">
        <f t="shared" si="624"/>
        <v>0</v>
      </c>
      <c r="J4907" s="496"/>
      <c r="K4907" s="183">
        <v>212322</v>
      </c>
      <c r="L4907" s="180">
        <v>41486</v>
      </c>
      <c r="M4907" s="241" t="s">
        <v>1041</v>
      </c>
      <c r="S4907">
        <f t="shared" si="626"/>
        <v>2013</v>
      </c>
    </row>
    <row r="4908" spans="1:19" ht="15" customHeight="1">
      <c r="A4908" s="418" t="s">
        <v>1268</v>
      </c>
      <c r="B4908" s="494">
        <v>41547</v>
      </c>
      <c r="C4908" s="495">
        <v>0</v>
      </c>
      <c r="D4908" s="495">
        <v>0</v>
      </c>
      <c r="E4908" s="495">
        <f t="shared" si="630"/>
        <v>0</v>
      </c>
      <c r="F4908" s="495">
        <f t="shared" si="630"/>
        <v>0</v>
      </c>
      <c r="G4908" s="495">
        <f t="shared" si="628"/>
        <v>0</v>
      </c>
      <c r="H4908" s="495">
        <f>VLOOKUP(A4908,'02-Metrics'!A:R,18,FALSE)</f>
        <v>17421145.800000001</v>
      </c>
      <c r="I4908" s="496">
        <f t="shared" si="624"/>
        <v>0</v>
      </c>
      <c r="J4908" s="496"/>
      <c r="K4908" s="183">
        <v>238906</v>
      </c>
      <c r="L4908" s="180">
        <v>41547</v>
      </c>
      <c r="M4908" s="241" t="s">
        <v>1041</v>
      </c>
      <c r="S4908">
        <f t="shared" si="626"/>
        <v>2013</v>
      </c>
    </row>
    <row r="4909" spans="1:19" ht="15" customHeight="1">
      <c r="A4909" s="418" t="s">
        <v>1268</v>
      </c>
      <c r="B4909" s="494">
        <v>41608</v>
      </c>
      <c r="C4909" s="495">
        <v>0</v>
      </c>
      <c r="D4909" s="495">
        <v>0</v>
      </c>
      <c r="E4909" s="495">
        <f t="shared" si="630"/>
        <v>0</v>
      </c>
      <c r="F4909" s="495">
        <f t="shared" si="630"/>
        <v>0</v>
      </c>
      <c r="G4909" s="495">
        <f t="shared" si="628"/>
        <v>0</v>
      </c>
      <c r="H4909" s="495">
        <f>VLOOKUP(A4909,'02-Metrics'!A:R,18,FALSE)</f>
        <v>17421145.800000001</v>
      </c>
      <c r="I4909" s="496">
        <f t="shared" si="624"/>
        <v>0</v>
      </c>
      <c r="J4909" s="496"/>
      <c r="K4909" s="183">
        <v>439596</v>
      </c>
      <c r="L4909" s="180">
        <v>41608</v>
      </c>
      <c r="M4909" s="241" t="s">
        <v>1041</v>
      </c>
      <c r="S4909">
        <f t="shared" si="626"/>
        <v>2013</v>
      </c>
    </row>
    <row r="4910" spans="1:19" ht="15" customHeight="1">
      <c r="A4910" s="418" t="s">
        <v>1268</v>
      </c>
      <c r="B4910" s="494">
        <v>41670</v>
      </c>
      <c r="C4910" s="495">
        <v>0</v>
      </c>
      <c r="D4910" s="495">
        <v>167558.69999999998</v>
      </c>
      <c r="E4910" s="495">
        <f t="shared" si="630"/>
        <v>0</v>
      </c>
      <c r="F4910" s="495">
        <f t="shared" si="630"/>
        <v>167558.69999999998</v>
      </c>
      <c r="G4910" s="495">
        <f t="shared" si="628"/>
        <v>-167558.69999999998</v>
      </c>
      <c r="H4910" s="495">
        <f>VLOOKUP(A4910,'02-Metrics'!A:R,18,FALSE)</f>
        <v>17421145.800000001</v>
      </c>
      <c r="I4910" s="496">
        <f t="shared" si="624"/>
        <v>-9.6181216737190722E-3</v>
      </c>
      <c r="J4910" s="496"/>
      <c r="K4910" s="183">
        <v>0</v>
      </c>
      <c r="L4910" s="180">
        <v>41670</v>
      </c>
      <c r="M4910" s="241" t="s">
        <v>1041</v>
      </c>
      <c r="S4910">
        <f t="shared" si="626"/>
        <v>2014</v>
      </c>
    </row>
    <row r="4911" spans="1:19" ht="15" customHeight="1">
      <c r="A4911" s="418" t="s">
        <v>1268</v>
      </c>
      <c r="B4911" s="494">
        <v>41698</v>
      </c>
      <c r="C4911" s="495">
        <v>0</v>
      </c>
      <c r="D4911" s="495">
        <v>243644.89</v>
      </c>
      <c r="E4911" s="495">
        <f t="shared" si="630"/>
        <v>0</v>
      </c>
      <c r="F4911" s="495">
        <f t="shared" si="630"/>
        <v>411203.58999999997</v>
      </c>
      <c r="G4911" s="495">
        <f t="shared" si="628"/>
        <v>-411203.58999999997</v>
      </c>
      <c r="H4911" s="495">
        <f>VLOOKUP(A4911,'02-Metrics'!A:R,18,FALSE)</f>
        <v>17421145.800000001</v>
      </c>
      <c r="I4911" s="496">
        <f t="shared" si="624"/>
        <v>-2.3603705216679833E-2</v>
      </c>
      <c r="J4911" s="496"/>
      <c r="K4911" s="183">
        <v>0</v>
      </c>
      <c r="L4911" s="180">
        <v>41698</v>
      </c>
      <c r="M4911" s="241" t="s">
        <v>1041</v>
      </c>
      <c r="S4911">
        <f t="shared" si="626"/>
        <v>2014</v>
      </c>
    </row>
    <row r="4912" spans="1:19" ht="15" customHeight="1">
      <c r="A4912" s="418" t="s">
        <v>1268</v>
      </c>
      <c r="B4912" s="494">
        <v>41729</v>
      </c>
      <c r="C4912" s="495">
        <v>327560.64</v>
      </c>
      <c r="D4912" s="495">
        <v>77210.41</v>
      </c>
      <c r="E4912" s="495">
        <f t="shared" si="630"/>
        <v>327560.64</v>
      </c>
      <c r="F4912" s="495">
        <f t="shared" si="630"/>
        <v>488414</v>
      </c>
      <c r="G4912" s="495">
        <f t="shared" si="628"/>
        <v>-160853.35999999999</v>
      </c>
      <c r="H4912" s="495">
        <f>VLOOKUP(A4912,'02-Metrics'!A:R,18,FALSE)</f>
        <v>17421145.800000001</v>
      </c>
      <c r="I4912" s="496">
        <f t="shared" si="624"/>
        <v>-9.2332250614652438E-3</v>
      </c>
      <c r="J4912" s="496"/>
      <c r="K4912" s="183">
        <v>0</v>
      </c>
      <c r="L4912" s="180">
        <v>41729</v>
      </c>
      <c r="M4912" s="241" t="s">
        <v>1041</v>
      </c>
      <c r="S4912">
        <f t="shared" si="626"/>
        <v>2014</v>
      </c>
    </row>
    <row r="4913" spans="1:19" ht="15" customHeight="1">
      <c r="A4913" s="418" t="s">
        <v>1268</v>
      </c>
      <c r="B4913" s="494">
        <v>41759</v>
      </c>
      <c r="C4913" s="495">
        <v>0</v>
      </c>
      <c r="D4913" s="495">
        <v>92784.43</v>
      </c>
      <c r="E4913" s="495">
        <f t="shared" si="630"/>
        <v>327560.64</v>
      </c>
      <c r="F4913" s="495">
        <f t="shared" si="630"/>
        <v>581198.42999999993</v>
      </c>
      <c r="G4913" s="495">
        <f t="shared" si="628"/>
        <v>-253637.78999999992</v>
      </c>
      <c r="H4913" s="495">
        <f>VLOOKUP(A4913,'02-Metrics'!A:R,18,FALSE)</f>
        <v>17421145.800000001</v>
      </c>
      <c r="I4913" s="496">
        <f t="shared" si="624"/>
        <v>-1.4559191049305144E-2</v>
      </c>
      <c r="J4913" s="496"/>
      <c r="K4913" s="183">
        <v>0</v>
      </c>
      <c r="L4913" s="180">
        <v>41759</v>
      </c>
      <c r="M4913" s="241" t="s">
        <v>1041</v>
      </c>
      <c r="S4913">
        <f t="shared" si="626"/>
        <v>2014</v>
      </c>
    </row>
    <row r="4914" spans="1:19" ht="15" customHeight="1">
      <c r="A4914" s="418" t="s">
        <v>1268</v>
      </c>
      <c r="B4914" s="494">
        <v>41790</v>
      </c>
      <c r="C4914" s="495">
        <v>0</v>
      </c>
      <c r="D4914" s="495">
        <v>87186.709999999992</v>
      </c>
      <c r="E4914" s="495">
        <f t="shared" si="630"/>
        <v>327560.64</v>
      </c>
      <c r="F4914" s="495">
        <f t="shared" si="630"/>
        <v>668385.1399999999</v>
      </c>
      <c r="G4914" s="495">
        <f t="shared" si="628"/>
        <v>-340824.49999999988</v>
      </c>
      <c r="H4914" s="495">
        <f>VLOOKUP(A4914,'02-Metrics'!A:R,18,FALSE)</f>
        <v>17421145.800000001</v>
      </c>
      <c r="I4914" s="496">
        <f t="shared" si="624"/>
        <v>-1.9563839480638515E-2</v>
      </c>
      <c r="J4914" s="496"/>
      <c r="K4914" s="183">
        <v>0</v>
      </c>
      <c r="L4914" s="180">
        <v>41790</v>
      </c>
      <c r="M4914" s="241" t="s">
        <v>1041</v>
      </c>
      <c r="S4914">
        <f t="shared" si="626"/>
        <v>2014</v>
      </c>
    </row>
    <row r="4915" spans="1:19" ht="15" customHeight="1">
      <c r="A4915" s="418" t="s">
        <v>1268</v>
      </c>
      <c r="B4915" s="494">
        <v>41820</v>
      </c>
      <c r="C4915" s="495">
        <v>0</v>
      </c>
      <c r="D4915" s="495">
        <v>79780.06</v>
      </c>
      <c r="E4915" s="495">
        <f t="shared" si="630"/>
        <v>327560.64</v>
      </c>
      <c r="F4915" s="495">
        <f t="shared" si="630"/>
        <v>748165.2</v>
      </c>
      <c r="G4915" s="495">
        <f t="shared" si="628"/>
        <v>-420604.55999999994</v>
      </c>
      <c r="H4915" s="495">
        <f>VLOOKUP(A4915,'02-Metrics'!A:R,18,FALSE)</f>
        <v>17421145.800000001</v>
      </c>
      <c r="I4915" s="496">
        <f t="shared" si="624"/>
        <v>-2.4143335049753151E-2</v>
      </c>
      <c r="J4915" s="496"/>
      <c r="K4915" s="183">
        <v>0</v>
      </c>
      <c r="L4915" s="180">
        <v>41820</v>
      </c>
      <c r="M4915" s="241" t="s">
        <v>1041</v>
      </c>
      <c r="S4915">
        <f t="shared" si="626"/>
        <v>2014</v>
      </c>
    </row>
    <row r="4916" spans="1:19" ht="15" customHeight="1">
      <c r="A4916" s="418" t="s">
        <v>1268</v>
      </c>
      <c r="B4916" s="494">
        <v>41851</v>
      </c>
      <c r="C4916" s="495">
        <v>0</v>
      </c>
      <c r="D4916" s="495">
        <v>189033.61</v>
      </c>
      <c r="E4916" s="495">
        <f t="shared" ref="E4916:F4931" si="631">C4916+E4915</f>
        <v>327560.64</v>
      </c>
      <c r="F4916" s="495">
        <f t="shared" si="631"/>
        <v>937198.80999999994</v>
      </c>
      <c r="G4916" s="495">
        <f t="shared" si="628"/>
        <v>-609638.16999999993</v>
      </c>
      <c r="H4916" s="495">
        <f>VLOOKUP(A4916,'02-Metrics'!A:R,18,FALSE)</f>
        <v>17421145.800000001</v>
      </c>
      <c r="I4916" s="496">
        <f t="shared" si="624"/>
        <v>-3.4994148892319117E-2</v>
      </c>
      <c r="J4916" s="496"/>
      <c r="K4916" s="183">
        <v>1010899</v>
      </c>
      <c r="L4916" s="180">
        <v>41851</v>
      </c>
      <c r="M4916" s="241" t="s">
        <v>1041</v>
      </c>
      <c r="S4916">
        <f t="shared" si="626"/>
        <v>2014</v>
      </c>
    </row>
    <row r="4917" spans="1:19" ht="15" customHeight="1">
      <c r="A4917" s="418" t="s">
        <v>1268</v>
      </c>
      <c r="B4917" s="494">
        <v>41882</v>
      </c>
      <c r="C4917" s="495">
        <v>0</v>
      </c>
      <c r="D4917" s="495">
        <v>288827.77</v>
      </c>
      <c r="E4917" s="495">
        <f t="shared" si="631"/>
        <v>327560.64</v>
      </c>
      <c r="F4917" s="495">
        <f t="shared" si="631"/>
        <v>1226026.58</v>
      </c>
      <c r="G4917" s="495">
        <f t="shared" si="628"/>
        <v>-898465.94000000006</v>
      </c>
      <c r="H4917" s="495">
        <f>VLOOKUP(A4917,'02-Metrics'!A:R,18,FALSE)</f>
        <v>17421145.800000001</v>
      </c>
      <c r="I4917" s="496">
        <f t="shared" si="624"/>
        <v>-5.1573297779299913E-2</v>
      </c>
      <c r="J4917" s="496"/>
      <c r="K4917" s="495">
        <v>0</v>
      </c>
      <c r="L4917" s="493">
        <v>41882</v>
      </c>
      <c r="M4917" s="241" t="s">
        <v>1041</v>
      </c>
      <c r="S4917">
        <f t="shared" si="626"/>
        <v>2014</v>
      </c>
    </row>
    <row r="4918" spans="1:19" ht="15" customHeight="1">
      <c r="A4918" s="418" t="s">
        <v>1268</v>
      </c>
      <c r="B4918" s="494">
        <v>41912</v>
      </c>
      <c r="C4918" s="495">
        <v>4486779.13</v>
      </c>
      <c r="D4918" s="495">
        <v>258753.98</v>
      </c>
      <c r="E4918" s="495">
        <f t="shared" si="631"/>
        <v>4814339.7699999996</v>
      </c>
      <c r="F4918" s="495">
        <f t="shared" si="631"/>
        <v>1484780.56</v>
      </c>
      <c r="G4918" s="495">
        <f t="shared" si="628"/>
        <v>3329559.2099999995</v>
      </c>
      <c r="H4918" s="495">
        <f>VLOOKUP(A4918,'02-Metrics'!A:R,18,FALSE)</f>
        <v>17421145.800000001</v>
      </c>
      <c r="I4918" s="496">
        <f t="shared" si="624"/>
        <v>0.19112171198291672</v>
      </c>
      <c r="J4918" s="496"/>
      <c r="K4918" s="183">
        <v>614584</v>
      </c>
      <c r="L4918" s="180">
        <v>41912</v>
      </c>
      <c r="M4918" s="241" t="s">
        <v>1041</v>
      </c>
      <c r="S4918">
        <f t="shared" si="626"/>
        <v>2014</v>
      </c>
    </row>
    <row r="4919" spans="1:19" ht="15" customHeight="1">
      <c r="A4919" s="418" t="s">
        <v>1268</v>
      </c>
      <c r="B4919" s="494">
        <v>41943</v>
      </c>
      <c r="C4919" s="495">
        <v>0</v>
      </c>
      <c r="D4919" s="495">
        <v>487318.28</v>
      </c>
      <c r="E4919" s="495">
        <f t="shared" si="631"/>
        <v>4814339.7699999996</v>
      </c>
      <c r="F4919" s="495">
        <f t="shared" si="631"/>
        <v>1972098.84</v>
      </c>
      <c r="G4919" s="495">
        <f t="shared" si="628"/>
        <v>2842240.9299999997</v>
      </c>
      <c r="H4919" s="495">
        <f>VLOOKUP(A4919,'02-Metrics'!A:R,18,FALSE)</f>
        <v>17421145.800000001</v>
      </c>
      <c r="I4919" s="496">
        <f t="shared" ref="I4919:I4963" si="632">G4919/H4919</f>
        <v>0.16314890895408266</v>
      </c>
      <c r="J4919" s="496"/>
      <c r="K4919" s="183">
        <v>636775</v>
      </c>
      <c r="L4919" s="180">
        <v>41943</v>
      </c>
      <c r="M4919" s="241" t="s">
        <v>1041</v>
      </c>
      <c r="S4919">
        <f t="shared" si="626"/>
        <v>2014</v>
      </c>
    </row>
    <row r="4920" spans="1:19" ht="15" customHeight="1">
      <c r="A4920" s="418" t="s">
        <v>1268</v>
      </c>
      <c r="B4920" s="494">
        <v>41973</v>
      </c>
      <c r="C4920" s="495">
        <v>0</v>
      </c>
      <c r="D4920" s="495">
        <v>278633.55999999994</v>
      </c>
      <c r="E4920" s="495">
        <f t="shared" si="631"/>
        <v>4814339.7699999996</v>
      </c>
      <c r="F4920" s="495">
        <f t="shared" si="631"/>
        <v>2250732.4</v>
      </c>
      <c r="G4920" s="495">
        <f t="shared" si="628"/>
        <v>2563607.3699999996</v>
      </c>
      <c r="H4920" s="495">
        <f>VLOOKUP(A4920,'02-Metrics'!A:R,18,FALSE)</f>
        <v>17421145.800000001</v>
      </c>
      <c r="I4920" s="496">
        <f t="shared" si="632"/>
        <v>0.14715492307055944</v>
      </c>
      <c r="J4920" s="496"/>
      <c r="K4920" s="183">
        <v>583973</v>
      </c>
      <c r="L4920" s="180">
        <v>41973</v>
      </c>
      <c r="M4920" s="241" t="s">
        <v>1041</v>
      </c>
      <c r="S4920">
        <f t="shared" si="626"/>
        <v>2014</v>
      </c>
    </row>
    <row r="4921" spans="1:19" ht="15" customHeight="1">
      <c r="A4921" s="418" t="s">
        <v>1268</v>
      </c>
      <c r="B4921" s="494">
        <v>42004</v>
      </c>
      <c r="C4921" s="495">
        <v>482367.61</v>
      </c>
      <c r="D4921" s="495">
        <v>1106281.04</v>
      </c>
      <c r="E4921" s="495">
        <f t="shared" si="631"/>
        <v>5296707.38</v>
      </c>
      <c r="F4921" s="495">
        <f t="shared" si="631"/>
        <v>3357013.44</v>
      </c>
      <c r="G4921" s="495">
        <f t="shared" si="628"/>
        <v>1939693.94</v>
      </c>
      <c r="H4921" s="495">
        <f>VLOOKUP(A4921,'02-Metrics'!A:R,18,FALSE)</f>
        <v>17421145.800000001</v>
      </c>
      <c r="I4921" s="496">
        <f t="shared" si="632"/>
        <v>0.11134135275993155</v>
      </c>
      <c r="J4921" s="496"/>
      <c r="K4921" s="183">
        <v>369952</v>
      </c>
      <c r="L4921" s="180">
        <v>42004</v>
      </c>
      <c r="M4921" s="241" t="s">
        <v>1041</v>
      </c>
      <c r="S4921">
        <f t="shared" si="626"/>
        <v>2014</v>
      </c>
    </row>
    <row r="4922" spans="1:19" ht="15" customHeight="1">
      <c r="A4922" s="418" t="s">
        <v>1268</v>
      </c>
      <c r="B4922" s="494">
        <v>42035</v>
      </c>
      <c r="C4922" s="495">
        <v>230752</v>
      </c>
      <c r="D4922" s="495">
        <v>552612</v>
      </c>
      <c r="E4922" s="495">
        <f t="shared" si="631"/>
        <v>5527459.3799999999</v>
      </c>
      <c r="F4922" s="495">
        <f t="shared" si="631"/>
        <v>3909625.44</v>
      </c>
      <c r="G4922" s="495">
        <f t="shared" si="628"/>
        <v>1617833.94</v>
      </c>
      <c r="H4922" s="495">
        <f>VLOOKUP(A4922,'02-Metrics'!A:R,18,FALSE)</f>
        <v>17421145.800000001</v>
      </c>
      <c r="I4922" s="496">
        <f t="shared" si="632"/>
        <v>9.2866104134206831E-2</v>
      </c>
      <c r="J4922" s="496"/>
      <c r="K4922" s="183">
        <v>715588</v>
      </c>
      <c r="L4922" s="180">
        <v>42035</v>
      </c>
      <c r="M4922" s="241" t="s">
        <v>1041</v>
      </c>
      <c r="S4922">
        <f t="shared" si="626"/>
        <v>2015</v>
      </c>
    </row>
    <row r="4923" spans="1:19" ht="15" customHeight="1">
      <c r="A4923" s="418" t="s">
        <v>1268</v>
      </c>
      <c r="B4923" s="494">
        <v>42063</v>
      </c>
      <c r="C4923" s="495">
        <v>146183</v>
      </c>
      <c r="D4923" s="495">
        <v>432488</v>
      </c>
      <c r="E4923" s="495">
        <f t="shared" si="631"/>
        <v>5673642.3799999999</v>
      </c>
      <c r="F4923" s="495">
        <f t="shared" si="631"/>
        <v>4342113.4399999995</v>
      </c>
      <c r="G4923" s="495">
        <f t="shared" si="628"/>
        <v>1331528.9400000004</v>
      </c>
      <c r="H4923" s="495">
        <f>VLOOKUP(A4923,'02-Metrics'!A:R,18,FALSE)</f>
        <v>17421145.800000001</v>
      </c>
      <c r="I4923" s="496">
        <f t="shared" si="632"/>
        <v>7.6431766043769653E-2</v>
      </c>
      <c r="J4923" s="496"/>
      <c r="K4923" s="183">
        <v>976455</v>
      </c>
      <c r="L4923" s="180">
        <v>42063</v>
      </c>
      <c r="M4923" s="241" t="s">
        <v>1041</v>
      </c>
      <c r="S4923">
        <f t="shared" si="626"/>
        <v>2015</v>
      </c>
    </row>
    <row r="4924" spans="1:19" ht="15" customHeight="1">
      <c r="A4924" s="418" t="s">
        <v>1268</v>
      </c>
      <c r="B4924" s="494">
        <v>42094</v>
      </c>
      <c r="C4924" s="495">
        <v>562527</v>
      </c>
      <c r="D4924" s="495">
        <v>324983</v>
      </c>
      <c r="E4924" s="495">
        <f t="shared" si="631"/>
        <v>6236169.3799999999</v>
      </c>
      <c r="F4924" s="495">
        <f t="shared" si="631"/>
        <v>4667096.4399999995</v>
      </c>
      <c r="G4924" s="495">
        <f t="shared" si="628"/>
        <v>1569072.9400000004</v>
      </c>
      <c r="H4924" s="495">
        <f>VLOOKUP(A4924,'02-Metrics'!A:R,18,FALSE)</f>
        <v>17421145.800000001</v>
      </c>
      <c r="I4924" s="496">
        <f t="shared" si="632"/>
        <v>9.0067149314599068E-2</v>
      </c>
      <c r="J4924" s="496"/>
      <c r="K4924" s="183">
        <v>0</v>
      </c>
      <c r="L4924" s="180">
        <v>42094</v>
      </c>
      <c r="M4924" s="241" t="s">
        <v>1041</v>
      </c>
      <c r="S4924">
        <f t="shared" si="626"/>
        <v>2015</v>
      </c>
    </row>
    <row r="4925" spans="1:19" ht="15" customHeight="1">
      <c r="A4925" s="418" t="s">
        <v>1268</v>
      </c>
      <c r="B4925" s="494">
        <v>42124</v>
      </c>
      <c r="C4925" s="495">
        <v>385837</v>
      </c>
      <c r="D4925" s="495">
        <v>649494</v>
      </c>
      <c r="E4925" s="495">
        <f t="shared" si="631"/>
        <v>6622006.3799999999</v>
      </c>
      <c r="F4925" s="495">
        <f t="shared" si="631"/>
        <v>5316590.4399999995</v>
      </c>
      <c r="G4925" s="495">
        <f t="shared" si="628"/>
        <v>1305415.9400000004</v>
      </c>
      <c r="H4925" s="495">
        <f>VLOOKUP(A4925,'02-Metrics'!A:R,18,FALSE)</f>
        <v>17421145.800000001</v>
      </c>
      <c r="I4925" s="496">
        <f t="shared" si="632"/>
        <v>7.4932840525334471E-2</v>
      </c>
      <c r="J4925" s="496"/>
      <c r="K4925" s="183">
        <v>1184256</v>
      </c>
      <c r="L4925" s="180">
        <v>42124</v>
      </c>
      <c r="M4925" s="241" t="s">
        <v>1041</v>
      </c>
      <c r="S4925">
        <f t="shared" si="626"/>
        <v>2015</v>
      </c>
    </row>
    <row r="4926" spans="1:19" ht="15" customHeight="1">
      <c r="A4926" s="418" t="s">
        <v>1268</v>
      </c>
      <c r="B4926" s="494">
        <v>42155</v>
      </c>
      <c r="C4926" s="495">
        <v>0</v>
      </c>
      <c r="D4926" s="495">
        <v>1066058</v>
      </c>
      <c r="E4926" s="495">
        <f t="shared" si="631"/>
        <v>6622006.3799999999</v>
      </c>
      <c r="F4926" s="495">
        <f t="shared" si="631"/>
        <v>6382648.4399999995</v>
      </c>
      <c r="G4926" s="495">
        <f t="shared" si="628"/>
        <v>239357.94000000041</v>
      </c>
      <c r="H4926" s="495">
        <f>VLOOKUP(A4926,'02-Metrics'!A:R,18,FALSE)</f>
        <v>17421145.800000001</v>
      </c>
      <c r="I4926" s="496">
        <f t="shared" si="632"/>
        <v>1.3739506158085215E-2</v>
      </c>
      <c r="J4926" s="496"/>
      <c r="K4926" s="183">
        <v>542399</v>
      </c>
      <c r="L4926" s="180">
        <v>42155</v>
      </c>
      <c r="M4926" s="241" t="s">
        <v>1041</v>
      </c>
      <c r="S4926">
        <f t="shared" si="626"/>
        <v>2015</v>
      </c>
    </row>
    <row r="4927" spans="1:19" ht="15" customHeight="1">
      <c r="A4927" s="418" t="s">
        <v>1268</v>
      </c>
      <c r="B4927" s="494">
        <v>42185</v>
      </c>
      <c r="C4927" s="495">
        <v>682272</v>
      </c>
      <c r="D4927" s="495">
        <v>598183</v>
      </c>
      <c r="E4927" s="495">
        <f t="shared" si="631"/>
        <v>7304278.3799999999</v>
      </c>
      <c r="F4927" s="495">
        <f t="shared" si="631"/>
        <v>6980831.4399999995</v>
      </c>
      <c r="G4927" s="495">
        <f t="shared" si="628"/>
        <v>323446.94000000041</v>
      </c>
      <c r="H4927" s="495">
        <f>VLOOKUP(A4927,'02-Metrics'!A:R,18,FALSE)</f>
        <v>17421145.800000001</v>
      </c>
      <c r="I4927" s="496">
        <f t="shared" si="632"/>
        <v>1.8566341371185839E-2</v>
      </c>
      <c r="J4927" s="496"/>
      <c r="K4927" s="183">
        <v>1266465</v>
      </c>
      <c r="L4927" s="180">
        <v>42185</v>
      </c>
      <c r="M4927" s="241" t="s">
        <v>1041</v>
      </c>
      <c r="S4927">
        <f t="shared" si="626"/>
        <v>2015</v>
      </c>
    </row>
    <row r="4928" spans="1:19" ht="15" customHeight="1">
      <c r="A4928" s="418" t="s">
        <v>1268</v>
      </c>
      <c r="B4928" s="494">
        <v>42216</v>
      </c>
      <c r="C4928" s="495">
        <v>580510</v>
      </c>
      <c r="D4928" s="495">
        <v>790977</v>
      </c>
      <c r="E4928" s="495">
        <f t="shared" si="631"/>
        <v>7884788.3799999999</v>
      </c>
      <c r="F4928" s="495">
        <f t="shared" si="631"/>
        <v>7771808.4399999995</v>
      </c>
      <c r="G4928" s="495">
        <f t="shared" si="628"/>
        <v>112979.94000000041</v>
      </c>
      <c r="H4928" s="495">
        <f>VLOOKUP(A4928,'02-Metrics'!A:R,18,FALSE)</f>
        <v>17421145.800000001</v>
      </c>
      <c r="I4928" s="496">
        <f t="shared" si="632"/>
        <v>6.4852186702897812E-3</v>
      </c>
      <c r="J4928" s="496"/>
      <c r="K4928" s="183">
        <v>1174518</v>
      </c>
      <c r="L4928" s="180">
        <v>42216</v>
      </c>
      <c r="M4928" s="241" t="s">
        <v>1041</v>
      </c>
      <c r="S4928">
        <f t="shared" si="626"/>
        <v>2015</v>
      </c>
    </row>
    <row r="4929" spans="1:19" ht="15" customHeight="1">
      <c r="A4929" s="418" t="s">
        <v>1268</v>
      </c>
      <c r="B4929" s="494">
        <v>42247</v>
      </c>
      <c r="C4929" s="495">
        <v>0</v>
      </c>
      <c r="D4929" s="495">
        <v>605922</v>
      </c>
      <c r="E4929" s="495">
        <f t="shared" si="631"/>
        <v>7884788.3799999999</v>
      </c>
      <c r="F4929" s="495">
        <f t="shared" si="631"/>
        <v>8377730.4399999995</v>
      </c>
      <c r="G4929" s="495">
        <f t="shared" si="628"/>
        <v>-492942.05999999959</v>
      </c>
      <c r="H4929" s="495">
        <f>VLOOKUP(A4929,'02-Metrics'!A:R,18,FALSE)</f>
        <v>17421145.800000001</v>
      </c>
      <c r="I4929" s="496">
        <f t="shared" si="632"/>
        <v>-2.8295616468579213E-2</v>
      </c>
      <c r="J4929" s="496"/>
      <c r="K4929" s="183">
        <v>0</v>
      </c>
      <c r="L4929" s="180">
        <v>42247</v>
      </c>
      <c r="M4929" s="241" t="s">
        <v>1041</v>
      </c>
      <c r="S4929">
        <f t="shared" si="626"/>
        <v>2015</v>
      </c>
    </row>
    <row r="4930" spans="1:19" ht="15" customHeight="1">
      <c r="A4930" s="418" t="s">
        <v>1268</v>
      </c>
      <c r="B4930" s="494">
        <v>42277</v>
      </c>
      <c r="C4930" s="495">
        <v>726448</v>
      </c>
      <c r="D4930" s="495">
        <v>955858</v>
      </c>
      <c r="E4930" s="495">
        <f t="shared" si="631"/>
        <v>8611236.379999999</v>
      </c>
      <c r="F4930" s="495">
        <f t="shared" si="631"/>
        <v>9333588.4399999995</v>
      </c>
      <c r="G4930" s="495">
        <f t="shared" si="628"/>
        <v>-722352.06000000052</v>
      </c>
      <c r="H4930" s="495">
        <f>VLOOKUP(A4930,'02-Metrics'!A:R,18,FALSE)</f>
        <v>17421145.800000001</v>
      </c>
      <c r="I4930" s="496">
        <f t="shared" si="632"/>
        <v>-4.1464095892016502E-2</v>
      </c>
      <c r="J4930" s="496"/>
      <c r="K4930" s="183">
        <v>526005</v>
      </c>
      <c r="L4930" s="180">
        <v>42277</v>
      </c>
      <c r="M4930" s="241" t="s">
        <v>1041</v>
      </c>
      <c r="S4930">
        <f t="shared" si="626"/>
        <v>2015</v>
      </c>
    </row>
    <row r="4931" spans="1:19" ht="15" customHeight="1">
      <c r="A4931" s="418" t="s">
        <v>1268</v>
      </c>
      <c r="B4931" s="494">
        <v>42308</v>
      </c>
      <c r="C4931" s="495">
        <v>0</v>
      </c>
      <c r="D4931" s="495">
        <v>321024</v>
      </c>
      <c r="E4931" s="495">
        <f t="shared" si="631"/>
        <v>8611236.379999999</v>
      </c>
      <c r="F4931" s="495">
        <f t="shared" si="631"/>
        <v>9654612.4399999995</v>
      </c>
      <c r="G4931" s="495">
        <f t="shared" si="628"/>
        <v>-1043376.0600000005</v>
      </c>
      <c r="H4931" s="495">
        <f>VLOOKUP(A4931,'02-Metrics'!A:R,18,FALSE)</f>
        <v>17421145.800000001</v>
      </c>
      <c r="I4931" s="496">
        <f t="shared" si="632"/>
        <v>-5.9891356858973101E-2</v>
      </c>
      <c r="J4931" s="496"/>
      <c r="K4931" s="183">
        <v>589862</v>
      </c>
      <c r="L4931" s="180">
        <v>42308</v>
      </c>
      <c r="M4931" s="241" t="s">
        <v>1041</v>
      </c>
      <c r="S4931">
        <f t="shared" ref="S4931:S4963" si="633">YEAR(B4931)</f>
        <v>2015</v>
      </c>
    </row>
    <row r="4932" spans="1:19" ht="15" customHeight="1">
      <c r="A4932" s="418" t="s">
        <v>1268</v>
      </c>
      <c r="B4932" s="494">
        <v>42338</v>
      </c>
      <c r="C4932" s="495">
        <v>0</v>
      </c>
      <c r="D4932" s="495">
        <v>240630</v>
      </c>
      <c r="E4932" s="495">
        <f t="shared" ref="E4932:F4947" si="634">C4932+E4931</f>
        <v>8611236.379999999</v>
      </c>
      <c r="F4932" s="495">
        <f t="shared" si="634"/>
        <v>9895242.4399999995</v>
      </c>
      <c r="G4932" s="495">
        <f t="shared" si="628"/>
        <v>-1284006.0600000005</v>
      </c>
      <c r="H4932" s="495">
        <f>VLOOKUP(A4932,'02-Metrics'!A:R,18,FALSE)</f>
        <v>17421145.800000001</v>
      </c>
      <c r="I4932" s="496">
        <f t="shared" si="632"/>
        <v>-7.3703881176403474E-2</v>
      </c>
      <c r="J4932" s="496"/>
      <c r="K4932" s="183">
        <v>197670</v>
      </c>
      <c r="L4932" s="180">
        <v>42338</v>
      </c>
      <c r="M4932" s="241" t="s">
        <v>1041</v>
      </c>
      <c r="S4932">
        <f t="shared" si="633"/>
        <v>2015</v>
      </c>
    </row>
    <row r="4933" spans="1:19" ht="15" customHeight="1">
      <c r="A4933" s="418" t="s">
        <v>1268</v>
      </c>
      <c r="B4933" s="494">
        <v>42369</v>
      </c>
      <c r="C4933" s="495">
        <v>899642</v>
      </c>
      <c r="D4933" s="495">
        <v>254894</v>
      </c>
      <c r="E4933" s="495">
        <f t="shared" si="634"/>
        <v>9510878.379999999</v>
      </c>
      <c r="F4933" s="495">
        <f t="shared" si="634"/>
        <v>10150136.439999999</v>
      </c>
      <c r="G4933" s="495">
        <f t="shared" si="628"/>
        <v>-639258.06000000052</v>
      </c>
      <c r="H4933" s="495">
        <f>VLOOKUP(A4933,'02-Metrics'!A:R,18,FALSE)</f>
        <v>17421145.800000001</v>
      </c>
      <c r="I4933" s="496">
        <f t="shared" si="632"/>
        <v>-3.669437517709085E-2</v>
      </c>
      <c r="J4933" s="496"/>
      <c r="K4933" s="183">
        <v>261673</v>
      </c>
      <c r="L4933" s="180">
        <v>42369</v>
      </c>
      <c r="M4933" s="241" t="s">
        <v>1041</v>
      </c>
      <c r="S4933">
        <f t="shared" si="633"/>
        <v>2015</v>
      </c>
    </row>
    <row r="4934" spans="1:19" ht="15" customHeight="1">
      <c r="A4934" s="418" t="s">
        <v>1268</v>
      </c>
      <c r="B4934" s="494">
        <v>42400</v>
      </c>
      <c r="C4934" s="495">
        <v>0</v>
      </c>
      <c r="D4934" s="495">
        <v>181452</v>
      </c>
      <c r="E4934" s="495">
        <f t="shared" si="634"/>
        <v>9510878.379999999</v>
      </c>
      <c r="F4934" s="495">
        <f t="shared" si="634"/>
        <v>10331588.439999999</v>
      </c>
      <c r="G4934" s="495">
        <f t="shared" si="628"/>
        <v>-820710.06000000052</v>
      </c>
      <c r="H4934" s="495">
        <f>VLOOKUP(A4934,'02-Metrics'!A:R,18,FALSE)</f>
        <v>17421145.800000001</v>
      </c>
      <c r="I4934" s="496">
        <f t="shared" si="632"/>
        <v>-4.7109993190000192E-2</v>
      </c>
      <c r="J4934" s="496"/>
      <c r="K4934" s="183">
        <v>0</v>
      </c>
      <c r="L4934" s="180">
        <v>42400</v>
      </c>
      <c r="M4934" s="241" t="s">
        <v>1041</v>
      </c>
      <c r="S4934">
        <f t="shared" si="633"/>
        <v>2016</v>
      </c>
    </row>
    <row r="4935" spans="1:19" ht="15" customHeight="1">
      <c r="A4935" s="418" t="s">
        <v>1268</v>
      </c>
      <c r="B4935" s="494">
        <v>42429</v>
      </c>
      <c r="C4935" s="495">
        <v>300770</v>
      </c>
      <c r="D4935" s="495">
        <v>190093</v>
      </c>
      <c r="E4935" s="495">
        <f t="shared" si="634"/>
        <v>9811648.379999999</v>
      </c>
      <c r="F4935" s="495">
        <f t="shared" si="634"/>
        <v>10521681.439999999</v>
      </c>
      <c r="G4935" s="495">
        <f t="shared" si="628"/>
        <v>-710033.06000000052</v>
      </c>
      <c r="H4935" s="495">
        <f>VLOOKUP(A4935,'02-Metrics'!A:R,18,FALSE)</f>
        <v>17421145.800000001</v>
      </c>
      <c r="I4935" s="496">
        <f t="shared" si="632"/>
        <v>-4.0756966743255227E-2</v>
      </c>
      <c r="J4935" s="496"/>
      <c r="K4935" s="183">
        <v>0</v>
      </c>
      <c r="L4935" s="180">
        <v>42429</v>
      </c>
      <c r="M4935" s="241" t="s">
        <v>1041</v>
      </c>
      <c r="S4935">
        <f t="shared" si="633"/>
        <v>2016</v>
      </c>
    </row>
    <row r="4936" spans="1:19" ht="15" customHeight="1">
      <c r="A4936" s="418" t="s">
        <v>1268</v>
      </c>
      <c r="B4936" s="494">
        <v>42460</v>
      </c>
      <c r="C4936" s="495">
        <v>0</v>
      </c>
      <c r="D4936" s="495">
        <v>554825</v>
      </c>
      <c r="E4936" s="495">
        <f t="shared" si="634"/>
        <v>9811648.379999999</v>
      </c>
      <c r="F4936" s="495">
        <f t="shared" si="634"/>
        <v>11076506.439999999</v>
      </c>
      <c r="G4936" s="495">
        <f t="shared" si="628"/>
        <v>-1264858.0600000005</v>
      </c>
      <c r="H4936" s="495">
        <f>VLOOKUP(A4936,'02-Metrics'!A:R,18,FALSE)</f>
        <v>17421145.800000001</v>
      </c>
      <c r="I4936" s="496">
        <f t="shared" si="632"/>
        <v>-7.2604757145193086E-2</v>
      </c>
      <c r="J4936" s="496"/>
      <c r="K4936" s="183">
        <v>568528</v>
      </c>
      <c r="L4936" s="180">
        <v>42460</v>
      </c>
      <c r="M4936" s="241" t="s">
        <v>1041</v>
      </c>
      <c r="S4936">
        <f t="shared" si="633"/>
        <v>2016</v>
      </c>
    </row>
    <row r="4937" spans="1:19" ht="15" customHeight="1">
      <c r="A4937" s="418" t="s">
        <v>1268</v>
      </c>
      <c r="B4937" s="494">
        <v>42490</v>
      </c>
      <c r="C4937" s="495">
        <v>0</v>
      </c>
      <c r="D4937" s="495">
        <v>145417</v>
      </c>
      <c r="E4937" s="495">
        <f t="shared" si="634"/>
        <v>9811648.379999999</v>
      </c>
      <c r="F4937" s="495">
        <f t="shared" si="634"/>
        <v>11221923.439999999</v>
      </c>
      <c r="G4937" s="495">
        <f t="shared" si="628"/>
        <v>-1410275.0600000005</v>
      </c>
      <c r="H4937" s="495">
        <f>VLOOKUP(A4937,'02-Metrics'!A:R,18,FALSE)</f>
        <v>17421145.800000001</v>
      </c>
      <c r="I4937" s="496">
        <f t="shared" si="632"/>
        <v>-8.0951911900077236E-2</v>
      </c>
      <c r="J4937" s="496"/>
      <c r="K4937" s="183">
        <v>0</v>
      </c>
      <c r="L4937" s="180">
        <v>42490</v>
      </c>
      <c r="M4937" s="241" t="s">
        <v>1041</v>
      </c>
      <c r="S4937">
        <f t="shared" si="633"/>
        <v>2016</v>
      </c>
    </row>
    <row r="4938" spans="1:19" ht="15" customHeight="1">
      <c r="A4938" s="418" t="s">
        <v>1268</v>
      </c>
      <c r="B4938" s="494">
        <v>42521</v>
      </c>
      <c r="C4938" s="495">
        <v>0</v>
      </c>
      <c r="D4938" s="495">
        <v>188996</v>
      </c>
      <c r="E4938" s="495">
        <f t="shared" si="634"/>
        <v>9811648.379999999</v>
      </c>
      <c r="F4938" s="495">
        <f t="shared" si="634"/>
        <v>11410919.439999999</v>
      </c>
      <c r="G4938" s="495">
        <f t="shared" si="628"/>
        <v>-1599271.0600000005</v>
      </c>
      <c r="H4938" s="495">
        <f>VLOOKUP(A4938,'02-Metrics'!A:R,18,FALSE)</f>
        <v>17421145.800000001</v>
      </c>
      <c r="I4938" s="496">
        <f t="shared" si="632"/>
        <v>-9.1800566872013697E-2</v>
      </c>
      <c r="J4938" s="496"/>
      <c r="K4938" s="183">
        <v>294683</v>
      </c>
      <c r="L4938" s="180">
        <v>42521</v>
      </c>
      <c r="M4938" s="241" t="s">
        <v>1041</v>
      </c>
      <c r="S4938">
        <f t="shared" si="633"/>
        <v>2016</v>
      </c>
    </row>
    <row r="4939" spans="1:19" ht="15" customHeight="1">
      <c r="A4939" s="418" t="s">
        <v>1268</v>
      </c>
      <c r="B4939" s="494">
        <v>42551</v>
      </c>
      <c r="C4939" s="495">
        <v>316081</v>
      </c>
      <c r="D4939" s="495">
        <v>153380</v>
      </c>
      <c r="E4939" s="495">
        <f t="shared" si="634"/>
        <v>10127729.379999999</v>
      </c>
      <c r="F4939" s="495">
        <f t="shared" si="634"/>
        <v>11564299.439999999</v>
      </c>
      <c r="G4939" s="495">
        <f t="shared" si="628"/>
        <v>-1436570.0600000005</v>
      </c>
      <c r="H4939" s="495">
        <f>VLOOKUP(A4939,'02-Metrics'!A:R,18,FALSE)</f>
        <v>17421145.800000001</v>
      </c>
      <c r="I4939" s="496">
        <f t="shared" si="632"/>
        <v>-8.2461284492550455E-2</v>
      </c>
      <c r="J4939" s="496"/>
      <c r="K4939" s="183">
        <v>0</v>
      </c>
      <c r="L4939" s="180">
        <v>42551</v>
      </c>
      <c r="M4939" s="241" t="s">
        <v>1041</v>
      </c>
      <c r="O4939" s="4"/>
      <c r="S4939">
        <f t="shared" si="633"/>
        <v>2016</v>
      </c>
    </row>
    <row r="4940" spans="1:19" ht="15" customHeight="1">
      <c r="A4940" s="418" t="s">
        <v>1268</v>
      </c>
      <c r="B4940" s="494">
        <v>42582</v>
      </c>
      <c r="C4940" s="495">
        <v>263606</v>
      </c>
      <c r="D4940" s="495">
        <v>40002</v>
      </c>
      <c r="E4940" s="495">
        <f t="shared" si="634"/>
        <v>10391335.379999999</v>
      </c>
      <c r="F4940" s="495">
        <f t="shared" si="634"/>
        <v>11604301.439999999</v>
      </c>
      <c r="G4940" s="495">
        <f t="shared" si="628"/>
        <v>-1212966.0600000005</v>
      </c>
      <c r="H4940" s="495">
        <f>VLOOKUP(A4940,'02-Metrics'!A:R,18,FALSE)</f>
        <v>17421145.800000001</v>
      </c>
      <c r="I4940" s="496">
        <f t="shared" si="632"/>
        <v>-6.9626078211227668E-2</v>
      </c>
      <c r="J4940" s="496"/>
      <c r="K4940" s="183">
        <v>0</v>
      </c>
      <c r="L4940" s="180">
        <v>42582</v>
      </c>
      <c r="M4940" s="241" t="s">
        <v>1041</v>
      </c>
      <c r="S4940">
        <f t="shared" si="633"/>
        <v>2016</v>
      </c>
    </row>
    <row r="4941" spans="1:19" ht="15" customHeight="1">
      <c r="A4941" s="418" t="s">
        <v>1268</v>
      </c>
      <c r="B4941" s="494">
        <v>42613</v>
      </c>
      <c r="C4941" s="495">
        <v>0</v>
      </c>
      <c r="D4941" s="495">
        <v>75247</v>
      </c>
      <c r="E4941" s="495">
        <f t="shared" si="634"/>
        <v>10391335.379999999</v>
      </c>
      <c r="F4941" s="495">
        <f t="shared" si="634"/>
        <v>11679548.439999999</v>
      </c>
      <c r="G4941" s="495">
        <f t="shared" si="628"/>
        <v>-1288213.0600000005</v>
      </c>
      <c r="H4941" s="495">
        <f>VLOOKUP(A4941,'02-Metrics'!A:R,18,FALSE)</f>
        <v>17421145.800000001</v>
      </c>
      <c r="I4941" s="496">
        <f t="shared" si="632"/>
        <v>-7.3945369310898054E-2</v>
      </c>
      <c r="J4941" s="496"/>
      <c r="K4941" s="183">
        <v>0</v>
      </c>
      <c r="L4941" s="180">
        <v>42613</v>
      </c>
      <c r="M4941" s="241" t="s">
        <v>1041</v>
      </c>
      <c r="S4941">
        <f t="shared" si="633"/>
        <v>2016</v>
      </c>
    </row>
    <row r="4942" spans="1:19" ht="15" customHeight="1">
      <c r="A4942" s="418" t="s">
        <v>1268</v>
      </c>
      <c r="B4942" s="494">
        <v>42643</v>
      </c>
      <c r="C4942" s="495">
        <v>0</v>
      </c>
      <c r="D4942" s="495">
        <v>42460</v>
      </c>
      <c r="E4942" s="495">
        <f t="shared" si="634"/>
        <v>10391335.379999999</v>
      </c>
      <c r="F4942" s="495">
        <f t="shared" si="634"/>
        <v>11722008.439999999</v>
      </c>
      <c r="G4942" s="495">
        <f t="shared" si="628"/>
        <v>-1330673.0600000005</v>
      </c>
      <c r="H4942" s="495">
        <f>VLOOKUP(A4942,'02-Metrics'!A:R,18,FALSE)</f>
        <v>17421145.800000001</v>
      </c>
      <c r="I4942" s="496">
        <f t="shared" si="632"/>
        <v>-7.6382637243068166E-2</v>
      </c>
      <c r="J4942" s="496"/>
      <c r="K4942" s="183">
        <v>0</v>
      </c>
      <c r="L4942" s="180">
        <v>42643</v>
      </c>
      <c r="M4942" s="241" t="s">
        <v>1041</v>
      </c>
      <c r="S4942">
        <f t="shared" si="633"/>
        <v>2016</v>
      </c>
    </row>
    <row r="4943" spans="1:19" ht="15" customHeight="1">
      <c r="A4943" s="418" t="s">
        <v>1268</v>
      </c>
      <c r="B4943" s="494">
        <v>42674</v>
      </c>
      <c r="C4943" s="495">
        <v>0</v>
      </c>
      <c r="D4943" s="495">
        <v>40916</v>
      </c>
      <c r="E4943" s="495">
        <f t="shared" si="634"/>
        <v>10391335.379999999</v>
      </c>
      <c r="F4943" s="495">
        <f t="shared" si="634"/>
        <v>11762924.439999999</v>
      </c>
      <c r="G4943" s="495">
        <f t="shared" si="628"/>
        <v>-1371589.0600000005</v>
      </c>
      <c r="H4943" s="495">
        <f>VLOOKUP(A4943,'02-Metrics'!A:R,18,FALSE)</f>
        <v>17421145.800000001</v>
      </c>
      <c r="I4943" s="496">
        <f>G4943/H4943</f>
        <v>-7.873127725043208E-2</v>
      </c>
      <c r="J4943" s="496"/>
      <c r="K4943" s="183">
        <v>0</v>
      </c>
      <c r="L4943" s="180">
        <v>42674</v>
      </c>
      <c r="M4943" s="241" t="s">
        <v>1041</v>
      </c>
      <c r="S4943">
        <f t="shared" si="633"/>
        <v>2016</v>
      </c>
    </row>
    <row r="4944" spans="1:19" ht="15" customHeight="1">
      <c r="A4944" s="418" t="s">
        <v>1268</v>
      </c>
      <c r="B4944" s="494">
        <v>42704</v>
      </c>
      <c r="C4944" s="495">
        <v>0</v>
      </c>
      <c r="D4944" s="495">
        <v>43820</v>
      </c>
      <c r="E4944" s="495">
        <f t="shared" si="634"/>
        <v>10391335.379999999</v>
      </c>
      <c r="F4944" s="495">
        <f t="shared" si="634"/>
        <v>11806744.439999999</v>
      </c>
      <c r="G4944" s="495">
        <f t="shared" ref="G4944:G4963" si="635">E4944-F4944</f>
        <v>-1415409.0600000005</v>
      </c>
      <c r="H4944" s="495">
        <f>VLOOKUP(A4944,'02-Metrics'!A:R,18,FALSE)</f>
        <v>17421145.800000001</v>
      </c>
      <c r="I4944" s="496">
        <f t="shared" si="632"/>
        <v>-8.1246611230358937E-2</v>
      </c>
      <c r="J4944" s="496"/>
      <c r="K4944" s="183">
        <v>440712</v>
      </c>
      <c r="L4944" s="180">
        <v>42704</v>
      </c>
      <c r="M4944" s="241" t="s">
        <v>1041</v>
      </c>
      <c r="S4944">
        <f t="shared" si="633"/>
        <v>2016</v>
      </c>
    </row>
    <row r="4945" spans="1:19" ht="15" customHeight="1">
      <c r="A4945" s="418" t="s">
        <v>1268</v>
      </c>
      <c r="B4945" s="494">
        <v>42766</v>
      </c>
      <c r="C4945" s="495">
        <v>0</v>
      </c>
      <c r="D4945" s="495">
        <v>52746</v>
      </c>
      <c r="E4945" s="495">
        <f t="shared" si="634"/>
        <v>10391335.379999999</v>
      </c>
      <c r="F4945" s="495">
        <f t="shared" si="634"/>
        <v>11859490.439999999</v>
      </c>
      <c r="G4945" s="495">
        <f t="shared" si="635"/>
        <v>-1468155.0600000005</v>
      </c>
      <c r="H4945" s="495">
        <f>VLOOKUP(A4945,'02-Metrics'!A:R,18,FALSE)</f>
        <v>17421145.800000001</v>
      </c>
      <c r="I4945" s="496">
        <f t="shared" si="632"/>
        <v>-8.427431105019513E-2</v>
      </c>
      <c r="J4945" s="496"/>
      <c r="K4945" s="183">
        <v>0</v>
      </c>
      <c r="L4945" s="180">
        <v>42766</v>
      </c>
      <c r="M4945" s="241" t="s">
        <v>1041</v>
      </c>
      <c r="S4945">
        <f t="shared" si="633"/>
        <v>2017</v>
      </c>
    </row>
    <row r="4946" spans="1:19" ht="15" customHeight="1">
      <c r="A4946" s="418" t="s">
        <v>1268</v>
      </c>
      <c r="B4946" s="494">
        <v>42794</v>
      </c>
      <c r="C4946" s="495">
        <v>0</v>
      </c>
      <c r="D4946" s="495">
        <v>64065</v>
      </c>
      <c r="E4946" s="495">
        <f t="shared" si="634"/>
        <v>10391335.379999999</v>
      </c>
      <c r="F4946" s="495">
        <f t="shared" si="634"/>
        <v>11923555.439999999</v>
      </c>
      <c r="G4946" s="495">
        <f t="shared" si="635"/>
        <v>-1532220.0600000005</v>
      </c>
      <c r="H4946" s="495">
        <f>VLOOKUP(A4946,'02-Metrics'!A:R,18,FALSE)</f>
        <v>17421145.800000001</v>
      </c>
      <c r="I4946" s="496">
        <f t="shared" si="632"/>
        <v>-8.7951738513089101E-2</v>
      </c>
      <c r="J4946" s="496"/>
      <c r="K4946" s="183">
        <v>0</v>
      </c>
      <c r="L4946" s="180">
        <v>42794</v>
      </c>
      <c r="M4946" s="241" t="s">
        <v>1041</v>
      </c>
      <c r="S4946">
        <f t="shared" si="633"/>
        <v>2017</v>
      </c>
    </row>
    <row r="4947" spans="1:19" ht="15" customHeight="1">
      <c r="A4947" s="418" t="s">
        <v>1268</v>
      </c>
      <c r="B4947" s="494">
        <v>42825</v>
      </c>
      <c r="C4947" s="495">
        <v>583453</v>
      </c>
      <c r="D4947" s="495">
        <v>118483</v>
      </c>
      <c r="E4947" s="495">
        <f t="shared" si="634"/>
        <v>10974788.379999999</v>
      </c>
      <c r="F4947" s="495">
        <f t="shared" si="634"/>
        <v>12042038.439999999</v>
      </c>
      <c r="G4947" s="495">
        <f t="shared" si="635"/>
        <v>-1067250.0600000005</v>
      </c>
      <c r="H4947" s="495">
        <f>VLOOKUP(A4947,'02-Metrics'!A:R,18,FALSE)</f>
        <v>17421145.800000001</v>
      </c>
      <c r="I4947" s="496">
        <f t="shared" si="632"/>
        <v>-6.1261760406138184E-2</v>
      </c>
      <c r="J4947" s="496"/>
      <c r="K4947" s="183">
        <v>0</v>
      </c>
      <c r="L4947" s="180">
        <v>42825</v>
      </c>
      <c r="M4947" s="241" t="s">
        <v>1041</v>
      </c>
      <c r="S4947">
        <f t="shared" si="633"/>
        <v>2017</v>
      </c>
    </row>
    <row r="4948" spans="1:19" ht="15" customHeight="1">
      <c r="A4948" s="418" t="s">
        <v>1268</v>
      </c>
      <c r="B4948" s="494">
        <v>42855</v>
      </c>
      <c r="C4948" s="495">
        <v>0</v>
      </c>
      <c r="D4948" s="495">
        <v>11000</v>
      </c>
      <c r="E4948" s="495">
        <f t="shared" ref="E4948:F4950" si="636">C4948+E4947</f>
        <v>10974788.379999999</v>
      </c>
      <c r="F4948" s="495">
        <f t="shared" si="636"/>
        <v>12053038.439999999</v>
      </c>
      <c r="G4948" s="495">
        <f t="shared" si="635"/>
        <v>-1078250.0600000005</v>
      </c>
      <c r="H4948" s="495">
        <f>VLOOKUP(A4948,'02-Metrics'!A:R,18,FALSE)</f>
        <v>17421145.800000001</v>
      </c>
      <c r="I4948" s="496">
        <f t="shared" si="632"/>
        <v>-6.189317696887655E-2</v>
      </c>
      <c r="J4948" s="496"/>
      <c r="K4948" s="183">
        <v>0</v>
      </c>
      <c r="L4948" s="180">
        <v>42855</v>
      </c>
      <c r="M4948" s="241" t="s">
        <v>1041</v>
      </c>
      <c r="S4948">
        <f t="shared" si="633"/>
        <v>2017</v>
      </c>
    </row>
    <row r="4949" spans="1:19" ht="15" customHeight="1">
      <c r="A4949" s="418" t="s">
        <v>1268</v>
      </c>
      <c r="B4949" s="494">
        <v>42947</v>
      </c>
      <c r="C4949" s="495">
        <v>0</v>
      </c>
      <c r="D4949" s="495">
        <v>3582</v>
      </c>
      <c r="E4949" s="495">
        <f t="shared" si="636"/>
        <v>10974788.379999999</v>
      </c>
      <c r="F4949" s="495">
        <f t="shared" si="636"/>
        <v>12056620.439999999</v>
      </c>
      <c r="G4949" s="495">
        <f t="shared" si="635"/>
        <v>-1081832.0600000005</v>
      </c>
      <c r="H4949" s="495">
        <f>VLOOKUP(A4949,'02-Metrics'!A:R,18,FALSE)</f>
        <v>17421145.800000001</v>
      </c>
      <c r="I4949" s="496">
        <f t="shared" si="632"/>
        <v>-6.2098789162306448E-2</v>
      </c>
      <c r="J4949" s="496"/>
      <c r="K4949" s="495">
        <v>0</v>
      </c>
      <c r="L4949" s="493">
        <v>42947</v>
      </c>
      <c r="M4949" s="241" t="s">
        <v>1041</v>
      </c>
      <c r="S4949">
        <f t="shared" si="633"/>
        <v>2017</v>
      </c>
    </row>
    <row r="4950" spans="1:19" ht="15" customHeight="1">
      <c r="A4950" s="418" t="s">
        <v>1268</v>
      </c>
      <c r="B4950" s="494">
        <v>43008</v>
      </c>
      <c r="C4950" s="495">
        <v>766581</v>
      </c>
      <c r="D4950" s="495">
        <v>0</v>
      </c>
      <c r="E4950" s="495">
        <f t="shared" si="636"/>
        <v>11741369.379999999</v>
      </c>
      <c r="F4950" s="495">
        <f t="shared" si="636"/>
        <v>12056620.439999999</v>
      </c>
      <c r="G4950" s="495">
        <f t="shared" si="635"/>
        <v>-315251.06000000052</v>
      </c>
      <c r="H4950" s="495">
        <f>VLOOKUP(A4950,'02-Metrics'!A:R,18,FALSE)</f>
        <v>17421145.800000001</v>
      </c>
      <c r="I4950" s="496">
        <f t="shared" si="632"/>
        <v>-1.8095885518620739E-2</v>
      </c>
      <c r="J4950" s="496"/>
      <c r="K4950" s="183">
        <v>0</v>
      </c>
      <c r="L4950" s="180">
        <v>43008</v>
      </c>
      <c r="M4950" s="241" t="s">
        <v>1041</v>
      </c>
      <c r="S4950">
        <f t="shared" si="633"/>
        <v>2017</v>
      </c>
    </row>
    <row r="4951" spans="1:19" ht="15" customHeight="1">
      <c r="A4951" s="418"/>
      <c r="B4951" s="505"/>
      <c r="C4951" s="506"/>
      <c r="D4951" s="506"/>
      <c r="E4951" s="506"/>
      <c r="F4951" s="506"/>
      <c r="G4951" s="506"/>
      <c r="H4951" s="495"/>
      <c r="I4951" s="496"/>
      <c r="J4951" s="496"/>
      <c r="K4951" s="490"/>
      <c r="L4951" s="14"/>
      <c r="S4951">
        <f t="shared" si="633"/>
        <v>1900</v>
      </c>
    </row>
    <row r="4952" spans="1:19" ht="15" customHeight="1">
      <c r="A4952" s="418" t="s">
        <v>1236</v>
      </c>
      <c r="B4952" s="497">
        <v>43586</v>
      </c>
      <c r="C4952" s="498"/>
      <c r="D4952" s="498">
        <v>4000</v>
      </c>
      <c r="E4952" s="495">
        <f t="shared" ref="E4952:F4963" si="637">C4952+E4951</f>
        <v>0</v>
      </c>
      <c r="F4952" s="495">
        <f t="shared" si="637"/>
        <v>4000</v>
      </c>
      <c r="G4952" s="495">
        <f t="shared" si="635"/>
        <v>-4000</v>
      </c>
      <c r="H4952" s="495">
        <f>VLOOKUP(A4952,'02-Metrics'!A:R,18,FALSE)</f>
        <v>0</v>
      </c>
      <c r="I4952" s="496" t="e">
        <f t="shared" si="632"/>
        <v>#DIV/0!</v>
      </c>
      <c r="J4952" s="496"/>
      <c r="K4952" s="490"/>
      <c r="L4952" s="14"/>
      <c r="M4952" s="241" t="s">
        <v>1038</v>
      </c>
      <c r="S4952">
        <f t="shared" si="633"/>
        <v>2019</v>
      </c>
    </row>
    <row r="4953" spans="1:19" ht="15" customHeight="1">
      <c r="A4953" s="418" t="s">
        <v>1236</v>
      </c>
      <c r="B4953" s="497">
        <v>43617</v>
      </c>
      <c r="C4953" s="498"/>
      <c r="D4953" s="498">
        <v>5219505.1099999994</v>
      </c>
      <c r="E4953" s="495">
        <f t="shared" si="637"/>
        <v>0</v>
      </c>
      <c r="F4953" s="495">
        <f t="shared" si="637"/>
        <v>5223505.1099999994</v>
      </c>
      <c r="G4953" s="495">
        <f t="shared" si="635"/>
        <v>-5223505.1099999994</v>
      </c>
      <c r="H4953" s="495">
        <f>VLOOKUP(A4953,'02-Metrics'!A:R,18,FALSE)</f>
        <v>0</v>
      </c>
      <c r="I4953" s="496" t="e">
        <f t="shared" si="632"/>
        <v>#DIV/0!</v>
      </c>
      <c r="J4953" s="496"/>
      <c r="K4953" s="490"/>
      <c r="L4953" s="14"/>
      <c r="M4953" s="241" t="s">
        <v>1038</v>
      </c>
      <c r="S4953">
        <f t="shared" si="633"/>
        <v>2019</v>
      </c>
    </row>
    <row r="4954" spans="1:19" ht="15" customHeight="1">
      <c r="A4954" s="418" t="s">
        <v>1236</v>
      </c>
      <c r="B4954" s="497">
        <v>43647</v>
      </c>
      <c r="C4954" s="498"/>
      <c r="D4954" s="498">
        <v>1150</v>
      </c>
      <c r="E4954" s="495">
        <f t="shared" si="637"/>
        <v>0</v>
      </c>
      <c r="F4954" s="495">
        <f t="shared" si="637"/>
        <v>5224655.1099999994</v>
      </c>
      <c r="G4954" s="495">
        <f t="shared" si="635"/>
        <v>-5224655.1099999994</v>
      </c>
      <c r="H4954" s="495">
        <f>VLOOKUP(A4954,'02-Metrics'!A:R,18,FALSE)</f>
        <v>0</v>
      </c>
      <c r="I4954" s="496" t="e">
        <f t="shared" si="632"/>
        <v>#DIV/0!</v>
      </c>
      <c r="J4954" s="496"/>
      <c r="K4954" s="490"/>
      <c r="L4954" s="14"/>
      <c r="M4954" s="241" t="s">
        <v>1038</v>
      </c>
      <c r="S4954">
        <f t="shared" si="633"/>
        <v>2019</v>
      </c>
    </row>
    <row r="4955" spans="1:19" ht="15" customHeight="1">
      <c r="A4955" s="418" t="s">
        <v>1236</v>
      </c>
      <c r="B4955" s="497">
        <v>43678</v>
      </c>
      <c r="C4955" s="498"/>
      <c r="D4955" s="498">
        <v>38526.78</v>
      </c>
      <c r="E4955" s="495">
        <f t="shared" si="637"/>
        <v>0</v>
      </c>
      <c r="F4955" s="495">
        <f t="shared" si="637"/>
        <v>5263181.8899999997</v>
      </c>
      <c r="G4955" s="495">
        <f t="shared" si="635"/>
        <v>-5263181.8899999997</v>
      </c>
      <c r="H4955" s="495">
        <f>VLOOKUP(A4955,'02-Metrics'!A:R,18,FALSE)</f>
        <v>0</v>
      </c>
      <c r="I4955" s="496" t="e">
        <f t="shared" si="632"/>
        <v>#DIV/0!</v>
      </c>
      <c r="J4955" s="496"/>
      <c r="K4955" s="490"/>
      <c r="L4955" s="14"/>
      <c r="M4955" s="241" t="s">
        <v>1038</v>
      </c>
      <c r="S4955">
        <f t="shared" si="633"/>
        <v>2019</v>
      </c>
    </row>
    <row r="4956" spans="1:19" ht="15" customHeight="1">
      <c r="A4956" s="418" t="s">
        <v>1236</v>
      </c>
      <c r="B4956" s="497">
        <v>43709</v>
      </c>
      <c r="C4956" s="498"/>
      <c r="D4956" s="498">
        <v>261305.95</v>
      </c>
      <c r="E4956" s="495">
        <f t="shared" si="637"/>
        <v>0</v>
      </c>
      <c r="F4956" s="495">
        <f t="shared" si="637"/>
        <v>5524487.8399999999</v>
      </c>
      <c r="G4956" s="495">
        <f t="shared" si="635"/>
        <v>-5524487.8399999999</v>
      </c>
      <c r="H4956" s="495">
        <f>VLOOKUP(A4956,'02-Metrics'!A:R,18,FALSE)</f>
        <v>0</v>
      </c>
      <c r="I4956" s="496" t="e">
        <f t="shared" si="632"/>
        <v>#DIV/0!</v>
      </c>
      <c r="J4956" s="496"/>
      <c r="K4956" s="490"/>
      <c r="L4956" s="14"/>
      <c r="M4956" s="241" t="s">
        <v>1038</v>
      </c>
      <c r="S4956">
        <f t="shared" si="633"/>
        <v>2019</v>
      </c>
    </row>
    <row r="4957" spans="1:19" ht="15" customHeight="1">
      <c r="A4957" s="418" t="s">
        <v>1236</v>
      </c>
      <c r="B4957" s="497">
        <v>43739</v>
      </c>
      <c r="C4957" s="498"/>
      <c r="D4957" s="498">
        <v>2533278.58</v>
      </c>
      <c r="E4957" s="495">
        <f t="shared" si="637"/>
        <v>0</v>
      </c>
      <c r="F4957" s="495">
        <f t="shared" si="637"/>
        <v>8057766.4199999999</v>
      </c>
      <c r="G4957" s="495">
        <f t="shared" si="635"/>
        <v>-8057766.4199999999</v>
      </c>
      <c r="H4957" s="495">
        <f>VLOOKUP(A4957,'02-Metrics'!A:R,18,FALSE)</f>
        <v>0</v>
      </c>
      <c r="I4957" s="496" t="e">
        <f t="shared" si="632"/>
        <v>#DIV/0!</v>
      </c>
      <c r="J4957" s="496"/>
      <c r="K4957" s="490"/>
      <c r="L4957" s="14"/>
      <c r="M4957" s="241" t="s">
        <v>1038</v>
      </c>
      <c r="O4957" s="4"/>
      <c r="S4957">
        <f t="shared" si="633"/>
        <v>2019</v>
      </c>
    </row>
    <row r="4958" spans="1:19" ht="15" customHeight="1">
      <c r="A4958" s="418" t="s">
        <v>1236</v>
      </c>
      <c r="B4958" s="497">
        <v>43770</v>
      </c>
      <c r="C4958" s="498"/>
      <c r="D4958" s="498">
        <v>3178.64</v>
      </c>
      <c r="E4958" s="495">
        <f t="shared" si="637"/>
        <v>0</v>
      </c>
      <c r="F4958" s="495">
        <f t="shared" si="637"/>
        <v>8060945.0599999996</v>
      </c>
      <c r="G4958" s="495">
        <f t="shared" si="635"/>
        <v>-8060945.0599999996</v>
      </c>
      <c r="H4958" s="495">
        <f>VLOOKUP(A4958,'02-Metrics'!A:R,18,FALSE)</f>
        <v>0</v>
      </c>
      <c r="I4958" s="496" t="e">
        <f t="shared" si="632"/>
        <v>#DIV/0!</v>
      </c>
      <c r="J4958" s="496"/>
      <c r="K4958" s="490"/>
      <c r="L4958" s="14"/>
      <c r="M4958" s="241" t="s">
        <v>1038</v>
      </c>
      <c r="S4958">
        <f t="shared" si="633"/>
        <v>2019</v>
      </c>
    </row>
    <row r="4959" spans="1:19" ht="15" customHeight="1">
      <c r="A4959" s="418" t="s">
        <v>1236</v>
      </c>
      <c r="B4959" s="497">
        <v>43800</v>
      </c>
      <c r="C4959" s="498"/>
      <c r="D4959" s="498">
        <v>148904.4</v>
      </c>
      <c r="E4959" s="495">
        <f t="shared" si="637"/>
        <v>0</v>
      </c>
      <c r="F4959" s="495">
        <f t="shared" si="637"/>
        <v>8209849.46</v>
      </c>
      <c r="G4959" s="495">
        <f t="shared" si="635"/>
        <v>-8209849.46</v>
      </c>
      <c r="H4959" s="495">
        <f>VLOOKUP(A4959,'02-Metrics'!A:R,18,FALSE)</f>
        <v>0</v>
      </c>
      <c r="I4959" s="496" t="e">
        <f t="shared" si="632"/>
        <v>#DIV/0!</v>
      </c>
      <c r="J4959" s="496"/>
      <c r="K4959" s="490"/>
      <c r="L4959" s="14"/>
      <c r="M4959" s="241" t="s">
        <v>1038</v>
      </c>
      <c r="S4959">
        <f t="shared" si="633"/>
        <v>2019</v>
      </c>
    </row>
    <row r="4960" spans="1:19" ht="15" customHeight="1">
      <c r="A4960" s="418" t="s">
        <v>1236</v>
      </c>
      <c r="B4960" s="497">
        <v>43831</v>
      </c>
      <c r="C4960" s="498"/>
      <c r="D4960" s="498">
        <v>1000000</v>
      </c>
      <c r="E4960" s="495">
        <f t="shared" si="637"/>
        <v>0</v>
      </c>
      <c r="F4960" s="495">
        <f t="shared" si="637"/>
        <v>9209849.4600000009</v>
      </c>
      <c r="G4960" s="495">
        <f t="shared" si="635"/>
        <v>-9209849.4600000009</v>
      </c>
      <c r="H4960" s="495">
        <f>VLOOKUP(A4960,'02-Metrics'!A:R,18,FALSE)</f>
        <v>0</v>
      </c>
      <c r="I4960" s="496" t="e">
        <f t="shared" si="632"/>
        <v>#DIV/0!</v>
      </c>
      <c r="J4960" s="496"/>
      <c r="K4960" s="490"/>
      <c r="L4960" s="14"/>
      <c r="M4960" s="241" t="s">
        <v>1038</v>
      </c>
      <c r="S4960">
        <f t="shared" si="633"/>
        <v>2020</v>
      </c>
    </row>
    <row r="4961" spans="1:19" ht="15" customHeight="1">
      <c r="A4961" s="418" t="s">
        <v>1236</v>
      </c>
      <c r="B4961" s="497">
        <v>43891</v>
      </c>
      <c r="C4961" s="498"/>
      <c r="D4961" s="498">
        <v>146900</v>
      </c>
      <c r="E4961" s="495">
        <f t="shared" si="637"/>
        <v>0</v>
      </c>
      <c r="F4961" s="495">
        <f t="shared" si="637"/>
        <v>9356749.4600000009</v>
      </c>
      <c r="G4961" s="495">
        <f t="shared" si="635"/>
        <v>-9356749.4600000009</v>
      </c>
      <c r="H4961" s="495">
        <f>VLOOKUP(A4961,'02-Metrics'!A:R,18,FALSE)</f>
        <v>0</v>
      </c>
      <c r="I4961" s="496" t="e">
        <f t="shared" si="632"/>
        <v>#DIV/0!</v>
      </c>
      <c r="J4961" s="496"/>
      <c r="K4961" s="490"/>
      <c r="L4961" s="14"/>
      <c r="M4961" s="241" t="s">
        <v>1038</v>
      </c>
      <c r="S4961">
        <f t="shared" si="633"/>
        <v>2020</v>
      </c>
    </row>
    <row r="4962" spans="1:19" ht="15" customHeight="1">
      <c r="A4962" s="418" t="s">
        <v>1236</v>
      </c>
      <c r="B4962" s="497">
        <v>43983</v>
      </c>
      <c r="C4962" s="498"/>
      <c r="D4962" s="498">
        <v>146900</v>
      </c>
      <c r="E4962" s="495">
        <f t="shared" si="637"/>
        <v>0</v>
      </c>
      <c r="F4962" s="495">
        <f t="shared" si="637"/>
        <v>9503649.4600000009</v>
      </c>
      <c r="G4962" s="495">
        <f t="shared" si="635"/>
        <v>-9503649.4600000009</v>
      </c>
      <c r="H4962" s="495">
        <f>VLOOKUP(A4962,'02-Metrics'!A:R,18,FALSE)</f>
        <v>0</v>
      </c>
      <c r="I4962" s="496" t="e">
        <f t="shared" si="632"/>
        <v>#DIV/0!</v>
      </c>
      <c r="J4962" s="496"/>
      <c r="K4962" s="490"/>
      <c r="L4962" s="14"/>
      <c r="M4962" s="241" t="s">
        <v>1038</v>
      </c>
      <c r="S4962">
        <f t="shared" si="633"/>
        <v>2020</v>
      </c>
    </row>
    <row r="4963" spans="1:19" ht="15" customHeight="1">
      <c r="A4963" s="418" t="s">
        <v>1236</v>
      </c>
      <c r="B4963" s="497">
        <v>44075</v>
      </c>
      <c r="C4963" s="498"/>
      <c r="D4963" s="498">
        <v>146900</v>
      </c>
      <c r="E4963" s="495">
        <f t="shared" si="637"/>
        <v>0</v>
      </c>
      <c r="F4963" s="495">
        <f t="shared" si="637"/>
        <v>9650549.4600000009</v>
      </c>
      <c r="G4963" s="495">
        <f t="shared" si="635"/>
        <v>-9650549.4600000009</v>
      </c>
      <c r="H4963" s="495">
        <f>VLOOKUP(A4963,'02-Metrics'!A:R,18,FALSE)</f>
        <v>0</v>
      </c>
      <c r="I4963" s="496" t="e">
        <f t="shared" si="632"/>
        <v>#DIV/0!</v>
      </c>
      <c r="J4963" s="496"/>
      <c r="K4963" s="490"/>
      <c r="L4963" s="14"/>
      <c r="M4963" s="241" t="s">
        <v>1038</v>
      </c>
      <c r="S4963">
        <f t="shared" si="633"/>
        <v>2020</v>
      </c>
    </row>
  </sheetData>
  <autoFilter ref="A1:L4963" xr:uid="{00000000-0009-0000-0000-000006000000}"/>
  <pageMargins left="0.7" right="0.7" top="0.75" bottom="0.75" header="0.3" footer="0.3"/>
  <pageSetup paperSize="9" scale="48" orientation="portrait" r:id="rId1"/>
  <colBreaks count="1" manualBreakCount="1">
    <brk id="9" max="1048575" man="1"/>
  </colBreak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69"/>
  <sheetViews>
    <sheetView workbookViewId="0">
      <pane ySplit="1" topLeftCell="A2" activePane="bottomLeft" state="frozen"/>
      <selection activeCell="A216" sqref="A216"/>
      <selection pane="bottomLeft" activeCell="A216" sqref="A216"/>
    </sheetView>
  </sheetViews>
  <sheetFormatPr defaultRowHeight="14.4"/>
  <cols>
    <col min="1" max="1" width="16.109375" bestFit="1" customWidth="1"/>
    <col min="2" max="2" width="17" bestFit="1" customWidth="1"/>
    <col min="3" max="3" width="22.5546875" customWidth="1"/>
    <col min="4" max="4" width="8.6640625" bestFit="1" customWidth="1"/>
    <col min="5" max="5" width="2.88671875" bestFit="1" customWidth="1"/>
    <col min="7" max="7" width="22.6640625" customWidth="1"/>
  </cols>
  <sheetData>
    <row r="1" spans="1:7">
      <c r="A1" t="s">
        <v>16</v>
      </c>
      <c r="B1" t="s">
        <v>15</v>
      </c>
      <c r="C1" t="s">
        <v>1330</v>
      </c>
      <c r="D1" t="s">
        <v>1331</v>
      </c>
      <c r="G1" t="s">
        <v>1343</v>
      </c>
    </row>
    <row r="2" spans="1:7">
      <c r="A2" s="423" t="s">
        <v>55</v>
      </c>
      <c r="B2" s="423" t="s">
        <v>55</v>
      </c>
      <c r="C2" s="185">
        <v>15330672000.000002</v>
      </c>
      <c r="D2" s="600">
        <v>40179</v>
      </c>
      <c r="E2" t="s">
        <v>1325</v>
      </c>
      <c r="G2" s="591">
        <v>0</v>
      </c>
    </row>
    <row r="3" spans="1:7">
      <c r="A3" t="s">
        <v>27</v>
      </c>
      <c r="B3" t="s">
        <v>27</v>
      </c>
      <c r="C3" s="185">
        <v>7068768000</v>
      </c>
      <c r="D3" s="600">
        <v>40179</v>
      </c>
      <c r="E3" t="s">
        <v>1325</v>
      </c>
      <c r="G3" s="591">
        <v>115072634.23</v>
      </c>
    </row>
    <row r="4" spans="1:7">
      <c r="A4" t="s">
        <v>51</v>
      </c>
      <c r="B4" t="s">
        <v>50</v>
      </c>
      <c r="C4" s="185">
        <v>112560000</v>
      </c>
      <c r="D4" s="600">
        <v>40179</v>
      </c>
      <c r="E4" t="s">
        <v>1325</v>
      </c>
      <c r="G4" s="591">
        <v>0</v>
      </c>
    </row>
    <row r="5" spans="1:7">
      <c r="A5" t="s">
        <v>21</v>
      </c>
      <c r="B5" t="s">
        <v>809</v>
      </c>
      <c r="C5" s="185">
        <v>0</v>
      </c>
      <c r="D5" s="600">
        <v>40179</v>
      </c>
      <c r="E5" t="s">
        <v>1325</v>
      </c>
      <c r="G5" s="591">
        <v>0</v>
      </c>
    </row>
    <row r="6" spans="1:7">
      <c r="A6" t="s">
        <v>21</v>
      </c>
      <c r="B6" t="s">
        <v>25</v>
      </c>
      <c r="C6" s="185">
        <v>804000000</v>
      </c>
      <c r="D6" s="600">
        <v>40179</v>
      </c>
      <c r="E6" t="s">
        <v>1325</v>
      </c>
      <c r="G6" s="591">
        <v>0</v>
      </c>
    </row>
    <row r="7" spans="1:7">
      <c r="A7" t="s">
        <v>21</v>
      </c>
      <c r="B7" t="s">
        <v>39</v>
      </c>
      <c r="C7" s="185">
        <v>0</v>
      </c>
      <c r="D7" s="600">
        <v>40179</v>
      </c>
      <c r="E7" t="s">
        <v>1325</v>
      </c>
      <c r="G7" s="591">
        <v>0</v>
      </c>
    </row>
    <row r="8" spans="1:7">
      <c r="A8" t="s">
        <v>21</v>
      </c>
      <c r="B8" t="s">
        <v>806</v>
      </c>
      <c r="C8" s="185">
        <v>0</v>
      </c>
      <c r="D8" s="600">
        <v>40179</v>
      </c>
      <c r="E8" t="s">
        <v>1325</v>
      </c>
      <c r="G8" s="591">
        <v>35589876.5</v>
      </c>
    </row>
    <row r="9" spans="1:7">
      <c r="A9" t="s">
        <v>21</v>
      </c>
      <c r="B9" t="s">
        <v>808</v>
      </c>
      <c r="C9" s="185">
        <v>0</v>
      </c>
      <c r="D9" s="600">
        <v>40179</v>
      </c>
      <c r="E9" t="s">
        <v>1325</v>
      </c>
      <c r="G9" s="591">
        <v>0</v>
      </c>
    </row>
    <row r="10" spans="1:7">
      <c r="A10" t="s">
        <v>30</v>
      </c>
      <c r="B10" t="s">
        <v>34</v>
      </c>
      <c r="C10" s="185">
        <v>5092000000</v>
      </c>
      <c r="D10" s="600">
        <v>40179</v>
      </c>
      <c r="E10" t="s">
        <v>1325</v>
      </c>
      <c r="G10" s="591">
        <v>0</v>
      </c>
    </row>
    <row r="11" spans="1:7">
      <c r="A11" t="s">
        <v>30</v>
      </c>
      <c r="B11" t="s">
        <v>32</v>
      </c>
      <c r="C11" s="185">
        <v>9112000000</v>
      </c>
      <c r="D11" s="600">
        <v>40179</v>
      </c>
      <c r="E11" t="s">
        <v>1325</v>
      </c>
      <c r="G11" s="591">
        <v>0</v>
      </c>
    </row>
    <row r="12" spans="1:7">
      <c r="A12" t="s">
        <v>21</v>
      </c>
      <c r="B12" t="s">
        <v>54</v>
      </c>
      <c r="C12" s="185">
        <v>0</v>
      </c>
      <c r="D12" s="600">
        <v>40179</v>
      </c>
      <c r="E12" t="s">
        <v>1325</v>
      </c>
      <c r="G12" s="591">
        <v>0</v>
      </c>
    </row>
    <row r="13" spans="1:7">
      <c r="A13" t="s">
        <v>55</v>
      </c>
      <c r="B13" t="s">
        <v>55</v>
      </c>
      <c r="C13" s="185">
        <v>20430000000.000004</v>
      </c>
      <c r="D13" s="600">
        <v>40544</v>
      </c>
      <c r="E13" t="s">
        <v>1325</v>
      </c>
      <c r="G13" s="591">
        <v>0</v>
      </c>
    </row>
    <row r="14" spans="1:7">
      <c r="A14" t="s">
        <v>27</v>
      </c>
      <c r="B14" t="s">
        <v>27</v>
      </c>
      <c r="C14" s="185">
        <v>9420000000</v>
      </c>
      <c r="D14" s="600">
        <v>40544</v>
      </c>
      <c r="E14" t="s">
        <v>1325</v>
      </c>
      <c r="G14" s="591">
        <v>10688481.100000003</v>
      </c>
    </row>
    <row r="15" spans="1:7">
      <c r="A15" t="s">
        <v>51</v>
      </c>
      <c r="B15" t="s">
        <v>50</v>
      </c>
      <c r="C15" s="185">
        <v>150000000</v>
      </c>
      <c r="D15" s="600">
        <v>40544</v>
      </c>
      <c r="E15" t="s">
        <v>1325</v>
      </c>
      <c r="G15" s="591">
        <v>0</v>
      </c>
    </row>
    <row r="16" spans="1:7">
      <c r="A16" t="s">
        <v>21</v>
      </c>
      <c r="B16" t="s">
        <v>809</v>
      </c>
      <c r="C16" s="185">
        <v>300000000</v>
      </c>
      <c r="D16" s="600">
        <v>40544</v>
      </c>
      <c r="E16" t="s">
        <v>1325</v>
      </c>
      <c r="G16" s="591">
        <v>0</v>
      </c>
    </row>
    <row r="17" spans="1:7">
      <c r="A17" t="s">
        <v>21</v>
      </c>
      <c r="B17" t="s">
        <v>25</v>
      </c>
      <c r="C17" s="185">
        <v>0</v>
      </c>
      <c r="D17" s="600">
        <v>40544</v>
      </c>
      <c r="E17" t="s">
        <v>1325</v>
      </c>
      <c r="G17" s="591">
        <v>0</v>
      </c>
    </row>
    <row r="18" spans="1:7">
      <c r="A18" t="s">
        <v>21</v>
      </c>
      <c r="B18" t="s">
        <v>39</v>
      </c>
      <c r="C18" s="185">
        <v>0</v>
      </c>
      <c r="D18" s="600">
        <v>40544</v>
      </c>
      <c r="E18" t="s">
        <v>1325</v>
      </c>
      <c r="G18" s="591">
        <v>0</v>
      </c>
    </row>
    <row r="19" spans="1:7">
      <c r="A19" t="s">
        <v>21</v>
      </c>
      <c r="B19" t="s">
        <v>806</v>
      </c>
      <c r="C19" s="185">
        <v>0</v>
      </c>
      <c r="D19" s="600">
        <v>40544</v>
      </c>
      <c r="E19" t="s">
        <v>1325</v>
      </c>
      <c r="G19" s="591">
        <v>0</v>
      </c>
    </row>
    <row r="20" spans="1:7">
      <c r="A20" t="s">
        <v>21</v>
      </c>
      <c r="B20" t="s">
        <v>808</v>
      </c>
      <c r="C20" s="185">
        <v>2700000000</v>
      </c>
      <c r="D20" s="600">
        <v>40544</v>
      </c>
      <c r="E20" t="s">
        <v>1325</v>
      </c>
      <c r="G20" s="591">
        <v>0</v>
      </c>
    </row>
    <row r="21" spans="1:7">
      <c r="A21" t="s">
        <v>30</v>
      </c>
      <c r="B21" t="s">
        <v>34</v>
      </c>
      <c r="C21" s="185">
        <v>1800000000</v>
      </c>
      <c r="D21" s="600">
        <v>40544</v>
      </c>
      <c r="E21" t="s">
        <v>1325</v>
      </c>
      <c r="G21" s="591">
        <v>31905026.190000001</v>
      </c>
    </row>
    <row r="22" spans="1:7">
      <c r="A22" t="s">
        <v>30</v>
      </c>
      <c r="B22" t="s">
        <v>32</v>
      </c>
      <c r="C22" s="185">
        <v>19200000000</v>
      </c>
      <c r="D22" s="600">
        <v>40544</v>
      </c>
      <c r="E22" t="s">
        <v>1325</v>
      </c>
      <c r="G22" s="591">
        <v>0</v>
      </c>
    </row>
    <row r="23" spans="1:7">
      <c r="A23" t="s">
        <v>21</v>
      </c>
      <c r="B23" t="s">
        <v>54</v>
      </c>
      <c r="C23" s="185">
        <v>0</v>
      </c>
      <c r="D23" s="600">
        <v>40544</v>
      </c>
      <c r="E23" t="s">
        <v>1325</v>
      </c>
      <c r="G23" s="591">
        <v>55905931</v>
      </c>
    </row>
    <row r="24" spans="1:7">
      <c r="A24" t="s">
        <v>55</v>
      </c>
      <c r="B24" t="s">
        <v>55</v>
      </c>
      <c r="C24" s="185">
        <v>18662805000</v>
      </c>
      <c r="D24" s="600">
        <v>40909</v>
      </c>
      <c r="E24" t="s">
        <v>1325</v>
      </c>
      <c r="G24" s="591">
        <v>0</v>
      </c>
    </row>
    <row r="25" spans="1:7">
      <c r="A25" t="s">
        <v>27</v>
      </c>
      <c r="B25" t="s">
        <v>27</v>
      </c>
      <c r="C25" s="185">
        <v>8605170000</v>
      </c>
      <c r="D25" s="600">
        <v>40909</v>
      </c>
      <c r="E25" t="s">
        <v>1325</v>
      </c>
      <c r="G25" s="591">
        <v>56931016</v>
      </c>
    </row>
    <row r="26" spans="1:7">
      <c r="A26" t="s">
        <v>51</v>
      </c>
      <c r="B26" t="s">
        <v>50</v>
      </c>
      <c r="C26" s="185">
        <v>137025000</v>
      </c>
      <c r="D26" s="600">
        <v>40909</v>
      </c>
      <c r="E26" t="s">
        <v>1325</v>
      </c>
      <c r="G26" s="591">
        <v>0</v>
      </c>
    </row>
    <row r="27" spans="1:7">
      <c r="A27" t="s">
        <v>21</v>
      </c>
      <c r="B27" t="s">
        <v>809</v>
      </c>
      <c r="C27" s="185">
        <v>213150000</v>
      </c>
      <c r="D27" s="600">
        <v>40909</v>
      </c>
      <c r="E27" t="s">
        <v>1325</v>
      </c>
      <c r="G27" s="591">
        <v>0</v>
      </c>
    </row>
    <row r="28" spans="1:7">
      <c r="A28" t="s">
        <v>21</v>
      </c>
      <c r="B28" t="s">
        <v>25</v>
      </c>
      <c r="C28" s="185">
        <v>0</v>
      </c>
      <c r="D28" s="600">
        <v>40909</v>
      </c>
      <c r="E28" t="s">
        <v>1325</v>
      </c>
      <c r="G28" s="591">
        <v>0</v>
      </c>
    </row>
    <row r="29" spans="1:7">
      <c r="A29" t="s">
        <v>21</v>
      </c>
      <c r="B29" t="s">
        <v>39</v>
      </c>
      <c r="C29" s="185">
        <v>0</v>
      </c>
      <c r="D29" s="600">
        <v>40909</v>
      </c>
      <c r="E29" t="s">
        <v>1325</v>
      </c>
      <c r="G29" s="591">
        <v>0</v>
      </c>
    </row>
    <row r="30" spans="1:7">
      <c r="A30" t="s">
        <v>21</v>
      </c>
      <c r="B30" t="s">
        <v>806</v>
      </c>
      <c r="C30" s="185">
        <v>0</v>
      </c>
      <c r="D30" s="600">
        <v>40909</v>
      </c>
      <c r="E30" t="s">
        <v>1325</v>
      </c>
      <c r="G30" s="591">
        <v>26193836.68</v>
      </c>
    </row>
    <row r="31" spans="1:7">
      <c r="A31" t="s">
        <v>21</v>
      </c>
      <c r="B31" t="s">
        <v>808</v>
      </c>
      <c r="C31" s="185">
        <v>1918350000</v>
      </c>
      <c r="D31" s="600">
        <v>40909</v>
      </c>
      <c r="E31" t="s">
        <v>1325</v>
      </c>
      <c r="G31" s="591">
        <v>72946445.959999993</v>
      </c>
    </row>
    <row r="32" spans="1:7">
      <c r="A32" t="s">
        <v>30</v>
      </c>
      <c r="B32" t="s">
        <v>34</v>
      </c>
      <c r="C32" s="185">
        <v>5481000000</v>
      </c>
      <c r="D32" s="600">
        <v>40909</v>
      </c>
      <c r="E32" t="s">
        <v>1325</v>
      </c>
      <c r="G32" s="591">
        <v>0</v>
      </c>
    </row>
    <row r="33" spans="1:7">
      <c r="A33" t="s">
        <v>30</v>
      </c>
      <c r="B33" t="s">
        <v>32</v>
      </c>
      <c r="C33" s="185">
        <v>2892750000</v>
      </c>
      <c r="D33" s="600">
        <v>40909</v>
      </c>
      <c r="E33" t="s">
        <v>1325</v>
      </c>
      <c r="G33" s="591">
        <v>0</v>
      </c>
    </row>
    <row r="34" spans="1:7">
      <c r="A34" t="s">
        <v>21</v>
      </c>
      <c r="B34" t="s">
        <v>54</v>
      </c>
      <c r="C34" s="185">
        <v>152250000</v>
      </c>
      <c r="D34" s="600">
        <v>40909</v>
      </c>
      <c r="E34" t="s">
        <v>1325</v>
      </c>
      <c r="G34" s="591">
        <v>18438370</v>
      </c>
    </row>
    <row r="35" spans="1:7">
      <c r="A35" t="s">
        <v>55</v>
      </c>
      <c r="B35" t="s">
        <v>55</v>
      </c>
      <c r="C35" s="185">
        <v>8176086000.000001</v>
      </c>
      <c r="D35" s="600">
        <v>41275</v>
      </c>
      <c r="E35" t="s">
        <v>1325</v>
      </c>
      <c r="G35" s="591">
        <v>0</v>
      </c>
    </row>
    <row r="36" spans="1:7">
      <c r="A36" t="s">
        <v>27</v>
      </c>
      <c r="B36" t="s">
        <v>27</v>
      </c>
      <c r="C36" s="185">
        <v>3769884000.0000005</v>
      </c>
      <c r="D36" s="600">
        <v>41275</v>
      </c>
      <c r="E36" t="s">
        <v>1325</v>
      </c>
      <c r="G36" s="591">
        <v>323519095.34000003</v>
      </c>
    </row>
    <row r="37" spans="1:7">
      <c r="A37" t="s">
        <v>51</v>
      </c>
      <c r="B37" t="s">
        <v>50</v>
      </c>
      <c r="C37" s="185">
        <v>60030000</v>
      </c>
      <c r="D37" s="600">
        <v>41275</v>
      </c>
      <c r="E37" t="s">
        <v>1325</v>
      </c>
      <c r="G37" s="591">
        <v>0</v>
      </c>
    </row>
    <row r="38" spans="1:7">
      <c r="A38" t="s">
        <v>21</v>
      </c>
      <c r="B38" t="s">
        <v>809</v>
      </c>
      <c r="C38" s="185">
        <v>1167250000</v>
      </c>
      <c r="D38" s="600">
        <v>41275</v>
      </c>
      <c r="E38" t="s">
        <v>1325</v>
      </c>
      <c r="G38" s="591">
        <v>0</v>
      </c>
    </row>
    <row r="39" spans="1:7">
      <c r="A39" t="s">
        <v>21</v>
      </c>
      <c r="B39" t="s">
        <v>25</v>
      </c>
      <c r="C39" s="185">
        <v>1167250000</v>
      </c>
      <c r="D39" s="600">
        <v>41275</v>
      </c>
      <c r="E39" t="s">
        <v>1325</v>
      </c>
      <c r="G39" s="591">
        <v>0</v>
      </c>
    </row>
    <row r="40" spans="1:7">
      <c r="A40" t="s">
        <v>21</v>
      </c>
      <c r="B40" t="s">
        <v>39</v>
      </c>
      <c r="C40" s="185">
        <v>0</v>
      </c>
      <c r="D40" s="600">
        <v>41275</v>
      </c>
      <c r="E40" t="s">
        <v>1325</v>
      </c>
      <c r="G40" s="591">
        <v>0</v>
      </c>
    </row>
    <row r="41" spans="1:7">
      <c r="A41" t="s">
        <v>21</v>
      </c>
      <c r="B41" t="s">
        <v>806</v>
      </c>
      <c r="C41" s="185">
        <v>0</v>
      </c>
      <c r="D41" s="600">
        <v>41275</v>
      </c>
      <c r="E41" t="s">
        <v>1325</v>
      </c>
      <c r="G41" s="591">
        <v>0</v>
      </c>
    </row>
    <row r="42" spans="1:7">
      <c r="A42" t="s">
        <v>21</v>
      </c>
      <c r="B42" t="s">
        <v>808</v>
      </c>
      <c r="C42" s="185">
        <v>1000500000</v>
      </c>
      <c r="D42" s="600">
        <v>41275</v>
      </c>
      <c r="E42" t="s">
        <v>1325</v>
      </c>
      <c r="G42" s="591">
        <v>34548331.289999999</v>
      </c>
    </row>
    <row r="43" spans="1:7">
      <c r="A43" t="s">
        <v>30</v>
      </c>
      <c r="B43" t="s">
        <v>34</v>
      </c>
      <c r="C43" s="185">
        <v>667000000</v>
      </c>
      <c r="D43" s="600">
        <v>41275</v>
      </c>
      <c r="E43" t="s">
        <v>1325</v>
      </c>
      <c r="G43" s="591">
        <v>25501883</v>
      </c>
    </row>
    <row r="44" spans="1:7">
      <c r="A44" t="s">
        <v>30</v>
      </c>
      <c r="B44" t="s">
        <v>32</v>
      </c>
      <c r="C44" s="185">
        <v>3401700000</v>
      </c>
      <c r="D44" s="600">
        <v>41275</v>
      </c>
      <c r="E44" t="s">
        <v>1325</v>
      </c>
      <c r="G44" s="591">
        <v>0</v>
      </c>
    </row>
    <row r="45" spans="1:7">
      <c r="A45" t="s">
        <v>21</v>
      </c>
      <c r="B45" t="s">
        <v>54</v>
      </c>
      <c r="C45" s="185">
        <v>600300000</v>
      </c>
      <c r="D45" s="600">
        <v>41275</v>
      </c>
      <c r="E45" t="s">
        <v>1325</v>
      </c>
      <c r="G45" s="591">
        <v>0</v>
      </c>
    </row>
    <row r="46" spans="1:7">
      <c r="A46" t="s">
        <v>55</v>
      </c>
      <c r="B46" t="s">
        <v>55</v>
      </c>
      <c r="C46" s="185">
        <v>18989685000</v>
      </c>
      <c r="D46" s="600">
        <v>41640</v>
      </c>
      <c r="E46" t="s">
        <v>1325</v>
      </c>
      <c r="G46" s="591">
        <v>0</v>
      </c>
    </row>
    <row r="47" spans="1:7">
      <c r="A47" t="s">
        <v>27</v>
      </c>
      <c r="B47" t="s">
        <v>27</v>
      </c>
      <c r="C47" s="185">
        <v>8755890000</v>
      </c>
      <c r="D47" s="600">
        <v>41640</v>
      </c>
      <c r="E47" t="s">
        <v>1325</v>
      </c>
      <c r="G47" s="591">
        <v>421664927.187213</v>
      </c>
    </row>
    <row r="48" spans="1:7">
      <c r="A48" t="s">
        <v>51</v>
      </c>
      <c r="B48" t="s">
        <v>50</v>
      </c>
      <c r="C48" s="185">
        <v>139425000</v>
      </c>
      <c r="D48" s="600">
        <v>41640</v>
      </c>
      <c r="E48" t="s">
        <v>1325</v>
      </c>
      <c r="G48" s="591">
        <v>0</v>
      </c>
    </row>
    <row r="49" spans="1:7">
      <c r="A49" t="s">
        <v>21</v>
      </c>
      <c r="B49" t="s">
        <v>809</v>
      </c>
      <c r="C49" s="185">
        <v>5005000000</v>
      </c>
      <c r="D49" s="600">
        <v>41640</v>
      </c>
      <c r="E49" t="s">
        <v>1325</v>
      </c>
      <c r="G49" s="591">
        <v>0</v>
      </c>
    </row>
    <row r="50" spans="1:7">
      <c r="A50" t="s">
        <v>21</v>
      </c>
      <c r="B50" t="s">
        <v>25</v>
      </c>
      <c r="C50" s="185">
        <v>11261250000</v>
      </c>
      <c r="D50" s="600">
        <v>41640</v>
      </c>
      <c r="E50" t="s">
        <v>1325</v>
      </c>
      <c r="G50" s="591">
        <v>0</v>
      </c>
    </row>
    <row r="51" spans="1:7">
      <c r="A51" t="s">
        <v>21</v>
      </c>
      <c r="B51" t="s">
        <v>39</v>
      </c>
      <c r="C51" s="185">
        <v>0</v>
      </c>
      <c r="D51" s="600">
        <v>41640</v>
      </c>
      <c r="E51" t="s">
        <v>1325</v>
      </c>
      <c r="G51" s="591">
        <v>0</v>
      </c>
    </row>
    <row r="52" spans="1:7">
      <c r="A52" t="s">
        <v>21</v>
      </c>
      <c r="B52" t="s">
        <v>806</v>
      </c>
      <c r="C52" s="185">
        <v>17517500000</v>
      </c>
      <c r="D52" s="600">
        <v>41640</v>
      </c>
      <c r="E52" t="s">
        <v>1325</v>
      </c>
      <c r="G52" s="591">
        <v>76245402</v>
      </c>
    </row>
    <row r="53" spans="1:7">
      <c r="A53" t="s">
        <v>21</v>
      </c>
      <c r="B53" t="s">
        <v>808</v>
      </c>
      <c r="C53" s="185">
        <v>0</v>
      </c>
      <c r="D53" s="600">
        <v>41640</v>
      </c>
      <c r="E53" t="s">
        <v>1325</v>
      </c>
      <c r="G53" s="591">
        <v>19589518</v>
      </c>
    </row>
    <row r="54" spans="1:7">
      <c r="A54" t="s">
        <v>30</v>
      </c>
      <c r="B54" t="s">
        <v>34</v>
      </c>
      <c r="C54" s="185">
        <v>4290000000</v>
      </c>
      <c r="D54" s="600">
        <v>41640</v>
      </c>
      <c r="E54" t="s">
        <v>1325</v>
      </c>
      <c r="G54" s="591">
        <v>0</v>
      </c>
    </row>
    <row r="55" spans="1:7">
      <c r="A55" t="s">
        <v>30</v>
      </c>
      <c r="B55" t="s">
        <v>32</v>
      </c>
      <c r="C55" s="185">
        <v>18232500000</v>
      </c>
      <c r="D55" s="600">
        <v>41640</v>
      </c>
      <c r="E55" t="s">
        <v>1325</v>
      </c>
      <c r="G55" s="591">
        <v>184387980.81</v>
      </c>
    </row>
    <row r="56" spans="1:7">
      <c r="A56" t="s">
        <v>21</v>
      </c>
      <c r="B56" t="s">
        <v>54</v>
      </c>
      <c r="C56" s="185">
        <v>3217500000</v>
      </c>
      <c r="D56" s="600">
        <v>41640</v>
      </c>
      <c r="E56" t="s">
        <v>1325</v>
      </c>
      <c r="G56" s="591">
        <v>0</v>
      </c>
    </row>
    <row r="57" spans="1:7">
      <c r="A57" t="s">
        <v>55</v>
      </c>
      <c r="B57" t="s">
        <v>55</v>
      </c>
      <c r="C57" s="185">
        <v>21862143000.000004</v>
      </c>
      <c r="D57" s="600">
        <v>42005</v>
      </c>
      <c r="E57" t="s">
        <v>1325</v>
      </c>
      <c r="G57" s="591">
        <v>314789511</v>
      </c>
    </row>
    <row r="58" spans="1:7">
      <c r="A58" t="s">
        <v>27</v>
      </c>
      <c r="B58" t="s">
        <v>27</v>
      </c>
      <c r="C58" s="185">
        <v>10080342000</v>
      </c>
      <c r="D58" s="600">
        <v>42005</v>
      </c>
      <c r="E58" t="s">
        <v>1325</v>
      </c>
      <c r="G58" s="591">
        <v>319499876.73492712</v>
      </c>
    </row>
    <row r="59" spans="1:7">
      <c r="A59" t="s">
        <v>51</v>
      </c>
      <c r="B59" t="s">
        <v>50</v>
      </c>
      <c r="C59" s="185">
        <v>160515000</v>
      </c>
      <c r="D59" s="600">
        <v>42005</v>
      </c>
      <c r="E59" t="s">
        <v>1325</v>
      </c>
      <c r="G59" s="591">
        <v>0</v>
      </c>
    </row>
    <row r="60" spans="1:7">
      <c r="A60" t="s">
        <v>21</v>
      </c>
      <c r="B60" t="s">
        <v>809</v>
      </c>
      <c r="C60" s="185">
        <v>10570500000</v>
      </c>
      <c r="D60" s="600">
        <v>42005</v>
      </c>
      <c r="E60" t="s">
        <v>1325</v>
      </c>
      <c r="G60" s="591">
        <v>0</v>
      </c>
    </row>
    <row r="61" spans="1:7">
      <c r="A61" t="s">
        <v>21</v>
      </c>
      <c r="B61" t="s">
        <v>25</v>
      </c>
      <c r="C61" s="185">
        <v>10570500000</v>
      </c>
      <c r="D61" s="600">
        <v>42005</v>
      </c>
      <c r="E61" t="s">
        <v>1325</v>
      </c>
      <c r="G61" s="591">
        <v>0</v>
      </c>
    </row>
    <row r="62" spans="1:7">
      <c r="A62" t="s">
        <v>21</v>
      </c>
      <c r="B62" t="s">
        <v>39</v>
      </c>
      <c r="C62" s="185">
        <v>2349000000</v>
      </c>
      <c r="D62" s="600">
        <v>42005</v>
      </c>
      <c r="E62" t="s">
        <v>1325</v>
      </c>
      <c r="G62" s="591">
        <v>0</v>
      </c>
    </row>
    <row r="63" spans="1:7">
      <c r="A63" t="s">
        <v>21</v>
      </c>
      <c r="B63" t="s">
        <v>806</v>
      </c>
      <c r="C63" s="185">
        <v>1174500000</v>
      </c>
      <c r="D63" s="600">
        <v>42005</v>
      </c>
      <c r="E63" t="s">
        <v>1325</v>
      </c>
      <c r="G63" s="591">
        <v>253761914.99827296</v>
      </c>
    </row>
    <row r="64" spans="1:7">
      <c r="A64" t="s">
        <v>21</v>
      </c>
      <c r="B64" t="s">
        <v>808</v>
      </c>
      <c r="C64" s="185">
        <v>0</v>
      </c>
      <c r="D64" s="600">
        <v>42005</v>
      </c>
      <c r="E64" t="s">
        <v>1325</v>
      </c>
      <c r="G64" s="591">
        <v>0</v>
      </c>
    </row>
    <row r="65" spans="1:7">
      <c r="A65" t="s">
        <v>30</v>
      </c>
      <c r="B65" t="s">
        <v>34</v>
      </c>
      <c r="C65" s="185">
        <v>6264000000</v>
      </c>
      <c r="D65" s="600">
        <v>42005</v>
      </c>
      <c r="E65" t="s">
        <v>1325</v>
      </c>
      <c r="G65" s="591">
        <v>0</v>
      </c>
    </row>
    <row r="66" spans="1:7">
      <c r="A66" t="s">
        <v>30</v>
      </c>
      <c r="B66" t="s">
        <v>32</v>
      </c>
      <c r="C66" s="185">
        <v>66946500000</v>
      </c>
      <c r="D66" s="600">
        <v>42005</v>
      </c>
      <c r="E66" t="s">
        <v>1325</v>
      </c>
      <c r="G66" s="591">
        <v>548077406.63999999</v>
      </c>
    </row>
    <row r="67" spans="1:7">
      <c r="A67" t="s">
        <v>21</v>
      </c>
      <c r="B67" t="s">
        <v>54</v>
      </c>
      <c r="C67" s="185">
        <v>3523500000</v>
      </c>
      <c r="D67" s="600">
        <v>42005</v>
      </c>
      <c r="E67" t="s">
        <v>1325</v>
      </c>
      <c r="G67" s="591">
        <v>0</v>
      </c>
    </row>
    <row r="68" spans="1:7">
      <c r="A68" t="s">
        <v>55</v>
      </c>
      <c r="B68" t="s">
        <v>55</v>
      </c>
      <c r="C68" s="185">
        <v>24161879999.999996</v>
      </c>
      <c r="D68" s="600">
        <v>42370</v>
      </c>
      <c r="E68" t="s">
        <v>1325</v>
      </c>
      <c r="G68" s="591">
        <v>0</v>
      </c>
    </row>
    <row r="69" spans="1:7">
      <c r="A69" t="s">
        <v>27</v>
      </c>
      <c r="B69" t="s">
        <v>27</v>
      </c>
      <c r="C69" s="185">
        <v>11140720000</v>
      </c>
      <c r="D69" s="600">
        <v>42370</v>
      </c>
      <c r="E69" t="s">
        <v>1325</v>
      </c>
      <c r="G69" s="591">
        <v>1335232523</v>
      </c>
    </row>
    <row r="70" spans="1:7">
      <c r="A70" t="s">
        <v>51</v>
      </c>
      <c r="B70" t="s">
        <v>50</v>
      </c>
      <c r="C70" s="185">
        <v>177399999.99999997</v>
      </c>
      <c r="D70" s="600">
        <v>42370</v>
      </c>
      <c r="E70" t="s">
        <v>1325</v>
      </c>
      <c r="G70" s="591">
        <v>0</v>
      </c>
    </row>
    <row r="71" spans="1:7">
      <c r="A71" t="s">
        <v>21</v>
      </c>
      <c r="B71" t="s">
        <v>809</v>
      </c>
      <c r="C71" s="185">
        <v>16719949999.999996</v>
      </c>
      <c r="D71" s="600">
        <v>42370</v>
      </c>
      <c r="E71" t="s">
        <v>1325</v>
      </c>
      <c r="G71" s="591">
        <v>0</v>
      </c>
    </row>
    <row r="72" spans="1:7">
      <c r="A72" t="s">
        <v>21</v>
      </c>
      <c r="B72" t="s">
        <v>25</v>
      </c>
      <c r="C72" s="185">
        <v>2572299999.9999995</v>
      </c>
      <c r="D72" s="600">
        <v>42370</v>
      </c>
      <c r="E72" t="s">
        <v>1325</v>
      </c>
      <c r="G72" s="591">
        <v>0</v>
      </c>
    </row>
    <row r="73" spans="1:7">
      <c r="A73" t="s">
        <v>21</v>
      </c>
      <c r="B73" t="s">
        <v>39</v>
      </c>
      <c r="C73" s="185">
        <v>1286149999.9999998</v>
      </c>
      <c r="D73" s="600">
        <v>42370</v>
      </c>
      <c r="E73" t="s">
        <v>1325</v>
      </c>
      <c r="G73" s="591">
        <v>0</v>
      </c>
    </row>
    <row r="74" spans="1:7">
      <c r="A74" t="s">
        <v>21</v>
      </c>
      <c r="B74" t="s">
        <v>806</v>
      </c>
      <c r="C74" s="185">
        <v>1286149999.9999998</v>
      </c>
      <c r="D74" s="600">
        <v>42370</v>
      </c>
      <c r="E74" t="s">
        <v>1325</v>
      </c>
      <c r="G74" s="591">
        <v>399885271.10600001</v>
      </c>
    </row>
    <row r="75" spans="1:7">
      <c r="A75" t="s">
        <v>21</v>
      </c>
      <c r="B75" t="s">
        <v>808</v>
      </c>
      <c r="C75" s="185">
        <v>3858450000</v>
      </c>
      <c r="D75" s="600">
        <v>42370</v>
      </c>
      <c r="E75" t="s">
        <v>1325</v>
      </c>
      <c r="G75" s="591">
        <v>0</v>
      </c>
    </row>
    <row r="76" spans="1:7">
      <c r="A76" t="s">
        <v>30</v>
      </c>
      <c r="B76" t="s">
        <v>34</v>
      </c>
      <c r="C76" s="185">
        <v>10643999999.999998</v>
      </c>
      <c r="D76" s="600">
        <v>42370</v>
      </c>
      <c r="E76" t="s">
        <v>1325</v>
      </c>
      <c r="G76" s="591">
        <v>274663700</v>
      </c>
    </row>
    <row r="77" spans="1:7">
      <c r="A77" t="s">
        <v>30</v>
      </c>
      <c r="B77" t="s">
        <v>32</v>
      </c>
      <c r="C77" s="185">
        <v>21287999999.999996</v>
      </c>
      <c r="D77" s="600">
        <v>42370</v>
      </c>
      <c r="E77" t="s">
        <v>1325</v>
      </c>
      <c r="G77" s="591">
        <v>231378360.53999999</v>
      </c>
    </row>
    <row r="78" spans="1:7">
      <c r="A78" t="s">
        <v>21</v>
      </c>
      <c r="B78" t="s">
        <v>54</v>
      </c>
      <c r="C78" s="185">
        <v>5321999999.999999</v>
      </c>
      <c r="D78" s="600">
        <v>42370</v>
      </c>
      <c r="E78" t="s">
        <v>1325</v>
      </c>
      <c r="G78" s="591">
        <v>0</v>
      </c>
    </row>
    <row r="79" spans="1:7">
      <c r="A79" t="s">
        <v>55</v>
      </c>
      <c r="B79" t="s">
        <v>55</v>
      </c>
      <c r="C79" s="185">
        <v>96838200000.000015</v>
      </c>
      <c r="D79" s="600">
        <v>42736</v>
      </c>
      <c r="E79" t="s">
        <v>1325</v>
      </c>
      <c r="G79" s="591">
        <v>0</v>
      </c>
    </row>
    <row r="80" spans="1:7">
      <c r="A80" t="s">
        <v>27</v>
      </c>
      <c r="B80" t="s">
        <v>27</v>
      </c>
      <c r="C80" s="185">
        <v>44650799999.999992</v>
      </c>
      <c r="D80" s="600">
        <v>42736</v>
      </c>
      <c r="E80" t="s">
        <v>1325</v>
      </c>
      <c r="G80" s="591">
        <v>3267608020</v>
      </c>
    </row>
    <row r="81" spans="1:7">
      <c r="A81" t="s">
        <v>51</v>
      </c>
      <c r="B81" t="s">
        <v>50</v>
      </c>
      <c r="C81" s="185">
        <v>711000000</v>
      </c>
      <c r="D81" s="600">
        <v>42736</v>
      </c>
      <c r="E81" t="s">
        <v>1325</v>
      </c>
      <c r="G81" s="591">
        <v>0</v>
      </c>
    </row>
    <row r="82" spans="1:7">
      <c r="A82" t="s">
        <v>21</v>
      </c>
      <c r="B82" t="s">
        <v>809</v>
      </c>
      <c r="C82" s="185">
        <v>23400000000</v>
      </c>
      <c r="D82" s="600">
        <v>42736</v>
      </c>
      <c r="E82" t="s">
        <v>1325</v>
      </c>
      <c r="G82" s="591">
        <v>0</v>
      </c>
    </row>
    <row r="83" spans="1:7">
      <c r="A83" t="s">
        <v>21</v>
      </c>
      <c r="B83" t="s">
        <v>25</v>
      </c>
      <c r="C83" s="185">
        <v>4680000000</v>
      </c>
      <c r="D83" s="600">
        <v>42736</v>
      </c>
      <c r="E83" t="s">
        <v>1325</v>
      </c>
      <c r="G83" s="591">
        <v>0</v>
      </c>
    </row>
    <row r="84" spans="1:7">
      <c r="A84" t="s">
        <v>21</v>
      </c>
      <c r="B84" t="s">
        <v>39</v>
      </c>
      <c r="C84" s="185">
        <v>0</v>
      </c>
      <c r="D84" s="600">
        <v>42736</v>
      </c>
      <c r="E84" t="s">
        <v>1325</v>
      </c>
      <c r="G84" s="591">
        <v>0</v>
      </c>
    </row>
    <row r="85" spans="1:7">
      <c r="A85" t="s">
        <v>21</v>
      </c>
      <c r="B85" t="s">
        <v>806</v>
      </c>
      <c r="C85" s="185">
        <v>9360000000</v>
      </c>
      <c r="D85" s="600">
        <v>42736</v>
      </c>
      <c r="E85" t="s">
        <v>1325</v>
      </c>
      <c r="G85" s="591">
        <v>45205818</v>
      </c>
    </row>
    <row r="86" spans="1:7">
      <c r="A86" t="s">
        <v>21</v>
      </c>
      <c r="B86" t="s">
        <v>808</v>
      </c>
      <c r="C86" s="185">
        <v>9360000000</v>
      </c>
      <c r="D86" s="600">
        <v>42736</v>
      </c>
      <c r="E86" t="s">
        <v>1325</v>
      </c>
      <c r="G86" s="591">
        <v>605714038</v>
      </c>
    </row>
    <row r="87" spans="1:7">
      <c r="A87" t="s">
        <v>30</v>
      </c>
      <c r="B87" t="s">
        <v>34</v>
      </c>
      <c r="C87" s="185">
        <v>9000000000</v>
      </c>
      <c r="D87" s="600">
        <v>42736</v>
      </c>
      <c r="E87" t="s">
        <v>1325</v>
      </c>
      <c r="G87" s="591">
        <v>848477328</v>
      </c>
    </row>
    <row r="88" spans="1:7">
      <c r="A88" t="s">
        <v>30</v>
      </c>
      <c r="B88" t="s">
        <v>32</v>
      </c>
      <c r="C88" s="185">
        <v>72000000000</v>
      </c>
      <c r="D88" s="600">
        <v>42736</v>
      </c>
      <c r="E88" t="s">
        <v>1325</v>
      </c>
      <c r="G88" s="591">
        <v>344511491</v>
      </c>
    </row>
    <row r="89" spans="1:7">
      <c r="A89" t="s">
        <v>21</v>
      </c>
      <c r="B89" t="s">
        <v>54</v>
      </c>
      <c r="C89" s="185">
        <v>18000000000</v>
      </c>
      <c r="D89" s="600">
        <v>42736</v>
      </c>
      <c r="E89" t="s">
        <v>1325</v>
      </c>
      <c r="G89" s="591">
        <v>54777143</v>
      </c>
    </row>
    <row r="90" spans="1:7">
      <c r="A90" t="s">
        <v>55</v>
      </c>
      <c r="B90" t="s">
        <v>55</v>
      </c>
      <c r="C90" s="185">
        <v>104193000000</v>
      </c>
      <c r="D90" s="600">
        <v>43101</v>
      </c>
      <c r="E90" t="s">
        <v>1325</v>
      </c>
      <c r="G90" s="591">
        <v>3200000000</v>
      </c>
    </row>
    <row r="91" spans="1:7">
      <c r="A91" t="s">
        <v>27</v>
      </c>
      <c r="B91" t="s">
        <v>27</v>
      </c>
      <c r="C91" s="185">
        <v>48042000000</v>
      </c>
      <c r="D91" s="600">
        <v>43101</v>
      </c>
      <c r="E91" t="s">
        <v>1325</v>
      </c>
      <c r="G91" s="591">
        <v>919938253.65542638</v>
      </c>
    </row>
    <row r="92" spans="1:7">
      <c r="A92" t="s">
        <v>51</v>
      </c>
      <c r="B92" t="s">
        <v>50</v>
      </c>
      <c r="C92" s="185">
        <v>765000000</v>
      </c>
      <c r="D92" s="600">
        <v>43101</v>
      </c>
      <c r="E92" t="s">
        <v>1325</v>
      </c>
      <c r="G92" s="591">
        <v>150000000</v>
      </c>
    </row>
    <row r="93" spans="1:7">
      <c r="A93" t="s">
        <v>21</v>
      </c>
      <c r="B93" t="s">
        <v>809</v>
      </c>
      <c r="C93" s="185">
        <v>5400000000</v>
      </c>
      <c r="D93" s="600">
        <v>43101</v>
      </c>
      <c r="E93" t="s">
        <v>1325</v>
      </c>
      <c r="G93" s="591">
        <v>0</v>
      </c>
    </row>
    <row r="94" spans="1:7">
      <c r="A94" t="s">
        <v>21</v>
      </c>
      <c r="B94" t="s">
        <v>25</v>
      </c>
      <c r="C94" s="185">
        <v>10800000000</v>
      </c>
      <c r="D94" s="600">
        <v>43101</v>
      </c>
      <c r="E94" t="s">
        <v>1325</v>
      </c>
      <c r="G94" s="591">
        <v>54192857</v>
      </c>
    </row>
    <row r="95" spans="1:7">
      <c r="A95" t="s">
        <v>21</v>
      </c>
      <c r="B95" t="s">
        <v>39</v>
      </c>
      <c r="C95" s="185">
        <v>18000000000</v>
      </c>
      <c r="D95" s="600">
        <v>43101</v>
      </c>
      <c r="E95" t="s">
        <v>1325</v>
      </c>
      <c r="G95" s="591">
        <v>0</v>
      </c>
    </row>
    <row r="96" spans="1:7">
      <c r="A96" t="s">
        <v>21</v>
      </c>
      <c r="B96" t="s">
        <v>806</v>
      </c>
      <c r="C96" s="185">
        <v>1800000000</v>
      </c>
      <c r="D96" s="600">
        <v>43101</v>
      </c>
      <c r="E96" t="s">
        <v>1325</v>
      </c>
      <c r="G96" s="591">
        <v>286853371.02499998</v>
      </c>
    </row>
    <row r="97" spans="1:7">
      <c r="A97" t="s">
        <v>21</v>
      </c>
      <c r="B97" t="s">
        <v>808</v>
      </c>
      <c r="C97" s="185">
        <v>0</v>
      </c>
      <c r="D97" s="600">
        <v>43101</v>
      </c>
      <c r="E97" t="s">
        <v>1325</v>
      </c>
      <c r="G97" s="591">
        <v>1633315425</v>
      </c>
    </row>
    <row r="98" spans="1:7">
      <c r="A98" t="s">
        <v>30</v>
      </c>
      <c r="B98" t="s">
        <v>34</v>
      </c>
      <c r="C98" s="185">
        <v>12600000000</v>
      </c>
      <c r="D98" s="600">
        <v>43101</v>
      </c>
      <c r="E98" t="s">
        <v>1325</v>
      </c>
      <c r="G98" s="591">
        <v>112045826</v>
      </c>
    </row>
    <row r="99" spans="1:7">
      <c r="A99" t="s">
        <v>30</v>
      </c>
      <c r="B99" t="s">
        <v>32</v>
      </c>
      <c r="C99" s="185">
        <v>81000000000</v>
      </c>
      <c r="D99" s="600">
        <v>43101</v>
      </c>
      <c r="E99" t="s">
        <v>1325</v>
      </c>
      <c r="G99" s="591">
        <v>244347557</v>
      </c>
    </row>
    <row r="100" spans="1:7">
      <c r="A100" t="s">
        <v>21</v>
      </c>
      <c r="B100" t="s">
        <v>54</v>
      </c>
      <c r="C100" s="185">
        <v>9000000000</v>
      </c>
      <c r="D100" s="600">
        <v>43101</v>
      </c>
      <c r="E100" t="s">
        <v>1325</v>
      </c>
      <c r="G100" s="591">
        <v>0</v>
      </c>
    </row>
    <row r="101" spans="1:7">
      <c r="A101" t="s">
        <v>55</v>
      </c>
      <c r="B101" t="s">
        <v>55</v>
      </c>
      <c r="C101" s="185">
        <v>57544500000</v>
      </c>
      <c r="D101" s="600">
        <v>43466</v>
      </c>
      <c r="E101" t="s">
        <v>1325</v>
      </c>
      <c r="G101" s="591">
        <v>0</v>
      </c>
    </row>
    <row r="102" spans="1:7">
      <c r="A102" t="s">
        <v>27</v>
      </c>
      <c r="B102" t="s">
        <v>27</v>
      </c>
      <c r="C102" s="185">
        <v>26532999999.999996</v>
      </c>
      <c r="D102" s="600">
        <v>43466</v>
      </c>
      <c r="E102" t="s">
        <v>1325</v>
      </c>
      <c r="G102" s="591">
        <v>3297218156.3899999</v>
      </c>
    </row>
    <row r="103" spans="1:7">
      <c r="A103" t="s">
        <v>51</v>
      </c>
      <c r="B103" t="s">
        <v>50</v>
      </c>
      <c r="C103" s="185">
        <v>422499999.99999994</v>
      </c>
      <c r="D103" s="600">
        <v>43466</v>
      </c>
      <c r="E103" t="s">
        <v>1325</v>
      </c>
      <c r="G103" s="591">
        <v>0</v>
      </c>
    </row>
    <row r="104" spans="1:7">
      <c r="A104" t="s">
        <v>21</v>
      </c>
      <c r="B104" t="s">
        <v>809</v>
      </c>
      <c r="C104" s="185">
        <v>44953999999.999992</v>
      </c>
      <c r="D104" s="600">
        <v>43466</v>
      </c>
      <c r="E104" t="s">
        <v>1325</v>
      </c>
      <c r="G104" s="591">
        <v>0</v>
      </c>
    </row>
    <row r="105" spans="1:7">
      <c r="A105" t="s">
        <v>21</v>
      </c>
      <c r="B105" t="s">
        <v>25</v>
      </c>
      <c r="C105" s="185">
        <v>3210999999.9999995</v>
      </c>
      <c r="D105" s="600">
        <v>43466</v>
      </c>
      <c r="E105" t="s">
        <v>1325</v>
      </c>
      <c r="G105" s="591">
        <v>0</v>
      </c>
    </row>
    <row r="106" spans="1:7">
      <c r="A106" t="s">
        <v>21</v>
      </c>
      <c r="B106" t="s">
        <v>39</v>
      </c>
      <c r="C106" s="185">
        <v>12843999999.999998</v>
      </c>
      <c r="D106" s="600">
        <v>43466</v>
      </c>
      <c r="E106" t="s">
        <v>1325</v>
      </c>
      <c r="G106" s="591">
        <v>0</v>
      </c>
    </row>
    <row r="107" spans="1:7">
      <c r="A107" t="s">
        <v>21</v>
      </c>
      <c r="B107" t="s">
        <v>806</v>
      </c>
      <c r="C107" s="185">
        <v>3210999999.9999995</v>
      </c>
      <c r="D107" s="600">
        <v>43466</v>
      </c>
      <c r="E107" t="s">
        <v>1325</v>
      </c>
      <c r="G107" s="591">
        <v>233806599</v>
      </c>
    </row>
    <row r="108" spans="1:7">
      <c r="A108" t="s">
        <v>21</v>
      </c>
      <c r="B108" t="s">
        <v>808</v>
      </c>
      <c r="C108" s="185">
        <v>0</v>
      </c>
      <c r="D108" s="600">
        <v>43466</v>
      </c>
      <c r="E108" t="s">
        <v>1325</v>
      </c>
      <c r="G108" s="591">
        <v>0</v>
      </c>
    </row>
    <row r="109" spans="1:7">
      <c r="A109" t="s">
        <v>30</v>
      </c>
      <c r="B109" t="s">
        <v>34</v>
      </c>
      <c r="C109" s="185">
        <v>15209999999.999998</v>
      </c>
      <c r="D109" s="600">
        <v>43466</v>
      </c>
      <c r="E109" t="s">
        <v>1325</v>
      </c>
      <c r="G109" s="591">
        <v>65831906</v>
      </c>
    </row>
    <row r="110" spans="1:7">
      <c r="A110" t="s">
        <v>30</v>
      </c>
      <c r="B110" t="s">
        <v>32</v>
      </c>
      <c r="C110" s="185">
        <v>43264000000</v>
      </c>
      <c r="D110" s="600">
        <v>43466</v>
      </c>
      <c r="E110" t="s">
        <v>1325</v>
      </c>
      <c r="G110" s="591">
        <v>0</v>
      </c>
    </row>
    <row r="111" spans="1:7">
      <c r="A111" t="s">
        <v>21</v>
      </c>
      <c r="B111" t="s">
        <v>54</v>
      </c>
      <c r="C111" s="185">
        <v>10816000000</v>
      </c>
      <c r="D111" s="600">
        <v>43466</v>
      </c>
      <c r="E111" t="s">
        <v>1325</v>
      </c>
      <c r="G111" s="591">
        <v>170057475.66411862</v>
      </c>
    </row>
    <row r="112" spans="1:7">
      <c r="A112" t="s">
        <v>55</v>
      </c>
      <c r="B112" t="s">
        <v>55</v>
      </c>
      <c r="C112" s="185">
        <v>44353530000</v>
      </c>
      <c r="D112" s="600">
        <v>43831</v>
      </c>
      <c r="E112" t="s">
        <v>1325</v>
      </c>
      <c r="G112" s="591">
        <v>870293108</v>
      </c>
    </row>
    <row r="113" spans="1:7">
      <c r="A113" t="s">
        <v>27</v>
      </c>
      <c r="B113" t="s">
        <v>27</v>
      </c>
      <c r="C113" s="185">
        <v>20450819999.999996</v>
      </c>
      <c r="D113" s="600">
        <v>43831</v>
      </c>
      <c r="E113" t="s">
        <v>1325</v>
      </c>
      <c r="G113" s="591">
        <v>992769728.90333319</v>
      </c>
    </row>
    <row r="114" spans="1:7">
      <c r="A114" t="s">
        <v>51</v>
      </c>
      <c r="B114" t="s">
        <v>50</v>
      </c>
      <c r="C114" s="185">
        <v>325650000</v>
      </c>
      <c r="D114" s="600">
        <v>43831</v>
      </c>
      <c r="E114" t="s">
        <v>1325</v>
      </c>
      <c r="G114" s="591">
        <v>101220552</v>
      </c>
    </row>
    <row r="115" spans="1:7">
      <c r="A115" t="s">
        <v>21</v>
      </c>
      <c r="B115" t="s">
        <v>809</v>
      </c>
      <c r="C115" s="185">
        <v>46760000000</v>
      </c>
      <c r="D115" s="600">
        <v>43831</v>
      </c>
      <c r="E115" t="s">
        <v>1325</v>
      </c>
      <c r="G115" s="591">
        <v>967000000</v>
      </c>
    </row>
    <row r="116" spans="1:7">
      <c r="A116" t="s">
        <v>21</v>
      </c>
      <c r="B116" t="s">
        <v>25</v>
      </c>
      <c r="C116" s="185">
        <v>3340000000</v>
      </c>
      <c r="D116" s="600">
        <v>43831</v>
      </c>
      <c r="E116" t="s">
        <v>1325</v>
      </c>
      <c r="G116" s="591">
        <v>0</v>
      </c>
    </row>
    <row r="117" spans="1:7">
      <c r="A117" t="s">
        <v>21</v>
      </c>
      <c r="B117" t="s">
        <v>39</v>
      </c>
      <c r="C117" s="185">
        <v>13360000000</v>
      </c>
      <c r="D117" s="600">
        <v>43831</v>
      </c>
      <c r="E117" t="s">
        <v>1325</v>
      </c>
      <c r="G117" s="591">
        <v>434504076.42857146</v>
      </c>
    </row>
    <row r="118" spans="1:7">
      <c r="A118" t="s">
        <v>21</v>
      </c>
      <c r="B118" t="s">
        <v>806</v>
      </c>
      <c r="C118" s="185">
        <v>3340000000</v>
      </c>
      <c r="D118" s="600">
        <v>43831</v>
      </c>
      <c r="E118" t="s">
        <v>1325</v>
      </c>
      <c r="G118" s="591">
        <v>1068468556.952381</v>
      </c>
    </row>
    <row r="119" spans="1:7">
      <c r="A119" t="s">
        <v>21</v>
      </c>
      <c r="B119" t="s">
        <v>808</v>
      </c>
      <c r="C119" s="185">
        <v>0</v>
      </c>
      <c r="D119" s="600">
        <v>43831</v>
      </c>
      <c r="E119" t="s">
        <v>1325</v>
      </c>
      <c r="G119" s="591">
        <v>650000000</v>
      </c>
    </row>
    <row r="120" spans="1:7">
      <c r="A120" t="s">
        <v>30</v>
      </c>
      <c r="B120" t="s">
        <v>34</v>
      </c>
      <c r="C120" s="185">
        <v>12525000000</v>
      </c>
      <c r="D120" s="600">
        <v>43831</v>
      </c>
      <c r="E120" t="s">
        <v>1325</v>
      </c>
      <c r="G120" s="591">
        <v>0</v>
      </c>
    </row>
    <row r="121" spans="1:7">
      <c r="A121" t="s">
        <v>30</v>
      </c>
      <c r="B121" t="s">
        <v>32</v>
      </c>
      <c r="C121" s="185">
        <v>60120000000</v>
      </c>
      <c r="D121" s="600">
        <v>43831</v>
      </c>
      <c r="E121" t="s">
        <v>1325</v>
      </c>
      <c r="G121" s="591">
        <v>182442342</v>
      </c>
    </row>
    <row r="122" spans="1:7">
      <c r="A122" t="s">
        <v>21</v>
      </c>
      <c r="B122" t="s">
        <v>54</v>
      </c>
      <c r="C122" s="185">
        <v>6680000000</v>
      </c>
      <c r="D122" s="600">
        <v>43831</v>
      </c>
      <c r="E122" t="s">
        <v>1325</v>
      </c>
      <c r="G122" s="591">
        <v>0</v>
      </c>
    </row>
    <row r="123" spans="1:7">
      <c r="A123" t="s">
        <v>55</v>
      </c>
      <c r="B123" t="s">
        <v>55</v>
      </c>
      <c r="C123" s="185">
        <v>44353530000</v>
      </c>
      <c r="D123" s="600">
        <v>44197</v>
      </c>
      <c r="E123" t="s">
        <v>1325</v>
      </c>
      <c r="G123" s="591">
        <v>1462000000</v>
      </c>
    </row>
    <row r="124" spans="1:7">
      <c r="A124" t="s">
        <v>27</v>
      </c>
      <c r="B124" t="s">
        <v>27</v>
      </c>
      <c r="C124" s="185">
        <v>20450819999.999996</v>
      </c>
      <c r="D124" s="600">
        <v>44197</v>
      </c>
      <c r="E124" t="s">
        <v>1325</v>
      </c>
      <c r="G124" s="591">
        <v>761737619.0476191</v>
      </c>
    </row>
    <row r="125" spans="1:7">
      <c r="A125" t="s">
        <v>51</v>
      </c>
      <c r="B125" t="s">
        <v>50</v>
      </c>
      <c r="C125" s="185">
        <v>325650000</v>
      </c>
      <c r="D125" s="600">
        <v>44197</v>
      </c>
      <c r="E125" t="s">
        <v>1325</v>
      </c>
      <c r="G125" s="591">
        <v>0</v>
      </c>
    </row>
    <row r="126" spans="1:7">
      <c r="A126" t="s">
        <v>21</v>
      </c>
      <c r="B126" t="s">
        <v>809</v>
      </c>
      <c r="C126" s="185">
        <v>46760000000</v>
      </c>
      <c r="D126" s="600">
        <v>44197</v>
      </c>
      <c r="E126" t="s">
        <v>1325</v>
      </c>
      <c r="G126" s="591">
        <v>0</v>
      </c>
    </row>
    <row r="127" spans="1:7">
      <c r="A127" t="s">
        <v>21</v>
      </c>
      <c r="B127" t="s">
        <v>25</v>
      </c>
      <c r="C127" s="185">
        <v>3340000000</v>
      </c>
      <c r="D127" s="600">
        <v>44197</v>
      </c>
      <c r="E127" t="s">
        <v>1325</v>
      </c>
      <c r="G127" s="591">
        <v>0</v>
      </c>
    </row>
    <row r="128" spans="1:7">
      <c r="A128" t="s">
        <v>21</v>
      </c>
      <c r="B128" t="s">
        <v>39</v>
      </c>
      <c r="C128" s="185">
        <v>13360000000</v>
      </c>
      <c r="D128" s="600">
        <v>44197</v>
      </c>
      <c r="E128" t="s">
        <v>1325</v>
      </c>
      <c r="G128" s="591">
        <v>1100000000</v>
      </c>
    </row>
    <row r="129" spans="1:7">
      <c r="A129" t="s">
        <v>21</v>
      </c>
      <c r="B129" t="s">
        <v>806</v>
      </c>
      <c r="C129" s="185">
        <v>3340000000</v>
      </c>
      <c r="D129" s="600">
        <v>44197</v>
      </c>
      <c r="E129" t="s">
        <v>1325</v>
      </c>
      <c r="G129" s="591">
        <v>142857142.85714301</v>
      </c>
    </row>
    <row r="130" spans="1:7">
      <c r="A130" t="s">
        <v>21</v>
      </c>
      <c r="B130" t="s">
        <v>808</v>
      </c>
      <c r="C130" s="185">
        <v>0</v>
      </c>
      <c r="D130" s="600">
        <v>44197</v>
      </c>
      <c r="E130" t="s">
        <v>1325</v>
      </c>
      <c r="G130" s="591">
        <v>390000000</v>
      </c>
    </row>
    <row r="131" spans="1:7">
      <c r="A131" t="s">
        <v>30</v>
      </c>
      <c r="B131" t="s">
        <v>34</v>
      </c>
      <c r="C131" s="185">
        <v>12525000000</v>
      </c>
      <c r="D131" s="600">
        <v>44197</v>
      </c>
      <c r="E131" t="s">
        <v>1325</v>
      </c>
      <c r="G131" s="591">
        <v>550000000</v>
      </c>
    </row>
    <row r="132" spans="1:7">
      <c r="A132" t="s">
        <v>30</v>
      </c>
      <c r="B132" t="s">
        <v>32</v>
      </c>
      <c r="C132" s="185">
        <v>60120000000</v>
      </c>
      <c r="D132" s="600">
        <v>44197</v>
      </c>
      <c r="E132" t="s">
        <v>1325</v>
      </c>
      <c r="G132" s="591">
        <v>0</v>
      </c>
    </row>
    <row r="133" spans="1:7">
      <c r="A133" t="s">
        <v>21</v>
      </c>
      <c r="B133" t="s">
        <v>54</v>
      </c>
      <c r="C133" s="185">
        <v>6680000000</v>
      </c>
      <c r="D133" s="600">
        <v>44197</v>
      </c>
      <c r="E133" t="s">
        <v>1325</v>
      </c>
      <c r="G133" s="591">
        <v>0</v>
      </c>
    </row>
    <row r="134" spans="1:7">
      <c r="A134" t="s">
        <v>21</v>
      </c>
      <c r="B134" t="s">
        <v>41</v>
      </c>
      <c r="C134" s="185">
        <v>0</v>
      </c>
      <c r="D134" s="600">
        <v>40179</v>
      </c>
      <c r="E134" t="s">
        <v>1325</v>
      </c>
      <c r="G134" s="591">
        <v>1000000</v>
      </c>
    </row>
    <row r="135" spans="1:7">
      <c r="A135" t="s">
        <v>21</v>
      </c>
      <c r="B135" t="s">
        <v>41</v>
      </c>
      <c r="C135" s="185">
        <v>0</v>
      </c>
      <c r="D135" s="600">
        <v>40544</v>
      </c>
      <c r="E135" t="s">
        <v>1325</v>
      </c>
      <c r="G135" s="591">
        <v>0</v>
      </c>
    </row>
    <row r="136" spans="1:7">
      <c r="A136" t="s">
        <v>21</v>
      </c>
      <c r="B136" t="s">
        <v>41</v>
      </c>
      <c r="C136" s="185">
        <v>0</v>
      </c>
      <c r="D136" s="600">
        <v>40909</v>
      </c>
      <c r="E136" t="s">
        <v>1325</v>
      </c>
      <c r="G136" s="591">
        <v>17421145.800000001</v>
      </c>
    </row>
    <row r="137" spans="1:7">
      <c r="A137" t="s">
        <v>21</v>
      </c>
      <c r="B137" t="s">
        <v>41</v>
      </c>
      <c r="C137" s="185">
        <v>0</v>
      </c>
      <c r="D137" s="600">
        <v>41275</v>
      </c>
      <c r="E137" t="s">
        <v>1325</v>
      </c>
      <c r="G137" s="591">
        <v>0</v>
      </c>
    </row>
    <row r="138" spans="1:7">
      <c r="A138" t="s">
        <v>21</v>
      </c>
      <c r="B138" t="s">
        <v>41</v>
      </c>
      <c r="C138" s="185">
        <v>0</v>
      </c>
      <c r="D138" s="600">
        <v>41640</v>
      </c>
      <c r="E138" t="s">
        <v>1325</v>
      </c>
      <c r="G138" s="591">
        <v>0</v>
      </c>
    </row>
    <row r="139" spans="1:7">
      <c r="A139" t="s">
        <v>21</v>
      </c>
      <c r="B139" t="s">
        <v>41</v>
      </c>
      <c r="C139" s="185">
        <v>0</v>
      </c>
      <c r="D139" s="600">
        <v>42005</v>
      </c>
      <c r="E139" t="s">
        <v>1325</v>
      </c>
      <c r="G139" s="591">
        <v>0</v>
      </c>
    </row>
    <row r="140" spans="1:7">
      <c r="A140" t="s">
        <v>21</v>
      </c>
      <c r="B140" t="s">
        <v>41</v>
      </c>
      <c r="C140" s="185">
        <v>0</v>
      </c>
      <c r="D140" s="600">
        <v>42370</v>
      </c>
      <c r="E140" t="s">
        <v>1325</v>
      </c>
      <c r="G140" s="591">
        <v>47319156</v>
      </c>
    </row>
    <row r="141" spans="1:7">
      <c r="A141" t="s">
        <v>21</v>
      </c>
      <c r="B141" t="s">
        <v>41</v>
      </c>
      <c r="C141" s="185">
        <v>0</v>
      </c>
      <c r="D141" s="600">
        <v>42736</v>
      </c>
      <c r="E141" t="s">
        <v>1325</v>
      </c>
      <c r="G141" s="591">
        <v>107782440</v>
      </c>
    </row>
    <row r="142" spans="1:7">
      <c r="A142" t="s">
        <v>21</v>
      </c>
      <c r="B142" t="s">
        <v>41</v>
      </c>
      <c r="C142" s="185">
        <v>0</v>
      </c>
      <c r="D142" s="600">
        <v>43101</v>
      </c>
      <c r="E142" t="s">
        <v>1325</v>
      </c>
      <c r="G142" s="591">
        <v>74596850.714285702</v>
      </c>
    </row>
    <row r="143" spans="1:7">
      <c r="A143" t="s">
        <v>21</v>
      </c>
      <c r="B143" t="s">
        <v>41</v>
      </c>
      <c r="C143" s="185">
        <v>0</v>
      </c>
      <c r="D143" s="600">
        <v>43466</v>
      </c>
      <c r="E143" t="s">
        <v>1325</v>
      </c>
      <c r="G143" s="591">
        <v>32667399</v>
      </c>
    </row>
    <row r="144" spans="1:7">
      <c r="A144" t="s">
        <v>21</v>
      </c>
      <c r="B144" t="s">
        <v>41</v>
      </c>
      <c r="C144" s="185">
        <v>0</v>
      </c>
      <c r="D144" s="600">
        <v>43831</v>
      </c>
      <c r="E144" t="s">
        <v>1325</v>
      </c>
      <c r="G144" s="591">
        <v>0</v>
      </c>
    </row>
    <row r="145" spans="1:10">
      <c r="A145" t="s">
        <v>21</v>
      </c>
      <c r="B145" t="s">
        <v>41</v>
      </c>
      <c r="C145" s="185">
        <v>0</v>
      </c>
      <c r="D145" s="600">
        <v>44197</v>
      </c>
      <c r="E145" t="s">
        <v>1325</v>
      </c>
      <c r="G145" s="591">
        <v>0</v>
      </c>
    </row>
    <row r="146" spans="1:10">
      <c r="A146" t="s">
        <v>21</v>
      </c>
      <c r="B146" t="s">
        <v>805</v>
      </c>
      <c r="C146" s="185">
        <v>0</v>
      </c>
      <c r="D146" s="600">
        <v>40179</v>
      </c>
      <c r="E146" t="s">
        <v>1325</v>
      </c>
      <c r="G146" s="591">
        <v>0</v>
      </c>
    </row>
    <row r="147" spans="1:10">
      <c r="A147" t="s">
        <v>21</v>
      </c>
      <c r="B147" t="s">
        <v>805</v>
      </c>
      <c r="C147" s="185">
        <v>0</v>
      </c>
      <c r="D147" s="600">
        <v>40544</v>
      </c>
      <c r="E147" t="s">
        <v>1325</v>
      </c>
      <c r="G147" s="591">
        <v>0</v>
      </c>
    </row>
    <row r="148" spans="1:10">
      <c r="A148" t="s">
        <v>21</v>
      </c>
      <c r="B148" t="s">
        <v>805</v>
      </c>
      <c r="C148" s="185">
        <v>0</v>
      </c>
      <c r="D148" s="600">
        <v>40909</v>
      </c>
      <c r="E148" t="s">
        <v>1325</v>
      </c>
      <c r="G148" s="591">
        <v>0</v>
      </c>
    </row>
    <row r="149" spans="1:10">
      <c r="A149" t="s">
        <v>21</v>
      </c>
      <c r="B149" t="s">
        <v>805</v>
      </c>
      <c r="C149" s="185">
        <v>0</v>
      </c>
      <c r="D149" s="600">
        <v>41275</v>
      </c>
      <c r="E149" t="s">
        <v>1325</v>
      </c>
      <c r="G149" s="591">
        <v>0</v>
      </c>
    </row>
    <row r="150" spans="1:10">
      <c r="A150" t="s">
        <v>21</v>
      </c>
      <c r="B150" t="s">
        <v>805</v>
      </c>
      <c r="C150" s="185">
        <v>0</v>
      </c>
      <c r="D150" s="600">
        <v>41640</v>
      </c>
      <c r="E150" t="s">
        <v>1325</v>
      </c>
      <c r="G150" s="591">
        <v>0</v>
      </c>
    </row>
    <row r="151" spans="1:10">
      <c r="A151" t="s">
        <v>21</v>
      </c>
      <c r="B151" t="s">
        <v>805</v>
      </c>
      <c r="C151" s="185">
        <v>0</v>
      </c>
      <c r="D151" s="600">
        <v>42005</v>
      </c>
      <c r="E151" t="s">
        <v>1325</v>
      </c>
      <c r="G151" s="591">
        <v>0</v>
      </c>
    </row>
    <row r="152" spans="1:10">
      <c r="A152" t="s">
        <v>21</v>
      </c>
      <c r="B152" t="s">
        <v>805</v>
      </c>
      <c r="C152" s="185">
        <v>0</v>
      </c>
      <c r="D152" s="600">
        <v>42370</v>
      </c>
      <c r="E152" t="s">
        <v>1325</v>
      </c>
      <c r="G152" s="591">
        <v>0</v>
      </c>
    </row>
    <row r="153" spans="1:10">
      <c r="A153" t="s">
        <v>21</v>
      </c>
      <c r="B153" t="s">
        <v>805</v>
      </c>
      <c r="C153" s="185">
        <v>0</v>
      </c>
      <c r="D153" s="600">
        <v>42736</v>
      </c>
      <c r="E153" t="s">
        <v>1325</v>
      </c>
      <c r="G153" s="591">
        <v>0</v>
      </c>
    </row>
    <row r="154" spans="1:10">
      <c r="A154" t="s">
        <v>21</v>
      </c>
      <c r="B154" t="s">
        <v>805</v>
      </c>
      <c r="C154" s="185">
        <v>0</v>
      </c>
      <c r="D154" s="600">
        <v>43101</v>
      </c>
      <c r="E154" t="s">
        <v>1325</v>
      </c>
      <c r="G154" s="591">
        <v>0</v>
      </c>
    </row>
    <row r="155" spans="1:10">
      <c r="A155" t="s">
        <v>21</v>
      </c>
      <c r="B155" t="s">
        <v>805</v>
      </c>
      <c r="C155" s="185">
        <v>0</v>
      </c>
      <c r="D155" s="600">
        <v>43466</v>
      </c>
      <c r="E155" t="s">
        <v>1325</v>
      </c>
      <c r="G155" s="591">
        <v>100042648</v>
      </c>
    </row>
    <row r="156" spans="1:10">
      <c r="A156" t="s">
        <v>21</v>
      </c>
      <c r="B156" t="s">
        <v>805</v>
      </c>
      <c r="C156" s="185">
        <v>0</v>
      </c>
      <c r="D156" s="600">
        <v>43831</v>
      </c>
      <c r="E156" t="s">
        <v>1325</v>
      </c>
      <c r="G156" s="591">
        <v>0</v>
      </c>
    </row>
    <row r="157" spans="1:10">
      <c r="A157" t="s">
        <v>21</v>
      </c>
      <c r="B157" t="s">
        <v>805</v>
      </c>
      <c r="C157" s="185">
        <v>0</v>
      </c>
      <c r="D157" s="600">
        <v>44197</v>
      </c>
      <c r="E157" t="s">
        <v>1325</v>
      </c>
      <c r="G157" s="591">
        <v>0</v>
      </c>
    </row>
    <row r="158" spans="1:10">
      <c r="D158" s="600"/>
    </row>
    <row r="159" spans="1:10">
      <c r="D159" s="600"/>
      <c r="G159" s="558"/>
    </row>
    <row r="160" spans="1:10">
      <c r="C160" s="591"/>
      <c r="D160" s="600"/>
      <c r="G160" s="591"/>
      <c r="J160" s="606"/>
    </row>
    <row r="161" spans="4:4">
      <c r="D161" s="600"/>
    </row>
    <row r="162" spans="4:4">
      <c r="D162" s="600"/>
    </row>
    <row r="163" spans="4:4">
      <c r="D163" s="600"/>
    </row>
    <row r="164" spans="4:4">
      <c r="D164" s="600"/>
    </row>
    <row r="165" spans="4:4">
      <c r="D165" s="600"/>
    </row>
    <row r="166" spans="4:4">
      <c r="D166" s="600"/>
    </row>
    <row r="167" spans="4:4">
      <c r="D167" s="600"/>
    </row>
    <row r="168" spans="4:4">
      <c r="D168" s="600"/>
    </row>
    <row r="169" spans="4:4">
      <c r="D169" s="600"/>
    </row>
  </sheetData>
  <autoFilter ref="A1:E157" xr:uid="{00000000-0009-0000-0000-000000000000}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3"/>
  <sheetViews>
    <sheetView workbookViewId="0">
      <selection activeCell="A216" sqref="A216"/>
    </sheetView>
  </sheetViews>
  <sheetFormatPr defaultRowHeight="14.4"/>
  <cols>
    <col min="2" max="2" width="11.33203125" bestFit="1" customWidth="1"/>
  </cols>
  <sheetData>
    <row r="1" spans="1:2">
      <c r="A1" t="s">
        <v>1311</v>
      </c>
      <c r="B1" t="s">
        <v>1346</v>
      </c>
    </row>
    <row r="2" spans="1:2">
      <c r="A2">
        <v>2010</v>
      </c>
      <c r="B2">
        <f>50*(10^6)</f>
        <v>50000000</v>
      </c>
    </row>
    <row r="3" spans="1:2">
      <c r="A3">
        <v>2011</v>
      </c>
      <c r="B3">
        <f>100*(10^6)</f>
        <v>100000000</v>
      </c>
    </row>
    <row r="4" spans="1:2">
      <c r="A4">
        <v>2012</v>
      </c>
      <c r="B4">
        <f>153*(10^6)</f>
        <v>153000000</v>
      </c>
    </row>
    <row r="5" spans="1:2">
      <c r="A5">
        <v>2013</v>
      </c>
      <c r="B5">
        <f>269*(10^6)</f>
        <v>269000000</v>
      </c>
    </row>
    <row r="6" spans="1:2">
      <c r="A6">
        <v>2014</v>
      </c>
      <c r="B6">
        <f>392*(10^6)</f>
        <v>392000000</v>
      </c>
    </row>
    <row r="7" spans="1:2">
      <c r="A7">
        <v>2015</v>
      </c>
      <c r="B7">
        <f>866*(10^6)</f>
        <v>866000000</v>
      </c>
    </row>
    <row r="8" spans="1:2">
      <c r="A8">
        <v>2016</v>
      </c>
      <c r="B8">
        <f>1133*(10^6)</f>
        <v>1133000000</v>
      </c>
    </row>
    <row r="9" spans="1:2">
      <c r="A9">
        <v>2017</v>
      </c>
      <c r="B9">
        <f>1889*(10^6)</f>
        <v>1889000000</v>
      </c>
    </row>
    <row r="10" spans="1:2">
      <c r="A10">
        <v>2018</v>
      </c>
      <c r="B10">
        <f>2861*(10^6)</f>
        <v>2861000000</v>
      </c>
    </row>
    <row r="11" spans="1:2">
      <c r="A11">
        <v>2019</v>
      </c>
      <c r="B11">
        <f>4021*(10^6)</f>
        <v>4021000000</v>
      </c>
    </row>
    <row r="12" spans="1:2">
      <c r="A12">
        <v>2020</v>
      </c>
      <c r="B12">
        <f>5800*(10^6)</f>
        <v>5800000000</v>
      </c>
    </row>
    <row r="13" spans="1:2">
      <c r="A13">
        <v>2021</v>
      </c>
      <c r="B13">
        <f>1873*(10^6)</f>
        <v>1873000000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1"/>
  <dimension ref="A1:J149"/>
  <sheetViews>
    <sheetView view="pageBreakPreview" zoomScaleNormal="100" zoomScaleSheetLayoutView="100" workbookViewId="0">
      <pane ySplit="1" topLeftCell="A26" activePane="bottomLeft" state="frozen"/>
      <selection activeCell="A149" sqref="A149"/>
      <selection pane="bottomLeft" activeCell="A89" sqref="A89"/>
    </sheetView>
  </sheetViews>
  <sheetFormatPr defaultRowHeight="14.4"/>
  <cols>
    <col min="1" max="1" width="51.88671875" style="18" customWidth="1"/>
    <col min="2" max="5" width="18.88671875" style="18" customWidth="1"/>
    <col min="6" max="6" width="29" style="18" customWidth="1"/>
    <col min="7" max="7" width="27.88671875" style="18" customWidth="1"/>
    <col min="8" max="8" width="18.88671875" style="18" customWidth="1"/>
    <col min="9" max="9" width="6.44140625" style="18" customWidth="1"/>
    <col min="10" max="10" width="11.33203125" style="18" customWidth="1"/>
  </cols>
  <sheetData>
    <row r="1" spans="1:10" ht="31.5" customHeight="1" thickBot="1">
      <c r="A1" s="129" t="s">
        <v>0</v>
      </c>
      <c r="B1" s="129" t="s">
        <v>16</v>
      </c>
      <c r="C1" s="129" t="s">
        <v>15</v>
      </c>
      <c r="D1" s="130" t="s">
        <v>244</v>
      </c>
      <c r="E1" s="129" t="s">
        <v>17</v>
      </c>
      <c r="F1" s="411" t="s">
        <v>18</v>
      </c>
      <c r="G1" s="411" t="s">
        <v>19</v>
      </c>
      <c r="H1" s="36" t="s">
        <v>20</v>
      </c>
      <c r="I1" s="36" t="s">
        <v>799</v>
      </c>
      <c r="J1" s="36" t="s">
        <v>798</v>
      </c>
    </row>
    <row r="2" spans="1:10">
      <c r="A2" s="20" t="s">
        <v>1048</v>
      </c>
      <c r="B2" s="20" t="s">
        <v>27</v>
      </c>
      <c r="C2" s="21" t="s">
        <v>59</v>
      </c>
      <c r="D2" s="20" t="s">
        <v>45</v>
      </c>
      <c r="E2" s="20" t="s">
        <v>53</v>
      </c>
      <c r="F2" s="20" t="s">
        <v>828</v>
      </c>
      <c r="G2" s="20" t="s">
        <v>862</v>
      </c>
      <c r="H2" s="20" t="s">
        <v>91</v>
      </c>
      <c r="I2" s="20" t="s">
        <v>786</v>
      </c>
      <c r="J2" s="20" t="s">
        <v>1335</v>
      </c>
    </row>
    <row r="3" spans="1:10">
      <c r="A3" s="21" t="s">
        <v>1049</v>
      </c>
      <c r="B3" s="21" t="s">
        <v>21</v>
      </c>
      <c r="C3" s="21" t="s">
        <v>808</v>
      </c>
      <c r="D3" s="21" t="s">
        <v>22</v>
      </c>
      <c r="E3" s="20" t="s">
        <v>778</v>
      </c>
      <c r="F3" s="21" t="s">
        <v>826</v>
      </c>
      <c r="G3" s="21" t="s">
        <v>795</v>
      </c>
      <c r="H3" s="21" t="s">
        <v>52</v>
      </c>
      <c r="I3" s="21" t="s">
        <v>786</v>
      </c>
      <c r="J3" s="21" t="s">
        <v>1337</v>
      </c>
    </row>
    <row r="4" spans="1:10">
      <c r="A4" s="20" t="s">
        <v>1050</v>
      </c>
      <c r="B4" s="20" t="s">
        <v>27</v>
      </c>
      <c r="C4" s="20" t="s">
        <v>804</v>
      </c>
      <c r="D4" s="20" t="s">
        <v>45</v>
      </c>
      <c r="E4" s="20" t="s">
        <v>10</v>
      </c>
      <c r="F4" s="20" t="s">
        <v>824</v>
      </c>
      <c r="G4" s="20" t="s">
        <v>92</v>
      </c>
      <c r="H4" s="21" t="s">
        <v>52</v>
      </c>
      <c r="I4" s="21" t="s">
        <v>786</v>
      </c>
      <c r="J4" s="20" t="s">
        <v>1335</v>
      </c>
    </row>
    <row r="5" spans="1:10">
      <c r="A5" s="21" t="s">
        <v>1054</v>
      </c>
      <c r="B5" s="21" t="s">
        <v>27</v>
      </c>
      <c r="C5" s="21" t="s">
        <v>44</v>
      </c>
      <c r="D5" s="21" t="s">
        <v>22</v>
      </c>
      <c r="E5" s="21" t="s">
        <v>7</v>
      </c>
      <c r="F5" s="21" t="s">
        <v>823</v>
      </c>
      <c r="G5" s="20" t="s">
        <v>862</v>
      </c>
      <c r="H5" s="21" t="s">
        <v>52</v>
      </c>
      <c r="I5" s="21" t="s">
        <v>786</v>
      </c>
      <c r="J5" s="20" t="s">
        <v>1335</v>
      </c>
    </row>
    <row r="6" spans="1:10">
      <c r="A6" s="20" t="s">
        <v>1055</v>
      </c>
      <c r="B6" s="20" t="s">
        <v>21</v>
      </c>
      <c r="C6" s="20" t="s">
        <v>806</v>
      </c>
      <c r="D6" s="21" t="s">
        <v>22</v>
      </c>
      <c r="E6" s="20" t="s">
        <v>23</v>
      </c>
      <c r="F6" s="20" t="s">
        <v>849</v>
      </c>
      <c r="G6" s="21" t="s">
        <v>80</v>
      </c>
      <c r="H6" s="20" t="s">
        <v>46</v>
      </c>
      <c r="I6" s="20" t="s">
        <v>786</v>
      </c>
      <c r="J6" s="20" t="s">
        <v>788</v>
      </c>
    </row>
    <row r="7" spans="1:10">
      <c r="A7" s="20" t="s">
        <v>1058</v>
      </c>
      <c r="B7" s="20" t="s">
        <v>27</v>
      </c>
      <c r="C7" s="21" t="s">
        <v>59</v>
      </c>
      <c r="D7" s="20" t="s">
        <v>45</v>
      </c>
      <c r="E7" s="20" t="s">
        <v>8</v>
      </c>
      <c r="F7" s="20" t="s">
        <v>844</v>
      </c>
      <c r="G7" s="20" t="s">
        <v>81</v>
      </c>
      <c r="H7" s="20" t="s">
        <v>29</v>
      </c>
      <c r="I7" s="20" t="s">
        <v>787</v>
      </c>
      <c r="J7" s="20" t="s">
        <v>1335</v>
      </c>
    </row>
    <row r="8" spans="1:10">
      <c r="A8" s="20" t="s">
        <v>1059</v>
      </c>
      <c r="B8" s="20" t="s">
        <v>30</v>
      </c>
      <c r="C8" s="20" t="s">
        <v>32</v>
      </c>
      <c r="D8" s="20" t="s">
        <v>45</v>
      </c>
      <c r="E8" s="20" t="s">
        <v>778</v>
      </c>
      <c r="F8" s="20" t="s">
        <v>833</v>
      </c>
      <c r="G8" s="20" t="s">
        <v>83</v>
      </c>
      <c r="H8" s="20" t="s">
        <v>84</v>
      </c>
      <c r="I8" s="21" t="s">
        <v>786</v>
      </c>
      <c r="J8" s="21" t="s">
        <v>1337</v>
      </c>
    </row>
    <row r="9" spans="1:10">
      <c r="A9" s="20" t="s">
        <v>1060</v>
      </c>
      <c r="B9" s="20" t="s">
        <v>21</v>
      </c>
      <c r="C9" s="20" t="s">
        <v>806</v>
      </c>
      <c r="D9" s="21" t="s">
        <v>22</v>
      </c>
      <c r="E9" s="20" t="s">
        <v>23</v>
      </c>
      <c r="F9" s="20" t="s">
        <v>840</v>
      </c>
      <c r="G9" s="20" t="s">
        <v>81</v>
      </c>
      <c r="H9" s="21" t="s">
        <v>52</v>
      </c>
      <c r="I9" s="21" t="s">
        <v>786</v>
      </c>
      <c r="J9" s="21" t="s">
        <v>788</v>
      </c>
    </row>
    <row r="10" spans="1:10">
      <c r="A10" s="20" t="s">
        <v>1240</v>
      </c>
      <c r="B10" s="20" t="s">
        <v>21</v>
      </c>
      <c r="C10" s="20" t="s">
        <v>54</v>
      </c>
      <c r="D10" s="21" t="s">
        <v>22</v>
      </c>
      <c r="E10" s="20" t="s">
        <v>53</v>
      </c>
      <c r="F10" s="20" t="s">
        <v>828</v>
      </c>
      <c r="G10" s="20" t="s">
        <v>862</v>
      </c>
      <c r="H10" s="20" t="s">
        <v>91</v>
      </c>
      <c r="I10" s="20" t="s">
        <v>786</v>
      </c>
      <c r="J10" s="20" t="s">
        <v>1335</v>
      </c>
    </row>
    <row r="11" spans="1:10">
      <c r="A11" s="20" t="s">
        <v>14</v>
      </c>
      <c r="B11" s="20" t="s">
        <v>27</v>
      </c>
      <c r="C11" s="20" t="s">
        <v>57</v>
      </c>
      <c r="D11" s="20" t="s">
        <v>45</v>
      </c>
      <c r="E11" s="20" t="s">
        <v>58</v>
      </c>
      <c r="F11" s="20" t="s">
        <v>829</v>
      </c>
      <c r="G11" s="20" t="s">
        <v>92</v>
      </c>
      <c r="H11" s="21" t="s">
        <v>52</v>
      </c>
      <c r="I11" s="21" t="s">
        <v>786</v>
      </c>
      <c r="J11" s="20" t="s">
        <v>1335</v>
      </c>
    </row>
    <row r="12" spans="1:10">
      <c r="A12" s="20" t="s">
        <v>1068</v>
      </c>
      <c r="B12" s="20" t="s">
        <v>27</v>
      </c>
      <c r="C12" s="20" t="s">
        <v>62</v>
      </c>
      <c r="D12" s="21" t="s">
        <v>22</v>
      </c>
      <c r="E12" s="20" t="s">
        <v>813</v>
      </c>
      <c r="F12" s="21" t="s">
        <v>853</v>
      </c>
      <c r="G12" s="20" t="s">
        <v>81</v>
      </c>
      <c r="H12" s="20" t="s">
        <v>771</v>
      </c>
      <c r="I12" s="20" t="s">
        <v>787</v>
      </c>
      <c r="J12" s="20" t="s">
        <v>1335</v>
      </c>
    </row>
    <row r="13" spans="1:10">
      <c r="A13" s="21" t="s">
        <v>1069</v>
      </c>
      <c r="B13" s="21" t="s">
        <v>55</v>
      </c>
      <c r="C13" s="21" t="s">
        <v>55</v>
      </c>
      <c r="D13" s="20" t="s">
        <v>45</v>
      </c>
      <c r="E13" s="20" t="s">
        <v>53</v>
      </c>
      <c r="F13" s="21" t="s">
        <v>836</v>
      </c>
      <c r="G13" s="20" t="s">
        <v>862</v>
      </c>
      <c r="H13" s="21" t="s">
        <v>90</v>
      </c>
      <c r="I13" s="20" t="s">
        <v>786</v>
      </c>
      <c r="J13" s="20" t="s">
        <v>1335</v>
      </c>
    </row>
    <row r="14" spans="1:10">
      <c r="A14" s="21" t="s">
        <v>1070</v>
      </c>
      <c r="B14" s="21" t="s">
        <v>30</v>
      </c>
      <c r="C14" s="20" t="s">
        <v>32</v>
      </c>
      <c r="D14" s="20" t="s">
        <v>45</v>
      </c>
      <c r="E14" s="20" t="s">
        <v>778</v>
      </c>
      <c r="F14" s="20" t="s">
        <v>824</v>
      </c>
      <c r="G14" s="21" t="s">
        <v>85</v>
      </c>
      <c r="H14" s="21" t="s">
        <v>33</v>
      </c>
      <c r="I14" s="21" t="s">
        <v>786</v>
      </c>
      <c r="J14" s="21" t="s">
        <v>1337</v>
      </c>
    </row>
    <row r="15" spans="1:10">
      <c r="A15" s="20" t="s">
        <v>1071</v>
      </c>
      <c r="B15" s="20" t="s">
        <v>27</v>
      </c>
      <c r="C15" s="20" t="s">
        <v>804</v>
      </c>
      <c r="D15" s="20" t="s">
        <v>45</v>
      </c>
      <c r="E15" s="20" t="s">
        <v>10</v>
      </c>
      <c r="F15" s="20" t="s">
        <v>824</v>
      </c>
      <c r="G15" s="20" t="s">
        <v>92</v>
      </c>
      <c r="H15" s="21" t="s">
        <v>52</v>
      </c>
      <c r="I15" s="21" t="s">
        <v>786</v>
      </c>
      <c r="J15" s="20" t="s">
        <v>1335</v>
      </c>
    </row>
    <row r="16" spans="1:10">
      <c r="A16" s="20" t="s">
        <v>1072</v>
      </c>
      <c r="B16" s="20" t="s">
        <v>30</v>
      </c>
      <c r="C16" s="20" t="s">
        <v>32</v>
      </c>
      <c r="D16" s="21" t="s">
        <v>22</v>
      </c>
      <c r="E16" s="20" t="s">
        <v>43</v>
      </c>
      <c r="F16" s="20" t="s">
        <v>831</v>
      </c>
      <c r="G16" s="20" t="s">
        <v>862</v>
      </c>
      <c r="H16" s="20" t="s">
        <v>86</v>
      </c>
      <c r="I16" s="20" t="s">
        <v>786</v>
      </c>
      <c r="J16" s="20" t="s">
        <v>1335</v>
      </c>
    </row>
    <row r="17" spans="1:10">
      <c r="A17" s="20" t="s">
        <v>1241</v>
      </c>
      <c r="B17" s="20" t="s">
        <v>30</v>
      </c>
      <c r="C17" s="20" t="s">
        <v>32</v>
      </c>
      <c r="D17" s="20" t="s">
        <v>45</v>
      </c>
      <c r="E17" s="20" t="s">
        <v>31</v>
      </c>
      <c r="F17" s="20" t="s">
        <v>833</v>
      </c>
      <c r="G17" s="20" t="s">
        <v>81</v>
      </c>
      <c r="H17" s="21" t="s">
        <v>90</v>
      </c>
      <c r="I17" s="20" t="s">
        <v>787</v>
      </c>
      <c r="J17" s="20" t="s">
        <v>1336</v>
      </c>
    </row>
    <row r="18" spans="1:10">
      <c r="A18" s="21" t="s">
        <v>1242</v>
      </c>
      <c r="B18" s="21" t="s">
        <v>21</v>
      </c>
      <c r="C18" s="21" t="s">
        <v>41</v>
      </c>
      <c r="D18" s="21" t="s">
        <v>22</v>
      </c>
      <c r="E18" s="20" t="s">
        <v>53</v>
      </c>
      <c r="F18" s="21" t="s">
        <v>822</v>
      </c>
      <c r="G18" s="20" t="s">
        <v>862</v>
      </c>
      <c r="H18" s="21" t="s">
        <v>90</v>
      </c>
      <c r="I18" s="20" t="s">
        <v>786</v>
      </c>
      <c r="J18" s="20" t="s">
        <v>1335</v>
      </c>
    </row>
    <row r="19" spans="1:10">
      <c r="A19" s="20" t="s">
        <v>1079</v>
      </c>
      <c r="B19" s="20" t="s">
        <v>27</v>
      </c>
      <c r="C19" s="21" t="s">
        <v>59</v>
      </c>
      <c r="D19" s="20" t="s">
        <v>45</v>
      </c>
      <c r="E19" s="20" t="s">
        <v>23</v>
      </c>
      <c r="F19" s="20" t="s">
        <v>820</v>
      </c>
      <c r="G19" s="20" t="s">
        <v>87</v>
      </c>
      <c r="H19" s="20" t="s">
        <v>48</v>
      </c>
      <c r="I19" s="20" t="s">
        <v>786</v>
      </c>
      <c r="J19" s="20" t="s">
        <v>788</v>
      </c>
    </row>
    <row r="20" spans="1:10">
      <c r="A20" s="20" t="s">
        <v>1080</v>
      </c>
      <c r="B20" s="20" t="s">
        <v>21</v>
      </c>
      <c r="C20" s="20" t="s">
        <v>806</v>
      </c>
      <c r="D20" s="21" t="s">
        <v>22</v>
      </c>
      <c r="E20" s="20" t="s">
        <v>23</v>
      </c>
      <c r="F20" s="20" t="s">
        <v>849</v>
      </c>
      <c r="G20" s="21" t="s">
        <v>80</v>
      </c>
      <c r="H20" s="21" t="s">
        <v>48</v>
      </c>
      <c r="I20" s="20" t="s">
        <v>786</v>
      </c>
      <c r="J20" s="20" t="s">
        <v>788</v>
      </c>
    </row>
    <row r="21" spans="1:10">
      <c r="A21" s="20" t="s">
        <v>1081</v>
      </c>
      <c r="B21" s="20" t="s">
        <v>30</v>
      </c>
      <c r="C21" s="20" t="s">
        <v>34</v>
      </c>
      <c r="D21" s="21" t="s">
        <v>22</v>
      </c>
      <c r="E21" s="20" t="s">
        <v>35</v>
      </c>
      <c r="F21" s="20" t="s">
        <v>842</v>
      </c>
      <c r="G21" s="20" t="s">
        <v>862</v>
      </c>
      <c r="H21" s="20" t="s">
        <v>33</v>
      </c>
      <c r="I21" s="20" t="s">
        <v>787</v>
      </c>
      <c r="J21" s="20" t="s">
        <v>1335</v>
      </c>
    </row>
    <row r="22" spans="1:10">
      <c r="A22" s="20" t="s">
        <v>1082</v>
      </c>
      <c r="B22" s="20" t="s">
        <v>27</v>
      </c>
      <c r="C22" s="20" t="s">
        <v>807</v>
      </c>
      <c r="D22" s="20" t="s">
        <v>45</v>
      </c>
      <c r="E22" s="20" t="s">
        <v>10</v>
      </c>
      <c r="F22" s="20" t="s">
        <v>824</v>
      </c>
      <c r="G22" s="20" t="s">
        <v>92</v>
      </c>
      <c r="H22" s="21" t="s">
        <v>52</v>
      </c>
      <c r="I22" s="21" t="s">
        <v>786</v>
      </c>
      <c r="J22" s="20" t="s">
        <v>1335</v>
      </c>
    </row>
    <row r="23" spans="1:10">
      <c r="A23" s="20" t="s">
        <v>1243</v>
      </c>
      <c r="B23" s="20" t="s">
        <v>30</v>
      </c>
      <c r="C23" s="20" t="s">
        <v>32</v>
      </c>
      <c r="D23" s="20" t="s">
        <v>45</v>
      </c>
      <c r="E23" s="20" t="s">
        <v>31</v>
      </c>
      <c r="F23" s="20" t="s">
        <v>833</v>
      </c>
      <c r="G23" s="20" t="s">
        <v>81</v>
      </c>
      <c r="H23" s="20" t="s">
        <v>60</v>
      </c>
      <c r="I23" s="20" t="s">
        <v>787</v>
      </c>
      <c r="J23" s="20" t="s">
        <v>1336</v>
      </c>
    </row>
    <row r="24" spans="1:10">
      <c r="A24" s="20" t="s">
        <v>1085</v>
      </c>
      <c r="B24" s="20" t="s">
        <v>30</v>
      </c>
      <c r="C24" s="20" t="s">
        <v>32</v>
      </c>
      <c r="D24" s="20" t="s">
        <v>45</v>
      </c>
      <c r="E24" s="20" t="s">
        <v>31</v>
      </c>
      <c r="F24" s="20" t="s">
        <v>833</v>
      </c>
      <c r="G24" s="20" t="s">
        <v>81</v>
      </c>
      <c r="H24" s="20" t="s">
        <v>46</v>
      </c>
      <c r="I24" s="20" t="s">
        <v>787</v>
      </c>
      <c r="J24" s="20" t="s">
        <v>1336</v>
      </c>
    </row>
    <row r="25" spans="1:10">
      <c r="A25" s="21" t="s">
        <v>1086</v>
      </c>
      <c r="B25" s="21" t="s">
        <v>21</v>
      </c>
      <c r="C25" s="21" t="s">
        <v>41</v>
      </c>
      <c r="D25" s="21" t="s">
        <v>22</v>
      </c>
      <c r="E25" s="20" t="s">
        <v>23</v>
      </c>
      <c r="F25" s="20" t="s">
        <v>854</v>
      </c>
      <c r="G25" s="20" t="s">
        <v>792</v>
      </c>
      <c r="H25" s="21" t="s">
        <v>90</v>
      </c>
      <c r="I25" s="20" t="s">
        <v>786</v>
      </c>
      <c r="J25" s="20" t="s">
        <v>788</v>
      </c>
    </row>
    <row r="26" spans="1:10">
      <c r="A26" s="20" t="s">
        <v>1087</v>
      </c>
      <c r="B26" s="20" t="s">
        <v>30</v>
      </c>
      <c r="C26" s="20" t="s">
        <v>32</v>
      </c>
      <c r="D26" s="21" t="s">
        <v>22</v>
      </c>
      <c r="E26" s="21" t="s">
        <v>43</v>
      </c>
      <c r="F26" s="20" t="s">
        <v>831</v>
      </c>
      <c r="G26" s="20" t="s">
        <v>862</v>
      </c>
      <c r="H26" s="21" t="s">
        <v>86</v>
      </c>
      <c r="I26" s="20" t="s">
        <v>786</v>
      </c>
      <c r="J26" s="20" t="s">
        <v>1335</v>
      </c>
    </row>
    <row r="27" spans="1:10">
      <c r="A27" s="20" t="s">
        <v>1088</v>
      </c>
      <c r="B27" s="20" t="s">
        <v>30</v>
      </c>
      <c r="C27" s="20" t="s">
        <v>32</v>
      </c>
      <c r="D27" s="21" t="s">
        <v>22</v>
      </c>
      <c r="E27" s="21" t="s">
        <v>43</v>
      </c>
      <c r="F27" s="20" t="s">
        <v>831</v>
      </c>
      <c r="G27" s="20" t="s">
        <v>862</v>
      </c>
      <c r="H27" s="21" t="s">
        <v>86</v>
      </c>
      <c r="I27" s="20" t="s">
        <v>786</v>
      </c>
      <c r="J27" s="20" t="s">
        <v>1335</v>
      </c>
    </row>
    <row r="28" spans="1:10">
      <c r="A28" s="20" t="s">
        <v>1244</v>
      </c>
      <c r="B28" s="20" t="s">
        <v>21</v>
      </c>
      <c r="C28" s="20" t="s">
        <v>54</v>
      </c>
      <c r="D28" s="21" t="s">
        <v>22</v>
      </c>
      <c r="E28" s="20" t="s">
        <v>53</v>
      </c>
      <c r="F28" s="21" t="s">
        <v>834</v>
      </c>
      <c r="G28" s="21" t="s">
        <v>92</v>
      </c>
      <c r="H28" s="21" t="s">
        <v>91</v>
      </c>
      <c r="I28" s="20" t="s">
        <v>786</v>
      </c>
      <c r="J28" s="20" t="s">
        <v>1335</v>
      </c>
    </row>
    <row r="29" spans="1:10">
      <c r="A29" s="21" t="s">
        <v>1093</v>
      </c>
      <c r="B29" s="21" t="s">
        <v>21</v>
      </c>
      <c r="C29" s="20" t="s">
        <v>806</v>
      </c>
      <c r="D29" s="21" t="s">
        <v>22</v>
      </c>
      <c r="E29" s="21" t="s">
        <v>23</v>
      </c>
      <c r="F29" s="20" t="s">
        <v>849</v>
      </c>
      <c r="G29" s="21" t="s">
        <v>80</v>
      </c>
      <c r="H29" s="21" t="s">
        <v>48</v>
      </c>
      <c r="I29" s="20" t="s">
        <v>786</v>
      </c>
      <c r="J29" s="20" t="s">
        <v>788</v>
      </c>
    </row>
    <row r="30" spans="1:10">
      <c r="A30" s="20" t="s">
        <v>1098</v>
      </c>
      <c r="B30" s="20" t="s">
        <v>27</v>
      </c>
      <c r="C30" s="21" t="s">
        <v>59</v>
      </c>
      <c r="D30" s="20" t="s">
        <v>45</v>
      </c>
      <c r="E30" s="21" t="s">
        <v>23</v>
      </c>
      <c r="F30" s="21" t="s">
        <v>853</v>
      </c>
      <c r="G30" s="21" t="s">
        <v>87</v>
      </c>
      <c r="H30" s="21" t="s">
        <v>48</v>
      </c>
      <c r="I30" s="20" t="s">
        <v>786</v>
      </c>
      <c r="J30" s="20" t="s">
        <v>788</v>
      </c>
    </row>
    <row r="31" spans="1:10">
      <c r="A31" s="20" t="s">
        <v>1099</v>
      </c>
      <c r="B31" s="20" t="s">
        <v>30</v>
      </c>
      <c r="C31" s="20" t="s">
        <v>32</v>
      </c>
      <c r="D31" s="20" t="s">
        <v>45</v>
      </c>
      <c r="E31" s="21" t="s">
        <v>31</v>
      </c>
      <c r="F31" s="20" t="s">
        <v>833</v>
      </c>
      <c r="G31" s="20" t="s">
        <v>81</v>
      </c>
      <c r="H31" s="21" t="s">
        <v>33</v>
      </c>
      <c r="I31" s="20" t="s">
        <v>787</v>
      </c>
      <c r="J31" s="20" t="s">
        <v>1336</v>
      </c>
    </row>
    <row r="32" spans="1:10">
      <c r="A32" s="20" t="s">
        <v>12</v>
      </c>
      <c r="B32" s="20" t="s">
        <v>27</v>
      </c>
      <c r="C32" s="21" t="s">
        <v>59</v>
      </c>
      <c r="D32" s="20" t="s">
        <v>45</v>
      </c>
      <c r="E32" s="20" t="s">
        <v>812</v>
      </c>
      <c r="F32" s="20" t="s">
        <v>824</v>
      </c>
      <c r="G32" s="20" t="s">
        <v>92</v>
      </c>
      <c r="H32" s="21" t="s">
        <v>52</v>
      </c>
      <c r="I32" s="21" t="s">
        <v>787</v>
      </c>
      <c r="J32" s="20" t="s">
        <v>1335</v>
      </c>
    </row>
    <row r="33" spans="1:10">
      <c r="A33" s="21" t="s">
        <v>1105</v>
      </c>
      <c r="B33" s="21" t="s">
        <v>21</v>
      </c>
      <c r="C33" s="20" t="s">
        <v>41</v>
      </c>
      <c r="D33" s="21" t="s">
        <v>22</v>
      </c>
      <c r="E33" s="20" t="s">
        <v>23</v>
      </c>
      <c r="F33" s="20" t="s">
        <v>854</v>
      </c>
      <c r="G33" s="20" t="s">
        <v>792</v>
      </c>
      <c r="H33" s="21" t="s">
        <v>90</v>
      </c>
      <c r="I33" s="20" t="s">
        <v>786</v>
      </c>
      <c r="J33" s="20" t="s">
        <v>788</v>
      </c>
    </row>
    <row r="34" spans="1:10">
      <c r="A34" s="21" t="s">
        <v>1245</v>
      </c>
      <c r="B34" s="21" t="s">
        <v>30</v>
      </c>
      <c r="C34" s="20" t="s">
        <v>34</v>
      </c>
      <c r="D34" s="20" t="s">
        <v>45</v>
      </c>
      <c r="E34" s="20" t="s">
        <v>778</v>
      </c>
      <c r="F34" s="21" t="s">
        <v>823</v>
      </c>
      <c r="G34" s="20" t="s">
        <v>92</v>
      </c>
      <c r="H34" s="21" t="s">
        <v>90</v>
      </c>
      <c r="I34" s="21" t="s">
        <v>786</v>
      </c>
      <c r="J34" s="21" t="s">
        <v>1337</v>
      </c>
    </row>
    <row r="35" spans="1:10">
      <c r="A35" s="21" t="s">
        <v>1110</v>
      </c>
      <c r="B35" s="21" t="s">
        <v>21</v>
      </c>
      <c r="C35" s="21" t="s">
        <v>41</v>
      </c>
      <c r="D35" s="21" t="s">
        <v>22</v>
      </c>
      <c r="E35" s="20" t="s">
        <v>23</v>
      </c>
      <c r="F35" s="20" t="s">
        <v>854</v>
      </c>
      <c r="G35" s="20" t="s">
        <v>792</v>
      </c>
      <c r="H35" s="21" t="s">
        <v>90</v>
      </c>
      <c r="I35" s="20" t="s">
        <v>786</v>
      </c>
      <c r="J35" s="20" t="s">
        <v>788</v>
      </c>
    </row>
    <row r="36" spans="1:10">
      <c r="A36" s="21" t="s">
        <v>444</v>
      </c>
      <c r="B36" s="21" t="s">
        <v>21</v>
      </c>
      <c r="C36" s="20" t="s">
        <v>41</v>
      </c>
      <c r="D36" s="21" t="s">
        <v>22</v>
      </c>
      <c r="E36" s="20" t="s">
        <v>23</v>
      </c>
      <c r="F36" s="20" t="s">
        <v>854</v>
      </c>
      <c r="G36" s="20" t="s">
        <v>792</v>
      </c>
      <c r="H36" s="21" t="s">
        <v>90</v>
      </c>
      <c r="I36" s="20" t="s">
        <v>786</v>
      </c>
      <c r="J36" s="20" t="s">
        <v>788</v>
      </c>
    </row>
    <row r="37" spans="1:10">
      <c r="A37" s="20" t="s">
        <v>1246</v>
      </c>
      <c r="B37" s="20" t="s">
        <v>30</v>
      </c>
      <c r="C37" s="20" t="s">
        <v>34</v>
      </c>
      <c r="D37" s="20" t="s">
        <v>45</v>
      </c>
      <c r="E37" s="20" t="s">
        <v>1341</v>
      </c>
      <c r="F37" s="20" t="s">
        <v>838</v>
      </c>
      <c r="G37" s="20" t="s">
        <v>862</v>
      </c>
      <c r="H37" s="20" t="s">
        <v>84</v>
      </c>
      <c r="I37" s="21" t="s">
        <v>786</v>
      </c>
      <c r="J37" s="21" t="s">
        <v>1335</v>
      </c>
    </row>
    <row r="38" spans="1:10">
      <c r="A38" s="20" t="s">
        <v>1116</v>
      </c>
      <c r="B38" s="20" t="s">
        <v>27</v>
      </c>
      <c r="C38" s="20" t="s">
        <v>44</v>
      </c>
      <c r="D38" s="20" t="s">
        <v>45</v>
      </c>
      <c r="E38" s="20" t="s">
        <v>23</v>
      </c>
      <c r="F38" s="20" t="s">
        <v>847</v>
      </c>
      <c r="G38" s="20" t="s">
        <v>81</v>
      </c>
      <c r="H38" s="20" t="s">
        <v>46</v>
      </c>
      <c r="I38" s="20" t="s">
        <v>786</v>
      </c>
      <c r="J38" s="20" t="s">
        <v>788</v>
      </c>
    </row>
    <row r="39" spans="1:10">
      <c r="A39" s="21" t="s">
        <v>1117</v>
      </c>
      <c r="B39" s="21" t="s">
        <v>21</v>
      </c>
      <c r="C39" s="20" t="s">
        <v>806</v>
      </c>
      <c r="D39" s="21" t="s">
        <v>22</v>
      </c>
      <c r="E39" s="20" t="s">
        <v>53</v>
      </c>
      <c r="F39" s="21" t="s">
        <v>834</v>
      </c>
      <c r="G39" s="21" t="s">
        <v>92</v>
      </c>
      <c r="H39" s="21" t="s">
        <v>91</v>
      </c>
      <c r="I39" s="20" t="s">
        <v>786</v>
      </c>
      <c r="J39" s="20" t="s">
        <v>1335</v>
      </c>
    </row>
    <row r="40" spans="1:10">
      <c r="A40" s="20" t="s">
        <v>472</v>
      </c>
      <c r="B40" s="20" t="s">
        <v>30</v>
      </c>
      <c r="C40" s="20" t="s">
        <v>34</v>
      </c>
      <c r="D40" s="20" t="s">
        <v>45</v>
      </c>
      <c r="E40" s="20" t="s">
        <v>13</v>
      </c>
      <c r="F40" s="20" t="s">
        <v>828</v>
      </c>
      <c r="G40" s="20" t="s">
        <v>862</v>
      </c>
      <c r="H40" s="21" t="s">
        <v>56</v>
      </c>
      <c r="I40" s="21" t="s">
        <v>787</v>
      </c>
      <c r="J40" s="20" t="s">
        <v>1335</v>
      </c>
    </row>
    <row r="41" spans="1:10">
      <c r="A41" s="21" t="s">
        <v>1118</v>
      </c>
      <c r="B41" s="21" t="s">
        <v>27</v>
      </c>
      <c r="C41" s="21" t="s">
        <v>59</v>
      </c>
      <c r="D41" s="20" t="s">
        <v>45</v>
      </c>
      <c r="E41" s="20" t="s">
        <v>53</v>
      </c>
      <c r="F41" s="21" t="s">
        <v>837</v>
      </c>
      <c r="G41" s="20" t="s">
        <v>862</v>
      </c>
      <c r="H41" s="21" t="s">
        <v>90</v>
      </c>
      <c r="I41" s="20" t="s">
        <v>786</v>
      </c>
      <c r="J41" s="20" t="s">
        <v>1335</v>
      </c>
    </row>
    <row r="42" spans="1:10">
      <c r="A42" s="21" t="s">
        <v>1119</v>
      </c>
      <c r="B42" s="21" t="s">
        <v>21</v>
      </c>
      <c r="C42" s="20" t="s">
        <v>806</v>
      </c>
      <c r="D42" s="21" t="s">
        <v>22</v>
      </c>
      <c r="E42" s="21" t="s">
        <v>23</v>
      </c>
      <c r="F42" s="20" t="s">
        <v>849</v>
      </c>
      <c r="G42" s="21" t="s">
        <v>80</v>
      </c>
      <c r="H42" s="21" t="s">
        <v>56</v>
      </c>
      <c r="I42" s="20" t="s">
        <v>786</v>
      </c>
      <c r="J42" s="20" t="s">
        <v>788</v>
      </c>
    </row>
    <row r="43" spans="1:10">
      <c r="A43" s="21" t="s">
        <v>1120</v>
      </c>
      <c r="B43" s="21" t="s">
        <v>21</v>
      </c>
      <c r="C43" s="20" t="s">
        <v>806</v>
      </c>
      <c r="D43" s="21" t="s">
        <v>22</v>
      </c>
      <c r="E43" s="21" t="s">
        <v>23</v>
      </c>
      <c r="F43" s="20" t="s">
        <v>849</v>
      </c>
      <c r="G43" s="21" t="s">
        <v>80</v>
      </c>
      <c r="H43" s="21" t="s">
        <v>46</v>
      </c>
      <c r="I43" s="20" t="s">
        <v>786</v>
      </c>
      <c r="J43" s="20" t="s">
        <v>788</v>
      </c>
    </row>
    <row r="44" spans="1:10">
      <c r="A44" s="21" t="s">
        <v>1121</v>
      </c>
      <c r="B44" s="21" t="s">
        <v>30</v>
      </c>
      <c r="C44" s="21" t="s">
        <v>34</v>
      </c>
      <c r="D44" s="21" t="s">
        <v>22</v>
      </c>
      <c r="E44" s="21" t="s">
        <v>49</v>
      </c>
      <c r="F44" s="21" t="s">
        <v>846</v>
      </c>
      <c r="G44" s="21" t="s">
        <v>89</v>
      </c>
      <c r="H44" s="21" t="s">
        <v>90</v>
      </c>
      <c r="I44" s="21" t="s">
        <v>787</v>
      </c>
      <c r="J44" s="20" t="s">
        <v>1335</v>
      </c>
    </row>
    <row r="45" spans="1:10">
      <c r="A45" s="20" t="s">
        <v>1122</v>
      </c>
      <c r="B45" s="20" t="s">
        <v>51</v>
      </c>
      <c r="C45" s="20" t="s">
        <v>50</v>
      </c>
      <c r="D45" s="20" t="s">
        <v>51</v>
      </c>
      <c r="E45" s="20" t="s">
        <v>23</v>
      </c>
      <c r="F45" s="21" t="s">
        <v>832</v>
      </c>
      <c r="G45" s="20" t="s">
        <v>832</v>
      </c>
      <c r="H45" s="21" t="s">
        <v>90</v>
      </c>
      <c r="I45" s="20" t="s">
        <v>786</v>
      </c>
      <c r="J45" s="20" t="s">
        <v>788</v>
      </c>
    </row>
    <row r="46" spans="1:10">
      <c r="A46" s="20" t="s">
        <v>9</v>
      </c>
      <c r="B46" s="20" t="s">
        <v>51</v>
      </c>
      <c r="C46" s="20" t="s">
        <v>50</v>
      </c>
      <c r="D46" s="20" t="s">
        <v>51</v>
      </c>
      <c r="E46" s="20" t="s">
        <v>23</v>
      </c>
      <c r="F46" s="21" t="s">
        <v>841</v>
      </c>
      <c r="G46" s="20" t="s">
        <v>832</v>
      </c>
      <c r="H46" s="21" t="s">
        <v>90</v>
      </c>
      <c r="I46" s="20" t="s">
        <v>786</v>
      </c>
      <c r="J46" s="20" t="s">
        <v>788</v>
      </c>
    </row>
    <row r="47" spans="1:10">
      <c r="A47" s="21" t="s">
        <v>946</v>
      </c>
      <c r="B47" s="21" t="s">
        <v>21</v>
      </c>
      <c r="C47" s="20" t="s">
        <v>806</v>
      </c>
      <c r="D47" s="21" t="s">
        <v>22</v>
      </c>
      <c r="E47" s="21" t="s">
        <v>23</v>
      </c>
      <c r="F47" s="20" t="s">
        <v>849</v>
      </c>
      <c r="G47" s="21" t="s">
        <v>80</v>
      </c>
      <c r="H47" s="21" t="s">
        <v>46</v>
      </c>
      <c r="I47" s="20" t="s">
        <v>786</v>
      </c>
      <c r="J47" s="20" t="s">
        <v>788</v>
      </c>
    </row>
    <row r="48" spans="1:10">
      <c r="A48" s="21" t="s">
        <v>6</v>
      </c>
      <c r="B48" s="21" t="s">
        <v>27</v>
      </c>
      <c r="C48" s="21" t="s">
        <v>44</v>
      </c>
      <c r="D48" s="20" t="s">
        <v>45</v>
      </c>
      <c r="E48" s="21" t="s">
        <v>23</v>
      </c>
      <c r="F48" s="20" t="s">
        <v>847</v>
      </c>
      <c r="G48" s="20" t="s">
        <v>81</v>
      </c>
      <c r="H48" s="21" t="s">
        <v>46</v>
      </c>
      <c r="I48" s="20" t="s">
        <v>786</v>
      </c>
      <c r="J48" s="20" t="s">
        <v>788</v>
      </c>
    </row>
    <row r="49" spans="1:10">
      <c r="A49" s="21" t="s">
        <v>945</v>
      </c>
      <c r="B49" s="21" t="s">
        <v>27</v>
      </c>
      <c r="C49" s="21" t="s">
        <v>59</v>
      </c>
      <c r="D49" s="21" t="s">
        <v>22</v>
      </c>
      <c r="E49" s="21" t="s">
        <v>28</v>
      </c>
      <c r="F49" s="20" t="s">
        <v>842</v>
      </c>
      <c r="G49" s="21" t="s">
        <v>93</v>
      </c>
      <c r="H49" s="21" t="s">
        <v>29</v>
      </c>
      <c r="I49" s="21" t="s">
        <v>787</v>
      </c>
      <c r="J49" s="20" t="s">
        <v>1335</v>
      </c>
    </row>
    <row r="50" spans="1:10">
      <c r="A50" s="20" t="s">
        <v>1247</v>
      </c>
      <c r="B50" s="20" t="s">
        <v>30</v>
      </c>
      <c r="C50" s="20" t="s">
        <v>32</v>
      </c>
      <c r="D50" s="21" t="s">
        <v>22</v>
      </c>
      <c r="E50" s="20" t="s">
        <v>36</v>
      </c>
      <c r="F50" s="21" t="s">
        <v>823</v>
      </c>
      <c r="G50" s="20" t="s">
        <v>862</v>
      </c>
      <c r="H50" s="20" t="s">
        <v>37</v>
      </c>
      <c r="I50" s="20" t="s">
        <v>787</v>
      </c>
      <c r="J50" s="20" t="s">
        <v>1335</v>
      </c>
    </row>
    <row r="51" spans="1:10">
      <c r="A51" s="20" t="s">
        <v>1128</v>
      </c>
      <c r="B51" s="20" t="s">
        <v>21</v>
      </c>
      <c r="C51" s="20" t="s">
        <v>25</v>
      </c>
      <c r="D51" s="21" t="s">
        <v>22</v>
      </c>
      <c r="E51" s="20" t="s">
        <v>23</v>
      </c>
      <c r="F51" s="20" t="s">
        <v>835</v>
      </c>
      <c r="G51" s="20" t="s">
        <v>82</v>
      </c>
      <c r="H51" s="21" t="s">
        <v>91</v>
      </c>
      <c r="I51" s="20" t="s">
        <v>786</v>
      </c>
      <c r="J51" s="20" t="s">
        <v>788</v>
      </c>
    </row>
    <row r="52" spans="1:10">
      <c r="A52" s="418" t="s">
        <v>1348</v>
      </c>
      <c r="B52" s="21" t="s">
        <v>27</v>
      </c>
      <c r="C52" s="20" t="s">
        <v>804</v>
      </c>
      <c r="D52" s="20" t="s">
        <v>45</v>
      </c>
      <c r="E52" s="20" t="s">
        <v>778</v>
      </c>
      <c r="F52" s="20" t="s">
        <v>829</v>
      </c>
      <c r="G52" s="21" t="s">
        <v>92</v>
      </c>
      <c r="H52" s="21" t="s">
        <v>48</v>
      </c>
      <c r="I52" s="21" t="s">
        <v>786</v>
      </c>
      <c r="J52" s="21" t="s">
        <v>1337</v>
      </c>
    </row>
    <row r="53" spans="1:10">
      <c r="A53" s="21" t="s">
        <v>1133</v>
      </c>
      <c r="B53" s="21" t="s">
        <v>21</v>
      </c>
      <c r="C53" s="20" t="s">
        <v>41</v>
      </c>
      <c r="D53" s="21" t="s">
        <v>22</v>
      </c>
      <c r="E53" s="20" t="s">
        <v>23</v>
      </c>
      <c r="F53" s="20" t="s">
        <v>854</v>
      </c>
      <c r="G53" s="20" t="s">
        <v>792</v>
      </c>
      <c r="H53" s="20" t="s">
        <v>56</v>
      </c>
      <c r="I53" s="20" t="s">
        <v>786</v>
      </c>
      <c r="J53" s="20" t="s">
        <v>788</v>
      </c>
    </row>
    <row r="54" spans="1:10">
      <c r="A54" s="21" t="s">
        <v>1248</v>
      </c>
      <c r="B54" s="21" t="s">
        <v>55</v>
      </c>
      <c r="C54" s="21" t="s">
        <v>55</v>
      </c>
      <c r="D54" s="20" t="s">
        <v>45</v>
      </c>
      <c r="E54" s="21" t="s">
        <v>817</v>
      </c>
      <c r="F54" s="20" t="s">
        <v>833</v>
      </c>
      <c r="G54" s="20" t="s">
        <v>81</v>
      </c>
      <c r="H54" s="21" t="s">
        <v>48</v>
      </c>
      <c r="I54" s="21" t="s">
        <v>786</v>
      </c>
      <c r="J54" s="20" t="s">
        <v>1336</v>
      </c>
    </row>
    <row r="55" spans="1:10">
      <c r="A55" s="21" t="s">
        <v>1249</v>
      </c>
      <c r="B55" s="21" t="s">
        <v>55</v>
      </c>
      <c r="C55" s="21" t="s">
        <v>55</v>
      </c>
      <c r="D55" s="20" t="s">
        <v>45</v>
      </c>
      <c r="E55" s="21" t="s">
        <v>817</v>
      </c>
      <c r="F55" s="20" t="s">
        <v>833</v>
      </c>
      <c r="G55" s="20" t="s">
        <v>81</v>
      </c>
      <c r="H55" s="21" t="s">
        <v>48</v>
      </c>
      <c r="I55" s="21" t="s">
        <v>786</v>
      </c>
      <c r="J55" s="20" t="s">
        <v>1336</v>
      </c>
    </row>
    <row r="56" spans="1:10">
      <c r="A56" s="21" t="s">
        <v>1250</v>
      </c>
      <c r="B56" s="21" t="s">
        <v>21</v>
      </c>
      <c r="C56" s="20" t="s">
        <v>806</v>
      </c>
      <c r="D56" s="21" t="s">
        <v>22</v>
      </c>
      <c r="E56" s="21" t="s">
        <v>23</v>
      </c>
      <c r="F56" s="20" t="s">
        <v>849</v>
      </c>
      <c r="G56" s="21" t="s">
        <v>80</v>
      </c>
      <c r="H56" s="21" t="s">
        <v>46</v>
      </c>
      <c r="I56" s="20" t="s">
        <v>786</v>
      </c>
      <c r="J56" s="20" t="s">
        <v>788</v>
      </c>
    </row>
    <row r="57" spans="1:10">
      <c r="A57" s="21" t="s">
        <v>1138</v>
      </c>
      <c r="B57" s="21" t="s">
        <v>21</v>
      </c>
      <c r="C57" s="20" t="s">
        <v>806</v>
      </c>
      <c r="D57" s="21" t="s">
        <v>22</v>
      </c>
      <c r="E57" s="21" t="s">
        <v>23</v>
      </c>
      <c r="F57" s="20" t="s">
        <v>849</v>
      </c>
      <c r="G57" s="21" t="s">
        <v>80</v>
      </c>
      <c r="H57" s="21" t="s">
        <v>56</v>
      </c>
      <c r="I57" s="20" t="s">
        <v>786</v>
      </c>
      <c r="J57" s="20" t="s">
        <v>788</v>
      </c>
    </row>
    <row r="58" spans="1:10">
      <c r="A58" s="21" t="s">
        <v>1139</v>
      </c>
      <c r="B58" s="21" t="s">
        <v>21</v>
      </c>
      <c r="C58" s="21" t="s">
        <v>41</v>
      </c>
      <c r="D58" s="21" t="s">
        <v>22</v>
      </c>
      <c r="E58" s="20" t="s">
        <v>23</v>
      </c>
      <c r="F58" s="20" t="s">
        <v>854</v>
      </c>
      <c r="G58" s="20" t="s">
        <v>792</v>
      </c>
      <c r="H58" s="21" t="s">
        <v>90</v>
      </c>
      <c r="I58" s="20" t="s">
        <v>786</v>
      </c>
      <c r="J58" s="20" t="s">
        <v>788</v>
      </c>
    </row>
    <row r="59" spans="1:10">
      <c r="A59" s="21" t="s">
        <v>1143</v>
      </c>
      <c r="B59" s="21" t="s">
        <v>27</v>
      </c>
      <c r="C59" s="21" t="s">
        <v>59</v>
      </c>
      <c r="D59" s="20" t="s">
        <v>45</v>
      </c>
      <c r="E59" s="21" t="s">
        <v>58</v>
      </c>
      <c r="F59" s="20" t="s">
        <v>847</v>
      </c>
      <c r="G59" s="21" t="s">
        <v>93</v>
      </c>
      <c r="H59" s="21" t="s">
        <v>29</v>
      </c>
      <c r="I59" s="21" t="s">
        <v>786</v>
      </c>
      <c r="J59" s="20" t="s">
        <v>1335</v>
      </c>
    </row>
    <row r="60" spans="1:10">
      <c r="A60" s="21" t="s">
        <v>1144</v>
      </c>
      <c r="B60" s="21" t="s">
        <v>27</v>
      </c>
      <c r="C60" s="21" t="s">
        <v>59</v>
      </c>
      <c r="D60" s="20" t="s">
        <v>45</v>
      </c>
      <c r="E60" s="20" t="s">
        <v>53</v>
      </c>
      <c r="F60" s="21" t="s">
        <v>834</v>
      </c>
      <c r="G60" s="21" t="s">
        <v>92</v>
      </c>
      <c r="H60" s="21" t="s">
        <v>91</v>
      </c>
      <c r="I60" s="20" t="s">
        <v>786</v>
      </c>
      <c r="J60" s="20" t="s">
        <v>1335</v>
      </c>
    </row>
    <row r="61" spans="1:10">
      <c r="A61" s="21" t="s">
        <v>1147</v>
      </c>
      <c r="B61" s="21" t="s">
        <v>21</v>
      </c>
      <c r="C61" s="21" t="s">
        <v>808</v>
      </c>
      <c r="D61" s="21" t="s">
        <v>61</v>
      </c>
      <c r="E61" s="21" t="s">
        <v>40</v>
      </c>
      <c r="F61" s="20" t="s">
        <v>838</v>
      </c>
      <c r="G61" s="20" t="s">
        <v>862</v>
      </c>
      <c r="H61" s="21" t="s">
        <v>56</v>
      </c>
      <c r="I61" s="21" t="s">
        <v>786</v>
      </c>
      <c r="J61" s="20" t="s">
        <v>1335</v>
      </c>
    </row>
    <row r="62" spans="1:10">
      <c r="A62" s="21" t="s">
        <v>1148</v>
      </c>
      <c r="B62" s="21" t="s">
        <v>21</v>
      </c>
      <c r="C62" s="21" t="s">
        <v>41</v>
      </c>
      <c r="D62" s="21" t="s">
        <v>22</v>
      </c>
      <c r="E62" s="20" t="s">
        <v>53</v>
      </c>
      <c r="F62" s="21" t="s">
        <v>837</v>
      </c>
      <c r="G62" s="20" t="s">
        <v>862</v>
      </c>
      <c r="H62" s="21" t="s">
        <v>90</v>
      </c>
      <c r="I62" s="20" t="s">
        <v>786</v>
      </c>
      <c r="J62" s="20" t="s">
        <v>1335</v>
      </c>
    </row>
    <row r="63" spans="1:10">
      <c r="A63" s="21" t="s">
        <v>1149</v>
      </c>
      <c r="B63" s="21" t="s">
        <v>30</v>
      </c>
      <c r="C63" s="20" t="s">
        <v>32</v>
      </c>
      <c r="D63" s="20" t="s">
        <v>45</v>
      </c>
      <c r="E63" s="20" t="s">
        <v>1341</v>
      </c>
      <c r="F63" s="20" t="s">
        <v>838</v>
      </c>
      <c r="G63" s="20" t="s">
        <v>862</v>
      </c>
      <c r="H63" s="20" t="s">
        <v>84</v>
      </c>
      <c r="I63" s="21" t="s">
        <v>786</v>
      </c>
      <c r="J63" s="21" t="s">
        <v>1335</v>
      </c>
    </row>
    <row r="64" spans="1:10">
      <c r="A64" s="21" t="s">
        <v>1150</v>
      </c>
      <c r="B64" s="21" t="s">
        <v>21</v>
      </c>
      <c r="C64" s="20" t="s">
        <v>806</v>
      </c>
      <c r="D64" s="21" t="s">
        <v>22</v>
      </c>
      <c r="E64" s="21" t="s">
        <v>23</v>
      </c>
      <c r="F64" s="20" t="s">
        <v>849</v>
      </c>
      <c r="G64" s="21" t="s">
        <v>80</v>
      </c>
      <c r="H64" s="21" t="s">
        <v>46</v>
      </c>
      <c r="I64" s="20" t="s">
        <v>786</v>
      </c>
      <c r="J64" s="20" t="s">
        <v>788</v>
      </c>
    </row>
    <row r="65" spans="1:10">
      <c r="A65" s="21" t="s">
        <v>1251</v>
      </c>
      <c r="B65" s="21" t="s">
        <v>21</v>
      </c>
      <c r="C65" s="21" t="s">
        <v>54</v>
      </c>
      <c r="D65" s="21" t="s">
        <v>22</v>
      </c>
      <c r="E65" s="20" t="s">
        <v>53</v>
      </c>
      <c r="F65" s="20" t="s">
        <v>828</v>
      </c>
      <c r="G65" s="21" t="s">
        <v>93</v>
      </c>
      <c r="H65" s="21" t="s">
        <v>29</v>
      </c>
      <c r="I65" s="20" t="s">
        <v>786</v>
      </c>
      <c r="J65" s="20" t="s">
        <v>1335</v>
      </c>
    </row>
    <row r="66" spans="1:10">
      <c r="A66" s="21" t="s">
        <v>1156</v>
      </c>
      <c r="B66" s="21" t="s">
        <v>27</v>
      </c>
      <c r="C66" s="21" t="s">
        <v>810</v>
      </c>
      <c r="D66" s="21" t="s">
        <v>61</v>
      </c>
      <c r="E66" s="21" t="s">
        <v>23</v>
      </c>
      <c r="F66" s="20" t="s">
        <v>820</v>
      </c>
      <c r="G66" s="20" t="s">
        <v>862</v>
      </c>
      <c r="H66" s="21" t="s">
        <v>48</v>
      </c>
      <c r="I66" s="20" t="s">
        <v>786</v>
      </c>
      <c r="J66" s="20" t="s">
        <v>788</v>
      </c>
    </row>
    <row r="67" spans="1:10">
      <c r="A67" s="21" t="s">
        <v>990</v>
      </c>
      <c r="B67" s="21"/>
      <c r="C67" s="20"/>
      <c r="D67" s="20"/>
      <c r="E67" s="20"/>
      <c r="F67" s="20"/>
      <c r="G67" s="20"/>
      <c r="H67" s="20"/>
      <c r="I67" s="21"/>
      <c r="J67" s="21"/>
    </row>
    <row r="68" spans="1:10">
      <c r="A68" s="21" t="s">
        <v>1157</v>
      </c>
      <c r="B68" s="21"/>
      <c r="C68" s="20"/>
      <c r="D68" s="20"/>
      <c r="E68" s="20"/>
      <c r="F68" s="20"/>
      <c r="G68" s="20"/>
      <c r="H68" s="20"/>
      <c r="I68" s="21"/>
      <c r="J68" s="21"/>
    </row>
    <row r="69" spans="1:10">
      <c r="A69" s="21" t="s">
        <v>567</v>
      </c>
      <c r="B69" s="21" t="s">
        <v>30</v>
      </c>
      <c r="C69" s="20" t="s">
        <v>34</v>
      </c>
      <c r="D69" s="20" t="s">
        <v>45</v>
      </c>
      <c r="E69" s="20" t="s">
        <v>778</v>
      </c>
      <c r="F69" s="20" t="s">
        <v>838</v>
      </c>
      <c r="G69" s="20" t="s">
        <v>862</v>
      </c>
      <c r="H69" s="20" t="s">
        <v>84</v>
      </c>
      <c r="I69" s="21" t="s">
        <v>786</v>
      </c>
      <c r="J69" s="21" t="s">
        <v>1337</v>
      </c>
    </row>
    <row r="70" spans="1:10">
      <c r="A70" s="21" t="s">
        <v>1158</v>
      </c>
      <c r="B70" s="21" t="s">
        <v>21</v>
      </c>
      <c r="C70" s="21" t="s">
        <v>41</v>
      </c>
      <c r="D70" s="21" t="s">
        <v>22</v>
      </c>
      <c r="E70" s="20" t="s">
        <v>23</v>
      </c>
      <c r="F70" s="20" t="s">
        <v>854</v>
      </c>
      <c r="G70" s="20" t="s">
        <v>792</v>
      </c>
      <c r="H70" s="21" t="s">
        <v>90</v>
      </c>
      <c r="I70" s="20" t="s">
        <v>786</v>
      </c>
      <c r="J70" s="20" t="s">
        <v>788</v>
      </c>
    </row>
    <row r="71" spans="1:10">
      <c r="A71" s="21" t="s">
        <v>1159</v>
      </c>
      <c r="B71" s="21" t="s">
        <v>21</v>
      </c>
      <c r="C71" s="21" t="s">
        <v>41</v>
      </c>
      <c r="D71" s="21" t="s">
        <v>22</v>
      </c>
      <c r="E71" s="20" t="s">
        <v>23</v>
      </c>
      <c r="F71" s="20" t="s">
        <v>854</v>
      </c>
      <c r="G71" s="20" t="s">
        <v>792</v>
      </c>
      <c r="H71" s="21" t="s">
        <v>90</v>
      </c>
      <c r="I71" s="20" t="s">
        <v>786</v>
      </c>
      <c r="J71" s="20" t="s">
        <v>788</v>
      </c>
    </row>
    <row r="72" spans="1:10">
      <c r="A72" s="21" t="s">
        <v>1252</v>
      </c>
      <c r="B72" s="21" t="s">
        <v>21</v>
      </c>
      <c r="C72" s="21" t="s">
        <v>41</v>
      </c>
      <c r="D72" s="21" t="s">
        <v>22</v>
      </c>
      <c r="E72" s="20" t="s">
        <v>23</v>
      </c>
      <c r="F72" s="20" t="s">
        <v>854</v>
      </c>
      <c r="G72" s="20" t="s">
        <v>792</v>
      </c>
      <c r="H72" s="21" t="s">
        <v>90</v>
      </c>
      <c r="I72" s="20" t="s">
        <v>786</v>
      </c>
      <c r="J72" s="20" t="s">
        <v>788</v>
      </c>
    </row>
    <row r="73" spans="1:10">
      <c r="A73" s="21" t="s">
        <v>1162</v>
      </c>
      <c r="B73" s="21" t="s">
        <v>21</v>
      </c>
      <c r="C73" s="21" t="s">
        <v>41</v>
      </c>
      <c r="D73" s="21" t="s">
        <v>22</v>
      </c>
      <c r="E73" s="20" t="s">
        <v>765</v>
      </c>
      <c r="F73" s="20" t="s">
        <v>854</v>
      </c>
      <c r="G73" s="20" t="s">
        <v>792</v>
      </c>
      <c r="H73" s="21" t="s">
        <v>52</v>
      </c>
      <c r="I73" s="20" t="s">
        <v>786</v>
      </c>
      <c r="J73" s="20" t="s">
        <v>1335</v>
      </c>
    </row>
    <row r="74" spans="1:10">
      <c r="A74" s="21" t="s">
        <v>1253</v>
      </c>
      <c r="B74" s="21" t="s">
        <v>27</v>
      </c>
      <c r="C74" s="21" t="s">
        <v>62</v>
      </c>
      <c r="D74" s="21" t="s">
        <v>22</v>
      </c>
      <c r="E74" s="20" t="s">
        <v>778</v>
      </c>
      <c r="F74" s="21" t="s">
        <v>848</v>
      </c>
      <c r="G74" s="21" t="s">
        <v>92</v>
      </c>
      <c r="H74" s="21" t="s">
        <v>63</v>
      </c>
      <c r="I74" s="21" t="s">
        <v>786</v>
      </c>
      <c r="J74" s="21" t="s">
        <v>1337</v>
      </c>
    </row>
    <row r="75" spans="1:10">
      <c r="A75" s="20" t="s">
        <v>1165</v>
      </c>
      <c r="B75" s="20" t="s">
        <v>51</v>
      </c>
      <c r="C75" s="20" t="s">
        <v>50</v>
      </c>
      <c r="D75" s="20" t="s">
        <v>51</v>
      </c>
      <c r="E75" s="20" t="s">
        <v>23</v>
      </c>
      <c r="F75" s="21" t="s">
        <v>832</v>
      </c>
      <c r="G75" s="20" t="s">
        <v>832</v>
      </c>
      <c r="H75" s="21" t="s">
        <v>90</v>
      </c>
      <c r="I75" s="20" t="s">
        <v>786</v>
      </c>
      <c r="J75" s="20" t="s">
        <v>788</v>
      </c>
    </row>
    <row r="76" spans="1:10">
      <c r="A76" s="21" t="s">
        <v>993</v>
      </c>
      <c r="B76" s="21" t="s">
        <v>21</v>
      </c>
      <c r="C76" s="20" t="s">
        <v>806</v>
      </c>
      <c r="D76" s="21" t="s">
        <v>22</v>
      </c>
      <c r="E76" s="21" t="s">
        <v>23</v>
      </c>
      <c r="F76" s="21" t="s">
        <v>819</v>
      </c>
      <c r="G76" s="21" t="s">
        <v>861</v>
      </c>
      <c r="H76" s="21" t="s">
        <v>90</v>
      </c>
      <c r="I76" s="20" t="s">
        <v>786</v>
      </c>
      <c r="J76" s="20" t="s">
        <v>788</v>
      </c>
    </row>
    <row r="77" spans="1:10">
      <c r="A77" s="21" t="s">
        <v>1166</v>
      </c>
      <c r="B77" s="21" t="s">
        <v>21</v>
      </c>
      <c r="C77" s="21" t="s">
        <v>41</v>
      </c>
      <c r="D77" s="21" t="s">
        <v>22</v>
      </c>
      <c r="E77" s="20" t="s">
        <v>23</v>
      </c>
      <c r="F77" s="20" t="s">
        <v>854</v>
      </c>
      <c r="G77" s="20" t="s">
        <v>792</v>
      </c>
      <c r="H77" s="21" t="s">
        <v>90</v>
      </c>
      <c r="I77" s="20" t="s">
        <v>786</v>
      </c>
      <c r="J77" s="20" t="s">
        <v>788</v>
      </c>
    </row>
    <row r="78" spans="1:10">
      <c r="A78" s="21" t="s">
        <v>1167</v>
      </c>
      <c r="B78" s="21" t="s">
        <v>27</v>
      </c>
      <c r="C78" s="21" t="s">
        <v>64</v>
      </c>
      <c r="D78" s="21" t="s">
        <v>22</v>
      </c>
      <c r="E78" s="21" t="s">
        <v>7</v>
      </c>
      <c r="F78" s="21" t="s">
        <v>850</v>
      </c>
      <c r="G78" s="21" t="s">
        <v>92</v>
      </c>
      <c r="H78" s="21" t="s">
        <v>52</v>
      </c>
      <c r="I78" s="21" t="s">
        <v>786</v>
      </c>
      <c r="J78" s="20" t="s">
        <v>1335</v>
      </c>
    </row>
    <row r="79" spans="1:10">
      <c r="A79" s="21" t="s">
        <v>1168</v>
      </c>
      <c r="B79" s="21" t="s">
        <v>27</v>
      </c>
      <c r="C79" s="21" t="s">
        <v>59</v>
      </c>
      <c r="D79" s="20" t="s">
        <v>45</v>
      </c>
      <c r="E79" s="21" t="s">
        <v>65</v>
      </c>
      <c r="F79" s="20" t="s">
        <v>824</v>
      </c>
      <c r="G79" s="21" t="s">
        <v>92</v>
      </c>
      <c r="H79" s="21" t="s">
        <v>52</v>
      </c>
      <c r="I79" s="21" t="s">
        <v>787</v>
      </c>
      <c r="J79" s="20" t="s">
        <v>1335</v>
      </c>
    </row>
    <row r="80" spans="1:10">
      <c r="A80" s="21" t="s">
        <v>1172</v>
      </c>
      <c r="B80" s="21" t="s">
        <v>27</v>
      </c>
      <c r="C80" s="21" t="s">
        <v>59</v>
      </c>
      <c r="D80" s="21" t="s">
        <v>811</v>
      </c>
      <c r="E80" s="21" t="s">
        <v>42</v>
      </c>
      <c r="F80" s="21" t="s">
        <v>823</v>
      </c>
      <c r="G80" s="21" t="s">
        <v>93</v>
      </c>
      <c r="H80" s="21" t="s">
        <v>29</v>
      </c>
      <c r="I80" s="21" t="s">
        <v>787</v>
      </c>
      <c r="J80" s="20" t="s">
        <v>1335</v>
      </c>
    </row>
    <row r="81" spans="1:10">
      <c r="A81" s="21" t="s">
        <v>1173</v>
      </c>
      <c r="B81" s="21" t="s">
        <v>21</v>
      </c>
      <c r="C81" s="20" t="s">
        <v>41</v>
      </c>
      <c r="D81" s="21" t="s">
        <v>22</v>
      </c>
      <c r="E81" s="20" t="s">
        <v>23</v>
      </c>
      <c r="F81" s="20" t="s">
        <v>854</v>
      </c>
      <c r="G81" s="20" t="s">
        <v>792</v>
      </c>
      <c r="H81" s="21" t="s">
        <v>90</v>
      </c>
      <c r="I81" s="20" t="s">
        <v>786</v>
      </c>
      <c r="J81" s="20" t="s">
        <v>788</v>
      </c>
    </row>
    <row r="82" spans="1:10">
      <c r="A82" s="21" t="s">
        <v>1174</v>
      </c>
      <c r="B82" s="21" t="s">
        <v>21</v>
      </c>
      <c r="C82" s="20" t="s">
        <v>41</v>
      </c>
      <c r="D82" s="21" t="s">
        <v>22</v>
      </c>
      <c r="E82" s="20" t="s">
        <v>23</v>
      </c>
      <c r="F82" s="20" t="s">
        <v>854</v>
      </c>
      <c r="G82" s="20" t="s">
        <v>792</v>
      </c>
      <c r="H82" s="21" t="s">
        <v>90</v>
      </c>
      <c r="I82" s="20" t="s">
        <v>786</v>
      </c>
      <c r="J82" s="20" t="s">
        <v>788</v>
      </c>
    </row>
    <row r="83" spans="1:10">
      <c r="A83" s="21" t="s">
        <v>1175</v>
      </c>
      <c r="B83" s="21" t="s">
        <v>21</v>
      </c>
      <c r="C83" s="20" t="s">
        <v>41</v>
      </c>
      <c r="D83" s="21" t="s">
        <v>22</v>
      </c>
      <c r="E83" s="20" t="s">
        <v>23</v>
      </c>
      <c r="F83" s="20" t="s">
        <v>854</v>
      </c>
      <c r="G83" s="20" t="s">
        <v>792</v>
      </c>
      <c r="H83" s="21" t="s">
        <v>90</v>
      </c>
      <c r="I83" s="20" t="s">
        <v>786</v>
      </c>
      <c r="J83" s="20" t="s">
        <v>788</v>
      </c>
    </row>
    <row r="84" spans="1:10">
      <c r="A84" s="21" t="s">
        <v>1176</v>
      </c>
      <c r="B84" s="21" t="s">
        <v>21</v>
      </c>
      <c r="C84" s="20" t="s">
        <v>41</v>
      </c>
      <c r="D84" s="21" t="s">
        <v>22</v>
      </c>
      <c r="E84" s="20" t="s">
        <v>23</v>
      </c>
      <c r="F84" s="20" t="s">
        <v>854</v>
      </c>
      <c r="G84" s="20" t="s">
        <v>792</v>
      </c>
      <c r="H84" s="21" t="s">
        <v>90</v>
      </c>
      <c r="I84" s="20" t="s">
        <v>786</v>
      </c>
      <c r="J84" s="20" t="s">
        <v>788</v>
      </c>
    </row>
    <row r="85" spans="1:10">
      <c r="A85" s="21" t="s">
        <v>1177</v>
      </c>
      <c r="B85" s="21" t="s">
        <v>21</v>
      </c>
      <c r="C85" s="20" t="s">
        <v>41</v>
      </c>
      <c r="D85" s="21" t="s">
        <v>22</v>
      </c>
      <c r="E85" s="20" t="s">
        <v>23</v>
      </c>
      <c r="F85" s="20" t="s">
        <v>854</v>
      </c>
      <c r="G85" s="20" t="s">
        <v>792</v>
      </c>
      <c r="H85" s="21" t="s">
        <v>90</v>
      </c>
      <c r="I85" s="20" t="s">
        <v>786</v>
      </c>
      <c r="J85" s="20" t="s">
        <v>788</v>
      </c>
    </row>
    <row r="86" spans="1:10">
      <c r="A86" s="20" t="s">
        <v>1347</v>
      </c>
      <c r="B86" s="20" t="s">
        <v>27</v>
      </c>
      <c r="C86" s="20" t="s">
        <v>804</v>
      </c>
      <c r="D86" s="20" t="s">
        <v>45</v>
      </c>
      <c r="E86" s="20" t="s">
        <v>778</v>
      </c>
      <c r="F86" s="20" t="s">
        <v>829</v>
      </c>
      <c r="G86" s="20" t="s">
        <v>92</v>
      </c>
      <c r="H86" s="21" t="s">
        <v>48</v>
      </c>
      <c r="I86" s="21" t="s">
        <v>786</v>
      </c>
      <c r="J86" s="21" t="s">
        <v>1337</v>
      </c>
    </row>
    <row r="87" spans="1:10">
      <c r="A87" s="21" t="s">
        <v>1181</v>
      </c>
      <c r="B87" s="21" t="s">
        <v>21</v>
      </c>
      <c r="C87" s="20" t="s">
        <v>41</v>
      </c>
      <c r="D87" s="21" t="s">
        <v>22</v>
      </c>
      <c r="E87" s="20" t="s">
        <v>23</v>
      </c>
      <c r="F87" s="20" t="s">
        <v>854</v>
      </c>
      <c r="G87" s="20" t="s">
        <v>792</v>
      </c>
      <c r="H87" s="21" t="s">
        <v>90</v>
      </c>
      <c r="I87" s="20" t="s">
        <v>786</v>
      </c>
      <c r="J87" s="20" t="s">
        <v>788</v>
      </c>
    </row>
    <row r="88" spans="1:10">
      <c r="A88" s="21" t="s">
        <v>1182</v>
      </c>
      <c r="B88" s="21" t="s">
        <v>21</v>
      </c>
      <c r="C88" s="20" t="s">
        <v>806</v>
      </c>
      <c r="D88" s="21" t="s">
        <v>22</v>
      </c>
      <c r="E88" s="21" t="s">
        <v>23</v>
      </c>
      <c r="F88" s="21" t="s">
        <v>819</v>
      </c>
      <c r="G88" s="21" t="s">
        <v>861</v>
      </c>
      <c r="H88" s="21" t="s">
        <v>90</v>
      </c>
      <c r="I88" s="20" t="s">
        <v>786</v>
      </c>
      <c r="J88" s="20" t="s">
        <v>788</v>
      </c>
    </row>
    <row r="89" spans="1:10">
      <c r="A89" s="21" t="s">
        <v>1349</v>
      </c>
      <c r="B89" s="21" t="s">
        <v>21</v>
      </c>
      <c r="C89" s="20" t="s">
        <v>806</v>
      </c>
      <c r="D89" s="21" t="s">
        <v>22</v>
      </c>
      <c r="E89" s="21" t="s">
        <v>1342</v>
      </c>
      <c r="F89" s="20" t="s">
        <v>852</v>
      </c>
      <c r="G89" s="21" t="s">
        <v>861</v>
      </c>
      <c r="H89" s="21" t="s">
        <v>90</v>
      </c>
      <c r="I89" s="20" t="s">
        <v>786</v>
      </c>
      <c r="J89" s="20" t="s">
        <v>1336</v>
      </c>
    </row>
    <row r="90" spans="1:10">
      <c r="A90" s="20" t="s">
        <v>1256</v>
      </c>
      <c r="B90" s="20" t="s">
        <v>21</v>
      </c>
      <c r="C90" s="20" t="s">
        <v>39</v>
      </c>
      <c r="D90" s="21" t="s">
        <v>22</v>
      </c>
      <c r="E90" s="20" t="s">
        <v>53</v>
      </c>
      <c r="F90" s="20" t="s">
        <v>845</v>
      </c>
      <c r="G90" s="20" t="s">
        <v>92</v>
      </c>
      <c r="H90" s="21" t="s">
        <v>91</v>
      </c>
      <c r="I90" s="20" t="s">
        <v>786</v>
      </c>
      <c r="J90" s="20" t="s">
        <v>1335</v>
      </c>
    </row>
    <row r="91" spans="1:10">
      <c r="A91" s="20" t="s">
        <v>1187</v>
      </c>
      <c r="B91" s="20" t="s">
        <v>51</v>
      </c>
      <c r="C91" s="20" t="s">
        <v>50</v>
      </c>
      <c r="D91" s="20" t="s">
        <v>51</v>
      </c>
      <c r="E91" s="20" t="s">
        <v>23</v>
      </c>
      <c r="F91" s="21" t="s">
        <v>830</v>
      </c>
      <c r="G91" s="20" t="s">
        <v>832</v>
      </c>
      <c r="H91" s="21" t="s">
        <v>90</v>
      </c>
      <c r="I91" s="20" t="s">
        <v>786</v>
      </c>
      <c r="J91" s="20" t="s">
        <v>788</v>
      </c>
    </row>
    <row r="92" spans="1:10">
      <c r="A92" s="20" t="s">
        <v>663</v>
      </c>
      <c r="B92" s="20" t="s">
        <v>30</v>
      </c>
      <c r="C92" s="20" t="s">
        <v>32</v>
      </c>
      <c r="D92" s="21" t="s">
        <v>22</v>
      </c>
      <c r="E92" s="20" t="s">
        <v>43</v>
      </c>
      <c r="F92" s="21" t="s">
        <v>834</v>
      </c>
      <c r="G92" s="20" t="s">
        <v>93</v>
      </c>
      <c r="H92" s="21" t="s">
        <v>86</v>
      </c>
      <c r="I92" s="20" t="s">
        <v>786</v>
      </c>
      <c r="J92" s="20" t="s">
        <v>1335</v>
      </c>
    </row>
    <row r="93" spans="1:10">
      <c r="A93" s="20" t="s">
        <v>1188</v>
      </c>
      <c r="B93" s="20" t="s">
        <v>27</v>
      </c>
      <c r="C93" s="20" t="s">
        <v>777</v>
      </c>
      <c r="D93" s="20" t="s">
        <v>45</v>
      </c>
      <c r="E93" s="20" t="s">
        <v>10</v>
      </c>
      <c r="F93" s="20" t="s">
        <v>824</v>
      </c>
      <c r="G93" s="20" t="s">
        <v>92</v>
      </c>
      <c r="H93" s="21" t="s">
        <v>52</v>
      </c>
      <c r="I93" s="21" t="s">
        <v>786</v>
      </c>
      <c r="J93" s="20" t="s">
        <v>1335</v>
      </c>
    </row>
    <row r="94" spans="1:10">
      <c r="A94" s="20" t="s">
        <v>1005</v>
      </c>
      <c r="B94" s="20" t="s">
        <v>21</v>
      </c>
      <c r="C94" s="20" t="s">
        <v>805</v>
      </c>
      <c r="D94" s="21" t="s">
        <v>22</v>
      </c>
      <c r="E94" s="20" t="s">
        <v>23</v>
      </c>
      <c r="F94" s="20" t="s">
        <v>820</v>
      </c>
      <c r="G94" s="20" t="s">
        <v>81</v>
      </c>
      <c r="H94" s="21" t="s">
        <v>48</v>
      </c>
      <c r="I94" s="20" t="s">
        <v>786</v>
      </c>
      <c r="J94" s="20" t="s">
        <v>788</v>
      </c>
    </row>
    <row r="95" spans="1:10">
      <c r="A95" s="21" t="s">
        <v>1010</v>
      </c>
      <c r="B95" s="21" t="s">
        <v>21</v>
      </c>
      <c r="C95" s="20" t="s">
        <v>806</v>
      </c>
      <c r="D95" s="21" t="s">
        <v>22</v>
      </c>
      <c r="E95" s="21" t="s">
        <v>23</v>
      </c>
      <c r="F95" s="21" t="s">
        <v>819</v>
      </c>
      <c r="G95" s="21" t="s">
        <v>861</v>
      </c>
      <c r="H95" s="21" t="s">
        <v>90</v>
      </c>
      <c r="I95" s="20" t="s">
        <v>786</v>
      </c>
      <c r="J95" s="20" t="s">
        <v>788</v>
      </c>
    </row>
    <row r="96" spans="1:10">
      <c r="A96" s="21" t="s">
        <v>1189</v>
      </c>
      <c r="B96" s="21" t="s">
        <v>21</v>
      </c>
      <c r="C96" s="20" t="s">
        <v>806</v>
      </c>
      <c r="D96" s="21" t="s">
        <v>22</v>
      </c>
      <c r="E96" s="21" t="s">
        <v>23</v>
      </c>
      <c r="F96" s="20" t="s">
        <v>859</v>
      </c>
      <c r="G96" s="21" t="s">
        <v>861</v>
      </c>
      <c r="H96" s="21" t="s">
        <v>90</v>
      </c>
      <c r="I96" s="20" t="s">
        <v>786</v>
      </c>
      <c r="J96" s="20" t="s">
        <v>788</v>
      </c>
    </row>
    <row r="97" spans="1:10">
      <c r="A97" s="21" t="s">
        <v>671</v>
      </c>
      <c r="B97" s="21" t="s">
        <v>21</v>
      </c>
      <c r="C97" s="20" t="s">
        <v>806</v>
      </c>
      <c r="D97" s="21" t="s">
        <v>22</v>
      </c>
      <c r="E97" s="21" t="s">
        <v>23</v>
      </c>
      <c r="F97" s="20" t="s">
        <v>821</v>
      </c>
      <c r="G97" s="21" t="s">
        <v>861</v>
      </c>
      <c r="H97" s="20" t="s">
        <v>781</v>
      </c>
      <c r="I97" s="20" t="s">
        <v>786</v>
      </c>
      <c r="J97" s="20" t="s">
        <v>788</v>
      </c>
    </row>
    <row r="98" spans="1:10">
      <c r="A98" s="21" t="s">
        <v>1190</v>
      </c>
      <c r="B98" s="21" t="s">
        <v>21</v>
      </c>
      <c r="C98" s="20" t="s">
        <v>806</v>
      </c>
      <c r="D98" s="21" t="s">
        <v>22</v>
      </c>
      <c r="E98" s="21" t="s">
        <v>23</v>
      </c>
      <c r="F98" s="21" t="s">
        <v>819</v>
      </c>
      <c r="G98" s="21" t="s">
        <v>861</v>
      </c>
      <c r="H98" s="21" t="s">
        <v>90</v>
      </c>
      <c r="I98" s="20" t="s">
        <v>786</v>
      </c>
      <c r="J98" s="20" t="s">
        <v>788</v>
      </c>
    </row>
    <row r="99" spans="1:10">
      <c r="A99" s="20" t="s">
        <v>1192</v>
      </c>
      <c r="B99" s="20" t="s">
        <v>21</v>
      </c>
      <c r="C99" s="21" t="s">
        <v>808</v>
      </c>
      <c r="D99" s="21" t="s">
        <v>22</v>
      </c>
      <c r="E99" s="21" t="s">
        <v>817</v>
      </c>
      <c r="F99" s="20" t="s">
        <v>858</v>
      </c>
      <c r="G99" s="20" t="s">
        <v>833</v>
      </c>
      <c r="H99" s="21" t="s">
        <v>48</v>
      </c>
      <c r="I99" s="21" t="s">
        <v>786</v>
      </c>
      <c r="J99" s="20" t="s">
        <v>1336</v>
      </c>
    </row>
    <row r="100" spans="1:10">
      <c r="A100" s="20" t="s">
        <v>1193</v>
      </c>
      <c r="B100" s="20" t="s">
        <v>21</v>
      </c>
      <c r="C100" s="20" t="s">
        <v>809</v>
      </c>
      <c r="D100" s="21" t="s">
        <v>22</v>
      </c>
      <c r="E100" s="20" t="s">
        <v>773</v>
      </c>
      <c r="F100" s="20" t="s">
        <v>855</v>
      </c>
      <c r="G100" s="20" t="s">
        <v>793</v>
      </c>
      <c r="H100" s="20" t="s">
        <v>796</v>
      </c>
      <c r="I100" s="20" t="s">
        <v>787</v>
      </c>
      <c r="J100" s="20" t="s">
        <v>1336</v>
      </c>
    </row>
    <row r="101" spans="1:10">
      <c r="A101" s="21" t="s">
        <v>677</v>
      </c>
      <c r="B101" s="21" t="s">
        <v>21</v>
      </c>
      <c r="C101" s="20" t="s">
        <v>806</v>
      </c>
      <c r="D101" s="21" t="s">
        <v>22</v>
      </c>
      <c r="E101" s="21" t="s">
        <v>23</v>
      </c>
      <c r="F101" s="20" t="s">
        <v>859</v>
      </c>
      <c r="G101" s="21" t="s">
        <v>861</v>
      </c>
      <c r="H101" s="21" t="s">
        <v>90</v>
      </c>
      <c r="I101" s="20" t="s">
        <v>786</v>
      </c>
      <c r="J101" s="20" t="s">
        <v>788</v>
      </c>
    </row>
    <row r="102" spans="1:10">
      <c r="A102" s="21" t="s">
        <v>1194</v>
      </c>
      <c r="B102" s="21" t="s">
        <v>21</v>
      </c>
      <c r="C102" s="20" t="s">
        <v>41</v>
      </c>
      <c r="D102" s="21" t="s">
        <v>22</v>
      </c>
      <c r="E102" s="20" t="s">
        <v>23</v>
      </c>
      <c r="F102" s="20" t="s">
        <v>854</v>
      </c>
      <c r="G102" s="20" t="s">
        <v>792</v>
      </c>
      <c r="H102" s="21" t="s">
        <v>90</v>
      </c>
      <c r="I102" s="20" t="s">
        <v>786</v>
      </c>
      <c r="J102" s="20" t="s">
        <v>788</v>
      </c>
    </row>
    <row r="103" spans="1:10">
      <c r="A103" s="21" t="s">
        <v>1195</v>
      </c>
      <c r="B103" s="21" t="s">
        <v>55</v>
      </c>
      <c r="C103" s="20" t="s">
        <v>55</v>
      </c>
      <c r="D103" s="20" t="s">
        <v>45</v>
      </c>
      <c r="E103" s="20" t="s">
        <v>765</v>
      </c>
      <c r="F103" s="20" t="s">
        <v>829</v>
      </c>
      <c r="G103" s="20" t="s">
        <v>92</v>
      </c>
      <c r="H103" s="21" t="s">
        <v>52</v>
      </c>
      <c r="I103" s="21" t="s">
        <v>786</v>
      </c>
      <c r="J103" s="20" t="s">
        <v>1335</v>
      </c>
    </row>
    <row r="104" spans="1:10">
      <c r="A104" s="21" t="s">
        <v>683</v>
      </c>
      <c r="B104" s="21" t="s">
        <v>55</v>
      </c>
      <c r="C104" s="21" t="s">
        <v>55</v>
      </c>
      <c r="D104" s="20" t="s">
        <v>45</v>
      </c>
      <c r="E104" s="20" t="s">
        <v>818</v>
      </c>
      <c r="F104" s="20" t="s">
        <v>860</v>
      </c>
      <c r="G104" s="20" t="s">
        <v>93</v>
      </c>
      <c r="H104" s="21" t="s">
        <v>29</v>
      </c>
      <c r="I104" s="20" t="s">
        <v>787</v>
      </c>
      <c r="J104" s="20" t="s">
        <v>1335</v>
      </c>
    </row>
    <row r="105" spans="1:10">
      <c r="A105" s="20" t="s">
        <v>1257</v>
      </c>
      <c r="B105" s="20" t="s">
        <v>27</v>
      </c>
      <c r="C105" s="20" t="s">
        <v>804</v>
      </c>
      <c r="D105" s="21" t="s">
        <v>22</v>
      </c>
      <c r="E105" s="21" t="s">
        <v>817</v>
      </c>
      <c r="F105" s="20" t="s">
        <v>856</v>
      </c>
      <c r="G105" s="20" t="s">
        <v>833</v>
      </c>
      <c r="H105" s="20" t="s">
        <v>782</v>
      </c>
      <c r="I105" s="21" t="s">
        <v>786</v>
      </c>
      <c r="J105" s="20" t="s">
        <v>1336</v>
      </c>
    </row>
    <row r="106" spans="1:10">
      <c r="A106" s="20" t="s">
        <v>1018</v>
      </c>
      <c r="B106" s="20" t="s">
        <v>21</v>
      </c>
      <c r="C106" s="21" t="s">
        <v>808</v>
      </c>
      <c r="D106" s="21" t="s">
        <v>22</v>
      </c>
      <c r="E106" s="21" t="s">
        <v>817</v>
      </c>
      <c r="F106" s="20" t="s">
        <v>858</v>
      </c>
      <c r="G106" s="20" t="s">
        <v>833</v>
      </c>
      <c r="H106" s="21" t="s">
        <v>48</v>
      </c>
      <c r="I106" s="21" t="s">
        <v>786</v>
      </c>
      <c r="J106" s="20" t="s">
        <v>1336</v>
      </c>
    </row>
    <row r="107" spans="1:10">
      <c r="A107" s="20" t="s">
        <v>1258</v>
      </c>
      <c r="B107" s="20" t="s">
        <v>27</v>
      </c>
      <c r="C107" s="21" t="s">
        <v>59</v>
      </c>
      <c r="D107" s="20" t="s">
        <v>45</v>
      </c>
      <c r="E107" s="20" t="s">
        <v>778</v>
      </c>
      <c r="F107" s="20" t="s">
        <v>824</v>
      </c>
      <c r="G107" s="20" t="s">
        <v>92</v>
      </c>
      <c r="H107" s="21" t="s">
        <v>29</v>
      </c>
      <c r="I107" s="21" t="s">
        <v>786</v>
      </c>
      <c r="J107" s="21" t="s">
        <v>1337</v>
      </c>
    </row>
    <row r="108" spans="1:10">
      <c r="A108" s="20" t="s">
        <v>1200</v>
      </c>
      <c r="B108" s="20" t="s">
        <v>21</v>
      </c>
      <c r="C108" s="20" t="s">
        <v>806</v>
      </c>
      <c r="D108" s="21" t="s">
        <v>22</v>
      </c>
      <c r="E108" s="20" t="s">
        <v>53</v>
      </c>
      <c r="F108" s="20" t="s">
        <v>845</v>
      </c>
      <c r="G108" s="20" t="s">
        <v>92</v>
      </c>
      <c r="H108" s="21" t="s">
        <v>91</v>
      </c>
      <c r="I108" s="20" t="s">
        <v>786</v>
      </c>
      <c r="J108" s="20" t="s">
        <v>1335</v>
      </c>
    </row>
    <row r="109" spans="1:10">
      <c r="A109" s="21" t="s">
        <v>1025</v>
      </c>
      <c r="B109" s="21" t="s">
        <v>21</v>
      </c>
      <c r="C109" s="20" t="s">
        <v>806</v>
      </c>
      <c r="D109" s="21" t="s">
        <v>22</v>
      </c>
      <c r="E109" s="21" t="s">
        <v>1342</v>
      </c>
      <c r="F109" s="20" t="s">
        <v>857</v>
      </c>
      <c r="G109" s="21" t="s">
        <v>861</v>
      </c>
      <c r="H109" s="20" t="s">
        <v>781</v>
      </c>
      <c r="I109" s="20" t="s">
        <v>786</v>
      </c>
      <c r="J109" s="20" t="s">
        <v>1336</v>
      </c>
    </row>
    <row r="110" spans="1:10">
      <c r="A110" s="20" t="s">
        <v>687</v>
      </c>
      <c r="B110" s="20" t="s">
        <v>30</v>
      </c>
      <c r="C110" s="20" t="s">
        <v>34</v>
      </c>
      <c r="D110" s="20" t="s">
        <v>45</v>
      </c>
      <c r="E110" s="20" t="s">
        <v>1341</v>
      </c>
      <c r="F110" s="20" t="s">
        <v>839</v>
      </c>
      <c r="G110" s="20" t="s">
        <v>794</v>
      </c>
      <c r="H110" s="20" t="s">
        <v>84</v>
      </c>
      <c r="I110" s="21" t="s">
        <v>786</v>
      </c>
      <c r="J110" s="21" t="s">
        <v>1335</v>
      </c>
    </row>
    <row r="111" spans="1:10">
      <c r="A111" s="20" t="s">
        <v>1027</v>
      </c>
      <c r="B111" s="20" t="s">
        <v>21</v>
      </c>
      <c r="C111" s="20" t="s">
        <v>39</v>
      </c>
      <c r="D111" s="21" t="s">
        <v>22</v>
      </c>
      <c r="E111" s="20" t="s">
        <v>816</v>
      </c>
      <c r="F111" s="20" t="s">
        <v>850</v>
      </c>
      <c r="G111" s="20" t="s">
        <v>794</v>
      </c>
      <c r="H111" s="20" t="s">
        <v>784</v>
      </c>
      <c r="I111" s="20" t="s">
        <v>787</v>
      </c>
      <c r="J111" s="20" t="s">
        <v>1336</v>
      </c>
    </row>
    <row r="112" spans="1:10">
      <c r="A112" s="20" t="s">
        <v>1259</v>
      </c>
      <c r="B112" s="20" t="s">
        <v>51</v>
      </c>
      <c r="C112" s="20" t="s">
        <v>50</v>
      </c>
      <c r="D112" s="20" t="s">
        <v>51</v>
      </c>
      <c r="E112" s="20" t="s">
        <v>23</v>
      </c>
      <c r="F112" s="21" t="s">
        <v>832</v>
      </c>
      <c r="G112" s="20" t="s">
        <v>832</v>
      </c>
      <c r="H112" s="21" t="s">
        <v>90</v>
      </c>
      <c r="I112" s="20" t="s">
        <v>786</v>
      </c>
      <c r="J112" s="20" t="s">
        <v>788</v>
      </c>
    </row>
    <row r="113" spans="1:10">
      <c r="A113" s="20" t="s">
        <v>1031</v>
      </c>
      <c r="B113" s="20" t="s">
        <v>30</v>
      </c>
      <c r="C113" s="20" t="s">
        <v>34</v>
      </c>
      <c r="D113" s="20" t="s">
        <v>45</v>
      </c>
      <c r="E113" s="20" t="s">
        <v>815</v>
      </c>
      <c r="F113" s="20" t="s">
        <v>825</v>
      </c>
      <c r="G113" s="20" t="s">
        <v>794</v>
      </c>
      <c r="H113" s="20" t="s">
        <v>783</v>
      </c>
      <c r="I113" s="20" t="s">
        <v>787</v>
      </c>
      <c r="J113" s="20" t="s">
        <v>1335</v>
      </c>
    </row>
    <row r="114" spans="1:10">
      <c r="A114" s="21" t="s">
        <v>1201</v>
      </c>
      <c r="B114" s="21" t="s">
        <v>21</v>
      </c>
      <c r="C114" s="20" t="s">
        <v>41</v>
      </c>
      <c r="D114" s="21" t="s">
        <v>22</v>
      </c>
      <c r="E114" s="20" t="s">
        <v>23</v>
      </c>
      <c r="F114" s="20" t="s">
        <v>854</v>
      </c>
      <c r="G114" s="20" t="s">
        <v>792</v>
      </c>
      <c r="H114" s="21" t="s">
        <v>90</v>
      </c>
      <c r="I114" s="20" t="s">
        <v>786</v>
      </c>
      <c r="J114" s="20" t="s">
        <v>788</v>
      </c>
    </row>
    <row r="115" spans="1:10">
      <c r="A115" s="20" t="s">
        <v>1202</v>
      </c>
      <c r="B115" s="20" t="s">
        <v>27</v>
      </c>
      <c r="C115" s="21" t="s">
        <v>59</v>
      </c>
      <c r="D115" s="21" t="s">
        <v>22</v>
      </c>
      <c r="E115" s="20" t="s">
        <v>776</v>
      </c>
      <c r="F115" s="21" t="s">
        <v>819</v>
      </c>
      <c r="G115" s="21" t="s">
        <v>87</v>
      </c>
      <c r="H115" s="21" t="s">
        <v>48</v>
      </c>
      <c r="I115" s="21" t="s">
        <v>787</v>
      </c>
      <c r="J115" s="20" t="s">
        <v>1335</v>
      </c>
    </row>
    <row r="116" spans="1:10">
      <c r="A116" s="20" t="s">
        <v>1224</v>
      </c>
      <c r="B116" s="20" t="s">
        <v>21</v>
      </c>
      <c r="C116" s="21" t="s">
        <v>808</v>
      </c>
      <c r="D116" s="21" t="s">
        <v>22</v>
      </c>
      <c r="E116" s="20" t="s">
        <v>40</v>
      </c>
      <c r="F116" s="20" t="s">
        <v>840</v>
      </c>
      <c r="G116" s="20" t="s">
        <v>81</v>
      </c>
      <c r="H116" s="20" t="s">
        <v>780</v>
      </c>
      <c r="I116" s="21" t="s">
        <v>786</v>
      </c>
      <c r="J116" s="20" t="s">
        <v>1335</v>
      </c>
    </row>
    <row r="117" spans="1:10">
      <c r="A117" s="20" t="s">
        <v>1219</v>
      </c>
      <c r="B117" s="20" t="s">
        <v>21</v>
      </c>
      <c r="C117" s="20" t="s">
        <v>806</v>
      </c>
      <c r="D117" s="21" t="s">
        <v>22</v>
      </c>
      <c r="E117" s="20" t="s">
        <v>814</v>
      </c>
      <c r="F117" s="20" t="s">
        <v>838</v>
      </c>
      <c r="G117" s="20" t="s">
        <v>862</v>
      </c>
      <c r="H117" s="20" t="s">
        <v>775</v>
      </c>
      <c r="I117" s="20" t="s">
        <v>787</v>
      </c>
      <c r="J117" s="20" t="s">
        <v>1335</v>
      </c>
    </row>
    <row r="118" spans="1:10">
      <c r="A118" s="20" t="s">
        <v>1260</v>
      </c>
      <c r="B118" s="20" t="s">
        <v>27</v>
      </c>
      <c r="C118" s="20" t="s">
        <v>57</v>
      </c>
      <c r="D118" s="20" t="s">
        <v>45</v>
      </c>
      <c r="E118" s="20" t="s">
        <v>58</v>
      </c>
      <c r="F118" s="20" t="s">
        <v>829</v>
      </c>
      <c r="G118" s="20" t="s">
        <v>92</v>
      </c>
      <c r="H118" s="21" t="s">
        <v>52</v>
      </c>
      <c r="I118" s="21" t="s">
        <v>786</v>
      </c>
      <c r="J118" s="20" t="s">
        <v>1335</v>
      </c>
    </row>
    <row r="119" spans="1:10">
      <c r="A119" s="20" t="s">
        <v>1261</v>
      </c>
      <c r="B119" s="20" t="s">
        <v>30</v>
      </c>
      <c r="C119" s="20" t="s">
        <v>32</v>
      </c>
      <c r="D119" s="20" t="s">
        <v>45</v>
      </c>
      <c r="E119" s="20" t="s">
        <v>31</v>
      </c>
      <c r="F119" s="20" t="s">
        <v>833</v>
      </c>
      <c r="G119" s="20" t="s">
        <v>81</v>
      </c>
      <c r="H119" s="21" t="s">
        <v>90</v>
      </c>
      <c r="I119" s="20" t="s">
        <v>787</v>
      </c>
      <c r="J119" s="20" t="s">
        <v>1336</v>
      </c>
    </row>
    <row r="120" spans="1:10">
      <c r="A120" s="21" t="s">
        <v>1214</v>
      </c>
      <c r="B120" s="21" t="s">
        <v>27</v>
      </c>
      <c r="C120" s="21" t="s">
        <v>59</v>
      </c>
      <c r="D120" s="20" t="s">
        <v>45</v>
      </c>
      <c r="E120" s="20" t="s">
        <v>58</v>
      </c>
      <c r="F120" s="20" t="s">
        <v>824</v>
      </c>
      <c r="G120" s="20" t="s">
        <v>862</v>
      </c>
      <c r="H120" s="21" t="s">
        <v>52</v>
      </c>
      <c r="I120" s="21" t="s">
        <v>786</v>
      </c>
      <c r="J120" s="20" t="s">
        <v>1335</v>
      </c>
    </row>
    <row r="121" spans="1:10">
      <c r="A121" s="20" t="s">
        <v>1218</v>
      </c>
      <c r="B121" s="20" t="s">
        <v>21</v>
      </c>
      <c r="C121" s="21" t="s">
        <v>808</v>
      </c>
      <c r="D121" s="21" t="s">
        <v>22</v>
      </c>
      <c r="E121" s="20" t="s">
        <v>40</v>
      </c>
      <c r="F121" s="20" t="s">
        <v>831</v>
      </c>
      <c r="G121" s="20" t="s">
        <v>81</v>
      </c>
      <c r="H121" s="20" t="s">
        <v>56</v>
      </c>
      <c r="I121" s="21" t="s">
        <v>786</v>
      </c>
      <c r="J121" s="20" t="s">
        <v>1335</v>
      </c>
    </row>
    <row r="122" spans="1:10">
      <c r="A122" s="21" t="s">
        <v>1225</v>
      </c>
      <c r="B122" s="21" t="s">
        <v>21</v>
      </c>
      <c r="C122" s="20" t="s">
        <v>41</v>
      </c>
      <c r="D122" s="21" t="s">
        <v>22</v>
      </c>
      <c r="E122" s="20" t="s">
        <v>23</v>
      </c>
      <c r="F122" s="20" t="s">
        <v>854</v>
      </c>
      <c r="G122" s="20" t="s">
        <v>792</v>
      </c>
      <c r="H122" s="21" t="s">
        <v>90</v>
      </c>
      <c r="I122" s="20" t="s">
        <v>786</v>
      </c>
      <c r="J122" s="20" t="s">
        <v>788</v>
      </c>
    </row>
    <row r="123" spans="1:10">
      <c r="A123" s="21" t="s">
        <v>1262</v>
      </c>
      <c r="B123" s="21" t="s">
        <v>21</v>
      </c>
      <c r="C123" s="20" t="s">
        <v>806</v>
      </c>
      <c r="D123" s="21" t="s">
        <v>22</v>
      </c>
      <c r="E123" s="21" t="s">
        <v>23</v>
      </c>
      <c r="F123" s="20" t="s">
        <v>859</v>
      </c>
      <c r="G123" s="21" t="s">
        <v>861</v>
      </c>
      <c r="H123" s="21" t="s">
        <v>90</v>
      </c>
      <c r="I123" s="20" t="s">
        <v>786</v>
      </c>
      <c r="J123" s="20" t="s">
        <v>788</v>
      </c>
    </row>
    <row r="124" spans="1:10">
      <c r="A124" s="21" t="s">
        <v>1263</v>
      </c>
      <c r="B124" s="21" t="s">
        <v>21</v>
      </c>
      <c r="C124" s="20" t="s">
        <v>41</v>
      </c>
      <c r="D124" s="21" t="s">
        <v>22</v>
      </c>
      <c r="E124" s="20" t="s">
        <v>23</v>
      </c>
      <c r="F124" s="20" t="s">
        <v>854</v>
      </c>
      <c r="G124" s="20" t="s">
        <v>792</v>
      </c>
      <c r="H124" s="21" t="s">
        <v>90</v>
      </c>
      <c r="I124" s="20" t="s">
        <v>786</v>
      </c>
      <c r="J124" s="20" t="s">
        <v>788</v>
      </c>
    </row>
    <row r="125" spans="1:10">
      <c r="A125" s="20" t="s">
        <v>1220</v>
      </c>
      <c r="B125" s="20" t="s">
        <v>21</v>
      </c>
      <c r="C125" s="20" t="s">
        <v>806</v>
      </c>
      <c r="D125" s="21" t="s">
        <v>22</v>
      </c>
      <c r="E125" s="21" t="s">
        <v>23</v>
      </c>
      <c r="F125" s="20" t="s">
        <v>840</v>
      </c>
      <c r="G125" s="20" t="s">
        <v>81</v>
      </c>
      <c r="H125" s="20" t="s">
        <v>88</v>
      </c>
      <c r="I125" s="20" t="s">
        <v>786</v>
      </c>
      <c r="J125" s="20" t="s">
        <v>788</v>
      </c>
    </row>
    <row r="126" spans="1:10">
      <c r="A126" s="21" t="s">
        <v>1110</v>
      </c>
      <c r="B126" s="21" t="s">
        <v>21</v>
      </c>
      <c r="C126" s="20" t="s">
        <v>41</v>
      </c>
      <c r="D126" s="21" t="s">
        <v>22</v>
      </c>
      <c r="E126" s="20" t="s">
        <v>23</v>
      </c>
      <c r="F126" s="20" t="s">
        <v>854</v>
      </c>
      <c r="G126" s="20" t="s">
        <v>792</v>
      </c>
      <c r="H126" s="21" t="s">
        <v>90</v>
      </c>
      <c r="I126" s="20" t="s">
        <v>786</v>
      </c>
      <c r="J126" s="20" t="s">
        <v>788</v>
      </c>
    </row>
    <row r="127" spans="1:10">
      <c r="A127" s="20" t="s">
        <v>1213</v>
      </c>
      <c r="B127" s="20" t="s">
        <v>21</v>
      </c>
      <c r="C127" s="20" t="s">
        <v>806</v>
      </c>
      <c r="D127" s="21" t="s">
        <v>22</v>
      </c>
      <c r="E127" s="21" t="s">
        <v>23</v>
      </c>
      <c r="F127" s="20" t="s">
        <v>849</v>
      </c>
      <c r="G127" s="21" t="s">
        <v>80</v>
      </c>
      <c r="H127" s="21" t="s">
        <v>90</v>
      </c>
      <c r="I127" s="20" t="s">
        <v>786</v>
      </c>
      <c r="J127" s="20" t="s">
        <v>788</v>
      </c>
    </row>
    <row r="128" spans="1:10">
      <c r="A128" s="20" t="s">
        <v>1264</v>
      </c>
      <c r="B128" s="20" t="s">
        <v>21</v>
      </c>
      <c r="C128" s="20" t="s">
        <v>806</v>
      </c>
      <c r="D128" s="21" t="s">
        <v>22</v>
      </c>
      <c r="E128" s="21" t="s">
        <v>23</v>
      </c>
      <c r="F128" s="20" t="s">
        <v>849</v>
      </c>
      <c r="G128" s="21" t="s">
        <v>80</v>
      </c>
      <c r="H128" s="21" t="s">
        <v>56</v>
      </c>
      <c r="I128" s="20" t="s">
        <v>786</v>
      </c>
      <c r="J128" s="20" t="s">
        <v>788</v>
      </c>
    </row>
    <row r="129" spans="1:10">
      <c r="A129" s="20" t="s">
        <v>1221</v>
      </c>
      <c r="B129" s="20" t="s">
        <v>21</v>
      </c>
      <c r="C129" s="20" t="s">
        <v>806</v>
      </c>
      <c r="D129" s="21" t="s">
        <v>22</v>
      </c>
      <c r="E129" s="21" t="s">
        <v>23</v>
      </c>
      <c r="F129" s="20" t="s">
        <v>849</v>
      </c>
      <c r="G129" s="21" t="s">
        <v>80</v>
      </c>
      <c r="H129" s="21" t="s">
        <v>52</v>
      </c>
      <c r="I129" s="20" t="s">
        <v>786</v>
      </c>
      <c r="J129" s="20" t="s">
        <v>788</v>
      </c>
    </row>
    <row r="130" spans="1:10">
      <c r="A130" s="20" t="s">
        <v>1222</v>
      </c>
      <c r="B130" s="20" t="s">
        <v>21</v>
      </c>
      <c r="C130" s="20" t="s">
        <v>806</v>
      </c>
      <c r="D130" s="21" t="s">
        <v>22</v>
      </c>
      <c r="E130" s="21" t="s">
        <v>23</v>
      </c>
      <c r="F130" s="20" t="s">
        <v>849</v>
      </c>
      <c r="G130" s="21" t="s">
        <v>80</v>
      </c>
      <c r="H130" s="21" t="s">
        <v>52</v>
      </c>
      <c r="I130" s="20" t="s">
        <v>786</v>
      </c>
      <c r="J130" s="20" t="s">
        <v>788</v>
      </c>
    </row>
    <row r="131" spans="1:10">
      <c r="A131" s="21" t="s">
        <v>103</v>
      </c>
      <c r="B131" s="21" t="s">
        <v>27</v>
      </c>
      <c r="C131" s="21" t="s">
        <v>59</v>
      </c>
      <c r="D131" s="21" t="s">
        <v>22</v>
      </c>
      <c r="E131" s="20" t="s">
        <v>103</v>
      </c>
      <c r="F131" s="20" t="s">
        <v>833</v>
      </c>
      <c r="G131" s="20" t="s">
        <v>862</v>
      </c>
      <c r="H131" s="21" t="s">
        <v>29</v>
      </c>
      <c r="I131" s="21" t="s">
        <v>787</v>
      </c>
      <c r="J131" s="20" t="s">
        <v>1335</v>
      </c>
    </row>
    <row r="132" spans="1:10">
      <c r="A132" s="21" t="s">
        <v>1265</v>
      </c>
      <c r="B132" s="21" t="s">
        <v>27</v>
      </c>
      <c r="C132" s="21" t="s">
        <v>44</v>
      </c>
      <c r="D132" s="20" t="s">
        <v>45</v>
      </c>
      <c r="E132" s="21" t="s">
        <v>23</v>
      </c>
      <c r="F132" s="20" t="s">
        <v>843</v>
      </c>
      <c r="G132" s="20" t="s">
        <v>843</v>
      </c>
      <c r="H132" s="20" t="s">
        <v>775</v>
      </c>
      <c r="I132" s="20" t="s">
        <v>786</v>
      </c>
      <c r="J132" s="20" t="s">
        <v>788</v>
      </c>
    </row>
    <row r="133" spans="1:10">
      <c r="A133" s="21" t="s">
        <v>1212</v>
      </c>
      <c r="B133" s="21" t="s">
        <v>21</v>
      </c>
      <c r="C133" s="20" t="s">
        <v>806</v>
      </c>
      <c r="D133" s="21" t="s">
        <v>22</v>
      </c>
      <c r="E133" s="20" t="s">
        <v>23</v>
      </c>
      <c r="F133" s="20" t="s">
        <v>849</v>
      </c>
      <c r="G133" s="21" t="s">
        <v>80</v>
      </c>
      <c r="H133" s="21" t="s">
        <v>46</v>
      </c>
      <c r="I133" s="20" t="s">
        <v>786</v>
      </c>
      <c r="J133" s="20" t="s">
        <v>788</v>
      </c>
    </row>
    <row r="134" spans="1:10">
      <c r="A134" s="21" t="s">
        <v>1228</v>
      </c>
      <c r="B134" s="21" t="s">
        <v>30</v>
      </c>
      <c r="C134" s="20" t="s">
        <v>34</v>
      </c>
      <c r="D134" s="20" t="s">
        <v>45</v>
      </c>
      <c r="E134" s="20" t="s">
        <v>774</v>
      </c>
      <c r="F134" s="21" t="s">
        <v>823</v>
      </c>
      <c r="G134" s="20" t="s">
        <v>862</v>
      </c>
      <c r="H134" s="21" t="s">
        <v>52</v>
      </c>
      <c r="I134" s="21" t="s">
        <v>786</v>
      </c>
      <c r="J134" s="20" t="s">
        <v>1335</v>
      </c>
    </row>
    <row r="135" spans="1:10">
      <c r="A135" s="21" t="s">
        <v>1229</v>
      </c>
      <c r="B135" s="21" t="s">
        <v>30</v>
      </c>
      <c r="C135" s="20" t="s">
        <v>34</v>
      </c>
      <c r="D135" s="20" t="s">
        <v>45</v>
      </c>
      <c r="E135" s="20" t="s">
        <v>774</v>
      </c>
      <c r="F135" s="21" t="s">
        <v>823</v>
      </c>
      <c r="G135" s="20" t="s">
        <v>862</v>
      </c>
      <c r="H135" s="21" t="s">
        <v>52</v>
      </c>
      <c r="I135" s="21" t="s">
        <v>786</v>
      </c>
      <c r="J135" s="20" t="s">
        <v>1335</v>
      </c>
    </row>
    <row r="136" spans="1:10">
      <c r="A136" s="21" t="s">
        <v>1230</v>
      </c>
      <c r="B136" s="21" t="s">
        <v>30</v>
      </c>
      <c r="C136" s="20" t="s">
        <v>34</v>
      </c>
      <c r="D136" s="20" t="s">
        <v>45</v>
      </c>
      <c r="E136" s="20" t="s">
        <v>774</v>
      </c>
      <c r="F136" s="21" t="s">
        <v>823</v>
      </c>
      <c r="G136" s="20" t="s">
        <v>862</v>
      </c>
      <c r="H136" s="21" t="s">
        <v>52</v>
      </c>
      <c r="I136" s="21" t="s">
        <v>786</v>
      </c>
      <c r="J136" s="20" t="s">
        <v>1335</v>
      </c>
    </row>
    <row r="137" spans="1:10">
      <c r="A137" s="20" t="s">
        <v>1207</v>
      </c>
      <c r="B137" s="20" t="s">
        <v>21</v>
      </c>
      <c r="C137" s="20" t="s">
        <v>806</v>
      </c>
      <c r="D137" s="21" t="s">
        <v>22</v>
      </c>
      <c r="E137" s="20" t="s">
        <v>53</v>
      </c>
      <c r="F137" s="20" t="s">
        <v>851</v>
      </c>
      <c r="G137" s="20" t="s">
        <v>862</v>
      </c>
      <c r="H137" s="21" t="s">
        <v>91</v>
      </c>
      <c r="I137" s="20" t="s">
        <v>786</v>
      </c>
      <c r="J137" s="20" t="s">
        <v>1335</v>
      </c>
    </row>
    <row r="138" spans="1:10">
      <c r="A138" s="20" t="s">
        <v>1266</v>
      </c>
      <c r="B138" s="20" t="s">
        <v>27</v>
      </c>
      <c r="C138" s="21" t="s">
        <v>59</v>
      </c>
      <c r="D138" s="20" t="s">
        <v>45</v>
      </c>
      <c r="E138" s="20" t="s">
        <v>53</v>
      </c>
      <c r="F138" s="20" t="s">
        <v>851</v>
      </c>
      <c r="G138" s="20" t="s">
        <v>862</v>
      </c>
      <c r="H138" s="21" t="s">
        <v>91</v>
      </c>
      <c r="I138" s="20" t="s">
        <v>786</v>
      </c>
      <c r="J138" s="20" t="s">
        <v>1335</v>
      </c>
    </row>
    <row r="139" spans="1:10">
      <c r="A139" s="21" t="s">
        <v>1206</v>
      </c>
      <c r="B139" s="21" t="s">
        <v>27</v>
      </c>
      <c r="C139" s="21" t="s">
        <v>59</v>
      </c>
      <c r="D139" s="20" t="s">
        <v>45</v>
      </c>
      <c r="E139" s="21" t="s">
        <v>38</v>
      </c>
      <c r="F139" s="21" t="s">
        <v>844</v>
      </c>
      <c r="G139" s="20" t="s">
        <v>81</v>
      </c>
      <c r="H139" s="21" t="s">
        <v>29</v>
      </c>
      <c r="I139" s="21" t="s">
        <v>787</v>
      </c>
      <c r="J139" s="20" t="s">
        <v>1335</v>
      </c>
    </row>
    <row r="140" spans="1:10">
      <c r="A140" s="20" t="s">
        <v>1231</v>
      </c>
      <c r="B140" s="20" t="s">
        <v>21</v>
      </c>
      <c r="C140" s="21" t="s">
        <v>808</v>
      </c>
      <c r="D140" s="21" t="s">
        <v>22</v>
      </c>
      <c r="E140" s="21" t="s">
        <v>58</v>
      </c>
      <c r="F140" s="20" t="s">
        <v>824</v>
      </c>
      <c r="G140" s="20" t="s">
        <v>862</v>
      </c>
      <c r="H140" s="21" t="s">
        <v>52</v>
      </c>
      <c r="I140" s="21" t="s">
        <v>786</v>
      </c>
      <c r="J140" s="20" t="s">
        <v>1335</v>
      </c>
    </row>
    <row r="141" spans="1:10">
      <c r="A141" s="21" t="s">
        <v>1217</v>
      </c>
      <c r="B141" s="21" t="s">
        <v>27</v>
      </c>
      <c r="C141" s="21" t="s">
        <v>59</v>
      </c>
      <c r="D141" s="20" t="s">
        <v>45</v>
      </c>
      <c r="E141" s="418" t="s">
        <v>58</v>
      </c>
      <c r="F141" s="20" t="s">
        <v>824</v>
      </c>
      <c r="G141" s="20" t="s">
        <v>862</v>
      </c>
      <c r="H141" s="21" t="s">
        <v>52</v>
      </c>
      <c r="I141" s="21" t="s">
        <v>786</v>
      </c>
      <c r="J141" s="20" t="s">
        <v>1335</v>
      </c>
    </row>
    <row r="142" spans="1:10">
      <c r="A142" s="21" t="s">
        <v>1267</v>
      </c>
      <c r="B142" s="21" t="s">
        <v>27</v>
      </c>
      <c r="C142" s="20" t="s">
        <v>779</v>
      </c>
      <c r="D142" s="21" t="s">
        <v>22</v>
      </c>
      <c r="E142" s="20" t="s">
        <v>864</v>
      </c>
      <c r="F142" s="20" t="s">
        <v>838</v>
      </c>
      <c r="G142" s="20" t="s">
        <v>81</v>
      </c>
      <c r="H142" s="21" t="s">
        <v>90</v>
      </c>
      <c r="I142" s="20" t="s">
        <v>787</v>
      </c>
      <c r="J142" s="20" t="s">
        <v>1335</v>
      </c>
    </row>
    <row r="143" spans="1:10">
      <c r="A143" s="21" t="s">
        <v>1234</v>
      </c>
      <c r="B143" s="21" t="s">
        <v>27</v>
      </c>
      <c r="C143" s="21" t="s">
        <v>59</v>
      </c>
      <c r="D143" s="20" t="s">
        <v>45</v>
      </c>
      <c r="E143" s="20" t="s">
        <v>107</v>
      </c>
      <c r="F143" s="20" t="s">
        <v>831</v>
      </c>
      <c r="G143" s="20" t="s">
        <v>862</v>
      </c>
      <c r="H143" s="21" t="s">
        <v>52</v>
      </c>
      <c r="I143" s="21" t="s">
        <v>786</v>
      </c>
      <c r="J143" s="20" t="s">
        <v>1335</v>
      </c>
    </row>
    <row r="144" spans="1:10">
      <c r="A144" s="20" t="s">
        <v>1268</v>
      </c>
      <c r="B144" s="20" t="s">
        <v>21</v>
      </c>
      <c r="C144" s="21" t="s">
        <v>41</v>
      </c>
      <c r="D144" s="21" t="s">
        <v>22</v>
      </c>
      <c r="E144" s="20" t="s">
        <v>53</v>
      </c>
      <c r="F144" s="20" t="s">
        <v>828</v>
      </c>
      <c r="G144" s="20" t="s">
        <v>862</v>
      </c>
      <c r="H144" s="21" t="s">
        <v>90</v>
      </c>
      <c r="I144" s="20" t="s">
        <v>786</v>
      </c>
      <c r="J144" s="20" t="s">
        <v>1335</v>
      </c>
    </row>
    <row r="145" spans="1:10">
      <c r="A145" s="20" t="s">
        <v>1269</v>
      </c>
      <c r="B145" s="20" t="s">
        <v>21</v>
      </c>
      <c r="C145" s="21" t="s">
        <v>54</v>
      </c>
      <c r="D145" s="21" t="s">
        <v>22</v>
      </c>
      <c r="E145" s="20" t="s">
        <v>53</v>
      </c>
      <c r="F145" s="21" t="s">
        <v>836</v>
      </c>
      <c r="G145" s="20" t="s">
        <v>862</v>
      </c>
      <c r="H145" s="21" t="s">
        <v>90</v>
      </c>
      <c r="I145" s="20" t="s">
        <v>786</v>
      </c>
      <c r="J145" s="20" t="s">
        <v>1335</v>
      </c>
    </row>
    <row r="146" spans="1:10">
      <c r="A146" s="21" t="s">
        <v>1236</v>
      </c>
      <c r="B146" s="21" t="s">
        <v>30</v>
      </c>
      <c r="C146" s="20" t="s">
        <v>34</v>
      </c>
      <c r="D146" s="20" t="s">
        <v>45</v>
      </c>
      <c r="E146" s="418" t="s">
        <v>791</v>
      </c>
      <c r="F146" s="20" t="s">
        <v>827</v>
      </c>
      <c r="G146" s="20" t="s">
        <v>862</v>
      </c>
      <c r="H146" s="21" t="s">
        <v>90</v>
      </c>
      <c r="I146" s="21" t="s">
        <v>787</v>
      </c>
      <c r="J146" s="20" t="s">
        <v>1336</v>
      </c>
    </row>
    <row r="147" spans="1:10">
      <c r="A147" s="21" t="s">
        <v>1237</v>
      </c>
      <c r="B147" s="21" t="s">
        <v>55</v>
      </c>
      <c r="C147" s="20" t="s">
        <v>55</v>
      </c>
      <c r="D147" s="20" t="s">
        <v>45</v>
      </c>
      <c r="E147" s="418" t="s">
        <v>10</v>
      </c>
      <c r="F147" s="20" t="s">
        <v>853</v>
      </c>
      <c r="G147" s="20" t="s">
        <v>81</v>
      </c>
      <c r="H147" s="21" t="s">
        <v>91</v>
      </c>
      <c r="I147" s="21" t="s">
        <v>786</v>
      </c>
      <c r="J147" s="20" t="s">
        <v>1335</v>
      </c>
    </row>
    <row r="148" spans="1:10">
      <c r="A148" s="21" t="s">
        <v>1270</v>
      </c>
      <c r="B148" s="21" t="s">
        <v>27</v>
      </c>
      <c r="C148" s="20" t="s">
        <v>59</v>
      </c>
      <c r="D148" s="20" t="s">
        <v>22</v>
      </c>
      <c r="E148" s="418" t="s">
        <v>107</v>
      </c>
      <c r="F148" s="20" t="s">
        <v>831</v>
      </c>
      <c r="G148" s="20" t="s">
        <v>862</v>
      </c>
      <c r="H148" s="21" t="s">
        <v>90</v>
      </c>
      <c r="I148" s="21" t="s">
        <v>786</v>
      </c>
      <c r="J148" s="20" t="s">
        <v>1335</v>
      </c>
    </row>
    <row r="149" spans="1:10">
      <c r="A149" s="21" t="s">
        <v>1235</v>
      </c>
      <c r="B149" s="21"/>
      <c r="C149" s="20"/>
      <c r="D149" s="20"/>
      <c r="E149" s="418"/>
      <c r="F149" s="20"/>
      <c r="G149" s="20"/>
      <c r="H149" s="21"/>
      <c r="I149" s="21"/>
      <c r="J149" s="21"/>
    </row>
  </sheetData>
  <autoFilter ref="A1:J149" xr:uid="{00000000-0009-0000-0000-000002000000}"/>
  <pageMargins left="0.7" right="0.7" top="0.75" bottom="0.75" header="0.3" footer="0.3"/>
  <pageSetup scale="35" orientation="portrait" horizontalDpi="1200" verticalDpi="12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2"/>
  <dimension ref="A1:F127"/>
  <sheetViews>
    <sheetView view="pageBreakPreview" zoomScaleNormal="100" zoomScaleSheetLayoutView="100" workbookViewId="0">
      <pane ySplit="1" topLeftCell="A2" activePane="bottomLeft" state="frozen"/>
      <selection activeCell="A87" sqref="A87"/>
      <selection pane="bottomLeft" activeCell="A87" sqref="A87"/>
    </sheetView>
  </sheetViews>
  <sheetFormatPr defaultRowHeight="14.4"/>
  <cols>
    <col min="1" max="1" width="50.5546875" customWidth="1"/>
    <col min="2" max="6" width="23.88671875" customWidth="1"/>
  </cols>
  <sheetData>
    <row r="1" spans="1:6">
      <c r="A1" s="527" t="s">
        <v>0</v>
      </c>
      <c r="B1" s="525" t="s">
        <v>3</v>
      </c>
      <c r="C1" s="1" t="s">
        <v>4</v>
      </c>
      <c r="D1" s="1" t="s">
        <v>214</v>
      </c>
      <c r="E1" s="170" t="s">
        <v>300</v>
      </c>
      <c r="F1" s="1" t="s">
        <v>5</v>
      </c>
    </row>
    <row r="2" spans="1:6">
      <c r="A2" s="418" t="s">
        <v>1048</v>
      </c>
      <c r="B2" s="526">
        <f>SUMIFS('Cash In-Month'!$C:$C,'Cash In-Month'!$A:$A,'01-Cash'!$A2)</f>
        <v>60121284.260000005</v>
      </c>
      <c r="C2" s="3">
        <f>SUMIFS('Cash In-Month'!$D:$D,'Cash In-Month'!$A:$A,'01-Cash'!$A2)</f>
        <v>42786070.428399995</v>
      </c>
      <c r="D2" s="3">
        <f>VLOOKUP(A2,'02-Metrics'!A:R,18,FALSE)</f>
        <v>56931016</v>
      </c>
      <c r="E2" s="144">
        <f t="shared" ref="E2:E39" si="0">B2-D2</f>
        <v>3190268.2600000054</v>
      </c>
      <c r="F2" s="3" t="e">
        <f>SUMIF(#REF!,A2,#REF!)</f>
        <v>#REF!</v>
      </c>
    </row>
    <row r="3" spans="1:6">
      <c r="A3" s="418" t="s">
        <v>1049</v>
      </c>
      <c r="B3" s="526">
        <f>SUMIFS('Cash In-Month'!$C:$C,'Cash In-Month'!$A:$A,'01-Cash'!$A3)</f>
        <v>29926324.620000008</v>
      </c>
      <c r="C3" s="3">
        <f>SUMIFS('Cash In-Month'!$D:$D,'Cash In-Month'!$A:$A,'01-Cash'!$A3)</f>
        <v>14669728.249600001</v>
      </c>
      <c r="D3" s="3">
        <f>VLOOKUP(A3,'02-Metrics'!A:R,18,FALSE)</f>
        <v>72946445.959999993</v>
      </c>
      <c r="E3" s="144">
        <f t="shared" si="0"/>
        <v>-43020121.339999989</v>
      </c>
      <c r="F3" s="3" t="e">
        <f>SUMIF(#REF!,A3,#REF!)</f>
        <v>#REF!</v>
      </c>
    </row>
    <row r="4" spans="1:6">
      <c r="A4" s="418" t="s">
        <v>1050</v>
      </c>
      <c r="B4" s="526">
        <f>SUMIFS('Cash In-Month'!$C:$C,'Cash In-Month'!$A:$A,'01-Cash'!$A4)</f>
        <v>171442508</v>
      </c>
      <c r="C4" s="3">
        <f>SUMIFS('Cash In-Month'!$D:$D,'Cash In-Month'!$A:$A,'01-Cash'!$A4)</f>
        <v>179630361.66</v>
      </c>
      <c r="D4" s="3">
        <f>VLOOKUP(A4,'02-Metrics'!A:R,18,FALSE)</f>
        <v>172216796.040488</v>
      </c>
      <c r="E4" s="144">
        <f t="shared" si="0"/>
        <v>-774288.04048800468</v>
      </c>
      <c r="F4" s="3" t="e">
        <f>SUMIF(#REF!,A4,#REF!)</f>
        <v>#REF!</v>
      </c>
    </row>
    <row r="5" spans="1:6">
      <c r="A5" s="418" t="s">
        <v>1054</v>
      </c>
      <c r="B5" s="526">
        <f>SUMIFS('Cash In-Month'!$C:$C,'Cash In-Month'!$A:$A,'01-Cash'!$A5)</f>
        <v>112607232.40000001</v>
      </c>
      <c r="C5" s="3">
        <f>SUMIFS('Cash In-Month'!$D:$D,'Cash In-Month'!$A:$A,'01-Cash'!$A5)</f>
        <v>103719728.61999999</v>
      </c>
      <c r="D5" s="3">
        <f>VLOOKUP(A5,'02-Metrics'!A:R,18,FALSE)</f>
        <v>110450184.62</v>
      </c>
      <c r="E5" s="144">
        <f t="shared" si="0"/>
        <v>2157047.7800000012</v>
      </c>
      <c r="F5" s="144" t="e">
        <f>SUMIF(#REF!,A5,#REF!)</f>
        <v>#REF!</v>
      </c>
    </row>
    <row r="6" spans="1:6">
      <c r="A6" s="418" t="s">
        <v>1055</v>
      </c>
      <c r="B6" s="526">
        <f>SUMIFS('Cash In-Month'!$C:$C,'Cash In-Month'!$A:$A,'01-Cash'!$A6)</f>
        <v>0</v>
      </c>
      <c r="C6" s="3">
        <f>SUMIFS('Cash In-Month'!$D:$D,'Cash In-Month'!$A:$A,'01-Cash'!$A6)</f>
        <v>0</v>
      </c>
      <c r="D6" s="3">
        <f>VLOOKUP(A6,'02-Metrics'!A:R,18,FALSE)</f>
        <v>56527617</v>
      </c>
      <c r="E6" s="144">
        <f t="shared" si="0"/>
        <v>-56527617</v>
      </c>
      <c r="F6" s="3" t="e">
        <f>SUMIF(#REF!,A6,#REF!)</f>
        <v>#REF!</v>
      </c>
    </row>
    <row r="7" spans="1:6">
      <c r="A7" s="418" t="s">
        <v>1058</v>
      </c>
      <c r="B7" s="526">
        <f>SUMIFS('Cash In-Month'!$C:$C,'Cash In-Month'!$A:$A,'01-Cash'!$A7)</f>
        <v>99593350.159999996</v>
      </c>
      <c r="C7" s="3">
        <f>SUMIFS('Cash In-Month'!$D:$D,'Cash In-Month'!$A:$A,'01-Cash'!$A7)</f>
        <v>103001352.86</v>
      </c>
      <c r="D7" s="3">
        <f>VLOOKUP(A7,'02-Metrics'!A:R,18,FALSE)</f>
        <v>98576600</v>
      </c>
      <c r="E7" s="144">
        <f t="shared" si="0"/>
        <v>1016750.1599999964</v>
      </c>
      <c r="F7" s="144" t="e">
        <f>SUMIF(#REF!,A7,#REF!)</f>
        <v>#REF!</v>
      </c>
    </row>
    <row r="8" spans="1:6">
      <c r="A8" s="418" t="s">
        <v>1059</v>
      </c>
      <c r="B8" s="526">
        <f>SUMIFS('Cash In-Month'!$C:$C,'Cash In-Month'!$A:$A,'01-Cash'!$A8)</f>
        <v>181649889</v>
      </c>
      <c r="C8" s="3">
        <f>SUMIFS('Cash In-Month'!$D:$D,'Cash In-Month'!$A:$A,'01-Cash'!$A8)</f>
        <v>91353900.469999999</v>
      </c>
      <c r="D8" s="3">
        <f>VLOOKUP(A8,'02-Metrics'!A:R,18,FALSE)</f>
        <v>184387980.81</v>
      </c>
      <c r="E8" s="144">
        <f t="shared" si="0"/>
        <v>-2738091.8100000024</v>
      </c>
      <c r="F8" s="3" t="e">
        <f>SUMIF(#REF!,A8,#REF!)</f>
        <v>#REF!</v>
      </c>
    </row>
    <row r="9" spans="1:6">
      <c r="A9" s="418" t="s">
        <v>1060</v>
      </c>
      <c r="B9" s="526">
        <f>SUMIFS('Cash In-Month'!$C:$C,'Cash In-Month'!$A:$A,'01-Cash'!$A9)</f>
        <v>0</v>
      </c>
      <c r="C9" s="3">
        <f>SUMIFS('Cash In-Month'!$D:$D,'Cash In-Month'!$A:$A,'01-Cash'!$A9)</f>
        <v>0</v>
      </c>
      <c r="D9" s="3">
        <f>VLOOKUP(A9,'02-Metrics'!A:R,18,FALSE)</f>
        <v>183459815.63</v>
      </c>
      <c r="E9" s="144">
        <f t="shared" si="0"/>
        <v>-183459815.63</v>
      </c>
      <c r="F9" s="3" t="e">
        <f>SUMIF(#REF!,A9,#REF!)</f>
        <v>#REF!</v>
      </c>
    </row>
    <row r="10" spans="1:6">
      <c r="A10" s="418" t="s">
        <v>1061</v>
      </c>
      <c r="B10" s="526">
        <f>SUMIFS('Cash In-Month'!$C:$C,'Cash In-Month'!$A:$A,'01-Cash'!$A10)</f>
        <v>18608180.199999999</v>
      </c>
      <c r="C10" s="3">
        <f>SUMIFS('Cash In-Month'!$D:$D,'Cash In-Month'!$A:$A,'01-Cash'!$A10)</f>
        <v>17707077.820000008</v>
      </c>
      <c r="D10" s="3">
        <f>VLOOKUP(A10,'02-Metrics'!A:R,18,FALSE)</f>
        <v>18438370</v>
      </c>
      <c r="E10" s="144">
        <f t="shared" si="0"/>
        <v>169810.19999999925</v>
      </c>
      <c r="F10" s="144" t="e">
        <f>SUMIF(#REF!,A10,#REF!)</f>
        <v>#REF!</v>
      </c>
    </row>
    <row r="11" spans="1:6">
      <c r="A11" s="418" t="s">
        <v>14</v>
      </c>
      <c r="B11" s="526">
        <f>SUMIFS('Cash In-Month'!$C:$C,'Cash In-Month'!$A:$A,'01-Cash'!$A11)</f>
        <v>130705887.31999998</v>
      </c>
      <c r="C11" s="3">
        <f>SUMIFS('Cash In-Month'!$D:$D,'Cash In-Month'!$A:$A,'01-Cash'!$A11)</f>
        <v>142729440.80999988</v>
      </c>
      <c r="D11" s="3">
        <f>VLOOKUP(A11,'02-Metrics'!A:R,18,FALSE)</f>
        <v>161208266</v>
      </c>
      <c r="E11" s="144">
        <f t="shared" si="0"/>
        <v>-30502378.680000022</v>
      </c>
      <c r="F11" s="3" t="e">
        <f>SUMIF(#REF!,A11,#REF!)</f>
        <v>#REF!</v>
      </c>
    </row>
    <row r="12" spans="1:6">
      <c r="A12" s="418" t="s">
        <v>1068</v>
      </c>
      <c r="B12" s="526">
        <f>SUMIFS('Cash In-Month'!$C:$C,'Cash In-Month'!$A:$A,'01-Cash'!$A12)</f>
        <v>0</v>
      </c>
      <c r="C12" s="3">
        <f>SUMIFS('Cash In-Month'!$D:$D,'Cash In-Month'!$A:$A,'01-Cash'!$A12)</f>
        <v>0</v>
      </c>
      <c r="D12" s="3">
        <f>VLOOKUP(A12,'02-Metrics'!A:R,18,FALSE)</f>
        <v>33784495.526724979</v>
      </c>
      <c r="E12" s="144">
        <f t="shared" si="0"/>
        <v>-33784495.526724979</v>
      </c>
      <c r="F12" s="3"/>
    </row>
    <row r="13" spans="1:6">
      <c r="A13" s="418" t="s">
        <v>1069</v>
      </c>
      <c r="B13" s="526">
        <f>SUMIFS('Cash In-Month'!$C:$C,'Cash In-Month'!$A:$A,'01-Cash'!$A13)</f>
        <v>381560685.9000001</v>
      </c>
      <c r="C13" s="3">
        <f>SUMIFS('Cash In-Month'!$D:$D,'Cash In-Month'!$A:$A,'01-Cash'!$A13)</f>
        <v>347430145.28000003</v>
      </c>
      <c r="D13" s="3">
        <f>VLOOKUP(A13,'02-Metrics'!A:R,18,FALSE)</f>
        <v>314789511</v>
      </c>
      <c r="E13" s="144">
        <f t="shared" si="0"/>
        <v>66771174.900000095</v>
      </c>
      <c r="F13" s="3" t="e">
        <f>SUMIF(#REF!,A13,#REF!)</f>
        <v>#REF!</v>
      </c>
    </row>
    <row r="14" spans="1:6">
      <c r="A14" s="418" t="s">
        <v>1070</v>
      </c>
      <c r="B14" s="526">
        <f>SUMIFS('Cash In-Month'!$C:$C,'Cash In-Month'!$A:$A,'01-Cash'!$A14)</f>
        <v>597206141.15999985</v>
      </c>
      <c r="C14" s="3">
        <f>SUMIFS('Cash In-Month'!$D:$D,'Cash In-Month'!$A:$A,'01-Cash'!$A14)</f>
        <v>311422110.47999996</v>
      </c>
      <c r="D14" s="3">
        <f>VLOOKUP(A14,'02-Metrics'!A:R,18,FALSE)</f>
        <v>427594086.74000001</v>
      </c>
      <c r="E14" s="144">
        <f t="shared" si="0"/>
        <v>169612054.41999984</v>
      </c>
      <c r="F14" s="3" t="e">
        <f>SUMIF(#REF!,A14,#REF!)</f>
        <v>#REF!</v>
      </c>
    </row>
    <row r="15" spans="1:6">
      <c r="A15" s="418" t="s">
        <v>1071</v>
      </c>
      <c r="B15" s="526">
        <f>SUMIFS('Cash In-Month'!$C:$C,'Cash In-Month'!$A:$A,'01-Cash'!$A15)</f>
        <v>154546599.71000001</v>
      </c>
      <c r="C15" s="3">
        <f>SUMIFS('Cash In-Month'!$D:$D,'Cash In-Month'!$A:$A,'01-Cash'!$A15)</f>
        <v>158529314.95999995</v>
      </c>
      <c r="D15" s="3">
        <f>VLOOKUP(A15,'02-Metrics'!A:R,18,FALSE)</f>
        <v>155643269.75999999</v>
      </c>
      <c r="E15" s="144">
        <f t="shared" si="0"/>
        <v>-1096670.0499999821</v>
      </c>
      <c r="F15" s="3" t="e">
        <f>SUMIF(#REF!,A15,#REF!)</f>
        <v>#REF!</v>
      </c>
    </row>
    <row r="16" spans="1:6">
      <c r="A16" s="418" t="s">
        <v>1072</v>
      </c>
      <c r="B16" s="526">
        <f>SUMIFS('Cash In-Month'!$C:$C,'Cash In-Month'!$A:$A,'01-Cash'!$A16)</f>
        <v>140601327.47</v>
      </c>
      <c r="C16" s="3">
        <f>SUMIFS('Cash In-Month'!$D:$D,'Cash In-Month'!$A:$A,'01-Cash'!$A16)</f>
        <v>102955191.25999999</v>
      </c>
      <c r="D16" s="3">
        <f>VLOOKUP(A16,'02-Metrics'!A:R,18,FALSE)</f>
        <v>120483319.90000001</v>
      </c>
      <c r="E16" s="144">
        <f t="shared" si="0"/>
        <v>20118007.569999993</v>
      </c>
      <c r="F16" s="3" t="e">
        <f>SUMIF(#REF!,A16,#REF!)</f>
        <v>#REF!</v>
      </c>
    </row>
    <row r="17" spans="1:6">
      <c r="A17" s="418" t="s">
        <v>1241</v>
      </c>
      <c r="B17" s="526">
        <f>SUMIFS('Cash In-Month'!$C:$C,'Cash In-Month'!$A:$A,'01-Cash'!$A17)</f>
        <v>51433806.450000003</v>
      </c>
      <c r="C17" s="3">
        <f>SUMIFS('Cash In-Month'!$D:$D,'Cash In-Month'!$A:$A,'01-Cash'!$A17)</f>
        <v>12181422.499999998</v>
      </c>
      <c r="D17" s="3">
        <f>VLOOKUP(A17,'02-Metrics'!A:R,18,FALSE)</f>
        <v>135792183</v>
      </c>
      <c r="E17" s="144">
        <f t="shared" si="0"/>
        <v>-84358376.549999997</v>
      </c>
      <c r="F17" s="3"/>
    </row>
    <row r="18" spans="1:6">
      <c r="A18" s="418" t="s">
        <v>1242</v>
      </c>
      <c r="B18" s="526">
        <f>SUMIFS('Cash In-Month'!$C:$C,'Cash In-Month'!$A:$A,'01-Cash'!$A18)</f>
        <v>69870713.500000015</v>
      </c>
      <c r="C18" s="3">
        <f>SUMIFS('Cash In-Month'!$D:$D,'Cash In-Month'!$A:$A,'01-Cash'!$A18)</f>
        <v>44955442.910000004</v>
      </c>
      <c r="D18" s="3">
        <f>VLOOKUP(A18,'02-Metrics'!A:R,18,FALSE)</f>
        <v>47319156</v>
      </c>
      <c r="E18" s="144">
        <f t="shared" si="0"/>
        <v>22551557.500000015</v>
      </c>
      <c r="F18" s="144" t="e">
        <f>SUMIF(#REF!,A18,#REF!)</f>
        <v>#REF!</v>
      </c>
    </row>
    <row r="19" spans="1:6">
      <c r="A19" s="418" t="s">
        <v>1079</v>
      </c>
      <c r="B19" s="526">
        <f>SUMIFS('Cash In-Month'!$C:$C,'Cash In-Month'!$A:$A,'01-Cash'!$A19)</f>
        <v>1402896427.8499999</v>
      </c>
      <c r="C19" s="3">
        <f>SUMIFS('Cash In-Month'!$D:$D,'Cash In-Month'!$A:$A,'01-Cash'!$A19)</f>
        <v>1258688812.28</v>
      </c>
      <c r="D19" s="3">
        <f>VLOOKUP(A19,'02-Metrics'!A:R,18,FALSE)</f>
        <v>1335232523</v>
      </c>
      <c r="E19" s="144">
        <f t="shared" si="0"/>
        <v>67663904.849999905</v>
      </c>
      <c r="F19" s="3" t="e">
        <f>SUMIF(#REF!,A19,#REF!)</f>
        <v>#REF!</v>
      </c>
    </row>
    <row r="20" spans="1:6">
      <c r="A20" s="418" t="s">
        <v>1080</v>
      </c>
      <c r="B20" s="526">
        <f>SUMIFS('Cash In-Month'!$C:$C,'Cash In-Month'!$A:$A,'01-Cash'!$A20)</f>
        <v>0</v>
      </c>
      <c r="C20" s="3">
        <f>SUMIFS('Cash In-Month'!$D:$D,'Cash In-Month'!$A:$A,'01-Cash'!$A20)</f>
        <v>0</v>
      </c>
      <c r="D20" s="3">
        <f>VLOOKUP(A20,'02-Metrics'!A:R,18,FALSE)</f>
        <v>28943151</v>
      </c>
      <c r="E20" s="144">
        <f t="shared" si="0"/>
        <v>-28943151</v>
      </c>
      <c r="F20" s="144"/>
    </row>
    <row r="21" spans="1:6">
      <c r="A21" s="418" t="s">
        <v>1081</v>
      </c>
      <c r="B21" s="526">
        <f>SUMIFS('Cash In-Month'!$C:$C,'Cash In-Month'!$A:$A,'01-Cash'!$A21)</f>
        <v>224024250</v>
      </c>
      <c r="C21" s="3">
        <f>SUMIFS('Cash In-Month'!$D:$D,'Cash In-Month'!$A:$A,'01-Cash'!$A21)</f>
        <v>248217660</v>
      </c>
      <c r="D21" s="3">
        <f>VLOOKUP(A21,'02-Metrics'!A:R,18,FALSE)</f>
        <v>274663700</v>
      </c>
      <c r="E21" s="144">
        <f t="shared" si="0"/>
        <v>-50639450</v>
      </c>
      <c r="F21" s="144" t="e">
        <f>SUMIF(#REF!,A21,#REF!)</f>
        <v>#REF!</v>
      </c>
    </row>
    <row r="22" spans="1:6">
      <c r="A22" s="418" t="s">
        <v>1243</v>
      </c>
      <c r="B22" s="526">
        <f>SUMIFS('Cash In-Month'!$C:$C,'Cash In-Month'!$A:$A,'01-Cash'!$A22)</f>
        <v>100540373.11999997</v>
      </c>
      <c r="C22" s="3">
        <f>SUMIFS('Cash In-Month'!$D:$D,'Cash In-Month'!$A:$A,'01-Cash'!$A22)</f>
        <v>97053303.329999968</v>
      </c>
      <c r="D22" s="3">
        <f>VLOOKUP(A22,'02-Metrics'!A:R,18,FALSE)</f>
        <v>114399640</v>
      </c>
      <c r="E22" s="144">
        <f t="shared" si="0"/>
        <v>-13859266.880000025</v>
      </c>
      <c r="F22" s="3" t="e">
        <f>SUMIF(#REF!,A22,#REF!)</f>
        <v>#REF!</v>
      </c>
    </row>
    <row r="23" spans="1:6">
      <c r="A23" s="418" t="s">
        <v>1085</v>
      </c>
      <c r="B23" s="526">
        <f>SUMIFS('Cash In-Month'!$C:$C,'Cash In-Month'!$A:$A,'01-Cash'!$A23)</f>
        <v>79601172.100000009</v>
      </c>
      <c r="C23" s="3">
        <f>SUMIFS('Cash In-Month'!$D:$D,'Cash In-Month'!$A:$A,'01-Cash'!$A23)</f>
        <v>90627332.599999994</v>
      </c>
      <c r="D23" s="3">
        <f>VLOOKUP(A23,'02-Metrics'!A:R,18,FALSE)</f>
        <v>109399640</v>
      </c>
      <c r="E23" s="144">
        <f t="shared" si="0"/>
        <v>-29798467.899999991</v>
      </c>
      <c r="F23" s="3" t="e">
        <f>SUMIF(#REF!,A23,#REF!)</f>
        <v>#REF!</v>
      </c>
    </row>
    <row r="24" spans="1:6">
      <c r="A24" s="418" t="s">
        <v>1086</v>
      </c>
      <c r="B24" s="526">
        <f>SUMIFS('Cash In-Month'!$C:$C,'Cash In-Month'!$A:$A,'01-Cash'!$A24)</f>
        <v>7873319.9499999993</v>
      </c>
      <c r="C24" s="3">
        <f>SUMIFS('Cash In-Month'!$D:$D,'Cash In-Month'!$A:$A,'01-Cash'!$A24)</f>
        <v>18341345.530000001</v>
      </c>
      <c r="D24" s="3">
        <f>VLOOKUP(A24,'02-Metrics'!A:R,18,FALSE)</f>
        <v>9050320</v>
      </c>
      <c r="E24" s="144">
        <f t="shared" si="0"/>
        <v>-1177000.0500000007</v>
      </c>
      <c r="F24" s="3"/>
    </row>
    <row r="25" spans="1:6">
      <c r="A25" s="418" t="s">
        <v>1087</v>
      </c>
      <c r="B25" s="526">
        <f>SUMIFS('Cash In-Month'!$C:$C,'Cash In-Month'!$A:$A,'01-Cash'!$A25)</f>
        <v>118092043.93000001</v>
      </c>
      <c r="C25" s="3">
        <f>SUMIFS('Cash In-Month'!$D:$D,'Cash In-Month'!$A:$A,'01-Cash'!$A25)</f>
        <v>49103791.500000007</v>
      </c>
      <c r="D25" s="3">
        <f>VLOOKUP(A25,'02-Metrics'!A:R,18,FALSE)</f>
        <v>72547889</v>
      </c>
      <c r="E25" s="144">
        <f t="shared" si="0"/>
        <v>45544154.930000007</v>
      </c>
      <c r="F25" s="144" t="e">
        <f>SUMIF(#REF!,A25,#REF!)</f>
        <v>#REF!</v>
      </c>
    </row>
    <row r="26" spans="1:6">
      <c r="A26" s="418" t="s">
        <v>1088</v>
      </c>
      <c r="B26" s="526">
        <f>SUMIFS('Cash In-Month'!$C:$C,'Cash In-Month'!$A:$A,'01-Cash'!$A26)</f>
        <v>34795537.219999999</v>
      </c>
      <c r="C26" s="3">
        <f>SUMIFS('Cash In-Month'!$D:$D,'Cash In-Month'!$A:$A,'01-Cash'!$A26)</f>
        <v>2036408.1399999997</v>
      </c>
      <c r="D26" s="3">
        <f>VLOOKUP(A26,'02-Metrics'!A:R,18,FALSE)</f>
        <v>23038288.539999999</v>
      </c>
      <c r="E26" s="144">
        <f t="shared" si="0"/>
        <v>11757248.68</v>
      </c>
      <c r="F26" s="144" t="e">
        <f>SUMIF(#REF!,A26,#REF!)</f>
        <v>#REF!</v>
      </c>
    </row>
    <row r="27" spans="1:6">
      <c r="A27" s="418" t="s">
        <v>1092</v>
      </c>
      <c r="B27" s="526">
        <f>SUMIFS('Cash In-Month'!$C:$C,'Cash In-Month'!$A:$A,'01-Cash'!$A27)</f>
        <v>55550100.93</v>
      </c>
      <c r="C27" s="3">
        <f>SUMIFS('Cash In-Month'!$D:$D,'Cash In-Month'!$A:$A,'01-Cash'!$A27)</f>
        <v>41845889.069999978</v>
      </c>
      <c r="D27" s="3">
        <f>VLOOKUP(A27,'02-Metrics'!A:R,18,FALSE)</f>
        <v>54777143</v>
      </c>
      <c r="E27" s="144">
        <f t="shared" si="0"/>
        <v>772957.9299999997</v>
      </c>
      <c r="F27" s="3" t="e">
        <f>SUMIF(#REF!,A27,#REF!)</f>
        <v>#REF!</v>
      </c>
    </row>
    <row r="28" spans="1:6">
      <c r="A28" s="418" t="s">
        <v>1093</v>
      </c>
      <c r="B28" s="526">
        <f>SUMIFS('Cash In-Month'!$C:$C,'Cash In-Month'!$A:$A,'01-Cash'!$A28)</f>
        <v>129021466.95</v>
      </c>
      <c r="C28" s="3">
        <f>SUMIFS('Cash In-Month'!$D:$D,'Cash In-Month'!$A:$A,'01-Cash'!$A28)</f>
        <v>72039334.900000006</v>
      </c>
      <c r="D28" s="3">
        <f>VLOOKUP(A28,'02-Metrics'!A:R,18,FALSE)</f>
        <v>343357654.10600001</v>
      </c>
      <c r="E28" s="144">
        <f t="shared" si="0"/>
        <v>-214336187.15600002</v>
      </c>
      <c r="F28" s="144" t="e">
        <f>SUMIF(#REF!,A28,#REF!)</f>
        <v>#REF!</v>
      </c>
    </row>
    <row r="29" spans="1:6">
      <c r="A29" s="418" t="s">
        <v>1098</v>
      </c>
      <c r="B29" s="526">
        <f>SUMIFS('Cash In-Month'!$C:$C,'Cash In-Month'!$A:$A,'01-Cash'!$A29)</f>
        <v>2128058098.7</v>
      </c>
      <c r="C29" s="3">
        <f>SUMIFS('Cash In-Month'!$D:$D,'Cash In-Month'!$A:$A,'01-Cash'!$A29)</f>
        <v>1522825412.4500005</v>
      </c>
      <c r="D29" s="3">
        <f>VLOOKUP(A29,'02-Metrics'!A:R,18,FALSE)</f>
        <v>2740570200</v>
      </c>
      <c r="E29" s="144">
        <f t="shared" si="0"/>
        <v>-612512101.29999995</v>
      </c>
      <c r="F29" s="3" t="e">
        <f>SUMIF(#REF!,A29,#REF!)</f>
        <v>#REF!</v>
      </c>
    </row>
    <row r="30" spans="1:6">
      <c r="A30" s="418" t="s">
        <v>1099</v>
      </c>
      <c r="B30" s="526">
        <f>SUMIFS('Cash In-Month'!$C:$C,'Cash In-Month'!$A:$A,'01-Cash'!$A30)</f>
        <v>151245427.78</v>
      </c>
      <c r="C30" s="3">
        <f>SUMIFS('Cash In-Month'!$D:$D,'Cash In-Month'!$A:$A,'01-Cash'!$A30)</f>
        <v>135514497.67999995</v>
      </c>
      <c r="D30" s="3">
        <f>VLOOKUP(A30,'02-Metrics'!A:R,18,FALSE)</f>
        <v>120712211</v>
      </c>
      <c r="E30" s="144">
        <f t="shared" si="0"/>
        <v>30533216.780000001</v>
      </c>
      <c r="F30" s="3" t="e">
        <f>SUMIF(#REF!,A30,#REF!)</f>
        <v>#REF!</v>
      </c>
    </row>
    <row r="31" spans="1:6">
      <c r="A31" s="418" t="s">
        <v>12</v>
      </c>
      <c r="B31" s="526">
        <f>SUMIFS('Cash In-Month'!$C:$C,'Cash In-Month'!$A:$A,'01-Cash'!$A31)</f>
        <v>524757126.9000001</v>
      </c>
      <c r="C31" s="3">
        <f>SUMIFS('Cash In-Month'!$D:$D,'Cash In-Month'!$A:$A,'01-Cash'!$A31)</f>
        <v>471016384.37999988</v>
      </c>
      <c r="D31" s="3">
        <f>VLOOKUP(A31,'02-Metrics'!A:R,18,FALSE)</f>
        <v>527037820</v>
      </c>
      <c r="E31" s="144">
        <f t="shared" si="0"/>
        <v>-2280693.0999999046</v>
      </c>
      <c r="F31" s="3" t="e">
        <f>SUMIF(#REF!,A31,#REF!)</f>
        <v>#REF!</v>
      </c>
    </row>
    <row r="32" spans="1:6">
      <c r="A32" s="418" t="s">
        <v>1105</v>
      </c>
      <c r="B32" s="526">
        <f>SUMIFS('Cash In-Month'!$C:$C,'Cash In-Month'!$A:$A,'01-Cash'!$A32)</f>
        <v>500000</v>
      </c>
      <c r="C32" s="3">
        <f>SUMIFS('Cash In-Month'!$D:$D,'Cash In-Month'!$A:$A,'01-Cash'!$A32)</f>
        <v>820505.14</v>
      </c>
      <c r="D32" s="3">
        <f>VLOOKUP(A32,'02-Metrics'!A:R,18,FALSE)</f>
        <v>3865380</v>
      </c>
      <c r="E32" s="144">
        <f t="shared" si="0"/>
        <v>-3365380</v>
      </c>
      <c r="F32" s="3"/>
    </row>
    <row r="33" spans="1:6">
      <c r="A33" s="418" t="s">
        <v>1245</v>
      </c>
      <c r="B33" s="526">
        <f>SUMIFS('Cash In-Month'!$C:$C,'Cash In-Month'!$A:$A,'01-Cash'!$A33)</f>
        <v>99779829.469999984</v>
      </c>
      <c r="C33" s="3">
        <f>SUMIFS('Cash In-Month'!$D:$D,'Cash In-Month'!$A:$A,'01-Cash'!$A33)</f>
        <v>89522618.730000004</v>
      </c>
      <c r="D33" s="3">
        <f>VLOOKUP(A33,'02-Metrics'!A:R,18,FALSE)</f>
        <v>98230405</v>
      </c>
      <c r="E33" s="144">
        <f t="shared" si="0"/>
        <v>1549424.4699999839</v>
      </c>
      <c r="F33" s="3" t="e">
        <f>SUMIF(#REF!,A33,#REF!)</f>
        <v>#REF!</v>
      </c>
    </row>
    <row r="34" spans="1:6">
      <c r="A34" s="418" t="s">
        <v>1110</v>
      </c>
      <c r="B34" s="526">
        <f>SUMIFS('Cash In-Month'!$C:$C,'Cash In-Month'!$A:$A,'01-Cash'!$A34)</f>
        <v>1713657</v>
      </c>
      <c r="C34" s="3">
        <f>SUMIFS('Cash In-Month'!$D:$D,'Cash In-Month'!$A:$A,'01-Cash'!$A34)</f>
        <v>132843</v>
      </c>
      <c r="D34" s="3">
        <f>VLOOKUP(A34,'02-Metrics'!A:R,18,FALSE)</f>
        <v>4424558</v>
      </c>
      <c r="E34" s="144">
        <f t="shared" si="0"/>
        <v>-2710901</v>
      </c>
      <c r="F34" s="3"/>
    </row>
    <row r="35" spans="1:6">
      <c r="A35" s="418" t="s">
        <v>444</v>
      </c>
      <c r="B35" s="526">
        <f>SUMIFS('Cash In-Month'!$C:$C,'Cash In-Month'!$A:$A,'01-Cash'!$A35)</f>
        <v>78938339.850000009</v>
      </c>
      <c r="C35" s="3">
        <f>SUMIFS('Cash In-Month'!$D:$D,'Cash In-Month'!$A:$A,'01-Cash'!$A35)</f>
        <v>41137399.689999975</v>
      </c>
      <c r="D35" s="3">
        <f>VLOOKUP(A35,'02-Metrics'!A:R,18,FALSE)</f>
        <v>107782440</v>
      </c>
      <c r="E35" s="144">
        <f t="shared" si="0"/>
        <v>-28844100.149999991</v>
      </c>
      <c r="F35" s="3"/>
    </row>
    <row r="36" spans="1:6">
      <c r="A36" s="418" t="s">
        <v>1246</v>
      </c>
      <c r="B36" s="526">
        <f>SUMIFS('Cash In-Month'!$C:$C,'Cash In-Month'!$A:$A,'01-Cash'!$A36)</f>
        <v>480796737.62</v>
      </c>
      <c r="C36" s="3">
        <f>SUMIFS('Cash In-Month'!$D:$D,'Cash In-Month'!$A:$A,'01-Cash'!$A36)</f>
        <v>326806636.93999988</v>
      </c>
      <c r="D36" s="3">
        <f>VLOOKUP(A36,'02-Metrics'!A:R,18,FALSE)</f>
        <v>417390514</v>
      </c>
      <c r="E36" s="144">
        <f t="shared" si="0"/>
        <v>63406223.620000005</v>
      </c>
      <c r="F36" s="3" t="e">
        <f>SUMIF(#REF!,A36,#REF!)</f>
        <v>#REF!</v>
      </c>
    </row>
    <row r="37" spans="1:6">
      <c r="A37" s="418" t="s">
        <v>1116</v>
      </c>
      <c r="B37" s="526">
        <f>SUMIFS('Cash In-Month'!$C:$C,'Cash In-Month'!$A:$A,'01-Cash'!$A37)</f>
        <v>50000000</v>
      </c>
      <c r="C37" s="3">
        <f>SUMIFS('Cash In-Month'!$D:$D,'Cash In-Month'!$A:$A,'01-Cash'!$A37)</f>
        <v>137630112.65000001</v>
      </c>
      <c r="D37" s="3">
        <f>VLOOKUP(A37,'02-Metrics'!A:R,18,FALSE)</f>
        <v>168976040.95238096</v>
      </c>
      <c r="E37" s="144">
        <f t="shared" si="0"/>
        <v>-118976040.95238096</v>
      </c>
      <c r="F37" s="144" t="e">
        <f>SUMIF(#REF!,A37,#REF!)</f>
        <v>#REF!</v>
      </c>
    </row>
    <row r="38" spans="1:6">
      <c r="A38" s="418" t="s">
        <v>1117</v>
      </c>
      <c r="B38" s="526">
        <f>SUMIFS('Cash In-Month'!$C:$C,'Cash In-Month'!$A:$A,'01-Cash'!$A38)</f>
        <v>48600087.780000001</v>
      </c>
      <c r="C38" s="3">
        <f>SUMIFS('Cash In-Month'!$D:$D,'Cash In-Month'!$A:$A,'01-Cash'!$A38)</f>
        <v>35728418.009999998</v>
      </c>
      <c r="D38" s="3">
        <f>VLOOKUP(A38,'02-Metrics'!A:R,18,FALSE)</f>
        <v>45205818</v>
      </c>
      <c r="E38" s="144">
        <f t="shared" si="0"/>
        <v>3394269.7800000012</v>
      </c>
      <c r="F38" s="144" t="e">
        <f>SUMIF(#REF!,A38,#REF!)</f>
        <v>#REF!</v>
      </c>
    </row>
    <row r="39" spans="1:6">
      <c r="A39" s="418" t="s">
        <v>472</v>
      </c>
      <c r="B39" s="526">
        <f>SUMIFS('Cash In-Month'!$C:$C,'Cash In-Month'!$A:$A,'01-Cash'!$A39)</f>
        <v>341960104.81999999</v>
      </c>
      <c r="C39" s="3">
        <f>SUMIFS('Cash In-Month'!$D:$D,'Cash In-Month'!$A:$A,'01-Cash'!$A39)</f>
        <v>333846564.73000002</v>
      </c>
      <c r="D39" s="3">
        <f>VLOOKUP(A39,'02-Metrics'!A:R,18,FALSE)</f>
        <v>332856409</v>
      </c>
      <c r="E39" s="144">
        <f t="shared" si="0"/>
        <v>9103695.8199999928</v>
      </c>
      <c r="F39" s="3" t="e">
        <f>SUMIF(#REF!,A39,#REF!)</f>
        <v>#REF!</v>
      </c>
    </row>
    <row r="40" spans="1:6">
      <c r="A40" s="418" t="s">
        <v>1118</v>
      </c>
      <c r="B40" s="526">
        <f>SUMIFS('Cash In-Month'!$C:$C,'Cash In-Month'!$A:$A,'01-Cash'!$A40)</f>
        <v>9214096.709999999</v>
      </c>
      <c r="C40" s="3">
        <f>SUMIFS('Cash In-Month'!$D:$D,'Cash In-Month'!$A:$A,'01-Cash'!$A40)</f>
        <v>3432076.77</v>
      </c>
      <c r="D40" s="3">
        <f>VLOOKUP(A40,'02-Metrics'!A:R,18,FALSE)</f>
        <v>0</v>
      </c>
      <c r="E40" s="413"/>
      <c r="F40" s="413"/>
    </row>
    <row r="41" spans="1:6">
      <c r="A41" s="418" t="s">
        <v>1119</v>
      </c>
      <c r="B41" s="526">
        <f>SUMIFS('Cash In-Month'!$C:$C,'Cash In-Month'!$A:$A,'01-Cash'!$A41)</f>
        <v>41526275.949999996</v>
      </c>
      <c r="C41" s="3">
        <f>SUMIFS('Cash In-Month'!$D:$D,'Cash In-Month'!$A:$A,'01-Cash'!$A41)</f>
        <v>16853644.760000002</v>
      </c>
      <c r="D41" s="3">
        <f>VLOOKUP(A41,'02-Metrics'!A:R,18,FALSE)</f>
        <v>46639513</v>
      </c>
      <c r="E41" s="144">
        <f t="shared" ref="E41:E70" si="1">B41-D41</f>
        <v>-5113237.0500000045</v>
      </c>
      <c r="F41" s="3"/>
    </row>
    <row r="42" spans="1:6">
      <c r="A42" s="418" t="s">
        <v>1120</v>
      </c>
      <c r="B42" s="526">
        <f>SUMIFS('Cash In-Month'!$C:$C,'Cash In-Month'!$A:$A,'01-Cash'!$A42)</f>
        <v>12440712</v>
      </c>
      <c r="C42" s="3">
        <f>SUMIFS('Cash In-Month'!$D:$D,'Cash In-Month'!$A:$A,'01-Cash'!$A42)</f>
        <v>11172679.090000002</v>
      </c>
      <c r="D42" s="3">
        <f>VLOOKUP(A42,'02-Metrics'!A:R,18,FALSE)</f>
        <v>18752986</v>
      </c>
      <c r="E42" s="144">
        <f t="shared" si="1"/>
        <v>-6312274</v>
      </c>
      <c r="F42" s="3" t="e">
        <f>SUMIF(#REF!,A42,#REF!)</f>
        <v>#REF!</v>
      </c>
    </row>
    <row r="43" spans="1:6">
      <c r="A43" s="418" t="s">
        <v>1121</v>
      </c>
      <c r="B43" s="526">
        <f>SUMIFS('Cash In-Month'!$C:$C,'Cash In-Month'!$A:$A,'01-Cash'!$A43)</f>
        <v>41752244.260000005</v>
      </c>
      <c r="C43" s="3">
        <f>SUMIFS('Cash In-Month'!$D:$D,'Cash In-Month'!$A:$A,'01-Cash'!$A43)</f>
        <v>43506040.93</v>
      </c>
      <c r="D43" s="3">
        <f>VLOOKUP(A43,'02-Metrics'!A:R,18,FALSE)</f>
        <v>112045826</v>
      </c>
      <c r="E43" s="144">
        <f t="shared" si="1"/>
        <v>-70293581.739999995</v>
      </c>
      <c r="F43" s="3" t="e">
        <f>SUMIF(#REF!,A43,#REF!)</f>
        <v>#REF!</v>
      </c>
    </row>
    <row r="44" spans="1:6">
      <c r="A44" s="418" t="s">
        <v>1122</v>
      </c>
      <c r="B44" s="526">
        <f>SUMIFS('Cash In-Month'!$C:$C,'Cash In-Month'!$A:$A,'01-Cash'!$A44)</f>
        <v>0</v>
      </c>
      <c r="C44" s="3">
        <f>SUMIFS('Cash In-Month'!$D:$D,'Cash In-Month'!$A:$A,'01-Cash'!$A44)</f>
        <v>109505.05</v>
      </c>
      <c r="D44" s="3">
        <f>VLOOKUP(A44,'02-Metrics'!A:R,18,FALSE)</f>
        <v>0</v>
      </c>
      <c r="E44" s="144">
        <f t="shared" si="1"/>
        <v>0</v>
      </c>
      <c r="F44" s="3"/>
    </row>
    <row r="45" spans="1:6">
      <c r="A45" s="418" t="s">
        <v>9</v>
      </c>
      <c r="B45" s="526">
        <f>SUMIFS('Cash In-Month'!$C:$C,'Cash In-Month'!$A:$A,'01-Cash'!$A45)</f>
        <v>33629667</v>
      </c>
      <c r="C45" s="3">
        <f>SUMIFS('Cash In-Month'!$D:$D,'Cash In-Month'!$A:$A,'01-Cash'!$A45)</f>
        <v>71307257.860000014</v>
      </c>
      <c r="D45" s="3">
        <f>VLOOKUP(A45,'02-Metrics'!A:R,18,FALSE)</f>
        <v>150000000</v>
      </c>
      <c r="E45" s="144">
        <f t="shared" si="1"/>
        <v>-116370333</v>
      </c>
      <c r="F45" s="3" t="e">
        <f>SUMIF(#REF!,A45,#REF!)</f>
        <v>#REF!</v>
      </c>
    </row>
    <row r="46" spans="1:6">
      <c r="A46" s="418" t="s">
        <v>946</v>
      </c>
      <c r="B46" s="526">
        <f>SUMIFS('Cash In-Month'!$C:$C,'Cash In-Month'!$A:$A,'01-Cash'!$A46)</f>
        <v>46075766.200000003</v>
      </c>
      <c r="C46" s="3">
        <f>SUMIFS('Cash In-Month'!$D:$D,'Cash In-Month'!$A:$A,'01-Cash'!$A46)</f>
        <v>35263913.849999994</v>
      </c>
      <c r="D46" s="3">
        <f>VLOOKUP(A46,'02-Metrics'!A:R,18,FALSE)</f>
        <v>70928098</v>
      </c>
      <c r="E46" s="144">
        <f t="shared" si="1"/>
        <v>-24852331.799999997</v>
      </c>
      <c r="F46" s="3" t="e">
        <f>SUMIF(#REF!,A46,#REF!)</f>
        <v>#REF!</v>
      </c>
    </row>
    <row r="47" spans="1:6">
      <c r="A47" s="418" t="s">
        <v>6</v>
      </c>
      <c r="B47" s="526">
        <f>SUMIFS('Cash In-Month'!$C:$C,'Cash In-Month'!$A:$A,'01-Cash'!$A47)</f>
        <v>62378219</v>
      </c>
      <c r="C47" s="3">
        <f>SUMIFS('Cash In-Month'!$D:$D,'Cash In-Month'!$A:$A,'01-Cash'!$A47)</f>
        <v>43255489.039999992</v>
      </c>
      <c r="D47" s="3">
        <f>VLOOKUP(A47,'02-Metrics'!A:R,18,FALSE)</f>
        <v>66185668.571428567</v>
      </c>
      <c r="E47" s="144">
        <f t="shared" si="1"/>
        <v>-3807449.5714285672</v>
      </c>
      <c r="F47" s="3" t="e">
        <f>SUMIF(#REF!,A47,#REF!)</f>
        <v>#REF!</v>
      </c>
    </row>
    <row r="48" spans="1:6">
      <c r="A48" s="418" t="s">
        <v>945</v>
      </c>
      <c r="B48" s="526">
        <f>SUMIFS('Cash In-Month'!$C:$C,'Cash In-Month'!$A:$A,'01-Cash'!$A48)</f>
        <v>133503335.2</v>
      </c>
      <c r="C48" s="3">
        <f>SUMIFS('Cash In-Month'!$D:$D,'Cash In-Month'!$A:$A,'01-Cash'!$A48)</f>
        <v>119130046.89</v>
      </c>
      <c r="D48" s="3">
        <f>VLOOKUP(A48,'02-Metrics'!A:R,18,FALSE)</f>
        <v>245977347.13161686</v>
      </c>
      <c r="E48" s="144">
        <f t="shared" si="1"/>
        <v>-112474011.93161686</v>
      </c>
      <c r="F48" s="3" t="e">
        <f>SUMIF(#REF!,A48,#REF!)</f>
        <v>#REF!</v>
      </c>
    </row>
    <row r="49" spans="1:6">
      <c r="A49" s="418" t="s">
        <v>1247</v>
      </c>
      <c r="B49" s="526">
        <f>SUMIFS('Cash In-Month'!$C:$C,'Cash In-Month'!$A:$A,'01-Cash'!$A49)</f>
        <v>250818966.47</v>
      </c>
      <c r="C49" s="3">
        <f>SUMIFS('Cash In-Month'!$D:$D,'Cash In-Month'!$A:$A,'01-Cash'!$A49)</f>
        <v>199505682.62</v>
      </c>
      <c r="D49" s="3">
        <f>VLOOKUP(A49,'02-Metrics'!A:R,18,FALSE)</f>
        <v>212005784</v>
      </c>
      <c r="E49" s="144">
        <f t="shared" si="1"/>
        <v>38813182.469999999</v>
      </c>
      <c r="F49" s="3" t="e">
        <f>SUMIF(#REF!,A49,#REF!)</f>
        <v>#REF!</v>
      </c>
    </row>
    <row r="50" spans="1:6">
      <c r="A50" s="418" t="s">
        <v>1128</v>
      </c>
      <c r="B50" s="526">
        <f>SUMIFS('Cash In-Month'!$C:$C,'Cash In-Month'!$A:$A,'01-Cash'!$A50)</f>
        <v>49607551.5</v>
      </c>
      <c r="C50" s="3">
        <f>SUMIFS('Cash In-Month'!$D:$D,'Cash In-Month'!$A:$A,'01-Cash'!$A50)</f>
        <v>42131218.729999997</v>
      </c>
      <c r="D50" s="3">
        <f>VLOOKUP(A50,'02-Metrics'!A:R,18,FALSE)</f>
        <v>54192857</v>
      </c>
      <c r="E50" s="144">
        <f t="shared" si="1"/>
        <v>-4585305.5</v>
      </c>
      <c r="F50" s="3" t="e">
        <f>SUMIF(#REF!,A50,#REF!)</f>
        <v>#REF!</v>
      </c>
    </row>
    <row r="51" spans="1:6">
      <c r="A51" s="418" t="s">
        <v>1348</v>
      </c>
      <c r="B51" s="526">
        <f>SUMIFS('Cash In-Month'!$C:$C,'Cash In-Month'!$A:$A,'01-Cash'!$A51)</f>
        <v>456682638.08999997</v>
      </c>
      <c r="C51" s="3">
        <f>SUMIFS('Cash In-Month'!$D:$D,'Cash In-Month'!$A:$A,'01-Cash'!$A51)</f>
        <v>334885912.62999994</v>
      </c>
      <c r="D51" s="3">
        <f>VLOOKUP(A51,'02-Metrics'!A:R,18,FALSE)</f>
        <v>262378822</v>
      </c>
      <c r="E51" s="144">
        <f t="shared" si="1"/>
        <v>194303816.08999997</v>
      </c>
      <c r="F51" s="3" t="e">
        <f>SUMIF(#REF!,A51,#REF!)</f>
        <v>#REF!</v>
      </c>
    </row>
    <row r="52" spans="1:6">
      <c r="A52" s="418" t="s">
        <v>1133</v>
      </c>
      <c r="B52" s="526">
        <f>SUMIFS('Cash In-Month'!$C:$C,'Cash In-Month'!$A:$A,'01-Cash'!$A52)</f>
        <v>454415</v>
      </c>
      <c r="C52" s="3">
        <f>SUMIFS('Cash In-Month'!$D:$D,'Cash In-Month'!$A:$A,'01-Cash'!$A52)</f>
        <v>351929.54000000004</v>
      </c>
      <c r="D52" s="3">
        <f>VLOOKUP(A52,'02-Metrics'!A:R,18,FALSE)</f>
        <v>0</v>
      </c>
      <c r="E52" s="144">
        <f t="shared" si="1"/>
        <v>454415</v>
      </c>
      <c r="F52" s="3"/>
    </row>
    <row r="53" spans="1:6">
      <c r="A53" s="418" t="s">
        <v>1249</v>
      </c>
      <c r="B53" s="526">
        <f>SUMIFS('Cash In-Month'!$C:$C,'Cash In-Month'!$A:$A,'01-Cash'!$A53)</f>
        <v>1099567845.1500001</v>
      </c>
      <c r="C53" s="3">
        <f>SUMIFS('Cash In-Month'!$D:$D,'Cash In-Month'!$A:$A,'01-Cash'!$A53)</f>
        <v>606687510.89999998</v>
      </c>
      <c r="D53" s="3">
        <f>VLOOKUP(A53,'02-Metrics'!A:R,18,FALSE)</f>
        <v>3200000000</v>
      </c>
      <c r="E53" s="144">
        <f t="shared" si="1"/>
        <v>-2100432154.8499999</v>
      </c>
      <c r="F53" s="3" t="e">
        <f>SUMIF(#REF!,A53,#REF!)</f>
        <v>#REF!</v>
      </c>
    </row>
    <row r="54" spans="1:6">
      <c r="A54" s="418" t="s">
        <v>1250</v>
      </c>
      <c r="B54" s="526">
        <f>SUMIFS('Cash In-Month'!$C:$C,'Cash In-Month'!$A:$A,'01-Cash'!$A54)</f>
        <v>58589665.700000003</v>
      </c>
      <c r="C54" s="3">
        <f>SUMIFS('Cash In-Month'!$D:$D,'Cash In-Month'!$A:$A,'01-Cash'!$A54)</f>
        <v>21959138.220000003</v>
      </c>
      <c r="D54" s="3">
        <f>VLOOKUP(A54,'02-Metrics'!A:R,18,FALSE)</f>
        <v>67755600</v>
      </c>
      <c r="E54" s="144">
        <f t="shared" si="1"/>
        <v>-9165934.299999997</v>
      </c>
      <c r="F54" s="3" t="e">
        <f>SUMIF(#REF!,A54,#REF!)</f>
        <v>#REF!</v>
      </c>
    </row>
    <row r="55" spans="1:6">
      <c r="A55" s="418" t="s">
        <v>1138</v>
      </c>
      <c r="B55" s="526">
        <f>SUMIFS('Cash In-Month'!$C:$C,'Cash In-Month'!$A:$A,'01-Cash'!$A55)</f>
        <v>11593995.4</v>
      </c>
      <c r="C55" s="3">
        <f>SUMIFS('Cash In-Month'!$D:$D,'Cash In-Month'!$A:$A,'01-Cash'!$A55)</f>
        <v>9252376.5500000007</v>
      </c>
      <c r="D55" s="3">
        <f>VLOOKUP(A55,'02-Metrics'!A:R,18,FALSE)</f>
        <v>22334150</v>
      </c>
      <c r="E55" s="144">
        <f t="shared" si="1"/>
        <v>-10740154.6</v>
      </c>
      <c r="F55" s="3" t="e">
        <f>SUMIF(#REF!,A55,#REF!)</f>
        <v>#REF!</v>
      </c>
    </row>
    <row r="56" spans="1:6">
      <c r="A56" s="418" t="s">
        <v>1139</v>
      </c>
      <c r="B56" s="526">
        <f>SUMIFS('Cash In-Month'!$C:$C,'Cash In-Month'!$A:$A,'01-Cash'!$A56)</f>
        <v>677590</v>
      </c>
      <c r="C56" s="3">
        <f>SUMIFS('Cash In-Month'!$D:$D,'Cash In-Month'!$A:$A,'01-Cash'!$A56)</f>
        <v>191288.84</v>
      </c>
      <c r="D56" s="3">
        <f>VLOOKUP(A56,'02-Metrics'!A:R,18,FALSE)</f>
        <v>1024820</v>
      </c>
      <c r="E56" s="144">
        <f t="shared" si="1"/>
        <v>-347230</v>
      </c>
      <c r="F56" s="144"/>
    </row>
    <row r="57" spans="1:6">
      <c r="A57" s="418" t="s">
        <v>1143</v>
      </c>
      <c r="B57" s="526">
        <f>SUMIFS('Cash In-Month'!$C:$C,'Cash In-Month'!$A:$A,'01-Cash'!$A57)</f>
        <v>741980612.15000021</v>
      </c>
      <c r="C57" s="3">
        <f>SUMIFS('Cash In-Month'!$D:$D,'Cash In-Month'!$A:$A,'01-Cash'!$A57)</f>
        <v>698564330.05999994</v>
      </c>
      <c r="D57" s="3">
        <f>VLOOKUP(A57,'02-Metrics'!A:R,18,FALSE)</f>
        <v>1074545067</v>
      </c>
      <c r="E57" s="144">
        <f t="shared" si="1"/>
        <v>-332564454.84999979</v>
      </c>
      <c r="F57" s="3" t="e">
        <f>SUMIF(#REF!,A57,#REF!)</f>
        <v>#REF!</v>
      </c>
    </row>
    <row r="58" spans="1:6">
      <c r="A58" s="418" t="s">
        <v>1144</v>
      </c>
      <c r="B58" s="526">
        <f>SUMIFS('Cash In-Month'!$C:$C,'Cash In-Month'!$A:$A,'01-Cash'!$A58)</f>
        <v>177969586.46000001</v>
      </c>
      <c r="C58" s="3">
        <f>SUMIFS('Cash In-Month'!$D:$D,'Cash In-Month'!$A:$A,'01-Cash'!$A58)</f>
        <v>176730410.79000002</v>
      </c>
      <c r="D58" s="3">
        <f>VLOOKUP(A58,'02-Metrics'!A:R,18,FALSE)</f>
        <v>176420375</v>
      </c>
      <c r="E58" s="144">
        <f t="shared" si="1"/>
        <v>1549211.4600000083</v>
      </c>
      <c r="F58" s="3" t="e">
        <f>SUMIF(#REF!,A58,#REF!)</f>
        <v>#REF!</v>
      </c>
    </row>
    <row r="59" spans="1:6">
      <c r="A59" s="418" t="s">
        <v>1147</v>
      </c>
      <c r="B59" s="526">
        <f>SUMIFS('Cash In-Month'!$C:$C,'Cash In-Month'!$A:$A,'01-Cash'!$A59)</f>
        <v>1294901108.8200002</v>
      </c>
      <c r="C59" s="3">
        <f>SUMIFS('Cash In-Month'!$D:$D,'Cash In-Month'!$A:$A,'01-Cash'!$A59)</f>
        <v>976336418.44000018</v>
      </c>
      <c r="D59" s="3">
        <f>VLOOKUP(A59,'02-Metrics'!A:R,18,FALSE)</f>
        <v>1633315425</v>
      </c>
      <c r="E59" s="144">
        <f t="shared" si="1"/>
        <v>-338414316.17999983</v>
      </c>
      <c r="F59" s="3" t="e">
        <f>SUMIF(#REF!,A59,#REF!)</f>
        <v>#REF!</v>
      </c>
    </row>
    <row r="60" spans="1:6">
      <c r="A60" s="418" t="s">
        <v>1148</v>
      </c>
      <c r="B60" s="526">
        <f>SUMIFS('Cash In-Month'!$C:$C,'Cash In-Month'!$A:$A,'01-Cash'!$A60)</f>
        <v>156897142.95000002</v>
      </c>
      <c r="C60" s="3">
        <f>SUMIFS('Cash In-Month'!$D:$D,'Cash In-Month'!$A:$A,'01-Cash'!$A60)</f>
        <v>31602600.690000001</v>
      </c>
      <c r="D60" s="3">
        <f>VLOOKUP(A60,'02-Metrics'!A:R,18,FALSE)</f>
        <v>52028085.714285709</v>
      </c>
      <c r="E60" s="144">
        <f t="shared" si="1"/>
        <v>104869057.23571432</v>
      </c>
      <c r="F60" s="3" t="e">
        <f>SUMIF(#REF!,A60,#REF!)</f>
        <v>#REF!</v>
      </c>
    </row>
    <row r="61" spans="1:6">
      <c r="A61" s="418" t="s">
        <v>1149</v>
      </c>
      <c r="B61" s="526">
        <f>SUMIFS('Cash In-Month'!$C:$C,'Cash In-Month'!$A:$A,'01-Cash'!$A61)</f>
        <v>116935651.98999999</v>
      </c>
      <c r="C61" s="3">
        <f>SUMIFS('Cash In-Month'!$D:$D,'Cash In-Month'!$A:$A,'01-Cash'!$A61)</f>
        <v>2871944.39</v>
      </c>
      <c r="D61" s="3">
        <f>VLOOKUP(A61,'02-Metrics'!A:R,18,FALSE)</f>
        <v>32341773</v>
      </c>
      <c r="E61" s="144">
        <f t="shared" si="1"/>
        <v>84593878.989999995</v>
      </c>
      <c r="F61" s="3" t="e">
        <f>SUMIF(#REF!,A61,#REF!)</f>
        <v>#REF!</v>
      </c>
    </row>
    <row r="62" spans="1:6">
      <c r="A62" s="418" t="s">
        <v>1150</v>
      </c>
      <c r="B62" s="526">
        <f>SUMIFS('Cash In-Month'!$C:$C,'Cash In-Month'!$A:$A,'01-Cash'!$A62)</f>
        <v>3830500</v>
      </c>
      <c r="C62" s="3">
        <f>SUMIFS('Cash In-Month'!$D:$D,'Cash In-Month'!$A:$A,'01-Cash'!$A62)</f>
        <v>3283.1</v>
      </c>
      <c r="D62" s="3">
        <f>VLOOKUP(A62,'02-Metrics'!A:R,18,FALSE)</f>
        <v>10957813.824999999</v>
      </c>
      <c r="E62" s="144">
        <f t="shared" si="1"/>
        <v>-7127313.8249999993</v>
      </c>
      <c r="F62" s="3" t="e">
        <f>SUMIF(#REF!,A62,#REF!)</f>
        <v>#REF!</v>
      </c>
    </row>
    <row r="63" spans="1:6">
      <c r="A63" s="418" t="s">
        <v>1251</v>
      </c>
      <c r="B63" s="526">
        <f>SUMIFS('Cash In-Month'!$C:$C,'Cash In-Month'!$A:$A,'01-Cash'!$A63)</f>
        <v>147578226.23000002</v>
      </c>
      <c r="C63" s="3">
        <f>SUMIFS('Cash In-Month'!$D:$D,'Cash In-Month'!$A:$A,'01-Cash'!$A63)</f>
        <v>108021882.15000001</v>
      </c>
      <c r="D63" s="3">
        <f>VLOOKUP(A63,'02-Metrics'!A:R,18,FALSE)</f>
        <v>170057475.66411862</v>
      </c>
      <c r="E63" s="144">
        <f t="shared" si="1"/>
        <v>-22479249.434118599</v>
      </c>
      <c r="F63" s="3" t="e">
        <f>SUMIF(#REF!,A63,#REF!)</f>
        <v>#REF!</v>
      </c>
    </row>
    <row r="64" spans="1:6">
      <c r="A64" s="418" t="s">
        <v>1156</v>
      </c>
      <c r="B64" s="526">
        <f>SUMIFS('Cash In-Month'!$C:$C,'Cash In-Month'!$A:$A,'01-Cash'!$A64)</f>
        <v>376452335</v>
      </c>
      <c r="C64" s="3">
        <f>SUMIFS('Cash In-Month'!$D:$D,'Cash In-Month'!$A:$A,'01-Cash'!$A64)</f>
        <v>329774945.00999999</v>
      </c>
      <c r="D64" s="3">
        <f>VLOOKUP(A64,'02-Metrics'!A:R,18,FALSE)</f>
        <v>1200000000</v>
      </c>
      <c r="E64" s="144">
        <f t="shared" si="1"/>
        <v>-823547665</v>
      </c>
      <c r="F64" s="144"/>
    </row>
    <row r="65" spans="1:6">
      <c r="A65" s="418" t="s">
        <v>567</v>
      </c>
      <c r="B65" s="526">
        <f>SUMIFS('Cash In-Month'!$C:$C,'Cash In-Month'!$A:$A,'01-Cash'!$A65)</f>
        <v>56966571.530000001</v>
      </c>
      <c r="C65" s="3">
        <f>SUMIFS('Cash In-Month'!$D:$D,'Cash In-Month'!$A:$A,'01-Cash'!$A65)</f>
        <v>3673674.7699999996</v>
      </c>
      <c r="D65" s="3">
        <f>VLOOKUP(A65,'02-Metrics'!A:R,18,FALSE)</f>
        <v>65831906</v>
      </c>
      <c r="E65" s="144">
        <f t="shared" si="1"/>
        <v>-8865334.4699999988</v>
      </c>
      <c r="F65" s="144"/>
    </row>
    <row r="66" spans="1:6">
      <c r="A66" s="418" t="s">
        <v>1158</v>
      </c>
      <c r="B66" s="526">
        <f>SUMIFS('Cash In-Month'!$C:$C,'Cash In-Month'!$A:$A,'01-Cash'!$A66)</f>
        <v>1343575</v>
      </c>
      <c r="C66" s="3">
        <f>SUMIFS('Cash In-Month'!$D:$D,'Cash In-Month'!$A:$A,'01-Cash'!$A66)</f>
        <v>315282.35000000003</v>
      </c>
      <c r="D66" s="3">
        <f>VLOOKUP(A66,'02-Metrics'!A:R,18,FALSE)</f>
        <v>1688453</v>
      </c>
      <c r="E66" s="144">
        <f t="shared" si="1"/>
        <v>-344878</v>
      </c>
      <c r="F66" s="144"/>
    </row>
    <row r="67" spans="1:6">
      <c r="A67" s="418" t="s">
        <v>1159</v>
      </c>
      <c r="B67" s="526">
        <f>SUMIFS('Cash In-Month'!$C:$C,'Cash In-Month'!$A:$A,'01-Cash'!$A67)</f>
        <v>40208582.659999996</v>
      </c>
      <c r="C67" s="3">
        <f>SUMIFS('Cash In-Month'!$D:$D,'Cash In-Month'!$A:$A,'01-Cash'!$A67)</f>
        <v>2216105.0699999994</v>
      </c>
      <c r="D67" s="3">
        <f>VLOOKUP(A67,'02-Metrics'!A:R,18,FALSE)</f>
        <v>7149700</v>
      </c>
      <c r="E67" s="144">
        <f t="shared" si="1"/>
        <v>33058882.659999996</v>
      </c>
      <c r="F67" s="144"/>
    </row>
    <row r="68" spans="1:6">
      <c r="A68" s="418" t="s">
        <v>1252</v>
      </c>
      <c r="B68" s="526">
        <f>SUMIFS('Cash In-Month'!$C:$C,'Cash In-Month'!$A:$A,'01-Cash'!$A68)</f>
        <v>0</v>
      </c>
      <c r="C68" s="3">
        <f>SUMIFS('Cash In-Month'!$D:$D,'Cash In-Month'!$A:$A,'01-Cash'!$A68)</f>
        <v>2447030.4299999997</v>
      </c>
      <c r="D68" s="3">
        <f>VLOOKUP(A68,'02-Metrics'!A:R,18,FALSE)</f>
        <v>4203687</v>
      </c>
      <c r="E68" s="144">
        <f t="shared" si="1"/>
        <v>-4203687</v>
      </c>
      <c r="F68" s="144"/>
    </row>
    <row r="69" spans="1:6">
      <c r="A69" s="418" t="s">
        <v>1162</v>
      </c>
      <c r="B69" s="526">
        <f>SUMIFS('Cash In-Month'!$C:$C,'Cash In-Month'!$A:$A,'01-Cash'!$A69)</f>
        <v>898331.21000000008</v>
      </c>
      <c r="C69" s="3">
        <f>SUMIFS('Cash In-Month'!$D:$D,'Cash In-Month'!$A:$A,'01-Cash'!$A69)</f>
        <v>2307400.6899999995</v>
      </c>
      <c r="D69" s="3">
        <f>VLOOKUP(A69,'02-Metrics'!A:R,18,FALSE)</f>
        <v>1042542</v>
      </c>
      <c r="E69" s="144">
        <f t="shared" si="1"/>
        <v>-144210.78999999992</v>
      </c>
      <c r="F69" s="144"/>
    </row>
    <row r="70" spans="1:6">
      <c r="A70" s="418" t="s">
        <v>1253</v>
      </c>
      <c r="B70" s="526">
        <f>SUMIFS('Cash In-Month'!$C:$C,'Cash In-Month'!$A:$A,'01-Cash'!$A70)</f>
        <v>50919949.850000001</v>
      </c>
      <c r="C70" s="3">
        <f>SUMIFS('Cash In-Month'!$D:$D,'Cash In-Month'!$A:$A,'01-Cash'!$A70)</f>
        <v>50641659.969999984</v>
      </c>
      <c r="D70" s="3">
        <f>VLOOKUP(A70,'02-Metrics'!A:R,18,FALSE)</f>
        <v>57898699.390000001</v>
      </c>
      <c r="E70" s="144">
        <f t="shared" si="1"/>
        <v>-6978749.5399999991</v>
      </c>
      <c r="F70" s="3" t="e">
        <f>SUMIF(#REF!,A70,#REF!)</f>
        <v>#REF!</v>
      </c>
    </row>
    <row r="71" spans="1:6">
      <c r="A71" s="418" t="s">
        <v>1165</v>
      </c>
      <c r="B71" s="526">
        <f>SUMIFS('Cash In-Month'!$C:$C,'Cash In-Month'!$A:$A,'01-Cash'!$A71)</f>
        <v>6348605</v>
      </c>
      <c r="C71" s="3">
        <f>SUMIFS('Cash In-Month'!$D:$D,'Cash In-Month'!$A:$A,'01-Cash'!$A71)</f>
        <v>11483720.299999999</v>
      </c>
      <c r="D71" s="3">
        <f>VLOOKUP(A71,'02-Metrics'!A:R,18,FALSE)</f>
        <v>16220552</v>
      </c>
      <c r="E71" s="144">
        <f t="shared" ref="E71:E97" si="2">B71-D71</f>
        <v>-9871947</v>
      </c>
      <c r="F71" s="144"/>
    </row>
    <row r="72" spans="1:6">
      <c r="A72" s="418" t="s">
        <v>993</v>
      </c>
      <c r="B72" s="526">
        <f>SUMIFS('Cash In-Month'!$C:$C,'Cash In-Month'!$A:$A,'01-Cash'!$A72)</f>
        <v>12309120.6</v>
      </c>
      <c r="C72" s="3">
        <f>SUMIFS('Cash In-Month'!$D:$D,'Cash In-Month'!$A:$A,'01-Cash'!$A72)</f>
        <v>42391917.210000001</v>
      </c>
      <c r="D72" s="3">
        <f>VLOOKUP(A72,'02-Metrics'!A:R,18,FALSE)</f>
        <v>95436549</v>
      </c>
      <c r="E72" s="144">
        <f t="shared" si="2"/>
        <v>-83127428.400000006</v>
      </c>
      <c r="F72" s="144"/>
    </row>
    <row r="73" spans="1:6">
      <c r="A73" s="418" t="s">
        <v>1166</v>
      </c>
      <c r="B73" s="526">
        <f>SUMIFS('Cash In-Month'!$C:$C,'Cash In-Month'!$A:$A,'01-Cash'!$A73)</f>
        <v>4148825</v>
      </c>
      <c r="C73" s="3">
        <f>SUMIFS('Cash In-Month'!$D:$D,'Cash In-Month'!$A:$A,'01-Cash'!$A73)</f>
        <v>823007.59000000008</v>
      </c>
      <c r="D73" s="3">
        <f>VLOOKUP(A73,'02-Metrics'!A:R,18,FALSE)</f>
        <v>4423592</v>
      </c>
      <c r="E73" s="144">
        <f t="shared" si="2"/>
        <v>-274767</v>
      </c>
      <c r="F73" s="144"/>
    </row>
    <row r="74" spans="1:6">
      <c r="A74" s="418" t="s">
        <v>1167</v>
      </c>
      <c r="B74" s="526">
        <f>SUMIFS('Cash In-Month'!$C:$C,'Cash In-Month'!$A:$A,'01-Cash'!$A74)</f>
        <v>121786405</v>
      </c>
      <c r="C74" s="3">
        <f>SUMIFS('Cash In-Month'!$D:$D,'Cash In-Month'!$A:$A,'01-Cash'!$A74)</f>
        <v>82970455.699999988</v>
      </c>
      <c r="D74" s="3">
        <f>VLOOKUP(A74,'02-Metrics'!A:R,18,FALSE)</f>
        <v>133583770</v>
      </c>
      <c r="E74" s="144">
        <f t="shared" si="2"/>
        <v>-11797365</v>
      </c>
      <c r="F74" s="3" t="e">
        <f>SUMIF(#REF!,A74,#REF!)</f>
        <v>#REF!</v>
      </c>
    </row>
    <row r="75" spans="1:6">
      <c r="A75" s="418" t="s">
        <v>1168</v>
      </c>
      <c r="B75" s="526">
        <f>SUMIFS('Cash In-Month'!$C:$C,'Cash In-Month'!$A:$A,'01-Cash'!$A75)</f>
        <v>175725075.27999997</v>
      </c>
      <c r="C75" s="3">
        <f>SUMIFS('Cash In-Month'!$D:$D,'Cash In-Month'!$A:$A,'01-Cash'!$A75)</f>
        <v>194355785.17999998</v>
      </c>
      <c r="D75" s="3">
        <f>VLOOKUP(A75,'02-Metrics'!A:R,18,FALSE)</f>
        <v>196190620</v>
      </c>
      <c r="E75" s="144">
        <f t="shared" si="2"/>
        <v>-20465544.720000029</v>
      </c>
      <c r="F75" s="3" t="e">
        <f>SUMIF(#REF!,A75,#REF!)</f>
        <v>#REF!</v>
      </c>
    </row>
    <row r="76" spans="1:6">
      <c r="A76" s="418" t="s">
        <v>1172</v>
      </c>
      <c r="B76" s="526">
        <f>SUMIFS('Cash In-Month'!$C:$C,'Cash In-Month'!$A:$A,'01-Cash'!$A76)</f>
        <v>491543078.36000001</v>
      </c>
      <c r="C76" s="3">
        <f>SUMIFS('Cash In-Month'!$D:$D,'Cash In-Month'!$A:$A,'01-Cash'!$A76)</f>
        <v>376746629.72000003</v>
      </c>
      <c r="D76" s="3">
        <f>VLOOKUP(A76,'02-Metrics'!A:R,18,FALSE)</f>
        <v>635000000</v>
      </c>
      <c r="E76" s="144">
        <f t="shared" si="2"/>
        <v>-143456921.63999999</v>
      </c>
      <c r="F76" s="3" t="e">
        <f>SUMIF(#REF!,A76,#REF!)</f>
        <v>#REF!</v>
      </c>
    </row>
    <row r="77" spans="1:6">
      <c r="A77" s="418" t="s">
        <v>1174</v>
      </c>
      <c r="B77" s="526">
        <f>SUMIFS('Cash In-Month'!$C:$C,'Cash In-Month'!$A:$A,'01-Cash'!$A77)</f>
        <v>0</v>
      </c>
      <c r="C77" s="3">
        <f>SUMIFS('Cash In-Month'!$D:$D,'Cash In-Month'!$A:$A,'01-Cash'!$A77)</f>
        <v>26705</v>
      </c>
      <c r="D77" s="3">
        <f>VLOOKUP(A77,'02-Metrics'!A:R,18,FALSE)</f>
        <v>0</v>
      </c>
      <c r="E77" s="144">
        <f t="shared" si="2"/>
        <v>0</v>
      </c>
      <c r="F77" s="144"/>
    </row>
    <row r="78" spans="1:6">
      <c r="A78" s="418" t="s">
        <v>1175</v>
      </c>
      <c r="B78" s="526">
        <f>SUMIFS('Cash In-Month'!$C:$C,'Cash In-Month'!$A:$A,'01-Cash'!$A78)</f>
        <v>0</v>
      </c>
      <c r="C78" s="3">
        <f>SUMIFS('Cash In-Month'!$D:$D,'Cash In-Month'!$A:$A,'01-Cash'!$A78)</f>
        <v>113275.20000000001</v>
      </c>
      <c r="D78" s="3">
        <f>VLOOKUP(A78,'02-Metrics'!A:R,18,FALSE)</f>
        <v>0</v>
      </c>
      <c r="E78" s="144">
        <f t="shared" si="2"/>
        <v>0</v>
      </c>
      <c r="F78" s="144"/>
    </row>
    <row r="79" spans="1:6">
      <c r="A79" s="418" t="s">
        <v>1177</v>
      </c>
      <c r="B79" s="526">
        <f>SUMIFS('Cash In-Month'!$C:$C,'Cash In-Month'!$A:$A,'01-Cash'!$A79)</f>
        <v>714790</v>
      </c>
      <c r="C79" s="3">
        <f>SUMIFS('Cash In-Month'!$D:$D,'Cash In-Month'!$A:$A,'01-Cash'!$A79)</f>
        <v>471702.01</v>
      </c>
      <c r="D79" s="3">
        <f>VLOOKUP(A79,'02-Metrics'!A:R,18,FALSE)</f>
        <v>1520085</v>
      </c>
      <c r="E79" s="144">
        <f t="shared" si="2"/>
        <v>-805295</v>
      </c>
      <c r="F79" s="144"/>
    </row>
    <row r="80" spans="1:6">
      <c r="A80" s="418" t="s">
        <v>1347</v>
      </c>
      <c r="B80" s="526">
        <f>SUMIFS('Cash In-Month'!$C:$C,'Cash In-Month'!$A:$A,'01-Cash'!$A80)</f>
        <v>268548987.50999999</v>
      </c>
      <c r="C80" s="3">
        <f>SUMIFS('Cash In-Month'!$D:$D,'Cash In-Month'!$A:$A,'01-Cash'!$A80)</f>
        <v>261294944.81999999</v>
      </c>
      <c r="D80" s="3">
        <f>VLOOKUP(A80,'02-Metrics'!A:R,18,FALSE)</f>
        <v>593999147</v>
      </c>
      <c r="E80" s="144">
        <f t="shared" si="2"/>
        <v>-325450159.49000001</v>
      </c>
      <c r="F80" s="3" t="e">
        <f>SUMIF(#REF!,A80,#REF!)</f>
        <v>#REF!</v>
      </c>
    </row>
    <row r="81" spans="1:6">
      <c r="A81" s="418" t="s">
        <v>1181</v>
      </c>
      <c r="B81" s="526">
        <f>SUMIFS('Cash In-Month'!$C:$C,'Cash In-Month'!$A:$A,'01-Cash'!$A81)</f>
        <v>0</v>
      </c>
      <c r="C81" s="3">
        <f>SUMIFS('Cash In-Month'!$D:$D,'Cash In-Month'!$A:$A,'01-Cash'!$A81)</f>
        <v>2268545.91</v>
      </c>
      <c r="D81" s="3">
        <f>VLOOKUP(A81,'02-Metrics'!A:R,18,FALSE)</f>
        <v>16843027</v>
      </c>
      <c r="E81" s="144">
        <f t="shared" si="2"/>
        <v>-16843027</v>
      </c>
      <c r="F81" s="144"/>
    </row>
    <row r="82" spans="1:6">
      <c r="A82" s="418" t="s">
        <v>1182</v>
      </c>
      <c r="B82" s="526">
        <f>SUMIFS('Cash In-Month'!$C:$C,'Cash In-Month'!$A:$A,'01-Cash'!$A82)</f>
        <v>58649995</v>
      </c>
      <c r="C82" s="3">
        <f>SUMIFS('Cash In-Month'!$D:$D,'Cash In-Month'!$A:$A,'01-Cash'!$A82)</f>
        <v>92040766.859999999</v>
      </c>
      <c r="D82" s="3">
        <f>VLOOKUP(A82,'02-Metrics'!A:R,18,FALSE)</f>
        <v>138370050</v>
      </c>
      <c r="E82" s="144">
        <f t="shared" si="2"/>
        <v>-79720055</v>
      </c>
      <c r="F82" s="144"/>
    </row>
    <row r="83" spans="1:6">
      <c r="A83" s="418" t="s">
        <v>1349</v>
      </c>
      <c r="B83" s="526">
        <f>SUMIFS('Cash In-Month'!$C:$C,'Cash In-Month'!$A:$A,'01-Cash'!$A83)</f>
        <v>124289465.09999999</v>
      </c>
      <c r="C83" s="3">
        <f>SUMIFS('Cash In-Month'!$D:$D,'Cash In-Month'!$A:$A,'01-Cash'!$A83)</f>
        <v>151157457.60999998</v>
      </c>
      <c r="D83" s="3">
        <f>VLOOKUP(A83,'02-Metrics'!A:R,18,FALSE)</f>
        <v>524000000</v>
      </c>
      <c r="E83" s="144">
        <f t="shared" si="2"/>
        <v>-399710534.89999998</v>
      </c>
      <c r="F83" s="144"/>
    </row>
    <row r="84" spans="1:6">
      <c r="A84" s="418" t="s">
        <v>1256</v>
      </c>
      <c r="B84" s="526">
        <f>SUMIFS('Cash In-Month'!$C:$C,'Cash In-Month'!$A:$A,'01-Cash'!$A84)</f>
        <v>187683270.38</v>
      </c>
      <c r="C84" s="3">
        <f>SUMIFS('Cash In-Month'!$D:$D,'Cash In-Month'!$A:$A,'01-Cash'!$A84)</f>
        <v>90374145.689999998</v>
      </c>
      <c r="D84" s="3">
        <f>VLOOKUP(A84,'02-Metrics'!A:R,18,FALSE)</f>
        <v>434504076.42857146</v>
      </c>
      <c r="E84" s="144">
        <f t="shared" si="2"/>
        <v>-246820806.04857147</v>
      </c>
      <c r="F84" s="3" t="e">
        <f>SUMIF(#REF!,A84,#REF!)</f>
        <v>#REF!</v>
      </c>
    </row>
    <row r="85" spans="1:6">
      <c r="A85" s="418" t="s">
        <v>1187</v>
      </c>
      <c r="B85" s="526">
        <f>SUMIFS('Cash In-Month'!$C:$C,'Cash In-Month'!$A:$A,'01-Cash'!$A85)</f>
        <v>0</v>
      </c>
      <c r="C85" s="3">
        <f>SUMIFS('Cash In-Month'!$D:$D,'Cash In-Month'!$A:$A,'01-Cash'!$A85)</f>
        <v>8325812.2799999993</v>
      </c>
      <c r="D85" s="3">
        <f>VLOOKUP(A85,'02-Metrics'!A:R,18,FALSE)</f>
        <v>85000000</v>
      </c>
      <c r="E85" s="144">
        <f t="shared" si="2"/>
        <v>-85000000</v>
      </c>
      <c r="F85" s="144"/>
    </row>
    <row r="86" spans="1:6">
      <c r="A86" s="418" t="s">
        <v>663</v>
      </c>
      <c r="B86" s="526">
        <f>SUMIFS('Cash In-Month'!$C:$C,'Cash In-Month'!$A:$A,'01-Cash'!$A86)</f>
        <v>151634574.42000002</v>
      </c>
      <c r="C86" s="3">
        <f>SUMIFS('Cash In-Month'!$D:$D,'Cash In-Month'!$A:$A,'01-Cash'!$A86)</f>
        <v>121669992.58000001</v>
      </c>
      <c r="D86" s="3">
        <f>VLOOKUP(A86,'02-Metrics'!A:R,18,FALSE)</f>
        <v>182442342</v>
      </c>
      <c r="E86" s="144">
        <f t="shared" si="2"/>
        <v>-30807767.579999983</v>
      </c>
      <c r="F86" s="3" t="e">
        <f>SUMIF(#REF!,A86,#REF!)</f>
        <v>#REF!</v>
      </c>
    </row>
    <row r="87" spans="1:6">
      <c r="A87" s="418" t="s">
        <v>1188</v>
      </c>
      <c r="B87" s="526">
        <f>SUMIFS('Cash In-Month'!$C:$C,'Cash In-Month'!$A:$A,'01-Cash'!$A87)</f>
        <v>0</v>
      </c>
      <c r="C87" s="3">
        <f>SUMIFS('Cash In-Month'!$D:$D,'Cash In-Month'!$A:$A,'01-Cash'!$A87)</f>
        <v>0</v>
      </c>
      <c r="D87" s="3">
        <f>VLOOKUP(A87,'02-Metrics'!A:R,18,FALSE)</f>
        <v>542690000</v>
      </c>
      <c r="E87" s="144">
        <f t="shared" si="2"/>
        <v>-542690000</v>
      </c>
      <c r="F87" s="3"/>
    </row>
    <row r="88" spans="1:6">
      <c r="A88" s="418" t="s">
        <v>1005</v>
      </c>
      <c r="B88" s="526">
        <f>SUMIFS('Cash In-Month'!$C:$C,'Cash In-Month'!$A:$A,'01-Cash'!$A88)</f>
        <v>15494815</v>
      </c>
      <c r="C88" s="3">
        <f>SUMIFS('Cash In-Month'!$D:$D,'Cash In-Month'!$A:$A,'01-Cash'!$A88)</f>
        <v>20614917.27</v>
      </c>
      <c r="D88" s="3">
        <f>VLOOKUP(A88,'02-Metrics'!A:R,18,FALSE)</f>
        <v>100042648</v>
      </c>
      <c r="E88" s="144">
        <f t="shared" si="2"/>
        <v>-84547833</v>
      </c>
      <c r="F88" s="3"/>
    </row>
    <row r="89" spans="1:6">
      <c r="A89" s="418" t="s">
        <v>1010</v>
      </c>
      <c r="B89" s="526">
        <f>SUMIFS('Cash In-Month'!$C:$C,'Cash In-Month'!$A:$A,'01-Cash'!$A89)</f>
        <v>26904265</v>
      </c>
      <c r="C89" s="3">
        <f>SUMIFS('Cash In-Month'!$D:$D,'Cash In-Month'!$A:$A,'01-Cash'!$A89)</f>
        <v>37932184.280000001</v>
      </c>
      <c r="D89" s="3">
        <f>VLOOKUP(A89,'02-Metrics'!A:R,18,FALSE)</f>
        <v>124132580.952381</v>
      </c>
      <c r="E89" s="144">
        <f t="shared" si="2"/>
        <v>-97228315.952381</v>
      </c>
      <c r="F89" s="3"/>
    </row>
    <row r="90" spans="1:6">
      <c r="A90" s="418" t="s">
        <v>1189</v>
      </c>
      <c r="B90" s="526">
        <f>SUMIFS('Cash In-Month'!$C:$C,'Cash In-Month'!$A:$A,'01-Cash'!$A90)</f>
        <v>11107315</v>
      </c>
      <c r="C90" s="3">
        <f>SUMIFS('Cash In-Month'!$D:$D,'Cash In-Month'!$A:$A,'01-Cash'!$A90)</f>
        <v>79981200.019999981</v>
      </c>
      <c r="D90" s="3">
        <f>VLOOKUP(A90,'02-Metrics'!A:R,18,FALSE)</f>
        <v>93910355</v>
      </c>
      <c r="E90" s="144">
        <f t="shared" si="2"/>
        <v>-82803040</v>
      </c>
      <c r="F90" s="3"/>
    </row>
    <row r="91" spans="1:6">
      <c r="A91" s="418" t="s">
        <v>671</v>
      </c>
      <c r="B91" s="526">
        <f>SUMIFS('Cash In-Month'!$C:$C,'Cash In-Month'!$A:$A,'01-Cash'!$A91)</f>
        <v>2644030</v>
      </c>
      <c r="C91" s="3">
        <f>SUMIFS('Cash In-Month'!$D:$D,'Cash In-Month'!$A:$A,'01-Cash'!$A91)</f>
        <v>46765918.07</v>
      </c>
      <c r="D91" s="3">
        <f>VLOOKUP(A91,'02-Metrics'!A:R,18,FALSE)</f>
        <v>147845325</v>
      </c>
      <c r="E91" s="144">
        <f t="shared" si="2"/>
        <v>-145201295</v>
      </c>
      <c r="F91" s="3"/>
    </row>
    <row r="92" spans="1:6">
      <c r="A92" s="418" t="s">
        <v>1190</v>
      </c>
      <c r="B92" s="526">
        <f>SUMIFS('Cash In-Month'!$C:$C,'Cash In-Month'!$A:$A,'01-Cash'!$A92)</f>
        <v>20050000</v>
      </c>
      <c r="C92" s="3">
        <f>SUMIFS('Cash In-Month'!$D:$D,'Cash In-Month'!$A:$A,'01-Cash'!$A92)</f>
        <v>20136787.359999999</v>
      </c>
      <c r="D92" s="3">
        <f>VLOOKUP(A92,'02-Metrics'!A:R,18,FALSE)</f>
        <v>26145782</v>
      </c>
      <c r="E92" s="144">
        <f t="shared" si="2"/>
        <v>-6095782</v>
      </c>
      <c r="F92" s="3"/>
    </row>
    <row r="93" spans="1:6">
      <c r="A93" s="418" t="s">
        <v>1192</v>
      </c>
      <c r="B93" s="526">
        <f>SUMIFS('Cash In-Month'!$C:$C,'Cash In-Month'!$A:$A,'01-Cash'!$A93)</f>
        <v>8793510.2100000009</v>
      </c>
      <c r="C93" s="3">
        <f>SUMIFS('Cash In-Month'!$D:$D,'Cash In-Month'!$A:$A,'01-Cash'!$A93)</f>
        <v>34351419.649999991</v>
      </c>
      <c r="D93" s="3">
        <f>VLOOKUP(A93,'02-Metrics'!A:R,18,FALSE)</f>
        <v>650000000</v>
      </c>
      <c r="E93" s="144">
        <f t="shared" si="2"/>
        <v>-641206489.78999996</v>
      </c>
      <c r="F93" s="3"/>
    </row>
    <row r="94" spans="1:6">
      <c r="A94" s="418" t="s">
        <v>1193</v>
      </c>
      <c r="B94" s="526">
        <f>SUMIFS('Cash In-Month'!$C:$C,'Cash In-Month'!$A:$A,'01-Cash'!$A94)</f>
        <v>153491959.59999999</v>
      </c>
      <c r="C94" s="3">
        <f>SUMIFS('Cash In-Month'!$D:$D,'Cash In-Month'!$A:$A,'01-Cash'!$A94)</f>
        <v>64634871.100000001</v>
      </c>
      <c r="D94" s="3">
        <f>VLOOKUP(A94,'02-Metrics'!A:R,18,FALSE)</f>
        <v>967000000</v>
      </c>
      <c r="E94" s="144">
        <f t="shared" si="2"/>
        <v>-813508040.39999998</v>
      </c>
      <c r="F94" s="144"/>
    </row>
    <row r="95" spans="1:6">
      <c r="A95" s="418" t="s">
        <v>677</v>
      </c>
      <c r="B95" s="526">
        <f>SUMIFS('Cash In-Month'!$C:$C,'Cash In-Month'!$A:$A,'01-Cash'!$A95)</f>
        <v>6575875</v>
      </c>
      <c r="C95" s="3">
        <f>SUMIFS('Cash In-Month'!$D:$D,'Cash In-Month'!$A:$A,'01-Cash'!$A95)</f>
        <v>71839254.730000004</v>
      </c>
      <c r="D95" s="3">
        <f>VLOOKUP(A95,'02-Metrics'!A:R,18,FALSE)</f>
        <v>93800000</v>
      </c>
      <c r="E95" s="144">
        <f t="shared" si="2"/>
        <v>-87224125</v>
      </c>
      <c r="F95" s="3"/>
    </row>
    <row r="96" spans="1:6">
      <c r="A96" s="418" t="s">
        <v>1194</v>
      </c>
      <c r="B96" s="526">
        <f>SUMIFS('Cash In-Month'!$C:$C,'Cash In-Month'!$A:$A,'01-Cash'!$A96)</f>
        <v>0</v>
      </c>
      <c r="C96" s="3">
        <f>SUMIFS('Cash In-Month'!$D:$D,'Cash In-Month'!$A:$A,'01-Cash'!$A96)</f>
        <v>606902.21000000008</v>
      </c>
      <c r="D96" s="3">
        <f>VLOOKUP(A96,'02-Metrics'!A:R,18,FALSE)</f>
        <v>1000000</v>
      </c>
      <c r="E96" s="144">
        <f t="shared" si="2"/>
        <v>-1000000</v>
      </c>
      <c r="F96" s="3"/>
    </row>
    <row r="97" spans="1:6">
      <c r="A97" s="418" t="s">
        <v>1195</v>
      </c>
      <c r="B97" s="526">
        <f>SUMIFS('Cash In-Month'!$C:$C,'Cash In-Month'!$A:$A,'01-Cash'!$A97)</f>
        <v>101168059.78999999</v>
      </c>
      <c r="C97" s="3">
        <f>SUMIFS('Cash In-Month'!$D:$D,'Cash In-Month'!$A:$A,'01-Cash'!$A97)</f>
        <v>141761437.38</v>
      </c>
      <c r="D97" s="3">
        <f>VLOOKUP(A97,'02-Metrics'!A:R,18,FALSE)</f>
        <v>870293108</v>
      </c>
      <c r="E97" s="144">
        <f t="shared" si="2"/>
        <v>-769125048.21000004</v>
      </c>
      <c r="F97" s="3"/>
    </row>
    <row r="98" spans="1:6">
      <c r="A98" s="418" t="s">
        <v>683</v>
      </c>
      <c r="B98" s="526">
        <f>SUMIFS('Cash In-Month'!$C:$C,'Cash In-Month'!$A:$A,'01-Cash'!$A98)</f>
        <v>214043961.22999999</v>
      </c>
      <c r="C98" s="3">
        <f>SUMIFS('Cash In-Month'!$D:$D,'Cash In-Month'!$A:$A,'01-Cash'!$A98)</f>
        <v>89054175.5</v>
      </c>
      <c r="D98" s="3">
        <f>VLOOKUP(A98,'02-Metrics'!A:R,18,FALSE)</f>
        <v>1462000000</v>
      </c>
      <c r="E98" s="144">
        <f t="shared" ref="E98:E115" si="3">B98-D98</f>
        <v>-1247956038.77</v>
      </c>
      <c r="F98" s="3"/>
    </row>
    <row r="99" spans="1:6">
      <c r="A99" s="418" t="s">
        <v>1257</v>
      </c>
      <c r="B99" s="526">
        <f>SUMIFS('Cash In-Month'!$C:$C,'Cash In-Month'!$A:$A,'01-Cash'!$A99)</f>
        <v>0</v>
      </c>
      <c r="C99" s="3">
        <f>SUMIFS('Cash In-Month'!$D:$D,'Cash In-Month'!$A:$A,'01-Cash'!$A99)</f>
        <v>4827409</v>
      </c>
      <c r="D99" s="3">
        <f>VLOOKUP(A99,'02-Metrics'!A:R,18,FALSE)</f>
        <v>219047619.04761904</v>
      </c>
      <c r="E99" s="144">
        <f t="shared" si="3"/>
        <v>-219047619.04761904</v>
      </c>
      <c r="F99" s="3"/>
    </row>
    <row r="100" spans="1:6">
      <c r="A100" s="418" t="s">
        <v>1018</v>
      </c>
      <c r="B100" s="526">
        <f>SUMIFS('Cash In-Month'!$C:$C,'Cash In-Month'!$A:$A,'01-Cash'!$A100)</f>
        <v>20000000</v>
      </c>
      <c r="C100" s="3">
        <f>SUMIFS('Cash In-Month'!$D:$D,'Cash In-Month'!$A:$A,'01-Cash'!$A100)</f>
        <v>3656490.6399999997</v>
      </c>
      <c r="D100" s="3">
        <f>VLOOKUP(A100,'02-Metrics'!A:R,18,FALSE)</f>
        <v>390000000</v>
      </c>
      <c r="E100" s="144">
        <f t="shared" si="3"/>
        <v>-370000000</v>
      </c>
      <c r="F100" s="3"/>
    </row>
    <row r="101" spans="1:6">
      <c r="A101" s="418" t="s">
        <v>1258</v>
      </c>
      <c r="B101" s="526">
        <f>SUMIFS('Cash In-Month'!$C:$C,'Cash In-Month'!$A:$A,'01-Cash'!$A101)</f>
        <v>118099859.75999999</v>
      </c>
      <c r="C101" s="3">
        <f>SUMIFS('Cash In-Month'!$D:$D,'Cash In-Month'!$A:$A,'01-Cash'!$A101)</f>
        <v>49805372.18999999</v>
      </c>
      <c r="D101" s="3">
        <f>VLOOKUP(A101,'02-Metrics'!A:R,18,FALSE)</f>
        <v>327718153.33333331</v>
      </c>
      <c r="E101" s="144">
        <f t="shared" si="3"/>
        <v>-209618293.57333332</v>
      </c>
      <c r="F101" s="3"/>
    </row>
    <row r="102" spans="1:6">
      <c r="A102" s="418" t="s">
        <v>1200</v>
      </c>
      <c r="B102" s="526">
        <f>SUMIFS('Cash In-Month'!$C:$C,'Cash In-Month'!$A:$A,'01-Cash'!$A102)</f>
        <v>3747170.2</v>
      </c>
      <c r="C102" s="3">
        <f>SUMIFS('Cash In-Month'!$D:$D,'Cash In-Month'!$A:$A,'01-Cash'!$A102)</f>
        <v>7763963.8499999996</v>
      </c>
      <c r="D102" s="3">
        <f>VLOOKUP(A102,'02-Metrics'!A:R,18,FALSE)</f>
        <v>40449240</v>
      </c>
      <c r="E102" s="144">
        <f t="shared" si="3"/>
        <v>-36702069.799999997</v>
      </c>
      <c r="F102" s="3"/>
    </row>
    <row r="103" spans="1:6">
      <c r="A103" s="418" t="s">
        <v>1025</v>
      </c>
      <c r="B103" s="526">
        <f>SUMIFS('Cash In-Month'!$C:$C,'Cash In-Month'!$A:$A,'01-Cash'!$A103)</f>
        <v>0</v>
      </c>
      <c r="C103" s="3">
        <f>SUMIFS('Cash In-Month'!$D:$D,'Cash In-Month'!$A:$A,'01-Cash'!$A103)</f>
        <v>771525.12</v>
      </c>
      <c r="D103" s="3">
        <f>VLOOKUP(A103,'02-Metrics'!A:R,18,FALSE)</f>
        <v>142857142.85714301</v>
      </c>
      <c r="E103" s="144">
        <f t="shared" si="3"/>
        <v>-142857142.85714301</v>
      </c>
      <c r="F103" s="3"/>
    </row>
    <row r="104" spans="1:6">
      <c r="A104" s="418" t="s">
        <v>687</v>
      </c>
      <c r="B104" s="526">
        <f>SUMIFS('Cash In-Month'!$C:$C,'Cash In-Month'!$A:$A,'01-Cash'!$A104)</f>
        <v>12000000</v>
      </c>
      <c r="C104" s="3">
        <f>SUMIFS('Cash In-Month'!$D:$D,'Cash In-Month'!$A:$A,'01-Cash'!$A104)</f>
        <v>200923.62000000002</v>
      </c>
      <c r="D104" s="3">
        <f>VLOOKUP(A104,'02-Metrics'!A:R,18,FALSE)</f>
        <v>375000000</v>
      </c>
      <c r="E104" s="144">
        <f t="shared" si="3"/>
        <v>-363000000</v>
      </c>
      <c r="F104" s="3"/>
    </row>
    <row r="105" spans="1:6">
      <c r="A105" s="418" t="s">
        <v>1027</v>
      </c>
      <c r="B105" s="526">
        <f>SUMIFS('Cash In-Month'!$C:$C,'Cash In-Month'!$A:$A,'01-Cash'!$A105)</f>
        <v>0</v>
      </c>
      <c r="C105" s="3">
        <f>SUMIFS('Cash In-Month'!$D:$D,'Cash In-Month'!$A:$A,'01-Cash'!$A105)</f>
        <v>1618143.15</v>
      </c>
      <c r="D105" s="3">
        <f>VLOOKUP(A105,'02-Metrics'!A:R,18,FALSE)</f>
        <v>1100000000</v>
      </c>
      <c r="E105" s="144">
        <f t="shared" si="3"/>
        <v>-1100000000</v>
      </c>
      <c r="F105" s="3"/>
    </row>
    <row r="106" spans="1:6">
      <c r="A106" s="418" t="s">
        <v>1031</v>
      </c>
      <c r="B106" s="526">
        <f>SUMIFS('Cash In-Month'!$C:$C,'Cash In-Month'!$A:$A,'01-Cash'!$A106)</f>
        <v>41622365.399999999</v>
      </c>
      <c r="C106" s="3">
        <f>SUMIFS('Cash In-Month'!$D:$D,'Cash In-Month'!$A:$A,'01-Cash'!$A106)</f>
        <v>8488877.870000001</v>
      </c>
      <c r="D106" s="3">
        <f>VLOOKUP(A106,'02-Metrics'!A:R,18,FALSE)</f>
        <v>175000000</v>
      </c>
      <c r="E106" s="144">
        <f t="shared" si="3"/>
        <v>-133377634.59999999</v>
      </c>
      <c r="F106" s="3"/>
    </row>
    <row r="107" spans="1:6">
      <c r="A107" s="418" t="s">
        <v>1202</v>
      </c>
      <c r="B107" s="526">
        <f>SUMIFS('Cash In-Month'!$C:$C,'Cash In-Month'!$A:$A,'01-Cash'!$A107)</f>
        <v>0</v>
      </c>
      <c r="C107" s="3">
        <f>SUMIFS('Cash In-Month'!$D:$D,'Cash In-Month'!$A:$A,'01-Cash'!$A107)</f>
        <v>0</v>
      </c>
      <c r="D107" s="3">
        <f>VLOOKUP(A107,'02-Metrics'!A:R,18,FALSE)</f>
        <v>71052428.569999993</v>
      </c>
      <c r="E107" s="144">
        <f t="shared" si="3"/>
        <v>-71052428.569999993</v>
      </c>
      <c r="F107" s="3"/>
    </row>
    <row r="108" spans="1:6">
      <c r="A108" s="418" t="s">
        <v>1224</v>
      </c>
      <c r="B108" s="526">
        <f>SUMIFS('Cash In-Month'!$C:$C,'Cash In-Month'!$A:$A,'01-Cash'!$A108)</f>
        <v>32885879</v>
      </c>
      <c r="C108" s="3">
        <f>SUMIFS('Cash In-Month'!$D:$D,'Cash In-Month'!$A:$A,'01-Cash'!$A108)</f>
        <v>30105852.230000004</v>
      </c>
      <c r="D108" s="3">
        <f>VLOOKUP(A108,'02-Metrics'!A:R,18,FALSE)</f>
        <v>605714038</v>
      </c>
      <c r="E108" s="144">
        <f t="shared" si="3"/>
        <v>-572828159</v>
      </c>
      <c r="F108" s="3" t="e">
        <f>SUMIF(#REF!,A108,#REF!)</f>
        <v>#REF!</v>
      </c>
    </row>
    <row r="109" spans="1:6">
      <c r="A109" s="418" t="s">
        <v>1219</v>
      </c>
      <c r="B109" s="526">
        <f>SUMIFS('Cash In-Month'!$C:$C,'Cash In-Month'!$A:$A,'01-Cash'!$A109)</f>
        <v>0</v>
      </c>
      <c r="C109" s="3">
        <f>SUMIFS('Cash In-Month'!$D:$D,'Cash In-Month'!$A:$A,'01-Cash'!$A109)</f>
        <v>0</v>
      </c>
      <c r="D109" s="3">
        <f>VLOOKUP(A109,'02-Metrics'!A:R,18,FALSE)</f>
        <v>35589876.5</v>
      </c>
      <c r="E109" s="144">
        <f t="shared" si="3"/>
        <v>-35589876.5</v>
      </c>
      <c r="F109" s="3" t="e">
        <f>SUMIF(#REF!,A109,#REF!)</f>
        <v>#REF!</v>
      </c>
    </row>
    <row r="110" spans="1:6">
      <c r="A110" s="418" t="s">
        <v>1214</v>
      </c>
      <c r="B110" s="526">
        <f>SUMIFS('Cash In-Month'!$C:$C,'Cash In-Month'!$A:$A,'01-Cash'!$A110)</f>
        <v>0</v>
      </c>
      <c r="C110" s="3">
        <f>SUMIFS('Cash In-Month'!$D:$D,'Cash In-Month'!$A:$A,'01-Cash'!$A110)</f>
        <v>0</v>
      </c>
      <c r="D110" s="3">
        <f>VLOOKUP(A110,'02-Metrics'!A:R,18,FALSE)</f>
        <v>51072634</v>
      </c>
      <c r="E110" s="144">
        <f t="shared" si="3"/>
        <v>-51072634</v>
      </c>
      <c r="F110" s="3" t="e">
        <f>SUMIF(#REF!,A110,#REF!)</f>
        <v>#REF!</v>
      </c>
    </row>
    <row r="111" spans="1:6">
      <c r="A111" s="418" t="s">
        <v>1272</v>
      </c>
      <c r="B111" s="526">
        <f>SUMIFS('Cash In-Month'!$C:$C,'Cash In-Month'!$A:$A,'01-Cash'!$A111)</f>
        <v>0</v>
      </c>
      <c r="C111" s="3">
        <f>SUMIFS('Cash In-Month'!$D:$D,'Cash In-Month'!$A:$A,'01-Cash'!$A111)</f>
        <v>0</v>
      </c>
      <c r="D111" s="3" t="e">
        <f>VLOOKUP(A111,'02-Metrics'!A:R,18,FALSE)</f>
        <v>#N/A</v>
      </c>
      <c r="E111" s="144" t="e">
        <f t="shared" si="3"/>
        <v>#N/A</v>
      </c>
      <c r="F111" s="3"/>
    </row>
    <row r="112" spans="1:6">
      <c r="A112" s="418" t="s">
        <v>1218</v>
      </c>
      <c r="B112" s="526">
        <f>SUMIFS('Cash In-Month'!$C:$C,'Cash In-Month'!$A:$A,'01-Cash'!$A112)</f>
        <v>0</v>
      </c>
      <c r="C112" s="3">
        <f>SUMIFS('Cash In-Month'!$D:$D,'Cash In-Month'!$A:$A,'01-Cash'!$A112)</f>
        <v>0</v>
      </c>
      <c r="D112" s="3">
        <f>VLOOKUP(A112,'02-Metrics'!A:R,18,FALSE)</f>
        <v>34548331.289999999</v>
      </c>
      <c r="E112" s="144">
        <f t="shared" si="3"/>
        <v>-34548331.289999999</v>
      </c>
      <c r="F112" s="3"/>
    </row>
    <row r="113" spans="1:6">
      <c r="A113" s="418" t="s">
        <v>1225</v>
      </c>
      <c r="B113" s="526">
        <f>SUMIFS('Cash In-Month'!$C:$C,'Cash In-Month'!$A:$A,'01-Cash'!$A113)</f>
        <v>0</v>
      </c>
      <c r="C113" s="3">
        <f>SUMIFS('Cash In-Month'!$D:$D,'Cash In-Month'!$A:$A,'01-Cash'!$A113)</f>
        <v>0</v>
      </c>
      <c r="D113" s="3">
        <f>VLOOKUP(A113,'02-Metrics'!A:R,18,FALSE)</f>
        <v>0</v>
      </c>
      <c r="E113" s="144">
        <f t="shared" si="3"/>
        <v>0</v>
      </c>
      <c r="F113" s="3"/>
    </row>
    <row r="114" spans="1:6">
      <c r="A114" s="418" t="s">
        <v>1263</v>
      </c>
      <c r="B114" s="526">
        <f>SUMIFS('Cash In-Month'!$C:$C,'Cash In-Month'!$A:$A,'01-Cash'!$A114)</f>
        <v>0</v>
      </c>
      <c r="C114" s="3">
        <f>SUMIFS('Cash In-Month'!$D:$D,'Cash In-Month'!$A:$A,'01-Cash'!$A114)</f>
        <v>0</v>
      </c>
      <c r="D114" s="3">
        <f>VLOOKUP(A114,'02-Metrics'!A:R,18,FALSE)</f>
        <v>0</v>
      </c>
      <c r="E114" s="144">
        <f t="shared" si="3"/>
        <v>0</v>
      </c>
      <c r="F114" s="3"/>
    </row>
    <row r="115" spans="1:6">
      <c r="A115" s="418" t="s">
        <v>1220</v>
      </c>
      <c r="B115" s="526">
        <f>SUMIFS('Cash In-Month'!$C:$C,'Cash In-Month'!$A:$A,'01-Cash'!$A115)</f>
        <v>48078188</v>
      </c>
      <c r="C115" s="3">
        <f>SUMIFS('Cash In-Month'!$D:$D,'Cash In-Month'!$A:$A,'01-Cash'!$A115)</f>
        <v>26064872.740000002</v>
      </c>
      <c r="D115" s="3">
        <f>VLOOKUP(A115,'02-Metrics'!A:R,18,FALSE)</f>
        <v>67245402</v>
      </c>
      <c r="E115" s="144">
        <f t="shared" si="3"/>
        <v>-19167214</v>
      </c>
      <c r="F115" s="3" t="e">
        <f>SUMIF(#REF!,A115,#REF!)</f>
        <v>#REF!</v>
      </c>
    </row>
    <row r="116" spans="1:6">
      <c r="A116" s="418" t="s">
        <v>1275</v>
      </c>
      <c r="B116" s="526">
        <f>SUMIFS('Cash In-Month'!$C:$C,'Cash In-Month'!$A:$A,'01-Cash'!$A116)</f>
        <v>50134555.18</v>
      </c>
      <c r="C116" s="3">
        <f>SUMIFS('Cash In-Month'!$D:$D,'Cash In-Month'!$A:$A,'01-Cash'!$A116)</f>
        <v>3749701.41</v>
      </c>
      <c r="D116" s="3" t="e">
        <f>VLOOKUP(A116,'02-Metrics'!A:R,18,FALSE)</f>
        <v>#N/A</v>
      </c>
      <c r="E116" s="144" t="e">
        <f t="shared" ref="E116:E127" si="4">B116-D116</f>
        <v>#N/A</v>
      </c>
      <c r="F116" s="3" t="e">
        <f>SUMIF(#REF!,A116,#REF!)</f>
        <v>#REF!</v>
      </c>
    </row>
    <row r="117" spans="1:6">
      <c r="A117" s="418" t="s">
        <v>1207</v>
      </c>
      <c r="B117" s="526">
        <f>SUMIFS('Cash In-Month'!$C:$C,'Cash In-Month'!$A:$A,'01-Cash'!$A117)</f>
        <v>24774245</v>
      </c>
      <c r="C117" s="3">
        <f>SUMIFS('Cash In-Month'!$D:$D,'Cash In-Month'!$A:$A,'01-Cash'!$A117)</f>
        <v>24473789</v>
      </c>
      <c r="D117" s="3">
        <f>VLOOKUP(A117,'02-Metrics'!A:R,18,FALSE)</f>
        <v>26193836.68</v>
      </c>
      <c r="E117" s="144">
        <f t="shared" si="4"/>
        <v>-1419591.6799999997</v>
      </c>
      <c r="F117" s="3" t="e">
        <f>SUMIF(#REF!,A117,#REF!)</f>
        <v>#REF!</v>
      </c>
    </row>
    <row r="118" spans="1:6">
      <c r="A118" s="418" t="s">
        <v>1266</v>
      </c>
      <c r="B118" s="526">
        <f>SUMIFS('Cash In-Month'!$C:$C,'Cash In-Month'!$A:$A,'01-Cash'!$A118)</f>
        <v>2851561.2</v>
      </c>
      <c r="C118" s="3">
        <f>SUMIFS('Cash In-Month'!$D:$D,'Cash In-Month'!$A:$A,'01-Cash'!$A118)</f>
        <v>5249502.8900000006</v>
      </c>
      <c r="D118" s="3">
        <f>VLOOKUP(A118,'02-Metrics'!A:R,18,FALSE)</f>
        <v>4720405.25</v>
      </c>
      <c r="E118" s="144">
        <f t="shared" si="4"/>
        <v>-1868844.0499999998</v>
      </c>
      <c r="F118" s="3" t="e">
        <f>SUMIF(#REF!,A118,#REF!)</f>
        <v>#REF!</v>
      </c>
    </row>
    <row r="119" spans="1:6">
      <c r="A119" s="418" t="s">
        <v>1206</v>
      </c>
      <c r="B119" s="526">
        <f>SUMIFS('Cash In-Month'!$C:$C,'Cash In-Month'!$A:$A,'01-Cash'!$A119)</f>
        <v>129089898.97</v>
      </c>
      <c r="C119" s="3">
        <f>SUMIFS('Cash In-Month'!$D:$D,'Cash In-Month'!$A:$A,'01-Cash'!$A119)</f>
        <v>114483162.82679999</v>
      </c>
      <c r="D119" s="3">
        <f>VLOOKUP(A119,'02-Metrics'!A:R,18,FALSE)</f>
        <v>145010925.68000001</v>
      </c>
      <c r="E119" s="144">
        <f t="shared" si="4"/>
        <v>-15921026.710000008</v>
      </c>
      <c r="F119" s="3" t="e">
        <f>SUMIF(#REF!,A119,#REF!)</f>
        <v>#REF!</v>
      </c>
    </row>
    <row r="120" spans="1:6">
      <c r="A120" s="418" t="s">
        <v>1231</v>
      </c>
      <c r="B120" s="526">
        <f>SUMIFS('Cash In-Month'!$C:$C,'Cash In-Month'!$A:$A,'01-Cash'!$A120)</f>
        <v>14305933.549999999</v>
      </c>
      <c r="C120" s="3">
        <f>SUMIFS('Cash In-Month'!$D:$D,'Cash In-Month'!$A:$A,'01-Cash'!$A120)</f>
        <v>4200633.55</v>
      </c>
      <c r="D120" s="3">
        <f>VLOOKUP(A120,'02-Metrics'!A:R,18,FALSE)</f>
        <v>19589518</v>
      </c>
      <c r="E120" s="144">
        <f t="shared" si="4"/>
        <v>-5283584.4500000011</v>
      </c>
      <c r="F120" s="3" t="e">
        <f>SUMIF(#REF!,A120,#REF!)</f>
        <v>#REF!</v>
      </c>
    </row>
    <row r="121" spans="1:6">
      <c r="A121" s="418" t="s">
        <v>1217</v>
      </c>
      <c r="B121" s="526">
        <f>SUMIFS('Cash In-Month'!$C:$C,'Cash In-Month'!$A:$A,'01-Cash'!$A121)</f>
        <v>3620053.96</v>
      </c>
      <c r="C121" s="3">
        <f>SUMIFS('Cash In-Month'!$D:$D,'Cash In-Month'!$A:$A,'01-Cash'!$A121)</f>
        <v>0</v>
      </c>
      <c r="D121" s="3">
        <f>VLOOKUP(A121,'02-Metrics'!A:R,18,FALSE)</f>
        <v>54160920.409999996</v>
      </c>
      <c r="E121" s="144">
        <f t="shared" si="4"/>
        <v>-50540866.449999996</v>
      </c>
      <c r="F121" s="3" t="e">
        <f>SUMIF(#REF!,A121,#REF!)</f>
        <v>#REF!</v>
      </c>
    </row>
    <row r="122" spans="1:6">
      <c r="A122" s="418" t="s">
        <v>1267</v>
      </c>
      <c r="B122" s="526">
        <f>SUMIFS('Cash In-Month'!$C:$C,'Cash In-Month'!$A:$A,'01-Cash'!$A122)</f>
        <v>646177021.35000002</v>
      </c>
      <c r="C122" s="3">
        <f>SUMIFS('Cash In-Month'!$D:$D,'Cash In-Month'!$A:$A,'01-Cash'!$A122)</f>
        <v>48450478.319999993</v>
      </c>
      <c r="D122" s="3">
        <f>VLOOKUP(A122,'02-Metrics'!A:R,18,FALSE)</f>
        <v>119626844</v>
      </c>
      <c r="E122" s="144">
        <f t="shared" si="4"/>
        <v>526550177.35000002</v>
      </c>
      <c r="F122" s="3" t="e">
        <f>SUMIF(#REF!,A122,#REF!)</f>
        <v>#REF!</v>
      </c>
    </row>
    <row r="123" spans="1:6">
      <c r="A123" s="418" t="s">
        <v>1234</v>
      </c>
      <c r="B123" s="526">
        <f>SUMIFS('Cash In-Month'!$C:$C,'Cash In-Month'!$A:$A,'01-Cash'!$A123)</f>
        <v>53383699.770000003</v>
      </c>
      <c r="C123" s="3">
        <f>SUMIFS('Cash In-Month'!$D:$D,'Cash In-Month'!$A:$A,'01-Cash'!$A123)</f>
        <v>14247512.439999998</v>
      </c>
      <c r="D123" s="3">
        <f>VLOOKUP(A123,'02-Metrics'!A:R,18,FALSE)</f>
        <v>64000000.230000004</v>
      </c>
      <c r="E123" s="144">
        <f t="shared" si="4"/>
        <v>-10616300.460000001</v>
      </c>
      <c r="F123" s="3" t="e">
        <f>SUMIF(#REF!,A123,#REF!)</f>
        <v>#REF!</v>
      </c>
    </row>
    <row r="124" spans="1:6">
      <c r="A124" s="418" t="s">
        <v>1268</v>
      </c>
      <c r="B124" s="526">
        <f>SUMIFS('Cash In-Month'!$C:$C,'Cash In-Month'!$A:$A,'01-Cash'!$A124)</f>
        <v>11741369.379999999</v>
      </c>
      <c r="C124" s="3">
        <f>SUMIFS('Cash In-Month'!$D:$D,'Cash In-Month'!$A:$A,'01-Cash'!$A124)</f>
        <v>12056620.439999999</v>
      </c>
      <c r="D124" s="3">
        <f>VLOOKUP(A124,'02-Metrics'!A:R,18,FALSE)</f>
        <v>17421145.800000001</v>
      </c>
      <c r="E124" s="144">
        <f t="shared" si="4"/>
        <v>-5679776.4200000018</v>
      </c>
      <c r="F124" s="3" t="e">
        <f>SUMIF(#REF!,A124,#REF!)</f>
        <v>#REF!</v>
      </c>
    </row>
    <row r="125" spans="1:6">
      <c r="A125" s="418" t="s">
        <v>1269</v>
      </c>
      <c r="B125" s="526">
        <f>SUMIFS('Cash In-Month'!$C:$C,'Cash In-Month'!$A:$A,'01-Cash'!$A125)</f>
        <v>16425665</v>
      </c>
      <c r="C125" s="3">
        <f>SUMIFS('Cash In-Month'!$D:$D,'Cash In-Month'!$A:$A,'01-Cash'!$A125)</f>
        <v>16432556</v>
      </c>
      <c r="D125" s="3">
        <f>VLOOKUP(A125,'02-Metrics'!A:R,18,FALSE)</f>
        <v>55905931</v>
      </c>
      <c r="E125" s="144">
        <f t="shared" si="4"/>
        <v>-39480266</v>
      </c>
      <c r="F125" s="3"/>
    </row>
    <row r="126" spans="1:6">
      <c r="A126" s="418" t="s">
        <v>1236</v>
      </c>
      <c r="B126" s="526">
        <f>SUMIFS('Cash In-Month'!$C:$C,'Cash In-Month'!$A:$A,'01-Cash'!$A126)</f>
        <v>0</v>
      </c>
      <c r="C126" s="3">
        <f>SUMIFS('Cash In-Month'!$D:$D,'Cash In-Month'!$A:$A,'01-Cash'!$A126)</f>
        <v>8650549.4600000009</v>
      </c>
      <c r="D126" s="3">
        <f>VLOOKUP(A126,'02-Metrics'!A:R,18,FALSE)</f>
        <v>0</v>
      </c>
      <c r="E126" s="144">
        <f t="shared" si="4"/>
        <v>0</v>
      </c>
      <c r="F126" s="3"/>
    </row>
    <row r="127" spans="1:6">
      <c r="A127" s="418" t="s">
        <v>1237</v>
      </c>
      <c r="B127" s="526">
        <f>SUMIFS('Cash In-Month'!$C:$C,'Cash In-Month'!$A:$A,'01-Cash'!$A127)</f>
        <v>0</v>
      </c>
      <c r="C127" s="3">
        <f>SUMIFS('Cash In-Month'!$D:$D,'Cash In-Month'!$A:$A,'01-Cash'!$A127)</f>
        <v>0</v>
      </c>
      <c r="D127" s="3">
        <f>VLOOKUP(A127,'02-Metrics'!A:R,18,FALSE)</f>
        <v>0</v>
      </c>
      <c r="E127" s="144">
        <f t="shared" si="4"/>
        <v>0</v>
      </c>
      <c r="F127" s="3"/>
    </row>
  </sheetData>
  <autoFilter ref="A1:F127" xr:uid="{00000000-0009-0000-0000-000003000000}"/>
  <phoneticPr fontId="273" type="noConversion"/>
  <pageMargins left="0.7" right="0.7" top="0.75" bottom="0.75" header="0.3" footer="0.3"/>
  <pageSetup scale="56" orientation="portrait" horizontalDpi="1200" verticalDpi="120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4"/>
  <dimension ref="A1:AB4974"/>
  <sheetViews>
    <sheetView topLeftCell="U1" workbookViewId="0">
      <selection activeCell="AB144" sqref="AB1:AB144"/>
    </sheetView>
  </sheetViews>
  <sheetFormatPr defaultRowHeight="14.4"/>
  <cols>
    <col min="1" max="1" width="44.5546875" style="5" bestFit="1" customWidth="1"/>
    <col min="24" max="24" width="29.6640625" bestFit="1" customWidth="1"/>
    <col min="27" max="27" width="58.33203125" bestFit="1" customWidth="1"/>
  </cols>
  <sheetData>
    <row r="1" spans="1:28" ht="15" thickBot="1">
      <c r="A1" s="455">
        <v>6</v>
      </c>
      <c r="B1" t="s">
        <v>1048</v>
      </c>
      <c r="F1">
        <v>6</v>
      </c>
      <c r="G1" t="s">
        <v>1048</v>
      </c>
      <c r="K1" s="2">
        <v>6</v>
      </c>
      <c r="L1" t="s">
        <v>1048</v>
      </c>
      <c r="S1" s="32">
        <v>6</v>
      </c>
      <c r="T1" t="s">
        <v>1048</v>
      </c>
      <c r="W1" s="492">
        <v>6</v>
      </c>
      <c r="X1" t="s">
        <v>1048</v>
      </c>
      <c r="AA1" s="455">
        <v>6</v>
      </c>
      <c r="AB1" t="s">
        <v>1048</v>
      </c>
    </row>
    <row r="2" spans="1:28" ht="15" thickBot="1">
      <c r="A2" s="399">
        <v>8</v>
      </c>
      <c r="B2" t="s">
        <v>1049</v>
      </c>
      <c r="F2">
        <v>8</v>
      </c>
      <c r="G2" t="s">
        <v>1049</v>
      </c>
      <c r="K2" s="2">
        <v>8</v>
      </c>
      <c r="L2" t="s">
        <v>1049</v>
      </c>
      <c r="S2" s="32">
        <v>8</v>
      </c>
      <c r="T2" t="s">
        <v>1049</v>
      </c>
      <c r="W2" s="492">
        <v>6</v>
      </c>
      <c r="X2" t="s">
        <v>1048</v>
      </c>
      <c r="AA2" s="399">
        <v>8</v>
      </c>
      <c r="AB2" t="s">
        <v>1049</v>
      </c>
    </row>
    <row r="3" spans="1:28" ht="15" thickBot="1">
      <c r="A3" s="469">
        <v>12</v>
      </c>
      <c r="B3" t="s">
        <v>1050</v>
      </c>
      <c r="F3">
        <v>12</v>
      </c>
      <c r="G3" t="s">
        <v>1050</v>
      </c>
      <c r="K3" s="2">
        <v>12</v>
      </c>
      <c r="L3" t="s">
        <v>1050</v>
      </c>
      <c r="S3" s="30">
        <v>12</v>
      </c>
      <c r="T3" t="s">
        <v>1050</v>
      </c>
      <c r="W3" s="492">
        <v>6</v>
      </c>
      <c r="X3" t="s">
        <v>1048</v>
      </c>
      <c r="AA3" s="469">
        <v>12</v>
      </c>
      <c r="AB3" t="s">
        <v>1050</v>
      </c>
    </row>
    <row r="4" spans="1:28" ht="15" thickBot="1">
      <c r="A4" s="82">
        <v>13</v>
      </c>
      <c r="B4" t="s">
        <v>1051</v>
      </c>
      <c r="F4">
        <v>13</v>
      </c>
      <c r="G4" t="s">
        <v>1054</v>
      </c>
      <c r="K4" s="13">
        <v>13</v>
      </c>
      <c r="L4" t="s">
        <v>1054</v>
      </c>
      <c r="S4" s="30">
        <v>13</v>
      </c>
      <c r="T4" t="s">
        <v>1054</v>
      </c>
      <c r="W4" s="492">
        <v>6</v>
      </c>
      <c r="X4" t="s">
        <v>1048</v>
      </c>
      <c r="AA4" s="428">
        <v>13</v>
      </c>
      <c r="AB4" t="s">
        <v>1054</v>
      </c>
    </row>
    <row r="5" spans="1:28" ht="15" thickBot="1">
      <c r="A5" s="422">
        <v>13</v>
      </c>
      <c r="B5" t="s">
        <v>1052</v>
      </c>
      <c r="F5">
        <v>19</v>
      </c>
      <c r="G5" t="s">
        <v>1055</v>
      </c>
      <c r="K5" s="2">
        <v>19</v>
      </c>
      <c r="L5" t="s">
        <v>1055</v>
      </c>
      <c r="S5" s="30">
        <v>19</v>
      </c>
      <c r="T5" t="s">
        <v>1055</v>
      </c>
      <c r="W5" s="492">
        <v>6</v>
      </c>
      <c r="X5" t="s">
        <v>1048</v>
      </c>
      <c r="AA5" s="403">
        <v>19</v>
      </c>
      <c r="AB5" t="s">
        <v>1055</v>
      </c>
    </row>
    <row r="6" spans="1:28" ht="15" thickBot="1">
      <c r="A6" s="422">
        <v>13</v>
      </c>
      <c r="B6" t="s">
        <v>1053</v>
      </c>
      <c r="F6">
        <v>23</v>
      </c>
      <c r="G6" t="s">
        <v>1058</v>
      </c>
      <c r="K6" s="13">
        <v>23</v>
      </c>
      <c r="L6" t="s">
        <v>1058</v>
      </c>
      <c r="S6" s="30">
        <v>23</v>
      </c>
      <c r="T6" t="s">
        <v>1058</v>
      </c>
      <c r="W6" s="492">
        <v>6</v>
      </c>
      <c r="X6" t="s">
        <v>1048</v>
      </c>
      <c r="AA6" s="428">
        <v>23</v>
      </c>
      <c r="AB6" t="s">
        <v>1058</v>
      </c>
    </row>
    <row r="7" spans="1:28" ht="15" thickBot="1">
      <c r="A7" s="428">
        <v>13</v>
      </c>
      <c r="B7" t="s">
        <v>1054</v>
      </c>
      <c r="F7">
        <v>28</v>
      </c>
      <c r="G7" t="s">
        <v>1059</v>
      </c>
      <c r="K7" s="2">
        <v>28</v>
      </c>
      <c r="L7" t="s">
        <v>1059</v>
      </c>
      <c r="S7" s="30">
        <v>28</v>
      </c>
      <c r="T7" t="s">
        <v>1059</v>
      </c>
      <c r="W7" s="492">
        <v>6</v>
      </c>
      <c r="X7" t="s">
        <v>1048</v>
      </c>
      <c r="AA7" s="399">
        <v>28</v>
      </c>
      <c r="AB7" t="s">
        <v>1059</v>
      </c>
    </row>
    <row r="8" spans="1:28" ht="15" thickBot="1">
      <c r="A8" s="403">
        <v>19</v>
      </c>
      <c r="B8" t="s">
        <v>1055</v>
      </c>
      <c r="F8">
        <v>30</v>
      </c>
      <c r="G8" t="s">
        <v>1060</v>
      </c>
      <c r="K8" s="2">
        <v>30</v>
      </c>
      <c r="L8" t="s">
        <v>1060</v>
      </c>
      <c r="S8" s="30">
        <v>30</v>
      </c>
      <c r="T8" t="s">
        <v>1060</v>
      </c>
      <c r="W8" s="492">
        <v>6</v>
      </c>
      <c r="X8" t="s">
        <v>1048</v>
      </c>
      <c r="AA8" s="401">
        <v>30</v>
      </c>
      <c r="AB8" t="s">
        <v>1060</v>
      </c>
    </row>
    <row r="9" spans="1:28" ht="15" thickBot="1">
      <c r="A9" s="82">
        <v>23</v>
      </c>
      <c r="B9" t="s">
        <v>1056</v>
      </c>
      <c r="F9">
        <v>31</v>
      </c>
      <c r="G9" t="s">
        <v>1240</v>
      </c>
      <c r="K9" s="13">
        <v>31</v>
      </c>
      <c r="L9" t="s">
        <v>1061</v>
      </c>
      <c r="S9" s="30">
        <v>31</v>
      </c>
      <c r="T9" t="s">
        <v>1061</v>
      </c>
      <c r="W9" s="492">
        <v>6</v>
      </c>
      <c r="X9" t="s">
        <v>1048</v>
      </c>
      <c r="AA9" s="398">
        <v>31</v>
      </c>
      <c r="AB9" t="s">
        <v>1061</v>
      </c>
    </row>
    <row r="10" spans="1:28" ht="15" thickBot="1">
      <c r="A10" s="83">
        <v>23</v>
      </c>
      <c r="B10" t="s">
        <v>1057</v>
      </c>
      <c r="F10">
        <v>32</v>
      </c>
      <c r="G10" t="s">
        <v>14</v>
      </c>
      <c r="K10" s="2">
        <v>32</v>
      </c>
      <c r="L10" t="s">
        <v>14</v>
      </c>
      <c r="S10" s="30">
        <v>32</v>
      </c>
      <c r="T10" t="s">
        <v>14</v>
      </c>
      <c r="W10" s="492">
        <v>6</v>
      </c>
      <c r="X10" t="s">
        <v>1048</v>
      </c>
      <c r="AA10" s="428">
        <v>32</v>
      </c>
      <c r="AB10" t="s">
        <v>14</v>
      </c>
    </row>
    <row r="11" spans="1:28" ht="15" thickBot="1">
      <c r="A11" s="123">
        <v>23</v>
      </c>
      <c r="B11" t="s">
        <v>1058</v>
      </c>
      <c r="F11">
        <v>33</v>
      </c>
      <c r="G11" t="s">
        <v>1068</v>
      </c>
      <c r="K11" s="2">
        <v>33</v>
      </c>
      <c r="L11" t="s">
        <v>1068</v>
      </c>
      <c r="S11" s="32">
        <v>33</v>
      </c>
      <c r="T11" t="s">
        <v>1068</v>
      </c>
      <c r="W11" s="492">
        <v>6</v>
      </c>
      <c r="X11" t="s">
        <v>1048</v>
      </c>
      <c r="AA11" s="398">
        <v>33</v>
      </c>
      <c r="AB11" t="s">
        <v>1068</v>
      </c>
    </row>
    <row r="12" spans="1:28" ht="15" thickBot="1">
      <c r="A12" s="399">
        <v>28</v>
      </c>
      <c r="B12" t="s">
        <v>1059</v>
      </c>
      <c r="F12">
        <v>34</v>
      </c>
      <c r="G12" t="s">
        <v>1069</v>
      </c>
      <c r="K12" s="2">
        <v>34</v>
      </c>
      <c r="L12" t="s">
        <v>1069</v>
      </c>
      <c r="S12" s="30">
        <v>34</v>
      </c>
      <c r="T12" t="s">
        <v>1069</v>
      </c>
      <c r="W12" s="492">
        <v>6</v>
      </c>
      <c r="X12" t="s">
        <v>1048</v>
      </c>
      <c r="AA12" s="400">
        <v>34</v>
      </c>
      <c r="AB12" t="s">
        <v>1069</v>
      </c>
    </row>
    <row r="13" spans="1:28" ht="15" thickBot="1">
      <c r="A13" s="401">
        <v>30</v>
      </c>
      <c r="B13" t="s">
        <v>1060</v>
      </c>
      <c r="F13">
        <v>35</v>
      </c>
      <c r="G13" t="s">
        <v>1070</v>
      </c>
      <c r="K13" s="2">
        <v>35</v>
      </c>
      <c r="L13" t="s">
        <v>1070</v>
      </c>
      <c r="S13" s="30">
        <v>35</v>
      </c>
      <c r="T13" t="s">
        <v>1070</v>
      </c>
      <c r="W13" s="492">
        <v>6</v>
      </c>
      <c r="X13" t="s">
        <v>1048</v>
      </c>
      <c r="AA13" s="398">
        <v>35</v>
      </c>
      <c r="AB13" t="s">
        <v>1070</v>
      </c>
    </row>
    <row r="14" spans="1:28" ht="15" thickBot="1">
      <c r="A14" s="398">
        <v>31</v>
      </c>
      <c r="B14" t="s">
        <v>1061</v>
      </c>
      <c r="F14">
        <v>37</v>
      </c>
      <c r="G14" t="s">
        <v>1071</v>
      </c>
      <c r="K14" s="2">
        <v>37</v>
      </c>
      <c r="L14" t="s">
        <v>1071</v>
      </c>
      <c r="S14" s="30">
        <v>37</v>
      </c>
      <c r="T14" t="s">
        <v>1071</v>
      </c>
      <c r="W14" s="492">
        <v>6</v>
      </c>
      <c r="X14" t="s">
        <v>1048</v>
      </c>
      <c r="AA14" s="398">
        <v>37</v>
      </c>
      <c r="AB14" t="s">
        <v>1071</v>
      </c>
    </row>
    <row r="15" spans="1:28" ht="15" thickBot="1">
      <c r="A15" s="82">
        <v>32</v>
      </c>
      <c r="B15" t="s">
        <v>1062</v>
      </c>
      <c r="F15">
        <v>39</v>
      </c>
      <c r="G15" t="s">
        <v>1072</v>
      </c>
      <c r="K15" s="2">
        <v>39</v>
      </c>
      <c r="L15" t="s">
        <v>1072</v>
      </c>
      <c r="S15" s="31">
        <v>39</v>
      </c>
      <c r="T15" t="s">
        <v>1072</v>
      </c>
      <c r="W15" s="492">
        <v>6</v>
      </c>
      <c r="X15" t="s">
        <v>1048</v>
      </c>
      <c r="AA15" s="402">
        <v>39</v>
      </c>
      <c r="AB15" t="s">
        <v>1072</v>
      </c>
    </row>
    <row r="16" spans="1:28" ht="15" thickBot="1">
      <c r="A16" s="83">
        <v>32</v>
      </c>
      <c r="B16" t="s">
        <v>1063</v>
      </c>
      <c r="F16">
        <v>40</v>
      </c>
      <c r="G16" t="s">
        <v>1241</v>
      </c>
      <c r="K16" s="2">
        <v>40</v>
      </c>
      <c r="L16" t="s">
        <v>1241</v>
      </c>
      <c r="S16" s="32">
        <v>40</v>
      </c>
      <c r="T16" t="s">
        <v>1241</v>
      </c>
      <c r="W16" s="492">
        <v>6</v>
      </c>
      <c r="X16" t="s">
        <v>1048</v>
      </c>
      <c r="AA16" s="399">
        <v>40</v>
      </c>
      <c r="AB16" t="s">
        <v>1241</v>
      </c>
    </row>
    <row r="17" spans="1:28" ht="15" thickBot="1">
      <c r="A17" s="83">
        <v>32</v>
      </c>
      <c r="B17" t="s">
        <v>1064</v>
      </c>
      <c r="F17">
        <v>41</v>
      </c>
      <c r="G17" t="s">
        <v>1242</v>
      </c>
      <c r="K17" s="13">
        <v>41</v>
      </c>
      <c r="L17" t="s">
        <v>1242</v>
      </c>
      <c r="S17" s="30">
        <v>41</v>
      </c>
      <c r="T17" t="s">
        <v>1075</v>
      </c>
      <c r="W17" s="492">
        <v>6</v>
      </c>
      <c r="X17" t="s">
        <v>1048</v>
      </c>
      <c r="AA17" s="403">
        <v>41</v>
      </c>
      <c r="AB17" t="s">
        <v>1075</v>
      </c>
    </row>
    <row r="18" spans="1:28" ht="15" thickBot="1">
      <c r="A18" s="83">
        <v>32</v>
      </c>
      <c r="B18" t="s">
        <v>1065</v>
      </c>
      <c r="F18">
        <v>45</v>
      </c>
      <c r="G18" t="s">
        <v>1079</v>
      </c>
      <c r="K18" s="2">
        <v>45</v>
      </c>
      <c r="L18" t="s">
        <v>1079</v>
      </c>
      <c r="S18" s="30">
        <v>45</v>
      </c>
      <c r="T18" t="s">
        <v>1079</v>
      </c>
      <c r="W18" s="492">
        <v>6</v>
      </c>
      <c r="X18" t="s">
        <v>1048</v>
      </c>
      <c r="AA18" s="428">
        <v>45</v>
      </c>
      <c r="AB18" t="s">
        <v>1079</v>
      </c>
    </row>
    <row r="19" spans="1:28" ht="15" thickBot="1">
      <c r="A19" s="83">
        <v>32</v>
      </c>
      <c r="B19" t="s">
        <v>1066</v>
      </c>
      <c r="F19">
        <v>46</v>
      </c>
      <c r="G19" t="s">
        <v>1080</v>
      </c>
      <c r="K19" s="13">
        <v>46</v>
      </c>
      <c r="L19" t="s">
        <v>1080</v>
      </c>
      <c r="S19" s="32">
        <v>46</v>
      </c>
      <c r="T19" t="s">
        <v>1080</v>
      </c>
      <c r="W19" s="492">
        <v>6</v>
      </c>
      <c r="X19" t="s">
        <v>1048</v>
      </c>
      <c r="AA19" s="401">
        <v>46</v>
      </c>
      <c r="AB19" t="s">
        <v>1080</v>
      </c>
    </row>
    <row r="20" spans="1:28" ht="15" thickBot="1">
      <c r="A20" s="83">
        <v>32</v>
      </c>
      <c r="B20" t="s">
        <v>1067</v>
      </c>
      <c r="F20">
        <v>47</v>
      </c>
      <c r="G20" t="s">
        <v>1081</v>
      </c>
      <c r="K20" s="13">
        <v>47</v>
      </c>
      <c r="L20" t="s">
        <v>1081</v>
      </c>
      <c r="S20" s="30">
        <v>47</v>
      </c>
      <c r="T20" t="s">
        <v>1081</v>
      </c>
      <c r="W20" s="492">
        <v>6</v>
      </c>
      <c r="X20" t="s">
        <v>1048</v>
      </c>
      <c r="AA20" s="404">
        <v>47</v>
      </c>
      <c r="AB20" t="s">
        <v>1081</v>
      </c>
    </row>
    <row r="21" spans="1:28" ht="15" thickBot="1">
      <c r="A21" s="123">
        <v>32</v>
      </c>
      <c r="B21" t="s">
        <v>14</v>
      </c>
      <c r="F21">
        <v>48</v>
      </c>
      <c r="G21" t="s">
        <v>1082</v>
      </c>
      <c r="K21" s="2">
        <v>48</v>
      </c>
      <c r="L21" t="s">
        <v>1082</v>
      </c>
      <c r="S21" s="32">
        <v>48</v>
      </c>
      <c r="T21" t="s">
        <v>1082</v>
      </c>
      <c r="W21" s="492">
        <v>6</v>
      </c>
      <c r="X21" t="s">
        <v>1048</v>
      </c>
      <c r="AA21" s="399">
        <v>48</v>
      </c>
      <c r="AB21" t="s">
        <v>1082</v>
      </c>
    </row>
    <row r="22" spans="1:28" ht="15" thickBot="1">
      <c r="A22" s="398">
        <v>33</v>
      </c>
      <c r="B22" t="s">
        <v>1068</v>
      </c>
      <c r="F22">
        <v>51</v>
      </c>
      <c r="G22" t="s">
        <v>1243</v>
      </c>
      <c r="K22" s="2">
        <v>51</v>
      </c>
      <c r="L22" t="s">
        <v>1243</v>
      </c>
      <c r="S22" s="30">
        <v>51</v>
      </c>
      <c r="T22" t="s">
        <v>1243</v>
      </c>
      <c r="W22" s="492">
        <v>6</v>
      </c>
      <c r="X22" t="s">
        <v>1048</v>
      </c>
      <c r="AA22" s="404">
        <v>51</v>
      </c>
      <c r="AB22" t="s">
        <v>1243</v>
      </c>
    </row>
    <row r="23" spans="1:28" ht="15" thickBot="1">
      <c r="A23" s="400">
        <v>34</v>
      </c>
      <c r="B23" t="s">
        <v>1069</v>
      </c>
      <c r="F23">
        <v>52</v>
      </c>
      <c r="G23" t="s">
        <v>1085</v>
      </c>
      <c r="K23" s="2">
        <v>52</v>
      </c>
      <c r="L23" t="s">
        <v>1085</v>
      </c>
      <c r="S23" s="30">
        <v>52</v>
      </c>
      <c r="T23" t="s">
        <v>1085</v>
      </c>
      <c r="W23" s="492">
        <v>6</v>
      </c>
      <c r="X23" t="s">
        <v>1048</v>
      </c>
      <c r="AA23" s="404">
        <v>52</v>
      </c>
      <c r="AB23" t="s">
        <v>1085</v>
      </c>
    </row>
    <row r="24" spans="1:28" ht="15" thickBot="1">
      <c r="A24" s="398">
        <v>35</v>
      </c>
      <c r="B24" t="s">
        <v>1070</v>
      </c>
      <c r="F24">
        <v>53</v>
      </c>
      <c r="G24" t="s">
        <v>1086</v>
      </c>
      <c r="K24" s="2">
        <v>53</v>
      </c>
      <c r="L24" t="s">
        <v>1086</v>
      </c>
      <c r="S24" s="30">
        <v>53</v>
      </c>
      <c r="T24" t="s">
        <v>1086</v>
      </c>
      <c r="W24" s="492">
        <v>6</v>
      </c>
      <c r="X24" t="s">
        <v>1048</v>
      </c>
      <c r="AA24" s="399">
        <v>53</v>
      </c>
      <c r="AB24" t="s">
        <v>1086</v>
      </c>
    </row>
    <row r="25" spans="1:28" ht="15" thickBot="1">
      <c r="A25" s="398">
        <v>37</v>
      </c>
      <c r="B25" t="s">
        <v>1071</v>
      </c>
      <c r="F25">
        <v>54</v>
      </c>
      <c r="G25" t="s">
        <v>1087</v>
      </c>
      <c r="K25" s="13">
        <v>54</v>
      </c>
      <c r="L25" t="s">
        <v>1087</v>
      </c>
      <c r="S25" s="30">
        <v>54</v>
      </c>
      <c r="T25" t="s">
        <v>1087</v>
      </c>
      <c r="W25" s="492">
        <v>6</v>
      </c>
      <c r="X25" t="s">
        <v>1048</v>
      </c>
      <c r="AA25" s="402">
        <v>54</v>
      </c>
      <c r="AB25" t="s">
        <v>1087</v>
      </c>
    </row>
    <row r="26" spans="1:28" ht="15" thickBot="1">
      <c r="A26" s="402">
        <v>39</v>
      </c>
      <c r="B26" t="s">
        <v>1072</v>
      </c>
      <c r="F26">
        <v>55</v>
      </c>
      <c r="G26" t="s">
        <v>1088</v>
      </c>
      <c r="K26" s="13">
        <v>55</v>
      </c>
      <c r="L26" t="s">
        <v>1088</v>
      </c>
      <c r="S26" s="30">
        <v>55</v>
      </c>
      <c r="T26" t="s">
        <v>1088</v>
      </c>
      <c r="W26" s="492">
        <v>6</v>
      </c>
      <c r="X26" t="s">
        <v>1048</v>
      </c>
      <c r="AA26" s="398">
        <v>55</v>
      </c>
      <c r="AB26" t="s">
        <v>1088</v>
      </c>
    </row>
    <row r="27" spans="1:28" ht="15" thickBot="1">
      <c r="A27" s="399">
        <v>40</v>
      </c>
      <c r="B27" t="s">
        <v>1073</v>
      </c>
      <c r="C27" t="s">
        <v>1074</v>
      </c>
      <c r="F27">
        <v>58</v>
      </c>
      <c r="G27" t="s">
        <v>1244</v>
      </c>
      <c r="K27" s="2">
        <v>58</v>
      </c>
      <c r="L27" t="s">
        <v>1092</v>
      </c>
      <c r="S27" s="30">
        <v>58</v>
      </c>
      <c r="T27" t="s">
        <v>1092</v>
      </c>
      <c r="W27" s="492">
        <v>6</v>
      </c>
      <c r="X27" t="s">
        <v>1048</v>
      </c>
      <c r="AA27" s="428">
        <v>58</v>
      </c>
      <c r="AB27" t="s">
        <v>1092</v>
      </c>
    </row>
    <row r="28" spans="1:28" ht="15" thickBot="1">
      <c r="A28" s="403">
        <v>41</v>
      </c>
      <c r="B28" t="s">
        <v>1075</v>
      </c>
      <c r="F28">
        <v>59</v>
      </c>
      <c r="G28" t="s">
        <v>1093</v>
      </c>
      <c r="K28" s="13">
        <v>59</v>
      </c>
      <c r="L28" t="s">
        <v>1093</v>
      </c>
      <c r="S28" s="30">
        <v>59</v>
      </c>
      <c r="T28" t="s">
        <v>1093</v>
      </c>
      <c r="W28" s="492">
        <v>6</v>
      </c>
      <c r="X28" t="s">
        <v>1048</v>
      </c>
      <c r="AA28" s="400">
        <v>59</v>
      </c>
      <c r="AB28" t="s">
        <v>1093</v>
      </c>
    </row>
    <row r="29" spans="1:28" ht="15" thickBot="1">
      <c r="A29" s="82">
        <v>45</v>
      </c>
      <c r="B29" t="s">
        <v>1076</v>
      </c>
      <c r="F29">
        <v>60</v>
      </c>
      <c r="G29" t="s">
        <v>1098</v>
      </c>
      <c r="K29" s="2">
        <v>60</v>
      </c>
      <c r="L29" t="s">
        <v>1098</v>
      </c>
      <c r="S29" s="30">
        <v>60</v>
      </c>
      <c r="T29" t="s">
        <v>1098</v>
      </c>
      <c r="W29" s="492">
        <v>6</v>
      </c>
      <c r="X29" t="s">
        <v>1048</v>
      </c>
      <c r="AA29" s="428">
        <v>60</v>
      </c>
      <c r="AB29" t="s">
        <v>1098</v>
      </c>
    </row>
    <row r="30" spans="1:28" ht="15" thickBot="1">
      <c r="A30" s="83">
        <v>45</v>
      </c>
      <c r="B30" t="s">
        <v>1077</v>
      </c>
      <c r="F30">
        <v>61</v>
      </c>
      <c r="G30" t="s">
        <v>1099</v>
      </c>
      <c r="K30" s="2">
        <v>61</v>
      </c>
      <c r="L30" t="s">
        <v>1099</v>
      </c>
      <c r="S30" s="30">
        <v>61</v>
      </c>
      <c r="T30" t="s">
        <v>1099</v>
      </c>
      <c r="W30" s="492">
        <v>6</v>
      </c>
      <c r="X30" t="s">
        <v>1048</v>
      </c>
      <c r="AA30" s="399">
        <v>61</v>
      </c>
      <c r="AB30" t="s">
        <v>1099</v>
      </c>
    </row>
    <row r="31" spans="1:28" ht="15" thickBot="1">
      <c r="A31" s="83">
        <v>45</v>
      </c>
      <c r="B31" t="s">
        <v>1078</v>
      </c>
      <c r="F31">
        <v>63</v>
      </c>
      <c r="G31" t="s">
        <v>12</v>
      </c>
      <c r="K31" s="2">
        <v>63</v>
      </c>
      <c r="L31" t="s">
        <v>12</v>
      </c>
      <c r="S31" s="30">
        <v>63</v>
      </c>
      <c r="T31" t="s">
        <v>12</v>
      </c>
      <c r="W31" s="492">
        <v>6</v>
      </c>
      <c r="X31" t="s">
        <v>1048</v>
      </c>
      <c r="AA31" s="513">
        <v>63</v>
      </c>
      <c r="AB31" t="s">
        <v>12</v>
      </c>
    </row>
    <row r="32" spans="1:28" ht="15" thickBot="1">
      <c r="A32" s="123">
        <v>45</v>
      </c>
      <c r="B32" t="s">
        <v>1079</v>
      </c>
      <c r="F32">
        <v>64</v>
      </c>
      <c r="G32" t="s">
        <v>1105</v>
      </c>
      <c r="K32" s="2">
        <v>64</v>
      </c>
      <c r="L32" t="s">
        <v>1105</v>
      </c>
      <c r="S32" s="32">
        <v>64</v>
      </c>
      <c r="T32" t="s">
        <v>1105</v>
      </c>
      <c r="W32" s="492">
        <v>6</v>
      </c>
      <c r="X32" t="s">
        <v>1048</v>
      </c>
      <c r="AA32" s="399">
        <v>64</v>
      </c>
      <c r="AB32" t="s">
        <v>1105</v>
      </c>
    </row>
    <row r="33" spans="1:28" ht="15" thickBot="1">
      <c r="A33" s="401">
        <v>46</v>
      </c>
      <c r="B33" t="s">
        <v>1080</v>
      </c>
      <c r="F33">
        <v>65</v>
      </c>
      <c r="G33" t="s">
        <v>1245</v>
      </c>
      <c r="K33" s="2">
        <v>65</v>
      </c>
      <c r="L33" t="s">
        <v>1245</v>
      </c>
      <c r="S33" s="30">
        <v>65</v>
      </c>
      <c r="T33" t="s">
        <v>1245</v>
      </c>
      <c r="W33" s="492">
        <v>6</v>
      </c>
      <c r="X33" t="s">
        <v>1048</v>
      </c>
      <c r="AA33" s="513">
        <v>65</v>
      </c>
      <c r="AB33" t="s">
        <v>1245</v>
      </c>
    </row>
    <row r="34" spans="1:28" ht="15" thickBot="1">
      <c r="A34" s="404">
        <v>47</v>
      </c>
      <c r="B34" t="s">
        <v>1081</v>
      </c>
      <c r="F34">
        <v>66</v>
      </c>
      <c r="G34" t="s">
        <v>1110</v>
      </c>
      <c r="K34" s="2">
        <v>66</v>
      </c>
      <c r="L34" t="s">
        <v>1110</v>
      </c>
      <c r="S34" s="30">
        <v>66</v>
      </c>
      <c r="T34" t="s">
        <v>1110</v>
      </c>
      <c r="W34" s="492">
        <v>6</v>
      </c>
      <c r="X34" t="s">
        <v>1048</v>
      </c>
      <c r="AA34" s="401">
        <v>66</v>
      </c>
      <c r="AB34" t="s">
        <v>1110</v>
      </c>
    </row>
    <row r="35" spans="1:28" ht="15" thickBot="1">
      <c r="A35" s="399">
        <v>48</v>
      </c>
      <c r="B35" t="s">
        <v>1082</v>
      </c>
      <c r="F35">
        <v>68</v>
      </c>
      <c r="G35" t="s">
        <v>444</v>
      </c>
      <c r="K35" s="2">
        <v>68</v>
      </c>
      <c r="L35" t="s">
        <v>444</v>
      </c>
      <c r="S35" s="32">
        <v>68</v>
      </c>
      <c r="T35" t="s">
        <v>444</v>
      </c>
      <c r="W35" s="492">
        <v>6</v>
      </c>
      <c r="X35" t="s">
        <v>1048</v>
      </c>
      <c r="AA35" s="399">
        <v>68</v>
      </c>
      <c r="AB35" t="s">
        <v>444</v>
      </c>
    </row>
    <row r="36" spans="1:28" ht="15" thickBot="1">
      <c r="A36" s="404">
        <v>51</v>
      </c>
      <c r="B36" t="s">
        <v>1083</v>
      </c>
      <c r="C36" t="s">
        <v>1084</v>
      </c>
      <c r="F36">
        <v>69</v>
      </c>
      <c r="G36" t="s">
        <v>1246</v>
      </c>
      <c r="K36" s="2">
        <v>69</v>
      </c>
      <c r="L36" t="s">
        <v>1246</v>
      </c>
      <c r="S36" s="30">
        <v>69</v>
      </c>
      <c r="T36" t="s">
        <v>1246</v>
      </c>
      <c r="W36" s="492">
        <v>6</v>
      </c>
      <c r="X36" t="s">
        <v>1048</v>
      </c>
      <c r="AA36" s="401">
        <v>69</v>
      </c>
      <c r="AB36" t="s">
        <v>1246</v>
      </c>
    </row>
    <row r="37" spans="1:28" ht="15" thickBot="1">
      <c r="A37" s="404">
        <v>52</v>
      </c>
      <c r="B37" t="s">
        <v>1085</v>
      </c>
      <c r="F37">
        <v>70</v>
      </c>
      <c r="G37" t="s">
        <v>1116</v>
      </c>
      <c r="K37" s="13">
        <v>70</v>
      </c>
      <c r="L37" t="s">
        <v>1116</v>
      </c>
      <c r="S37" s="30">
        <v>70</v>
      </c>
      <c r="T37" t="s">
        <v>1116</v>
      </c>
      <c r="W37" s="492">
        <v>6</v>
      </c>
      <c r="X37" t="s">
        <v>1048</v>
      </c>
      <c r="AA37" s="428">
        <v>70</v>
      </c>
      <c r="AB37" t="s">
        <v>1116</v>
      </c>
    </row>
    <row r="38" spans="1:28" ht="15" thickBot="1">
      <c r="A38" s="399">
        <v>53</v>
      </c>
      <c r="B38" t="s">
        <v>1086</v>
      </c>
      <c r="F38">
        <v>71</v>
      </c>
      <c r="G38" t="s">
        <v>1117</v>
      </c>
      <c r="K38" s="13">
        <v>71</v>
      </c>
      <c r="L38" t="s">
        <v>1117</v>
      </c>
      <c r="S38" s="30">
        <v>71</v>
      </c>
      <c r="T38" t="s">
        <v>1117</v>
      </c>
      <c r="W38" s="492">
        <v>6</v>
      </c>
      <c r="X38" t="s">
        <v>1048</v>
      </c>
      <c r="AA38" s="403">
        <v>71</v>
      </c>
      <c r="AB38" t="s">
        <v>1117</v>
      </c>
    </row>
    <row r="39" spans="1:28" ht="15" thickBot="1">
      <c r="A39" s="402">
        <v>54</v>
      </c>
      <c r="B39" t="s">
        <v>1087</v>
      </c>
      <c r="F39">
        <v>72</v>
      </c>
      <c r="G39" t="s">
        <v>472</v>
      </c>
      <c r="K39" s="2">
        <v>72</v>
      </c>
      <c r="L39" t="s">
        <v>472</v>
      </c>
      <c r="S39" s="30">
        <v>72</v>
      </c>
      <c r="T39" t="s">
        <v>472</v>
      </c>
      <c r="W39" s="492">
        <v>6</v>
      </c>
      <c r="X39" t="s">
        <v>1048</v>
      </c>
      <c r="AA39" s="399">
        <v>72</v>
      </c>
      <c r="AB39" t="s">
        <v>472</v>
      </c>
    </row>
    <row r="40" spans="1:28" ht="15" thickBot="1">
      <c r="A40" s="398">
        <v>55</v>
      </c>
      <c r="B40" t="s">
        <v>1088</v>
      </c>
      <c r="F40">
        <v>73</v>
      </c>
      <c r="G40" t="s">
        <v>1118</v>
      </c>
      <c r="K40" s="412">
        <v>73</v>
      </c>
      <c r="L40" t="s">
        <v>1118</v>
      </c>
      <c r="S40" s="417">
        <v>73</v>
      </c>
      <c r="T40" t="s">
        <v>1118</v>
      </c>
      <c r="W40" s="492">
        <v>6</v>
      </c>
      <c r="X40" t="s">
        <v>1048</v>
      </c>
      <c r="AA40" s="399">
        <v>73</v>
      </c>
      <c r="AB40" t="s">
        <v>1118</v>
      </c>
    </row>
    <row r="41" spans="1:28" ht="15" thickBot="1">
      <c r="A41" s="115">
        <v>58</v>
      </c>
      <c r="B41" t="s">
        <v>1089</v>
      </c>
      <c r="F41">
        <v>74</v>
      </c>
      <c r="G41" t="s">
        <v>1119</v>
      </c>
      <c r="K41" s="2">
        <v>74</v>
      </c>
      <c r="L41" t="s">
        <v>1119</v>
      </c>
      <c r="S41" s="32">
        <v>74</v>
      </c>
      <c r="T41" t="s">
        <v>1119</v>
      </c>
      <c r="W41" s="492">
        <v>6</v>
      </c>
      <c r="X41" t="s">
        <v>1048</v>
      </c>
      <c r="AA41" s="399">
        <v>74</v>
      </c>
      <c r="AB41" t="s">
        <v>1119</v>
      </c>
    </row>
    <row r="42" spans="1:28" ht="15" thickBot="1">
      <c r="A42" s="83">
        <v>58</v>
      </c>
      <c r="B42" t="s">
        <v>1090</v>
      </c>
      <c r="F42">
        <v>75</v>
      </c>
      <c r="G42" t="s">
        <v>1120</v>
      </c>
      <c r="K42" s="2">
        <v>75</v>
      </c>
      <c r="L42" t="s">
        <v>1120</v>
      </c>
      <c r="S42" s="30">
        <v>75</v>
      </c>
      <c r="T42" t="s">
        <v>1120</v>
      </c>
      <c r="W42" s="492">
        <v>6</v>
      </c>
      <c r="X42" t="s">
        <v>1048</v>
      </c>
      <c r="AA42" s="399">
        <v>75</v>
      </c>
      <c r="AB42" t="s">
        <v>1120</v>
      </c>
    </row>
    <row r="43" spans="1:28" ht="15" thickBot="1">
      <c r="A43" s="151">
        <v>58</v>
      </c>
      <c r="B43" t="s">
        <v>1091</v>
      </c>
      <c r="F43">
        <v>76</v>
      </c>
      <c r="G43" t="s">
        <v>1121</v>
      </c>
      <c r="K43" s="2">
        <v>76</v>
      </c>
      <c r="L43" t="s">
        <v>1121</v>
      </c>
      <c r="S43" s="30">
        <v>76</v>
      </c>
      <c r="T43" t="s">
        <v>1121</v>
      </c>
      <c r="W43" s="492">
        <v>6</v>
      </c>
      <c r="X43" t="s">
        <v>1048</v>
      </c>
      <c r="AA43" s="399">
        <v>76</v>
      </c>
      <c r="AB43" t="s">
        <v>1121</v>
      </c>
    </row>
    <row r="44" spans="1:28" ht="15" thickBot="1">
      <c r="A44" s="123">
        <v>58</v>
      </c>
      <c r="B44" t="s">
        <v>1092</v>
      </c>
      <c r="F44">
        <v>77</v>
      </c>
      <c r="G44" t="s">
        <v>1122</v>
      </c>
      <c r="K44" s="2">
        <v>77</v>
      </c>
      <c r="L44" t="s">
        <v>1122</v>
      </c>
      <c r="S44" s="32">
        <v>77</v>
      </c>
      <c r="T44" t="s">
        <v>1122</v>
      </c>
      <c r="W44" s="492">
        <v>6</v>
      </c>
      <c r="X44" t="s">
        <v>1048</v>
      </c>
      <c r="AA44" s="399">
        <v>77</v>
      </c>
      <c r="AB44" t="s">
        <v>1122</v>
      </c>
    </row>
    <row r="45" spans="1:28" ht="15" thickBot="1">
      <c r="A45" s="400">
        <v>59</v>
      </c>
      <c r="B45" t="s">
        <v>1093</v>
      </c>
      <c r="F45">
        <v>78</v>
      </c>
      <c r="G45" t="s">
        <v>9</v>
      </c>
      <c r="K45" s="2">
        <v>78</v>
      </c>
      <c r="L45" t="s">
        <v>9</v>
      </c>
      <c r="S45" s="30">
        <v>78</v>
      </c>
      <c r="T45" t="s">
        <v>9</v>
      </c>
      <c r="W45" s="492">
        <v>6</v>
      </c>
      <c r="X45" t="s">
        <v>1048</v>
      </c>
      <c r="AA45" s="399">
        <v>78</v>
      </c>
      <c r="AB45" t="s">
        <v>9</v>
      </c>
    </row>
    <row r="46" spans="1:28" ht="15" thickBot="1">
      <c r="A46" s="82">
        <v>60</v>
      </c>
      <c r="B46" t="s">
        <v>1094</v>
      </c>
      <c r="F46">
        <v>79</v>
      </c>
      <c r="G46" t="s">
        <v>946</v>
      </c>
      <c r="K46" s="2">
        <v>79</v>
      </c>
      <c r="L46" t="s">
        <v>946</v>
      </c>
      <c r="S46" s="30">
        <v>79</v>
      </c>
      <c r="T46" t="s">
        <v>946</v>
      </c>
      <c r="W46" s="492">
        <v>6</v>
      </c>
      <c r="X46" t="s">
        <v>1048</v>
      </c>
      <c r="AA46" s="399">
        <v>79</v>
      </c>
      <c r="AB46" t="s">
        <v>946</v>
      </c>
    </row>
    <row r="47" spans="1:28" ht="15" thickBot="1">
      <c r="A47" s="83">
        <v>60</v>
      </c>
      <c r="B47" t="s">
        <v>1095</v>
      </c>
      <c r="F47">
        <v>80</v>
      </c>
      <c r="G47" t="s">
        <v>6</v>
      </c>
      <c r="K47" s="2">
        <v>80</v>
      </c>
      <c r="L47" t="s">
        <v>6</v>
      </c>
      <c r="S47" s="30">
        <v>80</v>
      </c>
      <c r="T47" t="s">
        <v>6</v>
      </c>
      <c r="W47" s="504"/>
      <c r="AA47" s="513">
        <v>80</v>
      </c>
      <c r="AB47" t="s">
        <v>6</v>
      </c>
    </row>
    <row r="48" spans="1:28" ht="15" thickBot="1">
      <c r="A48" s="83">
        <v>60</v>
      </c>
      <c r="B48" t="s">
        <v>1096</v>
      </c>
      <c r="F48">
        <v>81</v>
      </c>
      <c r="G48" t="s">
        <v>945</v>
      </c>
      <c r="K48" s="2">
        <v>81</v>
      </c>
      <c r="L48" t="s">
        <v>945</v>
      </c>
      <c r="S48" s="30">
        <v>81</v>
      </c>
      <c r="T48" t="s">
        <v>945</v>
      </c>
      <c r="W48" s="492">
        <v>8</v>
      </c>
      <c r="X48" t="s">
        <v>1049</v>
      </c>
      <c r="AA48" s="399">
        <v>81</v>
      </c>
      <c r="AB48" t="s">
        <v>945</v>
      </c>
    </row>
    <row r="49" spans="1:28" ht="15" thickBot="1">
      <c r="A49" s="83">
        <v>60</v>
      </c>
      <c r="B49" t="s">
        <v>1097</v>
      </c>
      <c r="F49">
        <v>83</v>
      </c>
      <c r="G49" t="s">
        <v>1247</v>
      </c>
      <c r="K49" s="2">
        <v>83</v>
      </c>
      <c r="L49" t="s">
        <v>1247</v>
      </c>
      <c r="S49" s="30">
        <v>83</v>
      </c>
      <c r="T49" t="s">
        <v>1247</v>
      </c>
      <c r="W49" s="492">
        <v>8</v>
      </c>
      <c r="X49" t="s">
        <v>1049</v>
      </c>
      <c r="AA49" s="401">
        <v>83</v>
      </c>
      <c r="AB49" t="s">
        <v>1247</v>
      </c>
    </row>
    <row r="50" spans="1:28" ht="15" thickBot="1">
      <c r="A50" s="123">
        <v>60</v>
      </c>
      <c r="B50" t="s">
        <v>1098</v>
      </c>
      <c r="F50">
        <v>84</v>
      </c>
      <c r="G50" t="s">
        <v>1128</v>
      </c>
      <c r="K50" s="2">
        <v>84</v>
      </c>
      <c r="L50" t="s">
        <v>1128</v>
      </c>
      <c r="S50" s="30">
        <v>84</v>
      </c>
      <c r="T50" t="s">
        <v>1128</v>
      </c>
      <c r="W50" s="492">
        <v>8</v>
      </c>
      <c r="X50" t="s">
        <v>1049</v>
      </c>
      <c r="AA50" s="399">
        <v>84</v>
      </c>
      <c r="AB50" t="s">
        <v>1128</v>
      </c>
    </row>
    <row r="51" spans="1:28" ht="15" thickBot="1">
      <c r="A51" s="399">
        <v>61</v>
      </c>
      <c r="B51" t="s">
        <v>1099</v>
      </c>
      <c r="F51">
        <v>85</v>
      </c>
      <c r="G51" t="s">
        <v>1132</v>
      </c>
      <c r="K51" s="2">
        <v>85</v>
      </c>
      <c r="L51" t="s">
        <v>1132</v>
      </c>
      <c r="S51" s="30">
        <v>85</v>
      </c>
      <c r="T51" t="s">
        <v>1132</v>
      </c>
      <c r="W51" s="492">
        <v>8</v>
      </c>
      <c r="X51" t="s">
        <v>1049</v>
      </c>
      <c r="AA51" s="428">
        <v>85</v>
      </c>
      <c r="AB51" t="s">
        <v>1132</v>
      </c>
    </row>
    <row r="52" spans="1:28">
      <c r="A52" s="82">
        <v>63</v>
      </c>
      <c r="B52" t="s">
        <v>1100</v>
      </c>
      <c r="F52">
        <v>86</v>
      </c>
      <c r="G52" t="s">
        <v>1133</v>
      </c>
      <c r="K52" s="2">
        <v>86</v>
      </c>
      <c r="L52" t="s">
        <v>1133</v>
      </c>
      <c r="S52" s="168">
        <v>86</v>
      </c>
      <c r="T52" t="s">
        <v>1133</v>
      </c>
      <c r="W52" s="492">
        <v>8</v>
      </c>
      <c r="X52" t="s">
        <v>1049</v>
      </c>
      <c r="AA52" s="401">
        <v>86</v>
      </c>
      <c r="AB52" t="s">
        <v>1133</v>
      </c>
    </row>
    <row r="53" spans="1:28" ht="15" thickBot="1">
      <c r="A53" s="83">
        <v>63</v>
      </c>
      <c r="B53" t="s">
        <v>1101</v>
      </c>
      <c r="F53">
        <v>87</v>
      </c>
      <c r="G53" t="s">
        <v>1248</v>
      </c>
      <c r="K53" s="2">
        <v>88</v>
      </c>
      <c r="L53" t="s">
        <v>1249</v>
      </c>
      <c r="S53" s="168">
        <v>87</v>
      </c>
      <c r="T53" t="s">
        <v>1248</v>
      </c>
      <c r="W53" s="492">
        <v>8</v>
      </c>
      <c r="X53" t="s">
        <v>1049</v>
      </c>
      <c r="AA53" s="401">
        <v>88</v>
      </c>
      <c r="AB53" t="s">
        <v>1249</v>
      </c>
    </row>
    <row r="54" spans="1:28" ht="15" thickBot="1">
      <c r="A54" s="83">
        <v>63</v>
      </c>
      <c r="B54" t="s">
        <v>1102</v>
      </c>
      <c r="F54">
        <v>88</v>
      </c>
      <c r="G54" t="s">
        <v>1249</v>
      </c>
      <c r="K54" s="2">
        <v>89</v>
      </c>
      <c r="L54" t="s">
        <v>1250</v>
      </c>
      <c r="S54" s="30">
        <v>88</v>
      </c>
      <c r="T54" t="s">
        <v>1249</v>
      </c>
      <c r="W54" s="492">
        <v>8</v>
      </c>
      <c r="X54" t="s">
        <v>1049</v>
      </c>
      <c r="AA54" s="399">
        <v>89</v>
      </c>
      <c r="AB54" t="s">
        <v>1250</v>
      </c>
    </row>
    <row r="55" spans="1:28" ht="15" thickBot="1">
      <c r="A55" s="83">
        <v>63</v>
      </c>
      <c r="B55" t="s">
        <v>1103</v>
      </c>
      <c r="F55">
        <v>89</v>
      </c>
      <c r="G55" t="s">
        <v>1250</v>
      </c>
      <c r="K55" s="2">
        <v>90</v>
      </c>
      <c r="L55" t="s">
        <v>1138</v>
      </c>
      <c r="S55" s="30">
        <v>89</v>
      </c>
      <c r="T55" t="s">
        <v>1250</v>
      </c>
      <c r="W55" s="492">
        <v>8</v>
      </c>
      <c r="X55" t="s">
        <v>1049</v>
      </c>
      <c r="AA55" s="399">
        <v>90</v>
      </c>
      <c r="AB55" t="s">
        <v>1138</v>
      </c>
    </row>
    <row r="56" spans="1:28" ht="15" thickBot="1">
      <c r="A56" s="156">
        <v>63</v>
      </c>
      <c r="B56" t="s">
        <v>12</v>
      </c>
      <c r="F56">
        <v>90</v>
      </c>
      <c r="G56" t="s">
        <v>1138</v>
      </c>
      <c r="K56" s="13">
        <v>91</v>
      </c>
      <c r="L56" t="s">
        <v>1139</v>
      </c>
      <c r="S56" s="30">
        <v>90</v>
      </c>
      <c r="T56" t="s">
        <v>1138</v>
      </c>
      <c r="W56" s="492">
        <v>8</v>
      </c>
      <c r="X56" t="s">
        <v>1049</v>
      </c>
      <c r="AA56" s="403">
        <v>91</v>
      </c>
      <c r="AB56" t="s">
        <v>1139</v>
      </c>
    </row>
    <row r="57" spans="1:28" ht="15" thickBot="1">
      <c r="A57" s="151">
        <v>63</v>
      </c>
      <c r="B57" t="s">
        <v>1104</v>
      </c>
      <c r="F57">
        <v>91</v>
      </c>
      <c r="G57" t="s">
        <v>1139</v>
      </c>
      <c r="K57" s="2">
        <v>92</v>
      </c>
      <c r="L57" t="s">
        <v>1143</v>
      </c>
      <c r="S57" s="32">
        <v>91</v>
      </c>
      <c r="T57" t="s">
        <v>1139</v>
      </c>
      <c r="W57" s="492">
        <v>8</v>
      </c>
      <c r="X57" t="s">
        <v>1049</v>
      </c>
      <c r="AA57" s="428">
        <v>92</v>
      </c>
      <c r="AB57" t="s">
        <v>1143</v>
      </c>
    </row>
    <row r="58" spans="1:28" ht="15" thickBot="1">
      <c r="A58" s="399">
        <v>64</v>
      </c>
      <c r="B58" t="s">
        <v>1105</v>
      </c>
      <c r="F58">
        <v>92</v>
      </c>
      <c r="G58" t="s">
        <v>1143</v>
      </c>
      <c r="K58" s="2">
        <v>93</v>
      </c>
      <c r="L58" t="s">
        <v>1144</v>
      </c>
      <c r="S58" s="30">
        <v>92</v>
      </c>
      <c r="T58" t="s">
        <v>1143</v>
      </c>
      <c r="W58" s="492">
        <v>8</v>
      </c>
      <c r="X58" t="s">
        <v>1049</v>
      </c>
      <c r="AA58" s="428">
        <v>93</v>
      </c>
      <c r="AB58" t="s">
        <v>1144</v>
      </c>
    </row>
    <row r="59" spans="1:28" ht="15" thickBot="1">
      <c r="A59" s="115">
        <v>65</v>
      </c>
      <c r="B59" t="s">
        <v>1106</v>
      </c>
      <c r="C59" t="s">
        <v>1107</v>
      </c>
      <c r="F59">
        <v>93</v>
      </c>
      <c r="G59" t="s">
        <v>1144</v>
      </c>
      <c r="K59" s="2">
        <v>94</v>
      </c>
      <c r="L59" t="s">
        <v>1147</v>
      </c>
      <c r="S59" s="30">
        <v>93</v>
      </c>
      <c r="T59" t="s">
        <v>1144</v>
      </c>
      <c r="W59" s="492">
        <v>8</v>
      </c>
      <c r="X59" t="s">
        <v>1049</v>
      </c>
      <c r="AA59" s="399">
        <v>94</v>
      </c>
      <c r="AB59" t="s">
        <v>1147</v>
      </c>
    </row>
    <row r="60" spans="1:28" ht="15" thickBot="1">
      <c r="A60" s="83">
        <v>65</v>
      </c>
      <c r="B60" t="s">
        <v>1106</v>
      </c>
      <c r="C60" t="s">
        <v>1108</v>
      </c>
      <c r="F60">
        <v>94</v>
      </c>
      <c r="G60" t="s">
        <v>1147</v>
      </c>
      <c r="K60" s="2">
        <v>95</v>
      </c>
      <c r="L60" t="s">
        <v>1148</v>
      </c>
      <c r="S60" s="30">
        <v>94</v>
      </c>
      <c r="T60" t="s">
        <v>1147</v>
      </c>
      <c r="W60" s="492">
        <v>8</v>
      </c>
      <c r="X60" t="s">
        <v>1049</v>
      </c>
      <c r="AA60" s="399">
        <v>95</v>
      </c>
      <c r="AB60" t="s">
        <v>1148</v>
      </c>
    </row>
    <row r="61" spans="1:28" ht="15" thickBot="1">
      <c r="A61" s="83">
        <v>65</v>
      </c>
      <c r="B61" t="s">
        <v>1106</v>
      </c>
      <c r="C61" t="s">
        <v>1109</v>
      </c>
      <c r="F61">
        <v>95</v>
      </c>
      <c r="G61" t="s">
        <v>1148</v>
      </c>
      <c r="K61" s="2">
        <v>96</v>
      </c>
      <c r="L61" t="s">
        <v>1149</v>
      </c>
      <c r="S61" s="30">
        <v>95</v>
      </c>
      <c r="T61" t="s">
        <v>1148</v>
      </c>
      <c r="W61" s="492">
        <v>8</v>
      </c>
      <c r="X61" t="s">
        <v>1049</v>
      </c>
      <c r="AA61" s="401">
        <v>96</v>
      </c>
      <c r="AB61" t="s">
        <v>1149</v>
      </c>
    </row>
    <row r="62" spans="1:28" ht="15" thickBot="1">
      <c r="A62" s="156">
        <v>65</v>
      </c>
      <c r="B62" t="s">
        <v>1106</v>
      </c>
      <c r="C62" t="s">
        <v>440</v>
      </c>
      <c r="F62">
        <v>96</v>
      </c>
      <c r="G62" t="s">
        <v>1149</v>
      </c>
      <c r="K62" s="2">
        <v>97</v>
      </c>
      <c r="L62" t="s">
        <v>1150</v>
      </c>
      <c r="S62" s="32">
        <v>96</v>
      </c>
      <c r="T62" t="s">
        <v>1149</v>
      </c>
      <c r="W62" s="492">
        <v>8</v>
      </c>
      <c r="X62" t="s">
        <v>1049</v>
      </c>
      <c r="AA62" s="399">
        <v>97</v>
      </c>
      <c r="AB62" t="s">
        <v>1150</v>
      </c>
    </row>
    <row r="63" spans="1:28" ht="15" thickBot="1">
      <c r="A63" s="401">
        <v>66</v>
      </c>
      <c r="B63" t="s">
        <v>1110</v>
      </c>
      <c r="F63">
        <v>97</v>
      </c>
      <c r="G63" t="s">
        <v>1150</v>
      </c>
      <c r="K63" s="2">
        <v>98</v>
      </c>
      <c r="L63" t="s">
        <v>1251</v>
      </c>
      <c r="S63" s="30">
        <v>97</v>
      </c>
      <c r="T63" t="s">
        <v>1150</v>
      </c>
      <c r="W63" s="492">
        <v>8</v>
      </c>
      <c r="X63" t="s">
        <v>1049</v>
      </c>
      <c r="AA63" s="400">
        <v>98</v>
      </c>
      <c r="AB63" t="s">
        <v>1251</v>
      </c>
    </row>
    <row r="64" spans="1:28" ht="15" thickBot="1">
      <c r="A64" s="399">
        <v>68</v>
      </c>
      <c r="B64" t="s">
        <v>444</v>
      </c>
      <c r="F64">
        <v>98</v>
      </c>
      <c r="G64" t="s">
        <v>1251</v>
      </c>
      <c r="K64" s="13">
        <v>99</v>
      </c>
      <c r="L64" t="s">
        <v>1156</v>
      </c>
      <c r="S64" s="30">
        <v>98</v>
      </c>
      <c r="T64" t="s">
        <v>1251</v>
      </c>
      <c r="W64" s="492">
        <v>8</v>
      </c>
      <c r="X64" t="s">
        <v>1049</v>
      </c>
      <c r="AA64" s="428">
        <v>98</v>
      </c>
      <c r="AB64" t="s">
        <v>1251</v>
      </c>
    </row>
    <row r="65" spans="1:28" ht="15" thickBot="1">
      <c r="A65" s="401">
        <v>69</v>
      </c>
      <c r="B65" t="s">
        <v>1111</v>
      </c>
      <c r="C65" t="s">
        <v>1112</v>
      </c>
      <c r="F65">
        <v>99</v>
      </c>
      <c r="G65" t="s">
        <v>1156</v>
      </c>
      <c r="K65" s="13">
        <v>100</v>
      </c>
      <c r="L65" t="s">
        <v>990</v>
      </c>
      <c r="S65" s="32">
        <v>99</v>
      </c>
      <c r="T65" t="s">
        <v>1156</v>
      </c>
      <c r="W65" s="492">
        <v>8</v>
      </c>
      <c r="X65" t="s">
        <v>1049</v>
      </c>
      <c r="AA65" s="428">
        <v>99</v>
      </c>
      <c r="AB65" t="s">
        <v>1156</v>
      </c>
    </row>
    <row r="66" spans="1:28" ht="15" thickBot="1">
      <c r="A66" s="82">
        <v>70</v>
      </c>
      <c r="B66" t="s">
        <v>1113</v>
      </c>
      <c r="F66">
        <v>100</v>
      </c>
      <c r="G66" t="s">
        <v>990</v>
      </c>
      <c r="K66" s="13">
        <v>101</v>
      </c>
      <c r="L66" t="s">
        <v>1157</v>
      </c>
      <c r="S66" s="169">
        <v>102</v>
      </c>
      <c r="T66" t="s">
        <v>567</v>
      </c>
      <c r="W66" s="492">
        <v>8</v>
      </c>
      <c r="X66" t="s">
        <v>1049</v>
      </c>
      <c r="AA66" s="428">
        <v>100</v>
      </c>
      <c r="AB66" t="s">
        <v>990</v>
      </c>
    </row>
    <row r="67" spans="1:28" ht="15" thickBot="1">
      <c r="A67" s="83">
        <v>70</v>
      </c>
      <c r="B67" t="s">
        <v>1114</v>
      </c>
      <c r="F67">
        <v>101</v>
      </c>
      <c r="G67" t="s">
        <v>1157</v>
      </c>
      <c r="K67" s="13">
        <v>102</v>
      </c>
      <c r="L67" t="s">
        <v>567</v>
      </c>
      <c r="S67" s="32">
        <v>103</v>
      </c>
      <c r="T67" t="s">
        <v>1158</v>
      </c>
      <c r="W67" s="492">
        <v>8</v>
      </c>
      <c r="X67" t="s">
        <v>1049</v>
      </c>
      <c r="AA67" s="428">
        <v>101</v>
      </c>
      <c r="AB67" t="s">
        <v>1157</v>
      </c>
    </row>
    <row r="68" spans="1:28" ht="15" thickBot="1">
      <c r="A68" s="83">
        <v>70</v>
      </c>
      <c r="B68" t="s">
        <v>1115</v>
      </c>
      <c r="F68">
        <v>102</v>
      </c>
      <c r="G68" t="s">
        <v>567</v>
      </c>
      <c r="K68" s="13">
        <v>103</v>
      </c>
      <c r="L68" t="s">
        <v>1158</v>
      </c>
      <c r="S68" s="32">
        <v>104</v>
      </c>
      <c r="T68" t="s">
        <v>1159</v>
      </c>
      <c r="W68" s="492">
        <v>8</v>
      </c>
      <c r="X68" t="s">
        <v>1049</v>
      </c>
      <c r="AA68" s="428">
        <v>102</v>
      </c>
      <c r="AB68" t="s">
        <v>567</v>
      </c>
    </row>
    <row r="69" spans="1:28" ht="15" thickBot="1">
      <c r="A69" s="123">
        <v>70</v>
      </c>
      <c r="B69" t="s">
        <v>1116</v>
      </c>
      <c r="F69">
        <v>103</v>
      </c>
      <c r="G69" t="s">
        <v>1158</v>
      </c>
      <c r="K69" s="13">
        <v>104</v>
      </c>
      <c r="L69" t="s">
        <v>1159</v>
      </c>
      <c r="S69" s="32">
        <v>105</v>
      </c>
      <c r="T69" t="s">
        <v>1252</v>
      </c>
      <c r="W69" s="492">
        <v>8</v>
      </c>
      <c r="X69" t="s">
        <v>1049</v>
      </c>
      <c r="AA69" s="428">
        <v>103</v>
      </c>
      <c r="AB69" t="s">
        <v>1158</v>
      </c>
    </row>
    <row r="70" spans="1:28" ht="15" thickBot="1">
      <c r="A70" s="403">
        <v>71</v>
      </c>
      <c r="B70" t="s">
        <v>1117</v>
      </c>
      <c r="F70">
        <v>104</v>
      </c>
      <c r="G70" t="s">
        <v>1159</v>
      </c>
      <c r="K70" s="13">
        <v>105</v>
      </c>
      <c r="L70" t="s">
        <v>1252</v>
      </c>
      <c r="S70" s="32">
        <v>106</v>
      </c>
      <c r="T70" t="s">
        <v>1162</v>
      </c>
      <c r="W70" s="492">
        <v>8</v>
      </c>
      <c r="X70" t="s">
        <v>1049</v>
      </c>
      <c r="AA70" s="428">
        <v>104</v>
      </c>
      <c r="AB70" t="s">
        <v>1159</v>
      </c>
    </row>
    <row r="71" spans="1:28" ht="15" thickBot="1">
      <c r="A71" s="399">
        <v>72</v>
      </c>
      <c r="B71" t="s">
        <v>472</v>
      </c>
      <c r="F71">
        <v>105</v>
      </c>
      <c r="G71" t="s">
        <v>1252</v>
      </c>
      <c r="K71" s="13">
        <v>106</v>
      </c>
      <c r="L71" t="s">
        <v>1162</v>
      </c>
      <c r="S71" s="30">
        <v>107</v>
      </c>
      <c r="T71" t="s">
        <v>1253</v>
      </c>
      <c r="W71" s="492">
        <v>8</v>
      </c>
      <c r="X71" t="s">
        <v>1049</v>
      </c>
      <c r="AA71" s="428">
        <v>105</v>
      </c>
      <c r="AB71" t="s">
        <v>1252</v>
      </c>
    </row>
    <row r="72" spans="1:28" ht="15" thickBot="1">
      <c r="A72" s="399">
        <v>73</v>
      </c>
      <c r="B72" t="s">
        <v>1118</v>
      </c>
      <c r="F72">
        <v>106</v>
      </c>
      <c r="G72" t="s">
        <v>1162</v>
      </c>
      <c r="K72" s="2">
        <v>107</v>
      </c>
      <c r="L72" t="s">
        <v>1253</v>
      </c>
      <c r="S72" s="32">
        <v>108</v>
      </c>
      <c r="T72" t="s">
        <v>1165</v>
      </c>
      <c r="W72" s="492">
        <v>8</v>
      </c>
      <c r="X72" t="s">
        <v>1049</v>
      </c>
      <c r="AA72" s="428">
        <v>106</v>
      </c>
      <c r="AB72" t="s">
        <v>1162</v>
      </c>
    </row>
    <row r="73" spans="1:28" ht="15" thickBot="1">
      <c r="A73" s="399">
        <v>74</v>
      </c>
      <c r="B73" t="s">
        <v>1119</v>
      </c>
      <c r="F73">
        <v>107</v>
      </c>
      <c r="G73" t="s">
        <v>1253</v>
      </c>
      <c r="K73" s="13">
        <v>108</v>
      </c>
      <c r="L73" t="s">
        <v>1165</v>
      </c>
      <c r="S73" s="30">
        <v>109</v>
      </c>
      <c r="T73" t="s">
        <v>993</v>
      </c>
      <c r="W73" s="492">
        <v>8</v>
      </c>
      <c r="X73" t="s">
        <v>1049</v>
      </c>
      <c r="AA73" s="428">
        <v>107</v>
      </c>
      <c r="AB73" t="s">
        <v>1253</v>
      </c>
    </row>
    <row r="74" spans="1:28" ht="15" thickBot="1">
      <c r="A74" s="399">
        <v>75</v>
      </c>
      <c r="B74" t="s">
        <v>1120</v>
      </c>
      <c r="F74">
        <v>108</v>
      </c>
      <c r="G74" t="s">
        <v>1165</v>
      </c>
      <c r="K74" s="13">
        <v>109</v>
      </c>
      <c r="L74" t="s">
        <v>993</v>
      </c>
      <c r="S74" s="30">
        <v>111</v>
      </c>
      <c r="T74" t="s">
        <v>1167</v>
      </c>
      <c r="W74" s="492">
        <v>8</v>
      </c>
      <c r="X74" t="s">
        <v>1049</v>
      </c>
      <c r="AA74" s="428">
        <v>108</v>
      </c>
      <c r="AB74" t="s">
        <v>1165</v>
      </c>
    </row>
    <row r="75" spans="1:28" ht="15" thickBot="1">
      <c r="A75" s="399">
        <v>76</v>
      </c>
      <c r="B75" t="s">
        <v>1121</v>
      </c>
      <c r="F75">
        <v>109</v>
      </c>
      <c r="G75" t="s">
        <v>993</v>
      </c>
      <c r="K75" s="13">
        <v>110</v>
      </c>
      <c r="L75" t="s">
        <v>1166</v>
      </c>
      <c r="S75" s="32">
        <v>110</v>
      </c>
      <c r="T75" t="s">
        <v>1166</v>
      </c>
      <c r="W75" s="492">
        <v>8</v>
      </c>
      <c r="X75" t="s">
        <v>1049</v>
      </c>
      <c r="AA75" s="428">
        <v>109</v>
      </c>
      <c r="AB75" t="s">
        <v>993</v>
      </c>
    </row>
    <row r="76" spans="1:28" ht="15" thickBot="1">
      <c r="A76" s="399">
        <v>77</v>
      </c>
      <c r="B76" t="s">
        <v>1122</v>
      </c>
      <c r="F76">
        <v>110</v>
      </c>
      <c r="G76" t="s">
        <v>1166</v>
      </c>
      <c r="K76" s="2">
        <v>111</v>
      </c>
      <c r="L76" t="s">
        <v>1167</v>
      </c>
      <c r="S76" s="30">
        <v>112</v>
      </c>
      <c r="T76" t="s">
        <v>1168</v>
      </c>
      <c r="W76" s="492">
        <v>8</v>
      </c>
      <c r="X76" t="s">
        <v>1049</v>
      </c>
      <c r="AA76" s="428">
        <v>110</v>
      </c>
      <c r="AB76" t="s">
        <v>1166</v>
      </c>
    </row>
    <row r="77" spans="1:28" ht="15" thickBot="1">
      <c r="A77" s="399">
        <v>78</v>
      </c>
      <c r="B77" t="s">
        <v>9</v>
      </c>
      <c r="F77">
        <v>111</v>
      </c>
      <c r="G77" t="s">
        <v>1167</v>
      </c>
      <c r="K77" s="2">
        <v>112</v>
      </c>
      <c r="L77" t="s">
        <v>1168</v>
      </c>
      <c r="S77" s="30">
        <v>113</v>
      </c>
      <c r="T77" t="s">
        <v>1172</v>
      </c>
      <c r="W77" s="492">
        <v>8</v>
      </c>
      <c r="X77" t="s">
        <v>1049</v>
      </c>
      <c r="AA77" s="428">
        <v>111</v>
      </c>
      <c r="AB77" t="s">
        <v>1167</v>
      </c>
    </row>
    <row r="78" spans="1:28" ht="15" thickBot="1">
      <c r="A78" s="399">
        <v>79</v>
      </c>
      <c r="B78" t="s">
        <v>946</v>
      </c>
      <c r="F78">
        <v>112</v>
      </c>
      <c r="G78" t="s">
        <v>1168</v>
      </c>
      <c r="K78" s="2">
        <v>113</v>
      </c>
      <c r="L78" t="s">
        <v>1172</v>
      </c>
      <c r="S78" s="168">
        <v>114</v>
      </c>
      <c r="T78" t="s">
        <v>1173</v>
      </c>
      <c r="W78" s="492">
        <v>8</v>
      </c>
      <c r="X78" t="s">
        <v>1049</v>
      </c>
      <c r="AA78" s="428">
        <v>112</v>
      </c>
      <c r="AB78" t="s">
        <v>1168</v>
      </c>
    </row>
    <row r="79" spans="1:28" ht="15" thickBot="1">
      <c r="A79" s="115">
        <v>80</v>
      </c>
      <c r="B79" t="s">
        <v>1123</v>
      </c>
      <c r="F79">
        <v>113</v>
      </c>
      <c r="G79" t="s">
        <v>1172</v>
      </c>
      <c r="K79" s="13">
        <v>114</v>
      </c>
      <c r="L79" t="s">
        <v>1173</v>
      </c>
      <c r="S79" s="168">
        <v>115</v>
      </c>
      <c r="T79" t="s">
        <v>1174</v>
      </c>
      <c r="W79" s="504"/>
      <c r="AA79" s="428">
        <v>113</v>
      </c>
      <c r="AB79" t="s">
        <v>1172</v>
      </c>
    </row>
    <row r="80" spans="1:28" ht="15" thickBot="1">
      <c r="A80" s="83">
        <v>80</v>
      </c>
      <c r="B80" t="s">
        <v>1124</v>
      </c>
      <c r="F80">
        <v>114</v>
      </c>
      <c r="G80" t="s">
        <v>1173</v>
      </c>
      <c r="K80" s="13">
        <v>115</v>
      </c>
      <c r="L80" t="s">
        <v>1174</v>
      </c>
      <c r="S80" s="168">
        <v>116</v>
      </c>
      <c r="T80" t="s">
        <v>1175</v>
      </c>
      <c r="W80" s="492">
        <v>12</v>
      </c>
      <c r="X80" t="s">
        <v>1050</v>
      </c>
      <c r="AA80" s="401">
        <v>114</v>
      </c>
      <c r="AB80" t="s">
        <v>1173</v>
      </c>
    </row>
    <row r="81" spans="1:28" ht="15" thickBot="1">
      <c r="A81" s="83">
        <v>80</v>
      </c>
      <c r="B81" t="s">
        <v>1125</v>
      </c>
      <c r="F81">
        <v>115</v>
      </c>
      <c r="G81" t="s">
        <v>1174</v>
      </c>
      <c r="K81" s="13">
        <v>116</v>
      </c>
      <c r="L81" t="s">
        <v>1175</v>
      </c>
      <c r="S81" s="168">
        <v>117</v>
      </c>
      <c r="T81" t="s">
        <v>1176</v>
      </c>
      <c r="W81" s="492">
        <v>12</v>
      </c>
      <c r="X81" t="s">
        <v>1050</v>
      </c>
      <c r="AA81" s="399">
        <v>115</v>
      </c>
      <c r="AB81" t="s">
        <v>1174</v>
      </c>
    </row>
    <row r="82" spans="1:28" ht="15" thickBot="1">
      <c r="A82" s="84">
        <v>80</v>
      </c>
      <c r="B82" t="s">
        <v>1126</v>
      </c>
      <c r="F82">
        <v>116</v>
      </c>
      <c r="G82" t="s">
        <v>1175</v>
      </c>
      <c r="K82" s="13">
        <v>117</v>
      </c>
      <c r="L82" t="s">
        <v>1176</v>
      </c>
      <c r="S82" s="32">
        <v>118</v>
      </c>
      <c r="T82" t="s">
        <v>1177</v>
      </c>
      <c r="W82" s="492">
        <v>12</v>
      </c>
      <c r="X82" t="s">
        <v>1050</v>
      </c>
      <c r="AA82" s="401">
        <v>116</v>
      </c>
      <c r="AB82" t="s">
        <v>1175</v>
      </c>
    </row>
    <row r="83" spans="1:28" ht="15" thickBot="1">
      <c r="A83" s="156">
        <v>80</v>
      </c>
      <c r="B83" t="s">
        <v>6</v>
      </c>
      <c r="F83">
        <v>117</v>
      </c>
      <c r="G83" t="s">
        <v>1176</v>
      </c>
      <c r="K83" s="13">
        <v>118</v>
      </c>
      <c r="L83" t="s">
        <v>1177</v>
      </c>
      <c r="S83" s="169">
        <v>119</v>
      </c>
      <c r="T83" t="s">
        <v>1271</v>
      </c>
      <c r="W83" s="492">
        <v>12</v>
      </c>
      <c r="X83" t="s">
        <v>1050</v>
      </c>
      <c r="AA83" s="399">
        <v>117</v>
      </c>
      <c r="AB83" t="s">
        <v>1176</v>
      </c>
    </row>
    <row r="84" spans="1:28" ht="15" thickBot="1">
      <c r="A84" s="399">
        <v>81</v>
      </c>
      <c r="B84" t="s">
        <v>945</v>
      </c>
      <c r="F84">
        <v>118</v>
      </c>
      <c r="G84" t="s">
        <v>1177</v>
      </c>
      <c r="K84" s="2">
        <v>119</v>
      </c>
      <c r="L84" t="s">
        <v>1271</v>
      </c>
      <c r="S84" s="30">
        <v>119</v>
      </c>
      <c r="T84" t="s">
        <v>1254</v>
      </c>
      <c r="W84" s="492">
        <v>12</v>
      </c>
      <c r="X84" t="s">
        <v>1050</v>
      </c>
      <c r="AA84" s="401">
        <v>118</v>
      </c>
      <c r="AB84" t="s">
        <v>1177</v>
      </c>
    </row>
    <row r="85" spans="1:28" ht="15" thickBot="1">
      <c r="A85" s="401">
        <v>83</v>
      </c>
      <c r="B85" t="s">
        <v>1127</v>
      </c>
      <c r="C85" t="s">
        <v>112</v>
      </c>
      <c r="F85">
        <v>119</v>
      </c>
      <c r="G85" t="s">
        <v>1254</v>
      </c>
      <c r="K85" s="2">
        <v>119</v>
      </c>
      <c r="L85" t="s">
        <v>1254</v>
      </c>
      <c r="S85" s="32">
        <v>120</v>
      </c>
      <c r="T85" t="s">
        <v>1181</v>
      </c>
      <c r="W85" s="492">
        <v>12</v>
      </c>
      <c r="X85" t="s">
        <v>1050</v>
      </c>
      <c r="AA85" s="428">
        <v>119</v>
      </c>
      <c r="AB85" t="s">
        <v>1254</v>
      </c>
    </row>
    <row r="86" spans="1:28" ht="15" thickBot="1">
      <c r="A86" s="399">
        <v>84</v>
      </c>
      <c r="B86" t="s">
        <v>1128</v>
      </c>
      <c r="F86">
        <v>120</v>
      </c>
      <c r="G86" t="s">
        <v>1181</v>
      </c>
      <c r="K86" s="13">
        <v>120</v>
      </c>
      <c r="L86" t="s">
        <v>1181</v>
      </c>
      <c r="S86" s="32">
        <v>121</v>
      </c>
      <c r="T86" t="s">
        <v>1182</v>
      </c>
      <c r="W86" s="492">
        <v>12</v>
      </c>
      <c r="X86" t="s">
        <v>1050</v>
      </c>
      <c r="AA86" s="428">
        <v>120</v>
      </c>
      <c r="AB86" t="s">
        <v>1181</v>
      </c>
    </row>
    <row r="87" spans="1:28" ht="15" thickBot="1">
      <c r="A87" s="82">
        <v>85</v>
      </c>
      <c r="B87" t="s">
        <v>1129</v>
      </c>
      <c r="F87">
        <v>121</v>
      </c>
      <c r="G87" t="s">
        <v>1182</v>
      </c>
      <c r="K87" s="13">
        <v>121</v>
      </c>
      <c r="L87" t="s">
        <v>1182</v>
      </c>
      <c r="S87" s="169">
        <v>122</v>
      </c>
      <c r="T87" t="s">
        <v>1183</v>
      </c>
      <c r="W87" s="492">
        <v>12</v>
      </c>
      <c r="X87" t="s">
        <v>1050</v>
      </c>
      <c r="AA87" s="428">
        <v>121</v>
      </c>
      <c r="AB87" t="s">
        <v>1182</v>
      </c>
    </row>
    <row r="88" spans="1:28" ht="15" thickBot="1">
      <c r="A88" s="83">
        <v>85</v>
      </c>
      <c r="B88" t="s">
        <v>1130</v>
      </c>
      <c r="F88">
        <v>122</v>
      </c>
      <c r="G88" t="s">
        <v>1183</v>
      </c>
      <c r="K88" s="13">
        <v>122</v>
      </c>
      <c r="L88" t="s">
        <v>1183</v>
      </c>
      <c r="S88" s="30">
        <v>123</v>
      </c>
      <c r="T88" t="s">
        <v>1256</v>
      </c>
      <c r="W88" s="492">
        <v>12</v>
      </c>
      <c r="X88" t="s">
        <v>1050</v>
      </c>
      <c r="AA88" s="428">
        <v>122</v>
      </c>
      <c r="AB88" t="s">
        <v>1183</v>
      </c>
    </row>
    <row r="89" spans="1:28" ht="15" thickBot="1">
      <c r="A89" s="83">
        <v>85</v>
      </c>
      <c r="B89" t="s">
        <v>1131</v>
      </c>
      <c r="F89">
        <v>123</v>
      </c>
      <c r="G89" t="s">
        <v>1255</v>
      </c>
      <c r="K89" s="2">
        <v>123</v>
      </c>
      <c r="L89" t="s">
        <v>1256</v>
      </c>
      <c r="S89" s="30">
        <v>123</v>
      </c>
      <c r="T89" t="s">
        <v>1255</v>
      </c>
      <c r="W89" s="492">
        <v>12</v>
      </c>
      <c r="X89" t="s">
        <v>1050</v>
      </c>
      <c r="AA89" s="428">
        <v>123</v>
      </c>
      <c r="AB89" t="s">
        <v>1256</v>
      </c>
    </row>
    <row r="90" spans="1:28" ht="15" thickBot="1">
      <c r="A90" s="123">
        <v>85</v>
      </c>
      <c r="B90" t="s">
        <v>1132</v>
      </c>
      <c r="F90">
        <v>123</v>
      </c>
      <c r="G90" t="s">
        <v>1256</v>
      </c>
      <c r="K90" s="13">
        <v>123</v>
      </c>
      <c r="L90" t="s">
        <v>1255</v>
      </c>
      <c r="S90" s="32">
        <v>124</v>
      </c>
      <c r="T90" t="s">
        <v>1187</v>
      </c>
      <c r="W90" s="492">
        <v>12</v>
      </c>
      <c r="X90" t="s">
        <v>1050</v>
      </c>
      <c r="AA90" s="519">
        <v>123</v>
      </c>
      <c r="AB90" t="s">
        <v>1255</v>
      </c>
    </row>
    <row r="91" spans="1:28" ht="15" thickBot="1">
      <c r="A91" s="401">
        <v>86</v>
      </c>
      <c r="B91" t="s">
        <v>1133</v>
      </c>
      <c r="F91">
        <v>124</v>
      </c>
      <c r="G91" t="s">
        <v>1187</v>
      </c>
      <c r="K91" s="13">
        <v>124</v>
      </c>
      <c r="L91" t="s">
        <v>1187</v>
      </c>
      <c r="S91" s="30">
        <v>125</v>
      </c>
      <c r="T91" t="s">
        <v>663</v>
      </c>
      <c r="W91" s="492">
        <v>12</v>
      </c>
      <c r="X91" t="s">
        <v>1050</v>
      </c>
      <c r="AA91" s="428">
        <v>124</v>
      </c>
      <c r="AB91" t="s">
        <v>1187</v>
      </c>
    </row>
    <row r="92" spans="1:28" ht="15" thickBot="1">
      <c r="A92" s="401">
        <v>88</v>
      </c>
      <c r="B92" t="s">
        <v>1134</v>
      </c>
      <c r="C92" t="s">
        <v>1135</v>
      </c>
      <c r="F92">
        <v>125</v>
      </c>
      <c r="G92" t="s">
        <v>663</v>
      </c>
      <c r="K92" s="2">
        <v>125</v>
      </c>
      <c r="L92" t="s">
        <v>663</v>
      </c>
      <c r="S92" s="168">
        <v>126</v>
      </c>
      <c r="T92" t="s">
        <v>1188</v>
      </c>
      <c r="W92" s="492">
        <v>12</v>
      </c>
      <c r="X92" t="s">
        <v>1050</v>
      </c>
      <c r="AA92" s="428">
        <v>125</v>
      </c>
      <c r="AB92" t="s">
        <v>663</v>
      </c>
    </row>
    <row r="93" spans="1:28" ht="15" thickBot="1">
      <c r="A93" s="399">
        <v>89</v>
      </c>
      <c r="B93" t="s">
        <v>1136</v>
      </c>
      <c r="C93" t="s">
        <v>1137</v>
      </c>
      <c r="F93">
        <v>126</v>
      </c>
      <c r="G93" t="s">
        <v>1188</v>
      </c>
      <c r="K93" s="2">
        <v>126</v>
      </c>
      <c r="L93" t="s">
        <v>1188</v>
      </c>
      <c r="S93" s="168">
        <v>127</v>
      </c>
      <c r="T93" t="s">
        <v>1005</v>
      </c>
      <c r="W93" s="492">
        <v>12</v>
      </c>
      <c r="X93" t="s">
        <v>1050</v>
      </c>
      <c r="AA93" s="428">
        <v>126</v>
      </c>
      <c r="AB93" t="s">
        <v>1188</v>
      </c>
    </row>
    <row r="94" spans="1:28" ht="15" thickBot="1">
      <c r="A94" s="399">
        <v>90</v>
      </c>
      <c r="B94" t="s">
        <v>1138</v>
      </c>
      <c r="F94">
        <v>127</v>
      </c>
      <c r="G94" t="s">
        <v>1005</v>
      </c>
      <c r="K94" s="2">
        <v>127</v>
      </c>
      <c r="L94" t="s">
        <v>1005</v>
      </c>
      <c r="S94" s="30">
        <v>128</v>
      </c>
      <c r="T94" t="s">
        <v>1010</v>
      </c>
      <c r="W94" s="492">
        <v>12</v>
      </c>
      <c r="X94" t="s">
        <v>1050</v>
      </c>
      <c r="AA94" s="428">
        <v>127</v>
      </c>
      <c r="AB94" t="s">
        <v>1005</v>
      </c>
    </row>
    <row r="95" spans="1:28" ht="15" thickBot="1">
      <c r="A95" s="403">
        <v>91</v>
      </c>
      <c r="B95" t="s">
        <v>1139</v>
      </c>
      <c r="F95">
        <v>128</v>
      </c>
      <c r="G95" t="s">
        <v>1010</v>
      </c>
      <c r="K95" s="2">
        <v>128</v>
      </c>
      <c r="L95" t="s">
        <v>1010</v>
      </c>
      <c r="S95" s="168">
        <v>129</v>
      </c>
      <c r="T95" t="s">
        <v>1189</v>
      </c>
      <c r="W95" s="492">
        <v>12</v>
      </c>
      <c r="X95" t="s">
        <v>1050</v>
      </c>
      <c r="AA95" s="428">
        <v>128</v>
      </c>
      <c r="AB95" t="s">
        <v>1010</v>
      </c>
    </row>
    <row r="96" spans="1:28" ht="15" thickBot="1">
      <c r="A96" s="115">
        <v>92</v>
      </c>
      <c r="B96" t="s">
        <v>1140</v>
      </c>
      <c r="F96">
        <v>129</v>
      </c>
      <c r="G96" t="s">
        <v>1189</v>
      </c>
      <c r="K96" s="2">
        <v>129</v>
      </c>
      <c r="L96" t="s">
        <v>1189</v>
      </c>
      <c r="S96" s="168">
        <v>130</v>
      </c>
      <c r="T96" t="s">
        <v>671</v>
      </c>
      <c r="W96" s="492">
        <v>12</v>
      </c>
      <c r="X96" t="s">
        <v>1050</v>
      </c>
      <c r="AA96" s="428">
        <v>129</v>
      </c>
      <c r="AB96" t="s">
        <v>1189</v>
      </c>
    </row>
    <row r="97" spans="1:28" ht="15" thickBot="1">
      <c r="A97" s="83">
        <v>92</v>
      </c>
      <c r="B97" t="s">
        <v>1141</v>
      </c>
      <c r="F97">
        <v>130</v>
      </c>
      <c r="G97" t="s">
        <v>671</v>
      </c>
      <c r="K97" s="2">
        <v>130</v>
      </c>
      <c r="L97" t="s">
        <v>671</v>
      </c>
      <c r="S97" s="168">
        <v>131</v>
      </c>
      <c r="T97" t="s">
        <v>1190</v>
      </c>
      <c r="W97" s="492">
        <v>12</v>
      </c>
      <c r="X97" t="s">
        <v>1050</v>
      </c>
      <c r="AA97" s="428">
        <v>130</v>
      </c>
      <c r="AB97" t="s">
        <v>671</v>
      </c>
    </row>
    <row r="98" spans="1:28" ht="15" thickBot="1">
      <c r="A98" s="84">
        <v>92</v>
      </c>
      <c r="B98" t="s">
        <v>1142</v>
      </c>
      <c r="F98">
        <v>131</v>
      </c>
      <c r="G98" t="s">
        <v>1190</v>
      </c>
      <c r="K98" s="2">
        <v>131</v>
      </c>
      <c r="L98" t="s">
        <v>1190</v>
      </c>
      <c r="S98" s="168">
        <v>132</v>
      </c>
      <c r="T98" t="s">
        <v>1191</v>
      </c>
      <c r="W98" s="492">
        <v>12</v>
      </c>
      <c r="X98" t="s">
        <v>1050</v>
      </c>
      <c r="AA98" s="428">
        <v>131</v>
      </c>
      <c r="AB98" t="s">
        <v>1190</v>
      </c>
    </row>
    <row r="99" spans="1:28" ht="15" thickBot="1">
      <c r="A99" s="123">
        <v>92</v>
      </c>
      <c r="B99" t="s">
        <v>1143</v>
      </c>
      <c r="F99">
        <v>132</v>
      </c>
      <c r="G99" t="s">
        <v>1191</v>
      </c>
      <c r="K99" s="2">
        <v>132</v>
      </c>
      <c r="L99" t="s">
        <v>1191</v>
      </c>
      <c r="S99" s="168">
        <v>133</v>
      </c>
      <c r="T99" t="s">
        <v>1192</v>
      </c>
      <c r="W99" s="492">
        <v>12</v>
      </c>
      <c r="X99" t="s">
        <v>1050</v>
      </c>
      <c r="AA99" s="428">
        <v>132</v>
      </c>
      <c r="AB99" t="s">
        <v>1191</v>
      </c>
    </row>
    <row r="100" spans="1:28" ht="15" thickBot="1">
      <c r="A100" s="82">
        <v>93</v>
      </c>
      <c r="B100" t="s">
        <v>1144</v>
      </c>
      <c r="C100" t="s">
        <v>614</v>
      </c>
      <c r="F100">
        <v>133</v>
      </c>
      <c r="G100" t="s">
        <v>1192</v>
      </c>
      <c r="K100" s="2">
        <v>133</v>
      </c>
      <c r="L100" t="s">
        <v>1192</v>
      </c>
      <c r="S100" s="168">
        <v>134</v>
      </c>
      <c r="T100" t="s">
        <v>1193</v>
      </c>
      <c r="W100" s="492">
        <v>12</v>
      </c>
      <c r="X100" t="s">
        <v>1050</v>
      </c>
      <c r="AA100" s="428">
        <v>133</v>
      </c>
      <c r="AB100" t="s">
        <v>1192</v>
      </c>
    </row>
    <row r="101" spans="1:28" ht="15" thickBot="1">
      <c r="A101" s="83">
        <v>93</v>
      </c>
      <c r="B101" t="s">
        <v>1144</v>
      </c>
      <c r="C101" t="s">
        <v>1145</v>
      </c>
      <c r="F101">
        <v>134</v>
      </c>
      <c r="G101" t="s">
        <v>1193</v>
      </c>
      <c r="K101" s="13">
        <v>134</v>
      </c>
      <c r="L101" t="s">
        <v>1193</v>
      </c>
      <c r="S101" s="168">
        <v>135</v>
      </c>
      <c r="T101" t="s">
        <v>677</v>
      </c>
      <c r="W101" s="492">
        <v>12</v>
      </c>
      <c r="X101" t="s">
        <v>1050</v>
      </c>
      <c r="AA101" s="428">
        <v>134</v>
      </c>
      <c r="AB101" t="s">
        <v>1193</v>
      </c>
    </row>
    <row r="102" spans="1:28" ht="15" thickBot="1">
      <c r="A102" s="83">
        <v>93</v>
      </c>
      <c r="B102" t="s">
        <v>1144</v>
      </c>
      <c r="C102" t="s">
        <v>1146</v>
      </c>
      <c r="F102">
        <v>135</v>
      </c>
      <c r="G102" t="s">
        <v>677</v>
      </c>
      <c r="K102" s="2">
        <v>135</v>
      </c>
      <c r="L102" t="s">
        <v>677</v>
      </c>
      <c r="S102" s="168">
        <v>136</v>
      </c>
      <c r="T102" t="s">
        <v>1194</v>
      </c>
      <c r="W102" s="492">
        <v>12</v>
      </c>
      <c r="X102" t="s">
        <v>1050</v>
      </c>
      <c r="AA102" s="428">
        <v>135</v>
      </c>
      <c r="AB102" t="s">
        <v>677</v>
      </c>
    </row>
    <row r="103" spans="1:28" ht="15" thickBot="1">
      <c r="A103" s="123">
        <v>93</v>
      </c>
      <c r="B103" t="s">
        <v>1144</v>
      </c>
      <c r="F103">
        <v>136</v>
      </c>
      <c r="G103" t="s">
        <v>1194</v>
      </c>
      <c r="K103" s="2">
        <v>136</v>
      </c>
      <c r="L103" t="s">
        <v>1194</v>
      </c>
      <c r="S103" s="168">
        <v>137</v>
      </c>
      <c r="T103" t="s">
        <v>1195</v>
      </c>
      <c r="W103" s="492">
        <v>12</v>
      </c>
      <c r="X103" t="s">
        <v>1050</v>
      </c>
      <c r="AA103" s="428">
        <v>136</v>
      </c>
      <c r="AB103" t="s">
        <v>1194</v>
      </c>
    </row>
    <row r="104" spans="1:28" ht="15" thickBot="1">
      <c r="A104" s="84">
        <v>93</v>
      </c>
      <c r="B104" t="s">
        <v>1144</v>
      </c>
      <c r="C104" t="s">
        <v>786</v>
      </c>
      <c r="F104">
        <v>137</v>
      </c>
      <c r="G104" t="s">
        <v>1195</v>
      </c>
      <c r="K104" s="2">
        <v>137</v>
      </c>
      <c r="L104" t="s">
        <v>1195</v>
      </c>
      <c r="S104" s="168">
        <v>138</v>
      </c>
      <c r="T104" t="s">
        <v>683</v>
      </c>
      <c r="W104" s="492">
        <v>12</v>
      </c>
      <c r="X104" t="s">
        <v>1050</v>
      </c>
      <c r="AA104" s="428">
        <v>137</v>
      </c>
      <c r="AB104" t="s">
        <v>1195</v>
      </c>
    </row>
    <row r="105" spans="1:28" ht="15" thickBot="1">
      <c r="A105" s="399">
        <v>94</v>
      </c>
      <c r="B105" t="s">
        <v>1147</v>
      </c>
      <c r="F105">
        <v>138</v>
      </c>
      <c r="G105" t="s">
        <v>683</v>
      </c>
      <c r="K105" s="2">
        <v>138</v>
      </c>
      <c r="L105" t="s">
        <v>683</v>
      </c>
      <c r="S105" s="168">
        <v>139</v>
      </c>
      <c r="T105" t="s">
        <v>1257</v>
      </c>
      <c r="W105" s="492">
        <v>12</v>
      </c>
      <c r="X105" t="s">
        <v>1050</v>
      </c>
      <c r="AA105" s="428">
        <v>138</v>
      </c>
      <c r="AB105" t="s">
        <v>683</v>
      </c>
    </row>
    <row r="106" spans="1:28" ht="15" thickBot="1">
      <c r="A106" s="399">
        <v>95</v>
      </c>
      <c r="B106" t="s">
        <v>1148</v>
      </c>
      <c r="F106">
        <v>139</v>
      </c>
      <c r="G106" t="s">
        <v>1257</v>
      </c>
      <c r="K106" s="13">
        <v>139</v>
      </c>
      <c r="L106" t="s">
        <v>1257</v>
      </c>
      <c r="S106" s="168">
        <v>140</v>
      </c>
      <c r="T106" t="s">
        <v>1018</v>
      </c>
      <c r="W106" s="492">
        <v>12</v>
      </c>
      <c r="X106" t="s">
        <v>1050</v>
      </c>
      <c r="AA106" s="428">
        <v>139</v>
      </c>
      <c r="AB106" t="s">
        <v>1257</v>
      </c>
    </row>
    <row r="107" spans="1:28" ht="15" thickBot="1">
      <c r="A107" s="401">
        <v>96</v>
      </c>
      <c r="B107" t="s">
        <v>1149</v>
      </c>
      <c r="F107">
        <v>140</v>
      </c>
      <c r="G107" t="s">
        <v>1018</v>
      </c>
      <c r="K107" s="2">
        <v>140</v>
      </c>
      <c r="L107" t="s">
        <v>1018</v>
      </c>
      <c r="S107" s="168">
        <v>141</v>
      </c>
      <c r="T107" t="s">
        <v>1258</v>
      </c>
      <c r="W107" s="492">
        <v>12</v>
      </c>
      <c r="X107" t="s">
        <v>1050</v>
      </c>
      <c r="AA107" s="428">
        <v>140</v>
      </c>
      <c r="AB107" t="s">
        <v>1018</v>
      </c>
    </row>
    <row r="108" spans="1:28" ht="15" thickBot="1">
      <c r="A108" s="399">
        <v>97</v>
      </c>
      <c r="B108" t="s">
        <v>1150</v>
      </c>
      <c r="F108">
        <v>141</v>
      </c>
      <c r="G108" t="s">
        <v>1258</v>
      </c>
      <c r="K108" s="13">
        <v>141</v>
      </c>
      <c r="L108" t="s">
        <v>1258</v>
      </c>
      <c r="S108" s="168">
        <v>142</v>
      </c>
      <c r="T108" t="s">
        <v>1200</v>
      </c>
      <c r="W108" s="492">
        <v>12</v>
      </c>
      <c r="X108" t="s">
        <v>1050</v>
      </c>
      <c r="AA108" s="428">
        <v>141</v>
      </c>
      <c r="AB108" t="s">
        <v>1258</v>
      </c>
    </row>
    <row r="109" spans="1:28" ht="15" thickBot="1">
      <c r="A109" s="400">
        <v>98</v>
      </c>
      <c r="B109" t="s">
        <v>1151</v>
      </c>
      <c r="C109" t="s">
        <v>1152</v>
      </c>
      <c r="F109">
        <v>142</v>
      </c>
      <c r="G109" t="s">
        <v>1200</v>
      </c>
      <c r="K109" s="2">
        <v>142</v>
      </c>
      <c r="L109" t="s">
        <v>1200</v>
      </c>
      <c r="S109" s="168">
        <v>143</v>
      </c>
      <c r="T109" t="s">
        <v>1025</v>
      </c>
      <c r="W109" s="492">
        <v>12</v>
      </c>
      <c r="X109" t="s">
        <v>1050</v>
      </c>
      <c r="AA109" s="428">
        <v>142</v>
      </c>
      <c r="AB109" t="s">
        <v>1200</v>
      </c>
    </row>
    <row r="110" spans="1:28" ht="15" thickBot="1">
      <c r="A110" s="123">
        <v>98</v>
      </c>
      <c r="B110" t="s">
        <v>1151</v>
      </c>
      <c r="C110" t="s">
        <v>1152</v>
      </c>
      <c r="F110">
        <v>143</v>
      </c>
      <c r="G110" t="s">
        <v>1025</v>
      </c>
      <c r="K110" s="2">
        <v>143</v>
      </c>
      <c r="L110" t="s">
        <v>1025</v>
      </c>
      <c r="S110" s="168">
        <v>144</v>
      </c>
      <c r="T110" t="s">
        <v>687</v>
      </c>
      <c r="W110" s="492">
        <v>12</v>
      </c>
      <c r="X110" t="s">
        <v>1050</v>
      </c>
      <c r="AA110" s="428">
        <v>143</v>
      </c>
      <c r="AB110" t="s">
        <v>1025</v>
      </c>
    </row>
    <row r="111" spans="1:28" ht="15" thickBot="1">
      <c r="A111" s="82">
        <v>99</v>
      </c>
      <c r="B111" t="s">
        <v>1153</v>
      </c>
      <c r="F111">
        <v>144</v>
      </c>
      <c r="G111" t="s">
        <v>687</v>
      </c>
      <c r="K111" s="13">
        <v>144</v>
      </c>
      <c r="L111" t="s">
        <v>687</v>
      </c>
      <c r="S111" s="168">
        <v>145</v>
      </c>
      <c r="T111" t="s">
        <v>1027</v>
      </c>
      <c r="W111" s="492">
        <v>12</v>
      </c>
      <c r="X111" t="s">
        <v>1050</v>
      </c>
      <c r="AA111" s="428">
        <v>144</v>
      </c>
      <c r="AB111" t="s">
        <v>687</v>
      </c>
    </row>
    <row r="112" spans="1:28" ht="15" thickBot="1">
      <c r="A112" s="83">
        <v>99</v>
      </c>
      <c r="B112" t="s">
        <v>1154</v>
      </c>
      <c r="F112">
        <v>145</v>
      </c>
      <c r="G112" t="s">
        <v>1027</v>
      </c>
      <c r="K112" s="2">
        <v>145</v>
      </c>
      <c r="L112" t="s">
        <v>1027</v>
      </c>
      <c r="S112" s="168">
        <v>146</v>
      </c>
      <c r="T112" t="s">
        <v>1259</v>
      </c>
      <c r="W112" s="492">
        <v>12</v>
      </c>
      <c r="X112" t="s">
        <v>1050</v>
      </c>
      <c r="AA112" s="428">
        <v>145</v>
      </c>
      <c r="AB112" t="s">
        <v>1027</v>
      </c>
    </row>
    <row r="113" spans="1:28" ht="15" thickBot="1">
      <c r="A113" s="151">
        <v>99</v>
      </c>
      <c r="B113" t="s">
        <v>1155</v>
      </c>
      <c r="F113">
        <v>146</v>
      </c>
      <c r="G113" t="s">
        <v>1259</v>
      </c>
      <c r="K113" s="2">
        <v>146</v>
      </c>
      <c r="L113" t="s">
        <v>1259</v>
      </c>
      <c r="S113" s="168">
        <v>147</v>
      </c>
      <c r="T113" t="s">
        <v>1031</v>
      </c>
      <c r="W113" s="492">
        <v>12</v>
      </c>
      <c r="X113" t="s">
        <v>1050</v>
      </c>
      <c r="AA113" s="428">
        <v>147</v>
      </c>
      <c r="AB113" t="s">
        <v>1031</v>
      </c>
    </row>
    <row r="114" spans="1:28" ht="15" thickBot="1">
      <c r="A114" s="123">
        <v>99</v>
      </c>
      <c r="B114" t="s">
        <v>1156</v>
      </c>
      <c r="F114">
        <v>147</v>
      </c>
      <c r="G114" t="s">
        <v>1031</v>
      </c>
      <c r="K114" s="2">
        <v>147</v>
      </c>
      <c r="L114" t="s">
        <v>1031</v>
      </c>
      <c r="S114" s="168">
        <v>148</v>
      </c>
      <c r="T114" t="s">
        <v>1201</v>
      </c>
      <c r="W114" s="492">
        <v>12</v>
      </c>
      <c r="X114" t="s">
        <v>1050</v>
      </c>
      <c r="AA114" s="428">
        <v>148</v>
      </c>
      <c r="AB114" t="s">
        <v>1201</v>
      </c>
    </row>
    <row r="115" spans="1:28" ht="15" thickBot="1">
      <c r="A115" s="123">
        <v>100</v>
      </c>
      <c r="B115" t="s">
        <v>990</v>
      </c>
      <c r="F115">
        <v>148</v>
      </c>
      <c r="G115" t="s">
        <v>1201</v>
      </c>
      <c r="K115" s="2">
        <v>148</v>
      </c>
      <c r="L115" t="s">
        <v>1201</v>
      </c>
      <c r="S115" s="168">
        <v>149</v>
      </c>
      <c r="T115" t="s">
        <v>1202</v>
      </c>
      <c r="W115" s="492">
        <v>12</v>
      </c>
      <c r="X115" t="s">
        <v>1050</v>
      </c>
      <c r="AA115" s="428">
        <v>149</v>
      </c>
      <c r="AB115" t="s">
        <v>1202</v>
      </c>
    </row>
    <row r="116" spans="1:28" ht="15" thickBot="1">
      <c r="A116" s="123">
        <v>101</v>
      </c>
      <c r="B116" t="s">
        <v>1157</v>
      </c>
      <c r="F116">
        <v>149</v>
      </c>
      <c r="G116" t="s">
        <v>1202</v>
      </c>
      <c r="K116" s="2">
        <v>149</v>
      </c>
      <c r="L116" t="s">
        <v>1202</v>
      </c>
      <c r="S116" s="30" t="s">
        <v>1203</v>
      </c>
      <c r="T116" t="s">
        <v>1268</v>
      </c>
      <c r="W116" s="492">
        <v>12</v>
      </c>
      <c r="X116" t="s">
        <v>1050</v>
      </c>
      <c r="AA116" s="428" t="s">
        <v>1203</v>
      </c>
      <c r="AB116" t="s">
        <v>1206</v>
      </c>
    </row>
    <row r="117" spans="1:28" ht="15" thickBot="1">
      <c r="A117" s="123">
        <v>102</v>
      </c>
      <c r="B117" t="s">
        <v>567</v>
      </c>
      <c r="F117" t="s">
        <v>1203</v>
      </c>
      <c r="G117" t="s">
        <v>1224</v>
      </c>
      <c r="K117" s="2" t="s">
        <v>1203</v>
      </c>
      <c r="L117" t="s">
        <v>1224</v>
      </c>
      <c r="S117" s="30" t="s">
        <v>1203</v>
      </c>
      <c r="T117" t="s">
        <v>1207</v>
      </c>
      <c r="W117" s="492">
        <v>12</v>
      </c>
      <c r="X117" t="s">
        <v>1050</v>
      </c>
      <c r="AA117" s="428" t="s">
        <v>1203</v>
      </c>
      <c r="AB117" t="s">
        <v>1207</v>
      </c>
    </row>
    <row r="118" spans="1:28" ht="15" thickBot="1">
      <c r="A118" s="123">
        <v>103</v>
      </c>
      <c r="B118" t="s">
        <v>1158</v>
      </c>
      <c r="F118" t="s">
        <v>1203</v>
      </c>
      <c r="G118" t="s">
        <v>1219</v>
      </c>
      <c r="K118" s="2" t="s">
        <v>1203</v>
      </c>
      <c r="L118" t="s">
        <v>1219</v>
      </c>
      <c r="S118" s="30" t="s">
        <v>1203</v>
      </c>
      <c r="T118" t="s">
        <v>1266</v>
      </c>
      <c r="W118" s="492">
        <v>12</v>
      </c>
      <c r="X118" t="s">
        <v>1050</v>
      </c>
      <c r="AA118" s="428" t="s">
        <v>1203</v>
      </c>
      <c r="AB118" t="s">
        <v>1266</v>
      </c>
    </row>
    <row r="119" spans="1:28" ht="15" thickBot="1">
      <c r="A119" s="123">
        <v>104</v>
      </c>
      <c r="B119" t="s">
        <v>1159</v>
      </c>
      <c r="F119" t="s">
        <v>1203</v>
      </c>
      <c r="G119" t="s">
        <v>1260</v>
      </c>
      <c r="K119" s="13" t="s">
        <v>1203</v>
      </c>
      <c r="L119" t="s">
        <v>1260</v>
      </c>
      <c r="S119" s="32" t="s">
        <v>1203</v>
      </c>
      <c r="T119" t="s">
        <v>1267</v>
      </c>
      <c r="W119" s="504"/>
      <c r="AA119" s="428" t="s">
        <v>1203</v>
      </c>
      <c r="AB119" t="s">
        <v>1268</v>
      </c>
    </row>
    <row r="120" spans="1:28" ht="15" thickBot="1">
      <c r="A120" s="123">
        <v>105</v>
      </c>
      <c r="B120" t="s">
        <v>1160</v>
      </c>
      <c r="C120" t="s">
        <v>1161</v>
      </c>
      <c r="F120" t="s">
        <v>1203</v>
      </c>
      <c r="G120" t="s">
        <v>1261</v>
      </c>
      <c r="K120" s="2" t="s">
        <v>1203</v>
      </c>
      <c r="L120" t="s">
        <v>1261</v>
      </c>
      <c r="S120" s="30" t="s">
        <v>1203</v>
      </c>
      <c r="T120" t="s">
        <v>1206</v>
      </c>
      <c r="W120" s="492">
        <v>13</v>
      </c>
      <c r="X120" t="s">
        <v>1054</v>
      </c>
      <c r="AA120" s="428" t="s">
        <v>1203</v>
      </c>
      <c r="AB120" t="s">
        <v>1212</v>
      </c>
    </row>
    <row r="121" spans="1:28" ht="15" thickBot="1">
      <c r="A121" s="123">
        <v>106</v>
      </c>
      <c r="B121" t="s">
        <v>1162</v>
      </c>
      <c r="F121" t="s">
        <v>1203</v>
      </c>
      <c r="G121" t="s">
        <v>1214</v>
      </c>
      <c r="K121" s="13" t="s">
        <v>1203</v>
      </c>
      <c r="L121" t="s">
        <v>1214</v>
      </c>
      <c r="S121" s="32" t="s">
        <v>1203</v>
      </c>
      <c r="T121" t="s">
        <v>1265</v>
      </c>
      <c r="W121" s="492">
        <v>13</v>
      </c>
      <c r="X121" t="s">
        <v>1054</v>
      </c>
      <c r="AA121" s="428" t="s">
        <v>1203</v>
      </c>
      <c r="AB121" t="s">
        <v>1213</v>
      </c>
    </row>
    <row r="122" spans="1:28" ht="15" thickBot="1">
      <c r="A122" s="123">
        <v>107</v>
      </c>
      <c r="B122" t="s">
        <v>1163</v>
      </c>
      <c r="C122" t="s">
        <v>1164</v>
      </c>
      <c r="F122" t="s">
        <v>1203</v>
      </c>
      <c r="G122" t="s">
        <v>1218</v>
      </c>
      <c r="K122" s="13" t="s">
        <v>1203</v>
      </c>
      <c r="L122" t="s">
        <v>1272</v>
      </c>
      <c r="S122" s="32" t="s">
        <v>1203</v>
      </c>
      <c r="T122" t="s">
        <v>1212</v>
      </c>
      <c r="W122" s="492">
        <v>13</v>
      </c>
      <c r="X122" t="s">
        <v>1054</v>
      </c>
      <c r="AA122" s="428" t="s">
        <v>1203</v>
      </c>
      <c r="AB122" t="s">
        <v>1214</v>
      </c>
    </row>
    <row r="123" spans="1:28" ht="15" thickBot="1">
      <c r="A123" s="123">
        <v>108</v>
      </c>
      <c r="B123" t="s">
        <v>1165</v>
      </c>
      <c r="F123" t="s">
        <v>1203</v>
      </c>
      <c r="G123" t="s">
        <v>1225</v>
      </c>
      <c r="K123" s="2" t="s">
        <v>1203</v>
      </c>
      <c r="L123" t="s">
        <v>1218</v>
      </c>
      <c r="S123" s="32" t="s">
        <v>1203</v>
      </c>
      <c r="T123" t="s">
        <v>1214</v>
      </c>
      <c r="W123" s="492">
        <v>13</v>
      </c>
      <c r="X123" t="s">
        <v>1054</v>
      </c>
      <c r="AA123" s="428" t="s">
        <v>1203</v>
      </c>
      <c r="AB123" t="s">
        <v>1269</v>
      </c>
    </row>
    <row r="124" spans="1:28" ht="15" thickBot="1">
      <c r="A124" s="123">
        <v>109</v>
      </c>
      <c r="B124" t="s">
        <v>993</v>
      </c>
      <c r="F124" t="s">
        <v>1203</v>
      </c>
      <c r="G124" t="s">
        <v>1262</v>
      </c>
      <c r="K124" s="2" t="s">
        <v>1203</v>
      </c>
      <c r="L124" t="s">
        <v>1225</v>
      </c>
      <c r="S124" s="30" t="s">
        <v>1203</v>
      </c>
      <c r="T124" t="s">
        <v>1213</v>
      </c>
      <c r="W124" s="492">
        <v>13</v>
      </c>
      <c r="X124" t="s">
        <v>1054</v>
      </c>
      <c r="AA124" s="428" t="s">
        <v>1203</v>
      </c>
      <c r="AB124" t="s">
        <v>1217</v>
      </c>
    </row>
    <row r="125" spans="1:28" ht="15" thickBot="1">
      <c r="A125" s="123">
        <v>110</v>
      </c>
      <c r="B125" t="s">
        <v>1166</v>
      </c>
      <c r="F125" t="s">
        <v>1203</v>
      </c>
      <c r="G125" t="s">
        <v>1263</v>
      </c>
      <c r="K125" s="2" t="s">
        <v>1203</v>
      </c>
      <c r="L125" t="s">
        <v>1262</v>
      </c>
      <c r="S125" s="30" t="s">
        <v>1276</v>
      </c>
      <c r="T125" t="s">
        <v>1277</v>
      </c>
      <c r="W125" s="492">
        <v>13</v>
      </c>
      <c r="X125" t="s">
        <v>1054</v>
      </c>
      <c r="AA125" s="428" t="s">
        <v>1203</v>
      </c>
      <c r="AB125" t="s">
        <v>1218</v>
      </c>
    </row>
    <row r="126" spans="1:28" ht="15" thickBot="1">
      <c r="A126" s="123">
        <v>111</v>
      </c>
      <c r="B126" t="s">
        <v>1167</v>
      </c>
      <c r="F126" t="s">
        <v>1203</v>
      </c>
      <c r="G126" t="s">
        <v>1220</v>
      </c>
      <c r="K126" s="2" t="s">
        <v>1203</v>
      </c>
      <c r="L126" t="s">
        <v>1263</v>
      </c>
      <c r="S126" s="30" t="s">
        <v>1278</v>
      </c>
      <c r="T126" t="s">
        <v>1279</v>
      </c>
      <c r="W126" s="492">
        <v>13</v>
      </c>
      <c r="X126" t="s">
        <v>1054</v>
      </c>
      <c r="AA126" s="428" t="s">
        <v>1203</v>
      </c>
      <c r="AB126" t="s">
        <v>1219</v>
      </c>
    </row>
    <row r="127" spans="1:28" ht="15" thickBot="1">
      <c r="A127" s="123">
        <v>112</v>
      </c>
      <c r="B127" t="s">
        <v>1168</v>
      </c>
      <c r="F127" t="s">
        <v>1203</v>
      </c>
      <c r="G127" t="s">
        <v>1110</v>
      </c>
      <c r="K127" s="13" t="s">
        <v>1203</v>
      </c>
      <c r="L127" t="s">
        <v>1220</v>
      </c>
      <c r="S127" s="30" t="s">
        <v>1278</v>
      </c>
      <c r="T127" t="s">
        <v>1280</v>
      </c>
      <c r="W127" s="492">
        <v>13</v>
      </c>
      <c r="X127" t="s">
        <v>1054</v>
      </c>
      <c r="AA127" s="428" t="s">
        <v>1203</v>
      </c>
      <c r="AB127" t="s">
        <v>1220</v>
      </c>
    </row>
    <row r="128" spans="1:28" ht="15" thickBot="1">
      <c r="A128" s="82">
        <v>113</v>
      </c>
      <c r="B128" t="s">
        <v>1169</v>
      </c>
      <c r="F128" t="s">
        <v>1203</v>
      </c>
      <c r="G128" t="s">
        <v>1213</v>
      </c>
      <c r="K128" s="13" t="s">
        <v>1203</v>
      </c>
      <c r="L128" t="s">
        <v>1110</v>
      </c>
      <c r="S128" s="30" t="s">
        <v>1278</v>
      </c>
      <c r="T128" t="s">
        <v>1281</v>
      </c>
      <c r="W128" s="492">
        <v>13</v>
      </c>
      <c r="X128" t="s">
        <v>1054</v>
      </c>
      <c r="AA128" s="428" t="s">
        <v>1203</v>
      </c>
      <c r="AB128" t="s">
        <v>1221</v>
      </c>
    </row>
    <row r="129" spans="1:28" ht="15" thickBot="1">
      <c r="A129" s="83">
        <v>113</v>
      </c>
      <c r="B129" t="s">
        <v>1170</v>
      </c>
      <c r="F129" t="s">
        <v>1203</v>
      </c>
      <c r="G129" t="s">
        <v>1264</v>
      </c>
      <c r="K129" s="2" t="s">
        <v>1203</v>
      </c>
      <c r="L129" t="s">
        <v>1213</v>
      </c>
      <c r="S129" s="30" t="s">
        <v>1203</v>
      </c>
      <c r="T129" t="s">
        <v>1219</v>
      </c>
      <c r="W129" s="492">
        <v>13</v>
      </c>
      <c r="X129" t="s">
        <v>1054</v>
      </c>
      <c r="AA129" s="428" t="s">
        <v>1203</v>
      </c>
      <c r="AB129" t="s">
        <v>1222</v>
      </c>
    </row>
    <row r="130" spans="1:28" ht="15" thickBot="1">
      <c r="A130" s="84">
        <v>113</v>
      </c>
      <c r="B130" t="s">
        <v>1171</v>
      </c>
      <c r="F130" t="s">
        <v>1203</v>
      </c>
      <c r="G130" t="s">
        <v>1221</v>
      </c>
      <c r="K130" s="13" t="s">
        <v>1203</v>
      </c>
      <c r="L130" t="s">
        <v>1264</v>
      </c>
      <c r="S130" s="30" t="s">
        <v>1203</v>
      </c>
      <c r="T130" t="s">
        <v>1269</v>
      </c>
      <c r="W130" s="492">
        <v>13</v>
      </c>
      <c r="X130" t="s">
        <v>1054</v>
      </c>
      <c r="AA130" s="428" t="s">
        <v>1223</v>
      </c>
      <c r="AB130" t="s">
        <v>867</v>
      </c>
    </row>
    <row r="131" spans="1:28" ht="15" thickBot="1">
      <c r="A131" s="123">
        <v>113</v>
      </c>
      <c r="B131" t="s">
        <v>1172</v>
      </c>
      <c r="F131" t="s">
        <v>1203</v>
      </c>
      <c r="G131" t="s">
        <v>1222</v>
      </c>
      <c r="K131" s="2" t="s">
        <v>1203</v>
      </c>
      <c r="L131" t="s">
        <v>1221</v>
      </c>
      <c r="S131" s="30" t="s">
        <v>1203</v>
      </c>
      <c r="T131" t="s">
        <v>1220</v>
      </c>
      <c r="W131" s="492">
        <v>13</v>
      </c>
      <c r="X131" t="s">
        <v>1054</v>
      </c>
      <c r="AA131" s="428" t="s">
        <v>1203</v>
      </c>
      <c r="AB131" t="s">
        <v>1224</v>
      </c>
    </row>
    <row r="132" spans="1:28" ht="15" thickBot="1">
      <c r="A132" s="401">
        <v>114</v>
      </c>
      <c r="B132" t="s">
        <v>1173</v>
      </c>
      <c r="F132" t="s">
        <v>1203</v>
      </c>
      <c r="G132" t="s">
        <v>103</v>
      </c>
      <c r="K132" s="2" t="s">
        <v>1203</v>
      </c>
      <c r="L132" t="s">
        <v>1222</v>
      </c>
      <c r="S132" s="30" t="s">
        <v>1203</v>
      </c>
      <c r="T132" t="s">
        <v>1222</v>
      </c>
      <c r="W132" s="492">
        <v>13</v>
      </c>
      <c r="X132" t="s">
        <v>1054</v>
      </c>
      <c r="AA132" s="428" t="s">
        <v>1203</v>
      </c>
      <c r="AB132" t="s">
        <v>1225</v>
      </c>
    </row>
    <row r="133" spans="1:28" ht="15" thickBot="1">
      <c r="A133" s="399">
        <v>115</v>
      </c>
      <c r="B133" t="s">
        <v>1174</v>
      </c>
      <c r="F133" t="s">
        <v>1203</v>
      </c>
      <c r="G133" t="s">
        <v>1265</v>
      </c>
      <c r="K133" s="2" t="s">
        <v>1203</v>
      </c>
      <c r="L133" t="s">
        <v>103</v>
      </c>
      <c r="S133" s="30" t="s">
        <v>58</v>
      </c>
      <c r="T133" t="s">
        <v>1282</v>
      </c>
      <c r="W133" s="492">
        <v>13</v>
      </c>
      <c r="X133" t="s">
        <v>1054</v>
      </c>
      <c r="AA133" s="428" t="s">
        <v>1203</v>
      </c>
      <c r="AB133" t="s">
        <v>1263</v>
      </c>
    </row>
    <row r="134" spans="1:28" ht="15" thickBot="1">
      <c r="A134" s="401">
        <v>116</v>
      </c>
      <c r="B134" t="s">
        <v>1175</v>
      </c>
      <c r="F134" t="s">
        <v>1203</v>
      </c>
      <c r="G134" t="s">
        <v>1212</v>
      </c>
      <c r="K134" s="2" t="s">
        <v>1203</v>
      </c>
      <c r="L134" t="s">
        <v>1273</v>
      </c>
      <c r="O134" s="455">
        <v>6</v>
      </c>
      <c r="P134" t="s">
        <v>1048</v>
      </c>
      <c r="S134" s="32" t="s">
        <v>1203</v>
      </c>
      <c r="T134" t="s">
        <v>103</v>
      </c>
      <c r="W134" s="492">
        <v>13</v>
      </c>
      <c r="X134" t="s">
        <v>1054</v>
      </c>
      <c r="AA134" s="428" t="s">
        <v>1203</v>
      </c>
      <c r="AB134" t="s">
        <v>103</v>
      </c>
    </row>
    <row r="135" spans="1:28" ht="15" thickBot="1">
      <c r="A135" s="399">
        <v>117</v>
      </c>
      <c r="B135" t="s">
        <v>1176</v>
      </c>
      <c r="F135" t="s">
        <v>1203</v>
      </c>
      <c r="G135" t="s">
        <v>1228</v>
      </c>
      <c r="K135" s="2" t="s">
        <v>1203</v>
      </c>
      <c r="L135" t="s">
        <v>1265</v>
      </c>
      <c r="O135" s="399">
        <v>8</v>
      </c>
      <c r="P135" t="s">
        <v>1049</v>
      </c>
      <c r="S135" s="32" t="s">
        <v>1203</v>
      </c>
      <c r="T135" t="s">
        <v>1234</v>
      </c>
      <c r="W135" s="492">
        <v>13</v>
      </c>
      <c r="X135" t="s">
        <v>1054</v>
      </c>
      <c r="AA135" s="428" t="s">
        <v>1203</v>
      </c>
      <c r="AB135" t="s">
        <v>1212</v>
      </c>
    </row>
    <row r="136" spans="1:28" ht="15" thickBot="1">
      <c r="A136" s="401">
        <v>118</v>
      </c>
      <c r="B136" t="s">
        <v>1177</v>
      </c>
      <c r="F136" t="s">
        <v>1203</v>
      </c>
      <c r="G136" t="s">
        <v>1229</v>
      </c>
      <c r="K136" s="2" t="s">
        <v>1203</v>
      </c>
      <c r="L136" t="s">
        <v>1212</v>
      </c>
      <c r="O136" s="469">
        <v>12</v>
      </c>
      <c r="P136" t="s">
        <v>1050</v>
      </c>
      <c r="S136" s="32" t="s">
        <v>58</v>
      </c>
      <c r="T136" t="s">
        <v>1283</v>
      </c>
      <c r="W136" s="492">
        <v>13</v>
      </c>
      <c r="X136" t="s">
        <v>1054</v>
      </c>
      <c r="AA136" s="428" t="s">
        <v>1203</v>
      </c>
      <c r="AB136" t="s">
        <v>1228</v>
      </c>
    </row>
    <row r="137" spans="1:28" ht="15" thickBot="1">
      <c r="A137" s="82">
        <v>119</v>
      </c>
      <c r="B137" t="s">
        <v>1178</v>
      </c>
      <c r="C137" s="522">
        <v>8.3333333333333329E-2</v>
      </c>
      <c r="F137" t="s">
        <v>1203</v>
      </c>
      <c r="G137" t="s">
        <v>1230</v>
      </c>
      <c r="K137" s="2" t="s">
        <v>1203</v>
      </c>
      <c r="L137" t="s">
        <v>1274</v>
      </c>
      <c r="O137" s="82">
        <v>13</v>
      </c>
      <c r="P137" t="s">
        <v>1051</v>
      </c>
      <c r="S137" s="32" t="s">
        <v>1203</v>
      </c>
      <c r="T137" t="s">
        <v>1261</v>
      </c>
      <c r="W137" s="492">
        <v>13</v>
      </c>
      <c r="X137" t="s">
        <v>1054</v>
      </c>
      <c r="AA137" s="428" t="s">
        <v>1203</v>
      </c>
      <c r="AB137" t="s">
        <v>1229</v>
      </c>
    </row>
    <row r="138" spans="1:28" ht="15" thickBot="1">
      <c r="A138" s="422">
        <v>119</v>
      </c>
      <c r="B138" t="s">
        <v>1178</v>
      </c>
      <c r="C138" t="s">
        <v>1179</v>
      </c>
      <c r="F138" t="s">
        <v>1203</v>
      </c>
      <c r="G138" t="s">
        <v>1207</v>
      </c>
      <c r="K138" s="2" t="s">
        <v>1203</v>
      </c>
      <c r="L138" t="s">
        <v>1275</v>
      </c>
      <c r="O138" s="422">
        <v>13</v>
      </c>
      <c r="P138" t="s">
        <v>1052</v>
      </c>
      <c r="S138" s="32" t="s">
        <v>1203</v>
      </c>
      <c r="T138" t="s">
        <v>1224</v>
      </c>
      <c r="W138" s="492">
        <v>13</v>
      </c>
      <c r="X138" t="s">
        <v>1054</v>
      </c>
      <c r="AA138" s="428" t="s">
        <v>1203</v>
      </c>
      <c r="AB138" t="s">
        <v>1230</v>
      </c>
    </row>
    <row r="139" spans="1:28" ht="15" thickBot="1">
      <c r="A139" s="422">
        <v>119</v>
      </c>
      <c r="B139" t="s">
        <v>1178</v>
      </c>
      <c r="C139" t="s">
        <v>1180</v>
      </c>
      <c r="F139" t="s">
        <v>1203</v>
      </c>
      <c r="G139" t="s">
        <v>1266</v>
      </c>
      <c r="K139" s="13" t="s">
        <v>1203</v>
      </c>
      <c r="L139" t="s">
        <v>1207</v>
      </c>
      <c r="O139" s="422">
        <v>13</v>
      </c>
      <c r="P139" t="s">
        <v>1053</v>
      </c>
      <c r="S139" s="415" t="s">
        <v>1203</v>
      </c>
      <c r="T139" t="s">
        <v>1260</v>
      </c>
      <c r="W139" s="492">
        <v>13</v>
      </c>
      <c r="X139" t="s">
        <v>1054</v>
      </c>
      <c r="AA139" s="428" t="s">
        <v>1203</v>
      </c>
      <c r="AB139" t="s">
        <v>1231</v>
      </c>
    </row>
    <row r="140" spans="1:28" ht="15" thickBot="1">
      <c r="A140" s="428">
        <v>119</v>
      </c>
      <c r="B140" t="s">
        <v>1178</v>
      </c>
      <c r="C140">
        <v>2</v>
      </c>
      <c r="F140" t="s">
        <v>1203</v>
      </c>
      <c r="G140" t="s">
        <v>1206</v>
      </c>
      <c r="K140" s="13" t="s">
        <v>1203</v>
      </c>
      <c r="L140" t="s">
        <v>1266</v>
      </c>
      <c r="O140" s="428">
        <v>13</v>
      </c>
      <c r="P140" t="s">
        <v>1054</v>
      </c>
      <c r="S140" s="417" t="s">
        <v>1203</v>
      </c>
      <c r="T140" t="s">
        <v>1214</v>
      </c>
      <c r="W140" s="492">
        <v>13</v>
      </c>
      <c r="X140" t="s">
        <v>1054</v>
      </c>
      <c r="AA140" s="428" t="s">
        <v>1203</v>
      </c>
      <c r="AB140" t="s">
        <v>1267</v>
      </c>
    </row>
    <row r="141" spans="1:28" ht="15" thickBot="1">
      <c r="A141" s="123">
        <v>120</v>
      </c>
      <c r="B141" t="s">
        <v>1181</v>
      </c>
      <c r="F141" t="s">
        <v>1203</v>
      </c>
      <c r="G141" t="s">
        <v>1231</v>
      </c>
      <c r="K141" s="2" t="s">
        <v>1203</v>
      </c>
      <c r="L141" t="s">
        <v>1206</v>
      </c>
      <c r="O141" s="403">
        <v>19</v>
      </c>
      <c r="P141" t="s">
        <v>1055</v>
      </c>
      <c r="S141" s="417" t="s">
        <v>1203</v>
      </c>
      <c r="T141" t="s">
        <v>1272</v>
      </c>
      <c r="W141" s="492">
        <v>13</v>
      </c>
      <c r="X141" t="s">
        <v>1054</v>
      </c>
      <c r="AA141" s="428" t="s">
        <v>1203</v>
      </c>
      <c r="AB141" t="s">
        <v>1234</v>
      </c>
    </row>
    <row r="142" spans="1:28" ht="15" thickBot="1">
      <c r="A142" s="123">
        <v>121</v>
      </c>
      <c r="B142" t="s">
        <v>1182</v>
      </c>
      <c r="F142" t="s">
        <v>1203</v>
      </c>
      <c r="G142" t="s">
        <v>1217</v>
      </c>
      <c r="K142" s="2" t="s">
        <v>1203</v>
      </c>
      <c r="L142" t="s">
        <v>1231</v>
      </c>
      <c r="O142" s="82">
        <v>23</v>
      </c>
      <c r="P142" t="s">
        <v>1056</v>
      </c>
      <c r="S142" s="417" t="s">
        <v>1203</v>
      </c>
      <c r="T142" t="s">
        <v>1218</v>
      </c>
      <c r="W142" s="492">
        <v>13</v>
      </c>
      <c r="X142" t="s">
        <v>1054</v>
      </c>
      <c r="AA142" s="428" t="s">
        <v>1203</v>
      </c>
      <c r="AB142" t="s">
        <v>1235</v>
      </c>
    </row>
    <row r="143" spans="1:28" ht="15" thickBot="1">
      <c r="A143" s="123">
        <v>122</v>
      </c>
      <c r="B143" t="s">
        <v>1183</v>
      </c>
      <c r="F143" t="s">
        <v>1203</v>
      </c>
      <c r="G143" t="s">
        <v>1267</v>
      </c>
      <c r="K143" s="2" t="s">
        <v>1203</v>
      </c>
      <c r="L143" t="s">
        <v>1217</v>
      </c>
      <c r="O143" s="83">
        <v>23</v>
      </c>
      <c r="P143" t="s">
        <v>1057</v>
      </c>
      <c r="S143" s="417" t="s">
        <v>1203</v>
      </c>
      <c r="T143" t="s">
        <v>1225</v>
      </c>
      <c r="W143" s="492">
        <v>13</v>
      </c>
      <c r="X143" t="s">
        <v>1054</v>
      </c>
      <c r="AA143" s="428" t="s">
        <v>1223</v>
      </c>
      <c r="AB143" t="s">
        <v>1236</v>
      </c>
    </row>
    <row r="144" spans="1:28" ht="15" thickBot="1">
      <c r="A144" s="123">
        <v>123</v>
      </c>
      <c r="B144" t="s">
        <v>1184</v>
      </c>
      <c r="C144">
        <v>2</v>
      </c>
      <c r="F144" t="s">
        <v>1203</v>
      </c>
      <c r="G144" t="s">
        <v>1234</v>
      </c>
      <c r="K144" s="2" t="s">
        <v>1203</v>
      </c>
      <c r="L144" t="s">
        <v>1267</v>
      </c>
      <c r="O144" s="123">
        <v>23</v>
      </c>
      <c r="P144" t="s">
        <v>1058</v>
      </c>
      <c r="S144" s="417" t="s">
        <v>1203</v>
      </c>
      <c r="T144" t="s">
        <v>1262</v>
      </c>
      <c r="W144" s="492">
        <v>13</v>
      </c>
      <c r="X144" t="s">
        <v>1054</v>
      </c>
      <c r="AA144" s="428" t="s">
        <v>1223</v>
      </c>
      <c r="AB144" t="s">
        <v>1237</v>
      </c>
    </row>
    <row r="145" spans="1:24" ht="15" thickBot="1">
      <c r="A145" s="480">
        <v>123</v>
      </c>
      <c r="B145" t="s">
        <v>1185</v>
      </c>
      <c r="C145" t="s">
        <v>1186</v>
      </c>
      <c r="F145" t="s">
        <v>1203</v>
      </c>
      <c r="G145" t="s">
        <v>1268</v>
      </c>
      <c r="K145" s="2" t="s">
        <v>1203</v>
      </c>
      <c r="L145" t="s">
        <v>1234</v>
      </c>
      <c r="O145" s="399">
        <v>28</v>
      </c>
      <c r="P145" t="s">
        <v>1059</v>
      </c>
      <c r="S145" s="417" t="s">
        <v>1203</v>
      </c>
      <c r="T145" t="s">
        <v>1263</v>
      </c>
      <c r="W145" s="492">
        <v>13</v>
      </c>
      <c r="X145" t="s">
        <v>1054</v>
      </c>
    </row>
    <row r="146" spans="1:24" ht="15" thickBot="1">
      <c r="A146" s="123">
        <v>124</v>
      </c>
      <c r="B146" t="s">
        <v>1187</v>
      </c>
      <c r="F146" t="s">
        <v>1203</v>
      </c>
      <c r="G146" t="s">
        <v>1269</v>
      </c>
      <c r="K146" s="2" t="s">
        <v>1203</v>
      </c>
      <c r="L146" t="s">
        <v>1268</v>
      </c>
      <c r="O146" s="401">
        <v>30</v>
      </c>
      <c r="P146" t="s">
        <v>1060</v>
      </c>
      <c r="S146" s="417" t="s">
        <v>1203</v>
      </c>
      <c r="T146" t="s">
        <v>1220</v>
      </c>
      <c r="W146" s="492">
        <v>13</v>
      </c>
      <c r="X146" t="s">
        <v>1054</v>
      </c>
    </row>
    <row r="147" spans="1:24" ht="15" thickBot="1">
      <c r="A147" s="123">
        <v>125</v>
      </c>
      <c r="B147" t="s">
        <v>663</v>
      </c>
      <c r="F147" t="s">
        <v>1223</v>
      </c>
      <c r="G147" t="s">
        <v>1236</v>
      </c>
      <c r="K147" s="2" t="s">
        <v>1203</v>
      </c>
      <c r="L147" t="s">
        <v>1269</v>
      </c>
      <c r="O147" s="398">
        <v>31</v>
      </c>
      <c r="P147" t="s">
        <v>1061</v>
      </c>
      <c r="S147" s="417" t="s">
        <v>1203</v>
      </c>
      <c r="T147" t="s">
        <v>1110</v>
      </c>
      <c r="W147" s="492">
        <v>13</v>
      </c>
      <c r="X147" t="s">
        <v>1054</v>
      </c>
    </row>
    <row r="148" spans="1:24" ht="15" thickBot="1">
      <c r="A148" s="123">
        <v>126</v>
      </c>
      <c r="B148" t="s">
        <v>1188</v>
      </c>
      <c r="F148" t="s">
        <v>1223</v>
      </c>
      <c r="G148" t="s">
        <v>1237</v>
      </c>
      <c r="K148" s="2" t="s">
        <v>1223</v>
      </c>
      <c r="L148" t="s">
        <v>1236</v>
      </c>
      <c r="O148" s="82">
        <v>32</v>
      </c>
      <c r="P148" t="s">
        <v>1062</v>
      </c>
      <c r="S148" s="417" t="s">
        <v>1203</v>
      </c>
      <c r="T148" t="s">
        <v>1213</v>
      </c>
      <c r="W148" s="492">
        <v>13</v>
      </c>
      <c r="X148" t="s">
        <v>1054</v>
      </c>
    </row>
    <row r="149" spans="1:24" ht="15" thickBot="1">
      <c r="A149" s="123">
        <v>127</v>
      </c>
      <c r="B149" t="s">
        <v>1005</v>
      </c>
      <c r="F149" t="s">
        <v>1223</v>
      </c>
      <c r="G149" t="s">
        <v>1270</v>
      </c>
      <c r="K149" s="2" t="s">
        <v>1223</v>
      </c>
      <c r="L149" t="s">
        <v>1237</v>
      </c>
      <c r="O149" s="83">
        <v>32</v>
      </c>
      <c r="P149" t="s">
        <v>1063</v>
      </c>
      <c r="S149" s="417" t="s">
        <v>1203</v>
      </c>
      <c r="T149" t="s">
        <v>1264</v>
      </c>
      <c r="W149" s="492">
        <v>13</v>
      </c>
      <c r="X149" t="s">
        <v>1054</v>
      </c>
    </row>
    <row r="150" spans="1:24" ht="15" thickBot="1">
      <c r="A150" s="123">
        <v>128</v>
      </c>
      <c r="B150" t="s">
        <v>1010</v>
      </c>
      <c r="F150" t="s">
        <v>1203</v>
      </c>
      <c r="G150" t="s">
        <v>1235</v>
      </c>
      <c r="O150" s="83">
        <v>32</v>
      </c>
      <c r="P150" t="s">
        <v>1064</v>
      </c>
      <c r="S150" s="417" t="s">
        <v>1203</v>
      </c>
      <c r="T150" t="s">
        <v>1221</v>
      </c>
      <c r="W150" s="492">
        <v>13</v>
      </c>
      <c r="X150" t="s">
        <v>1054</v>
      </c>
    </row>
    <row r="151" spans="1:24" ht="15" thickBot="1">
      <c r="A151" s="123">
        <v>129</v>
      </c>
      <c r="B151" t="s">
        <v>1189</v>
      </c>
      <c r="O151" s="83">
        <v>32</v>
      </c>
      <c r="P151" t="s">
        <v>1065</v>
      </c>
      <c r="S151" s="417" t="s">
        <v>1203</v>
      </c>
      <c r="T151" t="s">
        <v>103</v>
      </c>
      <c r="W151" s="492">
        <v>13</v>
      </c>
      <c r="X151" t="s">
        <v>1054</v>
      </c>
    </row>
    <row r="152" spans="1:24" ht="15" thickBot="1">
      <c r="A152" s="123">
        <v>130</v>
      </c>
      <c r="B152" t="s">
        <v>671</v>
      </c>
      <c r="O152" s="83">
        <v>32</v>
      </c>
      <c r="P152" t="s">
        <v>1066</v>
      </c>
      <c r="S152" s="417" t="s">
        <v>1203</v>
      </c>
      <c r="T152" t="s">
        <v>1265</v>
      </c>
      <c r="W152" s="492">
        <v>13</v>
      </c>
      <c r="X152" t="s">
        <v>1054</v>
      </c>
    </row>
    <row r="153" spans="1:24" ht="15" thickBot="1">
      <c r="A153" s="123">
        <v>131</v>
      </c>
      <c r="B153" t="s">
        <v>1190</v>
      </c>
      <c r="O153" s="83">
        <v>32</v>
      </c>
      <c r="P153" t="s">
        <v>1067</v>
      </c>
      <c r="S153" s="417" t="s">
        <v>1203</v>
      </c>
      <c r="T153" t="s">
        <v>1212</v>
      </c>
      <c r="W153" s="492">
        <v>13</v>
      </c>
      <c r="X153" t="s">
        <v>1054</v>
      </c>
    </row>
    <row r="154" spans="1:24" ht="15" thickBot="1">
      <c r="A154" s="123">
        <v>132</v>
      </c>
      <c r="B154" t="s">
        <v>1191</v>
      </c>
      <c r="O154" s="123">
        <v>32</v>
      </c>
      <c r="P154" t="s">
        <v>14</v>
      </c>
      <c r="S154" s="417" t="s">
        <v>1203</v>
      </c>
      <c r="T154" t="s">
        <v>1228</v>
      </c>
      <c r="W154" s="492">
        <v>13</v>
      </c>
      <c r="X154" t="s">
        <v>1054</v>
      </c>
    </row>
    <row r="155" spans="1:24" ht="15" thickBot="1">
      <c r="A155" s="123">
        <v>133</v>
      </c>
      <c r="B155" t="s">
        <v>1192</v>
      </c>
      <c r="O155" s="398">
        <v>33</v>
      </c>
      <c r="P155" t="s">
        <v>1068</v>
      </c>
      <c r="S155" s="417" t="s">
        <v>1203</v>
      </c>
      <c r="T155" t="s">
        <v>1229</v>
      </c>
      <c r="W155" s="492">
        <v>13</v>
      </c>
      <c r="X155" t="s">
        <v>1054</v>
      </c>
    </row>
    <row r="156" spans="1:24" ht="15" thickBot="1">
      <c r="A156" s="123">
        <v>134</v>
      </c>
      <c r="B156" t="s">
        <v>1193</v>
      </c>
      <c r="O156" s="400">
        <v>34</v>
      </c>
      <c r="P156" t="s">
        <v>1069</v>
      </c>
      <c r="S156" s="417" t="s">
        <v>1203</v>
      </c>
      <c r="T156" t="s">
        <v>1230</v>
      </c>
      <c r="W156" s="492">
        <v>13</v>
      </c>
      <c r="X156" t="s">
        <v>1054</v>
      </c>
    </row>
    <row r="157" spans="1:24" ht="15" thickBot="1">
      <c r="A157" s="123">
        <v>135</v>
      </c>
      <c r="B157" t="s">
        <v>677</v>
      </c>
      <c r="O157" s="398">
        <v>35</v>
      </c>
      <c r="P157" t="s">
        <v>1070</v>
      </c>
      <c r="S157" s="417" t="s">
        <v>1203</v>
      </c>
      <c r="T157" t="s">
        <v>1207</v>
      </c>
      <c r="W157" s="492">
        <v>13</v>
      </c>
      <c r="X157" t="s">
        <v>1054</v>
      </c>
    </row>
    <row r="158" spans="1:24" ht="15" thickBot="1">
      <c r="A158" s="123">
        <v>136</v>
      </c>
      <c r="B158" t="s">
        <v>1194</v>
      </c>
      <c r="O158" s="398">
        <v>37</v>
      </c>
      <c r="P158" t="s">
        <v>1071</v>
      </c>
      <c r="S158" s="417" t="s">
        <v>1203</v>
      </c>
      <c r="T158" t="s">
        <v>1266</v>
      </c>
      <c r="W158" s="492">
        <v>13</v>
      </c>
      <c r="X158" t="s">
        <v>1054</v>
      </c>
    </row>
    <row r="159" spans="1:24" ht="15" thickBot="1">
      <c r="A159" s="123">
        <v>137</v>
      </c>
      <c r="B159" t="s">
        <v>1195</v>
      </c>
      <c r="O159" s="402">
        <v>39</v>
      </c>
      <c r="P159" t="s">
        <v>1072</v>
      </c>
      <c r="S159" s="417" t="s">
        <v>1203</v>
      </c>
      <c r="T159" t="s">
        <v>1206</v>
      </c>
      <c r="W159" s="492">
        <v>13</v>
      </c>
      <c r="X159" t="s">
        <v>1054</v>
      </c>
    </row>
    <row r="160" spans="1:24" ht="15" thickBot="1">
      <c r="A160" s="123">
        <v>138</v>
      </c>
      <c r="B160" t="s">
        <v>683</v>
      </c>
      <c r="O160" s="399">
        <v>40</v>
      </c>
      <c r="P160" t="s">
        <v>1073</v>
      </c>
      <c r="Q160" t="s">
        <v>1074</v>
      </c>
      <c r="S160" s="417" t="s">
        <v>1203</v>
      </c>
      <c r="T160" t="s">
        <v>1231</v>
      </c>
      <c r="W160" s="492">
        <v>13</v>
      </c>
      <c r="X160" t="s">
        <v>1054</v>
      </c>
    </row>
    <row r="161" spans="1:24" ht="15" thickBot="1">
      <c r="A161" s="123">
        <v>139</v>
      </c>
      <c r="B161" t="s">
        <v>1196</v>
      </c>
      <c r="C161" t="s">
        <v>1197</v>
      </c>
      <c r="O161" s="403">
        <v>41</v>
      </c>
      <c r="P161" t="s">
        <v>1075</v>
      </c>
      <c r="S161" s="417" t="s">
        <v>1203</v>
      </c>
      <c r="T161" t="s">
        <v>1217</v>
      </c>
      <c r="W161" s="492">
        <v>13</v>
      </c>
      <c r="X161" t="s">
        <v>1054</v>
      </c>
    </row>
    <row r="162" spans="1:24" ht="15" thickBot="1">
      <c r="A162" s="123">
        <v>140</v>
      </c>
      <c r="B162" t="s">
        <v>1018</v>
      </c>
      <c r="O162" s="82">
        <v>45</v>
      </c>
      <c r="P162" t="s">
        <v>1076</v>
      </c>
      <c r="S162" s="417" t="s">
        <v>1203</v>
      </c>
      <c r="T162" t="s">
        <v>1268</v>
      </c>
      <c r="W162" s="504"/>
    </row>
    <row r="163" spans="1:24" ht="15" thickBot="1">
      <c r="A163" s="123">
        <v>141</v>
      </c>
      <c r="B163" t="s">
        <v>1198</v>
      </c>
      <c r="C163" t="s">
        <v>1199</v>
      </c>
      <c r="O163" s="83">
        <v>45</v>
      </c>
      <c r="P163" t="s">
        <v>1077</v>
      </c>
      <c r="S163" s="417" t="s">
        <v>1223</v>
      </c>
      <c r="T163" t="s">
        <v>1236</v>
      </c>
      <c r="W163" s="492">
        <v>19</v>
      </c>
      <c r="X163" t="s">
        <v>1055</v>
      </c>
    </row>
    <row r="164" spans="1:24" ht="15" thickBot="1">
      <c r="A164" s="123">
        <v>142</v>
      </c>
      <c r="B164" t="s">
        <v>1200</v>
      </c>
      <c r="O164" s="83">
        <v>45</v>
      </c>
      <c r="P164" t="s">
        <v>1078</v>
      </c>
      <c r="S164" s="417" t="s">
        <v>1223</v>
      </c>
      <c r="T164" t="s">
        <v>1237</v>
      </c>
      <c r="W164" s="492">
        <v>19</v>
      </c>
      <c r="X164" t="s">
        <v>1055</v>
      </c>
    </row>
    <row r="165" spans="1:24" ht="15" thickBot="1">
      <c r="A165" s="123">
        <v>143</v>
      </c>
      <c r="B165" t="s">
        <v>1025</v>
      </c>
      <c r="O165" s="123">
        <v>45</v>
      </c>
      <c r="P165" t="s">
        <v>1079</v>
      </c>
      <c r="S165" s="31" t="s">
        <v>1223</v>
      </c>
      <c r="T165" t="s">
        <v>867</v>
      </c>
      <c r="W165" s="492">
        <v>19</v>
      </c>
      <c r="X165" t="s">
        <v>1055</v>
      </c>
    </row>
    <row r="166" spans="1:24" ht="15" thickBot="1">
      <c r="A166" s="123">
        <v>144</v>
      </c>
      <c r="B166" t="s">
        <v>687</v>
      </c>
      <c r="O166" s="401">
        <v>46</v>
      </c>
      <c r="P166" t="s">
        <v>1080</v>
      </c>
      <c r="W166" s="492">
        <v>19</v>
      </c>
      <c r="X166" t="s">
        <v>1055</v>
      </c>
    </row>
    <row r="167" spans="1:24" ht="15" thickBot="1">
      <c r="A167" s="123">
        <v>145</v>
      </c>
      <c r="B167" t="s">
        <v>1027</v>
      </c>
      <c r="O167" s="404">
        <v>47</v>
      </c>
      <c r="P167" t="s">
        <v>1081</v>
      </c>
      <c r="W167" s="492">
        <v>19</v>
      </c>
      <c r="X167" t="s">
        <v>1055</v>
      </c>
    </row>
    <row r="168" spans="1:24" ht="15" thickBot="1">
      <c r="A168" s="123">
        <v>147</v>
      </c>
      <c r="B168" t="s">
        <v>1031</v>
      </c>
      <c r="O168" s="399">
        <v>48</v>
      </c>
      <c r="P168" t="s">
        <v>1082</v>
      </c>
      <c r="W168" s="492">
        <v>19</v>
      </c>
      <c r="X168" t="s">
        <v>1055</v>
      </c>
    </row>
    <row r="169" spans="1:24" ht="15" thickBot="1">
      <c r="A169" s="123">
        <v>148</v>
      </c>
      <c r="B169" t="s">
        <v>1201</v>
      </c>
      <c r="O169" s="404">
        <v>51</v>
      </c>
      <c r="P169" t="s">
        <v>1083</v>
      </c>
      <c r="Q169" t="s">
        <v>1084</v>
      </c>
      <c r="W169" s="492">
        <v>19</v>
      </c>
      <c r="X169" t="s">
        <v>1055</v>
      </c>
    </row>
    <row r="170" spans="1:24" ht="15" thickBot="1">
      <c r="A170" s="123">
        <v>149</v>
      </c>
      <c r="B170" t="s">
        <v>1202</v>
      </c>
      <c r="O170" s="404">
        <v>52</v>
      </c>
      <c r="P170" t="s">
        <v>1085</v>
      </c>
      <c r="W170" s="492">
        <v>19</v>
      </c>
      <c r="X170" t="s">
        <v>1055</v>
      </c>
    </row>
    <row r="171" spans="1:24" ht="15" thickBot="1">
      <c r="A171" s="82" t="s">
        <v>1203</v>
      </c>
      <c r="B171" t="s">
        <v>1204</v>
      </c>
      <c r="O171" s="399">
        <v>53</v>
      </c>
      <c r="P171" t="s">
        <v>1086</v>
      </c>
      <c r="W171" s="492">
        <v>19</v>
      </c>
      <c r="X171" t="s">
        <v>1055</v>
      </c>
    </row>
    <row r="172" spans="1:24" ht="15" thickBot="1">
      <c r="A172" s="83" t="s">
        <v>1203</v>
      </c>
      <c r="B172" t="s">
        <v>1205</v>
      </c>
      <c r="O172" s="402">
        <v>54</v>
      </c>
      <c r="P172" t="s">
        <v>1087</v>
      </c>
      <c r="W172" s="492">
        <v>19</v>
      </c>
      <c r="X172" t="s">
        <v>1055</v>
      </c>
    </row>
    <row r="173" spans="1:24" ht="15" thickBot="1">
      <c r="A173" s="123" t="s">
        <v>1203</v>
      </c>
      <c r="B173" t="s">
        <v>1206</v>
      </c>
      <c r="O173" s="398">
        <v>55</v>
      </c>
      <c r="P173" t="s">
        <v>1088</v>
      </c>
      <c r="W173" s="492">
        <v>19</v>
      </c>
      <c r="X173" t="s">
        <v>1055</v>
      </c>
    </row>
    <row r="174" spans="1:24" ht="15" thickBot="1">
      <c r="A174" s="123" t="s">
        <v>1203</v>
      </c>
      <c r="B174" t="s">
        <v>1207</v>
      </c>
      <c r="O174" s="115">
        <v>58</v>
      </c>
      <c r="P174" t="s">
        <v>1089</v>
      </c>
      <c r="W174" s="492">
        <v>19</v>
      </c>
      <c r="X174" t="s">
        <v>1055</v>
      </c>
    </row>
    <row r="175" spans="1:24" ht="15" thickBot="1">
      <c r="A175" s="123" t="s">
        <v>1203</v>
      </c>
      <c r="B175" t="s">
        <v>1208</v>
      </c>
      <c r="C175" t="s">
        <v>1209</v>
      </c>
      <c r="O175" s="83">
        <v>58</v>
      </c>
      <c r="P175" t="s">
        <v>1090</v>
      </c>
      <c r="W175" s="492">
        <v>19</v>
      </c>
      <c r="X175" t="s">
        <v>1055</v>
      </c>
    </row>
    <row r="176" spans="1:24" ht="15" thickBot="1">
      <c r="A176" s="123" t="s">
        <v>1203</v>
      </c>
      <c r="B176" t="s">
        <v>1210</v>
      </c>
      <c r="C176" t="s">
        <v>1211</v>
      </c>
      <c r="O176" s="151">
        <v>58</v>
      </c>
      <c r="P176" t="s">
        <v>1091</v>
      </c>
      <c r="W176" s="492">
        <v>19</v>
      </c>
      <c r="X176" t="s">
        <v>1055</v>
      </c>
    </row>
    <row r="177" spans="1:24" ht="15" thickBot="1">
      <c r="A177" s="123" t="s">
        <v>1203</v>
      </c>
      <c r="B177" t="s">
        <v>1212</v>
      </c>
      <c r="O177" s="123">
        <v>58</v>
      </c>
      <c r="P177" t="s">
        <v>1092</v>
      </c>
      <c r="W177" s="492">
        <v>19</v>
      </c>
      <c r="X177" t="s">
        <v>1055</v>
      </c>
    </row>
    <row r="178" spans="1:24" ht="15" thickBot="1">
      <c r="A178" s="123" t="s">
        <v>1203</v>
      </c>
      <c r="B178" t="s">
        <v>1213</v>
      </c>
      <c r="O178" s="400">
        <v>59</v>
      </c>
      <c r="P178" t="s">
        <v>1093</v>
      </c>
      <c r="W178" s="492">
        <v>19</v>
      </c>
      <c r="X178" t="s">
        <v>1055</v>
      </c>
    </row>
    <row r="179" spans="1:24" ht="15" thickBot="1">
      <c r="A179" s="123" t="s">
        <v>1203</v>
      </c>
      <c r="B179" t="s">
        <v>1214</v>
      </c>
      <c r="O179" s="82">
        <v>60</v>
      </c>
      <c r="P179" t="s">
        <v>1094</v>
      </c>
      <c r="W179" s="492">
        <v>19</v>
      </c>
      <c r="X179" t="s">
        <v>1055</v>
      </c>
    </row>
    <row r="180" spans="1:24" ht="15" thickBot="1">
      <c r="A180" s="123" t="s">
        <v>1203</v>
      </c>
      <c r="B180" t="s">
        <v>1215</v>
      </c>
      <c r="C180" t="s">
        <v>1216</v>
      </c>
      <c r="O180" s="83">
        <v>60</v>
      </c>
      <c r="P180" t="s">
        <v>1095</v>
      </c>
      <c r="W180" s="492">
        <v>19</v>
      </c>
      <c r="X180" t="s">
        <v>1055</v>
      </c>
    </row>
    <row r="181" spans="1:24" ht="15" thickBot="1">
      <c r="A181" s="123" t="s">
        <v>1203</v>
      </c>
      <c r="B181" t="s">
        <v>1217</v>
      </c>
      <c r="O181" s="83">
        <v>60</v>
      </c>
      <c r="P181" t="s">
        <v>1096</v>
      </c>
      <c r="W181" s="492">
        <v>19</v>
      </c>
      <c r="X181" t="s">
        <v>1055</v>
      </c>
    </row>
    <row r="182" spans="1:24" ht="15" thickBot="1">
      <c r="A182" s="123" t="s">
        <v>1203</v>
      </c>
      <c r="B182" t="s">
        <v>1218</v>
      </c>
      <c r="O182" s="83">
        <v>60</v>
      </c>
      <c r="P182" t="s">
        <v>1097</v>
      </c>
      <c r="W182" s="492">
        <v>19</v>
      </c>
      <c r="X182" t="s">
        <v>1055</v>
      </c>
    </row>
    <row r="183" spans="1:24" ht="15" thickBot="1">
      <c r="A183" s="123" t="s">
        <v>1203</v>
      </c>
      <c r="B183" t="s">
        <v>1219</v>
      </c>
      <c r="O183" s="123">
        <v>60</v>
      </c>
      <c r="P183" t="s">
        <v>1098</v>
      </c>
      <c r="W183" s="492">
        <v>19</v>
      </c>
      <c r="X183" t="s">
        <v>1055</v>
      </c>
    </row>
    <row r="184" spans="1:24" ht="15" thickBot="1">
      <c r="A184" s="123" t="s">
        <v>1203</v>
      </c>
      <c r="B184" t="s">
        <v>1220</v>
      </c>
      <c r="O184" s="399">
        <v>61</v>
      </c>
      <c r="P184" t="s">
        <v>1099</v>
      </c>
      <c r="W184" s="492">
        <v>19</v>
      </c>
      <c r="X184" t="s">
        <v>1055</v>
      </c>
    </row>
    <row r="185" spans="1:24" ht="15" thickBot="1">
      <c r="A185" s="123" t="s">
        <v>1203</v>
      </c>
      <c r="B185" t="s">
        <v>1221</v>
      </c>
      <c r="O185" s="82">
        <v>63</v>
      </c>
      <c r="P185" t="s">
        <v>1100</v>
      </c>
      <c r="W185" s="492">
        <v>19</v>
      </c>
      <c r="X185" t="s">
        <v>1055</v>
      </c>
    </row>
    <row r="186" spans="1:24" ht="15" thickBot="1">
      <c r="A186" s="123" t="s">
        <v>1203</v>
      </c>
      <c r="B186" t="s">
        <v>1222</v>
      </c>
      <c r="O186" s="83">
        <v>63</v>
      </c>
      <c r="P186" t="s">
        <v>1101</v>
      </c>
      <c r="W186" s="492">
        <v>19</v>
      </c>
      <c r="X186" t="s">
        <v>1055</v>
      </c>
    </row>
    <row r="187" spans="1:24" ht="15" thickBot="1">
      <c r="A187" s="123" t="s">
        <v>1223</v>
      </c>
      <c r="B187" t="s">
        <v>867</v>
      </c>
      <c r="O187" s="83">
        <v>63</v>
      </c>
      <c r="P187" t="s">
        <v>1102</v>
      </c>
      <c r="W187" s="492">
        <v>19</v>
      </c>
      <c r="X187" t="s">
        <v>1055</v>
      </c>
    </row>
    <row r="188" spans="1:24" ht="15" thickBot="1">
      <c r="A188" s="123" t="s">
        <v>1203</v>
      </c>
      <c r="B188" t="s">
        <v>1224</v>
      </c>
      <c r="O188" s="83">
        <v>63</v>
      </c>
      <c r="P188" t="s">
        <v>1103</v>
      </c>
      <c r="W188" s="492">
        <v>19</v>
      </c>
      <c r="X188" t="s">
        <v>1055</v>
      </c>
    </row>
    <row r="189" spans="1:24" ht="15" thickBot="1">
      <c r="A189" s="123" t="s">
        <v>1203</v>
      </c>
      <c r="B189" t="s">
        <v>1225</v>
      </c>
      <c r="O189" s="156">
        <v>63</v>
      </c>
      <c r="P189" t="s">
        <v>12</v>
      </c>
      <c r="W189" s="492">
        <v>19</v>
      </c>
      <c r="X189" t="s">
        <v>1055</v>
      </c>
    </row>
    <row r="190" spans="1:24" ht="15" thickBot="1">
      <c r="A190" s="123" t="s">
        <v>1203</v>
      </c>
      <c r="B190" t="s">
        <v>1226</v>
      </c>
      <c r="C190" t="s">
        <v>1227</v>
      </c>
      <c r="O190" s="151">
        <v>63</v>
      </c>
      <c r="P190" t="s">
        <v>1104</v>
      </c>
      <c r="W190" s="492">
        <v>19</v>
      </c>
      <c r="X190" t="s">
        <v>1055</v>
      </c>
    </row>
    <row r="191" spans="1:24" ht="15" thickBot="1">
      <c r="A191" s="123" t="s">
        <v>1203</v>
      </c>
      <c r="B191" t="s">
        <v>103</v>
      </c>
      <c r="O191" s="399">
        <v>64</v>
      </c>
      <c r="P191" t="s">
        <v>1105</v>
      </c>
      <c r="W191" s="492">
        <v>19</v>
      </c>
      <c r="X191" t="s">
        <v>1055</v>
      </c>
    </row>
    <row r="192" spans="1:24" ht="15" thickBot="1">
      <c r="A192" s="123" t="s">
        <v>1203</v>
      </c>
      <c r="B192" t="s">
        <v>1212</v>
      </c>
      <c r="O192" s="115">
        <v>65</v>
      </c>
      <c r="P192" t="s">
        <v>1106</v>
      </c>
      <c r="Q192" t="s">
        <v>1107</v>
      </c>
      <c r="W192" s="492">
        <v>19</v>
      </c>
      <c r="X192" t="s">
        <v>1055</v>
      </c>
    </row>
    <row r="193" spans="1:24" ht="15" thickBot="1">
      <c r="A193" s="123" t="s">
        <v>1203</v>
      </c>
      <c r="B193" t="s">
        <v>1228</v>
      </c>
      <c r="O193" s="83">
        <v>65</v>
      </c>
      <c r="P193" t="s">
        <v>1106</v>
      </c>
      <c r="Q193" t="s">
        <v>1108</v>
      </c>
      <c r="W193" s="492">
        <v>19</v>
      </c>
      <c r="X193" t="s">
        <v>1055</v>
      </c>
    </row>
    <row r="194" spans="1:24" ht="15" thickBot="1">
      <c r="A194" s="123" t="s">
        <v>1203</v>
      </c>
      <c r="B194" t="s">
        <v>1229</v>
      </c>
      <c r="O194" s="83">
        <v>65</v>
      </c>
      <c r="P194" t="s">
        <v>1106</v>
      </c>
      <c r="Q194" t="s">
        <v>1109</v>
      </c>
      <c r="W194" s="492">
        <v>19</v>
      </c>
      <c r="X194" t="s">
        <v>1055</v>
      </c>
    </row>
    <row r="195" spans="1:24" ht="15" thickBot="1">
      <c r="A195" s="123" t="s">
        <v>1203</v>
      </c>
      <c r="B195" t="s">
        <v>1230</v>
      </c>
      <c r="O195" s="156">
        <v>65</v>
      </c>
      <c r="P195" t="s">
        <v>1106</v>
      </c>
      <c r="Q195" t="s">
        <v>440</v>
      </c>
      <c r="W195" s="492">
        <v>19</v>
      </c>
      <c r="X195" t="s">
        <v>1055</v>
      </c>
    </row>
    <row r="196" spans="1:24" ht="15" thickBot="1">
      <c r="A196" s="123" t="s">
        <v>1203</v>
      </c>
      <c r="B196" t="s">
        <v>1231</v>
      </c>
      <c r="O196" s="401">
        <v>66</v>
      </c>
      <c r="P196" t="s">
        <v>1110</v>
      </c>
      <c r="W196" s="492">
        <v>19</v>
      </c>
      <c r="X196" t="s">
        <v>1055</v>
      </c>
    </row>
    <row r="197" spans="1:24" ht="15" thickBot="1">
      <c r="A197" s="123" t="s">
        <v>1203</v>
      </c>
      <c r="B197" t="s">
        <v>1232</v>
      </c>
      <c r="C197" t="s">
        <v>1233</v>
      </c>
      <c r="O197" s="399">
        <v>68</v>
      </c>
      <c r="P197" t="s">
        <v>444</v>
      </c>
      <c r="W197" s="492">
        <v>19</v>
      </c>
      <c r="X197" t="s">
        <v>1055</v>
      </c>
    </row>
    <row r="198" spans="1:24" ht="15" thickBot="1">
      <c r="A198" s="123" t="s">
        <v>1203</v>
      </c>
      <c r="B198" t="s">
        <v>1234</v>
      </c>
      <c r="O198" s="401">
        <v>69</v>
      </c>
      <c r="P198" t="s">
        <v>1111</v>
      </c>
      <c r="Q198" t="s">
        <v>1112</v>
      </c>
      <c r="W198" s="492">
        <v>19</v>
      </c>
      <c r="X198" t="s">
        <v>1055</v>
      </c>
    </row>
    <row r="199" spans="1:24" ht="15" thickBot="1">
      <c r="A199" s="123" t="s">
        <v>1203</v>
      </c>
      <c r="B199" t="s">
        <v>1235</v>
      </c>
      <c r="O199" s="82">
        <v>70</v>
      </c>
      <c r="P199" t="s">
        <v>1113</v>
      </c>
      <c r="W199" s="492">
        <v>19</v>
      </c>
      <c r="X199" t="s">
        <v>1055</v>
      </c>
    </row>
    <row r="200" spans="1:24" ht="15" thickBot="1">
      <c r="A200" s="123" t="s">
        <v>1223</v>
      </c>
      <c r="B200" t="s">
        <v>1236</v>
      </c>
      <c r="O200" s="83">
        <v>70</v>
      </c>
      <c r="P200" t="s">
        <v>1114</v>
      </c>
      <c r="W200" s="492">
        <v>19</v>
      </c>
      <c r="X200" t="s">
        <v>1055</v>
      </c>
    </row>
    <row r="201" spans="1:24" ht="15" thickBot="1">
      <c r="A201" s="123" t="s">
        <v>1223</v>
      </c>
      <c r="B201" t="s">
        <v>1237</v>
      </c>
      <c r="O201" s="83">
        <v>70</v>
      </c>
      <c r="P201" t="s">
        <v>1115</v>
      </c>
      <c r="W201" s="492">
        <v>19</v>
      </c>
      <c r="X201" t="s">
        <v>1055</v>
      </c>
    </row>
    <row r="202" spans="1:24" ht="15" thickBot="1">
      <c r="A202" s="445"/>
      <c r="O202" s="123">
        <v>70</v>
      </c>
      <c r="P202" t="s">
        <v>1116</v>
      </c>
      <c r="W202" s="492">
        <v>19</v>
      </c>
      <c r="X202" t="s">
        <v>1055</v>
      </c>
    </row>
    <row r="203" spans="1:24" ht="15" thickBot="1">
      <c r="A203" s="452" t="s">
        <v>1238</v>
      </c>
      <c r="B203" t="s">
        <v>1239</v>
      </c>
      <c r="O203" s="403">
        <v>71</v>
      </c>
      <c r="P203" t="s">
        <v>1117</v>
      </c>
      <c r="W203" s="492">
        <v>19</v>
      </c>
      <c r="X203" t="s">
        <v>1055</v>
      </c>
    </row>
    <row r="204" spans="1:24" ht="15" thickBot="1">
      <c r="O204" s="399">
        <v>72</v>
      </c>
      <c r="P204" t="s">
        <v>472</v>
      </c>
      <c r="W204" s="492">
        <v>19</v>
      </c>
      <c r="X204" t="s">
        <v>1055</v>
      </c>
    </row>
    <row r="205" spans="1:24" ht="15" thickBot="1">
      <c r="O205" s="399">
        <v>73</v>
      </c>
      <c r="P205" t="s">
        <v>1118</v>
      </c>
      <c r="W205" s="492">
        <v>19</v>
      </c>
      <c r="X205" t="s">
        <v>1055</v>
      </c>
    </row>
    <row r="206" spans="1:24" ht="15" thickBot="1">
      <c r="O206" s="399">
        <v>74</v>
      </c>
      <c r="P206" t="s">
        <v>1119</v>
      </c>
      <c r="W206" s="492">
        <v>19</v>
      </c>
      <c r="X206" t="s">
        <v>1055</v>
      </c>
    </row>
    <row r="207" spans="1:24" ht="15" thickBot="1">
      <c r="O207" s="399">
        <v>75</v>
      </c>
      <c r="P207" t="s">
        <v>1120</v>
      </c>
      <c r="W207" s="492">
        <v>19</v>
      </c>
      <c r="X207" t="s">
        <v>1055</v>
      </c>
    </row>
    <row r="208" spans="1:24" ht="15" thickBot="1">
      <c r="O208" s="399">
        <v>76</v>
      </c>
      <c r="P208" t="s">
        <v>1121</v>
      </c>
      <c r="W208" s="492">
        <v>19</v>
      </c>
      <c r="X208" t="s">
        <v>1055</v>
      </c>
    </row>
    <row r="209" spans="15:24" ht="15" thickBot="1">
      <c r="O209" s="399">
        <v>77</v>
      </c>
      <c r="P209" t="s">
        <v>1122</v>
      </c>
      <c r="W209" s="492">
        <v>19</v>
      </c>
      <c r="X209" t="s">
        <v>1055</v>
      </c>
    </row>
    <row r="210" spans="15:24" ht="15" thickBot="1">
      <c r="O210" s="399">
        <v>78</v>
      </c>
      <c r="P210" t="s">
        <v>9</v>
      </c>
      <c r="W210" s="492">
        <v>19</v>
      </c>
      <c r="X210" t="s">
        <v>1055</v>
      </c>
    </row>
    <row r="211" spans="15:24" ht="15" thickBot="1">
      <c r="O211" s="399">
        <v>79</v>
      </c>
      <c r="P211" t="s">
        <v>946</v>
      </c>
      <c r="W211" s="492">
        <v>19</v>
      </c>
      <c r="X211" t="s">
        <v>1055</v>
      </c>
    </row>
    <row r="212" spans="15:24">
      <c r="O212" s="115">
        <v>80</v>
      </c>
      <c r="P212" t="s">
        <v>1123</v>
      </c>
      <c r="W212" s="492">
        <v>19</v>
      </c>
      <c r="X212" t="s">
        <v>1055</v>
      </c>
    </row>
    <row r="213" spans="15:24">
      <c r="O213" s="83">
        <v>80</v>
      </c>
      <c r="P213" t="s">
        <v>1124</v>
      </c>
      <c r="W213" s="492">
        <v>19</v>
      </c>
      <c r="X213" t="s">
        <v>1055</v>
      </c>
    </row>
    <row r="214" spans="15:24">
      <c r="O214" s="83">
        <v>80</v>
      </c>
      <c r="P214" t="s">
        <v>1125</v>
      </c>
      <c r="W214" s="492">
        <v>19</v>
      </c>
      <c r="X214" t="s">
        <v>1055</v>
      </c>
    </row>
    <row r="215" spans="15:24" ht="15" thickBot="1">
      <c r="O215" s="84">
        <v>80</v>
      </c>
      <c r="P215" t="s">
        <v>1126</v>
      </c>
      <c r="W215" s="492">
        <v>19</v>
      </c>
      <c r="X215" t="s">
        <v>1055</v>
      </c>
    </row>
    <row r="216" spans="15:24" ht="15" thickBot="1">
      <c r="O216" s="156">
        <v>80</v>
      </c>
      <c r="P216" t="s">
        <v>6</v>
      </c>
      <c r="W216" s="492">
        <v>19</v>
      </c>
      <c r="X216" t="s">
        <v>1055</v>
      </c>
    </row>
    <row r="217" spans="15:24" ht="15" thickBot="1">
      <c r="O217" s="399">
        <v>81</v>
      </c>
      <c r="P217" t="s">
        <v>945</v>
      </c>
      <c r="W217" s="504"/>
    </row>
    <row r="218" spans="15:24" ht="15" thickBot="1">
      <c r="O218" s="401">
        <v>83</v>
      </c>
      <c r="P218" t="s">
        <v>1127</v>
      </c>
      <c r="Q218" t="s">
        <v>112</v>
      </c>
      <c r="W218" s="492">
        <v>23</v>
      </c>
      <c r="X218" t="s">
        <v>1058</v>
      </c>
    </row>
    <row r="219" spans="15:24" ht="15" thickBot="1">
      <c r="O219" s="399">
        <v>84</v>
      </c>
      <c r="P219" t="s">
        <v>1128</v>
      </c>
      <c r="W219" s="492">
        <v>23</v>
      </c>
      <c r="X219" t="s">
        <v>1058</v>
      </c>
    </row>
    <row r="220" spans="15:24">
      <c r="O220" s="82">
        <v>85</v>
      </c>
      <c r="P220" t="s">
        <v>1129</v>
      </c>
      <c r="W220" s="492">
        <v>23</v>
      </c>
      <c r="X220" t="s">
        <v>1058</v>
      </c>
    </row>
    <row r="221" spans="15:24">
      <c r="O221" s="83">
        <v>85</v>
      </c>
      <c r="P221" t="s">
        <v>1130</v>
      </c>
      <c r="W221" s="492">
        <v>23</v>
      </c>
      <c r="X221" t="s">
        <v>1058</v>
      </c>
    </row>
    <row r="222" spans="15:24">
      <c r="O222" s="83">
        <v>85</v>
      </c>
      <c r="P222" t="s">
        <v>1131</v>
      </c>
      <c r="W222" s="492">
        <v>23</v>
      </c>
      <c r="X222" t="s">
        <v>1058</v>
      </c>
    </row>
    <row r="223" spans="15:24" ht="15" thickBot="1">
      <c r="O223" s="123">
        <v>85</v>
      </c>
      <c r="P223" t="s">
        <v>1132</v>
      </c>
      <c r="W223" s="492">
        <v>23</v>
      </c>
      <c r="X223" t="s">
        <v>1058</v>
      </c>
    </row>
    <row r="224" spans="15:24">
      <c r="O224" s="401">
        <v>86</v>
      </c>
      <c r="P224" t="s">
        <v>1133</v>
      </c>
      <c r="W224" s="492">
        <v>23</v>
      </c>
      <c r="X224" t="s">
        <v>1058</v>
      </c>
    </row>
    <row r="225" spans="15:24" ht="15" thickBot="1">
      <c r="O225" s="401">
        <v>88</v>
      </c>
      <c r="P225" t="s">
        <v>1134</v>
      </c>
      <c r="Q225" t="s">
        <v>1135</v>
      </c>
      <c r="W225" s="492">
        <v>23</v>
      </c>
      <c r="X225" t="s">
        <v>1058</v>
      </c>
    </row>
    <row r="226" spans="15:24" ht="15" thickBot="1">
      <c r="O226" s="399">
        <v>89</v>
      </c>
      <c r="P226" t="s">
        <v>1136</v>
      </c>
      <c r="Q226" t="s">
        <v>1137</v>
      </c>
      <c r="W226" s="492">
        <v>23</v>
      </c>
      <c r="X226" t="s">
        <v>1058</v>
      </c>
    </row>
    <row r="227" spans="15:24" ht="15" thickBot="1">
      <c r="O227" s="399">
        <v>90</v>
      </c>
      <c r="P227" t="s">
        <v>1138</v>
      </c>
      <c r="W227" s="492">
        <v>23</v>
      </c>
      <c r="X227" t="s">
        <v>1058</v>
      </c>
    </row>
    <row r="228" spans="15:24" ht="15" thickBot="1">
      <c r="O228" s="403">
        <v>91</v>
      </c>
      <c r="P228" t="s">
        <v>1139</v>
      </c>
      <c r="W228" s="492">
        <v>23</v>
      </c>
      <c r="X228" t="s">
        <v>1058</v>
      </c>
    </row>
    <row r="229" spans="15:24">
      <c r="O229" s="115">
        <v>92</v>
      </c>
      <c r="P229" t="s">
        <v>1140</v>
      </c>
      <c r="W229" s="492">
        <v>23</v>
      </c>
      <c r="X229" t="s">
        <v>1058</v>
      </c>
    </row>
    <row r="230" spans="15:24">
      <c r="O230" s="83">
        <v>92</v>
      </c>
      <c r="P230" t="s">
        <v>1141</v>
      </c>
      <c r="W230" s="492">
        <v>23</v>
      </c>
      <c r="X230" t="s">
        <v>1058</v>
      </c>
    </row>
    <row r="231" spans="15:24" ht="15" thickBot="1">
      <c r="O231" s="84">
        <v>92</v>
      </c>
      <c r="P231" t="s">
        <v>1142</v>
      </c>
      <c r="W231" s="492">
        <v>23</v>
      </c>
      <c r="X231" t="s">
        <v>1058</v>
      </c>
    </row>
    <row r="232" spans="15:24" ht="15" thickBot="1">
      <c r="O232" s="123">
        <v>92</v>
      </c>
      <c r="P232" t="s">
        <v>1143</v>
      </c>
      <c r="W232" s="492">
        <v>23</v>
      </c>
      <c r="X232" t="s">
        <v>1058</v>
      </c>
    </row>
    <row r="233" spans="15:24">
      <c r="O233" s="82">
        <v>93</v>
      </c>
      <c r="P233" t="s">
        <v>1144</v>
      </c>
      <c r="Q233" t="s">
        <v>614</v>
      </c>
      <c r="W233" s="492">
        <v>23</v>
      </c>
      <c r="X233" t="s">
        <v>1058</v>
      </c>
    </row>
    <row r="234" spans="15:24">
      <c r="O234" s="83">
        <v>93</v>
      </c>
      <c r="P234" t="s">
        <v>1144</v>
      </c>
      <c r="Q234" t="s">
        <v>1145</v>
      </c>
      <c r="W234" s="492">
        <v>23</v>
      </c>
      <c r="X234" t="s">
        <v>1058</v>
      </c>
    </row>
    <row r="235" spans="15:24">
      <c r="O235" s="83">
        <v>93</v>
      </c>
      <c r="P235" t="s">
        <v>1144</v>
      </c>
      <c r="Q235" t="s">
        <v>1146</v>
      </c>
      <c r="W235" s="492">
        <v>23</v>
      </c>
      <c r="X235" t="s">
        <v>1058</v>
      </c>
    </row>
    <row r="236" spans="15:24" ht="15" thickBot="1">
      <c r="O236" s="123">
        <v>93</v>
      </c>
      <c r="P236" t="s">
        <v>1144</v>
      </c>
      <c r="W236" s="492">
        <v>23</v>
      </c>
      <c r="X236" t="s">
        <v>1058</v>
      </c>
    </row>
    <row r="237" spans="15:24" ht="15" thickBot="1">
      <c r="O237" s="84">
        <v>93</v>
      </c>
      <c r="P237" t="s">
        <v>1144</v>
      </c>
      <c r="Q237" t="s">
        <v>786</v>
      </c>
      <c r="W237" s="492">
        <v>23</v>
      </c>
      <c r="X237" t="s">
        <v>1058</v>
      </c>
    </row>
    <row r="238" spans="15:24" ht="15" thickBot="1">
      <c r="O238" s="399">
        <v>94</v>
      </c>
      <c r="P238" t="s">
        <v>1147</v>
      </c>
      <c r="W238" s="492">
        <v>23</v>
      </c>
      <c r="X238" t="s">
        <v>1058</v>
      </c>
    </row>
    <row r="239" spans="15:24" ht="15" thickBot="1">
      <c r="O239" s="399">
        <v>95</v>
      </c>
      <c r="P239" t="s">
        <v>1148</v>
      </c>
      <c r="W239" s="492">
        <v>23</v>
      </c>
      <c r="X239" t="s">
        <v>1058</v>
      </c>
    </row>
    <row r="240" spans="15:24" ht="15" thickBot="1">
      <c r="O240" s="401">
        <v>96</v>
      </c>
      <c r="P240" t="s">
        <v>1149</v>
      </c>
      <c r="W240" s="492">
        <v>23</v>
      </c>
      <c r="X240" t="s">
        <v>1058</v>
      </c>
    </row>
    <row r="241" spans="15:24" ht="15" thickBot="1">
      <c r="O241" s="399">
        <v>97</v>
      </c>
      <c r="P241" t="s">
        <v>1150</v>
      </c>
      <c r="W241" s="492">
        <v>23</v>
      </c>
      <c r="X241" t="s">
        <v>1058</v>
      </c>
    </row>
    <row r="242" spans="15:24">
      <c r="O242" s="400">
        <v>98</v>
      </c>
      <c r="P242" t="s">
        <v>1151</v>
      </c>
      <c r="Q242" t="s">
        <v>1152</v>
      </c>
      <c r="W242" s="492">
        <v>23</v>
      </c>
      <c r="X242" t="s">
        <v>1058</v>
      </c>
    </row>
    <row r="243" spans="15:24" ht="15" thickBot="1">
      <c r="O243" s="123">
        <v>98</v>
      </c>
      <c r="P243" t="s">
        <v>1151</v>
      </c>
      <c r="Q243" t="s">
        <v>1152</v>
      </c>
      <c r="W243" s="492">
        <v>23</v>
      </c>
      <c r="X243" t="s">
        <v>1058</v>
      </c>
    </row>
    <row r="244" spans="15:24">
      <c r="O244" s="82">
        <v>99</v>
      </c>
      <c r="P244" t="s">
        <v>1153</v>
      </c>
      <c r="W244" s="492">
        <v>23</v>
      </c>
      <c r="X244" t="s">
        <v>1058</v>
      </c>
    </row>
    <row r="245" spans="15:24">
      <c r="O245" s="83">
        <v>99</v>
      </c>
      <c r="P245" t="s">
        <v>1154</v>
      </c>
      <c r="W245" s="492">
        <v>23</v>
      </c>
      <c r="X245" t="s">
        <v>1058</v>
      </c>
    </row>
    <row r="246" spans="15:24">
      <c r="O246" s="151">
        <v>99</v>
      </c>
      <c r="P246" t="s">
        <v>1155</v>
      </c>
      <c r="W246" s="492">
        <v>23</v>
      </c>
      <c r="X246" t="s">
        <v>1058</v>
      </c>
    </row>
    <row r="247" spans="15:24" ht="15" thickBot="1">
      <c r="O247" s="123">
        <v>99</v>
      </c>
      <c r="P247" t="s">
        <v>1156</v>
      </c>
      <c r="W247" s="492">
        <v>23</v>
      </c>
      <c r="X247" t="s">
        <v>1058</v>
      </c>
    </row>
    <row r="248" spans="15:24" ht="15" thickBot="1">
      <c r="O248" s="123">
        <v>100</v>
      </c>
      <c r="P248" t="s">
        <v>990</v>
      </c>
      <c r="W248" s="492">
        <v>23</v>
      </c>
      <c r="X248" t="s">
        <v>1058</v>
      </c>
    </row>
    <row r="249" spans="15:24" ht="15" thickBot="1">
      <c r="O249" s="123">
        <v>101</v>
      </c>
      <c r="P249" t="s">
        <v>1157</v>
      </c>
      <c r="W249" s="492">
        <v>23</v>
      </c>
      <c r="X249" t="s">
        <v>1058</v>
      </c>
    </row>
    <row r="250" spans="15:24" ht="15" thickBot="1">
      <c r="O250" s="123">
        <v>102</v>
      </c>
      <c r="P250" t="s">
        <v>567</v>
      </c>
      <c r="W250" s="492">
        <v>23</v>
      </c>
      <c r="X250" t="s">
        <v>1058</v>
      </c>
    </row>
    <row r="251" spans="15:24" ht="15" thickBot="1">
      <c r="O251" s="123">
        <v>103</v>
      </c>
      <c r="P251" t="s">
        <v>1158</v>
      </c>
      <c r="W251" s="492">
        <v>23</v>
      </c>
      <c r="X251" t="s">
        <v>1058</v>
      </c>
    </row>
    <row r="252" spans="15:24" ht="15" thickBot="1">
      <c r="O252" s="123">
        <v>104</v>
      </c>
      <c r="P252" t="s">
        <v>1159</v>
      </c>
      <c r="W252" s="492">
        <v>23</v>
      </c>
      <c r="X252" t="s">
        <v>1058</v>
      </c>
    </row>
    <row r="253" spans="15:24" ht="15" thickBot="1">
      <c r="O253" s="123">
        <v>105</v>
      </c>
      <c r="P253" t="s">
        <v>1160</v>
      </c>
      <c r="Q253" t="s">
        <v>1161</v>
      </c>
      <c r="W253" s="492">
        <v>23</v>
      </c>
      <c r="X253" t="s">
        <v>1058</v>
      </c>
    </row>
    <row r="254" spans="15:24" ht="15" thickBot="1">
      <c r="O254" s="123">
        <v>106</v>
      </c>
      <c r="P254" t="s">
        <v>1162</v>
      </c>
      <c r="W254" s="492">
        <v>23</v>
      </c>
      <c r="X254" t="s">
        <v>1058</v>
      </c>
    </row>
    <row r="255" spans="15:24" ht="15" thickBot="1">
      <c r="O255" s="123">
        <v>107</v>
      </c>
      <c r="P255" t="s">
        <v>1163</v>
      </c>
      <c r="Q255" t="s">
        <v>1164</v>
      </c>
      <c r="W255" s="492">
        <v>23</v>
      </c>
      <c r="X255" t="s">
        <v>1058</v>
      </c>
    </row>
    <row r="256" spans="15:24" ht="15" thickBot="1">
      <c r="O256" s="123">
        <v>108</v>
      </c>
      <c r="P256" t="s">
        <v>1165</v>
      </c>
      <c r="W256" s="492">
        <v>23</v>
      </c>
      <c r="X256" t="s">
        <v>1058</v>
      </c>
    </row>
    <row r="257" spans="15:24" ht="15" thickBot="1">
      <c r="O257" s="123">
        <v>109</v>
      </c>
      <c r="P257" t="s">
        <v>993</v>
      </c>
      <c r="W257" s="492">
        <v>23</v>
      </c>
      <c r="X257" t="s">
        <v>1058</v>
      </c>
    </row>
    <row r="258" spans="15:24" ht="15" thickBot="1">
      <c r="O258" s="123">
        <v>110</v>
      </c>
      <c r="P258" t="s">
        <v>1166</v>
      </c>
      <c r="W258" s="492">
        <v>23</v>
      </c>
      <c r="X258" t="s">
        <v>1058</v>
      </c>
    </row>
    <row r="259" spans="15:24" ht="15" thickBot="1">
      <c r="O259" s="123">
        <v>111</v>
      </c>
      <c r="P259" t="s">
        <v>1167</v>
      </c>
      <c r="W259" s="492">
        <v>23</v>
      </c>
      <c r="X259" t="s">
        <v>1058</v>
      </c>
    </row>
    <row r="260" spans="15:24" ht="15" thickBot="1">
      <c r="O260" s="123">
        <v>112</v>
      </c>
      <c r="P260" t="s">
        <v>1168</v>
      </c>
      <c r="W260" s="492">
        <v>23</v>
      </c>
      <c r="X260" t="s">
        <v>1058</v>
      </c>
    </row>
    <row r="261" spans="15:24">
      <c r="O261" s="82">
        <v>113</v>
      </c>
      <c r="P261" t="s">
        <v>1169</v>
      </c>
      <c r="W261" s="492">
        <v>23</v>
      </c>
      <c r="X261" t="s">
        <v>1058</v>
      </c>
    </row>
    <row r="262" spans="15:24">
      <c r="O262" s="83">
        <v>113</v>
      </c>
      <c r="P262" t="s">
        <v>1170</v>
      </c>
      <c r="W262" s="492">
        <v>23</v>
      </c>
      <c r="X262" t="s">
        <v>1058</v>
      </c>
    </row>
    <row r="263" spans="15:24" ht="15" thickBot="1">
      <c r="O263" s="84">
        <v>113</v>
      </c>
      <c r="P263" t="s">
        <v>1171</v>
      </c>
      <c r="W263" s="492">
        <v>23</v>
      </c>
      <c r="X263" t="s">
        <v>1058</v>
      </c>
    </row>
    <row r="264" spans="15:24" ht="15" thickBot="1">
      <c r="O264" s="123">
        <v>113</v>
      </c>
      <c r="P264" t="s">
        <v>1172</v>
      </c>
      <c r="W264" s="492">
        <v>23</v>
      </c>
      <c r="X264" t="s">
        <v>1058</v>
      </c>
    </row>
    <row r="265" spans="15:24" ht="15" thickBot="1">
      <c r="O265" s="401">
        <v>114</v>
      </c>
      <c r="P265" t="s">
        <v>1173</v>
      </c>
      <c r="W265" s="492">
        <v>23</v>
      </c>
      <c r="X265" t="s">
        <v>1058</v>
      </c>
    </row>
    <row r="266" spans="15:24" ht="15" thickBot="1">
      <c r="O266" s="399">
        <v>115</v>
      </c>
      <c r="P266" t="s">
        <v>1174</v>
      </c>
      <c r="W266" s="492">
        <v>23</v>
      </c>
      <c r="X266" t="s">
        <v>1058</v>
      </c>
    </row>
    <row r="267" spans="15:24" ht="15" thickBot="1">
      <c r="O267" s="401">
        <v>116</v>
      </c>
      <c r="P267" t="s">
        <v>1175</v>
      </c>
      <c r="W267" s="492">
        <v>23</v>
      </c>
      <c r="X267" t="s">
        <v>1058</v>
      </c>
    </row>
    <row r="268" spans="15:24" ht="15" thickBot="1">
      <c r="O268" s="399">
        <v>117</v>
      </c>
      <c r="P268" t="s">
        <v>1176</v>
      </c>
      <c r="W268" s="492">
        <v>23</v>
      </c>
      <c r="X268" t="s">
        <v>1058</v>
      </c>
    </row>
    <row r="269" spans="15:24" ht="15" thickBot="1">
      <c r="O269" s="401">
        <v>118</v>
      </c>
      <c r="P269" t="s">
        <v>1177</v>
      </c>
      <c r="W269" s="492">
        <v>23</v>
      </c>
      <c r="X269" t="s">
        <v>1058</v>
      </c>
    </row>
    <row r="270" spans="15:24">
      <c r="O270" s="82">
        <v>119</v>
      </c>
      <c r="P270" t="s">
        <v>1178</v>
      </c>
      <c r="Q270" s="522">
        <v>8.3333333333333329E-2</v>
      </c>
      <c r="W270" s="492">
        <v>23</v>
      </c>
      <c r="X270" t="s">
        <v>1058</v>
      </c>
    </row>
    <row r="271" spans="15:24">
      <c r="O271" s="422">
        <v>119</v>
      </c>
      <c r="P271" t="s">
        <v>1178</v>
      </c>
      <c r="Q271" t="s">
        <v>1179</v>
      </c>
      <c r="W271" s="492">
        <v>23</v>
      </c>
      <c r="X271" t="s">
        <v>1058</v>
      </c>
    </row>
    <row r="272" spans="15:24">
      <c r="O272" s="422">
        <v>119</v>
      </c>
      <c r="P272" t="s">
        <v>1178</v>
      </c>
      <c r="Q272" t="s">
        <v>1180</v>
      </c>
      <c r="W272" s="492">
        <v>23</v>
      </c>
      <c r="X272" t="s">
        <v>1058</v>
      </c>
    </row>
    <row r="273" spans="15:24" ht="15" thickBot="1">
      <c r="O273" s="428">
        <v>119</v>
      </c>
      <c r="P273" t="s">
        <v>1178</v>
      </c>
      <c r="Q273">
        <v>2</v>
      </c>
      <c r="W273" s="492">
        <v>23</v>
      </c>
      <c r="X273" t="s">
        <v>1058</v>
      </c>
    </row>
    <row r="274" spans="15:24" ht="15" thickBot="1">
      <c r="O274" s="123">
        <v>120</v>
      </c>
      <c r="P274" t="s">
        <v>1181</v>
      </c>
      <c r="W274" s="492">
        <v>23</v>
      </c>
      <c r="X274" t="s">
        <v>1058</v>
      </c>
    </row>
    <row r="275" spans="15:24" ht="15" thickBot="1">
      <c r="O275" s="123">
        <v>121</v>
      </c>
      <c r="P275" t="s">
        <v>1182</v>
      </c>
      <c r="W275" s="492">
        <v>23</v>
      </c>
      <c r="X275" t="s">
        <v>1058</v>
      </c>
    </row>
    <row r="276" spans="15:24" ht="15" thickBot="1">
      <c r="O276" s="123">
        <v>122</v>
      </c>
      <c r="P276" t="s">
        <v>1183</v>
      </c>
      <c r="W276" s="492">
        <v>23</v>
      </c>
      <c r="X276" t="s">
        <v>1058</v>
      </c>
    </row>
    <row r="277" spans="15:24" ht="15" thickBot="1">
      <c r="O277" s="123">
        <v>123</v>
      </c>
      <c r="P277" t="s">
        <v>1184</v>
      </c>
      <c r="Q277">
        <v>2</v>
      </c>
      <c r="W277" s="492">
        <v>23</v>
      </c>
      <c r="X277" t="s">
        <v>1058</v>
      </c>
    </row>
    <row r="278" spans="15:24" ht="15" thickBot="1">
      <c r="O278" s="480">
        <v>123</v>
      </c>
      <c r="P278" t="s">
        <v>1185</v>
      </c>
      <c r="Q278" t="s">
        <v>1186</v>
      </c>
      <c r="W278" s="492">
        <v>23</v>
      </c>
      <c r="X278" t="s">
        <v>1058</v>
      </c>
    </row>
    <row r="279" spans="15:24" ht="15" thickBot="1">
      <c r="O279" s="123">
        <v>124</v>
      </c>
      <c r="P279" t="s">
        <v>1187</v>
      </c>
      <c r="W279" s="492">
        <v>23</v>
      </c>
      <c r="X279" t="s">
        <v>1058</v>
      </c>
    </row>
    <row r="280" spans="15:24" ht="15" thickBot="1">
      <c r="O280" s="123">
        <v>125</v>
      </c>
      <c r="P280" t="s">
        <v>663</v>
      </c>
      <c r="W280" s="492">
        <v>23</v>
      </c>
      <c r="X280" t="s">
        <v>1058</v>
      </c>
    </row>
    <row r="281" spans="15:24" ht="15" thickBot="1">
      <c r="O281" s="123">
        <v>126</v>
      </c>
      <c r="P281" t="s">
        <v>1188</v>
      </c>
      <c r="W281" s="504"/>
    </row>
    <row r="282" spans="15:24" ht="15" thickBot="1">
      <c r="O282" s="123">
        <v>127</v>
      </c>
      <c r="P282" t="s">
        <v>1005</v>
      </c>
      <c r="W282" s="492">
        <v>28</v>
      </c>
      <c r="X282" t="s">
        <v>1059</v>
      </c>
    </row>
    <row r="283" spans="15:24" ht="15" thickBot="1">
      <c r="O283" s="123">
        <v>128</v>
      </c>
      <c r="P283" t="s">
        <v>1010</v>
      </c>
      <c r="W283" s="492">
        <v>28</v>
      </c>
      <c r="X283" t="s">
        <v>1059</v>
      </c>
    </row>
    <row r="284" spans="15:24" ht="15" thickBot="1">
      <c r="O284" s="123">
        <v>129</v>
      </c>
      <c r="P284" t="s">
        <v>1189</v>
      </c>
      <c r="W284" s="492">
        <v>28</v>
      </c>
      <c r="X284" t="s">
        <v>1059</v>
      </c>
    </row>
    <row r="285" spans="15:24" ht="15" thickBot="1">
      <c r="O285" s="123">
        <v>130</v>
      </c>
      <c r="P285" t="s">
        <v>671</v>
      </c>
      <c r="W285" s="492">
        <v>28</v>
      </c>
      <c r="X285" t="s">
        <v>1059</v>
      </c>
    </row>
    <row r="286" spans="15:24" ht="15" thickBot="1">
      <c r="O286" s="123">
        <v>131</v>
      </c>
      <c r="P286" t="s">
        <v>1190</v>
      </c>
      <c r="W286" s="492">
        <v>28</v>
      </c>
      <c r="X286" t="s">
        <v>1059</v>
      </c>
    </row>
    <row r="287" spans="15:24" ht="15" thickBot="1">
      <c r="O287" s="123">
        <v>132</v>
      </c>
      <c r="P287" t="s">
        <v>1191</v>
      </c>
      <c r="W287" s="492">
        <v>28</v>
      </c>
      <c r="X287" t="s">
        <v>1059</v>
      </c>
    </row>
    <row r="288" spans="15:24" ht="15" thickBot="1">
      <c r="O288" s="123">
        <v>133</v>
      </c>
      <c r="P288" t="s">
        <v>1192</v>
      </c>
      <c r="W288" s="492">
        <v>28</v>
      </c>
      <c r="X288" t="s">
        <v>1059</v>
      </c>
    </row>
    <row r="289" spans="15:24" ht="15" thickBot="1">
      <c r="O289" s="123">
        <v>134</v>
      </c>
      <c r="P289" t="s">
        <v>1193</v>
      </c>
      <c r="W289" s="492">
        <v>28</v>
      </c>
      <c r="X289" t="s">
        <v>1059</v>
      </c>
    </row>
    <row r="290" spans="15:24" ht="15" thickBot="1">
      <c r="O290" s="123">
        <v>135</v>
      </c>
      <c r="P290" t="s">
        <v>677</v>
      </c>
      <c r="W290" s="492">
        <v>28</v>
      </c>
      <c r="X290" t="s">
        <v>1059</v>
      </c>
    </row>
    <row r="291" spans="15:24" ht="15" thickBot="1">
      <c r="O291" s="123">
        <v>136</v>
      </c>
      <c r="P291" t="s">
        <v>1194</v>
      </c>
      <c r="W291" s="492">
        <v>28</v>
      </c>
      <c r="X291" t="s">
        <v>1059</v>
      </c>
    </row>
    <row r="292" spans="15:24" ht="15" thickBot="1">
      <c r="O292" s="123">
        <v>137</v>
      </c>
      <c r="P292" t="s">
        <v>1195</v>
      </c>
      <c r="W292" s="492">
        <v>28</v>
      </c>
      <c r="X292" t="s">
        <v>1059</v>
      </c>
    </row>
    <row r="293" spans="15:24" ht="15" thickBot="1">
      <c r="O293" s="123">
        <v>138</v>
      </c>
      <c r="P293" t="s">
        <v>683</v>
      </c>
      <c r="W293" s="492">
        <v>28</v>
      </c>
      <c r="X293" t="s">
        <v>1059</v>
      </c>
    </row>
    <row r="294" spans="15:24" ht="15" thickBot="1">
      <c r="O294" s="123">
        <v>139</v>
      </c>
      <c r="P294" t="s">
        <v>1196</v>
      </c>
      <c r="Q294" t="s">
        <v>1197</v>
      </c>
      <c r="W294" s="492">
        <v>28</v>
      </c>
      <c r="X294" t="s">
        <v>1059</v>
      </c>
    </row>
    <row r="295" spans="15:24" ht="15" thickBot="1">
      <c r="O295" s="123">
        <v>140</v>
      </c>
      <c r="P295" t="s">
        <v>1018</v>
      </c>
      <c r="W295" s="492">
        <v>28</v>
      </c>
      <c r="X295" t="s">
        <v>1059</v>
      </c>
    </row>
    <row r="296" spans="15:24" ht="15" thickBot="1">
      <c r="O296" s="123">
        <v>141</v>
      </c>
      <c r="P296" t="s">
        <v>1198</v>
      </c>
      <c r="Q296" t="s">
        <v>1199</v>
      </c>
      <c r="W296" s="492">
        <v>28</v>
      </c>
      <c r="X296" t="s">
        <v>1059</v>
      </c>
    </row>
    <row r="297" spans="15:24" ht="15" thickBot="1">
      <c r="O297" s="123">
        <v>142</v>
      </c>
      <c r="P297" t="s">
        <v>1200</v>
      </c>
      <c r="W297" s="492">
        <v>28</v>
      </c>
      <c r="X297" t="s">
        <v>1059</v>
      </c>
    </row>
    <row r="298" spans="15:24" ht="15" thickBot="1">
      <c r="O298" s="123">
        <v>143</v>
      </c>
      <c r="P298" t="s">
        <v>1025</v>
      </c>
      <c r="W298" s="492">
        <v>28</v>
      </c>
      <c r="X298" t="s">
        <v>1059</v>
      </c>
    </row>
    <row r="299" spans="15:24" ht="15" thickBot="1">
      <c r="O299" s="123">
        <v>144</v>
      </c>
      <c r="P299" t="s">
        <v>687</v>
      </c>
      <c r="W299" s="492">
        <v>28</v>
      </c>
      <c r="X299" t="s">
        <v>1059</v>
      </c>
    </row>
    <row r="300" spans="15:24" ht="15" thickBot="1">
      <c r="O300" s="123">
        <v>145</v>
      </c>
      <c r="P300" t="s">
        <v>1027</v>
      </c>
      <c r="W300" s="492">
        <v>28</v>
      </c>
      <c r="X300" t="s">
        <v>1059</v>
      </c>
    </row>
    <row r="301" spans="15:24" ht="15" thickBot="1">
      <c r="O301" s="123">
        <v>147</v>
      </c>
      <c r="P301" t="s">
        <v>1031</v>
      </c>
      <c r="W301" s="492">
        <v>28</v>
      </c>
      <c r="X301" t="s">
        <v>1059</v>
      </c>
    </row>
    <row r="302" spans="15:24" ht="15" thickBot="1">
      <c r="O302" s="123">
        <v>148</v>
      </c>
      <c r="P302" t="s">
        <v>1201</v>
      </c>
      <c r="W302" s="492">
        <v>28</v>
      </c>
      <c r="X302" t="s">
        <v>1059</v>
      </c>
    </row>
    <row r="303" spans="15:24" ht="15" thickBot="1">
      <c r="O303" s="123">
        <v>149</v>
      </c>
      <c r="P303" t="s">
        <v>1202</v>
      </c>
      <c r="W303" s="492">
        <v>28</v>
      </c>
      <c r="X303" t="s">
        <v>1059</v>
      </c>
    </row>
    <row r="304" spans="15:24">
      <c r="O304" s="82" t="s">
        <v>1203</v>
      </c>
      <c r="P304" t="s">
        <v>1204</v>
      </c>
      <c r="W304" s="492">
        <v>28</v>
      </c>
      <c r="X304" t="s">
        <v>1059</v>
      </c>
    </row>
    <row r="305" spans="15:24">
      <c r="O305" s="83" t="s">
        <v>1203</v>
      </c>
      <c r="P305" t="s">
        <v>1205</v>
      </c>
      <c r="W305" s="492">
        <v>28</v>
      </c>
      <c r="X305" t="s">
        <v>1059</v>
      </c>
    </row>
    <row r="306" spans="15:24" ht="15" thickBot="1">
      <c r="O306" s="123" t="s">
        <v>1203</v>
      </c>
      <c r="P306" t="s">
        <v>1206</v>
      </c>
      <c r="W306" s="492">
        <v>28</v>
      </c>
      <c r="X306" t="s">
        <v>1059</v>
      </c>
    </row>
    <row r="307" spans="15:24" ht="15" thickBot="1">
      <c r="O307" s="123" t="s">
        <v>1203</v>
      </c>
      <c r="P307" t="s">
        <v>1207</v>
      </c>
      <c r="W307" s="492">
        <v>28</v>
      </c>
      <c r="X307" t="s">
        <v>1059</v>
      </c>
    </row>
    <row r="308" spans="15:24" ht="15" thickBot="1">
      <c r="O308" s="123" t="s">
        <v>1203</v>
      </c>
      <c r="P308" t="s">
        <v>1208</v>
      </c>
      <c r="Q308" t="s">
        <v>1209</v>
      </c>
      <c r="W308" s="492">
        <v>28</v>
      </c>
      <c r="X308" t="s">
        <v>1059</v>
      </c>
    </row>
    <row r="309" spans="15:24" ht="15" thickBot="1">
      <c r="O309" s="123" t="s">
        <v>1203</v>
      </c>
      <c r="P309" t="s">
        <v>1210</v>
      </c>
      <c r="Q309" t="s">
        <v>1211</v>
      </c>
      <c r="W309" s="492">
        <v>28</v>
      </c>
      <c r="X309" t="s">
        <v>1059</v>
      </c>
    </row>
    <row r="310" spans="15:24" ht="15" thickBot="1">
      <c r="O310" s="123" t="s">
        <v>1203</v>
      </c>
      <c r="P310" t="s">
        <v>1212</v>
      </c>
      <c r="W310" s="504"/>
    </row>
    <row r="311" spans="15:24" ht="15" thickBot="1">
      <c r="O311" s="123" t="s">
        <v>1203</v>
      </c>
      <c r="P311" t="s">
        <v>1213</v>
      </c>
      <c r="W311" s="492">
        <v>30</v>
      </c>
      <c r="X311" t="s">
        <v>1060</v>
      </c>
    </row>
    <row r="312" spans="15:24" ht="15" thickBot="1">
      <c r="O312" s="123" t="s">
        <v>1203</v>
      </c>
      <c r="P312" t="s">
        <v>1214</v>
      </c>
      <c r="W312" s="492">
        <v>30</v>
      </c>
      <c r="X312" t="s">
        <v>1060</v>
      </c>
    </row>
    <row r="313" spans="15:24" ht="15" thickBot="1">
      <c r="O313" s="123" t="s">
        <v>1203</v>
      </c>
      <c r="P313" t="s">
        <v>1215</v>
      </c>
      <c r="Q313" t="s">
        <v>1216</v>
      </c>
      <c r="W313" s="492">
        <v>30</v>
      </c>
      <c r="X313" t="s">
        <v>1060</v>
      </c>
    </row>
    <row r="314" spans="15:24" ht="15" thickBot="1">
      <c r="O314" s="123" t="s">
        <v>1203</v>
      </c>
      <c r="P314" t="s">
        <v>1217</v>
      </c>
      <c r="W314" s="492">
        <v>30</v>
      </c>
      <c r="X314" t="s">
        <v>1060</v>
      </c>
    </row>
    <row r="315" spans="15:24" ht="15" thickBot="1">
      <c r="O315" s="123" t="s">
        <v>1203</v>
      </c>
      <c r="P315" t="s">
        <v>1218</v>
      </c>
      <c r="W315" s="492">
        <v>30</v>
      </c>
      <c r="X315" t="s">
        <v>1060</v>
      </c>
    </row>
    <row r="316" spans="15:24" ht="15" thickBot="1">
      <c r="O316" s="123" t="s">
        <v>1203</v>
      </c>
      <c r="P316" t="s">
        <v>1219</v>
      </c>
      <c r="W316" s="492">
        <v>30</v>
      </c>
      <c r="X316" t="s">
        <v>1060</v>
      </c>
    </row>
    <row r="317" spans="15:24" ht="15" thickBot="1">
      <c r="O317" s="123" t="s">
        <v>1203</v>
      </c>
      <c r="P317" t="s">
        <v>1220</v>
      </c>
      <c r="W317" s="492">
        <v>30</v>
      </c>
      <c r="X317" t="s">
        <v>1060</v>
      </c>
    </row>
    <row r="318" spans="15:24" ht="15" thickBot="1">
      <c r="O318" s="123" t="s">
        <v>1203</v>
      </c>
      <c r="P318" t="s">
        <v>1221</v>
      </c>
      <c r="W318" s="492">
        <v>30</v>
      </c>
      <c r="X318" t="s">
        <v>1060</v>
      </c>
    </row>
    <row r="319" spans="15:24" ht="15" thickBot="1">
      <c r="O319" s="123" t="s">
        <v>1203</v>
      </c>
      <c r="P319" t="s">
        <v>1222</v>
      </c>
      <c r="W319" s="492">
        <v>30</v>
      </c>
      <c r="X319" t="s">
        <v>1060</v>
      </c>
    </row>
    <row r="320" spans="15:24" ht="15" thickBot="1">
      <c r="O320" s="123" t="s">
        <v>1223</v>
      </c>
      <c r="P320" t="s">
        <v>867</v>
      </c>
      <c r="W320" s="492">
        <v>30</v>
      </c>
      <c r="X320" t="s">
        <v>1060</v>
      </c>
    </row>
    <row r="321" spans="15:24" ht="15" thickBot="1">
      <c r="O321" s="123" t="s">
        <v>1203</v>
      </c>
      <c r="P321" t="s">
        <v>1224</v>
      </c>
      <c r="W321" s="492">
        <v>30</v>
      </c>
      <c r="X321" t="s">
        <v>1060</v>
      </c>
    </row>
    <row r="322" spans="15:24" ht="15" thickBot="1">
      <c r="O322" s="123" t="s">
        <v>1203</v>
      </c>
      <c r="P322" t="s">
        <v>1225</v>
      </c>
      <c r="W322" s="492">
        <v>30</v>
      </c>
      <c r="X322" t="s">
        <v>1060</v>
      </c>
    </row>
    <row r="323" spans="15:24" ht="15" thickBot="1">
      <c r="O323" s="123" t="s">
        <v>1203</v>
      </c>
      <c r="P323" t="s">
        <v>1226</v>
      </c>
      <c r="Q323" t="s">
        <v>1227</v>
      </c>
      <c r="W323" s="492">
        <v>30</v>
      </c>
      <c r="X323" t="s">
        <v>1060</v>
      </c>
    </row>
    <row r="324" spans="15:24" ht="15" thickBot="1">
      <c r="O324" s="123" t="s">
        <v>1203</v>
      </c>
      <c r="P324" t="s">
        <v>103</v>
      </c>
      <c r="W324" s="492">
        <v>30</v>
      </c>
      <c r="X324" t="s">
        <v>1060</v>
      </c>
    </row>
    <row r="325" spans="15:24" ht="15" thickBot="1">
      <c r="O325" s="123" t="s">
        <v>1203</v>
      </c>
      <c r="P325" t="s">
        <v>1212</v>
      </c>
      <c r="W325" s="492">
        <v>30</v>
      </c>
      <c r="X325" t="s">
        <v>1060</v>
      </c>
    </row>
    <row r="326" spans="15:24" ht="15" thickBot="1">
      <c r="O326" s="123" t="s">
        <v>1203</v>
      </c>
      <c r="P326" t="s">
        <v>1228</v>
      </c>
      <c r="W326" s="492">
        <v>30</v>
      </c>
      <c r="X326" t="s">
        <v>1060</v>
      </c>
    </row>
    <row r="327" spans="15:24" ht="15" thickBot="1">
      <c r="O327" s="123" t="s">
        <v>1203</v>
      </c>
      <c r="P327" t="s">
        <v>1229</v>
      </c>
      <c r="W327" s="492">
        <v>30</v>
      </c>
      <c r="X327" t="s">
        <v>1060</v>
      </c>
    </row>
    <row r="328" spans="15:24" ht="15" thickBot="1">
      <c r="O328" s="123" t="s">
        <v>1203</v>
      </c>
      <c r="P328" t="s">
        <v>1230</v>
      </c>
      <c r="W328" s="492">
        <v>30</v>
      </c>
      <c r="X328" t="s">
        <v>1060</v>
      </c>
    </row>
    <row r="329" spans="15:24" ht="15" thickBot="1">
      <c r="O329" s="123" t="s">
        <v>1203</v>
      </c>
      <c r="P329" t="s">
        <v>1231</v>
      </c>
      <c r="W329" s="492">
        <v>30</v>
      </c>
      <c r="X329" t="s">
        <v>1060</v>
      </c>
    </row>
    <row r="330" spans="15:24" ht="15" thickBot="1">
      <c r="O330" s="123" t="s">
        <v>1203</v>
      </c>
      <c r="P330" t="s">
        <v>1232</v>
      </c>
      <c r="Q330" t="s">
        <v>1233</v>
      </c>
      <c r="W330" s="492">
        <v>30</v>
      </c>
      <c r="X330" t="s">
        <v>1060</v>
      </c>
    </row>
    <row r="331" spans="15:24" ht="15" thickBot="1">
      <c r="O331" s="123" t="s">
        <v>1203</v>
      </c>
      <c r="P331" t="s">
        <v>1234</v>
      </c>
      <c r="W331" s="492">
        <v>30</v>
      </c>
      <c r="X331" t="s">
        <v>1060</v>
      </c>
    </row>
    <row r="332" spans="15:24" ht="15" thickBot="1">
      <c r="O332" s="123" t="s">
        <v>1203</v>
      </c>
      <c r="P332" t="s">
        <v>1235</v>
      </c>
      <c r="W332" s="492">
        <v>30</v>
      </c>
      <c r="X332" t="s">
        <v>1060</v>
      </c>
    </row>
    <row r="333" spans="15:24" ht="15" thickBot="1">
      <c r="O333" s="123" t="s">
        <v>1223</v>
      </c>
      <c r="P333" t="s">
        <v>1236</v>
      </c>
      <c r="W333" s="492">
        <v>30</v>
      </c>
      <c r="X333" t="s">
        <v>1060</v>
      </c>
    </row>
    <row r="334" spans="15:24" ht="15" thickBot="1">
      <c r="O334" s="123" t="s">
        <v>1223</v>
      </c>
      <c r="P334" t="s">
        <v>1237</v>
      </c>
      <c r="W334" s="492">
        <v>30</v>
      </c>
      <c r="X334" t="s">
        <v>1060</v>
      </c>
    </row>
    <row r="335" spans="15:24">
      <c r="W335" s="492">
        <v>30</v>
      </c>
      <c r="X335" t="s">
        <v>1060</v>
      </c>
    </row>
    <row r="336" spans="15:24">
      <c r="W336" s="492">
        <v>30</v>
      </c>
      <c r="X336" t="s">
        <v>1060</v>
      </c>
    </row>
    <row r="337" spans="23:24">
      <c r="W337" s="492">
        <v>30</v>
      </c>
      <c r="X337" t="s">
        <v>1060</v>
      </c>
    </row>
    <row r="338" spans="23:24">
      <c r="W338" s="492">
        <v>30</v>
      </c>
      <c r="X338" t="s">
        <v>1060</v>
      </c>
    </row>
    <row r="339" spans="23:24">
      <c r="W339" s="492">
        <v>30</v>
      </c>
      <c r="X339" t="s">
        <v>1060</v>
      </c>
    </row>
    <row r="340" spans="23:24">
      <c r="W340" s="492">
        <v>30</v>
      </c>
      <c r="X340" t="s">
        <v>1060</v>
      </c>
    </row>
    <row r="341" spans="23:24">
      <c r="W341" s="492">
        <v>30</v>
      </c>
      <c r="X341" t="s">
        <v>1060</v>
      </c>
    </row>
    <row r="342" spans="23:24">
      <c r="W342" s="492">
        <v>30</v>
      </c>
      <c r="X342" t="s">
        <v>1060</v>
      </c>
    </row>
    <row r="343" spans="23:24">
      <c r="W343" s="492">
        <v>30</v>
      </c>
      <c r="X343" t="s">
        <v>1060</v>
      </c>
    </row>
    <row r="344" spans="23:24">
      <c r="W344" s="492">
        <v>30</v>
      </c>
      <c r="X344" t="s">
        <v>1060</v>
      </c>
    </row>
    <row r="345" spans="23:24">
      <c r="W345" s="492">
        <v>30</v>
      </c>
      <c r="X345" t="s">
        <v>1060</v>
      </c>
    </row>
    <row r="346" spans="23:24">
      <c r="W346" s="492">
        <v>30</v>
      </c>
      <c r="X346" t="s">
        <v>1060</v>
      </c>
    </row>
    <row r="347" spans="23:24">
      <c r="W347" s="492">
        <v>30</v>
      </c>
      <c r="X347" t="s">
        <v>1060</v>
      </c>
    </row>
    <row r="348" spans="23:24">
      <c r="W348" s="492">
        <v>30</v>
      </c>
      <c r="X348" t="s">
        <v>1060</v>
      </c>
    </row>
    <row r="349" spans="23:24">
      <c r="W349" s="492">
        <v>30</v>
      </c>
      <c r="X349" t="s">
        <v>1060</v>
      </c>
    </row>
    <row r="350" spans="23:24">
      <c r="W350" s="492">
        <v>30</v>
      </c>
      <c r="X350" t="s">
        <v>1060</v>
      </c>
    </row>
    <row r="351" spans="23:24">
      <c r="W351" s="492">
        <v>30</v>
      </c>
      <c r="X351" t="s">
        <v>1060</v>
      </c>
    </row>
    <row r="352" spans="23:24">
      <c r="W352" s="492">
        <v>30</v>
      </c>
      <c r="X352" t="s">
        <v>1060</v>
      </c>
    </row>
    <row r="353" spans="23:24">
      <c r="W353" s="492">
        <v>30</v>
      </c>
      <c r="X353" t="s">
        <v>1060</v>
      </c>
    </row>
    <row r="354" spans="23:24">
      <c r="W354" s="492">
        <v>30</v>
      </c>
      <c r="X354" t="s">
        <v>1060</v>
      </c>
    </row>
    <row r="355" spans="23:24">
      <c r="W355" s="492">
        <v>30</v>
      </c>
      <c r="X355" t="s">
        <v>1060</v>
      </c>
    </row>
    <row r="356" spans="23:24">
      <c r="W356" s="492">
        <v>30</v>
      </c>
      <c r="X356" t="s">
        <v>1060</v>
      </c>
    </row>
    <row r="357" spans="23:24">
      <c r="W357" s="492">
        <v>30</v>
      </c>
      <c r="X357" t="s">
        <v>1060</v>
      </c>
    </row>
    <row r="358" spans="23:24">
      <c r="W358" s="492">
        <v>30</v>
      </c>
      <c r="X358" t="s">
        <v>1060</v>
      </c>
    </row>
    <row r="359" spans="23:24">
      <c r="W359" s="504"/>
    </row>
    <row r="360" spans="23:24">
      <c r="W360" s="492">
        <v>31</v>
      </c>
      <c r="X360" t="s">
        <v>1061</v>
      </c>
    </row>
    <row r="361" spans="23:24">
      <c r="W361" s="492">
        <v>31</v>
      </c>
      <c r="X361" t="s">
        <v>1061</v>
      </c>
    </row>
    <row r="362" spans="23:24">
      <c r="W362" s="492">
        <v>31</v>
      </c>
      <c r="X362" t="s">
        <v>1061</v>
      </c>
    </row>
    <row r="363" spans="23:24">
      <c r="W363" s="492">
        <v>31</v>
      </c>
      <c r="X363" t="s">
        <v>1061</v>
      </c>
    </row>
    <row r="364" spans="23:24">
      <c r="W364" s="492">
        <v>31</v>
      </c>
      <c r="X364" t="s">
        <v>1061</v>
      </c>
    </row>
    <row r="365" spans="23:24">
      <c r="W365" s="492">
        <v>31</v>
      </c>
      <c r="X365" t="s">
        <v>1061</v>
      </c>
    </row>
    <row r="366" spans="23:24">
      <c r="W366" s="492">
        <v>31</v>
      </c>
      <c r="X366" t="s">
        <v>1061</v>
      </c>
    </row>
    <row r="367" spans="23:24">
      <c r="W367" s="492">
        <v>31</v>
      </c>
      <c r="X367" t="s">
        <v>1061</v>
      </c>
    </row>
    <row r="368" spans="23:24">
      <c r="W368" s="492">
        <v>31</v>
      </c>
      <c r="X368" t="s">
        <v>1061</v>
      </c>
    </row>
    <row r="369" spans="23:24">
      <c r="W369" s="492">
        <v>31</v>
      </c>
      <c r="X369" t="s">
        <v>1061</v>
      </c>
    </row>
    <row r="370" spans="23:24">
      <c r="W370" s="492">
        <v>31</v>
      </c>
      <c r="X370" t="s">
        <v>1061</v>
      </c>
    </row>
    <row r="371" spans="23:24">
      <c r="W371" s="492">
        <v>31</v>
      </c>
      <c r="X371" t="s">
        <v>1061</v>
      </c>
    </row>
    <row r="372" spans="23:24">
      <c r="W372" s="492">
        <v>31</v>
      </c>
      <c r="X372" t="s">
        <v>1061</v>
      </c>
    </row>
    <row r="373" spans="23:24">
      <c r="W373" s="492">
        <v>31</v>
      </c>
      <c r="X373" t="s">
        <v>1061</v>
      </c>
    </row>
    <row r="374" spans="23:24">
      <c r="W374" s="492">
        <v>31</v>
      </c>
      <c r="X374" t="s">
        <v>1061</v>
      </c>
    </row>
    <row r="375" spans="23:24">
      <c r="W375" s="492">
        <v>31</v>
      </c>
      <c r="X375" t="s">
        <v>1061</v>
      </c>
    </row>
    <row r="376" spans="23:24">
      <c r="W376" s="492">
        <v>31</v>
      </c>
      <c r="X376" t="s">
        <v>1061</v>
      </c>
    </row>
    <row r="377" spans="23:24">
      <c r="W377" s="492">
        <v>31</v>
      </c>
      <c r="X377" t="s">
        <v>1061</v>
      </c>
    </row>
    <row r="378" spans="23:24">
      <c r="W378" s="492">
        <v>31</v>
      </c>
      <c r="X378" t="s">
        <v>1061</v>
      </c>
    </row>
    <row r="379" spans="23:24">
      <c r="W379" s="492">
        <v>31</v>
      </c>
      <c r="X379" t="s">
        <v>1061</v>
      </c>
    </row>
    <row r="380" spans="23:24">
      <c r="W380" s="492">
        <v>31</v>
      </c>
      <c r="X380" t="s">
        <v>1061</v>
      </c>
    </row>
    <row r="381" spans="23:24">
      <c r="W381" s="492">
        <v>31</v>
      </c>
      <c r="X381" t="s">
        <v>1061</v>
      </c>
    </row>
    <row r="382" spans="23:24">
      <c r="W382" s="492">
        <v>31</v>
      </c>
      <c r="X382" t="s">
        <v>1061</v>
      </c>
    </row>
    <row r="383" spans="23:24">
      <c r="W383" s="492">
        <v>31</v>
      </c>
      <c r="X383" t="s">
        <v>1061</v>
      </c>
    </row>
    <row r="384" spans="23:24">
      <c r="W384" s="492">
        <v>31</v>
      </c>
      <c r="X384" t="s">
        <v>1061</v>
      </c>
    </row>
    <row r="385" spans="23:24">
      <c r="W385" s="492">
        <v>31</v>
      </c>
      <c r="X385" t="s">
        <v>1061</v>
      </c>
    </row>
    <row r="386" spans="23:24">
      <c r="W386" s="492">
        <v>31</v>
      </c>
      <c r="X386" t="s">
        <v>1061</v>
      </c>
    </row>
    <row r="387" spans="23:24">
      <c r="W387" s="492">
        <v>31</v>
      </c>
      <c r="X387" t="s">
        <v>1061</v>
      </c>
    </row>
    <row r="388" spans="23:24">
      <c r="W388" s="492">
        <v>31</v>
      </c>
      <c r="X388" t="s">
        <v>1061</v>
      </c>
    </row>
    <row r="389" spans="23:24">
      <c r="W389" s="492">
        <v>31</v>
      </c>
      <c r="X389" t="s">
        <v>1061</v>
      </c>
    </row>
    <row r="390" spans="23:24">
      <c r="W390" s="492">
        <v>31</v>
      </c>
      <c r="X390" t="s">
        <v>1061</v>
      </c>
    </row>
    <row r="391" spans="23:24">
      <c r="W391" s="492">
        <v>31</v>
      </c>
      <c r="X391" t="s">
        <v>1061</v>
      </c>
    </row>
    <row r="392" spans="23:24">
      <c r="W392" s="492">
        <v>31</v>
      </c>
      <c r="X392" t="s">
        <v>1061</v>
      </c>
    </row>
    <row r="393" spans="23:24">
      <c r="W393" s="492">
        <v>31</v>
      </c>
      <c r="X393" t="s">
        <v>1061</v>
      </c>
    </row>
    <row r="394" spans="23:24">
      <c r="W394" s="492">
        <v>31</v>
      </c>
      <c r="X394" t="s">
        <v>1061</v>
      </c>
    </row>
    <row r="395" spans="23:24">
      <c r="W395" s="492">
        <v>31</v>
      </c>
      <c r="X395" t="s">
        <v>1061</v>
      </c>
    </row>
    <row r="396" spans="23:24">
      <c r="W396" s="492">
        <v>31</v>
      </c>
      <c r="X396" t="s">
        <v>1061</v>
      </c>
    </row>
    <row r="397" spans="23:24">
      <c r="W397" s="492">
        <v>31</v>
      </c>
      <c r="X397" t="s">
        <v>1061</v>
      </c>
    </row>
    <row r="398" spans="23:24">
      <c r="W398" s="492">
        <v>31</v>
      </c>
      <c r="X398" t="s">
        <v>1061</v>
      </c>
    </row>
    <row r="399" spans="23:24">
      <c r="W399" s="492">
        <v>31</v>
      </c>
      <c r="X399" t="s">
        <v>1061</v>
      </c>
    </row>
    <row r="400" spans="23:24">
      <c r="W400" s="492">
        <v>31</v>
      </c>
      <c r="X400" t="s">
        <v>1061</v>
      </c>
    </row>
    <row r="401" spans="23:24">
      <c r="W401" s="492">
        <v>31</v>
      </c>
      <c r="X401" t="s">
        <v>1061</v>
      </c>
    </row>
    <row r="402" spans="23:24">
      <c r="W402" s="492">
        <v>31</v>
      </c>
      <c r="X402" t="s">
        <v>1061</v>
      </c>
    </row>
    <row r="403" spans="23:24">
      <c r="W403" s="492">
        <v>31</v>
      </c>
      <c r="X403" t="s">
        <v>1061</v>
      </c>
    </row>
    <row r="404" spans="23:24">
      <c r="W404" s="492">
        <v>31</v>
      </c>
      <c r="X404" t="s">
        <v>1061</v>
      </c>
    </row>
    <row r="405" spans="23:24">
      <c r="W405" s="492">
        <v>31</v>
      </c>
      <c r="X405" t="s">
        <v>1061</v>
      </c>
    </row>
    <row r="406" spans="23:24">
      <c r="W406" s="492">
        <v>31</v>
      </c>
      <c r="X406" t="s">
        <v>1061</v>
      </c>
    </row>
    <row r="407" spans="23:24">
      <c r="W407" s="492">
        <v>31</v>
      </c>
      <c r="X407" t="s">
        <v>1061</v>
      </c>
    </row>
    <row r="408" spans="23:24">
      <c r="W408" s="492">
        <v>31</v>
      </c>
      <c r="X408" t="s">
        <v>1061</v>
      </c>
    </row>
    <row r="409" spans="23:24">
      <c r="W409" s="492">
        <v>31</v>
      </c>
      <c r="X409" t="s">
        <v>1061</v>
      </c>
    </row>
    <row r="410" spans="23:24">
      <c r="W410" s="492">
        <v>31</v>
      </c>
      <c r="X410" t="s">
        <v>1061</v>
      </c>
    </row>
    <row r="411" spans="23:24">
      <c r="W411" s="504"/>
    </row>
    <row r="412" spans="23:24">
      <c r="W412" s="492">
        <v>32</v>
      </c>
      <c r="X412" t="s">
        <v>14</v>
      </c>
    </row>
    <row r="413" spans="23:24">
      <c r="W413" s="492">
        <v>32</v>
      </c>
      <c r="X413" t="s">
        <v>14</v>
      </c>
    </row>
    <row r="414" spans="23:24">
      <c r="W414" s="492">
        <v>32</v>
      </c>
      <c r="X414" t="s">
        <v>14</v>
      </c>
    </row>
    <row r="415" spans="23:24">
      <c r="W415" s="492">
        <v>32</v>
      </c>
      <c r="X415" t="s">
        <v>14</v>
      </c>
    </row>
    <row r="416" spans="23:24">
      <c r="W416" s="492">
        <v>32</v>
      </c>
      <c r="X416" t="s">
        <v>14</v>
      </c>
    </row>
    <row r="417" spans="23:24">
      <c r="W417" s="492">
        <v>32</v>
      </c>
      <c r="X417" t="s">
        <v>14</v>
      </c>
    </row>
    <row r="418" spans="23:24">
      <c r="W418" s="492">
        <v>32</v>
      </c>
      <c r="X418" t="s">
        <v>14</v>
      </c>
    </row>
    <row r="419" spans="23:24">
      <c r="W419" s="492">
        <v>32</v>
      </c>
      <c r="X419" t="s">
        <v>14</v>
      </c>
    </row>
    <row r="420" spans="23:24">
      <c r="W420" s="492">
        <v>32</v>
      </c>
      <c r="X420" t="s">
        <v>14</v>
      </c>
    </row>
    <row r="421" spans="23:24">
      <c r="W421" s="492">
        <v>32</v>
      </c>
      <c r="X421" t="s">
        <v>14</v>
      </c>
    </row>
    <row r="422" spans="23:24">
      <c r="W422" s="492">
        <v>32</v>
      </c>
      <c r="X422" t="s">
        <v>14</v>
      </c>
    </row>
    <row r="423" spans="23:24">
      <c r="W423" s="492">
        <v>32</v>
      </c>
      <c r="X423" t="s">
        <v>14</v>
      </c>
    </row>
    <row r="424" spans="23:24">
      <c r="W424" s="492">
        <v>32</v>
      </c>
      <c r="X424" t="s">
        <v>14</v>
      </c>
    </row>
    <row r="425" spans="23:24">
      <c r="W425" s="492">
        <v>32</v>
      </c>
      <c r="X425" t="s">
        <v>14</v>
      </c>
    </row>
    <row r="426" spans="23:24">
      <c r="W426" s="492">
        <v>32</v>
      </c>
      <c r="X426" t="s">
        <v>14</v>
      </c>
    </row>
    <row r="427" spans="23:24">
      <c r="W427" s="492">
        <v>32</v>
      </c>
      <c r="X427" t="s">
        <v>14</v>
      </c>
    </row>
    <row r="428" spans="23:24">
      <c r="W428" s="492">
        <v>32</v>
      </c>
      <c r="X428" t="s">
        <v>14</v>
      </c>
    </row>
    <row r="429" spans="23:24">
      <c r="W429" s="492">
        <v>32</v>
      </c>
      <c r="X429" t="s">
        <v>14</v>
      </c>
    </row>
    <row r="430" spans="23:24">
      <c r="W430" s="492">
        <v>32</v>
      </c>
      <c r="X430" t="s">
        <v>14</v>
      </c>
    </row>
    <row r="431" spans="23:24">
      <c r="W431" s="492">
        <v>32</v>
      </c>
      <c r="X431" t="s">
        <v>14</v>
      </c>
    </row>
    <row r="432" spans="23:24">
      <c r="W432" s="492">
        <v>32</v>
      </c>
      <c r="X432" t="s">
        <v>14</v>
      </c>
    </row>
    <row r="433" spans="23:24">
      <c r="W433" s="492">
        <v>32</v>
      </c>
      <c r="X433" t="s">
        <v>14</v>
      </c>
    </row>
    <row r="434" spans="23:24">
      <c r="W434" s="492">
        <v>32</v>
      </c>
      <c r="X434" t="s">
        <v>14</v>
      </c>
    </row>
    <row r="435" spans="23:24">
      <c r="W435" s="492">
        <v>32</v>
      </c>
      <c r="X435" t="s">
        <v>14</v>
      </c>
    </row>
    <row r="436" spans="23:24">
      <c r="W436" s="492">
        <v>32</v>
      </c>
      <c r="X436" t="s">
        <v>14</v>
      </c>
    </row>
    <row r="437" spans="23:24">
      <c r="W437" s="492">
        <v>32</v>
      </c>
      <c r="X437" t="s">
        <v>14</v>
      </c>
    </row>
    <row r="438" spans="23:24">
      <c r="W438" s="492">
        <v>32</v>
      </c>
      <c r="X438" t="s">
        <v>14</v>
      </c>
    </row>
    <row r="439" spans="23:24">
      <c r="W439" s="492">
        <v>32</v>
      </c>
      <c r="X439" t="s">
        <v>14</v>
      </c>
    </row>
    <row r="440" spans="23:24">
      <c r="W440" s="492">
        <v>32</v>
      </c>
      <c r="X440" t="s">
        <v>14</v>
      </c>
    </row>
    <row r="441" spans="23:24">
      <c r="W441" s="492">
        <v>32</v>
      </c>
      <c r="X441" t="s">
        <v>14</v>
      </c>
    </row>
    <row r="442" spans="23:24">
      <c r="W442" s="492">
        <v>32</v>
      </c>
      <c r="X442" t="s">
        <v>14</v>
      </c>
    </row>
    <row r="443" spans="23:24">
      <c r="W443" s="492">
        <v>32</v>
      </c>
      <c r="X443" t="s">
        <v>14</v>
      </c>
    </row>
    <row r="444" spans="23:24">
      <c r="W444" s="492">
        <v>32</v>
      </c>
      <c r="X444" t="s">
        <v>14</v>
      </c>
    </row>
    <row r="445" spans="23:24">
      <c r="W445" s="492">
        <v>32</v>
      </c>
      <c r="X445" t="s">
        <v>14</v>
      </c>
    </row>
    <row r="446" spans="23:24">
      <c r="W446" s="492">
        <v>32</v>
      </c>
      <c r="X446" t="s">
        <v>14</v>
      </c>
    </row>
    <row r="447" spans="23:24">
      <c r="W447" s="492">
        <v>32</v>
      </c>
      <c r="X447" t="s">
        <v>14</v>
      </c>
    </row>
    <row r="448" spans="23:24">
      <c r="W448" s="492">
        <v>32</v>
      </c>
      <c r="X448" t="s">
        <v>14</v>
      </c>
    </row>
    <row r="449" spans="23:24">
      <c r="W449" s="492">
        <v>32</v>
      </c>
      <c r="X449" t="s">
        <v>14</v>
      </c>
    </row>
    <row r="450" spans="23:24">
      <c r="W450" s="492">
        <v>32</v>
      </c>
      <c r="X450" t="s">
        <v>14</v>
      </c>
    </row>
    <row r="451" spans="23:24">
      <c r="W451" s="492">
        <v>32</v>
      </c>
      <c r="X451" t="s">
        <v>14</v>
      </c>
    </row>
    <row r="452" spans="23:24">
      <c r="W452" s="492">
        <v>32</v>
      </c>
      <c r="X452" t="s">
        <v>14</v>
      </c>
    </row>
    <row r="453" spans="23:24">
      <c r="W453" s="492">
        <v>32</v>
      </c>
      <c r="X453" t="s">
        <v>14</v>
      </c>
    </row>
    <row r="454" spans="23:24">
      <c r="W454" s="492">
        <v>32</v>
      </c>
      <c r="X454" t="s">
        <v>14</v>
      </c>
    </row>
    <row r="455" spans="23:24">
      <c r="W455" s="492">
        <v>32</v>
      </c>
      <c r="X455" t="s">
        <v>14</v>
      </c>
    </row>
    <row r="456" spans="23:24">
      <c r="W456" s="492">
        <v>32</v>
      </c>
      <c r="X456" t="s">
        <v>14</v>
      </c>
    </row>
    <row r="457" spans="23:24">
      <c r="W457" s="492">
        <v>32</v>
      </c>
      <c r="X457" t="s">
        <v>14</v>
      </c>
    </row>
    <row r="458" spans="23:24">
      <c r="W458" s="492">
        <v>32</v>
      </c>
      <c r="X458" t="s">
        <v>14</v>
      </c>
    </row>
    <row r="459" spans="23:24">
      <c r="W459" s="492">
        <v>32</v>
      </c>
      <c r="X459" t="s">
        <v>14</v>
      </c>
    </row>
    <row r="460" spans="23:24">
      <c r="W460" s="492">
        <v>32</v>
      </c>
      <c r="X460" t="s">
        <v>14</v>
      </c>
    </row>
    <row r="461" spans="23:24">
      <c r="W461" s="492">
        <v>32</v>
      </c>
      <c r="X461" t="s">
        <v>14</v>
      </c>
    </row>
    <row r="462" spans="23:24">
      <c r="W462" s="492">
        <v>32</v>
      </c>
      <c r="X462" t="s">
        <v>14</v>
      </c>
    </row>
    <row r="463" spans="23:24">
      <c r="W463" s="492">
        <v>32</v>
      </c>
      <c r="X463" t="s">
        <v>14</v>
      </c>
    </row>
    <row r="464" spans="23:24">
      <c r="W464" s="492">
        <v>32</v>
      </c>
      <c r="X464" t="s">
        <v>14</v>
      </c>
    </row>
    <row r="465" spans="23:24">
      <c r="W465" s="492">
        <v>32</v>
      </c>
      <c r="X465" t="s">
        <v>14</v>
      </c>
    </row>
    <row r="466" spans="23:24">
      <c r="W466" s="492">
        <v>32</v>
      </c>
      <c r="X466" t="s">
        <v>14</v>
      </c>
    </row>
    <row r="467" spans="23:24">
      <c r="W467" s="492">
        <v>32</v>
      </c>
      <c r="X467" t="s">
        <v>14</v>
      </c>
    </row>
    <row r="468" spans="23:24">
      <c r="W468" s="492">
        <v>32</v>
      </c>
      <c r="X468" t="s">
        <v>14</v>
      </c>
    </row>
    <row r="469" spans="23:24">
      <c r="W469" s="492">
        <v>32</v>
      </c>
      <c r="X469" t="s">
        <v>14</v>
      </c>
    </row>
    <row r="470" spans="23:24">
      <c r="W470" s="492">
        <v>32</v>
      </c>
      <c r="X470" t="s">
        <v>14</v>
      </c>
    </row>
    <row r="471" spans="23:24">
      <c r="W471" s="492">
        <v>32</v>
      </c>
      <c r="X471" t="s">
        <v>14</v>
      </c>
    </row>
    <row r="472" spans="23:24">
      <c r="W472" s="492">
        <v>32</v>
      </c>
      <c r="X472" t="s">
        <v>14</v>
      </c>
    </row>
    <row r="473" spans="23:24">
      <c r="W473" s="492">
        <v>32</v>
      </c>
      <c r="X473" t="s">
        <v>14</v>
      </c>
    </row>
    <row r="474" spans="23:24">
      <c r="W474" s="492">
        <v>32</v>
      </c>
      <c r="X474" t="s">
        <v>14</v>
      </c>
    </row>
    <row r="475" spans="23:24">
      <c r="W475" s="492">
        <v>32</v>
      </c>
      <c r="X475" t="s">
        <v>14</v>
      </c>
    </row>
    <row r="476" spans="23:24">
      <c r="W476" s="492">
        <v>32</v>
      </c>
      <c r="X476" t="s">
        <v>14</v>
      </c>
    </row>
    <row r="477" spans="23:24">
      <c r="W477" s="492">
        <v>32</v>
      </c>
      <c r="X477" t="s">
        <v>14</v>
      </c>
    </row>
    <row r="478" spans="23:24">
      <c r="W478" s="492">
        <v>32</v>
      </c>
      <c r="X478" t="s">
        <v>14</v>
      </c>
    </row>
    <row r="479" spans="23:24">
      <c r="W479" s="492">
        <v>32</v>
      </c>
      <c r="X479" t="s">
        <v>14</v>
      </c>
    </row>
    <row r="480" spans="23:24">
      <c r="W480" s="492">
        <v>32</v>
      </c>
      <c r="X480" t="s">
        <v>14</v>
      </c>
    </row>
    <row r="481" spans="23:24">
      <c r="W481" s="492">
        <v>32</v>
      </c>
      <c r="X481" t="s">
        <v>14</v>
      </c>
    </row>
    <row r="482" spans="23:24">
      <c r="W482" s="492">
        <v>32</v>
      </c>
      <c r="X482" t="s">
        <v>14</v>
      </c>
    </row>
    <row r="483" spans="23:24">
      <c r="W483" s="492">
        <v>32</v>
      </c>
      <c r="X483" t="s">
        <v>14</v>
      </c>
    </row>
    <row r="484" spans="23:24">
      <c r="W484" s="492">
        <v>32</v>
      </c>
      <c r="X484" t="s">
        <v>14</v>
      </c>
    </row>
    <row r="485" spans="23:24">
      <c r="W485" s="492">
        <v>32</v>
      </c>
      <c r="X485" t="s">
        <v>14</v>
      </c>
    </row>
    <row r="486" spans="23:24">
      <c r="W486" s="492">
        <v>32</v>
      </c>
      <c r="X486" t="s">
        <v>14</v>
      </c>
    </row>
    <row r="487" spans="23:24">
      <c r="W487" s="492">
        <v>32</v>
      </c>
      <c r="X487" t="s">
        <v>14</v>
      </c>
    </row>
    <row r="488" spans="23:24">
      <c r="W488" s="492">
        <v>32</v>
      </c>
      <c r="X488" t="s">
        <v>14</v>
      </c>
    </row>
    <row r="489" spans="23:24">
      <c r="W489" s="492">
        <v>32</v>
      </c>
      <c r="X489" t="s">
        <v>14</v>
      </c>
    </row>
    <row r="490" spans="23:24">
      <c r="W490" s="492">
        <v>32</v>
      </c>
      <c r="X490" t="s">
        <v>14</v>
      </c>
    </row>
    <row r="491" spans="23:24">
      <c r="W491" s="492">
        <v>32</v>
      </c>
      <c r="X491" t="s">
        <v>14</v>
      </c>
    </row>
    <row r="492" spans="23:24">
      <c r="W492" s="492">
        <v>32</v>
      </c>
      <c r="X492" t="s">
        <v>14</v>
      </c>
    </row>
    <row r="493" spans="23:24">
      <c r="W493" s="492">
        <v>32</v>
      </c>
      <c r="X493" t="s">
        <v>14</v>
      </c>
    </row>
    <row r="494" spans="23:24">
      <c r="W494" s="492">
        <v>32</v>
      </c>
      <c r="X494" t="s">
        <v>14</v>
      </c>
    </row>
    <row r="495" spans="23:24">
      <c r="W495" s="492">
        <v>32</v>
      </c>
      <c r="X495" t="s">
        <v>14</v>
      </c>
    </row>
    <row r="496" spans="23:24">
      <c r="W496" s="492">
        <v>32</v>
      </c>
      <c r="X496" t="s">
        <v>14</v>
      </c>
    </row>
    <row r="497" spans="23:24">
      <c r="W497" s="492">
        <v>32</v>
      </c>
      <c r="X497" t="s">
        <v>14</v>
      </c>
    </row>
    <row r="498" spans="23:24">
      <c r="W498" s="492">
        <v>32</v>
      </c>
      <c r="X498" t="s">
        <v>14</v>
      </c>
    </row>
    <row r="499" spans="23:24">
      <c r="W499" s="492">
        <v>32</v>
      </c>
      <c r="X499" t="s">
        <v>14</v>
      </c>
    </row>
    <row r="500" spans="23:24">
      <c r="W500" s="492">
        <v>32</v>
      </c>
      <c r="X500" t="s">
        <v>14</v>
      </c>
    </row>
    <row r="501" spans="23:24">
      <c r="W501" s="492">
        <v>32</v>
      </c>
      <c r="X501" t="s">
        <v>14</v>
      </c>
    </row>
    <row r="502" spans="23:24">
      <c r="W502" s="492">
        <v>32</v>
      </c>
      <c r="X502" t="s">
        <v>14</v>
      </c>
    </row>
    <row r="503" spans="23:24">
      <c r="W503" s="492">
        <v>32</v>
      </c>
      <c r="X503" t="s">
        <v>14</v>
      </c>
    </row>
    <row r="504" spans="23:24">
      <c r="W504" s="492">
        <v>32</v>
      </c>
      <c r="X504" t="s">
        <v>14</v>
      </c>
    </row>
    <row r="505" spans="23:24">
      <c r="W505" s="492">
        <v>32</v>
      </c>
      <c r="X505" t="s">
        <v>14</v>
      </c>
    </row>
    <row r="506" spans="23:24">
      <c r="W506" s="492">
        <v>32</v>
      </c>
      <c r="X506" t="s">
        <v>14</v>
      </c>
    </row>
    <row r="507" spans="23:24">
      <c r="W507" s="492">
        <v>32</v>
      </c>
      <c r="X507" t="s">
        <v>14</v>
      </c>
    </row>
    <row r="508" spans="23:24">
      <c r="W508" s="492">
        <v>32</v>
      </c>
      <c r="X508" t="s">
        <v>14</v>
      </c>
    </row>
    <row r="509" spans="23:24">
      <c r="W509" s="492">
        <v>32</v>
      </c>
      <c r="X509" t="s">
        <v>14</v>
      </c>
    </row>
    <row r="510" spans="23:24">
      <c r="W510" s="492">
        <v>32</v>
      </c>
      <c r="X510" t="s">
        <v>14</v>
      </c>
    </row>
    <row r="511" spans="23:24">
      <c r="W511" s="492">
        <v>32</v>
      </c>
      <c r="X511" t="s">
        <v>14</v>
      </c>
    </row>
    <row r="512" spans="23:24">
      <c r="W512" s="492">
        <v>32</v>
      </c>
      <c r="X512" t="s">
        <v>14</v>
      </c>
    </row>
    <row r="513" spans="23:24">
      <c r="W513" s="492">
        <v>32</v>
      </c>
      <c r="X513" t="s">
        <v>14</v>
      </c>
    </row>
    <row r="514" spans="23:24">
      <c r="W514" s="492">
        <v>32</v>
      </c>
      <c r="X514" t="s">
        <v>14</v>
      </c>
    </row>
    <row r="515" spans="23:24">
      <c r="W515" s="492">
        <v>32</v>
      </c>
      <c r="X515" t="s">
        <v>14</v>
      </c>
    </row>
    <row r="516" spans="23:24">
      <c r="W516" s="492">
        <v>32</v>
      </c>
      <c r="X516" t="s">
        <v>14</v>
      </c>
    </row>
    <row r="517" spans="23:24">
      <c r="W517" s="492">
        <v>32</v>
      </c>
      <c r="X517" t="s">
        <v>14</v>
      </c>
    </row>
    <row r="518" spans="23:24">
      <c r="W518" s="492">
        <v>32</v>
      </c>
      <c r="X518" t="s">
        <v>14</v>
      </c>
    </row>
    <row r="519" spans="23:24">
      <c r="W519" s="492">
        <v>32</v>
      </c>
      <c r="X519" t="s">
        <v>14</v>
      </c>
    </row>
    <row r="520" spans="23:24">
      <c r="W520" s="492">
        <v>32</v>
      </c>
      <c r="X520" t="s">
        <v>14</v>
      </c>
    </row>
    <row r="521" spans="23:24">
      <c r="W521" s="492">
        <v>32</v>
      </c>
      <c r="X521" t="s">
        <v>14</v>
      </c>
    </row>
    <row r="522" spans="23:24">
      <c r="W522" s="492">
        <v>32</v>
      </c>
      <c r="X522" t="s">
        <v>14</v>
      </c>
    </row>
    <row r="523" spans="23:24">
      <c r="W523" s="492">
        <v>32</v>
      </c>
      <c r="X523" t="s">
        <v>14</v>
      </c>
    </row>
    <row r="524" spans="23:24">
      <c r="W524" s="492">
        <v>32</v>
      </c>
      <c r="X524" t="s">
        <v>14</v>
      </c>
    </row>
    <row r="525" spans="23:24">
      <c r="W525" s="492">
        <v>32</v>
      </c>
      <c r="X525" t="s">
        <v>14</v>
      </c>
    </row>
    <row r="526" spans="23:24">
      <c r="W526" s="504"/>
    </row>
    <row r="527" spans="23:24">
      <c r="W527" s="492">
        <v>34</v>
      </c>
      <c r="X527" t="s">
        <v>1069</v>
      </c>
    </row>
    <row r="528" spans="23:24">
      <c r="W528" s="492">
        <v>34</v>
      </c>
      <c r="X528" t="s">
        <v>1069</v>
      </c>
    </row>
    <row r="529" spans="23:24">
      <c r="W529" s="492">
        <v>34</v>
      </c>
      <c r="X529" t="s">
        <v>1069</v>
      </c>
    </row>
    <row r="530" spans="23:24">
      <c r="W530" s="492">
        <v>34</v>
      </c>
      <c r="X530" t="s">
        <v>1069</v>
      </c>
    </row>
    <row r="531" spans="23:24">
      <c r="W531" s="492">
        <v>34</v>
      </c>
      <c r="X531" t="s">
        <v>1069</v>
      </c>
    </row>
    <row r="532" spans="23:24">
      <c r="W532" s="492">
        <v>34</v>
      </c>
      <c r="X532" t="s">
        <v>1069</v>
      </c>
    </row>
    <row r="533" spans="23:24">
      <c r="W533" s="492">
        <v>34</v>
      </c>
      <c r="X533" t="s">
        <v>1069</v>
      </c>
    </row>
    <row r="534" spans="23:24">
      <c r="W534" s="492">
        <v>34</v>
      </c>
      <c r="X534" t="s">
        <v>1069</v>
      </c>
    </row>
    <row r="535" spans="23:24">
      <c r="W535" s="492">
        <v>34</v>
      </c>
      <c r="X535" t="s">
        <v>1069</v>
      </c>
    </row>
    <row r="536" spans="23:24">
      <c r="W536" s="492">
        <v>34</v>
      </c>
      <c r="X536" t="s">
        <v>1069</v>
      </c>
    </row>
    <row r="537" spans="23:24">
      <c r="W537" s="492">
        <v>34</v>
      </c>
      <c r="X537" t="s">
        <v>1069</v>
      </c>
    </row>
    <row r="538" spans="23:24">
      <c r="W538" s="492">
        <v>34</v>
      </c>
      <c r="X538" t="s">
        <v>1069</v>
      </c>
    </row>
    <row r="539" spans="23:24">
      <c r="W539" s="492">
        <v>34</v>
      </c>
      <c r="X539" t="s">
        <v>1069</v>
      </c>
    </row>
    <row r="540" spans="23:24">
      <c r="W540" s="492">
        <v>34</v>
      </c>
      <c r="X540" t="s">
        <v>1069</v>
      </c>
    </row>
    <row r="541" spans="23:24">
      <c r="W541" s="492">
        <v>34</v>
      </c>
      <c r="X541" t="s">
        <v>1069</v>
      </c>
    </row>
    <row r="542" spans="23:24">
      <c r="W542" s="492">
        <v>34</v>
      </c>
      <c r="X542" t="s">
        <v>1069</v>
      </c>
    </row>
    <row r="543" spans="23:24">
      <c r="W543" s="492">
        <v>34</v>
      </c>
      <c r="X543" t="s">
        <v>1069</v>
      </c>
    </row>
    <row r="544" spans="23:24">
      <c r="W544" s="492">
        <v>34</v>
      </c>
      <c r="X544" t="s">
        <v>1069</v>
      </c>
    </row>
    <row r="545" spans="23:24">
      <c r="W545" s="492">
        <v>34</v>
      </c>
      <c r="X545" t="s">
        <v>1069</v>
      </c>
    </row>
    <row r="546" spans="23:24">
      <c r="W546" s="492">
        <v>34</v>
      </c>
      <c r="X546" t="s">
        <v>1069</v>
      </c>
    </row>
    <row r="547" spans="23:24">
      <c r="W547" s="492">
        <v>34</v>
      </c>
      <c r="X547" t="s">
        <v>1069</v>
      </c>
    </row>
    <row r="548" spans="23:24">
      <c r="W548" s="492">
        <v>34</v>
      </c>
      <c r="X548" t="s">
        <v>1069</v>
      </c>
    </row>
    <row r="549" spans="23:24">
      <c r="W549" s="492">
        <v>34</v>
      </c>
      <c r="X549" t="s">
        <v>1069</v>
      </c>
    </row>
    <row r="550" spans="23:24">
      <c r="W550" s="492">
        <v>34</v>
      </c>
      <c r="X550" t="s">
        <v>1069</v>
      </c>
    </row>
    <row r="551" spans="23:24">
      <c r="W551" s="492">
        <v>34</v>
      </c>
      <c r="X551" t="s">
        <v>1069</v>
      </c>
    </row>
    <row r="552" spans="23:24">
      <c r="W552" s="492">
        <v>34</v>
      </c>
      <c r="X552" t="s">
        <v>1069</v>
      </c>
    </row>
    <row r="553" spans="23:24">
      <c r="W553" s="492">
        <v>34</v>
      </c>
      <c r="X553" t="s">
        <v>1069</v>
      </c>
    </row>
    <row r="554" spans="23:24">
      <c r="W554" s="492">
        <v>34</v>
      </c>
      <c r="X554" t="s">
        <v>1069</v>
      </c>
    </row>
    <row r="555" spans="23:24">
      <c r="W555" s="492">
        <v>34</v>
      </c>
      <c r="X555" t="s">
        <v>1069</v>
      </c>
    </row>
    <row r="556" spans="23:24">
      <c r="W556" s="492">
        <v>34</v>
      </c>
      <c r="X556" t="s">
        <v>1069</v>
      </c>
    </row>
    <row r="557" spans="23:24">
      <c r="W557" s="492">
        <v>34</v>
      </c>
      <c r="X557" t="s">
        <v>1069</v>
      </c>
    </row>
    <row r="558" spans="23:24">
      <c r="W558" s="492">
        <v>34</v>
      </c>
      <c r="X558" t="s">
        <v>1069</v>
      </c>
    </row>
    <row r="559" spans="23:24">
      <c r="W559" s="492">
        <v>34</v>
      </c>
      <c r="X559" t="s">
        <v>1069</v>
      </c>
    </row>
    <row r="560" spans="23:24">
      <c r="W560" s="492">
        <v>34</v>
      </c>
      <c r="X560" t="s">
        <v>1069</v>
      </c>
    </row>
    <row r="561" spans="23:24">
      <c r="W561" s="492">
        <v>34</v>
      </c>
      <c r="X561" t="s">
        <v>1069</v>
      </c>
    </row>
    <row r="562" spans="23:24">
      <c r="W562" s="492">
        <v>34</v>
      </c>
      <c r="X562" t="s">
        <v>1069</v>
      </c>
    </row>
    <row r="563" spans="23:24">
      <c r="W563" s="492">
        <v>34</v>
      </c>
      <c r="X563" t="s">
        <v>1069</v>
      </c>
    </row>
    <row r="564" spans="23:24">
      <c r="W564" s="492">
        <v>34</v>
      </c>
      <c r="X564" t="s">
        <v>1069</v>
      </c>
    </row>
    <row r="565" spans="23:24">
      <c r="W565" s="492">
        <v>34</v>
      </c>
      <c r="X565" t="s">
        <v>1069</v>
      </c>
    </row>
    <row r="566" spans="23:24">
      <c r="W566" s="492">
        <v>34</v>
      </c>
      <c r="X566" t="s">
        <v>1069</v>
      </c>
    </row>
    <row r="567" spans="23:24">
      <c r="W567" s="492">
        <v>34</v>
      </c>
      <c r="X567" t="s">
        <v>1069</v>
      </c>
    </row>
    <row r="568" spans="23:24">
      <c r="W568" s="492">
        <v>34</v>
      </c>
      <c r="X568" t="s">
        <v>1069</v>
      </c>
    </row>
    <row r="569" spans="23:24">
      <c r="W569" s="492">
        <v>34</v>
      </c>
      <c r="X569" t="s">
        <v>1069</v>
      </c>
    </row>
    <row r="570" spans="23:24">
      <c r="W570" s="492">
        <v>34</v>
      </c>
      <c r="X570" t="s">
        <v>1069</v>
      </c>
    </row>
    <row r="571" spans="23:24">
      <c r="W571" s="492">
        <v>34</v>
      </c>
      <c r="X571" t="s">
        <v>1069</v>
      </c>
    </row>
    <row r="572" spans="23:24">
      <c r="W572" s="492">
        <v>34</v>
      </c>
      <c r="X572" t="s">
        <v>1069</v>
      </c>
    </row>
    <row r="573" spans="23:24">
      <c r="W573" s="492">
        <v>34</v>
      </c>
      <c r="X573" t="s">
        <v>1069</v>
      </c>
    </row>
    <row r="574" spans="23:24">
      <c r="W574" s="492">
        <v>34</v>
      </c>
      <c r="X574" t="s">
        <v>1069</v>
      </c>
    </row>
    <row r="575" spans="23:24">
      <c r="W575" s="492">
        <v>34</v>
      </c>
      <c r="X575" t="s">
        <v>1069</v>
      </c>
    </row>
    <row r="576" spans="23:24">
      <c r="W576" s="492">
        <v>34</v>
      </c>
      <c r="X576" t="s">
        <v>1069</v>
      </c>
    </row>
    <row r="577" spans="23:24">
      <c r="W577" s="492">
        <v>34</v>
      </c>
      <c r="X577" t="s">
        <v>1069</v>
      </c>
    </row>
    <row r="578" spans="23:24">
      <c r="W578" s="492">
        <v>34</v>
      </c>
      <c r="X578" t="s">
        <v>1069</v>
      </c>
    </row>
    <row r="579" spans="23:24">
      <c r="W579" s="492">
        <v>34</v>
      </c>
      <c r="X579" t="s">
        <v>1069</v>
      </c>
    </row>
    <row r="580" spans="23:24">
      <c r="W580" s="492">
        <v>34</v>
      </c>
      <c r="X580" t="s">
        <v>1069</v>
      </c>
    </row>
    <row r="581" spans="23:24">
      <c r="W581" s="492">
        <v>34</v>
      </c>
      <c r="X581" t="s">
        <v>1069</v>
      </c>
    </row>
    <row r="582" spans="23:24">
      <c r="W582" s="492">
        <v>34</v>
      </c>
      <c r="X582" t="s">
        <v>1069</v>
      </c>
    </row>
    <row r="583" spans="23:24">
      <c r="W583" s="492">
        <v>34</v>
      </c>
      <c r="X583" t="s">
        <v>1069</v>
      </c>
    </row>
    <row r="584" spans="23:24">
      <c r="W584" s="492">
        <v>34</v>
      </c>
      <c r="X584" t="s">
        <v>1069</v>
      </c>
    </row>
    <row r="585" spans="23:24">
      <c r="W585" s="492">
        <v>34</v>
      </c>
      <c r="X585" t="s">
        <v>1069</v>
      </c>
    </row>
    <row r="586" spans="23:24">
      <c r="W586" s="492">
        <v>34</v>
      </c>
      <c r="X586" t="s">
        <v>1069</v>
      </c>
    </row>
    <row r="587" spans="23:24">
      <c r="W587" s="492">
        <v>34</v>
      </c>
      <c r="X587" t="s">
        <v>1069</v>
      </c>
    </row>
    <row r="588" spans="23:24">
      <c r="W588" s="492">
        <v>34</v>
      </c>
      <c r="X588" t="s">
        <v>1069</v>
      </c>
    </row>
    <row r="589" spans="23:24">
      <c r="W589" s="492">
        <v>34</v>
      </c>
      <c r="X589" t="s">
        <v>1069</v>
      </c>
    </row>
    <row r="590" spans="23:24">
      <c r="W590" s="492">
        <v>34</v>
      </c>
      <c r="X590" t="s">
        <v>1069</v>
      </c>
    </row>
    <row r="591" spans="23:24">
      <c r="W591" s="492">
        <v>34</v>
      </c>
      <c r="X591" t="s">
        <v>1069</v>
      </c>
    </row>
    <row r="592" spans="23:24">
      <c r="W592" s="492">
        <v>34</v>
      </c>
      <c r="X592" t="s">
        <v>1069</v>
      </c>
    </row>
    <row r="593" spans="23:24">
      <c r="W593" s="492">
        <v>34</v>
      </c>
      <c r="X593" t="s">
        <v>1069</v>
      </c>
    </row>
    <row r="594" spans="23:24">
      <c r="W594" s="492">
        <v>34</v>
      </c>
      <c r="X594" t="s">
        <v>1069</v>
      </c>
    </row>
    <row r="595" spans="23:24">
      <c r="W595" s="492">
        <v>34</v>
      </c>
      <c r="X595" t="s">
        <v>1069</v>
      </c>
    </row>
    <row r="596" spans="23:24">
      <c r="W596" s="492">
        <v>34</v>
      </c>
      <c r="X596" t="s">
        <v>1069</v>
      </c>
    </row>
    <row r="597" spans="23:24">
      <c r="W597" s="492">
        <v>34</v>
      </c>
      <c r="X597" t="s">
        <v>1069</v>
      </c>
    </row>
    <row r="598" spans="23:24">
      <c r="W598" s="492">
        <v>34</v>
      </c>
      <c r="X598" t="s">
        <v>1069</v>
      </c>
    </row>
    <row r="599" spans="23:24">
      <c r="W599" s="492">
        <v>34</v>
      </c>
      <c r="X599" t="s">
        <v>1069</v>
      </c>
    </row>
    <row r="600" spans="23:24">
      <c r="W600" s="492">
        <v>34</v>
      </c>
      <c r="X600" t="s">
        <v>1069</v>
      </c>
    </row>
    <row r="601" spans="23:24">
      <c r="W601" s="492">
        <v>34</v>
      </c>
      <c r="X601" t="s">
        <v>1069</v>
      </c>
    </row>
    <row r="602" spans="23:24">
      <c r="W602" s="492">
        <v>34</v>
      </c>
      <c r="X602" t="s">
        <v>1069</v>
      </c>
    </row>
    <row r="603" spans="23:24">
      <c r="W603" s="492">
        <v>34</v>
      </c>
      <c r="X603" t="s">
        <v>1069</v>
      </c>
    </row>
    <row r="604" spans="23:24">
      <c r="W604" s="492">
        <v>34</v>
      </c>
      <c r="X604" t="s">
        <v>1069</v>
      </c>
    </row>
    <row r="605" spans="23:24">
      <c r="W605" s="492">
        <v>34</v>
      </c>
      <c r="X605" t="s">
        <v>1069</v>
      </c>
    </row>
    <row r="606" spans="23:24">
      <c r="W606" s="492">
        <v>34</v>
      </c>
      <c r="X606" t="s">
        <v>1069</v>
      </c>
    </row>
    <row r="607" spans="23:24">
      <c r="W607" s="492">
        <v>34</v>
      </c>
      <c r="X607" t="s">
        <v>1069</v>
      </c>
    </row>
    <row r="608" spans="23:24">
      <c r="W608" s="492">
        <v>34</v>
      </c>
      <c r="X608" t="s">
        <v>1069</v>
      </c>
    </row>
    <row r="609" spans="23:24">
      <c r="W609" s="492">
        <v>34</v>
      </c>
      <c r="X609" t="s">
        <v>1069</v>
      </c>
    </row>
    <row r="610" spans="23:24">
      <c r="W610" s="492">
        <v>34</v>
      </c>
      <c r="X610" t="s">
        <v>1069</v>
      </c>
    </row>
    <row r="611" spans="23:24">
      <c r="W611" s="492">
        <v>34</v>
      </c>
      <c r="X611" t="s">
        <v>1069</v>
      </c>
    </row>
    <row r="612" spans="23:24">
      <c r="W612" s="492">
        <v>34</v>
      </c>
      <c r="X612" t="s">
        <v>1069</v>
      </c>
    </row>
    <row r="613" spans="23:24">
      <c r="W613" s="492">
        <v>34</v>
      </c>
      <c r="X613" t="s">
        <v>1069</v>
      </c>
    </row>
    <row r="614" spans="23:24">
      <c r="W614" s="492">
        <v>34</v>
      </c>
      <c r="X614" t="s">
        <v>1069</v>
      </c>
    </row>
    <row r="615" spans="23:24">
      <c r="W615" s="492">
        <v>34</v>
      </c>
      <c r="X615" t="s">
        <v>1069</v>
      </c>
    </row>
    <row r="616" spans="23:24">
      <c r="W616" s="492">
        <v>34</v>
      </c>
      <c r="X616" t="s">
        <v>1069</v>
      </c>
    </row>
    <row r="617" spans="23:24">
      <c r="W617" s="492">
        <v>34</v>
      </c>
      <c r="X617" t="s">
        <v>1069</v>
      </c>
    </row>
    <row r="618" spans="23:24">
      <c r="W618" s="492">
        <v>34</v>
      </c>
      <c r="X618" t="s">
        <v>1069</v>
      </c>
    </row>
    <row r="619" spans="23:24">
      <c r="W619" s="492">
        <v>34</v>
      </c>
      <c r="X619" t="s">
        <v>1069</v>
      </c>
    </row>
    <row r="620" spans="23:24">
      <c r="W620" s="492">
        <v>34</v>
      </c>
      <c r="X620" t="s">
        <v>1069</v>
      </c>
    </row>
    <row r="621" spans="23:24">
      <c r="W621" s="492">
        <v>34</v>
      </c>
      <c r="X621" t="s">
        <v>1069</v>
      </c>
    </row>
    <row r="622" spans="23:24">
      <c r="W622" s="492">
        <v>34</v>
      </c>
      <c r="X622" t="s">
        <v>1069</v>
      </c>
    </row>
    <row r="623" spans="23:24">
      <c r="W623" s="492">
        <v>34</v>
      </c>
      <c r="X623" t="s">
        <v>1069</v>
      </c>
    </row>
    <row r="624" spans="23:24">
      <c r="W624" s="492">
        <v>34</v>
      </c>
      <c r="X624" t="s">
        <v>1069</v>
      </c>
    </row>
    <row r="625" spans="23:24">
      <c r="W625" s="492">
        <v>34</v>
      </c>
      <c r="X625" t="s">
        <v>1069</v>
      </c>
    </row>
    <row r="626" spans="23:24">
      <c r="W626" s="492">
        <v>34</v>
      </c>
      <c r="X626" t="s">
        <v>1069</v>
      </c>
    </row>
    <row r="627" spans="23:24">
      <c r="W627" s="492">
        <v>34</v>
      </c>
      <c r="X627" t="s">
        <v>1069</v>
      </c>
    </row>
    <row r="628" spans="23:24">
      <c r="W628" s="492">
        <v>34</v>
      </c>
      <c r="X628" t="s">
        <v>1069</v>
      </c>
    </row>
    <row r="629" spans="23:24">
      <c r="W629" s="492">
        <v>34</v>
      </c>
      <c r="X629" t="s">
        <v>1069</v>
      </c>
    </row>
    <row r="630" spans="23:24">
      <c r="W630" s="492">
        <v>34</v>
      </c>
      <c r="X630" t="s">
        <v>1069</v>
      </c>
    </row>
    <row r="631" spans="23:24">
      <c r="W631" s="492">
        <v>34</v>
      </c>
      <c r="X631" t="s">
        <v>1069</v>
      </c>
    </row>
    <row r="632" spans="23:24">
      <c r="W632" s="492">
        <v>34</v>
      </c>
      <c r="X632" t="s">
        <v>1069</v>
      </c>
    </row>
    <row r="633" spans="23:24">
      <c r="W633" s="492">
        <v>34</v>
      </c>
      <c r="X633" t="s">
        <v>1069</v>
      </c>
    </row>
    <row r="634" spans="23:24">
      <c r="W634" s="492">
        <v>34</v>
      </c>
      <c r="X634" t="s">
        <v>1069</v>
      </c>
    </row>
    <row r="635" spans="23:24">
      <c r="W635" s="492">
        <v>34</v>
      </c>
      <c r="X635" t="s">
        <v>1069</v>
      </c>
    </row>
    <row r="636" spans="23:24">
      <c r="W636" s="492">
        <v>34</v>
      </c>
      <c r="X636" t="s">
        <v>1069</v>
      </c>
    </row>
    <row r="637" spans="23:24">
      <c r="W637" s="492">
        <v>34</v>
      </c>
      <c r="X637" t="s">
        <v>1069</v>
      </c>
    </row>
    <row r="638" spans="23:24">
      <c r="W638" s="492">
        <v>34</v>
      </c>
      <c r="X638" t="s">
        <v>1069</v>
      </c>
    </row>
    <row r="639" spans="23:24">
      <c r="W639" s="492">
        <v>34</v>
      </c>
      <c r="X639" t="s">
        <v>1069</v>
      </c>
    </row>
    <row r="640" spans="23:24">
      <c r="W640" s="492">
        <v>34</v>
      </c>
      <c r="X640" t="s">
        <v>1069</v>
      </c>
    </row>
    <row r="641" spans="23:24">
      <c r="W641" s="492">
        <v>34</v>
      </c>
      <c r="X641" t="s">
        <v>1069</v>
      </c>
    </row>
    <row r="642" spans="23:24">
      <c r="W642" s="492">
        <v>34</v>
      </c>
      <c r="X642" t="s">
        <v>1069</v>
      </c>
    </row>
    <row r="643" spans="23:24">
      <c r="W643" s="492">
        <v>34</v>
      </c>
      <c r="X643" t="s">
        <v>1069</v>
      </c>
    </row>
    <row r="644" spans="23:24">
      <c r="W644" s="504"/>
    </row>
    <row r="645" spans="23:24">
      <c r="W645" s="492">
        <v>35</v>
      </c>
      <c r="X645" t="s">
        <v>1070</v>
      </c>
    </row>
    <row r="646" spans="23:24">
      <c r="W646" s="492">
        <v>35</v>
      </c>
      <c r="X646" t="s">
        <v>1070</v>
      </c>
    </row>
    <row r="647" spans="23:24">
      <c r="W647" s="492">
        <v>35</v>
      </c>
      <c r="X647" t="s">
        <v>1070</v>
      </c>
    </row>
    <row r="648" spans="23:24">
      <c r="W648" s="492">
        <v>35</v>
      </c>
      <c r="X648" t="s">
        <v>1070</v>
      </c>
    </row>
    <row r="649" spans="23:24">
      <c r="W649" s="492">
        <v>35</v>
      </c>
      <c r="X649" t="s">
        <v>1070</v>
      </c>
    </row>
    <row r="650" spans="23:24">
      <c r="W650" s="492">
        <v>35</v>
      </c>
      <c r="X650" t="s">
        <v>1070</v>
      </c>
    </row>
    <row r="651" spans="23:24">
      <c r="W651" s="492">
        <v>35</v>
      </c>
      <c r="X651" t="s">
        <v>1070</v>
      </c>
    </row>
    <row r="652" spans="23:24">
      <c r="W652" s="492">
        <v>35</v>
      </c>
      <c r="X652" t="s">
        <v>1070</v>
      </c>
    </row>
    <row r="653" spans="23:24">
      <c r="W653" s="492">
        <v>35</v>
      </c>
      <c r="X653" t="s">
        <v>1070</v>
      </c>
    </row>
    <row r="654" spans="23:24">
      <c r="W654" s="492">
        <v>35</v>
      </c>
      <c r="X654" t="s">
        <v>1070</v>
      </c>
    </row>
    <row r="655" spans="23:24">
      <c r="W655" s="492">
        <v>35</v>
      </c>
      <c r="X655" t="s">
        <v>1070</v>
      </c>
    </row>
    <row r="656" spans="23:24">
      <c r="W656" s="492">
        <v>35</v>
      </c>
      <c r="X656" t="s">
        <v>1070</v>
      </c>
    </row>
    <row r="657" spans="23:24">
      <c r="W657" s="492">
        <v>35</v>
      </c>
      <c r="X657" t="s">
        <v>1070</v>
      </c>
    </row>
    <row r="658" spans="23:24">
      <c r="W658" s="492">
        <v>35</v>
      </c>
      <c r="X658" t="s">
        <v>1070</v>
      </c>
    </row>
    <row r="659" spans="23:24">
      <c r="W659" s="492">
        <v>35</v>
      </c>
      <c r="X659" t="s">
        <v>1070</v>
      </c>
    </row>
    <row r="660" spans="23:24">
      <c r="W660" s="492">
        <v>35</v>
      </c>
      <c r="X660" t="s">
        <v>1070</v>
      </c>
    </row>
    <row r="661" spans="23:24">
      <c r="W661" s="492">
        <v>35</v>
      </c>
      <c r="X661" t="s">
        <v>1070</v>
      </c>
    </row>
    <row r="662" spans="23:24">
      <c r="W662" s="492">
        <v>35</v>
      </c>
      <c r="X662" t="s">
        <v>1070</v>
      </c>
    </row>
    <row r="663" spans="23:24">
      <c r="W663" s="492">
        <v>35</v>
      </c>
      <c r="X663" t="s">
        <v>1070</v>
      </c>
    </row>
    <row r="664" spans="23:24">
      <c r="W664" s="492">
        <v>35</v>
      </c>
      <c r="X664" t="s">
        <v>1070</v>
      </c>
    </row>
    <row r="665" spans="23:24">
      <c r="W665" s="492">
        <v>35</v>
      </c>
      <c r="X665" t="s">
        <v>1070</v>
      </c>
    </row>
    <row r="666" spans="23:24">
      <c r="W666" s="412">
        <v>35</v>
      </c>
      <c r="X666" t="s">
        <v>1070</v>
      </c>
    </row>
    <row r="667" spans="23:24">
      <c r="W667" s="412">
        <v>35</v>
      </c>
      <c r="X667" t="s">
        <v>1070</v>
      </c>
    </row>
    <row r="668" spans="23:24">
      <c r="W668" s="412">
        <v>35</v>
      </c>
      <c r="X668" t="s">
        <v>1070</v>
      </c>
    </row>
    <row r="669" spans="23:24">
      <c r="W669" s="508">
        <v>35</v>
      </c>
      <c r="X669" t="s">
        <v>1070</v>
      </c>
    </row>
    <row r="670" spans="23:24">
      <c r="W670" s="508">
        <v>35</v>
      </c>
      <c r="X670" t="s">
        <v>1070</v>
      </c>
    </row>
    <row r="671" spans="23:24">
      <c r="W671" s="508">
        <v>35</v>
      </c>
      <c r="X671" t="s">
        <v>1070</v>
      </c>
    </row>
    <row r="672" spans="23:24">
      <c r="W672" s="508">
        <v>35</v>
      </c>
      <c r="X672" t="s">
        <v>1070</v>
      </c>
    </row>
    <row r="673" spans="23:24">
      <c r="W673" s="508">
        <v>35</v>
      </c>
      <c r="X673" t="s">
        <v>1070</v>
      </c>
    </row>
    <row r="674" spans="23:24">
      <c r="W674" s="508">
        <v>35</v>
      </c>
      <c r="X674" t="s">
        <v>1070</v>
      </c>
    </row>
    <row r="675" spans="23:24">
      <c r="W675" s="508">
        <v>35</v>
      </c>
      <c r="X675" t="s">
        <v>1070</v>
      </c>
    </row>
    <row r="676" spans="23:24">
      <c r="W676" s="508">
        <v>35</v>
      </c>
      <c r="X676" t="s">
        <v>1070</v>
      </c>
    </row>
    <row r="677" spans="23:24">
      <c r="W677" s="508">
        <v>35</v>
      </c>
      <c r="X677" t="s">
        <v>1070</v>
      </c>
    </row>
    <row r="678" spans="23:24">
      <c r="W678" s="492">
        <v>35</v>
      </c>
      <c r="X678" t="s">
        <v>1070</v>
      </c>
    </row>
    <row r="679" spans="23:24">
      <c r="W679" s="412">
        <v>35</v>
      </c>
      <c r="X679" t="s">
        <v>1070</v>
      </c>
    </row>
    <row r="680" spans="23:24">
      <c r="W680" s="492">
        <v>35</v>
      </c>
      <c r="X680" t="s">
        <v>1070</v>
      </c>
    </row>
    <row r="681" spans="23:24">
      <c r="W681" s="412">
        <v>35</v>
      </c>
      <c r="X681" t="s">
        <v>1070</v>
      </c>
    </row>
    <row r="682" spans="23:24">
      <c r="W682" s="412">
        <v>35</v>
      </c>
      <c r="X682" t="s">
        <v>1070</v>
      </c>
    </row>
    <row r="683" spans="23:24">
      <c r="W683" s="412">
        <v>35</v>
      </c>
      <c r="X683" t="s">
        <v>1070</v>
      </c>
    </row>
    <row r="684" spans="23:24">
      <c r="W684" s="492">
        <v>35</v>
      </c>
      <c r="X684" t="s">
        <v>1070</v>
      </c>
    </row>
    <row r="685" spans="23:24">
      <c r="W685" s="412">
        <v>35</v>
      </c>
      <c r="X685" t="s">
        <v>1070</v>
      </c>
    </row>
    <row r="686" spans="23:24">
      <c r="W686" s="412">
        <v>35</v>
      </c>
      <c r="X686" t="s">
        <v>1070</v>
      </c>
    </row>
    <row r="687" spans="23:24">
      <c r="W687" s="492">
        <v>35</v>
      </c>
      <c r="X687" t="s">
        <v>1070</v>
      </c>
    </row>
    <row r="688" spans="23:24">
      <c r="W688" s="412">
        <v>35</v>
      </c>
      <c r="X688" t="s">
        <v>1070</v>
      </c>
    </row>
    <row r="689" spans="23:24">
      <c r="W689" s="412">
        <v>35</v>
      </c>
      <c r="X689" t="s">
        <v>1070</v>
      </c>
    </row>
    <row r="690" spans="23:24">
      <c r="W690" s="492">
        <v>35</v>
      </c>
      <c r="X690" t="s">
        <v>1070</v>
      </c>
    </row>
    <row r="691" spans="23:24">
      <c r="W691" s="412">
        <v>35</v>
      </c>
      <c r="X691" t="s">
        <v>1070</v>
      </c>
    </row>
    <row r="692" spans="23:24">
      <c r="W692" s="412">
        <v>35</v>
      </c>
      <c r="X692" t="s">
        <v>1070</v>
      </c>
    </row>
    <row r="693" spans="23:24">
      <c r="W693" s="492">
        <v>35</v>
      </c>
      <c r="X693" t="s">
        <v>1070</v>
      </c>
    </row>
    <row r="694" spans="23:24">
      <c r="W694" s="412">
        <v>35</v>
      </c>
      <c r="X694" t="s">
        <v>1070</v>
      </c>
    </row>
    <row r="695" spans="23:24">
      <c r="W695" s="412">
        <v>35</v>
      </c>
      <c r="X695" t="s">
        <v>1070</v>
      </c>
    </row>
    <row r="696" spans="23:24">
      <c r="W696" s="492">
        <v>35</v>
      </c>
      <c r="X696" t="s">
        <v>1070</v>
      </c>
    </row>
    <row r="697" spans="23:24">
      <c r="W697" s="412">
        <v>35</v>
      </c>
      <c r="X697" t="s">
        <v>1070</v>
      </c>
    </row>
    <row r="698" spans="23:24">
      <c r="W698" s="492">
        <v>35</v>
      </c>
      <c r="X698" t="s">
        <v>1070</v>
      </c>
    </row>
    <row r="699" spans="23:24">
      <c r="W699" s="412">
        <v>35</v>
      </c>
      <c r="X699" t="s">
        <v>1070</v>
      </c>
    </row>
    <row r="700" spans="23:24">
      <c r="W700" s="492">
        <v>35</v>
      </c>
      <c r="X700" t="s">
        <v>1070</v>
      </c>
    </row>
    <row r="701" spans="23:24">
      <c r="W701" s="412">
        <v>35</v>
      </c>
      <c r="X701" t="s">
        <v>1070</v>
      </c>
    </row>
    <row r="702" spans="23:24">
      <c r="W702" s="412">
        <v>35</v>
      </c>
      <c r="X702" t="s">
        <v>1070</v>
      </c>
    </row>
    <row r="703" spans="23:24">
      <c r="W703" s="412">
        <v>35</v>
      </c>
      <c r="X703" t="s">
        <v>1070</v>
      </c>
    </row>
    <row r="704" spans="23:24">
      <c r="W704" s="412">
        <v>35</v>
      </c>
      <c r="X704" t="s">
        <v>1070</v>
      </c>
    </row>
    <row r="705" spans="23:24">
      <c r="W705" s="412">
        <v>35</v>
      </c>
      <c r="X705" t="s">
        <v>1070</v>
      </c>
    </row>
    <row r="706" spans="23:24">
      <c r="W706" s="412">
        <v>35</v>
      </c>
      <c r="X706" t="s">
        <v>1070</v>
      </c>
    </row>
    <row r="707" spans="23:24">
      <c r="W707" s="412">
        <v>35</v>
      </c>
      <c r="X707" t="s">
        <v>1070</v>
      </c>
    </row>
    <row r="708" spans="23:24">
      <c r="W708" s="412">
        <v>35</v>
      </c>
      <c r="X708" t="s">
        <v>1070</v>
      </c>
    </row>
    <row r="709" spans="23:24">
      <c r="W709" s="412">
        <v>35</v>
      </c>
      <c r="X709" t="s">
        <v>1070</v>
      </c>
    </row>
    <row r="710" spans="23:24">
      <c r="W710" s="412">
        <v>35</v>
      </c>
      <c r="X710" t="s">
        <v>1070</v>
      </c>
    </row>
    <row r="711" spans="23:24">
      <c r="W711" s="412">
        <v>35</v>
      </c>
      <c r="X711" t="s">
        <v>1070</v>
      </c>
    </row>
    <row r="712" spans="23:24">
      <c r="W712" s="412">
        <v>35</v>
      </c>
      <c r="X712" t="s">
        <v>1070</v>
      </c>
    </row>
    <row r="713" spans="23:24">
      <c r="W713" s="412">
        <v>35</v>
      </c>
      <c r="X713" t="s">
        <v>1070</v>
      </c>
    </row>
    <row r="714" spans="23:24">
      <c r="W714" s="412">
        <v>35</v>
      </c>
      <c r="X714" t="s">
        <v>1070</v>
      </c>
    </row>
    <row r="715" spans="23:24">
      <c r="W715" s="412">
        <v>35</v>
      </c>
      <c r="X715" t="s">
        <v>1070</v>
      </c>
    </row>
    <row r="716" spans="23:24">
      <c r="W716" s="412">
        <v>35</v>
      </c>
      <c r="X716" t="s">
        <v>1070</v>
      </c>
    </row>
    <row r="717" spans="23:24">
      <c r="W717" s="412">
        <v>35</v>
      </c>
      <c r="X717" t="s">
        <v>1070</v>
      </c>
    </row>
    <row r="718" spans="23:24">
      <c r="W718" s="412">
        <v>35</v>
      </c>
      <c r="X718" t="s">
        <v>1070</v>
      </c>
    </row>
    <row r="719" spans="23:24">
      <c r="W719" s="412">
        <v>35</v>
      </c>
      <c r="X719" t="s">
        <v>1070</v>
      </c>
    </row>
    <row r="720" spans="23:24">
      <c r="W720" s="412">
        <v>35</v>
      </c>
      <c r="X720" t="s">
        <v>1070</v>
      </c>
    </row>
    <row r="721" spans="23:24">
      <c r="W721" s="412">
        <v>35</v>
      </c>
      <c r="X721" t="s">
        <v>1070</v>
      </c>
    </row>
    <row r="722" spans="23:24">
      <c r="W722" s="412">
        <v>35</v>
      </c>
      <c r="X722" t="s">
        <v>1070</v>
      </c>
    </row>
    <row r="723" spans="23:24">
      <c r="W723" s="412">
        <v>35</v>
      </c>
      <c r="X723" t="s">
        <v>1070</v>
      </c>
    </row>
    <row r="724" spans="23:24">
      <c r="W724" s="412">
        <v>35</v>
      </c>
      <c r="X724" t="s">
        <v>1070</v>
      </c>
    </row>
    <row r="725" spans="23:24">
      <c r="W725" s="412">
        <v>35</v>
      </c>
      <c r="X725" t="s">
        <v>1070</v>
      </c>
    </row>
    <row r="726" spans="23:24">
      <c r="W726" s="412">
        <v>35</v>
      </c>
      <c r="X726" t="s">
        <v>1070</v>
      </c>
    </row>
    <row r="727" spans="23:24">
      <c r="W727" s="412">
        <v>35</v>
      </c>
      <c r="X727" t="s">
        <v>1070</v>
      </c>
    </row>
    <row r="728" spans="23:24">
      <c r="W728" s="412">
        <v>35</v>
      </c>
      <c r="X728" t="s">
        <v>1070</v>
      </c>
    </row>
    <row r="729" spans="23:24">
      <c r="W729" s="412">
        <v>35</v>
      </c>
      <c r="X729" t="s">
        <v>1070</v>
      </c>
    </row>
    <row r="730" spans="23:24">
      <c r="W730" s="412">
        <v>35</v>
      </c>
      <c r="X730" t="s">
        <v>1070</v>
      </c>
    </row>
    <row r="731" spans="23:24">
      <c r="W731" s="412">
        <v>35</v>
      </c>
      <c r="X731" t="s">
        <v>1070</v>
      </c>
    </row>
    <row r="732" spans="23:24">
      <c r="W732" s="412">
        <v>35</v>
      </c>
      <c r="X732" t="s">
        <v>1070</v>
      </c>
    </row>
    <row r="733" spans="23:24">
      <c r="W733" s="412">
        <v>35</v>
      </c>
      <c r="X733" t="s">
        <v>1070</v>
      </c>
    </row>
    <row r="734" spans="23:24">
      <c r="W734" s="412">
        <v>35</v>
      </c>
      <c r="X734" t="s">
        <v>1070</v>
      </c>
    </row>
    <row r="735" spans="23:24">
      <c r="W735" s="412">
        <v>35</v>
      </c>
      <c r="X735" t="s">
        <v>1070</v>
      </c>
    </row>
    <row r="736" spans="23:24">
      <c r="W736" s="412">
        <v>35</v>
      </c>
      <c r="X736" t="s">
        <v>1070</v>
      </c>
    </row>
    <row r="737" spans="23:24">
      <c r="W737" s="504"/>
    </row>
    <row r="738" spans="23:24">
      <c r="W738" s="492">
        <v>37</v>
      </c>
      <c r="X738" t="s">
        <v>1071</v>
      </c>
    </row>
    <row r="739" spans="23:24">
      <c r="W739" s="492">
        <v>37</v>
      </c>
      <c r="X739" t="s">
        <v>1071</v>
      </c>
    </row>
    <row r="740" spans="23:24">
      <c r="W740" s="492">
        <v>37</v>
      </c>
      <c r="X740" t="s">
        <v>1071</v>
      </c>
    </row>
    <row r="741" spans="23:24">
      <c r="W741" s="492">
        <v>37</v>
      </c>
      <c r="X741" t="s">
        <v>1071</v>
      </c>
    </row>
    <row r="742" spans="23:24">
      <c r="W742" s="492">
        <v>37</v>
      </c>
      <c r="X742" t="s">
        <v>1071</v>
      </c>
    </row>
    <row r="743" spans="23:24">
      <c r="W743" s="492">
        <v>37</v>
      </c>
      <c r="X743" t="s">
        <v>1071</v>
      </c>
    </row>
    <row r="744" spans="23:24">
      <c r="W744" s="492">
        <v>37</v>
      </c>
      <c r="X744" t="s">
        <v>1071</v>
      </c>
    </row>
    <row r="745" spans="23:24">
      <c r="W745" s="492">
        <v>37</v>
      </c>
      <c r="X745" t="s">
        <v>1071</v>
      </c>
    </row>
    <row r="746" spans="23:24">
      <c r="W746" s="492">
        <v>37</v>
      </c>
      <c r="X746" t="s">
        <v>1071</v>
      </c>
    </row>
    <row r="747" spans="23:24">
      <c r="W747" s="492">
        <v>37</v>
      </c>
      <c r="X747" t="s">
        <v>1071</v>
      </c>
    </row>
    <row r="748" spans="23:24">
      <c r="W748" s="492">
        <v>37</v>
      </c>
      <c r="X748" t="s">
        <v>1071</v>
      </c>
    </row>
    <row r="749" spans="23:24">
      <c r="W749" s="492">
        <v>37</v>
      </c>
      <c r="X749" t="s">
        <v>1071</v>
      </c>
    </row>
    <row r="750" spans="23:24">
      <c r="W750" s="492">
        <v>37</v>
      </c>
      <c r="X750" t="s">
        <v>1071</v>
      </c>
    </row>
    <row r="751" spans="23:24">
      <c r="W751" s="492">
        <v>37</v>
      </c>
      <c r="X751" t="s">
        <v>1071</v>
      </c>
    </row>
    <row r="752" spans="23:24">
      <c r="W752" s="492">
        <v>37</v>
      </c>
      <c r="X752" t="s">
        <v>1071</v>
      </c>
    </row>
    <row r="753" spans="23:24">
      <c r="W753" s="492">
        <v>37</v>
      </c>
      <c r="X753" t="s">
        <v>1071</v>
      </c>
    </row>
    <row r="754" spans="23:24">
      <c r="W754" s="492">
        <v>37</v>
      </c>
      <c r="X754" t="s">
        <v>1071</v>
      </c>
    </row>
    <row r="755" spans="23:24">
      <c r="W755" s="492">
        <v>37</v>
      </c>
      <c r="X755" t="s">
        <v>1071</v>
      </c>
    </row>
    <row r="756" spans="23:24">
      <c r="W756" s="492">
        <v>37</v>
      </c>
      <c r="X756" t="s">
        <v>1071</v>
      </c>
    </row>
    <row r="757" spans="23:24">
      <c r="W757" s="492">
        <v>37</v>
      </c>
      <c r="X757" t="s">
        <v>1071</v>
      </c>
    </row>
    <row r="758" spans="23:24">
      <c r="W758" s="492">
        <v>37</v>
      </c>
      <c r="X758" t="s">
        <v>1071</v>
      </c>
    </row>
    <row r="759" spans="23:24">
      <c r="W759" s="492">
        <v>37</v>
      </c>
      <c r="X759" t="s">
        <v>1071</v>
      </c>
    </row>
    <row r="760" spans="23:24">
      <c r="W760" s="492">
        <v>37</v>
      </c>
      <c r="X760" t="s">
        <v>1071</v>
      </c>
    </row>
    <row r="761" spans="23:24">
      <c r="W761" s="492">
        <v>37</v>
      </c>
      <c r="X761" t="s">
        <v>1071</v>
      </c>
    </row>
    <row r="762" spans="23:24">
      <c r="W762" s="492">
        <v>37</v>
      </c>
      <c r="X762" t="s">
        <v>1071</v>
      </c>
    </row>
    <row r="763" spans="23:24">
      <c r="W763" s="492">
        <v>37</v>
      </c>
      <c r="X763" t="s">
        <v>1071</v>
      </c>
    </row>
    <row r="764" spans="23:24">
      <c r="W764" s="492">
        <v>37</v>
      </c>
      <c r="X764" t="s">
        <v>1071</v>
      </c>
    </row>
    <row r="765" spans="23:24">
      <c r="W765" s="492">
        <v>37</v>
      </c>
      <c r="X765" t="s">
        <v>1071</v>
      </c>
    </row>
    <row r="766" spans="23:24">
      <c r="W766" s="492">
        <v>37</v>
      </c>
      <c r="X766" t="s">
        <v>1071</v>
      </c>
    </row>
    <row r="767" spans="23:24">
      <c r="W767" s="492">
        <v>37</v>
      </c>
      <c r="X767" t="s">
        <v>1071</v>
      </c>
    </row>
    <row r="768" spans="23:24">
      <c r="W768" s="492">
        <v>37</v>
      </c>
      <c r="X768" t="s">
        <v>1071</v>
      </c>
    </row>
    <row r="769" spans="23:24">
      <c r="W769" s="492">
        <v>37</v>
      </c>
      <c r="X769" t="s">
        <v>1071</v>
      </c>
    </row>
    <row r="770" spans="23:24">
      <c r="W770" s="492">
        <v>37</v>
      </c>
      <c r="X770" t="s">
        <v>1071</v>
      </c>
    </row>
    <row r="771" spans="23:24">
      <c r="W771" s="492">
        <v>37</v>
      </c>
      <c r="X771" t="s">
        <v>1071</v>
      </c>
    </row>
    <row r="772" spans="23:24">
      <c r="W772" s="492">
        <v>37</v>
      </c>
      <c r="X772" t="s">
        <v>1071</v>
      </c>
    </row>
    <row r="773" spans="23:24">
      <c r="W773" s="492">
        <v>37</v>
      </c>
      <c r="X773" t="s">
        <v>1071</v>
      </c>
    </row>
    <row r="774" spans="23:24">
      <c r="W774" s="492">
        <v>37</v>
      </c>
      <c r="X774" t="s">
        <v>1071</v>
      </c>
    </row>
    <row r="775" spans="23:24">
      <c r="W775" s="492">
        <v>37</v>
      </c>
      <c r="X775" t="s">
        <v>1071</v>
      </c>
    </row>
    <row r="776" spans="23:24">
      <c r="W776" s="492">
        <v>37</v>
      </c>
      <c r="X776" t="s">
        <v>1071</v>
      </c>
    </row>
    <row r="777" spans="23:24">
      <c r="W777" s="492">
        <v>37</v>
      </c>
      <c r="X777" t="s">
        <v>1071</v>
      </c>
    </row>
    <row r="778" spans="23:24">
      <c r="W778" s="492">
        <v>37</v>
      </c>
      <c r="X778" t="s">
        <v>1071</v>
      </c>
    </row>
    <row r="779" spans="23:24">
      <c r="W779" s="492">
        <v>37</v>
      </c>
      <c r="X779" t="s">
        <v>1071</v>
      </c>
    </row>
    <row r="780" spans="23:24">
      <c r="W780" s="492">
        <v>37</v>
      </c>
      <c r="X780" t="s">
        <v>1071</v>
      </c>
    </row>
    <row r="781" spans="23:24">
      <c r="W781" s="492">
        <v>37</v>
      </c>
      <c r="X781" t="s">
        <v>1071</v>
      </c>
    </row>
    <row r="782" spans="23:24">
      <c r="W782" s="492">
        <v>37</v>
      </c>
      <c r="X782" t="s">
        <v>1071</v>
      </c>
    </row>
    <row r="783" spans="23:24">
      <c r="W783" s="492">
        <v>37</v>
      </c>
      <c r="X783" t="s">
        <v>1071</v>
      </c>
    </row>
    <row r="784" spans="23:24">
      <c r="W784" s="492">
        <v>37</v>
      </c>
      <c r="X784" t="s">
        <v>1071</v>
      </c>
    </row>
    <row r="785" spans="23:24">
      <c r="W785" s="492">
        <v>37</v>
      </c>
      <c r="X785" t="s">
        <v>1071</v>
      </c>
    </row>
    <row r="786" spans="23:24">
      <c r="W786" s="492">
        <v>37</v>
      </c>
      <c r="X786" t="s">
        <v>1071</v>
      </c>
    </row>
    <row r="787" spans="23:24">
      <c r="W787" s="492">
        <v>37</v>
      </c>
      <c r="X787" t="s">
        <v>1071</v>
      </c>
    </row>
    <row r="788" spans="23:24">
      <c r="W788" s="492">
        <v>37</v>
      </c>
      <c r="X788" t="s">
        <v>1071</v>
      </c>
    </row>
    <row r="789" spans="23:24">
      <c r="W789" s="492">
        <v>37</v>
      </c>
      <c r="X789" t="s">
        <v>1071</v>
      </c>
    </row>
    <row r="790" spans="23:24">
      <c r="W790" s="492">
        <v>37</v>
      </c>
      <c r="X790" t="s">
        <v>1071</v>
      </c>
    </row>
    <row r="791" spans="23:24">
      <c r="W791" s="492">
        <v>37</v>
      </c>
      <c r="X791" t="s">
        <v>1071</v>
      </c>
    </row>
    <row r="792" spans="23:24">
      <c r="W792" s="492">
        <v>37</v>
      </c>
      <c r="X792" t="s">
        <v>1071</v>
      </c>
    </row>
    <row r="793" spans="23:24">
      <c r="W793" s="492">
        <v>37</v>
      </c>
      <c r="X793" t="s">
        <v>1071</v>
      </c>
    </row>
    <row r="794" spans="23:24">
      <c r="W794" s="492">
        <v>37</v>
      </c>
      <c r="X794" t="s">
        <v>1071</v>
      </c>
    </row>
    <row r="795" spans="23:24">
      <c r="W795" s="492">
        <v>37</v>
      </c>
      <c r="X795" t="s">
        <v>1071</v>
      </c>
    </row>
    <row r="796" spans="23:24">
      <c r="W796" s="492">
        <v>37</v>
      </c>
      <c r="X796" t="s">
        <v>1071</v>
      </c>
    </row>
    <row r="797" spans="23:24">
      <c r="W797" s="492">
        <v>37</v>
      </c>
      <c r="X797" t="s">
        <v>1071</v>
      </c>
    </row>
    <row r="798" spans="23:24">
      <c r="W798" s="492">
        <v>37</v>
      </c>
      <c r="X798" t="s">
        <v>1071</v>
      </c>
    </row>
    <row r="799" spans="23:24">
      <c r="W799" s="492">
        <v>37</v>
      </c>
      <c r="X799" t="s">
        <v>1071</v>
      </c>
    </row>
    <row r="800" spans="23:24">
      <c r="W800" s="492">
        <v>37</v>
      </c>
      <c r="X800" t="s">
        <v>1071</v>
      </c>
    </row>
    <row r="801" spans="23:25">
      <c r="W801" s="492">
        <v>37</v>
      </c>
      <c r="X801" t="s">
        <v>1071</v>
      </c>
    </row>
    <row r="802" spans="23:25">
      <c r="W802" s="492">
        <v>37</v>
      </c>
      <c r="X802" t="s">
        <v>1071</v>
      </c>
    </row>
    <row r="803" spans="23:25">
      <c r="W803" s="492">
        <v>37</v>
      </c>
      <c r="X803" t="s">
        <v>1071</v>
      </c>
    </row>
    <row r="804" spans="23:25">
      <c r="W804" s="492">
        <v>37</v>
      </c>
      <c r="X804" t="s">
        <v>1071</v>
      </c>
    </row>
    <row r="805" spans="23:25">
      <c r="W805" s="492">
        <v>37</v>
      </c>
      <c r="X805" t="s">
        <v>1071</v>
      </c>
    </row>
    <row r="806" spans="23:25">
      <c r="W806" s="492">
        <v>37</v>
      </c>
      <c r="X806" t="s">
        <v>1071</v>
      </c>
    </row>
    <row r="807" spans="23:25">
      <c r="W807" s="492">
        <v>37</v>
      </c>
      <c r="X807" t="s">
        <v>1071</v>
      </c>
    </row>
    <row r="808" spans="23:25">
      <c r="W808" s="492">
        <v>37</v>
      </c>
      <c r="X808" t="s">
        <v>1071</v>
      </c>
    </row>
    <row r="809" spans="23:25">
      <c r="W809" s="412">
        <v>37</v>
      </c>
      <c r="X809" t="s">
        <v>1071</v>
      </c>
    </row>
    <row r="810" spans="23:25">
      <c r="W810" s="504"/>
    </row>
    <row r="811" spans="23:25">
      <c r="W811" s="492">
        <v>39</v>
      </c>
      <c r="X811" t="s">
        <v>1072</v>
      </c>
      <c r="Y811" t="s">
        <v>1284</v>
      </c>
    </row>
    <row r="812" spans="23:25">
      <c r="W812" s="492">
        <v>39</v>
      </c>
      <c r="X812" t="s">
        <v>1072</v>
      </c>
      <c r="Y812" t="s">
        <v>1284</v>
      </c>
    </row>
    <row r="813" spans="23:25">
      <c r="W813" s="492">
        <v>39</v>
      </c>
      <c r="X813" t="s">
        <v>1072</v>
      </c>
      <c r="Y813" t="s">
        <v>1284</v>
      </c>
    </row>
    <row r="814" spans="23:25">
      <c r="W814" s="492">
        <v>39</v>
      </c>
      <c r="X814" t="s">
        <v>1072</v>
      </c>
      <c r="Y814" t="s">
        <v>1284</v>
      </c>
    </row>
    <row r="815" spans="23:25">
      <c r="W815" s="492">
        <v>39</v>
      </c>
      <c r="X815" t="s">
        <v>1072</v>
      </c>
      <c r="Y815" t="s">
        <v>1284</v>
      </c>
    </row>
    <row r="816" spans="23:25">
      <c r="W816" s="492">
        <v>39</v>
      </c>
      <c r="X816" t="s">
        <v>1072</v>
      </c>
      <c r="Y816" t="s">
        <v>1284</v>
      </c>
    </row>
    <row r="817" spans="23:25">
      <c r="W817" s="492">
        <v>39</v>
      </c>
      <c r="X817" t="s">
        <v>1072</v>
      </c>
      <c r="Y817" t="s">
        <v>1284</v>
      </c>
    </row>
    <row r="818" spans="23:25">
      <c r="W818" s="492">
        <v>39</v>
      </c>
      <c r="X818" t="s">
        <v>1072</v>
      </c>
      <c r="Y818" t="s">
        <v>1284</v>
      </c>
    </row>
    <row r="819" spans="23:25">
      <c r="W819" s="492">
        <v>39</v>
      </c>
      <c r="X819" t="s">
        <v>1072</v>
      </c>
      <c r="Y819" t="s">
        <v>1284</v>
      </c>
    </row>
    <row r="820" spans="23:25">
      <c r="W820" s="492">
        <v>39</v>
      </c>
      <c r="X820" t="s">
        <v>1072</v>
      </c>
      <c r="Y820" t="s">
        <v>1284</v>
      </c>
    </row>
    <row r="821" spans="23:25">
      <c r="W821" s="492">
        <v>39</v>
      </c>
      <c r="X821" t="s">
        <v>1072</v>
      </c>
      <c r="Y821" t="s">
        <v>1284</v>
      </c>
    </row>
    <row r="822" spans="23:25">
      <c r="W822" s="492">
        <v>39</v>
      </c>
      <c r="X822" t="s">
        <v>1072</v>
      </c>
      <c r="Y822" t="s">
        <v>1284</v>
      </c>
    </row>
    <row r="823" spans="23:25">
      <c r="W823" s="492">
        <v>39</v>
      </c>
      <c r="X823" t="s">
        <v>1072</v>
      </c>
      <c r="Y823" t="s">
        <v>1284</v>
      </c>
    </row>
    <row r="824" spans="23:25">
      <c r="W824" s="492">
        <v>39</v>
      </c>
      <c r="X824" t="s">
        <v>1072</v>
      </c>
      <c r="Y824" t="s">
        <v>1284</v>
      </c>
    </row>
    <row r="825" spans="23:25">
      <c r="W825" s="492">
        <v>39</v>
      </c>
      <c r="X825" t="s">
        <v>1072</v>
      </c>
      <c r="Y825" t="s">
        <v>1284</v>
      </c>
    </row>
    <row r="826" spans="23:25">
      <c r="W826" s="492">
        <v>39</v>
      </c>
      <c r="X826" t="s">
        <v>1072</v>
      </c>
      <c r="Y826" t="s">
        <v>1284</v>
      </c>
    </row>
    <row r="827" spans="23:25">
      <c r="W827" s="492">
        <v>39</v>
      </c>
      <c r="X827" t="s">
        <v>1072</v>
      </c>
      <c r="Y827" t="s">
        <v>1284</v>
      </c>
    </row>
    <row r="828" spans="23:25">
      <c r="W828" s="492">
        <v>39</v>
      </c>
      <c r="X828" t="s">
        <v>1072</v>
      </c>
      <c r="Y828" t="s">
        <v>1284</v>
      </c>
    </row>
    <row r="829" spans="23:25">
      <c r="W829" s="492">
        <v>39</v>
      </c>
      <c r="X829" t="s">
        <v>1072</v>
      </c>
      <c r="Y829" t="s">
        <v>1284</v>
      </c>
    </row>
    <row r="830" spans="23:25">
      <c r="W830" s="492">
        <v>39</v>
      </c>
      <c r="X830" t="s">
        <v>1072</v>
      </c>
      <c r="Y830" t="s">
        <v>1284</v>
      </c>
    </row>
    <row r="831" spans="23:25">
      <c r="W831" s="492">
        <v>39</v>
      </c>
      <c r="X831" t="s">
        <v>1072</v>
      </c>
      <c r="Y831" t="s">
        <v>1284</v>
      </c>
    </row>
    <row r="832" spans="23:25">
      <c r="W832" s="492">
        <v>39</v>
      </c>
      <c r="X832" t="s">
        <v>1072</v>
      </c>
      <c r="Y832" t="s">
        <v>1284</v>
      </c>
    </row>
    <row r="833" spans="23:25">
      <c r="W833" s="492">
        <v>39</v>
      </c>
      <c r="X833" t="s">
        <v>1072</v>
      </c>
      <c r="Y833" t="s">
        <v>1284</v>
      </c>
    </row>
    <row r="834" spans="23:25">
      <c r="W834" s="492">
        <v>39</v>
      </c>
      <c r="X834" t="s">
        <v>1072</v>
      </c>
      <c r="Y834" t="s">
        <v>1284</v>
      </c>
    </row>
    <row r="835" spans="23:25">
      <c r="W835" s="492">
        <v>39</v>
      </c>
      <c r="X835" t="s">
        <v>1072</v>
      </c>
      <c r="Y835" t="s">
        <v>1284</v>
      </c>
    </row>
    <row r="836" spans="23:25">
      <c r="W836" s="492">
        <v>39</v>
      </c>
      <c r="X836" t="s">
        <v>1072</v>
      </c>
      <c r="Y836" t="s">
        <v>1284</v>
      </c>
    </row>
    <row r="837" spans="23:25">
      <c r="W837" s="492">
        <v>39</v>
      </c>
      <c r="X837" t="s">
        <v>1072</v>
      </c>
      <c r="Y837" t="s">
        <v>1284</v>
      </c>
    </row>
    <row r="838" spans="23:25">
      <c r="W838" s="492">
        <v>39</v>
      </c>
      <c r="X838" t="s">
        <v>1072</v>
      </c>
      <c r="Y838" t="s">
        <v>1284</v>
      </c>
    </row>
    <row r="839" spans="23:25">
      <c r="W839" s="492">
        <v>39</v>
      </c>
      <c r="X839" t="s">
        <v>1072</v>
      </c>
      <c r="Y839" t="s">
        <v>1284</v>
      </c>
    </row>
    <row r="840" spans="23:25">
      <c r="W840" s="492">
        <v>39</v>
      </c>
      <c r="X840" t="s">
        <v>1072</v>
      </c>
      <c r="Y840" t="s">
        <v>1284</v>
      </c>
    </row>
    <row r="841" spans="23:25">
      <c r="W841" s="492">
        <v>39</v>
      </c>
      <c r="X841" t="s">
        <v>1072</v>
      </c>
      <c r="Y841" t="s">
        <v>1284</v>
      </c>
    </row>
    <row r="842" spans="23:25">
      <c r="W842" s="492">
        <v>39</v>
      </c>
      <c r="X842" t="s">
        <v>1072</v>
      </c>
      <c r="Y842" t="s">
        <v>1284</v>
      </c>
    </row>
    <row r="843" spans="23:25">
      <c r="W843" s="492">
        <v>39</v>
      </c>
      <c r="X843" t="s">
        <v>1072</v>
      </c>
      <c r="Y843" t="s">
        <v>1284</v>
      </c>
    </row>
    <row r="844" spans="23:25">
      <c r="W844" s="492">
        <v>39</v>
      </c>
      <c r="X844" t="s">
        <v>1072</v>
      </c>
      <c r="Y844" t="s">
        <v>1284</v>
      </c>
    </row>
    <row r="845" spans="23:25">
      <c r="W845" s="492">
        <v>39</v>
      </c>
      <c r="X845" t="s">
        <v>1072</v>
      </c>
      <c r="Y845" t="s">
        <v>1284</v>
      </c>
    </row>
    <row r="846" spans="23:25">
      <c r="W846" s="492">
        <v>39</v>
      </c>
      <c r="X846" t="s">
        <v>1072</v>
      </c>
      <c r="Y846" t="s">
        <v>1284</v>
      </c>
    </row>
    <row r="847" spans="23:25">
      <c r="W847" s="492">
        <v>39</v>
      </c>
      <c r="X847" t="s">
        <v>1072</v>
      </c>
      <c r="Y847" t="s">
        <v>1284</v>
      </c>
    </row>
    <row r="848" spans="23:25">
      <c r="W848" s="492">
        <v>39</v>
      </c>
      <c r="X848" t="s">
        <v>1072</v>
      </c>
      <c r="Y848" t="s">
        <v>1284</v>
      </c>
    </row>
    <row r="849" spans="23:25">
      <c r="W849" s="492">
        <v>39</v>
      </c>
      <c r="X849" t="s">
        <v>1072</v>
      </c>
      <c r="Y849" t="s">
        <v>1284</v>
      </c>
    </row>
    <row r="850" spans="23:25">
      <c r="W850" s="492">
        <v>39</v>
      </c>
      <c r="X850" t="s">
        <v>1072</v>
      </c>
      <c r="Y850" t="s">
        <v>1284</v>
      </c>
    </row>
    <row r="851" spans="23:25">
      <c r="W851" s="492">
        <v>39</v>
      </c>
      <c r="X851" t="s">
        <v>1072</v>
      </c>
      <c r="Y851" t="s">
        <v>1284</v>
      </c>
    </row>
    <row r="852" spans="23:25">
      <c r="W852" s="492">
        <v>39</v>
      </c>
      <c r="X852" t="s">
        <v>1072</v>
      </c>
      <c r="Y852" t="s">
        <v>1284</v>
      </c>
    </row>
    <row r="853" spans="23:25">
      <c r="W853" s="492">
        <v>39</v>
      </c>
      <c r="X853" t="s">
        <v>1072</v>
      </c>
      <c r="Y853" t="s">
        <v>1284</v>
      </c>
    </row>
    <row r="854" spans="23:25">
      <c r="W854" s="492">
        <v>39</v>
      </c>
      <c r="X854" t="s">
        <v>1072</v>
      </c>
      <c r="Y854" t="s">
        <v>1284</v>
      </c>
    </row>
    <row r="855" spans="23:25">
      <c r="W855" s="492">
        <v>39</v>
      </c>
      <c r="X855" t="s">
        <v>1072</v>
      </c>
      <c r="Y855" t="s">
        <v>1284</v>
      </c>
    </row>
    <row r="856" spans="23:25">
      <c r="W856" s="492">
        <v>39</v>
      </c>
      <c r="X856" t="s">
        <v>1072</v>
      </c>
      <c r="Y856" t="s">
        <v>1284</v>
      </c>
    </row>
    <row r="857" spans="23:25">
      <c r="W857" s="492">
        <v>39</v>
      </c>
      <c r="X857" t="s">
        <v>1072</v>
      </c>
      <c r="Y857" t="s">
        <v>1284</v>
      </c>
    </row>
    <row r="858" spans="23:25">
      <c r="W858" s="492">
        <v>39</v>
      </c>
      <c r="X858" t="s">
        <v>1072</v>
      </c>
      <c r="Y858" t="s">
        <v>1284</v>
      </c>
    </row>
    <row r="859" spans="23:25">
      <c r="W859" s="492">
        <v>39</v>
      </c>
      <c r="X859" t="s">
        <v>1072</v>
      </c>
      <c r="Y859" t="s">
        <v>1284</v>
      </c>
    </row>
    <row r="860" spans="23:25">
      <c r="W860" s="492">
        <v>39</v>
      </c>
      <c r="X860" t="s">
        <v>1072</v>
      </c>
      <c r="Y860" t="s">
        <v>1284</v>
      </c>
    </row>
    <row r="861" spans="23:25">
      <c r="W861" s="492">
        <v>39</v>
      </c>
      <c r="X861" t="s">
        <v>1072</v>
      </c>
      <c r="Y861" t="s">
        <v>1284</v>
      </c>
    </row>
    <row r="862" spans="23:25">
      <c r="W862" s="492">
        <v>39</v>
      </c>
      <c r="X862" t="s">
        <v>1072</v>
      </c>
      <c r="Y862" t="s">
        <v>1284</v>
      </c>
    </row>
    <row r="863" spans="23:25">
      <c r="W863" s="492">
        <v>39</v>
      </c>
      <c r="X863" t="s">
        <v>1072</v>
      </c>
      <c r="Y863" t="s">
        <v>1284</v>
      </c>
    </row>
    <row r="864" spans="23:25">
      <c r="W864" s="492">
        <v>39</v>
      </c>
      <c r="X864" t="s">
        <v>1072</v>
      </c>
      <c r="Y864" t="s">
        <v>1284</v>
      </c>
    </row>
    <row r="865" spans="23:25">
      <c r="W865" s="492">
        <v>39</v>
      </c>
      <c r="X865" t="s">
        <v>1072</v>
      </c>
      <c r="Y865" t="s">
        <v>1284</v>
      </c>
    </row>
    <row r="866" spans="23:25">
      <c r="W866" s="492">
        <v>39</v>
      </c>
      <c r="X866" t="s">
        <v>1072</v>
      </c>
      <c r="Y866" t="s">
        <v>1284</v>
      </c>
    </row>
    <row r="867" spans="23:25">
      <c r="W867" s="492">
        <v>39</v>
      </c>
      <c r="X867" t="s">
        <v>1072</v>
      </c>
      <c r="Y867" t="s">
        <v>1284</v>
      </c>
    </row>
    <row r="868" spans="23:25">
      <c r="W868" s="492">
        <v>39</v>
      </c>
      <c r="X868" t="s">
        <v>1072</v>
      </c>
      <c r="Y868" t="s">
        <v>1284</v>
      </c>
    </row>
    <row r="869" spans="23:25">
      <c r="W869" s="492">
        <v>39</v>
      </c>
      <c r="X869" t="s">
        <v>1072</v>
      </c>
      <c r="Y869" t="s">
        <v>1284</v>
      </c>
    </row>
    <row r="870" spans="23:25">
      <c r="W870" s="492">
        <v>39</v>
      </c>
      <c r="X870" t="s">
        <v>1072</v>
      </c>
      <c r="Y870" t="s">
        <v>1284</v>
      </c>
    </row>
    <row r="871" spans="23:25">
      <c r="W871" s="492">
        <v>39</v>
      </c>
      <c r="X871" t="s">
        <v>1072</v>
      </c>
      <c r="Y871" t="s">
        <v>1284</v>
      </c>
    </row>
    <row r="872" spans="23:25">
      <c r="W872" s="492">
        <v>39</v>
      </c>
      <c r="X872" t="s">
        <v>1072</v>
      </c>
      <c r="Y872" t="s">
        <v>1284</v>
      </c>
    </row>
    <row r="873" spans="23:25">
      <c r="W873" s="492">
        <v>39</v>
      </c>
      <c r="X873" t="s">
        <v>1072</v>
      </c>
      <c r="Y873" t="s">
        <v>1284</v>
      </c>
    </row>
    <row r="874" spans="23:25">
      <c r="W874" s="504"/>
    </row>
    <row r="875" spans="23:25">
      <c r="W875" s="412">
        <v>40</v>
      </c>
      <c r="X875" t="s">
        <v>1241</v>
      </c>
      <c r="Y875" t="s">
        <v>1287</v>
      </c>
    </row>
    <row r="876" spans="23:25">
      <c r="W876" s="412">
        <v>40</v>
      </c>
      <c r="X876" t="s">
        <v>1241</v>
      </c>
      <c r="Y876" t="s">
        <v>1287</v>
      </c>
    </row>
    <row r="877" spans="23:25">
      <c r="W877" s="412">
        <v>40</v>
      </c>
      <c r="X877" t="s">
        <v>1241</v>
      </c>
      <c r="Y877" t="s">
        <v>1287</v>
      </c>
    </row>
    <row r="878" spans="23:25">
      <c r="W878" s="412">
        <v>40</v>
      </c>
      <c r="X878" t="s">
        <v>1241</v>
      </c>
      <c r="Y878" t="s">
        <v>1287</v>
      </c>
    </row>
    <row r="879" spans="23:25">
      <c r="W879" s="412">
        <v>40</v>
      </c>
      <c r="X879" t="s">
        <v>1241</v>
      </c>
      <c r="Y879" t="s">
        <v>1287</v>
      </c>
    </row>
    <row r="880" spans="23:25">
      <c r="W880" s="412">
        <v>40</v>
      </c>
      <c r="X880" t="s">
        <v>1241</v>
      </c>
      <c r="Y880" t="s">
        <v>1287</v>
      </c>
    </row>
    <row r="881" spans="23:25">
      <c r="W881" s="412">
        <v>40</v>
      </c>
      <c r="X881" t="s">
        <v>1241</v>
      </c>
      <c r="Y881" t="s">
        <v>1287</v>
      </c>
    </row>
    <row r="882" spans="23:25">
      <c r="W882" s="412">
        <v>40</v>
      </c>
      <c r="X882" t="s">
        <v>1241</v>
      </c>
      <c r="Y882" t="s">
        <v>1287</v>
      </c>
    </row>
    <row r="883" spans="23:25">
      <c r="W883" s="412">
        <v>40</v>
      </c>
      <c r="X883" t="s">
        <v>1241</v>
      </c>
      <c r="Y883" t="s">
        <v>1287</v>
      </c>
    </row>
    <row r="884" spans="23:25">
      <c r="W884" s="412">
        <v>40</v>
      </c>
      <c r="X884" t="s">
        <v>1241</v>
      </c>
      <c r="Y884" t="s">
        <v>1287</v>
      </c>
    </row>
    <row r="885" spans="23:25">
      <c r="W885" s="412">
        <v>40</v>
      </c>
      <c r="X885" t="s">
        <v>1241</v>
      </c>
      <c r="Y885" t="s">
        <v>1287</v>
      </c>
    </row>
    <row r="886" spans="23:25">
      <c r="W886" s="412">
        <v>40</v>
      </c>
      <c r="X886" t="s">
        <v>1241</v>
      </c>
      <c r="Y886" t="s">
        <v>1287</v>
      </c>
    </row>
    <row r="887" spans="23:25">
      <c r="W887" s="412">
        <v>40</v>
      </c>
      <c r="X887" t="s">
        <v>1241</v>
      </c>
      <c r="Y887" t="s">
        <v>1287</v>
      </c>
    </row>
    <row r="888" spans="23:25">
      <c r="W888" s="412">
        <v>40</v>
      </c>
      <c r="X888" t="s">
        <v>1241</v>
      </c>
      <c r="Y888" t="s">
        <v>1287</v>
      </c>
    </row>
    <row r="889" spans="23:25">
      <c r="W889" s="412">
        <v>40</v>
      </c>
      <c r="X889" t="s">
        <v>1241</v>
      </c>
      <c r="Y889" t="s">
        <v>1287</v>
      </c>
    </row>
    <row r="890" spans="23:25">
      <c r="W890" s="412">
        <v>40</v>
      </c>
      <c r="X890" t="s">
        <v>1241</v>
      </c>
      <c r="Y890" t="s">
        <v>1287</v>
      </c>
    </row>
    <row r="891" spans="23:25">
      <c r="W891" s="412">
        <v>40</v>
      </c>
      <c r="X891" t="s">
        <v>1241</v>
      </c>
      <c r="Y891" t="s">
        <v>1287</v>
      </c>
    </row>
    <row r="892" spans="23:25">
      <c r="W892" s="412">
        <v>40</v>
      </c>
      <c r="X892" t="s">
        <v>1241</v>
      </c>
      <c r="Y892" t="s">
        <v>1287</v>
      </c>
    </row>
    <row r="893" spans="23:25">
      <c r="W893" s="412">
        <v>40</v>
      </c>
      <c r="X893" t="s">
        <v>1241</v>
      </c>
      <c r="Y893" t="s">
        <v>1287</v>
      </c>
    </row>
    <row r="894" spans="23:25">
      <c r="W894" s="412">
        <v>40</v>
      </c>
      <c r="X894" t="s">
        <v>1241</v>
      </c>
      <c r="Y894" t="s">
        <v>1287</v>
      </c>
    </row>
    <row r="895" spans="23:25">
      <c r="W895" s="412">
        <v>40</v>
      </c>
      <c r="X895" t="s">
        <v>1241</v>
      </c>
      <c r="Y895" t="s">
        <v>1287</v>
      </c>
    </row>
    <row r="896" spans="23:25">
      <c r="W896" s="412">
        <v>40</v>
      </c>
      <c r="X896" t="s">
        <v>1241</v>
      </c>
      <c r="Y896" t="s">
        <v>1287</v>
      </c>
    </row>
    <row r="897" spans="23:25">
      <c r="W897" s="412">
        <v>40</v>
      </c>
      <c r="X897" t="s">
        <v>1241</v>
      </c>
      <c r="Y897" t="s">
        <v>1287</v>
      </c>
    </row>
    <row r="898" spans="23:25">
      <c r="W898" s="412">
        <v>40</v>
      </c>
      <c r="X898" t="s">
        <v>1241</v>
      </c>
      <c r="Y898" t="s">
        <v>1287</v>
      </c>
    </row>
    <row r="899" spans="23:25">
      <c r="W899" s="412">
        <v>40</v>
      </c>
      <c r="X899" t="s">
        <v>1241</v>
      </c>
      <c r="Y899" t="s">
        <v>1287</v>
      </c>
    </row>
    <row r="900" spans="23:25">
      <c r="W900" s="412">
        <v>40</v>
      </c>
      <c r="X900" t="s">
        <v>1241</v>
      </c>
      <c r="Y900" t="s">
        <v>1287</v>
      </c>
    </row>
    <row r="901" spans="23:25">
      <c r="W901" s="412">
        <v>40</v>
      </c>
      <c r="X901" t="s">
        <v>1241</v>
      </c>
      <c r="Y901" t="s">
        <v>1287</v>
      </c>
    </row>
    <row r="902" spans="23:25">
      <c r="W902" s="412">
        <v>40</v>
      </c>
      <c r="X902" t="s">
        <v>1241</v>
      </c>
      <c r="Y902" t="s">
        <v>1287</v>
      </c>
    </row>
    <row r="903" spans="23:25">
      <c r="W903" s="412">
        <v>40</v>
      </c>
      <c r="X903" t="s">
        <v>1241</v>
      </c>
      <c r="Y903" t="s">
        <v>1287</v>
      </c>
    </row>
    <row r="904" spans="23:25">
      <c r="W904" s="412">
        <v>40</v>
      </c>
      <c r="X904" t="s">
        <v>1241</v>
      </c>
      <c r="Y904" t="s">
        <v>1287</v>
      </c>
    </row>
    <row r="905" spans="23:25">
      <c r="W905" s="412">
        <v>40</v>
      </c>
      <c r="X905" t="s">
        <v>1241</v>
      </c>
      <c r="Y905" t="s">
        <v>1287</v>
      </c>
    </row>
    <row r="906" spans="23:25">
      <c r="W906" s="412">
        <v>40</v>
      </c>
      <c r="X906" t="s">
        <v>1241</v>
      </c>
      <c r="Y906" t="s">
        <v>1287</v>
      </c>
    </row>
    <row r="907" spans="23:25">
      <c r="W907" s="412">
        <v>40</v>
      </c>
      <c r="X907" t="s">
        <v>1241</v>
      </c>
      <c r="Y907" t="s">
        <v>1287</v>
      </c>
    </row>
    <row r="908" spans="23:25">
      <c r="W908" s="412">
        <v>40</v>
      </c>
      <c r="X908" t="s">
        <v>1241</v>
      </c>
      <c r="Y908" t="s">
        <v>1287</v>
      </c>
    </row>
    <row r="909" spans="23:25">
      <c r="W909" s="412">
        <v>40</v>
      </c>
      <c r="X909" t="s">
        <v>1241</v>
      </c>
      <c r="Y909" t="s">
        <v>1287</v>
      </c>
    </row>
    <row r="910" spans="23:25">
      <c r="W910" s="412">
        <v>40</v>
      </c>
      <c r="X910" t="s">
        <v>1241</v>
      </c>
      <c r="Y910" t="s">
        <v>1287</v>
      </c>
    </row>
    <row r="911" spans="23:25">
      <c r="W911" s="412">
        <v>40</v>
      </c>
      <c r="X911" t="s">
        <v>1241</v>
      </c>
      <c r="Y911" t="s">
        <v>1287</v>
      </c>
    </row>
    <row r="912" spans="23:25">
      <c r="W912" s="412">
        <v>40</v>
      </c>
      <c r="X912" t="s">
        <v>1241</v>
      </c>
      <c r="Y912" t="s">
        <v>1287</v>
      </c>
    </row>
    <row r="913" spans="23:25">
      <c r="W913" s="412">
        <v>40</v>
      </c>
      <c r="X913" t="s">
        <v>1241</v>
      </c>
      <c r="Y913" t="s">
        <v>1287</v>
      </c>
    </row>
    <row r="914" spans="23:25">
      <c r="W914" s="412">
        <v>40</v>
      </c>
      <c r="X914" t="s">
        <v>1241</v>
      </c>
      <c r="Y914" t="s">
        <v>1287</v>
      </c>
    </row>
    <row r="915" spans="23:25">
      <c r="W915" s="412">
        <v>40</v>
      </c>
      <c r="X915" t="s">
        <v>1241</v>
      </c>
      <c r="Y915" t="s">
        <v>1287</v>
      </c>
    </row>
    <row r="916" spans="23:25">
      <c r="W916" s="412">
        <v>40</v>
      </c>
      <c r="X916" t="s">
        <v>1241</v>
      </c>
      <c r="Y916" t="s">
        <v>1287</v>
      </c>
    </row>
    <row r="917" spans="23:25">
      <c r="W917" s="412">
        <v>40</v>
      </c>
      <c r="X917" t="s">
        <v>1241</v>
      </c>
      <c r="Y917" t="s">
        <v>1287</v>
      </c>
    </row>
    <row r="918" spans="23:25">
      <c r="W918" s="412">
        <v>40</v>
      </c>
      <c r="X918" t="s">
        <v>1241</v>
      </c>
      <c r="Y918" t="s">
        <v>1287</v>
      </c>
    </row>
    <row r="919" spans="23:25">
      <c r="W919" s="412">
        <v>40</v>
      </c>
      <c r="X919" t="s">
        <v>1241</v>
      </c>
      <c r="Y919" t="s">
        <v>1287</v>
      </c>
    </row>
    <row r="920" spans="23:25">
      <c r="W920" s="412">
        <v>40</v>
      </c>
      <c r="X920" t="s">
        <v>1241</v>
      </c>
      <c r="Y920" t="s">
        <v>1287</v>
      </c>
    </row>
    <row r="921" spans="23:25">
      <c r="W921" s="412">
        <v>40</v>
      </c>
      <c r="X921" t="s">
        <v>1241</v>
      </c>
      <c r="Y921" t="s">
        <v>1287</v>
      </c>
    </row>
    <row r="922" spans="23:25">
      <c r="W922" s="412">
        <v>40</v>
      </c>
      <c r="X922" t="s">
        <v>1241</v>
      </c>
      <c r="Y922" t="s">
        <v>1287</v>
      </c>
    </row>
    <row r="923" spans="23:25">
      <c r="W923" s="412">
        <v>40</v>
      </c>
      <c r="X923" t="s">
        <v>1241</v>
      </c>
      <c r="Y923" t="s">
        <v>1287</v>
      </c>
    </row>
    <row r="924" spans="23:25">
      <c r="W924" s="412">
        <v>40</v>
      </c>
      <c r="X924" t="s">
        <v>1241</v>
      </c>
      <c r="Y924" t="s">
        <v>1287</v>
      </c>
    </row>
    <row r="925" spans="23:25">
      <c r="W925" s="412">
        <v>40</v>
      </c>
      <c r="X925" t="s">
        <v>1241</v>
      </c>
      <c r="Y925" t="s">
        <v>1287</v>
      </c>
    </row>
    <row r="926" spans="23:25">
      <c r="W926" s="412">
        <v>40</v>
      </c>
      <c r="X926" t="s">
        <v>1241</v>
      </c>
      <c r="Y926" t="s">
        <v>1287</v>
      </c>
    </row>
    <row r="927" spans="23:25">
      <c r="W927" s="412">
        <v>40</v>
      </c>
      <c r="X927" t="s">
        <v>1241</v>
      </c>
      <c r="Y927" t="s">
        <v>1287</v>
      </c>
    </row>
    <row r="928" spans="23:25">
      <c r="W928" s="412">
        <v>40</v>
      </c>
      <c r="X928" t="s">
        <v>1241</v>
      </c>
      <c r="Y928" t="s">
        <v>1287</v>
      </c>
    </row>
    <row r="929" spans="23:25">
      <c r="W929" s="412">
        <v>40</v>
      </c>
      <c r="X929" t="s">
        <v>1241</v>
      </c>
      <c r="Y929" t="s">
        <v>1287</v>
      </c>
    </row>
    <row r="930" spans="23:25">
      <c r="W930" s="412">
        <v>40</v>
      </c>
      <c r="X930" t="s">
        <v>1241</v>
      </c>
      <c r="Y930" t="s">
        <v>1287</v>
      </c>
    </row>
    <row r="931" spans="23:25">
      <c r="W931" s="412">
        <v>40</v>
      </c>
      <c r="X931" t="s">
        <v>1241</v>
      </c>
      <c r="Y931" t="s">
        <v>1287</v>
      </c>
    </row>
    <row r="932" spans="23:25">
      <c r="W932" s="412">
        <v>40</v>
      </c>
      <c r="X932" t="s">
        <v>1241</v>
      </c>
      <c r="Y932" t="s">
        <v>1287</v>
      </c>
    </row>
    <row r="933" spans="23:25">
      <c r="W933" s="412">
        <v>40</v>
      </c>
      <c r="X933" t="s">
        <v>1241</v>
      </c>
      <c r="Y933" t="s">
        <v>1287</v>
      </c>
    </row>
    <row r="934" spans="23:25">
      <c r="W934" s="412">
        <v>40</v>
      </c>
      <c r="X934" t="s">
        <v>1241</v>
      </c>
      <c r="Y934" t="s">
        <v>1287</v>
      </c>
    </row>
    <row r="935" spans="23:25">
      <c r="W935" s="412">
        <v>40</v>
      </c>
      <c r="X935" t="s">
        <v>1241</v>
      </c>
      <c r="Y935" t="s">
        <v>1287</v>
      </c>
    </row>
    <row r="936" spans="23:25">
      <c r="W936" s="412">
        <v>40</v>
      </c>
      <c r="X936" t="s">
        <v>1241</v>
      </c>
      <c r="Y936" t="s">
        <v>1287</v>
      </c>
    </row>
    <row r="937" spans="23:25">
      <c r="W937" s="412">
        <v>40</v>
      </c>
      <c r="X937" t="s">
        <v>1241</v>
      </c>
      <c r="Y937" t="s">
        <v>1287</v>
      </c>
    </row>
    <row r="938" spans="23:25">
      <c r="W938" s="412">
        <v>40</v>
      </c>
      <c r="X938" t="s">
        <v>1241</v>
      </c>
      <c r="Y938" t="s">
        <v>1287</v>
      </c>
    </row>
    <row r="939" spans="23:25">
      <c r="W939" s="412">
        <v>40</v>
      </c>
      <c r="X939" t="s">
        <v>1241</v>
      </c>
      <c r="Y939" t="s">
        <v>1287</v>
      </c>
    </row>
    <row r="940" spans="23:25">
      <c r="W940" s="412">
        <v>40</v>
      </c>
      <c r="X940" t="s">
        <v>1241</v>
      </c>
      <c r="Y940" t="s">
        <v>1287</v>
      </c>
    </row>
    <row r="941" spans="23:25">
      <c r="W941" s="412">
        <v>40</v>
      </c>
      <c r="X941" t="s">
        <v>1241</v>
      </c>
      <c r="Y941" t="s">
        <v>1287</v>
      </c>
    </row>
    <row r="942" spans="23:25">
      <c r="W942" s="504"/>
    </row>
    <row r="943" spans="23:25">
      <c r="W943" s="492">
        <v>41</v>
      </c>
      <c r="X943" t="s">
        <v>1242</v>
      </c>
    </row>
    <row r="944" spans="23:25">
      <c r="W944" s="492">
        <v>41</v>
      </c>
      <c r="X944" t="s">
        <v>1242</v>
      </c>
    </row>
    <row r="945" spans="23:24">
      <c r="W945" s="492">
        <v>41</v>
      </c>
      <c r="X945" t="s">
        <v>1242</v>
      </c>
    </row>
    <row r="946" spans="23:24">
      <c r="W946" s="492">
        <v>41</v>
      </c>
      <c r="X946" t="s">
        <v>1242</v>
      </c>
    </row>
    <row r="947" spans="23:24">
      <c r="W947" s="492">
        <v>41</v>
      </c>
      <c r="X947" t="s">
        <v>1242</v>
      </c>
    </row>
    <row r="948" spans="23:24">
      <c r="W948" s="492">
        <v>41</v>
      </c>
      <c r="X948" t="s">
        <v>1242</v>
      </c>
    </row>
    <row r="949" spans="23:24">
      <c r="W949" s="492">
        <v>41</v>
      </c>
      <c r="X949" t="s">
        <v>1242</v>
      </c>
    </row>
    <row r="950" spans="23:24">
      <c r="W950" s="492">
        <v>41</v>
      </c>
      <c r="X950" t="s">
        <v>1242</v>
      </c>
    </row>
    <row r="951" spans="23:24">
      <c r="W951" s="492">
        <v>41</v>
      </c>
      <c r="X951" t="s">
        <v>1242</v>
      </c>
    </row>
    <row r="952" spans="23:24">
      <c r="W952" s="492">
        <v>41</v>
      </c>
      <c r="X952" t="s">
        <v>1242</v>
      </c>
    </row>
    <row r="953" spans="23:24">
      <c r="W953" s="492">
        <v>41</v>
      </c>
      <c r="X953" t="s">
        <v>1242</v>
      </c>
    </row>
    <row r="954" spans="23:24">
      <c r="W954" s="492">
        <v>41</v>
      </c>
      <c r="X954" t="s">
        <v>1242</v>
      </c>
    </row>
    <row r="955" spans="23:24">
      <c r="W955" s="492">
        <v>41</v>
      </c>
      <c r="X955" t="s">
        <v>1242</v>
      </c>
    </row>
    <row r="956" spans="23:24">
      <c r="W956" s="492">
        <v>41</v>
      </c>
      <c r="X956" t="s">
        <v>1242</v>
      </c>
    </row>
    <row r="957" spans="23:24">
      <c r="W957" s="492">
        <v>41</v>
      </c>
      <c r="X957" t="s">
        <v>1242</v>
      </c>
    </row>
    <row r="958" spans="23:24">
      <c r="W958" s="492">
        <v>41</v>
      </c>
      <c r="X958" t="s">
        <v>1242</v>
      </c>
    </row>
    <row r="959" spans="23:24">
      <c r="W959" s="492">
        <v>41</v>
      </c>
      <c r="X959" t="s">
        <v>1242</v>
      </c>
    </row>
    <row r="960" spans="23:24">
      <c r="W960" s="492">
        <v>41</v>
      </c>
      <c r="X960" t="s">
        <v>1242</v>
      </c>
    </row>
    <row r="961" spans="23:24">
      <c r="W961" s="492">
        <v>41</v>
      </c>
      <c r="X961" t="s">
        <v>1242</v>
      </c>
    </row>
    <row r="962" spans="23:24">
      <c r="W962" s="492">
        <v>41</v>
      </c>
      <c r="X962" t="s">
        <v>1242</v>
      </c>
    </row>
    <row r="963" spans="23:24">
      <c r="W963" s="492">
        <v>41</v>
      </c>
      <c r="X963" t="s">
        <v>1242</v>
      </c>
    </row>
    <row r="964" spans="23:24">
      <c r="W964" s="492">
        <v>41</v>
      </c>
      <c r="X964" t="s">
        <v>1242</v>
      </c>
    </row>
    <row r="965" spans="23:24">
      <c r="W965" s="492">
        <v>41</v>
      </c>
      <c r="X965" t="s">
        <v>1242</v>
      </c>
    </row>
    <row r="966" spans="23:24">
      <c r="W966" s="492">
        <v>41</v>
      </c>
      <c r="X966" t="s">
        <v>1242</v>
      </c>
    </row>
    <row r="967" spans="23:24">
      <c r="W967" s="492">
        <v>41</v>
      </c>
      <c r="X967" t="s">
        <v>1242</v>
      </c>
    </row>
    <row r="968" spans="23:24">
      <c r="W968" s="492">
        <v>41</v>
      </c>
      <c r="X968" t="s">
        <v>1242</v>
      </c>
    </row>
    <row r="969" spans="23:24">
      <c r="W969" s="492">
        <v>41</v>
      </c>
      <c r="X969" t="s">
        <v>1242</v>
      </c>
    </row>
    <row r="970" spans="23:24">
      <c r="W970" s="492">
        <v>41</v>
      </c>
      <c r="X970" t="s">
        <v>1242</v>
      </c>
    </row>
    <row r="971" spans="23:24">
      <c r="W971" s="492">
        <v>41</v>
      </c>
      <c r="X971" t="s">
        <v>1242</v>
      </c>
    </row>
    <row r="972" spans="23:24">
      <c r="W972" s="492">
        <v>41</v>
      </c>
      <c r="X972" t="s">
        <v>1242</v>
      </c>
    </row>
    <row r="973" spans="23:24">
      <c r="W973" s="492">
        <v>41</v>
      </c>
      <c r="X973" t="s">
        <v>1242</v>
      </c>
    </row>
    <row r="974" spans="23:24">
      <c r="W974" s="492">
        <v>41</v>
      </c>
      <c r="X974" t="s">
        <v>1242</v>
      </c>
    </row>
    <row r="975" spans="23:24">
      <c r="W975" s="492">
        <v>41</v>
      </c>
      <c r="X975" t="s">
        <v>1242</v>
      </c>
    </row>
    <row r="976" spans="23:24">
      <c r="W976" s="492">
        <v>41</v>
      </c>
      <c r="X976" t="s">
        <v>1242</v>
      </c>
    </row>
    <row r="977" spans="23:24">
      <c r="W977" s="492">
        <v>41</v>
      </c>
      <c r="X977" t="s">
        <v>1242</v>
      </c>
    </row>
    <row r="978" spans="23:24">
      <c r="W978" s="492">
        <v>41</v>
      </c>
      <c r="X978" t="s">
        <v>1242</v>
      </c>
    </row>
    <row r="979" spans="23:24">
      <c r="W979" s="492">
        <v>41</v>
      </c>
      <c r="X979" t="s">
        <v>1242</v>
      </c>
    </row>
    <row r="980" spans="23:24">
      <c r="W980" s="492">
        <v>41</v>
      </c>
      <c r="X980" t="s">
        <v>1242</v>
      </c>
    </row>
    <row r="981" spans="23:24">
      <c r="W981" s="492">
        <v>41</v>
      </c>
      <c r="X981" t="s">
        <v>1242</v>
      </c>
    </row>
    <row r="982" spans="23:24">
      <c r="W982" s="492">
        <v>41</v>
      </c>
      <c r="X982" t="s">
        <v>1242</v>
      </c>
    </row>
    <row r="983" spans="23:24">
      <c r="W983" s="492">
        <v>41</v>
      </c>
      <c r="X983" t="s">
        <v>1242</v>
      </c>
    </row>
    <row r="984" spans="23:24">
      <c r="W984" s="492">
        <v>41</v>
      </c>
      <c r="X984" t="s">
        <v>1242</v>
      </c>
    </row>
    <row r="985" spans="23:24">
      <c r="W985" s="492">
        <v>41</v>
      </c>
      <c r="X985" t="s">
        <v>1242</v>
      </c>
    </row>
    <row r="986" spans="23:24">
      <c r="W986" s="492">
        <v>41</v>
      </c>
      <c r="X986" t="s">
        <v>1242</v>
      </c>
    </row>
    <row r="987" spans="23:24">
      <c r="W987" s="492">
        <v>41</v>
      </c>
      <c r="X987" t="s">
        <v>1242</v>
      </c>
    </row>
    <row r="988" spans="23:24">
      <c r="W988" s="492">
        <v>41</v>
      </c>
      <c r="X988" t="s">
        <v>1242</v>
      </c>
    </row>
    <row r="989" spans="23:24">
      <c r="W989" s="492">
        <v>41</v>
      </c>
      <c r="X989" t="s">
        <v>1242</v>
      </c>
    </row>
    <row r="990" spans="23:24">
      <c r="W990" s="492">
        <v>41</v>
      </c>
      <c r="X990" t="s">
        <v>1242</v>
      </c>
    </row>
    <row r="991" spans="23:24">
      <c r="W991" s="492">
        <v>41</v>
      </c>
      <c r="X991" t="s">
        <v>1242</v>
      </c>
    </row>
    <row r="992" spans="23:24">
      <c r="W992" s="492">
        <v>41</v>
      </c>
      <c r="X992" t="s">
        <v>1242</v>
      </c>
    </row>
    <row r="993" spans="23:24">
      <c r="W993" s="492">
        <v>41</v>
      </c>
      <c r="X993" t="s">
        <v>1242</v>
      </c>
    </row>
    <row r="994" spans="23:24">
      <c r="W994" s="492">
        <v>41</v>
      </c>
      <c r="X994" t="s">
        <v>1242</v>
      </c>
    </row>
    <row r="995" spans="23:24">
      <c r="W995" s="492">
        <v>41</v>
      </c>
      <c r="X995" t="s">
        <v>1242</v>
      </c>
    </row>
    <row r="996" spans="23:24">
      <c r="W996" s="492">
        <v>41</v>
      </c>
      <c r="X996" t="s">
        <v>1242</v>
      </c>
    </row>
    <row r="997" spans="23:24">
      <c r="W997" s="492">
        <v>41</v>
      </c>
      <c r="X997" t="s">
        <v>1242</v>
      </c>
    </row>
    <row r="998" spans="23:24">
      <c r="W998" s="492">
        <v>41</v>
      </c>
      <c r="X998" t="s">
        <v>1242</v>
      </c>
    </row>
    <row r="999" spans="23:24">
      <c r="W999" s="492">
        <v>41</v>
      </c>
      <c r="X999" t="s">
        <v>1242</v>
      </c>
    </row>
    <row r="1000" spans="23:24">
      <c r="W1000" s="492">
        <v>41</v>
      </c>
      <c r="X1000" t="s">
        <v>1242</v>
      </c>
    </row>
    <row r="1001" spans="23:24">
      <c r="W1001" s="492">
        <v>41</v>
      </c>
      <c r="X1001" t="s">
        <v>1242</v>
      </c>
    </row>
    <row r="1002" spans="23:24">
      <c r="W1002" s="492">
        <v>41</v>
      </c>
      <c r="X1002" t="s">
        <v>1242</v>
      </c>
    </row>
    <row r="1003" spans="23:24">
      <c r="W1003" s="492">
        <v>41</v>
      </c>
      <c r="X1003" t="s">
        <v>1242</v>
      </c>
    </row>
    <row r="1004" spans="23:24">
      <c r="W1004" s="492">
        <v>41</v>
      </c>
      <c r="X1004" t="s">
        <v>1242</v>
      </c>
    </row>
    <row r="1005" spans="23:24">
      <c r="W1005" s="492">
        <v>41</v>
      </c>
      <c r="X1005" t="s">
        <v>1242</v>
      </c>
    </row>
    <row r="1006" spans="23:24">
      <c r="W1006" s="492">
        <v>41</v>
      </c>
      <c r="X1006" t="s">
        <v>1242</v>
      </c>
    </row>
    <row r="1007" spans="23:24">
      <c r="W1007" s="492">
        <v>41</v>
      </c>
      <c r="X1007" t="s">
        <v>1242</v>
      </c>
    </row>
    <row r="1008" spans="23:24">
      <c r="W1008" s="492">
        <v>41</v>
      </c>
      <c r="X1008" t="s">
        <v>1242</v>
      </c>
    </row>
    <row r="1009" spans="23:24">
      <c r="W1009" s="492">
        <v>41</v>
      </c>
      <c r="X1009" t="s">
        <v>1242</v>
      </c>
    </row>
    <row r="1010" spans="23:24">
      <c r="W1010" s="492">
        <v>41</v>
      </c>
      <c r="X1010" t="s">
        <v>1242</v>
      </c>
    </row>
    <row r="1011" spans="23:24">
      <c r="W1011" s="492">
        <v>41</v>
      </c>
      <c r="X1011" t="s">
        <v>1242</v>
      </c>
    </row>
    <row r="1012" spans="23:24">
      <c r="W1012" s="492">
        <v>41</v>
      </c>
      <c r="X1012" t="s">
        <v>1242</v>
      </c>
    </row>
    <row r="1013" spans="23:24">
      <c r="W1013" s="492">
        <v>41</v>
      </c>
      <c r="X1013" t="s">
        <v>1242</v>
      </c>
    </row>
    <row r="1014" spans="23:24">
      <c r="W1014" s="492">
        <v>41</v>
      </c>
      <c r="X1014" t="s">
        <v>1242</v>
      </c>
    </row>
    <row r="1015" spans="23:24">
      <c r="W1015" s="492">
        <v>41</v>
      </c>
      <c r="X1015" t="s">
        <v>1242</v>
      </c>
    </row>
    <row r="1016" spans="23:24">
      <c r="W1016" s="492">
        <v>41</v>
      </c>
      <c r="X1016" t="s">
        <v>1242</v>
      </c>
    </row>
    <row r="1017" spans="23:24">
      <c r="W1017" s="492">
        <v>41</v>
      </c>
      <c r="X1017" t="s">
        <v>1242</v>
      </c>
    </row>
    <row r="1018" spans="23:24">
      <c r="W1018" s="492">
        <v>41</v>
      </c>
      <c r="X1018" t="s">
        <v>1242</v>
      </c>
    </row>
    <row r="1019" spans="23:24">
      <c r="W1019" s="492">
        <v>41</v>
      </c>
      <c r="X1019" t="s">
        <v>1242</v>
      </c>
    </row>
    <row r="1020" spans="23:24">
      <c r="W1020" s="492">
        <v>41</v>
      </c>
      <c r="X1020" t="s">
        <v>1242</v>
      </c>
    </row>
    <row r="1021" spans="23:24">
      <c r="W1021" s="492">
        <v>41</v>
      </c>
      <c r="X1021" t="s">
        <v>1242</v>
      </c>
    </row>
    <row r="1022" spans="23:24">
      <c r="W1022" s="504"/>
    </row>
    <row r="1023" spans="23:24">
      <c r="W1023" s="492">
        <v>45</v>
      </c>
      <c r="X1023" t="s">
        <v>1079</v>
      </c>
    </row>
    <row r="1024" spans="23:24">
      <c r="W1024" s="492">
        <v>45</v>
      </c>
      <c r="X1024" t="s">
        <v>1079</v>
      </c>
    </row>
    <row r="1025" spans="23:24">
      <c r="W1025" s="492">
        <v>45</v>
      </c>
      <c r="X1025" t="s">
        <v>1079</v>
      </c>
    </row>
    <row r="1026" spans="23:24">
      <c r="W1026" s="492">
        <v>45</v>
      </c>
      <c r="X1026" t="s">
        <v>1079</v>
      </c>
    </row>
    <row r="1027" spans="23:24">
      <c r="W1027" s="492">
        <v>45</v>
      </c>
      <c r="X1027" t="s">
        <v>1079</v>
      </c>
    </row>
    <row r="1028" spans="23:24">
      <c r="W1028" s="492">
        <v>45</v>
      </c>
      <c r="X1028" t="s">
        <v>1079</v>
      </c>
    </row>
    <row r="1029" spans="23:24">
      <c r="W1029" s="492">
        <v>45</v>
      </c>
      <c r="X1029" t="s">
        <v>1079</v>
      </c>
    </row>
    <row r="1030" spans="23:24">
      <c r="W1030" s="492">
        <v>45</v>
      </c>
      <c r="X1030" t="s">
        <v>1079</v>
      </c>
    </row>
    <row r="1031" spans="23:24">
      <c r="W1031" s="492">
        <v>45</v>
      </c>
      <c r="X1031" t="s">
        <v>1079</v>
      </c>
    </row>
    <row r="1032" spans="23:24">
      <c r="W1032" s="492">
        <v>45</v>
      </c>
      <c r="X1032" t="s">
        <v>1079</v>
      </c>
    </row>
    <row r="1033" spans="23:24">
      <c r="W1033" s="492">
        <v>45</v>
      </c>
      <c r="X1033" t="s">
        <v>1079</v>
      </c>
    </row>
    <row r="1034" spans="23:24">
      <c r="W1034" s="492">
        <v>45</v>
      </c>
      <c r="X1034" t="s">
        <v>1079</v>
      </c>
    </row>
    <row r="1035" spans="23:24">
      <c r="W1035" s="492">
        <v>45</v>
      </c>
      <c r="X1035" t="s">
        <v>1079</v>
      </c>
    </row>
    <row r="1036" spans="23:24">
      <c r="W1036" s="492">
        <v>45</v>
      </c>
      <c r="X1036" t="s">
        <v>1079</v>
      </c>
    </row>
    <row r="1037" spans="23:24">
      <c r="W1037" s="492">
        <v>45</v>
      </c>
      <c r="X1037" t="s">
        <v>1079</v>
      </c>
    </row>
    <row r="1038" spans="23:24">
      <c r="W1038" s="492">
        <v>45</v>
      </c>
      <c r="X1038" t="s">
        <v>1079</v>
      </c>
    </row>
    <row r="1039" spans="23:24">
      <c r="W1039" s="492">
        <v>45</v>
      </c>
      <c r="X1039" t="s">
        <v>1079</v>
      </c>
    </row>
    <row r="1040" spans="23:24">
      <c r="W1040" s="492">
        <v>45</v>
      </c>
      <c r="X1040" t="s">
        <v>1079</v>
      </c>
    </row>
    <row r="1041" spans="23:24">
      <c r="W1041" s="492">
        <v>45</v>
      </c>
      <c r="X1041" t="s">
        <v>1079</v>
      </c>
    </row>
    <row r="1042" spans="23:24">
      <c r="W1042" s="492">
        <v>45</v>
      </c>
      <c r="X1042" t="s">
        <v>1079</v>
      </c>
    </row>
    <row r="1043" spans="23:24">
      <c r="W1043" s="492">
        <v>45</v>
      </c>
      <c r="X1043" t="s">
        <v>1079</v>
      </c>
    </row>
    <row r="1044" spans="23:24">
      <c r="W1044" s="492">
        <v>45</v>
      </c>
      <c r="X1044" t="s">
        <v>1079</v>
      </c>
    </row>
    <row r="1045" spans="23:24">
      <c r="W1045" s="492">
        <v>45</v>
      </c>
      <c r="X1045" t="s">
        <v>1079</v>
      </c>
    </row>
    <row r="1046" spans="23:24">
      <c r="W1046" s="492">
        <v>45</v>
      </c>
      <c r="X1046" t="s">
        <v>1079</v>
      </c>
    </row>
    <row r="1047" spans="23:24">
      <c r="W1047" s="492">
        <v>45</v>
      </c>
      <c r="X1047" t="s">
        <v>1079</v>
      </c>
    </row>
    <row r="1048" spans="23:24">
      <c r="W1048" s="492">
        <v>45</v>
      </c>
      <c r="X1048" t="s">
        <v>1079</v>
      </c>
    </row>
    <row r="1049" spans="23:24">
      <c r="W1049" s="492">
        <v>45</v>
      </c>
      <c r="X1049" t="s">
        <v>1079</v>
      </c>
    </row>
    <row r="1050" spans="23:24">
      <c r="W1050" s="492">
        <v>45</v>
      </c>
      <c r="X1050" t="s">
        <v>1079</v>
      </c>
    </row>
    <row r="1051" spans="23:24">
      <c r="W1051" s="492">
        <v>45</v>
      </c>
      <c r="X1051" t="s">
        <v>1079</v>
      </c>
    </row>
    <row r="1052" spans="23:24">
      <c r="W1052" s="492">
        <v>45</v>
      </c>
      <c r="X1052" t="s">
        <v>1079</v>
      </c>
    </row>
    <row r="1053" spans="23:24">
      <c r="W1053" s="492">
        <v>45</v>
      </c>
      <c r="X1053" t="s">
        <v>1079</v>
      </c>
    </row>
    <row r="1054" spans="23:24">
      <c r="W1054" s="492">
        <v>45</v>
      </c>
      <c r="X1054" t="s">
        <v>1079</v>
      </c>
    </row>
    <row r="1055" spans="23:24">
      <c r="W1055" s="492">
        <v>45</v>
      </c>
      <c r="X1055" t="s">
        <v>1079</v>
      </c>
    </row>
    <row r="1056" spans="23:24">
      <c r="W1056" s="492">
        <v>45</v>
      </c>
      <c r="X1056" t="s">
        <v>1079</v>
      </c>
    </row>
    <row r="1057" spans="23:24">
      <c r="W1057" s="492">
        <v>45</v>
      </c>
      <c r="X1057" t="s">
        <v>1079</v>
      </c>
    </row>
    <row r="1058" spans="23:24">
      <c r="W1058" s="492">
        <v>45</v>
      </c>
      <c r="X1058" t="s">
        <v>1079</v>
      </c>
    </row>
    <row r="1059" spans="23:24">
      <c r="W1059" s="492">
        <v>45</v>
      </c>
      <c r="X1059" t="s">
        <v>1079</v>
      </c>
    </row>
    <row r="1060" spans="23:24">
      <c r="W1060" s="492">
        <v>45</v>
      </c>
      <c r="X1060" t="s">
        <v>1079</v>
      </c>
    </row>
    <row r="1061" spans="23:24">
      <c r="W1061" s="492">
        <v>45</v>
      </c>
      <c r="X1061" t="s">
        <v>1079</v>
      </c>
    </row>
    <row r="1062" spans="23:24">
      <c r="W1062" s="492">
        <v>45</v>
      </c>
      <c r="X1062" t="s">
        <v>1079</v>
      </c>
    </row>
    <row r="1063" spans="23:24">
      <c r="W1063" s="492">
        <v>45</v>
      </c>
      <c r="X1063" t="s">
        <v>1079</v>
      </c>
    </row>
    <row r="1064" spans="23:24">
      <c r="W1064" s="492">
        <v>45</v>
      </c>
      <c r="X1064" t="s">
        <v>1079</v>
      </c>
    </row>
    <row r="1065" spans="23:24">
      <c r="W1065" s="492">
        <v>45</v>
      </c>
      <c r="X1065" t="s">
        <v>1079</v>
      </c>
    </row>
    <row r="1066" spans="23:24">
      <c r="W1066" s="492">
        <v>45</v>
      </c>
      <c r="X1066" t="s">
        <v>1079</v>
      </c>
    </row>
    <row r="1067" spans="23:24">
      <c r="W1067" s="492">
        <v>45</v>
      </c>
      <c r="X1067" t="s">
        <v>1079</v>
      </c>
    </row>
    <row r="1068" spans="23:24">
      <c r="W1068" s="492">
        <v>45</v>
      </c>
      <c r="X1068" t="s">
        <v>1079</v>
      </c>
    </row>
    <row r="1069" spans="23:24">
      <c r="W1069" s="492">
        <v>45</v>
      </c>
      <c r="X1069" t="s">
        <v>1079</v>
      </c>
    </row>
    <row r="1070" spans="23:24">
      <c r="W1070" s="492">
        <v>45</v>
      </c>
      <c r="X1070" t="s">
        <v>1079</v>
      </c>
    </row>
    <row r="1071" spans="23:24">
      <c r="W1071" s="492">
        <v>45</v>
      </c>
      <c r="X1071" t="s">
        <v>1079</v>
      </c>
    </row>
    <row r="1072" spans="23:24">
      <c r="W1072" s="492">
        <v>45</v>
      </c>
      <c r="X1072" t="s">
        <v>1079</v>
      </c>
    </row>
    <row r="1073" spans="23:24">
      <c r="W1073" s="492">
        <v>45</v>
      </c>
      <c r="X1073" t="s">
        <v>1079</v>
      </c>
    </row>
    <row r="1074" spans="23:24">
      <c r="W1074" s="492">
        <v>45</v>
      </c>
      <c r="X1074" t="s">
        <v>1079</v>
      </c>
    </row>
    <row r="1075" spans="23:24">
      <c r="W1075" s="492">
        <v>45</v>
      </c>
      <c r="X1075" t="s">
        <v>1079</v>
      </c>
    </row>
    <row r="1076" spans="23:24">
      <c r="W1076" s="492">
        <v>45</v>
      </c>
      <c r="X1076" t="s">
        <v>1079</v>
      </c>
    </row>
    <row r="1077" spans="23:24">
      <c r="W1077" s="492">
        <v>45</v>
      </c>
      <c r="X1077" t="s">
        <v>1079</v>
      </c>
    </row>
    <row r="1078" spans="23:24">
      <c r="W1078" s="492">
        <v>45</v>
      </c>
      <c r="X1078" t="s">
        <v>1079</v>
      </c>
    </row>
    <row r="1079" spans="23:24">
      <c r="W1079" s="492">
        <v>45</v>
      </c>
      <c r="X1079" t="s">
        <v>1079</v>
      </c>
    </row>
    <row r="1080" spans="23:24">
      <c r="W1080" s="492">
        <v>45</v>
      </c>
      <c r="X1080" t="s">
        <v>1079</v>
      </c>
    </row>
    <row r="1081" spans="23:24">
      <c r="W1081" s="492">
        <v>45</v>
      </c>
      <c r="X1081" t="s">
        <v>1079</v>
      </c>
    </row>
    <row r="1082" spans="23:24">
      <c r="W1082" s="492">
        <v>45</v>
      </c>
      <c r="X1082" t="s">
        <v>1079</v>
      </c>
    </row>
    <row r="1083" spans="23:24">
      <c r="W1083" s="492">
        <v>45</v>
      </c>
      <c r="X1083" t="s">
        <v>1079</v>
      </c>
    </row>
    <row r="1084" spans="23:24">
      <c r="W1084" s="492">
        <v>45</v>
      </c>
      <c r="X1084" t="s">
        <v>1079</v>
      </c>
    </row>
    <row r="1085" spans="23:24">
      <c r="W1085" s="492">
        <v>45</v>
      </c>
      <c r="X1085" t="s">
        <v>1079</v>
      </c>
    </row>
    <row r="1086" spans="23:24">
      <c r="W1086" s="492">
        <v>45</v>
      </c>
      <c r="X1086" t="s">
        <v>1079</v>
      </c>
    </row>
    <row r="1087" spans="23:24">
      <c r="W1087" s="492">
        <v>45</v>
      </c>
      <c r="X1087" t="s">
        <v>1079</v>
      </c>
    </row>
    <row r="1088" spans="23:24">
      <c r="W1088" s="492">
        <v>45</v>
      </c>
      <c r="X1088" t="s">
        <v>1079</v>
      </c>
    </row>
    <row r="1089" spans="23:24">
      <c r="W1089" s="492">
        <v>45</v>
      </c>
      <c r="X1089" t="s">
        <v>1079</v>
      </c>
    </row>
    <row r="1090" spans="23:24">
      <c r="W1090" s="492">
        <v>45</v>
      </c>
      <c r="X1090" t="s">
        <v>1079</v>
      </c>
    </row>
    <row r="1091" spans="23:24">
      <c r="W1091" s="492">
        <v>45</v>
      </c>
      <c r="X1091" t="s">
        <v>1079</v>
      </c>
    </row>
    <row r="1092" spans="23:24">
      <c r="W1092" s="492">
        <v>45</v>
      </c>
      <c r="X1092" t="s">
        <v>1079</v>
      </c>
    </row>
    <row r="1093" spans="23:24">
      <c r="W1093" s="492">
        <v>45</v>
      </c>
      <c r="X1093" t="s">
        <v>1079</v>
      </c>
    </row>
    <row r="1094" spans="23:24">
      <c r="W1094" s="492">
        <v>45</v>
      </c>
      <c r="X1094" t="s">
        <v>1079</v>
      </c>
    </row>
    <row r="1095" spans="23:24">
      <c r="W1095" s="492">
        <v>45</v>
      </c>
      <c r="X1095" t="s">
        <v>1079</v>
      </c>
    </row>
    <row r="1096" spans="23:24">
      <c r="W1096" s="492">
        <v>45</v>
      </c>
      <c r="X1096" t="s">
        <v>1079</v>
      </c>
    </row>
    <row r="1097" spans="23:24">
      <c r="W1097" s="492">
        <v>45</v>
      </c>
      <c r="X1097" t="s">
        <v>1079</v>
      </c>
    </row>
    <row r="1098" spans="23:24">
      <c r="W1098" s="492">
        <v>45</v>
      </c>
      <c r="X1098" t="s">
        <v>1079</v>
      </c>
    </row>
    <row r="1099" spans="23:24">
      <c r="W1099" s="492">
        <v>45</v>
      </c>
      <c r="X1099" t="s">
        <v>1079</v>
      </c>
    </row>
    <row r="1100" spans="23:24">
      <c r="W1100" s="492">
        <v>45</v>
      </c>
      <c r="X1100" t="s">
        <v>1079</v>
      </c>
    </row>
    <row r="1101" spans="23:24">
      <c r="W1101" s="492">
        <v>45</v>
      </c>
      <c r="X1101" t="s">
        <v>1079</v>
      </c>
    </row>
    <row r="1102" spans="23:24">
      <c r="W1102" s="492">
        <v>45</v>
      </c>
      <c r="X1102" t="s">
        <v>1079</v>
      </c>
    </row>
    <row r="1103" spans="23:24">
      <c r="W1103" s="492">
        <v>45</v>
      </c>
      <c r="X1103" t="s">
        <v>1079</v>
      </c>
    </row>
    <row r="1104" spans="23:24">
      <c r="W1104" s="492">
        <v>45</v>
      </c>
      <c r="X1104" t="s">
        <v>1079</v>
      </c>
    </row>
    <row r="1105" spans="23:24">
      <c r="W1105" s="492">
        <v>45</v>
      </c>
      <c r="X1105" t="s">
        <v>1079</v>
      </c>
    </row>
    <row r="1106" spans="23:24">
      <c r="W1106" s="492">
        <v>45</v>
      </c>
      <c r="X1106" t="s">
        <v>1079</v>
      </c>
    </row>
    <row r="1107" spans="23:24">
      <c r="W1107" s="492">
        <v>45</v>
      </c>
      <c r="X1107" t="s">
        <v>1079</v>
      </c>
    </row>
    <row r="1108" spans="23:24">
      <c r="W1108" s="492">
        <v>45</v>
      </c>
      <c r="X1108" t="s">
        <v>1079</v>
      </c>
    </row>
    <row r="1109" spans="23:24">
      <c r="W1109" s="492">
        <v>45</v>
      </c>
      <c r="X1109" t="s">
        <v>1079</v>
      </c>
    </row>
    <row r="1110" spans="23:24">
      <c r="W1110" s="492">
        <v>45</v>
      </c>
      <c r="X1110" t="s">
        <v>1079</v>
      </c>
    </row>
    <row r="1111" spans="23:24">
      <c r="W1111" s="492">
        <v>45</v>
      </c>
      <c r="X1111" t="s">
        <v>1079</v>
      </c>
    </row>
    <row r="1112" spans="23:24">
      <c r="W1112" s="492">
        <v>45</v>
      </c>
      <c r="X1112" t="s">
        <v>1079</v>
      </c>
    </row>
    <row r="1113" spans="23:24">
      <c r="W1113" s="492">
        <v>45</v>
      </c>
      <c r="X1113" t="s">
        <v>1079</v>
      </c>
    </row>
    <row r="1114" spans="23:24">
      <c r="W1114" s="492">
        <v>45</v>
      </c>
      <c r="X1114" t="s">
        <v>1079</v>
      </c>
    </row>
    <row r="1115" spans="23:24">
      <c r="W1115" s="492">
        <v>45</v>
      </c>
      <c r="X1115" t="s">
        <v>1079</v>
      </c>
    </row>
    <row r="1116" spans="23:24">
      <c r="W1116" s="492">
        <v>45</v>
      </c>
      <c r="X1116" t="s">
        <v>1079</v>
      </c>
    </row>
    <row r="1117" spans="23:24">
      <c r="W1117" s="492">
        <v>45</v>
      </c>
      <c r="X1117" t="s">
        <v>1079</v>
      </c>
    </row>
    <row r="1118" spans="23:24">
      <c r="W1118" s="492">
        <v>45</v>
      </c>
      <c r="X1118" t="s">
        <v>1079</v>
      </c>
    </row>
    <row r="1119" spans="23:24">
      <c r="W1119" s="492">
        <v>45</v>
      </c>
      <c r="X1119" t="s">
        <v>1079</v>
      </c>
    </row>
    <row r="1120" spans="23:24">
      <c r="W1120" s="492">
        <v>45</v>
      </c>
      <c r="X1120" t="s">
        <v>1079</v>
      </c>
    </row>
    <row r="1121" spans="23:24">
      <c r="W1121" s="492">
        <v>45</v>
      </c>
      <c r="X1121" t="s">
        <v>1079</v>
      </c>
    </row>
    <row r="1122" spans="23:24">
      <c r="W1122" s="492">
        <v>45</v>
      </c>
      <c r="X1122" t="s">
        <v>1079</v>
      </c>
    </row>
    <row r="1123" spans="23:24">
      <c r="W1123" s="492">
        <v>45</v>
      </c>
      <c r="X1123" t="s">
        <v>1079</v>
      </c>
    </row>
    <row r="1124" spans="23:24">
      <c r="W1124" s="492">
        <v>45</v>
      </c>
      <c r="X1124" t="s">
        <v>1079</v>
      </c>
    </row>
    <row r="1125" spans="23:24">
      <c r="W1125" s="492">
        <v>45</v>
      </c>
      <c r="X1125" t="s">
        <v>1079</v>
      </c>
    </row>
    <row r="1126" spans="23:24">
      <c r="W1126" s="492">
        <v>45</v>
      </c>
      <c r="X1126" t="s">
        <v>1079</v>
      </c>
    </row>
    <row r="1127" spans="23:24">
      <c r="W1127" s="492">
        <v>45</v>
      </c>
      <c r="X1127" t="s">
        <v>1079</v>
      </c>
    </row>
    <row r="1128" spans="23:24">
      <c r="W1128" s="492">
        <v>45</v>
      </c>
      <c r="X1128" t="s">
        <v>1079</v>
      </c>
    </row>
    <row r="1129" spans="23:24">
      <c r="W1129" s="492">
        <v>45</v>
      </c>
      <c r="X1129" t="s">
        <v>1079</v>
      </c>
    </row>
    <row r="1130" spans="23:24">
      <c r="W1130" s="492">
        <v>45</v>
      </c>
      <c r="X1130" t="s">
        <v>1079</v>
      </c>
    </row>
    <row r="1131" spans="23:24">
      <c r="W1131" s="492">
        <v>45</v>
      </c>
      <c r="X1131" t="s">
        <v>1079</v>
      </c>
    </row>
    <row r="1132" spans="23:24">
      <c r="W1132" s="492">
        <v>45</v>
      </c>
      <c r="X1132" t="s">
        <v>1079</v>
      </c>
    </row>
    <row r="1133" spans="23:24">
      <c r="W1133" s="492">
        <v>45</v>
      </c>
      <c r="X1133" t="s">
        <v>1079</v>
      </c>
    </row>
    <row r="1134" spans="23:24">
      <c r="W1134" s="492">
        <v>45</v>
      </c>
      <c r="X1134" t="s">
        <v>1079</v>
      </c>
    </row>
    <row r="1135" spans="23:24">
      <c r="W1135" s="492">
        <v>45</v>
      </c>
      <c r="X1135" t="s">
        <v>1079</v>
      </c>
    </row>
    <row r="1136" spans="23:24">
      <c r="W1136" s="492">
        <v>45</v>
      </c>
      <c r="X1136" t="s">
        <v>1079</v>
      </c>
    </row>
    <row r="1137" spans="23:24">
      <c r="W1137" s="504"/>
    </row>
    <row r="1138" spans="23:24">
      <c r="W1138" s="412">
        <v>46</v>
      </c>
      <c r="X1138" t="s">
        <v>1080</v>
      </c>
    </row>
    <row r="1139" spans="23:24">
      <c r="W1139" s="412">
        <v>46</v>
      </c>
      <c r="X1139" t="s">
        <v>1080</v>
      </c>
    </row>
    <row r="1140" spans="23:24">
      <c r="W1140" s="412">
        <v>46</v>
      </c>
      <c r="X1140" t="s">
        <v>1080</v>
      </c>
    </row>
    <row r="1141" spans="23:24">
      <c r="W1141" s="412">
        <v>46</v>
      </c>
      <c r="X1141" t="s">
        <v>1080</v>
      </c>
    </row>
    <row r="1142" spans="23:24">
      <c r="W1142" s="412">
        <v>46</v>
      </c>
      <c r="X1142" t="s">
        <v>1080</v>
      </c>
    </row>
    <row r="1143" spans="23:24">
      <c r="W1143" s="412">
        <v>46</v>
      </c>
      <c r="X1143" t="s">
        <v>1080</v>
      </c>
    </row>
    <row r="1144" spans="23:24">
      <c r="W1144" s="412">
        <v>46</v>
      </c>
      <c r="X1144" t="s">
        <v>1080</v>
      </c>
    </row>
    <row r="1145" spans="23:24">
      <c r="W1145" s="412">
        <v>46</v>
      </c>
      <c r="X1145" t="s">
        <v>1080</v>
      </c>
    </row>
    <row r="1146" spans="23:24">
      <c r="W1146" s="412">
        <v>46</v>
      </c>
      <c r="X1146" t="s">
        <v>1080</v>
      </c>
    </row>
    <row r="1147" spans="23:24">
      <c r="W1147" s="412">
        <v>46</v>
      </c>
      <c r="X1147" t="s">
        <v>1080</v>
      </c>
    </row>
    <row r="1148" spans="23:24">
      <c r="W1148" s="412">
        <v>46</v>
      </c>
      <c r="X1148" t="s">
        <v>1080</v>
      </c>
    </row>
    <row r="1149" spans="23:24">
      <c r="W1149" s="412">
        <v>46</v>
      </c>
      <c r="X1149" t="s">
        <v>1080</v>
      </c>
    </row>
    <row r="1150" spans="23:24">
      <c r="W1150" s="412">
        <v>46</v>
      </c>
      <c r="X1150" t="s">
        <v>1080</v>
      </c>
    </row>
    <row r="1151" spans="23:24">
      <c r="W1151" s="412">
        <v>46</v>
      </c>
      <c r="X1151" t="s">
        <v>1080</v>
      </c>
    </row>
    <row r="1152" spans="23:24">
      <c r="W1152" s="412">
        <v>46</v>
      </c>
      <c r="X1152" t="s">
        <v>1080</v>
      </c>
    </row>
    <row r="1153" spans="23:24">
      <c r="W1153" s="412">
        <v>46</v>
      </c>
      <c r="X1153" t="s">
        <v>1080</v>
      </c>
    </row>
    <row r="1154" spans="23:24">
      <c r="W1154" s="412">
        <v>46</v>
      </c>
      <c r="X1154" t="s">
        <v>1080</v>
      </c>
    </row>
    <row r="1155" spans="23:24">
      <c r="W1155" s="412">
        <v>46</v>
      </c>
      <c r="X1155" t="s">
        <v>1080</v>
      </c>
    </row>
    <row r="1156" spans="23:24">
      <c r="W1156" s="412">
        <v>46</v>
      </c>
      <c r="X1156" t="s">
        <v>1080</v>
      </c>
    </row>
    <row r="1157" spans="23:24">
      <c r="W1157" s="412">
        <v>46</v>
      </c>
      <c r="X1157" t="s">
        <v>1080</v>
      </c>
    </row>
    <row r="1158" spans="23:24">
      <c r="W1158" s="504"/>
    </row>
    <row r="1159" spans="23:24">
      <c r="W1159" s="492">
        <v>47</v>
      </c>
      <c r="X1159" t="s">
        <v>1081</v>
      </c>
    </row>
    <row r="1160" spans="23:24">
      <c r="W1160" s="492">
        <v>47</v>
      </c>
      <c r="X1160" t="s">
        <v>1081</v>
      </c>
    </row>
    <row r="1161" spans="23:24">
      <c r="W1161" s="492">
        <v>47</v>
      </c>
      <c r="X1161" t="s">
        <v>1081</v>
      </c>
    </row>
    <row r="1162" spans="23:24">
      <c r="W1162" s="492">
        <v>47</v>
      </c>
      <c r="X1162" t="s">
        <v>1081</v>
      </c>
    </row>
    <row r="1163" spans="23:24">
      <c r="W1163" s="492">
        <v>47</v>
      </c>
      <c r="X1163" t="s">
        <v>1081</v>
      </c>
    </row>
    <row r="1164" spans="23:24">
      <c r="W1164" s="492">
        <v>47</v>
      </c>
      <c r="X1164" t="s">
        <v>1081</v>
      </c>
    </row>
    <row r="1165" spans="23:24">
      <c r="W1165" s="492">
        <v>47</v>
      </c>
      <c r="X1165" t="s">
        <v>1081</v>
      </c>
    </row>
    <row r="1166" spans="23:24">
      <c r="W1166" s="492">
        <v>47</v>
      </c>
      <c r="X1166" t="s">
        <v>1081</v>
      </c>
    </row>
    <row r="1167" spans="23:24">
      <c r="W1167" s="492">
        <v>47</v>
      </c>
      <c r="X1167" t="s">
        <v>1081</v>
      </c>
    </row>
    <row r="1168" spans="23:24">
      <c r="W1168" s="492">
        <v>47</v>
      </c>
      <c r="X1168" t="s">
        <v>1081</v>
      </c>
    </row>
    <row r="1169" spans="23:25">
      <c r="W1169" s="492">
        <v>47</v>
      </c>
      <c r="X1169" t="s">
        <v>1081</v>
      </c>
    </row>
    <row r="1170" spans="23:25">
      <c r="W1170" s="492">
        <v>47</v>
      </c>
      <c r="X1170" t="s">
        <v>1081</v>
      </c>
    </row>
    <row r="1171" spans="23:25">
      <c r="W1171" s="492">
        <v>47</v>
      </c>
      <c r="X1171" t="s">
        <v>1081</v>
      </c>
    </row>
    <row r="1172" spans="23:25">
      <c r="W1172" s="492">
        <v>47</v>
      </c>
      <c r="X1172" t="s">
        <v>1081</v>
      </c>
    </row>
    <row r="1173" spans="23:25">
      <c r="W1173" s="492">
        <v>47</v>
      </c>
      <c r="X1173" t="s">
        <v>1081</v>
      </c>
    </row>
    <row r="1174" spans="23:25">
      <c r="W1174" s="492">
        <v>47</v>
      </c>
      <c r="X1174" t="s">
        <v>1081</v>
      </c>
    </row>
    <row r="1175" spans="23:25">
      <c r="W1175" s="492">
        <v>47</v>
      </c>
      <c r="X1175" t="s">
        <v>1081</v>
      </c>
    </row>
    <row r="1176" spans="23:25">
      <c r="W1176" s="492">
        <v>47</v>
      </c>
      <c r="X1176" t="s">
        <v>1081</v>
      </c>
    </row>
    <row r="1177" spans="23:25">
      <c r="W1177" s="504"/>
    </row>
    <row r="1178" spans="23:25">
      <c r="W1178" s="412">
        <v>48</v>
      </c>
      <c r="X1178" t="s">
        <v>1082</v>
      </c>
    </row>
    <row r="1179" spans="23:25">
      <c r="W1179" s="504"/>
    </row>
    <row r="1180" spans="23:25">
      <c r="W1180" s="492">
        <v>51</v>
      </c>
      <c r="X1180" t="s">
        <v>1243</v>
      </c>
      <c r="Y1180" t="s">
        <v>1288</v>
      </c>
    </row>
    <row r="1181" spans="23:25">
      <c r="W1181" s="492">
        <v>51</v>
      </c>
      <c r="X1181" t="s">
        <v>1243</v>
      </c>
      <c r="Y1181" t="s">
        <v>1288</v>
      </c>
    </row>
    <row r="1182" spans="23:25">
      <c r="W1182" s="492">
        <v>51</v>
      </c>
      <c r="X1182" t="s">
        <v>1243</v>
      </c>
      <c r="Y1182" t="s">
        <v>1288</v>
      </c>
    </row>
    <row r="1183" spans="23:25">
      <c r="W1183" s="492">
        <v>51</v>
      </c>
      <c r="X1183" t="s">
        <v>1243</v>
      </c>
      <c r="Y1183" t="s">
        <v>1288</v>
      </c>
    </row>
    <row r="1184" spans="23:25">
      <c r="W1184" s="492">
        <v>51</v>
      </c>
      <c r="X1184" t="s">
        <v>1243</v>
      </c>
      <c r="Y1184" t="s">
        <v>1288</v>
      </c>
    </row>
    <row r="1185" spans="23:25">
      <c r="W1185" s="492">
        <v>51</v>
      </c>
      <c r="X1185" t="s">
        <v>1243</v>
      </c>
      <c r="Y1185" t="s">
        <v>1288</v>
      </c>
    </row>
    <row r="1186" spans="23:25">
      <c r="W1186" s="492">
        <v>51</v>
      </c>
      <c r="X1186" t="s">
        <v>1243</v>
      </c>
      <c r="Y1186" t="s">
        <v>1288</v>
      </c>
    </row>
    <row r="1187" spans="23:25">
      <c r="W1187" s="492">
        <v>51</v>
      </c>
      <c r="X1187" t="s">
        <v>1243</v>
      </c>
      <c r="Y1187" t="s">
        <v>1288</v>
      </c>
    </row>
    <row r="1188" spans="23:25">
      <c r="W1188" s="492">
        <v>51</v>
      </c>
      <c r="X1188" t="s">
        <v>1243</v>
      </c>
      <c r="Y1188" t="s">
        <v>1288</v>
      </c>
    </row>
    <row r="1189" spans="23:25">
      <c r="W1189" s="492">
        <v>51</v>
      </c>
      <c r="X1189" t="s">
        <v>1243</v>
      </c>
      <c r="Y1189" t="s">
        <v>1288</v>
      </c>
    </row>
    <row r="1190" spans="23:25">
      <c r="W1190" s="492">
        <v>51</v>
      </c>
      <c r="X1190" t="s">
        <v>1243</v>
      </c>
      <c r="Y1190" t="s">
        <v>1288</v>
      </c>
    </row>
    <row r="1191" spans="23:25">
      <c r="W1191" s="492">
        <v>51</v>
      </c>
      <c r="X1191" t="s">
        <v>1243</v>
      </c>
      <c r="Y1191" t="s">
        <v>1288</v>
      </c>
    </row>
    <row r="1192" spans="23:25">
      <c r="W1192" s="492">
        <v>51</v>
      </c>
      <c r="X1192" t="s">
        <v>1243</v>
      </c>
      <c r="Y1192" t="s">
        <v>1288</v>
      </c>
    </row>
    <row r="1193" spans="23:25">
      <c r="W1193" s="492">
        <v>51</v>
      </c>
      <c r="X1193" t="s">
        <v>1243</v>
      </c>
      <c r="Y1193" t="s">
        <v>1288</v>
      </c>
    </row>
    <row r="1194" spans="23:25">
      <c r="W1194" s="492">
        <v>51</v>
      </c>
      <c r="X1194" t="s">
        <v>1243</v>
      </c>
      <c r="Y1194" t="s">
        <v>1288</v>
      </c>
    </row>
    <row r="1195" spans="23:25">
      <c r="W1195" s="492">
        <v>51</v>
      </c>
      <c r="X1195" t="s">
        <v>1243</v>
      </c>
      <c r="Y1195" t="s">
        <v>1288</v>
      </c>
    </row>
    <row r="1196" spans="23:25">
      <c r="W1196" s="492">
        <v>51</v>
      </c>
      <c r="X1196" t="s">
        <v>1243</v>
      </c>
      <c r="Y1196" t="s">
        <v>1288</v>
      </c>
    </row>
    <row r="1197" spans="23:25">
      <c r="W1197" s="492">
        <v>51</v>
      </c>
      <c r="X1197" t="s">
        <v>1243</v>
      </c>
      <c r="Y1197" t="s">
        <v>1288</v>
      </c>
    </row>
    <row r="1198" spans="23:25">
      <c r="W1198" s="492">
        <v>51</v>
      </c>
      <c r="X1198" t="s">
        <v>1243</v>
      </c>
      <c r="Y1198" t="s">
        <v>1288</v>
      </c>
    </row>
    <row r="1199" spans="23:25">
      <c r="W1199" s="492">
        <v>51</v>
      </c>
      <c r="X1199" t="s">
        <v>1243</v>
      </c>
      <c r="Y1199" t="s">
        <v>1288</v>
      </c>
    </row>
    <row r="1200" spans="23:25">
      <c r="W1200" s="492">
        <v>51</v>
      </c>
      <c r="X1200" t="s">
        <v>1243</v>
      </c>
      <c r="Y1200" t="s">
        <v>1288</v>
      </c>
    </row>
    <row r="1201" spans="23:25">
      <c r="W1201" s="492">
        <v>51</v>
      </c>
      <c r="X1201" t="s">
        <v>1243</v>
      </c>
      <c r="Y1201" t="s">
        <v>1288</v>
      </c>
    </row>
    <row r="1202" spans="23:25">
      <c r="W1202" s="492">
        <v>51</v>
      </c>
      <c r="X1202" t="s">
        <v>1243</v>
      </c>
      <c r="Y1202" t="s">
        <v>1288</v>
      </c>
    </row>
    <row r="1203" spans="23:25">
      <c r="W1203" s="492">
        <v>51</v>
      </c>
      <c r="X1203" t="s">
        <v>1243</v>
      </c>
      <c r="Y1203" t="s">
        <v>1288</v>
      </c>
    </row>
    <row r="1204" spans="23:25">
      <c r="W1204" s="492">
        <v>51</v>
      </c>
      <c r="X1204" t="s">
        <v>1243</v>
      </c>
      <c r="Y1204" t="s">
        <v>1288</v>
      </c>
    </row>
    <row r="1205" spans="23:25">
      <c r="W1205" s="492">
        <v>51</v>
      </c>
      <c r="X1205" t="s">
        <v>1243</v>
      </c>
      <c r="Y1205" t="s">
        <v>1288</v>
      </c>
    </row>
    <row r="1206" spans="23:25">
      <c r="W1206" s="492">
        <v>51</v>
      </c>
      <c r="X1206" t="s">
        <v>1243</v>
      </c>
      <c r="Y1206" t="s">
        <v>1288</v>
      </c>
    </row>
    <row r="1207" spans="23:25">
      <c r="W1207" s="492">
        <v>51</v>
      </c>
      <c r="X1207" t="s">
        <v>1243</v>
      </c>
      <c r="Y1207" t="s">
        <v>1288</v>
      </c>
    </row>
    <row r="1208" spans="23:25">
      <c r="W1208" s="492">
        <v>51</v>
      </c>
      <c r="X1208" t="s">
        <v>1243</v>
      </c>
      <c r="Y1208" t="s">
        <v>1288</v>
      </c>
    </row>
    <row r="1209" spans="23:25">
      <c r="W1209" s="492">
        <v>51</v>
      </c>
      <c r="X1209" t="s">
        <v>1243</v>
      </c>
      <c r="Y1209" t="s">
        <v>1288</v>
      </c>
    </row>
    <row r="1210" spans="23:25">
      <c r="W1210" s="492">
        <v>51</v>
      </c>
      <c r="X1210" t="s">
        <v>1243</v>
      </c>
      <c r="Y1210" t="s">
        <v>1288</v>
      </c>
    </row>
    <row r="1211" spans="23:25">
      <c r="W1211" s="492">
        <v>51</v>
      </c>
      <c r="X1211" t="s">
        <v>1243</v>
      </c>
      <c r="Y1211" t="s">
        <v>1288</v>
      </c>
    </row>
    <row r="1212" spans="23:25">
      <c r="W1212" s="492">
        <v>51</v>
      </c>
      <c r="X1212" t="s">
        <v>1243</v>
      </c>
      <c r="Y1212" t="s">
        <v>1288</v>
      </c>
    </row>
    <row r="1213" spans="23:25">
      <c r="W1213" s="492">
        <v>51</v>
      </c>
      <c r="X1213" t="s">
        <v>1243</v>
      </c>
      <c r="Y1213" t="s">
        <v>1288</v>
      </c>
    </row>
    <row r="1214" spans="23:25">
      <c r="W1214" s="492">
        <v>51</v>
      </c>
      <c r="X1214" t="s">
        <v>1243</v>
      </c>
      <c r="Y1214" t="s">
        <v>1288</v>
      </c>
    </row>
    <row r="1215" spans="23:25">
      <c r="W1215" s="492">
        <v>51</v>
      </c>
      <c r="X1215" t="s">
        <v>1243</v>
      </c>
      <c r="Y1215" t="s">
        <v>1288</v>
      </c>
    </row>
    <row r="1216" spans="23:25">
      <c r="W1216" s="492">
        <v>51</v>
      </c>
      <c r="X1216" t="s">
        <v>1243</v>
      </c>
      <c r="Y1216" t="s">
        <v>1288</v>
      </c>
    </row>
    <row r="1217" spans="23:25">
      <c r="W1217" s="492">
        <v>51</v>
      </c>
      <c r="X1217" t="s">
        <v>1243</v>
      </c>
      <c r="Y1217" t="s">
        <v>1288</v>
      </c>
    </row>
    <row r="1218" spans="23:25">
      <c r="W1218" s="492">
        <v>51</v>
      </c>
      <c r="X1218" t="s">
        <v>1243</v>
      </c>
      <c r="Y1218" t="s">
        <v>1288</v>
      </c>
    </row>
    <row r="1219" spans="23:25">
      <c r="W1219" s="492">
        <v>51</v>
      </c>
      <c r="X1219" t="s">
        <v>1243</v>
      </c>
      <c r="Y1219" t="s">
        <v>1288</v>
      </c>
    </row>
    <row r="1220" spans="23:25">
      <c r="W1220" s="492">
        <v>51</v>
      </c>
      <c r="X1220" t="s">
        <v>1243</v>
      </c>
      <c r="Y1220" t="s">
        <v>1288</v>
      </c>
    </row>
    <row r="1221" spans="23:25">
      <c r="W1221" s="492">
        <v>51</v>
      </c>
      <c r="X1221" t="s">
        <v>1243</v>
      </c>
      <c r="Y1221" t="s">
        <v>1288</v>
      </c>
    </row>
    <row r="1222" spans="23:25">
      <c r="W1222" s="492">
        <v>51</v>
      </c>
      <c r="X1222" t="s">
        <v>1243</v>
      </c>
      <c r="Y1222" t="s">
        <v>1288</v>
      </c>
    </row>
    <row r="1223" spans="23:25">
      <c r="W1223" s="492">
        <v>51</v>
      </c>
      <c r="X1223" t="s">
        <v>1243</v>
      </c>
      <c r="Y1223" t="s">
        <v>1288</v>
      </c>
    </row>
    <row r="1224" spans="23:25">
      <c r="W1224" s="492">
        <v>51</v>
      </c>
      <c r="X1224" t="s">
        <v>1243</v>
      </c>
      <c r="Y1224" t="s">
        <v>1288</v>
      </c>
    </row>
    <row r="1225" spans="23:25">
      <c r="W1225" s="492">
        <v>51</v>
      </c>
      <c r="X1225" t="s">
        <v>1243</v>
      </c>
      <c r="Y1225" t="s">
        <v>1288</v>
      </c>
    </row>
    <row r="1226" spans="23:25">
      <c r="W1226" s="492">
        <v>51</v>
      </c>
      <c r="X1226" t="s">
        <v>1243</v>
      </c>
      <c r="Y1226" t="s">
        <v>1288</v>
      </c>
    </row>
    <row r="1227" spans="23:25">
      <c r="W1227" s="492">
        <v>51</v>
      </c>
      <c r="X1227" t="s">
        <v>1243</v>
      </c>
      <c r="Y1227" t="s">
        <v>1288</v>
      </c>
    </row>
    <row r="1228" spans="23:25">
      <c r="W1228" s="492">
        <v>51</v>
      </c>
      <c r="X1228" t="s">
        <v>1243</v>
      </c>
      <c r="Y1228" t="s">
        <v>1288</v>
      </c>
    </row>
    <row r="1229" spans="23:25">
      <c r="W1229" s="492">
        <v>51</v>
      </c>
      <c r="X1229" t="s">
        <v>1243</v>
      </c>
      <c r="Y1229" t="s">
        <v>1288</v>
      </c>
    </row>
    <row r="1230" spans="23:25">
      <c r="W1230" s="492">
        <v>51</v>
      </c>
      <c r="X1230" t="s">
        <v>1243</v>
      </c>
      <c r="Y1230" t="s">
        <v>1288</v>
      </c>
    </row>
    <row r="1231" spans="23:25">
      <c r="W1231" s="492">
        <v>51</v>
      </c>
      <c r="X1231" t="s">
        <v>1243</v>
      </c>
      <c r="Y1231" t="s">
        <v>1288</v>
      </c>
    </row>
    <row r="1232" spans="23:25">
      <c r="W1232" s="492">
        <v>51</v>
      </c>
      <c r="X1232" t="s">
        <v>1243</v>
      </c>
      <c r="Y1232" t="s">
        <v>1288</v>
      </c>
    </row>
    <row r="1233" spans="23:25">
      <c r="W1233" s="492">
        <v>51</v>
      </c>
      <c r="X1233" t="s">
        <v>1243</v>
      </c>
      <c r="Y1233" t="s">
        <v>1288</v>
      </c>
    </row>
    <row r="1234" spans="23:25">
      <c r="W1234" s="492">
        <v>51</v>
      </c>
      <c r="X1234" t="s">
        <v>1243</v>
      </c>
      <c r="Y1234" t="s">
        <v>1288</v>
      </c>
    </row>
    <row r="1235" spans="23:25">
      <c r="W1235" s="492">
        <v>51</v>
      </c>
      <c r="X1235" t="s">
        <v>1243</v>
      </c>
      <c r="Y1235" t="s">
        <v>1288</v>
      </c>
    </row>
    <row r="1236" spans="23:25">
      <c r="W1236" s="492">
        <v>51</v>
      </c>
      <c r="X1236" t="s">
        <v>1243</v>
      </c>
      <c r="Y1236" t="s">
        <v>1288</v>
      </c>
    </row>
    <row r="1237" spans="23:25">
      <c r="W1237" s="492">
        <v>51</v>
      </c>
      <c r="X1237" t="s">
        <v>1243</v>
      </c>
      <c r="Y1237" t="s">
        <v>1288</v>
      </c>
    </row>
    <row r="1238" spans="23:25">
      <c r="W1238" s="492">
        <v>51</v>
      </c>
      <c r="X1238" t="s">
        <v>1243</v>
      </c>
      <c r="Y1238" t="s">
        <v>1288</v>
      </c>
    </row>
    <row r="1239" spans="23:25">
      <c r="W1239" s="492">
        <v>51</v>
      </c>
      <c r="X1239" t="s">
        <v>1243</v>
      </c>
      <c r="Y1239" t="s">
        <v>1288</v>
      </c>
    </row>
    <row r="1240" spans="23:25">
      <c r="W1240" s="492">
        <v>51</v>
      </c>
      <c r="X1240" t="s">
        <v>1243</v>
      </c>
      <c r="Y1240" t="s">
        <v>1288</v>
      </c>
    </row>
    <row r="1241" spans="23:25">
      <c r="W1241" s="492">
        <v>51</v>
      </c>
      <c r="X1241" t="s">
        <v>1243</v>
      </c>
      <c r="Y1241" t="s">
        <v>1288</v>
      </c>
    </row>
    <row r="1242" spans="23:25">
      <c r="W1242" s="492">
        <v>51</v>
      </c>
      <c r="X1242" t="s">
        <v>1243</v>
      </c>
      <c r="Y1242" t="s">
        <v>1288</v>
      </c>
    </row>
    <row r="1243" spans="23:25">
      <c r="W1243" s="492">
        <v>51</v>
      </c>
      <c r="X1243" t="s">
        <v>1243</v>
      </c>
      <c r="Y1243" t="s">
        <v>1288</v>
      </c>
    </row>
    <row r="1244" spans="23:25">
      <c r="W1244" s="492">
        <v>51</v>
      </c>
      <c r="X1244" t="s">
        <v>1243</v>
      </c>
      <c r="Y1244" t="s">
        <v>1288</v>
      </c>
    </row>
    <row r="1245" spans="23:25">
      <c r="W1245" s="492">
        <v>51</v>
      </c>
      <c r="X1245" t="s">
        <v>1243</v>
      </c>
      <c r="Y1245" t="s">
        <v>1288</v>
      </c>
    </row>
    <row r="1246" spans="23:25">
      <c r="W1246" s="492">
        <v>51</v>
      </c>
      <c r="X1246" t="s">
        <v>1243</v>
      </c>
      <c r="Y1246" t="s">
        <v>1288</v>
      </c>
    </row>
    <row r="1247" spans="23:25">
      <c r="W1247" s="492">
        <v>51</v>
      </c>
      <c r="X1247" t="s">
        <v>1243</v>
      </c>
      <c r="Y1247" t="s">
        <v>1288</v>
      </c>
    </row>
    <row r="1248" spans="23:25">
      <c r="W1248" s="492">
        <v>51</v>
      </c>
      <c r="X1248" t="s">
        <v>1243</v>
      </c>
      <c r="Y1248" t="s">
        <v>1288</v>
      </c>
    </row>
    <row r="1249" spans="23:25">
      <c r="W1249" s="492">
        <v>51</v>
      </c>
      <c r="X1249" t="s">
        <v>1243</v>
      </c>
      <c r="Y1249" t="s">
        <v>1288</v>
      </c>
    </row>
    <row r="1250" spans="23:25">
      <c r="W1250" s="492">
        <v>51</v>
      </c>
      <c r="X1250" t="s">
        <v>1243</v>
      </c>
      <c r="Y1250" t="s">
        <v>1288</v>
      </c>
    </row>
    <row r="1251" spans="23:25">
      <c r="W1251" s="492">
        <v>51</v>
      </c>
      <c r="X1251" t="s">
        <v>1243</v>
      </c>
      <c r="Y1251" t="s">
        <v>1288</v>
      </c>
    </row>
    <row r="1252" spans="23:25">
      <c r="W1252" s="492">
        <v>51</v>
      </c>
      <c r="X1252" t="s">
        <v>1243</v>
      </c>
      <c r="Y1252" t="s">
        <v>1288</v>
      </c>
    </row>
    <row r="1253" spans="23:25">
      <c r="W1253" s="492">
        <v>51</v>
      </c>
      <c r="X1253" t="s">
        <v>1243</v>
      </c>
      <c r="Y1253" t="s">
        <v>1288</v>
      </c>
    </row>
    <row r="1254" spans="23:25">
      <c r="W1254" s="492">
        <v>51</v>
      </c>
      <c r="X1254" t="s">
        <v>1243</v>
      </c>
      <c r="Y1254" t="s">
        <v>1288</v>
      </c>
    </row>
    <row r="1255" spans="23:25">
      <c r="W1255" s="492">
        <v>51</v>
      </c>
      <c r="X1255" t="s">
        <v>1243</v>
      </c>
      <c r="Y1255" t="s">
        <v>1288</v>
      </c>
    </row>
    <row r="1256" spans="23:25">
      <c r="W1256" s="492">
        <v>51</v>
      </c>
      <c r="X1256" t="s">
        <v>1243</v>
      </c>
      <c r="Y1256" t="s">
        <v>1288</v>
      </c>
    </row>
    <row r="1257" spans="23:25">
      <c r="W1257" s="492">
        <v>51</v>
      </c>
      <c r="X1257" t="s">
        <v>1243</v>
      </c>
      <c r="Y1257" t="s">
        <v>1288</v>
      </c>
    </row>
    <row r="1258" spans="23:25">
      <c r="W1258" s="492">
        <v>51</v>
      </c>
      <c r="X1258" t="s">
        <v>1243</v>
      </c>
      <c r="Y1258" t="s">
        <v>1288</v>
      </c>
    </row>
    <row r="1259" spans="23:25">
      <c r="W1259" s="492">
        <v>51</v>
      </c>
      <c r="X1259" t="s">
        <v>1243</v>
      </c>
      <c r="Y1259" t="s">
        <v>1288</v>
      </c>
    </row>
    <row r="1260" spans="23:25">
      <c r="W1260" s="492">
        <v>51</v>
      </c>
      <c r="X1260" t="s">
        <v>1243</v>
      </c>
      <c r="Y1260" t="s">
        <v>1288</v>
      </c>
    </row>
    <row r="1261" spans="23:25">
      <c r="W1261" s="492">
        <v>51</v>
      </c>
      <c r="X1261" t="s">
        <v>1243</v>
      </c>
      <c r="Y1261" t="s">
        <v>1288</v>
      </c>
    </row>
    <row r="1262" spans="23:25">
      <c r="W1262" s="492">
        <v>51</v>
      </c>
      <c r="X1262" t="s">
        <v>1243</v>
      </c>
      <c r="Y1262" t="s">
        <v>1288</v>
      </c>
    </row>
    <row r="1263" spans="23:25">
      <c r="W1263" s="492">
        <v>51</v>
      </c>
      <c r="X1263" t="s">
        <v>1243</v>
      </c>
      <c r="Y1263" t="s">
        <v>1288</v>
      </c>
    </row>
    <row r="1264" spans="23:25">
      <c r="W1264" s="492">
        <v>51</v>
      </c>
      <c r="X1264" t="s">
        <v>1243</v>
      </c>
      <c r="Y1264" t="s">
        <v>1288</v>
      </c>
    </row>
    <row r="1265" spans="23:25">
      <c r="W1265" s="492">
        <v>51</v>
      </c>
      <c r="X1265" t="s">
        <v>1243</v>
      </c>
      <c r="Y1265" t="s">
        <v>1288</v>
      </c>
    </row>
    <row r="1266" spans="23:25">
      <c r="W1266" s="492">
        <v>51</v>
      </c>
      <c r="X1266" t="s">
        <v>1243</v>
      </c>
      <c r="Y1266" t="s">
        <v>1288</v>
      </c>
    </row>
    <row r="1267" spans="23:25">
      <c r="W1267" s="492">
        <v>51</v>
      </c>
      <c r="X1267" t="s">
        <v>1243</v>
      </c>
      <c r="Y1267" t="s">
        <v>1288</v>
      </c>
    </row>
    <row r="1268" spans="23:25">
      <c r="W1268" s="492">
        <v>51</v>
      </c>
      <c r="X1268" t="s">
        <v>1243</v>
      </c>
      <c r="Y1268" t="s">
        <v>1288</v>
      </c>
    </row>
    <row r="1269" spans="23:25">
      <c r="W1269" s="492">
        <v>51</v>
      </c>
      <c r="X1269" t="s">
        <v>1243</v>
      </c>
      <c r="Y1269" t="s">
        <v>1288</v>
      </c>
    </row>
    <row r="1270" spans="23:25">
      <c r="W1270" s="492">
        <v>51</v>
      </c>
      <c r="X1270" t="s">
        <v>1243</v>
      </c>
      <c r="Y1270" t="s">
        <v>1288</v>
      </c>
    </row>
    <row r="1271" spans="23:25">
      <c r="W1271" s="504"/>
    </row>
    <row r="1272" spans="23:25">
      <c r="W1272" s="492">
        <v>52</v>
      </c>
      <c r="X1272" t="s">
        <v>1085</v>
      </c>
    </row>
    <row r="1273" spans="23:25">
      <c r="W1273" s="492">
        <v>52</v>
      </c>
      <c r="X1273" t="s">
        <v>1085</v>
      </c>
    </row>
    <row r="1274" spans="23:25">
      <c r="W1274" s="492">
        <v>52</v>
      </c>
      <c r="X1274" t="s">
        <v>1085</v>
      </c>
    </row>
    <row r="1275" spans="23:25">
      <c r="W1275" s="492">
        <v>52</v>
      </c>
      <c r="X1275" t="s">
        <v>1085</v>
      </c>
    </row>
    <row r="1276" spans="23:25">
      <c r="W1276" s="492">
        <v>52</v>
      </c>
      <c r="X1276" t="s">
        <v>1085</v>
      </c>
    </row>
    <row r="1277" spans="23:25">
      <c r="W1277" s="492">
        <v>52</v>
      </c>
      <c r="X1277" t="s">
        <v>1085</v>
      </c>
    </row>
    <row r="1278" spans="23:25">
      <c r="W1278" s="492">
        <v>52</v>
      </c>
      <c r="X1278" t="s">
        <v>1085</v>
      </c>
    </row>
    <row r="1279" spans="23:25">
      <c r="W1279" s="492">
        <v>52</v>
      </c>
      <c r="X1279" t="s">
        <v>1085</v>
      </c>
    </row>
    <row r="1280" spans="23:25">
      <c r="W1280" s="492">
        <v>52</v>
      </c>
      <c r="X1280" t="s">
        <v>1085</v>
      </c>
    </row>
    <row r="1281" spans="23:24">
      <c r="W1281" s="492">
        <v>52</v>
      </c>
      <c r="X1281" t="s">
        <v>1085</v>
      </c>
    </row>
    <row r="1282" spans="23:24">
      <c r="W1282" s="492">
        <v>52</v>
      </c>
      <c r="X1282" t="s">
        <v>1085</v>
      </c>
    </row>
    <row r="1283" spans="23:24">
      <c r="W1283" s="492">
        <v>52</v>
      </c>
      <c r="X1283" t="s">
        <v>1085</v>
      </c>
    </row>
    <row r="1284" spans="23:24">
      <c r="W1284" s="492">
        <v>52</v>
      </c>
      <c r="X1284" t="s">
        <v>1085</v>
      </c>
    </row>
    <row r="1285" spans="23:24">
      <c r="W1285" s="492">
        <v>52</v>
      </c>
      <c r="X1285" t="s">
        <v>1085</v>
      </c>
    </row>
    <row r="1286" spans="23:24">
      <c r="W1286" s="492">
        <v>52</v>
      </c>
      <c r="X1286" t="s">
        <v>1085</v>
      </c>
    </row>
    <row r="1287" spans="23:24">
      <c r="W1287" s="492">
        <v>52</v>
      </c>
      <c r="X1287" t="s">
        <v>1085</v>
      </c>
    </row>
    <row r="1288" spans="23:24">
      <c r="W1288" s="492">
        <v>52</v>
      </c>
      <c r="X1288" t="s">
        <v>1085</v>
      </c>
    </row>
    <row r="1289" spans="23:24">
      <c r="W1289" s="492">
        <v>52</v>
      </c>
      <c r="X1289" t="s">
        <v>1085</v>
      </c>
    </row>
    <row r="1290" spans="23:24">
      <c r="W1290" s="492">
        <v>52</v>
      </c>
      <c r="X1290" t="s">
        <v>1085</v>
      </c>
    </row>
    <row r="1291" spans="23:24">
      <c r="W1291" s="492">
        <v>52</v>
      </c>
      <c r="X1291" t="s">
        <v>1085</v>
      </c>
    </row>
    <row r="1292" spans="23:24">
      <c r="W1292" s="492">
        <v>52</v>
      </c>
      <c r="X1292" t="s">
        <v>1085</v>
      </c>
    </row>
    <row r="1293" spans="23:24">
      <c r="W1293" s="492">
        <v>52</v>
      </c>
      <c r="X1293" t="s">
        <v>1085</v>
      </c>
    </row>
    <row r="1294" spans="23:24">
      <c r="W1294" s="492">
        <v>52</v>
      </c>
      <c r="X1294" t="s">
        <v>1085</v>
      </c>
    </row>
    <row r="1295" spans="23:24">
      <c r="W1295" s="492">
        <v>52</v>
      </c>
      <c r="X1295" t="s">
        <v>1085</v>
      </c>
    </row>
    <row r="1296" spans="23:24">
      <c r="W1296" s="492">
        <v>52</v>
      </c>
      <c r="X1296" t="s">
        <v>1085</v>
      </c>
    </row>
    <row r="1297" spans="23:24">
      <c r="W1297" s="492">
        <v>52</v>
      </c>
      <c r="X1297" t="s">
        <v>1085</v>
      </c>
    </row>
    <row r="1298" spans="23:24">
      <c r="W1298" s="492">
        <v>52</v>
      </c>
      <c r="X1298" t="s">
        <v>1085</v>
      </c>
    </row>
    <row r="1299" spans="23:24">
      <c r="W1299" s="492">
        <v>52</v>
      </c>
      <c r="X1299" t="s">
        <v>1085</v>
      </c>
    </row>
    <row r="1300" spans="23:24">
      <c r="W1300" s="492">
        <v>52</v>
      </c>
      <c r="X1300" t="s">
        <v>1085</v>
      </c>
    </row>
    <row r="1301" spans="23:24">
      <c r="W1301" s="492">
        <v>52</v>
      </c>
      <c r="X1301" t="s">
        <v>1085</v>
      </c>
    </row>
    <row r="1302" spans="23:24">
      <c r="W1302" s="492">
        <v>52</v>
      </c>
      <c r="X1302" t="s">
        <v>1085</v>
      </c>
    </row>
    <row r="1303" spans="23:24">
      <c r="W1303" s="492">
        <v>52</v>
      </c>
      <c r="X1303" t="s">
        <v>1085</v>
      </c>
    </row>
    <row r="1304" spans="23:24">
      <c r="W1304" s="492">
        <v>52</v>
      </c>
      <c r="X1304" t="s">
        <v>1085</v>
      </c>
    </row>
    <row r="1305" spans="23:24">
      <c r="W1305" s="492">
        <v>52</v>
      </c>
      <c r="X1305" t="s">
        <v>1085</v>
      </c>
    </row>
    <row r="1306" spans="23:24">
      <c r="W1306" s="492">
        <v>52</v>
      </c>
      <c r="X1306" t="s">
        <v>1085</v>
      </c>
    </row>
    <row r="1307" spans="23:24">
      <c r="W1307" s="492">
        <v>52</v>
      </c>
      <c r="X1307" t="s">
        <v>1085</v>
      </c>
    </row>
    <row r="1308" spans="23:24">
      <c r="W1308" s="492">
        <v>52</v>
      </c>
      <c r="X1308" t="s">
        <v>1085</v>
      </c>
    </row>
    <row r="1309" spans="23:24">
      <c r="W1309" s="492">
        <v>52</v>
      </c>
      <c r="X1309" t="s">
        <v>1085</v>
      </c>
    </row>
    <row r="1310" spans="23:24">
      <c r="W1310" s="492">
        <v>52</v>
      </c>
      <c r="X1310" t="s">
        <v>1085</v>
      </c>
    </row>
    <row r="1311" spans="23:24">
      <c r="W1311" s="492">
        <v>52</v>
      </c>
      <c r="X1311" t="s">
        <v>1085</v>
      </c>
    </row>
    <row r="1312" spans="23:24">
      <c r="W1312" s="492">
        <v>52</v>
      </c>
      <c r="X1312" t="s">
        <v>1085</v>
      </c>
    </row>
    <row r="1313" spans="23:24">
      <c r="W1313" s="492">
        <v>52</v>
      </c>
      <c r="X1313" t="s">
        <v>1085</v>
      </c>
    </row>
    <row r="1314" spans="23:24">
      <c r="W1314" s="492">
        <v>52</v>
      </c>
      <c r="X1314" t="s">
        <v>1085</v>
      </c>
    </row>
    <row r="1315" spans="23:24">
      <c r="W1315" s="492">
        <v>52</v>
      </c>
      <c r="X1315" t="s">
        <v>1085</v>
      </c>
    </row>
    <row r="1316" spans="23:24">
      <c r="W1316" s="492">
        <v>52</v>
      </c>
      <c r="X1316" t="s">
        <v>1085</v>
      </c>
    </row>
    <row r="1317" spans="23:24">
      <c r="W1317" s="492">
        <v>52</v>
      </c>
      <c r="X1317" t="s">
        <v>1085</v>
      </c>
    </row>
    <row r="1318" spans="23:24">
      <c r="W1318" s="492">
        <v>52</v>
      </c>
      <c r="X1318" t="s">
        <v>1085</v>
      </c>
    </row>
    <row r="1319" spans="23:24">
      <c r="W1319" s="492">
        <v>52</v>
      </c>
      <c r="X1319" t="s">
        <v>1085</v>
      </c>
    </row>
    <row r="1320" spans="23:24">
      <c r="W1320" s="492">
        <v>52</v>
      </c>
      <c r="X1320" t="s">
        <v>1085</v>
      </c>
    </row>
    <row r="1321" spans="23:24">
      <c r="W1321" s="492">
        <v>52</v>
      </c>
      <c r="X1321" t="s">
        <v>1085</v>
      </c>
    </row>
    <row r="1322" spans="23:24">
      <c r="W1322" s="492">
        <v>52</v>
      </c>
      <c r="X1322" t="s">
        <v>1085</v>
      </c>
    </row>
    <row r="1323" spans="23:24">
      <c r="W1323" s="492">
        <v>52</v>
      </c>
      <c r="X1323" t="s">
        <v>1085</v>
      </c>
    </row>
    <row r="1324" spans="23:24">
      <c r="W1324" s="492">
        <v>52</v>
      </c>
      <c r="X1324" t="s">
        <v>1085</v>
      </c>
    </row>
    <row r="1325" spans="23:24">
      <c r="W1325" s="492">
        <v>52</v>
      </c>
      <c r="X1325" t="s">
        <v>1085</v>
      </c>
    </row>
    <row r="1326" spans="23:24">
      <c r="W1326" s="492">
        <v>52</v>
      </c>
      <c r="X1326" t="s">
        <v>1085</v>
      </c>
    </row>
    <row r="1327" spans="23:24">
      <c r="W1327" s="492">
        <v>52</v>
      </c>
      <c r="X1327" t="s">
        <v>1085</v>
      </c>
    </row>
    <row r="1328" spans="23:24">
      <c r="W1328" s="492">
        <v>52</v>
      </c>
      <c r="X1328" t="s">
        <v>1085</v>
      </c>
    </row>
    <row r="1329" spans="23:24">
      <c r="W1329" s="492">
        <v>52</v>
      </c>
      <c r="X1329" t="s">
        <v>1085</v>
      </c>
    </row>
    <row r="1330" spans="23:24">
      <c r="W1330" s="492">
        <v>52</v>
      </c>
      <c r="X1330" t="s">
        <v>1085</v>
      </c>
    </row>
    <row r="1331" spans="23:24">
      <c r="W1331" s="492">
        <v>52</v>
      </c>
      <c r="X1331" t="s">
        <v>1085</v>
      </c>
    </row>
    <row r="1332" spans="23:24">
      <c r="W1332" s="492">
        <v>52</v>
      </c>
      <c r="X1332" t="s">
        <v>1085</v>
      </c>
    </row>
    <row r="1333" spans="23:24">
      <c r="W1333" s="492">
        <v>52</v>
      </c>
      <c r="X1333" t="s">
        <v>1085</v>
      </c>
    </row>
    <row r="1334" spans="23:24">
      <c r="W1334" s="492">
        <v>52</v>
      </c>
      <c r="X1334" t="s">
        <v>1085</v>
      </c>
    </row>
    <row r="1335" spans="23:24">
      <c r="W1335" s="492">
        <v>52</v>
      </c>
      <c r="X1335" t="s">
        <v>1085</v>
      </c>
    </row>
    <row r="1336" spans="23:24">
      <c r="W1336" s="492">
        <v>52</v>
      </c>
      <c r="X1336" t="s">
        <v>1085</v>
      </c>
    </row>
    <row r="1337" spans="23:24">
      <c r="W1337" s="492">
        <v>52</v>
      </c>
      <c r="X1337" t="s">
        <v>1085</v>
      </c>
    </row>
    <row r="1338" spans="23:24">
      <c r="W1338" s="492">
        <v>52</v>
      </c>
      <c r="X1338" t="s">
        <v>1085</v>
      </c>
    </row>
    <row r="1339" spans="23:24">
      <c r="W1339" s="492">
        <v>52</v>
      </c>
      <c r="X1339" t="s">
        <v>1085</v>
      </c>
    </row>
    <row r="1340" spans="23:24">
      <c r="W1340" s="492">
        <v>52</v>
      </c>
      <c r="X1340" t="s">
        <v>1085</v>
      </c>
    </row>
    <row r="1341" spans="23:24">
      <c r="W1341" s="492">
        <v>52</v>
      </c>
      <c r="X1341" t="s">
        <v>1085</v>
      </c>
    </row>
    <row r="1342" spans="23:24">
      <c r="W1342" s="492">
        <v>52</v>
      </c>
      <c r="X1342" t="s">
        <v>1085</v>
      </c>
    </row>
    <row r="1343" spans="23:24">
      <c r="W1343" s="492">
        <v>52</v>
      </c>
      <c r="X1343" t="s">
        <v>1085</v>
      </c>
    </row>
    <row r="1344" spans="23:24">
      <c r="W1344" s="492">
        <v>52</v>
      </c>
      <c r="X1344" t="s">
        <v>1085</v>
      </c>
    </row>
    <row r="1345" spans="23:24">
      <c r="W1345" s="492">
        <v>52</v>
      </c>
      <c r="X1345" t="s">
        <v>1085</v>
      </c>
    </row>
    <row r="1346" spans="23:24">
      <c r="W1346" s="492">
        <v>52</v>
      </c>
      <c r="X1346" t="s">
        <v>1085</v>
      </c>
    </row>
    <row r="1347" spans="23:24">
      <c r="W1347" s="492">
        <v>52</v>
      </c>
      <c r="X1347" t="s">
        <v>1085</v>
      </c>
    </row>
    <row r="1348" spans="23:24">
      <c r="W1348" s="492">
        <v>52</v>
      </c>
      <c r="X1348" t="s">
        <v>1085</v>
      </c>
    </row>
    <row r="1349" spans="23:24">
      <c r="W1349" s="492">
        <v>52</v>
      </c>
      <c r="X1349" t="s">
        <v>1085</v>
      </c>
    </row>
    <row r="1350" spans="23:24">
      <c r="W1350" s="492">
        <v>52</v>
      </c>
      <c r="X1350" t="s">
        <v>1085</v>
      </c>
    </row>
    <row r="1351" spans="23:24">
      <c r="W1351" s="492">
        <v>52</v>
      </c>
      <c r="X1351" t="s">
        <v>1085</v>
      </c>
    </row>
    <row r="1352" spans="23:24">
      <c r="W1352" s="492">
        <v>52</v>
      </c>
      <c r="X1352" t="s">
        <v>1085</v>
      </c>
    </row>
    <row r="1353" spans="23:24">
      <c r="W1353" s="492">
        <v>52</v>
      </c>
      <c r="X1353" t="s">
        <v>1085</v>
      </c>
    </row>
    <row r="1354" spans="23:24">
      <c r="W1354" s="492">
        <v>52</v>
      </c>
      <c r="X1354" t="s">
        <v>1085</v>
      </c>
    </row>
    <row r="1355" spans="23:24">
      <c r="W1355" s="492">
        <v>52</v>
      </c>
      <c r="X1355" t="s">
        <v>1085</v>
      </c>
    </row>
    <row r="1356" spans="23:24">
      <c r="W1356" s="492">
        <v>52</v>
      </c>
      <c r="X1356" t="s">
        <v>1085</v>
      </c>
    </row>
    <row r="1357" spans="23:24">
      <c r="W1357" s="492">
        <v>52</v>
      </c>
      <c r="X1357" t="s">
        <v>1085</v>
      </c>
    </row>
    <row r="1358" spans="23:24">
      <c r="W1358" s="492">
        <v>52</v>
      </c>
      <c r="X1358" t="s">
        <v>1085</v>
      </c>
    </row>
    <row r="1359" spans="23:24">
      <c r="W1359" s="504"/>
    </row>
    <row r="1360" spans="23:24">
      <c r="W1360" s="412">
        <v>53</v>
      </c>
      <c r="X1360" t="s">
        <v>1086</v>
      </c>
    </row>
    <row r="1361" spans="23:24">
      <c r="W1361" s="412">
        <v>53</v>
      </c>
      <c r="X1361" t="s">
        <v>1086</v>
      </c>
    </row>
    <row r="1362" spans="23:24">
      <c r="W1362" s="412">
        <v>53</v>
      </c>
      <c r="X1362" t="s">
        <v>1086</v>
      </c>
    </row>
    <row r="1363" spans="23:24">
      <c r="W1363" s="412">
        <v>53</v>
      </c>
      <c r="X1363" t="s">
        <v>1086</v>
      </c>
    </row>
    <row r="1364" spans="23:24">
      <c r="W1364" s="412">
        <v>53</v>
      </c>
      <c r="X1364" t="s">
        <v>1086</v>
      </c>
    </row>
    <row r="1365" spans="23:24">
      <c r="W1365" s="412">
        <v>53</v>
      </c>
      <c r="X1365" t="s">
        <v>1086</v>
      </c>
    </row>
    <row r="1366" spans="23:24">
      <c r="W1366" s="412">
        <v>53</v>
      </c>
      <c r="X1366" t="s">
        <v>1086</v>
      </c>
    </row>
    <row r="1367" spans="23:24">
      <c r="W1367" s="412">
        <v>53</v>
      </c>
      <c r="X1367" t="s">
        <v>1086</v>
      </c>
    </row>
    <row r="1368" spans="23:24">
      <c r="W1368" s="412">
        <v>53</v>
      </c>
      <c r="X1368" t="s">
        <v>1086</v>
      </c>
    </row>
    <row r="1369" spans="23:24">
      <c r="W1369" s="412">
        <v>53</v>
      </c>
      <c r="X1369" t="s">
        <v>1086</v>
      </c>
    </row>
    <row r="1370" spans="23:24">
      <c r="W1370" s="412">
        <v>53</v>
      </c>
      <c r="X1370" t="s">
        <v>1086</v>
      </c>
    </row>
    <row r="1371" spans="23:24">
      <c r="W1371" s="412">
        <v>53</v>
      </c>
      <c r="X1371" t="s">
        <v>1086</v>
      </c>
    </row>
    <row r="1372" spans="23:24">
      <c r="W1372" s="412">
        <v>53</v>
      </c>
      <c r="X1372" t="s">
        <v>1086</v>
      </c>
    </row>
    <row r="1373" spans="23:24">
      <c r="W1373" s="412">
        <v>53</v>
      </c>
      <c r="X1373" t="s">
        <v>1086</v>
      </c>
    </row>
    <row r="1374" spans="23:24">
      <c r="W1374" s="412">
        <v>53</v>
      </c>
      <c r="X1374" t="s">
        <v>1086</v>
      </c>
    </row>
    <row r="1375" spans="23:24">
      <c r="W1375" s="412">
        <v>53</v>
      </c>
      <c r="X1375" t="s">
        <v>1086</v>
      </c>
    </row>
    <row r="1376" spans="23:24">
      <c r="W1376" s="412">
        <v>53</v>
      </c>
      <c r="X1376" t="s">
        <v>1086</v>
      </c>
    </row>
    <row r="1377" spans="23:24">
      <c r="W1377" s="412">
        <v>53</v>
      </c>
      <c r="X1377" t="s">
        <v>1086</v>
      </c>
    </row>
    <row r="1378" spans="23:24">
      <c r="W1378" s="412">
        <v>53</v>
      </c>
      <c r="X1378" t="s">
        <v>1086</v>
      </c>
    </row>
    <row r="1379" spans="23:24">
      <c r="W1379" s="412">
        <v>53</v>
      </c>
      <c r="X1379" t="s">
        <v>1086</v>
      </c>
    </row>
    <row r="1380" spans="23:24">
      <c r="W1380" s="412">
        <v>53</v>
      </c>
      <c r="X1380" t="s">
        <v>1086</v>
      </c>
    </row>
    <row r="1381" spans="23:24">
      <c r="W1381" s="412">
        <v>53</v>
      </c>
      <c r="X1381" t="s">
        <v>1086</v>
      </c>
    </row>
    <row r="1382" spans="23:24">
      <c r="W1382" s="412">
        <v>53</v>
      </c>
      <c r="X1382" t="s">
        <v>1086</v>
      </c>
    </row>
    <row r="1383" spans="23:24">
      <c r="W1383" s="412">
        <v>53</v>
      </c>
      <c r="X1383" t="s">
        <v>1086</v>
      </c>
    </row>
    <row r="1384" spans="23:24">
      <c r="W1384" s="412">
        <v>53</v>
      </c>
      <c r="X1384" t="s">
        <v>1086</v>
      </c>
    </row>
    <row r="1385" spans="23:24">
      <c r="W1385" s="412">
        <v>53</v>
      </c>
      <c r="X1385" t="s">
        <v>1086</v>
      </c>
    </row>
    <row r="1386" spans="23:24">
      <c r="W1386" s="412">
        <v>53</v>
      </c>
      <c r="X1386" t="s">
        <v>1086</v>
      </c>
    </row>
    <row r="1387" spans="23:24">
      <c r="W1387" s="412">
        <v>53</v>
      </c>
      <c r="X1387" t="s">
        <v>1086</v>
      </c>
    </row>
    <row r="1388" spans="23:24">
      <c r="W1388" s="412">
        <v>53</v>
      </c>
      <c r="X1388" t="s">
        <v>1086</v>
      </c>
    </row>
    <row r="1389" spans="23:24">
      <c r="W1389" s="412">
        <v>53</v>
      </c>
      <c r="X1389" t="s">
        <v>1086</v>
      </c>
    </row>
    <row r="1390" spans="23:24">
      <c r="W1390" s="412">
        <v>53</v>
      </c>
      <c r="X1390" t="s">
        <v>1086</v>
      </c>
    </row>
    <row r="1391" spans="23:24">
      <c r="W1391" s="412">
        <v>53</v>
      </c>
      <c r="X1391" t="s">
        <v>1086</v>
      </c>
    </row>
    <row r="1392" spans="23:24">
      <c r="W1392" s="412">
        <v>53</v>
      </c>
      <c r="X1392" t="s">
        <v>1086</v>
      </c>
    </row>
    <row r="1393" spans="23:25">
      <c r="W1393" s="412">
        <v>53</v>
      </c>
      <c r="X1393" t="s">
        <v>1086</v>
      </c>
    </row>
    <row r="1394" spans="23:25">
      <c r="W1394" s="412">
        <v>53</v>
      </c>
      <c r="X1394" t="s">
        <v>1086</v>
      </c>
    </row>
    <row r="1395" spans="23:25">
      <c r="W1395" s="412">
        <v>53</v>
      </c>
      <c r="X1395" t="s">
        <v>1086</v>
      </c>
    </row>
    <row r="1396" spans="23:25">
      <c r="W1396" s="412">
        <v>53</v>
      </c>
      <c r="X1396" t="s">
        <v>1086</v>
      </c>
    </row>
    <row r="1397" spans="23:25">
      <c r="W1397" s="412">
        <v>53</v>
      </c>
      <c r="X1397" t="s">
        <v>1086</v>
      </c>
    </row>
    <row r="1398" spans="23:25">
      <c r="W1398" s="504"/>
    </row>
    <row r="1399" spans="23:25">
      <c r="W1399" s="492">
        <v>54</v>
      </c>
      <c r="X1399" t="s">
        <v>1087</v>
      </c>
      <c r="Y1399" t="s">
        <v>1284</v>
      </c>
    </row>
    <row r="1400" spans="23:25">
      <c r="W1400" s="492">
        <v>54</v>
      </c>
      <c r="X1400" t="s">
        <v>1087</v>
      </c>
      <c r="Y1400" t="s">
        <v>1284</v>
      </c>
    </row>
    <row r="1401" spans="23:25">
      <c r="W1401" s="492">
        <v>54</v>
      </c>
      <c r="X1401" t="s">
        <v>1087</v>
      </c>
      <c r="Y1401" t="s">
        <v>1284</v>
      </c>
    </row>
    <row r="1402" spans="23:25">
      <c r="W1402" s="492">
        <v>54</v>
      </c>
      <c r="X1402" t="s">
        <v>1087</v>
      </c>
      <c r="Y1402" t="s">
        <v>1284</v>
      </c>
    </row>
    <row r="1403" spans="23:25">
      <c r="W1403" s="492">
        <v>54</v>
      </c>
      <c r="X1403" t="s">
        <v>1087</v>
      </c>
      <c r="Y1403" t="s">
        <v>1284</v>
      </c>
    </row>
    <row r="1404" spans="23:25">
      <c r="W1404" s="492">
        <v>54</v>
      </c>
      <c r="X1404" t="s">
        <v>1087</v>
      </c>
      <c r="Y1404" t="s">
        <v>1284</v>
      </c>
    </row>
    <row r="1405" spans="23:25">
      <c r="W1405" s="492">
        <v>54</v>
      </c>
      <c r="X1405" t="s">
        <v>1087</v>
      </c>
      <c r="Y1405" t="s">
        <v>1284</v>
      </c>
    </row>
    <row r="1406" spans="23:25">
      <c r="W1406" s="492">
        <v>54</v>
      </c>
      <c r="X1406" t="s">
        <v>1087</v>
      </c>
      <c r="Y1406" t="s">
        <v>1284</v>
      </c>
    </row>
    <row r="1407" spans="23:25">
      <c r="W1407" s="492">
        <v>54</v>
      </c>
      <c r="X1407" t="s">
        <v>1087</v>
      </c>
      <c r="Y1407" t="s">
        <v>1284</v>
      </c>
    </row>
    <row r="1408" spans="23:25">
      <c r="W1408" s="492">
        <v>54</v>
      </c>
      <c r="X1408" t="s">
        <v>1087</v>
      </c>
      <c r="Y1408" t="s">
        <v>1284</v>
      </c>
    </row>
    <row r="1409" spans="23:25">
      <c r="W1409" s="492">
        <v>54</v>
      </c>
      <c r="X1409" t="s">
        <v>1087</v>
      </c>
      <c r="Y1409" t="s">
        <v>1284</v>
      </c>
    </row>
    <row r="1410" spans="23:25">
      <c r="W1410" s="492">
        <v>54</v>
      </c>
      <c r="X1410" t="s">
        <v>1087</v>
      </c>
      <c r="Y1410" t="s">
        <v>1284</v>
      </c>
    </row>
    <row r="1411" spans="23:25">
      <c r="W1411" s="492">
        <v>54</v>
      </c>
      <c r="X1411" t="s">
        <v>1087</v>
      </c>
      <c r="Y1411" t="s">
        <v>1284</v>
      </c>
    </row>
    <row r="1412" spans="23:25">
      <c r="W1412" s="492">
        <v>54</v>
      </c>
      <c r="X1412" t="s">
        <v>1087</v>
      </c>
      <c r="Y1412" t="s">
        <v>1284</v>
      </c>
    </row>
    <row r="1413" spans="23:25">
      <c r="W1413" s="492">
        <v>54</v>
      </c>
      <c r="X1413" t="s">
        <v>1087</v>
      </c>
      <c r="Y1413" t="s">
        <v>1284</v>
      </c>
    </row>
    <row r="1414" spans="23:25">
      <c r="W1414" s="492">
        <v>54</v>
      </c>
      <c r="X1414" t="s">
        <v>1087</v>
      </c>
      <c r="Y1414" t="s">
        <v>1284</v>
      </c>
    </row>
    <row r="1415" spans="23:25">
      <c r="W1415" s="492">
        <v>54</v>
      </c>
      <c r="X1415" t="s">
        <v>1087</v>
      </c>
      <c r="Y1415" t="s">
        <v>1284</v>
      </c>
    </row>
    <row r="1416" spans="23:25">
      <c r="W1416" s="492">
        <v>54</v>
      </c>
      <c r="X1416" t="s">
        <v>1087</v>
      </c>
      <c r="Y1416" t="s">
        <v>1284</v>
      </c>
    </row>
    <row r="1417" spans="23:25">
      <c r="W1417" s="492">
        <v>54</v>
      </c>
      <c r="X1417" t="s">
        <v>1087</v>
      </c>
      <c r="Y1417" t="s">
        <v>1284</v>
      </c>
    </row>
    <row r="1418" spans="23:25">
      <c r="W1418" s="492">
        <v>54</v>
      </c>
      <c r="X1418" t="s">
        <v>1087</v>
      </c>
      <c r="Y1418" t="s">
        <v>1284</v>
      </c>
    </row>
    <row r="1419" spans="23:25">
      <c r="W1419" s="492">
        <v>54</v>
      </c>
      <c r="X1419" t="s">
        <v>1087</v>
      </c>
      <c r="Y1419" t="s">
        <v>1284</v>
      </c>
    </row>
    <row r="1420" spans="23:25">
      <c r="W1420" s="492">
        <v>54</v>
      </c>
      <c r="X1420" t="s">
        <v>1087</v>
      </c>
      <c r="Y1420" t="s">
        <v>1284</v>
      </c>
    </row>
    <row r="1421" spans="23:25">
      <c r="W1421" s="492">
        <v>54</v>
      </c>
      <c r="X1421" t="s">
        <v>1087</v>
      </c>
      <c r="Y1421" t="s">
        <v>1284</v>
      </c>
    </row>
    <row r="1422" spans="23:25">
      <c r="W1422" s="492">
        <v>54</v>
      </c>
      <c r="X1422" t="s">
        <v>1087</v>
      </c>
      <c r="Y1422" t="s">
        <v>1284</v>
      </c>
    </row>
    <row r="1423" spans="23:25">
      <c r="W1423" s="492">
        <v>54</v>
      </c>
      <c r="X1423" t="s">
        <v>1087</v>
      </c>
      <c r="Y1423" t="s">
        <v>1284</v>
      </c>
    </row>
    <row r="1424" spans="23:25">
      <c r="W1424" s="492">
        <v>54</v>
      </c>
      <c r="X1424" t="s">
        <v>1087</v>
      </c>
      <c r="Y1424" t="s">
        <v>1284</v>
      </c>
    </row>
    <row r="1425" spans="23:25">
      <c r="W1425" s="492">
        <v>54</v>
      </c>
      <c r="X1425" t="s">
        <v>1087</v>
      </c>
      <c r="Y1425" t="s">
        <v>1284</v>
      </c>
    </row>
    <row r="1426" spans="23:25">
      <c r="W1426" s="492">
        <v>54</v>
      </c>
      <c r="X1426" t="s">
        <v>1087</v>
      </c>
      <c r="Y1426" t="s">
        <v>1284</v>
      </c>
    </row>
    <row r="1427" spans="23:25">
      <c r="W1427" s="492">
        <v>54</v>
      </c>
      <c r="X1427" t="s">
        <v>1087</v>
      </c>
      <c r="Y1427" t="s">
        <v>1284</v>
      </c>
    </row>
    <row r="1428" spans="23:25">
      <c r="W1428" s="492">
        <v>54</v>
      </c>
      <c r="X1428" t="s">
        <v>1087</v>
      </c>
      <c r="Y1428" t="s">
        <v>1284</v>
      </c>
    </row>
    <row r="1429" spans="23:25">
      <c r="W1429" s="492">
        <v>54</v>
      </c>
      <c r="X1429" t="s">
        <v>1087</v>
      </c>
      <c r="Y1429" t="s">
        <v>1284</v>
      </c>
    </row>
    <row r="1430" spans="23:25">
      <c r="W1430" s="492">
        <v>54</v>
      </c>
      <c r="X1430" t="s">
        <v>1087</v>
      </c>
      <c r="Y1430" t="s">
        <v>1284</v>
      </c>
    </row>
    <row r="1431" spans="23:25">
      <c r="W1431" s="492">
        <v>54</v>
      </c>
      <c r="X1431" t="s">
        <v>1087</v>
      </c>
      <c r="Y1431" t="s">
        <v>1284</v>
      </c>
    </row>
    <row r="1432" spans="23:25">
      <c r="W1432" s="492">
        <v>54</v>
      </c>
      <c r="X1432" t="s">
        <v>1087</v>
      </c>
      <c r="Y1432" t="s">
        <v>1284</v>
      </c>
    </row>
    <row r="1433" spans="23:25">
      <c r="W1433" s="492">
        <v>54</v>
      </c>
      <c r="X1433" t="s">
        <v>1087</v>
      </c>
      <c r="Y1433" t="s">
        <v>1284</v>
      </c>
    </row>
    <row r="1434" spans="23:25">
      <c r="W1434" s="492">
        <v>54</v>
      </c>
      <c r="X1434" t="s">
        <v>1087</v>
      </c>
      <c r="Y1434" t="s">
        <v>1284</v>
      </c>
    </row>
    <row r="1435" spans="23:25">
      <c r="W1435" s="492">
        <v>54</v>
      </c>
      <c r="X1435" t="s">
        <v>1087</v>
      </c>
      <c r="Y1435" t="s">
        <v>1284</v>
      </c>
    </row>
    <row r="1436" spans="23:25">
      <c r="W1436" s="492">
        <v>54</v>
      </c>
      <c r="X1436" t="s">
        <v>1087</v>
      </c>
      <c r="Y1436" t="s">
        <v>1284</v>
      </c>
    </row>
    <row r="1437" spans="23:25">
      <c r="W1437" s="492">
        <v>54</v>
      </c>
      <c r="X1437" t="s">
        <v>1087</v>
      </c>
      <c r="Y1437" t="s">
        <v>1284</v>
      </c>
    </row>
    <row r="1438" spans="23:25">
      <c r="W1438" s="492">
        <v>54</v>
      </c>
      <c r="X1438" t="s">
        <v>1087</v>
      </c>
      <c r="Y1438" t="s">
        <v>1284</v>
      </c>
    </row>
    <row r="1439" spans="23:25">
      <c r="W1439" s="492">
        <v>54</v>
      </c>
      <c r="X1439" t="s">
        <v>1087</v>
      </c>
      <c r="Y1439" t="s">
        <v>1284</v>
      </c>
    </row>
    <row r="1440" spans="23:25">
      <c r="W1440" s="504"/>
    </row>
    <row r="1441" spans="23:24">
      <c r="W1441" s="492">
        <v>55</v>
      </c>
      <c r="X1441" t="s">
        <v>1088</v>
      </c>
    </row>
    <row r="1442" spans="23:24">
      <c r="W1442" s="492">
        <v>55</v>
      </c>
      <c r="X1442" t="s">
        <v>1088</v>
      </c>
    </row>
    <row r="1443" spans="23:24">
      <c r="W1443" s="492">
        <v>55</v>
      </c>
      <c r="X1443" t="s">
        <v>1088</v>
      </c>
    </row>
    <row r="1444" spans="23:24">
      <c r="W1444" s="492">
        <v>55</v>
      </c>
      <c r="X1444" t="s">
        <v>1088</v>
      </c>
    </row>
    <row r="1445" spans="23:24">
      <c r="W1445" s="492">
        <v>55</v>
      </c>
      <c r="X1445" t="s">
        <v>1088</v>
      </c>
    </row>
    <row r="1446" spans="23:24">
      <c r="W1446" s="492">
        <v>55</v>
      </c>
      <c r="X1446" t="s">
        <v>1088</v>
      </c>
    </row>
    <row r="1447" spans="23:24">
      <c r="W1447" s="492">
        <v>55</v>
      </c>
      <c r="X1447" t="s">
        <v>1088</v>
      </c>
    </row>
    <row r="1448" spans="23:24">
      <c r="W1448" s="492">
        <v>55</v>
      </c>
      <c r="X1448" t="s">
        <v>1088</v>
      </c>
    </row>
    <row r="1449" spans="23:24">
      <c r="W1449" s="492">
        <v>55</v>
      </c>
      <c r="X1449" t="s">
        <v>1088</v>
      </c>
    </row>
    <row r="1450" spans="23:24">
      <c r="W1450" s="492">
        <v>55</v>
      </c>
      <c r="X1450" t="s">
        <v>1088</v>
      </c>
    </row>
    <row r="1451" spans="23:24">
      <c r="W1451" s="492">
        <v>55</v>
      </c>
      <c r="X1451" t="s">
        <v>1088</v>
      </c>
    </row>
    <row r="1452" spans="23:24">
      <c r="W1452" s="492">
        <v>55</v>
      </c>
      <c r="X1452" t="s">
        <v>1088</v>
      </c>
    </row>
    <row r="1453" spans="23:24">
      <c r="W1453" s="492">
        <v>55</v>
      </c>
      <c r="X1453" t="s">
        <v>1088</v>
      </c>
    </row>
    <row r="1454" spans="23:24">
      <c r="W1454" s="492">
        <v>55</v>
      </c>
      <c r="X1454" t="s">
        <v>1088</v>
      </c>
    </row>
    <row r="1455" spans="23:24">
      <c r="W1455" s="492">
        <v>55</v>
      </c>
      <c r="X1455" t="s">
        <v>1088</v>
      </c>
    </row>
    <row r="1456" spans="23:24">
      <c r="W1456" s="492">
        <v>55</v>
      </c>
      <c r="X1456" t="s">
        <v>1088</v>
      </c>
    </row>
    <row r="1457" spans="23:24">
      <c r="W1457" s="492">
        <v>55</v>
      </c>
      <c r="X1457" t="s">
        <v>1088</v>
      </c>
    </row>
    <row r="1458" spans="23:24">
      <c r="W1458" s="492">
        <v>55</v>
      </c>
      <c r="X1458" t="s">
        <v>1088</v>
      </c>
    </row>
    <row r="1459" spans="23:24">
      <c r="W1459" s="492">
        <v>55</v>
      </c>
      <c r="X1459" t="s">
        <v>1088</v>
      </c>
    </row>
    <row r="1460" spans="23:24">
      <c r="W1460" s="492">
        <v>55</v>
      </c>
      <c r="X1460" t="s">
        <v>1088</v>
      </c>
    </row>
    <row r="1461" spans="23:24">
      <c r="W1461" s="492">
        <v>55</v>
      </c>
      <c r="X1461" t="s">
        <v>1088</v>
      </c>
    </row>
    <row r="1462" spans="23:24">
      <c r="W1462" s="492">
        <v>55</v>
      </c>
      <c r="X1462" t="s">
        <v>1088</v>
      </c>
    </row>
    <row r="1463" spans="23:24">
      <c r="W1463" s="492">
        <v>55</v>
      </c>
      <c r="X1463" t="s">
        <v>1088</v>
      </c>
    </row>
    <row r="1464" spans="23:24">
      <c r="W1464" s="492">
        <v>55</v>
      </c>
      <c r="X1464" t="s">
        <v>1088</v>
      </c>
    </row>
    <row r="1465" spans="23:24">
      <c r="W1465" s="492">
        <v>55</v>
      </c>
      <c r="X1465" t="s">
        <v>1088</v>
      </c>
    </row>
    <row r="1466" spans="23:24">
      <c r="W1466" s="492">
        <v>55</v>
      </c>
      <c r="X1466" t="s">
        <v>1088</v>
      </c>
    </row>
    <row r="1467" spans="23:24">
      <c r="W1467" s="492">
        <v>55</v>
      </c>
      <c r="X1467" t="s">
        <v>1088</v>
      </c>
    </row>
    <row r="1468" spans="23:24">
      <c r="W1468" s="492">
        <v>55</v>
      </c>
      <c r="X1468" t="s">
        <v>1088</v>
      </c>
    </row>
    <row r="1469" spans="23:24">
      <c r="W1469" s="492">
        <v>55</v>
      </c>
      <c r="X1469" t="s">
        <v>1088</v>
      </c>
    </row>
    <row r="1470" spans="23:24">
      <c r="W1470" s="492">
        <v>55</v>
      </c>
      <c r="X1470" t="s">
        <v>1088</v>
      </c>
    </row>
    <row r="1471" spans="23:24">
      <c r="W1471" s="492">
        <v>55</v>
      </c>
      <c r="X1471" t="s">
        <v>1088</v>
      </c>
    </row>
    <row r="1472" spans="23:24">
      <c r="W1472" s="492">
        <v>55</v>
      </c>
      <c r="X1472" t="s">
        <v>1088</v>
      </c>
    </row>
    <row r="1473" spans="23:24">
      <c r="W1473" s="492">
        <v>55</v>
      </c>
      <c r="X1473" t="s">
        <v>1088</v>
      </c>
    </row>
    <row r="1474" spans="23:24">
      <c r="W1474" s="492">
        <v>55</v>
      </c>
      <c r="X1474" t="s">
        <v>1088</v>
      </c>
    </row>
    <row r="1475" spans="23:24">
      <c r="W1475" s="492">
        <v>55</v>
      </c>
      <c r="X1475" t="s">
        <v>1088</v>
      </c>
    </row>
    <row r="1476" spans="23:24">
      <c r="W1476" s="504"/>
    </row>
    <row r="1477" spans="23:24">
      <c r="W1477" s="492">
        <v>58</v>
      </c>
      <c r="X1477" t="s">
        <v>1092</v>
      </c>
    </row>
    <row r="1478" spans="23:24">
      <c r="W1478" s="492">
        <v>58</v>
      </c>
      <c r="X1478" t="s">
        <v>1092</v>
      </c>
    </row>
    <row r="1479" spans="23:24">
      <c r="W1479" s="492">
        <v>58</v>
      </c>
      <c r="X1479" t="s">
        <v>1092</v>
      </c>
    </row>
    <row r="1480" spans="23:24">
      <c r="W1480" s="492">
        <v>58</v>
      </c>
      <c r="X1480" t="s">
        <v>1092</v>
      </c>
    </row>
    <row r="1481" spans="23:24">
      <c r="W1481" s="492">
        <v>58</v>
      </c>
      <c r="X1481" t="s">
        <v>1092</v>
      </c>
    </row>
    <row r="1482" spans="23:24">
      <c r="W1482" s="492">
        <v>58</v>
      </c>
      <c r="X1482" t="s">
        <v>1092</v>
      </c>
    </row>
    <row r="1483" spans="23:24">
      <c r="W1483" s="492">
        <v>58</v>
      </c>
      <c r="X1483" t="s">
        <v>1092</v>
      </c>
    </row>
    <row r="1484" spans="23:24">
      <c r="W1484" s="492">
        <v>58</v>
      </c>
      <c r="X1484" t="s">
        <v>1092</v>
      </c>
    </row>
    <row r="1485" spans="23:24">
      <c r="W1485" s="492">
        <v>58</v>
      </c>
      <c r="X1485" t="s">
        <v>1092</v>
      </c>
    </row>
    <row r="1486" spans="23:24">
      <c r="W1486" s="492">
        <v>58</v>
      </c>
      <c r="X1486" t="s">
        <v>1092</v>
      </c>
    </row>
    <row r="1487" spans="23:24">
      <c r="W1487" s="492">
        <v>58</v>
      </c>
      <c r="X1487" t="s">
        <v>1092</v>
      </c>
    </row>
    <row r="1488" spans="23:24">
      <c r="W1488" s="492">
        <v>58</v>
      </c>
      <c r="X1488" t="s">
        <v>1092</v>
      </c>
    </row>
    <row r="1489" spans="23:24">
      <c r="W1489" s="492">
        <v>58</v>
      </c>
      <c r="X1489" t="s">
        <v>1092</v>
      </c>
    </row>
    <row r="1490" spans="23:24">
      <c r="W1490" s="492">
        <v>58</v>
      </c>
      <c r="X1490" t="s">
        <v>1092</v>
      </c>
    </row>
    <row r="1491" spans="23:24">
      <c r="W1491" s="492">
        <v>58</v>
      </c>
      <c r="X1491" t="s">
        <v>1092</v>
      </c>
    </row>
    <row r="1492" spans="23:24">
      <c r="W1492" s="492">
        <v>58</v>
      </c>
      <c r="X1492" t="s">
        <v>1092</v>
      </c>
    </row>
    <row r="1493" spans="23:24">
      <c r="W1493" s="492">
        <v>58</v>
      </c>
      <c r="X1493" t="s">
        <v>1092</v>
      </c>
    </row>
    <row r="1494" spans="23:24">
      <c r="W1494" s="492">
        <v>58</v>
      </c>
      <c r="X1494" t="s">
        <v>1092</v>
      </c>
    </row>
    <row r="1495" spans="23:24">
      <c r="W1495" s="492">
        <v>58</v>
      </c>
      <c r="X1495" t="s">
        <v>1092</v>
      </c>
    </row>
    <row r="1496" spans="23:24">
      <c r="W1496" s="492">
        <v>58</v>
      </c>
      <c r="X1496" t="s">
        <v>1092</v>
      </c>
    </row>
    <row r="1497" spans="23:24">
      <c r="W1497" s="492">
        <v>58</v>
      </c>
      <c r="X1497" t="s">
        <v>1092</v>
      </c>
    </row>
    <row r="1498" spans="23:24">
      <c r="W1498" s="492">
        <v>58</v>
      </c>
      <c r="X1498" t="s">
        <v>1092</v>
      </c>
    </row>
    <row r="1499" spans="23:24">
      <c r="W1499" s="492">
        <v>58</v>
      </c>
      <c r="X1499" t="s">
        <v>1092</v>
      </c>
    </row>
    <row r="1500" spans="23:24">
      <c r="W1500" s="492">
        <v>58</v>
      </c>
      <c r="X1500" t="s">
        <v>1092</v>
      </c>
    </row>
    <row r="1501" spans="23:24">
      <c r="W1501" s="492">
        <v>58</v>
      </c>
      <c r="X1501" t="s">
        <v>1092</v>
      </c>
    </row>
    <row r="1502" spans="23:24">
      <c r="W1502" s="492">
        <v>58</v>
      </c>
      <c r="X1502" t="s">
        <v>1092</v>
      </c>
    </row>
    <row r="1503" spans="23:24">
      <c r="W1503" s="492">
        <v>58</v>
      </c>
      <c r="X1503" t="s">
        <v>1092</v>
      </c>
    </row>
    <row r="1504" spans="23:24">
      <c r="W1504" s="492">
        <v>58</v>
      </c>
      <c r="X1504" t="s">
        <v>1092</v>
      </c>
    </row>
    <row r="1505" spans="23:24">
      <c r="W1505" s="492">
        <v>58</v>
      </c>
      <c r="X1505" t="s">
        <v>1092</v>
      </c>
    </row>
    <row r="1506" spans="23:24">
      <c r="W1506" s="492">
        <v>58</v>
      </c>
      <c r="X1506" t="s">
        <v>1092</v>
      </c>
    </row>
    <row r="1507" spans="23:24">
      <c r="W1507" s="492">
        <v>58</v>
      </c>
      <c r="X1507" t="s">
        <v>1092</v>
      </c>
    </row>
    <row r="1508" spans="23:24">
      <c r="W1508" s="492">
        <v>58</v>
      </c>
      <c r="X1508" t="s">
        <v>1092</v>
      </c>
    </row>
    <row r="1509" spans="23:24">
      <c r="W1509" s="492">
        <v>58</v>
      </c>
      <c r="X1509" t="s">
        <v>1092</v>
      </c>
    </row>
    <row r="1510" spans="23:24">
      <c r="W1510" s="492">
        <v>58</v>
      </c>
      <c r="X1510" t="s">
        <v>1092</v>
      </c>
    </row>
    <row r="1511" spans="23:24">
      <c r="W1511" s="492">
        <v>58</v>
      </c>
      <c r="X1511" t="s">
        <v>1092</v>
      </c>
    </row>
    <row r="1512" spans="23:24">
      <c r="W1512" s="492">
        <v>58</v>
      </c>
      <c r="X1512" t="s">
        <v>1092</v>
      </c>
    </row>
    <row r="1513" spans="23:24">
      <c r="W1513" s="492">
        <v>58</v>
      </c>
      <c r="X1513" t="s">
        <v>1092</v>
      </c>
    </row>
    <row r="1514" spans="23:24">
      <c r="W1514" s="492">
        <v>58</v>
      </c>
      <c r="X1514" t="s">
        <v>1092</v>
      </c>
    </row>
    <row r="1515" spans="23:24">
      <c r="W1515" s="492">
        <v>58</v>
      </c>
      <c r="X1515" t="s">
        <v>1092</v>
      </c>
    </row>
    <row r="1516" spans="23:24">
      <c r="W1516" s="492">
        <v>58</v>
      </c>
      <c r="X1516" t="s">
        <v>1092</v>
      </c>
    </row>
    <row r="1517" spans="23:24">
      <c r="W1517" s="492">
        <v>58</v>
      </c>
      <c r="X1517" t="s">
        <v>1092</v>
      </c>
    </row>
    <row r="1518" spans="23:24">
      <c r="W1518" s="492">
        <v>58</v>
      </c>
      <c r="X1518" t="s">
        <v>1092</v>
      </c>
    </row>
    <row r="1519" spans="23:24">
      <c r="W1519" s="492">
        <v>58</v>
      </c>
      <c r="X1519" t="s">
        <v>1092</v>
      </c>
    </row>
    <row r="1520" spans="23:24">
      <c r="W1520" s="492">
        <v>58</v>
      </c>
      <c r="X1520" t="s">
        <v>1092</v>
      </c>
    </row>
    <row r="1521" spans="23:24">
      <c r="W1521" s="492">
        <v>58</v>
      </c>
      <c r="X1521" t="s">
        <v>1092</v>
      </c>
    </row>
    <row r="1522" spans="23:24">
      <c r="W1522" s="492">
        <v>58</v>
      </c>
      <c r="X1522" t="s">
        <v>1092</v>
      </c>
    </row>
    <row r="1523" spans="23:24">
      <c r="W1523" s="492">
        <v>58</v>
      </c>
      <c r="X1523" t="s">
        <v>1092</v>
      </c>
    </row>
    <row r="1524" spans="23:24">
      <c r="W1524" s="492">
        <v>58</v>
      </c>
      <c r="X1524" t="s">
        <v>1092</v>
      </c>
    </row>
    <row r="1525" spans="23:24">
      <c r="W1525" s="492">
        <v>58</v>
      </c>
      <c r="X1525" t="s">
        <v>1092</v>
      </c>
    </row>
    <row r="1526" spans="23:24">
      <c r="W1526" s="492">
        <v>58</v>
      </c>
      <c r="X1526" t="s">
        <v>1092</v>
      </c>
    </row>
    <row r="1527" spans="23:24">
      <c r="W1527" s="492">
        <v>58</v>
      </c>
      <c r="X1527" t="s">
        <v>1092</v>
      </c>
    </row>
    <row r="1528" spans="23:24">
      <c r="W1528" s="492">
        <v>58</v>
      </c>
      <c r="X1528" t="s">
        <v>1092</v>
      </c>
    </row>
    <row r="1529" spans="23:24">
      <c r="W1529" s="492">
        <v>58</v>
      </c>
      <c r="X1529" t="s">
        <v>1092</v>
      </c>
    </row>
    <row r="1530" spans="23:24">
      <c r="W1530" s="492">
        <v>58</v>
      </c>
      <c r="X1530" t="s">
        <v>1092</v>
      </c>
    </row>
    <row r="1531" spans="23:24">
      <c r="W1531" s="492">
        <v>58</v>
      </c>
      <c r="X1531" t="s">
        <v>1092</v>
      </c>
    </row>
    <row r="1532" spans="23:24">
      <c r="W1532" s="492">
        <v>58</v>
      </c>
      <c r="X1532" t="s">
        <v>1092</v>
      </c>
    </row>
    <row r="1533" spans="23:24">
      <c r="W1533" s="492">
        <v>58</v>
      </c>
      <c r="X1533" t="s">
        <v>1092</v>
      </c>
    </row>
    <row r="1534" spans="23:24">
      <c r="W1534" s="492">
        <v>58</v>
      </c>
      <c r="X1534" t="s">
        <v>1092</v>
      </c>
    </row>
    <row r="1535" spans="23:24">
      <c r="W1535" s="492">
        <v>58</v>
      </c>
      <c r="X1535" t="s">
        <v>1092</v>
      </c>
    </row>
    <row r="1536" spans="23:24">
      <c r="W1536" s="492">
        <v>58</v>
      </c>
      <c r="X1536" t="s">
        <v>1092</v>
      </c>
    </row>
    <row r="1537" spans="23:25">
      <c r="W1537" s="492">
        <v>58</v>
      </c>
      <c r="X1537" t="s">
        <v>1092</v>
      </c>
    </row>
    <row r="1538" spans="23:25">
      <c r="W1538" s="504"/>
    </row>
    <row r="1539" spans="23:25">
      <c r="W1539" s="412">
        <v>59</v>
      </c>
      <c r="X1539" t="s">
        <v>1093</v>
      </c>
      <c r="Y1539" t="s">
        <v>1285</v>
      </c>
    </row>
    <row r="1540" spans="23:25">
      <c r="W1540" s="412">
        <v>59</v>
      </c>
      <c r="X1540" t="s">
        <v>1093</v>
      </c>
      <c r="Y1540" t="s">
        <v>1285</v>
      </c>
    </row>
    <row r="1541" spans="23:25">
      <c r="W1541" s="412">
        <v>59</v>
      </c>
      <c r="X1541" t="s">
        <v>1093</v>
      </c>
      <c r="Y1541" t="s">
        <v>1285</v>
      </c>
    </row>
    <row r="1542" spans="23:25">
      <c r="W1542" s="412">
        <v>59</v>
      </c>
      <c r="X1542" t="s">
        <v>1093</v>
      </c>
      <c r="Y1542" t="s">
        <v>1285</v>
      </c>
    </row>
    <row r="1543" spans="23:25">
      <c r="W1543" s="412">
        <v>59</v>
      </c>
      <c r="X1543" t="s">
        <v>1093</v>
      </c>
      <c r="Y1543" t="s">
        <v>1285</v>
      </c>
    </row>
    <row r="1544" spans="23:25">
      <c r="W1544" s="412">
        <v>59</v>
      </c>
      <c r="X1544" t="s">
        <v>1093</v>
      </c>
      <c r="Y1544" t="s">
        <v>1285</v>
      </c>
    </row>
    <row r="1545" spans="23:25">
      <c r="W1545" s="412">
        <v>59</v>
      </c>
      <c r="X1545" t="s">
        <v>1093</v>
      </c>
      <c r="Y1545" t="s">
        <v>1285</v>
      </c>
    </row>
    <row r="1546" spans="23:25">
      <c r="W1546" s="412">
        <v>59</v>
      </c>
      <c r="X1546" t="s">
        <v>1093</v>
      </c>
      <c r="Y1546" t="s">
        <v>1285</v>
      </c>
    </row>
    <row r="1547" spans="23:25">
      <c r="W1547" s="412">
        <v>59</v>
      </c>
      <c r="X1547" t="s">
        <v>1093</v>
      </c>
      <c r="Y1547" t="s">
        <v>1285</v>
      </c>
    </row>
    <row r="1548" spans="23:25">
      <c r="W1548" s="412">
        <v>59</v>
      </c>
      <c r="X1548" t="s">
        <v>1093</v>
      </c>
      <c r="Y1548" t="s">
        <v>1285</v>
      </c>
    </row>
    <row r="1549" spans="23:25">
      <c r="W1549" s="412">
        <v>59</v>
      </c>
      <c r="X1549" t="s">
        <v>1093</v>
      </c>
      <c r="Y1549" t="s">
        <v>1285</v>
      </c>
    </row>
    <row r="1550" spans="23:25">
      <c r="W1550" s="412">
        <v>59</v>
      </c>
      <c r="X1550" t="s">
        <v>1093</v>
      </c>
      <c r="Y1550" t="s">
        <v>1285</v>
      </c>
    </row>
    <row r="1551" spans="23:25">
      <c r="W1551" s="412">
        <v>59</v>
      </c>
      <c r="X1551" t="s">
        <v>1093</v>
      </c>
      <c r="Y1551" t="s">
        <v>1285</v>
      </c>
    </row>
    <row r="1552" spans="23:25">
      <c r="W1552" s="412">
        <v>59</v>
      </c>
      <c r="X1552" t="s">
        <v>1093</v>
      </c>
      <c r="Y1552" t="s">
        <v>1285</v>
      </c>
    </row>
    <row r="1553" spans="23:25">
      <c r="W1553" s="412">
        <v>59</v>
      </c>
      <c r="X1553" t="s">
        <v>1093</v>
      </c>
      <c r="Y1553" t="s">
        <v>1285</v>
      </c>
    </row>
    <row r="1554" spans="23:25">
      <c r="W1554" s="412">
        <v>59</v>
      </c>
      <c r="X1554" t="s">
        <v>1093</v>
      </c>
      <c r="Y1554" t="s">
        <v>1285</v>
      </c>
    </row>
    <row r="1555" spans="23:25">
      <c r="W1555" s="412">
        <v>59</v>
      </c>
      <c r="X1555" t="s">
        <v>1093</v>
      </c>
      <c r="Y1555" t="s">
        <v>1285</v>
      </c>
    </row>
    <row r="1556" spans="23:25">
      <c r="W1556" s="412">
        <v>59</v>
      </c>
      <c r="X1556" t="s">
        <v>1093</v>
      </c>
      <c r="Y1556" t="s">
        <v>1285</v>
      </c>
    </row>
    <row r="1557" spans="23:25">
      <c r="W1557" s="412">
        <v>59</v>
      </c>
      <c r="X1557" t="s">
        <v>1093</v>
      </c>
      <c r="Y1557" t="s">
        <v>1285</v>
      </c>
    </row>
    <row r="1558" spans="23:25">
      <c r="W1558" s="412">
        <v>59</v>
      </c>
      <c r="X1558" t="s">
        <v>1093</v>
      </c>
      <c r="Y1558" t="s">
        <v>1285</v>
      </c>
    </row>
    <row r="1559" spans="23:25">
      <c r="W1559" s="412">
        <v>59</v>
      </c>
      <c r="X1559" t="s">
        <v>1093</v>
      </c>
      <c r="Y1559" t="s">
        <v>1285</v>
      </c>
    </row>
    <row r="1560" spans="23:25">
      <c r="W1560" s="412">
        <v>59</v>
      </c>
      <c r="X1560" t="s">
        <v>1093</v>
      </c>
      <c r="Y1560" t="s">
        <v>1285</v>
      </c>
    </row>
    <row r="1561" spans="23:25">
      <c r="W1561" s="412">
        <v>59</v>
      </c>
      <c r="X1561" t="s">
        <v>1093</v>
      </c>
      <c r="Y1561" t="s">
        <v>1285</v>
      </c>
    </row>
    <row r="1562" spans="23:25">
      <c r="W1562" s="412">
        <v>59</v>
      </c>
      <c r="X1562" t="s">
        <v>1093</v>
      </c>
      <c r="Y1562" t="s">
        <v>1285</v>
      </c>
    </row>
    <row r="1563" spans="23:25">
      <c r="W1563" s="412">
        <v>59</v>
      </c>
      <c r="X1563" t="s">
        <v>1093</v>
      </c>
      <c r="Y1563" t="s">
        <v>1285</v>
      </c>
    </row>
    <row r="1564" spans="23:25">
      <c r="W1564" s="412">
        <v>59</v>
      </c>
      <c r="X1564" t="s">
        <v>1093</v>
      </c>
      <c r="Y1564" t="s">
        <v>1285</v>
      </c>
    </row>
    <row r="1565" spans="23:25">
      <c r="W1565" s="412">
        <v>59</v>
      </c>
      <c r="X1565" t="s">
        <v>1093</v>
      </c>
      <c r="Y1565" t="s">
        <v>1285</v>
      </c>
    </row>
    <row r="1566" spans="23:25">
      <c r="W1566" s="412">
        <v>59</v>
      </c>
      <c r="X1566" t="s">
        <v>1093</v>
      </c>
      <c r="Y1566" t="s">
        <v>1285</v>
      </c>
    </row>
    <row r="1567" spans="23:25">
      <c r="W1567" s="412">
        <v>59</v>
      </c>
      <c r="X1567" t="s">
        <v>1093</v>
      </c>
      <c r="Y1567" t="s">
        <v>1285</v>
      </c>
    </row>
    <row r="1568" spans="23:25">
      <c r="W1568" s="412">
        <v>59</v>
      </c>
      <c r="X1568" t="s">
        <v>1093</v>
      </c>
      <c r="Y1568" t="s">
        <v>1285</v>
      </c>
    </row>
    <row r="1569" spans="23:25">
      <c r="W1569" s="412">
        <v>59</v>
      </c>
      <c r="X1569" t="s">
        <v>1093</v>
      </c>
      <c r="Y1569" t="s">
        <v>1285</v>
      </c>
    </row>
    <row r="1570" spans="23:25">
      <c r="W1570" s="412">
        <v>59</v>
      </c>
      <c r="X1570" t="s">
        <v>1093</v>
      </c>
      <c r="Y1570" t="s">
        <v>1285</v>
      </c>
    </row>
    <row r="1571" spans="23:25">
      <c r="W1571" s="412">
        <v>59</v>
      </c>
      <c r="X1571" t="s">
        <v>1093</v>
      </c>
      <c r="Y1571" t="s">
        <v>1285</v>
      </c>
    </row>
    <row r="1572" spans="23:25">
      <c r="W1572" s="412">
        <v>59</v>
      </c>
      <c r="X1572" t="s">
        <v>1093</v>
      </c>
      <c r="Y1572" t="s">
        <v>1285</v>
      </c>
    </row>
    <row r="1573" spans="23:25">
      <c r="W1573" s="412">
        <v>59</v>
      </c>
      <c r="X1573" t="s">
        <v>1093</v>
      </c>
      <c r="Y1573" t="s">
        <v>1285</v>
      </c>
    </row>
    <row r="1574" spans="23:25">
      <c r="W1574" s="412">
        <v>59</v>
      </c>
      <c r="X1574" t="s">
        <v>1093</v>
      </c>
      <c r="Y1574" t="s">
        <v>1285</v>
      </c>
    </row>
    <row r="1575" spans="23:25">
      <c r="W1575" s="412">
        <v>59</v>
      </c>
      <c r="X1575" t="s">
        <v>1093</v>
      </c>
      <c r="Y1575" t="s">
        <v>1285</v>
      </c>
    </row>
    <row r="1576" spans="23:25">
      <c r="W1576" s="412">
        <v>59</v>
      </c>
      <c r="X1576" t="s">
        <v>1093</v>
      </c>
      <c r="Y1576" t="s">
        <v>1285</v>
      </c>
    </row>
    <row r="1577" spans="23:25">
      <c r="W1577" s="412">
        <v>59</v>
      </c>
      <c r="X1577" t="s">
        <v>1093</v>
      </c>
      <c r="Y1577" t="s">
        <v>1285</v>
      </c>
    </row>
    <row r="1578" spans="23:25">
      <c r="W1578" s="412">
        <v>59</v>
      </c>
      <c r="X1578" t="s">
        <v>1093</v>
      </c>
      <c r="Y1578" t="s">
        <v>1285</v>
      </c>
    </row>
    <row r="1579" spans="23:25">
      <c r="W1579" s="412">
        <v>59</v>
      </c>
      <c r="X1579" t="s">
        <v>1093</v>
      </c>
      <c r="Y1579" t="s">
        <v>1285</v>
      </c>
    </row>
    <row r="1580" spans="23:25">
      <c r="W1580" s="412">
        <v>59</v>
      </c>
      <c r="X1580" t="s">
        <v>1093</v>
      </c>
      <c r="Y1580" t="s">
        <v>1285</v>
      </c>
    </row>
    <row r="1581" spans="23:25">
      <c r="W1581" s="412">
        <v>59</v>
      </c>
      <c r="X1581" t="s">
        <v>1093</v>
      </c>
      <c r="Y1581" t="s">
        <v>1285</v>
      </c>
    </row>
    <row r="1582" spans="23:25">
      <c r="W1582" s="412">
        <v>59</v>
      </c>
      <c r="X1582" t="s">
        <v>1093</v>
      </c>
      <c r="Y1582" t="s">
        <v>1285</v>
      </c>
    </row>
    <row r="1583" spans="23:25">
      <c r="W1583" s="412">
        <v>59</v>
      </c>
      <c r="X1583" t="s">
        <v>1093</v>
      </c>
      <c r="Y1583" t="s">
        <v>1285</v>
      </c>
    </row>
    <row r="1584" spans="23:25">
      <c r="W1584" s="412">
        <v>59</v>
      </c>
      <c r="X1584" t="s">
        <v>1093</v>
      </c>
      <c r="Y1584" t="s">
        <v>1285</v>
      </c>
    </row>
    <row r="1585" spans="23:25">
      <c r="W1585" s="412">
        <v>59</v>
      </c>
      <c r="X1585" t="s">
        <v>1093</v>
      </c>
      <c r="Y1585" t="s">
        <v>1285</v>
      </c>
    </row>
    <row r="1586" spans="23:25">
      <c r="W1586" s="412">
        <v>59</v>
      </c>
      <c r="X1586" t="s">
        <v>1093</v>
      </c>
      <c r="Y1586" t="s">
        <v>1285</v>
      </c>
    </row>
    <row r="1587" spans="23:25">
      <c r="W1587" s="412">
        <v>59</v>
      </c>
      <c r="X1587" t="s">
        <v>1093</v>
      </c>
      <c r="Y1587" t="s">
        <v>1285</v>
      </c>
    </row>
    <row r="1588" spans="23:25">
      <c r="W1588" s="412">
        <v>59</v>
      </c>
      <c r="X1588" t="s">
        <v>1093</v>
      </c>
      <c r="Y1588" t="s">
        <v>1285</v>
      </c>
    </row>
    <row r="1589" spans="23:25">
      <c r="W1589" s="412">
        <v>59</v>
      </c>
      <c r="X1589" t="s">
        <v>1093</v>
      </c>
      <c r="Y1589" t="s">
        <v>1285</v>
      </c>
    </row>
    <row r="1590" spans="23:25">
      <c r="W1590" s="412">
        <v>59</v>
      </c>
      <c r="X1590" t="s">
        <v>1093</v>
      </c>
      <c r="Y1590" t="s">
        <v>1285</v>
      </c>
    </row>
    <row r="1591" spans="23:25">
      <c r="W1591" s="504"/>
    </row>
    <row r="1592" spans="23:25">
      <c r="W1592" s="492">
        <v>60</v>
      </c>
      <c r="X1592" t="s">
        <v>1098</v>
      </c>
    </row>
    <row r="1593" spans="23:25">
      <c r="W1593" s="492">
        <v>60</v>
      </c>
      <c r="X1593" t="s">
        <v>1098</v>
      </c>
    </row>
    <row r="1594" spans="23:25">
      <c r="W1594" s="492">
        <v>60</v>
      </c>
      <c r="X1594" t="s">
        <v>1098</v>
      </c>
    </row>
    <row r="1595" spans="23:25">
      <c r="W1595" s="492">
        <v>60</v>
      </c>
      <c r="X1595" t="s">
        <v>1098</v>
      </c>
    </row>
    <row r="1596" spans="23:25">
      <c r="W1596" s="492">
        <v>60</v>
      </c>
      <c r="X1596" t="s">
        <v>1098</v>
      </c>
    </row>
    <row r="1597" spans="23:25">
      <c r="W1597" s="492">
        <v>60</v>
      </c>
      <c r="X1597" t="s">
        <v>1098</v>
      </c>
    </row>
    <row r="1598" spans="23:25">
      <c r="W1598" s="492">
        <v>60</v>
      </c>
      <c r="X1598" t="s">
        <v>1098</v>
      </c>
    </row>
    <row r="1599" spans="23:25">
      <c r="W1599" s="492">
        <v>60</v>
      </c>
      <c r="X1599" t="s">
        <v>1098</v>
      </c>
    </row>
    <row r="1600" spans="23:25">
      <c r="W1600" s="492">
        <v>60</v>
      </c>
      <c r="X1600" t="s">
        <v>1098</v>
      </c>
    </row>
    <row r="1601" spans="23:24">
      <c r="W1601" s="492">
        <v>60</v>
      </c>
      <c r="X1601" t="s">
        <v>1098</v>
      </c>
    </row>
    <row r="1602" spans="23:24">
      <c r="W1602" s="492">
        <v>60</v>
      </c>
      <c r="X1602" t="s">
        <v>1098</v>
      </c>
    </row>
    <row r="1603" spans="23:24">
      <c r="W1603" s="492">
        <v>60</v>
      </c>
      <c r="X1603" t="s">
        <v>1098</v>
      </c>
    </row>
    <row r="1604" spans="23:24">
      <c r="W1604" s="492">
        <v>60</v>
      </c>
      <c r="X1604" t="s">
        <v>1098</v>
      </c>
    </row>
    <row r="1605" spans="23:24">
      <c r="W1605" s="492">
        <v>60</v>
      </c>
      <c r="X1605" t="s">
        <v>1098</v>
      </c>
    </row>
    <row r="1606" spans="23:24">
      <c r="W1606" s="492">
        <v>60</v>
      </c>
      <c r="X1606" t="s">
        <v>1098</v>
      </c>
    </row>
    <row r="1607" spans="23:24">
      <c r="W1607" s="492">
        <v>60</v>
      </c>
      <c r="X1607" t="s">
        <v>1098</v>
      </c>
    </row>
    <row r="1608" spans="23:24">
      <c r="W1608" s="492">
        <v>60</v>
      </c>
      <c r="X1608" t="s">
        <v>1098</v>
      </c>
    </row>
    <row r="1609" spans="23:24">
      <c r="W1609" s="492">
        <v>60</v>
      </c>
      <c r="X1609" t="s">
        <v>1098</v>
      </c>
    </row>
    <row r="1610" spans="23:24">
      <c r="W1610" s="492">
        <v>60</v>
      </c>
      <c r="X1610" t="s">
        <v>1098</v>
      </c>
    </row>
    <row r="1611" spans="23:24">
      <c r="W1611" s="492">
        <v>60</v>
      </c>
      <c r="X1611" t="s">
        <v>1098</v>
      </c>
    </row>
    <row r="1612" spans="23:24">
      <c r="W1612" s="492">
        <v>60</v>
      </c>
      <c r="X1612" t="s">
        <v>1098</v>
      </c>
    </row>
    <row r="1613" spans="23:24">
      <c r="W1613" s="492">
        <v>60</v>
      </c>
      <c r="X1613" t="s">
        <v>1098</v>
      </c>
    </row>
    <row r="1614" spans="23:24">
      <c r="W1614" s="492">
        <v>60</v>
      </c>
      <c r="X1614" t="s">
        <v>1098</v>
      </c>
    </row>
    <row r="1615" spans="23:24">
      <c r="W1615" s="492">
        <v>60</v>
      </c>
      <c r="X1615" t="s">
        <v>1098</v>
      </c>
    </row>
    <row r="1616" spans="23:24">
      <c r="W1616" s="492">
        <v>60</v>
      </c>
      <c r="X1616" t="s">
        <v>1098</v>
      </c>
    </row>
    <row r="1617" spans="23:24">
      <c r="W1617" s="492">
        <v>60</v>
      </c>
      <c r="X1617" t="s">
        <v>1098</v>
      </c>
    </row>
    <row r="1618" spans="23:24">
      <c r="W1618" s="492">
        <v>60</v>
      </c>
      <c r="X1618" t="s">
        <v>1098</v>
      </c>
    </row>
    <row r="1619" spans="23:24">
      <c r="W1619" s="492">
        <v>60</v>
      </c>
      <c r="X1619" t="s">
        <v>1098</v>
      </c>
    </row>
    <row r="1620" spans="23:24">
      <c r="W1620" s="492">
        <v>60</v>
      </c>
      <c r="X1620" t="s">
        <v>1098</v>
      </c>
    </row>
    <row r="1621" spans="23:24">
      <c r="W1621" s="492">
        <v>60</v>
      </c>
      <c r="X1621" t="s">
        <v>1098</v>
      </c>
    </row>
    <row r="1622" spans="23:24">
      <c r="W1622" s="492">
        <v>60</v>
      </c>
      <c r="X1622" t="s">
        <v>1098</v>
      </c>
    </row>
    <row r="1623" spans="23:24">
      <c r="W1623" s="492">
        <v>60</v>
      </c>
      <c r="X1623" t="s">
        <v>1098</v>
      </c>
    </row>
    <row r="1624" spans="23:24">
      <c r="W1624" s="492">
        <v>60</v>
      </c>
      <c r="X1624" t="s">
        <v>1098</v>
      </c>
    </row>
    <row r="1625" spans="23:24">
      <c r="W1625" s="492">
        <v>60</v>
      </c>
      <c r="X1625" t="s">
        <v>1098</v>
      </c>
    </row>
    <row r="1626" spans="23:24">
      <c r="W1626" s="492">
        <v>60</v>
      </c>
      <c r="X1626" t="s">
        <v>1098</v>
      </c>
    </row>
    <row r="1627" spans="23:24">
      <c r="W1627" s="492">
        <v>60</v>
      </c>
      <c r="X1627" t="s">
        <v>1098</v>
      </c>
    </row>
    <row r="1628" spans="23:24">
      <c r="W1628" s="492">
        <v>60</v>
      </c>
      <c r="X1628" t="s">
        <v>1098</v>
      </c>
    </row>
    <row r="1629" spans="23:24">
      <c r="W1629" s="492">
        <v>60</v>
      </c>
      <c r="X1629" t="s">
        <v>1098</v>
      </c>
    </row>
    <row r="1630" spans="23:24">
      <c r="W1630" s="492">
        <v>60</v>
      </c>
      <c r="X1630" t="s">
        <v>1098</v>
      </c>
    </row>
    <row r="1631" spans="23:24">
      <c r="W1631" s="492">
        <v>60</v>
      </c>
      <c r="X1631" t="s">
        <v>1098</v>
      </c>
    </row>
    <row r="1632" spans="23:24">
      <c r="W1632" s="492">
        <v>60</v>
      </c>
      <c r="X1632" t="s">
        <v>1098</v>
      </c>
    </row>
    <row r="1633" spans="23:24">
      <c r="W1633" s="492">
        <v>60</v>
      </c>
      <c r="X1633" t="s">
        <v>1098</v>
      </c>
    </row>
    <row r="1634" spans="23:24">
      <c r="W1634" s="492">
        <v>60</v>
      </c>
      <c r="X1634" t="s">
        <v>1098</v>
      </c>
    </row>
    <row r="1635" spans="23:24">
      <c r="W1635" s="492">
        <v>60</v>
      </c>
      <c r="X1635" t="s">
        <v>1098</v>
      </c>
    </row>
    <row r="1636" spans="23:24">
      <c r="W1636" s="492">
        <v>60</v>
      </c>
      <c r="X1636" t="s">
        <v>1098</v>
      </c>
    </row>
    <row r="1637" spans="23:24">
      <c r="W1637" s="492">
        <v>60</v>
      </c>
      <c r="X1637" t="s">
        <v>1098</v>
      </c>
    </row>
    <row r="1638" spans="23:24">
      <c r="W1638" s="492">
        <v>60</v>
      </c>
      <c r="X1638" t="s">
        <v>1098</v>
      </c>
    </row>
    <row r="1639" spans="23:24">
      <c r="W1639" s="492">
        <v>60</v>
      </c>
      <c r="X1639" t="s">
        <v>1098</v>
      </c>
    </row>
    <row r="1640" spans="23:24">
      <c r="W1640" s="492">
        <v>60</v>
      </c>
      <c r="X1640" t="s">
        <v>1098</v>
      </c>
    </row>
    <row r="1641" spans="23:24">
      <c r="W1641" s="492">
        <v>60</v>
      </c>
      <c r="X1641" t="s">
        <v>1098</v>
      </c>
    </row>
    <row r="1642" spans="23:24">
      <c r="W1642" s="492">
        <v>60</v>
      </c>
      <c r="X1642" t="s">
        <v>1098</v>
      </c>
    </row>
    <row r="1643" spans="23:24">
      <c r="W1643" s="492">
        <v>60</v>
      </c>
      <c r="X1643" t="s">
        <v>1098</v>
      </c>
    </row>
    <row r="1644" spans="23:24">
      <c r="W1644" s="492">
        <v>60</v>
      </c>
      <c r="X1644" t="s">
        <v>1098</v>
      </c>
    </row>
    <row r="1645" spans="23:24">
      <c r="W1645" s="492">
        <v>60</v>
      </c>
      <c r="X1645" t="s">
        <v>1098</v>
      </c>
    </row>
    <row r="1646" spans="23:24">
      <c r="W1646" s="492">
        <v>60</v>
      </c>
      <c r="X1646" t="s">
        <v>1098</v>
      </c>
    </row>
    <row r="1647" spans="23:24">
      <c r="W1647" s="492">
        <v>60</v>
      </c>
      <c r="X1647" t="s">
        <v>1098</v>
      </c>
    </row>
    <row r="1648" spans="23:24">
      <c r="W1648" s="492">
        <v>60</v>
      </c>
      <c r="X1648" t="s">
        <v>1098</v>
      </c>
    </row>
    <row r="1649" spans="23:24">
      <c r="W1649" s="492">
        <v>60</v>
      </c>
      <c r="X1649" t="s">
        <v>1098</v>
      </c>
    </row>
    <row r="1650" spans="23:24">
      <c r="W1650" s="492">
        <v>60</v>
      </c>
      <c r="X1650" t="s">
        <v>1098</v>
      </c>
    </row>
    <row r="1651" spans="23:24">
      <c r="W1651" s="492">
        <v>60</v>
      </c>
      <c r="X1651" t="s">
        <v>1098</v>
      </c>
    </row>
    <row r="1652" spans="23:24">
      <c r="W1652" s="492">
        <v>60</v>
      </c>
      <c r="X1652" t="s">
        <v>1098</v>
      </c>
    </row>
    <row r="1653" spans="23:24">
      <c r="W1653" s="492">
        <v>60</v>
      </c>
      <c r="X1653" t="s">
        <v>1098</v>
      </c>
    </row>
    <row r="1654" spans="23:24">
      <c r="W1654" s="492">
        <v>60</v>
      </c>
      <c r="X1654" t="s">
        <v>1098</v>
      </c>
    </row>
    <row r="1655" spans="23:24">
      <c r="W1655" s="492">
        <v>60</v>
      </c>
      <c r="X1655" t="s">
        <v>1098</v>
      </c>
    </row>
    <row r="1656" spans="23:24">
      <c r="W1656" s="492">
        <v>60</v>
      </c>
      <c r="X1656" t="s">
        <v>1098</v>
      </c>
    </row>
    <row r="1657" spans="23:24">
      <c r="W1657" s="492">
        <v>60</v>
      </c>
      <c r="X1657" t="s">
        <v>1098</v>
      </c>
    </row>
    <row r="1658" spans="23:24">
      <c r="W1658" s="492">
        <v>60</v>
      </c>
      <c r="X1658" t="s">
        <v>1098</v>
      </c>
    </row>
    <row r="1659" spans="23:24">
      <c r="W1659" s="492">
        <v>60</v>
      </c>
      <c r="X1659" t="s">
        <v>1098</v>
      </c>
    </row>
    <row r="1660" spans="23:24">
      <c r="W1660" s="492">
        <v>60</v>
      </c>
      <c r="X1660" t="s">
        <v>1098</v>
      </c>
    </row>
    <row r="1661" spans="23:24">
      <c r="W1661" s="492">
        <v>60</v>
      </c>
      <c r="X1661" t="s">
        <v>1098</v>
      </c>
    </row>
    <row r="1662" spans="23:24">
      <c r="W1662" s="492">
        <v>60</v>
      </c>
      <c r="X1662" t="s">
        <v>1098</v>
      </c>
    </row>
    <row r="1663" spans="23:24">
      <c r="W1663" s="492">
        <v>60</v>
      </c>
      <c r="X1663" t="s">
        <v>1098</v>
      </c>
    </row>
    <row r="1664" spans="23:24">
      <c r="W1664" s="492">
        <v>60</v>
      </c>
      <c r="X1664" t="s">
        <v>1098</v>
      </c>
    </row>
    <row r="1665" spans="23:24">
      <c r="W1665" s="492">
        <v>60</v>
      </c>
      <c r="X1665" t="s">
        <v>1098</v>
      </c>
    </row>
    <row r="1666" spans="23:24">
      <c r="W1666" s="492">
        <v>60</v>
      </c>
      <c r="X1666" t="s">
        <v>1098</v>
      </c>
    </row>
    <row r="1667" spans="23:24">
      <c r="W1667" s="492">
        <v>60</v>
      </c>
      <c r="X1667" t="s">
        <v>1098</v>
      </c>
    </row>
    <row r="1668" spans="23:24">
      <c r="W1668" s="492">
        <v>60</v>
      </c>
      <c r="X1668" t="s">
        <v>1098</v>
      </c>
    </row>
    <row r="1669" spans="23:24">
      <c r="W1669" s="492">
        <v>60</v>
      </c>
      <c r="X1669" t="s">
        <v>1098</v>
      </c>
    </row>
    <row r="1670" spans="23:24">
      <c r="W1670" s="492">
        <v>60</v>
      </c>
      <c r="X1670" t="s">
        <v>1098</v>
      </c>
    </row>
    <row r="1671" spans="23:24">
      <c r="W1671" s="492">
        <v>60</v>
      </c>
      <c r="X1671" t="s">
        <v>1098</v>
      </c>
    </row>
    <row r="1672" spans="23:24">
      <c r="W1672" s="492">
        <v>60</v>
      </c>
      <c r="X1672" t="s">
        <v>1098</v>
      </c>
    </row>
    <row r="1673" spans="23:24">
      <c r="W1673" s="492">
        <v>60</v>
      </c>
      <c r="X1673" t="s">
        <v>1098</v>
      </c>
    </row>
    <row r="1674" spans="23:24">
      <c r="W1674" s="492">
        <v>60</v>
      </c>
      <c r="X1674" t="s">
        <v>1098</v>
      </c>
    </row>
    <row r="1675" spans="23:24">
      <c r="W1675" s="492">
        <v>60</v>
      </c>
      <c r="X1675" t="s">
        <v>1098</v>
      </c>
    </row>
    <row r="1676" spans="23:24">
      <c r="W1676" s="492">
        <v>60</v>
      </c>
      <c r="X1676" t="s">
        <v>1098</v>
      </c>
    </row>
    <row r="1677" spans="23:24">
      <c r="W1677" s="492">
        <v>60</v>
      </c>
      <c r="X1677" t="s">
        <v>1098</v>
      </c>
    </row>
    <row r="1678" spans="23:24">
      <c r="W1678" s="492">
        <v>60</v>
      </c>
      <c r="X1678" t="s">
        <v>1098</v>
      </c>
    </row>
    <row r="1679" spans="23:24">
      <c r="W1679" s="492">
        <v>60</v>
      </c>
      <c r="X1679" t="s">
        <v>1098</v>
      </c>
    </row>
    <row r="1680" spans="23:24">
      <c r="W1680" s="492">
        <v>60</v>
      </c>
      <c r="X1680" t="s">
        <v>1098</v>
      </c>
    </row>
    <row r="1681" spans="23:24">
      <c r="W1681" s="492">
        <v>60</v>
      </c>
      <c r="X1681" t="s">
        <v>1098</v>
      </c>
    </row>
    <row r="1682" spans="23:24">
      <c r="W1682" s="492">
        <v>60</v>
      </c>
      <c r="X1682" t="s">
        <v>1098</v>
      </c>
    </row>
    <row r="1683" spans="23:24">
      <c r="W1683" s="492">
        <v>60</v>
      </c>
      <c r="X1683" t="s">
        <v>1098</v>
      </c>
    </row>
    <row r="1684" spans="23:24">
      <c r="W1684" s="492">
        <v>60</v>
      </c>
      <c r="X1684" t="s">
        <v>1098</v>
      </c>
    </row>
    <row r="1685" spans="23:24">
      <c r="W1685" s="492">
        <v>60</v>
      </c>
      <c r="X1685" t="s">
        <v>1098</v>
      </c>
    </row>
    <row r="1686" spans="23:24">
      <c r="W1686" s="492">
        <v>60</v>
      </c>
      <c r="X1686" t="s">
        <v>1098</v>
      </c>
    </row>
    <row r="1687" spans="23:24">
      <c r="W1687" s="492">
        <v>60</v>
      </c>
      <c r="X1687" t="s">
        <v>1098</v>
      </c>
    </row>
    <row r="1688" spans="23:24">
      <c r="W1688" s="492">
        <v>60</v>
      </c>
      <c r="X1688" t="s">
        <v>1098</v>
      </c>
    </row>
    <row r="1689" spans="23:24">
      <c r="W1689" s="492">
        <v>60</v>
      </c>
      <c r="X1689" t="s">
        <v>1098</v>
      </c>
    </row>
    <row r="1690" spans="23:24">
      <c r="W1690" s="492">
        <v>60</v>
      </c>
      <c r="X1690" t="s">
        <v>1098</v>
      </c>
    </row>
    <row r="1691" spans="23:24">
      <c r="W1691" s="492">
        <v>60</v>
      </c>
      <c r="X1691" t="s">
        <v>1098</v>
      </c>
    </row>
    <row r="1692" spans="23:24">
      <c r="W1692" s="492">
        <v>60</v>
      </c>
      <c r="X1692" t="s">
        <v>1098</v>
      </c>
    </row>
    <row r="1693" spans="23:24">
      <c r="W1693" s="492">
        <v>60</v>
      </c>
      <c r="X1693" t="s">
        <v>1098</v>
      </c>
    </row>
    <row r="1694" spans="23:24">
      <c r="W1694" s="492">
        <v>60</v>
      </c>
      <c r="X1694" t="s">
        <v>1098</v>
      </c>
    </row>
    <row r="1695" spans="23:24">
      <c r="W1695" s="492">
        <v>60</v>
      </c>
      <c r="X1695" t="s">
        <v>1098</v>
      </c>
    </row>
    <row r="1696" spans="23:24">
      <c r="W1696" s="492">
        <v>60</v>
      </c>
      <c r="X1696" t="s">
        <v>1098</v>
      </c>
    </row>
    <row r="1697" spans="23:24">
      <c r="W1697" s="492">
        <v>60</v>
      </c>
      <c r="X1697" t="s">
        <v>1098</v>
      </c>
    </row>
    <row r="1698" spans="23:24">
      <c r="W1698" s="492">
        <v>60</v>
      </c>
      <c r="X1698" t="s">
        <v>1098</v>
      </c>
    </row>
    <row r="1699" spans="23:24">
      <c r="W1699" s="492">
        <v>60</v>
      </c>
      <c r="X1699" t="s">
        <v>1098</v>
      </c>
    </row>
    <row r="1700" spans="23:24">
      <c r="W1700" s="492">
        <v>60</v>
      </c>
      <c r="X1700" t="s">
        <v>1098</v>
      </c>
    </row>
    <row r="1701" spans="23:24">
      <c r="W1701" s="492">
        <v>60</v>
      </c>
      <c r="X1701" t="s">
        <v>1098</v>
      </c>
    </row>
    <row r="1702" spans="23:24">
      <c r="W1702" s="492">
        <v>60</v>
      </c>
      <c r="X1702" t="s">
        <v>1098</v>
      </c>
    </row>
    <row r="1703" spans="23:24">
      <c r="W1703" s="492">
        <v>60</v>
      </c>
      <c r="X1703" t="s">
        <v>1098</v>
      </c>
    </row>
    <row r="1704" spans="23:24">
      <c r="W1704" s="492">
        <v>60</v>
      </c>
      <c r="X1704" t="s">
        <v>1098</v>
      </c>
    </row>
    <row r="1705" spans="23:24">
      <c r="W1705" s="492">
        <v>60</v>
      </c>
      <c r="X1705" t="s">
        <v>1098</v>
      </c>
    </row>
    <row r="1706" spans="23:24">
      <c r="W1706" s="492">
        <v>60</v>
      </c>
      <c r="X1706" t="s">
        <v>1098</v>
      </c>
    </row>
    <row r="1707" spans="23:24">
      <c r="W1707" s="492">
        <v>60</v>
      </c>
      <c r="X1707" t="s">
        <v>1098</v>
      </c>
    </row>
    <row r="1708" spans="23:24">
      <c r="W1708" s="492">
        <v>60</v>
      </c>
      <c r="X1708" t="s">
        <v>1098</v>
      </c>
    </row>
    <row r="1709" spans="23:24">
      <c r="W1709" s="492">
        <v>60</v>
      </c>
      <c r="X1709" t="s">
        <v>1098</v>
      </c>
    </row>
    <row r="1710" spans="23:24">
      <c r="W1710" s="492">
        <v>60</v>
      </c>
      <c r="X1710" t="s">
        <v>1098</v>
      </c>
    </row>
    <row r="1711" spans="23:24">
      <c r="W1711" s="492">
        <v>60</v>
      </c>
      <c r="X1711" t="s">
        <v>1098</v>
      </c>
    </row>
    <row r="1712" spans="23:24">
      <c r="W1712" s="492">
        <v>60</v>
      </c>
      <c r="X1712" t="s">
        <v>1098</v>
      </c>
    </row>
    <row r="1713" spans="23:24">
      <c r="W1713" s="492">
        <v>60</v>
      </c>
      <c r="X1713" t="s">
        <v>1098</v>
      </c>
    </row>
    <row r="1714" spans="23:24">
      <c r="W1714" s="492">
        <v>60</v>
      </c>
      <c r="X1714" t="s">
        <v>1098</v>
      </c>
    </row>
    <row r="1715" spans="23:24">
      <c r="W1715" s="492">
        <v>60</v>
      </c>
      <c r="X1715" t="s">
        <v>1098</v>
      </c>
    </row>
    <row r="1716" spans="23:24">
      <c r="W1716" s="492">
        <v>60</v>
      </c>
      <c r="X1716" t="s">
        <v>1098</v>
      </c>
    </row>
    <row r="1717" spans="23:24">
      <c r="W1717" s="492">
        <v>60</v>
      </c>
      <c r="X1717" t="s">
        <v>1098</v>
      </c>
    </row>
    <row r="1718" spans="23:24">
      <c r="W1718" s="492">
        <v>60</v>
      </c>
      <c r="X1718" t="s">
        <v>1098</v>
      </c>
    </row>
    <row r="1719" spans="23:24">
      <c r="W1719" s="492">
        <v>60</v>
      </c>
      <c r="X1719" t="s">
        <v>1098</v>
      </c>
    </row>
    <row r="1720" spans="23:24">
      <c r="W1720" s="492">
        <v>60</v>
      </c>
      <c r="X1720" t="s">
        <v>1098</v>
      </c>
    </row>
    <row r="1721" spans="23:24">
      <c r="W1721" s="492">
        <v>60</v>
      </c>
      <c r="X1721" t="s">
        <v>1098</v>
      </c>
    </row>
    <row r="1722" spans="23:24">
      <c r="W1722" s="492">
        <v>60</v>
      </c>
      <c r="X1722" t="s">
        <v>1098</v>
      </c>
    </row>
    <row r="1723" spans="23:24">
      <c r="W1723" s="492">
        <v>60</v>
      </c>
      <c r="X1723" t="s">
        <v>1098</v>
      </c>
    </row>
    <row r="1724" spans="23:24">
      <c r="W1724" s="492">
        <v>60</v>
      </c>
      <c r="X1724" t="s">
        <v>1098</v>
      </c>
    </row>
    <row r="1725" spans="23:24">
      <c r="W1725" s="492">
        <v>60</v>
      </c>
      <c r="X1725" t="s">
        <v>1098</v>
      </c>
    </row>
    <row r="1726" spans="23:24">
      <c r="W1726" s="492">
        <v>60</v>
      </c>
      <c r="X1726" t="s">
        <v>1098</v>
      </c>
    </row>
    <row r="1727" spans="23:24">
      <c r="W1727" s="492">
        <v>60</v>
      </c>
      <c r="X1727" t="s">
        <v>1098</v>
      </c>
    </row>
    <row r="1728" spans="23:24">
      <c r="W1728" s="492">
        <v>60</v>
      </c>
      <c r="X1728" t="s">
        <v>1098</v>
      </c>
    </row>
    <row r="1729" spans="23:24">
      <c r="W1729" s="492">
        <v>60</v>
      </c>
      <c r="X1729" t="s">
        <v>1098</v>
      </c>
    </row>
    <row r="1730" spans="23:24">
      <c r="W1730" s="492">
        <v>60</v>
      </c>
      <c r="X1730" t="s">
        <v>1098</v>
      </c>
    </row>
    <row r="1731" spans="23:24">
      <c r="W1731" s="492">
        <v>60</v>
      </c>
      <c r="X1731" t="s">
        <v>1098</v>
      </c>
    </row>
    <row r="1732" spans="23:24">
      <c r="W1732" s="492">
        <v>60</v>
      </c>
      <c r="X1732" t="s">
        <v>1098</v>
      </c>
    </row>
    <row r="1733" spans="23:24">
      <c r="W1733" s="492">
        <v>60</v>
      </c>
      <c r="X1733" t="s">
        <v>1098</v>
      </c>
    </row>
    <row r="1734" spans="23:24">
      <c r="W1734" s="492">
        <v>60</v>
      </c>
      <c r="X1734" t="s">
        <v>1098</v>
      </c>
    </row>
    <row r="1735" spans="23:24">
      <c r="W1735" s="492">
        <v>60</v>
      </c>
      <c r="X1735" t="s">
        <v>1098</v>
      </c>
    </row>
    <row r="1736" spans="23:24">
      <c r="W1736" s="492">
        <v>60</v>
      </c>
      <c r="X1736" t="s">
        <v>1098</v>
      </c>
    </row>
    <row r="1737" spans="23:24">
      <c r="W1737" s="492">
        <v>60</v>
      </c>
      <c r="X1737" t="s">
        <v>1098</v>
      </c>
    </row>
    <row r="1738" spans="23:24">
      <c r="W1738" s="492">
        <v>60</v>
      </c>
      <c r="X1738" t="s">
        <v>1098</v>
      </c>
    </row>
    <row r="1739" spans="23:24">
      <c r="W1739" s="504"/>
    </row>
    <row r="1740" spans="23:24">
      <c r="W1740" s="492">
        <v>61</v>
      </c>
      <c r="X1740" t="s">
        <v>1099</v>
      </c>
    </row>
    <row r="1741" spans="23:24">
      <c r="W1741" s="492">
        <v>61</v>
      </c>
      <c r="X1741" t="s">
        <v>1099</v>
      </c>
    </row>
    <row r="1742" spans="23:24">
      <c r="W1742" s="492">
        <v>61</v>
      </c>
      <c r="X1742" t="s">
        <v>1099</v>
      </c>
    </row>
    <row r="1743" spans="23:24">
      <c r="W1743" s="492">
        <v>61</v>
      </c>
      <c r="X1743" t="s">
        <v>1099</v>
      </c>
    </row>
    <row r="1744" spans="23:24">
      <c r="W1744" s="492">
        <v>61</v>
      </c>
      <c r="X1744" t="s">
        <v>1099</v>
      </c>
    </row>
    <row r="1745" spans="23:24">
      <c r="W1745" s="492">
        <v>61</v>
      </c>
      <c r="X1745" t="s">
        <v>1099</v>
      </c>
    </row>
    <row r="1746" spans="23:24">
      <c r="W1746" s="492">
        <v>61</v>
      </c>
      <c r="X1746" t="s">
        <v>1099</v>
      </c>
    </row>
    <row r="1747" spans="23:24">
      <c r="W1747" s="492">
        <v>61</v>
      </c>
      <c r="X1747" t="s">
        <v>1099</v>
      </c>
    </row>
    <row r="1748" spans="23:24">
      <c r="W1748" s="492">
        <v>61</v>
      </c>
      <c r="X1748" t="s">
        <v>1099</v>
      </c>
    </row>
    <row r="1749" spans="23:24">
      <c r="W1749" s="412">
        <v>61</v>
      </c>
      <c r="X1749" t="s">
        <v>1099</v>
      </c>
    </row>
    <row r="1750" spans="23:24">
      <c r="W1750" s="492">
        <v>61</v>
      </c>
      <c r="X1750" t="s">
        <v>1099</v>
      </c>
    </row>
    <row r="1751" spans="23:24">
      <c r="W1751" s="492">
        <v>61</v>
      </c>
      <c r="X1751" t="s">
        <v>1099</v>
      </c>
    </row>
    <row r="1752" spans="23:24">
      <c r="W1752" s="412">
        <v>61</v>
      </c>
      <c r="X1752" t="s">
        <v>1099</v>
      </c>
    </row>
    <row r="1753" spans="23:24">
      <c r="W1753" s="492">
        <v>61</v>
      </c>
      <c r="X1753" t="s">
        <v>1099</v>
      </c>
    </row>
    <row r="1754" spans="23:24">
      <c r="W1754" s="492">
        <v>61</v>
      </c>
      <c r="X1754" t="s">
        <v>1099</v>
      </c>
    </row>
    <row r="1755" spans="23:24">
      <c r="W1755" s="412">
        <v>61</v>
      </c>
      <c r="X1755" t="s">
        <v>1099</v>
      </c>
    </row>
    <row r="1756" spans="23:24">
      <c r="W1756" s="492">
        <v>61</v>
      </c>
      <c r="X1756" t="s">
        <v>1099</v>
      </c>
    </row>
    <row r="1757" spans="23:24">
      <c r="W1757" s="412">
        <v>61</v>
      </c>
      <c r="X1757" t="s">
        <v>1099</v>
      </c>
    </row>
    <row r="1758" spans="23:24">
      <c r="W1758" s="492">
        <v>61</v>
      </c>
      <c r="X1758" t="s">
        <v>1099</v>
      </c>
    </row>
    <row r="1759" spans="23:24">
      <c r="W1759" s="412">
        <v>61</v>
      </c>
      <c r="X1759" t="s">
        <v>1099</v>
      </c>
    </row>
    <row r="1760" spans="23:24">
      <c r="W1760" s="492">
        <v>61</v>
      </c>
      <c r="X1760" t="s">
        <v>1099</v>
      </c>
    </row>
    <row r="1761" spans="23:24">
      <c r="W1761" s="412">
        <v>61</v>
      </c>
      <c r="X1761" t="s">
        <v>1099</v>
      </c>
    </row>
    <row r="1762" spans="23:24">
      <c r="W1762" s="412">
        <v>61</v>
      </c>
      <c r="X1762" t="s">
        <v>1099</v>
      </c>
    </row>
    <row r="1763" spans="23:24">
      <c r="W1763" s="492">
        <v>61</v>
      </c>
      <c r="X1763" t="s">
        <v>1099</v>
      </c>
    </row>
    <row r="1764" spans="23:24">
      <c r="W1764" s="412">
        <v>61</v>
      </c>
      <c r="X1764" t="s">
        <v>1099</v>
      </c>
    </row>
    <row r="1765" spans="23:24">
      <c r="W1765" s="492">
        <v>61</v>
      </c>
      <c r="X1765" t="s">
        <v>1099</v>
      </c>
    </row>
    <row r="1766" spans="23:24">
      <c r="W1766" s="412">
        <v>61</v>
      </c>
      <c r="X1766" t="s">
        <v>1099</v>
      </c>
    </row>
    <row r="1767" spans="23:24">
      <c r="W1767" s="412">
        <v>61</v>
      </c>
      <c r="X1767" t="s">
        <v>1099</v>
      </c>
    </row>
    <row r="1768" spans="23:24">
      <c r="W1768" s="492">
        <v>61</v>
      </c>
      <c r="X1768" t="s">
        <v>1099</v>
      </c>
    </row>
    <row r="1769" spans="23:24">
      <c r="W1769" s="412">
        <v>61</v>
      </c>
      <c r="X1769" t="s">
        <v>1099</v>
      </c>
    </row>
    <row r="1770" spans="23:24">
      <c r="W1770" s="492">
        <v>61</v>
      </c>
      <c r="X1770" t="s">
        <v>1099</v>
      </c>
    </row>
    <row r="1771" spans="23:24">
      <c r="W1771" s="492">
        <v>61</v>
      </c>
      <c r="X1771" t="s">
        <v>1099</v>
      </c>
    </row>
    <row r="1772" spans="23:24">
      <c r="W1772" s="412">
        <v>61</v>
      </c>
      <c r="X1772" t="s">
        <v>1099</v>
      </c>
    </row>
    <row r="1773" spans="23:24">
      <c r="W1773" s="492">
        <v>61</v>
      </c>
      <c r="X1773" t="s">
        <v>1099</v>
      </c>
    </row>
    <row r="1774" spans="23:24">
      <c r="W1774" s="492">
        <v>61</v>
      </c>
      <c r="X1774" t="s">
        <v>1099</v>
      </c>
    </row>
    <row r="1775" spans="23:24">
      <c r="W1775" s="412">
        <v>61</v>
      </c>
      <c r="X1775" t="s">
        <v>1099</v>
      </c>
    </row>
    <row r="1776" spans="23:24">
      <c r="W1776" s="492">
        <v>61</v>
      </c>
      <c r="X1776" t="s">
        <v>1099</v>
      </c>
    </row>
    <row r="1777" spans="23:24">
      <c r="W1777" s="492">
        <v>61</v>
      </c>
      <c r="X1777" t="s">
        <v>1099</v>
      </c>
    </row>
    <row r="1778" spans="23:24">
      <c r="W1778" s="412">
        <v>61</v>
      </c>
      <c r="X1778" t="s">
        <v>1099</v>
      </c>
    </row>
    <row r="1779" spans="23:24">
      <c r="W1779" s="492">
        <v>61</v>
      </c>
      <c r="X1779" t="s">
        <v>1099</v>
      </c>
    </row>
    <row r="1780" spans="23:24">
      <c r="W1780" s="492">
        <v>61</v>
      </c>
      <c r="X1780" t="s">
        <v>1099</v>
      </c>
    </row>
    <row r="1781" spans="23:24">
      <c r="W1781" s="412">
        <v>61</v>
      </c>
      <c r="X1781" t="s">
        <v>1099</v>
      </c>
    </row>
    <row r="1782" spans="23:24">
      <c r="W1782" s="412">
        <v>61</v>
      </c>
      <c r="X1782" t="s">
        <v>1099</v>
      </c>
    </row>
    <row r="1783" spans="23:24">
      <c r="W1783" s="492">
        <v>61</v>
      </c>
      <c r="X1783" t="s">
        <v>1099</v>
      </c>
    </row>
    <row r="1784" spans="23:24">
      <c r="W1784" s="412">
        <v>61</v>
      </c>
      <c r="X1784" t="s">
        <v>1099</v>
      </c>
    </row>
    <row r="1785" spans="23:24">
      <c r="W1785" s="492">
        <v>61</v>
      </c>
      <c r="X1785" t="s">
        <v>1099</v>
      </c>
    </row>
    <row r="1786" spans="23:24">
      <c r="W1786" s="412">
        <v>61</v>
      </c>
      <c r="X1786" t="s">
        <v>1099</v>
      </c>
    </row>
    <row r="1787" spans="23:24">
      <c r="W1787" s="412">
        <v>61</v>
      </c>
      <c r="X1787" t="s">
        <v>1099</v>
      </c>
    </row>
    <row r="1788" spans="23:24">
      <c r="W1788" s="412">
        <v>61</v>
      </c>
      <c r="X1788" t="s">
        <v>1099</v>
      </c>
    </row>
    <row r="1789" spans="23:24">
      <c r="W1789" s="492">
        <v>61</v>
      </c>
      <c r="X1789" t="s">
        <v>1099</v>
      </c>
    </row>
    <row r="1790" spans="23:24">
      <c r="W1790" s="412">
        <v>61</v>
      </c>
      <c r="X1790" t="s">
        <v>1099</v>
      </c>
    </row>
    <row r="1791" spans="23:24">
      <c r="W1791" s="412">
        <v>61</v>
      </c>
      <c r="X1791" t="s">
        <v>1099</v>
      </c>
    </row>
    <row r="1792" spans="23:24">
      <c r="W1792" s="492">
        <v>61</v>
      </c>
      <c r="X1792" t="s">
        <v>1099</v>
      </c>
    </row>
    <row r="1793" spans="23:24">
      <c r="W1793" s="412">
        <v>61</v>
      </c>
      <c r="X1793" t="s">
        <v>1099</v>
      </c>
    </row>
    <row r="1794" spans="23:24">
      <c r="W1794" s="412">
        <v>61</v>
      </c>
      <c r="X1794" t="s">
        <v>1099</v>
      </c>
    </row>
    <row r="1795" spans="23:24">
      <c r="W1795" s="492">
        <v>61</v>
      </c>
      <c r="X1795" t="s">
        <v>1099</v>
      </c>
    </row>
    <row r="1796" spans="23:24">
      <c r="W1796" s="412">
        <v>61</v>
      </c>
      <c r="X1796" t="s">
        <v>1099</v>
      </c>
    </row>
    <row r="1797" spans="23:24">
      <c r="W1797" s="492">
        <v>61</v>
      </c>
      <c r="X1797" t="s">
        <v>1099</v>
      </c>
    </row>
    <row r="1798" spans="23:24">
      <c r="W1798" s="412">
        <v>61</v>
      </c>
      <c r="X1798" t="s">
        <v>1099</v>
      </c>
    </row>
    <row r="1799" spans="23:24">
      <c r="W1799" s="492">
        <v>61</v>
      </c>
      <c r="X1799" t="s">
        <v>1099</v>
      </c>
    </row>
    <row r="1800" spans="23:24">
      <c r="W1800" s="412">
        <v>61</v>
      </c>
      <c r="X1800" t="s">
        <v>1099</v>
      </c>
    </row>
    <row r="1801" spans="23:24">
      <c r="W1801" s="412">
        <v>61</v>
      </c>
      <c r="X1801" t="s">
        <v>1099</v>
      </c>
    </row>
    <row r="1802" spans="23:24">
      <c r="W1802" s="412">
        <v>61</v>
      </c>
      <c r="X1802" t="s">
        <v>1099</v>
      </c>
    </row>
    <row r="1803" spans="23:24">
      <c r="W1803" s="412">
        <v>61</v>
      </c>
      <c r="X1803" t="s">
        <v>1099</v>
      </c>
    </row>
    <row r="1804" spans="23:24">
      <c r="W1804" s="412">
        <v>61</v>
      </c>
      <c r="X1804" t="s">
        <v>1099</v>
      </c>
    </row>
    <row r="1805" spans="23:24">
      <c r="W1805" s="412">
        <v>61</v>
      </c>
      <c r="X1805" t="s">
        <v>1099</v>
      </c>
    </row>
    <row r="1806" spans="23:24">
      <c r="W1806" s="492">
        <v>61</v>
      </c>
      <c r="X1806" t="s">
        <v>1099</v>
      </c>
    </row>
    <row r="1807" spans="23:24">
      <c r="W1807" s="412">
        <v>61</v>
      </c>
      <c r="X1807" t="s">
        <v>1099</v>
      </c>
    </row>
    <row r="1808" spans="23:24">
      <c r="W1808" s="492">
        <v>61</v>
      </c>
      <c r="X1808" t="s">
        <v>1099</v>
      </c>
    </row>
    <row r="1809" spans="23:24">
      <c r="W1809" s="412">
        <v>61</v>
      </c>
      <c r="X1809" t="s">
        <v>1099</v>
      </c>
    </row>
    <row r="1810" spans="23:24">
      <c r="W1810" s="412">
        <v>61</v>
      </c>
      <c r="X1810" t="s">
        <v>1099</v>
      </c>
    </row>
    <row r="1811" spans="23:24">
      <c r="W1811" s="492">
        <v>61</v>
      </c>
      <c r="X1811" t="s">
        <v>1099</v>
      </c>
    </row>
    <row r="1812" spans="23:24">
      <c r="W1812" s="412">
        <v>61</v>
      </c>
      <c r="X1812" t="s">
        <v>1099</v>
      </c>
    </row>
    <row r="1813" spans="23:24">
      <c r="W1813" s="412">
        <v>61</v>
      </c>
      <c r="X1813" t="s">
        <v>1099</v>
      </c>
    </row>
    <row r="1814" spans="23:24">
      <c r="W1814" s="412">
        <v>61</v>
      </c>
      <c r="X1814" t="s">
        <v>1099</v>
      </c>
    </row>
    <row r="1815" spans="23:24">
      <c r="W1815" s="412">
        <v>61</v>
      </c>
      <c r="X1815" t="s">
        <v>1099</v>
      </c>
    </row>
    <row r="1816" spans="23:24">
      <c r="W1816" s="492">
        <v>61</v>
      </c>
      <c r="X1816" t="s">
        <v>1099</v>
      </c>
    </row>
    <row r="1817" spans="23:24">
      <c r="W1817" s="412">
        <v>61</v>
      </c>
      <c r="X1817" t="s">
        <v>1099</v>
      </c>
    </row>
    <row r="1818" spans="23:24">
      <c r="W1818" s="412">
        <v>61</v>
      </c>
      <c r="X1818" t="s">
        <v>1099</v>
      </c>
    </row>
    <row r="1819" spans="23:24">
      <c r="W1819" s="412">
        <v>61</v>
      </c>
      <c r="X1819" t="s">
        <v>1099</v>
      </c>
    </row>
    <row r="1820" spans="23:24">
      <c r="W1820" s="412">
        <v>61</v>
      </c>
      <c r="X1820" t="s">
        <v>1099</v>
      </c>
    </row>
    <row r="1821" spans="23:24">
      <c r="W1821" s="492">
        <v>61</v>
      </c>
      <c r="X1821" t="s">
        <v>1099</v>
      </c>
    </row>
    <row r="1822" spans="23:24">
      <c r="W1822" s="412">
        <v>61</v>
      </c>
      <c r="X1822" t="s">
        <v>1099</v>
      </c>
    </row>
    <row r="1823" spans="23:24">
      <c r="W1823" s="412">
        <v>61</v>
      </c>
      <c r="X1823" t="s">
        <v>1099</v>
      </c>
    </row>
    <row r="1824" spans="23:24">
      <c r="W1824" s="492">
        <v>61</v>
      </c>
      <c r="X1824" t="s">
        <v>1099</v>
      </c>
    </row>
    <row r="1825" spans="23:24">
      <c r="W1825" s="412">
        <v>61</v>
      </c>
      <c r="X1825" t="s">
        <v>1099</v>
      </c>
    </row>
    <row r="1826" spans="23:24">
      <c r="W1826" s="412">
        <v>61</v>
      </c>
      <c r="X1826" t="s">
        <v>1099</v>
      </c>
    </row>
    <row r="1827" spans="23:24">
      <c r="W1827" s="412">
        <v>61</v>
      </c>
      <c r="X1827" t="s">
        <v>1099</v>
      </c>
    </row>
    <row r="1828" spans="23:24">
      <c r="W1828" s="492">
        <v>61</v>
      </c>
      <c r="X1828" t="s">
        <v>1099</v>
      </c>
    </row>
    <row r="1829" spans="23:24">
      <c r="W1829" s="412">
        <v>61</v>
      </c>
      <c r="X1829" t="s">
        <v>1099</v>
      </c>
    </row>
    <row r="1830" spans="23:24">
      <c r="W1830" s="412">
        <v>61</v>
      </c>
      <c r="X1830" t="s">
        <v>1099</v>
      </c>
    </row>
    <row r="1831" spans="23:24">
      <c r="W1831" s="412">
        <v>61</v>
      </c>
      <c r="X1831" t="s">
        <v>1099</v>
      </c>
    </row>
    <row r="1832" spans="23:24">
      <c r="W1832" s="412">
        <v>61</v>
      </c>
      <c r="X1832" t="s">
        <v>1099</v>
      </c>
    </row>
    <row r="1833" spans="23:24">
      <c r="W1833" s="412">
        <v>61</v>
      </c>
      <c r="X1833" t="s">
        <v>1099</v>
      </c>
    </row>
    <row r="1834" spans="23:24">
      <c r="W1834" s="492">
        <v>61</v>
      </c>
      <c r="X1834" t="s">
        <v>1099</v>
      </c>
    </row>
    <row r="1835" spans="23:24">
      <c r="W1835" s="412">
        <v>61</v>
      </c>
      <c r="X1835" t="s">
        <v>1099</v>
      </c>
    </row>
    <row r="1836" spans="23:24">
      <c r="W1836" s="492">
        <v>61</v>
      </c>
      <c r="X1836" t="s">
        <v>1099</v>
      </c>
    </row>
    <row r="1837" spans="23:24">
      <c r="W1837" s="412">
        <v>61</v>
      </c>
      <c r="X1837" t="s">
        <v>1099</v>
      </c>
    </row>
    <row r="1838" spans="23:24">
      <c r="W1838" s="412">
        <v>61</v>
      </c>
      <c r="X1838" t="s">
        <v>1099</v>
      </c>
    </row>
    <row r="1839" spans="23:24">
      <c r="W1839" s="412">
        <v>61</v>
      </c>
      <c r="X1839" t="s">
        <v>1099</v>
      </c>
    </row>
    <row r="1840" spans="23:24">
      <c r="W1840" s="492">
        <v>61</v>
      </c>
      <c r="X1840" t="s">
        <v>1099</v>
      </c>
    </row>
    <row r="1841" spans="23:24">
      <c r="W1841" s="412">
        <v>61</v>
      </c>
      <c r="X1841" t="s">
        <v>1099</v>
      </c>
    </row>
    <row r="1842" spans="23:24">
      <c r="W1842" s="492">
        <v>61</v>
      </c>
      <c r="X1842" t="s">
        <v>1099</v>
      </c>
    </row>
    <row r="1843" spans="23:24">
      <c r="W1843" s="412">
        <v>61</v>
      </c>
      <c r="X1843" t="s">
        <v>1099</v>
      </c>
    </row>
    <row r="1844" spans="23:24">
      <c r="W1844" s="412">
        <v>61</v>
      </c>
      <c r="X1844" t="s">
        <v>1099</v>
      </c>
    </row>
    <row r="1845" spans="23:24">
      <c r="W1845" s="412">
        <v>61</v>
      </c>
      <c r="X1845" t="s">
        <v>1099</v>
      </c>
    </row>
    <row r="1846" spans="23:24">
      <c r="W1846" s="412">
        <v>61</v>
      </c>
      <c r="X1846" t="s">
        <v>1099</v>
      </c>
    </row>
    <row r="1847" spans="23:24">
      <c r="W1847" s="412">
        <v>61</v>
      </c>
      <c r="X1847" t="s">
        <v>1099</v>
      </c>
    </row>
    <row r="1848" spans="23:24">
      <c r="W1848" s="412">
        <v>61</v>
      </c>
      <c r="X1848" t="s">
        <v>1099</v>
      </c>
    </row>
    <row r="1849" spans="23:24">
      <c r="W1849" s="412">
        <v>61</v>
      </c>
      <c r="X1849" t="s">
        <v>1099</v>
      </c>
    </row>
    <row r="1850" spans="23:24">
      <c r="W1850" s="412">
        <v>61</v>
      </c>
      <c r="X1850" t="s">
        <v>1099</v>
      </c>
    </row>
    <row r="1851" spans="23:24">
      <c r="W1851" s="492">
        <v>61</v>
      </c>
      <c r="X1851" t="s">
        <v>1099</v>
      </c>
    </row>
    <row r="1852" spans="23:24">
      <c r="W1852" s="412">
        <v>61</v>
      </c>
      <c r="X1852" t="s">
        <v>1099</v>
      </c>
    </row>
    <row r="1853" spans="23:24">
      <c r="W1853" s="412">
        <v>61</v>
      </c>
      <c r="X1853" t="s">
        <v>1099</v>
      </c>
    </row>
    <row r="1854" spans="23:24">
      <c r="W1854" s="412">
        <v>61</v>
      </c>
      <c r="X1854" t="s">
        <v>1099</v>
      </c>
    </row>
    <row r="1855" spans="23:24">
      <c r="W1855" s="412">
        <v>61</v>
      </c>
      <c r="X1855" t="s">
        <v>1099</v>
      </c>
    </row>
    <row r="1856" spans="23:24">
      <c r="W1856" s="412">
        <v>61</v>
      </c>
      <c r="X1856" t="s">
        <v>1099</v>
      </c>
    </row>
    <row r="1857" spans="23:24">
      <c r="W1857" s="412">
        <v>61</v>
      </c>
      <c r="X1857" t="s">
        <v>1099</v>
      </c>
    </row>
    <row r="1858" spans="23:24">
      <c r="W1858" s="492">
        <v>61</v>
      </c>
      <c r="X1858" t="s">
        <v>1099</v>
      </c>
    </row>
    <row r="1859" spans="23:24">
      <c r="W1859" s="412">
        <v>61</v>
      </c>
      <c r="X1859" t="s">
        <v>1099</v>
      </c>
    </row>
    <row r="1860" spans="23:24">
      <c r="W1860" s="412">
        <v>61</v>
      </c>
      <c r="X1860" t="s">
        <v>1099</v>
      </c>
    </row>
    <row r="1861" spans="23:24">
      <c r="W1861" s="412">
        <v>61</v>
      </c>
      <c r="X1861" t="s">
        <v>1099</v>
      </c>
    </row>
    <row r="1862" spans="23:24">
      <c r="W1862" s="412">
        <v>61</v>
      </c>
      <c r="X1862" t="s">
        <v>1099</v>
      </c>
    </row>
    <row r="1863" spans="23:24">
      <c r="W1863" s="412">
        <v>61</v>
      </c>
      <c r="X1863" t="s">
        <v>1099</v>
      </c>
    </row>
    <row r="1864" spans="23:24">
      <c r="W1864" s="412">
        <v>61</v>
      </c>
      <c r="X1864" t="s">
        <v>1099</v>
      </c>
    </row>
    <row r="1865" spans="23:24">
      <c r="W1865" s="412">
        <v>61</v>
      </c>
      <c r="X1865" t="s">
        <v>1099</v>
      </c>
    </row>
    <row r="1866" spans="23:24">
      <c r="W1866" s="412">
        <v>61</v>
      </c>
      <c r="X1866" t="s">
        <v>1099</v>
      </c>
    </row>
    <row r="1867" spans="23:24">
      <c r="W1867" s="412">
        <v>61</v>
      </c>
      <c r="X1867" t="s">
        <v>1099</v>
      </c>
    </row>
    <row r="1868" spans="23:24">
      <c r="W1868" s="412">
        <v>61</v>
      </c>
      <c r="X1868" t="s">
        <v>1099</v>
      </c>
    </row>
    <row r="1869" spans="23:24">
      <c r="W1869" s="412">
        <v>61</v>
      </c>
      <c r="X1869" t="s">
        <v>1099</v>
      </c>
    </row>
    <row r="1870" spans="23:24">
      <c r="W1870" s="492">
        <v>61</v>
      </c>
      <c r="X1870" t="s">
        <v>1099</v>
      </c>
    </row>
    <row r="1871" spans="23:24">
      <c r="W1871" s="412">
        <v>61</v>
      </c>
      <c r="X1871" t="s">
        <v>1099</v>
      </c>
    </row>
    <row r="1872" spans="23:24">
      <c r="W1872" s="412">
        <v>61</v>
      </c>
      <c r="X1872" t="s">
        <v>1099</v>
      </c>
    </row>
    <row r="1873" spans="23:24">
      <c r="W1873" s="492">
        <v>61</v>
      </c>
      <c r="X1873" t="s">
        <v>1099</v>
      </c>
    </row>
    <row r="1874" spans="23:24">
      <c r="W1874" s="492">
        <v>61</v>
      </c>
      <c r="X1874" t="s">
        <v>1099</v>
      </c>
    </row>
    <row r="1875" spans="23:24">
      <c r="W1875" s="504"/>
    </row>
    <row r="1876" spans="23:24">
      <c r="W1876" s="492">
        <v>63</v>
      </c>
      <c r="X1876" t="s">
        <v>12</v>
      </c>
    </row>
    <row r="1877" spans="23:24">
      <c r="W1877" s="492">
        <v>63</v>
      </c>
      <c r="X1877" t="s">
        <v>12</v>
      </c>
    </row>
    <row r="1878" spans="23:24">
      <c r="W1878" s="492">
        <v>63</v>
      </c>
      <c r="X1878" t="s">
        <v>12</v>
      </c>
    </row>
    <row r="1879" spans="23:24">
      <c r="W1879" s="492">
        <v>63</v>
      </c>
      <c r="X1879" t="s">
        <v>12</v>
      </c>
    </row>
    <row r="1880" spans="23:24">
      <c r="W1880" s="492">
        <v>63</v>
      </c>
      <c r="X1880" t="s">
        <v>12</v>
      </c>
    </row>
    <row r="1881" spans="23:24">
      <c r="W1881" s="492">
        <v>63</v>
      </c>
      <c r="X1881" t="s">
        <v>12</v>
      </c>
    </row>
    <row r="1882" spans="23:24">
      <c r="W1882" s="492">
        <v>63</v>
      </c>
      <c r="X1882" t="s">
        <v>12</v>
      </c>
    </row>
    <row r="1883" spans="23:24">
      <c r="W1883" s="492">
        <v>63</v>
      </c>
      <c r="X1883" t="s">
        <v>12</v>
      </c>
    </row>
    <row r="1884" spans="23:24">
      <c r="W1884" s="492">
        <v>63</v>
      </c>
      <c r="X1884" t="s">
        <v>12</v>
      </c>
    </row>
    <row r="1885" spans="23:24">
      <c r="W1885" s="492">
        <v>63</v>
      </c>
      <c r="X1885" t="s">
        <v>12</v>
      </c>
    </row>
    <row r="1886" spans="23:24">
      <c r="W1886" s="492">
        <v>63</v>
      </c>
      <c r="X1886" t="s">
        <v>12</v>
      </c>
    </row>
    <row r="1887" spans="23:24">
      <c r="W1887" s="492">
        <v>63</v>
      </c>
      <c r="X1887" t="s">
        <v>12</v>
      </c>
    </row>
    <row r="1888" spans="23:24">
      <c r="W1888" s="492">
        <v>63</v>
      </c>
      <c r="X1888" t="s">
        <v>12</v>
      </c>
    </row>
    <row r="1889" spans="23:24">
      <c r="W1889" s="492">
        <v>63</v>
      </c>
      <c r="X1889" t="s">
        <v>12</v>
      </c>
    </row>
    <row r="1890" spans="23:24">
      <c r="W1890" s="492">
        <v>63</v>
      </c>
      <c r="X1890" t="s">
        <v>12</v>
      </c>
    </row>
    <row r="1891" spans="23:24">
      <c r="W1891" s="492">
        <v>63</v>
      </c>
      <c r="X1891" t="s">
        <v>12</v>
      </c>
    </row>
    <row r="1892" spans="23:24">
      <c r="W1892" s="492">
        <v>63</v>
      </c>
      <c r="X1892" t="s">
        <v>12</v>
      </c>
    </row>
    <row r="1893" spans="23:24">
      <c r="W1893" s="492">
        <v>63</v>
      </c>
      <c r="X1893" t="s">
        <v>12</v>
      </c>
    </row>
    <row r="1894" spans="23:24">
      <c r="W1894" s="492">
        <v>63</v>
      </c>
      <c r="X1894" t="s">
        <v>12</v>
      </c>
    </row>
    <row r="1895" spans="23:24">
      <c r="W1895" s="492">
        <v>63</v>
      </c>
      <c r="X1895" t="s">
        <v>12</v>
      </c>
    </row>
    <row r="1896" spans="23:24">
      <c r="W1896" s="492">
        <v>63</v>
      </c>
      <c r="X1896" t="s">
        <v>12</v>
      </c>
    </row>
    <row r="1897" spans="23:24">
      <c r="W1897" s="492">
        <v>63</v>
      </c>
      <c r="X1897" t="s">
        <v>12</v>
      </c>
    </row>
    <row r="1898" spans="23:24">
      <c r="W1898" s="492">
        <v>63</v>
      </c>
      <c r="X1898" t="s">
        <v>12</v>
      </c>
    </row>
    <row r="1899" spans="23:24">
      <c r="W1899" s="492">
        <v>63</v>
      </c>
      <c r="X1899" t="s">
        <v>12</v>
      </c>
    </row>
    <row r="1900" spans="23:24">
      <c r="W1900" s="492">
        <v>63</v>
      </c>
      <c r="X1900" t="s">
        <v>12</v>
      </c>
    </row>
    <row r="1901" spans="23:24">
      <c r="W1901" s="492">
        <v>63</v>
      </c>
      <c r="X1901" t="s">
        <v>12</v>
      </c>
    </row>
    <row r="1902" spans="23:24">
      <c r="W1902" s="492">
        <v>63</v>
      </c>
      <c r="X1902" t="s">
        <v>12</v>
      </c>
    </row>
    <row r="1903" spans="23:24">
      <c r="W1903" s="492">
        <v>63</v>
      </c>
      <c r="X1903" t="s">
        <v>12</v>
      </c>
    </row>
    <row r="1904" spans="23:24">
      <c r="W1904" s="492">
        <v>63</v>
      </c>
      <c r="X1904" t="s">
        <v>12</v>
      </c>
    </row>
    <row r="1905" spans="23:24">
      <c r="W1905" s="492">
        <v>63</v>
      </c>
      <c r="X1905" t="s">
        <v>12</v>
      </c>
    </row>
    <row r="1906" spans="23:24">
      <c r="W1906" s="492">
        <v>63</v>
      </c>
      <c r="X1906" t="s">
        <v>12</v>
      </c>
    </row>
    <row r="1907" spans="23:24">
      <c r="W1907" s="492">
        <v>63</v>
      </c>
      <c r="X1907" t="s">
        <v>12</v>
      </c>
    </row>
    <row r="1908" spans="23:24">
      <c r="W1908" s="492">
        <v>63</v>
      </c>
      <c r="X1908" t="s">
        <v>12</v>
      </c>
    </row>
    <row r="1909" spans="23:24">
      <c r="W1909" s="492">
        <v>63</v>
      </c>
      <c r="X1909" t="s">
        <v>12</v>
      </c>
    </row>
    <row r="1910" spans="23:24">
      <c r="W1910" s="492">
        <v>63</v>
      </c>
      <c r="X1910" t="s">
        <v>12</v>
      </c>
    </row>
    <row r="1911" spans="23:24">
      <c r="W1911" s="492">
        <v>63</v>
      </c>
      <c r="X1911" t="s">
        <v>12</v>
      </c>
    </row>
    <row r="1912" spans="23:24">
      <c r="W1912" s="492">
        <v>63</v>
      </c>
      <c r="X1912" t="s">
        <v>12</v>
      </c>
    </row>
    <row r="1913" spans="23:24">
      <c r="W1913" s="492">
        <v>63</v>
      </c>
      <c r="X1913" t="s">
        <v>12</v>
      </c>
    </row>
    <row r="1914" spans="23:24">
      <c r="W1914" s="492">
        <v>63</v>
      </c>
      <c r="X1914" t="s">
        <v>12</v>
      </c>
    </row>
    <row r="1915" spans="23:24">
      <c r="W1915" s="492">
        <v>63</v>
      </c>
      <c r="X1915" t="s">
        <v>12</v>
      </c>
    </row>
    <row r="1916" spans="23:24">
      <c r="W1916" s="492">
        <v>63</v>
      </c>
      <c r="X1916" t="s">
        <v>12</v>
      </c>
    </row>
    <row r="1917" spans="23:24">
      <c r="W1917" s="492">
        <v>63</v>
      </c>
      <c r="X1917" t="s">
        <v>12</v>
      </c>
    </row>
    <row r="1918" spans="23:24">
      <c r="W1918" s="492">
        <v>63</v>
      </c>
      <c r="X1918" t="s">
        <v>12</v>
      </c>
    </row>
    <row r="1919" spans="23:24">
      <c r="W1919" s="492">
        <v>63</v>
      </c>
      <c r="X1919" t="s">
        <v>12</v>
      </c>
    </row>
    <row r="1920" spans="23:24">
      <c r="W1920" s="492">
        <v>63</v>
      </c>
      <c r="X1920" t="s">
        <v>12</v>
      </c>
    </row>
    <row r="1921" spans="23:24">
      <c r="W1921" s="492">
        <v>63</v>
      </c>
      <c r="X1921" t="s">
        <v>12</v>
      </c>
    </row>
    <row r="1922" spans="23:24">
      <c r="W1922" s="492">
        <v>63</v>
      </c>
      <c r="X1922" t="s">
        <v>12</v>
      </c>
    </row>
    <row r="1923" spans="23:24">
      <c r="W1923" s="492">
        <v>63</v>
      </c>
      <c r="X1923" t="s">
        <v>12</v>
      </c>
    </row>
    <row r="1924" spans="23:24">
      <c r="W1924" s="492">
        <v>63</v>
      </c>
      <c r="X1924" t="s">
        <v>12</v>
      </c>
    </row>
    <row r="1925" spans="23:24">
      <c r="W1925" s="492">
        <v>63</v>
      </c>
      <c r="X1925" t="s">
        <v>12</v>
      </c>
    </row>
    <row r="1926" spans="23:24">
      <c r="W1926" s="492">
        <v>63</v>
      </c>
      <c r="X1926" t="s">
        <v>12</v>
      </c>
    </row>
    <row r="1927" spans="23:24">
      <c r="W1927" s="492">
        <v>63</v>
      </c>
      <c r="X1927" t="s">
        <v>12</v>
      </c>
    </row>
    <row r="1928" spans="23:24">
      <c r="W1928" s="492">
        <v>63</v>
      </c>
      <c r="X1928" t="s">
        <v>12</v>
      </c>
    </row>
    <row r="1929" spans="23:24">
      <c r="W1929" s="492">
        <v>63</v>
      </c>
      <c r="X1929" t="s">
        <v>12</v>
      </c>
    </row>
    <row r="1930" spans="23:24">
      <c r="W1930" s="492">
        <v>63</v>
      </c>
      <c r="X1930" t="s">
        <v>12</v>
      </c>
    </row>
    <row r="1931" spans="23:24">
      <c r="W1931" s="492">
        <v>63</v>
      </c>
      <c r="X1931" t="s">
        <v>12</v>
      </c>
    </row>
    <row r="1932" spans="23:24">
      <c r="W1932" s="492">
        <v>63</v>
      </c>
      <c r="X1932" t="s">
        <v>12</v>
      </c>
    </row>
    <row r="1933" spans="23:24">
      <c r="W1933" s="492">
        <v>63</v>
      </c>
      <c r="X1933" t="s">
        <v>12</v>
      </c>
    </row>
    <row r="1934" spans="23:24">
      <c r="W1934" s="492">
        <v>63</v>
      </c>
      <c r="X1934" t="s">
        <v>12</v>
      </c>
    </row>
    <row r="1935" spans="23:24">
      <c r="W1935" s="492">
        <v>63</v>
      </c>
      <c r="X1935" t="s">
        <v>12</v>
      </c>
    </row>
    <row r="1936" spans="23:24">
      <c r="W1936" s="492">
        <v>63</v>
      </c>
      <c r="X1936" t="s">
        <v>12</v>
      </c>
    </row>
    <row r="1937" spans="23:24">
      <c r="W1937" s="492">
        <v>63</v>
      </c>
      <c r="X1937" t="s">
        <v>12</v>
      </c>
    </row>
    <row r="1938" spans="23:24">
      <c r="W1938" s="492">
        <v>63</v>
      </c>
      <c r="X1938" t="s">
        <v>12</v>
      </c>
    </row>
    <row r="1939" spans="23:24">
      <c r="W1939" s="492">
        <v>63</v>
      </c>
      <c r="X1939" t="s">
        <v>12</v>
      </c>
    </row>
    <row r="1940" spans="23:24">
      <c r="W1940" s="492">
        <v>63</v>
      </c>
      <c r="X1940" t="s">
        <v>12</v>
      </c>
    </row>
    <row r="1941" spans="23:24">
      <c r="W1941" s="492">
        <v>63</v>
      </c>
      <c r="X1941" t="s">
        <v>12</v>
      </c>
    </row>
    <row r="1942" spans="23:24">
      <c r="W1942" s="492">
        <v>63</v>
      </c>
      <c r="X1942" t="s">
        <v>12</v>
      </c>
    </row>
    <row r="1943" spans="23:24">
      <c r="W1943" s="492">
        <v>63</v>
      </c>
      <c r="X1943" t="s">
        <v>12</v>
      </c>
    </row>
    <row r="1944" spans="23:24">
      <c r="W1944" s="492">
        <v>63</v>
      </c>
      <c r="X1944" t="s">
        <v>12</v>
      </c>
    </row>
    <row r="1945" spans="23:24">
      <c r="W1945" s="492">
        <v>63</v>
      </c>
      <c r="X1945" t="s">
        <v>12</v>
      </c>
    </row>
    <row r="1946" spans="23:24">
      <c r="W1946" s="492">
        <v>63</v>
      </c>
      <c r="X1946" t="s">
        <v>12</v>
      </c>
    </row>
    <row r="1947" spans="23:24">
      <c r="W1947" s="492">
        <v>63</v>
      </c>
      <c r="X1947" t="s">
        <v>12</v>
      </c>
    </row>
    <row r="1948" spans="23:24">
      <c r="W1948" s="492">
        <v>63</v>
      </c>
      <c r="X1948" t="s">
        <v>12</v>
      </c>
    </row>
    <row r="1949" spans="23:24">
      <c r="W1949" s="492">
        <v>63</v>
      </c>
      <c r="X1949" t="s">
        <v>12</v>
      </c>
    </row>
    <row r="1950" spans="23:24">
      <c r="W1950" s="492">
        <v>63</v>
      </c>
      <c r="X1950" t="s">
        <v>12</v>
      </c>
    </row>
    <row r="1951" spans="23:24">
      <c r="W1951" s="492">
        <v>63</v>
      </c>
      <c r="X1951" t="s">
        <v>12</v>
      </c>
    </row>
    <row r="1952" spans="23:24">
      <c r="W1952" s="492">
        <v>63</v>
      </c>
      <c r="X1952" t="s">
        <v>12</v>
      </c>
    </row>
    <row r="1953" spans="23:24">
      <c r="W1953" s="492">
        <v>63</v>
      </c>
      <c r="X1953" t="s">
        <v>12</v>
      </c>
    </row>
    <row r="1954" spans="23:24">
      <c r="W1954" s="492">
        <v>63</v>
      </c>
      <c r="X1954" t="s">
        <v>12</v>
      </c>
    </row>
    <row r="1955" spans="23:24">
      <c r="W1955" s="492">
        <v>63</v>
      </c>
      <c r="X1955" t="s">
        <v>12</v>
      </c>
    </row>
    <row r="1956" spans="23:24">
      <c r="W1956" s="492">
        <v>63</v>
      </c>
      <c r="X1956" t="s">
        <v>12</v>
      </c>
    </row>
    <row r="1957" spans="23:24">
      <c r="W1957" s="492">
        <v>63</v>
      </c>
      <c r="X1957" t="s">
        <v>12</v>
      </c>
    </row>
    <row r="1958" spans="23:24">
      <c r="W1958" s="492">
        <v>63</v>
      </c>
      <c r="X1958" t="s">
        <v>12</v>
      </c>
    </row>
    <row r="1959" spans="23:24">
      <c r="W1959" s="492">
        <v>63</v>
      </c>
      <c r="X1959" t="s">
        <v>12</v>
      </c>
    </row>
    <row r="1960" spans="23:24">
      <c r="W1960" s="492">
        <v>63</v>
      </c>
      <c r="X1960" t="s">
        <v>12</v>
      </c>
    </row>
    <row r="1961" spans="23:24">
      <c r="W1961" s="492">
        <v>63</v>
      </c>
      <c r="X1961" t="s">
        <v>12</v>
      </c>
    </row>
    <row r="1962" spans="23:24">
      <c r="W1962" s="492">
        <v>63</v>
      </c>
      <c r="X1962" t="s">
        <v>12</v>
      </c>
    </row>
    <row r="1963" spans="23:24">
      <c r="W1963" s="492">
        <v>63</v>
      </c>
      <c r="X1963" t="s">
        <v>12</v>
      </c>
    </row>
    <row r="1964" spans="23:24">
      <c r="W1964" s="492">
        <v>63</v>
      </c>
      <c r="X1964" t="s">
        <v>12</v>
      </c>
    </row>
    <row r="1965" spans="23:24">
      <c r="W1965" s="492">
        <v>63</v>
      </c>
      <c r="X1965" t="s">
        <v>12</v>
      </c>
    </row>
    <row r="1966" spans="23:24">
      <c r="W1966" s="492">
        <v>63</v>
      </c>
      <c r="X1966" t="s">
        <v>12</v>
      </c>
    </row>
    <row r="1967" spans="23:24">
      <c r="W1967" s="492">
        <v>63</v>
      </c>
      <c r="X1967" t="s">
        <v>12</v>
      </c>
    </row>
    <row r="1968" spans="23:24">
      <c r="W1968" s="492">
        <v>63</v>
      </c>
      <c r="X1968" t="s">
        <v>12</v>
      </c>
    </row>
    <row r="1969" spans="23:24">
      <c r="W1969" s="492">
        <v>63</v>
      </c>
      <c r="X1969" t="s">
        <v>12</v>
      </c>
    </row>
    <row r="1970" spans="23:24">
      <c r="W1970" s="492">
        <v>63</v>
      </c>
      <c r="X1970" t="s">
        <v>12</v>
      </c>
    </row>
    <row r="1971" spans="23:24">
      <c r="W1971" s="492">
        <v>63</v>
      </c>
      <c r="X1971" t="s">
        <v>12</v>
      </c>
    </row>
    <row r="1972" spans="23:24">
      <c r="W1972" s="492">
        <v>63</v>
      </c>
      <c r="X1972" t="s">
        <v>12</v>
      </c>
    </row>
    <row r="1973" spans="23:24">
      <c r="W1973" s="492">
        <v>63</v>
      </c>
      <c r="X1973" t="s">
        <v>12</v>
      </c>
    </row>
    <row r="1974" spans="23:24">
      <c r="W1974" s="492">
        <v>63</v>
      </c>
      <c r="X1974" t="s">
        <v>12</v>
      </c>
    </row>
    <row r="1975" spans="23:24">
      <c r="W1975" s="492">
        <v>63</v>
      </c>
      <c r="X1975" t="s">
        <v>12</v>
      </c>
    </row>
    <row r="1976" spans="23:24">
      <c r="W1976" s="492">
        <v>63</v>
      </c>
      <c r="X1976" t="s">
        <v>12</v>
      </c>
    </row>
    <row r="1977" spans="23:24">
      <c r="W1977" s="492">
        <v>63</v>
      </c>
      <c r="X1977" t="s">
        <v>12</v>
      </c>
    </row>
    <row r="1978" spans="23:24">
      <c r="W1978" s="492">
        <v>63</v>
      </c>
      <c r="X1978" t="s">
        <v>12</v>
      </c>
    </row>
    <row r="1979" spans="23:24">
      <c r="W1979" s="492">
        <v>63</v>
      </c>
      <c r="X1979" t="s">
        <v>12</v>
      </c>
    </row>
    <row r="1980" spans="23:24">
      <c r="W1980" s="492">
        <v>63</v>
      </c>
      <c r="X1980" t="s">
        <v>12</v>
      </c>
    </row>
    <row r="1981" spans="23:24">
      <c r="W1981" s="492">
        <v>63</v>
      </c>
      <c r="X1981" t="s">
        <v>12</v>
      </c>
    </row>
    <row r="1982" spans="23:24">
      <c r="W1982" s="492">
        <v>63</v>
      </c>
      <c r="X1982" t="s">
        <v>12</v>
      </c>
    </row>
    <row r="1983" spans="23:24">
      <c r="W1983" s="492">
        <v>63</v>
      </c>
      <c r="X1983" t="s">
        <v>12</v>
      </c>
    </row>
    <row r="1984" spans="23:24">
      <c r="W1984" s="492">
        <v>63</v>
      </c>
      <c r="X1984" t="s">
        <v>12</v>
      </c>
    </row>
    <row r="1985" spans="23:24">
      <c r="W1985" s="492">
        <v>63</v>
      </c>
      <c r="X1985" t="s">
        <v>12</v>
      </c>
    </row>
    <row r="1986" spans="23:24">
      <c r="W1986" s="492">
        <v>63</v>
      </c>
      <c r="X1986" t="s">
        <v>12</v>
      </c>
    </row>
    <row r="1987" spans="23:24">
      <c r="W1987" s="492">
        <v>63</v>
      </c>
      <c r="X1987" t="s">
        <v>12</v>
      </c>
    </row>
    <row r="1988" spans="23:24">
      <c r="W1988" s="492">
        <v>63</v>
      </c>
      <c r="X1988" t="s">
        <v>12</v>
      </c>
    </row>
    <row r="1989" spans="23:24">
      <c r="W1989" s="492">
        <v>63</v>
      </c>
      <c r="X1989" t="s">
        <v>12</v>
      </c>
    </row>
    <row r="1990" spans="23:24">
      <c r="W1990" s="492">
        <v>63</v>
      </c>
      <c r="X1990" t="s">
        <v>12</v>
      </c>
    </row>
    <row r="1991" spans="23:24">
      <c r="W1991" s="492">
        <v>63</v>
      </c>
      <c r="X1991" t="s">
        <v>12</v>
      </c>
    </row>
    <row r="1992" spans="23:24">
      <c r="W1992" s="492">
        <v>63</v>
      </c>
      <c r="X1992" t="s">
        <v>12</v>
      </c>
    </row>
    <row r="1993" spans="23:24">
      <c r="W1993" s="492">
        <v>63</v>
      </c>
      <c r="X1993" t="s">
        <v>12</v>
      </c>
    </row>
    <row r="1994" spans="23:24">
      <c r="W1994" s="492">
        <v>63</v>
      </c>
      <c r="X1994" t="s">
        <v>12</v>
      </c>
    </row>
    <row r="1995" spans="23:24">
      <c r="W1995" s="492">
        <v>63</v>
      </c>
      <c r="X1995" t="s">
        <v>12</v>
      </c>
    </row>
    <row r="1996" spans="23:24">
      <c r="W1996" s="492">
        <v>63</v>
      </c>
      <c r="X1996" t="s">
        <v>12</v>
      </c>
    </row>
    <row r="1997" spans="23:24">
      <c r="W1997" s="492">
        <v>63</v>
      </c>
      <c r="X1997" t="s">
        <v>12</v>
      </c>
    </row>
    <row r="1998" spans="23:24">
      <c r="W1998" s="492">
        <v>63</v>
      </c>
      <c r="X1998" t="s">
        <v>12</v>
      </c>
    </row>
    <row r="1999" spans="23:24">
      <c r="W1999" s="492">
        <v>63</v>
      </c>
      <c r="X1999" t="s">
        <v>12</v>
      </c>
    </row>
    <row r="2000" spans="23:24">
      <c r="W2000" s="492">
        <v>63</v>
      </c>
      <c r="X2000" t="s">
        <v>12</v>
      </c>
    </row>
    <row r="2001" spans="23:24">
      <c r="W2001" s="492">
        <v>63</v>
      </c>
      <c r="X2001" t="s">
        <v>12</v>
      </c>
    </row>
    <row r="2002" spans="23:24">
      <c r="W2002" s="492">
        <v>63</v>
      </c>
      <c r="X2002" t="s">
        <v>12</v>
      </c>
    </row>
    <row r="2003" spans="23:24">
      <c r="W2003" s="492">
        <v>63</v>
      </c>
      <c r="X2003" t="s">
        <v>12</v>
      </c>
    </row>
    <row r="2004" spans="23:24">
      <c r="W2004" s="492">
        <v>63</v>
      </c>
      <c r="X2004" t="s">
        <v>12</v>
      </c>
    </row>
    <row r="2005" spans="23:24">
      <c r="W2005" s="492">
        <v>63</v>
      </c>
      <c r="X2005" t="s">
        <v>12</v>
      </c>
    </row>
    <row r="2006" spans="23:24">
      <c r="W2006" s="492">
        <v>63</v>
      </c>
      <c r="X2006" t="s">
        <v>12</v>
      </c>
    </row>
    <row r="2007" spans="23:24">
      <c r="W2007" s="492">
        <v>63</v>
      </c>
      <c r="X2007" t="s">
        <v>12</v>
      </c>
    </row>
    <row r="2008" spans="23:24">
      <c r="W2008" s="492">
        <v>63</v>
      </c>
      <c r="X2008" t="s">
        <v>12</v>
      </c>
    </row>
    <row r="2009" spans="23:24">
      <c r="W2009" s="492">
        <v>63</v>
      </c>
      <c r="X2009" t="s">
        <v>12</v>
      </c>
    </row>
    <row r="2010" spans="23:24">
      <c r="W2010" s="504"/>
    </row>
    <row r="2011" spans="23:24">
      <c r="W2011" s="412">
        <v>64</v>
      </c>
      <c r="X2011" t="s">
        <v>1105</v>
      </c>
    </row>
    <row r="2012" spans="23:24">
      <c r="W2012" s="412">
        <v>64</v>
      </c>
      <c r="X2012" t="s">
        <v>1105</v>
      </c>
    </row>
    <row r="2013" spans="23:24">
      <c r="W2013" s="412">
        <v>64</v>
      </c>
      <c r="X2013" t="s">
        <v>1105</v>
      </c>
    </row>
    <row r="2014" spans="23:24">
      <c r="W2014" s="412">
        <v>64</v>
      </c>
      <c r="X2014" t="s">
        <v>1105</v>
      </c>
    </row>
    <row r="2015" spans="23:24">
      <c r="W2015" s="412">
        <v>64</v>
      </c>
      <c r="X2015" t="s">
        <v>1105</v>
      </c>
    </row>
    <row r="2016" spans="23:24">
      <c r="W2016" s="412">
        <v>64</v>
      </c>
      <c r="X2016" t="s">
        <v>1105</v>
      </c>
    </row>
    <row r="2017" spans="23:25">
      <c r="W2017" s="412">
        <v>64</v>
      </c>
      <c r="X2017" t="s">
        <v>1105</v>
      </c>
    </row>
    <row r="2018" spans="23:25">
      <c r="W2018" s="412">
        <v>64</v>
      </c>
      <c r="X2018" t="s">
        <v>1105</v>
      </c>
    </row>
    <row r="2019" spans="23:25">
      <c r="W2019" s="412">
        <v>64</v>
      </c>
      <c r="X2019" t="s">
        <v>1105</v>
      </c>
    </row>
    <row r="2020" spans="23:25">
      <c r="W2020" s="412">
        <v>64</v>
      </c>
      <c r="X2020" t="s">
        <v>1105</v>
      </c>
    </row>
    <row r="2021" spans="23:25">
      <c r="W2021" s="412">
        <v>64</v>
      </c>
      <c r="X2021" t="s">
        <v>1105</v>
      </c>
    </row>
    <row r="2022" spans="23:25">
      <c r="W2022" s="412">
        <v>64</v>
      </c>
      <c r="X2022" t="s">
        <v>1105</v>
      </c>
    </row>
    <row r="2023" spans="23:25">
      <c r="W2023" s="412">
        <v>64</v>
      </c>
      <c r="X2023" t="s">
        <v>1105</v>
      </c>
    </row>
    <row r="2024" spans="23:25">
      <c r="W2024" s="504"/>
    </row>
    <row r="2025" spans="23:25">
      <c r="W2025" s="492">
        <v>65</v>
      </c>
      <c r="X2025" t="s">
        <v>1245</v>
      </c>
      <c r="Y2025" t="s">
        <v>440</v>
      </c>
    </row>
    <row r="2026" spans="23:25">
      <c r="W2026" s="492">
        <v>65</v>
      </c>
      <c r="X2026" t="s">
        <v>1245</v>
      </c>
      <c r="Y2026" t="s">
        <v>440</v>
      </c>
    </row>
    <row r="2027" spans="23:25">
      <c r="W2027" s="492">
        <v>65</v>
      </c>
      <c r="X2027" t="s">
        <v>1245</v>
      </c>
      <c r="Y2027" t="s">
        <v>440</v>
      </c>
    </row>
    <row r="2028" spans="23:25">
      <c r="W2028" s="492">
        <v>65</v>
      </c>
      <c r="X2028" t="s">
        <v>1245</v>
      </c>
      <c r="Y2028" t="s">
        <v>440</v>
      </c>
    </row>
    <row r="2029" spans="23:25">
      <c r="W2029" s="492">
        <v>65</v>
      </c>
      <c r="X2029" t="s">
        <v>1245</v>
      </c>
      <c r="Y2029" t="s">
        <v>440</v>
      </c>
    </row>
    <row r="2030" spans="23:25">
      <c r="W2030" s="492">
        <v>65</v>
      </c>
      <c r="X2030" t="s">
        <v>1245</v>
      </c>
      <c r="Y2030" t="s">
        <v>440</v>
      </c>
    </row>
    <row r="2031" spans="23:25">
      <c r="W2031" s="492">
        <v>65</v>
      </c>
      <c r="X2031" t="s">
        <v>1245</v>
      </c>
      <c r="Y2031" t="s">
        <v>440</v>
      </c>
    </row>
    <row r="2032" spans="23:25">
      <c r="W2032" s="492">
        <v>65</v>
      </c>
      <c r="X2032" t="s">
        <v>1245</v>
      </c>
      <c r="Y2032" t="s">
        <v>440</v>
      </c>
    </row>
    <row r="2033" spans="23:25">
      <c r="W2033" s="492">
        <v>65</v>
      </c>
      <c r="X2033" t="s">
        <v>1245</v>
      </c>
      <c r="Y2033" t="s">
        <v>440</v>
      </c>
    </row>
    <row r="2034" spans="23:25">
      <c r="W2034" s="492">
        <v>65</v>
      </c>
      <c r="X2034" t="s">
        <v>1245</v>
      </c>
      <c r="Y2034" t="s">
        <v>440</v>
      </c>
    </row>
    <row r="2035" spans="23:25">
      <c r="W2035" s="492">
        <v>65</v>
      </c>
      <c r="X2035" t="s">
        <v>1245</v>
      </c>
      <c r="Y2035" t="s">
        <v>440</v>
      </c>
    </row>
    <row r="2036" spans="23:25">
      <c r="W2036" s="492">
        <v>65</v>
      </c>
      <c r="X2036" t="s">
        <v>1245</v>
      </c>
      <c r="Y2036" t="s">
        <v>440</v>
      </c>
    </row>
    <row r="2037" spans="23:25">
      <c r="W2037" s="492">
        <v>65</v>
      </c>
      <c r="X2037" t="s">
        <v>1245</v>
      </c>
      <c r="Y2037" t="s">
        <v>440</v>
      </c>
    </row>
    <row r="2038" spans="23:25">
      <c r="W2038" s="492">
        <v>65</v>
      </c>
      <c r="X2038" t="s">
        <v>1245</v>
      </c>
      <c r="Y2038" t="s">
        <v>440</v>
      </c>
    </row>
    <row r="2039" spans="23:25">
      <c r="W2039" s="492">
        <v>65</v>
      </c>
      <c r="X2039" t="s">
        <v>1245</v>
      </c>
      <c r="Y2039" t="s">
        <v>440</v>
      </c>
    </row>
    <row r="2040" spans="23:25">
      <c r="W2040" s="492">
        <v>65</v>
      </c>
      <c r="X2040" t="s">
        <v>1245</v>
      </c>
      <c r="Y2040" t="s">
        <v>440</v>
      </c>
    </row>
    <row r="2041" spans="23:25">
      <c r="W2041" s="492">
        <v>65</v>
      </c>
      <c r="X2041" t="s">
        <v>1245</v>
      </c>
      <c r="Y2041" t="s">
        <v>440</v>
      </c>
    </row>
    <row r="2042" spans="23:25">
      <c r="W2042" s="492">
        <v>65</v>
      </c>
      <c r="X2042" t="s">
        <v>1245</v>
      </c>
      <c r="Y2042" t="s">
        <v>440</v>
      </c>
    </row>
    <row r="2043" spans="23:25">
      <c r="W2043" s="492">
        <v>65</v>
      </c>
      <c r="X2043" t="s">
        <v>1245</v>
      </c>
      <c r="Y2043" t="s">
        <v>440</v>
      </c>
    </row>
    <row r="2044" spans="23:25">
      <c r="W2044" s="492">
        <v>65</v>
      </c>
      <c r="X2044" t="s">
        <v>1245</v>
      </c>
      <c r="Y2044" t="s">
        <v>440</v>
      </c>
    </row>
    <row r="2045" spans="23:25">
      <c r="W2045" s="492">
        <v>65</v>
      </c>
      <c r="X2045" t="s">
        <v>1245</v>
      </c>
      <c r="Y2045" t="s">
        <v>440</v>
      </c>
    </row>
    <row r="2046" spans="23:25">
      <c r="W2046" s="492">
        <v>65</v>
      </c>
      <c r="X2046" t="s">
        <v>1245</v>
      </c>
      <c r="Y2046" t="s">
        <v>440</v>
      </c>
    </row>
    <row r="2047" spans="23:25">
      <c r="W2047" s="492">
        <v>65</v>
      </c>
      <c r="X2047" t="s">
        <v>1245</v>
      </c>
      <c r="Y2047" t="s">
        <v>440</v>
      </c>
    </row>
    <row r="2048" spans="23:25">
      <c r="W2048" s="492">
        <v>65</v>
      </c>
      <c r="X2048" t="s">
        <v>1245</v>
      </c>
      <c r="Y2048" t="s">
        <v>440</v>
      </c>
    </row>
    <row r="2049" spans="23:25">
      <c r="W2049" s="492">
        <v>65</v>
      </c>
      <c r="X2049" t="s">
        <v>1245</v>
      </c>
      <c r="Y2049" t="s">
        <v>440</v>
      </c>
    </row>
    <row r="2050" spans="23:25">
      <c r="W2050" s="492">
        <v>65</v>
      </c>
      <c r="X2050" t="s">
        <v>1245</v>
      </c>
      <c r="Y2050" t="s">
        <v>440</v>
      </c>
    </row>
    <row r="2051" spans="23:25">
      <c r="W2051" s="492">
        <v>65</v>
      </c>
      <c r="X2051" t="s">
        <v>1245</v>
      </c>
      <c r="Y2051" t="s">
        <v>440</v>
      </c>
    </row>
    <row r="2052" spans="23:25">
      <c r="W2052" s="492">
        <v>65</v>
      </c>
      <c r="X2052" t="s">
        <v>1245</v>
      </c>
      <c r="Y2052" t="s">
        <v>440</v>
      </c>
    </row>
    <row r="2053" spans="23:25">
      <c r="W2053" s="492">
        <v>65</v>
      </c>
      <c r="X2053" t="s">
        <v>1245</v>
      </c>
      <c r="Y2053" t="s">
        <v>440</v>
      </c>
    </row>
    <row r="2054" spans="23:25">
      <c r="W2054" s="492">
        <v>65</v>
      </c>
      <c r="X2054" t="s">
        <v>1245</v>
      </c>
      <c r="Y2054" t="s">
        <v>440</v>
      </c>
    </row>
    <row r="2055" spans="23:25">
      <c r="W2055" s="492">
        <v>65</v>
      </c>
      <c r="X2055" t="s">
        <v>1245</v>
      </c>
      <c r="Y2055" t="s">
        <v>440</v>
      </c>
    </row>
    <row r="2056" spans="23:25">
      <c r="W2056" s="492">
        <v>65</v>
      </c>
      <c r="X2056" t="s">
        <v>1245</v>
      </c>
      <c r="Y2056" t="s">
        <v>440</v>
      </c>
    </row>
    <row r="2057" spans="23:25">
      <c r="W2057" s="492">
        <v>65</v>
      </c>
      <c r="X2057" t="s">
        <v>1245</v>
      </c>
      <c r="Y2057" t="s">
        <v>440</v>
      </c>
    </row>
    <row r="2058" spans="23:25">
      <c r="W2058" s="492">
        <v>65</v>
      </c>
      <c r="X2058" t="s">
        <v>1245</v>
      </c>
      <c r="Y2058" t="s">
        <v>440</v>
      </c>
    </row>
    <row r="2059" spans="23:25">
      <c r="W2059" s="492">
        <v>65</v>
      </c>
      <c r="X2059" t="s">
        <v>1245</v>
      </c>
      <c r="Y2059" t="s">
        <v>440</v>
      </c>
    </row>
    <row r="2060" spans="23:25">
      <c r="W2060" s="492">
        <v>65</v>
      </c>
      <c r="X2060" t="s">
        <v>1245</v>
      </c>
      <c r="Y2060" t="s">
        <v>440</v>
      </c>
    </row>
    <row r="2061" spans="23:25">
      <c r="W2061" s="492">
        <v>65</v>
      </c>
      <c r="X2061" t="s">
        <v>1245</v>
      </c>
      <c r="Y2061" t="s">
        <v>440</v>
      </c>
    </row>
    <row r="2062" spans="23:25">
      <c r="W2062" s="492">
        <v>65</v>
      </c>
      <c r="X2062" t="s">
        <v>1245</v>
      </c>
      <c r="Y2062" t="s">
        <v>440</v>
      </c>
    </row>
    <row r="2063" spans="23:25">
      <c r="W2063" s="492">
        <v>65</v>
      </c>
      <c r="X2063" t="s">
        <v>1245</v>
      </c>
      <c r="Y2063" t="s">
        <v>440</v>
      </c>
    </row>
    <row r="2064" spans="23:25">
      <c r="W2064" s="492">
        <v>65</v>
      </c>
      <c r="X2064" t="s">
        <v>1245</v>
      </c>
      <c r="Y2064" t="s">
        <v>440</v>
      </c>
    </row>
    <row r="2065" spans="23:25">
      <c r="W2065" s="492">
        <v>65</v>
      </c>
      <c r="X2065" t="s">
        <v>1245</v>
      </c>
      <c r="Y2065" t="s">
        <v>440</v>
      </c>
    </row>
    <row r="2066" spans="23:25">
      <c r="W2066" s="492">
        <v>65</v>
      </c>
      <c r="X2066" t="s">
        <v>1245</v>
      </c>
      <c r="Y2066" t="s">
        <v>440</v>
      </c>
    </row>
    <row r="2067" spans="23:25">
      <c r="W2067" s="492">
        <v>65</v>
      </c>
      <c r="X2067" t="s">
        <v>1245</v>
      </c>
      <c r="Y2067" t="s">
        <v>440</v>
      </c>
    </row>
    <row r="2068" spans="23:25">
      <c r="W2068" s="492">
        <v>65</v>
      </c>
      <c r="X2068" t="s">
        <v>1245</v>
      </c>
      <c r="Y2068" t="s">
        <v>440</v>
      </c>
    </row>
    <row r="2069" spans="23:25">
      <c r="W2069" s="492">
        <v>65</v>
      </c>
      <c r="X2069" t="s">
        <v>1245</v>
      </c>
      <c r="Y2069" t="s">
        <v>440</v>
      </c>
    </row>
    <row r="2070" spans="23:25">
      <c r="W2070" s="492">
        <v>65</v>
      </c>
      <c r="X2070" t="s">
        <v>1245</v>
      </c>
      <c r="Y2070" t="s">
        <v>440</v>
      </c>
    </row>
    <row r="2071" spans="23:25">
      <c r="W2071" s="492">
        <v>65</v>
      </c>
      <c r="X2071" t="s">
        <v>1245</v>
      </c>
      <c r="Y2071" t="s">
        <v>440</v>
      </c>
    </row>
    <row r="2072" spans="23:25">
      <c r="W2072" s="492">
        <v>65</v>
      </c>
      <c r="X2072" t="s">
        <v>1245</v>
      </c>
      <c r="Y2072" t="s">
        <v>440</v>
      </c>
    </row>
    <row r="2073" spans="23:25">
      <c r="W2073" s="492">
        <v>65</v>
      </c>
      <c r="X2073" t="s">
        <v>1245</v>
      </c>
      <c r="Y2073" t="s">
        <v>440</v>
      </c>
    </row>
    <row r="2074" spans="23:25">
      <c r="W2074" s="492">
        <v>65</v>
      </c>
      <c r="X2074" t="s">
        <v>1245</v>
      </c>
      <c r="Y2074" t="s">
        <v>440</v>
      </c>
    </row>
    <row r="2075" spans="23:25">
      <c r="W2075" s="492">
        <v>65</v>
      </c>
      <c r="X2075" t="s">
        <v>1245</v>
      </c>
      <c r="Y2075" t="s">
        <v>440</v>
      </c>
    </row>
    <row r="2076" spans="23:25">
      <c r="W2076" s="492">
        <v>65</v>
      </c>
      <c r="X2076" t="s">
        <v>1245</v>
      </c>
      <c r="Y2076" t="s">
        <v>440</v>
      </c>
    </row>
    <row r="2077" spans="23:25">
      <c r="W2077" s="492">
        <v>65</v>
      </c>
      <c r="X2077" t="s">
        <v>1245</v>
      </c>
      <c r="Y2077" t="s">
        <v>440</v>
      </c>
    </row>
    <row r="2078" spans="23:25">
      <c r="W2078" s="492">
        <v>65</v>
      </c>
      <c r="X2078" t="s">
        <v>1245</v>
      </c>
      <c r="Y2078" t="s">
        <v>440</v>
      </c>
    </row>
    <row r="2079" spans="23:25">
      <c r="W2079" s="492">
        <v>65</v>
      </c>
      <c r="X2079" t="s">
        <v>1245</v>
      </c>
      <c r="Y2079" t="s">
        <v>440</v>
      </c>
    </row>
    <row r="2080" spans="23:25">
      <c r="W2080" s="492">
        <v>65</v>
      </c>
      <c r="X2080" t="s">
        <v>1245</v>
      </c>
      <c r="Y2080" t="s">
        <v>440</v>
      </c>
    </row>
    <row r="2081" spans="23:25">
      <c r="W2081" s="492">
        <v>65</v>
      </c>
      <c r="X2081" t="s">
        <v>1245</v>
      </c>
      <c r="Y2081" t="s">
        <v>440</v>
      </c>
    </row>
    <row r="2082" spans="23:25">
      <c r="W2082" s="492">
        <v>65</v>
      </c>
      <c r="X2082" t="s">
        <v>1245</v>
      </c>
      <c r="Y2082" t="s">
        <v>440</v>
      </c>
    </row>
    <row r="2083" spans="23:25">
      <c r="W2083" s="492">
        <v>65</v>
      </c>
      <c r="X2083" t="s">
        <v>1245</v>
      </c>
      <c r="Y2083" t="s">
        <v>440</v>
      </c>
    </row>
    <row r="2084" spans="23:25">
      <c r="W2084" s="492">
        <v>65</v>
      </c>
      <c r="X2084" t="s">
        <v>1245</v>
      </c>
      <c r="Y2084" t="s">
        <v>440</v>
      </c>
    </row>
    <row r="2085" spans="23:25">
      <c r="W2085" s="492">
        <v>65</v>
      </c>
      <c r="X2085" t="s">
        <v>1245</v>
      </c>
      <c r="Y2085" t="s">
        <v>440</v>
      </c>
    </row>
    <row r="2086" spans="23:25">
      <c r="W2086" s="492">
        <v>65</v>
      </c>
      <c r="X2086" t="s">
        <v>1245</v>
      </c>
      <c r="Y2086" t="s">
        <v>440</v>
      </c>
    </row>
    <row r="2087" spans="23:25">
      <c r="W2087" s="492">
        <v>65</v>
      </c>
      <c r="X2087" t="s">
        <v>1245</v>
      </c>
      <c r="Y2087" t="s">
        <v>440</v>
      </c>
    </row>
    <row r="2088" spans="23:25">
      <c r="W2088" s="492">
        <v>65</v>
      </c>
      <c r="X2088" t="s">
        <v>1245</v>
      </c>
      <c r="Y2088" t="s">
        <v>440</v>
      </c>
    </row>
    <row r="2089" spans="23:25">
      <c r="W2089" s="492">
        <v>65</v>
      </c>
      <c r="X2089" t="s">
        <v>1245</v>
      </c>
      <c r="Y2089" t="s">
        <v>440</v>
      </c>
    </row>
    <row r="2090" spans="23:25">
      <c r="W2090" s="492">
        <v>65</v>
      </c>
      <c r="X2090" t="s">
        <v>1245</v>
      </c>
      <c r="Y2090" t="s">
        <v>440</v>
      </c>
    </row>
    <row r="2091" spans="23:25">
      <c r="W2091" s="492">
        <v>65</v>
      </c>
      <c r="X2091" t="s">
        <v>1245</v>
      </c>
      <c r="Y2091" t="s">
        <v>440</v>
      </c>
    </row>
    <row r="2092" spans="23:25">
      <c r="W2092" s="492">
        <v>65</v>
      </c>
      <c r="X2092" t="s">
        <v>1245</v>
      </c>
      <c r="Y2092" t="s">
        <v>440</v>
      </c>
    </row>
    <row r="2093" spans="23:25">
      <c r="W2093" s="492">
        <v>65</v>
      </c>
      <c r="X2093" t="s">
        <v>1245</v>
      </c>
      <c r="Y2093" t="s">
        <v>440</v>
      </c>
    </row>
    <row r="2094" spans="23:25">
      <c r="W2094" s="492">
        <v>65</v>
      </c>
      <c r="X2094" t="s">
        <v>1245</v>
      </c>
      <c r="Y2094" t="s">
        <v>440</v>
      </c>
    </row>
    <row r="2095" spans="23:25">
      <c r="W2095" s="492">
        <v>65</v>
      </c>
      <c r="X2095" t="s">
        <v>1245</v>
      </c>
      <c r="Y2095" t="s">
        <v>440</v>
      </c>
    </row>
    <row r="2096" spans="23:25">
      <c r="W2096" s="492">
        <v>65</v>
      </c>
      <c r="X2096" t="s">
        <v>1245</v>
      </c>
      <c r="Y2096" t="s">
        <v>440</v>
      </c>
    </row>
    <row r="2097" spans="23:25">
      <c r="W2097" s="492">
        <v>65</v>
      </c>
      <c r="X2097" t="s">
        <v>1245</v>
      </c>
      <c r="Y2097" t="s">
        <v>440</v>
      </c>
    </row>
    <row r="2098" spans="23:25">
      <c r="W2098" s="492">
        <v>65</v>
      </c>
      <c r="X2098" t="s">
        <v>1245</v>
      </c>
      <c r="Y2098" t="s">
        <v>440</v>
      </c>
    </row>
    <row r="2099" spans="23:25">
      <c r="W2099" s="492">
        <v>65</v>
      </c>
      <c r="X2099" t="s">
        <v>1245</v>
      </c>
      <c r="Y2099" t="s">
        <v>440</v>
      </c>
    </row>
    <row r="2100" spans="23:25">
      <c r="W2100" s="492">
        <v>65</v>
      </c>
      <c r="X2100" t="s">
        <v>1245</v>
      </c>
      <c r="Y2100" t="s">
        <v>440</v>
      </c>
    </row>
    <row r="2101" spans="23:25">
      <c r="W2101" s="504"/>
    </row>
    <row r="2102" spans="23:25">
      <c r="W2102" s="412">
        <v>66</v>
      </c>
      <c r="X2102" t="s">
        <v>1110</v>
      </c>
    </row>
    <row r="2103" spans="23:25">
      <c r="W2103" s="412">
        <v>66</v>
      </c>
      <c r="X2103" t="s">
        <v>1110</v>
      </c>
    </row>
    <row r="2104" spans="23:25">
      <c r="W2104" s="412">
        <v>66</v>
      </c>
      <c r="X2104" t="s">
        <v>1110</v>
      </c>
    </row>
    <row r="2105" spans="23:25">
      <c r="W2105" s="412">
        <v>66</v>
      </c>
      <c r="X2105" t="s">
        <v>1110</v>
      </c>
    </row>
    <row r="2106" spans="23:25">
      <c r="W2106" s="412">
        <v>66</v>
      </c>
      <c r="X2106" t="s">
        <v>1110</v>
      </c>
    </row>
    <row r="2107" spans="23:25">
      <c r="W2107" s="412">
        <v>66</v>
      </c>
      <c r="X2107" t="s">
        <v>1110</v>
      </c>
    </row>
    <row r="2108" spans="23:25">
      <c r="W2108" s="412">
        <v>66</v>
      </c>
      <c r="X2108" t="s">
        <v>1110</v>
      </c>
    </row>
    <row r="2109" spans="23:25">
      <c r="W2109" s="412">
        <v>66</v>
      </c>
      <c r="X2109" t="s">
        <v>1110</v>
      </c>
    </row>
    <row r="2110" spans="23:25">
      <c r="W2110" s="504"/>
    </row>
    <row r="2111" spans="23:25">
      <c r="W2111" s="412">
        <v>68</v>
      </c>
      <c r="X2111" t="s">
        <v>444</v>
      </c>
    </row>
    <row r="2112" spans="23:25">
      <c r="W2112" s="412">
        <v>68</v>
      </c>
      <c r="X2112" t="s">
        <v>444</v>
      </c>
    </row>
    <row r="2113" spans="23:24">
      <c r="W2113" s="412">
        <v>68</v>
      </c>
      <c r="X2113" t="s">
        <v>444</v>
      </c>
    </row>
    <row r="2114" spans="23:24">
      <c r="W2114" s="412">
        <v>68</v>
      </c>
      <c r="X2114" t="s">
        <v>444</v>
      </c>
    </row>
    <row r="2115" spans="23:24">
      <c r="W2115" s="412">
        <v>68</v>
      </c>
      <c r="X2115" t="s">
        <v>444</v>
      </c>
    </row>
    <row r="2116" spans="23:24">
      <c r="W2116" s="412">
        <v>68</v>
      </c>
      <c r="X2116" t="s">
        <v>444</v>
      </c>
    </row>
    <row r="2117" spans="23:24">
      <c r="W2117" s="412">
        <v>68</v>
      </c>
      <c r="X2117" t="s">
        <v>444</v>
      </c>
    </row>
    <row r="2118" spans="23:24">
      <c r="W2118" s="412">
        <v>68</v>
      </c>
      <c r="X2118" t="s">
        <v>444</v>
      </c>
    </row>
    <row r="2119" spans="23:24">
      <c r="W2119" s="412">
        <v>68</v>
      </c>
      <c r="X2119" t="s">
        <v>444</v>
      </c>
    </row>
    <row r="2120" spans="23:24">
      <c r="W2120" s="412">
        <v>68</v>
      </c>
      <c r="X2120" t="s">
        <v>444</v>
      </c>
    </row>
    <row r="2121" spans="23:24">
      <c r="W2121" s="412">
        <v>68</v>
      </c>
      <c r="X2121" t="s">
        <v>444</v>
      </c>
    </row>
    <row r="2122" spans="23:24">
      <c r="W2122" s="412">
        <v>68</v>
      </c>
      <c r="X2122" t="s">
        <v>444</v>
      </c>
    </row>
    <row r="2123" spans="23:24">
      <c r="W2123" s="412">
        <v>68</v>
      </c>
      <c r="X2123" t="s">
        <v>444</v>
      </c>
    </row>
    <row r="2124" spans="23:24">
      <c r="W2124" s="412">
        <v>68</v>
      </c>
      <c r="X2124" t="s">
        <v>444</v>
      </c>
    </row>
    <row r="2125" spans="23:24">
      <c r="W2125" s="412">
        <v>68</v>
      </c>
      <c r="X2125" t="s">
        <v>444</v>
      </c>
    </row>
    <row r="2126" spans="23:24">
      <c r="W2126" s="412">
        <v>68</v>
      </c>
      <c r="X2126" t="s">
        <v>444</v>
      </c>
    </row>
    <row r="2127" spans="23:24">
      <c r="W2127" s="412">
        <v>68</v>
      </c>
      <c r="X2127" t="s">
        <v>444</v>
      </c>
    </row>
    <row r="2128" spans="23:24">
      <c r="W2128" s="412">
        <v>68</v>
      </c>
      <c r="X2128" t="s">
        <v>444</v>
      </c>
    </row>
    <row r="2129" spans="23:24">
      <c r="W2129" s="412">
        <v>68</v>
      </c>
      <c r="X2129" t="s">
        <v>444</v>
      </c>
    </row>
    <row r="2130" spans="23:24">
      <c r="W2130" s="412">
        <v>68</v>
      </c>
      <c r="X2130" t="s">
        <v>444</v>
      </c>
    </row>
    <row r="2131" spans="23:24">
      <c r="W2131" s="412">
        <v>68</v>
      </c>
      <c r="X2131" t="s">
        <v>444</v>
      </c>
    </row>
    <row r="2132" spans="23:24">
      <c r="W2132" s="412">
        <v>68</v>
      </c>
      <c r="X2132" t="s">
        <v>444</v>
      </c>
    </row>
    <row r="2133" spans="23:24">
      <c r="W2133" s="412">
        <v>68</v>
      </c>
      <c r="X2133" t="s">
        <v>444</v>
      </c>
    </row>
    <row r="2134" spans="23:24">
      <c r="W2134" s="412">
        <v>68</v>
      </c>
      <c r="X2134" t="s">
        <v>444</v>
      </c>
    </row>
    <row r="2135" spans="23:24">
      <c r="W2135" s="412">
        <v>68</v>
      </c>
      <c r="X2135" t="s">
        <v>444</v>
      </c>
    </row>
    <row r="2136" spans="23:24">
      <c r="W2136" s="412">
        <v>68</v>
      </c>
      <c r="X2136" t="s">
        <v>444</v>
      </c>
    </row>
    <row r="2137" spans="23:24">
      <c r="W2137" s="412">
        <v>68</v>
      </c>
      <c r="X2137" t="s">
        <v>444</v>
      </c>
    </row>
    <row r="2138" spans="23:24">
      <c r="W2138" s="412">
        <v>68</v>
      </c>
      <c r="X2138" t="s">
        <v>444</v>
      </c>
    </row>
    <row r="2139" spans="23:24">
      <c r="W2139" s="412">
        <v>68</v>
      </c>
      <c r="X2139" t="s">
        <v>444</v>
      </c>
    </row>
    <row r="2140" spans="23:24">
      <c r="W2140" s="412">
        <v>68</v>
      </c>
      <c r="X2140" t="s">
        <v>444</v>
      </c>
    </row>
    <row r="2141" spans="23:24">
      <c r="W2141" s="412">
        <v>68</v>
      </c>
      <c r="X2141" t="s">
        <v>444</v>
      </c>
    </row>
    <row r="2142" spans="23:24">
      <c r="W2142" s="412">
        <v>68</v>
      </c>
      <c r="X2142" t="s">
        <v>444</v>
      </c>
    </row>
    <row r="2143" spans="23:24">
      <c r="W2143" s="412">
        <v>68</v>
      </c>
      <c r="X2143" t="s">
        <v>444</v>
      </c>
    </row>
    <row r="2144" spans="23:24">
      <c r="W2144" s="412">
        <v>68</v>
      </c>
      <c r="X2144" t="s">
        <v>444</v>
      </c>
    </row>
    <row r="2145" spans="23:24">
      <c r="W2145" s="412">
        <v>68</v>
      </c>
      <c r="X2145" t="s">
        <v>444</v>
      </c>
    </row>
    <row r="2146" spans="23:24">
      <c r="W2146" s="412">
        <v>68</v>
      </c>
      <c r="X2146" t="s">
        <v>444</v>
      </c>
    </row>
    <row r="2147" spans="23:24">
      <c r="W2147" s="412">
        <v>68</v>
      </c>
      <c r="X2147" t="s">
        <v>444</v>
      </c>
    </row>
    <row r="2148" spans="23:24">
      <c r="W2148" s="412">
        <v>68</v>
      </c>
      <c r="X2148" t="s">
        <v>444</v>
      </c>
    </row>
    <row r="2149" spans="23:24">
      <c r="W2149" s="412">
        <v>68</v>
      </c>
      <c r="X2149" t="s">
        <v>444</v>
      </c>
    </row>
    <row r="2150" spans="23:24">
      <c r="W2150" s="412">
        <v>68</v>
      </c>
      <c r="X2150" t="s">
        <v>444</v>
      </c>
    </row>
    <row r="2151" spans="23:24">
      <c r="W2151" s="412">
        <v>68</v>
      </c>
      <c r="X2151" t="s">
        <v>444</v>
      </c>
    </row>
    <row r="2152" spans="23:24">
      <c r="W2152" s="412">
        <v>68</v>
      </c>
      <c r="X2152" t="s">
        <v>444</v>
      </c>
    </row>
    <row r="2153" spans="23:24">
      <c r="W2153" s="412">
        <v>68</v>
      </c>
      <c r="X2153" t="s">
        <v>444</v>
      </c>
    </row>
    <row r="2154" spans="23:24">
      <c r="W2154" s="412">
        <v>68</v>
      </c>
      <c r="X2154" t="s">
        <v>444</v>
      </c>
    </row>
    <row r="2155" spans="23:24">
      <c r="W2155" s="412">
        <v>68</v>
      </c>
      <c r="X2155" t="s">
        <v>444</v>
      </c>
    </row>
    <row r="2156" spans="23:24">
      <c r="W2156" s="412">
        <v>68</v>
      </c>
      <c r="X2156" t="s">
        <v>444</v>
      </c>
    </row>
    <row r="2157" spans="23:24">
      <c r="W2157" s="412">
        <v>68</v>
      </c>
      <c r="X2157" t="s">
        <v>444</v>
      </c>
    </row>
    <row r="2158" spans="23:24">
      <c r="W2158" s="412">
        <v>68</v>
      </c>
      <c r="X2158" t="s">
        <v>444</v>
      </c>
    </row>
    <row r="2159" spans="23:24">
      <c r="W2159" s="412">
        <v>68</v>
      </c>
      <c r="X2159" t="s">
        <v>444</v>
      </c>
    </row>
    <row r="2160" spans="23:24">
      <c r="W2160" s="412">
        <v>68</v>
      </c>
      <c r="X2160" t="s">
        <v>444</v>
      </c>
    </row>
    <row r="2161" spans="23:25">
      <c r="W2161" s="412">
        <v>68</v>
      </c>
      <c r="X2161" t="s">
        <v>444</v>
      </c>
    </row>
    <row r="2162" spans="23:25">
      <c r="W2162" s="412">
        <v>68</v>
      </c>
      <c r="X2162" t="s">
        <v>444</v>
      </c>
    </row>
    <row r="2163" spans="23:25">
      <c r="W2163" s="412">
        <v>68</v>
      </c>
      <c r="X2163" t="s">
        <v>444</v>
      </c>
    </row>
    <row r="2164" spans="23:25">
      <c r="W2164" s="412">
        <v>68</v>
      </c>
      <c r="X2164" t="s">
        <v>444</v>
      </c>
    </row>
    <row r="2165" spans="23:25">
      <c r="W2165" s="412">
        <v>68</v>
      </c>
      <c r="X2165" t="s">
        <v>444</v>
      </c>
    </row>
    <row r="2166" spans="23:25">
      <c r="W2166" s="412">
        <v>68</v>
      </c>
      <c r="X2166" t="s">
        <v>444</v>
      </c>
    </row>
    <row r="2167" spans="23:25">
      <c r="W2167" s="412">
        <v>68</v>
      </c>
      <c r="X2167" t="s">
        <v>444</v>
      </c>
    </row>
    <row r="2168" spans="23:25">
      <c r="W2168" s="412">
        <v>68</v>
      </c>
      <c r="X2168" t="s">
        <v>444</v>
      </c>
    </row>
    <row r="2169" spans="23:25">
      <c r="W2169" s="412">
        <v>68</v>
      </c>
      <c r="X2169" t="s">
        <v>444</v>
      </c>
    </row>
    <row r="2170" spans="23:25">
      <c r="W2170" s="412">
        <v>68</v>
      </c>
      <c r="X2170" t="s">
        <v>444</v>
      </c>
    </row>
    <row r="2171" spans="23:25">
      <c r="W2171" s="412">
        <v>68</v>
      </c>
      <c r="X2171" t="s">
        <v>444</v>
      </c>
    </row>
    <row r="2172" spans="23:25">
      <c r="W2172" s="412">
        <v>68</v>
      </c>
      <c r="X2172" t="s">
        <v>444</v>
      </c>
    </row>
    <row r="2173" spans="23:25">
      <c r="W2173" s="504"/>
    </row>
    <row r="2174" spans="23:25">
      <c r="W2174" s="492">
        <v>69</v>
      </c>
      <c r="X2174" t="s">
        <v>1246</v>
      </c>
      <c r="Y2174" t="s">
        <v>1289</v>
      </c>
    </row>
    <row r="2175" spans="23:25">
      <c r="W2175" s="492">
        <v>69</v>
      </c>
      <c r="X2175" t="s">
        <v>1246</v>
      </c>
      <c r="Y2175" t="s">
        <v>1289</v>
      </c>
    </row>
    <row r="2176" spans="23:25">
      <c r="W2176" s="492">
        <v>69</v>
      </c>
      <c r="X2176" t="s">
        <v>1246</v>
      </c>
      <c r="Y2176" t="s">
        <v>1289</v>
      </c>
    </row>
    <row r="2177" spans="23:25">
      <c r="W2177" s="492">
        <v>69</v>
      </c>
      <c r="X2177" t="s">
        <v>1246</v>
      </c>
      <c r="Y2177" t="s">
        <v>1289</v>
      </c>
    </row>
    <row r="2178" spans="23:25">
      <c r="W2178" s="492">
        <v>69</v>
      </c>
      <c r="X2178" t="s">
        <v>1246</v>
      </c>
      <c r="Y2178" t="s">
        <v>1289</v>
      </c>
    </row>
    <row r="2179" spans="23:25">
      <c r="W2179" s="492">
        <v>69</v>
      </c>
      <c r="X2179" t="s">
        <v>1246</v>
      </c>
      <c r="Y2179" t="s">
        <v>1289</v>
      </c>
    </row>
    <row r="2180" spans="23:25">
      <c r="W2180" s="492">
        <v>69</v>
      </c>
      <c r="X2180" t="s">
        <v>1246</v>
      </c>
      <c r="Y2180" t="s">
        <v>1289</v>
      </c>
    </row>
    <row r="2181" spans="23:25">
      <c r="W2181" s="492">
        <v>69</v>
      </c>
      <c r="X2181" t="s">
        <v>1246</v>
      </c>
      <c r="Y2181" t="s">
        <v>1289</v>
      </c>
    </row>
    <row r="2182" spans="23:25">
      <c r="W2182" s="492">
        <v>69</v>
      </c>
      <c r="X2182" t="s">
        <v>1246</v>
      </c>
      <c r="Y2182" t="s">
        <v>1289</v>
      </c>
    </row>
    <row r="2183" spans="23:25">
      <c r="W2183" s="492">
        <v>69</v>
      </c>
      <c r="X2183" t="s">
        <v>1246</v>
      </c>
      <c r="Y2183" t="s">
        <v>1289</v>
      </c>
    </row>
    <row r="2184" spans="23:25">
      <c r="W2184" s="492">
        <v>69</v>
      </c>
      <c r="X2184" t="s">
        <v>1246</v>
      </c>
      <c r="Y2184" t="s">
        <v>1289</v>
      </c>
    </row>
    <row r="2185" spans="23:25">
      <c r="W2185" s="492">
        <v>69</v>
      </c>
      <c r="X2185" t="s">
        <v>1246</v>
      </c>
      <c r="Y2185" t="s">
        <v>1289</v>
      </c>
    </row>
    <row r="2186" spans="23:25">
      <c r="W2186" s="492">
        <v>69</v>
      </c>
      <c r="X2186" t="s">
        <v>1246</v>
      </c>
      <c r="Y2186" t="s">
        <v>1289</v>
      </c>
    </row>
    <row r="2187" spans="23:25">
      <c r="W2187" s="492">
        <v>69</v>
      </c>
      <c r="X2187" t="s">
        <v>1246</v>
      </c>
      <c r="Y2187" t="s">
        <v>1289</v>
      </c>
    </row>
    <row r="2188" spans="23:25">
      <c r="W2188" s="492">
        <v>69</v>
      </c>
      <c r="X2188" t="s">
        <v>1246</v>
      </c>
      <c r="Y2188" t="s">
        <v>1289</v>
      </c>
    </row>
    <row r="2189" spans="23:25">
      <c r="W2189" s="492">
        <v>69</v>
      </c>
      <c r="X2189" t="s">
        <v>1246</v>
      </c>
      <c r="Y2189" t="s">
        <v>1289</v>
      </c>
    </row>
    <row r="2190" spans="23:25">
      <c r="W2190" s="492">
        <v>69</v>
      </c>
      <c r="X2190" t="s">
        <v>1246</v>
      </c>
      <c r="Y2190" t="s">
        <v>1289</v>
      </c>
    </row>
    <row r="2191" spans="23:25">
      <c r="W2191" s="492">
        <v>69</v>
      </c>
      <c r="X2191" t="s">
        <v>1246</v>
      </c>
      <c r="Y2191" t="s">
        <v>1289</v>
      </c>
    </row>
    <row r="2192" spans="23:25">
      <c r="W2192" s="492">
        <v>69</v>
      </c>
      <c r="X2192" t="s">
        <v>1246</v>
      </c>
      <c r="Y2192" t="s">
        <v>1289</v>
      </c>
    </row>
    <row r="2193" spans="23:25">
      <c r="W2193" s="492">
        <v>69</v>
      </c>
      <c r="X2193" t="s">
        <v>1246</v>
      </c>
      <c r="Y2193" t="s">
        <v>1289</v>
      </c>
    </row>
    <row r="2194" spans="23:25">
      <c r="W2194" s="492">
        <v>69</v>
      </c>
      <c r="X2194" t="s">
        <v>1246</v>
      </c>
      <c r="Y2194" t="s">
        <v>1289</v>
      </c>
    </row>
    <row r="2195" spans="23:25">
      <c r="W2195" s="492">
        <v>69</v>
      </c>
      <c r="X2195" t="s">
        <v>1246</v>
      </c>
      <c r="Y2195" t="s">
        <v>1289</v>
      </c>
    </row>
    <row r="2196" spans="23:25">
      <c r="W2196" s="492">
        <v>69</v>
      </c>
      <c r="X2196" t="s">
        <v>1246</v>
      </c>
      <c r="Y2196" t="s">
        <v>1289</v>
      </c>
    </row>
    <row r="2197" spans="23:25">
      <c r="W2197" s="492">
        <v>69</v>
      </c>
      <c r="X2197" t="s">
        <v>1246</v>
      </c>
      <c r="Y2197" t="s">
        <v>1289</v>
      </c>
    </row>
    <row r="2198" spans="23:25">
      <c r="W2198" s="492">
        <v>69</v>
      </c>
      <c r="X2198" t="s">
        <v>1246</v>
      </c>
      <c r="Y2198" t="s">
        <v>1289</v>
      </c>
    </row>
    <row r="2199" spans="23:25">
      <c r="W2199" s="492">
        <v>69</v>
      </c>
      <c r="X2199" t="s">
        <v>1246</v>
      </c>
      <c r="Y2199" t="s">
        <v>1289</v>
      </c>
    </row>
    <row r="2200" spans="23:25">
      <c r="W2200" s="492">
        <v>69</v>
      </c>
      <c r="X2200" t="s">
        <v>1246</v>
      </c>
      <c r="Y2200" t="s">
        <v>1289</v>
      </c>
    </row>
    <row r="2201" spans="23:25">
      <c r="W2201" s="492">
        <v>69</v>
      </c>
      <c r="X2201" t="s">
        <v>1246</v>
      </c>
      <c r="Y2201" t="s">
        <v>1289</v>
      </c>
    </row>
    <row r="2202" spans="23:25">
      <c r="W2202" s="492">
        <v>69</v>
      </c>
      <c r="X2202" t="s">
        <v>1246</v>
      </c>
      <c r="Y2202" t="s">
        <v>1289</v>
      </c>
    </row>
    <row r="2203" spans="23:25">
      <c r="W2203" s="492">
        <v>69</v>
      </c>
      <c r="X2203" t="s">
        <v>1246</v>
      </c>
      <c r="Y2203" t="s">
        <v>1289</v>
      </c>
    </row>
    <row r="2204" spans="23:25">
      <c r="W2204" s="492">
        <v>69</v>
      </c>
      <c r="X2204" t="s">
        <v>1246</v>
      </c>
      <c r="Y2204" t="s">
        <v>1289</v>
      </c>
    </row>
    <row r="2205" spans="23:25">
      <c r="W2205" s="492">
        <v>69</v>
      </c>
      <c r="X2205" t="s">
        <v>1246</v>
      </c>
      <c r="Y2205" t="s">
        <v>1289</v>
      </c>
    </row>
    <row r="2206" spans="23:25">
      <c r="W2206" s="492">
        <v>69</v>
      </c>
      <c r="X2206" t="s">
        <v>1246</v>
      </c>
      <c r="Y2206" t="s">
        <v>1289</v>
      </c>
    </row>
    <row r="2207" spans="23:25">
      <c r="W2207" s="492">
        <v>69</v>
      </c>
      <c r="X2207" t="s">
        <v>1246</v>
      </c>
      <c r="Y2207" t="s">
        <v>1289</v>
      </c>
    </row>
    <row r="2208" spans="23:25">
      <c r="W2208" s="492">
        <v>69</v>
      </c>
      <c r="X2208" t="s">
        <v>1246</v>
      </c>
      <c r="Y2208" t="s">
        <v>1289</v>
      </c>
    </row>
    <row r="2209" spans="23:25">
      <c r="W2209" s="492">
        <v>69</v>
      </c>
      <c r="X2209" t="s">
        <v>1246</v>
      </c>
      <c r="Y2209" t="s">
        <v>1289</v>
      </c>
    </row>
    <row r="2210" spans="23:25">
      <c r="W2210" s="492">
        <v>69</v>
      </c>
      <c r="X2210" t="s">
        <v>1246</v>
      </c>
      <c r="Y2210" t="s">
        <v>1289</v>
      </c>
    </row>
    <row r="2211" spans="23:25">
      <c r="W2211" s="492">
        <v>69</v>
      </c>
      <c r="X2211" t="s">
        <v>1246</v>
      </c>
      <c r="Y2211" t="s">
        <v>1289</v>
      </c>
    </row>
    <row r="2212" spans="23:25">
      <c r="W2212" s="492">
        <v>69</v>
      </c>
      <c r="X2212" t="s">
        <v>1246</v>
      </c>
      <c r="Y2212" t="s">
        <v>1289</v>
      </c>
    </row>
    <row r="2213" spans="23:25">
      <c r="W2213" s="492">
        <v>69</v>
      </c>
      <c r="X2213" t="s">
        <v>1246</v>
      </c>
      <c r="Y2213" t="s">
        <v>1289</v>
      </c>
    </row>
    <row r="2214" spans="23:25">
      <c r="W2214" s="492">
        <v>69</v>
      </c>
      <c r="X2214" t="s">
        <v>1246</v>
      </c>
      <c r="Y2214" t="s">
        <v>1289</v>
      </c>
    </row>
    <row r="2215" spans="23:25">
      <c r="W2215" s="492">
        <v>69</v>
      </c>
      <c r="X2215" t="s">
        <v>1246</v>
      </c>
      <c r="Y2215" t="s">
        <v>1289</v>
      </c>
    </row>
    <row r="2216" spans="23:25">
      <c r="W2216" s="492">
        <v>69</v>
      </c>
      <c r="X2216" t="s">
        <v>1246</v>
      </c>
      <c r="Y2216" t="s">
        <v>1289</v>
      </c>
    </row>
    <row r="2217" spans="23:25">
      <c r="W2217" s="492">
        <v>69</v>
      </c>
      <c r="X2217" t="s">
        <v>1246</v>
      </c>
      <c r="Y2217" t="s">
        <v>1289</v>
      </c>
    </row>
    <row r="2218" spans="23:25">
      <c r="W2218" s="492">
        <v>69</v>
      </c>
      <c r="X2218" t="s">
        <v>1246</v>
      </c>
      <c r="Y2218" t="s">
        <v>1289</v>
      </c>
    </row>
    <row r="2219" spans="23:25">
      <c r="W2219" s="492">
        <v>69</v>
      </c>
      <c r="X2219" t="s">
        <v>1246</v>
      </c>
      <c r="Y2219" t="s">
        <v>1289</v>
      </c>
    </row>
    <row r="2220" spans="23:25">
      <c r="W2220" s="492">
        <v>69</v>
      </c>
      <c r="X2220" t="s">
        <v>1246</v>
      </c>
      <c r="Y2220" t="s">
        <v>1289</v>
      </c>
    </row>
    <row r="2221" spans="23:25">
      <c r="W2221" s="492">
        <v>69</v>
      </c>
      <c r="X2221" t="s">
        <v>1246</v>
      </c>
      <c r="Y2221" t="s">
        <v>1289</v>
      </c>
    </row>
    <row r="2222" spans="23:25">
      <c r="W2222" s="492">
        <v>69</v>
      </c>
      <c r="X2222" t="s">
        <v>1246</v>
      </c>
      <c r="Y2222" t="s">
        <v>1289</v>
      </c>
    </row>
    <row r="2223" spans="23:25">
      <c r="W2223" s="492">
        <v>69</v>
      </c>
      <c r="X2223" t="s">
        <v>1246</v>
      </c>
      <c r="Y2223" t="s">
        <v>1289</v>
      </c>
    </row>
    <row r="2224" spans="23:25">
      <c r="W2224" s="492">
        <v>69</v>
      </c>
      <c r="X2224" t="s">
        <v>1246</v>
      </c>
      <c r="Y2224" t="s">
        <v>1289</v>
      </c>
    </row>
    <row r="2225" spans="23:25">
      <c r="W2225" s="492">
        <v>69</v>
      </c>
      <c r="X2225" t="s">
        <v>1246</v>
      </c>
      <c r="Y2225" t="s">
        <v>1289</v>
      </c>
    </row>
    <row r="2226" spans="23:25">
      <c r="W2226" s="492">
        <v>69</v>
      </c>
      <c r="X2226" t="s">
        <v>1246</v>
      </c>
      <c r="Y2226" t="s">
        <v>1289</v>
      </c>
    </row>
    <row r="2227" spans="23:25">
      <c r="W2227" s="492">
        <v>69</v>
      </c>
      <c r="X2227" t="s">
        <v>1246</v>
      </c>
      <c r="Y2227" t="s">
        <v>1289</v>
      </c>
    </row>
    <row r="2228" spans="23:25">
      <c r="W2228" s="492">
        <v>69</v>
      </c>
      <c r="X2228" t="s">
        <v>1246</v>
      </c>
      <c r="Y2228" t="s">
        <v>1289</v>
      </c>
    </row>
    <row r="2229" spans="23:25">
      <c r="W2229" s="492">
        <v>69</v>
      </c>
      <c r="X2229" t="s">
        <v>1246</v>
      </c>
      <c r="Y2229" t="s">
        <v>1289</v>
      </c>
    </row>
    <row r="2230" spans="23:25">
      <c r="W2230" s="492">
        <v>69</v>
      </c>
      <c r="X2230" t="s">
        <v>1246</v>
      </c>
      <c r="Y2230" t="s">
        <v>1289</v>
      </c>
    </row>
    <row r="2231" spans="23:25">
      <c r="W2231" s="492">
        <v>69</v>
      </c>
      <c r="X2231" t="s">
        <v>1246</v>
      </c>
      <c r="Y2231" t="s">
        <v>1289</v>
      </c>
    </row>
    <row r="2232" spans="23:25">
      <c r="W2232" s="492">
        <v>69</v>
      </c>
      <c r="X2232" t="s">
        <v>1246</v>
      </c>
      <c r="Y2232" t="s">
        <v>1289</v>
      </c>
    </row>
    <row r="2233" spans="23:25">
      <c r="W2233" s="492">
        <v>69</v>
      </c>
      <c r="X2233" t="s">
        <v>1246</v>
      </c>
      <c r="Y2233" t="s">
        <v>1289</v>
      </c>
    </row>
    <row r="2234" spans="23:25">
      <c r="W2234" s="492">
        <v>69</v>
      </c>
      <c r="X2234" t="s">
        <v>1246</v>
      </c>
      <c r="Y2234" t="s">
        <v>1289</v>
      </c>
    </row>
    <row r="2235" spans="23:25">
      <c r="W2235" s="492">
        <v>69</v>
      </c>
      <c r="X2235" t="s">
        <v>1246</v>
      </c>
      <c r="Y2235" t="s">
        <v>1289</v>
      </c>
    </row>
    <row r="2236" spans="23:25">
      <c r="W2236" s="492">
        <v>69</v>
      </c>
      <c r="X2236" t="s">
        <v>1246</v>
      </c>
      <c r="Y2236" t="s">
        <v>1289</v>
      </c>
    </row>
    <row r="2237" spans="23:25">
      <c r="W2237" s="492">
        <v>69</v>
      </c>
      <c r="X2237" t="s">
        <v>1246</v>
      </c>
      <c r="Y2237" t="s">
        <v>1289</v>
      </c>
    </row>
    <row r="2238" spans="23:25">
      <c r="W2238" s="492">
        <v>69</v>
      </c>
      <c r="X2238" t="s">
        <v>1246</v>
      </c>
      <c r="Y2238" t="s">
        <v>1289</v>
      </c>
    </row>
    <row r="2239" spans="23:25">
      <c r="W2239" s="492">
        <v>69</v>
      </c>
      <c r="X2239" t="s">
        <v>1246</v>
      </c>
      <c r="Y2239" t="s">
        <v>1289</v>
      </c>
    </row>
    <row r="2240" spans="23:25">
      <c r="W2240" s="492">
        <v>69</v>
      </c>
      <c r="X2240" t="s">
        <v>1246</v>
      </c>
      <c r="Y2240" t="s">
        <v>1289</v>
      </c>
    </row>
    <row r="2241" spans="23:25">
      <c r="W2241" s="492">
        <v>69</v>
      </c>
      <c r="X2241" t="s">
        <v>1246</v>
      </c>
      <c r="Y2241" t="s">
        <v>1289</v>
      </c>
    </row>
    <row r="2242" spans="23:25">
      <c r="W2242" s="492">
        <v>69</v>
      </c>
      <c r="X2242" t="s">
        <v>1246</v>
      </c>
      <c r="Y2242" t="s">
        <v>1289</v>
      </c>
    </row>
    <row r="2243" spans="23:25">
      <c r="W2243" s="492">
        <v>69</v>
      </c>
      <c r="X2243" t="s">
        <v>1246</v>
      </c>
      <c r="Y2243" t="s">
        <v>1289</v>
      </c>
    </row>
    <row r="2244" spans="23:25">
      <c r="W2244" s="492">
        <v>69</v>
      </c>
      <c r="X2244" t="s">
        <v>1246</v>
      </c>
      <c r="Y2244" t="s">
        <v>1289</v>
      </c>
    </row>
    <row r="2245" spans="23:25">
      <c r="W2245" s="492">
        <v>69</v>
      </c>
      <c r="X2245" t="s">
        <v>1246</v>
      </c>
      <c r="Y2245" t="s">
        <v>1289</v>
      </c>
    </row>
    <row r="2246" spans="23:25">
      <c r="W2246" s="492">
        <v>69</v>
      </c>
      <c r="X2246" t="s">
        <v>1246</v>
      </c>
      <c r="Y2246" t="s">
        <v>1289</v>
      </c>
    </row>
    <row r="2247" spans="23:25">
      <c r="W2247" s="492">
        <v>69</v>
      </c>
      <c r="X2247" t="s">
        <v>1246</v>
      </c>
      <c r="Y2247" t="s">
        <v>1289</v>
      </c>
    </row>
    <row r="2248" spans="23:25">
      <c r="W2248" s="492">
        <v>69</v>
      </c>
      <c r="X2248" t="s">
        <v>1246</v>
      </c>
      <c r="Y2248" t="s">
        <v>1289</v>
      </c>
    </row>
    <row r="2249" spans="23:25">
      <c r="W2249" s="492">
        <v>69</v>
      </c>
      <c r="X2249" t="s">
        <v>1246</v>
      </c>
      <c r="Y2249" t="s">
        <v>1289</v>
      </c>
    </row>
    <row r="2250" spans="23:25">
      <c r="W2250" s="492">
        <v>69</v>
      </c>
      <c r="X2250" t="s">
        <v>1246</v>
      </c>
      <c r="Y2250" t="s">
        <v>1289</v>
      </c>
    </row>
    <row r="2251" spans="23:25">
      <c r="W2251" s="492">
        <v>69</v>
      </c>
      <c r="X2251" t="s">
        <v>1246</v>
      </c>
      <c r="Y2251" t="s">
        <v>1289</v>
      </c>
    </row>
    <row r="2252" spans="23:25">
      <c r="W2252" s="492">
        <v>69</v>
      </c>
      <c r="X2252" t="s">
        <v>1246</v>
      </c>
      <c r="Y2252" t="s">
        <v>1289</v>
      </c>
    </row>
    <row r="2253" spans="23:25">
      <c r="W2253" s="492">
        <v>69</v>
      </c>
      <c r="X2253" t="s">
        <v>1246</v>
      </c>
      <c r="Y2253" t="s">
        <v>1289</v>
      </c>
    </row>
    <row r="2254" spans="23:25">
      <c r="W2254" s="492">
        <v>69</v>
      </c>
      <c r="X2254" t="s">
        <v>1246</v>
      </c>
      <c r="Y2254" t="s">
        <v>1289</v>
      </c>
    </row>
    <row r="2255" spans="23:25">
      <c r="W2255" s="492">
        <v>69</v>
      </c>
      <c r="X2255" t="s">
        <v>1246</v>
      </c>
      <c r="Y2255" t="s">
        <v>1289</v>
      </c>
    </row>
    <row r="2256" spans="23:25">
      <c r="W2256" s="492">
        <v>69</v>
      </c>
      <c r="X2256" t="s">
        <v>1246</v>
      </c>
      <c r="Y2256" t="s">
        <v>1289</v>
      </c>
    </row>
    <row r="2257" spans="23:25">
      <c r="W2257" s="492">
        <v>69</v>
      </c>
      <c r="X2257" t="s">
        <v>1246</v>
      </c>
      <c r="Y2257" t="s">
        <v>1289</v>
      </c>
    </row>
    <row r="2258" spans="23:25">
      <c r="W2258" s="492">
        <v>69</v>
      </c>
      <c r="X2258" t="s">
        <v>1246</v>
      </c>
      <c r="Y2258" t="s">
        <v>1289</v>
      </c>
    </row>
    <row r="2259" spans="23:25">
      <c r="W2259" s="492">
        <v>69</v>
      </c>
      <c r="X2259" t="s">
        <v>1246</v>
      </c>
      <c r="Y2259" t="s">
        <v>1289</v>
      </c>
    </row>
    <row r="2260" spans="23:25">
      <c r="W2260" s="492">
        <v>69</v>
      </c>
      <c r="X2260" t="s">
        <v>1246</v>
      </c>
      <c r="Y2260" t="s">
        <v>1289</v>
      </c>
    </row>
    <row r="2261" spans="23:25">
      <c r="W2261" s="492">
        <v>69</v>
      </c>
      <c r="X2261" t="s">
        <v>1246</v>
      </c>
      <c r="Y2261" t="s">
        <v>1289</v>
      </c>
    </row>
    <row r="2262" spans="23:25">
      <c r="W2262" s="492">
        <v>69</v>
      </c>
      <c r="X2262" t="s">
        <v>1246</v>
      </c>
      <c r="Y2262" t="s">
        <v>1289</v>
      </c>
    </row>
    <row r="2263" spans="23:25">
      <c r="W2263" s="492">
        <v>69</v>
      </c>
      <c r="X2263" t="s">
        <v>1246</v>
      </c>
      <c r="Y2263" t="s">
        <v>1289</v>
      </c>
    </row>
    <row r="2264" spans="23:25">
      <c r="W2264" s="492">
        <v>69</v>
      </c>
      <c r="X2264" t="s">
        <v>1246</v>
      </c>
      <c r="Y2264" t="s">
        <v>1289</v>
      </c>
    </row>
    <row r="2265" spans="23:25">
      <c r="W2265" s="492">
        <v>69</v>
      </c>
      <c r="X2265" t="s">
        <v>1246</v>
      </c>
      <c r="Y2265" t="s">
        <v>1289</v>
      </c>
    </row>
    <row r="2266" spans="23:25">
      <c r="W2266" s="492">
        <v>69</v>
      </c>
      <c r="X2266" t="s">
        <v>1246</v>
      </c>
      <c r="Y2266" t="s">
        <v>1289</v>
      </c>
    </row>
    <row r="2267" spans="23:25">
      <c r="W2267" s="492">
        <v>69</v>
      </c>
      <c r="X2267" t="s">
        <v>1246</v>
      </c>
      <c r="Y2267" t="s">
        <v>1289</v>
      </c>
    </row>
    <row r="2268" spans="23:25">
      <c r="W2268" s="492">
        <v>69</v>
      </c>
      <c r="X2268" t="s">
        <v>1246</v>
      </c>
      <c r="Y2268" t="s">
        <v>1289</v>
      </c>
    </row>
    <row r="2269" spans="23:25">
      <c r="W2269" s="492">
        <v>69</v>
      </c>
      <c r="X2269" t="s">
        <v>1246</v>
      </c>
      <c r="Y2269" t="s">
        <v>1289</v>
      </c>
    </row>
    <row r="2270" spans="23:25">
      <c r="W2270" s="492">
        <v>69</v>
      </c>
      <c r="X2270" t="s">
        <v>1246</v>
      </c>
      <c r="Y2270" t="s">
        <v>1289</v>
      </c>
    </row>
    <row r="2271" spans="23:25">
      <c r="W2271" s="492">
        <v>69</v>
      </c>
      <c r="X2271" t="s">
        <v>1246</v>
      </c>
      <c r="Y2271" t="s">
        <v>1289</v>
      </c>
    </row>
    <row r="2272" spans="23:25">
      <c r="W2272" s="492">
        <v>69</v>
      </c>
      <c r="X2272" t="s">
        <v>1246</v>
      </c>
      <c r="Y2272" t="s">
        <v>1289</v>
      </c>
    </row>
    <row r="2273" spans="23:25">
      <c r="W2273" s="492">
        <v>69</v>
      </c>
      <c r="X2273" t="s">
        <v>1246</v>
      </c>
      <c r="Y2273" t="s">
        <v>1289</v>
      </c>
    </row>
    <row r="2274" spans="23:25">
      <c r="W2274" s="492">
        <v>69</v>
      </c>
      <c r="X2274" t="s">
        <v>1246</v>
      </c>
      <c r="Y2274" t="s">
        <v>1289</v>
      </c>
    </row>
    <row r="2275" spans="23:25">
      <c r="W2275" s="492">
        <v>69</v>
      </c>
      <c r="X2275" t="s">
        <v>1246</v>
      </c>
      <c r="Y2275" t="s">
        <v>1289</v>
      </c>
    </row>
    <row r="2276" spans="23:25">
      <c r="W2276" s="492">
        <v>69</v>
      </c>
      <c r="X2276" t="s">
        <v>1246</v>
      </c>
      <c r="Y2276" t="s">
        <v>1289</v>
      </c>
    </row>
    <row r="2277" spans="23:25">
      <c r="W2277" s="492">
        <v>69</v>
      </c>
      <c r="X2277" t="s">
        <v>1246</v>
      </c>
      <c r="Y2277" t="s">
        <v>1289</v>
      </c>
    </row>
    <row r="2278" spans="23:25">
      <c r="W2278" s="492">
        <v>69</v>
      </c>
      <c r="X2278" t="s">
        <v>1246</v>
      </c>
      <c r="Y2278" t="s">
        <v>1289</v>
      </c>
    </row>
    <row r="2279" spans="23:25">
      <c r="W2279" s="492">
        <v>69</v>
      </c>
      <c r="X2279" t="s">
        <v>1246</v>
      </c>
      <c r="Y2279" t="s">
        <v>1289</v>
      </c>
    </row>
    <row r="2280" spans="23:25">
      <c r="W2280" s="492">
        <v>69</v>
      </c>
      <c r="X2280" t="s">
        <v>1246</v>
      </c>
      <c r="Y2280" t="s">
        <v>1289</v>
      </c>
    </row>
    <row r="2281" spans="23:25">
      <c r="W2281" s="492">
        <v>69</v>
      </c>
      <c r="X2281" t="s">
        <v>1246</v>
      </c>
      <c r="Y2281" t="s">
        <v>1289</v>
      </c>
    </row>
    <row r="2282" spans="23:25">
      <c r="W2282" s="492">
        <v>69</v>
      </c>
      <c r="X2282" t="s">
        <v>1246</v>
      </c>
      <c r="Y2282" t="s">
        <v>1289</v>
      </c>
    </row>
    <row r="2283" spans="23:25">
      <c r="W2283" s="492">
        <v>69</v>
      </c>
      <c r="X2283" t="s">
        <v>1246</v>
      </c>
      <c r="Y2283" t="s">
        <v>1289</v>
      </c>
    </row>
    <row r="2284" spans="23:25">
      <c r="W2284" s="492">
        <v>69</v>
      </c>
      <c r="X2284" t="s">
        <v>1246</v>
      </c>
      <c r="Y2284" t="s">
        <v>1289</v>
      </c>
    </row>
    <row r="2285" spans="23:25">
      <c r="W2285" s="492">
        <v>69</v>
      </c>
      <c r="X2285" t="s">
        <v>1246</v>
      </c>
      <c r="Y2285" t="s">
        <v>1289</v>
      </c>
    </row>
    <row r="2286" spans="23:25">
      <c r="W2286" s="492">
        <v>69</v>
      </c>
      <c r="X2286" t="s">
        <v>1246</v>
      </c>
      <c r="Y2286" t="s">
        <v>1289</v>
      </c>
    </row>
    <row r="2287" spans="23:25">
      <c r="W2287" s="492">
        <v>69</v>
      </c>
      <c r="X2287" t="s">
        <v>1246</v>
      </c>
      <c r="Y2287" t="s">
        <v>1289</v>
      </c>
    </row>
    <row r="2288" spans="23:25">
      <c r="W2288" s="492">
        <v>69</v>
      </c>
      <c r="X2288" t="s">
        <v>1246</v>
      </c>
      <c r="Y2288" t="s">
        <v>1289</v>
      </c>
    </row>
    <row r="2289" spans="23:25">
      <c r="W2289" s="492">
        <v>69</v>
      </c>
      <c r="X2289" t="s">
        <v>1246</v>
      </c>
      <c r="Y2289" t="s">
        <v>1289</v>
      </c>
    </row>
    <row r="2290" spans="23:25">
      <c r="W2290" s="492">
        <v>69</v>
      </c>
      <c r="X2290" t="s">
        <v>1246</v>
      </c>
      <c r="Y2290" t="s">
        <v>1289</v>
      </c>
    </row>
    <row r="2291" spans="23:25">
      <c r="W2291" s="492">
        <v>69</v>
      </c>
      <c r="X2291" t="s">
        <v>1246</v>
      </c>
      <c r="Y2291" t="s">
        <v>1289</v>
      </c>
    </row>
    <row r="2292" spans="23:25">
      <c r="W2292" s="492">
        <v>69</v>
      </c>
      <c r="X2292" t="s">
        <v>1246</v>
      </c>
      <c r="Y2292" t="s">
        <v>1289</v>
      </c>
    </row>
    <row r="2293" spans="23:25">
      <c r="W2293" s="492">
        <v>69</v>
      </c>
      <c r="X2293" t="s">
        <v>1246</v>
      </c>
      <c r="Y2293" t="s">
        <v>1289</v>
      </c>
    </row>
    <row r="2294" spans="23:25">
      <c r="W2294" s="492">
        <v>69</v>
      </c>
      <c r="X2294" t="s">
        <v>1246</v>
      </c>
      <c r="Y2294" t="s">
        <v>1289</v>
      </c>
    </row>
    <row r="2295" spans="23:25">
      <c r="W2295" s="492">
        <v>69</v>
      </c>
      <c r="X2295" t="s">
        <v>1246</v>
      </c>
      <c r="Y2295" t="s">
        <v>1289</v>
      </c>
    </row>
    <row r="2296" spans="23:25">
      <c r="W2296" s="492">
        <v>69</v>
      </c>
      <c r="X2296" t="s">
        <v>1246</v>
      </c>
      <c r="Y2296" t="s">
        <v>1289</v>
      </c>
    </row>
    <row r="2297" spans="23:25">
      <c r="W2297" s="492">
        <v>69</v>
      </c>
      <c r="X2297" t="s">
        <v>1246</v>
      </c>
      <c r="Y2297" t="s">
        <v>1289</v>
      </c>
    </row>
    <row r="2298" spans="23:25">
      <c r="W2298" s="492">
        <v>69</v>
      </c>
      <c r="X2298" t="s">
        <v>1246</v>
      </c>
      <c r="Y2298" t="s">
        <v>1289</v>
      </c>
    </row>
    <row r="2299" spans="23:25">
      <c r="W2299" s="492">
        <v>69</v>
      </c>
      <c r="X2299" t="s">
        <v>1246</v>
      </c>
      <c r="Y2299" t="s">
        <v>1289</v>
      </c>
    </row>
    <row r="2300" spans="23:25">
      <c r="W2300" s="492">
        <v>69</v>
      </c>
      <c r="X2300" t="s">
        <v>1246</v>
      </c>
      <c r="Y2300" t="s">
        <v>1289</v>
      </c>
    </row>
    <row r="2301" spans="23:25">
      <c r="W2301" s="492">
        <v>69</v>
      </c>
      <c r="X2301" t="s">
        <v>1246</v>
      </c>
      <c r="Y2301" t="s">
        <v>1289</v>
      </c>
    </row>
    <row r="2302" spans="23:25">
      <c r="W2302" s="492">
        <v>69</v>
      </c>
      <c r="X2302" t="s">
        <v>1246</v>
      </c>
      <c r="Y2302" t="s">
        <v>1289</v>
      </c>
    </row>
    <row r="2303" spans="23:25">
      <c r="W2303" s="492">
        <v>69</v>
      </c>
      <c r="X2303" t="s">
        <v>1246</v>
      </c>
      <c r="Y2303" t="s">
        <v>1289</v>
      </c>
    </row>
    <row r="2304" spans="23:25">
      <c r="W2304" s="492">
        <v>69</v>
      </c>
      <c r="X2304" t="s">
        <v>1246</v>
      </c>
      <c r="Y2304" t="s">
        <v>1289</v>
      </c>
    </row>
    <row r="2305" spans="23:25">
      <c r="W2305" s="492">
        <v>69</v>
      </c>
      <c r="X2305" t="s">
        <v>1246</v>
      </c>
      <c r="Y2305" t="s">
        <v>1289</v>
      </c>
    </row>
    <row r="2306" spans="23:25">
      <c r="W2306" s="492">
        <v>69</v>
      </c>
      <c r="X2306" t="s">
        <v>1246</v>
      </c>
      <c r="Y2306" t="s">
        <v>1289</v>
      </c>
    </row>
    <row r="2307" spans="23:25">
      <c r="W2307" s="492">
        <v>69</v>
      </c>
      <c r="X2307" t="s">
        <v>1246</v>
      </c>
      <c r="Y2307" t="s">
        <v>1289</v>
      </c>
    </row>
    <row r="2308" spans="23:25">
      <c r="W2308" s="492">
        <v>69</v>
      </c>
      <c r="X2308" t="s">
        <v>1246</v>
      </c>
      <c r="Y2308" t="s">
        <v>1289</v>
      </c>
    </row>
    <row r="2309" spans="23:25">
      <c r="W2309" s="492">
        <v>69</v>
      </c>
      <c r="X2309" t="s">
        <v>1246</v>
      </c>
      <c r="Y2309" t="s">
        <v>1289</v>
      </c>
    </row>
    <row r="2310" spans="23:25">
      <c r="W2310" s="492">
        <v>69</v>
      </c>
      <c r="X2310" t="s">
        <v>1246</v>
      </c>
      <c r="Y2310" t="s">
        <v>1289</v>
      </c>
    </row>
    <row r="2311" spans="23:25">
      <c r="W2311" s="504"/>
    </row>
    <row r="2312" spans="23:25">
      <c r="W2312" s="492">
        <v>70</v>
      </c>
      <c r="X2312" t="s">
        <v>1116</v>
      </c>
    </row>
    <row r="2313" spans="23:25">
      <c r="W2313" s="492">
        <v>70</v>
      </c>
      <c r="X2313" t="s">
        <v>1116</v>
      </c>
    </row>
    <row r="2314" spans="23:25">
      <c r="W2314" s="492">
        <v>70</v>
      </c>
      <c r="X2314" t="s">
        <v>1116</v>
      </c>
    </row>
    <row r="2315" spans="23:25">
      <c r="W2315" s="492">
        <v>70</v>
      </c>
      <c r="X2315" t="s">
        <v>1116</v>
      </c>
    </row>
    <row r="2316" spans="23:25">
      <c r="W2316" s="492">
        <v>70</v>
      </c>
      <c r="X2316" t="s">
        <v>1116</v>
      </c>
    </row>
    <row r="2317" spans="23:25">
      <c r="W2317" s="492">
        <v>70</v>
      </c>
      <c r="X2317" t="s">
        <v>1116</v>
      </c>
    </row>
    <row r="2318" spans="23:25">
      <c r="W2318" s="492">
        <v>70</v>
      </c>
      <c r="X2318" t="s">
        <v>1116</v>
      </c>
    </row>
    <row r="2319" spans="23:25">
      <c r="W2319" s="492">
        <v>70</v>
      </c>
      <c r="X2319" t="s">
        <v>1116</v>
      </c>
    </row>
    <row r="2320" spans="23:25">
      <c r="W2320" s="492">
        <v>70</v>
      </c>
      <c r="X2320" t="s">
        <v>1116</v>
      </c>
    </row>
    <row r="2321" spans="23:24">
      <c r="W2321" s="492">
        <v>70</v>
      </c>
      <c r="X2321" t="s">
        <v>1116</v>
      </c>
    </row>
    <row r="2322" spans="23:24">
      <c r="W2322" s="492">
        <v>70</v>
      </c>
      <c r="X2322" t="s">
        <v>1116</v>
      </c>
    </row>
    <row r="2323" spans="23:24">
      <c r="W2323" s="492">
        <v>70</v>
      </c>
      <c r="X2323" t="s">
        <v>1116</v>
      </c>
    </row>
    <row r="2324" spans="23:24">
      <c r="W2324" s="492">
        <v>70</v>
      </c>
      <c r="X2324" t="s">
        <v>1116</v>
      </c>
    </row>
    <row r="2325" spans="23:24">
      <c r="W2325" s="492">
        <v>70</v>
      </c>
      <c r="X2325" t="s">
        <v>1116</v>
      </c>
    </row>
    <row r="2326" spans="23:24">
      <c r="W2326" s="492">
        <v>70</v>
      </c>
      <c r="X2326" t="s">
        <v>1116</v>
      </c>
    </row>
    <row r="2327" spans="23:24">
      <c r="W2327" s="492">
        <v>70</v>
      </c>
      <c r="X2327" t="s">
        <v>1116</v>
      </c>
    </row>
    <row r="2328" spans="23:24">
      <c r="W2328" s="492">
        <v>70</v>
      </c>
      <c r="X2328" t="s">
        <v>1116</v>
      </c>
    </row>
    <row r="2329" spans="23:24">
      <c r="W2329" s="492">
        <v>70</v>
      </c>
      <c r="X2329" t="s">
        <v>1116</v>
      </c>
    </row>
    <row r="2330" spans="23:24">
      <c r="W2330" s="492">
        <v>70</v>
      </c>
      <c r="X2330" t="s">
        <v>1116</v>
      </c>
    </row>
    <row r="2331" spans="23:24">
      <c r="W2331" s="492">
        <v>70</v>
      </c>
      <c r="X2331" t="s">
        <v>1116</v>
      </c>
    </row>
    <row r="2332" spans="23:24">
      <c r="W2332" s="492">
        <v>70</v>
      </c>
      <c r="X2332" t="s">
        <v>1116</v>
      </c>
    </row>
    <row r="2333" spans="23:24">
      <c r="W2333" s="492">
        <v>70</v>
      </c>
      <c r="X2333" t="s">
        <v>1116</v>
      </c>
    </row>
    <row r="2334" spans="23:24">
      <c r="W2334" s="492">
        <v>70</v>
      </c>
      <c r="X2334" t="s">
        <v>1116</v>
      </c>
    </row>
    <row r="2335" spans="23:24">
      <c r="W2335" s="492">
        <v>70</v>
      </c>
      <c r="X2335" t="s">
        <v>1116</v>
      </c>
    </row>
    <row r="2336" spans="23:24">
      <c r="W2336" s="492">
        <v>70</v>
      </c>
      <c r="X2336" t="s">
        <v>1116</v>
      </c>
    </row>
    <row r="2337" spans="23:24">
      <c r="W2337" s="492">
        <v>70</v>
      </c>
      <c r="X2337" t="s">
        <v>1116</v>
      </c>
    </row>
    <row r="2338" spans="23:24">
      <c r="W2338" s="492">
        <v>70</v>
      </c>
      <c r="X2338" t="s">
        <v>1116</v>
      </c>
    </row>
    <row r="2339" spans="23:24">
      <c r="W2339" s="492">
        <v>70</v>
      </c>
      <c r="X2339" t="s">
        <v>1116</v>
      </c>
    </row>
    <row r="2340" spans="23:24">
      <c r="W2340" s="492">
        <v>70</v>
      </c>
      <c r="X2340" t="s">
        <v>1116</v>
      </c>
    </row>
    <row r="2341" spans="23:24">
      <c r="W2341" s="492">
        <v>70</v>
      </c>
      <c r="X2341" t="s">
        <v>1116</v>
      </c>
    </row>
    <row r="2342" spans="23:24">
      <c r="W2342" s="492">
        <v>70</v>
      </c>
      <c r="X2342" t="s">
        <v>1116</v>
      </c>
    </row>
    <row r="2343" spans="23:24">
      <c r="W2343" s="492">
        <v>70</v>
      </c>
      <c r="X2343" t="s">
        <v>1116</v>
      </c>
    </row>
    <row r="2344" spans="23:24">
      <c r="W2344" s="492">
        <v>70</v>
      </c>
      <c r="X2344" t="s">
        <v>1116</v>
      </c>
    </row>
    <row r="2345" spans="23:24">
      <c r="W2345" s="492">
        <v>70</v>
      </c>
      <c r="X2345" t="s">
        <v>1116</v>
      </c>
    </row>
    <row r="2346" spans="23:24">
      <c r="W2346" s="492">
        <v>70</v>
      </c>
      <c r="X2346" t="s">
        <v>1116</v>
      </c>
    </row>
    <row r="2347" spans="23:24">
      <c r="W2347" s="492">
        <v>70</v>
      </c>
      <c r="X2347" t="s">
        <v>1116</v>
      </c>
    </row>
    <row r="2348" spans="23:24">
      <c r="W2348" s="492">
        <v>70</v>
      </c>
      <c r="X2348" t="s">
        <v>1116</v>
      </c>
    </row>
    <row r="2349" spans="23:24">
      <c r="W2349" s="492">
        <v>70</v>
      </c>
      <c r="X2349" t="s">
        <v>1116</v>
      </c>
    </row>
    <row r="2350" spans="23:24">
      <c r="W2350" s="492">
        <v>70</v>
      </c>
      <c r="X2350" t="s">
        <v>1116</v>
      </c>
    </row>
    <row r="2351" spans="23:24">
      <c r="W2351" s="492">
        <v>70</v>
      </c>
      <c r="X2351" t="s">
        <v>1116</v>
      </c>
    </row>
    <row r="2352" spans="23:24">
      <c r="W2352" s="492">
        <v>70</v>
      </c>
      <c r="X2352" t="s">
        <v>1116</v>
      </c>
    </row>
    <row r="2353" spans="23:24">
      <c r="W2353" s="492">
        <v>70</v>
      </c>
      <c r="X2353" t="s">
        <v>1116</v>
      </c>
    </row>
    <row r="2354" spans="23:24">
      <c r="W2354" s="492">
        <v>70</v>
      </c>
      <c r="X2354" t="s">
        <v>1116</v>
      </c>
    </row>
    <row r="2355" spans="23:24">
      <c r="W2355" s="492">
        <v>70</v>
      </c>
      <c r="X2355" t="s">
        <v>1116</v>
      </c>
    </row>
    <row r="2356" spans="23:24">
      <c r="W2356" s="492">
        <v>70</v>
      </c>
      <c r="X2356" t="s">
        <v>1116</v>
      </c>
    </row>
    <row r="2357" spans="23:24">
      <c r="W2357" s="504"/>
    </row>
    <row r="2358" spans="23:24">
      <c r="W2358" s="492">
        <v>71</v>
      </c>
      <c r="X2358" t="s">
        <v>1117</v>
      </c>
    </row>
    <row r="2359" spans="23:24">
      <c r="W2359" s="492">
        <v>71</v>
      </c>
      <c r="X2359" t="s">
        <v>1117</v>
      </c>
    </row>
    <row r="2360" spans="23:24">
      <c r="W2360" s="492">
        <v>71</v>
      </c>
      <c r="X2360" t="s">
        <v>1117</v>
      </c>
    </row>
    <row r="2361" spans="23:24">
      <c r="W2361" s="492">
        <v>71</v>
      </c>
      <c r="X2361" t="s">
        <v>1117</v>
      </c>
    </row>
    <row r="2362" spans="23:24">
      <c r="W2362" s="492">
        <v>71</v>
      </c>
      <c r="X2362" t="s">
        <v>1117</v>
      </c>
    </row>
    <row r="2363" spans="23:24">
      <c r="W2363" s="492">
        <v>71</v>
      </c>
      <c r="X2363" t="s">
        <v>1117</v>
      </c>
    </row>
    <row r="2364" spans="23:24">
      <c r="W2364" s="492">
        <v>71</v>
      </c>
      <c r="X2364" t="s">
        <v>1117</v>
      </c>
    </row>
    <row r="2365" spans="23:24">
      <c r="W2365" s="492">
        <v>71</v>
      </c>
      <c r="X2365" t="s">
        <v>1117</v>
      </c>
    </row>
    <row r="2366" spans="23:24">
      <c r="W2366" s="492">
        <v>71</v>
      </c>
      <c r="X2366" t="s">
        <v>1117</v>
      </c>
    </row>
    <row r="2367" spans="23:24">
      <c r="W2367" s="492">
        <v>71</v>
      </c>
      <c r="X2367" t="s">
        <v>1117</v>
      </c>
    </row>
    <row r="2368" spans="23:24">
      <c r="W2368" s="492">
        <v>71</v>
      </c>
      <c r="X2368" t="s">
        <v>1117</v>
      </c>
    </row>
    <row r="2369" spans="23:24">
      <c r="W2369" s="492">
        <v>71</v>
      </c>
      <c r="X2369" t="s">
        <v>1117</v>
      </c>
    </row>
    <row r="2370" spans="23:24">
      <c r="W2370" s="492">
        <v>71</v>
      </c>
      <c r="X2370" t="s">
        <v>1117</v>
      </c>
    </row>
    <row r="2371" spans="23:24">
      <c r="W2371" s="492">
        <v>71</v>
      </c>
      <c r="X2371" t="s">
        <v>1117</v>
      </c>
    </row>
    <row r="2372" spans="23:24">
      <c r="W2372" s="492">
        <v>71</v>
      </c>
      <c r="X2372" t="s">
        <v>1117</v>
      </c>
    </row>
    <row r="2373" spans="23:24">
      <c r="W2373" s="492">
        <v>71</v>
      </c>
      <c r="X2373" t="s">
        <v>1117</v>
      </c>
    </row>
    <row r="2374" spans="23:24">
      <c r="W2374" s="492">
        <v>71</v>
      </c>
      <c r="X2374" t="s">
        <v>1117</v>
      </c>
    </row>
    <row r="2375" spans="23:24">
      <c r="W2375" s="492">
        <v>71</v>
      </c>
      <c r="X2375" t="s">
        <v>1117</v>
      </c>
    </row>
    <row r="2376" spans="23:24">
      <c r="W2376" s="492">
        <v>71</v>
      </c>
      <c r="X2376" t="s">
        <v>1117</v>
      </c>
    </row>
    <row r="2377" spans="23:24">
      <c r="W2377" s="492">
        <v>71</v>
      </c>
      <c r="X2377" t="s">
        <v>1117</v>
      </c>
    </row>
    <row r="2378" spans="23:24">
      <c r="W2378" s="492">
        <v>71</v>
      </c>
      <c r="X2378" t="s">
        <v>1117</v>
      </c>
    </row>
    <row r="2379" spans="23:24">
      <c r="W2379" s="492">
        <v>71</v>
      </c>
      <c r="X2379" t="s">
        <v>1117</v>
      </c>
    </row>
    <row r="2380" spans="23:24">
      <c r="W2380" s="492">
        <v>71</v>
      </c>
      <c r="X2380" t="s">
        <v>1117</v>
      </c>
    </row>
    <row r="2381" spans="23:24">
      <c r="W2381" s="492">
        <v>71</v>
      </c>
      <c r="X2381" t="s">
        <v>1117</v>
      </c>
    </row>
    <row r="2382" spans="23:24">
      <c r="W2382" s="492">
        <v>71</v>
      </c>
      <c r="X2382" t="s">
        <v>1117</v>
      </c>
    </row>
    <row r="2383" spans="23:24">
      <c r="W2383" s="492">
        <v>71</v>
      </c>
      <c r="X2383" t="s">
        <v>1117</v>
      </c>
    </row>
    <row r="2384" spans="23:24">
      <c r="W2384" s="492">
        <v>71</v>
      </c>
      <c r="X2384" t="s">
        <v>1117</v>
      </c>
    </row>
    <row r="2385" spans="23:24">
      <c r="W2385" s="492">
        <v>71</v>
      </c>
      <c r="X2385" t="s">
        <v>1117</v>
      </c>
    </row>
    <row r="2386" spans="23:24">
      <c r="W2386" s="492">
        <v>71</v>
      </c>
      <c r="X2386" t="s">
        <v>1117</v>
      </c>
    </row>
    <row r="2387" spans="23:24">
      <c r="W2387" s="492">
        <v>71</v>
      </c>
      <c r="X2387" t="s">
        <v>1117</v>
      </c>
    </row>
    <row r="2388" spans="23:24">
      <c r="W2388" s="492">
        <v>71</v>
      </c>
      <c r="X2388" t="s">
        <v>1117</v>
      </c>
    </row>
    <row r="2389" spans="23:24">
      <c r="W2389" s="492">
        <v>71</v>
      </c>
      <c r="X2389" t="s">
        <v>1117</v>
      </c>
    </row>
    <row r="2390" spans="23:24">
      <c r="W2390" s="492">
        <v>71</v>
      </c>
      <c r="X2390" t="s">
        <v>1117</v>
      </c>
    </row>
    <row r="2391" spans="23:24">
      <c r="W2391" s="492">
        <v>71</v>
      </c>
      <c r="X2391" t="s">
        <v>1117</v>
      </c>
    </row>
    <row r="2392" spans="23:24">
      <c r="W2392" s="492">
        <v>71</v>
      </c>
      <c r="X2392" t="s">
        <v>1117</v>
      </c>
    </row>
    <row r="2393" spans="23:24">
      <c r="W2393" s="492">
        <v>71</v>
      </c>
      <c r="X2393" t="s">
        <v>1117</v>
      </c>
    </row>
    <row r="2394" spans="23:24">
      <c r="W2394" s="492">
        <v>71</v>
      </c>
      <c r="X2394" t="s">
        <v>1117</v>
      </c>
    </row>
    <row r="2395" spans="23:24">
      <c r="W2395" s="492">
        <v>71</v>
      </c>
      <c r="X2395" t="s">
        <v>1117</v>
      </c>
    </row>
    <row r="2396" spans="23:24">
      <c r="W2396" s="492">
        <v>71</v>
      </c>
      <c r="X2396" t="s">
        <v>1117</v>
      </c>
    </row>
    <row r="2397" spans="23:24">
      <c r="W2397" s="492">
        <v>71</v>
      </c>
      <c r="X2397" t="s">
        <v>1117</v>
      </c>
    </row>
    <row r="2398" spans="23:24">
      <c r="W2398" s="492">
        <v>71</v>
      </c>
      <c r="X2398" t="s">
        <v>1117</v>
      </c>
    </row>
    <row r="2399" spans="23:24">
      <c r="W2399" s="492">
        <v>71</v>
      </c>
      <c r="X2399" t="s">
        <v>1117</v>
      </c>
    </row>
    <row r="2400" spans="23:24">
      <c r="W2400" s="492">
        <v>71</v>
      </c>
      <c r="X2400" t="s">
        <v>1117</v>
      </c>
    </row>
    <row r="2401" spans="23:24">
      <c r="W2401" s="492">
        <v>71</v>
      </c>
      <c r="X2401" t="s">
        <v>1117</v>
      </c>
    </row>
    <row r="2402" spans="23:24">
      <c r="W2402" s="492">
        <v>71</v>
      </c>
      <c r="X2402" t="s">
        <v>1117</v>
      </c>
    </row>
    <row r="2403" spans="23:24">
      <c r="W2403" s="492">
        <v>71</v>
      </c>
      <c r="X2403" t="s">
        <v>1117</v>
      </c>
    </row>
    <row r="2404" spans="23:24">
      <c r="W2404" s="492">
        <v>71</v>
      </c>
      <c r="X2404" t="s">
        <v>1117</v>
      </c>
    </row>
    <row r="2405" spans="23:24">
      <c r="W2405" s="492">
        <v>71</v>
      </c>
      <c r="X2405" t="s">
        <v>1117</v>
      </c>
    </row>
    <row r="2406" spans="23:24">
      <c r="W2406" s="492">
        <v>71</v>
      </c>
      <c r="X2406" t="s">
        <v>1117</v>
      </c>
    </row>
    <row r="2407" spans="23:24">
      <c r="W2407" s="492">
        <v>71</v>
      </c>
      <c r="X2407" t="s">
        <v>1117</v>
      </c>
    </row>
    <row r="2408" spans="23:24">
      <c r="W2408" s="492">
        <v>71</v>
      </c>
      <c r="X2408" t="s">
        <v>1117</v>
      </c>
    </row>
    <row r="2409" spans="23:24">
      <c r="W2409" s="492">
        <v>71</v>
      </c>
      <c r="X2409" t="s">
        <v>1117</v>
      </c>
    </row>
    <row r="2410" spans="23:24">
      <c r="W2410" s="492">
        <v>71</v>
      </c>
      <c r="X2410" t="s">
        <v>1117</v>
      </c>
    </row>
    <row r="2411" spans="23:24">
      <c r="W2411" s="492">
        <v>71</v>
      </c>
      <c r="X2411" t="s">
        <v>1117</v>
      </c>
    </row>
    <row r="2412" spans="23:24">
      <c r="W2412" s="492">
        <v>71</v>
      </c>
      <c r="X2412" t="s">
        <v>1117</v>
      </c>
    </row>
    <row r="2413" spans="23:24">
      <c r="W2413" s="492">
        <v>71</v>
      </c>
      <c r="X2413" t="s">
        <v>1117</v>
      </c>
    </row>
    <row r="2414" spans="23:24">
      <c r="W2414" s="492">
        <v>71</v>
      </c>
      <c r="X2414" t="s">
        <v>1117</v>
      </c>
    </row>
    <row r="2415" spans="23:24">
      <c r="W2415" s="492">
        <v>71</v>
      </c>
      <c r="X2415" t="s">
        <v>1117</v>
      </c>
    </row>
    <row r="2416" spans="23:24">
      <c r="W2416" s="492">
        <v>71</v>
      </c>
      <c r="X2416" t="s">
        <v>1117</v>
      </c>
    </row>
    <row r="2417" spans="23:24">
      <c r="W2417" s="492">
        <v>71</v>
      </c>
      <c r="X2417" t="s">
        <v>1117</v>
      </c>
    </row>
    <row r="2418" spans="23:24">
      <c r="W2418" s="492">
        <v>71</v>
      </c>
      <c r="X2418" t="s">
        <v>1117</v>
      </c>
    </row>
    <row r="2419" spans="23:24">
      <c r="W2419" s="504"/>
    </row>
    <row r="2420" spans="23:24">
      <c r="W2420" s="492">
        <v>72</v>
      </c>
      <c r="X2420" t="s">
        <v>472</v>
      </c>
    </row>
    <row r="2421" spans="23:24">
      <c r="W2421" s="492">
        <v>72</v>
      </c>
      <c r="X2421" t="s">
        <v>472</v>
      </c>
    </row>
    <row r="2422" spans="23:24">
      <c r="W2422" s="492">
        <v>72</v>
      </c>
      <c r="X2422" t="s">
        <v>472</v>
      </c>
    </row>
    <row r="2423" spans="23:24">
      <c r="W2423" s="492">
        <v>72</v>
      </c>
      <c r="X2423" t="s">
        <v>472</v>
      </c>
    </row>
    <row r="2424" spans="23:24">
      <c r="W2424" s="492">
        <v>72</v>
      </c>
      <c r="X2424" t="s">
        <v>472</v>
      </c>
    </row>
    <row r="2425" spans="23:24">
      <c r="W2425" s="492">
        <v>72</v>
      </c>
      <c r="X2425" t="s">
        <v>472</v>
      </c>
    </row>
    <row r="2426" spans="23:24">
      <c r="W2426" s="492">
        <v>72</v>
      </c>
      <c r="X2426" t="s">
        <v>472</v>
      </c>
    </row>
    <row r="2427" spans="23:24">
      <c r="W2427" s="492">
        <v>72</v>
      </c>
      <c r="X2427" t="s">
        <v>472</v>
      </c>
    </row>
    <row r="2428" spans="23:24">
      <c r="W2428" s="492">
        <v>72</v>
      </c>
      <c r="X2428" t="s">
        <v>472</v>
      </c>
    </row>
    <row r="2429" spans="23:24">
      <c r="W2429" s="492">
        <v>72</v>
      </c>
      <c r="X2429" t="s">
        <v>472</v>
      </c>
    </row>
    <row r="2430" spans="23:24">
      <c r="W2430" s="492">
        <v>72</v>
      </c>
      <c r="X2430" t="s">
        <v>472</v>
      </c>
    </row>
    <row r="2431" spans="23:24">
      <c r="W2431" s="492">
        <v>72</v>
      </c>
      <c r="X2431" t="s">
        <v>472</v>
      </c>
    </row>
    <row r="2432" spans="23:24">
      <c r="W2432" s="492">
        <v>72</v>
      </c>
      <c r="X2432" t="s">
        <v>472</v>
      </c>
    </row>
    <row r="2433" spans="23:24">
      <c r="W2433" s="492">
        <v>72</v>
      </c>
      <c r="X2433" t="s">
        <v>472</v>
      </c>
    </row>
    <row r="2434" spans="23:24">
      <c r="W2434" s="492">
        <v>72</v>
      </c>
      <c r="X2434" t="s">
        <v>472</v>
      </c>
    </row>
    <row r="2435" spans="23:24">
      <c r="W2435" s="492">
        <v>72</v>
      </c>
      <c r="X2435" t="s">
        <v>472</v>
      </c>
    </row>
    <row r="2436" spans="23:24">
      <c r="W2436" s="492">
        <v>72</v>
      </c>
      <c r="X2436" t="s">
        <v>472</v>
      </c>
    </row>
    <row r="2437" spans="23:24">
      <c r="W2437" s="492">
        <v>72</v>
      </c>
      <c r="X2437" t="s">
        <v>472</v>
      </c>
    </row>
    <row r="2438" spans="23:24">
      <c r="W2438" s="492">
        <v>72</v>
      </c>
      <c r="X2438" t="s">
        <v>472</v>
      </c>
    </row>
    <row r="2439" spans="23:24">
      <c r="W2439" s="492">
        <v>72</v>
      </c>
      <c r="X2439" t="s">
        <v>472</v>
      </c>
    </row>
    <row r="2440" spans="23:24">
      <c r="W2440" s="492">
        <v>72</v>
      </c>
      <c r="X2440" t="s">
        <v>472</v>
      </c>
    </row>
    <row r="2441" spans="23:24">
      <c r="W2441" s="492">
        <v>72</v>
      </c>
      <c r="X2441" t="s">
        <v>472</v>
      </c>
    </row>
    <row r="2442" spans="23:24">
      <c r="W2442" s="492">
        <v>72</v>
      </c>
      <c r="X2442" t="s">
        <v>472</v>
      </c>
    </row>
    <row r="2443" spans="23:24">
      <c r="W2443" s="492">
        <v>72</v>
      </c>
      <c r="X2443" t="s">
        <v>472</v>
      </c>
    </row>
    <row r="2444" spans="23:24">
      <c r="W2444" s="492">
        <v>72</v>
      </c>
      <c r="X2444" t="s">
        <v>472</v>
      </c>
    </row>
    <row r="2445" spans="23:24">
      <c r="W2445" s="492">
        <v>72</v>
      </c>
      <c r="X2445" t="s">
        <v>472</v>
      </c>
    </row>
    <row r="2446" spans="23:24">
      <c r="W2446" s="492">
        <v>72</v>
      </c>
      <c r="X2446" t="s">
        <v>472</v>
      </c>
    </row>
    <row r="2447" spans="23:24">
      <c r="W2447" s="492">
        <v>72</v>
      </c>
      <c r="X2447" t="s">
        <v>472</v>
      </c>
    </row>
    <row r="2448" spans="23:24">
      <c r="W2448" s="492">
        <v>72</v>
      </c>
      <c r="X2448" t="s">
        <v>472</v>
      </c>
    </row>
    <row r="2449" spans="23:24">
      <c r="W2449" s="492">
        <v>72</v>
      </c>
      <c r="X2449" t="s">
        <v>472</v>
      </c>
    </row>
    <row r="2450" spans="23:24">
      <c r="W2450" s="492">
        <v>72</v>
      </c>
      <c r="X2450" t="s">
        <v>472</v>
      </c>
    </row>
    <row r="2451" spans="23:24">
      <c r="W2451" s="492">
        <v>72</v>
      </c>
      <c r="X2451" t="s">
        <v>472</v>
      </c>
    </row>
    <row r="2452" spans="23:24">
      <c r="W2452" s="492">
        <v>72</v>
      </c>
      <c r="X2452" t="s">
        <v>472</v>
      </c>
    </row>
    <row r="2453" spans="23:24">
      <c r="W2453" s="492">
        <v>72</v>
      </c>
      <c r="X2453" t="s">
        <v>472</v>
      </c>
    </row>
    <row r="2454" spans="23:24">
      <c r="W2454" s="492">
        <v>72</v>
      </c>
      <c r="X2454" t="s">
        <v>472</v>
      </c>
    </row>
    <row r="2455" spans="23:24">
      <c r="W2455" s="492">
        <v>72</v>
      </c>
      <c r="X2455" t="s">
        <v>472</v>
      </c>
    </row>
    <row r="2456" spans="23:24">
      <c r="W2456" s="492">
        <v>72</v>
      </c>
      <c r="X2456" t="s">
        <v>472</v>
      </c>
    </row>
    <row r="2457" spans="23:24">
      <c r="W2457" s="492">
        <v>72</v>
      </c>
      <c r="X2457" t="s">
        <v>472</v>
      </c>
    </row>
    <row r="2458" spans="23:24">
      <c r="W2458" s="492">
        <v>72</v>
      </c>
      <c r="X2458" t="s">
        <v>472</v>
      </c>
    </row>
    <row r="2459" spans="23:24">
      <c r="W2459" s="492">
        <v>72</v>
      </c>
      <c r="X2459" t="s">
        <v>472</v>
      </c>
    </row>
    <row r="2460" spans="23:24">
      <c r="W2460" s="492">
        <v>72</v>
      </c>
      <c r="X2460" t="s">
        <v>472</v>
      </c>
    </row>
    <row r="2461" spans="23:24">
      <c r="W2461" s="492">
        <v>72</v>
      </c>
      <c r="X2461" t="s">
        <v>472</v>
      </c>
    </row>
    <row r="2462" spans="23:24">
      <c r="W2462" s="492">
        <v>72</v>
      </c>
      <c r="X2462" t="s">
        <v>472</v>
      </c>
    </row>
    <row r="2463" spans="23:24">
      <c r="W2463" s="492">
        <v>72</v>
      </c>
      <c r="X2463" t="s">
        <v>472</v>
      </c>
    </row>
    <row r="2464" spans="23:24">
      <c r="W2464" s="492">
        <v>72</v>
      </c>
      <c r="X2464" t="s">
        <v>472</v>
      </c>
    </row>
    <row r="2465" spans="23:24">
      <c r="W2465" s="492">
        <v>72</v>
      </c>
      <c r="X2465" t="s">
        <v>472</v>
      </c>
    </row>
    <row r="2466" spans="23:24">
      <c r="W2466" s="492">
        <v>72</v>
      </c>
      <c r="X2466" t="s">
        <v>472</v>
      </c>
    </row>
    <row r="2467" spans="23:24">
      <c r="W2467" s="492">
        <v>72</v>
      </c>
      <c r="X2467" t="s">
        <v>472</v>
      </c>
    </row>
    <row r="2468" spans="23:24">
      <c r="W2468" s="492">
        <v>72</v>
      </c>
      <c r="X2468" t="s">
        <v>472</v>
      </c>
    </row>
    <row r="2469" spans="23:24">
      <c r="W2469" s="492">
        <v>72</v>
      </c>
      <c r="X2469" t="s">
        <v>472</v>
      </c>
    </row>
    <row r="2470" spans="23:24">
      <c r="W2470" s="492">
        <v>72</v>
      </c>
      <c r="X2470" t="s">
        <v>472</v>
      </c>
    </row>
    <row r="2471" spans="23:24">
      <c r="W2471" s="492">
        <v>72</v>
      </c>
      <c r="X2471" t="s">
        <v>472</v>
      </c>
    </row>
    <row r="2472" spans="23:24">
      <c r="W2472" s="492">
        <v>72</v>
      </c>
      <c r="X2472" t="s">
        <v>472</v>
      </c>
    </row>
    <row r="2473" spans="23:24">
      <c r="W2473" s="492">
        <v>72</v>
      </c>
      <c r="X2473" t="s">
        <v>472</v>
      </c>
    </row>
    <row r="2474" spans="23:24">
      <c r="W2474" s="492">
        <v>72</v>
      </c>
      <c r="X2474" t="s">
        <v>472</v>
      </c>
    </row>
    <row r="2475" spans="23:24">
      <c r="W2475" s="492">
        <v>72</v>
      </c>
      <c r="X2475" t="s">
        <v>472</v>
      </c>
    </row>
    <row r="2476" spans="23:24">
      <c r="W2476" s="492">
        <v>72</v>
      </c>
      <c r="X2476" t="s">
        <v>472</v>
      </c>
    </row>
    <row r="2477" spans="23:24">
      <c r="W2477" s="492">
        <v>72</v>
      </c>
      <c r="X2477" t="s">
        <v>472</v>
      </c>
    </row>
    <row r="2478" spans="23:24">
      <c r="W2478" s="492">
        <v>72</v>
      </c>
      <c r="X2478" t="s">
        <v>472</v>
      </c>
    </row>
    <row r="2479" spans="23:24">
      <c r="W2479" s="492">
        <v>72</v>
      </c>
      <c r="X2479" t="s">
        <v>472</v>
      </c>
    </row>
    <row r="2480" spans="23:24">
      <c r="W2480" s="492">
        <v>72</v>
      </c>
      <c r="X2480" t="s">
        <v>472</v>
      </c>
    </row>
    <row r="2481" spans="23:24">
      <c r="W2481" s="504"/>
    </row>
    <row r="2482" spans="23:24">
      <c r="W2482" s="412">
        <v>73</v>
      </c>
      <c r="X2482" t="s">
        <v>1118</v>
      </c>
    </row>
    <row r="2483" spans="23:24">
      <c r="W2483" s="412">
        <v>73</v>
      </c>
      <c r="X2483" t="s">
        <v>1118</v>
      </c>
    </row>
    <row r="2484" spans="23:24">
      <c r="W2484" s="412">
        <v>73</v>
      </c>
      <c r="X2484" t="s">
        <v>1118</v>
      </c>
    </row>
    <row r="2485" spans="23:24">
      <c r="W2485" s="412">
        <v>73</v>
      </c>
      <c r="X2485" t="s">
        <v>1118</v>
      </c>
    </row>
    <row r="2486" spans="23:24">
      <c r="W2486" s="412">
        <v>73</v>
      </c>
      <c r="X2486" t="s">
        <v>1118</v>
      </c>
    </row>
    <row r="2487" spans="23:24">
      <c r="W2487" s="412">
        <v>73</v>
      </c>
      <c r="X2487" t="s">
        <v>1118</v>
      </c>
    </row>
    <row r="2488" spans="23:24">
      <c r="W2488" s="412">
        <v>73</v>
      </c>
      <c r="X2488" t="s">
        <v>1118</v>
      </c>
    </row>
    <row r="2489" spans="23:24">
      <c r="W2489" s="412">
        <v>73</v>
      </c>
      <c r="X2489" t="s">
        <v>1118</v>
      </c>
    </row>
    <row r="2490" spans="23:24">
      <c r="W2490" s="412">
        <v>73</v>
      </c>
      <c r="X2490" t="s">
        <v>1118</v>
      </c>
    </row>
    <row r="2491" spans="23:24">
      <c r="W2491" s="412">
        <v>73</v>
      </c>
      <c r="X2491" t="s">
        <v>1118</v>
      </c>
    </row>
    <row r="2492" spans="23:24">
      <c r="W2492" s="412">
        <v>73</v>
      </c>
      <c r="X2492" t="s">
        <v>1118</v>
      </c>
    </row>
    <row r="2493" spans="23:24">
      <c r="W2493" s="412">
        <v>73</v>
      </c>
      <c r="X2493" t="s">
        <v>1118</v>
      </c>
    </row>
    <row r="2494" spans="23:24">
      <c r="W2494" s="412">
        <v>73</v>
      </c>
      <c r="X2494" t="s">
        <v>1118</v>
      </c>
    </row>
    <row r="2495" spans="23:24">
      <c r="W2495" s="412">
        <v>73</v>
      </c>
      <c r="X2495" t="s">
        <v>1118</v>
      </c>
    </row>
    <row r="2496" spans="23:24">
      <c r="W2496" s="412">
        <v>73</v>
      </c>
      <c r="X2496" t="s">
        <v>1118</v>
      </c>
    </row>
    <row r="2497" spans="23:24">
      <c r="W2497" s="412">
        <v>73</v>
      </c>
      <c r="X2497" t="s">
        <v>1118</v>
      </c>
    </row>
    <row r="2498" spans="23:24">
      <c r="W2498" s="412">
        <v>73</v>
      </c>
      <c r="X2498" t="s">
        <v>1118</v>
      </c>
    </row>
    <row r="2499" spans="23:24">
      <c r="W2499" s="412">
        <v>73</v>
      </c>
      <c r="X2499" t="s">
        <v>1118</v>
      </c>
    </row>
    <row r="2500" spans="23:24">
      <c r="W2500" s="412">
        <v>73</v>
      </c>
      <c r="X2500" t="s">
        <v>1118</v>
      </c>
    </row>
    <row r="2501" spans="23:24">
      <c r="W2501" s="412">
        <v>73</v>
      </c>
      <c r="X2501" t="s">
        <v>1118</v>
      </c>
    </row>
    <row r="2502" spans="23:24">
      <c r="W2502" s="412">
        <v>73</v>
      </c>
      <c r="X2502" t="s">
        <v>1118</v>
      </c>
    </row>
    <row r="2503" spans="23:24">
      <c r="W2503" s="412">
        <v>73</v>
      </c>
      <c r="X2503" t="s">
        <v>1118</v>
      </c>
    </row>
    <row r="2504" spans="23:24">
      <c r="W2504" s="412">
        <v>73</v>
      </c>
      <c r="X2504" t="s">
        <v>1118</v>
      </c>
    </row>
    <row r="2505" spans="23:24">
      <c r="W2505" s="412">
        <v>73</v>
      </c>
      <c r="X2505" t="s">
        <v>1118</v>
      </c>
    </row>
    <row r="2506" spans="23:24">
      <c r="W2506" s="412">
        <v>73</v>
      </c>
      <c r="X2506" t="s">
        <v>1118</v>
      </c>
    </row>
    <row r="2507" spans="23:24">
      <c r="W2507" s="412">
        <v>73</v>
      </c>
      <c r="X2507" t="s">
        <v>1118</v>
      </c>
    </row>
    <row r="2508" spans="23:24">
      <c r="W2508" s="412">
        <v>73</v>
      </c>
      <c r="X2508" t="s">
        <v>1118</v>
      </c>
    </row>
    <row r="2509" spans="23:24">
      <c r="W2509" s="412">
        <v>73</v>
      </c>
      <c r="X2509" t="s">
        <v>1118</v>
      </c>
    </row>
    <row r="2510" spans="23:24">
      <c r="W2510" s="412">
        <v>73</v>
      </c>
      <c r="X2510" t="s">
        <v>1118</v>
      </c>
    </row>
    <row r="2511" spans="23:24">
      <c r="W2511" s="504"/>
    </row>
    <row r="2512" spans="23:24">
      <c r="W2512" s="412">
        <v>74</v>
      </c>
      <c r="X2512" t="s">
        <v>1119</v>
      </c>
    </row>
    <row r="2513" spans="23:24">
      <c r="W2513" s="412">
        <v>74</v>
      </c>
      <c r="X2513" t="s">
        <v>1119</v>
      </c>
    </row>
    <row r="2514" spans="23:24">
      <c r="W2514" s="412">
        <v>74</v>
      </c>
      <c r="X2514" t="s">
        <v>1119</v>
      </c>
    </row>
    <row r="2515" spans="23:24">
      <c r="W2515" s="412">
        <v>74</v>
      </c>
      <c r="X2515" t="s">
        <v>1119</v>
      </c>
    </row>
    <row r="2516" spans="23:24">
      <c r="W2516" s="412">
        <v>74</v>
      </c>
      <c r="X2516" t="s">
        <v>1119</v>
      </c>
    </row>
    <row r="2517" spans="23:24">
      <c r="W2517" s="412">
        <v>74</v>
      </c>
      <c r="X2517" t="s">
        <v>1119</v>
      </c>
    </row>
    <row r="2518" spans="23:24">
      <c r="W2518" s="412">
        <v>74</v>
      </c>
      <c r="X2518" t="s">
        <v>1119</v>
      </c>
    </row>
    <row r="2519" spans="23:24">
      <c r="W2519" s="412">
        <v>74</v>
      </c>
      <c r="X2519" t="s">
        <v>1119</v>
      </c>
    </row>
    <row r="2520" spans="23:24">
      <c r="W2520" s="412">
        <v>74</v>
      </c>
      <c r="X2520" t="s">
        <v>1119</v>
      </c>
    </row>
    <row r="2521" spans="23:24">
      <c r="W2521" s="412">
        <v>74</v>
      </c>
      <c r="X2521" t="s">
        <v>1119</v>
      </c>
    </row>
    <row r="2522" spans="23:24">
      <c r="W2522" s="412">
        <v>74</v>
      </c>
      <c r="X2522" t="s">
        <v>1119</v>
      </c>
    </row>
    <row r="2523" spans="23:24">
      <c r="W2523" s="412">
        <v>74</v>
      </c>
      <c r="X2523" t="s">
        <v>1119</v>
      </c>
    </row>
    <row r="2524" spans="23:24">
      <c r="W2524" s="412">
        <v>74</v>
      </c>
      <c r="X2524" t="s">
        <v>1119</v>
      </c>
    </row>
    <row r="2525" spans="23:24">
      <c r="W2525" s="412">
        <v>74</v>
      </c>
      <c r="X2525" t="s">
        <v>1119</v>
      </c>
    </row>
    <row r="2526" spans="23:24">
      <c r="W2526" s="412">
        <v>74</v>
      </c>
      <c r="X2526" t="s">
        <v>1119</v>
      </c>
    </row>
    <row r="2527" spans="23:24">
      <c r="W2527" s="412">
        <v>74</v>
      </c>
      <c r="X2527" t="s">
        <v>1119</v>
      </c>
    </row>
    <row r="2528" spans="23:24">
      <c r="W2528" s="412">
        <v>74</v>
      </c>
      <c r="X2528" t="s">
        <v>1119</v>
      </c>
    </row>
    <row r="2529" spans="23:24">
      <c r="W2529" s="412">
        <v>74</v>
      </c>
      <c r="X2529" t="s">
        <v>1119</v>
      </c>
    </row>
    <row r="2530" spans="23:24">
      <c r="W2530" s="412">
        <v>74</v>
      </c>
      <c r="X2530" t="s">
        <v>1119</v>
      </c>
    </row>
    <row r="2531" spans="23:24">
      <c r="W2531" s="412">
        <v>74</v>
      </c>
      <c r="X2531" t="s">
        <v>1119</v>
      </c>
    </row>
    <row r="2532" spans="23:24">
      <c r="W2532" s="412">
        <v>74</v>
      </c>
      <c r="X2532" t="s">
        <v>1119</v>
      </c>
    </row>
    <row r="2533" spans="23:24">
      <c r="W2533" s="412">
        <v>74</v>
      </c>
      <c r="X2533" t="s">
        <v>1119</v>
      </c>
    </row>
    <row r="2534" spans="23:24">
      <c r="W2534" s="412">
        <v>74</v>
      </c>
      <c r="X2534" t="s">
        <v>1119</v>
      </c>
    </row>
    <row r="2535" spans="23:24">
      <c r="W2535" s="412">
        <v>74</v>
      </c>
      <c r="X2535" t="s">
        <v>1119</v>
      </c>
    </row>
    <row r="2536" spans="23:24">
      <c r="W2536" s="412">
        <v>74</v>
      </c>
      <c r="X2536" t="s">
        <v>1119</v>
      </c>
    </row>
    <row r="2537" spans="23:24">
      <c r="W2537" s="412">
        <v>74</v>
      </c>
      <c r="X2537" t="s">
        <v>1119</v>
      </c>
    </row>
    <row r="2538" spans="23:24">
      <c r="W2538" s="412">
        <v>74</v>
      </c>
      <c r="X2538" t="s">
        <v>1119</v>
      </c>
    </row>
    <row r="2539" spans="23:24">
      <c r="W2539" s="504"/>
    </row>
    <row r="2540" spans="23:24">
      <c r="W2540" s="492">
        <v>75</v>
      </c>
      <c r="X2540" t="s">
        <v>1120</v>
      </c>
    </row>
    <row r="2541" spans="23:24">
      <c r="W2541" s="492">
        <v>75</v>
      </c>
      <c r="X2541" t="s">
        <v>1120</v>
      </c>
    </row>
    <row r="2542" spans="23:24">
      <c r="W2542" s="492">
        <v>75</v>
      </c>
      <c r="X2542" t="s">
        <v>1120</v>
      </c>
    </row>
    <row r="2543" spans="23:24">
      <c r="W2543" s="492">
        <v>75</v>
      </c>
      <c r="X2543" t="s">
        <v>1120</v>
      </c>
    </row>
    <row r="2544" spans="23:24">
      <c r="W2544" s="492">
        <v>75</v>
      </c>
      <c r="X2544" t="s">
        <v>1120</v>
      </c>
    </row>
    <row r="2545" spans="23:24">
      <c r="W2545" s="492">
        <v>75</v>
      </c>
      <c r="X2545" t="s">
        <v>1120</v>
      </c>
    </row>
    <row r="2546" spans="23:24">
      <c r="W2546" s="492">
        <v>75</v>
      </c>
      <c r="X2546" t="s">
        <v>1120</v>
      </c>
    </row>
    <row r="2547" spans="23:24">
      <c r="W2547" s="492">
        <v>75</v>
      </c>
      <c r="X2547" t="s">
        <v>1120</v>
      </c>
    </row>
    <row r="2548" spans="23:24">
      <c r="W2548" s="492">
        <v>75</v>
      </c>
      <c r="X2548" t="s">
        <v>1120</v>
      </c>
    </row>
    <row r="2549" spans="23:24">
      <c r="W2549" s="492">
        <v>75</v>
      </c>
      <c r="X2549" t="s">
        <v>1120</v>
      </c>
    </row>
    <row r="2550" spans="23:24">
      <c r="W2550" s="492">
        <v>75</v>
      </c>
      <c r="X2550" t="s">
        <v>1120</v>
      </c>
    </row>
    <row r="2551" spans="23:24">
      <c r="W2551" s="492">
        <v>75</v>
      </c>
      <c r="X2551" t="s">
        <v>1120</v>
      </c>
    </row>
    <row r="2552" spans="23:24">
      <c r="W2552" s="492">
        <v>75</v>
      </c>
      <c r="X2552" t="s">
        <v>1120</v>
      </c>
    </row>
    <row r="2553" spans="23:24">
      <c r="W2553" s="492">
        <v>75</v>
      </c>
      <c r="X2553" t="s">
        <v>1120</v>
      </c>
    </row>
    <row r="2554" spans="23:24">
      <c r="W2554" s="492">
        <v>75</v>
      </c>
      <c r="X2554" t="s">
        <v>1120</v>
      </c>
    </row>
    <row r="2555" spans="23:24">
      <c r="W2555" s="492">
        <v>75</v>
      </c>
      <c r="X2555" t="s">
        <v>1120</v>
      </c>
    </row>
    <row r="2556" spans="23:24">
      <c r="W2556" s="492">
        <v>75</v>
      </c>
      <c r="X2556" t="s">
        <v>1120</v>
      </c>
    </row>
    <row r="2557" spans="23:24">
      <c r="W2557" s="492">
        <v>75</v>
      </c>
      <c r="X2557" t="s">
        <v>1120</v>
      </c>
    </row>
    <row r="2558" spans="23:24">
      <c r="W2558" s="492">
        <v>75</v>
      </c>
      <c r="X2558" t="s">
        <v>1120</v>
      </c>
    </row>
    <row r="2559" spans="23:24">
      <c r="W2559" s="492">
        <v>75</v>
      </c>
      <c r="X2559" t="s">
        <v>1120</v>
      </c>
    </row>
    <row r="2560" spans="23:24">
      <c r="W2560" s="492">
        <v>75</v>
      </c>
      <c r="X2560" t="s">
        <v>1120</v>
      </c>
    </row>
    <row r="2561" spans="23:24">
      <c r="W2561" s="492">
        <v>75</v>
      </c>
      <c r="X2561" t="s">
        <v>1120</v>
      </c>
    </row>
    <row r="2562" spans="23:24">
      <c r="W2562" s="504"/>
    </row>
    <row r="2563" spans="23:24">
      <c r="W2563" s="492">
        <v>76</v>
      </c>
      <c r="X2563" t="s">
        <v>1121</v>
      </c>
    </row>
    <row r="2564" spans="23:24">
      <c r="W2564" s="492">
        <v>76</v>
      </c>
      <c r="X2564" t="s">
        <v>1121</v>
      </c>
    </row>
    <row r="2565" spans="23:24">
      <c r="W2565" s="492">
        <v>76</v>
      </c>
      <c r="X2565" t="s">
        <v>1121</v>
      </c>
    </row>
    <row r="2566" spans="23:24">
      <c r="W2566" s="492">
        <v>76</v>
      </c>
      <c r="X2566" t="s">
        <v>1121</v>
      </c>
    </row>
    <row r="2567" spans="23:24">
      <c r="W2567" s="492">
        <v>76</v>
      </c>
      <c r="X2567" t="s">
        <v>1121</v>
      </c>
    </row>
    <row r="2568" spans="23:24">
      <c r="W2568" s="492">
        <v>76</v>
      </c>
      <c r="X2568" t="s">
        <v>1121</v>
      </c>
    </row>
    <row r="2569" spans="23:24">
      <c r="W2569" s="492">
        <v>76</v>
      </c>
      <c r="X2569" t="s">
        <v>1121</v>
      </c>
    </row>
    <row r="2570" spans="23:24">
      <c r="W2570" s="492">
        <v>76</v>
      </c>
      <c r="X2570" t="s">
        <v>1121</v>
      </c>
    </row>
    <row r="2571" spans="23:24">
      <c r="W2571" s="492">
        <v>76</v>
      </c>
      <c r="X2571" t="s">
        <v>1121</v>
      </c>
    </row>
    <row r="2572" spans="23:24">
      <c r="W2572" s="492">
        <v>76</v>
      </c>
      <c r="X2572" t="s">
        <v>1121</v>
      </c>
    </row>
    <row r="2573" spans="23:24">
      <c r="W2573" s="492">
        <v>76</v>
      </c>
      <c r="X2573" t="s">
        <v>1121</v>
      </c>
    </row>
    <row r="2574" spans="23:24">
      <c r="W2574" s="492">
        <v>76</v>
      </c>
      <c r="X2574" t="s">
        <v>1121</v>
      </c>
    </row>
    <row r="2575" spans="23:24">
      <c r="W2575" s="492">
        <v>76</v>
      </c>
      <c r="X2575" t="s">
        <v>1121</v>
      </c>
    </row>
    <row r="2576" spans="23:24">
      <c r="W2576" s="492">
        <v>76</v>
      </c>
      <c r="X2576" t="s">
        <v>1121</v>
      </c>
    </row>
    <row r="2577" spans="23:24">
      <c r="W2577" s="492">
        <v>76</v>
      </c>
      <c r="X2577" t="s">
        <v>1121</v>
      </c>
    </row>
    <row r="2578" spans="23:24">
      <c r="W2578" s="492">
        <v>76</v>
      </c>
      <c r="X2578" t="s">
        <v>1121</v>
      </c>
    </row>
    <row r="2579" spans="23:24">
      <c r="W2579" s="492">
        <v>76</v>
      </c>
      <c r="X2579" t="s">
        <v>1121</v>
      </c>
    </row>
    <row r="2580" spans="23:24">
      <c r="W2580" s="492">
        <v>76</v>
      </c>
      <c r="X2580" t="s">
        <v>1121</v>
      </c>
    </row>
    <row r="2581" spans="23:24">
      <c r="W2581" s="492">
        <v>76</v>
      </c>
      <c r="X2581" t="s">
        <v>1121</v>
      </c>
    </row>
    <row r="2582" spans="23:24">
      <c r="W2582" s="492">
        <v>76</v>
      </c>
      <c r="X2582" t="s">
        <v>1121</v>
      </c>
    </row>
    <row r="2583" spans="23:24">
      <c r="W2583" s="492">
        <v>76</v>
      </c>
      <c r="X2583" t="s">
        <v>1121</v>
      </c>
    </row>
    <row r="2584" spans="23:24">
      <c r="W2584" s="492">
        <v>76</v>
      </c>
      <c r="X2584" t="s">
        <v>1121</v>
      </c>
    </row>
    <row r="2585" spans="23:24">
      <c r="W2585" s="492">
        <v>76</v>
      </c>
      <c r="X2585" t="s">
        <v>1121</v>
      </c>
    </row>
    <row r="2586" spans="23:24">
      <c r="W2586" s="492">
        <v>76</v>
      </c>
      <c r="X2586" t="s">
        <v>1121</v>
      </c>
    </row>
    <row r="2587" spans="23:24">
      <c r="W2587" s="492">
        <v>76</v>
      </c>
      <c r="X2587" t="s">
        <v>1121</v>
      </c>
    </row>
    <row r="2588" spans="23:24">
      <c r="W2588" s="492">
        <v>76</v>
      </c>
      <c r="X2588" t="s">
        <v>1121</v>
      </c>
    </row>
    <row r="2589" spans="23:24">
      <c r="W2589" s="492">
        <v>76</v>
      </c>
      <c r="X2589" t="s">
        <v>1121</v>
      </c>
    </row>
    <row r="2590" spans="23:24">
      <c r="W2590" s="492">
        <v>76</v>
      </c>
      <c r="X2590" t="s">
        <v>1121</v>
      </c>
    </row>
    <row r="2591" spans="23:24">
      <c r="W2591" s="492">
        <v>76</v>
      </c>
      <c r="X2591" t="s">
        <v>1121</v>
      </c>
    </row>
    <row r="2592" spans="23:24">
      <c r="W2592" s="492">
        <v>76</v>
      </c>
      <c r="X2592" t="s">
        <v>1121</v>
      </c>
    </row>
    <row r="2593" spans="23:24">
      <c r="W2593" s="492">
        <v>76</v>
      </c>
      <c r="X2593" t="s">
        <v>1121</v>
      </c>
    </row>
    <row r="2594" spans="23:24">
      <c r="W2594" s="492">
        <v>76</v>
      </c>
      <c r="X2594" t="s">
        <v>1121</v>
      </c>
    </row>
    <row r="2595" spans="23:24">
      <c r="W2595" s="492">
        <v>76</v>
      </c>
      <c r="X2595" t="s">
        <v>1121</v>
      </c>
    </row>
    <row r="2596" spans="23:24">
      <c r="W2596" s="492">
        <v>76</v>
      </c>
      <c r="X2596" t="s">
        <v>1121</v>
      </c>
    </row>
    <row r="2597" spans="23:24">
      <c r="W2597" s="492">
        <v>76</v>
      </c>
      <c r="X2597" t="s">
        <v>1121</v>
      </c>
    </row>
    <row r="2598" spans="23:24">
      <c r="W2598" s="492">
        <v>76</v>
      </c>
      <c r="X2598" t="s">
        <v>1121</v>
      </c>
    </row>
    <row r="2599" spans="23:24">
      <c r="W2599" s="492">
        <v>76</v>
      </c>
      <c r="X2599" t="s">
        <v>1121</v>
      </c>
    </row>
    <row r="2600" spans="23:24">
      <c r="W2600" s="492">
        <v>76</v>
      </c>
      <c r="X2600" t="s">
        <v>1121</v>
      </c>
    </row>
    <row r="2601" spans="23:24">
      <c r="W2601" s="492">
        <v>76</v>
      </c>
      <c r="X2601" t="s">
        <v>1121</v>
      </c>
    </row>
    <row r="2602" spans="23:24">
      <c r="W2602" s="492">
        <v>76</v>
      </c>
      <c r="X2602" t="s">
        <v>1121</v>
      </c>
    </row>
    <row r="2603" spans="23:24">
      <c r="W2603" s="492">
        <v>76</v>
      </c>
      <c r="X2603" t="s">
        <v>1121</v>
      </c>
    </row>
    <row r="2604" spans="23:24">
      <c r="W2604" s="492">
        <v>76</v>
      </c>
      <c r="X2604" t="s">
        <v>1121</v>
      </c>
    </row>
    <row r="2605" spans="23:24">
      <c r="W2605" s="492">
        <v>76</v>
      </c>
      <c r="X2605" t="s">
        <v>1121</v>
      </c>
    </row>
    <row r="2606" spans="23:24">
      <c r="W2606" s="492">
        <v>76</v>
      </c>
      <c r="X2606" t="s">
        <v>1121</v>
      </c>
    </row>
    <row r="2607" spans="23:24">
      <c r="W2607" s="492">
        <v>76</v>
      </c>
      <c r="X2607" t="s">
        <v>1121</v>
      </c>
    </row>
    <row r="2608" spans="23:24">
      <c r="W2608" s="492">
        <v>76</v>
      </c>
      <c r="X2608" t="s">
        <v>1121</v>
      </c>
    </row>
    <row r="2609" spans="23:24">
      <c r="W2609" s="492">
        <v>76</v>
      </c>
      <c r="X2609" t="s">
        <v>1121</v>
      </c>
    </row>
    <row r="2610" spans="23:24">
      <c r="W2610" s="492">
        <v>76</v>
      </c>
      <c r="X2610" t="s">
        <v>1121</v>
      </c>
    </row>
    <row r="2611" spans="23:24">
      <c r="W2611" s="504"/>
    </row>
    <row r="2612" spans="23:24">
      <c r="W2612" s="412">
        <v>77</v>
      </c>
      <c r="X2612" t="s">
        <v>1122</v>
      </c>
    </row>
    <row r="2613" spans="23:24">
      <c r="W2613" s="412">
        <v>77</v>
      </c>
      <c r="X2613" t="s">
        <v>1122</v>
      </c>
    </row>
    <row r="2614" spans="23:24">
      <c r="W2614" s="412">
        <v>77</v>
      </c>
      <c r="X2614" t="s">
        <v>1122</v>
      </c>
    </row>
    <row r="2615" spans="23:24">
      <c r="W2615" s="412">
        <v>77</v>
      </c>
      <c r="X2615" t="s">
        <v>1122</v>
      </c>
    </row>
    <row r="2616" spans="23:24">
      <c r="W2616" s="412">
        <v>77</v>
      </c>
      <c r="X2616" t="s">
        <v>1122</v>
      </c>
    </row>
    <row r="2617" spans="23:24">
      <c r="W2617" s="504"/>
    </row>
    <row r="2618" spans="23:24">
      <c r="W2618" s="492">
        <v>78</v>
      </c>
      <c r="X2618" t="s">
        <v>9</v>
      </c>
    </row>
    <row r="2619" spans="23:24">
      <c r="W2619" s="492">
        <v>78</v>
      </c>
      <c r="X2619" t="s">
        <v>9</v>
      </c>
    </row>
    <row r="2620" spans="23:24">
      <c r="W2620" s="492">
        <v>78</v>
      </c>
      <c r="X2620" t="s">
        <v>9</v>
      </c>
    </row>
    <row r="2621" spans="23:24">
      <c r="W2621" s="492">
        <v>78</v>
      </c>
      <c r="X2621" t="s">
        <v>9</v>
      </c>
    </row>
    <row r="2622" spans="23:24">
      <c r="W2622" s="492">
        <v>78</v>
      </c>
      <c r="X2622" t="s">
        <v>9</v>
      </c>
    </row>
    <row r="2623" spans="23:24">
      <c r="W2623" s="492">
        <v>78</v>
      </c>
      <c r="X2623" t="s">
        <v>9</v>
      </c>
    </row>
    <row r="2624" spans="23:24">
      <c r="W2624" s="492">
        <v>78</v>
      </c>
      <c r="X2624" t="s">
        <v>9</v>
      </c>
    </row>
    <row r="2625" spans="23:24">
      <c r="W2625" s="492">
        <v>78</v>
      </c>
      <c r="X2625" t="s">
        <v>9</v>
      </c>
    </row>
    <row r="2626" spans="23:24">
      <c r="W2626" s="492">
        <v>78</v>
      </c>
      <c r="X2626" t="s">
        <v>9</v>
      </c>
    </row>
    <row r="2627" spans="23:24">
      <c r="W2627" s="492">
        <v>78</v>
      </c>
      <c r="X2627" t="s">
        <v>9</v>
      </c>
    </row>
    <row r="2628" spans="23:24">
      <c r="W2628" s="492">
        <v>78</v>
      </c>
      <c r="X2628" t="s">
        <v>9</v>
      </c>
    </row>
    <row r="2629" spans="23:24">
      <c r="W2629" s="492">
        <v>78</v>
      </c>
      <c r="X2629" t="s">
        <v>9</v>
      </c>
    </row>
    <row r="2630" spans="23:24">
      <c r="W2630" s="492">
        <v>78</v>
      </c>
      <c r="X2630" t="s">
        <v>9</v>
      </c>
    </row>
    <row r="2631" spans="23:24">
      <c r="W2631" s="492">
        <v>78</v>
      </c>
      <c r="X2631" t="s">
        <v>9</v>
      </c>
    </row>
    <row r="2632" spans="23:24">
      <c r="W2632" s="492">
        <v>78</v>
      </c>
      <c r="X2632" t="s">
        <v>9</v>
      </c>
    </row>
    <row r="2633" spans="23:24">
      <c r="W2633" s="492">
        <v>78</v>
      </c>
      <c r="X2633" t="s">
        <v>9</v>
      </c>
    </row>
    <row r="2634" spans="23:24">
      <c r="W2634" s="492">
        <v>78</v>
      </c>
      <c r="X2634" t="s">
        <v>9</v>
      </c>
    </row>
    <row r="2635" spans="23:24">
      <c r="W2635" s="492">
        <v>78</v>
      </c>
      <c r="X2635" t="s">
        <v>9</v>
      </c>
    </row>
    <row r="2636" spans="23:24">
      <c r="W2636" s="492">
        <v>78</v>
      </c>
      <c r="X2636" t="s">
        <v>9</v>
      </c>
    </row>
    <row r="2637" spans="23:24">
      <c r="W2637" s="492">
        <v>78</v>
      </c>
      <c r="X2637" t="s">
        <v>9</v>
      </c>
    </row>
    <row r="2638" spans="23:24">
      <c r="W2638" s="492">
        <v>78</v>
      </c>
      <c r="X2638" t="s">
        <v>9</v>
      </c>
    </row>
    <row r="2639" spans="23:24">
      <c r="W2639" s="492">
        <v>78</v>
      </c>
      <c r="X2639" t="s">
        <v>9</v>
      </c>
    </row>
    <row r="2640" spans="23:24">
      <c r="W2640" s="492">
        <v>78</v>
      </c>
      <c r="X2640" t="s">
        <v>9</v>
      </c>
    </row>
    <row r="2641" spans="23:24">
      <c r="W2641" s="492">
        <v>78</v>
      </c>
      <c r="X2641" t="s">
        <v>9</v>
      </c>
    </row>
    <row r="2642" spans="23:24">
      <c r="W2642" s="492">
        <v>78</v>
      </c>
      <c r="X2642" t="s">
        <v>9</v>
      </c>
    </row>
    <row r="2643" spans="23:24">
      <c r="W2643" s="492">
        <v>78</v>
      </c>
      <c r="X2643" t="s">
        <v>9</v>
      </c>
    </row>
    <row r="2644" spans="23:24">
      <c r="W2644" s="492">
        <v>78</v>
      </c>
      <c r="X2644" t="s">
        <v>9</v>
      </c>
    </row>
    <row r="2645" spans="23:24">
      <c r="W2645" s="492">
        <v>78</v>
      </c>
      <c r="X2645" t="s">
        <v>9</v>
      </c>
    </row>
    <row r="2646" spans="23:24">
      <c r="W2646" s="492">
        <v>78</v>
      </c>
      <c r="X2646" t="s">
        <v>9</v>
      </c>
    </row>
    <row r="2647" spans="23:24">
      <c r="W2647" s="492">
        <v>78</v>
      </c>
      <c r="X2647" t="s">
        <v>9</v>
      </c>
    </row>
    <row r="2648" spans="23:24">
      <c r="W2648" s="492">
        <v>78</v>
      </c>
      <c r="X2648" t="s">
        <v>9</v>
      </c>
    </row>
    <row r="2649" spans="23:24">
      <c r="W2649" s="492">
        <v>78</v>
      </c>
      <c r="X2649" t="s">
        <v>9</v>
      </c>
    </row>
    <row r="2650" spans="23:24">
      <c r="W2650" s="492">
        <v>78</v>
      </c>
      <c r="X2650" t="s">
        <v>9</v>
      </c>
    </row>
    <row r="2651" spans="23:24">
      <c r="W2651" s="492">
        <v>78</v>
      </c>
      <c r="X2651" t="s">
        <v>9</v>
      </c>
    </row>
    <row r="2652" spans="23:24">
      <c r="W2652" s="492">
        <v>78</v>
      </c>
      <c r="X2652" t="s">
        <v>9</v>
      </c>
    </row>
    <row r="2653" spans="23:24">
      <c r="W2653" s="492">
        <v>78</v>
      </c>
      <c r="X2653" t="s">
        <v>9</v>
      </c>
    </row>
    <row r="2654" spans="23:24">
      <c r="W2654" s="492">
        <v>78</v>
      </c>
      <c r="X2654" t="s">
        <v>9</v>
      </c>
    </row>
    <row r="2655" spans="23:24">
      <c r="W2655" s="492">
        <v>78</v>
      </c>
      <c r="X2655" t="s">
        <v>9</v>
      </c>
    </row>
    <row r="2656" spans="23:24">
      <c r="W2656" s="492">
        <v>78</v>
      </c>
      <c r="X2656" t="s">
        <v>9</v>
      </c>
    </row>
    <row r="2657" spans="23:24">
      <c r="W2657" s="492">
        <v>78</v>
      </c>
      <c r="X2657" t="s">
        <v>9</v>
      </c>
    </row>
    <row r="2658" spans="23:24">
      <c r="W2658" s="492">
        <v>78</v>
      </c>
      <c r="X2658" t="s">
        <v>9</v>
      </c>
    </row>
    <row r="2659" spans="23:24">
      <c r="W2659" s="492">
        <v>78</v>
      </c>
      <c r="X2659" t="s">
        <v>9</v>
      </c>
    </row>
    <row r="2660" spans="23:24">
      <c r="W2660" s="492">
        <v>78</v>
      </c>
      <c r="X2660" t="s">
        <v>9</v>
      </c>
    </row>
    <row r="2661" spans="23:24">
      <c r="W2661" s="504"/>
    </row>
    <row r="2662" spans="23:24">
      <c r="W2662" s="492">
        <v>79</v>
      </c>
      <c r="X2662" t="s">
        <v>946</v>
      </c>
    </row>
    <row r="2663" spans="23:24">
      <c r="W2663" s="492">
        <v>79</v>
      </c>
      <c r="X2663" t="s">
        <v>946</v>
      </c>
    </row>
    <row r="2664" spans="23:24">
      <c r="W2664" s="492">
        <v>79</v>
      </c>
      <c r="X2664" t="s">
        <v>946</v>
      </c>
    </row>
    <row r="2665" spans="23:24">
      <c r="W2665" s="492">
        <v>79</v>
      </c>
      <c r="X2665" t="s">
        <v>946</v>
      </c>
    </row>
    <row r="2666" spans="23:24">
      <c r="W2666" s="492">
        <v>79</v>
      </c>
      <c r="X2666" t="s">
        <v>946</v>
      </c>
    </row>
    <row r="2667" spans="23:24">
      <c r="W2667" s="492">
        <v>79</v>
      </c>
      <c r="X2667" t="s">
        <v>946</v>
      </c>
    </row>
    <row r="2668" spans="23:24">
      <c r="W2668" s="492">
        <v>79</v>
      </c>
      <c r="X2668" t="s">
        <v>946</v>
      </c>
    </row>
    <row r="2669" spans="23:24">
      <c r="W2669" s="492">
        <v>79</v>
      </c>
      <c r="X2669" t="s">
        <v>946</v>
      </c>
    </row>
    <row r="2670" spans="23:24">
      <c r="W2670" s="492">
        <v>79</v>
      </c>
      <c r="X2670" t="s">
        <v>946</v>
      </c>
    </row>
    <row r="2671" spans="23:24">
      <c r="W2671" s="492">
        <v>79</v>
      </c>
      <c r="X2671" t="s">
        <v>946</v>
      </c>
    </row>
    <row r="2672" spans="23:24">
      <c r="W2672" s="492">
        <v>79</v>
      </c>
      <c r="X2672" t="s">
        <v>946</v>
      </c>
    </row>
    <row r="2673" spans="23:24">
      <c r="W2673" s="492">
        <v>79</v>
      </c>
      <c r="X2673" t="s">
        <v>946</v>
      </c>
    </row>
    <row r="2674" spans="23:24">
      <c r="W2674" s="492">
        <v>79</v>
      </c>
      <c r="X2674" t="s">
        <v>946</v>
      </c>
    </row>
    <row r="2675" spans="23:24">
      <c r="W2675" s="492">
        <v>79</v>
      </c>
      <c r="X2675" t="s">
        <v>946</v>
      </c>
    </row>
    <row r="2676" spans="23:24">
      <c r="W2676" s="492">
        <v>79</v>
      </c>
      <c r="X2676" t="s">
        <v>946</v>
      </c>
    </row>
    <row r="2677" spans="23:24">
      <c r="W2677" s="492">
        <v>79</v>
      </c>
      <c r="X2677" t="s">
        <v>946</v>
      </c>
    </row>
    <row r="2678" spans="23:24">
      <c r="W2678" s="492">
        <v>79</v>
      </c>
      <c r="X2678" t="s">
        <v>946</v>
      </c>
    </row>
    <row r="2679" spans="23:24">
      <c r="W2679" s="492">
        <v>79</v>
      </c>
      <c r="X2679" t="s">
        <v>946</v>
      </c>
    </row>
    <row r="2680" spans="23:24">
      <c r="W2680" s="492">
        <v>79</v>
      </c>
      <c r="X2680" t="s">
        <v>946</v>
      </c>
    </row>
    <row r="2681" spans="23:24">
      <c r="W2681" s="492">
        <v>79</v>
      </c>
      <c r="X2681" t="s">
        <v>946</v>
      </c>
    </row>
    <row r="2682" spans="23:24">
      <c r="W2682" s="492">
        <v>79</v>
      </c>
      <c r="X2682" t="s">
        <v>946</v>
      </c>
    </row>
    <row r="2683" spans="23:24">
      <c r="W2683" s="492">
        <v>79</v>
      </c>
      <c r="X2683" t="s">
        <v>946</v>
      </c>
    </row>
    <row r="2684" spans="23:24">
      <c r="W2684" s="504"/>
    </row>
    <row r="2685" spans="23:24">
      <c r="W2685" s="492">
        <v>80</v>
      </c>
      <c r="X2685" t="s">
        <v>6</v>
      </c>
    </row>
    <row r="2686" spans="23:24">
      <c r="W2686" s="492">
        <v>80</v>
      </c>
      <c r="X2686" t="s">
        <v>6</v>
      </c>
    </row>
    <row r="2687" spans="23:24">
      <c r="W2687" s="492">
        <v>80</v>
      </c>
      <c r="X2687" t="s">
        <v>6</v>
      </c>
    </row>
    <row r="2688" spans="23:24">
      <c r="W2688" s="492">
        <v>80</v>
      </c>
      <c r="X2688" t="s">
        <v>6</v>
      </c>
    </row>
    <row r="2689" spans="23:24">
      <c r="W2689" s="492">
        <v>80</v>
      </c>
      <c r="X2689" t="s">
        <v>6</v>
      </c>
    </row>
    <row r="2690" spans="23:24">
      <c r="W2690" s="492">
        <v>80</v>
      </c>
      <c r="X2690" t="s">
        <v>6</v>
      </c>
    </row>
    <row r="2691" spans="23:24">
      <c r="W2691" s="492">
        <v>80</v>
      </c>
      <c r="X2691" t="s">
        <v>6</v>
      </c>
    </row>
    <row r="2692" spans="23:24">
      <c r="W2692" s="492">
        <v>80</v>
      </c>
      <c r="X2692" t="s">
        <v>6</v>
      </c>
    </row>
    <row r="2693" spans="23:24">
      <c r="W2693" s="492">
        <v>80</v>
      </c>
      <c r="X2693" t="s">
        <v>6</v>
      </c>
    </row>
    <row r="2694" spans="23:24">
      <c r="W2694" s="492">
        <v>80</v>
      </c>
      <c r="X2694" t="s">
        <v>6</v>
      </c>
    </row>
    <row r="2695" spans="23:24">
      <c r="W2695" s="492">
        <v>80</v>
      </c>
      <c r="X2695" t="s">
        <v>6</v>
      </c>
    </row>
    <row r="2696" spans="23:24">
      <c r="W2696" s="492">
        <v>80</v>
      </c>
      <c r="X2696" t="s">
        <v>6</v>
      </c>
    </row>
    <row r="2697" spans="23:24">
      <c r="W2697" s="492">
        <v>80</v>
      </c>
      <c r="X2697" t="s">
        <v>6</v>
      </c>
    </row>
    <row r="2698" spans="23:24">
      <c r="W2698" s="492">
        <v>80</v>
      </c>
      <c r="X2698" t="s">
        <v>6</v>
      </c>
    </row>
    <row r="2699" spans="23:24">
      <c r="W2699" s="492">
        <v>80</v>
      </c>
      <c r="X2699" t="s">
        <v>6</v>
      </c>
    </row>
    <row r="2700" spans="23:24">
      <c r="W2700" s="492">
        <v>80</v>
      </c>
      <c r="X2700" t="s">
        <v>6</v>
      </c>
    </row>
    <row r="2701" spans="23:24">
      <c r="W2701" s="492">
        <v>80</v>
      </c>
      <c r="X2701" t="s">
        <v>6</v>
      </c>
    </row>
    <row r="2702" spans="23:24">
      <c r="W2702" s="492">
        <v>80</v>
      </c>
      <c r="X2702" t="s">
        <v>6</v>
      </c>
    </row>
    <row r="2703" spans="23:24">
      <c r="W2703" s="492">
        <v>80</v>
      </c>
      <c r="X2703" t="s">
        <v>6</v>
      </c>
    </row>
    <row r="2704" spans="23:24">
      <c r="W2704" s="492">
        <v>80</v>
      </c>
      <c r="X2704" t="s">
        <v>6</v>
      </c>
    </row>
    <row r="2705" spans="23:24">
      <c r="W2705" s="492">
        <v>80</v>
      </c>
      <c r="X2705" t="s">
        <v>6</v>
      </c>
    </row>
    <row r="2706" spans="23:24">
      <c r="W2706" s="492">
        <v>80</v>
      </c>
      <c r="X2706" t="s">
        <v>6</v>
      </c>
    </row>
    <row r="2707" spans="23:24">
      <c r="W2707" s="492">
        <v>80</v>
      </c>
      <c r="X2707" t="s">
        <v>6</v>
      </c>
    </row>
    <row r="2708" spans="23:24">
      <c r="W2708" s="492">
        <v>80</v>
      </c>
      <c r="X2708" t="s">
        <v>6</v>
      </c>
    </row>
    <row r="2709" spans="23:24">
      <c r="W2709" s="492">
        <v>80</v>
      </c>
      <c r="X2709" t="s">
        <v>6</v>
      </c>
    </row>
    <row r="2710" spans="23:24">
      <c r="W2710" s="492">
        <v>80</v>
      </c>
      <c r="X2710" t="s">
        <v>6</v>
      </c>
    </row>
    <row r="2711" spans="23:24">
      <c r="W2711" s="492">
        <v>80</v>
      </c>
      <c r="X2711" t="s">
        <v>6</v>
      </c>
    </row>
    <row r="2712" spans="23:24">
      <c r="W2712" s="492">
        <v>80</v>
      </c>
      <c r="X2712" t="s">
        <v>6</v>
      </c>
    </row>
    <row r="2713" spans="23:24">
      <c r="W2713" s="492">
        <v>80</v>
      </c>
      <c r="X2713" t="s">
        <v>6</v>
      </c>
    </row>
    <row r="2714" spans="23:24">
      <c r="W2714" s="492">
        <v>80</v>
      </c>
      <c r="X2714" t="s">
        <v>6</v>
      </c>
    </row>
    <row r="2715" spans="23:24">
      <c r="W2715" s="492">
        <v>80</v>
      </c>
      <c r="X2715" t="s">
        <v>6</v>
      </c>
    </row>
    <row r="2716" spans="23:24">
      <c r="W2716" s="492">
        <v>80</v>
      </c>
      <c r="X2716" t="s">
        <v>6</v>
      </c>
    </row>
    <row r="2717" spans="23:24">
      <c r="W2717" s="492">
        <v>80</v>
      </c>
      <c r="X2717" t="s">
        <v>6</v>
      </c>
    </row>
    <row r="2718" spans="23:24">
      <c r="W2718" s="492">
        <v>80</v>
      </c>
      <c r="X2718" t="s">
        <v>6</v>
      </c>
    </row>
    <row r="2719" spans="23:24">
      <c r="W2719" s="492">
        <v>80</v>
      </c>
      <c r="X2719" t="s">
        <v>6</v>
      </c>
    </row>
    <row r="2720" spans="23:24">
      <c r="W2720" s="492">
        <v>80</v>
      </c>
      <c r="X2720" t="s">
        <v>6</v>
      </c>
    </row>
    <row r="2721" spans="23:24">
      <c r="W2721" s="492">
        <v>80</v>
      </c>
      <c r="X2721" t="s">
        <v>6</v>
      </c>
    </row>
    <row r="2722" spans="23:24">
      <c r="W2722" s="492">
        <v>80</v>
      </c>
      <c r="X2722" t="s">
        <v>6</v>
      </c>
    </row>
    <row r="2723" spans="23:24">
      <c r="W2723" s="492">
        <v>80</v>
      </c>
      <c r="X2723" t="s">
        <v>6</v>
      </c>
    </row>
    <row r="2724" spans="23:24">
      <c r="W2724" s="504"/>
    </row>
    <row r="2725" spans="23:24">
      <c r="W2725" s="492">
        <v>81</v>
      </c>
      <c r="X2725" t="s">
        <v>945</v>
      </c>
    </row>
    <row r="2726" spans="23:24">
      <c r="W2726" s="492">
        <v>81</v>
      </c>
      <c r="X2726" t="s">
        <v>945</v>
      </c>
    </row>
    <row r="2727" spans="23:24">
      <c r="W2727" s="492">
        <v>81</v>
      </c>
      <c r="X2727" t="s">
        <v>945</v>
      </c>
    </row>
    <row r="2728" spans="23:24">
      <c r="W2728" s="492">
        <v>81</v>
      </c>
      <c r="X2728" t="s">
        <v>945</v>
      </c>
    </row>
    <row r="2729" spans="23:24">
      <c r="W2729" s="492">
        <v>81</v>
      </c>
      <c r="X2729" t="s">
        <v>945</v>
      </c>
    </row>
    <row r="2730" spans="23:24">
      <c r="W2730" s="492">
        <v>81</v>
      </c>
      <c r="X2730" t="s">
        <v>945</v>
      </c>
    </row>
    <row r="2731" spans="23:24">
      <c r="W2731" s="492">
        <v>81</v>
      </c>
      <c r="X2731" t="s">
        <v>945</v>
      </c>
    </row>
    <row r="2732" spans="23:24">
      <c r="W2732" s="492">
        <v>81</v>
      </c>
      <c r="X2732" t="s">
        <v>945</v>
      </c>
    </row>
    <row r="2733" spans="23:24">
      <c r="W2733" s="492">
        <v>81</v>
      </c>
      <c r="X2733" t="s">
        <v>945</v>
      </c>
    </row>
    <row r="2734" spans="23:24">
      <c r="W2734" s="492">
        <v>81</v>
      </c>
      <c r="X2734" t="s">
        <v>945</v>
      </c>
    </row>
    <row r="2735" spans="23:24">
      <c r="W2735" s="492">
        <v>81</v>
      </c>
      <c r="X2735" t="s">
        <v>945</v>
      </c>
    </row>
    <row r="2736" spans="23:24">
      <c r="W2736" s="492">
        <v>81</v>
      </c>
      <c r="X2736" t="s">
        <v>945</v>
      </c>
    </row>
    <row r="2737" spans="23:24">
      <c r="W2737" s="492">
        <v>81</v>
      </c>
      <c r="X2737" t="s">
        <v>945</v>
      </c>
    </row>
    <row r="2738" spans="23:24">
      <c r="W2738" s="492">
        <v>81</v>
      </c>
      <c r="X2738" t="s">
        <v>945</v>
      </c>
    </row>
    <row r="2739" spans="23:24">
      <c r="W2739" s="492">
        <v>81</v>
      </c>
      <c r="X2739" t="s">
        <v>945</v>
      </c>
    </row>
    <row r="2740" spans="23:24">
      <c r="W2740" s="492">
        <v>81</v>
      </c>
      <c r="X2740" t="s">
        <v>945</v>
      </c>
    </row>
    <row r="2741" spans="23:24">
      <c r="W2741" s="492">
        <v>81</v>
      </c>
      <c r="X2741" t="s">
        <v>945</v>
      </c>
    </row>
    <row r="2742" spans="23:24">
      <c r="W2742" s="492">
        <v>81</v>
      </c>
      <c r="X2742" t="s">
        <v>945</v>
      </c>
    </row>
    <row r="2743" spans="23:24">
      <c r="W2743" s="492">
        <v>81</v>
      </c>
      <c r="X2743" t="s">
        <v>945</v>
      </c>
    </row>
    <row r="2744" spans="23:24">
      <c r="W2744" s="492">
        <v>81</v>
      </c>
      <c r="X2744" t="s">
        <v>945</v>
      </c>
    </row>
    <row r="2745" spans="23:24">
      <c r="W2745" s="492">
        <v>81</v>
      </c>
      <c r="X2745" t="s">
        <v>945</v>
      </c>
    </row>
    <row r="2746" spans="23:24">
      <c r="W2746" s="492">
        <v>81</v>
      </c>
      <c r="X2746" t="s">
        <v>945</v>
      </c>
    </row>
    <row r="2747" spans="23:24">
      <c r="W2747" s="492">
        <v>81</v>
      </c>
      <c r="X2747" t="s">
        <v>945</v>
      </c>
    </row>
    <row r="2748" spans="23:24">
      <c r="W2748" s="492">
        <v>81</v>
      </c>
      <c r="X2748" t="s">
        <v>945</v>
      </c>
    </row>
    <row r="2749" spans="23:24">
      <c r="W2749" s="492">
        <v>81</v>
      </c>
      <c r="X2749" t="s">
        <v>945</v>
      </c>
    </row>
    <row r="2750" spans="23:24">
      <c r="W2750" s="492">
        <v>81</v>
      </c>
      <c r="X2750" t="s">
        <v>945</v>
      </c>
    </row>
    <row r="2751" spans="23:24">
      <c r="W2751" s="492">
        <v>81</v>
      </c>
      <c r="X2751" t="s">
        <v>945</v>
      </c>
    </row>
    <row r="2752" spans="23:24">
      <c r="W2752" s="492">
        <v>81</v>
      </c>
      <c r="X2752" t="s">
        <v>945</v>
      </c>
    </row>
    <row r="2753" spans="23:24">
      <c r="W2753" s="492">
        <v>81</v>
      </c>
      <c r="X2753" t="s">
        <v>945</v>
      </c>
    </row>
    <row r="2754" spans="23:24">
      <c r="W2754" s="492">
        <v>81</v>
      </c>
      <c r="X2754" t="s">
        <v>945</v>
      </c>
    </row>
    <row r="2755" spans="23:24">
      <c r="W2755" s="492">
        <v>81</v>
      </c>
      <c r="X2755" t="s">
        <v>945</v>
      </c>
    </row>
    <row r="2756" spans="23:24">
      <c r="W2756" s="492">
        <v>81</v>
      </c>
      <c r="X2756" t="s">
        <v>945</v>
      </c>
    </row>
    <row r="2757" spans="23:24">
      <c r="W2757" s="492">
        <v>81</v>
      </c>
      <c r="X2757" t="s">
        <v>945</v>
      </c>
    </row>
    <row r="2758" spans="23:24">
      <c r="W2758" s="492">
        <v>81</v>
      </c>
      <c r="X2758" t="s">
        <v>945</v>
      </c>
    </row>
    <row r="2759" spans="23:24">
      <c r="W2759" s="492">
        <v>81</v>
      </c>
      <c r="X2759" t="s">
        <v>945</v>
      </c>
    </row>
    <row r="2760" spans="23:24">
      <c r="W2760" s="492">
        <v>81</v>
      </c>
      <c r="X2760" t="s">
        <v>945</v>
      </c>
    </row>
    <row r="2761" spans="23:24">
      <c r="W2761" s="492">
        <v>81</v>
      </c>
      <c r="X2761" t="s">
        <v>945</v>
      </c>
    </row>
    <row r="2762" spans="23:24">
      <c r="W2762" s="492">
        <v>81</v>
      </c>
      <c r="X2762" t="s">
        <v>945</v>
      </c>
    </row>
    <row r="2763" spans="23:24">
      <c r="W2763" s="492">
        <v>81</v>
      </c>
      <c r="X2763" t="s">
        <v>945</v>
      </c>
    </row>
    <row r="2764" spans="23:24">
      <c r="W2764" s="492">
        <v>81</v>
      </c>
      <c r="X2764" t="s">
        <v>945</v>
      </c>
    </row>
    <row r="2765" spans="23:24">
      <c r="W2765" s="492">
        <v>81</v>
      </c>
      <c r="X2765" t="s">
        <v>945</v>
      </c>
    </row>
    <row r="2766" spans="23:24">
      <c r="W2766" s="492">
        <v>81</v>
      </c>
      <c r="X2766" t="s">
        <v>945</v>
      </c>
    </row>
    <row r="2767" spans="23:24">
      <c r="W2767" s="492">
        <v>81</v>
      </c>
      <c r="X2767" t="s">
        <v>945</v>
      </c>
    </row>
    <row r="2768" spans="23:24">
      <c r="W2768" s="492">
        <v>81</v>
      </c>
      <c r="X2768" t="s">
        <v>945</v>
      </c>
    </row>
    <row r="2769" spans="23:24">
      <c r="W2769" s="492">
        <v>81</v>
      </c>
      <c r="X2769" t="s">
        <v>945</v>
      </c>
    </row>
    <row r="2770" spans="23:24">
      <c r="W2770" s="492">
        <v>81</v>
      </c>
      <c r="X2770" t="s">
        <v>945</v>
      </c>
    </row>
    <row r="2771" spans="23:24">
      <c r="W2771" s="492">
        <v>81</v>
      </c>
      <c r="X2771" t="s">
        <v>945</v>
      </c>
    </row>
    <row r="2772" spans="23:24">
      <c r="W2772" s="492">
        <v>81</v>
      </c>
      <c r="X2772" t="s">
        <v>945</v>
      </c>
    </row>
    <row r="2773" spans="23:24">
      <c r="W2773" s="492">
        <v>81</v>
      </c>
      <c r="X2773" t="s">
        <v>945</v>
      </c>
    </row>
    <row r="2774" spans="23:24">
      <c r="W2774" s="492">
        <v>81</v>
      </c>
      <c r="X2774" t="s">
        <v>945</v>
      </c>
    </row>
    <row r="2775" spans="23:24">
      <c r="W2775" s="492">
        <v>81</v>
      </c>
      <c r="X2775" t="s">
        <v>945</v>
      </c>
    </row>
    <row r="2776" spans="23:24">
      <c r="W2776" s="492">
        <v>81</v>
      </c>
      <c r="X2776" t="s">
        <v>945</v>
      </c>
    </row>
    <row r="2777" spans="23:24">
      <c r="W2777" s="492">
        <v>81</v>
      </c>
      <c r="X2777" t="s">
        <v>945</v>
      </c>
    </row>
    <row r="2778" spans="23:24">
      <c r="W2778" s="492">
        <v>81</v>
      </c>
      <c r="X2778" t="s">
        <v>945</v>
      </c>
    </row>
    <row r="2779" spans="23:24">
      <c r="W2779" s="492">
        <v>81</v>
      </c>
      <c r="X2779" t="s">
        <v>945</v>
      </c>
    </row>
    <row r="2780" spans="23:24">
      <c r="W2780" s="492">
        <v>81</v>
      </c>
      <c r="X2780" t="s">
        <v>945</v>
      </c>
    </row>
    <row r="2781" spans="23:24">
      <c r="W2781" s="492">
        <v>81</v>
      </c>
      <c r="X2781" t="s">
        <v>945</v>
      </c>
    </row>
    <row r="2782" spans="23:24">
      <c r="W2782" s="492">
        <v>81</v>
      </c>
      <c r="X2782" t="s">
        <v>945</v>
      </c>
    </row>
    <row r="2783" spans="23:24">
      <c r="W2783" s="492">
        <v>81</v>
      </c>
      <c r="X2783" t="s">
        <v>945</v>
      </c>
    </row>
    <row r="2784" spans="23:24">
      <c r="W2784" s="492">
        <v>81</v>
      </c>
      <c r="X2784" t="s">
        <v>945</v>
      </c>
    </row>
    <row r="2785" spans="23:24">
      <c r="W2785" s="492">
        <v>81</v>
      </c>
      <c r="X2785" t="s">
        <v>945</v>
      </c>
    </row>
    <row r="2786" spans="23:24">
      <c r="W2786" s="492">
        <v>81</v>
      </c>
      <c r="X2786" t="s">
        <v>945</v>
      </c>
    </row>
    <row r="2787" spans="23:24">
      <c r="W2787" s="492">
        <v>81</v>
      </c>
      <c r="X2787" t="s">
        <v>945</v>
      </c>
    </row>
    <row r="2788" spans="23:24">
      <c r="W2788" s="492">
        <v>81</v>
      </c>
      <c r="X2788" t="s">
        <v>945</v>
      </c>
    </row>
    <row r="2789" spans="23:24">
      <c r="W2789" s="492">
        <v>81</v>
      </c>
      <c r="X2789" t="s">
        <v>945</v>
      </c>
    </row>
    <row r="2790" spans="23:24">
      <c r="W2790" s="492">
        <v>81</v>
      </c>
      <c r="X2790" t="s">
        <v>945</v>
      </c>
    </row>
    <row r="2791" spans="23:24">
      <c r="W2791" s="492">
        <v>81</v>
      </c>
      <c r="X2791" t="s">
        <v>945</v>
      </c>
    </row>
    <row r="2792" spans="23:24">
      <c r="W2792" s="492">
        <v>81</v>
      </c>
      <c r="X2792" t="s">
        <v>945</v>
      </c>
    </row>
    <row r="2793" spans="23:24">
      <c r="W2793" s="492">
        <v>81</v>
      </c>
      <c r="X2793" t="s">
        <v>945</v>
      </c>
    </row>
    <row r="2794" spans="23:24">
      <c r="W2794" s="492">
        <v>81</v>
      </c>
      <c r="X2794" t="s">
        <v>945</v>
      </c>
    </row>
    <row r="2795" spans="23:24">
      <c r="W2795" s="492">
        <v>81</v>
      </c>
      <c r="X2795" t="s">
        <v>945</v>
      </c>
    </row>
    <row r="2796" spans="23:24">
      <c r="W2796" s="492">
        <v>81</v>
      </c>
      <c r="X2796" t="s">
        <v>945</v>
      </c>
    </row>
    <row r="2797" spans="23:24">
      <c r="W2797" s="492">
        <v>81</v>
      </c>
      <c r="X2797" t="s">
        <v>945</v>
      </c>
    </row>
    <row r="2798" spans="23:24">
      <c r="W2798" s="492">
        <v>81</v>
      </c>
      <c r="X2798" t="s">
        <v>945</v>
      </c>
    </row>
    <row r="2799" spans="23:24">
      <c r="W2799" s="492">
        <v>81</v>
      </c>
      <c r="X2799" t="s">
        <v>945</v>
      </c>
    </row>
    <row r="2800" spans="23:24">
      <c r="W2800" s="492">
        <v>81</v>
      </c>
      <c r="X2800" t="s">
        <v>945</v>
      </c>
    </row>
    <row r="2801" spans="23:24">
      <c r="W2801" s="492">
        <v>81</v>
      </c>
      <c r="X2801" t="s">
        <v>945</v>
      </c>
    </row>
    <row r="2802" spans="23:24">
      <c r="W2802" s="492">
        <v>81</v>
      </c>
      <c r="X2802" t="s">
        <v>945</v>
      </c>
    </row>
    <row r="2803" spans="23:24">
      <c r="W2803" s="492">
        <v>81</v>
      </c>
      <c r="X2803" t="s">
        <v>945</v>
      </c>
    </row>
    <row r="2804" spans="23:24">
      <c r="W2804" s="492">
        <v>81</v>
      </c>
      <c r="X2804" t="s">
        <v>945</v>
      </c>
    </row>
    <row r="2805" spans="23:24">
      <c r="W2805" s="492">
        <v>81</v>
      </c>
      <c r="X2805" t="s">
        <v>945</v>
      </c>
    </row>
    <row r="2806" spans="23:24">
      <c r="W2806" s="492">
        <v>81</v>
      </c>
      <c r="X2806" t="s">
        <v>945</v>
      </c>
    </row>
    <row r="2807" spans="23:24">
      <c r="W2807" s="492">
        <v>81</v>
      </c>
      <c r="X2807" t="s">
        <v>945</v>
      </c>
    </row>
    <row r="2808" spans="23:24">
      <c r="W2808" s="492">
        <v>81</v>
      </c>
      <c r="X2808" t="s">
        <v>945</v>
      </c>
    </row>
    <row r="2809" spans="23:24">
      <c r="W2809" s="492">
        <v>81</v>
      </c>
      <c r="X2809" t="s">
        <v>945</v>
      </c>
    </row>
    <row r="2810" spans="23:24">
      <c r="W2810" s="492">
        <v>81</v>
      </c>
      <c r="X2810" t="s">
        <v>945</v>
      </c>
    </row>
    <row r="2811" spans="23:24">
      <c r="W2811" s="492">
        <v>81</v>
      </c>
      <c r="X2811" t="s">
        <v>945</v>
      </c>
    </row>
    <row r="2812" spans="23:24">
      <c r="W2812" s="492">
        <v>81</v>
      </c>
      <c r="X2812" t="s">
        <v>945</v>
      </c>
    </row>
    <row r="2813" spans="23:24">
      <c r="W2813" s="492">
        <v>81</v>
      </c>
      <c r="X2813" t="s">
        <v>945</v>
      </c>
    </row>
    <row r="2814" spans="23:24">
      <c r="W2814" s="492">
        <v>81</v>
      </c>
      <c r="X2814" t="s">
        <v>945</v>
      </c>
    </row>
    <row r="2815" spans="23:24">
      <c r="W2815" s="492">
        <v>81</v>
      </c>
      <c r="X2815" t="s">
        <v>945</v>
      </c>
    </row>
    <row r="2816" spans="23:24">
      <c r="W2816" s="492">
        <v>81</v>
      </c>
      <c r="X2816" t="s">
        <v>945</v>
      </c>
    </row>
    <row r="2817" spans="23:25">
      <c r="W2817" s="492">
        <v>81</v>
      </c>
      <c r="X2817" t="s">
        <v>945</v>
      </c>
    </row>
    <row r="2818" spans="23:25">
      <c r="W2818" s="492">
        <v>81</v>
      </c>
      <c r="X2818" t="s">
        <v>945</v>
      </c>
    </row>
    <row r="2819" spans="23:25">
      <c r="W2819" s="492">
        <v>81</v>
      </c>
      <c r="X2819" t="s">
        <v>945</v>
      </c>
    </row>
    <row r="2820" spans="23:25">
      <c r="W2820" s="492">
        <v>81</v>
      </c>
      <c r="X2820" t="s">
        <v>945</v>
      </c>
    </row>
    <row r="2821" spans="23:25">
      <c r="W2821" s="492">
        <v>81</v>
      </c>
      <c r="X2821" t="s">
        <v>945</v>
      </c>
    </row>
    <row r="2822" spans="23:25">
      <c r="W2822" s="492">
        <v>81</v>
      </c>
      <c r="X2822" t="s">
        <v>945</v>
      </c>
    </row>
    <row r="2823" spans="23:25">
      <c r="W2823" s="492">
        <v>81</v>
      </c>
      <c r="X2823" t="s">
        <v>945</v>
      </c>
    </row>
    <row r="2824" spans="23:25">
      <c r="W2824" s="492">
        <v>81</v>
      </c>
      <c r="X2824" t="s">
        <v>945</v>
      </c>
    </row>
    <row r="2825" spans="23:25">
      <c r="W2825" s="492">
        <v>81</v>
      </c>
      <c r="X2825" t="s">
        <v>945</v>
      </c>
    </row>
    <row r="2826" spans="23:25">
      <c r="W2826" s="492">
        <v>81</v>
      </c>
      <c r="X2826" t="s">
        <v>945</v>
      </c>
    </row>
    <row r="2827" spans="23:25">
      <c r="W2827" s="504"/>
    </row>
    <row r="2828" spans="23:25">
      <c r="W2828" s="492">
        <v>83</v>
      </c>
      <c r="X2828" t="s">
        <v>1247</v>
      </c>
      <c r="Y2828" t="s">
        <v>112</v>
      </c>
    </row>
    <row r="2829" spans="23:25">
      <c r="W2829" s="492">
        <v>83</v>
      </c>
      <c r="X2829" t="s">
        <v>1247</v>
      </c>
      <c r="Y2829" t="s">
        <v>112</v>
      </c>
    </row>
    <row r="2830" spans="23:25">
      <c r="W2830" s="492">
        <v>83</v>
      </c>
      <c r="X2830" t="s">
        <v>1247</v>
      </c>
      <c r="Y2830" t="s">
        <v>112</v>
      </c>
    </row>
    <row r="2831" spans="23:25">
      <c r="W2831" s="492">
        <v>83</v>
      </c>
      <c r="X2831" t="s">
        <v>1247</v>
      </c>
      <c r="Y2831" t="s">
        <v>112</v>
      </c>
    </row>
    <row r="2832" spans="23:25">
      <c r="W2832" s="492">
        <v>83</v>
      </c>
      <c r="X2832" t="s">
        <v>1247</v>
      </c>
      <c r="Y2832" t="s">
        <v>112</v>
      </c>
    </row>
    <row r="2833" spans="23:25">
      <c r="W2833" s="492">
        <v>83</v>
      </c>
      <c r="X2833" t="s">
        <v>1247</v>
      </c>
      <c r="Y2833" t="s">
        <v>112</v>
      </c>
    </row>
    <row r="2834" spans="23:25">
      <c r="W2834" s="492">
        <v>83</v>
      </c>
      <c r="X2834" t="s">
        <v>1247</v>
      </c>
      <c r="Y2834" t="s">
        <v>112</v>
      </c>
    </row>
    <row r="2835" spans="23:25">
      <c r="W2835" s="492">
        <v>83</v>
      </c>
      <c r="X2835" t="s">
        <v>1247</v>
      </c>
      <c r="Y2835" t="s">
        <v>112</v>
      </c>
    </row>
    <row r="2836" spans="23:25">
      <c r="W2836" s="492">
        <v>83</v>
      </c>
      <c r="X2836" t="s">
        <v>1247</v>
      </c>
      <c r="Y2836" t="s">
        <v>112</v>
      </c>
    </row>
    <row r="2837" spans="23:25">
      <c r="W2837" s="492">
        <v>83</v>
      </c>
      <c r="X2837" t="s">
        <v>1247</v>
      </c>
      <c r="Y2837" t="s">
        <v>112</v>
      </c>
    </row>
    <row r="2838" spans="23:25">
      <c r="W2838" s="492">
        <v>83</v>
      </c>
      <c r="X2838" t="s">
        <v>1247</v>
      </c>
      <c r="Y2838" t="s">
        <v>112</v>
      </c>
    </row>
    <row r="2839" spans="23:25">
      <c r="W2839" s="492">
        <v>83</v>
      </c>
      <c r="X2839" t="s">
        <v>1247</v>
      </c>
      <c r="Y2839" t="s">
        <v>112</v>
      </c>
    </row>
    <row r="2840" spans="23:25">
      <c r="W2840" s="492">
        <v>83</v>
      </c>
      <c r="X2840" t="s">
        <v>1247</v>
      </c>
      <c r="Y2840" t="s">
        <v>112</v>
      </c>
    </row>
    <row r="2841" spans="23:25">
      <c r="W2841" s="492">
        <v>83</v>
      </c>
      <c r="X2841" t="s">
        <v>1247</v>
      </c>
      <c r="Y2841" t="s">
        <v>112</v>
      </c>
    </row>
    <row r="2842" spans="23:25">
      <c r="W2842" s="492">
        <v>83</v>
      </c>
      <c r="X2842" t="s">
        <v>1247</v>
      </c>
      <c r="Y2842" t="s">
        <v>112</v>
      </c>
    </row>
    <row r="2843" spans="23:25">
      <c r="W2843" s="492">
        <v>83</v>
      </c>
      <c r="X2843" t="s">
        <v>1247</v>
      </c>
      <c r="Y2843" t="s">
        <v>112</v>
      </c>
    </row>
    <row r="2844" spans="23:25">
      <c r="W2844" s="492">
        <v>83</v>
      </c>
      <c r="X2844" t="s">
        <v>1247</v>
      </c>
      <c r="Y2844" t="s">
        <v>112</v>
      </c>
    </row>
    <row r="2845" spans="23:25">
      <c r="W2845" s="492">
        <v>83</v>
      </c>
      <c r="X2845" t="s">
        <v>1247</v>
      </c>
      <c r="Y2845" t="s">
        <v>112</v>
      </c>
    </row>
    <row r="2846" spans="23:25">
      <c r="W2846" s="492">
        <v>83</v>
      </c>
      <c r="X2846" t="s">
        <v>1247</v>
      </c>
      <c r="Y2846" t="s">
        <v>112</v>
      </c>
    </row>
    <row r="2847" spans="23:25">
      <c r="W2847" s="492">
        <v>83</v>
      </c>
      <c r="X2847" t="s">
        <v>1247</v>
      </c>
      <c r="Y2847" t="s">
        <v>112</v>
      </c>
    </row>
    <row r="2848" spans="23:25">
      <c r="W2848" s="492">
        <v>83</v>
      </c>
      <c r="X2848" t="s">
        <v>1247</v>
      </c>
      <c r="Y2848" t="s">
        <v>112</v>
      </c>
    </row>
    <row r="2849" spans="23:25">
      <c r="W2849" s="492">
        <v>83</v>
      </c>
      <c r="X2849" t="s">
        <v>1247</v>
      </c>
      <c r="Y2849" t="s">
        <v>112</v>
      </c>
    </row>
    <row r="2850" spans="23:25">
      <c r="W2850" s="492">
        <v>83</v>
      </c>
      <c r="X2850" t="s">
        <v>1247</v>
      </c>
      <c r="Y2850" t="s">
        <v>112</v>
      </c>
    </row>
    <row r="2851" spans="23:25">
      <c r="W2851" s="492">
        <v>83</v>
      </c>
      <c r="X2851" t="s">
        <v>1247</v>
      </c>
      <c r="Y2851" t="s">
        <v>112</v>
      </c>
    </row>
    <row r="2852" spans="23:25">
      <c r="W2852" s="492">
        <v>83</v>
      </c>
      <c r="X2852" t="s">
        <v>1247</v>
      </c>
      <c r="Y2852" t="s">
        <v>112</v>
      </c>
    </row>
    <row r="2853" spans="23:25">
      <c r="W2853" s="492">
        <v>83</v>
      </c>
      <c r="X2853" t="s">
        <v>1247</v>
      </c>
      <c r="Y2853" t="s">
        <v>112</v>
      </c>
    </row>
    <row r="2854" spans="23:25">
      <c r="W2854" s="492">
        <v>83</v>
      </c>
      <c r="X2854" t="s">
        <v>1247</v>
      </c>
      <c r="Y2854" t="s">
        <v>112</v>
      </c>
    </row>
    <row r="2855" spans="23:25">
      <c r="W2855" s="492">
        <v>83</v>
      </c>
      <c r="X2855" t="s">
        <v>1247</v>
      </c>
      <c r="Y2855" t="s">
        <v>112</v>
      </c>
    </row>
    <row r="2856" spans="23:25">
      <c r="W2856" s="492">
        <v>83</v>
      </c>
      <c r="X2856" t="s">
        <v>1247</v>
      </c>
      <c r="Y2856" t="s">
        <v>112</v>
      </c>
    </row>
    <row r="2857" spans="23:25">
      <c r="W2857" s="492">
        <v>83</v>
      </c>
      <c r="X2857" t="s">
        <v>1247</v>
      </c>
      <c r="Y2857" t="s">
        <v>112</v>
      </c>
    </row>
    <row r="2858" spans="23:25">
      <c r="W2858" s="492">
        <v>83</v>
      </c>
      <c r="X2858" t="s">
        <v>1247</v>
      </c>
      <c r="Y2858" t="s">
        <v>112</v>
      </c>
    </row>
    <row r="2859" spans="23:25">
      <c r="W2859" s="492">
        <v>83</v>
      </c>
      <c r="X2859" t="s">
        <v>1247</v>
      </c>
      <c r="Y2859" t="s">
        <v>112</v>
      </c>
    </row>
    <row r="2860" spans="23:25">
      <c r="W2860" s="492">
        <v>83</v>
      </c>
      <c r="X2860" t="s">
        <v>1247</v>
      </c>
      <c r="Y2860" t="s">
        <v>112</v>
      </c>
    </row>
    <row r="2861" spans="23:25">
      <c r="W2861" s="492">
        <v>83</v>
      </c>
      <c r="X2861" t="s">
        <v>1247</v>
      </c>
      <c r="Y2861" t="s">
        <v>112</v>
      </c>
    </row>
    <row r="2862" spans="23:25">
      <c r="W2862" s="492">
        <v>83</v>
      </c>
      <c r="X2862" t="s">
        <v>1247</v>
      </c>
      <c r="Y2862" t="s">
        <v>112</v>
      </c>
    </row>
    <row r="2863" spans="23:25">
      <c r="W2863" s="492">
        <v>83</v>
      </c>
      <c r="X2863" t="s">
        <v>1247</v>
      </c>
      <c r="Y2863" t="s">
        <v>112</v>
      </c>
    </row>
    <row r="2864" spans="23:25">
      <c r="W2864" s="492">
        <v>83</v>
      </c>
      <c r="X2864" t="s">
        <v>1247</v>
      </c>
      <c r="Y2864" t="s">
        <v>112</v>
      </c>
    </row>
    <row r="2865" spans="23:25">
      <c r="W2865" s="492">
        <v>83</v>
      </c>
      <c r="X2865" t="s">
        <v>1247</v>
      </c>
      <c r="Y2865" t="s">
        <v>112</v>
      </c>
    </row>
    <row r="2866" spans="23:25">
      <c r="W2866" s="492">
        <v>83</v>
      </c>
      <c r="X2866" t="s">
        <v>1247</v>
      </c>
      <c r="Y2866" t="s">
        <v>112</v>
      </c>
    </row>
    <row r="2867" spans="23:25">
      <c r="W2867" s="492">
        <v>83</v>
      </c>
      <c r="X2867" t="s">
        <v>1247</v>
      </c>
      <c r="Y2867" t="s">
        <v>112</v>
      </c>
    </row>
    <row r="2868" spans="23:25">
      <c r="W2868" s="492">
        <v>83</v>
      </c>
      <c r="X2868" t="s">
        <v>1247</v>
      </c>
      <c r="Y2868" t="s">
        <v>112</v>
      </c>
    </row>
    <row r="2869" spans="23:25">
      <c r="W2869" s="492">
        <v>83</v>
      </c>
      <c r="X2869" t="s">
        <v>1247</v>
      </c>
      <c r="Y2869" t="s">
        <v>112</v>
      </c>
    </row>
    <row r="2870" spans="23:25">
      <c r="W2870" s="492">
        <v>83</v>
      </c>
      <c r="X2870" t="s">
        <v>1247</v>
      </c>
      <c r="Y2870" t="s">
        <v>112</v>
      </c>
    </row>
    <row r="2871" spans="23:25">
      <c r="W2871" s="492">
        <v>83</v>
      </c>
      <c r="X2871" t="s">
        <v>1247</v>
      </c>
      <c r="Y2871" t="s">
        <v>112</v>
      </c>
    </row>
    <row r="2872" spans="23:25">
      <c r="W2872" s="492">
        <v>83</v>
      </c>
      <c r="X2872" t="s">
        <v>1247</v>
      </c>
      <c r="Y2872" t="s">
        <v>112</v>
      </c>
    </row>
    <row r="2873" spans="23:25">
      <c r="W2873" s="492">
        <v>83</v>
      </c>
      <c r="X2873" t="s">
        <v>1247</v>
      </c>
      <c r="Y2873" t="s">
        <v>112</v>
      </c>
    </row>
    <row r="2874" spans="23:25">
      <c r="W2874" s="492">
        <v>83</v>
      </c>
      <c r="X2874" t="s">
        <v>1247</v>
      </c>
      <c r="Y2874" t="s">
        <v>112</v>
      </c>
    </row>
    <row r="2875" spans="23:25">
      <c r="W2875" s="492">
        <v>83</v>
      </c>
      <c r="X2875" t="s">
        <v>1247</v>
      </c>
      <c r="Y2875" t="s">
        <v>112</v>
      </c>
    </row>
    <row r="2876" spans="23:25">
      <c r="W2876" s="492">
        <v>83</v>
      </c>
      <c r="X2876" t="s">
        <v>1247</v>
      </c>
      <c r="Y2876" t="s">
        <v>112</v>
      </c>
    </row>
    <row r="2877" spans="23:25">
      <c r="W2877" s="492">
        <v>83</v>
      </c>
      <c r="X2877" t="s">
        <v>1247</v>
      </c>
      <c r="Y2877" t="s">
        <v>112</v>
      </c>
    </row>
    <row r="2878" spans="23:25">
      <c r="W2878" s="492">
        <v>83</v>
      </c>
      <c r="X2878" t="s">
        <v>1247</v>
      </c>
      <c r="Y2878" t="s">
        <v>112</v>
      </c>
    </row>
    <row r="2879" spans="23:25">
      <c r="W2879" s="492">
        <v>83</v>
      </c>
      <c r="X2879" t="s">
        <v>1247</v>
      </c>
      <c r="Y2879" t="s">
        <v>112</v>
      </c>
    </row>
    <row r="2880" spans="23:25">
      <c r="W2880" s="492">
        <v>83</v>
      </c>
      <c r="X2880" t="s">
        <v>1247</v>
      </c>
      <c r="Y2880" t="s">
        <v>112</v>
      </c>
    </row>
    <row r="2881" spans="23:25">
      <c r="W2881" s="492">
        <v>83</v>
      </c>
      <c r="X2881" t="s">
        <v>1247</v>
      </c>
      <c r="Y2881" t="s">
        <v>112</v>
      </c>
    </row>
    <row r="2882" spans="23:25">
      <c r="W2882" s="492">
        <v>83</v>
      </c>
      <c r="X2882" t="s">
        <v>1247</v>
      </c>
      <c r="Y2882" t="s">
        <v>112</v>
      </c>
    </row>
    <row r="2883" spans="23:25">
      <c r="W2883" s="492">
        <v>83</v>
      </c>
      <c r="X2883" t="s">
        <v>1247</v>
      </c>
      <c r="Y2883" t="s">
        <v>112</v>
      </c>
    </row>
    <row r="2884" spans="23:25">
      <c r="W2884" s="492">
        <v>83</v>
      </c>
      <c r="X2884" t="s">
        <v>1247</v>
      </c>
      <c r="Y2884" t="s">
        <v>112</v>
      </c>
    </row>
    <row r="2885" spans="23:25">
      <c r="W2885" s="492">
        <v>83</v>
      </c>
      <c r="X2885" t="s">
        <v>1247</v>
      </c>
      <c r="Y2885" t="s">
        <v>112</v>
      </c>
    </row>
    <row r="2886" spans="23:25">
      <c r="W2886" s="412">
        <v>83</v>
      </c>
      <c r="X2886" t="s">
        <v>1247</v>
      </c>
      <c r="Y2886" t="s">
        <v>112</v>
      </c>
    </row>
    <row r="2887" spans="23:25">
      <c r="W2887" s="492">
        <v>83</v>
      </c>
      <c r="X2887" t="s">
        <v>1247</v>
      </c>
      <c r="Y2887" t="s">
        <v>112</v>
      </c>
    </row>
    <row r="2888" spans="23:25">
      <c r="W2888" s="492">
        <v>83</v>
      </c>
      <c r="X2888" t="s">
        <v>1247</v>
      </c>
      <c r="Y2888" t="s">
        <v>112</v>
      </c>
    </row>
    <row r="2889" spans="23:25">
      <c r="W2889" s="492">
        <v>83</v>
      </c>
      <c r="X2889" t="s">
        <v>1247</v>
      </c>
      <c r="Y2889" t="s">
        <v>112</v>
      </c>
    </row>
    <row r="2890" spans="23:25">
      <c r="W2890" s="504"/>
    </row>
    <row r="2891" spans="23:25">
      <c r="W2891" s="492">
        <v>84</v>
      </c>
      <c r="X2891" t="s">
        <v>1128</v>
      </c>
      <c r="Y2891" t="s">
        <v>1290</v>
      </c>
    </row>
    <row r="2892" spans="23:25">
      <c r="W2892" s="492">
        <v>84</v>
      </c>
      <c r="X2892" t="s">
        <v>1128</v>
      </c>
      <c r="Y2892" t="s">
        <v>1290</v>
      </c>
    </row>
    <row r="2893" spans="23:25">
      <c r="W2893" s="492">
        <v>84</v>
      </c>
      <c r="X2893" t="s">
        <v>1128</v>
      </c>
      <c r="Y2893" t="s">
        <v>1290</v>
      </c>
    </row>
    <row r="2894" spans="23:25">
      <c r="W2894" s="492">
        <v>84</v>
      </c>
      <c r="X2894" t="s">
        <v>1128</v>
      </c>
      <c r="Y2894" t="s">
        <v>1290</v>
      </c>
    </row>
    <row r="2895" spans="23:25">
      <c r="W2895" s="492">
        <v>84</v>
      </c>
      <c r="X2895" t="s">
        <v>1128</v>
      </c>
      <c r="Y2895" t="s">
        <v>1290</v>
      </c>
    </row>
    <row r="2896" spans="23:25">
      <c r="W2896" s="492">
        <v>84</v>
      </c>
      <c r="X2896" t="s">
        <v>1128</v>
      </c>
      <c r="Y2896" t="s">
        <v>1290</v>
      </c>
    </row>
    <row r="2897" spans="23:25">
      <c r="W2897" s="492">
        <v>84</v>
      </c>
      <c r="X2897" t="s">
        <v>1128</v>
      </c>
      <c r="Y2897" t="s">
        <v>1290</v>
      </c>
    </row>
    <row r="2898" spans="23:25">
      <c r="W2898" s="492">
        <v>84</v>
      </c>
      <c r="X2898" t="s">
        <v>1128</v>
      </c>
      <c r="Y2898" t="s">
        <v>1290</v>
      </c>
    </row>
    <row r="2899" spans="23:25">
      <c r="W2899" s="492">
        <v>84</v>
      </c>
      <c r="X2899" t="s">
        <v>1128</v>
      </c>
      <c r="Y2899" t="s">
        <v>1290</v>
      </c>
    </row>
    <row r="2900" spans="23:25">
      <c r="W2900" s="492">
        <v>84</v>
      </c>
      <c r="X2900" t="s">
        <v>1128</v>
      </c>
      <c r="Y2900" t="s">
        <v>1290</v>
      </c>
    </row>
    <row r="2901" spans="23:25">
      <c r="W2901" s="492">
        <v>84</v>
      </c>
      <c r="X2901" t="s">
        <v>1128</v>
      </c>
      <c r="Y2901" t="s">
        <v>1290</v>
      </c>
    </row>
    <row r="2902" spans="23:25">
      <c r="W2902" s="492">
        <v>84</v>
      </c>
      <c r="X2902" t="s">
        <v>1128</v>
      </c>
      <c r="Y2902" t="s">
        <v>1290</v>
      </c>
    </row>
    <row r="2903" spans="23:25">
      <c r="W2903" s="492">
        <v>84</v>
      </c>
      <c r="X2903" t="s">
        <v>1128</v>
      </c>
      <c r="Y2903" t="s">
        <v>1290</v>
      </c>
    </row>
    <row r="2904" spans="23:25">
      <c r="W2904" s="492">
        <v>84</v>
      </c>
      <c r="X2904" t="s">
        <v>1128</v>
      </c>
      <c r="Y2904" t="s">
        <v>1290</v>
      </c>
    </row>
    <row r="2905" spans="23:25">
      <c r="W2905" s="492">
        <v>84</v>
      </c>
      <c r="X2905" t="s">
        <v>1128</v>
      </c>
      <c r="Y2905" t="s">
        <v>1290</v>
      </c>
    </row>
    <row r="2906" spans="23:25">
      <c r="W2906" s="492">
        <v>84</v>
      </c>
      <c r="X2906" t="s">
        <v>1128</v>
      </c>
      <c r="Y2906" t="s">
        <v>1290</v>
      </c>
    </row>
    <row r="2907" spans="23:25">
      <c r="W2907" s="492">
        <v>84</v>
      </c>
      <c r="X2907" t="s">
        <v>1128</v>
      </c>
      <c r="Y2907" t="s">
        <v>1290</v>
      </c>
    </row>
    <row r="2908" spans="23:25">
      <c r="W2908" s="492">
        <v>84</v>
      </c>
      <c r="X2908" t="s">
        <v>1128</v>
      </c>
      <c r="Y2908" t="s">
        <v>1290</v>
      </c>
    </row>
    <row r="2909" spans="23:25">
      <c r="W2909" s="492">
        <v>84</v>
      </c>
      <c r="X2909" t="s">
        <v>1128</v>
      </c>
      <c r="Y2909" t="s">
        <v>1290</v>
      </c>
    </row>
    <row r="2910" spans="23:25">
      <c r="W2910" s="492">
        <v>84</v>
      </c>
      <c r="X2910" t="s">
        <v>1128</v>
      </c>
      <c r="Y2910" t="s">
        <v>1290</v>
      </c>
    </row>
    <row r="2911" spans="23:25">
      <c r="W2911" s="492">
        <v>84</v>
      </c>
      <c r="X2911" t="s">
        <v>1128</v>
      </c>
      <c r="Y2911" t="s">
        <v>1290</v>
      </c>
    </row>
    <row r="2912" spans="23:25">
      <c r="W2912" s="492">
        <v>84</v>
      </c>
      <c r="X2912" t="s">
        <v>1128</v>
      </c>
      <c r="Y2912" t="s">
        <v>1290</v>
      </c>
    </row>
    <row r="2913" spans="23:25">
      <c r="W2913" s="492">
        <v>84</v>
      </c>
      <c r="X2913" t="s">
        <v>1128</v>
      </c>
      <c r="Y2913" t="s">
        <v>1290</v>
      </c>
    </row>
    <row r="2914" spans="23:25">
      <c r="W2914" s="492">
        <v>84</v>
      </c>
      <c r="X2914" t="s">
        <v>1128</v>
      </c>
      <c r="Y2914" t="s">
        <v>1290</v>
      </c>
    </row>
    <row r="2915" spans="23:25">
      <c r="W2915" s="492">
        <v>84</v>
      </c>
      <c r="X2915" t="s">
        <v>1128</v>
      </c>
      <c r="Y2915" t="s">
        <v>1290</v>
      </c>
    </row>
    <row r="2916" spans="23:25">
      <c r="W2916" s="492">
        <v>84</v>
      </c>
      <c r="X2916" t="s">
        <v>1128</v>
      </c>
      <c r="Y2916" t="s">
        <v>1290</v>
      </c>
    </row>
    <row r="2917" spans="23:25">
      <c r="W2917" s="492">
        <v>84</v>
      </c>
      <c r="X2917" t="s">
        <v>1128</v>
      </c>
      <c r="Y2917" t="s">
        <v>1290</v>
      </c>
    </row>
    <row r="2918" spans="23:25">
      <c r="W2918" s="492">
        <v>84</v>
      </c>
      <c r="X2918" t="s">
        <v>1128</v>
      </c>
      <c r="Y2918" t="s">
        <v>1290</v>
      </c>
    </row>
    <row r="2919" spans="23:25">
      <c r="W2919" s="492">
        <v>84</v>
      </c>
      <c r="X2919" t="s">
        <v>1128</v>
      </c>
      <c r="Y2919" t="s">
        <v>1290</v>
      </c>
    </row>
    <row r="2920" spans="23:25">
      <c r="W2920" s="492">
        <v>84</v>
      </c>
      <c r="X2920" t="s">
        <v>1128</v>
      </c>
      <c r="Y2920" t="s">
        <v>1290</v>
      </c>
    </row>
    <row r="2921" spans="23:25">
      <c r="W2921" s="492">
        <v>84</v>
      </c>
      <c r="X2921" t="s">
        <v>1128</v>
      </c>
      <c r="Y2921" t="s">
        <v>1290</v>
      </c>
    </row>
    <row r="2922" spans="23:25">
      <c r="W2922" s="492">
        <v>84</v>
      </c>
      <c r="X2922" t="s">
        <v>1128</v>
      </c>
      <c r="Y2922" t="s">
        <v>1290</v>
      </c>
    </row>
    <row r="2923" spans="23:25">
      <c r="W2923" s="492">
        <v>84</v>
      </c>
      <c r="X2923" t="s">
        <v>1128</v>
      </c>
      <c r="Y2923" t="s">
        <v>1290</v>
      </c>
    </row>
    <row r="2924" spans="23:25">
      <c r="W2924" s="492">
        <v>84</v>
      </c>
      <c r="X2924" t="s">
        <v>1128</v>
      </c>
      <c r="Y2924" t="s">
        <v>1290</v>
      </c>
    </row>
    <row r="2925" spans="23:25">
      <c r="W2925" s="492">
        <v>84</v>
      </c>
      <c r="X2925" t="s">
        <v>1128</v>
      </c>
      <c r="Y2925" t="s">
        <v>1290</v>
      </c>
    </row>
    <row r="2926" spans="23:25">
      <c r="W2926" s="492">
        <v>84</v>
      </c>
      <c r="X2926" t="s">
        <v>1128</v>
      </c>
      <c r="Y2926" t="s">
        <v>1290</v>
      </c>
    </row>
    <row r="2927" spans="23:25">
      <c r="W2927" s="492">
        <v>84</v>
      </c>
      <c r="X2927" t="s">
        <v>1128</v>
      </c>
      <c r="Y2927" t="s">
        <v>1290</v>
      </c>
    </row>
    <row r="2928" spans="23:25">
      <c r="W2928" s="492">
        <v>84</v>
      </c>
      <c r="X2928" t="s">
        <v>1128</v>
      </c>
      <c r="Y2928" t="s">
        <v>1290</v>
      </c>
    </row>
    <row r="2929" spans="23:25">
      <c r="W2929" s="492">
        <v>84</v>
      </c>
      <c r="X2929" t="s">
        <v>1128</v>
      </c>
      <c r="Y2929" t="s">
        <v>1290</v>
      </c>
    </row>
    <row r="2930" spans="23:25">
      <c r="W2930" s="492">
        <v>84</v>
      </c>
      <c r="X2930" t="s">
        <v>1128</v>
      </c>
      <c r="Y2930" t="s">
        <v>1290</v>
      </c>
    </row>
    <row r="2931" spans="23:25">
      <c r="W2931" s="492">
        <v>84</v>
      </c>
      <c r="X2931" t="s">
        <v>1128</v>
      </c>
      <c r="Y2931" t="s">
        <v>1290</v>
      </c>
    </row>
    <row r="2932" spans="23:25">
      <c r="W2932" s="492">
        <v>84</v>
      </c>
      <c r="X2932" t="s">
        <v>1128</v>
      </c>
      <c r="Y2932" t="s">
        <v>1290</v>
      </c>
    </row>
    <row r="2933" spans="23:25">
      <c r="W2933" s="492">
        <v>84</v>
      </c>
      <c r="X2933" t="s">
        <v>1128</v>
      </c>
      <c r="Y2933" t="s">
        <v>1290</v>
      </c>
    </row>
    <row r="2934" spans="23:25">
      <c r="W2934" s="504"/>
    </row>
    <row r="2935" spans="23:25">
      <c r="W2935" s="492">
        <v>85</v>
      </c>
      <c r="X2935" t="s">
        <v>1132</v>
      </c>
    </row>
    <row r="2936" spans="23:25">
      <c r="W2936" s="492">
        <v>85</v>
      </c>
      <c r="X2936" t="s">
        <v>1132</v>
      </c>
    </row>
    <row r="2937" spans="23:25">
      <c r="W2937" s="492">
        <v>85</v>
      </c>
      <c r="X2937" t="s">
        <v>1132</v>
      </c>
    </row>
    <row r="2938" spans="23:25">
      <c r="W2938" s="492">
        <v>85</v>
      </c>
      <c r="X2938" t="s">
        <v>1132</v>
      </c>
    </row>
    <row r="2939" spans="23:25">
      <c r="W2939" s="492">
        <v>85</v>
      </c>
      <c r="X2939" t="s">
        <v>1132</v>
      </c>
    </row>
    <row r="2940" spans="23:25">
      <c r="W2940" s="492">
        <v>85</v>
      </c>
      <c r="X2940" t="s">
        <v>1132</v>
      </c>
    </row>
    <row r="2941" spans="23:25">
      <c r="W2941" s="504"/>
    </row>
    <row r="2942" spans="23:25">
      <c r="W2942" s="412">
        <v>86</v>
      </c>
      <c r="X2942" t="s">
        <v>1133</v>
      </c>
    </row>
    <row r="2943" spans="23:25">
      <c r="W2943" s="412">
        <v>86</v>
      </c>
      <c r="X2943" t="s">
        <v>1133</v>
      </c>
    </row>
    <row r="2944" spans="23:25">
      <c r="W2944" s="412">
        <v>86</v>
      </c>
      <c r="X2944" t="s">
        <v>1133</v>
      </c>
    </row>
    <row r="2945" spans="23:25">
      <c r="W2945" s="412">
        <v>86</v>
      </c>
      <c r="X2945" t="s">
        <v>1133</v>
      </c>
    </row>
    <row r="2946" spans="23:25">
      <c r="W2946" s="412">
        <v>86</v>
      </c>
      <c r="X2946" t="s">
        <v>1133</v>
      </c>
    </row>
    <row r="2947" spans="23:25">
      <c r="W2947" s="412">
        <v>86</v>
      </c>
      <c r="X2947" t="s">
        <v>1133</v>
      </c>
    </row>
    <row r="2948" spans="23:25">
      <c r="W2948" s="412">
        <v>86</v>
      </c>
      <c r="X2948" t="s">
        <v>1133</v>
      </c>
    </row>
    <row r="2949" spans="23:25">
      <c r="W2949" s="412">
        <v>86</v>
      </c>
      <c r="X2949" t="s">
        <v>1133</v>
      </c>
    </row>
    <row r="2950" spans="23:25">
      <c r="W2950" s="412">
        <v>86</v>
      </c>
      <c r="X2950" t="s">
        <v>1133</v>
      </c>
    </row>
    <row r="2951" spans="23:25">
      <c r="W2951" s="412">
        <v>86</v>
      </c>
      <c r="X2951" t="s">
        <v>1133</v>
      </c>
    </row>
    <row r="2952" spans="23:25">
      <c r="W2952" s="412">
        <v>86</v>
      </c>
      <c r="X2952" t="s">
        <v>1133</v>
      </c>
    </row>
    <row r="2953" spans="23:25">
      <c r="W2953" s="412">
        <v>86</v>
      </c>
      <c r="X2953" t="s">
        <v>1133</v>
      </c>
    </row>
    <row r="2954" spans="23:25">
      <c r="W2954" s="412">
        <v>86</v>
      </c>
      <c r="X2954" t="s">
        <v>1133</v>
      </c>
    </row>
    <row r="2955" spans="23:25">
      <c r="W2955" s="412">
        <v>86</v>
      </c>
      <c r="X2955" t="s">
        <v>1133</v>
      </c>
    </row>
    <row r="2956" spans="23:25">
      <c r="W2956" s="412">
        <v>86</v>
      </c>
      <c r="X2956" t="s">
        <v>1133</v>
      </c>
    </row>
    <row r="2957" spans="23:25">
      <c r="W2957" s="412">
        <v>86</v>
      </c>
      <c r="X2957" t="s">
        <v>1133</v>
      </c>
    </row>
    <row r="2958" spans="23:25">
      <c r="W2958" s="412">
        <v>86</v>
      </c>
      <c r="X2958" t="s">
        <v>1133</v>
      </c>
    </row>
    <row r="2959" spans="23:25">
      <c r="W2959" s="504"/>
    </row>
    <row r="2960" spans="23:25">
      <c r="W2960" s="492">
        <v>88</v>
      </c>
      <c r="X2960" t="s">
        <v>1249</v>
      </c>
      <c r="Y2960" t="s">
        <v>1135</v>
      </c>
    </row>
    <row r="2961" spans="23:25">
      <c r="W2961" s="492">
        <v>88</v>
      </c>
      <c r="X2961" t="s">
        <v>1249</v>
      </c>
      <c r="Y2961" t="s">
        <v>1135</v>
      </c>
    </row>
    <row r="2962" spans="23:25">
      <c r="W2962" s="492">
        <v>88</v>
      </c>
      <c r="X2962" t="s">
        <v>1249</v>
      </c>
      <c r="Y2962" t="s">
        <v>1135</v>
      </c>
    </row>
    <row r="2963" spans="23:25">
      <c r="W2963" s="492">
        <v>88</v>
      </c>
      <c r="X2963" t="s">
        <v>1249</v>
      </c>
      <c r="Y2963" t="s">
        <v>1135</v>
      </c>
    </row>
    <row r="2964" spans="23:25">
      <c r="W2964" s="492">
        <v>88</v>
      </c>
      <c r="X2964" t="s">
        <v>1249</v>
      </c>
      <c r="Y2964" t="s">
        <v>1135</v>
      </c>
    </row>
    <row r="2965" spans="23:25">
      <c r="W2965" s="492">
        <v>88</v>
      </c>
      <c r="X2965" t="s">
        <v>1249</v>
      </c>
      <c r="Y2965" t="s">
        <v>1135</v>
      </c>
    </row>
    <row r="2966" spans="23:25">
      <c r="W2966" s="492">
        <v>88</v>
      </c>
      <c r="X2966" t="s">
        <v>1249</v>
      </c>
      <c r="Y2966" t="s">
        <v>1135</v>
      </c>
    </row>
    <row r="2967" spans="23:25">
      <c r="W2967" s="492">
        <v>88</v>
      </c>
      <c r="X2967" t="s">
        <v>1249</v>
      </c>
      <c r="Y2967" t="s">
        <v>1135</v>
      </c>
    </row>
    <row r="2968" spans="23:25">
      <c r="W2968" s="492">
        <v>88</v>
      </c>
      <c r="X2968" t="s">
        <v>1249</v>
      </c>
      <c r="Y2968" t="s">
        <v>1135</v>
      </c>
    </row>
    <row r="2969" spans="23:25">
      <c r="W2969" s="492">
        <v>88</v>
      </c>
      <c r="X2969" t="s">
        <v>1249</v>
      </c>
      <c r="Y2969" t="s">
        <v>1135</v>
      </c>
    </row>
    <row r="2970" spans="23:25">
      <c r="W2970" s="492">
        <v>88</v>
      </c>
      <c r="X2970" t="s">
        <v>1249</v>
      </c>
      <c r="Y2970" t="s">
        <v>1135</v>
      </c>
    </row>
    <row r="2971" spans="23:25">
      <c r="W2971" s="492">
        <v>88</v>
      </c>
      <c r="X2971" t="s">
        <v>1249</v>
      </c>
      <c r="Y2971" t="s">
        <v>1135</v>
      </c>
    </row>
    <row r="2972" spans="23:25">
      <c r="W2972" s="492">
        <v>88</v>
      </c>
      <c r="X2972" t="s">
        <v>1249</v>
      </c>
      <c r="Y2972" t="s">
        <v>1135</v>
      </c>
    </row>
    <row r="2973" spans="23:25">
      <c r="W2973" s="492">
        <v>88</v>
      </c>
      <c r="X2973" t="s">
        <v>1249</v>
      </c>
      <c r="Y2973" t="s">
        <v>1135</v>
      </c>
    </row>
    <row r="2974" spans="23:25">
      <c r="W2974" s="492">
        <v>88</v>
      </c>
      <c r="X2974" t="s">
        <v>1249</v>
      </c>
      <c r="Y2974" t="s">
        <v>1135</v>
      </c>
    </row>
    <row r="2975" spans="23:25">
      <c r="W2975" s="492">
        <v>88</v>
      </c>
      <c r="X2975" t="s">
        <v>1249</v>
      </c>
      <c r="Y2975" t="s">
        <v>1135</v>
      </c>
    </row>
    <row r="2976" spans="23:25">
      <c r="W2976" s="492">
        <v>88</v>
      </c>
      <c r="X2976" t="s">
        <v>1249</v>
      </c>
      <c r="Y2976" t="s">
        <v>1135</v>
      </c>
    </row>
    <row r="2977" spans="23:25">
      <c r="W2977" s="492">
        <v>88</v>
      </c>
      <c r="X2977" t="s">
        <v>1249</v>
      </c>
      <c r="Y2977" t="s">
        <v>1135</v>
      </c>
    </row>
    <row r="2978" spans="23:25">
      <c r="W2978" s="492">
        <v>88</v>
      </c>
      <c r="X2978" t="s">
        <v>1249</v>
      </c>
      <c r="Y2978" t="s">
        <v>1135</v>
      </c>
    </row>
    <row r="2979" spans="23:25">
      <c r="W2979" s="492">
        <v>88</v>
      </c>
      <c r="X2979" t="s">
        <v>1249</v>
      </c>
      <c r="Y2979" t="s">
        <v>1135</v>
      </c>
    </row>
    <row r="2980" spans="23:25">
      <c r="W2980" s="492">
        <v>88</v>
      </c>
      <c r="X2980" t="s">
        <v>1249</v>
      </c>
      <c r="Y2980" t="s">
        <v>1135</v>
      </c>
    </row>
    <row r="2981" spans="23:25">
      <c r="W2981" s="492">
        <v>88</v>
      </c>
      <c r="X2981" t="s">
        <v>1249</v>
      </c>
      <c r="Y2981" t="s">
        <v>1135</v>
      </c>
    </row>
    <row r="2982" spans="23:25">
      <c r="W2982" s="492">
        <v>88</v>
      </c>
      <c r="X2982" t="s">
        <v>1249</v>
      </c>
      <c r="Y2982" t="s">
        <v>1135</v>
      </c>
    </row>
    <row r="2983" spans="23:25">
      <c r="W2983" s="492">
        <v>88</v>
      </c>
      <c r="X2983" t="s">
        <v>1249</v>
      </c>
      <c r="Y2983" t="s">
        <v>1135</v>
      </c>
    </row>
    <row r="2984" spans="23:25">
      <c r="W2984" s="492">
        <v>88</v>
      </c>
      <c r="X2984" t="s">
        <v>1249</v>
      </c>
      <c r="Y2984" t="s">
        <v>1135</v>
      </c>
    </row>
    <row r="2985" spans="23:25">
      <c r="W2985" s="492">
        <v>88</v>
      </c>
      <c r="X2985" t="s">
        <v>1249</v>
      </c>
      <c r="Y2985" t="s">
        <v>1135</v>
      </c>
    </row>
    <row r="2986" spans="23:25">
      <c r="W2986" s="492">
        <v>88</v>
      </c>
      <c r="X2986" t="s">
        <v>1249</v>
      </c>
      <c r="Y2986" t="s">
        <v>1135</v>
      </c>
    </row>
    <row r="2987" spans="23:25">
      <c r="W2987" s="492">
        <v>88</v>
      </c>
      <c r="X2987" t="s">
        <v>1249</v>
      </c>
      <c r="Y2987" t="s">
        <v>1135</v>
      </c>
    </row>
    <row r="2988" spans="23:25">
      <c r="W2988" s="492">
        <v>88</v>
      </c>
      <c r="X2988" t="s">
        <v>1249</v>
      </c>
      <c r="Y2988" t="s">
        <v>1135</v>
      </c>
    </row>
    <row r="2989" spans="23:25">
      <c r="W2989" s="492">
        <v>88</v>
      </c>
      <c r="X2989" t="s">
        <v>1249</v>
      </c>
      <c r="Y2989" t="s">
        <v>1135</v>
      </c>
    </row>
    <row r="2990" spans="23:25">
      <c r="W2990" s="492">
        <v>88</v>
      </c>
      <c r="X2990" t="s">
        <v>1249</v>
      </c>
      <c r="Y2990" t="s">
        <v>1135</v>
      </c>
    </row>
    <row r="2991" spans="23:25">
      <c r="W2991" s="492">
        <v>88</v>
      </c>
      <c r="X2991" t="s">
        <v>1249</v>
      </c>
      <c r="Y2991" t="s">
        <v>1135</v>
      </c>
    </row>
    <row r="2992" spans="23:25">
      <c r="W2992" s="492">
        <v>88</v>
      </c>
      <c r="X2992" t="s">
        <v>1249</v>
      </c>
      <c r="Y2992" t="s">
        <v>1135</v>
      </c>
    </row>
    <row r="2993" spans="23:25">
      <c r="W2993" s="492">
        <v>88</v>
      </c>
      <c r="X2993" t="s">
        <v>1249</v>
      </c>
      <c r="Y2993" t="s">
        <v>1135</v>
      </c>
    </row>
    <row r="2994" spans="23:25">
      <c r="W2994" s="492">
        <v>88</v>
      </c>
      <c r="X2994" t="s">
        <v>1249</v>
      </c>
      <c r="Y2994" t="s">
        <v>1135</v>
      </c>
    </row>
    <row r="2995" spans="23:25">
      <c r="W2995" s="492">
        <v>88</v>
      </c>
      <c r="X2995" t="s">
        <v>1249</v>
      </c>
      <c r="Y2995" t="s">
        <v>1135</v>
      </c>
    </row>
    <row r="2996" spans="23:25">
      <c r="W2996" s="492">
        <v>88</v>
      </c>
      <c r="X2996" t="s">
        <v>1249</v>
      </c>
      <c r="Y2996" t="s">
        <v>1135</v>
      </c>
    </row>
    <row r="2997" spans="23:25">
      <c r="W2997" s="492">
        <v>88</v>
      </c>
      <c r="X2997" t="s">
        <v>1249</v>
      </c>
      <c r="Y2997" t="s">
        <v>1135</v>
      </c>
    </row>
    <row r="2998" spans="23:25">
      <c r="W2998" s="492">
        <v>88</v>
      </c>
      <c r="X2998" t="s">
        <v>1249</v>
      </c>
      <c r="Y2998" t="s">
        <v>1135</v>
      </c>
    </row>
    <row r="2999" spans="23:25">
      <c r="W2999" s="492">
        <v>88</v>
      </c>
      <c r="X2999" t="s">
        <v>1249</v>
      </c>
      <c r="Y2999" t="s">
        <v>1135</v>
      </c>
    </row>
    <row r="3000" spans="23:25">
      <c r="W3000" s="492">
        <v>88</v>
      </c>
      <c r="X3000" t="s">
        <v>1249</v>
      </c>
      <c r="Y3000" t="s">
        <v>1135</v>
      </c>
    </row>
    <row r="3001" spans="23:25">
      <c r="W3001" s="492">
        <v>88</v>
      </c>
      <c r="X3001" t="s">
        <v>1249</v>
      </c>
      <c r="Y3001" t="s">
        <v>1135</v>
      </c>
    </row>
    <row r="3002" spans="23:25">
      <c r="W3002" s="492">
        <v>88</v>
      </c>
      <c r="X3002" t="s">
        <v>1249</v>
      </c>
      <c r="Y3002" t="s">
        <v>1135</v>
      </c>
    </row>
    <row r="3003" spans="23:25">
      <c r="W3003" s="492">
        <v>88</v>
      </c>
      <c r="X3003" t="s">
        <v>1249</v>
      </c>
      <c r="Y3003" t="s">
        <v>1135</v>
      </c>
    </row>
    <row r="3004" spans="23:25">
      <c r="W3004" s="492">
        <v>88</v>
      </c>
      <c r="X3004" t="s">
        <v>1249</v>
      </c>
      <c r="Y3004" t="s">
        <v>1135</v>
      </c>
    </row>
    <row r="3005" spans="23:25">
      <c r="W3005" s="492">
        <v>88</v>
      </c>
      <c r="X3005" t="s">
        <v>1249</v>
      </c>
      <c r="Y3005" t="s">
        <v>1135</v>
      </c>
    </row>
    <row r="3006" spans="23:25">
      <c r="W3006" s="492">
        <v>88</v>
      </c>
      <c r="X3006" t="s">
        <v>1249</v>
      </c>
      <c r="Y3006" t="s">
        <v>1135</v>
      </c>
    </row>
    <row r="3007" spans="23:25">
      <c r="W3007" s="492">
        <v>88</v>
      </c>
      <c r="X3007" t="s">
        <v>1249</v>
      </c>
      <c r="Y3007" t="s">
        <v>1135</v>
      </c>
    </row>
    <row r="3008" spans="23:25">
      <c r="W3008" s="492">
        <v>88</v>
      </c>
      <c r="X3008" t="s">
        <v>1249</v>
      </c>
      <c r="Y3008" t="s">
        <v>1135</v>
      </c>
    </row>
    <row r="3009" spans="23:25">
      <c r="W3009" s="492">
        <v>88</v>
      </c>
      <c r="X3009" t="s">
        <v>1249</v>
      </c>
      <c r="Y3009" t="s">
        <v>1135</v>
      </c>
    </row>
    <row r="3010" spans="23:25">
      <c r="W3010" s="492">
        <v>88</v>
      </c>
      <c r="X3010" t="s">
        <v>1249</v>
      </c>
      <c r="Y3010" t="s">
        <v>1135</v>
      </c>
    </row>
    <row r="3011" spans="23:25">
      <c r="W3011" s="492">
        <v>88</v>
      </c>
      <c r="X3011" t="s">
        <v>1249</v>
      </c>
      <c r="Y3011" t="s">
        <v>1135</v>
      </c>
    </row>
    <row r="3012" spans="23:25">
      <c r="W3012" s="492">
        <v>88</v>
      </c>
      <c r="X3012" t="s">
        <v>1249</v>
      </c>
      <c r="Y3012" t="s">
        <v>1135</v>
      </c>
    </row>
    <row r="3013" spans="23:25">
      <c r="W3013" s="492">
        <v>88</v>
      </c>
      <c r="X3013" t="s">
        <v>1249</v>
      </c>
      <c r="Y3013" t="s">
        <v>1135</v>
      </c>
    </row>
    <row r="3014" spans="23:25">
      <c r="W3014" s="492">
        <v>88</v>
      </c>
      <c r="X3014" t="s">
        <v>1249</v>
      </c>
      <c r="Y3014" t="s">
        <v>1135</v>
      </c>
    </row>
    <row r="3015" spans="23:25">
      <c r="W3015" s="492">
        <v>88</v>
      </c>
      <c r="X3015" t="s">
        <v>1249</v>
      </c>
      <c r="Y3015" t="s">
        <v>1135</v>
      </c>
    </row>
    <row r="3016" spans="23:25">
      <c r="W3016" s="492">
        <v>88</v>
      </c>
      <c r="X3016" t="s">
        <v>1249</v>
      </c>
      <c r="Y3016" t="s">
        <v>1135</v>
      </c>
    </row>
    <row r="3017" spans="23:25">
      <c r="W3017" s="492">
        <v>88</v>
      </c>
      <c r="X3017" t="s">
        <v>1249</v>
      </c>
      <c r="Y3017" t="s">
        <v>1135</v>
      </c>
    </row>
    <row r="3018" spans="23:25">
      <c r="W3018" s="492">
        <v>88</v>
      </c>
      <c r="X3018" t="s">
        <v>1249</v>
      </c>
      <c r="Y3018" t="s">
        <v>1135</v>
      </c>
    </row>
    <row r="3019" spans="23:25">
      <c r="W3019" s="492">
        <v>88</v>
      </c>
      <c r="X3019" t="s">
        <v>1249</v>
      </c>
      <c r="Y3019" t="s">
        <v>1135</v>
      </c>
    </row>
    <row r="3020" spans="23:25">
      <c r="W3020" s="492">
        <v>88</v>
      </c>
      <c r="X3020" t="s">
        <v>1249</v>
      </c>
      <c r="Y3020" t="s">
        <v>1135</v>
      </c>
    </row>
    <row r="3021" spans="23:25">
      <c r="W3021" s="492">
        <v>88</v>
      </c>
      <c r="X3021" t="s">
        <v>1249</v>
      </c>
      <c r="Y3021" t="s">
        <v>1135</v>
      </c>
    </row>
    <row r="3022" spans="23:25">
      <c r="W3022" s="492">
        <v>88</v>
      </c>
      <c r="X3022" t="s">
        <v>1249</v>
      </c>
      <c r="Y3022" t="s">
        <v>1135</v>
      </c>
    </row>
    <row r="3023" spans="23:25">
      <c r="W3023" s="492">
        <v>88</v>
      </c>
      <c r="X3023" t="s">
        <v>1249</v>
      </c>
      <c r="Y3023" t="s">
        <v>1135</v>
      </c>
    </row>
    <row r="3024" spans="23:25">
      <c r="W3024" s="492">
        <v>88</v>
      </c>
      <c r="X3024" t="s">
        <v>1249</v>
      </c>
      <c r="Y3024" t="s">
        <v>1135</v>
      </c>
    </row>
    <row r="3025" spans="23:25">
      <c r="W3025" s="492">
        <v>88</v>
      </c>
      <c r="X3025" t="s">
        <v>1249</v>
      </c>
      <c r="Y3025" t="s">
        <v>1135</v>
      </c>
    </row>
    <row r="3026" spans="23:25">
      <c r="W3026" s="492">
        <v>88</v>
      </c>
      <c r="X3026" t="s">
        <v>1249</v>
      </c>
      <c r="Y3026" t="s">
        <v>1135</v>
      </c>
    </row>
    <row r="3027" spans="23:25">
      <c r="W3027" s="492">
        <v>88</v>
      </c>
      <c r="X3027" t="s">
        <v>1249</v>
      </c>
      <c r="Y3027" t="s">
        <v>1135</v>
      </c>
    </row>
    <row r="3028" spans="23:25">
      <c r="W3028" s="492">
        <v>88</v>
      </c>
      <c r="X3028" t="s">
        <v>1249</v>
      </c>
      <c r="Y3028" t="s">
        <v>1135</v>
      </c>
    </row>
    <row r="3029" spans="23:25">
      <c r="W3029" s="492">
        <v>88</v>
      </c>
      <c r="X3029" t="s">
        <v>1249</v>
      </c>
      <c r="Y3029" t="s">
        <v>1135</v>
      </c>
    </row>
    <row r="3030" spans="23:25">
      <c r="W3030" s="492">
        <v>88</v>
      </c>
      <c r="X3030" t="s">
        <v>1249</v>
      </c>
      <c r="Y3030" t="s">
        <v>1135</v>
      </c>
    </row>
    <row r="3031" spans="23:25">
      <c r="W3031" s="492">
        <v>88</v>
      </c>
      <c r="X3031" t="s">
        <v>1249</v>
      </c>
      <c r="Y3031" t="s">
        <v>1135</v>
      </c>
    </row>
    <row r="3032" spans="23:25">
      <c r="W3032" s="492">
        <v>88</v>
      </c>
      <c r="X3032" t="s">
        <v>1249</v>
      </c>
      <c r="Y3032" t="s">
        <v>1135</v>
      </c>
    </row>
    <row r="3033" spans="23:25">
      <c r="W3033" s="492">
        <v>88</v>
      </c>
      <c r="X3033" t="s">
        <v>1249</v>
      </c>
      <c r="Y3033" t="s">
        <v>1135</v>
      </c>
    </row>
    <row r="3034" spans="23:25">
      <c r="W3034" s="492">
        <v>88</v>
      </c>
      <c r="X3034" t="s">
        <v>1249</v>
      </c>
      <c r="Y3034" t="s">
        <v>1135</v>
      </c>
    </row>
    <row r="3035" spans="23:25">
      <c r="W3035" s="492">
        <v>88</v>
      </c>
      <c r="X3035" t="s">
        <v>1249</v>
      </c>
      <c r="Y3035" t="s">
        <v>1135</v>
      </c>
    </row>
    <row r="3036" spans="23:25">
      <c r="W3036" s="492">
        <v>88</v>
      </c>
      <c r="X3036" t="s">
        <v>1249</v>
      </c>
      <c r="Y3036" t="s">
        <v>1135</v>
      </c>
    </row>
    <row r="3037" spans="23:25">
      <c r="W3037" s="492">
        <v>88</v>
      </c>
      <c r="X3037" t="s">
        <v>1249</v>
      </c>
      <c r="Y3037" t="s">
        <v>1135</v>
      </c>
    </row>
    <row r="3038" spans="23:25">
      <c r="W3038" s="492">
        <v>88</v>
      </c>
      <c r="X3038" t="s">
        <v>1249</v>
      </c>
      <c r="Y3038" t="s">
        <v>1135</v>
      </c>
    </row>
    <row r="3039" spans="23:25">
      <c r="W3039" s="492">
        <v>88</v>
      </c>
      <c r="X3039" t="s">
        <v>1249</v>
      </c>
      <c r="Y3039" t="s">
        <v>1135</v>
      </c>
    </row>
    <row r="3040" spans="23:25">
      <c r="W3040" s="492">
        <v>88</v>
      </c>
      <c r="X3040" t="s">
        <v>1249</v>
      </c>
      <c r="Y3040" t="s">
        <v>1135</v>
      </c>
    </row>
    <row r="3041" spans="23:25">
      <c r="W3041" s="492">
        <v>88</v>
      </c>
      <c r="X3041" t="s">
        <v>1249</v>
      </c>
      <c r="Y3041" t="s">
        <v>1135</v>
      </c>
    </row>
    <row r="3042" spans="23:25">
      <c r="W3042" s="492">
        <v>88</v>
      </c>
      <c r="X3042" t="s">
        <v>1249</v>
      </c>
      <c r="Y3042" t="s">
        <v>1135</v>
      </c>
    </row>
    <row r="3043" spans="23:25">
      <c r="W3043" s="492">
        <v>88</v>
      </c>
      <c r="X3043" t="s">
        <v>1249</v>
      </c>
      <c r="Y3043" t="s">
        <v>1135</v>
      </c>
    </row>
    <row r="3044" spans="23:25">
      <c r="W3044" s="492">
        <v>88</v>
      </c>
      <c r="X3044" t="s">
        <v>1249</v>
      </c>
      <c r="Y3044" t="s">
        <v>1135</v>
      </c>
    </row>
    <row r="3045" spans="23:25">
      <c r="W3045" s="492">
        <v>88</v>
      </c>
      <c r="X3045" t="s">
        <v>1249</v>
      </c>
      <c r="Y3045" t="s">
        <v>1135</v>
      </c>
    </row>
    <row r="3046" spans="23:25">
      <c r="W3046" s="492">
        <v>88</v>
      </c>
      <c r="X3046" t="s">
        <v>1249</v>
      </c>
      <c r="Y3046" t="s">
        <v>1135</v>
      </c>
    </row>
    <row r="3047" spans="23:25">
      <c r="W3047" s="492">
        <v>88</v>
      </c>
      <c r="X3047" t="s">
        <v>1249</v>
      </c>
      <c r="Y3047" t="s">
        <v>1135</v>
      </c>
    </row>
    <row r="3048" spans="23:25">
      <c r="W3048" s="492">
        <v>88</v>
      </c>
      <c r="X3048" t="s">
        <v>1249</v>
      </c>
      <c r="Y3048" t="s">
        <v>1135</v>
      </c>
    </row>
    <row r="3049" spans="23:25">
      <c r="W3049" s="492">
        <v>88</v>
      </c>
      <c r="X3049" t="s">
        <v>1249</v>
      </c>
      <c r="Y3049" t="s">
        <v>1135</v>
      </c>
    </row>
    <row r="3050" spans="23:25">
      <c r="W3050" s="492">
        <v>88</v>
      </c>
      <c r="X3050" t="s">
        <v>1249</v>
      </c>
      <c r="Y3050" t="s">
        <v>1135</v>
      </c>
    </row>
    <row r="3051" spans="23:25">
      <c r="W3051" s="492">
        <v>88</v>
      </c>
      <c r="X3051" t="s">
        <v>1249</v>
      </c>
      <c r="Y3051" t="s">
        <v>1135</v>
      </c>
    </row>
    <row r="3052" spans="23:25">
      <c r="W3052" s="492">
        <v>88</v>
      </c>
      <c r="X3052" t="s">
        <v>1249</v>
      </c>
      <c r="Y3052" t="s">
        <v>1135</v>
      </c>
    </row>
    <row r="3053" spans="23:25">
      <c r="W3053" s="492">
        <v>88</v>
      </c>
      <c r="X3053" t="s">
        <v>1249</v>
      </c>
      <c r="Y3053" t="s">
        <v>1135</v>
      </c>
    </row>
    <row r="3054" spans="23:25">
      <c r="W3054" s="492">
        <v>88</v>
      </c>
      <c r="X3054" t="s">
        <v>1249</v>
      </c>
      <c r="Y3054" t="s">
        <v>1135</v>
      </c>
    </row>
    <row r="3055" spans="23:25">
      <c r="W3055" s="492">
        <v>88</v>
      </c>
      <c r="X3055" t="s">
        <v>1249</v>
      </c>
      <c r="Y3055" t="s">
        <v>1135</v>
      </c>
    </row>
    <row r="3056" spans="23:25">
      <c r="W3056" s="492">
        <v>88</v>
      </c>
      <c r="X3056" t="s">
        <v>1249</v>
      </c>
      <c r="Y3056" t="s">
        <v>1135</v>
      </c>
    </row>
    <row r="3057" spans="23:25">
      <c r="W3057" s="492">
        <v>88</v>
      </c>
      <c r="X3057" t="s">
        <v>1249</v>
      </c>
      <c r="Y3057" t="s">
        <v>1135</v>
      </c>
    </row>
    <row r="3058" spans="23:25">
      <c r="W3058" s="492">
        <v>88</v>
      </c>
      <c r="X3058" t="s">
        <v>1249</v>
      </c>
      <c r="Y3058" t="s">
        <v>1135</v>
      </c>
    </row>
    <row r="3059" spans="23:25">
      <c r="W3059" s="492">
        <v>88</v>
      </c>
      <c r="X3059" t="s">
        <v>1249</v>
      </c>
      <c r="Y3059" t="s">
        <v>1135</v>
      </c>
    </row>
    <row r="3060" spans="23:25">
      <c r="W3060" s="492">
        <v>88</v>
      </c>
      <c r="X3060" t="s">
        <v>1249</v>
      </c>
      <c r="Y3060" t="s">
        <v>1135</v>
      </c>
    </row>
    <row r="3061" spans="23:25">
      <c r="W3061" s="492">
        <v>88</v>
      </c>
      <c r="X3061" t="s">
        <v>1249</v>
      </c>
      <c r="Y3061" t="s">
        <v>1135</v>
      </c>
    </row>
    <row r="3062" spans="23:25">
      <c r="W3062" s="492">
        <v>88</v>
      </c>
      <c r="X3062" t="s">
        <v>1249</v>
      </c>
      <c r="Y3062" t="s">
        <v>1135</v>
      </c>
    </row>
    <row r="3063" spans="23:25">
      <c r="W3063" s="492">
        <v>88</v>
      </c>
      <c r="X3063" t="s">
        <v>1249</v>
      </c>
      <c r="Y3063" t="s">
        <v>1135</v>
      </c>
    </row>
    <row r="3064" spans="23:25">
      <c r="W3064" s="492">
        <v>88</v>
      </c>
      <c r="X3064" t="s">
        <v>1249</v>
      </c>
      <c r="Y3064" t="s">
        <v>1135</v>
      </c>
    </row>
    <row r="3065" spans="23:25">
      <c r="W3065" s="492">
        <v>88</v>
      </c>
      <c r="X3065" t="s">
        <v>1249</v>
      </c>
      <c r="Y3065" t="s">
        <v>1135</v>
      </c>
    </row>
    <row r="3066" spans="23:25">
      <c r="W3066" s="492">
        <v>88</v>
      </c>
      <c r="X3066" t="s">
        <v>1249</v>
      </c>
      <c r="Y3066" t="s">
        <v>1135</v>
      </c>
    </row>
    <row r="3067" spans="23:25">
      <c r="W3067" s="492">
        <v>88</v>
      </c>
      <c r="X3067" t="s">
        <v>1249</v>
      </c>
      <c r="Y3067" t="s">
        <v>1135</v>
      </c>
    </row>
    <row r="3068" spans="23:25">
      <c r="W3068" s="492">
        <v>88</v>
      </c>
      <c r="X3068" t="s">
        <v>1249</v>
      </c>
      <c r="Y3068" t="s">
        <v>1135</v>
      </c>
    </row>
    <row r="3069" spans="23:25">
      <c r="W3069" s="492">
        <v>88</v>
      </c>
      <c r="X3069" t="s">
        <v>1249</v>
      </c>
      <c r="Y3069" t="s">
        <v>1135</v>
      </c>
    </row>
    <row r="3070" spans="23:25">
      <c r="W3070" s="492">
        <v>88</v>
      </c>
      <c r="X3070" t="s">
        <v>1249</v>
      </c>
      <c r="Y3070" t="s">
        <v>1135</v>
      </c>
    </row>
    <row r="3071" spans="23:25">
      <c r="W3071" s="492">
        <v>88</v>
      </c>
      <c r="X3071" t="s">
        <v>1249</v>
      </c>
      <c r="Y3071" t="s">
        <v>1135</v>
      </c>
    </row>
    <row r="3072" spans="23:25">
      <c r="W3072" s="492">
        <v>88</v>
      </c>
      <c r="X3072" t="s">
        <v>1249</v>
      </c>
      <c r="Y3072" t="s">
        <v>1135</v>
      </c>
    </row>
    <row r="3073" spans="23:25">
      <c r="W3073" s="492">
        <v>88</v>
      </c>
      <c r="X3073" t="s">
        <v>1249</v>
      </c>
      <c r="Y3073" t="s">
        <v>1135</v>
      </c>
    </row>
    <row r="3074" spans="23:25">
      <c r="W3074" s="492">
        <v>88</v>
      </c>
      <c r="X3074" t="s">
        <v>1249</v>
      </c>
      <c r="Y3074" t="s">
        <v>1135</v>
      </c>
    </row>
    <row r="3075" spans="23:25">
      <c r="W3075" s="492">
        <v>88</v>
      </c>
      <c r="X3075" t="s">
        <v>1249</v>
      </c>
      <c r="Y3075" t="s">
        <v>1135</v>
      </c>
    </row>
    <row r="3076" spans="23:25">
      <c r="W3076" s="492">
        <v>88</v>
      </c>
      <c r="X3076" t="s">
        <v>1249</v>
      </c>
      <c r="Y3076" t="s">
        <v>1135</v>
      </c>
    </row>
    <row r="3077" spans="23:25">
      <c r="W3077" s="492">
        <v>88</v>
      </c>
      <c r="X3077" t="s">
        <v>1249</v>
      </c>
      <c r="Y3077" t="s">
        <v>1135</v>
      </c>
    </row>
    <row r="3078" spans="23:25">
      <c r="W3078" s="492">
        <v>88</v>
      </c>
      <c r="X3078" t="s">
        <v>1249</v>
      </c>
      <c r="Y3078" t="s">
        <v>1135</v>
      </c>
    </row>
    <row r="3079" spans="23:25">
      <c r="W3079" s="492">
        <v>88</v>
      </c>
      <c r="X3079" t="s">
        <v>1249</v>
      </c>
      <c r="Y3079" t="s">
        <v>1135</v>
      </c>
    </row>
    <row r="3080" spans="23:25">
      <c r="W3080" s="492">
        <v>88</v>
      </c>
      <c r="X3080" t="s">
        <v>1249</v>
      </c>
      <c r="Y3080" t="s">
        <v>1135</v>
      </c>
    </row>
    <row r="3081" spans="23:25">
      <c r="W3081" s="492">
        <v>88</v>
      </c>
      <c r="X3081" t="s">
        <v>1249</v>
      </c>
      <c r="Y3081" t="s">
        <v>1135</v>
      </c>
    </row>
    <row r="3082" spans="23:25">
      <c r="W3082" s="492">
        <v>88</v>
      </c>
      <c r="X3082" t="s">
        <v>1249</v>
      </c>
      <c r="Y3082" t="s">
        <v>1135</v>
      </c>
    </row>
    <row r="3083" spans="23:25">
      <c r="W3083" s="492">
        <v>88</v>
      </c>
      <c r="X3083" t="s">
        <v>1249</v>
      </c>
      <c r="Y3083" t="s">
        <v>1135</v>
      </c>
    </row>
    <row r="3084" spans="23:25">
      <c r="W3084" s="492">
        <v>88</v>
      </c>
      <c r="X3084" t="s">
        <v>1249</v>
      </c>
      <c r="Y3084" t="s">
        <v>1135</v>
      </c>
    </row>
    <row r="3085" spans="23:25">
      <c r="W3085" s="492">
        <v>88</v>
      </c>
      <c r="X3085" t="s">
        <v>1249</v>
      </c>
      <c r="Y3085" t="s">
        <v>1135</v>
      </c>
    </row>
    <row r="3086" spans="23:25">
      <c r="W3086" s="492">
        <v>88</v>
      </c>
      <c r="X3086" t="s">
        <v>1249</v>
      </c>
      <c r="Y3086" t="s">
        <v>1135</v>
      </c>
    </row>
    <row r="3087" spans="23:25">
      <c r="W3087" s="492">
        <v>88</v>
      </c>
      <c r="X3087" t="s">
        <v>1249</v>
      </c>
      <c r="Y3087" t="s">
        <v>1135</v>
      </c>
    </row>
    <row r="3088" spans="23:25">
      <c r="W3088" s="492">
        <v>88</v>
      </c>
      <c r="X3088" t="s">
        <v>1249</v>
      </c>
      <c r="Y3088" t="s">
        <v>1135</v>
      </c>
    </row>
    <row r="3089" spans="23:25">
      <c r="W3089" s="492">
        <v>88</v>
      </c>
      <c r="X3089" t="s">
        <v>1249</v>
      </c>
      <c r="Y3089" t="s">
        <v>1135</v>
      </c>
    </row>
    <row r="3090" spans="23:25">
      <c r="W3090" s="492">
        <v>88</v>
      </c>
      <c r="X3090" t="s">
        <v>1249</v>
      </c>
      <c r="Y3090" t="s">
        <v>1135</v>
      </c>
    </row>
    <row r="3091" spans="23:25">
      <c r="W3091" s="492">
        <v>88</v>
      </c>
      <c r="X3091" t="s">
        <v>1249</v>
      </c>
      <c r="Y3091" t="s">
        <v>1135</v>
      </c>
    </row>
    <row r="3092" spans="23:25">
      <c r="W3092" s="492">
        <v>88</v>
      </c>
      <c r="X3092" t="s">
        <v>1249</v>
      </c>
      <c r="Y3092" t="s">
        <v>1135</v>
      </c>
    </row>
    <row r="3093" spans="23:25">
      <c r="W3093" s="492">
        <v>88</v>
      </c>
      <c r="X3093" t="s">
        <v>1249</v>
      </c>
      <c r="Y3093" t="s">
        <v>1135</v>
      </c>
    </row>
    <row r="3094" spans="23:25">
      <c r="W3094" s="492">
        <v>88</v>
      </c>
      <c r="X3094" t="s">
        <v>1249</v>
      </c>
      <c r="Y3094" t="s">
        <v>1135</v>
      </c>
    </row>
    <row r="3095" spans="23:25">
      <c r="W3095" s="492">
        <v>88</v>
      </c>
      <c r="X3095" t="s">
        <v>1249</v>
      </c>
      <c r="Y3095" t="s">
        <v>1135</v>
      </c>
    </row>
    <row r="3096" spans="23:25">
      <c r="W3096" s="492">
        <v>88</v>
      </c>
      <c r="X3096" t="s">
        <v>1249</v>
      </c>
      <c r="Y3096" t="s">
        <v>1135</v>
      </c>
    </row>
    <row r="3097" spans="23:25">
      <c r="W3097" s="492">
        <v>88</v>
      </c>
      <c r="X3097" t="s">
        <v>1249</v>
      </c>
      <c r="Y3097" t="s">
        <v>1135</v>
      </c>
    </row>
    <row r="3098" spans="23:25">
      <c r="W3098" s="492">
        <v>88</v>
      </c>
      <c r="X3098" t="s">
        <v>1249</v>
      </c>
      <c r="Y3098" t="s">
        <v>1135</v>
      </c>
    </row>
    <row r="3099" spans="23:25">
      <c r="W3099" s="492">
        <v>88</v>
      </c>
      <c r="X3099" t="s">
        <v>1249</v>
      </c>
      <c r="Y3099" t="s">
        <v>1135</v>
      </c>
    </row>
    <row r="3100" spans="23:25">
      <c r="W3100" s="492">
        <v>88</v>
      </c>
      <c r="X3100" t="s">
        <v>1249</v>
      </c>
      <c r="Y3100" t="s">
        <v>1135</v>
      </c>
    </row>
    <row r="3101" spans="23:25">
      <c r="W3101" s="492">
        <v>88</v>
      </c>
      <c r="X3101" t="s">
        <v>1249</v>
      </c>
      <c r="Y3101" t="s">
        <v>1135</v>
      </c>
    </row>
    <row r="3102" spans="23:25">
      <c r="W3102" s="492">
        <v>88</v>
      </c>
      <c r="X3102" t="s">
        <v>1249</v>
      </c>
      <c r="Y3102" t="s">
        <v>1135</v>
      </c>
    </row>
    <row r="3103" spans="23:25">
      <c r="W3103" s="492">
        <v>88</v>
      </c>
      <c r="X3103" t="s">
        <v>1249</v>
      </c>
      <c r="Y3103" t="s">
        <v>1135</v>
      </c>
    </row>
    <row r="3104" spans="23:25">
      <c r="W3104" s="492">
        <v>88</v>
      </c>
      <c r="X3104" t="s">
        <v>1249</v>
      </c>
      <c r="Y3104" t="s">
        <v>1135</v>
      </c>
    </row>
    <row r="3105" spans="23:25">
      <c r="W3105" s="492">
        <v>88</v>
      </c>
      <c r="X3105" t="s">
        <v>1249</v>
      </c>
      <c r="Y3105" t="s">
        <v>1135</v>
      </c>
    </row>
    <row r="3106" spans="23:25">
      <c r="W3106" s="492">
        <v>88</v>
      </c>
      <c r="X3106" t="s">
        <v>1249</v>
      </c>
      <c r="Y3106" t="s">
        <v>1135</v>
      </c>
    </row>
    <row r="3107" spans="23:25">
      <c r="W3107" s="492">
        <v>88</v>
      </c>
      <c r="X3107" t="s">
        <v>1249</v>
      </c>
      <c r="Y3107" t="s">
        <v>1135</v>
      </c>
    </row>
    <row r="3108" spans="23:25">
      <c r="W3108" s="492">
        <v>88</v>
      </c>
      <c r="X3108" t="s">
        <v>1249</v>
      </c>
      <c r="Y3108" t="s">
        <v>1135</v>
      </c>
    </row>
    <row r="3109" spans="23:25">
      <c r="W3109" s="492">
        <v>88</v>
      </c>
      <c r="X3109" t="s">
        <v>1249</v>
      </c>
      <c r="Y3109" t="s">
        <v>1135</v>
      </c>
    </row>
    <row r="3110" spans="23:25">
      <c r="W3110" s="492">
        <v>88</v>
      </c>
      <c r="X3110" t="s">
        <v>1249</v>
      </c>
      <c r="Y3110" t="s">
        <v>1135</v>
      </c>
    </row>
    <row r="3111" spans="23:25">
      <c r="W3111" s="492">
        <v>88</v>
      </c>
      <c r="X3111" t="s">
        <v>1249</v>
      </c>
      <c r="Y3111" t="s">
        <v>1135</v>
      </c>
    </row>
    <row r="3112" spans="23:25">
      <c r="W3112" s="492">
        <v>88</v>
      </c>
      <c r="X3112" t="s">
        <v>1249</v>
      </c>
      <c r="Y3112" t="s">
        <v>1135</v>
      </c>
    </row>
    <row r="3113" spans="23:25">
      <c r="W3113" s="492">
        <v>88</v>
      </c>
      <c r="X3113" t="s">
        <v>1249</v>
      </c>
      <c r="Y3113" t="s">
        <v>1135</v>
      </c>
    </row>
    <row r="3114" spans="23:25">
      <c r="W3114" s="492">
        <v>88</v>
      </c>
      <c r="X3114" t="s">
        <v>1249</v>
      </c>
      <c r="Y3114" t="s">
        <v>1135</v>
      </c>
    </row>
    <row r="3115" spans="23:25">
      <c r="W3115" s="492">
        <v>88</v>
      </c>
      <c r="X3115" t="s">
        <v>1249</v>
      </c>
      <c r="Y3115" t="s">
        <v>1135</v>
      </c>
    </row>
    <row r="3116" spans="23:25">
      <c r="W3116" s="492">
        <v>88</v>
      </c>
      <c r="X3116" t="s">
        <v>1249</v>
      </c>
      <c r="Y3116" t="s">
        <v>1135</v>
      </c>
    </row>
    <row r="3117" spans="23:25">
      <c r="W3117" s="492">
        <v>88</v>
      </c>
      <c r="X3117" t="s">
        <v>1249</v>
      </c>
      <c r="Y3117" t="s">
        <v>1135</v>
      </c>
    </row>
    <row r="3118" spans="23:25">
      <c r="W3118" s="492">
        <v>88</v>
      </c>
      <c r="X3118" t="s">
        <v>1249</v>
      </c>
      <c r="Y3118" t="s">
        <v>1135</v>
      </c>
    </row>
    <row r="3119" spans="23:25">
      <c r="W3119" s="492">
        <v>88</v>
      </c>
      <c r="X3119" t="s">
        <v>1249</v>
      </c>
      <c r="Y3119" t="s">
        <v>1135</v>
      </c>
    </row>
    <row r="3120" spans="23:25">
      <c r="W3120" s="492">
        <v>88</v>
      </c>
      <c r="X3120" t="s">
        <v>1249</v>
      </c>
      <c r="Y3120" t="s">
        <v>1135</v>
      </c>
    </row>
    <row r="3121" spans="23:25">
      <c r="W3121" s="492">
        <v>88</v>
      </c>
      <c r="X3121" t="s">
        <v>1249</v>
      </c>
      <c r="Y3121" t="s">
        <v>1135</v>
      </c>
    </row>
    <row r="3122" spans="23:25">
      <c r="W3122" s="492">
        <v>88</v>
      </c>
      <c r="X3122" t="s">
        <v>1249</v>
      </c>
      <c r="Y3122" t="s">
        <v>1135</v>
      </c>
    </row>
    <row r="3123" spans="23:25">
      <c r="W3123" s="492">
        <v>88</v>
      </c>
      <c r="X3123" t="s">
        <v>1249</v>
      </c>
      <c r="Y3123" t="s">
        <v>1135</v>
      </c>
    </row>
    <row r="3124" spans="23:25">
      <c r="W3124" s="492">
        <v>88</v>
      </c>
      <c r="X3124" t="s">
        <v>1249</v>
      </c>
      <c r="Y3124" t="s">
        <v>1135</v>
      </c>
    </row>
    <row r="3125" spans="23:25">
      <c r="W3125" s="492">
        <v>88</v>
      </c>
      <c r="X3125" t="s">
        <v>1249</v>
      </c>
      <c r="Y3125" t="s">
        <v>1135</v>
      </c>
    </row>
    <row r="3126" spans="23:25">
      <c r="W3126" s="492">
        <v>88</v>
      </c>
      <c r="X3126" t="s">
        <v>1249</v>
      </c>
      <c r="Y3126" t="s">
        <v>1135</v>
      </c>
    </row>
    <row r="3127" spans="23:25">
      <c r="W3127" s="492">
        <v>88</v>
      </c>
      <c r="X3127" t="s">
        <v>1249</v>
      </c>
      <c r="Y3127" t="s">
        <v>1135</v>
      </c>
    </row>
    <row r="3128" spans="23:25">
      <c r="W3128" s="492">
        <v>88</v>
      </c>
      <c r="X3128" t="s">
        <v>1249</v>
      </c>
      <c r="Y3128" t="s">
        <v>1135</v>
      </c>
    </row>
    <row r="3129" spans="23:25">
      <c r="W3129" s="492">
        <v>88</v>
      </c>
      <c r="X3129" t="s">
        <v>1249</v>
      </c>
      <c r="Y3129" t="s">
        <v>1135</v>
      </c>
    </row>
    <row r="3130" spans="23:25">
      <c r="W3130" s="492">
        <v>88</v>
      </c>
      <c r="X3130" t="s">
        <v>1249</v>
      </c>
      <c r="Y3130" t="s">
        <v>1135</v>
      </c>
    </row>
    <row r="3131" spans="23:25">
      <c r="W3131" s="492">
        <v>88</v>
      </c>
      <c r="X3131" t="s">
        <v>1249</v>
      </c>
      <c r="Y3131" t="s">
        <v>1135</v>
      </c>
    </row>
    <row r="3132" spans="23:25">
      <c r="W3132" s="492">
        <v>88</v>
      </c>
      <c r="X3132" t="s">
        <v>1249</v>
      </c>
      <c r="Y3132" t="s">
        <v>1135</v>
      </c>
    </row>
    <row r="3133" spans="23:25">
      <c r="W3133" s="492">
        <v>88</v>
      </c>
      <c r="X3133" t="s">
        <v>1249</v>
      </c>
      <c r="Y3133" t="s">
        <v>1135</v>
      </c>
    </row>
    <row r="3134" spans="23:25">
      <c r="W3134" s="492">
        <v>88</v>
      </c>
      <c r="X3134" t="s">
        <v>1249</v>
      </c>
      <c r="Y3134" t="s">
        <v>1135</v>
      </c>
    </row>
    <row r="3135" spans="23:25">
      <c r="W3135" s="492">
        <v>88</v>
      </c>
      <c r="X3135" t="s">
        <v>1249</v>
      </c>
      <c r="Y3135" t="s">
        <v>1135</v>
      </c>
    </row>
    <row r="3136" spans="23:25">
      <c r="W3136" s="492">
        <v>88</v>
      </c>
      <c r="X3136" t="s">
        <v>1249</v>
      </c>
      <c r="Y3136" t="s">
        <v>1135</v>
      </c>
    </row>
    <row r="3137" spans="23:25">
      <c r="W3137" s="492">
        <v>88</v>
      </c>
      <c r="X3137" t="s">
        <v>1249</v>
      </c>
      <c r="Y3137" t="s">
        <v>1135</v>
      </c>
    </row>
    <row r="3138" spans="23:25">
      <c r="W3138" s="492">
        <v>88</v>
      </c>
      <c r="X3138" t="s">
        <v>1249</v>
      </c>
      <c r="Y3138" t="s">
        <v>1135</v>
      </c>
    </row>
    <row r="3139" spans="23:25">
      <c r="W3139" s="492">
        <v>88</v>
      </c>
      <c r="X3139" t="s">
        <v>1249</v>
      </c>
      <c r="Y3139" t="s">
        <v>1135</v>
      </c>
    </row>
    <row r="3140" spans="23:25">
      <c r="W3140" s="492">
        <v>88</v>
      </c>
      <c r="X3140" t="s">
        <v>1249</v>
      </c>
      <c r="Y3140" t="s">
        <v>1135</v>
      </c>
    </row>
    <row r="3141" spans="23:25">
      <c r="W3141" s="492">
        <v>88</v>
      </c>
      <c r="X3141" t="s">
        <v>1249</v>
      </c>
      <c r="Y3141" t="s">
        <v>1135</v>
      </c>
    </row>
    <row r="3142" spans="23:25">
      <c r="W3142" s="492">
        <v>88</v>
      </c>
      <c r="X3142" t="s">
        <v>1249</v>
      </c>
      <c r="Y3142" t="s">
        <v>1135</v>
      </c>
    </row>
    <row r="3143" spans="23:25">
      <c r="W3143" s="492">
        <v>88</v>
      </c>
      <c r="X3143" t="s">
        <v>1249</v>
      </c>
      <c r="Y3143" t="s">
        <v>1135</v>
      </c>
    </row>
    <row r="3144" spans="23:25">
      <c r="W3144" s="504"/>
    </row>
    <row r="3145" spans="23:25">
      <c r="W3145" s="492">
        <v>89</v>
      </c>
      <c r="X3145" t="s">
        <v>1250</v>
      </c>
      <c r="Y3145" t="s">
        <v>1291</v>
      </c>
    </row>
    <row r="3146" spans="23:25">
      <c r="W3146" s="492">
        <v>89</v>
      </c>
      <c r="X3146" t="s">
        <v>1250</v>
      </c>
      <c r="Y3146" t="s">
        <v>1291</v>
      </c>
    </row>
    <row r="3147" spans="23:25">
      <c r="W3147" s="492">
        <v>89</v>
      </c>
      <c r="X3147" t="s">
        <v>1250</v>
      </c>
      <c r="Y3147" t="s">
        <v>1291</v>
      </c>
    </row>
    <row r="3148" spans="23:25">
      <c r="W3148" s="492">
        <v>89</v>
      </c>
      <c r="X3148" t="s">
        <v>1250</v>
      </c>
      <c r="Y3148" t="s">
        <v>1291</v>
      </c>
    </row>
    <row r="3149" spans="23:25">
      <c r="W3149" s="492">
        <v>89</v>
      </c>
      <c r="X3149" t="s">
        <v>1250</v>
      </c>
      <c r="Y3149" t="s">
        <v>1291</v>
      </c>
    </row>
    <row r="3150" spans="23:25">
      <c r="W3150" s="492">
        <v>89</v>
      </c>
      <c r="X3150" t="s">
        <v>1250</v>
      </c>
      <c r="Y3150" t="s">
        <v>1291</v>
      </c>
    </row>
    <row r="3151" spans="23:25">
      <c r="W3151" s="492">
        <v>89</v>
      </c>
      <c r="X3151" t="s">
        <v>1250</v>
      </c>
      <c r="Y3151" t="s">
        <v>1291</v>
      </c>
    </row>
    <row r="3152" spans="23:25">
      <c r="W3152" s="492">
        <v>89</v>
      </c>
      <c r="X3152" t="s">
        <v>1250</v>
      </c>
      <c r="Y3152" t="s">
        <v>1291</v>
      </c>
    </row>
    <row r="3153" spans="23:25">
      <c r="W3153" s="492">
        <v>89</v>
      </c>
      <c r="X3153" t="s">
        <v>1250</v>
      </c>
      <c r="Y3153" t="s">
        <v>1291</v>
      </c>
    </row>
    <row r="3154" spans="23:25">
      <c r="W3154" s="492">
        <v>89</v>
      </c>
      <c r="X3154" t="s">
        <v>1250</v>
      </c>
      <c r="Y3154" t="s">
        <v>1291</v>
      </c>
    </row>
    <row r="3155" spans="23:25">
      <c r="W3155" s="492">
        <v>89</v>
      </c>
      <c r="X3155" t="s">
        <v>1250</v>
      </c>
      <c r="Y3155" t="s">
        <v>1291</v>
      </c>
    </row>
    <row r="3156" spans="23:25">
      <c r="W3156" s="492">
        <v>89</v>
      </c>
      <c r="X3156" t="s">
        <v>1250</v>
      </c>
      <c r="Y3156" t="s">
        <v>1291</v>
      </c>
    </row>
    <row r="3157" spans="23:25">
      <c r="W3157" s="492">
        <v>89</v>
      </c>
      <c r="X3157" t="s">
        <v>1250</v>
      </c>
      <c r="Y3157" t="s">
        <v>1291</v>
      </c>
    </row>
    <row r="3158" spans="23:25">
      <c r="W3158" s="492">
        <v>89</v>
      </c>
      <c r="X3158" t="s">
        <v>1250</v>
      </c>
      <c r="Y3158" t="s">
        <v>1291</v>
      </c>
    </row>
    <row r="3159" spans="23:25">
      <c r="W3159" s="492">
        <v>89</v>
      </c>
      <c r="X3159" t="s">
        <v>1250</v>
      </c>
      <c r="Y3159" t="s">
        <v>1291</v>
      </c>
    </row>
    <row r="3160" spans="23:25">
      <c r="W3160" s="492">
        <v>89</v>
      </c>
      <c r="X3160" t="s">
        <v>1250</v>
      </c>
      <c r="Y3160" t="s">
        <v>1291</v>
      </c>
    </row>
    <row r="3161" spans="23:25">
      <c r="W3161" s="492">
        <v>89</v>
      </c>
      <c r="X3161" t="s">
        <v>1250</v>
      </c>
      <c r="Y3161" t="s">
        <v>1291</v>
      </c>
    </row>
    <row r="3162" spans="23:25">
      <c r="W3162" s="492">
        <v>89</v>
      </c>
      <c r="X3162" t="s">
        <v>1250</v>
      </c>
      <c r="Y3162" t="s">
        <v>1291</v>
      </c>
    </row>
    <row r="3163" spans="23:25">
      <c r="W3163" s="492">
        <v>89</v>
      </c>
      <c r="X3163" t="s">
        <v>1250</v>
      </c>
      <c r="Y3163" t="s">
        <v>1291</v>
      </c>
    </row>
    <row r="3164" spans="23:25">
      <c r="W3164" s="492">
        <v>89</v>
      </c>
      <c r="X3164" t="s">
        <v>1250</v>
      </c>
      <c r="Y3164" t="s">
        <v>1291</v>
      </c>
    </row>
    <row r="3165" spans="23:25">
      <c r="W3165" s="492">
        <v>89</v>
      </c>
      <c r="X3165" t="s">
        <v>1250</v>
      </c>
      <c r="Y3165" t="s">
        <v>1291</v>
      </c>
    </row>
    <row r="3166" spans="23:25">
      <c r="W3166" s="492">
        <v>89</v>
      </c>
      <c r="X3166" t="s">
        <v>1250</v>
      </c>
      <c r="Y3166" t="s">
        <v>1291</v>
      </c>
    </row>
    <row r="3167" spans="23:25">
      <c r="W3167" s="492">
        <v>89</v>
      </c>
      <c r="X3167" t="s">
        <v>1250</v>
      </c>
      <c r="Y3167" t="s">
        <v>1291</v>
      </c>
    </row>
    <row r="3168" spans="23:25">
      <c r="W3168" s="492">
        <v>89</v>
      </c>
      <c r="X3168" t="s">
        <v>1250</v>
      </c>
      <c r="Y3168" t="s">
        <v>1291</v>
      </c>
    </row>
    <row r="3169" spans="23:25">
      <c r="W3169" s="492">
        <v>89</v>
      </c>
      <c r="X3169" t="s">
        <v>1250</v>
      </c>
      <c r="Y3169" t="s">
        <v>1291</v>
      </c>
    </row>
    <row r="3170" spans="23:25">
      <c r="W3170" s="492">
        <v>89</v>
      </c>
      <c r="X3170" t="s">
        <v>1250</v>
      </c>
      <c r="Y3170" t="s">
        <v>1291</v>
      </c>
    </row>
    <row r="3171" spans="23:25">
      <c r="W3171" s="492">
        <v>89</v>
      </c>
      <c r="X3171" t="s">
        <v>1250</v>
      </c>
      <c r="Y3171" t="s">
        <v>1291</v>
      </c>
    </row>
    <row r="3172" spans="23:25">
      <c r="W3172" s="504"/>
    </row>
    <row r="3173" spans="23:25">
      <c r="W3173" s="492">
        <v>90</v>
      </c>
      <c r="X3173" t="s">
        <v>1138</v>
      </c>
    </row>
    <row r="3174" spans="23:25">
      <c r="W3174" s="492">
        <v>90</v>
      </c>
      <c r="X3174" t="s">
        <v>1138</v>
      </c>
    </row>
    <row r="3175" spans="23:25">
      <c r="W3175" s="492">
        <v>90</v>
      </c>
      <c r="X3175" t="s">
        <v>1138</v>
      </c>
    </row>
    <row r="3176" spans="23:25">
      <c r="W3176" s="492">
        <v>90</v>
      </c>
      <c r="X3176" t="s">
        <v>1138</v>
      </c>
    </row>
    <row r="3177" spans="23:25">
      <c r="W3177" s="492">
        <v>90</v>
      </c>
      <c r="X3177" t="s">
        <v>1138</v>
      </c>
    </row>
    <row r="3178" spans="23:25">
      <c r="W3178" s="492">
        <v>90</v>
      </c>
      <c r="X3178" t="s">
        <v>1138</v>
      </c>
    </row>
    <row r="3179" spans="23:25">
      <c r="W3179" s="492">
        <v>90</v>
      </c>
      <c r="X3179" t="s">
        <v>1138</v>
      </c>
    </row>
    <row r="3180" spans="23:25">
      <c r="W3180" s="492">
        <v>90</v>
      </c>
      <c r="X3180" t="s">
        <v>1138</v>
      </c>
    </row>
    <row r="3181" spans="23:25">
      <c r="W3181" s="492">
        <v>90</v>
      </c>
      <c r="X3181" t="s">
        <v>1138</v>
      </c>
    </row>
    <row r="3182" spans="23:25">
      <c r="W3182" s="492">
        <v>90</v>
      </c>
      <c r="X3182" t="s">
        <v>1138</v>
      </c>
    </row>
    <row r="3183" spans="23:25">
      <c r="W3183" s="492">
        <v>90</v>
      </c>
      <c r="X3183" t="s">
        <v>1138</v>
      </c>
    </row>
    <row r="3184" spans="23:25">
      <c r="W3184" s="492">
        <v>90</v>
      </c>
      <c r="X3184" t="s">
        <v>1138</v>
      </c>
    </row>
    <row r="3185" spans="23:24">
      <c r="W3185" s="492">
        <v>90</v>
      </c>
      <c r="X3185" t="s">
        <v>1138</v>
      </c>
    </row>
    <row r="3186" spans="23:24">
      <c r="W3186" s="492">
        <v>90</v>
      </c>
      <c r="X3186" t="s">
        <v>1138</v>
      </c>
    </row>
    <row r="3187" spans="23:24">
      <c r="W3187" s="492">
        <v>90</v>
      </c>
      <c r="X3187" t="s">
        <v>1138</v>
      </c>
    </row>
    <row r="3188" spans="23:24">
      <c r="W3188" s="492">
        <v>90</v>
      </c>
      <c r="X3188" t="s">
        <v>1138</v>
      </c>
    </row>
    <row r="3189" spans="23:24">
      <c r="W3189" s="492">
        <v>90</v>
      </c>
      <c r="X3189" t="s">
        <v>1138</v>
      </c>
    </row>
    <row r="3190" spans="23:24">
      <c r="W3190" s="492">
        <v>90</v>
      </c>
      <c r="X3190" t="s">
        <v>1138</v>
      </c>
    </row>
    <row r="3191" spans="23:24">
      <c r="W3191" s="492">
        <v>90</v>
      </c>
      <c r="X3191" t="s">
        <v>1138</v>
      </c>
    </row>
    <row r="3192" spans="23:24">
      <c r="W3192" s="492">
        <v>90</v>
      </c>
      <c r="X3192" t="s">
        <v>1138</v>
      </c>
    </row>
    <row r="3193" spans="23:24">
      <c r="W3193" s="492">
        <v>90</v>
      </c>
      <c r="X3193" t="s">
        <v>1138</v>
      </c>
    </row>
    <row r="3194" spans="23:24">
      <c r="W3194" s="504"/>
    </row>
    <row r="3195" spans="23:24">
      <c r="W3195" s="412">
        <v>91</v>
      </c>
      <c r="X3195" t="s">
        <v>1139</v>
      </c>
    </row>
    <row r="3196" spans="23:24">
      <c r="W3196" s="412">
        <v>91</v>
      </c>
      <c r="X3196" t="s">
        <v>1139</v>
      </c>
    </row>
    <row r="3197" spans="23:24">
      <c r="W3197" s="412">
        <v>91</v>
      </c>
      <c r="X3197" t="s">
        <v>1139</v>
      </c>
    </row>
    <row r="3198" spans="23:24">
      <c r="W3198" s="412">
        <v>91</v>
      </c>
      <c r="X3198" t="s">
        <v>1139</v>
      </c>
    </row>
    <row r="3199" spans="23:24">
      <c r="W3199" s="412">
        <v>91</v>
      </c>
      <c r="X3199" t="s">
        <v>1139</v>
      </c>
    </row>
    <row r="3200" spans="23:24">
      <c r="W3200" s="412">
        <v>91</v>
      </c>
      <c r="X3200" t="s">
        <v>1139</v>
      </c>
    </row>
    <row r="3201" spans="23:24">
      <c r="W3201" s="412">
        <v>91</v>
      </c>
      <c r="X3201" t="s">
        <v>1139</v>
      </c>
    </row>
    <row r="3202" spans="23:24">
      <c r="W3202" s="412">
        <v>91</v>
      </c>
      <c r="X3202" t="s">
        <v>1139</v>
      </c>
    </row>
    <row r="3203" spans="23:24">
      <c r="W3203" s="504"/>
    </row>
    <row r="3204" spans="23:24">
      <c r="W3204" s="492">
        <v>92</v>
      </c>
      <c r="X3204" t="s">
        <v>1143</v>
      </c>
    </row>
    <row r="3205" spans="23:24">
      <c r="W3205" s="492">
        <v>92</v>
      </c>
      <c r="X3205" t="s">
        <v>1143</v>
      </c>
    </row>
    <row r="3206" spans="23:24">
      <c r="W3206" s="492">
        <v>92</v>
      </c>
      <c r="X3206" t="s">
        <v>1143</v>
      </c>
    </row>
    <row r="3207" spans="23:24">
      <c r="W3207" s="492">
        <v>92</v>
      </c>
      <c r="X3207" t="s">
        <v>1143</v>
      </c>
    </row>
    <row r="3208" spans="23:24">
      <c r="W3208" s="492">
        <v>92</v>
      </c>
      <c r="X3208" t="s">
        <v>1143</v>
      </c>
    </row>
    <row r="3209" spans="23:24">
      <c r="W3209" s="492">
        <v>92</v>
      </c>
      <c r="X3209" t="s">
        <v>1143</v>
      </c>
    </row>
    <row r="3210" spans="23:24">
      <c r="W3210" s="492">
        <v>92</v>
      </c>
      <c r="X3210" t="s">
        <v>1143</v>
      </c>
    </row>
    <row r="3211" spans="23:24">
      <c r="W3211" s="492">
        <v>92</v>
      </c>
      <c r="X3211" t="s">
        <v>1143</v>
      </c>
    </row>
    <row r="3212" spans="23:24">
      <c r="W3212" s="492">
        <v>92</v>
      </c>
      <c r="X3212" t="s">
        <v>1143</v>
      </c>
    </row>
    <row r="3213" spans="23:24">
      <c r="W3213" s="492">
        <v>92</v>
      </c>
      <c r="X3213" t="s">
        <v>1143</v>
      </c>
    </row>
    <row r="3214" spans="23:24">
      <c r="W3214" s="492">
        <v>92</v>
      </c>
      <c r="X3214" t="s">
        <v>1143</v>
      </c>
    </row>
    <row r="3215" spans="23:24">
      <c r="W3215" s="492">
        <v>92</v>
      </c>
      <c r="X3215" t="s">
        <v>1143</v>
      </c>
    </row>
    <row r="3216" spans="23:24">
      <c r="W3216" s="492">
        <v>92</v>
      </c>
      <c r="X3216" t="s">
        <v>1143</v>
      </c>
    </row>
    <row r="3217" spans="23:24">
      <c r="W3217" s="492">
        <v>92</v>
      </c>
      <c r="X3217" t="s">
        <v>1143</v>
      </c>
    </row>
    <row r="3218" spans="23:24">
      <c r="W3218" s="492">
        <v>92</v>
      </c>
      <c r="X3218" t="s">
        <v>1143</v>
      </c>
    </row>
    <row r="3219" spans="23:24">
      <c r="W3219" s="492">
        <v>92</v>
      </c>
      <c r="X3219" t="s">
        <v>1143</v>
      </c>
    </row>
    <row r="3220" spans="23:24">
      <c r="W3220" s="492">
        <v>92</v>
      </c>
      <c r="X3220" t="s">
        <v>1143</v>
      </c>
    </row>
    <row r="3221" spans="23:24">
      <c r="W3221" s="492">
        <v>92</v>
      </c>
      <c r="X3221" t="s">
        <v>1143</v>
      </c>
    </row>
    <row r="3222" spans="23:24">
      <c r="W3222" s="492">
        <v>92</v>
      </c>
      <c r="X3222" t="s">
        <v>1143</v>
      </c>
    </row>
    <row r="3223" spans="23:24">
      <c r="W3223" s="492">
        <v>92</v>
      </c>
      <c r="X3223" t="s">
        <v>1143</v>
      </c>
    </row>
    <row r="3224" spans="23:24">
      <c r="W3224" s="492">
        <v>92</v>
      </c>
      <c r="X3224" t="s">
        <v>1143</v>
      </c>
    </row>
    <row r="3225" spans="23:24">
      <c r="W3225" s="492">
        <v>92</v>
      </c>
      <c r="X3225" t="s">
        <v>1143</v>
      </c>
    </row>
    <row r="3226" spans="23:24">
      <c r="W3226" s="492">
        <v>92</v>
      </c>
      <c r="X3226" t="s">
        <v>1143</v>
      </c>
    </row>
    <row r="3227" spans="23:24">
      <c r="W3227" s="492">
        <v>92</v>
      </c>
      <c r="X3227" t="s">
        <v>1143</v>
      </c>
    </row>
    <row r="3228" spans="23:24">
      <c r="W3228" s="492">
        <v>92</v>
      </c>
      <c r="X3228" t="s">
        <v>1143</v>
      </c>
    </row>
    <row r="3229" spans="23:24">
      <c r="W3229" s="492">
        <v>92</v>
      </c>
      <c r="X3229" t="s">
        <v>1143</v>
      </c>
    </row>
    <row r="3230" spans="23:24">
      <c r="W3230" s="492">
        <v>92</v>
      </c>
      <c r="X3230" t="s">
        <v>1143</v>
      </c>
    </row>
    <row r="3231" spans="23:24">
      <c r="W3231" s="492">
        <v>92</v>
      </c>
      <c r="X3231" t="s">
        <v>1143</v>
      </c>
    </row>
    <row r="3232" spans="23:24">
      <c r="W3232" s="492">
        <v>92</v>
      </c>
      <c r="X3232" t="s">
        <v>1143</v>
      </c>
    </row>
    <row r="3233" spans="23:24">
      <c r="W3233" s="492">
        <v>92</v>
      </c>
      <c r="X3233" t="s">
        <v>1143</v>
      </c>
    </row>
    <row r="3234" spans="23:24">
      <c r="W3234" s="492">
        <v>92</v>
      </c>
      <c r="X3234" t="s">
        <v>1143</v>
      </c>
    </row>
    <row r="3235" spans="23:24">
      <c r="W3235" s="492">
        <v>92</v>
      </c>
      <c r="X3235" t="s">
        <v>1143</v>
      </c>
    </row>
    <row r="3236" spans="23:24">
      <c r="W3236" s="492">
        <v>92</v>
      </c>
      <c r="X3236" t="s">
        <v>1143</v>
      </c>
    </row>
    <row r="3237" spans="23:24">
      <c r="W3237" s="492">
        <v>92</v>
      </c>
      <c r="X3237" t="s">
        <v>1143</v>
      </c>
    </row>
    <row r="3238" spans="23:24">
      <c r="W3238" s="492">
        <v>92</v>
      </c>
      <c r="X3238" t="s">
        <v>1143</v>
      </c>
    </row>
    <row r="3239" spans="23:24">
      <c r="W3239" s="492">
        <v>92</v>
      </c>
      <c r="X3239" t="s">
        <v>1143</v>
      </c>
    </row>
    <row r="3240" spans="23:24">
      <c r="W3240" s="492">
        <v>92</v>
      </c>
      <c r="X3240" t="s">
        <v>1143</v>
      </c>
    </row>
    <row r="3241" spans="23:24">
      <c r="W3241" s="492">
        <v>92</v>
      </c>
      <c r="X3241" t="s">
        <v>1143</v>
      </c>
    </row>
    <row r="3242" spans="23:24">
      <c r="W3242" s="492">
        <v>92</v>
      </c>
      <c r="X3242" t="s">
        <v>1143</v>
      </c>
    </row>
    <row r="3243" spans="23:24">
      <c r="W3243" s="492">
        <v>92</v>
      </c>
      <c r="X3243" t="s">
        <v>1143</v>
      </c>
    </row>
    <row r="3244" spans="23:24">
      <c r="W3244" s="492">
        <v>92</v>
      </c>
      <c r="X3244" t="s">
        <v>1143</v>
      </c>
    </row>
    <row r="3245" spans="23:24">
      <c r="W3245" s="492">
        <v>92</v>
      </c>
      <c r="X3245" t="s">
        <v>1143</v>
      </c>
    </row>
    <row r="3246" spans="23:24">
      <c r="W3246" s="492">
        <v>92</v>
      </c>
      <c r="X3246" t="s">
        <v>1143</v>
      </c>
    </row>
    <row r="3247" spans="23:24">
      <c r="W3247" s="492">
        <v>92</v>
      </c>
      <c r="X3247" t="s">
        <v>1143</v>
      </c>
    </row>
    <row r="3248" spans="23:24">
      <c r="W3248" s="492">
        <v>92</v>
      </c>
      <c r="X3248" t="s">
        <v>1143</v>
      </c>
    </row>
    <row r="3249" spans="23:24">
      <c r="W3249" s="492">
        <v>92</v>
      </c>
      <c r="X3249" t="s">
        <v>1143</v>
      </c>
    </row>
    <row r="3250" spans="23:24">
      <c r="W3250" s="492">
        <v>92</v>
      </c>
      <c r="X3250" t="s">
        <v>1143</v>
      </c>
    </row>
    <row r="3251" spans="23:24">
      <c r="W3251" s="492">
        <v>92</v>
      </c>
      <c r="X3251" t="s">
        <v>1143</v>
      </c>
    </row>
    <row r="3252" spans="23:24">
      <c r="W3252" s="492">
        <v>92</v>
      </c>
      <c r="X3252" t="s">
        <v>1143</v>
      </c>
    </row>
    <row r="3253" spans="23:24">
      <c r="W3253" s="492">
        <v>92</v>
      </c>
      <c r="X3253" t="s">
        <v>1143</v>
      </c>
    </row>
    <row r="3254" spans="23:24">
      <c r="W3254" s="492">
        <v>92</v>
      </c>
      <c r="X3254" t="s">
        <v>1143</v>
      </c>
    </row>
    <row r="3255" spans="23:24">
      <c r="W3255" s="492">
        <v>92</v>
      </c>
      <c r="X3255" t="s">
        <v>1143</v>
      </c>
    </row>
    <row r="3256" spans="23:24">
      <c r="W3256" s="492">
        <v>92</v>
      </c>
      <c r="X3256" t="s">
        <v>1143</v>
      </c>
    </row>
    <row r="3257" spans="23:24">
      <c r="W3257" s="492">
        <v>92</v>
      </c>
      <c r="X3257" t="s">
        <v>1143</v>
      </c>
    </row>
    <row r="3258" spans="23:24">
      <c r="W3258" s="492">
        <v>92</v>
      </c>
      <c r="X3258" t="s">
        <v>1143</v>
      </c>
    </row>
    <row r="3259" spans="23:24">
      <c r="W3259" s="492">
        <v>92</v>
      </c>
      <c r="X3259" t="s">
        <v>1143</v>
      </c>
    </row>
    <row r="3260" spans="23:24">
      <c r="W3260" s="492">
        <v>92</v>
      </c>
      <c r="X3260" t="s">
        <v>1143</v>
      </c>
    </row>
    <row r="3261" spans="23:24">
      <c r="W3261" s="492">
        <v>92</v>
      </c>
      <c r="X3261" t="s">
        <v>1143</v>
      </c>
    </row>
    <row r="3262" spans="23:24">
      <c r="W3262" s="492">
        <v>92</v>
      </c>
      <c r="X3262" t="s">
        <v>1143</v>
      </c>
    </row>
    <row r="3263" spans="23:24">
      <c r="W3263" s="492">
        <v>92</v>
      </c>
      <c r="X3263" t="s">
        <v>1143</v>
      </c>
    </row>
    <row r="3264" spans="23:24">
      <c r="W3264" s="492">
        <v>92</v>
      </c>
      <c r="X3264" t="s">
        <v>1143</v>
      </c>
    </row>
    <row r="3265" spans="23:24">
      <c r="W3265" s="492">
        <v>92</v>
      </c>
      <c r="X3265" t="s">
        <v>1143</v>
      </c>
    </row>
    <row r="3266" spans="23:24">
      <c r="W3266" s="492">
        <v>92</v>
      </c>
      <c r="X3266" t="s">
        <v>1143</v>
      </c>
    </row>
    <row r="3267" spans="23:24">
      <c r="W3267" s="492">
        <v>92</v>
      </c>
      <c r="X3267" t="s">
        <v>1143</v>
      </c>
    </row>
    <row r="3268" spans="23:24">
      <c r="W3268" s="492">
        <v>92</v>
      </c>
      <c r="X3268" t="s">
        <v>1143</v>
      </c>
    </row>
    <row r="3269" spans="23:24">
      <c r="W3269" s="492">
        <v>92</v>
      </c>
      <c r="X3269" t="s">
        <v>1143</v>
      </c>
    </row>
    <row r="3270" spans="23:24">
      <c r="W3270" s="492">
        <v>92</v>
      </c>
      <c r="X3270" t="s">
        <v>1143</v>
      </c>
    </row>
    <row r="3271" spans="23:24">
      <c r="W3271" s="492">
        <v>92</v>
      </c>
      <c r="X3271" t="s">
        <v>1143</v>
      </c>
    </row>
    <row r="3272" spans="23:24">
      <c r="W3272" s="492">
        <v>92</v>
      </c>
      <c r="X3272" t="s">
        <v>1143</v>
      </c>
    </row>
    <row r="3273" spans="23:24">
      <c r="W3273" s="492">
        <v>92</v>
      </c>
      <c r="X3273" t="s">
        <v>1143</v>
      </c>
    </row>
    <row r="3274" spans="23:24">
      <c r="W3274" s="492">
        <v>92</v>
      </c>
      <c r="X3274" t="s">
        <v>1143</v>
      </c>
    </row>
    <row r="3275" spans="23:24">
      <c r="W3275" s="492">
        <v>92</v>
      </c>
      <c r="X3275" t="s">
        <v>1143</v>
      </c>
    </row>
    <row r="3276" spans="23:24">
      <c r="W3276" s="492">
        <v>92</v>
      </c>
      <c r="X3276" t="s">
        <v>1143</v>
      </c>
    </row>
    <row r="3277" spans="23:24">
      <c r="W3277" s="492">
        <v>92</v>
      </c>
      <c r="X3277" t="s">
        <v>1143</v>
      </c>
    </row>
    <row r="3278" spans="23:24">
      <c r="W3278" s="492">
        <v>92</v>
      </c>
      <c r="X3278" t="s">
        <v>1143</v>
      </c>
    </row>
    <row r="3279" spans="23:24">
      <c r="W3279" s="492">
        <v>92</v>
      </c>
      <c r="X3279" t="s">
        <v>1143</v>
      </c>
    </row>
    <row r="3280" spans="23:24">
      <c r="W3280" s="492">
        <v>92</v>
      </c>
      <c r="X3280" t="s">
        <v>1143</v>
      </c>
    </row>
    <row r="3281" spans="23:25">
      <c r="W3281" s="492">
        <v>92</v>
      </c>
      <c r="X3281" t="s">
        <v>1143</v>
      </c>
    </row>
    <row r="3282" spans="23:25">
      <c r="W3282" s="492">
        <v>92</v>
      </c>
      <c r="X3282" t="s">
        <v>1143</v>
      </c>
    </row>
    <row r="3283" spans="23:25">
      <c r="W3283" s="492">
        <v>92</v>
      </c>
      <c r="X3283" t="s">
        <v>1143</v>
      </c>
    </row>
    <row r="3284" spans="23:25">
      <c r="W3284" s="492">
        <v>92</v>
      </c>
      <c r="X3284" t="s">
        <v>1143</v>
      </c>
    </row>
    <row r="3285" spans="23:25">
      <c r="W3285" s="492">
        <v>92</v>
      </c>
      <c r="X3285" t="s">
        <v>1143</v>
      </c>
    </row>
    <row r="3286" spans="23:25">
      <c r="W3286" s="492">
        <v>92</v>
      </c>
      <c r="X3286" t="s">
        <v>1143</v>
      </c>
    </row>
    <row r="3287" spans="23:25">
      <c r="W3287" s="492">
        <v>92</v>
      </c>
      <c r="X3287" t="s">
        <v>1143</v>
      </c>
    </row>
    <row r="3288" spans="23:25">
      <c r="W3288" s="492">
        <v>92</v>
      </c>
      <c r="X3288" t="s">
        <v>1143</v>
      </c>
    </row>
    <row r="3289" spans="23:25">
      <c r="W3289" s="492">
        <v>92</v>
      </c>
      <c r="X3289" t="s">
        <v>1143</v>
      </c>
    </row>
    <row r="3290" spans="23:25">
      <c r="W3290" s="492">
        <v>92</v>
      </c>
      <c r="X3290" t="s">
        <v>1143</v>
      </c>
    </row>
    <row r="3291" spans="23:25">
      <c r="W3291" s="504"/>
    </row>
    <row r="3292" spans="23:25">
      <c r="W3292" s="492">
        <v>93</v>
      </c>
      <c r="X3292" t="s">
        <v>1144</v>
      </c>
      <c r="Y3292">
        <v>4</v>
      </c>
    </row>
    <row r="3293" spans="23:25">
      <c r="W3293" s="492">
        <v>93</v>
      </c>
      <c r="X3293" t="s">
        <v>1144</v>
      </c>
      <c r="Y3293">
        <v>4</v>
      </c>
    </row>
    <row r="3294" spans="23:25">
      <c r="W3294" s="492">
        <v>93</v>
      </c>
      <c r="X3294" t="s">
        <v>1144</v>
      </c>
      <c r="Y3294">
        <v>4</v>
      </c>
    </row>
    <row r="3295" spans="23:25">
      <c r="W3295" s="492">
        <v>93</v>
      </c>
      <c r="X3295" t="s">
        <v>1144</v>
      </c>
      <c r="Y3295">
        <v>4</v>
      </c>
    </row>
    <row r="3296" spans="23:25">
      <c r="W3296" s="492">
        <v>93</v>
      </c>
      <c r="X3296" t="s">
        <v>1144</v>
      </c>
      <c r="Y3296">
        <v>4</v>
      </c>
    </row>
    <row r="3297" spans="23:25">
      <c r="W3297" s="492">
        <v>93</v>
      </c>
      <c r="X3297" t="s">
        <v>1144</v>
      </c>
      <c r="Y3297">
        <v>4</v>
      </c>
    </row>
    <row r="3298" spans="23:25">
      <c r="W3298" s="492">
        <v>93</v>
      </c>
      <c r="X3298" t="s">
        <v>1144</v>
      </c>
      <c r="Y3298">
        <v>4</v>
      </c>
    </row>
    <row r="3299" spans="23:25">
      <c r="W3299" s="492">
        <v>93</v>
      </c>
      <c r="X3299" t="s">
        <v>1144</v>
      </c>
      <c r="Y3299">
        <v>4</v>
      </c>
    </row>
    <row r="3300" spans="23:25">
      <c r="W3300" s="492">
        <v>93</v>
      </c>
      <c r="X3300" t="s">
        <v>1144</v>
      </c>
      <c r="Y3300">
        <v>4</v>
      </c>
    </row>
    <row r="3301" spans="23:25">
      <c r="W3301" s="492">
        <v>93</v>
      </c>
      <c r="X3301" t="s">
        <v>1144</v>
      </c>
      <c r="Y3301">
        <v>4</v>
      </c>
    </row>
    <row r="3302" spans="23:25">
      <c r="W3302" s="492">
        <v>93</v>
      </c>
      <c r="X3302" t="s">
        <v>1144</v>
      </c>
      <c r="Y3302">
        <v>4</v>
      </c>
    </row>
    <row r="3303" spans="23:25">
      <c r="W3303" s="492">
        <v>93</v>
      </c>
      <c r="X3303" t="s">
        <v>1144</v>
      </c>
      <c r="Y3303">
        <v>4</v>
      </c>
    </row>
    <row r="3304" spans="23:25">
      <c r="W3304" s="492">
        <v>93</v>
      </c>
      <c r="X3304" t="s">
        <v>1144</v>
      </c>
      <c r="Y3304">
        <v>4</v>
      </c>
    </row>
    <row r="3305" spans="23:25">
      <c r="W3305" s="492">
        <v>93</v>
      </c>
      <c r="X3305" t="s">
        <v>1144</v>
      </c>
      <c r="Y3305">
        <v>4</v>
      </c>
    </row>
    <row r="3306" spans="23:25">
      <c r="W3306" s="492">
        <v>93</v>
      </c>
      <c r="X3306" t="s">
        <v>1144</v>
      </c>
      <c r="Y3306">
        <v>4</v>
      </c>
    </row>
    <row r="3307" spans="23:25">
      <c r="W3307" s="492">
        <v>93</v>
      </c>
      <c r="X3307" t="s">
        <v>1144</v>
      </c>
      <c r="Y3307">
        <v>4</v>
      </c>
    </row>
    <row r="3308" spans="23:25">
      <c r="W3308" s="492">
        <v>93</v>
      </c>
      <c r="X3308" t="s">
        <v>1144</v>
      </c>
      <c r="Y3308">
        <v>4</v>
      </c>
    </row>
    <row r="3309" spans="23:25">
      <c r="W3309" s="492">
        <v>93</v>
      </c>
      <c r="X3309" t="s">
        <v>1144</v>
      </c>
      <c r="Y3309">
        <v>4</v>
      </c>
    </row>
    <row r="3310" spans="23:25">
      <c r="W3310" s="492">
        <v>93</v>
      </c>
      <c r="X3310" t="s">
        <v>1144</v>
      </c>
      <c r="Y3310">
        <v>4</v>
      </c>
    </row>
    <row r="3311" spans="23:25">
      <c r="W3311" s="492">
        <v>93</v>
      </c>
      <c r="X3311" t="s">
        <v>1144</v>
      </c>
      <c r="Y3311">
        <v>4</v>
      </c>
    </row>
    <row r="3312" spans="23:25">
      <c r="W3312" s="492">
        <v>93</v>
      </c>
      <c r="X3312" t="s">
        <v>1144</v>
      </c>
      <c r="Y3312">
        <v>4</v>
      </c>
    </row>
    <row r="3313" spans="23:25">
      <c r="W3313" s="492">
        <v>93</v>
      </c>
      <c r="X3313" t="s">
        <v>1144</v>
      </c>
      <c r="Y3313">
        <v>4</v>
      </c>
    </row>
    <row r="3314" spans="23:25">
      <c r="W3314" s="492">
        <v>93</v>
      </c>
      <c r="X3314" t="s">
        <v>1144</v>
      </c>
      <c r="Y3314">
        <v>4</v>
      </c>
    </row>
    <row r="3315" spans="23:25">
      <c r="W3315" s="492">
        <v>93</v>
      </c>
      <c r="X3315" t="s">
        <v>1144</v>
      </c>
      <c r="Y3315">
        <v>4</v>
      </c>
    </row>
    <row r="3316" spans="23:25">
      <c r="W3316" s="492">
        <v>93</v>
      </c>
      <c r="X3316" t="s">
        <v>1144</v>
      </c>
      <c r="Y3316">
        <v>4</v>
      </c>
    </row>
    <row r="3317" spans="23:25">
      <c r="W3317" s="492">
        <v>93</v>
      </c>
      <c r="X3317" t="s">
        <v>1144</v>
      </c>
      <c r="Y3317">
        <v>4</v>
      </c>
    </row>
    <row r="3318" spans="23:25">
      <c r="W3318" s="492">
        <v>93</v>
      </c>
      <c r="X3318" t="s">
        <v>1144</v>
      </c>
      <c r="Y3318">
        <v>4</v>
      </c>
    </row>
    <row r="3319" spans="23:25">
      <c r="W3319" s="492">
        <v>93</v>
      </c>
      <c r="X3319" t="s">
        <v>1144</v>
      </c>
      <c r="Y3319">
        <v>4</v>
      </c>
    </row>
    <row r="3320" spans="23:25">
      <c r="W3320" s="492">
        <v>93</v>
      </c>
      <c r="X3320" t="s">
        <v>1144</v>
      </c>
      <c r="Y3320">
        <v>4</v>
      </c>
    </row>
    <row r="3321" spans="23:25">
      <c r="W3321" s="492">
        <v>93</v>
      </c>
      <c r="X3321" t="s">
        <v>1144</v>
      </c>
      <c r="Y3321">
        <v>4</v>
      </c>
    </row>
    <row r="3322" spans="23:25">
      <c r="W3322" s="492">
        <v>93</v>
      </c>
      <c r="X3322" t="s">
        <v>1144</v>
      </c>
      <c r="Y3322">
        <v>4</v>
      </c>
    </row>
    <row r="3323" spans="23:25">
      <c r="W3323" s="492">
        <v>93</v>
      </c>
      <c r="X3323" t="s">
        <v>1144</v>
      </c>
      <c r="Y3323">
        <v>4</v>
      </c>
    </row>
    <row r="3324" spans="23:25">
      <c r="W3324" s="492">
        <v>93</v>
      </c>
      <c r="X3324" t="s">
        <v>1144</v>
      </c>
      <c r="Y3324">
        <v>4</v>
      </c>
    </row>
    <row r="3325" spans="23:25">
      <c r="W3325" s="492">
        <v>93</v>
      </c>
      <c r="X3325" t="s">
        <v>1144</v>
      </c>
      <c r="Y3325">
        <v>4</v>
      </c>
    </row>
    <row r="3326" spans="23:25">
      <c r="W3326" s="492">
        <v>93</v>
      </c>
      <c r="X3326" t="s">
        <v>1144</v>
      </c>
      <c r="Y3326">
        <v>4</v>
      </c>
    </row>
    <row r="3327" spans="23:25">
      <c r="W3327" s="492">
        <v>93</v>
      </c>
      <c r="X3327" t="s">
        <v>1144</v>
      </c>
      <c r="Y3327">
        <v>4</v>
      </c>
    </row>
    <row r="3328" spans="23:25">
      <c r="W3328" s="492">
        <v>93</v>
      </c>
      <c r="X3328" t="s">
        <v>1144</v>
      </c>
      <c r="Y3328">
        <v>4</v>
      </c>
    </row>
    <row r="3329" spans="23:25">
      <c r="W3329" s="492">
        <v>93</v>
      </c>
      <c r="X3329" t="s">
        <v>1144</v>
      </c>
      <c r="Y3329">
        <v>4</v>
      </c>
    </row>
    <row r="3330" spans="23:25">
      <c r="W3330" s="492">
        <v>93</v>
      </c>
      <c r="X3330" t="s">
        <v>1144</v>
      </c>
      <c r="Y3330">
        <v>4</v>
      </c>
    </row>
    <row r="3331" spans="23:25">
      <c r="W3331" s="492">
        <v>93</v>
      </c>
      <c r="X3331" t="s">
        <v>1144</v>
      </c>
      <c r="Y3331">
        <v>4</v>
      </c>
    </row>
    <row r="3332" spans="23:25">
      <c r="W3332" s="492">
        <v>93</v>
      </c>
      <c r="X3332" t="s">
        <v>1144</v>
      </c>
      <c r="Y3332">
        <v>4</v>
      </c>
    </row>
    <row r="3333" spans="23:25">
      <c r="W3333" s="492">
        <v>93</v>
      </c>
      <c r="X3333" t="s">
        <v>1144</v>
      </c>
      <c r="Y3333">
        <v>4</v>
      </c>
    </row>
    <row r="3334" spans="23:25">
      <c r="W3334" s="492">
        <v>93</v>
      </c>
      <c r="X3334" t="s">
        <v>1144</v>
      </c>
      <c r="Y3334">
        <v>4</v>
      </c>
    </row>
    <row r="3335" spans="23:25">
      <c r="W3335" s="492">
        <v>93</v>
      </c>
      <c r="X3335" t="s">
        <v>1144</v>
      </c>
      <c r="Y3335">
        <v>4</v>
      </c>
    </row>
    <row r="3336" spans="23:25">
      <c r="W3336" s="492">
        <v>93</v>
      </c>
      <c r="X3336" t="s">
        <v>1144</v>
      </c>
      <c r="Y3336">
        <v>4</v>
      </c>
    </row>
    <row r="3337" spans="23:25">
      <c r="W3337" s="492">
        <v>93</v>
      </c>
      <c r="X3337" t="s">
        <v>1144</v>
      </c>
      <c r="Y3337">
        <v>4</v>
      </c>
    </row>
    <row r="3338" spans="23:25">
      <c r="W3338" s="492">
        <v>93</v>
      </c>
      <c r="X3338" t="s">
        <v>1144</v>
      </c>
      <c r="Y3338">
        <v>4</v>
      </c>
    </row>
    <row r="3339" spans="23:25">
      <c r="W3339" s="492">
        <v>93</v>
      </c>
      <c r="X3339" t="s">
        <v>1144</v>
      </c>
      <c r="Y3339">
        <v>4</v>
      </c>
    </row>
    <row r="3340" spans="23:25">
      <c r="W3340" s="492">
        <v>93</v>
      </c>
      <c r="X3340" t="s">
        <v>1144</v>
      </c>
      <c r="Y3340">
        <v>4</v>
      </c>
    </row>
    <row r="3341" spans="23:25">
      <c r="W3341" s="492">
        <v>93</v>
      </c>
      <c r="X3341" t="s">
        <v>1144</v>
      </c>
      <c r="Y3341">
        <v>4</v>
      </c>
    </row>
    <row r="3342" spans="23:25">
      <c r="W3342" s="492">
        <v>93</v>
      </c>
      <c r="X3342" t="s">
        <v>1144</v>
      </c>
      <c r="Y3342">
        <v>4</v>
      </c>
    </row>
    <row r="3343" spans="23:25">
      <c r="W3343" s="492">
        <v>93</v>
      </c>
      <c r="X3343" t="s">
        <v>1144</v>
      </c>
      <c r="Y3343">
        <v>4</v>
      </c>
    </row>
    <row r="3344" spans="23:25">
      <c r="W3344" s="492">
        <v>93</v>
      </c>
      <c r="X3344" t="s">
        <v>1144</v>
      </c>
      <c r="Y3344">
        <v>4</v>
      </c>
    </row>
    <row r="3345" spans="23:25">
      <c r="W3345" s="492">
        <v>93</v>
      </c>
      <c r="X3345" t="s">
        <v>1144</v>
      </c>
      <c r="Y3345">
        <v>4</v>
      </c>
    </row>
    <row r="3346" spans="23:25">
      <c r="W3346" s="504"/>
    </row>
    <row r="3347" spans="23:25">
      <c r="W3347" s="492">
        <v>94</v>
      </c>
      <c r="X3347" t="s">
        <v>1147</v>
      </c>
    </row>
    <row r="3348" spans="23:25">
      <c r="W3348" s="492">
        <v>94</v>
      </c>
      <c r="X3348" t="s">
        <v>1147</v>
      </c>
    </row>
    <row r="3349" spans="23:25">
      <c r="W3349" s="492">
        <v>94</v>
      </c>
      <c r="X3349" t="s">
        <v>1147</v>
      </c>
    </row>
    <row r="3350" spans="23:25">
      <c r="W3350" s="492">
        <v>94</v>
      </c>
      <c r="X3350" t="s">
        <v>1147</v>
      </c>
    </row>
    <row r="3351" spans="23:25">
      <c r="W3351" s="492">
        <v>94</v>
      </c>
      <c r="X3351" t="s">
        <v>1147</v>
      </c>
    </row>
    <row r="3352" spans="23:25">
      <c r="W3352" s="492">
        <v>94</v>
      </c>
      <c r="X3352" t="s">
        <v>1147</v>
      </c>
    </row>
    <row r="3353" spans="23:25">
      <c r="W3353" s="492">
        <v>94</v>
      </c>
      <c r="X3353" t="s">
        <v>1147</v>
      </c>
    </row>
    <row r="3354" spans="23:25">
      <c r="W3354" s="492">
        <v>94</v>
      </c>
      <c r="X3354" t="s">
        <v>1147</v>
      </c>
    </row>
    <row r="3355" spans="23:25">
      <c r="W3355" s="492">
        <v>94</v>
      </c>
      <c r="X3355" t="s">
        <v>1147</v>
      </c>
    </row>
    <row r="3356" spans="23:25">
      <c r="W3356" s="492">
        <v>94</v>
      </c>
      <c r="X3356" t="s">
        <v>1147</v>
      </c>
    </row>
    <row r="3357" spans="23:25">
      <c r="W3357" s="492">
        <v>94</v>
      </c>
      <c r="X3357" t="s">
        <v>1147</v>
      </c>
    </row>
    <row r="3358" spans="23:25">
      <c r="W3358" s="492">
        <v>94</v>
      </c>
      <c r="X3358" t="s">
        <v>1147</v>
      </c>
    </row>
    <row r="3359" spans="23:25">
      <c r="W3359" s="492">
        <v>94</v>
      </c>
      <c r="X3359" t="s">
        <v>1147</v>
      </c>
    </row>
    <row r="3360" spans="23:25">
      <c r="W3360" s="492">
        <v>94</v>
      </c>
      <c r="X3360" t="s">
        <v>1147</v>
      </c>
    </row>
    <row r="3361" spans="23:24">
      <c r="W3361" s="492">
        <v>94</v>
      </c>
      <c r="X3361" t="s">
        <v>1147</v>
      </c>
    </row>
    <row r="3362" spans="23:24">
      <c r="W3362" s="492">
        <v>94</v>
      </c>
      <c r="X3362" t="s">
        <v>1147</v>
      </c>
    </row>
    <row r="3363" spans="23:24">
      <c r="W3363" s="492">
        <v>94</v>
      </c>
      <c r="X3363" t="s">
        <v>1147</v>
      </c>
    </row>
    <row r="3364" spans="23:24">
      <c r="W3364" s="492">
        <v>94</v>
      </c>
      <c r="X3364" t="s">
        <v>1147</v>
      </c>
    </row>
    <row r="3365" spans="23:24">
      <c r="W3365" s="492">
        <v>94</v>
      </c>
      <c r="X3365" t="s">
        <v>1147</v>
      </c>
    </row>
    <row r="3366" spans="23:24">
      <c r="W3366" s="492">
        <v>94</v>
      </c>
      <c r="X3366" t="s">
        <v>1147</v>
      </c>
    </row>
    <row r="3367" spans="23:24">
      <c r="W3367" s="492">
        <v>94</v>
      </c>
      <c r="X3367" t="s">
        <v>1147</v>
      </c>
    </row>
    <row r="3368" spans="23:24">
      <c r="W3368" s="492">
        <v>94</v>
      </c>
      <c r="X3368" t="s">
        <v>1147</v>
      </c>
    </row>
    <row r="3369" spans="23:24">
      <c r="W3369" s="492">
        <v>94</v>
      </c>
      <c r="X3369" t="s">
        <v>1147</v>
      </c>
    </row>
    <row r="3370" spans="23:24">
      <c r="W3370" s="492">
        <v>94</v>
      </c>
      <c r="X3370" t="s">
        <v>1147</v>
      </c>
    </row>
    <row r="3371" spans="23:24">
      <c r="W3371" s="492">
        <v>94</v>
      </c>
      <c r="X3371" t="s">
        <v>1147</v>
      </c>
    </row>
    <row r="3372" spans="23:24">
      <c r="W3372" s="492">
        <v>94</v>
      </c>
      <c r="X3372" t="s">
        <v>1147</v>
      </c>
    </row>
    <row r="3373" spans="23:24">
      <c r="W3373" s="492">
        <v>94</v>
      </c>
      <c r="X3373" t="s">
        <v>1147</v>
      </c>
    </row>
    <row r="3374" spans="23:24">
      <c r="W3374" s="492">
        <v>94</v>
      </c>
      <c r="X3374" t="s">
        <v>1147</v>
      </c>
    </row>
    <row r="3375" spans="23:24">
      <c r="W3375" s="492">
        <v>94</v>
      </c>
      <c r="X3375" t="s">
        <v>1147</v>
      </c>
    </row>
    <row r="3376" spans="23:24">
      <c r="W3376" s="492">
        <v>94</v>
      </c>
      <c r="X3376" t="s">
        <v>1147</v>
      </c>
    </row>
    <row r="3377" spans="23:24">
      <c r="W3377" s="492">
        <v>94</v>
      </c>
      <c r="X3377" t="s">
        <v>1147</v>
      </c>
    </row>
    <row r="3378" spans="23:24">
      <c r="W3378" s="492">
        <v>94</v>
      </c>
      <c r="X3378" t="s">
        <v>1147</v>
      </c>
    </row>
    <row r="3379" spans="23:24">
      <c r="W3379" s="492">
        <v>94</v>
      </c>
      <c r="X3379" t="s">
        <v>1147</v>
      </c>
    </row>
    <row r="3380" spans="23:24">
      <c r="W3380" s="492">
        <v>94</v>
      </c>
      <c r="X3380" t="s">
        <v>1147</v>
      </c>
    </row>
    <row r="3381" spans="23:24">
      <c r="W3381" s="492">
        <v>94</v>
      </c>
      <c r="X3381" t="s">
        <v>1147</v>
      </c>
    </row>
    <row r="3382" spans="23:24">
      <c r="W3382" s="492">
        <v>94</v>
      </c>
      <c r="X3382" t="s">
        <v>1147</v>
      </c>
    </row>
    <row r="3383" spans="23:24">
      <c r="W3383" s="492">
        <v>94</v>
      </c>
      <c r="X3383" t="s">
        <v>1147</v>
      </c>
    </row>
    <row r="3384" spans="23:24">
      <c r="W3384" s="492">
        <v>94</v>
      </c>
      <c r="X3384" t="s">
        <v>1147</v>
      </c>
    </row>
    <row r="3385" spans="23:24">
      <c r="W3385" s="492">
        <v>94</v>
      </c>
      <c r="X3385" t="s">
        <v>1147</v>
      </c>
    </row>
    <row r="3386" spans="23:24">
      <c r="W3386" s="492">
        <v>94</v>
      </c>
      <c r="X3386" t="s">
        <v>1147</v>
      </c>
    </row>
    <row r="3387" spans="23:24">
      <c r="W3387" s="492">
        <v>94</v>
      </c>
      <c r="X3387" t="s">
        <v>1147</v>
      </c>
    </row>
    <row r="3388" spans="23:24">
      <c r="W3388" s="492">
        <v>94</v>
      </c>
      <c r="X3388" t="s">
        <v>1147</v>
      </c>
    </row>
    <row r="3389" spans="23:24">
      <c r="W3389" s="492">
        <v>94</v>
      </c>
      <c r="X3389" t="s">
        <v>1147</v>
      </c>
    </row>
    <row r="3390" spans="23:24">
      <c r="W3390" s="492">
        <v>94</v>
      </c>
      <c r="X3390" t="s">
        <v>1147</v>
      </c>
    </row>
    <row r="3391" spans="23:24">
      <c r="W3391" s="492">
        <v>94</v>
      </c>
      <c r="X3391" t="s">
        <v>1147</v>
      </c>
    </row>
    <row r="3392" spans="23:24">
      <c r="W3392" s="492">
        <v>94</v>
      </c>
      <c r="X3392" t="s">
        <v>1147</v>
      </c>
    </row>
    <row r="3393" spans="23:24">
      <c r="W3393" s="492">
        <v>94</v>
      </c>
      <c r="X3393" t="s">
        <v>1147</v>
      </c>
    </row>
    <row r="3394" spans="23:24">
      <c r="W3394" s="492">
        <v>94</v>
      </c>
      <c r="X3394" t="s">
        <v>1147</v>
      </c>
    </row>
    <row r="3395" spans="23:24">
      <c r="W3395" s="492">
        <v>94</v>
      </c>
      <c r="X3395" t="s">
        <v>1147</v>
      </c>
    </row>
    <row r="3396" spans="23:24">
      <c r="W3396" s="492">
        <v>94</v>
      </c>
      <c r="X3396" t="s">
        <v>1147</v>
      </c>
    </row>
    <row r="3397" spans="23:24">
      <c r="W3397" s="492">
        <v>94</v>
      </c>
      <c r="X3397" t="s">
        <v>1147</v>
      </c>
    </row>
    <row r="3398" spans="23:24">
      <c r="W3398" s="492">
        <v>94</v>
      </c>
      <c r="X3398" t="s">
        <v>1147</v>
      </c>
    </row>
    <row r="3399" spans="23:24">
      <c r="W3399" s="492">
        <v>94</v>
      </c>
      <c r="X3399" t="s">
        <v>1147</v>
      </c>
    </row>
    <row r="3400" spans="23:24">
      <c r="W3400" s="492">
        <v>94</v>
      </c>
      <c r="X3400" t="s">
        <v>1147</v>
      </c>
    </row>
    <row r="3401" spans="23:24">
      <c r="W3401" s="492">
        <v>94</v>
      </c>
      <c r="X3401" t="s">
        <v>1147</v>
      </c>
    </row>
    <row r="3402" spans="23:24">
      <c r="W3402" s="492">
        <v>94</v>
      </c>
      <c r="X3402" t="s">
        <v>1147</v>
      </c>
    </row>
    <row r="3403" spans="23:24">
      <c r="W3403" s="492">
        <v>94</v>
      </c>
      <c r="X3403" t="s">
        <v>1147</v>
      </c>
    </row>
    <row r="3404" spans="23:24">
      <c r="W3404" s="492">
        <v>94</v>
      </c>
      <c r="X3404" t="s">
        <v>1147</v>
      </c>
    </row>
    <row r="3405" spans="23:24">
      <c r="W3405" s="492">
        <v>94</v>
      </c>
      <c r="X3405" t="s">
        <v>1147</v>
      </c>
    </row>
    <row r="3406" spans="23:24">
      <c r="W3406" s="504"/>
    </row>
    <row r="3407" spans="23:24">
      <c r="W3407" s="492">
        <v>95</v>
      </c>
      <c r="X3407" t="s">
        <v>1148</v>
      </c>
    </row>
    <row r="3408" spans="23:24">
      <c r="W3408" s="492">
        <v>95</v>
      </c>
      <c r="X3408" t="s">
        <v>1148</v>
      </c>
    </row>
    <row r="3409" spans="23:24">
      <c r="W3409" s="492">
        <v>95</v>
      </c>
      <c r="X3409" t="s">
        <v>1148</v>
      </c>
    </row>
    <row r="3410" spans="23:24">
      <c r="W3410" s="492">
        <v>95</v>
      </c>
      <c r="X3410" t="s">
        <v>1148</v>
      </c>
    </row>
    <row r="3411" spans="23:24">
      <c r="W3411" s="492">
        <v>95</v>
      </c>
      <c r="X3411" t="s">
        <v>1148</v>
      </c>
    </row>
    <row r="3412" spans="23:24">
      <c r="W3412" s="492">
        <v>95</v>
      </c>
      <c r="X3412" t="s">
        <v>1148</v>
      </c>
    </row>
    <row r="3413" spans="23:24">
      <c r="W3413" s="492">
        <v>95</v>
      </c>
      <c r="X3413" t="s">
        <v>1148</v>
      </c>
    </row>
    <row r="3414" spans="23:24">
      <c r="W3414" s="492">
        <v>95</v>
      </c>
      <c r="X3414" t="s">
        <v>1148</v>
      </c>
    </row>
    <row r="3415" spans="23:24">
      <c r="W3415" s="492">
        <v>95</v>
      </c>
      <c r="X3415" t="s">
        <v>1148</v>
      </c>
    </row>
    <row r="3416" spans="23:24">
      <c r="W3416" s="492">
        <v>95</v>
      </c>
      <c r="X3416" t="s">
        <v>1148</v>
      </c>
    </row>
    <row r="3417" spans="23:24">
      <c r="W3417" s="492">
        <v>95</v>
      </c>
      <c r="X3417" t="s">
        <v>1148</v>
      </c>
    </row>
    <row r="3418" spans="23:24">
      <c r="W3418" s="492">
        <v>95</v>
      </c>
      <c r="X3418" t="s">
        <v>1148</v>
      </c>
    </row>
    <row r="3419" spans="23:24">
      <c r="W3419" s="492">
        <v>95</v>
      </c>
      <c r="X3419" t="s">
        <v>1148</v>
      </c>
    </row>
    <row r="3420" spans="23:24">
      <c r="W3420" s="492">
        <v>95</v>
      </c>
      <c r="X3420" t="s">
        <v>1148</v>
      </c>
    </row>
    <row r="3421" spans="23:24">
      <c r="W3421" s="492">
        <v>95</v>
      </c>
      <c r="X3421" t="s">
        <v>1148</v>
      </c>
    </row>
    <row r="3422" spans="23:24">
      <c r="W3422" s="492">
        <v>95</v>
      </c>
      <c r="X3422" t="s">
        <v>1148</v>
      </c>
    </row>
    <row r="3423" spans="23:24">
      <c r="W3423" s="492">
        <v>95</v>
      </c>
      <c r="X3423" t="s">
        <v>1148</v>
      </c>
    </row>
    <row r="3424" spans="23:24">
      <c r="W3424" s="492">
        <v>95</v>
      </c>
      <c r="X3424" t="s">
        <v>1148</v>
      </c>
    </row>
    <row r="3425" spans="23:24">
      <c r="W3425" s="492">
        <v>95</v>
      </c>
      <c r="X3425" t="s">
        <v>1148</v>
      </c>
    </row>
    <row r="3426" spans="23:24">
      <c r="W3426" s="492">
        <v>95</v>
      </c>
      <c r="X3426" t="s">
        <v>1148</v>
      </c>
    </row>
    <row r="3427" spans="23:24">
      <c r="W3427" s="492">
        <v>95</v>
      </c>
      <c r="X3427" t="s">
        <v>1148</v>
      </c>
    </row>
    <row r="3428" spans="23:24">
      <c r="W3428" s="492">
        <v>95</v>
      </c>
      <c r="X3428" t="s">
        <v>1148</v>
      </c>
    </row>
    <row r="3429" spans="23:24">
      <c r="W3429" s="492">
        <v>95</v>
      </c>
      <c r="X3429" t="s">
        <v>1148</v>
      </c>
    </row>
    <row r="3430" spans="23:24">
      <c r="W3430" s="492">
        <v>95</v>
      </c>
      <c r="X3430" t="s">
        <v>1148</v>
      </c>
    </row>
    <row r="3431" spans="23:24">
      <c r="W3431" s="492">
        <v>95</v>
      </c>
      <c r="X3431" t="s">
        <v>1148</v>
      </c>
    </row>
    <row r="3432" spans="23:24">
      <c r="W3432" s="492">
        <v>95</v>
      </c>
      <c r="X3432" t="s">
        <v>1148</v>
      </c>
    </row>
    <row r="3433" spans="23:24">
      <c r="W3433" s="492">
        <v>95</v>
      </c>
      <c r="X3433" t="s">
        <v>1148</v>
      </c>
    </row>
    <row r="3434" spans="23:24">
      <c r="W3434" s="492">
        <v>95</v>
      </c>
      <c r="X3434" t="s">
        <v>1148</v>
      </c>
    </row>
    <row r="3435" spans="23:24">
      <c r="W3435" s="492">
        <v>95</v>
      </c>
      <c r="X3435" t="s">
        <v>1148</v>
      </c>
    </row>
    <row r="3436" spans="23:24">
      <c r="W3436" s="492">
        <v>95</v>
      </c>
      <c r="X3436" t="s">
        <v>1148</v>
      </c>
    </row>
    <row r="3437" spans="23:24">
      <c r="W3437" s="492">
        <v>95</v>
      </c>
      <c r="X3437" t="s">
        <v>1148</v>
      </c>
    </row>
    <row r="3438" spans="23:24">
      <c r="W3438" s="492">
        <v>95</v>
      </c>
      <c r="X3438" t="s">
        <v>1148</v>
      </c>
    </row>
    <row r="3439" spans="23:24">
      <c r="W3439" s="492">
        <v>95</v>
      </c>
      <c r="X3439" t="s">
        <v>1148</v>
      </c>
    </row>
    <row r="3440" spans="23:24">
      <c r="W3440" s="492">
        <v>95</v>
      </c>
      <c r="X3440" t="s">
        <v>1148</v>
      </c>
    </row>
    <row r="3441" spans="23:24">
      <c r="W3441" s="492">
        <v>95</v>
      </c>
      <c r="X3441" t="s">
        <v>1148</v>
      </c>
    </row>
    <row r="3442" spans="23:24">
      <c r="W3442" s="492">
        <v>95</v>
      </c>
      <c r="X3442" t="s">
        <v>1148</v>
      </c>
    </row>
    <row r="3443" spans="23:24">
      <c r="W3443" s="492">
        <v>95</v>
      </c>
      <c r="X3443" t="s">
        <v>1148</v>
      </c>
    </row>
    <row r="3444" spans="23:24">
      <c r="W3444" s="492">
        <v>95</v>
      </c>
      <c r="X3444" t="s">
        <v>1148</v>
      </c>
    </row>
    <row r="3445" spans="23:24">
      <c r="W3445" s="492">
        <v>95</v>
      </c>
      <c r="X3445" t="s">
        <v>1148</v>
      </c>
    </row>
    <row r="3446" spans="23:24">
      <c r="W3446" s="492">
        <v>95</v>
      </c>
      <c r="X3446" t="s">
        <v>1148</v>
      </c>
    </row>
    <row r="3447" spans="23:24">
      <c r="W3447" s="492">
        <v>95</v>
      </c>
      <c r="X3447" t="s">
        <v>1148</v>
      </c>
    </row>
    <row r="3448" spans="23:24">
      <c r="W3448" s="492">
        <v>95</v>
      </c>
      <c r="X3448" t="s">
        <v>1148</v>
      </c>
    </row>
    <row r="3449" spans="23:24">
      <c r="W3449" s="492">
        <v>95</v>
      </c>
      <c r="X3449" t="s">
        <v>1148</v>
      </c>
    </row>
    <row r="3450" spans="23:24">
      <c r="W3450" s="492">
        <v>95</v>
      </c>
      <c r="X3450" t="s">
        <v>1148</v>
      </c>
    </row>
    <row r="3451" spans="23:24">
      <c r="W3451" s="492">
        <v>95</v>
      </c>
      <c r="X3451" t="s">
        <v>1148</v>
      </c>
    </row>
    <row r="3452" spans="23:24">
      <c r="W3452" s="492">
        <v>95</v>
      </c>
      <c r="X3452" t="s">
        <v>1148</v>
      </c>
    </row>
    <row r="3453" spans="23:24">
      <c r="W3453" s="492">
        <v>95</v>
      </c>
      <c r="X3453" t="s">
        <v>1148</v>
      </c>
    </row>
    <row r="3454" spans="23:24">
      <c r="W3454" s="492">
        <v>95</v>
      </c>
      <c r="X3454" t="s">
        <v>1148</v>
      </c>
    </row>
    <row r="3455" spans="23:24">
      <c r="W3455" s="492">
        <v>95</v>
      </c>
      <c r="X3455" t="s">
        <v>1148</v>
      </c>
    </row>
    <row r="3456" spans="23:24">
      <c r="W3456" s="504"/>
    </row>
    <row r="3457" spans="23:24">
      <c r="W3457" s="492">
        <v>96</v>
      </c>
      <c r="X3457" t="s">
        <v>1149</v>
      </c>
    </row>
    <row r="3458" spans="23:24">
      <c r="W3458" s="492">
        <v>96</v>
      </c>
      <c r="X3458" t="s">
        <v>1149</v>
      </c>
    </row>
    <row r="3459" spans="23:24">
      <c r="W3459" s="492">
        <v>96</v>
      </c>
      <c r="X3459" t="s">
        <v>1149</v>
      </c>
    </row>
    <row r="3460" spans="23:24">
      <c r="W3460" s="492">
        <v>96</v>
      </c>
      <c r="X3460" t="s">
        <v>1149</v>
      </c>
    </row>
    <row r="3461" spans="23:24">
      <c r="W3461" s="492">
        <v>96</v>
      </c>
      <c r="X3461" t="s">
        <v>1149</v>
      </c>
    </row>
    <row r="3462" spans="23:24">
      <c r="W3462" s="492">
        <v>96</v>
      </c>
      <c r="X3462" t="s">
        <v>1149</v>
      </c>
    </row>
    <row r="3463" spans="23:24">
      <c r="W3463" s="492">
        <v>96</v>
      </c>
      <c r="X3463" t="s">
        <v>1149</v>
      </c>
    </row>
    <row r="3464" spans="23:24">
      <c r="W3464" s="492">
        <v>96</v>
      </c>
      <c r="X3464" t="s">
        <v>1149</v>
      </c>
    </row>
    <row r="3465" spans="23:24">
      <c r="W3465" s="492">
        <v>96</v>
      </c>
      <c r="X3465" t="s">
        <v>1149</v>
      </c>
    </row>
    <row r="3466" spans="23:24">
      <c r="W3466" s="492">
        <v>96</v>
      </c>
      <c r="X3466" t="s">
        <v>1149</v>
      </c>
    </row>
    <row r="3467" spans="23:24">
      <c r="W3467" s="492">
        <v>96</v>
      </c>
      <c r="X3467" t="s">
        <v>1149</v>
      </c>
    </row>
    <row r="3468" spans="23:24">
      <c r="W3468" s="492">
        <v>96</v>
      </c>
      <c r="X3468" t="s">
        <v>1149</v>
      </c>
    </row>
    <row r="3469" spans="23:24">
      <c r="W3469" s="492">
        <v>96</v>
      </c>
      <c r="X3469" t="s">
        <v>1149</v>
      </c>
    </row>
    <row r="3470" spans="23:24">
      <c r="W3470" s="492">
        <v>96</v>
      </c>
      <c r="X3470" t="s">
        <v>1149</v>
      </c>
    </row>
    <row r="3471" spans="23:24">
      <c r="W3471" s="492">
        <v>96</v>
      </c>
      <c r="X3471" t="s">
        <v>1149</v>
      </c>
    </row>
    <row r="3472" spans="23:24">
      <c r="W3472" s="492">
        <v>96</v>
      </c>
      <c r="X3472" t="s">
        <v>1149</v>
      </c>
    </row>
    <row r="3473" spans="23:24">
      <c r="W3473" s="492">
        <v>96</v>
      </c>
      <c r="X3473" t="s">
        <v>1149</v>
      </c>
    </row>
    <row r="3474" spans="23:24">
      <c r="W3474" s="492">
        <v>96</v>
      </c>
      <c r="X3474" t="s">
        <v>1149</v>
      </c>
    </row>
    <row r="3475" spans="23:24">
      <c r="W3475" s="492">
        <v>96</v>
      </c>
      <c r="X3475" t="s">
        <v>1149</v>
      </c>
    </row>
    <row r="3476" spans="23:24">
      <c r="W3476" s="492">
        <v>96</v>
      </c>
      <c r="X3476" t="s">
        <v>1149</v>
      </c>
    </row>
    <row r="3477" spans="23:24">
      <c r="W3477" s="492">
        <v>96</v>
      </c>
      <c r="X3477" t="s">
        <v>1149</v>
      </c>
    </row>
    <row r="3478" spans="23:24">
      <c r="W3478" s="492">
        <v>96</v>
      </c>
      <c r="X3478" t="s">
        <v>1149</v>
      </c>
    </row>
    <row r="3479" spans="23:24">
      <c r="W3479" s="492">
        <v>96</v>
      </c>
      <c r="X3479" t="s">
        <v>1149</v>
      </c>
    </row>
    <row r="3480" spans="23:24">
      <c r="W3480" s="492">
        <v>96</v>
      </c>
      <c r="X3480" t="s">
        <v>1149</v>
      </c>
    </row>
    <row r="3481" spans="23:24">
      <c r="W3481" s="492">
        <v>96</v>
      </c>
      <c r="X3481" t="s">
        <v>1149</v>
      </c>
    </row>
    <row r="3482" spans="23:24">
      <c r="W3482" s="492">
        <v>96</v>
      </c>
      <c r="X3482" t="s">
        <v>1149</v>
      </c>
    </row>
    <row r="3483" spans="23:24">
      <c r="W3483" s="492">
        <v>96</v>
      </c>
      <c r="X3483" t="s">
        <v>1149</v>
      </c>
    </row>
    <row r="3484" spans="23:24">
      <c r="W3484" s="492">
        <v>96</v>
      </c>
      <c r="X3484" t="s">
        <v>1149</v>
      </c>
    </row>
    <row r="3485" spans="23:24">
      <c r="W3485" s="492">
        <v>96</v>
      </c>
      <c r="X3485" t="s">
        <v>1149</v>
      </c>
    </row>
    <row r="3486" spans="23:24">
      <c r="W3486" s="492">
        <v>96</v>
      </c>
      <c r="X3486" t="s">
        <v>1149</v>
      </c>
    </row>
    <row r="3487" spans="23:24">
      <c r="W3487" s="492">
        <v>96</v>
      </c>
      <c r="X3487" t="s">
        <v>1149</v>
      </c>
    </row>
    <row r="3488" spans="23:24">
      <c r="W3488" s="492">
        <v>96</v>
      </c>
      <c r="X3488" t="s">
        <v>1149</v>
      </c>
    </row>
    <row r="3489" spans="23:25">
      <c r="W3489" s="504"/>
    </row>
    <row r="3490" spans="23:25">
      <c r="W3490" s="492">
        <v>97</v>
      </c>
      <c r="X3490" t="s">
        <v>1150</v>
      </c>
    </row>
    <row r="3491" spans="23:25">
      <c r="W3491" s="492">
        <v>97</v>
      </c>
      <c r="X3491" t="s">
        <v>1150</v>
      </c>
    </row>
    <row r="3492" spans="23:25">
      <c r="W3492" s="492">
        <v>97</v>
      </c>
      <c r="X3492" t="s">
        <v>1150</v>
      </c>
    </row>
    <row r="3493" spans="23:25">
      <c r="W3493" s="504"/>
    </row>
    <row r="3494" spans="23:25">
      <c r="W3494" s="492">
        <v>98</v>
      </c>
      <c r="X3494" t="s">
        <v>1251</v>
      </c>
      <c r="Y3494" t="s">
        <v>1152</v>
      </c>
    </row>
    <row r="3495" spans="23:25">
      <c r="W3495" s="492">
        <v>98</v>
      </c>
      <c r="X3495" t="s">
        <v>1251</v>
      </c>
      <c r="Y3495" t="s">
        <v>1152</v>
      </c>
    </row>
    <row r="3496" spans="23:25">
      <c r="W3496" s="492">
        <v>98</v>
      </c>
      <c r="X3496" t="s">
        <v>1251</v>
      </c>
      <c r="Y3496" t="s">
        <v>1152</v>
      </c>
    </row>
    <row r="3497" spans="23:25">
      <c r="W3497" s="492">
        <v>98</v>
      </c>
      <c r="X3497" t="s">
        <v>1251</v>
      </c>
      <c r="Y3497" t="s">
        <v>1152</v>
      </c>
    </row>
    <row r="3498" spans="23:25">
      <c r="W3498" s="492">
        <v>98</v>
      </c>
      <c r="X3498" t="s">
        <v>1251</v>
      </c>
      <c r="Y3498" t="s">
        <v>1152</v>
      </c>
    </row>
    <row r="3499" spans="23:25">
      <c r="W3499" s="492">
        <v>98</v>
      </c>
      <c r="X3499" t="s">
        <v>1251</v>
      </c>
      <c r="Y3499" t="s">
        <v>1152</v>
      </c>
    </row>
    <row r="3500" spans="23:25">
      <c r="W3500" s="492">
        <v>98</v>
      </c>
      <c r="X3500" t="s">
        <v>1251</v>
      </c>
      <c r="Y3500" t="s">
        <v>1152</v>
      </c>
    </row>
    <row r="3501" spans="23:25">
      <c r="W3501" s="492">
        <v>98</v>
      </c>
      <c r="X3501" t="s">
        <v>1251</v>
      </c>
      <c r="Y3501" t="s">
        <v>1152</v>
      </c>
    </row>
    <row r="3502" spans="23:25">
      <c r="W3502" s="492">
        <v>98</v>
      </c>
      <c r="X3502" t="s">
        <v>1251</v>
      </c>
      <c r="Y3502" t="s">
        <v>1152</v>
      </c>
    </row>
    <row r="3503" spans="23:25">
      <c r="W3503" s="492">
        <v>98</v>
      </c>
      <c r="X3503" t="s">
        <v>1251</v>
      </c>
      <c r="Y3503" t="s">
        <v>1152</v>
      </c>
    </row>
    <row r="3504" spans="23:25">
      <c r="W3504" s="492">
        <v>98</v>
      </c>
      <c r="X3504" t="s">
        <v>1251</v>
      </c>
      <c r="Y3504" t="s">
        <v>1152</v>
      </c>
    </row>
    <row r="3505" spans="23:25">
      <c r="W3505" s="492">
        <v>98</v>
      </c>
      <c r="X3505" t="s">
        <v>1251</v>
      </c>
      <c r="Y3505" t="s">
        <v>1152</v>
      </c>
    </row>
    <row r="3506" spans="23:25">
      <c r="W3506" s="492">
        <v>98</v>
      </c>
      <c r="X3506" t="s">
        <v>1251</v>
      </c>
      <c r="Y3506" t="s">
        <v>1152</v>
      </c>
    </row>
    <row r="3507" spans="23:25">
      <c r="W3507" s="492">
        <v>98</v>
      </c>
      <c r="X3507" t="s">
        <v>1251</v>
      </c>
      <c r="Y3507" t="s">
        <v>1152</v>
      </c>
    </row>
    <row r="3508" spans="23:25">
      <c r="W3508" s="492">
        <v>98</v>
      </c>
      <c r="X3508" t="s">
        <v>1251</v>
      </c>
      <c r="Y3508" t="s">
        <v>1152</v>
      </c>
    </row>
    <row r="3509" spans="23:25">
      <c r="W3509" s="492">
        <v>98</v>
      </c>
      <c r="X3509" t="s">
        <v>1251</v>
      </c>
      <c r="Y3509" t="s">
        <v>1152</v>
      </c>
    </row>
    <row r="3510" spans="23:25">
      <c r="W3510" s="492">
        <v>98</v>
      </c>
      <c r="X3510" t="s">
        <v>1251</v>
      </c>
      <c r="Y3510" t="s">
        <v>1152</v>
      </c>
    </row>
    <row r="3511" spans="23:25">
      <c r="W3511" s="492">
        <v>98</v>
      </c>
      <c r="X3511" t="s">
        <v>1251</v>
      </c>
      <c r="Y3511" t="s">
        <v>1152</v>
      </c>
    </row>
    <row r="3512" spans="23:25">
      <c r="W3512" s="492">
        <v>98</v>
      </c>
      <c r="X3512" t="s">
        <v>1251</v>
      </c>
      <c r="Y3512" t="s">
        <v>1152</v>
      </c>
    </row>
    <row r="3513" spans="23:25">
      <c r="W3513" s="492">
        <v>98</v>
      </c>
      <c r="X3513" t="s">
        <v>1251</v>
      </c>
      <c r="Y3513" t="s">
        <v>1152</v>
      </c>
    </row>
    <row r="3514" spans="23:25">
      <c r="W3514" s="492">
        <v>98</v>
      </c>
      <c r="X3514" t="s">
        <v>1251</v>
      </c>
      <c r="Y3514" t="s">
        <v>1152</v>
      </c>
    </row>
    <row r="3515" spans="23:25">
      <c r="W3515" s="492">
        <v>98</v>
      </c>
      <c r="X3515" t="s">
        <v>1251</v>
      </c>
      <c r="Y3515" t="s">
        <v>1152</v>
      </c>
    </row>
    <row r="3516" spans="23:25">
      <c r="W3516" s="492">
        <v>98</v>
      </c>
      <c r="X3516" t="s">
        <v>1251</v>
      </c>
      <c r="Y3516" t="s">
        <v>1152</v>
      </c>
    </row>
    <row r="3517" spans="23:25">
      <c r="W3517" s="492">
        <v>98</v>
      </c>
      <c r="X3517" t="s">
        <v>1251</v>
      </c>
      <c r="Y3517" t="s">
        <v>1152</v>
      </c>
    </row>
    <row r="3518" spans="23:25">
      <c r="W3518" s="492">
        <v>98</v>
      </c>
      <c r="X3518" t="s">
        <v>1251</v>
      </c>
      <c r="Y3518" t="s">
        <v>1152</v>
      </c>
    </row>
    <row r="3519" spans="23:25">
      <c r="W3519" s="492">
        <v>98</v>
      </c>
      <c r="X3519" t="s">
        <v>1251</v>
      </c>
      <c r="Y3519" t="s">
        <v>1152</v>
      </c>
    </row>
    <row r="3520" spans="23:25">
      <c r="W3520" s="492">
        <v>98</v>
      </c>
      <c r="X3520" t="s">
        <v>1251</v>
      </c>
      <c r="Y3520" t="s">
        <v>1152</v>
      </c>
    </row>
    <row r="3521" spans="23:25">
      <c r="W3521" s="492">
        <v>98</v>
      </c>
      <c r="X3521" t="s">
        <v>1251</v>
      </c>
      <c r="Y3521" t="s">
        <v>1152</v>
      </c>
    </row>
    <row r="3522" spans="23:25">
      <c r="W3522" s="492">
        <v>98</v>
      </c>
      <c r="X3522" t="s">
        <v>1251</v>
      </c>
      <c r="Y3522" t="s">
        <v>1152</v>
      </c>
    </row>
    <row r="3523" spans="23:25">
      <c r="W3523" s="492">
        <v>98</v>
      </c>
      <c r="X3523" t="s">
        <v>1251</v>
      </c>
      <c r="Y3523" t="s">
        <v>1152</v>
      </c>
    </row>
    <row r="3524" spans="23:25">
      <c r="W3524" s="492">
        <v>98</v>
      </c>
      <c r="X3524" t="s">
        <v>1251</v>
      </c>
      <c r="Y3524" t="s">
        <v>1152</v>
      </c>
    </row>
    <row r="3525" spans="23:25">
      <c r="W3525" s="492">
        <v>98</v>
      </c>
      <c r="X3525" t="s">
        <v>1251</v>
      </c>
      <c r="Y3525" t="s">
        <v>1152</v>
      </c>
    </row>
    <row r="3526" spans="23:25">
      <c r="W3526" s="492">
        <v>98</v>
      </c>
      <c r="X3526" t="s">
        <v>1251</v>
      </c>
      <c r="Y3526" t="s">
        <v>1152</v>
      </c>
    </row>
    <row r="3527" spans="23:25">
      <c r="W3527" s="492">
        <v>98</v>
      </c>
      <c r="X3527" t="s">
        <v>1251</v>
      </c>
      <c r="Y3527" t="s">
        <v>1152</v>
      </c>
    </row>
    <row r="3528" spans="23:25">
      <c r="W3528" s="492">
        <v>98</v>
      </c>
      <c r="X3528" t="s">
        <v>1251</v>
      </c>
      <c r="Y3528" t="s">
        <v>1152</v>
      </c>
    </row>
    <row r="3529" spans="23:25">
      <c r="W3529" s="492">
        <v>98</v>
      </c>
      <c r="X3529" t="s">
        <v>1251</v>
      </c>
      <c r="Y3529" t="s">
        <v>1152</v>
      </c>
    </row>
    <row r="3530" spans="23:25">
      <c r="W3530" s="492">
        <v>98</v>
      </c>
      <c r="X3530" t="s">
        <v>1251</v>
      </c>
      <c r="Y3530" t="s">
        <v>1152</v>
      </c>
    </row>
    <row r="3531" spans="23:25">
      <c r="W3531" s="492">
        <v>98</v>
      </c>
      <c r="X3531" t="s">
        <v>1251</v>
      </c>
      <c r="Y3531" t="s">
        <v>1152</v>
      </c>
    </row>
    <row r="3532" spans="23:25">
      <c r="W3532" s="492">
        <v>98</v>
      </c>
      <c r="X3532" t="s">
        <v>1251</v>
      </c>
      <c r="Y3532" t="s">
        <v>1152</v>
      </c>
    </row>
    <row r="3533" spans="23:25">
      <c r="W3533" s="492">
        <v>98</v>
      </c>
      <c r="X3533" t="s">
        <v>1251</v>
      </c>
      <c r="Y3533" t="s">
        <v>1152</v>
      </c>
    </row>
    <row r="3534" spans="23:25">
      <c r="W3534" s="492">
        <v>98</v>
      </c>
      <c r="X3534" t="s">
        <v>1251</v>
      </c>
      <c r="Y3534" t="s">
        <v>1152</v>
      </c>
    </row>
    <row r="3535" spans="23:25">
      <c r="W3535" s="492">
        <v>98</v>
      </c>
      <c r="X3535" t="s">
        <v>1251</v>
      </c>
      <c r="Y3535" t="s">
        <v>1152</v>
      </c>
    </row>
    <row r="3536" spans="23:25">
      <c r="W3536" s="492">
        <v>98</v>
      </c>
      <c r="X3536" t="s">
        <v>1251</v>
      </c>
      <c r="Y3536" t="s">
        <v>1152</v>
      </c>
    </row>
    <row r="3537" spans="23:25">
      <c r="W3537" s="492">
        <v>98</v>
      </c>
      <c r="X3537" t="s">
        <v>1251</v>
      </c>
      <c r="Y3537" t="s">
        <v>1152</v>
      </c>
    </row>
    <row r="3538" spans="23:25">
      <c r="W3538" s="492">
        <v>98</v>
      </c>
      <c r="X3538" t="s">
        <v>1251</v>
      </c>
      <c r="Y3538" t="s">
        <v>1152</v>
      </c>
    </row>
    <row r="3539" spans="23:25">
      <c r="W3539" s="492">
        <v>98</v>
      </c>
      <c r="X3539" t="s">
        <v>1251</v>
      </c>
      <c r="Y3539" t="s">
        <v>1152</v>
      </c>
    </row>
    <row r="3540" spans="23:25">
      <c r="W3540" s="492">
        <v>98</v>
      </c>
      <c r="X3540" t="s">
        <v>1251</v>
      </c>
      <c r="Y3540" t="s">
        <v>1152</v>
      </c>
    </row>
    <row r="3541" spans="23:25">
      <c r="W3541" s="492">
        <v>98</v>
      </c>
      <c r="X3541" t="s">
        <v>1251</v>
      </c>
      <c r="Y3541" t="s">
        <v>1152</v>
      </c>
    </row>
    <row r="3542" spans="23:25">
      <c r="W3542" s="492">
        <v>98</v>
      </c>
      <c r="X3542" t="s">
        <v>1251</v>
      </c>
      <c r="Y3542" t="s">
        <v>1152</v>
      </c>
    </row>
    <row r="3543" spans="23:25">
      <c r="W3543" s="492">
        <v>98</v>
      </c>
      <c r="X3543" t="s">
        <v>1251</v>
      </c>
      <c r="Y3543" t="s">
        <v>1152</v>
      </c>
    </row>
    <row r="3544" spans="23:25">
      <c r="W3544" s="492">
        <v>98</v>
      </c>
      <c r="X3544" t="s">
        <v>1251</v>
      </c>
      <c r="Y3544" t="s">
        <v>1152</v>
      </c>
    </row>
    <row r="3545" spans="23:25">
      <c r="W3545" s="504"/>
    </row>
    <row r="3546" spans="23:25">
      <c r="W3546" s="412">
        <v>99</v>
      </c>
      <c r="X3546" t="s">
        <v>1156</v>
      </c>
    </row>
    <row r="3547" spans="23:25">
      <c r="W3547" s="412">
        <v>99</v>
      </c>
      <c r="X3547" t="s">
        <v>1156</v>
      </c>
    </row>
    <row r="3548" spans="23:25">
      <c r="W3548" s="412">
        <v>99</v>
      </c>
      <c r="X3548" t="s">
        <v>1156</v>
      </c>
    </row>
    <row r="3549" spans="23:25">
      <c r="W3549" s="412">
        <v>99</v>
      </c>
      <c r="X3549" t="s">
        <v>1156</v>
      </c>
    </row>
    <row r="3550" spans="23:25">
      <c r="W3550" s="412">
        <v>99</v>
      </c>
      <c r="X3550" t="s">
        <v>1156</v>
      </c>
    </row>
    <row r="3551" spans="23:25">
      <c r="W3551" s="412">
        <v>99</v>
      </c>
      <c r="X3551" t="s">
        <v>1156</v>
      </c>
    </row>
    <row r="3552" spans="23:25">
      <c r="W3552" s="412">
        <v>99</v>
      </c>
      <c r="X3552" t="s">
        <v>1156</v>
      </c>
    </row>
    <row r="3553" spans="23:24">
      <c r="W3553" s="412">
        <v>99</v>
      </c>
      <c r="X3553" t="s">
        <v>1156</v>
      </c>
    </row>
    <row r="3554" spans="23:24">
      <c r="W3554" s="412">
        <v>99</v>
      </c>
      <c r="X3554" t="s">
        <v>1156</v>
      </c>
    </row>
    <row r="3555" spans="23:24">
      <c r="W3555" s="412">
        <v>99</v>
      </c>
      <c r="X3555" t="s">
        <v>1156</v>
      </c>
    </row>
    <row r="3556" spans="23:24">
      <c r="W3556" s="412">
        <v>99</v>
      </c>
      <c r="X3556" t="s">
        <v>1156</v>
      </c>
    </row>
    <row r="3557" spans="23:24">
      <c r="W3557" s="412">
        <v>99</v>
      </c>
      <c r="X3557" t="s">
        <v>1156</v>
      </c>
    </row>
    <row r="3558" spans="23:24">
      <c r="W3558" s="412">
        <v>99</v>
      </c>
      <c r="X3558" t="s">
        <v>1156</v>
      </c>
    </row>
    <row r="3559" spans="23:24">
      <c r="W3559" s="412">
        <v>99</v>
      </c>
      <c r="X3559" t="s">
        <v>1156</v>
      </c>
    </row>
    <row r="3560" spans="23:24">
      <c r="W3560" s="412">
        <v>99</v>
      </c>
      <c r="X3560" t="s">
        <v>1156</v>
      </c>
    </row>
    <row r="3561" spans="23:24">
      <c r="W3561" s="412">
        <v>99</v>
      </c>
      <c r="X3561" t="s">
        <v>1156</v>
      </c>
    </row>
    <row r="3562" spans="23:24">
      <c r="W3562" s="412">
        <v>99</v>
      </c>
      <c r="X3562" t="s">
        <v>1156</v>
      </c>
    </row>
    <row r="3563" spans="23:24">
      <c r="W3563" s="412">
        <v>99</v>
      </c>
      <c r="X3563" t="s">
        <v>1156</v>
      </c>
    </row>
    <row r="3564" spans="23:24">
      <c r="W3564" s="412">
        <v>99</v>
      </c>
      <c r="X3564" t="s">
        <v>1156</v>
      </c>
    </row>
    <row r="3565" spans="23:24">
      <c r="W3565" s="412">
        <v>99</v>
      </c>
      <c r="X3565" t="s">
        <v>1156</v>
      </c>
    </row>
    <row r="3566" spans="23:24">
      <c r="W3566" s="412">
        <v>99</v>
      </c>
      <c r="X3566" t="s">
        <v>1156</v>
      </c>
    </row>
    <row r="3567" spans="23:24">
      <c r="W3567" s="412">
        <v>99</v>
      </c>
      <c r="X3567" t="s">
        <v>1156</v>
      </c>
    </row>
    <row r="3568" spans="23:24">
      <c r="W3568" s="412">
        <v>99</v>
      </c>
      <c r="X3568" t="s">
        <v>1156</v>
      </c>
    </row>
    <row r="3569" spans="23:24">
      <c r="W3569" s="412">
        <v>99</v>
      </c>
      <c r="X3569" t="s">
        <v>1156</v>
      </c>
    </row>
    <row r="3570" spans="23:24">
      <c r="W3570" s="412">
        <v>99</v>
      </c>
      <c r="X3570" t="s">
        <v>1156</v>
      </c>
    </row>
    <row r="3571" spans="23:24">
      <c r="W3571" s="412">
        <v>99</v>
      </c>
      <c r="X3571" t="s">
        <v>1156</v>
      </c>
    </row>
    <row r="3572" spans="23:24">
      <c r="W3572" s="412">
        <v>99</v>
      </c>
      <c r="X3572" t="s">
        <v>1156</v>
      </c>
    </row>
    <row r="3573" spans="23:24">
      <c r="W3573" s="412">
        <v>99</v>
      </c>
      <c r="X3573" t="s">
        <v>1156</v>
      </c>
    </row>
    <row r="3574" spans="23:24">
      <c r="W3574" s="412">
        <v>99</v>
      </c>
      <c r="X3574" t="s">
        <v>1156</v>
      </c>
    </row>
    <row r="3575" spans="23:24">
      <c r="W3575" s="412">
        <v>99</v>
      </c>
      <c r="X3575" t="s">
        <v>1156</v>
      </c>
    </row>
    <row r="3576" spans="23:24">
      <c r="W3576" s="412">
        <v>99</v>
      </c>
      <c r="X3576" t="s">
        <v>1156</v>
      </c>
    </row>
    <row r="3577" spans="23:24">
      <c r="W3577" s="412">
        <v>99</v>
      </c>
      <c r="X3577" t="s">
        <v>1156</v>
      </c>
    </row>
    <row r="3578" spans="23:24">
      <c r="W3578" s="412">
        <v>99</v>
      </c>
      <c r="X3578" t="s">
        <v>1156</v>
      </c>
    </row>
    <row r="3579" spans="23:24">
      <c r="W3579" s="412">
        <v>99</v>
      </c>
      <c r="X3579" t="s">
        <v>1156</v>
      </c>
    </row>
    <row r="3580" spans="23:24">
      <c r="W3580" s="412">
        <v>99</v>
      </c>
      <c r="X3580" t="s">
        <v>1156</v>
      </c>
    </row>
    <row r="3581" spans="23:24">
      <c r="W3581" s="412">
        <v>99</v>
      </c>
      <c r="X3581" t="s">
        <v>1156</v>
      </c>
    </row>
    <row r="3582" spans="23:24">
      <c r="W3582" s="412">
        <v>99</v>
      </c>
      <c r="X3582" t="s">
        <v>1156</v>
      </c>
    </row>
    <row r="3583" spans="23:24">
      <c r="W3583" s="412">
        <v>99</v>
      </c>
      <c r="X3583" t="s">
        <v>1156</v>
      </c>
    </row>
    <row r="3584" spans="23:24">
      <c r="W3584" s="412">
        <v>99</v>
      </c>
      <c r="X3584" t="s">
        <v>1156</v>
      </c>
    </row>
    <row r="3585" spans="23:24">
      <c r="W3585" s="412">
        <v>99</v>
      </c>
      <c r="X3585" t="s">
        <v>1156</v>
      </c>
    </row>
    <row r="3586" spans="23:24">
      <c r="W3586" s="504"/>
    </row>
    <row r="3587" spans="23:24">
      <c r="W3587" s="412">
        <v>100</v>
      </c>
      <c r="X3587" t="s">
        <v>990</v>
      </c>
    </row>
    <row r="3588" spans="23:24">
      <c r="W3588" s="412">
        <v>100</v>
      </c>
      <c r="X3588" t="s">
        <v>990</v>
      </c>
    </row>
    <row r="3589" spans="23:24">
      <c r="W3589" s="412">
        <v>100</v>
      </c>
      <c r="X3589" t="s">
        <v>990</v>
      </c>
    </row>
    <row r="3590" spans="23:24">
      <c r="W3590" s="412">
        <v>100</v>
      </c>
      <c r="X3590" t="s">
        <v>990</v>
      </c>
    </row>
    <row r="3591" spans="23:24">
      <c r="W3591" s="412">
        <v>100</v>
      </c>
      <c r="X3591" t="s">
        <v>990</v>
      </c>
    </row>
    <row r="3592" spans="23:24">
      <c r="W3592" s="412">
        <v>100</v>
      </c>
      <c r="X3592" t="s">
        <v>990</v>
      </c>
    </row>
    <row r="3593" spans="23:24">
      <c r="W3593" s="412">
        <v>100</v>
      </c>
      <c r="X3593" t="s">
        <v>990</v>
      </c>
    </row>
    <row r="3594" spans="23:24">
      <c r="W3594" s="412">
        <v>100</v>
      </c>
      <c r="X3594" t="s">
        <v>990</v>
      </c>
    </row>
    <row r="3595" spans="23:24">
      <c r="W3595" s="412">
        <v>100</v>
      </c>
      <c r="X3595" t="s">
        <v>990</v>
      </c>
    </row>
    <row r="3596" spans="23:24">
      <c r="W3596" s="412">
        <v>100</v>
      </c>
      <c r="X3596" t="s">
        <v>990</v>
      </c>
    </row>
    <row r="3597" spans="23:24">
      <c r="W3597" s="412">
        <v>100</v>
      </c>
      <c r="X3597" t="s">
        <v>990</v>
      </c>
    </row>
    <row r="3598" spans="23:24">
      <c r="W3598" s="412">
        <v>100</v>
      </c>
      <c r="X3598" t="s">
        <v>990</v>
      </c>
    </row>
    <row r="3599" spans="23:24">
      <c r="W3599" s="412">
        <v>100</v>
      </c>
      <c r="X3599" t="s">
        <v>990</v>
      </c>
    </row>
    <row r="3600" spans="23:24">
      <c r="W3600" s="412">
        <v>100</v>
      </c>
      <c r="X3600" t="s">
        <v>990</v>
      </c>
    </row>
    <row r="3601" spans="23:24">
      <c r="W3601" s="412">
        <v>100</v>
      </c>
      <c r="X3601" t="s">
        <v>990</v>
      </c>
    </row>
    <row r="3602" spans="23:24">
      <c r="W3602" s="412">
        <v>100</v>
      </c>
      <c r="X3602" t="s">
        <v>990</v>
      </c>
    </row>
    <row r="3603" spans="23:24">
      <c r="W3603" s="412">
        <v>100</v>
      </c>
      <c r="X3603" t="s">
        <v>990</v>
      </c>
    </row>
    <row r="3604" spans="23:24">
      <c r="W3604" s="504"/>
    </row>
    <row r="3605" spans="23:24">
      <c r="W3605" s="412">
        <v>101</v>
      </c>
      <c r="X3605" t="s">
        <v>1157</v>
      </c>
    </row>
    <row r="3606" spans="23:24">
      <c r="W3606" s="412">
        <v>101</v>
      </c>
      <c r="X3606" t="s">
        <v>1157</v>
      </c>
    </row>
    <row r="3607" spans="23:24">
      <c r="W3607" s="412">
        <v>101</v>
      </c>
      <c r="X3607" t="s">
        <v>1157</v>
      </c>
    </row>
    <row r="3608" spans="23:24">
      <c r="W3608" s="412">
        <v>101</v>
      </c>
      <c r="X3608" t="s">
        <v>1157</v>
      </c>
    </row>
    <row r="3609" spans="23:24">
      <c r="W3609" s="412">
        <v>101</v>
      </c>
      <c r="X3609" t="s">
        <v>1157</v>
      </c>
    </row>
    <row r="3610" spans="23:24">
      <c r="W3610" s="412">
        <v>101</v>
      </c>
      <c r="X3610" t="s">
        <v>1157</v>
      </c>
    </row>
    <row r="3611" spans="23:24">
      <c r="W3611" s="412">
        <v>101</v>
      </c>
      <c r="X3611" t="s">
        <v>1157</v>
      </c>
    </row>
    <row r="3612" spans="23:24">
      <c r="W3612" s="412">
        <v>101</v>
      </c>
      <c r="X3612" t="s">
        <v>1157</v>
      </c>
    </row>
    <row r="3613" spans="23:24">
      <c r="W3613" s="412">
        <v>101</v>
      </c>
      <c r="X3613" t="s">
        <v>1157</v>
      </c>
    </row>
    <row r="3614" spans="23:24">
      <c r="W3614" s="412">
        <v>101</v>
      </c>
      <c r="X3614" t="s">
        <v>1157</v>
      </c>
    </row>
    <row r="3615" spans="23:24">
      <c r="W3615" s="412">
        <v>101</v>
      </c>
      <c r="X3615" t="s">
        <v>1157</v>
      </c>
    </row>
    <row r="3616" spans="23:24">
      <c r="W3616" s="412">
        <v>101</v>
      </c>
      <c r="X3616" t="s">
        <v>1157</v>
      </c>
    </row>
    <row r="3617" spans="23:24">
      <c r="W3617" s="412">
        <v>101</v>
      </c>
      <c r="X3617" t="s">
        <v>1157</v>
      </c>
    </row>
    <row r="3618" spans="23:24">
      <c r="W3618" s="412">
        <v>101</v>
      </c>
      <c r="X3618" t="s">
        <v>1157</v>
      </c>
    </row>
    <row r="3619" spans="23:24">
      <c r="W3619" s="412">
        <v>101</v>
      </c>
      <c r="X3619" t="s">
        <v>1157</v>
      </c>
    </row>
    <row r="3620" spans="23:24">
      <c r="W3620" s="504"/>
    </row>
    <row r="3621" spans="23:24">
      <c r="W3621" s="412">
        <v>102</v>
      </c>
      <c r="X3621" t="s">
        <v>567</v>
      </c>
    </row>
    <row r="3622" spans="23:24">
      <c r="W3622" s="412">
        <v>102</v>
      </c>
      <c r="X3622" t="s">
        <v>567</v>
      </c>
    </row>
    <row r="3623" spans="23:24">
      <c r="W3623" s="412">
        <v>102</v>
      </c>
      <c r="X3623" t="s">
        <v>567</v>
      </c>
    </row>
    <row r="3624" spans="23:24">
      <c r="W3624" s="412">
        <v>102</v>
      </c>
      <c r="X3624" t="s">
        <v>567</v>
      </c>
    </row>
    <row r="3625" spans="23:24">
      <c r="W3625" s="412">
        <v>102</v>
      </c>
      <c r="X3625" t="s">
        <v>567</v>
      </c>
    </row>
    <row r="3626" spans="23:24">
      <c r="W3626" s="412">
        <v>102</v>
      </c>
      <c r="X3626" t="s">
        <v>567</v>
      </c>
    </row>
    <row r="3627" spans="23:24">
      <c r="W3627" s="412">
        <v>102</v>
      </c>
      <c r="X3627" t="s">
        <v>567</v>
      </c>
    </row>
    <row r="3628" spans="23:24">
      <c r="W3628" s="412">
        <v>102</v>
      </c>
      <c r="X3628" t="s">
        <v>567</v>
      </c>
    </row>
    <row r="3629" spans="23:24">
      <c r="W3629" s="412">
        <v>102</v>
      </c>
      <c r="X3629" t="s">
        <v>567</v>
      </c>
    </row>
    <row r="3630" spans="23:24">
      <c r="W3630" s="412">
        <v>102</v>
      </c>
      <c r="X3630" t="s">
        <v>567</v>
      </c>
    </row>
    <row r="3631" spans="23:24">
      <c r="W3631" s="412">
        <v>102</v>
      </c>
      <c r="X3631" t="s">
        <v>567</v>
      </c>
    </row>
    <row r="3632" spans="23:24">
      <c r="W3632" s="412">
        <v>102</v>
      </c>
      <c r="X3632" t="s">
        <v>567</v>
      </c>
    </row>
    <row r="3633" spans="23:25">
      <c r="W3633" s="412">
        <v>102</v>
      </c>
      <c r="X3633" t="s">
        <v>567</v>
      </c>
    </row>
    <row r="3634" spans="23:25">
      <c r="W3634" s="412">
        <v>102</v>
      </c>
      <c r="X3634" t="s">
        <v>567</v>
      </c>
    </row>
    <row r="3635" spans="23:25">
      <c r="W3635" s="412">
        <v>102</v>
      </c>
      <c r="X3635" t="s">
        <v>567</v>
      </c>
    </row>
    <row r="3636" spans="23:25">
      <c r="W3636" s="412">
        <v>102</v>
      </c>
      <c r="X3636" t="s">
        <v>567</v>
      </c>
    </row>
    <row r="3637" spans="23:25">
      <c r="W3637" s="412">
        <v>102</v>
      </c>
      <c r="X3637" t="s">
        <v>567</v>
      </c>
    </row>
    <row r="3638" spans="23:25">
      <c r="W3638" s="412">
        <v>102</v>
      </c>
      <c r="X3638" t="s">
        <v>567</v>
      </c>
    </row>
    <row r="3639" spans="23:25">
      <c r="W3639" s="412">
        <v>102</v>
      </c>
      <c r="X3639" t="s">
        <v>567</v>
      </c>
    </row>
    <row r="3640" spans="23:25">
      <c r="W3640" s="504"/>
    </row>
    <row r="3641" spans="23:25">
      <c r="W3641" s="412">
        <v>103</v>
      </c>
      <c r="X3641" t="s">
        <v>1158</v>
      </c>
      <c r="Y3641" t="s">
        <v>1286</v>
      </c>
    </row>
    <row r="3642" spans="23:25">
      <c r="W3642" s="412">
        <v>103</v>
      </c>
      <c r="X3642" t="s">
        <v>1158</v>
      </c>
      <c r="Y3642" t="s">
        <v>1286</v>
      </c>
    </row>
    <row r="3643" spans="23:25">
      <c r="W3643" s="412">
        <v>103</v>
      </c>
      <c r="X3643" t="s">
        <v>1158</v>
      </c>
      <c r="Y3643" t="s">
        <v>1286</v>
      </c>
    </row>
    <row r="3644" spans="23:25">
      <c r="W3644" s="412">
        <v>103</v>
      </c>
      <c r="X3644" t="s">
        <v>1158</v>
      </c>
      <c r="Y3644" t="s">
        <v>1286</v>
      </c>
    </row>
    <row r="3645" spans="23:25">
      <c r="W3645" s="412">
        <v>103</v>
      </c>
      <c r="X3645" t="s">
        <v>1158</v>
      </c>
      <c r="Y3645" t="s">
        <v>1286</v>
      </c>
    </row>
    <row r="3646" spans="23:25">
      <c r="W3646" s="412">
        <v>103</v>
      </c>
      <c r="X3646" t="s">
        <v>1158</v>
      </c>
      <c r="Y3646" t="s">
        <v>1286</v>
      </c>
    </row>
    <row r="3647" spans="23:25">
      <c r="W3647" s="412">
        <v>103</v>
      </c>
      <c r="X3647" t="s">
        <v>1158</v>
      </c>
      <c r="Y3647" t="s">
        <v>1286</v>
      </c>
    </row>
    <row r="3648" spans="23:25">
      <c r="W3648" s="412">
        <v>103</v>
      </c>
      <c r="X3648" t="s">
        <v>1158</v>
      </c>
      <c r="Y3648" t="s">
        <v>1286</v>
      </c>
    </row>
    <row r="3649" spans="23:25">
      <c r="W3649" s="412">
        <v>103</v>
      </c>
      <c r="X3649" t="s">
        <v>1158</v>
      </c>
      <c r="Y3649" t="s">
        <v>1286</v>
      </c>
    </row>
    <row r="3650" spans="23:25">
      <c r="W3650" s="412">
        <v>103</v>
      </c>
      <c r="X3650" t="s">
        <v>1158</v>
      </c>
      <c r="Y3650" t="s">
        <v>1286</v>
      </c>
    </row>
    <row r="3651" spans="23:25">
      <c r="W3651" s="412">
        <v>103</v>
      </c>
      <c r="X3651" t="s">
        <v>1158</v>
      </c>
      <c r="Y3651" t="s">
        <v>1286</v>
      </c>
    </row>
    <row r="3652" spans="23:25">
      <c r="W3652" s="412">
        <v>103</v>
      </c>
      <c r="X3652" t="s">
        <v>1158</v>
      </c>
      <c r="Y3652" t="s">
        <v>1286</v>
      </c>
    </row>
    <row r="3653" spans="23:25">
      <c r="W3653" s="412">
        <v>103</v>
      </c>
      <c r="X3653" t="s">
        <v>1158</v>
      </c>
      <c r="Y3653" t="s">
        <v>1286</v>
      </c>
    </row>
    <row r="3654" spans="23:25">
      <c r="W3654" s="412">
        <v>103</v>
      </c>
      <c r="X3654" t="s">
        <v>1158</v>
      </c>
      <c r="Y3654" t="s">
        <v>1286</v>
      </c>
    </row>
    <row r="3655" spans="23:25">
      <c r="W3655" s="412">
        <v>103</v>
      </c>
      <c r="X3655" t="s">
        <v>1158</v>
      </c>
      <c r="Y3655" t="s">
        <v>1286</v>
      </c>
    </row>
    <row r="3656" spans="23:25">
      <c r="W3656" s="504"/>
    </row>
    <row r="3657" spans="23:25">
      <c r="W3657" s="412">
        <v>104</v>
      </c>
      <c r="X3657" t="s">
        <v>1159</v>
      </c>
    </row>
    <row r="3658" spans="23:25">
      <c r="W3658" s="412">
        <v>104</v>
      </c>
      <c r="X3658" t="s">
        <v>1159</v>
      </c>
    </row>
    <row r="3659" spans="23:25">
      <c r="W3659" s="412">
        <v>104</v>
      </c>
      <c r="X3659" t="s">
        <v>1159</v>
      </c>
    </row>
    <row r="3660" spans="23:25">
      <c r="W3660" s="412">
        <v>104</v>
      </c>
      <c r="X3660" t="s">
        <v>1159</v>
      </c>
    </row>
    <row r="3661" spans="23:25">
      <c r="W3661" s="412">
        <v>104</v>
      </c>
      <c r="X3661" t="s">
        <v>1159</v>
      </c>
    </row>
    <row r="3662" spans="23:25">
      <c r="W3662" s="412">
        <v>104</v>
      </c>
      <c r="X3662" t="s">
        <v>1159</v>
      </c>
    </row>
    <row r="3663" spans="23:25">
      <c r="W3663" s="412">
        <v>104</v>
      </c>
      <c r="X3663" t="s">
        <v>1159</v>
      </c>
    </row>
    <row r="3664" spans="23:25">
      <c r="W3664" s="412">
        <v>104</v>
      </c>
      <c r="X3664" t="s">
        <v>1159</v>
      </c>
    </row>
    <row r="3665" spans="23:25">
      <c r="W3665" s="412">
        <v>104</v>
      </c>
      <c r="X3665" t="s">
        <v>1159</v>
      </c>
    </row>
    <row r="3666" spans="23:25">
      <c r="W3666" s="412">
        <v>104</v>
      </c>
      <c r="X3666" t="s">
        <v>1159</v>
      </c>
    </row>
    <row r="3667" spans="23:25">
      <c r="W3667" s="412">
        <v>104</v>
      </c>
      <c r="X3667" t="s">
        <v>1159</v>
      </c>
    </row>
    <row r="3668" spans="23:25">
      <c r="W3668" s="412">
        <v>104</v>
      </c>
      <c r="X3668" t="s">
        <v>1159</v>
      </c>
    </row>
    <row r="3669" spans="23:25">
      <c r="W3669" s="412">
        <v>104</v>
      </c>
      <c r="X3669" t="s">
        <v>1159</v>
      </c>
    </row>
    <row r="3670" spans="23:25">
      <c r="W3670" s="412">
        <v>104</v>
      </c>
      <c r="X3670" t="s">
        <v>1159</v>
      </c>
    </row>
    <row r="3671" spans="23:25">
      <c r="W3671" s="412">
        <v>104</v>
      </c>
      <c r="X3671" t="s">
        <v>1159</v>
      </c>
    </row>
    <row r="3672" spans="23:25">
      <c r="W3672" s="412">
        <v>104</v>
      </c>
      <c r="X3672" t="s">
        <v>1159</v>
      </c>
    </row>
    <row r="3673" spans="23:25">
      <c r="W3673" s="412">
        <v>104</v>
      </c>
      <c r="X3673" t="s">
        <v>1159</v>
      </c>
    </row>
    <row r="3674" spans="23:25">
      <c r="W3674" s="412">
        <v>104</v>
      </c>
      <c r="X3674" t="s">
        <v>1159</v>
      </c>
    </row>
    <row r="3675" spans="23:25">
      <c r="W3675" s="412">
        <v>104</v>
      </c>
      <c r="X3675" t="s">
        <v>1159</v>
      </c>
    </row>
    <row r="3676" spans="23:25">
      <c r="W3676" s="412">
        <v>104</v>
      </c>
      <c r="X3676" t="s">
        <v>1159</v>
      </c>
    </row>
    <row r="3677" spans="23:25">
      <c r="W3677" s="504"/>
    </row>
    <row r="3678" spans="23:25">
      <c r="W3678" s="412">
        <v>105</v>
      </c>
      <c r="X3678" t="s">
        <v>1252</v>
      </c>
      <c r="Y3678" t="s">
        <v>1161</v>
      </c>
    </row>
    <row r="3679" spans="23:25">
      <c r="W3679" s="412">
        <v>105</v>
      </c>
      <c r="X3679" t="s">
        <v>1252</v>
      </c>
      <c r="Y3679" t="s">
        <v>1161</v>
      </c>
    </row>
    <row r="3680" spans="23:25">
      <c r="W3680" s="412">
        <v>105</v>
      </c>
      <c r="X3680" t="s">
        <v>1252</v>
      </c>
      <c r="Y3680" t="s">
        <v>1161</v>
      </c>
    </row>
    <row r="3681" spans="23:25">
      <c r="W3681" s="412">
        <v>105</v>
      </c>
      <c r="X3681" t="s">
        <v>1252</v>
      </c>
      <c r="Y3681" t="s">
        <v>1161</v>
      </c>
    </row>
    <row r="3682" spans="23:25">
      <c r="W3682" s="412">
        <v>105</v>
      </c>
      <c r="X3682" t="s">
        <v>1252</v>
      </c>
      <c r="Y3682" t="s">
        <v>1161</v>
      </c>
    </row>
    <row r="3683" spans="23:25">
      <c r="W3683" s="412">
        <v>105</v>
      </c>
      <c r="X3683" t="s">
        <v>1252</v>
      </c>
      <c r="Y3683" t="s">
        <v>1161</v>
      </c>
    </row>
    <row r="3684" spans="23:25">
      <c r="W3684" s="504"/>
    </row>
    <row r="3685" spans="23:25">
      <c r="W3685" s="412">
        <v>106</v>
      </c>
      <c r="X3685" t="s">
        <v>1162</v>
      </c>
    </row>
    <row r="3686" spans="23:25">
      <c r="W3686" s="412">
        <v>106</v>
      </c>
      <c r="X3686" t="s">
        <v>1162</v>
      </c>
    </row>
    <row r="3687" spans="23:25">
      <c r="W3687" s="412">
        <v>106</v>
      </c>
      <c r="X3687" t="s">
        <v>1162</v>
      </c>
    </row>
    <row r="3688" spans="23:25">
      <c r="W3688" s="412">
        <v>106</v>
      </c>
      <c r="X3688" t="s">
        <v>1162</v>
      </c>
    </row>
    <row r="3689" spans="23:25">
      <c r="W3689" s="412">
        <v>106</v>
      </c>
      <c r="X3689" t="s">
        <v>1162</v>
      </c>
    </row>
    <row r="3690" spans="23:25">
      <c r="W3690" s="412">
        <v>106</v>
      </c>
      <c r="X3690" t="s">
        <v>1162</v>
      </c>
    </row>
    <row r="3691" spans="23:25">
      <c r="W3691" s="412">
        <v>106</v>
      </c>
      <c r="X3691" t="s">
        <v>1162</v>
      </c>
    </row>
    <row r="3692" spans="23:25">
      <c r="W3692" s="412">
        <v>106</v>
      </c>
      <c r="X3692" t="s">
        <v>1162</v>
      </c>
    </row>
    <row r="3693" spans="23:25">
      <c r="W3693" s="412">
        <v>106</v>
      </c>
      <c r="X3693" t="s">
        <v>1162</v>
      </c>
    </row>
    <row r="3694" spans="23:25">
      <c r="W3694" s="412">
        <v>106</v>
      </c>
      <c r="X3694" t="s">
        <v>1162</v>
      </c>
    </row>
    <row r="3695" spans="23:25">
      <c r="W3695" s="412">
        <v>106</v>
      </c>
      <c r="X3695" t="s">
        <v>1162</v>
      </c>
    </row>
    <row r="3696" spans="23:25">
      <c r="W3696" s="412">
        <v>106</v>
      </c>
      <c r="X3696" t="s">
        <v>1162</v>
      </c>
    </row>
    <row r="3697" spans="23:25">
      <c r="W3697" s="412">
        <v>106</v>
      </c>
      <c r="X3697" t="s">
        <v>1162</v>
      </c>
    </row>
    <row r="3698" spans="23:25">
      <c r="W3698" s="412">
        <v>106</v>
      </c>
      <c r="X3698" t="s">
        <v>1162</v>
      </c>
    </row>
    <row r="3699" spans="23:25">
      <c r="W3699" s="412">
        <v>106</v>
      </c>
      <c r="X3699" t="s">
        <v>1162</v>
      </c>
    </row>
    <row r="3700" spans="23:25">
      <c r="W3700" s="412">
        <v>106</v>
      </c>
      <c r="X3700" t="s">
        <v>1162</v>
      </c>
    </row>
    <row r="3701" spans="23:25">
      <c r="W3701" s="412">
        <v>106</v>
      </c>
      <c r="X3701" t="s">
        <v>1162</v>
      </c>
    </row>
    <row r="3702" spans="23:25">
      <c r="W3702" s="504"/>
    </row>
    <row r="3703" spans="23:25">
      <c r="W3703" s="492">
        <v>107</v>
      </c>
      <c r="X3703" t="s">
        <v>1253</v>
      </c>
      <c r="Y3703" t="s">
        <v>1292</v>
      </c>
    </row>
    <row r="3704" spans="23:25">
      <c r="W3704" s="492">
        <v>107</v>
      </c>
      <c r="X3704" t="s">
        <v>1253</v>
      </c>
      <c r="Y3704" t="s">
        <v>1292</v>
      </c>
    </row>
    <row r="3705" spans="23:25">
      <c r="W3705" s="492">
        <v>107</v>
      </c>
      <c r="X3705" t="s">
        <v>1253</v>
      </c>
      <c r="Y3705" t="s">
        <v>1292</v>
      </c>
    </row>
    <row r="3706" spans="23:25">
      <c r="W3706" s="492">
        <v>107</v>
      </c>
      <c r="X3706" t="s">
        <v>1253</v>
      </c>
      <c r="Y3706" t="s">
        <v>1292</v>
      </c>
    </row>
    <row r="3707" spans="23:25">
      <c r="W3707" s="492">
        <v>107</v>
      </c>
      <c r="X3707" t="s">
        <v>1253</v>
      </c>
      <c r="Y3707" t="s">
        <v>1292</v>
      </c>
    </row>
    <row r="3708" spans="23:25">
      <c r="W3708" s="492">
        <v>107</v>
      </c>
      <c r="X3708" t="s">
        <v>1253</v>
      </c>
      <c r="Y3708" t="s">
        <v>1292</v>
      </c>
    </row>
    <row r="3709" spans="23:25">
      <c r="W3709" s="492">
        <v>107</v>
      </c>
      <c r="X3709" t="s">
        <v>1253</v>
      </c>
      <c r="Y3709" t="s">
        <v>1292</v>
      </c>
    </row>
    <row r="3710" spans="23:25">
      <c r="W3710" s="492">
        <v>107</v>
      </c>
      <c r="X3710" t="s">
        <v>1253</v>
      </c>
      <c r="Y3710" t="s">
        <v>1292</v>
      </c>
    </row>
    <row r="3711" spans="23:25">
      <c r="W3711" s="492">
        <v>107</v>
      </c>
      <c r="X3711" t="s">
        <v>1253</v>
      </c>
      <c r="Y3711" t="s">
        <v>1292</v>
      </c>
    </row>
    <row r="3712" spans="23:25">
      <c r="W3712" s="492">
        <v>107</v>
      </c>
      <c r="X3712" t="s">
        <v>1253</v>
      </c>
      <c r="Y3712" t="s">
        <v>1292</v>
      </c>
    </row>
    <row r="3713" spans="23:25">
      <c r="W3713" s="492">
        <v>107</v>
      </c>
      <c r="X3713" t="s">
        <v>1253</v>
      </c>
      <c r="Y3713" t="s">
        <v>1292</v>
      </c>
    </row>
    <row r="3714" spans="23:25">
      <c r="W3714" s="492">
        <v>107</v>
      </c>
      <c r="X3714" t="s">
        <v>1253</v>
      </c>
      <c r="Y3714" t="s">
        <v>1292</v>
      </c>
    </row>
    <row r="3715" spans="23:25">
      <c r="W3715" s="492">
        <v>107</v>
      </c>
      <c r="X3715" t="s">
        <v>1253</v>
      </c>
      <c r="Y3715" t="s">
        <v>1292</v>
      </c>
    </row>
    <row r="3716" spans="23:25">
      <c r="W3716" s="492">
        <v>107</v>
      </c>
      <c r="X3716" t="s">
        <v>1253</v>
      </c>
      <c r="Y3716" t="s">
        <v>1292</v>
      </c>
    </row>
    <row r="3717" spans="23:25">
      <c r="W3717" s="492">
        <v>107</v>
      </c>
      <c r="X3717" t="s">
        <v>1253</v>
      </c>
      <c r="Y3717" t="s">
        <v>1292</v>
      </c>
    </row>
    <row r="3718" spans="23:25">
      <c r="W3718" s="492">
        <v>107</v>
      </c>
      <c r="X3718" t="s">
        <v>1253</v>
      </c>
      <c r="Y3718" t="s">
        <v>1292</v>
      </c>
    </row>
    <row r="3719" spans="23:25">
      <c r="W3719" s="492">
        <v>107</v>
      </c>
      <c r="X3719" t="s">
        <v>1253</v>
      </c>
      <c r="Y3719" t="s">
        <v>1292</v>
      </c>
    </row>
    <row r="3720" spans="23:25">
      <c r="W3720" s="492">
        <v>107</v>
      </c>
      <c r="X3720" t="s">
        <v>1253</v>
      </c>
      <c r="Y3720" t="s">
        <v>1292</v>
      </c>
    </row>
    <row r="3721" spans="23:25">
      <c r="W3721" s="492">
        <v>107</v>
      </c>
      <c r="X3721" t="s">
        <v>1253</v>
      </c>
      <c r="Y3721" t="s">
        <v>1292</v>
      </c>
    </row>
    <row r="3722" spans="23:25">
      <c r="W3722" s="492">
        <v>107</v>
      </c>
      <c r="X3722" t="s">
        <v>1253</v>
      </c>
      <c r="Y3722" t="s">
        <v>1292</v>
      </c>
    </row>
    <row r="3723" spans="23:25">
      <c r="W3723" s="492">
        <v>107</v>
      </c>
      <c r="X3723" t="s">
        <v>1253</v>
      </c>
      <c r="Y3723" t="s">
        <v>1292</v>
      </c>
    </row>
    <row r="3724" spans="23:25">
      <c r="W3724" s="492">
        <v>107</v>
      </c>
      <c r="X3724" t="s">
        <v>1253</v>
      </c>
      <c r="Y3724" t="s">
        <v>1292</v>
      </c>
    </row>
    <row r="3725" spans="23:25">
      <c r="W3725" s="492">
        <v>107</v>
      </c>
      <c r="X3725" t="s">
        <v>1253</v>
      </c>
      <c r="Y3725" t="s">
        <v>1292</v>
      </c>
    </row>
    <row r="3726" spans="23:25">
      <c r="W3726" s="492">
        <v>107</v>
      </c>
      <c r="X3726" t="s">
        <v>1253</v>
      </c>
      <c r="Y3726" t="s">
        <v>1292</v>
      </c>
    </row>
    <row r="3727" spans="23:25">
      <c r="W3727" s="492">
        <v>107</v>
      </c>
      <c r="X3727" t="s">
        <v>1253</v>
      </c>
      <c r="Y3727" t="s">
        <v>1292</v>
      </c>
    </row>
    <row r="3728" spans="23:25">
      <c r="W3728" s="492">
        <v>107</v>
      </c>
      <c r="X3728" t="s">
        <v>1253</v>
      </c>
      <c r="Y3728" t="s">
        <v>1292</v>
      </c>
    </row>
    <row r="3729" spans="23:25">
      <c r="W3729" s="492">
        <v>107</v>
      </c>
      <c r="X3729" t="s">
        <v>1253</v>
      </c>
      <c r="Y3729" t="s">
        <v>1292</v>
      </c>
    </row>
    <row r="3730" spans="23:25">
      <c r="W3730" s="492">
        <v>107</v>
      </c>
      <c r="X3730" t="s">
        <v>1253</v>
      </c>
      <c r="Y3730" t="s">
        <v>1292</v>
      </c>
    </row>
    <row r="3731" spans="23:25">
      <c r="W3731" s="492">
        <v>107</v>
      </c>
      <c r="X3731" t="s">
        <v>1253</v>
      </c>
      <c r="Y3731" t="s">
        <v>1292</v>
      </c>
    </row>
    <row r="3732" spans="23:25">
      <c r="W3732" s="492">
        <v>107</v>
      </c>
      <c r="X3732" t="s">
        <v>1253</v>
      </c>
      <c r="Y3732" t="s">
        <v>1292</v>
      </c>
    </row>
    <row r="3733" spans="23:25">
      <c r="W3733" s="492">
        <v>107</v>
      </c>
      <c r="X3733" t="s">
        <v>1253</v>
      </c>
      <c r="Y3733" t="s">
        <v>1292</v>
      </c>
    </row>
    <row r="3734" spans="23:25">
      <c r="W3734" s="492">
        <v>107</v>
      </c>
      <c r="X3734" t="s">
        <v>1253</v>
      </c>
      <c r="Y3734" t="s">
        <v>1292</v>
      </c>
    </row>
    <row r="3735" spans="23:25">
      <c r="W3735" s="492">
        <v>107</v>
      </c>
      <c r="X3735" t="s">
        <v>1253</v>
      </c>
      <c r="Y3735" t="s">
        <v>1292</v>
      </c>
    </row>
    <row r="3736" spans="23:25">
      <c r="W3736" s="492">
        <v>107</v>
      </c>
      <c r="X3736" t="s">
        <v>1253</v>
      </c>
      <c r="Y3736" t="s">
        <v>1292</v>
      </c>
    </row>
    <row r="3737" spans="23:25">
      <c r="W3737" s="492">
        <v>107</v>
      </c>
      <c r="X3737" t="s">
        <v>1253</v>
      </c>
      <c r="Y3737" t="s">
        <v>1292</v>
      </c>
    </row>
    <row r="3738" spans="23:25">
      <c r="W3738" s="492">
        <v>107</v>
      </c>
      <c r="X3738" t="s">
        <v>1253</v>
      </c>
      <c r="Y3738" t="s">
        <v>1292</v>
      </c>
    </row>
    <row r="3739" spans="23:25">
      <c r="W3739" s="492">
        <v>107</v>
      </c>
      <c r="X3739" t="s">
        <v>1253</v>
      </c>
      <c r="Y3739" t="s">
        <v>1292</v>
      </c>
    </row>
    <row r="3740" spans="23:25">
      <c r="W3740" s="492">
        <v>107</v>
      </c>
      <c r="X3740" t="s">
        <v>1253</v>
      </c>
      <c r="Y3740" t="s">
        <v>1292</v>
      </c>
    </row>
    <row r="3741" spans="23:25">
      <c r="W3741" s="492">
        <v>107</v>
      </c>
      <c r="X3741" t="s">
        <v>1253</v>
      </c>
      <c r="Y3741" t="s">
        <v>1292</v>
      </c>
    </row>
    <row r="3742" spans="23:25">
      <c r="W3742" s="492">
        <v>107</v>
      </c>
      <c r="X3742" t="s">
        <v>1253</v>
      </c>
      <c r="Y3742" t="s">
        <v>1292</v>
      </c>
    </row>
    <row r="3743" spans="23:25">
      <c r="W3743" s="492">
        <v>107</v>
      </c>
      <c r="X3743" t="s">
        <v>1253</v>
      </c>
      <c r="Y3743" t="s">
        <v>1292</v>
      </c>
    </row>
    <row r="3744" spans="23:25">
      <c r="W3744" s="492">
        <v>107</v>
      </c>
      <c r="X3744" t="s">
        <v>1253</v>
      </c>
      <c r="Y3744" t="s">
        <v>1292</v>
      </c>
    </row>
    <row r="3745" spans="23:25">
      <c r="W3745" s="492">
        <v>107</v>
      </c>
      <c r="X3745" t="s">
        <v>1253</v>
      </c>
      <c r="Y3745" t="s">
        <v>1292</v>
      </c>
    </row>
    <row r="3746" spans="23:25">
      <c r="W3746" s="492">
        <v>107</v>
      </c>
      <c r="X3746" t="s">
        <v>1253</v>
      </c>
      <c r="Y3746" t="s">
        <v>1292</v>
      </c>
    </row>
    <row r="3747" spans="23:25">
      <c r="W3747" s="492">
        <v>107</v>
      </c>
      <c r="X3747" t="s">
        <v>1253</v>
      </c>
      <c r="Y3747" t="s">
        <v>1292</v>
      </c>
    </row>
    <row r="3748" spans="23:25">
      <c r="W3748" s="492">
        <v>107</v>
      </c>
      <c r="X3748" t="s">
        <v>1253</v>
      </c>
      <c r="Y3748" t="s">
        <v>1292</v>
      </c>
    </row>
    <row r="3749" spans="23:25">
      <c r="W3749" s="492">
        <v>107</v>
      </c>
      <c r="X3749" t="s">
        <v>1253</v>
      </c>
      <c r="Y3749" t="s">
        <v>1292</v>
      </c>
    </row>
    <row r="3750" spans="23:25">
      <c r="W3750" s="492">
        <v>107</v>
      </c>
      <c r="X3750" t="s">
        <v>1253</v>
      </c>
      <c r="Y3750" t="s">
        <v>1292</v>
      </c>
    </row>
    <row r="3751" spans="23:25">
      <c r="W3751" s="492">
        <v>107</v>
      </c>
      <c r="X3751" t="s">
        <v>1253</v>
      </c>
      <c r="Y3751" t="s">
        <v>1292</v>
      </c>
    </row>
    <row r="3752" spans="23:25">
      <c r="W3752" s="504"/>
    </row>
    <row r="3753" spans="23:25">
      <c r="W3753" s="412">
        <v>108</v>
      </c>
      <c r="X3753" t="s">
        <v>1165</v>
      </c>
    </row>
    <row r="3754" spans="23:25">
      <c r="W3754" s="412">
        <v>108</v>
      </c>
      <c r="X3754" t="s">
        <v>1165</v>
      </c>
    </row>
    <row r="3755" spans="23:25">
      <c r="W3755" s="412">
        <v>108</v>
      </c>
      <c r="X3755" t="s">
        <v>1165</v>
      </c>
    </row>
    <row r="3756" spans="23:25">
      <c r="W3756" s="412">
        <v>108</v>
      </c>
      <c r="X3756" t="s">
        <v>1165</v>
      </c>
    </row>
    <row r="3757" spans="23:25">
      <c r="W3757" s="412">
        <v>108</v>
      </c>
      <c r="X3757" t="s">
        <v>1165</v>
      </c>
    </row>
    <row r="3758" spans="23:25">
      <c r="W3758" s="412">
        <v>108</v>
      </c>
      <c r="X3758" t="s">
        <v>1165</v>
      </c>
    </row>
    <row r="3759" spans="23:25">
      <c r="W3759" s="412">
        <v>108</v>
      </c>
      <c r="X3759" t="s">
        <v>1165</v>
      </c>
    </row>
    <row r="3760" spans="23:25">
      <c r="W3760" s="412">
        <v>108</v>
      </c>
      <c r="X3760" t="s">
        <v>1165</v>
      </c>
    </row>
    <row r="3761" spans="23:24">
      <c r="W3761" s="412">
        <v>108</v>
      </c>
      <c r="X3761" t="s">
        <v>1165</v>
      </c>
    </row>
    <row r="3762" spans="23:24">
      <c r="W3762" s="412">
        <v>108</v>
      </c>
      <c r="X3762" t="s">
        <v>1165</v>
      </c>
    </row>
    <row r="3763" spans="23:24">
      <c r="W3763" s="412">
        <v>108</v>
      </c>
      <c r="X3763" t="s">
        <v>1165</v>
      </c>
    </row>
    <row r="3764" spans="23:24">
      <c r="W3764" s="412">
        <v>108</v>
      </c>
      <c r="X3764" t="s">
        <v>1165</v>
      </c>
    </row>
    <row r="3765" spans="23:24">
      <c r="W3765" s="412">
        <v>108</v>
      </c>
      <c r="X3765" t="s">
        <v>1165</v>
      </c>
    </row>
    <row r="3766" spans="23:24">
      <c r="W3766" s="412">
        <v>108</v>
      </c>
      <c r="X3766" t="s">
        <v>1165</v>
      </c>
    </row>
    <row r="3767" spans="23:24">
      <c r="W3767" s="412">
        <v>108</v>
      </c>
      <c r="X3767" t="s">
        <v>1165</v>
      </c>
    </row>
    <row r="3768" spans="23:24">
      <c r="W3768" s="412">
        <v>108</v>
      </c>
      <c r="X3768" t="s">
        <v>1165</v>
      </c>
    </row>
    <row r="3769" spans="23:24">
      <c r="W3769" s="412">
        <v>108</v>
      </c>
      <c r="X3769" t="s">
        <v>1165</v>
      </c>
    </row>
    <row r="3770" spans="23:24">
      <c r="W3770" s="412">
        <v>108</v>
      </c>
      <c r="X3770" t="s">
        <v>1165</v>
      </c>
    </row>
    <row r="3771" spans="23:24">
      <c r="W3771" s="412">
        <v>108</v>
      </c>
      <c r="X3771" t="s">
        <v>1165</v>
      </c>
    </row>
    <row r="3772" spans="23:24">
      <c r="W3772" s="412">
        <v>108</v>
      </c>
      <c r="X3772" t="s">
        <v>1165</v>
      </c>
    </row>
    <row r="3773" spans="23:24">
      <c r="W3773" s="412">
        <v>108</v>
      </c>
      <c r="X3773" t="s">
        <v>1165</v>
      </c>
    </row>
    <row r="3774" spans="23:24">
      <c r="W3774" s="504"/>
    </row>
    <row r="3775" spans="23:24">
      <c r="W3775" s="412">
        <v>109</v>
      </c>
      <c r="X3775" t="s">
        <v>993</v>
      </c>
    </row>
    <row r="3776" spans="23:24">
      <c r="W3776" s="412">
        <v>109</v>
      </c>
      <c r="X3776" t="s">
        <v>993</v>
      </c>
    </row>
    <row r="3777" spans="23:24">
      <c r="W3777" s="412">
        <v>109</v>
      </c>
      <c r="X3777" t="s">
        <v>993</v>
      </c>
    </row>
    <row r="3778" spans="23:24">
      <c r="W3778" s="412">
        <v>109</v>
      </c>
      <c r="X3778" t="s">
        <v>993</v>
      </c>
    </row>
    <row r="3779" spans="23:24">
      <c r="W3779" s="412">
        <v>109</v>
      </c>
      <c r="X3779" t="s">
        <v>993</v>
      </c>
    </row>
    <row r="3780" spans="23:24">
      <c r="W3780" s="412">
        <v>109</v>
      </c>
      <c r="X3780" t="s">
        <v>993</v>
      </c>
    </row>
    <row r="3781" spans="23:24">
      <c r="W3781" s="412">
        <v>109</v>
      </c>
      <c r="X3781" t="s">
        <v>993</v>
      </c>
    </row>
    <row r="3782" spans="23:24">
      <c r="W3782" s="412">
        <v>109</v>
      </c>
      <c r="X3782" t="s">
        <v>993</v>
      </c>
    </row>
    <row r="3783" spans="23:24">
      <c r="W3783" s="412">
        <v>109</v>
      </c>
      <c r="X3783" t="s">
        <v>993</v>
      </c>
    </row>
    <row r="3784" spans="23:24">
      <c r="W3784" s="412">
        <v>109</v>
      </c>
      <c r="X3784" t="s">
        <v>993</v>
      </c>
    </row>
    <row r="3785" spans="23:24">
      <c r="W3785" s="412">
        <v>109</v>
      </c>
      <c r="X3785" t="s">
        <v>993</v>
      </c>
    </row>
    <row r="3786" spans="23:24">
      <c r="W3786" s="412">
        <v>109</v>
      </c>
      <c r="X3786" t="s">
        <v>993</v>
      </c>
    </row>
    <row r="3787" spans="23:24">
      <c r="W3787" s="412">
        <v>109</v>
      </c>
      <c r="X3787" t="s">
        <v>993</v>
      </c>
    </row>
    <row r="3788" spans="23:24">
      <c r="W3788" s="412">
        <v>109</v>
      </c>
      <c r="X3788" t="s">
        <v>993</v>
      </c>
    </row>
    <row r="3789" spans="23:24">
      <c r="W3789" s="412">
        <v>109</v>
      </c>
      <c r="X3789" t="s">
        <v>993</v>
      </c>
    </row>
    <row r="3790" spans="23:24">
      <c r="W3790" s="412">
        <v>109</v>
      </c>
      <c r="X3790" t="s">
        <v>993</v>
      </c>
    </row>
    <row r="3791" spans="23:24">
      <c r="W3791" s="412">
        <v>109</v>
      </c>
      <c r="X3791" t="s">
        <v>993</v>
      </c>
    </row>
    <row r="3792" spans="23:24">
      <c r="W3792" s="412">
        <v>109</v>
      </c>
      <c r="X3792" t="s">
        <v>993</v>
      </c>
    </row>
    <row r="3793" spans="23:24">
      <c r="W3793" s="412">
        <v>109</v>
      </c>
      <c r="X3793" t="s">
        <v>993</v>
      </c>
    </row>
    <row r="3794" spans="23:24">
      <c r="W3794" s="412">
        <v>109</v>
      </c>
      <c r="X3794" t="s">
        <v>993</v>
      </c>
    </row>
    <row r="3795" spans="23:24">
      <c r="W3795" s="412">
        <v>109</v>
      </c>
      <c r="X3795" t="s">
        <v>993</v>
      </c>
    </row>
    <row r="3796" spans="23:24">
      <c r="W3796" s="412">
        <v>109</v>
      </c>
      <c r="X3796" t="s">
        <v>993</v>
      </c>
    </row>
    <row r="3797" spans="23:24">
      <c r="W3797" s="504"/>
    </row>
    <row r="3798" spans="23:24">
      <c r="W3798" s="412">
        <v>110</v>
      </c>
      <c r="X3798" t="s">
        <v>1166</v>
      </c>
    </row>
    <row r="3799" spans="23:24">
      <c r="W3799" s="412">
        <v>110</v>
      </c>
      <c r="X3799" t="s">
        <v>1166</v>
      </c>
    </row>
    <row r="3800" spans="23:24">
      <c r="W3800" s="412">
        <v>110</v>
      </c>
      <c r="X3800" t="s">
        <v>1166</v>
      </c>
    </row>
    <row r="3801" spans="23:24">
      <c r="W3801" s="412">
        <v>110</v>
      </c>
      <c r="X3801" t="s">
        <v>1166</v>
      </c>
    </row>
    <row r="3802" spans="23:24">
      <c r="W3802" s="412">
        <v>110</v>
      </c>
      <c r="X3802" t="s">
        <v>1166</v>
      </c>
    </row>
    <row r="3803" spans="23:24">
      <c r="W3803" s="412">
        <v>110</v>
      </c>
      <c r="X3803" t="s">
        <v>1166</v>
      </c>
    </row>
    <row r="3804" spans="23:24">
      <c r="W3804" s="412">
        <v>110</v>
      </c>
      <c r="X3804" t="s">
        <v>1166</v>
      </c>
    </row>
    <row r="3805" spans="23:24">
      <c r="W3805" s="412">
        <v>110</v>
      </c>
      <c r="X3805" t="s">
        <v>1166</v>
      </c>
    </row>
    <row r="3806" spans="23:24">
      <c r="W3806" s="412">
        <v>110</v>
      </c>
      <c r="X3806" t="s">
        <v>1166</v>
      </c>
    </row>
    <row r="3807" spans="23:24">
      <c r="W3807" s="412">
        <v>110</v>
      </c>
      <c r="X3807" t="s">
        <v>1166</v>
      </c>
    </row>
    <row r="3808" spans="23:24">
      <c r="W3808" s="412">
        <v>110</v>
      </c>
      <c r="X3808" t="s">
        <v>1166</v>
      </c>
    </row>
    <row r="3809" spans="23:24">
      <c r="W3809" s="412">
        <v>110</v>
      </c>
      <c r="X3809" t="s">
        <v>1166</v>
      </c>
    </row>
    <row r="3810" spans="23:24">
      <c r="W3810" s="412">
        <v>110</v>
      </c>
      <c r="X3810" t="s">
        <v>1166</v>
      </c>
    </row>
    <row r="3811" spans="23:24">
      <c r="W3811" s="412">
        <v>110</v>
      </c>
      <c r="X3811" t="s">
        <v>1166</v>
      </c>
    </row>
    <row r="3812" spans="23:24">
      <c r="W3812" s="504"/>
    </row>
    <row r="3813" spans="23:24">
      <c r="W3813" s="492">
        <v>111</v>
      </c>
      <c r="X3813" t="s">
        <v>1167</v>
      </c>
    </row>
    <row r="3814" spans="23:24">
      <c r="W3814" s="492">
        <v>111</v>
      </c>
      <c r="X3814" t="s">
        <v>1167</v>
      </c>
    </row>
    <row r="3815" spans="23:24">
      <c r="W3815" s="492">
        <v>111</v>
      </c>
      <c r="X3815" t="s">
        <v>1167</v>
      </c>
    </row>
    <row r="3816" spans="23:24">
      <c r="W3816" s="492">
        <v>111</v>
      </c>
      <c r="X3816" t="s">
        <v>1167</v>
      </c>
    </row>
    <row r="3817" spans="23:24">
      <c r="W3817" s="492">
        <v>111</v>
      </c>
      <c r="X3817" t="s">
        <v>1167</v>
      </c>
    </row>
    <row r="3818" spans="23:24">
      <c r="W3818" s="492">
        <v>111</v>
      </c>
      <c r="X3818" t="s">
        <v>1167</v>
      </c>
    </row>
    <row r="3819" spans="23:24">
      <c r="W3819" s="492">
        <v>111</v>
      </c>
      <c r="X3819" t="s">
        <v>1167</v>
      </c>
    </row>
    <row r="3820" spans="23:24">
      <c r="W3820" s="492">
        <v>111</v>
      </c>
      <c r="X3820" t="s">
        <v>1167</v>
      </c>
    </row>
    <row r="3821" spans="23:24">
      <c r="W3821" s="492">
        <v>111</v>
      </c>
      <c r="X3821" t="s">
        <v>1167</v>
      </c>
    </row>
    <row r="3822" spans="23:24">
      <c r="W3822" s="492">
        <v>111</v>
      </c>
      <c r="X3822" t="s">
        <v>1167</v>
      </c>
    </row>
    <row r="3823" spans="23:24">
      <c r="W3823" s="492">
        <v>111</v>
      </c>
      <c r="X3823" t="s">
        <v>1167</v>
      </c>
    </row>
    <row r="3824" spans="23:24">
      <c r="W3824" s="492">
        <v>111</v>
      </c>
      <c r="X3824" t="s">
        <v>1167</v>
      </c>
    </row>
    <row r="3825" spans="23:24">
      <c r="W3825" s="492">
        <v>111</v>
      </c>
      <c r="X3825" t="s">
        <v>1167</v>
      </c>
    </row>
    <row r="3826" spans="23:24">
      <c r="W3826" s="492">
        <v>111</v>
      </c>
      <c r="X3826" t="s">
        <v>1167</v>
      </c>
    </row>
    <row r="3827" spans="23:24">
      <c r="W3827" s="492">
        <v>111</v>
      </c>
      <c r="X3827" t="s">
        <v>1167</v>
      </c>
    </row>
    <row r="3828" spans="23:24">
      <c r="W3828" s="492">
        <v>111</v>
      </c>
      <c r="X3828" t="s">
        <v>1167</v>
      </c>
    </row>
    <row r="3829" spans="23:24">
      <c r="W3829" s="492">
        <v>111</v>
      </c>
      <c r="X3829" t="s">
        <v>1167</v>
      </c>
    </row>
    <row r="3830" spans="23:24">
      <c r="W3830" s="492">
        <v>111</v>
      </c>
      <c r="X3830" t="s">
        <v>1167</v>
      </c>
    </row>
    <row r="3831" spans="23:24">
      <c r="W3831" s="492">
        <v>111</v>
      </c>
      <c r="X3831" t="s">
        <v>1167</v>
      </c>
    </row>
    <row r="3832" spans="23:24">
      <c r="W3832" s="492">
        <v>111</v>
      </c>
      <c r="X3832" t="s">
        <v>1167</v>
      </c>
    </row>
    <row r="3833" spans="23:24">
      <c r="W3833" s="492">
        <v>111</v>
      </c>
      <c r="X3833" t="s">
        <v>1167</v>
      </c>
    </row>
    <row r="3834" spans="23:24">
      <c r="W3834" s="492">
        <v>111</v>
      </c>
      <c r="X3834" t="s">
        <v>1167</v>
      </c>
    </row>
    <row r="3835" spans="23:24">
      <c r="W3835" s="492">
        <v>111</v>
      </c>
      <c r="X3835" t="s">
        <v>1167</v>
      </c>
    </row>
    <row r="3836" spans="23:24">
      <c r="W3836" s="492">
        <v>111</v>
      </c>
      <c r="X3836" t="s">
        <v>1167</v>
      </c>
    </row>
    <row r="3837" spans="23:24">
      <c r="W3837" s="492">
        <v>111</v>
      </c>
      <c r="X3837" t="s">
        <v>1167</v>
      </c>
    </row>
    <row r="3838" spans="23:24">
      <c r="W3838" s="492">
        <v>111</v>
      </c>
      <c r="X3838" t="s">
        <v>1167</v>
      </c>
    </row>
    <row r="3839" spans="23:24">
      <c r="W3839" s="492">
        <v>111</v>
      </c>
      <c r="X3839" t="s">
        <v>1167</v>
      </c>
    </row>
    <row r="3840" spans="23:24">
      <c r="W3840" s="492">
        <v>111</v>
      </c>
      <c r="X3840" t="s">
        <v>1167</v>
      </c>
    </row>
    <row r="3841" spans="23:24">
      <c r="W3841" s="492">
        <v>111</v>
      </c>
      <c r="X3841" t="s">
        <v>1167</v>
      </c>
    </row>
    <row r="3842" spans="23:24">
      <c r="W3842" s="492">
        <v>111</v>
      </c>
      <c r="X3842" t="s">
        <v>1167</v>
      </c>
    </row>
    <row r="3843" spans="23:24">
      <c r="W3843" s="492">
        <v>111</v>
      </c>
      <c r="X3843" t="s">
        <v>1167</v>
      </c>
    </row>
    <row r="3844" spans="23:24">
      <c r="W3844" s="492">
        <v>111</v>
      </c>
      <c r="X3844" t="s">
        <v>1167</v>
      </c>
    </row>
    <row r="3845" spans="23:24">
      <c r="W3845" s="492">
        <v>111</v>
      </c>
      <c r="X3845" t="s">
        <v>1167</v>
      </c>
    </row>
    <row r="3846" spans="23:24">
      <c r="W3846" s="492">
        <v>111</v>
      </c>
      <c r="X3846" t="s">
        <v>1167</v>
      </c>
    </row>
    <row r="3847" spans="23:24">
      <c r="W3847" s="492">
        <v>111</v>
      </c>
      <c r="X3847" t="s">
        <v>1167</v>
      </c>
    </row>
    <row r="3848" spans="23:24">
      <c r="W3848" s="492">
        <v>111</v>
      </c>
      <c r="X3848" t="s">
        <v>1167</v>
      </c>
    </row>
    <row r="3849" spans="23:24">
      <c r="W3849" s="492">
        <v>111</v>
      </c>
      <c r="X3849" t="s">
        <v>1167</v>
      </c>
    </row>
    <row r="3850" spans="23:24">
      <c r="W3850" s="492">
        <v>111</v>
      </c>
      <c r="X3850" t="s">
        <v>1167</v>
      </c>
    </row>
    <row r="3851" spans="23:24">
      <c r="W3851" s="492">
        <v>111</v>
      </c>
      <c r="X3851" t="s">
        <v>1167</v>
      </c>
    </row>
    <row r="3852" spans="23:24">
      <c r="W3852" s="492">
        <v>111</v>
      </c>
      <c r="X3852" t="s">
        <v>1167</v>
      </c>
    </row>
    <row r="3853" spans="23:24">
      <c r="W3853" s="492">
        <v>111</v>
      </c>
      <c r="X3853" t="s">
        <v>1167</v>
      </c>
    </row>
    <row r="3854" spans="23:24">
      <c r="W3854" s="492">
        <v>111</v>
      </c>
      <c r="X3854" t="s">
        <v>1167</v>
      </c>
    </row>
    <row r="3855" spans="23:24">
      <c r="W3855" s="492">
        <v>111</v>
      </c>
      <c r="X3855" t="s">
        <v>1167</v>
      </c>
    </row>
    <row r="3856" spans="23:24">
      <c r="W3856" s="504"/>
    </row>
    <row r="3857" spans="23:24">
      <c r="W3857" s="492">
        <v>112</v>
      </c>
      <c r="X3857" t="s">
        <v>1168</v>
      </c>
    </row>
    <row r="3858" spans="23:24">
      <c r="W3858" s="492">
        <v>112</v>
      </c>
      <c r="X3858" t="s">
        <v>1168</v>
      </c>
    </row>
    <row r="3859" spans="23:24">
      <c r="W3859" s="492">
        <v>112</v>
      </c>
      <c r="X3859" t="s">
        <v>1168</v>
      </c>
    </row>
    <row r="3860" spans="23:24">
      <c r="W3860" s="492">
        <v>112</v>
      </c>
      <c r="X3860" t="s">
        <v>1168</v>
      </c>
    </row>
    <row r="3861" spans="23:24">
      <c r="W3861" s="492">
        <v>112</v>
      </c>
      <c r="X3861" t="s">
        <v>1168</v>
      </c>
    </row>
    <row r="3862" spans="23:24">
      <c r="W3862" s="492">
        <v>112</v>
      </c>
      <c r="X3862" t="s">
        <v>1168</v>
      </c>
    </row>
    <row r="3863" spans="23:24">
      <c r="W3863" s="492">
        <v>112</v>
      </c>
      <c r="X3863" t="s">
        <v>1168</v>
      </c>
    </row>
    <row r="3864" spans="23:24">
      <c r="W3864" s="492">
        <v>112</v>
      </c>
      <c r="X3864" t="s">
        <v>1168</v>
      </c>
    </row>
    <row r="3865" spans="23:24">
      <c r="W3865" s="492">
        <v>112</v>
      </c>
      <c r="X3865" t="s">
        <v>1168</v>
      </c>
    </row>
    <row r="3866" spans="23:24">
      <c r="W3866" s="492">
        <v>112</v>
      </c>
      <c r="X3866" t="s">
        <v>1168</v>
      </c>
    </row>
    <row r="3867" spans="23:24">
      <c r="W3867" s="492">
        <v>112</v>
      </c>
      <c r="X3867" t="s">
        <v>1168</v>
      </c>
    </row>
    <row r="3868" spans="23:24">
      <c r="W3868" s="492">
        <v>112</v>
      </c>
      <c r="X3868" t="s">
        <v>1168</v>
      </c>
    </row>
    <row r="3869" spans="23:24">
      <c r="W3869" s="492">
        <v>112</v>
      </c>
      <c r="X3869" t="s">
        <v>1168</v>
      </c>
    </row>
    <row r="3870" spans="23:24">
      <c r="W3870" s="492">
        <v>112</v>
      </c>
      <c r="X3870" t="s">
        <v>1168</v>
      </c>
    </row>
    <row r="3871" spans="23:24">
      <c r="W3871" s="492">
        <v>112</v>
      </c>
      <c r="X3871" t="s">
        <v>1168</v>
      </c>
    </row>
    <row r="3872" spans="23:24">
      <c r="W3872" s="492">
        <v>112</v>
      </c>
      <c r="X3872" t="s">
        <v>1168</v>
      </c>
    </row>
    <row r="3873" spans="23:24">
      <c r="W3873" s="492">
        <v>112</v>
      </c>
      <c r="X3873" t="s">
        <v>1168</v>
      </c>
    </row>
    <row r="3874" spans="23:24">
      <c r="W3874" s="492">
        <v>112</v>
      </c>
      <c r="X3874" t="s">
        <v>1168</v>
      </c>
    </row>
    <row r="3875" spans="23:24">
      <c r="W3875" s="492">
        <v>112</v>
      </c>
      <c r="X3875" t="s">
        <v>1168</v>
      </c>
    </row>
    <row r="3876" spans="23:24">
      <c r="W3876" s="492">
        <v>112</v>
      </c>
      <c r="X3876" t="s">
        <v>1168</v>
      </c>
    </row>
    <row r="3877" spans="23:24">
      <c r="W3877" s="492">
        <v>112</v>
      </c>
      <c r="X3877" t="s">
        <v>1168</v>
      </c>
    </row>
    <row r="3878" spans="23:24">
      <c r="W3878" s="492">
        <v>112</v>
      </c>
      <c r="X3878" t="s">
        <v>1168</v>
      </c>
    </row>
    <row r="3879" spans="23:24">
      <c r="W3879" s="492">
        <v>112</v>
      </c>
      <c r="X3879" t="s">
        <v>1168</v>
      </c>
    </row>
    <row r="3880" spans="23:24">
      <c r="W3880" s="492">
        <v>112</v>
      </c>
      <c r="X3880" t="s">
        <v>1168</v>
      </c>
    </row>
    <row r="3881" spans="23:24">
      <c r="W3881" s="492">
        <v>112</v>
      </c>
      <c r="X3881" t="s">
        <v>1168</v>
      </c>
    </row>
    <row r="3882" spans="23:24">
      <c r="W3882" s="492">
        <v>112</v>
      </c>
      <c r="X3882" t="s">
        <v>1168</v>
      </c>
    </row>
    <row r="3883" spans="23:24">
      <c r="W3883" s="492">
        <v>112</v>
      </c>
      <c r="X3883" t="s">
        <v>1168</v>
      </c>
    </row>
    <row r="3884" spans="23:24">
      <c r="W3884" s="492">
        <v>112</v>
      </c>
      <c r="X3884" t="s">
        <v>1168</v>
      </c>
    </row>
    <row r="3885" spans="23:24">
      <c r="W3885" s="492">
        <v>112</v>
      </c>
      <c r="X3885" t="s">
        <v>1168</v>
      </c>
    </row>
    <row r="3886" spans="23:24">
      <c r="W3886" s="492">
        <v>112</v>
      </c>
      <c r="X3886" t="s">
        <v>1168</v>
      </c>
    </row>
    <row r="3887" spans="23:24">
      <c r="W3887" s="492">
        <v>112</v>
      </c>
      <c r="X3887" t="s">
        <v>1168</v>
      </c>
    </row>
    <row r="3888" spans="23:24">
      <c r="W3888" s="492">
        <v>112</v>
      </c>
      <c r="X3888" t="s">
        <v>1168</v>
      </c>
    </row>
    <row r="3889" spans="23:24">
      <c r="W3889" s="492">
        <v>112</v>
      </c>
      <c r="X3889" t="s">
        <v>1168</v>
      </c>
    </row>
    <row r="3890" spans="23:24">
      <c r="W3890" s="492">
        <v>112</v>
      </c>
      <c r="X3890" t="s">
        <v>1168</v>
      </c>
    </row>
    <row r="3891" spans="23:24">
      <c r="W3891" s="492">
        <v>112</v>
      </c>
      <c r="X3891" t="s">
        <v>1168</v>
      </c>
    </row>
    <row r="3892" spans="23:24">
      <c r="W3892" s="492">
        <v>112</v>
      </c>
      <c r="X3892" t="s">
        <v>1168</v>
      </c>
    </row>
    <row r="3893" spans="23:24">
      <c r="W3893" s="492">
        <v>112</v>
      </c>
      <c r="X3893" t="s">
        <v>1168</v>
      </c>
    </row>
    <row r="3894" spans="23:24">
      <c r="W3894" s="492">
        <v>112</v>
      </c>
      <c r="X3894" t="s">
        <v>1168</v>
      </c>
    </row>
    <row r="3895" spans="23:24">
      <c r="W3895" s="492">
        <v>112</v>
      </c>
      <c r="X3895" t="s">
        <v>1168</v>
      </c>
    </row>
    <row r="3896" spans="23:24">
      <c r="W3896" s="492">
        <v>112</v>
      </c>
      <c r="X3896" t="s">
        <v>1168</v>
      </c>
    </row>
    <row r="3897" spans="23:24">
      <c r="W3897" s="492">
        <v>112</v>
      </c>
      <c r="X3897" t="s">
        <v>1168</v>
      </c>
    </row>
    <row r="3898" spans="23:24">
      <c r="W3898" s="492">
        <v>112</v>
      </c>
      <c r="X3898" t="s">
        <v>1168</v>
      </c>
    </row>
    <row r="3899" spans="23:24">
      <c r="W3899" s="492">
        <v>112</v>
      </c>
      <c r="X3899" t="s">
        <v>1168</v>
      </c>
    </row>
    <row r="3900" spans="23:24">
      <c r="W3900" s="492">
        <v>112</v>
      </c>
      <c r="X3900" t="s">
        <v>1168</v>
      </c>
    </row>
    <row r="3901" spans="23:24">
      <c r="W3901" s="492">
        <v>112</v>
      </c>
      <c r="X3901" t="s">
        <v>1168</v>
      </c>
    </row>
    <row r="3902" spans="23:24">
      <c r="W3902" s="492">
        <v>112</v>
      </c>
      <c r="X3902" t="s">
        <v>1168</v>
      </c>
    </row>
    <row r="3903" spans="23:24">
      <c r="W3903" s="492">
        <v>112</v>
      </c>
      <c r="X3903" t="s">
        <v>1168</v>
      </c>
    </row>
    <row r="3904" spans="23:24">
      <c r="W3904" s="492">
        <v>112</v>
      </c>
      <c r="X3904" t="s">
        <v>1168</v>
      </c>
    </row>
    <row r="3905" spans="23:24">
      <c r="W3905" s="492">
        <v>112</v>
      </c>
      <c r="X3905" t="s">
        <v>1168</v>
      </c>
    </row>
    <row r="3906" spans="23:24">
      <c r="W3906" s="492">
        <v>112</v>
      </c>
      <c r="X3906" t="s">
        <v>1168</v>
      </c>
    </row>
    <row r="3907" spans="23:24">
      <c r="W3907" s="492">
        <v>112</v>
      </c>
      <c r="X3907" t="s">
        <v>1168</v>
      </c>
    </row>
    <row r="3908" spans="23:24">
      <c r="W3908" s="492">
        <v>112</v>
      </c>
      <c r="X3908" t="s">
        <v>1168</v>
      </c>
    </row>
    <row r="3909" spans="23:24">
      <c r="W3909" s="492">
        <v>112</v>
      </c>
      <c r="X3909" t="s">
        <v>1168</v>
      </c>
    </row>
    <row r="3910" spans="23:24">
      <c r="W3910" s="492">
        <v>112</v>
      </c>
      <c r="X3910" t="s">
        <v>1168</v>
      </c>
    </row>
    <row r="3911" spans="23:24">
      <c r="W3911" s="492">
        <v>112</v>
      </c>
      <c r="X3911" t="s">
        <v>1168</v>
      </c>
    </row>
    <row r="3912" spans="23:24">
      <c r="W3912" s="492">
        <v>112</v>
      </c>
      <c r="X3912" t="s">
        <v>1168</v>
      </c>
    </row>
    <row r="3913" spans="23:24">
      <c r="W3913" s="492">
        <v>112</v>
      </c>
      <c r="X3913" t="s">
        <v>1168</v>
      </c>
    </row>
    <row r="3914" spans="23:24">
      <c r="W3914" s="492">
        <v>112</v>
      </c>
      <c r="X3914" t="s">
        <v>1168</v>
      </c>
    </row>
    <row r="3915" spans="23:24">
      <c r="W3915" s="492">
        <v>112</v>
      </c>
      <c r="X3915" t="s">
        <v>1168</v>
      </c>
    </row>
    <row r="3916" spans="23:24">
      <c r="W3916" s="492">
        <v>112</v>
      </c>
      <c r="X3916" t="s">
        <v>1168</v>
      </c>
    </row>
    <row r="3917" spans="23:24">
      <c r="W3917" s="492">
        <v>112</v>
      </c>
      <c r="X3917" t="s">
        <v>1168</v>
      </c>
    </row>
    <row r="3918" spans="23:24">
      <c r="W3918" s="492">
        <v>112</v>
      </c>
      <c r="X3918" t="s">
        <v>1168</v>
      </c>
    </row>
    <row r="3919" spans="23:24">
      <c r="W3919" s="504"/>
    </row>
    <row r="3920" spans="23:24">
      <c r="W3920" s="492">
        <v>113</v>
      </c>
      <c r="X3920" t="s">
        <v>1172</v>
      </c>
    </row>
    <row r="3921" spans="23:24">
      <c r="W3921" s="492">
        <v>113</v>
      </c>
      <c r="X3921" t="s">
        <v>1172</v>
      </c>
    </row>
    <row r="3922" spans="23:24">
      <c r="W3922" s="492">
        <v>113</v>
      </c>
      <c r="X3922" t="s">
        <v>1172</v>
      </c>
    </row>
    <row r="3923" spans="23:24">
      <c r="W3923" s="492">
        <v>113</v>
      </c>
      <c r="X3923" t="s">
        <v>1172</v>
      </c>
    </row>
    <row r="3924" spans="23:24">
      <c r="W3924" s="492">
        <v>113</v>
      </c>
      <c r="X3924" t="s">
        <v>1172</v>
      </c>
    </row>
    <row r="3925" spans="23:24">
      <c r="W3925" s="492">
        <v>113</v>
      </c>
      <c r="X3925" t="s">
        <v>1172</v>
      </c>
    </row>
    <row r="3926" spans="23:24">
      <c r="W3926" s="492">
        <v>113</v>
      </c>
      <c r="X3926" t="s">
        <v>1172</v>
      </c>
    </row>
    <row r="3927" spans="23:24">
      <c r="W3927" s="492">
        <v>113</v>
      </c>
      <c r="X3927" t="s">
        <v>1172</v>
      </c>
    </row>
    <row r="3928" spans="23:24">
      <c r="W3928" s="492">
        <v>113</v>
      </c>
      <c r="X3928" t="s">
        <v>1172</v>
      </c>
    </row>
    <row r="3929" spans="23:24">
      <c r="W3929" s="492">
        <v>113</v>
      </c>
      <c r="X3929" t="s">
        <v>1172</v>
      </c>
    </row>
    <row r="3930" spans="23:24">
      <c r="W3930" s="492">
        <v>113</v>
      </c>
      <c r="X3930" t="s">
        <v>1172</v>
      </c>
    </row>
    <row r="3931" spans="23:24">
      <c r="W3931" s="492">
        <v>113</v>
      </c>
      <c r="X3931" t="s">
        <v>1172</v>
      </c>
    </row>
    <row r="3932" spans="23:24">
      <c r="W3932" s="492">
        <v>113</v>
      </c>
      <c r="X3932" t="s">
        <v>1172</v>
      </c>
    </row>
    <row r="3933" spans="23:24">
      <c r="W3933" s="492">
        <v>113</v>
      </c>
      <c r="X3933" t="s">
        <v>1172</v>
      </c>
    </row>
    <row r="3934" spans="23:24">
      <c r="W3934" s="492">
        <v>113</v>
      </c>
      <c r="X3934" t="s">
        <v>1172</v>
      </c>
    </row>
    <row r="3935" spans="23:24">
      <c r="W3935" s="492">
        <v>113</v>
      </c>
      <c r="X3935" t="s">
        <v>1172</v>
      </c>
    </row>
    <row r="3936" spans="23:24">
      <c r="W3936" s="492">
        <v>113</v>
      </c>
      <c r="X3936" t="s">
        <v>1172</v>
      </c>
    </row>
    <row r="3937" spans="23:24">
      <c r="W3937" s="492">
        <v>113</v>
      </c>
      <c r="X3937" t="s">
        <v>1172</v>
      </c>
    </row>
    <row r="3938" spans="23:24">
      <c r="W3938" s="492">
        <v>113</v>
      </c>
      <c r="X3938" t="s">
        <v>1172</v>
      </c>
    </row>
    <row r="3939" spans="23:24">
      <c r="W3939" s="492">
        <v>113</v>
      </c>
      <c r="X3939" t="s">
        <v>1172</v>
      </c>
    </row>
    <row r="3940" spans="23:24">
      <c r="W3940" s="492">
        <v>113</v>
      </c>
      <c r="X3940" t="s">
        <v>1172</v>
      </c>
    </row>
    <row r="3941" spans="23:24">
      <c r="W3941" s="492">
        <v>113</v>
      </c>
      <c r="X3941" t="s">
        <v>1172</v>
      </c>
    </row>
    <row r="3942" spans="23:24">
      <c r="W3942" s="492">
        <v>113</v>
      </c>
      <c r="X3942" t="s">
        <v>1172</v>
      </c>
    </row>
    <row r="3943" spans="23:24">
      <c r="W3943" s="492">
        <v>113</v>
      </c>
      <c r="X3943" t="s">
        <v>1172</v>
      </c>
    </row>
    <row r="3944" spans="23:24">
      <c r="W3944" s="492">
        <v>113</v>
      </c>
      <c r="X3944" t="s">
        <v>1172</v>
      </c>
    </row>
    <row r="3945" spans="23:24">
      <c r="W3945" s="492">
        <v>113</v>
      </c>
      <c r="X3945" t="s">
        <v>1172</v>
      </c>
    </row>
    <row r="3946" spans="23:24">
      <c r="W3946" s="492">
        <v>113</v>
      </c>
      <c r="X3946" t="s">
        <v>1172</v>
      </c>
    </row>
    <row r="3947" spans="23:24">
      <c r="W3947" s="492">
        <v>113</v>
      </c>
      <c r="X3947" t="s">
        <v>1172</v>
      </c>
    </row>
    <row r="3948" spans="23:24">
      <c r="W3948" s="492">
        <v>113</v>
      </c>
      <c r="X3948" t="s">
        <v>1172</v>
      </c>
    </row>
    <row r="3949" spans="23:24">
      <c r="W3949" s="492">
        <v>113</v>
      </c>
      <c r="X3949" t="s">
        <v>1172</v>
      </c>
    </row>
    <row r="3950" spans="23:24">
      <c r="W3950" s="492">
        <v>113</v>
      </c>
      <c r="X3950" t="s">
        <v>1172</v>
      </c>
    </row>
    <row r="3951" spans="23:24">
      <c r="W3951" s="492">
        <v>113</v>
      </c>
      <c r="X3951" t="s">
        <v>1172</v>
      </c>
    </row>
    <row r="3952" spans="23:24">
      <c r="W3952" s="492">
        <v>113</v>
      </c>
      <c r="X3952" t="s">
        <v>1172</v>
      </c>
    </row>
    <row r="3953" spans="23:24">
      <c r="W3953" s="492">
        <v>113</v>
      </c>
      <c r="X3953" t="s">
        <v>1172</v>
      </c>
    </row>
    <row r="3954" spans="23:24">
      <c r="W3954" s="492">
        <v>113</v>
      </c>
      <c r="X3954" t="s">
        <v>1172</v>
      </c>
    </row>
    <row r="3955" spans="23:24">
      <c r="W3955" s="492">
        <v>113</v>
      </c>
      <c r="X3955" t="s">
        <v>1172</v>
      </c>
    </row>
    <row r="3956" spans="23:24">
      <c r="W3956" s="492">
        <v>113</v>
      </c>
      <c r="X3956" t="s">
        <v>1172</v>
      </c>
    </row>
    <row r="3957" spans="23:24">
      <c r="W3957" s="492">
        <v>113</v>
      </c>
      <c r="X3957" t="s">
        <v>1172</v>
      </c>
    </row>
    <row r="3958" spans="23:24">
      <c r="W3958" s="492">
        <v>113</v>
      </c>
      <c r="X3958" t="s">
        <v>1172</v>
      </c>
    </row>
    <row r="3959" spans="23:24">
      <c r="W3959" s="492">
        <v>113</v>
      </c>
      <c r="X3959" t="s">
        <v>1172</v>
      </c>
    </row>
    <row r="3960" spans="23:24">
      <c r="W3960" s="492">
        <v>113</v>
      </c>
      <c r="X3960" t="s">
        <v>1172</v>
      </c>
    </row>
    <row r="3961" spans="23:24">
      <c r="W3961" s="504"/>
    </row>
    <row r="3962" spans="23:24">
      <c r="W3962" s="412">
        <v>115</v>
      </c>
      <c r="X3962" t="s">
        <v>1174</v>
      </c>
    </row>
    <row r="3963" spans="23:24">
      <c r="W3963" s="412">
        <v>115</v>
      </c>
      <c r="X3963" t="s">
        <v>1174</v>
      </c>
    </row>
    <row r="3964" spans="23:24">
      <c r="W3964" s="504"/>
    </row>
    <row r="3965" spans="23:24">
      <c r="W3965" s="412">
        <v>116</v>
      </c>
      <c r="X3965" t="s">
        <v>1175</v>
      </c>
    </row>
    <row r="3966" spans="23:24">
      <c r="W3966" s="412">
        <v>116</v>
      </c>
      <c r="X3966" t="s">
        <v>1175</v>
      </c>
    </row>
    <row r="3967" spans="23:24">
      <c r="W3967" s="412">
        <v>116</v>
      </c>
      <c r="X3967" t="s">
        <v>1175</v>
      </c>
    </row>
    <row r="3968" spans="23:24">
      <c r="W3968" s="412">
        <v>116</v>
      </c>
      <c r="X3968" t="s">
        <v>1175</v>
      </c>
    </row>
    <row r="3969" spans="23:25">
      <c r="W3969" s="412">
        <v>116</v>
      </c>
      <c r="X3969" t="s">
        <v>1175</v>
      </c>
    </row>
    <row r="3970" spans="23:25">
      <c r="W3970" s="504"/>
    </row>
    <row r="3971" spans="23:25">
      <c r="W3971" s="412">
        <v>118</v>
      </c>
      <c r="X3971" t="s">
        <v>1177</v>
      </c>
    </row>
    <row r="3972" spans="23:25">
      <c r="W3972" s="412">
        <v>118</v>
      </c>
      <c r="X3972" t="s">
        <v>1177</v>
      </c>
    </row>
    <row r="3973" spans="23:25">
      <c r="W3973" s="412">
        <v>118</v>
      </c>
      <c r="X3973" t="s">
        <v>1177</v>
      </c>
    </row>
    <row r="3974" spans="23:25">
      <c r="W3974" s="412">
        <v>118</v>
      </c>
      <c r="X3974" t="s">
        <v>1177</v>
      </c>
    </row>
    <row r="3975" spans="23:25">
      <c r="W3975" s="412">
        <v>118</v>
      </c>
      <c r="X3975" t="s">
        <v>1177</v>
      </c>
    </row>
    <row r="3976" spans="23:25">
      <c r="W3976" s="412">
        <v>118</v>
      </c>
      <c r="X3976" t="s">
        <v>1177</v>
      </c>
    </row>
    <row r="3977" spans="23:25">
      <c r="W3977" s="412">
        <v>118</v>
      </c>
      <c r="X3977" t="s">
        <v>1177</v>
      </c>
    </row>
    <row r="3978" spans="23:25">
      <c r="W3978" s="412">
        <v>118</v>
      </c>
      <c r="X3978" t="s">
        <v>1177</v>
      </c>
    </row>
    <row r="3979" spans="23:25">
      <c r="W3979" s="412">
        <v>118</v>
      </c>
      <c r="X3979" t="s">
        <v>1177</v>
      </c>
    </row>
    <row r="3980" spans="23:25">
      <c r="W3980" s="412">
        <v>118</v>
      </c>
      <c r="X3980" t="s">
        <v>1177</v>
      </c>
    </row>
    <row r="3981" spans="23:25">
      <c r="W3981" s="504"/>
    </row>
    <row r="3982" spans="23:25">
      <c r="W3982" s="492">
        <v>119</v>
      </c>
      <c r="X3982" t="s">
        <v>1254</v>
      </c>
      <c r="Y3982" t="s">
        <v>1293</v>
      </c>
    </row>
    <row r="3983" spans="23:25">
      <c r="W3983" s="492">
        <v>119</v>
      </c>
      <c r="X3983" t="s">
        <v>1254</v>
      </c>
      <c r="Y3983" t="s">
        <v>1293</v>
      </c>
    </row>
    <row r="3984" spans="23:25">
      <c r="W3984" s="492">
        <v>119</v>
      </c>
      <c r="X3984" t="s">
        <v>1254</v>
      </c>
      <c r="Y3984" t="s">
        <v>1293</v>
      </c>
    </row>
    <row r="3985" spans="23:25">
      <c r="W3985" s="492">
        <v>119</v>
      </c>
      <c r="X3985" t="s">
        <v>1254</v>
      </c>
      <c r="Y3985" t="s">
        <v>1293</v>
      </c>
    </row>
    <row r="3986" spans="23:25">
      <c r="W3986" s="492">
        <v>119</v>
      </c>
      <c r="X3986" t="s">
        <v>1254</v>
      </c>
      <c r="Y3986" t="s">
        <v>1293</v>
      </c>
    </row>
    <row r="3987" spans="23:25">
      <c r="W3987" s="492">
        <v>119</v>
      </c>
      <c r="X3987" t="s">
        <v>1254</v>
      </c>
      <c r="Y3987" t="s">
        <v>1293</v>
      </c>
    </row>
    <row r="3988" spans="23:25">
      <c r="W3988" s="492">
        <v>119</v>
      </c>
      <c r="X3988" t="s">
        <v>1254</v>
      </c>
      <c r="Y3988" t="s">
        <v>1293</v>
      </c>
    </row>
    <row r="3989" spans="23:25">
      <c r="W3989" s="492">
        <v>119</v>
      </c>
      <c r="X3989" t="s">
        <v>1254</v>
      </c>
      <c r="Y3989" t="s">
        <v>1293</v>
      </c>
    </row>
    <row r="3990" spans="23:25">
      <c r="W3990" s="492">
        <v>119</v>
      </c>
      <c r="X3990" t="s">
        <v>1254</v>
      </c>
      <c r="Y3990" t="s">
        <v>1293</v>
      </c>
    </row>
    <row r="3991" spans="23:25">
      <c r="W3991" s="492">
        <v>119</v>
      </c>
      <c r="X3991" t="s">
        <v>1254</v>
      </c>
      <c r="Y3991" t="s">
        <v>1293</v>
      </c>
    </row>
    <row r="3992" spans="23:25">
      <c r="W3992" s="492">
        <v>119</v>
      </c>
      <c r="X3992" t="s">
        <v>1254</v>
      </c>
      <c r="Y3992" t="s">
        <v>1293</v>
      </c>
    </row>
    <row r="3993" spans="23:25">
      <c r="W3993" s="492">
        <v>119</v>
      </c>
      <c r="X3993" t="s">
        <v>1254</v>
      </c>
      <c r="Y3993" t="s">
        <v>1293</v>
      </c>
    </row>
    <row r="3994" spans="23:25">
      <c r="W3994" s="492">
        <v>119</v>
      </c>
      <c r="X3994" t="s">
        <v>1254</v>
      </c>
      <c r="Y3994" t="s">
        <v>1293</v>
      </c>
    </row>
    <row r="3995" spans="23:25">
      <c r="W3995" s="492">
        <v>119</v>
      </c>
      <c r="X3995" t="s">
        <v>1254</v>
      </c>
      <c r="Y3995" t="s">
        <v>1293</v>
      </c>
    </row>
    <row r="3996" spans="23:25">
      <c r="W3996" s="492">
        <v>119</v>
      </c>
      <c r="X3996" t="s">
        <v>1254</v>
      </c>
      <c r="Y3996" t="s">
        <v>1293</v>
      </c>
    </row>
    <row r="3997" spans="23:25">
      <c r="W3997" s="492">
        <v>119</v>
      </c>
      <c r="X3997" t="s">
        <v>1254</v>
      </c>
      <c r="Y3997" t="s">
        <v>1293</v>
      </c>
    </row>
    <row r="3998" spans="23:25">
      <c r="W3998" s="492">
        <v>119</v>
      </c>
      <c r="X3998" t="s">
        <v>1254</v>
      </c>
      <c r="Y3998" t="s">
        <v>1293</v>
      </c>
    </row>
    <row r="3999" spans="23:25">
      <c r="W3999" s="492">
        <v>119</v>
      </c>
      <c r="X3999" t="s">
        <v>1254</v>
      </c>
      <c r="Y3999" t="s">
        <v>1293</v>
      </c>
    </row>
    <row r="4000" spans="23:25">
      <c r="W4000" s="492">
        <v>119</v>
      </c>
      <c r="X4000" t="s">
        <v>1254</v>
      </c>
      <c r="Y4000" t="s">
        <v>1293</v>
      </c>
    </row>
    <row r="4001" spans="23:25">
      <c r="W4001" s="492">
        <v>119</v>
      </c>
      <c r="X4001" t="s">
        <v>1254</v>
      </c>
      <c r="Y4001" t="s">
        <v>1293</v>
      </c>
    </row>
    <row r="4002" spans="23:25">
      <c r="W4002" s="492">
        <v>119</v>
      </c>
      <c r="X4002" t="s">
        <v>1254</v>
      </c>
      <c r="Y4002" t="s">
        <v>1293</v>
      </c>
    </row>
    <row r="4003" spans="23:25">
      <c r="W4003" s="492">
        <v>119</v>
      </c>
      <c r="X4003" t="s">
        <v>1254</v>
      </c>
      <c r="Y4003" t="s">
        <v>1293</v>
      </c>
    </row>
    <row r="4004" spans="23:25">
      <c r="W4004" s="492">
        <v>119</v>
      </c>
      <c r="X4004" t="s">
        <v>1254</v>
      </c>
      <c r="Y4004" t="s">
        <v>1293</v>
      </c>
    </row>
    <row r="4005" spans="23:25">
      <c r="W4005" s="492">
        <v>119</v>
      </c>
      <c r="X4005" t="s">
        <v>1254</v>
      </c>
      <c r="Y4005" t="s">
        <v>1293</v>
      </c>
    </row>
    <row r="4006" spans="23:25">
      <c r="W4006" s="492">
        <v>119</v>
      </c>
      <c r="X4006" t="s">
        <v>1254</v>
      </c>
      <c r="Y4006" t="s">
        <v>1293</v>
      </c>
    </row>
    <row r="4007" spans="23:25">
      <c r="W4007" s="492">
        <v>119</v>
      </c>
      <c r="X4007" t="s">
        <v>1254</v>
      </c>
      <c r="Y4007" t="s">
        <v>1293</v>
      </c>
    </row>
    <row r="4008" spans="23:25">
      <c r="W4008" s="492">
        <v>119</v>
      </c>
      <c r="X4008" t="s">
        <v>1254</v>
      </c>
      <c r="Y4008" t="s">
        <v>1293</v>
      </c>
    </row>
    <row r="4009" spans="23:25">
      <c r="W4009" s="492">
        <v>119</v>
      </c>
      <c r="X4009" t="s">
        <v>1254</v>
      </c>
      <c r="Y4009" t="s">
        <v>1293</v>
      </c>
    </row>
    <row r="4010" spans="23:25">
      <c r="W4010" s="492">
        <v>119</v>
      </c>
      <c r="X4010" t="s">
        <v>1254</v>
      </c>
      <c r="Y4010" t="s">
        <v>1293</v>
      </c>
    </row>
    <row r="4011" spans="23:25">
      <c r="W4011" s="492">
        <v>119</v>
      </c>
      <c r="X4011" t="s">
        <v>1254</v>
      </c>
      <c r="Y4011" t="s">
        <v>1293</v>
      </c>
    </row>
    <row r="4012" spans="23:25">
      <c r="W4012" s="492">
        <v>119</v>
      </c>
      <c r="X4012" t="s">
        <v>1254</v>
      </c>
      <c r="Y4012" t="s">
        <v>1293</v>
      </c>
    </row>
    <row r="4013" spans="23:25">
      <c r="W4013" s="492">
        <v>119</v>
      </c>
      <c r="X4013" t="s">
        <v>1254</v>
      </c>
      <c r="Y4013" t="s">
        <v>1293</v>
      </c>
    </row>
    <row r="4014" spans="23:25">
      <c r="W4014" s="492">
        <v>119</v>
      </c>
      <c r="X4014" t="s">
        <v>1254</v>
      </c>
      <c r="Y4014" t="s">
        <v>1293</v>
      </c>
    </row>
    <row r="4015" spans="23:25">
      <c r="W4015" s="492">
        <v>119</v>
      </c>
      <c r="X4015" t="s">
        <v>1254</v>
      </c>
      <c r="Y4015" t="s">
        <v>1293</v>
      </c>
    </row>
    <row r="4016" spans="23:25">
      <c r="W4016" s="492">
        <v>119</v>
      </c>
      <c r="X4016" t="s">
        <v>1254</v>
      </c>
      <c r="Y4016" t="s">
        <v>1293</v>
      </c>
    </row>
    <row r="4017" spans="23:25">
      <c r="W4017" s="492">
        <v>119</v>
      </c>
      <c r="X4017" t="s">
        <v>1254</v>
      </c>
      <c r="Y4017" t="s">
        <v>1293</v>
      </c>
    </row>
    <row r="4018" spans="23:25">
      <c r="W4018" s="492">
        <v>119</v>
      </c>
      <c r="X4018" t="s">
        <v>1254</v>
      </c>
      <c r="Y4018" t="s">
        <v>1293</v>
      </c>
    </row>
    <row r="4019" spans="23:25">
      <c r="W4019" s="492">
        <v>119</v>
      </c>
      <c r="X4019" t="s">
        <v>1254</v>
      </c>
      <c r="Y4019" t="s">
        <v>1293</v>
      </c>
    </row>
    <row r="4020" spans="23:25">
      <c r="W4020" s="492">
        <v>119</v>
      </c>
      <c r="X4020" t="s">
        <v>1254</v>
      </c>
      <c r="Y4020" t="s">
        <v>1293</v>
      </c>
    </row>
    <row r="4021" spans="23:25">
      <c r="W4021" s="492">
        <v>119</v>
      </c>
      <c r="X4021" t="s">
        <v>1254</v>
      </c>
      <c r="Y4021" t="s">
        <v>1293</v>
      </c>
    </row>
    <row r="4022" spans="23:25">
      <c r="W4022" s="492">
        <v>119</v>
      </c>
      <c r="X4022" t="s">
        <v>1254</v>
      </c>
      <c r="Y4022" t="s">
        <v>1293</v>
      </c>
    </row>
    <row r="4023" spans="23:25">
      <c r="W4023" s="492">
        <v>119</v>
      </c>
      <c r="X4023" t="s">
        <v>1254</v>
      </c>
      <c r="Y4023" t="s">
        <v>1293</v>
      </c>
    </row>
    <row r="4024" spans="23:25">
      <c r="W4024" s="492">
        <v>119</v>
      </c>
      <c r="X4024" t="s">
        <v>1254</v>
      </c>
      <c r="Y4024" t="s">
        <v>1293</v>
      </c>
    </row>
    <row r="4025" spans="23:25">
      <c r="W4025" s="492">
        <v>119</v>
      </c>
      <c r="X4025" t="s">
        <v>1254</v>
      </c>
      <c r="Y4025" t="s">
        <v>1293</v>
      </c>
    </row>
    <row r="4026" spans="23:25">
      <c r="W4026" s="492">
        <v>119</v>
      </c>
      <c r="X4026" t="s">
        <v>1254</v>
      </c>
      <c r="Y4026" t="s">
        <v>1293</v>
      </c>
    </row>
    <row r="4027" spans="23:25">
      <c r="W4027" s="492">
        <v>119</v>
      </c>
      <c r="X4027" t="s">
        <v>1254</v>
      </c>
      <c r="Y4027" t="s">
        <v>1293</v>
      </c>
    </row>
    <row r="4028" spans="23:25">
      <c r="W4028" s="492">
        <v>119</v>
      </c>
      <c r="X4028" t="s">
        <v>1254</v>
      </c>
      <c r="Y4028" t="s">
        <v>1293</v>
      </c>
    </row>
    <row r="4029" spans="23:25">
      <c r="W4029" s="492">
        <v>119</v>
      </c>
      <c r="X4029" t="s">
        <v>1254</v>
      </c>
      <c r="Y4029" t="s">
        <v>1293</v>
      </c>
    </row>
    <row r="4030" spans="23:25">
      <c r="W4030" s="492">
        <v>119</v>
      </c>
      <c r="X4030" t="s">
        <v>1254</v>
      </c>
      <c r="Y4030" t="s">
        <v>1293</v>
      </c>
    </row>
    <row r="4031" spans="23:25">
      <c r="W4031" s="492">
        <v>119</v>
      </c>
      <c r="X4031" t="s">
        <v>1254</v>
      </c>
      <c r="Y4031" t="s">
        <v>1293</v>
      </c>
    </row>
    <row r="4032" spans="23:25">
      <c r="W4032" s="492">
        <v>119</v>
      </c>
      <c r="X4032" t="s">
        <v>1254</v>
      </c>
      <c r="Y4032" t="s">
        <v>1293</v>
      </c>
    </row>
    <row r="4033" spans="23:25">
      <c r="W4033" s="492">
        <v>119</v>
      </c>
      <c r="X4033" t="s">
        <v>1254</v>
      </c>
      <c r="Y4033" t="s">
        <v>1293</v>
      </c>
    </row>
    <row r="4034" spans="23:25">
      <c r="W4034" s="492">
        <v>119</v>
      </c>
      <c r="X4034" t="s">
        <v>1254</v>
      </c>
      <c r="Y4034" t="s">
        <v>1293</v>
      </c>
    </row>
    <row r="4035" spans="23:25">
      <c r="W4035" s="492">
        <v>119</v>
      </c>
      <c r="X4035" t="s">
        <v>1254</v>
      </c>
      <c r="Y4035" t="s">
        <v>1293</v>
      </c>
    </row>
    <row r="4036" spans="23:25">
      <c r="W4036" s="492">
        <v>119</v>
      </c>
      <c r="X4036" t="s">
        <v>1254</v>
      </c>
      <c r="Y4036" t="s">
        <v>1293</v>
      </c>
    </row>
    <row r="4037" spans="23:25">
      <c r="W4037" s="492">
        <v>119</v>
      </c>
      <c r="X4037" t="s">
        <v>1254</v>
      </c>
      <c r="Y4037" t="s">
        <v>1293</v>
      </c>
    </row>
    <row r="4038" spans="23:25">
      <c r="W4038" s="492">
        <v>119</v>
      </c>
      <c r="X4038" t="s">
        <v>1254</v>
      </c>
      <c r="Y4038" t="s">
        <v>1293</v>
      </c>
    </row>
    <row r="4039" spans="23:25">
      <c r="W4039" s="492">
        <v>119</v>
      </c>
      <c r="X4039" t="s">
        <v>1254</v>
      </c>
      <c r="Y4039" t="s">
        <v>1293</v>
      </c>
    </row>
    <row r="4040" spans="23:25">
      <c r="W4040" s="492">
        <v>119</v>
      </c>
      <c r="X4040" t="s">
        <v>1254</v>
      </c>
      <c r="Y4040" t="s">
        <v>1293</v>
      </c>
    </row>
    <row r="4041" spans="23:25">
      <c r="W4041" s="492">
        <v>119</v>
      </c>
      <c r="X4041" t="s">
        <v>1254</v>
      </c>
      <c r="Y4041" t="s">
        <v>1293</v>
      </c>
    </row>
    <row r="4042" spans="23:25">
      <c r="W4042" s="492">
        <v>119</v>
      </c>
      <c r="X4042" t="s">
        <v>1254</v>
      </c>
      <c r="Y4042" t="s">
        <v>1293</v>
      </c>
    </row>
    <row r="4043" spans="23:25">
      <c r="W4043" s="492">
        <v>119</v>
      </c>
      <c r="X4043" t="s">
        <v>1254</v>
      </c>
      <c r="Y4043" t="s">
        <v>1293</v>
      </c>
    </row>
    <row r="4044" spans="23:25">
      <c r="W4044" s="492">
        <v>119</v>
      </c>
      <c r="X4044" t="s">
        <v>1254</v>
      </c>
      <c r="Y4044" t="s">
        <v>1293</v>
      </c>
    </row>
    <row r="4045" spans="23:25">
      <c r="W4045" s="492">
        <v>119</v>
      </c>
      <c r="X4045" t="s">
        <v>1254</v>
      </c>
      <c r="Y4045" t="s">
        <v>1293</v>
      </c>
    </row>
    <row r="4046" spans="23:25">
      <c r="W4046" s="492">
        <v>119</v>
      </c>
      <c r="X4046" t="s">
        <v>1254</v>
      </c>
      <c r="Y4046" t="s">
        <v>1293</v>
      </c>
    </row>
    <row r="4047" spans="23:25">
      <c r="W4047" s="492">
        <v>119</v>
      </c>
      <c r="X4047" t="s">
        <v>1254</v>
      </c>
      <c r="Y4047" t="s">
        <v>1293</v>
      </c>
    </row>
    <row r="4048" spans="23:25">
      <c r="W4048" s="492">
        <v>119</v>
      </c>
      <c r="X4048" t="s">
        <v>1254</v>
      </c>
      <c r="Y4048" t="s">
        <v>1293</v>
      </c>
    </row>
    <row r="4049" spans="23:25">
      <c r="W4049" s="492">
        <v>119</v>
      </c>
      <c r="X4049" t="s">
        <v>1254</v>
      </c>
      <c r="Y4049" t="s">
        <v>1293</v>
      </c>
    </row>
    <row r="4050" spans="23:25">
      <c r="W4050" s="492">
        <v>119</v>
      </c>
      <c r="X4050" t="s">
        <v>1254</v>
      </c>
      <c r="Y4050" t="s">
        <v>1293</v>
      </c>
    </row>
    <row r="4051" spans="23:25">
      <c r="W4051" s="492">
        <v>119</v>
      </c>
      <c r="X4051" t="s">
        <v>1254</v>
      </c>
      <c r="Y4051" t="s">
        <v>1293</v>
      </c>
    </row>
    <row r="4052" spans="23:25">
      <c r="W4052" s="492">
        <v>119</v>
      </c>
      <c r="X4052" t="s">
        <v>1254</v>
      </c>
      <c r="Y4052" t="s">
        <v>1293</v>
      </c>
    </row>
    <row r="4053" spans="23:25">
      <c r="W4053" s="492">
        <v>119</v>
      </c>
      <c r="X4053" t="s">
        <v>1254</v>
      </c>
      <c r="Y4053" t="s">
        <v>1293</v>
      </c>
    </row>
    <row r="4054" spans="23:25">
      <c r="W4054" s="492">
        <v>119</v>
      </c>
      <c r="X4054" t="s">
        <v>1254</v>
      </c>
      <c r="Y4054" t="s">
        <v>1293</v>
      </c>
    </row>
    <row r="4055" spans="23:25">
      <c r="W4055" s="492">
        <v>119</v>
      </c>
      <c r="X4055" t="s">
        <v>1254</v>
      </c>
      <c r="Y4055" t="s">
        <v>1293</v>
      </c>
    </row>
    <row r="4056" spans="23:25">
      <c r="W4056" s="492">
        <v>119</v>
      </c>
      <c r="X4056" t="s">
        <v>1254</v>
      </c>
      <c r="Y4056" t="s">
        <v>1293</v>
      </c>
    </row>
    <row r="4057" spans="23:25">
      <c r="W4057" s="492">
        <v>119</v>
      </c>
      <c r="X4057" t="s">
        <v>1254</v>
      </c>
      <c r="Y4057" t="s">
        <v>1293</v>
      </c>
    </row>
    <row r="4058" spans="23:25">
      <c r="W4058" s="492">
        <v>119</v>
      </c>
      <c r="X4058" t="s">
        <v>1254</v>
      </c>
      <c r="Y4058" t="s">
        <v>1293</v>
      </c>
    </row>
    <row r="4059" spans="23:25">
      <c r="W4059" s="492">
        <v>119</v>
      </c>
      <c r="X4059" t="s">
        <v>1254</v>
      </c>
      <c r="Y4059" t="s">
        <v>1293</v>
      </c>
    </row>
    <row r="4060" spans="23:25">
      <c r="W4060" s="492">
        <v>119</v>
      </c>
      <c r="X4060" t="s">
        <v>1254</v>
      </c>
      <c r="Y4060" t="s">
        <v>1293</v>
      </c>
    </row>
    <row r="4061" spans="23:25">
      <c r="W4061" s="492">
        <v>119</v>
      </c>
      <c r="X4061" t="s">
        <v>1254</v>
      </c>
      <c r="Y4061" t="s">
        <v>1293</v>
      </c>
    </row>
    <row r="4062" spans="23:25">
      <c r="W4062" s="492">
        <v>119</v>
      </c>
      <c r="X4062" t="s">
        <v>1254</v>
      </c>
      <c r="Y4062" t="s">
        <v>1293</v>
      </c>
    </row>
    <row r="4063" spans="23:25">
      <c r="W4063" s="492">
        <v>119</v>
      </c>
      <c r="X4063" t="s">
        <v>1254</v>
      </c>
      <c r="Y4063" t="s">
        <v>1293</v>
      </c>
    </row>
    <row r="4064" spans="23:25">
      <c r="W4064" s="492">
        <v>119</v>
      </c>
      <c r="X4064" t="s">
        <v>1254</v>
      </c>
      <c r="Y4064" t="s">
        <v>1293</v>
      </c>
    </row>
    <row r="4065" spans="23:25">
      <c r="W4065" s="492">
        <v>119</v>
      </c>
      <c r="X4065" t="s">
        <v>1254</v>
      </c>
      <c r="Y4065" t="s">
        <v>1293</v>
      </c>
    </row>
    <row r="4066" spans="23:25">
      <c r="W4066" s="492">
        <v>119</v>
      </c>
      <c r="X4066" t="s">
        <v>1254</v>
      </c>
      <c r="Y4066" t="s">
        <v>1293</v>
      </c>
    </row>
    <row r="4067" spans="23:25">
      <c r="W4067" s="492">
        <v>119</v>
      </c>
      <c r="X4067" t="s">
        <v>1254</v>
      </c>
      <c r="Y4067" t="s">
        <v>1293</v>
      </c>
    </row>
    <row r="4068" spans="23:25">
      <c r="W4068" s="492">
        <v>119</v>
      </c>
      <c r="X4068" t="s">
        <v>1254</v>
      </c>
      <c r="Y4068" t="s">
        <v>1293</v>
      </c>
    </row>
    <row r="4069" spans="23:25">
      <c r="W4069" s="492">
        <v>119</v>
      </c>
      <c r="X4069" t="s">
        <v>1254</v>
      </c>
      <c r="Y4069" t="s">
        <v>1293</v>
      </c>
    </row>
    <row r="4070" spans="23:25">
      <c r="W4070" s="492">
        <v>119</v>
      </c>
      <c r="X4070" t="s">
        <v>1254</v>
      </c>
      <c r="Y4070" t="s">
        <v>1293</v>
      </c>
    </row>
    <row r="4071" spans="23:25">
      <c r="W4071" s="492">
        <v>119</v>
      </c>
      <c r="X4071" t="s">
        <v>1254</v>
      </c>
      <c r="Y4071" t="s">
        <v>1293</v>
      </c>
    </row>
    <row r="4072" spans="23:25">
      <c r="W4072" s="492">
        <v>119</v>
      </c>
      <c r="X4072" t="s">
        <v>1254</v>
      </c>
      <c r="Y4072" t="s">
        <v>1293</v>
      </c>
    </row>
    <row r="4073" spans="23:25">
      <c r="W4073" s="492">
        <v>119</v>
      </c>
      <c r="X4073" t="s">
        <v>1254</v>
      </c>
      <c r="Y4073" t="s">
        <v>1293</v>
      </c>
    </row>
    <row r="4074" spans="23:25">
      <c r="W4074" s="492">
        <v>119</v>
      </c>
      <c r="X4074" t="s">
        <v>1254</v>
      </c>
      <c r="Y4074" t="s">
        <v>1293</v>
      </c>
    </row>
    <row r="4075" spans="23:25">
      <c r="W4075" s="492">
        <v>119</v>
      </c>
      <c r="X4075" t="s">
        <v>1254</v>
      </c>
      <c r="Y4075" t="s">
        <v>1293</v>
      </c>
    </row>
    <row r="4076" spans="23:25">
      <c r="W4076" s="492">
        <v>119</v>
      </c>
      <c r="X4076" t="s">
        <v>1254</v>
      </c>
      <c r="Y4076" t="s">
        <v>1293</v>
      </c>
    </row>
    <row r="4077" spans="23:25">
      <c r="W4077" s="492">
        <v>119</v>
      </c>
      <c r="X4077" t="s">
        <v>1254</v>
      </c>
      <c r="Y4077" t="s">
        <v>1293</v>
      </c>
    </row>
    <row r="4078" spans="23:25">
      <c r="W4078" s="492">
        <v>119</v>
      </c>
      <c r="X4078" t="s">
        <v>1254</v>
      </c>
      <c r="Y4078" t="s">
        <v>1293</v>
      </c>
    </row>
    <row r="4079" spans="23:25">
      <c r="W4079" s="492">
        <v>119</v>
      </c>
      <c r="X4079" t="s">
        <v>1254</v>
      </c>
      <c r="Y4079" t="s">
        <v>1293</v>
      </c>
    </row>
    <row r="4080" spans="23:25">
      <c r="W4080" s="504"/>
    </row>
    <row r="4081" spans="23:24">
      <c r="W4081" s="412">
        <v>120</v>
      </c>
      <c r="X4081" t="s">
        <v>1181</v>
      </c>
    </row>
    <row r="4082" spans="23:24">
      <c r="W4082" s="412">
        <v>120</v>
      </c>
      <c r="X4082" t="s">
        <v>1181</v>
      </c>
    </row>
    <row r="4083" spans="23:24">
      <c r="W4083" s="412">
        <v>120</v>
      </c>
      <c r="X4083" t="s">
        <v>1181</v>
      </c>
    </row>
    <row r="4084" spans="23:24">
      <c r="W4084" s="412">
        <v>120</v>
      </c>
      <c r="X4084" t="s">
        <v>1181</v>
      </c>
    </row>
    <row r="4085" spans="23:24">
      <c r="W4085" s="412">
        <v>120</v>
      </c>
      <c r="X4085" t="s">
        <v>1181</v>
      </c>
    </row>
    <row r="4086" spans="23:24">
      <c r="W4086" s="412">
        <v>120</v>
      </c>
      <c r="X4086" t="s">
        <v>1181</v>
      </c>
    </row>
    <row r="4087" spans="23:24">
      <c r="W4087" s="412">
        <v>120</v>
      </c>
      <c r="X4087" t="s">
        <v>1181</v>
      </c>
    </row>
    <row r="4088" spans="23:24">
      <c r="W4088" s="412">
        <v>120</v>
      </c>
      <c r="X4088" t="s">
        <v>1181</v>
      </c>
    </row>
    <row r="4089" spans="23:24">
      <c r="W4089" s="412">
        <v>120</v>
      </c>
      <c r="X4089" t="s">
        <v>1181</v>
      </c>
    </row>
    <row r="4090" spans="23:24">
      <c r="W4090" s="412">
        <v>120</v>
      </c>
      <c r="X4090" t="s">
        <v>1181</v>
      </c>
    </row>
    <row r="4091" spans="23:24">
      <c r="W4091" s="412">
        <v>120</v>
      </c>
      <c r="X4091" t="s">
        <v>1181</v>
      </c>
    </row>
    <row r="4092" spans="23:24">
      <c r="W4092" s="412">
        <v>120</v>
      </c>
      <c r="X4092" t="s">
        <v>1181</v>
      </c>
    </row>
    <row r="4093" spans="23:24">
      <c r="W4093" s="412">
        <v>120</v>
      </c>
      <c r="X4093" t="s">
        <v>1181</v>
      </c>
    </row>
    <row r="4094" spans="23:24">
      <c r="W4094" s="412">
        <v>120</v>
      </c>
      <c r="X4094" t="s">
        <v>1181</v>
      </c>
    </row>
    <row r="4095" spans="23:24">
      <c r="W4095" s="504"/>
    </row>
    <row r="4096" spans="23:24">
      <c r="W4096" s="412">
        <v>121</v>
      </c>
      <c r="X4096" t="s">
        <v>1182</v>
      </c>
    </row>
    <row r="4097" spans="23:24">
      <c r="W4097" s="412">
        <v>121</v>
      </c>
      <c r="X4097" t="s">
        <v>1182</v>
      </c>
    </row>
    <row r="4098" spans="23:24">
      <c r="W4098" s="412">
        <v>121</v>
      </c>
      <c r="X4098" t="s">
        <v>1182</v>
      </c>
    </row>
    <row r="4099" spans="23:24">
      <c r="W4099" s="412">
        <v>121</v>
      </c>
      <c r="X4099" t="s">
        <v>1182</v>
      </c>
    </row>
    <row r="4100" spans="23:24">
      <c r="W4100" s="412">
        <v>121</v>
      </c>
      <c r="X4100" t="s">
        <v>1182</v>
      </c>
    </row>
    <row r="4101" spans="23:24">
      <c r="W4101" s="412">
        <v>121</v>
      </c>
      <c r="X4101" t="s">
        <v>1182</v>
      </c>
    </row>
    <row r="4102" spans="23:24">
      <c r="W4102" s="412">
        <v>121</v>
      </c>
      <c r="X4102" t="s">
        <v>1182</v>
      </c>
    </row>
    <row r="4103" spans="23:24">
      <c r="W4103" s="412">
        <v>121</v>
      </c>
      <c r="X4103" t="s">
        <v>1182</v>
      </c>
    </row>
    <row r="4104" spans="23:24">
      <c r="W4104" s="412">
        <v>121</v>
      </c>
      <c r="X4104" t="s">
        <v>1182</v>
      </c>
    </row>
    <row r="4105" spans="23:24">
      <c r="W4105" s="412">
        <v>121</v>
      </c>
      <c r="X4105" t="s">
        <v>1182</v>
      </c>
    </row>
    <row r="4106" spans="23:24">
      <c r="W4106" s="412">
        <v>121</v>
      </c>
      <c r="X4106" t="s">
        <v>1182</v>
      </c>
    </row>
    <row r="4107" spans="23:24">
      <c r="W4107" s="412">
        <v>121</v>
      </c>
      <c r="X4107" t="s">
        <v>1182</v>
      </c>
    </row>
    <row r="4108" spans="23:24">
      <c r="W4108" s="412">
        <v>121</v>
      </c>
      <c r="X4108" t="s">
        <v>1182</v>
      </c>
    </row>
    <row r="4109" spans="23:24">
      <c r="W4109" s="412">
        <v>121</v>
      </c>
      <c r="X4109" t="s">
        <v>1182</v>
      </c>
    </row>
    <row r="4110" spans="23:24">
      <c r="W4110" s="412">
        <v>121</v>
      </c>
      <c r="X4110" t="s">
        <v>1182</v>
      </c>
    </row>
    <row r="4111" spans="23:24">
      <c r="W4111" s="412">
        <v>121</v>
      </c>
      <c r="X4111" t="s">
        <v>1182</v>
      </c>
    </row>
    <row r="4112" spans="23:24">
      <c r="W4112" s="412">
        <v>121</v>
      </c>
      <c r="X4112" t="s">
        <v>1182</v>
      </c>
    </row>
    <row r="4113" spans="23:24">
      <c r="W4113" s="412">
        <v>121</v>
      </c>
      <c r="X4113" t="s">
        <v>1182</v>
      </c>
    </row>
    <row r="4114" spans="23:24">
      <c r="W4114" s="412">
        <v>121</v>
      </c>
      <c r="X4114" t="s">
        <v>1182</v>
      </c>
    </row>
    <row r="4115" spans="23:24">
      <c r="W4115" s="412">
        <v>121</v>
      </c>
      <c r="X4115" t="s">
        <v>1182</v>
      </c>
    </row>
    <row r="4116" spans="23:24">
      <c r="W4116" s="504"/>
    </row>
    <row r="4117" spans="23:24">
      <c r="W4117" s="412">
        <v>122</v>
      </c>
      <c r="X4117" t="s">
        <v>1294</v>
      </c>
    </row>
    <row r="4118" spans="23:24">
      <c r="W4118" s="412">
        <v>122</v>
      </c>
      <c r="X4118" t="s">
        <v>1294</v>
      </c>
    </row>
    <row r="4119" spans="23:24">
      <c r="W4119" s="412">
        <v>122</v>
      </c>
      <c r="X4119" t="s">
        <v>1294</v>
      </c>
    </row>
    <row r="4120" spans="23:24">
      <c r="W4120" s="412">
        <v>122</v>
      </c>
      <c r="X4120" t="s">
        <v>1294</v>
      </c>
    </row>
    <row r="4121" spans="23:24">
      <c r="W4121" s="412">
        <v>122</v>
      </c>
      <c r="X4121" t="s">
        <v>1294</v>
      </c>
    </row>
    <row r="4122" spans="23:24">
      <c r="W4122" s="412">
        <v>122</v>
      </c>
      <c r="X4122" t="s">
        <v>1294</v>
      </c>
    </row>
    <row r="4123" spans="23:24">
      <c r="W4123" s="412">
        <v>122</v>
      </c>
      <c r="X4123" t="s">
        <v>1294</v>
      </c>
    </row>
    <row r="4124" spans="23:24">
      <c r="W4124" s="412">
        <v>122</v>
      </c>
      <c r="X4124" t="s">
        <v>1294</v>
      </c>
    </row>
    <row r="4125" spans="23:24">
      <c r="W4125" s="412">
        <v>122</v>
      </c>
      <c r="X4125" t="s">
        <v>1294</v>
      </c>
    </row>
    <row r="4126" spans="23:24">
      <c r="W4126" s="412">
        <v>122</v>
      </c>
      <c r="X4126" t="s">
        <v>1294</v>
      </c>
    </row>
    <row r="4127" spans="23:24">
      <c r="W4127" s="412">
        <v>122</v>
      </c>
      <c r="X4127" t="s">
        <v>1294</v>
      </c>
    </row>
    <row r="4128" spans="23:24">
      <c r="W4128" s="412">
        <v>122</v>
      </c>
      <c r="X4128" t="s">
        <v>1294</v>
      </c>
    </row>
    <row r="4129" spans="23:25">
      <c r="W4129" s="412">
        <v>122</v>
      </c>
      <c r="X4129" t="s">
        <v>1294</v>
      </c>
    </row>
    <row r="4130" spans="23:25">
      <c r="W4130" s="412">
        <v>122</v>
      </c>
      <c r="X4130" t="s">
        <v>1294</v>
      </c>
    </row>
    <row r="4131" spans="23:25">
      <c r="W4131" s="412">
        <v>122</v>
      </c>
      <c r="X4131" t="s">
        <v>1294</v>
      </c>
    </row>
    <row r="4132" spans="23:25">
      <c r="W4132" s="412">
        <v>122</v>
      </c>
      <c r="X4132" t="s">
        <v>1294</v>
      </c>
    </row>
    <row r="4133" spans="23:25">
      <c r="W4133" s="412">
        <v>122</v>
      </c>
      <c r="X4133" t="s">
        <v>1294</v>
      </c>
    </row>
    <row r="4134" spans="23:25">
      <c r="W4134" s="412">
        <v>122</v>
      </c>
      <c r="X4134" t="s">
        <v>1294</v>
      </c>
    </row>
    <row r="4135" spans="23:25">
      <c r="W4135" s="412">
        <v>122</v>
      </c>
      <c r="X4135" t="s">
        <v>1294</v>
      </c>
    </row>
    <row r="4136" spans="23:25">
      <c r="W4136" s="412">
        <v>122</v>
      </c>
      <c r="X4136" t="s">
        <v>1294</v>
      </c>
    </row>
    <row r="4137" spans="23:25">
      <c r="W4137" s="504"/>
    </row>
    <row r="4138" spans="23:25">
      <c r="W4138" s="492">
        <v>123</v>
      </c>
      <c r="X4138" t="s">
        <v>1256</v>
      </c>
      <c r="Y4138">
        <v>62</v>
      </c>
    </row>
    <row r="4139" spans="23:25">
      <c r="W4139" s="492">
        <v>123</v>
      </c>
      <c r="X4139" t="s">
        <v>1256</v>
      </c>
      <c r="Y4139">
        <v>62</v>
      </c>
    </row>
    <row r="4140" spans="23:25">
      <c r="W4140" s="492">
        <v>123</v>
      </c>
      <c r="X4140" t="s">
        <v>1256</v>
      </c>
      <c r="Y4140">
        <v>62</v>
      </c>
    </row>
    <row r="4141" spans="23:25">
      <c r="W4141" s="492">
        <v>123</v>
      </c>
      <c r="X4141" t="s">
        <v>1256</v>
      </c>
      <c r="Y4141">
        <v>62</v>
      </c>
    </row>
    <row r="4142" spans="23:25">
      <c r="W4142" s="492">
        <v>123</v>
      </c>
      <c r="X4142" t="s">
        <v>1256</v>
      </c>
      <c r="Y4142">
        <v>62</v>
      </c>
    </row>
    <row r="4143" spans="23:25">
      <c r="W4143" s="492">
        <v>123</v>
      </c>
      <c r="X4143" t="s">
        <v>1256</v>
      </c>
      <c r="Y4143">
        <v>62</v>
      </c>
    </row>
    <row r="4144" spans="23:25">
      <c r="W4144" s="492">
        <v>123</v>
      </c>
      <c r="X4144" t="s">
        <v>1256</v>
      </c>
      <c r="Y4144">
        <v>62</v>
      </c>
    </row>
    <row r="4145" spans="23:25">
      <c r="W4145" s="492">
        <v>123</v>
      </c>
      <c r="X4145" t="s">
        <v>1256</v>
      </c>
      <c r="Y4145">
        <v>62</v>
      </c>
    </row>
    <row r="4146" spans="23:25">
      <c r="W4146" s="492">
        <v>123</v>
      </c>
      <c r="X4146" t="s">
        <v>1256</v>
      </c>
      <c r="Y4146">
        <v>62</v>
      </c>
    </row>
    <row r="4147" spans="23:25">
      <c r="W4147" s="492">
        <v>123</v>
      </c>
      <c r="X4147" t="s">
        <v>1256</v>
      </c>
      <c r="Y4147">
        <v>62</v>
      </c>
    </row>
    <row r="4148" spans="23:25">
      <c r="W4148" s="492">
        <v>123</v>
      </c>
      <c r="X4148" t="s">
        <v>1256</v>
      </c>
      <c r="Y4148">
        <v>62</v>
      </c>
    </row>
    <row r="4149" spans="23:25">
      <c r="W4149" s="492">
        <v>123</v>
      </c>
      <c r="X4149" t="s">
        <v>1256</v>
      </c>
      <c r="Y4149">
        <v>62</v>
      </c>
    </row>
    <row r="4150" spans="23:25">
      <c r="W4150" s="492">
        <v>123</v>
      </c>
      <c r="X4150" t="s">
        <v>1256</v>
      </c>
      <c r="Y4150">
        <v>62</v>
      </c>
    </row>
    <row r="4151" spans="23:25">
      <c r="W4151" s="492">
        <v>123</v>
      </c>
      <c r="X4151" t="s">
        <v>1256</v>
      </c>
      <c r="Y4151">
        <v>62</v>
      </c>
    </row>
    <row r="4152" spans="23:25">
      <c r="W4152" s="492">
        <v>123</v>
      </c>
      <c r="X4152" t="s">
        <v>1256</v>
      </c>
      <c r="Y4152">
        <v>62</v>
      </c>
    </row>
    <row r="4153" spans="23:25">
      <c r="W4153" s="492">
        <v>123</v>
      </c>
      <c r="X4153" t="s">
        <v>1256</v>
      </c>
      <c r="Y4153">
        <v>62</v>
      </c>
    </row>
    <row r="4154" spans="23:25">
      <c r="W4154" s="492">
        <v>123</v>
      </c>
      <c r="X4154" t="s">
        <v>1256</v>
      </c>
      <c r="Y4154">
        <v>62</v>
      </c>
    </row>
    <row r="4155" spans="23:25">
      <c r="W4155" s="492">
        <v>123</v>
      </c>
      <c r="X4155" t="s">
        <v>1256</v>
      </c>
      <c r="Y4155">
        <v>62</v>
      </c>
    </row>
    <row r="4156" spans="23:25">
      <c r="W4156" s="492">
        <v>123</v>
      </c>
      <c r="X4156" t="s">
        <v>1256</v>
      </c>
      <c r="Y4156">
        <v>62</v>
      </c>
    </row>
    <row r="4157" spans="23:25">
      <c r="W4157" s="492">
        <v>123</v>
      </c>
      <c r="X4157" t="s">
        <v>1256</v>
      </c>
      <c r="Y4157">
        <v>62</v>
      </c>
    </row>
    <row r="4158" spans="23:25">
      <c r="W4158" s="492">
        <v>123</v>
      </c>
      <c r="X4158" t="s">
        <v>1256</v>
      </c>
      <c r="Y4158">
        <v>62</v>
      </c>
    </row>
    <row r="4159" spans="23:25">
      <c r="W4159" s="492">
        <v>123</v>
      </c>
      <c r="X4159" t="s">
        <v>1256</v>
      </c>
      <c r="Y4159">
        <v>62</v>
      </c>
    </row>
    <row r="4160" spans="23:25">
      <c r="W4160" s="492">
        <v>123</v>
      </c>
      <c r="X4160" t="s">
        <v>1256</v>
      </c>
      <c r="Y4160">
        <v>62</v>
      </c>
    </row>
    <row r="4161" spans="23:25">
      <c r="W4161" s="492">
        <v>123</v>
      </c>
      <c r="X4161" t="s">
        <v>1256</v>
      </c>
      <c r="Y4161">
        <v>62</v>
      </c>
    </row>
    <row r="4162" spans="23:25">
      <c r="W4162" s="492">
        <v>123</v>
      </c>
      <c r="X4162" t="s">
        <v>1256</v>
      </c>
      <c r="Y4162">
        <v>62</v>
      </c>
    </row>
    <row r="4163" spans="23:25">
      <c r="W4163" s="492">
        <v>123</v>
      </c>
      <c r="X4163" t="s">
        <v>1256</v>
      </c>
      <c r="Y4163">
        <v>62</v>
      </c>
    </row>
    <row r="4164" spans="23:25">
      <c r="W4164" s="492">
        <v>123</v>
      </c>
      <c r="X4164" t="s">
        <v>1256</v>
      </c>
      <c r="Y4164">
        <v>62</v>
      </c>
    </row>
    <row r="4165" spans="23:25">
      <c r="W4165" s="492">
        <v>123</v>
      </c>
      <c r="X4165" t="s">
        <v>1256</v>
      </c>
      <c r="Y4165">
        <v>62</v>
      </c>
    </row>
    <row r="4166" spans="23:25">
      <c r="W4166" s="492">
        <v>123</v>
      </c>
      <c r="X4166" t="s">
        <v>1256</v>
      </c>
      <c r="Y4166">
        <v>62</v>
      </c>
    </row>
    <row r="4167" spans="23:25">
      <c r="W4167" s="492">
        <v>123</v>
      </c>
      <c r="X4167" t="s">
        <v>1256</v>
      </c>
      <c r="Y4167">
        <v>62</v>
      </c>
    </row>
    <row r="4168" spans="23:25">
      <c r="W4168" s="492">
        <v>123</v>
      </c>
      <c r="X4168" t="s">
        <v>1256</v>
      </c>
      <c r="Y4168">
        <v>62</v>
      </c>
    </row>
    <row r="4169" spans="23:25">
      <c r="W4169" s="492">
        <v>123</v>
      </c>
      <c r="X4169" t="s">
        <v>1256</v>
      </c>
      <c r="Y4169">
        <v>62</v>
      </c>
    </row>
    <row r="4170" spans="23:25">
      <c r="W4170" s="492">
        <v>123</v>
      </c>
      <c r="X4170" t="s">
        <v>1256</v>
      </c>
      <c r="Y4170">
        <v>62</v>
      </c>
    </row>
    <row r="4171" spans="23:25">
      <c r="W4171" s="492">
        <v>123</v>
      </c>
      <c r="X4171" t="s">
        <v>1256</v>
      </c>
      <c r="Y4171">
        <v>62</v>
      </c>
    </row>
    <row r="4172" spans="23:25">
      <c r="W4172" s="492">
        <v>123</v>
      </c>
      <c r="X4172" t="s">
        <v>1256</v>
      </c>
      <c r="Y4172">
        <v>62</v>
      </c>
    </row>
    <row r="4173" spans="23:25">
      <c r="W4173" s="492">
        <v>123</v>
      </c>
      <c r="X4173" t="s">
        <v>1256</v>
      </c>
      <c r="Y4173">
        <v>62</v>
      </c>
    </row>
    <row r="4174" spans="23:25">
      <c r="W4174" s="492">
        <v>123</v>
      </c>
      <c r="X4174" t="s">
        <v>1256</v>
      </c>
      <c r="Y4174">
        <v>62</v>
      </c>
    </row>
    <row r="4175" spans="23:25">
      <c r="W4175" s="492">
        <v>123</v>
      </c>
      <c r="X4175" t="s">
        <v>1256</v>
      </c>
      <c r="Y4175">
        <v>62</v>
      </c>
    </row>
    <row r="4176" spans="23:25">
      <c r="W4176" s="492">
        <v>123</v>
      </c>
      <c r="X4176" t="s">
        <v>1256</v>
      </c>
      <c r="Y4176">
        <v>62</v>
      </c>
    </row>
    <row r="4177" spans="23:25">
      <c r="W4177" s="492">
        <v>123</v>
      </c>
      <c r="X4177" t="s">
        <v>1256</v>
      </c>
      <c r="Y4177">
        <v>62</v>
      </c>
    </row>
    <row r="4178" spans="23:25">
      <c r="W4178" s="492">
        <v>123</v>
      </c>
      <c r="X4178" t="s">
        <v>1256</v>
      </c>
      <c r="Y4178">
        <v>62</v>
      </c>
    </row>
    <row r="4179" spans="23:25">
      <c r="W4179" s="492">
        <v>123</v>
      </c>
      <c r="X4179" t="s">
        <v>1256</v>
      </c>
      <c r="Y4179">
        <v>62</v>
      </c>
    </row>
    <row r="4180" spans="23:25">
      <c r="W4180" s="492">
        <v>123</v>
      </c>
      <c r="X4180" t="s">
        <v>1256</v>
      </c>
      <c r="Y4180">
        <v>62</v>
      </c>
    </row>
    <row r="4181" spans="23:25">
      <c r="W4181" s="492">
        <v>123</v>
      </c>
      <c r="X4181" t="s">
        <v>1256</v>
      </c>
      <c r="Y4181">
        <v>62</v>
      </c>
    </row>
    <row r="4182" spans="23:25">
      <c r="W4182" s="492">
        <v>123</v>
      </c>
      <c r="X4182" t="s">
        <v>1256</v>
      </c>
      <c r="Y4182">
        <v>62</v>
      </c>
    </row>
    <row r="4183" spans="23:25">
      <c r="W4183" s="492">
        <v>123</v>
      </c>
      <c r="X4183" t="s">
        <v>1256</v>
      </c>
      <c r="Y4183">
        <v>62</v>
      </c>
    </row>
    <row r="4184" spans="23:25">
      <c r="W4184" s="492">
        <v>123</v>
      </c>
      <c r="X4184" t="s">
        <v>1256</v>
      </c>
      <c r="Y4184">
        <v>62</v>
      </c>
    </row>
    <row r="4185" spans="23:25">
      <c r="W4185" s="492">
        <v>123</v>
      </c>
      <c r="X4185" t="s">
        <v>1256</v>
      </c>
      <c r="Y4185">
        <v>62</v>
      </c>
    </row>
    <row r="4186" spans="23:25">
      <c r="W4186" s="492">
        <v>123</v>
      </c>
      <c r="X4186" t="s">
        <v>1256</v>
      </c>
      <c r="Y4186">
        <v>62</v>
      </c>
    </row>
    <row r="4187" spans="23:25">
      <c r="W4187" s="492">
        <v>123</v>
      </c>
      <c r="X4187" t="s">
        <v>1256</v>
      </c>
      <c r="Y4187">
        <v>62</v>
      </c>
    </row>
    <row r="4188" spans="23:25">
      <c r="W4188" s="492">
        <v>123</v>
      </c>
      <c r="X4188" t="s">
        <v>1256</v>
      </c>
      <c r="Y4188">
        <v>62</v>
      </c>
    </row>
    <row r="4189" spans="23:25">
      <c r="W4189" s="504"/>
    </row>
    <row r="4190" spans="23:25">
      <c r="W4190" s="412">
        <v>124</v>
      </c>
      <c r="X4190" t="s">
        <v>1187</v>
      </c>
    </row>
    <row r="4191" spans="23:25">
      <c r="W4191" s="412">
        <v>124</v>
      </c>
      <c r="X4191" t="s">
        <v>1187</v>
      </c>
    </row>
    <row r="4192" spans="23:25">
      <c r="W4192" s="412">
        <v>124</v>
      </c>
      <c r="X4192" t="s">
        <v>1187</v>
      </c>
    </row>
    <row r="4193" spans="23:24">
      <c r="W4193" s="412">
        <v>124</v>
      </c>
      <c r="X4193" t="s">
        <v>1187</v>
      </c>
    </row>
    <row r="4194" spans="23:24">
      <c r="W4194" s="412">
        <v>124</v>
      </c>
      <c r="X4194" t="s">
        <v>1187</v>
      </c>
    </row>
    <row r="4195" spans="23:24">
      <c r="W4195" s="412">
        <v>124</v>
      </c>
      <c r="X4195" t="s">
        <v>1187</v>
      </c>
    </row>
    <row r="4196" spans="23:24">
      <c r="W4196" s="412">
        <v>124</v>
      </c>
      <c r="X4196" t="s">
        <v>1187</v>
      </c>
    </row>
    <row r="4197" spans="23:24">
      <c r="W4197" s="412">
        <v>124</v>
      </c>
      <c r="X4197" t="s">
        <v>1187</v>
      </c>
    </row>
    <row r="4198" spans="23:24">
      <c r="W4198" s="412">
        <v>124</v>
      </c>
      <c r="X4198" t="s">
        <v>1187</v>
      </c>
    </row>
    <row r="4199" spans="23:24">
      <c r="W4199" s="412">
        <v>124</v>
      </c>
      <c r="X4199" t="s">
        <v>1187</v>
      </c>
    </row>
    <row r="4200" spans="23:24">
      <c r="W4200" s="412">
        <v>124</v>
      </c>
      <c r="X4200" t="s">
        <v>1187</v>
      </c>
    </row>
    <row r="4201" spans="23:24">
      <c r="W4201" s="412">
        <v>124</v>
      </c>
      <c r="X4201" t="s">
        <v>1187</v>
      </c>
    </row>
    <row r="4202" spans="23:24">
      <c r="W4202" s="412">
        <v>124</v>
      </c>
      <c r="X4202" t="s">
        <v>1187</v>
      </c>
    </row>
    <row r="4203" spans="23:24">
      <c r="W4203" s="412">
        <v>124</v>
      </c>
      <c r="X4203" t="s">
        <v>1187</v>
      </c>
    </row>
    <row r="4204" spans="23:24">
      <c r="W4204" s="412">
        <v>124</v>
      </c>
      <c r="X4204" t="s">
        <v>1187</v>
      </c>
    </row>
    <row r="4205" spans="23:24">
      <c r="W4205" s="504"/>
    </row>
    <row r="4206" spans="23:24">
      <c r="W4206" s="492">
        <v>125</v>
      </c>
      <c r="X4206" t="s">
        <v>663</v>
      </c>
    </row>
    <row r="4207" spans="23:24">
      <c r="W4207" s="492">
        <v>125</v>
      </c>
      <c r="X4207" t="s">
        <v>663</v>
      </c>
    </row>
    <row r="4208" spans="23:24">
      <c r="W4208" s="492">
        <v>125</v>
      </c>
      <c r="X4208" t="s">
        <v>663</v>
      </c>
    </row>
    <row r="4209" spans="23:24">
      <c r="W4209" s="492">
        <v>125</v>
      </c>
      <c r="X4209" t="s">
        <v>663</v>
      </c>
    </row>
    <row r="4210" spans="23:24">
      <c r="W4210" s="492">
        <v>125</v>
      </c>
      <c r="X4210" t="s">
        <v>663</v>
      </c>
    </row>
    <row r="4211" spans="23:24">
      <c r="W4211" s="492">
        <v>125</v>
      </c>
      <c r="X4211" t="s">
        <v>663</v>
      </c>
    </row>
    <row r="4212" spans="23:24">
      <c r="W4212" s="492">
        <v>125</v>
      </c>
      <c r="X4212" t="s">
        <v>663</v>
      </c>
    </row>
    <row r="4213" spans="23:24">
      <c r="W4213" s="492">
        <v>125</v>
      </c>
      <c r="X4213" t="s">
        <v>663</v>
      </c>
    </row>
    <row r="4214" spans="23:24">
      <c r="W4214" s="492">
        <v>125</v>
      </c>
      <c r="X4214" t="s">
        <v>663</v>
      </c>
    </row>
    <row r="4215" spans="23:24">
      <c r="W4215" s="492">
        <v>125</v>
      </c>
      <c r="X4215" t="s">
        <v>663</v>
      </c>
    </row>
    <row r="4216" spans="23:24">
      <c r="W4216" s="492">
        <v>125</v>
      </c>
      <c r="X4216" t="s">
        <v>663</v>
      </c>
    </row>
    <row r="4217" spans="23:24">
      <c r="W4217" s="492">
        <v>125</v>
      </c>
      <c r="X4217" t="s">
        <v>663</v>
      </c>
    </row>
    <row r="4218" spans="23:24">
      <c r="W4218" s="492">
        <v>125</v>
      </c>
      <c r="X4218" t="s">
        <v>663</v>
      </c>
    </row>
    <row r="4219" spans="23:24">
      <c r="W4219" s="492">
        <v>125</v>
      </c>
      <c r="X4219" t="s">
        <v>663</v>
      </c>
    </row>
    <row r="4220" spans="23:24">
      <c r="W4220" s="492">
        <v>125</v>
      </c>
      <c r="X4220" t="s">
        <v>663</v>
      </c>
    </row>
    <row r="4221" spans="23:24">
      <c r="W4221" s="492">
        <v>125</v>
      </c>
      <c r="X4221" t="s">
        <v>663</v>
      </c>
    </row>
    <row r="4222" spans="23:24">
      <c r="W4222" s="492">
        <v>125</v>
      </c>
      <c r="X4222" t="s">
        <v>663</v>
      </c>
    </row>
    <row r="4223" spans="23:24">
      <c r="W4223" s="492">
        <v>125</v>
      </c>
      <c r="X4223" t="s">
        <v>663</v>
      </c>
    </row>
    <row r="4224" spans="23:24">
      <c r="W4224" s="492">
        <v>125</v>
      </c>
      <c r="X4224" t="s">
        <v>663</v>
      </c>
    </row>
    <row r="4225" spans="23:24">
      <c r="W4225" s="492">
        <v>125</v>
      </c>
      <c r="X4225" t="s">
        <v>663</v>
      </c>
    </row>
    <row r="4226" spans="23:24">
      <c r="W4226" s="492">
        <v>125</v>
      </c>
      <c r="X4226" t="s">
        <v>663</v>
      </c>
    </row>
    <row r="4227" spans="23:24">
      <c r="W4227" s="492">
        <v>125</v>
      </c>
      <c r="X4227" t="s">
        <v>663</v>
      </c>
    </row>
    <row r="4228" spans="23:24">
      <c r="W4228" s="492">
        <v>125</v>
      </c>
      <c r="X4228" t="s">
        <v>663</v>
      </c>
    </row>
    <row r="4229" spans="23:24">
      <c r="W4229" s="492">
        <v>125</v>
      </c>
      <c r="X4229" t="s">
        <v>663</v>
      </c>
    </row>
    <row r="4230" spans="23:24">
      <c r="W4230" s="492">
        <v>125</v>
      </c>
      <c r="X4230" t="s">
        <v>663</v>
      </c>
    </row>
    <row r="4231" spans="23:24">
      <c r="W4231" s="504"/>
    </row>
    <row r="4232" spans="23:24">
      <c r="W4232" s="412">
        <v>126</v>
      </c>
      <c r="X4232" t="s">
        <v>1188</v>
      </c>
    </row>
    <row r="4233" spans="23:24">
      <c r="W4233" s="504"/>
    </row>
    <row r="4234" spans="23:24">
      <c r="W4234" s="412">
        <v>127</v>
      </c>
      <c r="X4234" t="s">
        <v>1005</v>
      </c>
    </row>
    <row r="4235" spans="23:24">
      <c r="W4235" s="412">
        <v>127</v>
      </c>
      <c r="X4235" t="s">
        <v>1005</v>
      </c>
    </row>
    <row r="4236" spans="23:24">
      <c r="W4236" s="412">
        <v>127</v>
      </c>
      <c r="X4236" t="s">
        <v>1005</v>
      </c>
    </row>
    <row r="4237" spans="23:24">
      <c r="W4237" s="412">
        <v>127</v>
      </c>
      <c r="X4237" t="s">
        <v>1005</v>
      </c>
    </row>
    <row r="4238" spans="23:24">
      <c r="W4238" s="412">
        <v>127</v>
      </c>
      <c r="X4238" t="s">
        <v>1005</v>
      </c>
    </row>
    <row r="4239" spans="23:24">
      <c r="W4239" s="412">
        <v>127</v>
      </c>
      <c r="X4239" t="s">
        <v>1005</v>
      </c>
    </row>
    <row r="4240" spans="23:24">
      <c r="W4240" s="412">
        <v>127</v>
      </c>
      <c r="X4240" t="s">
        <v>1005</v>
      </c>
    </row>
    <row r="4241" spans="23:24">
      <c r="W4241" s="504"/>
    </row>
    <row r="4242" spans="23:24">
      <c r="W4242" s="412">
        <v>128</v>
      </c>
      <c r="X4242" t="s">
        <v>1010</v>
      </c>
    </row>
    <row r="4243" spans="23:24">
      <c r="W4243" s="412">
        <v>128</v>
      </c>
      <c r="X4243" t="s">
        <v>1010</v>
      </c>
    </row>
    <row r="4244" spans="23:24">
      <c r="W4244" s="412">
        <v>128</v>
      </c>
      <c r="X4244" t="s">
        <v>1010</v>
      </c>
    </row>
    <row r="4245" spans="23:24">
      <c r="W4245" s="412">
        <v>128</v>
      </c>
      <c r="X4245" t="s">
        <v>1010</v>
      </c>
    </row>
    <row r="4246" spans="23:24">
      <c r="W4246" s="412">
        <v>128</v>
      </c>
      <c r="X4246" t="s">
        <v>1010</v>
      </c>
    </row>
    <row r="4247" spans="23:24">
      <c r="W4247" s="412">
        <v>128</v>
      </c>
      <c r="X4247" t="s">
        <v>1010</v>
      </c>
    </row>
    <row r="4248" spans="23:24">
      <c r="W4248" s="412">
        <v>128</v>
      </c>
      <c r="X4248" t="s">
        <v>1010</v>
      </c>
    </row>
    <row r="4249" spans="23:24">
      <c r="W4249" s="412">
        <v>128</v>
      </c>
      <c r="X4249" t="s">
        <v>1010</v>
      </c>
    </row>
    <row r="4250" spans="23:24">
      <c r="W4250" s="412">
        <v>128</v>
      </c>
      <c r="X4250" t="s">
        <v>1010</v>
      </c>
    </row>
    <row r="4251" spans="23:24">
      <c r="W4251" s="412">
        <v>128</v>
      </c>
      <c r="X4251" t="s">
        <v>1010</v>
      </c>
    </row>
    <row r="4252" spans="23:24">
      <c r="W4252" s="412">
        <v>128</v>
      </c>
      <c r="X4252" t="s">
        <v>1010</v>
      </c>
    </row>
    <row r="4253" spans="23:24">
      <c r="W4253" s="412">
        <v>128</v>
      </c>
      <c r="X4253" t="s">
        <v>1010</v>
      </c>
    </row>
    <row r="4254" spans="23:24">
      <c r="W4254" s="412">
        <v>128</v>
      </c>
      <c r="X4254" t="s">
        <v>1010</v>
      </c>
    </row>
    <row r="4255" spans="23:24">
      <c r="W4255" s="412">
        <v>128</v>
      </c>
      <c r="X4255" t="s">
        <v>1010</v>
      </c>
    </row>
    <row r="4256" spans="23:24">
      <c r="W4256" s="412">
        <v>128</v>
      </c>
      <c r="X4256" t="s">
        <v>1010</v>
      </c>
    </row>
    <row r="4257" spans="23:24">
      <c r="W4257" s="412">
        <v>128</v>
      </c>
      <c r="X4257" t="s">
        <v>1010</v>
      </c>
    </row>
    <row r="4258" spans="23:24">
      <c r="W4258" s="504"/>
    </row>
    <row r="4259" spans="23:24">
      <c r="W4259" s="412">
        <v>129</v>
      </c>
      <c r="X4259" t="s">
        <v>1189</v>
      </c>
    </row>
    <row r="4260" spans="23:24">
      <c r="W4260" s="412">
        <v>129</v>
      </c>
      <c r="X4260" t="s">
        <v>1189</v>
      </c>
    </row>
    <row r="4261" spans="23:24">
      <c r="W4261" s="412">
        <v>129</v>
      </c>
      <c r="X4261" t="s">
        <v>1189</v>
      </c>
    </row>
    <row r="4262" spans="23:24">
      <c r="W4262" s="412">
        <v>129</v>
      </c>
      <c r="X4262" t="s">
        <v>1189</v>
      </c>
    </row>
    <row r="4263" spans="23:24">
      <c r="W4263" s="412">
        <v>129</v>
      </c>
      <c r="X4263" t="s">
        <v>1189</v>
      </c>
    </row>
    <row r="4264" spans="23:24">
      <c r="W4264" s="412">
        <v>129</v>
      </c>
      <c r="X4264" t="s">
        <v>1189</v>
      </c>
    </row>
    <row r="4265" spans="23:24">
      <c r="W4265" s="412">
        <v>129</v>
      </c>
      <c r="X4265" t="s">
        <v>1189</v>
      </c>
    </row>
    <row r="4266" spans="23:24">
      <c r="W4266" s="412">
        <v>129</v>
      </c>
      <c r="X4266" t="s">
        <v>1189</v>
      </c>
    </row>
    <row r="4267" spans="23:24">
      <c r="W4267" s="412">
        <v>129</v>
      </c>
      <c r="X4267" t="s">
        <v>1189</v>
      </c>
    </row>
    <row r="4268" spans="23:24">
      <c r="W4268" s="412">
        <v>129</v>
      </c>
      <c r="X4268" t="s">
        <v>1189</v>
      </c>
    </row>
    <row r="4269" spans="23:24">
      <c r="W4269" s="412">
        <v>129</v>
      </c>
      <c r="X4269" t="s">
        <v>1189</v>
      </c>
    </row>
    <row r="4270" spans="23:24">
      <c r="W4270" s="412">
        <v>129</v>
      </c>
      <c r="X4270" t="s">
        <v>1189</v>
      </c>
    </row>
    <row r="4271" spans="23:24">
      <c r="W4271" s="412">
        <v>129</v>
      </c>
      <c r="X4271" t="s">
        <v>1189</v>
      </c>
    </row>
    <row r="4272" spans="23:24">
      <c r="W4272" s="412">
        <v>129</v>
      </c>
      <c r="X4272" t="s">
        <v>1189</v>
      </c>
    </row>
    <row r="4273" spans="23:24">
      <c r="W4273" s="412">
        <v>129</v>
      </c>
      <c r="X4273" t="s">
        <v>1189</v>
      </c>
    </row>
    <row r="4274" spans="23:24">
      <c r="W4274" s="412">
        <v>129</v>
      </c>
      <c r="X4274" t="s">
        <v>1189</v>
      </c>
    </row>
    <row r="4275" spans="23:24">
      <c r="W4275" s="504"/>
    </row>
    <row r="4276" spans="23:24">
      <c r="W4276" s="412">
        <v>130</v>
      </c>
      <c r="X4276" t="s">
        <v>671</v>
      </c>
    </row>
    <row r="4277" spans="23:24">
      <c r="W4277" s="412">
        <v>130</v>
      </c>
      <c r="X4277" t="s">
        <v>671</v>
      </c>
    </row>
    <row r="4278" spans="23:24">
      <c r="W4278" s="412">
        <v>130</v>
      </c>
      <c r="X4278" t="s">
        <v>671</v>
      </c>
    </row>
    <row r="4279" spans="23:24">
      <c r="W4279" s="412">
        <v>130</v>
      </c>
      <c r="X4279" t="s">
        <v>671</v>
      </c>
    </row>
    <row r="4280" spans="23:24">
      <c r="W4280" s="412">
        <v>130</v>
      </c>
      <c r="X4280" t="s">
        <v>671</v>
      </c>
    </row>
    <row r="4281" spans="23:24">
      <c r="W4281" s="412">
        <v>130</v>
      </c>
      <c r="X4281" t="s">
        <v>671</v>
      </c>
    </row>
    <row r="4282" spans="23:24">
      <c r="W4282" s="412">
        <v>130</v>
      </c>
      <c r="X4282" t="s">
        <v>671</v>
      </c>
    </row>
    <row r="4283" spans="23:24">
      <c r="W4283" s="412">
        <v>130</v>
      </c>
      <c r="X4283" t="s">
        <v>671</v>
      </c>
    </row>
    <row r="4284" spans="23:24">
      <c r="W4284" s="412">
        <v>130</v>
      </c>
      <c r="X4284" t="s">
        <v>671</v>
      </c>
    </row>
    <row r="4285" spans="23:24">
      <c r="W4285" s="412">
        <v>130</v>
      </c>
      <c r="X4285" t="s">
        <v>671</v>
      </c>
    </row>
    <row r="4286" spans="23:24">
      <c r="W4286" s="412">
        <v>130</v>
      </c>
      <c r="X4286" t="s">
        <v>671</v>
      </c>
    </row>
    <row r="4287" spans="23:24">
      <c r="W4287" s="504"/>
    </row>
    <row r="4288" spans="23:24">
      <c r="W4288" s="412">
        <v>131</v>
      </c>
      <c r="X4288" t="s">
        <v>1190</v>
      </c>
    </row>
    <row r="4289" spans="23:24">
      <c r="W4289" s="412">
        <v>131</v>
      </c>
      <c r="X4289" t="s">
        <v>1190</v>
      </c>
    </row>
    <row r="4290" spans="23:24">
      <c r="W4290" s="412">
        <v>131</v>
      </c>
      <c r="X4290" t="s">
        <v>1190</v>
      </c>
    </row>
    <row r="4291" spans="23:24">
      <c r="W4291" s="412">
        <v>131</v>
      </c>
      <c r="X4291" t="s">
        <v>1190</v>
      </c>
    </row>
    <row r="4292" spans="23:24">
      <c r="W4292" s="412">
        <v>131</v>
      </c>
      <c r="X4292" t="s">
        <v>1190</v>
      </c>
    </row>
    <row r="4293" spans="23:24">
      <c r="W4293" s="412">
        <v>131</v>
      </c>
      <c r="X4293" t="s">
        <v>1190</v>
      </c>
    </row>
    <row r="4294" spans="23:24">
      <c r="W4294" s="412">
        <v>131</v>
      </c>
      <c r="X4294" t="s">
        <v>1190</v>
      </c>
    </row>
    <row r="4295" spans="23:24">
      <c r="W4295" s="412">
        <v>131</v>
      </c>
      <c r="X4295" t="s">
        <v>1190</v>
      </c>
    </row>
    <row r="4296" spans="23:24">
      <c r="W4296" s="412">
        <v>131</v>
      </c>
      <c r="X4296" t="s">
        <v>1190</v>
      </c>
    </row>
    <row r="4297" spans="23:24">
      <c r="W4297" s="412">
        <v>131</v>
      </c>
      <c r="X4297" t="s">
        <v>1190</v>
      </c>
    </row>
    <row r="4298" spans="23:24">
      <c r="W4298" s="412">
        <v>131</v>
      </c>
      <c r="X4298" t="s">
        <v>1190</v>
      </c>
    </row>
    <row r="4299" spans="23:24">
      <c r="W4299" s="412">
        <v>131</v>
      </c>
      <c r="X4299" t="s">
        <v>1190</v>
      </c>
    </row>
    <row r="4300" spans="23:24">
      <c r="W4300" s="412">
        <v>131</v>
      </c>
      <c r="X4300" t="s">
        <v>1190</v>
      </c>
    </row>
    <row r="4301" spans="23:24">
      <c r="W4301" s="412">
        <v>131</v>
      </c>
      <c r="X4301" t="s">
        <v>1190</v>
      </c>
    </row>
    <row r="4302" spans="23:24">
      <c r="W4302" s="504"/>
    </row>
    <row r="4303" spans="23:24">
      <c r="W4303" s="412">
        <v>132</v>
      </c>
      <c r="X4303" t="s">
        <v>1191</v>
      </c>
    </row>
    <row r="4304" spans="23:24">
      <c r="W4304" s="412">
        <v>132</v>
      </c>
      <c r="X4304" t="s">
        <v>1191</v>
      </c>
    </row>
    <row r="4305" spans="23:24">
      <c r="W4305" s="412">
        <v>132</v>
      </c>
      <c r="X4305" t="s">
        <v>1191</v>
      </c>
    </row>
    <row r="4306" spans="23:24">
      <c r="W4306" s="412">
        <v>132</v>
      </c>
      <c r="X4306" t="s">
        <v>1191</v>
      </c>
    </row>
    <row r="4307" spans="23:24">
      <c r="W4307" s="412">
        <v>132</v>
      </c>
      <c r="X4307" t="s">
        <v>1191</v>
      </c>
    </row>
    <row r="4308" spans="23:24">
      <c r="W4308" s="412">
        <v>132</v>
      </c>
      <c r="X4308" t="s">
        <v>1191</v>
      </c>
    </row>
    <row r="4309" spans="23:24">
      <c r="W4309" s="412">
        <v>132</v>
      </c>
      <c r="X4309" t="s">
        <v>1191</v>
      </c>
    </row>
    <row r="4310" spans="23:24">
      <c r="W4310" s="412">
        <v>132</v>
      </c>
      <c r="X4310" t="s">
        <v>1191</v>
      </c>
    </row>
    <row r="4311" spans="23:24">
      <c r="W4311" s="504"/>
    </row>
    <row r="4312" spans="23:24">
      <c r="W4312" s="412">
        <v>133</v>
      </c>
      <c r="X4312" t="s">
        <v>1192</v>
      </c>
    </row>
    <row r="4313" spans="23:24">
      <c r="W4313" s="412">
        <v>133</v>
      </c>
      <c r="X4313" t="s">
        <v>1192</v>
      </c>
    </row>
    <row r="4314" spans="23:24">
      <c r="W4314" s="412">
        <v>133</v>
      </c>
      <c r="X4314" t="s">
        <v>1192</v>
      </c>
    </row>
    <row r="4315" spans="23:24">
      <c r="W4315" s="412">
        <v>133</v>
      </c>
      <c r="X4315" t="s">
        <v>1192</v>
      </c>
    </row>
    <row r="4316" spans="23:24">
      <c r="W4316" s="412">
        <v>133</v>
      </c>
      <c r="X4316" t="s">
        <v>1192</v>
      </c>
    </row>
    <row r="4317" spans="23:24">
      <c r="W4317" s="412">
        <v>133</v>
      </c>
      <c r="X4317" t="s">
        <v>1192</v>
      </c>
    </row>
    <row r="4318" spans="23:24">
      <c r="W4318" s="412">
        <v>133</v>
      </c>
      <c r="X4318" t="s">
        <v>1192</v>
      </c>
    </row>
    <row r="4319" spans="23:24">
      <c r="W4319" s="412">
        <v>133</v>
      </c>
      <c r="X4319" t="s">
        <v>1192</v>
      </c>
    </row>
    <row r="4320" spans="23:24">
      <c r="W4320" s="412">
        <v>133</v>
      </c>
      <c r="X4320" t="s">
        <v>1192</v>
      </c>
    </row>
    <row r="4321" spans="23:24">
      <c r="W4321" s="412">
        <v>133</v>
      </c>
      <c r="X4321" t="s">
        <v>1192</v>
      </c>
    </row>
    <row r="4322" spans="23:24">
      <c r="W4322" s="504"/>
    </row>
    <row r="4323" spans="23:24">
      <c r="W4323" s="412">
        <v>134</v>
      </c>
      <c r="X4323" t="s">
        <v>1193</v>
      </c>
    </row>
    <row r="4324" spans="23:24">
      <c r="W4324" s="412">
        <v>134</v>
      </c>
      <c r="X4324" t="s">
        <v>1193</v>
      </c>
    </row>
    <row r="4325" spans="23:24">
      <c r="W4325" s="412">
        <v>134</v>
      </c>
      <c r="X4325" t="s">
        <v>1193</v>
      </c>
    </row>
    <row r="4326" spans="23:24">
      <c r="W4326" s="412">
        <v>134</v>
      </c>
      <c r="X4326" t="s">
        <v>1193</v>
      </c>
    </row>
    <row r="4327" spans="23:24">
      <c r="W4327" s="412">
        <v>134</v>
      </c>
      <c r="X4327" t="s">
        <v>1193</v>
      </c>
    </row>
    <row r="4328" spans="23:24">
      <c r="W4328" s="412">
        <v>134</v>
      </c>
      <c r="X4328" t="s">
        <v>1193</v>
      </c>
    </row>
    <row r="4329" spans="23:24">
      <c r="W4329" s="412">
        <v>134</v>
      </c>
      <c r="X4329" t="s">
        <v>1193</v>
      </c>
    </row>
    <row r="4330" spans="23:24">
      <c r="W4330" s="412">
        <v>134</v>
      </c>
      <c r="X4330" t="s">
        <v>1193</v>
      </c>
    </row>
    <row r="4331" spans="23:24">
      <c r="W4331" s="412">
        <v>134</v>
      </c>
      <c r="X4331" t="s">
        <v>1193</v>
      </c>
    </row>
    <row r="4332" spans="23:24">
      <c r="W4332" s="412">
        <v>134</v>
      </c>
      <c r="X4332" t="s">
        <v>1193</v>
      </c>
    </row>
    <row r="4333" spans="23:24">
      <c r="W4333" s="412">
        <v>134</v>
      </c>
      <c r="X4333" t="s">
        <v>1193</v>
      </c>
    </row>
    <row r="4334" spans="23:24">
      <c r="W4334" s="412">
        <v>134</v>
      </c>
      <c r="X4334" t="s">
        <v>1193</v>
      </c>
    </row>
    <row r="4335" spans="23:24">
      <c r="W4335" s="504"/>
    </row>
    <row r="4336" spans="23:24">
      <c r="W4336" s="412">
        <v>135</v>
      </c>
      <c r="X4336" t="s">
        <v>677</v>
      </c>
    </row>
    <row r="4337" spans="23:24">
      <c r="W4337" s="412">
        <v>135</v>
      </c>
      <c r="X4337" t="s">
        <v>677</v>
      </c>
    </row>
    <row r="4338" spans="23:24">
      <c r="W4338" s="412">
        <v>135</v>
      </c>
      <c r="X4338" t="s">
        <v>677</v>
      </c>
    </row>
    <row r="4339" spans="23:24">
      <c r="W4339" s="412">
        <v>135</v>
      </c>
      <c r="X4339" t="s">
        <v>677</v>
      </c>
    </row>
    <row r="4340" spans="23:24">
      <c r="W4340" s="412">
        <v>135</v>
      </c>
      <c r="X4340" t="s">
        <v>677</v>
      </c>
    </row>
    <row r="4341" spans="23:24">
      <c r="W4341" s="412">
        <v>135</v>
      </c>
      <c r="X4341" t="s">
        <v>677</v>
      </c>
    </row>
    <row r="4342" spans="23:24">
      <c r="W4342" s="412">
        <v>135</v>
      </c>
      <c r="X4342" t="s">
        <v>677</v>
      </c>
    </row>
    <row r="4343" spans="23:24">
      <c r="W4343" s="412">
        <v>135</v>
      </c>
      <c r="X4343" t="s">
        <v>677</v>
      </c>
    </row>
    <row r="4344" spans="23:24">
      <c r="W4344" s="412">
        <v>135</v>
      </c>
      <c r="X4344" t="s">
        <v>677</v>
      </c>
    </row>
    <row r="4345" spans="23:24">
      <c r="W4345" s="412">
        <v>135</v>
      </c>
      <c r="X4345" t="s">
        <v>677</v>
      </c>
    </row>
    <row r="4346" spans="23:24">
      <c r="W4346" s="412">
        <v>135</v>
      </c>
      <c r="X4346" t="s">
        <v>677</v>
      </c>
    </row>
    <row r="4347" spans="23:24">
      <c r="W4347" s="412">
        <v>135</v>
      </c>
      <c r="X4347" t="s">
        <v>677</v>
      </c>
    </row>
    <row r="4348" spans="23:24">
      <c r="W4348" s="412">
        <v>135</v>
      </c>
      <c r="X4348" t="s">
        <v>677</v>
      </c>
    </row>
    <row r="4349" spans="23:24">
      <c r="W4349" s="504"/>
    </row>
    <row r="4350" spans="23:24">
      <c r="W4350" s="412">
        <v>136</v>
      </c>
      <c r="X4350" t="s">
        <v>1194</v>
      </c>
    </row>
    <row r="4351" spans="23:24">
      <c r="W4351" s="412">
        <v>136</v>
      </c>
      <c r="X4351" t="s">
        <v>1194</v>
      </c>
    </row>
    <row r="4352" spans="23:24">
      <c r="W4352" s="412">
        <v>136</v>
      </c>
      <c r="X4352" t="s">
        <v>1194</v>
      </c>
    </row>
    <row r="4353" spans="23:24">
      <c r="W4353" s="504"/>
    </row>
    <row r="4354" spans="23:24">
      <c r="W4354" s="412">
        <v>137</v>
      </c>
      <c r="X4354" t="s">
        <v>1195</v>
      </c>
    </row>
    <row r="4355" spans="23:24">
      <c r="W4355" s="412">
        <v>137</v>
      </c>
      <c r="X4355" t="s">
        <v>1195</v>
      </c>
    </row>
    <row r="4356" spans="23:24">
      <c r="W4356" s="412">
        <v>137</v>
      </c>
      <c r="X4356" t="s">
        <v>1195</v>
      </c>
    </row>
    <row r="4357" spans="23:24">
      <c r="W4357" s="412">
        <v>137</v>
      </c>
      <c r="X4357" t="s">
        <v>1195</v>
      </c>
    </row>
    <row r="4358" spans="23:24">
      <c r="W4358" s="412">
        <v>137</v>
      </c>
      <c r="X4358" t="s">
        <v>1195</v>
      </c>
    </row>
    <row r="4359" spans="23:24">
      <c r="W4359" s="412">
        <v>137</v>
      </c>
      <c r="X4359" t="s">
        <v>1195</v>
      </c>
    </row>
    <row r="4360" spans="23:24">
      <c r="W4360" s="412">
        <v>137</v>
      </c>
      <c r="X4360" t="s">
        <v>1195</v>
      </c>
    </row>
    <row r="4361" spans="23:24">
      <c r="W4361" s="412">
        <v>137</v>
      </c>
      <c r="X4361" t="s">
        <v>1195</v>
      </c>
    </row>
    <row r="4362" spans="23:24">
      <c r="W4362" s="412">
        <v>137</v>
      </c>
      <c r="X4362" t="s">
        <v>1195</v>
      </c>
    </row>
    <row r="4363" spans="23:24">
      <c r="W4363" s="412">
        <v>137</v>
      </c>
      <c r="X4363" t="s">
        <v>1195</v>
      </c>
    </row>
    <row r="4364" spans="23:24">
      <c r="W4364" s="412">
        <v>137</v>
      </c>
      <c r="X4364" t="s">
        <v>1195</v>
      </c>
    </row>
    <row r="4365" spans="23:24">
      <c r="W4365" s="504"/>
    </row>
    <row r="4366" spans="23:24">
      <c r="W4366" s="412">
        <v>138</v>
      </c>
      <c r="X4366" t="s">
        <v>683</v>
      </c>
    </row>
    <row r="4367" spans="23:24">
      <c r="W4367" s="412">
        <v>138</v>
      </c>
      <c r="X4367" t="s">
        <v>683</v>
      </c>
    </row>
    <row r="4368" spans="23:24">
      <c r="W4368" s="412">
        <v>138</v>
      </c>
      <c r="X4368" t="s">
        <v>683</v>
      </c>
    </row>
    <row r="4369" spans="23:25">
      <c r="W4369" s="412">
        <v>138</v>
      </c>
      <c r="X4369" t="s">
        <v>683</v>
      </c>
    </row>
    <row r="4370" spans="23:25">
      <c r="W4370" s="412">
        <v>138</v>
      </c>
      <c r="X4370" t="s">
        <v>683</v>
      </c>
    </row>
    <row r="4371" spans="23:25">
      <c r="W4371" s="412">
        <v>138</v>
      </c>
      <c r="X4371" t="s">
        <v>683</v>
      </c>
    </row>
    <row r="4372" spans="23:25">
      <c r="W4372" s="412">
        <v>138</v>
      </c>
      <c r="X4372" t="s">
        <v>683</v>
      </c>
    </row>
    <row r="4373" spans="23:25">
      <c r="W4373" s="412">
        <v>138</v>
      </c>
      <c r="X4373" t="s">
        <v>683</v>
      </c>
    </row>
    <row r="4374" spans="23:25">
      <c r="W4374" s="504"/>
    </row>
    <row r="4375" spans="23:25">
      <c r="W4375" s="412">
        <v>139</v>
      </c>
      <c r="X4375" t="s">
        <v>1257</v>
      </c>
      <c r="Y4375" t="s">
        <v>1197</v>
      </c>
    </row>
    <row r="4376" spans="23:25">
      <c r="W4376" s="412">
        <v>139</v>
      </c>
      <c r="X4376" t="s">
        <v>1257</v>
      </c>
      <c r="Y4376" t="s">
        <v>1197</v>
      </c>
    </row>
    <row r="4377" spans="23:25">
      <c r="W4377" s="504"/>
    </row>
    <row r="4378" spans="23:25">
      <c r="W4378" s="412">
        <v>140</v>
      </c>
      <c r="X4378" t="s">
        <v>1018</v>
      </c>
    </row>
    <row r="4379" spans="23:25">
      <c r="W4379" s="412">
        <v>140</v>
      </c>
      <c r="X4379" t="s">
        <v>1018</v>
      </c>
    </row>
    <row r="4380" spans="23:25">
      <c r="W4380" s="412">
        <v>140</v>
      </c>
      <c r="X4380" t="s">
        <v>1018</v>
      </c>
    </row>
    <row r="4381" spans="23:25">
      <c r="W4381" s="412">
        <v>140</v>
      </c>
      <c r="X4381" t="s">
        <v>1018</v>
      </c>
    </row>
    <row r="4382" spans="23:25">
      <c r="W4382" s="412">
        <v>140</v>
      </c>
      <c r="X4382" t="s">
        <v>1018</v>
      </c>
    </row>
    <row r="4383" spans="23:25">
      <c r="W4383" s="504"/>
    </row>
    <row r="4384" spans="23:25">
      <c r="W4384" s="412">
        <v>141</v>
      </c>
      <c r="X4384" t="s">
        <v>1258</v>
      </c>
      <c r="Y4384" t="s">
        <v>1295</v>
      </c>
    </row>
    <row r="4385" spans="23:25">
      <c r="W4385" s="412">
        <v>141</v>
      </c>
      <c r="X4385" t="s">
        <v>1258</v>
      </c>
      <c r="Y4385" t="s">
        <v>1295</v>
      </c>
    </row>
    <row r="4386" spans="23:25">
      <c r="W4386" s="412">
        <v>141</v>
      </c>
      <c r="X4386" t="s">
        <v>1258</v>
      </c>
      <c r="Y4386" t="s">
        <v>1295</v>
      </c>
    </row>
    <row r="4387" spans="23:25">
      <c r="W4387" s="412">
        <v>141</v>
      </c>
      <c r="X4387" t="s">
        <v>1258</v>
      </c>
      <c r="Y4387" t="s">
        <v>1295</v>
      </c>
    </row>
    <row r="4388" spans="23:25">
      <c r="W4388" s="412">
        <v>141</v>
      </c>
      <c r="X4388" t="s">
        <v>1258</v>
      </c>
      <c r="Y4388" t="s">
        <v>1295</v>
      </c>
    </row>
    <row r="4389" spans="23:25">
      <c r="W4389" s="412">
        <v>141</v>
      </c>
      <c r="X4389" t="s">
        <v>1258</v>
      </c>
      <c r="Y4389" t="s">
        <v>1295</v>
      </c>
    </row>
    <row r="4390" spans="23:25">
      <c r="W4390" s="504"/>
    </row>
    <row r="4391" spans="23:25">
      <c r="W4391" s="412">
        <v>142</v>
      </c>
      <c r="X4391" t="s">
        <v>1200</v>
      </c>
    </row>
    <row r="4392" spans="23:25">
      <c r="W4392" s="412">
        <v>142</v>
      </c>
      <c r="X4392" t="s">
        <v>1200</v>
      </c>
    </row>
    <row r="4393" spans="23:25">
      <c r="W4393" s="412">
        <v>142</v>
      </c>
      <c r="X4393" t="s">
        <v>1200</v>
      </c>
    </row>
    <row r="4394" spans="23:25">
      <c r="W4394" s="412">
        <v>142</v>
      </c>
      <c r="X4394" t="s">
        <v>1200</v>
      </c>
    </row>
    <row r="4395" spans="23:25">
      <c r="W4395" s="504"/>
    </row>
    <row r="4396" spans="23:25">
      <c r="W4396" s="412">
        <v>143</v>
      </c>
      <c r="X4396" t="s">
        <v>1025</v>
      </c>
    </row>
    <row r="4397" spans="23:25">
      <c r="W4397" s="412">
        <v>143</v>
      </c>
      <c r="X4397" t="s">
        <v>1025</v>
      </c>
    </row>
    <row r="4398" spans="23:25">
      <c r="W4398" s="504"/>
    </row>
    <row r="4399" spans="23:25">
      <c r="W4399" s="412">
        <v>144</v>
      </c>
      <c r="X4399" t="s">
        <v>687</v>
      </c>
    </row>
    <row r="4400" spans="23:25">
      <c r="W4400" s="412">
        <v>144</v>
      </c>
      <c r="X4400" t="s">
        <v>687</v>
      </c>
    </row>
    <row r="4401" spans="23:25">
      <c r="W4401" s="504"/>
    </row>
    <row r="4402" spans="23:25">
      <c r="W4402" s="412">
        <v>147</v>
      </c>
      <c r="X4402" t="s">
        <v>1031</v>
      </c>
    </row>
    <row r="4403" spans="23:25">
      <c r="W4403" s="412">
        <v>147</v>
      </c>
      <c r="X4403" t="s">
        <v>1031</v>
      </c>
    </row>
    <row r="4404" spans="23:25">
      <c r="W4404" s="504"/>
    </row>
    <row r="4405" spans="23:25">
      <c r="W4405" s="412" t="s">
        <v>1203</v>
      </c>
      <c r="X4405" t="s">
        <v>1235</v>
      </c>
      <c r="Y4405" t="s">
        <v>1296</v>
      </c>
    </row>
    <row r="4406" spans="23:25">
      <c r="W4406" s="412" t="s">
        <v>1203</v>
      </c>
      <c r="X4406" t="s">
        <v>1235</v>
      </c>
      <c r="Y4406" t="s">
        <v>1296</v>
      </c>
    </row>
    <row r="4407" spans="23:25">
      <c r="W4407" s="412" t="s">
        <v>1203</v>
      </c>
      <c r="X4407" t="s">
        <v>1235</v>
      </c>
      <c r="Y4407" t="s">
        <v>1296</v>
      </c>
    </row>
    <row r="4408" spans="23:25">
      <c r="W4408" s="504"/>
    </row>
    <row r="4409" spans="23:25">
      <c r="W4409" s="492" t="s">
        <v>1203</v>
      </c>
      <c r="X4409" t="s">
        <v>1224</v>
      </c>
    </row>
    <row r="4410" spans="23:25">
      <c r="W4410" s="492" t="s">
        <v>1203</v>
      </c>
      <c r="X4410" t="s">
        <v>1224</v>
      </c>
    </row>
    <row r="4411" spans="23:25">
      <c r="W4411" s="492" t="s">
        <v>1203</v>
      </c>
      <c r="X4411" t="s">
        <v>1224</v>
      </c>
    </row>
    <row r="4412" spans="23:25">
      <c r="W4412" s="492" t="s">
        <v>1203</v>
      </c>
      <c r="X4412" t="s">
        <v>1224</v>
      </c>
    </row>
    <row r="4413" spans="23:25">
      <c r="W4413" s="492" t="s">
        <v>1203</v>
      </c>
      <c r="X4413" t="s">
        <v>1224</v>
      </c>
    </row>
    <row r="4414" spans="23:25">
      <c r="W4414" s="492" t="s">
        <v>1203</v>
      </c>
      <c r="X4414" t="s">
        <v>1224</v>
      </c>
    </row>
    <row r="4415" spans="23:25">
      <c r="W4415" s="492" t="s">
        <v>1203</v>
      </c>
      <c r="X4415" t="s">
        <v>1224</v>
      </c>
    </row>
    <row r="4416" spans="23:25">
      <c r="W4416" s="492" t="s">
        <v>1203</v>
      </c>
      <c r="X4416" t="s">
        <v>1224</v>
      </c>
    </row>
    <row r="4417" spans="23:24">
      <c r="W4417" s="492" t="s">
        <v>1203</v>
      </c>
      <c r="X4417" t="s">
        <v>1224</v>
      </c>
    </row>
    <row r="4418" spans="23:24">
      <c r="W4418" s="492" t="s">
        <v>1203</v>
      </c>
      <c r="X4418" t="s">
        <v>1224</v>
      </c>
    </row>
    <row r="4419" spans="23:24">
      <c r="W4419" s="492" t="s">
        <v>1203</v>
      </c>
      <c r="X4419" t="s">
        <v>1224</v>
      </c>
    </row>
    <row r="4420" spans="23:24">
      <c r="W4420" s="492" t="s">
        <v>1203</v>
      </c>
      <c r="X4420" t="s">
        <v>1224</v>
      </c>
    </row>
    <row r="4421" spans="23:24">
      <c r="W4421" s="492" t="s">
        <v>1203</v>
      </c>
      <c r="X4421" t="s">
        <v>1224</v>
      </c>
    </row>
    <row r="4422" spans="23:24">
      <c r="W4422" s="492" t="s">
        <v>1203</v>
      </c>
      <c r="X4422" t="s">
        <v>1224</v>
      </c>
    </row>
    <row r="4423" spans="23:24">
      <c r="W4423" s="492" t="s">
        <v>1203</v>
      </c>
      <c r="X4423" t="s">
        <v>1224</v>
      </c>
    </row>
    <row r="4424" spans="23:24">
      <c r="W4424" s="492" t="s">
        <v>1203</v>
      </c>
      <c r="X4424" t="s">
        <v>1224</v>
      </c>
    </row>
    <row r="4425" spans="23:24">
      <c r="W4425" s="492" t="s">
        <v>1203</v>
      </c>
      <c r="X4425" t="s">
        <v>1224</v>
      </c>
    </row>
    <row r="4426" spans="23:24">
      <c r="W4426" s="492" t="s">
        <v>1203</v>
      </c>
      <c r="X4426" t="s">
        <v>1224</v>
      </c>
    </row>
    <row r="4427" spans="23:24">
      <c r="W4427" s="492" t="s">
        <v>1203</v>
      </c>
      <c r="X4427" t="s">
        <v>1224</v>
      </c>
    </row>
    <row r="4428" spans="23:24">
      <c r="W4428" s="492" t="s">
        <v>1203</v>
      </c>
      <c r="X4428" t="s">
        <v>1224</v>
      </c>
    </row>
    <row r="4429" spans="23:24">
      <c r="W4429" s="492" t="s">
        <v>1203</v>
      </c>
      <c r="X4429" t="s">
        <v>1224</v>
      </c>
    </row>
    <row r="4430" spans="23:24">
      <c r="W4430" s="492" t="s">
        <v>1203</v>
      </c>
      <c r="X4430" t="s">
        <v>1224</v>
      </c>
    </row>
    <row r="4431" spans="23:24">
      <c r="W4431" s="492" t="s">
        <v>1203</v>
      </c>
      <c r="X4431" t="s">
        <v>1224</v>
      </c>
    </row>
    <row r="4432" spans="23:24">
      <c r="W4432" s="492" t="s">
        <v>1203</v>
      </c>
      <c r="X4432" t="s">
        <v>1224</v>
      </c>
    </row>
    <row r="4433" spans="23:24">
      <c r="W4433" s="492" t="s">
        <v>1203</v>
      </c>
      <c r="X4433" t="s">
        <v>1224</v>
      </c>
    </row>
    <row r="4434" spans="23:24">
      <c r="W4434" s="492" t="s">
        <v>1203</v>
      </c>
      <c r="X4434" t="s">
        <v>1224</v>
      </c>
    </row>
    <row r="4435" spans="23:24">
      <c r="W4435" s="492" t="s">
        <v>1203</v>
      </c>
      <c r="X4435" t="s">
        <v>1224</v>
      </c>
    </row>
    <row r="4436" spans="23:24">
      <c r="W4436" s="492" t="s">
        <v>1203</v>
      </c>
      <c r="X4436" t="s">
        <v>1224</v>
      </c>
    </row>
    <row r="4437" spans="23:24">
      <c r="W4437" s="492" t="s">
        <v>1203</v>
      </c>
      <c r="X4437" t="s">
        <v>1224</v>
      </c>
    </row>
    <row r="4438" spans="23:24">
      <c r="W4438" s="492" t="s">
        <v>1203</v>
      </c>
      <c r="X4438" t="s">
        <v>1224</v>
      </c>
    </row>
    <row r="4439" spans="23:24">
      <c r="W4439" s="492" t="s">
        <v>1203</v>
      </c>
      <c r="X4439" t="s">
        <v>1224</v>
      </c>
    </row>
    <row r="4440" spans="23:24">
      <c r="W4440" s="492" t="s">
        <v>1203</v>
      </c>
      <c r="X4440" t="s">
        <v>1224</v>
      </c>
    </row>
    <row r="4441" spans="23:24">
      <c r="W4441" s="492" t="s">
        <v>1203</v>
      </c>
      <c r="X4441" t="s">
        <v>1224</v>
      </c>
    </row>
    <row r="4442" spans="23:24">
      <c r="W4442" s="504"/>
    </row>
    <row r="4443" spans="23:24">
      <c r="W4443" s="492" t="s">
        <v>1203</v>
      </c>
      <c r="X4443" t="s">
        <v>1219</v>
      </c>
    </row>
    <row r="4444" spans="23:24">
      <c r="W4444" s="492" t="s">
        <v>1203</v>
      </c>
      <c r="X4444" t="s">
        <v>1219</v>
      </c>
    </row>
    <row r="4445" spans="23:24">
      <c r="W4445" s="492" t="s">
        <v>1203</v>
      </c>
      <c r="X4445" t="s">
        <v>1219</v>
      </c>
    </row>
    <row r="4446" spans="23:24">
      <c r="W4446" s="492" t="s">
        <v>1203</v>
      </c>
      <c r="X4446" t="s">
        <v>1219</v>
      </c>
    </row>
    <row r="4447" spans="23:24">
      <c r="W4447" s="492" t="s">
        <v>1203</v>
      </c>
      <c r="X4447" t="s">
        <v>1219</v>
      </c>
    </row>
    <row r="4448" spans="23:24">
      <c r="W4448" s="492" t="s">
        <v>1203</v>
      </c>
      <c r="X4448" t="s">
        <v>1219</v>
      </c>
    </row>
    <row r="4449" spans="23:24">
      <c r="W4449" s="492" t="s">
        <v>1203</v>
      </c>
      <c r="X4449" t="s">
        <v>1219</v>
      </c>
    </row>
    <row r="4450" spans="23:24">
      <c r="W4450" s="492" t="s">
        <v>1203</v>
      </c>
      <c r="X4450" t="s">
        <v>1219</v>
      </c>
    </row>
    <row r="4451" spans="23:24">
      <c r="W4451" s="492" t="s">
        <v>1203</v>
      </c>
      <c r="X4451" t="s">
        <v>1219</v>
      </c>
    </row>
    <row r="4452" spans="23:24">
      <c r="W4452" s="492" t="s">
        <v>1203</v>
      </c>
      <c r="X4452" t="s">
        <v>1219</v>
      </c>
    </row>
    <row r="4453" spans="23:24">
      <c r="W4453" s="492" t="s">
        <v>1203</v>
      </c>
      <c r="X4453" t="s">
        <v>1219</v>
      </c>
    </row>
    <row r="4454" spans="23:24">
      <c r="W4454" s="492" t="s">
        <v>1203</v>
      </c>
      <c r="X4454" t="s">
        <v>1219</v>
      </c>
    </row>
    <row r="4455" spans="23:24">
      <c r="W4455" s="492" t="s">
        <v>1203</v>
      </c>
      <c r="X4455" t="s">
        <v>1219</v>
      </c>
    </row>
    <row r="4456" spans="23:24">
      <c r="W4456" s="492" t="s">
        <v>1203</v>
      </c>
      <c r="X4456" t="s">
        <v>1219</v>
      </c>
    </row>
    <row r="4457" spans="23:24">
      <c r="W4457" s="492" t="s">
        <v>1203</v>
      </c>
      <c r="X4457" t="s">
        <v>1219</v>
      </c>
    </row>
    <row r="4458" spans="23:24">
      <c r="W4458" s="492" t="s">
        <v>1203</v>
      </c>
      <c r="X4458" t="s">
        <v>1219</v>
      </c>
    </row>
    <row r="4459" spans="23:24">
      <c r="W4459" s="492" t="s">
        <v>1203</v>
      </c>
      <c r="X4459" t="s">
        <v>1219</v>
      </c>
    </row>
    <row r="4460" spans="23:24">
      <c r="W4460" s="492" t="s">
        <v>1203</v>
      </c>
      <c r="X4460" t="s">
        <v>1219</v>
      </c>
    </row>
    <row r="4461" spans="23:24">
      <c r="W4461" s="492" t="s">
        <v>1203</v>
      </c>
      <c r="X4461" t="s">
        <v>1219</v>
      </c>
    </row>
    <row r="4462" spans="23:24">
      <c r="W4462" s="492" t="s">
        <v>1203</v>
      </c>
      <c r="X4462" t="s">
        <v>1219</v>
      </c>
    </row>
    <row r="4463" spans="23:24">
      <c r="W4463" s="492" t="s">
        <v>1203</v>
      </c>
      <c r="X4463" t="s">
        <v>1219</v>
      </c>
    </row>
    <row r="4464" spans="23:24">
      <c r="W4464" s="492" t="s">
        <v>1203</v>
      </c>
      <c r="X4464" t="s">
        <v>1219</v>
      </c>
    </row>
    <row r="4465" spans="23:24">
      <c r="W4465" s="492" t="s">
        <v>1203</v>
      </c>
      <c r="X4465" t="s">
        <v>1219</v>
      </c>
    </row>
    <row r="4466" spans="23:24">
      <c r="W4466" s="492" t="s">
        <v>1203</v>
      </c>
      <c r="X4466" t="s">
        <v>1219</v>
      </c>
    </row>
    <row r="4467" spans="23:24">
      <c r="W4467" s="492" t="s">
        <v>1203</v>
      </c>
      <c r="X4467" t="s">
        <v>1219</v>
      </c>
    </row>
    <row r="4468" spans="23:24">
      <c r="W4468" s="492" t="s">
        <v>1203</v>
      </c>
      <c r="X4468" t="s">
        <v>1219</v>
      </c>
    </row>
    <row r="4469" spans="23:24">
      <c r="W4469" s="492" t="s">
        <v>1203</v>
      </c>
      <c r="X4469" t="s">
        <v>1219</v>
      </c>
    </row>
    <row r="4470" spans="23:24">
      <c r="W4470" s="492" t="s">
        <v>1203</v>
      </c>
      <c r="X4470" t="s">
        <v>1219</v>
      </c>
    </row>
    <row r="4471" spans="23:24">
      <c r="W4471" s="504"/>
    </row>
    <row r="4472" spans="23:24">
      <c r="W4472" s="492" t="s">
        <v>1203</v>
      </c>
      <c r="X4472" t="s">
        <v>1261</v>
      </c>
    </row>
    <row r="4473" spans="23:24">
      <c r="W4473" s="492" t="s">
        <v>1203</v>
      </c>
      <c r="X4473" t="s">
        <v>1261</v>
      </c>
    </row>
    <row r="4474" spans="23:24">
      <c r="W4474" s="492" t="s">
        <v>1203</v>
      </c>
      <c r="X4474" t="s">
        <v>1261</v>
      </c>
    </row>
    <row r="4475" spans="23:24">
      <c r="W4475" s="492" t="s">
        <v>1203</v>
      </c>
      <c r="X4475" t="s">
        <v>1261</v>
      </c>
    </row>
    <row r="4476" spans="23:24">
      <c r="W4476" s="492" t="s">
        <v>1203</v>
      </c>
      <c r="X4476" t="s">
        <v>1261</v>
      </c>
    </row>
    <row r="4477" spans="23:24">
      <c r="W4477" s="492" t="s">
        <v>1203</v>
      </c>
      <c r="X4477" t="s">
        <v>1261</v>
      </c>
    </row>
    <row r="4478" spans="23:24">
      <c r="W4478" s="492" t="s">
        <v>1203</v>
      </c>
      <c r="X4478" t="s">
        <v>1261</v>
      </c>
    </row>
    <row r="4479" spans="23:24">
      <c r="W4479" s="492" t="s">
        <v>1203</v>
      </c>
      <c r="X4479" t="s">
        <v>1261</v>
      </c>
    </row>
    <row r="4480" spans="23:24">
      <c r="W4480" s="492" t="s">
        <v>1203</v>
      </c>
      <c r="X4480" t="s">
        <v>1261</v>
      </c>
    </row>
    <row r="4481" spans="23:24">
      <c r="W4481" s="492" t="s">
        <v>1203</v>
      </c>
      <c r="X4481" t="s">
        <v>1261</v>
      </c>
    </row>
    <row r="4482" spans="23:24">
      <c r="W4482" s="492" t="s">
        <v>1203</v>
      </c>
      <c r="X4482" t="s">
        <v>1261</v>
      </c>
    </row>
    <row r="4483" spans="23:24">
      <c r="W4483" s="492" t="s">
        <v>1203</v>
      </c>
      <c r="X4483" t="s">
        <v>1261</v>
      </c>
    </row>
    <row r="4484" spans="23:24">
      <c r="W4484" s="492" t="s">
        <v>1203</v>
      </c>
      <c r="X4484" t="s">
        <v>1261</v>
      </c>
    </row>
    <row r="4485" spans="23:24">
      <c r="W4485" s="492" t="s">
        <v>1203</v>
      </c>
      <c r="X4485" t="s">
        <v>1261</v>
      </c>
    </row>
    <row r="4486" spans="23:24">
      <c r="W4486" s="492" t="s">
        <v>1203</v>
      </c>
      <c r="X4486" t="s">
        <v>1261</v>
      </c>
    </row>
    <row r="4487" spans="23:24">
      <c r="W4487" s="492" t="s">
        <v>1203</v>
      </c>
      <c r="X4487" t="s">
        <v>1261</v>
      </c>
    </row>
    <row r="4488" spans="23:24">
      <c r="W4488" s="492" t="s">
        <v>1203</v>
      </c>
      <c r="X4488" t="s">
        <v>1261</v>
      </c>
    </row>
    <row r="4489" spans="23:24">
      <c r="W4489" s="492" t="s">
        <v>1203</v>
      </c>
      <c r="X4489" t="s">
        <v>1261</v>
      </c>
    </row>
    <row r="4490" spans="23:24">
      <c r="W4490" s="492" t="s">
        <v>1203</v>
      </c>
      <c r="X4490" t="s">
        <v>1261</v>
      </c>
    </row>
    <row r="4491" spans="23:24">
      <c r="W4491" s="492" t="s">
        <v>1203</v>
      </c>
      <c r="X4491" t="s">
        <v>1261</v>
      </c>
    </row>
    <row r="4492" spans="23:24">
      <c r="W4492" s="492" t="s">
        <v>1203</v>
      </c>
      <c r="X4492" t="s">
        <v>1261</v>
      </c>
    </row>
    <row r="4493" spans="23:24">
      <c r="W4493" s="492" t="s">
        <v>1203</v>
      </c>
      <c r="X4493" t="s">
        <v>1261</v>
      </c>
    </row>
    <row r="4494" spans="23:24">
      <c r="W4494" s="492" t="s">
        <v>1203</v>
      </c>
      <c r="X4494" t="s">
        <v>1261</v>
      </c>
    </row>
    <row r="4495" spans="23:24">
      <c r="W4495" s="504"/>
    </row>
    <row r="4496" spans="23:24">
      <c r="W4496" s="492" t="s">
        <v>1203</v>
      </c>
      <c r="X4496" t="s">
        <v>1214</v>
      </c>
    </row>
    <row r="4497" spans="23:24">
      <c r="W4497" s="492" t="s">
        <v>1203</v>
      </c>
      <c r="X4497" t="s">
        <v>1214</v>
      </c>
    </row>
    <row r="4498" spans="23:24">
      <c r="W4498" s="492" t="s">
        <v>1203</v>
      </c>
      <c r="X4498" t="s">
        <v>1214</v>
      </c>
    </row>
    <row r="4499" spans="23:24">
      <c r="W4499" s="492" t="s">
        <v>1203</v>
      </c>
      <c r="X4499" t="s">
        <v>1214</v>
      </c>
    </row>
    <row r="4500" spans="23:24">
      <c r="W4500" s="492" t="s">
        <v>1203</v>
      </c>
      <c r="X4500" t="s">
        <v>1214</v>
      </c>
    </row>
    <row r="4501" spans="23:24">
      <c r="W4501" s="492" t="s">
        <v>1203</v>
      </c>
      <c r="X4501" t="s">
        <v>1214</v>
      </c>
    </row>
    <row r="4502" spans="23:24">
      <c r="W4502" s="492" t="s">
        <v>1203</v>
      </c>
      <c r="X4502" t="s">
        <v>1214</v>
      </c>
    </row>
    <row r="4503" spans="23:24">
      <c r="W4503" s="492" t="s">
        <v>1203</v>
      </c>
      <c r="X4503" t="s">
        <v>1214</v>
      </c>
    </row>
    <row r="4504" spans="23:24">
      <c r="W4504" s="492" t="s">
        <v>1203</v>
      </c>
      <c r="X4504" t="s">
        <v>1214</v>
      </c>
    </row>
    <row r="4505" spans="23:24">
      <c r="W4505" s="492" t="s">
        <v>1203</v>
      </c>
      <c r="X4505" t="s">
        <v>1214</v>
      </c>
    </row>
    <row r="4506" spans="23:24">
      <c r="W4506" s="492" t="s">
        <v>1203</v>
      </c>
      <c r="X4506" t="s">
        <v>1214</v>
      </c>
    </row>
    <row r="4507" spans="23:24">
      <c r="W4507" s="492" t="s">
        <v>1203</v>
      </c>
      <c r="X4507" t="s">
        <v>1214</v>
      </c>
    </row>
    <row r="4508" spans="23:24">
      <c r="W4508" s="492" t="s">
        <v>1203</v>
      </c>
      <c r="X4508" t="s">
        <v>1214</v>
      </c>
    </row>
    <row r="4509" spans="23:24">
      <c r="W4509" s="492" t="s">
        <v>1203</v>
      </c>
      <c r="X4509" t="s">
        <v>1214</v>
      </c>
    </row>
    <row r="4510" spans="23:24">
      <c r="W4510" s="492" t="s">
        <v>1203</v>
      </c>
      <c r="X4510" t="s">
        <v>1214</v>
      </c>
    </row>
    <row r="4511" spans="23:24">
      <c r="W4511" s="492" t="s">
        <v>1203</v>
      </c>
      <c r="X4511" t="s">
        <v>1214</v>
      </c>
    </row>
    <row r="4512" spans="23:24">
      <c r="W4512" s="492" t="s">
        <v>1203</v>
      </c>
      <c r="X4512" t="s">
        <v>1214</v>
      </c>
    </row>
    <row r="4513" spans="23:24">
      <c r="W4513" s="492" t="s">
        <v>1203</v>
      </c>
      <c r="X4513" t="s">
        <v>1214</v>
      </c>
    </row>
    <row r="4514" spans="23:24">
      <c r="W4514" s="492" t="s">
        <v>1203</v>
      </c>
      <c r="X4514" t="s">
        <v>1214</v>
      </c>
    </row>
    <row r="4515" spans="23:24">
      <c r="W4515" s="492" t="s">
        <v>1203</v>
      </c>
      <c r="X4515" t="s">
        <v>1214</v>
      </c>
    </row>
    <row r="4516" spans="23:24">
      <c r="W4516" s="492" t="s">
        <v>1203</v>
      </c>
      <c r="X4516" t="s">
        <v>1214</v>
      </c>
    </row>
    <row r="4517" spans="23:24">
      <c r="W4517" s="492" t="s">
        <v>1203</v>
      </c>
      <c r="X4517" t="s">
        <v>1214</v>
      </c>
    </row>
    <row r="4518" spans="23:24">
      <c r="W4518" s="492" t="s">
        <v>1203</v>
      </c>
      <c r="X4518" t="s">
        <v>1214</v>
      </c>
    </row>
    <row r="4519" spans="23:24">
      <c r="W4519" s="492" t="s">
        <v>1203</v>
      </c>
      <c r="X4519" t="s">
        <v>1214</v>
      </c>
    </row>
    <row r="4520" spans="23:24">
      <c r="W4520" s="492" t="s">
        <v>1203</v>
      </c>
      <c r="X4520" t="s">
        <v>1214</v>
      </c>
    </row>
    <row r="4521" spans="23:24">
      <c r="W4521" s="492" t="s">
        <v>1203</v>
      </c>
      <c r="X4521" t="s">
        <v>1214</v>
      </c>
    </row>
    <row r="4522" spans="23:24">
      <c r="W4522" s="492" t="s">
        <v>1203</v>
      </c>
      <c r="X4522" t="s">
        <v>1214</v>
      </c>
    </row>
    <row r="4523" spans="23:24">
      <c r="W4523" s="492" t="s">
        <v>1203</v>
      </c>
      <c r="X4523" t="s">
        <v>1214</v>
      </c>
    </row>
    <row r="4524" spans="23:24">
      <c r="W4524" s="492" t="s">
        <v>1203</v>
      </c>
      <c r="X4524" t="s">
        <v>1214</v>
      </c>
    </row>
    <row r="4525" spans="23:24">
      <c r="W4525" s="492" t="s">
        <v>1203</v>
      </c>
      <c r="X4525" t="s">
        <v>1214</v>
      </c>
    </row>
    <row r="4526" spans="23:24">
      <c r="W4526" s="492" t="s">
        <v>1203</v>
      </c>
      <c r="X4526" t="s">
        <v>1214</v>
      </c>
    </row>
    <row r="4527" spans="23:24">
      <c r="W4527" s="492" t="s">
        <v>1203</v>
      </c>
      <c r="X4527" t="s">
        <v>1214</v>
      </c>
    </row>
    <row r="4528" spans="23:24">
      <c r="W4528" s="492" t="s">
        <v>1203</v>
      </c>
      <c r="X4528" t="s">
        <v>1214</v>
      </c>
    </row>
    <row r="4529" spans="23:24">
      <c r="W4529" s="492" t="s">
        <v>1203</v>
      </c>
      <c r="X4529" t="s">
        <v>1214</v>
      </c>
    </row>
    <row r="4530" spans="23:24">
      <c r="W4530" s="492" t="s">
        <v>1203</v>
      </c>
      <c r="X4530" t="s">
        <v>1214</v>
      </c>
    </row>
    <row r="4531" spans="23:24">
      <c r="W4531" s="492" t="s">
        <v>1203</v>
      </c>
      <c r="X4531" t="s">
        <v>1214</v>
      </c>
    </row>
    <row r="4532" spans="23:24">
      <c r="W4532" s="492" t="s">
        <v>1203</v>
      </c>
      <c r="X4532" t="s">
        <v>1214</v>
      </c>
    </row>
    <row r="4533" spans="23:24">
      <c r="W4533" s="492" t="s">
        <v>1203</v>
      </c>
      <c r="X4533" t="s">
        <v>1214</v>
      </c>
    </row>
    <row r="4534" spans="23:24">
      <c r="W4534" s="492" t="s">
        <v>1203</v>
      </c>
      <c r="X4534" t="s">
        <v>1214</v>
      </c>
    </row>
    <row r="4535" spans="23:24">
      <c r="W4535" s="492" t="s">
        <v>1203</v>
      </c>
      <c r="X4535" t="s">
        <v>1214</v>
      </c>
    </row>
    <row r="4536" spans="23:24">
      <c r="W4536" s="492" t="s">
        <v>1203</v>
      </c>
      <c r="X4536" t="s">
        <v>1214</v>
      </c>
    </row>
    <row r="4537" spans="23:24">
      <c r="W4537" s="492" t="s">
        <v>1203</v>
      </c>
      <c r="X4537" t="s">
        <v>1214</v>
      </c>
    </row>
    <row r="4538" spans="23:24">
      <c r="W4538" s="492" t="s">
        <v>1203</v>
      </c>
      <c r="X4538" t="s">
        <v>1214</v>
      </c>
    </row>
    <row r="4539" spans="23:24">
      <c r="W4539" s="492" t="s">
        <v>1203</v>
      </c>
      <c r="X4539" t="s">
        <v>1214</v>
      </c>
    </row>
    <row r="4540" spans="23:24">
      <c r="W4540" s="492" t="s">
        <v>1203</v>
      </c>
      <c r="X4540" t="s">
        <v>1214</v>
      </c>
    </row>
    <row r="4541" spans="23:24">
      <c r="W4541" s="492" t="s">
        <v>1203</v>
      </c>
      <c r="X4541" t="s">
        <v>1214</v>
      </c>
    </row>
    <row r="4542" spans="23:24">
      <c r="W4542" s="492" t="s">
        <v>1203</v>
      </c>
      <c r="X4542" t="s">
        <v>1214</v>
      </c>
    </row>
    <row r="4543" spans="23:24">
      <c r="W4543" s="492" t="s">
        <v>1203</v>
      </c>
      <c r="X4543" t="s">
        <v>1214</v>
      </c>
    </row>
    <row r="4544" spans="23:24">
      <c r="W4544" s="492" t="s">
        <v>1203</v>
      </c>
      <c r="X4544" t="s">
        <v>1214</v>
      </c>
    </row>
    <row r="4545" spans="23:24">
      <c r="W4545" s="492" t="s">
        <v>1203</v>
      </c>
      <c r="X4545" t="s">
        <v>1214</v>
      </c>
    </row>
    <row r="4546" spans="23:24">
      <c r="W4546" s="492" t="s">
        <v>1203</v>
      </c>
      <c r="X4546" t="s">
        <v>1214</v>
      </c>
    </row>
    <row r="4547" spans="23:24">
      <c r="W4547" s="492" t="s">
        <v>1203</v>
      </c>
      <c r="X4547" t="s">
        <v>1214</v>
      </c>
    </row>
    <row r="4548" spans="23:24">
      <c r="W4548" s="492" t="s">
        <v>1203</v>
      </c>
      <c r="X4548" t="s">
        <v>1214</v>
      </c>
    </row>
    <row r="4549" spans="23:24">
      <c r="W4549" s="504"/>
    </row>
    <row r="4550" spans="23:24">
      <c r="W4550" s="492" t="s">
        <v>1203</v>
      </c>
      <c r="X4550" t="s">
        <v>1220</v>
      </c>
    </row>
    <row r="4551" spans="23:24">
      <c r="W4551" s="492" t="s">
        <v>1203</v>
      </c>
      <c r="X4551" t="s">
        <v>1220</v>
      </c>
    </row>
    <row r="4552" spans="23:24">
      <c r="W4552" s="492" t="s">
        <v>1203</v>
      </c>
      <c r="X4552" t="s">
        <v>1220</v>
      </c>
    </row>
    <row r="4553" spans="23:24">
      <c r="W4553" s="492" t="s">
        <v>1203</v>
      </c>
      <c r="X4553" t="s">
        <v>1220</v>
      </c>
    </row>
    <row r="4554" spans="23:24">
      <c r="W4554" s="492" t="s">
        <v>1203</v>
      </c>
      <c r="X4554" t="s">
        <v>1220</v>
      </c>
    </row>
    <row r="4555" spans="23:24">
      <c r="W4555" s="492" t="s">
        <v>1203</v>
      </c>
      <c r="X4555" t="s">
        <v>1220</v>
      </c>
    </row>
    <row r="4556" spans="23:24">
      <c r="W4556" s="492" t="s">
        <v>1203</v>
      </c>
      <c r="X4556" t="s">
        <v>1220</v>
      </c>
    </row>
    <row r="4557" spans="23:24">
      <c r="W4557" s="492" t="s">
        <v>1203</v>
      </c>
      <c r="X4557" t="s">
        <v>1220</v>
      </c>
    </row>
    <row r="4558" spans="23:24">
      <c r="W4558" s="492" t="s">
        <v>1203</v>
      </c>
      <c r="X4558" t="s">
        <v>1220</v>
      </c>
    </row>
    <row r="4559" spans="23:24">
      <c r="W4559" s="492" t="s">
        <v>1203</v>
      </c>
      <c r="X4559" t="s">
        <v>1220</v>
      </c>
    </row>
    <row r="4560" spans="23:24">
      <c r="W4560" s="492" t="s">
        <v>1203</v>
      </c>
      <c r="X4560" t="s">
        <v>1220</v>
      </c>
    </row>
    <row r="4561" spans="23:24">
      <c r="W4561" s="492" t="s">
        <v>1203</v>
      </c>
      <c r="X4561" t="s">
        <v>1220</v>
      </c>
    </row>
    <row r="4562" spans="23:24">
      <c r="W4562" s="492" t="s">
        <v>1203</v>
      </c>
      <c r="X4562" t="s">
        <v>1220</v>
      </c>
    </row>
    <row r="4563" spans="23:24">
      <c r="W4563" s="492" t="s">
        <v>1203</v>
      </c>
      <c r="X4563" t="s">
        <v>1220</v>
      </c>
    </row>
    <row r="4564" spans="23:24">
      <c r="W4564" s="492" t="s">
        <v>1203</v>
      </c>
      <c r="X4564" t="s">
        <v>1220</v>
      </c>
    </row>
    <row r="4565" spans="23:24">
      <c r="W4565" s="492" t="s">
        <v>1203</v>
      </c>
      <c r="X4565" t="s">
        <v>1220</v>
      </c>
    </row>
    <row r="4566" spans="23:24">
      <c r="W4566" s="492" t="s">
        <v>1203</v>
      </c>
      <c r="X4566" t="s">
        <v>1220</v>
      </c>
    </row>
    <row r="4567" spans="23:24">
      <c r="W4567" s="492" t="s">
        <v>1203</v>
      </c>
      <c r="X4567" t="s">
        <v>1220</v>
      </c>
    </row>
    <row r="4568" spans="23:24">
      <c r="W4568" s="492" t="s">
        <v>1203</v>
      </c>
      <c r="X4568" t="s">
        <v>1220</v>
      </c>
    </row>
    <row r="4569" spans="23:24">
      <c r="W4569" s="492" t="s">
        <v>1203</v>
      </c>
      <c r="X4569" t="s">
        <v>1220</v>
      </c>
    </row>
    <row r="4570" spans="23:24">
      <c r="W4570" s="492" t="s">
        <v>1203</v>
      </c>
      <c r="X4570" t="s">
        <v>1220</v>
      </c>
    </row>
    <row r="4571" spans="23:24">
      <c r="W4571" s="492" t="s">
        <v>1203</v>
      </c>
      <c r="X4571" t="s">
        <v>1220</v>
      </c>
    </row>
    <row r="4572" spans="23:24">
      <c r="W4572" s="492" t="s">
        <v>1203</v>
      </c>
      <c r="X4572" t="s">
        <v>1220</v>
      </c>
    </row>
    <row r="4573" spans="23:24">
      <c r="W4573" s="492" t="s">
        <v>1203</v>
      </c>
      <c r="X4573" t="s">
        <v>1220</v>
      </c>
    </row>
    <row r="4574" spans="23:24">
      <c r="W4574" s="492" t="s">
        <v>1203</v>
      </c>
      <c r="X4574" t="s">
        <v>1220</v>
      </c>
    </row>
    <row r="4575" spans="23:24">
      <c r="W4575" s="492" t="s">
        <v>1203</v>
      </c>
      <c r="X4575" t="s">
        <v>1220</v>
      </c>
    </row>
    <row r="4576" spans="23:24">
      <c r="W4576" s="492" t="s">
        <v>1203</v>
      </c>
      <c r="X4576" t="s">
        <v>1220</v>
      </c>
    </row>
    <row r="4577" spans="23:24">
      <c r="W4577" s="492" t="s">
        <v>1203</v>
      </c>
      <c r="X4577" t="s">
        <v>1220</v>
      </c>
    </row>
    <row r="4578" spans="23:24">
      <c r="W4578" s="492" t="s">
        <v>1203</v>
      </c>
      <c r="X4578" t="s">
        <v>1220</v>
      </c>
    </row>
    <row r="4579" spans="23:24">
      <c r="W4579" s="504"/>
    </row>
    <row r="4580" spans="23:24">
      <c r="W4580" s="492" t="s">
        <v>1203</v>
      </c>
      <c r="X4580" t="s">
        <v>103</v>
      </c>
    </row>
    <row r="4581" spans="23:24">
      <c r="W4581" s="492" t="s">
        <v>1203</v>
      </c>
      <c r="X4581" t="s">
        <v>103</v>
      </c>
    </row>
    <row r="4582" spans="23:24">
      <c r="W4582" s="492" t="s">
        <v>1203</v>
      </c>
      <c r="X4582" t="s">
        <v>103</v>
      </c>
    </row>
    <row r="4583" spans="23:24">
      <c r="W4583" s="492" t="s">
        <v>1203</v>
      </c>
      <c r="X4583" t="s">
        <v>103</v>
      </c>
    </row>
    <row r="4584" spans="23:24">
      <c r="W4584" s="492" t="s">
        <v>1203</v>
      </c>
      <c r="X4584" t="s">
        <v>103</v>
      </c>
    </row>
    <row r="4585" spans="23:24">
      <c r="W4585" s="492" t="s">
        <v>1203</v>
      </c>
      <c r="X4585" t="s">
        <v>103</v>
      </c>
    </row>
    <row r="4586" spans="23:24">
      <c r="W4586" s="492" t="s">
        <v>1203</v>
      </c>
      <c r="X4586" t="s">
        <v>103</v>
      </c>
    </row>
    <row r="4587" spans="23:24">
      <c r="W4587" s="492" t="s">
        <v>1203</v>
      </c>
      <c r="X4587" t="s">
        <v>103</v>
      </c>
    </row>
    <row r="4588" spans="23:24">
      <c r="W4588" s="492" t="s">
        <v>1203</v>
      </c>
      <c r="X4588" t="s">
        <v>103</v>
      </c>
    </row>
    <row r="4589" spans="23:24">
      <c r="W4589" s="492" t="s">
        <v>1203</v>
      </c>
      <c r="X4589" t="s">
        <v>103</v>
      </c>
    </row>
    <row r="4590" spans="23:24">
      <c r="W4590" s="492" t="s">
        <v>1203</v>
      </c>
      <c r="X4590" t="s">
        <v>103</v>
      </c>
    </row>
    <row r="4591" spans="23:24">
      <c r="W4591" s="492" t="s">
        <v>1203</v>
      </c>
      <c r="X4591" t="s">
        <v>103</v>
      </c>
    </row>
    <row r="4592" spans="23:24">
      <c r="W4592" s="492" t="s">
        <v>1203</v>
      </c>
      <c r="X4592" t="s">
        <v>103</v>
      </c>
    </row>
    <row r="4593" spans="23:24">
      <c r="W4593" s="504"/>
    </row>
    <row r="4594" spans="23:24">
      <c r="W4594" s="492" t="s">
        <v>1203</v>
      </c>
      <c r="X4594" t="s">
        <v>1275</v>
      </c>
    </row>
    <row r="4595" spans="23:24">
      <c r="W4595" s="492" t="s">
        <v>1203</v>
      </c>
      <c r="X4595" t="s">
        <v>1275</v>
      </c>
    </row>
    <row r="4596" spans="23:24">
      <c r="W4596" s="492" t="s">
        <v>1203</v>
      </c>
      <c r="X4596" t="s">
        <v>1275</v>
      </c>
    </row>
    <row r="4597" spans="23:24">
      <c r="W4597" s="492" t="s">
        <v>1203</v>
      </c>
      <c r="X4597" t="s">
        <v>1275</v>
      </c>
    </row>
    <row r="4598" spans="23:24">
      <c r="W4598" s="492" t="s">
        <v>1203</v>
      </c>
      <c r="X4598" t="s">
        <v>1275</v>
      </c>
    </row>
    <row r="4599" spans="23:24">
      <c r="W4599" s="492" t="s">
        <v>1203</v>
      </c>
      <c r="X4599" t="s">
        <v>1275</v>
      </c>
    </row>
    <row r="4600" spans="23:24">
      <c r="W4600" s="492" t="s">
        <v>1203</v>
      </c>
      <c r="X4600" t="s">
        <v>1275</v>
      </c>
    </row>
    <row r="4601" spans="23:24">
      <c r="W4601" s="492" t="s">
        <v>1203</v>
      </c>
      <c r="X4601" t="s">
        <v>1275</v>
      </c>
    </row>
    <row r="4602" spans="23:24">
      <c r="W4602" s="492" t="s">
        <v>1203</v>
      </c>
      <c r="X4602" t="s">
        <v>1275</v>
      </c>
    </row>
    <row r="4603" spans="23:24">
      <c r="W4603" s="492" t="s">
        <v>1203</v>
      </c>
      <c r="X4603" t="s">
        <v>1275</v>
      </c>
    </row>
    <row r="4604" spans="23:24">
      <c r="W4604" s="492" t="s">
        <v>1203</v>
      </c>
      <c r="X4604" t="s">
        <v>1275</v>
      </c>
    </row>
    <row r="4605" spans="23:24">
      <c r="W4605" s="492" t="s">
        <v>1203</v>
      </c>
      <c r="X4605" t="s">
        <v>1275</v>
      </c>
    </row>
    <row r="4606" spans="23:24">
      <c r="W4606" s="492" t="s">
        <v>1203</v>
      </c>
      <c r="X4606" t="s">
        <v>1275</v>
      </c>
    </row>
    <row r="4607" spans="23:24">
      <c r="W4607" s="492" t="s">
        <v>1203</v>
      </c>
      <c r="X4607" t="s">
        <v>1275</v>
      </c>
    </row>
    <row r="4608" spans="23:24">
      <c r="W4608" s="492" t="s">
        <v>1203</v>
      </c>
      <c r="X4608" t="s">
        <v>1275</v>
      </c>
    </row>
    <row r="4609" spans="23:24">
      <c r="W4609" s="492" t="s">
        <v>1203</v>
      </c>
      <c r="X4609" t="s">
        <v>1275</v>
      </c>
    </row>
    <row r="4610" spans="23:24">
      <c r="W4610" s="492" t="s">
        <v>1203</v>
      </c>
      <c r="X4610" t="s">
        <v>1275</v>
      </c>
    </row>
    <row r="4611" spans="23:24">
      <c r="W4611" s="492" t="s">
        <v>1203</v>
      </c>
      <c r="X4611" t="s">
        <v>1275</v>
      </c>
    </row>
    <row r="4612" spans="23:24">
      <c r="W4612" s="492" t="s">
        <v>1203</v>
      </c>
      <c r="X4612" t="s">
        <v>1275</v>
      </c>
    </row>
    <row r="4613" spans="23:24">
      <c r="W4613" s="492" t="s">
        <v>1203</v>
      </c>
      <c r="X4613" t="s">
        <v>1275</v>
      </c>
    </row>
    <row r="4614" spans="23:24">
      <c r="W4614" s="492" t="s">
        <v>1203</v>
      </c>
      <c r="X4614" t="s">
        <v>1275</v>
      </c>
    </row>
    <row r="4615" spans="23:24">
      <c r="W4615" s="492" t="s">
        <v>1203</v>
      </c>
      <c r="X4615" t="s">
        <v>1275</v>
      </c>
    </row>
    <row r="4616" spans="23:24">
      <c r="W4616" s="492" t="s">
        <v>1203</v>
      </c>
      <c r="X4616" t="s">
        <v>1275</v>
      </c>
    </row>
    <row r="4617" spans="23:24">
      <c r="W4617" s="492" t="s">
        <v>1203</v>
      </c>
      <c r="X4617" t="s">
        <v>1275</v>
      </c>
    </row>
    <row r="4618" spans="23:24">
      <c r="W4618" s="492" t="s">
        <v>1203</v>
      </c>
      <c r="X4618" t="s">
        <v>1275</v>
      </c>
    </row>
    <row r="4619" spans="23:24">
      <c r="W4619" s="492" t="s">
        <v>1203</v>
      </c>
      <c r="X4619" t="s">
        <v>1275</v>
      </c>
    </row>
    <row r="4620" spans="23:24">
      <c r="W4620" s="492" t="s">
        <v>1203</v>
      </c>
      <c r="X4620" t="s">
        <v>1275</v>
      </c>
    </row>
    <row r="4621" spans="23:24">
      <c r="W4621" s="492" t="s">
        <v>1203</v>
      </c>
      <c r="X4621" t="s">
        <v>1275</v>
      </c>
    </row>
    <row r="4622" spans="23:24">
      <c r="W4622" s="492" t="s">
        <v>1203</v>
      </c>
      <c r="X4622" t="s">
        <v>1275</v>
      </c>
    </row>
    <row r="4623" spans="23:24">
      <c r="W4623" s="492" t="s">
        <v>1203</v>
      </c>
      <c r="X4623" t="s">
        <v>1275</v>
      </c>
    </row>
    <row r="4624" spans="23:24">
      <c r="W4624" s="492" t="s">
        <v>1203</v>
      </c>
      <c r="X4624" t="s">
        <v>1275</v>
      </c>
    </row>
    <row r="4625" spans="23:24">
      <c r="W4625" s="492" t="s">
        <v>1203</v>
      </c>
      <c r="X4625" t="s">
        <v>1275</v>
      </c>
    </row>
    <row r="4626" spans="23:24">
      <c r="W4626" s="492" t="s">
        <v>1203</v>
      </c>
      <c r="X4626" t="s">
        <v>1275</v>
      </c>
    </row>
    <row r="4627" spans="23:24">
      <c r="W4627" s="492" t="s">
        <v>1203</v>
      </c>
      <c r="X4627" t="s">
        <v>1275</v>
      </c>
    </row>
    <row r="4628" spans="23:24">
      <c r="W4628" s="492" t="s">
        <v>1203</v>
      </c>
      <c r="X4628" t="s">
        <v>1275</v>
      </c>
    </row>
    <row r="4629" spans="23:24">
      <c r="W4629" s="492" t="s">
        <v>1203</v>
      </c>
      <c r="X4629" t="s">
        <v>1275</v>
      </c>
    </row>
    <row r="4630" spans="23:24">
      <c r="W4630" s="492" t="s">
        <v>1203</v>
      </c>
      <c r="X4630" t="s">
        <v>1275</v>
      </c>
    </row>
    <row r="4631" spans="23:24">
      <c r="W4631" s="492" t="s">
        <v>1203</v>
      </c>
      <c r="X4631" t="s">
        <v>1275</v>
      </c>
    </row>
    <row r="4632" spans="23:24">
      <c r="W4632" s="492" t="s">
        <v>1203</v>
      </c>
      <c r="X4632" t="s">
        <v>1275</v>
      </c>
    </row>
    <row r="4633" spans="23:24">
      <c r="W4633" s="492" t="s">
        <v>1203</v>
      </c>
      <c r="X4633" t="s">
        <v>1275</v>
      </c>
    </row>
    <row r="4634" spans="23:24">
      <c r="W4634" s="504"/>
    </row>
    <row r="4635" spans="23:24">
      <c r="W4635" s="492" t="s">
        <v>1203</v>
      </c>
      <c r="X4635" t="s">
        <v>1207</v>
      </c>
    </row>
    <row r="4636" spans="23:24">
      <c r="W4636" s="492" t="s">
        <v>1203</v>
      </c>
      <c r="X4636" t="s">
        <v>1207</v>
      </c>
    </row>
    <row r="4637" spans="23:24">
      <c r="W4637" s="492" t="s">
        <v>1203</v>
      </c>
      <c r="X4637" t="s">
        <v>1207</v>
      </c>
    </row>
    <row r="4638" spans="23:24">
      <c r="W4638" s="492" t="s">
        <v>1203</v>
      </c>
      <c r="X4638" t="s">
        <v>1207</v>
      </c>
    </row>
    <row r="4639" spans="23:24">
      <c r="W4639" s="492" t="s">
        <v>1203</v>
      </c>
      <c r="X4639" t="s">
        <v>1207</v>
      </c>
    </row>
    <row r="4640" spans="23:24">
      <c r="W4640" s="492" t="s">
        <v>1203</v>
      </c>
      <c r="X4640" t="s">
        <v>1207</v>
      </c>
    </row>
    <row r="4641" spans="23:25">
      <c r="W4641" s="492" t="s">
        <v>1203</v>
      </c>
      <c r="X4641" t="s">
        <v>1207</v>
      </c>
    </row>
    <row r="4642" spans="23:25">
      <c r="W4642" s="492" t="s">
        <v>1203</v>
      </c>
      <c r="X4642" t="s">
        <v>1207</v>
      </c>
    </row>
    <row r="4643" spans="23:25">
      <c r="W4643" s="492" t="s">
        <v>1203</v>
      </c>
      <c r="X4643" t="s">
        <v>1207</v>
      </c>
    </row>
    <row r="4644" spans="23:25">
      <c r="W4644" s="492" t="s">
        <v>1203</v>
      </c>
      <c r="X4644" t="s">
        <v>1207</v>
      </c>
    </row>
    <row r="4645" spans="23:25">
      <c r="W4645" s="492" t="s">
        <v>1203</v>
      </c>
      <c r="X4645" t="s">
        <v>1207</v>
      </c>
    </row>
    <row r="4646" spans="23:25">
      <c r="W4646" s="492" t="s">
        <v>1203</v>
      </c>
      <c r="X4646" t="s">
        <v>1207</v>
      </c>
    </row>
    <row r="4647" spans="23:25">
      <c r="W4647" s="492" t="s">
        <v>1203</v>
      </c>
      <c r="X4647" t="s">
        <v>1207</v>
      </c>
    </row>
    <row r="4648" spans="23:25">
      <c r="W4648" s="492" t="s">
        <v>1203</v>
      </c>
      <c r="X4648" t="s">
        <v>1207</v>
      </c>
    </row>
    <row r="4649" spans="23:25">
      <c r="W4649" s="492" t="s">
        <v>1203</v>
      </c>
      <c r="X4649" t="s">
        <v>1207</v>
      </c>
    </row>
    <row r="4650" spans="23:25">
      <c r="W4650" s="492" t="s">
        <v>1203</v>
      </c>
      <c r="X4650" t="s">
        <v>1207</v>
      </c>
    </row>
    <row r="4651" spans="23:25">
      <c r="W4651" s="492" t="s">
        <v>1203</v>
      </c>
      <c r="X4651" t="s">
        <v>1207</v>
      </c>
    </row>
    <row r="4652" spans="23:25">
      <c r="W4652" s="504"/>
    </row>
    <row r="4653" spans="23:25">
      <c r="W4653" s="492" t="s">
        <v>1203</v>
      </c>
      <c r="X4653" t="s">
        <v>1266</v>
      </c>
      <c r="Y4653" t="s">
        <v>1297</v>
      </c>
    </row>
    <row r="4654" spans="23:25">
      <c r="W4654" s="492" t="s">
        <v>1203</v>
      </c>
      <c r="X4654" t="s">
        <v>1266</v>
      </c>
      <c r="Y4654" t="s">
        <v>1297</v>
      </c>
    </row>
    <row r="4655" spans="23:25">
      <c r="W4655" s="492" t="s">
        <v>1203</v>
      </c>
      <c r="X4655" t="s">
        <v>1266</v>
      </c>
      <c r="Y4655" t="s">
        <v>1297</v>
      </c>
    </row>
    <row r="4656" spans="23:25">
      <c r="W4656" s="492" t="s">
        <v>1203</v>
      </c>
      <c r="X4656" t="s">
        <v>1266</v>
      </c>
      <c r="Y4656" t="s">
        <v>1297</v>
      </c>
    </row>
    <row r="4657" spans="23:25">
      <c r="W4657" s="492" t="s">
        <v>1203</v>
      </c>
      <c r="X4657" t="s">
        <v>1266</v>
      </c>
      <c r="Y4657" t="s">
        <v>1297</v>
      </c>
    </row>
    <row r="4658" spans="23:25">
      <c r="W4658" s="492" t="s">
        <v>1203</v>
      </c>
      <c r="X4658" t="s">
        <v>1266</v>
      </c>
      <c r="Y4658" t="s">
        <v>1297</v>
      </c>
    </row>
    <row r="4659" spans="23:25">
      <c r="W4659" s="492" t="s">
        <v>1203</v>
      </c>
      <c r="X4659" t="s">
        <v>1266</v>
      </c>
      <c r="Y4659" t="s">
        <v>1297</v>
      </c>
    </row>
    <row r="4660" spans="23:25">
      <c r="W4660" s="492" t="s">
        <v>1203</v>
      </c>
      <c r="X4660" t="s">
        <v>1266</v>
      </c>
      <c r="Y4660" t="s">
        <v>1297</v>
      </c>
    </row>
    <row r="4661" spans="23:25">
      <c r="W4661" s="492" t="s">
        <v>1203</v>
      </c>
      <c r="X4661" t="s">
        <v>1266</v>
      </c>
      <c r="Y4661" t="s">
        <v>1297</v>
      </c>
    </row>
    <row r="4662" spans="23:25">
      <c r="W4662" s="492" t="s">
        <v>1203</v>
      </c>
      <c r="X4662" t="s">
        <v>1266</v>
      </c>
      <c r="Y4662" t="s">
        <v>1297</v>
      </c>
    </row>
    <row r="4663" spans="23:25">
      <c r="W4663" s="492" t="s">
        <v>1203</v>
      </c>
      <c r="X4663" t="s">
        <v>1266</v>
      </c>
      <c r="Y4663" t="s">
        <v>1297</v>
      </c>
    </row>
    <row r="4664" spans="23:25">
      <c r="W4664" s="492" t="s">
        <v>1203</v>
      </c>
      <c r="X4664" t="s">
        <v>1266</v>
      </c>
      <c r="Y4664" t="s">
        <v>1297</v>
      </c>
    </row>
    <row r="4665" spans="23:25">
      <c r="W4665" s="492" t="s">
        <v>1203</v>
      </c>
      <c r="X4665" t="s">
        <v>1266</v>
      </c>
      <c r="Y4665" t="s">
        <v>1297</v>
      </c>
    </row>
    <row r="4666" spans="23:25">
      <c r="W4666" s="492" t="s">
        <v>1203</v>
      </c>
      <c r="X4666" t="s">
        <v>1266</v>
      </c>
      <c r="Y4666" t="s">
        <v>1297</v>
      </c>
    </row>
    <row r="4667" spans="23:25">
      <c r="W4667" s="492" t="s">
        <v>1203</v>
      </c>
      <c r="X4667" t="s">
        <v>1266</v>
      </c>
      <c r="Y4667" t="s">
        <v>1297</v>
      </c>
    </row>
    <row r="4668" spans="23:25">
      <c r="W4668" s="492" t="s">
        <v>1203</v>
      </c>
      <c r="X4668" t="s">
        <v>1266</v>
      </c>
      <c r="Y4668" t="s">
        <v>1297</v>
      </c>
    </row>
    <row r="4669" spans="23:25">
      <c r="W4669" s="492" t="s">
        <v>1203</v>
      </c>
      <c r="X4669" t="s">
        <v>1266</v>
      </c>
      <c r="Y4669" t="s">
        <v>1297</v>
      </c>
    </row>
    <row r="4670" spans="23:25">
      <c r="W4670" s="492" t="s">
        <v>1203</v>
      </c>
      <c r="X4670" t="s">
        <v>1266</v>
      </c>
      <c r="Y4670" t="s">
        <v>1297</v>
      </c>
    </row>
    <row r="4671" spans="23:25">
      <c r="W4671" s="492" t="s">
        <v>1203</v>
      </c>
      <c r="X4671" t="s">
        <v>1266</v>
      </c>
      <c r="Y4671" t="s">
        <v>1297</v>
      </c>
    </row>
    <row r="4672" spans="23:25">
      <c r="W4672" s="492" t="s">
        <v>1203</v>
      </c>
      <c r="X4672" t="s">
        <v>1266</v>
      </c>
      <c r="Y4672" t="s">
        <v>1297</v>
      </c>
    </row>
    <row r="4673" spans="23:25">
      <c r="W4673" s="492" t="s">
        <v>1203</v>
      </c>
      <c r="X4673" t="s">
        <v>1266</v>
      </c>
      <c r="Y4673" t="s">
        <v>1297</v>
      </c>
    </row>
    <row r="4674" spans="23:25">
      <c r="W4674" s="492" t="s">
        <v>1203</v>
      </c>
      <c r="X4674" t="s">
        <v>1266</v>
      </c>
      <c r="Y4674" t="s">
        <v>1297</v>
      </c>
    </row>
    <row r="4675" spans="23:25">
      <c r="W4675" s="492" t="s">
        <v>1203</v>
      </c>
      <c r="X4675" t="s">
        <v>1266</v>
      </c>
      <c r="Y4675" t="s">
        <v>1297</v>
      </c>
    </row>
    <row r="4676" spans="23:25">
      <c r="W4676" s="492" t="s">
        <v>1203</v>
      </c>
      <c r="X4676" t="s">
        <v>1266</v>
      </c>
      <c r="Y4676" t="s">
        <v>1297</v>
      </c>
    </row>
    <row r="4677" spans="23:25">
      <c r="W4677" s="504"/>
    </row>
    <row r="4678" spans="23:25">
      <c r="W4678" s="492" t="s">
        <v>1203</v>
      </c>
      <c r="X4678" t="s">
        <v>1269</v>
      </c>
      <c r="Y4678" t="s">
        <v>1298</v>
      </c>
    </row>
    <row r="4679" spans="23:25">
      <c r="W4679" s="492" t="s">
        <v>1203</v>
      </c>
      <c r="X4679" t="s">
        <v>1269</v>
      </c>
      <c r="Y4679" t="s">
        <v>1298</v>
      </c>
    </row>
    <row r="4680" spans="23:25">
      <c r="W4680" s="492" t="s">
        <v>1203</v>
      </c>
      <c r="X4680" t="s">
        <v>1269</v>
      </c>
      <c r="Y4680" t="s">
        <v>1298</v>
      </c>
    </row>
    <row r="4681" spans="23:25">
      <c r="W4681" s="492" t="s">
        <v>1203</v>
      </c>
      <c r="X4681" t="s">
        <v>1269</v>
      </c>
      <c r="Y4681" t="s">
        <v>1298</v>
      </c>
    </row>
    <row r="4682" spans="23:25">
      <c r="W4682" s="492" t="s">
        <v>1203</v>
      </c>
      <c r="X4682" t="s">
        <v>1269</v>
      </c>
      <c r="Y4682" t="s">
        <v>1298</v>
      </c>
    </row>
    <row r="4683" spans="23:25">
      <c r="W4683" s="492" t="s">
        <v>1203</v>
      </c>
      <c r="X4683" t="s">
        <v>1269</v>
      </c>
      <c r="Y4683" t="s">
        <v>1298</v>
      </c>
    </row>
    <row r="4684" spans="23:25">
      <c r="W4684" s="492" t="s">
        <v>1203</v>
      </c>
      <c r="X4684" t="s">
        <v>1269</v>
      </c>
      <c r="Y4684" t="s">
        <v>1298</v>
      </c>
    </row>
    <row r="4685" spans="23:25">
      <c r="W4685" s="492" t="s">
        <v>1203</v>
      </c>
      <c r="X4685" t="s">
        <v>1269</v>
      </c>
      <c r="Y4685" t="s">
        <v>1298</v>
      </c>
    </row>
    <row r="4686" spans="23:25">
      <c r="W4686" s="492" t="s">
        <v>1203</v>
      </c>
      <c r="X4686" t="s">
        <v>1269</v>
      </c>
      <c r="Y4686" t="s">
        <v>1298</v>
      </c>
    </row>
    <row r="4687" spans="23:25">
      <c r="W4687" s="492" t="s">
        <v>1203</v>
      </c>
      <c r="X4687" t="s">
        <v>1269</v>
      </c>
      <c r="Y4687" t="s">
        <v>1298</v>
      </c>
    </row>
    <row r="4688" spans="23:25">
      <c r="W4688" s="492" t="s">
        <v>1203</v>
      </c>
      <c r="X4688" t="s">
        <v>1269</v>
      </c>
      <c r="Y4688" t="s">
        <v>1298</v>
      </c>
    </row>
    <row r="4689" spans="23:25">
      <c r="W4689" s="492" t="s">
        <v>1203</v>
      </c>
      <c r="X4689" t="s">
        <v>1269</v>
      </c>
      <c r="Y4689" t="s">
        <v>1298</v>
      </c>
    </row>
    <row r="4690" spans="23:25">
      <c r="W4690" s="492" t="s">
        <v>1203</v>
      </c>
      <c r="X4690" t="s">
        <v>1269</v>
      </c>
      <c r="Y4690" t="s">
        <v>1298</v>
      </c>
    </row>
    <row r="4691" spans="23:25">
      <c r="W4691" s="492" t="s">
        <v>1203</v>
      </c>
      <c r="X4691" t="s">
        <v>1269</v>
      </c>
      <c r="Y4691" t="s">
        <v>1298</v>
      </c>
    </row>
    <row r="4692" spans="23:25">
      <c r="W4692" s="492" t="s">
        <v>1203</v>
      </c>
      <c r="X4692" t="s">
        <v>1269</v>
      </c>
      <c r="Y4692" t="s">
        <v>1298</v>
      </c>
    </row>
    <row r="4693" spans="23:25">
      <c r="W4693" s="492" t="s">
        <v>1203</v>
      </c>
      <c r="X4693" t="s">
        <v>1269</v>
      </c>
      <c r="Y4693" t="s">
        <v>1298</v>
      </c>
    </row>
    <row r="4694" spans="23:25">
      <c r="W4694" s="492" t="s">
        <v>1203</v>
      </c>
      <c r="X4694" t="s">
        <v>1269</v>
      </c>
      <c r="Y4694" t="s">
        <v>1298</v>
      </c>
    </row>
    <row r="4695" spans="23:25">
      <c r="W4695" s="492" t="s">
        <v>1203</v>
      </c>
      <c r="X4695" t="s">
        <v>1269</v>
      </c>
      <c r="Y4695" t="s">
        <v>1298</v>
      </c>
    </row>
    <row r="4696" spans="23:25">
      <c r="W4696" s="492" t="s">
        <v>1203</v>
      </c>
      <c r="X4696" t="s">
        <v>1269</v>
      </c>
      <c r="Y4696" t="s">
        <v>1298</v>
      </c>
    </row>
    <row r="4697" spans="23:25">
      <c r="W4697" s="492" t="s">
        <v>1203</v>
      </c>
      <c r="X4697" t="s">
        <v>1269</v>
      </c>
      <c r="Y4697" t="s">
        <v>1298</v>
      </c>
    </row>
    <row r="4698" spans="23:25">
      <c r="W4698" s="492" t="s">
        <v>1203</v>
      </c>
      <c r="X4698" t="s">
        <v>1269</v>
      </c>
      <c r="Y4698" t="s">
        <v>1298</v>
      </c>
    </row>
    <row r="4699" spans="23:25">
      <c r="W4699" s="492" t="s">
        <v>1203</v>
      </c>
      <c r="X4699" t="s">
        <v>1269</v>
      </c>
      <c r="Y4699" t="s">
        <v>1298</v>
      </c>
    </row>
    <row r="4700" spans="23:25">
      <c r="W4700" s="492" t="s">
        <v>1203</v>
      </c>
      <c r="X4700" t="s">
        <v>1269</v>
      </c>
      <c r="Y4700" t="s">
        <v>1298</v>
      </c>
    </row>
    <row r="4701" spans="23:25">
      <c r="W4701" s="492" t="s">
        <v>1203</v>
      </c>
      <c r="X4701" t="s">
        <v>1269</v>
      </c>
      <c r="Y4701" t="s">
        <v>1298</v>
      </c>
    </row>
    <row r="4702" spans="23:25">
      <c r="W4702" s="492" t="s">
        <v>1203</v>
      </c>
      <c r="X4702" t="s">
        <v>1269</v>
      </c>
      <c r="Y4702" t="s">
        <v>1298</v>
      </c>
    </row>
    <row r="4703" spans="23:25">
      <c r="W4703" s="492" t="s">
        <v>1203</v>
      </c>
      <c r="X4703" t="s">
        <v>1269</v>
      </c>
      <c r="Y4703" t="s">
        <v>1298</v>
      </c>
    </row>
    <row r="4704" spans="23:25">
      <c r="W4704" s="492" t="s">
        <v>1203</v>
      </c>
      <c r="X4704" t="s">
        <v>1269</v>
      </c>
      <c r="Y4704" t="s">
        <v>1298</v>
      </c>
    </row>
    <row r="4705" spans="23:25">
      <c r="W4705" s="492" t="s">
        <v>1203</v>
      </c>
      <c r="X4705" t="s">
        <v>1269</v>
      </c>
      <c r="Y4705" t="s">
        <v>1298</v>
      </c>
    </row>
    <row r="4706" spans="23:25">
      <c r="W4706" s="492" t="s">
        <v>1203</v>
      </c>
      <c r="X4706" t="s">
        <v>1269</v>
      </c>
      <c r="Y4706" t="s">
        <v>1298</v>
      </c>
    </row>
    <row r="4707" spans="23:25">
      <c r="W4707" s="492" t="s">
        <v>1203</v>
      </c>
      <c r="X4707" t="s">
        <v>1269</v>
      </c>
      <c r="Y4707" t="s">
        <v>1298</v>
      </c>
    </row>
    <row r="4708" spans="23:25">
      <c r="W4708" s="492" t="s">
        <v>1203</v>
      </c>
      <c r="X4708" t="s">
        <v>1269</v>
      </c>
      <c r="Y4708" t="s">
        <v>1298</v>
      </c>
    </row>
    <row r="4709" spans="23:25">
      <c r="W4709" s="504"/>
    </row>
    <row r="4710" spans="23:25">
      <c r="W4710" s="492" t="s">
        <v>1203</v>
      </c>
      <c r="X4710" t="s">
        <v>1206</v>
      </c>
    </row>
    <row r="4711" spans="23:25">
      <c r="W4711" s="492" t="s">
        <v>1203</v>
      </c>
      <c r="X4711" t="s">
        <v>1206</v>
      </c>
    </row>
    <row r="4712" spans="23:25">
      <c r="W4712" s="492" t="s">
        <v>1203</v>
      </c>
      <c r="X4712" t="s">
        <v>1206</v>
      </c>
    </row>
    <row r="4713" spans="23:25">
      <c r="W4713" s="492" t="s">
        <v>1203</v>
      </c>
      <c r="X4713" t="s">
        <v>1206</v>
      </c>
    </row>
    <row r="4714" spans="23:25">
      <c r="W4714" s="492" t="s">
        <v>1203</v>
      </c>
      <c r="X4714" t="s">
        <v>1206</v>
      </c>
    </row>
    <row r="4715" spans="23:25">
      <c r="W4715" s="492" t="s">
        <v>1203</v>
      </c>
      <c r="X4715" t="s">
        <v>1206</v>
      </c>
    </row>
    <row r="4716" spans="23:25">
      <c r="W4716" s="492" t="s">
        <v>1203</v>
      </c>
      <c r="X4716" t="s">
        <v>1206</v>
      </c>
    </row>
    <row r="4717" spans="23:25">
      <c r="W4717" s="492" t="s">
        <v>1203</v>
      </c>
      <c r="X4717" t="s">
        <v>1206</v>
      </c>
    </row>
    <row r="4718" spans="23:25">
      <c r="W4718" s="492" t="s">
        <v>1203</v>
      </c>
      <c r="X4718" t="s">
        <v>1206</v>
      </c>
    </row>
    <row r="4719" spans="23:25">
      <c r="W4719" s="492" t="s">
        <v>1203</v>
      </c>
      <c r="X4719" t="s">
        <v>1206</v>
      </c>
    </row>
    <row r="4720" spans="23:25">
      <c r="W4720" s="492" t="s">
        <v>1203</v>
      </c>
      <c r="X4720" t="s">
        <v>1206</v>
      </c>
    </row>
    <row r="4721" spans="23:24">
      <c r="W4721" s="492" t="s">
        <v>1203</v>
      </c>
      <c r="X4721" t="s">
        <v>1206</v>
      </c>
    </row>
    <row r="4722" spans="23:24">
      <c r="W4722" s="492" t="s">
        <v>1203</v>
      </c>
      <c r="X4722" t="s">
        <v>1206</v>
      </c>
    </row>
    <row r="4723" spans="23:24">
      <c r="W4723" s="492" t="s">
        <v>1203</v>
      </c>
      <c r="X4723" t="s">
        <v>1206</v>
      </c>
    </row>
    <row r="4724" spans="23:24">
      <c r="W4724" s="492" t="s">
        <v>1203</v>
      </c>
      <c r="X4724" t="s">
        <v>1206</v>
      </c>
    </row>
    <row r="4725" spans="23:24">
      <c r="W4725" s="492" t="s">
        <v>1203</v>
      </c>
      <c r="X4725" t="s">
        <v>1206</v>
      </c>
    </row>
    <row r="4726" spans="23:24">
      <c r="W4726" s="492" t="s">
        <v>1203</v>
      </c>
      <c r="X4726" t="s">
        <v>1206</v>
      </c>
    </row>
    <row r="4727" spans="23:24">
      <c r="W4727" s="492" t="s">
        <v>1203</v>
      </c>
      <c r="X4727" t="s">
        <v>1206</v>
      </c>
    </row>
    <row r="4728" spans="23:24">
      <c r="W4728" s="492" t="s">
        <v>1203</v>
      </c>
      <c r="X4728" t="s">
        <v>1206</v>
      </c>
    </row>
    <row r="4729" spans="23:24">
      <c r="W4729" s="492" t="s">
        <v>1203</v>
      </c>
      <c r="X4729" t="s">
        <v>1206</v>
      </c>
    </row>
    <row r="4730" spans="23:24">
      <c r="W4730" s="492" t="s">
        <v>1203</v>
      </c>
      <c r="X4730" t="s">
        <v>1206</v>
      </c>
    </row>
    <row r="4731" spans="23:24">
      <c r="W4731" s="492" t="s">
        <v>1203</v>
      </c>
      <c r="X4731" t="s">
        <v>1206</v>
      </c>
    </row>
    <row r="4732" spans="23:24">
      <c r="W4732" s="492" t="s">
        <v>1203</v>
      </c>
      <c r="X4732" t="s">
        <v>1206</v>
      </c>
    </row>
    <row r="4733" spans="23:24">
      <c r="W4733" s="492" t="s">
        <v>1203</v>
      </c>
      <c r="X4733" t="s">
        <v>1206</v>
      </c>
    </row>
    <row r="4734" spans="23:24">
      <c r="W4734" s="492" t="s">
        <v>1203</v>
      </c>
      <c r="X4734" t="s">
        <v>1206</v>
      </c>
    </row>
    <row r="4735" spans="23:24">
      <c r="W4735" s="492" t="s">
        <v>1203</v>
      </c>
      <c r="X4735" t="s">
        <v>1206</v>
      </c>
    </row>
    <row r="4736" spans="23:24">
      <c r="W4736" s="492" t="s">
        <v>1203</v>
      </c>
      <c r="X4736" t="s">
        <v>1206</v>
      </c>
    </row>
    <row r="4737" spans="23:24">
      <c r="W4737" s="492" t="s">
        <v>1203</v>
      </c>
      <c r="X4737" t="s">
        <v>1206</v>
      </c>
    </row>
    <row r="4738" spans="23:24">
      <c r="W4738" s="492" t="s">
        <v>1203</v>
      </c>
      <c r="X4738" t="s">
        <v>1206</v>
      </c>
    </row>
    <row r="4739" spans="23:24">
      <c r="W4739" s="492" t="s">
        <v>1203</v>
      </c>
      <c r="X4739" t="s">
        <v>1206</v>
      </c>
    </row>
    <row r="4740" spans="23:24">
      <c r="W4740" s="492" t="s">
        <v>1203</v>
      </c>
      <c r="X4740" t="s">
        <v>1206</v>
      </c>
    </row>
    <row r="4741" spans="23:24">
      <c r="W4741" s="492" t="s">
        <v>1203</v>
      </c>
      <c r="X4741" t="s">
        <v>1206</v>
      </c>
    </row>
    <row r="4742" spans="23:24">
      <c r="W4742" s="492" t="s">
        <v>1203</v>
      </c>
      <c r="X4742" t="s">
        <v>1206</v>
      </c>
    </row>
    <row r="4743" spans="23:24">
      <c r="W4743" s="492" t="s">
        <v>1203</v>
      </c>
      <c r="X4743" t="s">
        <v>1206</v>
      </c>
    </row>
    <row r="4744" spans="23:24">
      <c r="W4744" s="492" t="s">
        <v>1203</v>
      </c>
      <c r="X4744" t="s">
        <v>1206</v>
      </c>
    </row>
    <row r="4745" spans="23:24">
      <c r="W4745" s="492" t="s">
        <v>1203</v>
      </c>
      <c r="X4745" t="s">
        <v>1206</v>
      </c>
    </row>
    <row r="4746" spans="23:24">
      <c r="W4746" s="492" t="s">
        <v>1203</v>
      </c>
      <c r="X4746" t="s">
        <v>1206</v>
      </c>
    </row>
    <row r="4747" spans="23:24">
      <c r="W4747" s="492" t="s">
        <v>1203</v>
      </c>
      <c r="X4747" t="s">
        <v>1206</v>
      </c>
    </row>
    <row r="4748" spans="23:24">
      <c r="W4748" s="492" t="s">
        <v>1203</v>
      </c>
      <c r="X4748" t="s">
        <v>1206</v>
      </c>
    </row>
    <row r="4749" spans="23:24">
      <c r="W4749" s="492" t="s">
        <v>1203</v>
      </c>
      <c r="X4749" t="s">
        <v>1206</v>
      </c>
    </row>
    <row r="4750" spans="23:24">
      <c r="W4750" s="492" t="s">
        <v>1203</v>
      </c>
      <c r="X4750" t="s">
        <v>1206</v>
      </c>
    </row>
    <row r="4751" spans="23:24">
      <c r="W4751" s="504"/>
    </row>
    <row r="4752" spans="23:24">
      <c r="W4752" s="499" t="s">
        <v>1203</v>
      </c>
      <c r="X4752" t="s">
        <v>1231</v>
      </c>
    </row>
    <row r="4753" spans="23:24">
      <c r="W4753" s="499" t="s">
        <v>1203</v>
      </c>
      <c r="X4753" t="s">
        <v>1231</v>
      </c>
    </row>
    <row r="4754" spans="23:24">
      <c r="W4754" s="499" t="s">
        <v>1203</v>
      </c>
      <c r="X4754" t="s">
        <v>1231</v>
      </c>
    </row>
    <row r="4755" spans="23:24">
      <c r="W4755" s="499" t="s">
        <v>1203</v>
      </c>
      <c r="X4755" t="s">
        <v>1231</v>
      </c>
    </row>
    <row r="4756" spans="23:24">
      <c r="W4756" s="499" t="s">
        <v>1203</v>
      </c>
      <c r="X4756" t="s">
        <v>1231</v>
      </c>
    </row>
    <row r="4757" spans="23:24">
      <c r="W4757" s="499" t="s">
        <v>1203</v>
      </c>
      <c r="X4757" t="s">
        <v>1231</v>
      </c>
    </row>
    <row r="4758" spans="23:24">
      <c r="W4758" s="499" t="s">
        <v>1203</v>
      </c>
      <c r="X4758" t="s">
        <v>1231</v>
      </c>
    </row>
    <row r="4759" spans="23:24">
      <c r="W4759" s="499" t="s">
        <v>1203</v>
      </c>
      <c r="X4759" t="s">
        <v>1231</v>
      </c>
    </row>
    <row r="4760" spans="23:24">
      <c r="W4760" s="499" t="s">
        <v>1203</v>
      </c>
      <c r="X4760" t="s">
        <v>1231</v>
      </c>
    </row>
    <row r="4761" spans="23:24">
      <c r="W4761" s="499" t="s">
        <v>1203</v>
      </c>
      <c r="X4761" t="s">
        <v>1231</v>
      </c>
    </row>
    <row r="4762" spans="23:24">
      <c r="W4762" s="499" t="s">
        <v>1203</v>
      </c>
      <c r="X4762" t="s">
        <v>1231</v>
      </c>
    </row>
    <row r="4763" spans="23:24">
      <c r="W4763" s="499" t="s">
        <v>1203</v>
      </c>
      <c r="X4763" t="s">
        <v>1231</v>
      </c>
    </row>
    <row r="4764" spans="23:24">
      <c r="W4764" s="499" t="s">
        <v>1203</v>
      </c>
      <c r="X4764" t="s">
        <v>1231</v>
      </c>
    </row>
    <row r="4765" spans="23:24">
      <c r="W4765" s="499" t="s">
        <v>1203</v>
      </c>
      <c r="X4765" t="s">
        <v>1231</v>
      </c>
    </row>
    <row r="4766" spans="23:24">
      <c r="W4766" s="499" t="s">
        <v>1203</v>
      </c>
      <c r="X4766" t="s">
        <v>1231</v>
      </c>
    </row>
    <row r="4767" spans="23:24">
      <c r="W4767" s="499" t="s">
        <v>1203</v>
      </c>
      <c r="X4767" t="s">
        <v>1231</v>
      </c>
    </row>
    <row r="4768" spans="23:24">
      <c r="W4768" s="499" t="s">
        <v>1203</v>
      </c>
      <c r="X4768" t="s">
        <v>1231</v>
      </c>
    </row>
    <row r="4769" spans="23:24">
      <c r="W4769" s="499" t="s">
        <v>1203</v>
      </c>
      <c r="X4769" t="s">
        <v>1231</v>
      </c>
    </row>
    <row r="4770" spans="23:24">
      <c r="W4770" s="499" t="s">
        <v>1203</v>
      </c>
      <c r="X4770" t="s">
        <v>1231</v>
      </c>
    </row>
    <row r="4771" spans="23:24">
      <c r="W4771" s="499" t="s">
        <v>1203</v>
      </c>
      <c r="X4771" t="s">
        <v>1231</v>
      </c>
    </row>
    <row r="4772" spans="23:24">
      <c r="W4772" s="499" t="s">
        <v>1203</v>
      </c>
      <c r="X4772" t="s">
        <v>1231</v>
      </c>
    </row>
    <row r="4773" spans="23:24">
      <c r="W4773" s="499" t="s">
        <v>1203</v>
      </c>
      <c r="X4773" t="s">
        <v>1231</v>
      </c>
    </row>
    <row r="4774" spans="23:24">
      <c r="W4774" s="499" t="s">
        <v>1203</v>
      </c>
      <c r="X4774" t="s">
        <v>1231</v>
      </c>
    </row>
    <row r="4775" spans="23:24">
      <c r="W4775" s="499" t="s">
        <v>1203</v>
      </c>
      <c r="X4775" t="s">
        <v>1231</v>
      </c>
    </row>
    <row r="4776" spans="23:24">
      <c r="W4776" s="499" t="s">
        <v>1203</v>
      </c>
      <c r="X4776" t="s">
        <v>1231</v>
      </c>
    </row>
    <row r="4777" spans="23:24">
      <c r="W4777" s="499" t="s">
        <v>1203</v>
      </c>
      <c r="X4777" t="s">
        <v>1231</v>
      </c>
    </row>
    <row r="4778" spans="23:24">
      <c r="W4778" s="499" t="s">
        <v>1203</v>
      </c>
      <c r="X4778" t="s">
        <v>1231</v>
      </c>
    </row>
    <row r="4779" spans="23:24">
      <c r="W4779" s="499" t="s">
        <v>1203</v>
      </c>
      <c r="X4779" t="s">
        <v>1231</v>
      </c>
    </row>
    <row r="4780" spans="23:24">
      <c r="W4780" s="499" t="s">
        <v>1203</v>
      </c>
      <c r="X4780" t="s">
        <v>1231</v>
      </c>
    </row>
    <row r="4781" spans="23:24">
      <c r="W4781" s="507"/>
    </row>
    <row r="4782" spans="23:24">
      <c r="W4782" s="499" t="s">
        <v>1203</v>
      </c>
      <c r="X4782" t="s">
        <v>1217</v>
      </c>
    </row>
    <row r="4783" spans="23:24">
      <c r="W4783" s="499" t="s">
        <v>1203</v>
      </c>
      <c r="X4783" t="s">
        <v>1217</v>
      </c>
    </row>
    <row r="4784" spans="23:24">
      <c r="W4784" s="499" t="s">
        <v>1203</v>
      </c>
      <c r="X4784" t="s">
        <v>1217</v>
      </c>
    </row>
    <row r="4785" spans="23:24">
      <c r="W4785" s="499" t="s">
        <v>1203</v>
      </c>
      <c r="X4785" t="s">
        <v>1217</v>
      </c>
    </row>
    <row r="4786" spans="23:24">
      <c r="W4786" s="499" t="s">
        <v>1203</v>
      </c>
      <c r="X4786" t="s">
        <v>1217</v>
      </c>
    </row>
    <row r="4787" spans="23:24">
      <c r="W4787" s="499" t="s">
        <v>1203</v>
      </c>
      <c r="X4787" t="s">
        <v>1217</v>
      </c>
    </row>
    <row r="4788" spans="23:24">
      <c r="W4788" s="499" t="s">
        <v>1203</v>
      </c>
      <c r="X4788" t="s">
        <v>1217</v>
      </c>
    </row>
    <row r="4789" spans="23:24">
      <c r="W4789" s="499" t="s">
        <v>1203</v>
      </c>
      <c r="X4789" t="s">
        <v>1217</v>
      </c>
    </row>
    <row r="4790" spans="23:24">
      <c r="W4790" s="499" t="s">
        <v>1203</v>
      </c>
      <c r="X4790" t="s">
        <v>1217</v>
      </c>
    </row>
    <row r="4791" spans="23:24">
      <c r="W4791" s="499" t="s">
        <v>1203</v>
      </c>
      <c r="X4791" t="s">
        <v>1217</v>
      </c>
    </row>
    <row r="4792" spans="23:24">
      <c r="W4792" s="499" t="s">
        <v>1203</v>
      </c>
      <c r="X4792" t="s">
        <v>1217</v>
      </c>
    </row>
    <row r="4793" spans="23:24">
      <c r="W4793" s="499" t="s">
        <v>1203</v>
      </c>
      <c r="X4793" t="s">
        <v>1217</v>
      </c>
    </row>
    <row r="4794" spans="23:24">
      <c r="W4794" s="499" t="s">
        <v>1203</v>
      </c>
      <c r="X4794" t="s">
        <v>1217</v>
      </c>
    </row>
    <row r="4795" spans="23:24">
      <c r="W4795" s="499" t="s">
        <v>1203</v>
      </c>
      <c r="X4795" t="s">
        <v>1217</v>
      </c>
    </row>
    <row r="4796" spans="23:24">
      <c r="W4796" s="499" t="s">
        <v>1203</v>
      </c>
      <c r="X4796" t="s">
        <v>1217</v>
      </c>
    </row>
    <row r="4797" spans="23:24">
      <c r="W4797" s="499" t="s">
        <v>1203</v>
      </c>
      <c r="X4797" t="s">
        <v>1217</v>
      </c>
    </row>
    <row r="4798" spans="23:24">
      <c r="W4798" s="499" t="s">
        <v>1203</v>
      </c>
      <c r="X4798" t="s">
        <v>1217</v>
      </c>
    </row>
    <row r="4799" spans="23:24">
      <c r="W4799" s="499" t="s">
        <v>1203</v>
      </c>
      <c r="X4799" t="s">
        <v>1217</v>
      </c>
    </row>
    <row r="4800" spans="23:24">
      <c r="W4800" s="499" t="s">
        <v>1203</v>
      </c>
      <c r="X4800" t="s">
        <v>1217</v>
      </c>
    </row>
    <row r="4801" spans="23:24">
      <c r="W4801" s="499" t="s">
        <v>1203</v>
      </c>
      <c r="X4801" t="s">
        <v>1217</v>
      </c>
    </row>
    <row r="4802" spans="23:24">
      <c r="W4802" s="499" t="s">
        <v>1203</v>
      </c>
      <c r="X4802" t="s">
        <v>1217</v>
      </c>
    </row>
    <row r="4803" spans="23:24">
      <c r="W4803" s="499" t="s">
        <v>1203</v>
      </c>
      <c r="X4803" t="s">
        <v>1217</v>
      </c>
    </row>
    <row r="4804" spans="23:24">
      <c r="W4804" s="499" t="s">
        <v>1203</v>
      </c>
      <c r="X4804" t="s">
        <v>1217</v>
      </c>
    </row>
    <row r="4805" spans="23:24">
      <c r="W4805" s="499" t="s">
        <v>1203</v>
      </c>
      <c r="X4805" t="s">
        <v>1217</v>
      </c>
    </row>
    <row r="4806" spans="23:24">
      <c r="W4806" s="499" t="s">
        <v>1203</v>
      </c>
      <c r="X4806" t="s">
        <v>1217</v>
      </c>
    </row>
    <row r="4807" spans="23:24">
      <c r="W4807" s="499" t="s">
        <v>1203</v>
      </c>
      <c r="X4807" t="s">
        <v>1217</v>
      </c>
    </row>
    <row r="4808" spans="23:24">
      <c r="W4808" s="499" t="s">
        <v>1203</v>
      </c>
      <c r="X4808" t="s">
        <v>1217</v>
      </c>
    </row>
    <row r="4809" spans="23:24">
      <c r="W4809" s="499" t="s">
        <v>1203</v>
      </c>
      <c r="X4809" t="s">
        <v>1217</v>
      </c>
    </row>
    <row r="4810" spans="23:24">
      <c r="W4810" s="499" t="s">
        <v>1203</v>
      </c>
      <c r="X4810" t="s">
        <v>1217</v>
      </c>
    </row>
    <row r="4811" spans="23:24">
      <c r="W4811" s="499" t="s">
        <v>1203</v>
      </c>
      <c r="X4811" t="s">
        <v>1217</v>
      </c>
    </row>
    <row r="4812" spans="23:24">
      <c r="W4812" s="499" t="s">
        <v>1203</v>
      </c>
      <c r="X4812" t="s">
        <v>1217</v>
      </c>
    </row>
    <row r="4813" spans="23:24">
      <c r="W4813" s="499" t="s">
        <v>1203</v>
      </c>
      <c r="X4813" t="s">
        <v>1217</v>
      </c>
    </row>
    <row r="4814" spans="23:24">
      <c r="W4814" s="499" t="s">
        <v>1203</v>
      </c>
      <c r="X4814" t="s">
        <v>1217</v>
      </c>
    </row>
    <row r="4815" spans="23:24">
      <c r="W4815" s="499" t="s">
        <v>1203</v>
      </c>
      <c r="X4815" t="s">
        <v>1217</v>
      </c>
    </row>
    <row r="4816" spans="23:24">
      <c r="W4816" s="499" t="s">
        <v>1203</v>
      </c>
      <c r="X4816" t="s">
        <v>1217</v>
      </c>
    </row>
    <row r="4817" spans="23:25">
      <c r="W4817" s="499" t="s">
        <v>1203</v>
      </c>
      <c r="X4817" t="s">
        <v>1217</v>
      </c>
    </row>
    <row r="4818" spans="23:25">
      <c r="W4818" s="507"/>
    </row>
    <row r="4819" spans="23:25">
      <c r="W4819" s="492" t="s">
        <v>1203</v>
      </c>
      <c r="X4819" t="s">
        <v>1267</v>
      </c>
      <c r="Y4819" t="s">
        <v>1299</v>
      </c>
    </row>
    <row r="4820" spans="23:25">
      <c r="W4820" s="492" t="s">
        <v>1203</v>
      </c>
      <c r="X4820" t="s">
        <v>1267</v>
      </c>
      <c r="Y4820" t="s">
        <v>1299</v>
      </c>
    </row>
    <row r="4821" spans="23:25">
      <c r="W4821" s="492" t="s">
        <v>1203</v>
      </c>
      <c r="X4821" t="s">
        <v>1267</v>
      </c>
      <c r="Y4821" t="s">
        <v>1299</v>
      </c>
    </row>
    <row r="4822" spans="23:25">
      <c r="W4822" s="492" t="s">
        <v>1203</v>
      </c>
      <c r="X4822" t="s">
        <v>1267</v>
      </c>
      <c r="Y4822" t="s">
        <v>1299</v>
      </c>
    </row>
    <row r="4823" spans="23:25">
      <c r="W4823" s="492" t="s">
        <v>1203</v>
      </c>
      <c r="X4823" t="s">
        <v>1267</v>
      </c>
      <c r="Y4823" t="s">
        <v>1299</v>
      </c>
    </row>
    <row r="4824" spans="23:25">
      <c r="W4824" s="492" t="s">
        <v>1203</v>
      </c>
      <c r="X4824" t="s">
        <v>1267</v>
      </c>
      <c r="Y4824" t="s">
        <v>1299</v>
      </c>
    </row>
    <row r="4825" spans="23:25">
      <c r="W4825" s="492" t="s">
        <v>1203</v>
      </c>
      <c r="X4825" t="s">
        <v>1267</v>
      </c>
      <c r="Y4825" t="s">
        <v>1299</v>
      </c>
    </row>
    <row r="4826" spans="23:25">
      <c r="W4826" s="492" t="s">
        <v>1203</v>
      </c>
      <c r="X4826" t="s">
        <v>1267</v>
      </c>
      <c r="Y4826" t="s">
        <v>1299</v>
      </c>
    </row>
    <row r="4827" spans="23:25">
      <c r="W4827" s="492" t="s">
        <v>1203</v>
      </c>
      <c r="X4827" t="s">
        <v>1267</v>
      </c>
      <c r="Y4827" t="s">
        <v>1299</v>
      </c>
    </row>
    <row r="4828" spans="23:25">
      <c r="W4828" s="492" t="s">
        <v>1203</v>
      </c>
      <c r="X4828" t="s">
        <v>1267</v>
      </c>
      <c r="Y4828" t="s">
        <v>1299</v>
      </c>
    </row>
    <row r="4829" spans="23:25">
      <c r="W4829" s="492" t="s">
        <v>1203</v>
      </c>
      <c r="X4829" t="s">
        <v>1267</v>
      </c>
      <c r="Y4829" t="s">
        <v>1299</v>
      </c>
    </row>
    <row r="4830" spans="23:25">
      <c r="W4830" s="492" t="s">
        <v>1203</v>
      </c>
      <c r="X4830" t="s">
        <v>1267</v>
      </c>
      <c r="Y4830" t="s">
        <v>1299</v>
      </c>
    </row>
    <row r="4831" spans="23:25">
      <c r="W4831" s="492" t="s">
        <v>1203</v>
      </c>
      <c r="X4831" t="s">
        <v>1267</v>
      </c>
      <c r="Y4831" t="s">
        <v>1299</v>
      </c>
    </row>
    <row r="4832" spans="23:25">
      <c r="W4832" s="492" t="s">
        <v>1203</v>
      </c>
      <c r="X4832" t="s">
        <v>1267</v>
      </c>
      <c r="Y4832" t="s">
        <v>1299</v>
      </c>
    </row>
    <row r="4833" spans="23:25">
      <c r="W4833" s="492" t="s">
        <v>1203</v>
      </c>
      <c r="X4833" t="s">
        <v>1267</v>
      </c>
      <c r="Y4833" t="s">
        <v>1299</v>
      </c>
    </row>
    <row r="4834" spans="23:25">
      <c r="W4834" s="492" t="s">
        <v>1203</v>
      </c>
      <c r="X4834" t="s">
        <v>1267</v>
      </c>
      <c r="Y4834" t="s">
        <v>1299</v>
      </c>
    </row>
    <row r="4835" spans="23:25">
      <c r="W4835" s="492" t="s">
        <v>1203</v>
      </c>
      <c r="X4835" t="s">
        <v>1267</v>
      </c>
      <c r="Y4835" t="s">
        <v>1299</v>
      </c>
    </row>
    <row r="4836" spans="23:25">
      <c r="W4836" s="492" t="s">
        <v>1203</v>
      </c>
      <c r="X4836" t="s">
        <v>1267</v>
      </c>
      <c r="Y4836" t="s">
        <v>1299</v>
      </c>
    </row>
    <row r="4837" spans="23:25">
      <c r="W4837" s="492" t="s">
        <v>1203</v>
      </c>
      <c r="X4837" t="s">
        <v>1267</v>
      </c>
      <c r="Y4837" t="s">
        <v>1299</v>
      </c>
    </row>
    <row r="4838" spans="23:25">
      <c r="W4838" s="492" t="s">
        <v>1203</v>
      </c>
      <c r="X4838" t="s">
        <v>1267</v>
      </c>
      <c r="Y4838" t="s">
        <v>1299</v>
      </c>
    </row>
    <row r="4839" spans="23:25">
      <c r="W4839" s="492" t="s">
        <v>1203</v>
      </c>
      <c r="X4839" t="s">
        <v>1267</v>
      </c>
      <c r="Y4839" t="s">
        <v>1299</v>
      </c>
    </row>
    <row r="4840" spans="23:25">
      <c r="W4840" s="492" t="s">
        <v>1203</v>
      </c>
      <c r="X4840" t="s">
        <v>1267</v>
      </c>
      <c r="Y4840" t="s">
        <v>1299</v>
      </c>
    </row>
    <row r="4841" spans="23:25">
      <c r="W4841" s="492" t="s">
        <v>1203</v>
      </c>
      <c r="X4841" t="s">
        <v>1267</v>
      </c>
      <c r="Y4841" t="s">
        <v>1299</v>
      </c>
    </row>
    <row r="4842" spans="23:25">
      <c r="W4842" s="492" t="s">
        <v>1203</v>
      </c>
      <c r="X4842" t="s">
        <v>1267</v>
      </c>
      <c r="Y4842" t="s">
        <v>1299</v>
      </c>
    </row>
    <row r="4843" spans="23:25">
      <c r="W4843" s="492" t="s">
        <v>1203</v>
      </c>
      <c r="X4843" t="s">
        <v>1267</v>
      </c>
      <c r="Y4843" t="s">
        <v>1299</v>
      </c>
    </row>
    <row r="4844" spans="23:25">
      <c r="W4844" s="492" t="s">
        <v>1203</v>
      </c>
      <c r="X4844" t="s">
        <v>1267</v>
      </c>
      <c r="Y4844" t="s">
        <v>1299</v>
      </c>
    </row>
    <row r="4845" spans="23:25">
      <c r="W4845" s="492" t="s">
        <v>1203</v>
      </c>
      <c r="X4845" t="s">
        <v>1267</v>
      </c>
      <c r="Y4845" t="s">
        <v>1299</v>
      </c>
    </row>
    <row r="4846" spans="23:25">
      <c r="W4846" s="492" t="s">
        <v>1203</v>
      </c>
      <c r="X4846" t="s">
        <v>1267</v>
      </c>
      <c r="Y4846" t="s">
        <v>1299</v>
      </c>
    </row>
    <row r="4847" spans="23:25">
      <c r="W4847" s="492" t="s">
        <v>1203</v>
      </c>
      <c r="X4847" t="s">
        <v>1267</v>
      </c>
      <c r="Y4847" t="s">
        <v>1299</v>
      </c>
    </row>
    <row r="4848" spans="23:25">
      <c r="W4848" s="492" t="s">
        <v>1203</v>
      </c>
      <c r="X4848" t="s">
        <v>1267</v>
      </c>
      <c r="Y4848" t="s">
        <v>1299</v>
      </c>
    </row>
    <row r="4849" spans="23:25">
      <c r="W4849" s="492" t="s">
        <v>1203</v>
      </c>
      <c r="X4849" t="s">
        <v>1267</v>
      </c>
      <c r="Y4849" t="s">
        <v>1299</v>
      </c>
    </row>
    <row r="4850" spans="23:25">
      <c r="W4850" s="492" t="s">
        <v>1203</v>
      </c>
      <c r="X4850" t="s">
        <v>1267</v>
      </c>
      <c r="Y4850" t="s">
        <v>1299</v>
      </c>
    </row>
    <row r="4851" spans="23:25">
      <c r="W4851" s="492" t="s">
        <v>1203</v>
      </c>
      <c r="X4851" t="s">
        <v>1267</v>
      </c>
      <c r="Y4851" t="s">
        <v>1299</v>
      </c>
    </row>
    <row r="4852" spans="23:25">
      <c r="W4852" s="492" t="s">
        <v>1203</v>
      </c>
      <c r="X4852" t="s">
        <v>1267</v>
      </c>
      <c r="Y4852" t="s">
        <v>1299</v>
      </c>
    </row>
    <row r="4853" spans="23:25">
      <c r="W4853" s="492" t="s">
        <v>1203</v>
      </c>
      <c r="X4853" t="s">
        <v>1267</v>
      </c>
      <c r="Y4853" t="s">
        <v>1299</v>
      </c>
    </row>
    <row r="4854" spans="23:25">
      <c r="W4854" s="492" t="s">
        <v>1203</v>
      </c>
      <c r="X4854" t="s">
        <v>1267</v>
      </c>
      <c r="Y4854" t="s">
        <v>1299</v>
      </c>
    </row>
    <row r="4855" spans="23:25">
      <c r="W4855" s="504"/>
    </row>
    <row r="4856" spans="23:25">
      <c r="W4856" s="492" t="s">
        <v>1203</v>
      </c>
      <c r="X4856" t="s">
        <v>1234</v>
      </c>
    </row>
    <row r="4857" spans="23:25">
      <c r="W4857" s="492" t="s">
        <v>1203</v>
      </c>
      <c r="X4857" t="s">
        <v>1234</v>
      </c>
    </row>
    <row r="4858" spans="23:25">
      <c r="W4858" s="492" t="s">
        <v>1203</v>
      </c>
      <c r="X4858" t="s">
        <v>1234</v>
      </c>
    </row>
    <row r="4859" spans="23:25">
      <c r="W4859" s="492" t="s">
        <v>1203</v>
      </c>
      <c r="X4859" t="s">
        <v>1234</v>
      </c>
    </row>
    <row r="4860" spans="23:25">
      <c r="W4860" s="492" t="s">
        <v>1203</v>
      </c>
      <c r="X4860" t="s">
        <v>1234</v>
      </c>
    </row>
    <row r="4861" spans="23:25">
      <c r="W4861" s="492" t="s">
        <v>1203</v>
      </c>
      <c r="X4861" t="s">
        <v>1234</v>
      </c>
    </row>
    <row r="4862" spans="23:25">
      <c r="W4862" s="492" t="s">
        <v>1203</v>
      </c>
      <c r="X4862" t="s">
        <v>1234</v>
      </c>
    </row>
    <row r="4863" spans="23:25">
      <c r="W4863" s="492" t="s">
        <v>1203</v>
      </c>
      <c r="X4863" t="s">
        <v>1234</v>
      </c>
    </row>
    <row r="4864" spans="23:25">
      <c r="W4864" s="492" t="s">
        <v>1203</v>
      </c>
      <c r="X4864" t="s">
        <v>1234</v>
      </c>
    </row>
    <row r="4865" spans="23:24">
      <c r="W4865" s="492" t="s">
        <v>1203</v>
      </c>
      <c r="X4865" t="s">
        <v>1234</v>
      </c>
    </row>
    <row r="4866" spans="23:24">
      <c r="W4866" s="492" t="s">
        <v>1203</v>
      </c>
      <c r="X4866" t="s">
        <v>1234</v>
      </c>
    </row>
    <row r="4867" spans="23:24">
      <c r="W4867" s="492" t="s">
        <v>1203</v>
      </c>
      <c r="X4867" t="s">
        <v>1234</v>
      </c>
    </row>
    <row r="4868" spans="23:24">
      <c r="W4868" s="492" t="s">
        <v>1203</v>
      </c>
      <c r="X4868" t="s">
        <v>1234</v>
      </c>
    </row>
    <row r="4869" spans="23:24">
      <c r="W4869" s="492" t="s">
        <v>1203</v>
      </c>
      <c r="X4869" t="s">
        <v>1234</v>
      </c>
    </row>
    <row r="4870" spans="23:24">
      <c r="W4870" s="492" t="s">
        <v>1203</v>
      </c>
      <c r="X4870" t="s">
        <v>1234</v>
      </c>
    </row>
    <row r="4871" spans="23:24">
      <c r="W4871" s="492" t="s">
        <v>1203</v>
      </c>
      <c r="X4871" t="s">
        <v>1234</v>
      </c>
    </row>
    <row r="4872" spans="23:24">
      <c r="W4872" s="492" t="s">
        <v>1203</v>
      </c>
      <c r="X4872" t="s">
        <v>1234</v>
      </c>
    </row>
    <row r="4873" spans="23:24">
      <c r="W4873" s="492" t="s">
        <v>1203</v>
      </c>
      <c r="X4873" t="s">
        <v>1234</v>
      </c>
    </row>
    <row r="4874" spans="23:24">
      <c r="W4874" s="492" t="s">
        <v>1203</v>
      </c>
      <c r="X4874" t="s">
        <v>1234</v>
      </c>
    </row>
    <row r="4875" spans="23:24">
      <c r="W4875" s="492" t="s">
        <v>1203</v>
      </c>
      <c r="X4875" t="s">
        <v>1234</v>
      </c>
    </row>
    <row r="4876" spans="23:24">
      <c r="W4876" s="492" t="s">
        <v>1203</v>
      </c>
      <c r="X4876" t="s">
        <v>1234</v>
      </c>
    </row>
    <row r="4877" spans="23:24">
      <c r="W4877" s="492" t="s">
        <v>1203</v>
      </c>
      <c r="X4877" t="s">
        <v>1234</v>
      </c>
    </row>
    <row r="4878" spans="23:24">
      <c r="W4878" s="492" t="s">
        <v>1203</v>
      </c>
      <c r="X4878" t="s">
        <v>1234</v>
      </c>
    </row>
    <row r="4879" spans="23:24">
      <c r="W4879" s="492" t="s">
        <v>1203</v>
      </c>
      <c r="X4879" t="s">
        <v>1234</v>
      </c>
    </row>
    <row r="4880" spans="23:24">
      <c r="W4880" s="492" t="s">
        <v>1203</v>
      </c>
      <c r="X4880" t="s">
        <v>1234</v>
      </c>
    </row>
    <row r="4881" spans="23:24">
      <c r="W4881" s="492" t="s">
        <v>1203</v>
      </c>
      <c r="X4881" t="s">
        <v>1234</v>
      </c>
    </row>
    <row r="4882" spans="23:24">
      <c r="W4882" s="492" t="s">
        <v>1203</v>
      </c>
      <c r="X4882" t="s">
        <v>1234</v>
      </c>
    </row>
    <row r="4883" spans="23:24">
      <c r="W4883" s="492" t="s">
        <v>1203</v>
      </c>
      <c r="X4883" t="s">
        <v>1234</v>
      </c>
    </row>
    <row r="4884" spans="23:24">
      <c r="W4884" s="492" t="s">
        <v>1203</v>
      </c>
      <c r="X4884" t="s">
        <v>1234</v>
      </c>
    </row>
    <row r="4885" spans="23:24">
      <c r="W4885" s="492" t="s">
        <v>1203</v>
      </c>
      <c r="X4885" t="s">
        <v>1234</v>
      </c>
    </row>
    <row r="4886" spans="23:24">
      <c r="W4886" s="492" t="s">
        <v>1203</v>
      </c>
      <c r="X4886" t="s">
        <v>1234</v>
      </c>
    </row>
    <row r="4887" spans="23:24">
      <c r="W4887" s="492" t="s">
        <v>1203</v>
      </c>
      <c r="X4887" t="s">
        <v>1234</v>
      </c>
    </row>
    <row r="4888" spans="23:24">
      <c r="W4888" s="492" t="s">
        <v>1203</v>
      </c>
      <c r="X4888" t="s">
        <v>1234</v>
      </c>
    </row>
    <row r="4889" spans="23:24">
      <c r="W4889" s="492" t="s">
        <v>1203</v>
      </c>
      <c r="X4889" t="s">
        <v>1234</v>
      </c>
    </row>
    <row r="4890" spans="23:24">
      <c r="W4890" s="492" t="s">
        <v>1203</v>
      </c>
      <c r="X4890" t="s">
        <v>1234</v>
      </c>
    </row>
    <row r="4891" spans="23:24">
      <c r="W4891" s="492" t="s">
        <v>1203</v>
      </c>
      <c r="X4891" t="s">
        <v>1234</v>
      </c>
    </row>
    <row r="4892" spans="23:24">
      <c r="W4892" s="492" t="s">
        <v>1203</v>
      </c>
      <c r="X4892" t="s">
        <v>1234</v>
      </c>
    </row>
    <row r="4893" spans="23:24">
      <c r="W4893" s="492" t="s">
        <v>1203</v>
      </c>
      <c r="X4893" t="s">
        <v>1234</v>
      </c>
    </row>
    <row r="4894" spans="23:24">
      <c r="W4894" s="492" t="s">
        <v>1203</v>
      </c>
      <c r="X4894" t="s">
        <v>1234</v>
      </c>
    </row>
    <row r="4895" spans="23:24">
      <c r="W4895" s="492" t="s">
        <v>1203</v>
      </c>
      <c r="X4895" t="s">
        <v>1234</v>
      </c>
    </row>
    <row r="4896" spans="23:24">
      <c r="W4896" s="492" t="s">
        <v>1203</v>
      </c>
      <c r="X4896" t="s">
        <v>1234</v>
      </c>
    </row>
    <row r="4897" spans="23:25">
      <c r="W4897" s="492" t="s">
        <v>1203</v>
      </c>
      <c r="X4897" t="s">
        <v>1234</v>
      </c>
    </row>
    <row r="4898" spans="23:25">
      <c r="W4898" s="492" t="s">
        <v>1203</v>
      </c>
      <c r="X4898" t="s">
        <v>1234</v>
      </c>
    </row>
    <row r="4899" spans="23:25">
      <c r="W4899" s="492" t="s">
        <v>1203</v>
      </c>
      <c r="X4899" t="s">
        <v>1234</v>
      </c>
    </row>
    <row r="4900" spans="23:25">
      <c r="W4900" s="492" t="s">
        <v>1203</v>
      </c>
      <c r="X4900" t="s">
        <v>1234</v>
      </c>
    </row>
    <row r="4901" spans="23:25">
      <c r="W4901" s="492" t="s">
        <v>1203</v>
      </c>
      <c r="X4901" t="s">
        <v>1234</v>
      </c>
    </row>
    <row r="4902" spans="23:25">
      <c r="W4902" s="492" t="s">
        <v>1203</v>
      </c>
      <c r="X4902" t="s">
        <v>1234</v>
      </c>
    </row>
    <row r="4903" spans="23:25">
      <c r="W4903" s="492" t="s">
        <v>1203</v>
      </c>
      <c r="X4903" t="s">
        <v>1234</v>
      </c>
    </row>
    <row r="4904" spans="23:25">
      <c r="W4904" s="492" t="s">
        <v>1203</v>
      </c>
      <c r="X4904" t="s">
        <v>1234</v>
      </c>
    </row>
    <row r="4905" spans="23:25">
      <c r="W4905" s="492" t="s">
        <v>1203</v>
      </c>
      <c r="X4905" t="s">
        <v>1234</v>
      </c>
    </row>
    <row r="4906" spans="23:25">
      <c r="W4906" s="492" t="s">
        <v>1203</v>
      </c>
      <c r="X4906" t="s">
        <v>1234</v>
      </c>
    </row>
    <row r="4907" spans="23:25">
      <c r="W4907" s="492" t="s">
        <v>1203</v>
      </c>
      <c r="X4907" t="s">
        <v>1234</v>
      </c>
    </row>
    <row r="4908" spans="23:25">
      <c r="W4908" s="492" t="s">
        <v>1203</v>
      </c>
      <c r="X4908" t="s">
        <v>1234</v>
      </c>
    </row>
    <row r="4909" spans="23:25">
      <c r="W4909" s="492" t="s">
        <v>1203</v>
      </c>
      <c r="X4909" t="s">
        <v>1234</v>
      </c>
    </row>
    <row r="4910" spans="23:25">
      <c r="W4910" s="504"/>
    </row>
    <row r="4911" spans="23:25">
      <c r="W4911" s="492" t="s">
        <v>1203</v>
      </c>
      <c r="X4911" t="s">
        <v>1268</v>
      </c>
      <c r="Y4911" t="s">
        <v>1300</v>
      </c>
    </row>
    <row r="4912" spans="23:25">
      <c r="W4912" s="492" t="s">
        <v>1203</v>
      </c>
      <c r="X4912" t="s">
        <v>1268</v>
      </c>
      <c r="Y4912" t="s">
        <v>1300</v>
      </c>
    </row>
    <row r="4913" spans="23:25">
      <c r="W4913" s="492" t="s">
        <v>1203</v>
      </c>
      <c r="X4913" t="s">
        <v>1268</v>
      </c>
      <c r="Y4913" t="s">
        <v>1300</v>
      </c>
    </row>
    <row r="4914" spans="23:25">
      <c r="W4914" s="492" t="s">
        <v>1203</v>
      </c>
      <c r="X4914" t="s">
        <v>1268</v>
      </c>
      <c r="Y4914" t="s">
        <v>1300</v>
      </c>
    </row>
    <row r="4915" spans="23:25">
      <c r="W4915" s="492" t="s">
        <v>1203</v>
      </c>
      <c r="X4915" t="s">
        <v>1268</v>
      </c>
      <c r="Y4915" t="s">
        <v>1300</v>
      </c>
    </row>
    <row r="4916" spans="23:25">
      <c r="W4916" s="492" t="s">
        <v>1203</v>
      </c>
      <c r="X4916" t="s">
        <v>1268</v>
      </c>
      <c r="Y4916" t="s">
        <v>1300</v>
      </c>
    </row>
    <row r="4917" spans="23:25">
      <c r="W4917" s="492" t="s">
        <v>1203</v>
      </c>
      <c r="X4917" t="s">
        <v>1268</v>
      </c>
      <c r="Y4917" t="s">
        <v>1300</v>
      </c>
    </row>
    <row r="4918" spans="23:25">
      <c r="W4918" s="492" t="s">
        <v>1203</v>
      </c>
      <c r="X4918" t="s">
        <v>1268</v>
      </c>
      <c r="Y4918" t="s">
        <v>1300</v>
      </c>
    </row>
    <row r="4919" spans="23:25">
      <c r="W4919" s="492" t="s">
        <v>1203</v>
      </c>
      <c r="X4919" t="s">
        <v>1268</v>
      </c>
      <c r="Y4919" t="s">
        <v>1300</v>
      </c>
    </row>
    <row r="4920" spans="23:25">
      <c r="W4920" s="492" t="s">
        <v>1203</v>
      </c>
      <c r="X4920" t="s">
        <v>1268</v>
      </c>
      <c r="Y4920" t="s">
        <v>1300</v>
      </c>
    </row>
    <row r="4921" spans="23:25">
      <c r="W4921" s="492" t="s">
        <v>1203</v>
      </c>
      <c r="X4921" t="s">
        <v>1268</v>
      </c>
      <c r="Y4921" t="s">
        <v>1300</v>
      </c>
    </row>
    <row r="4922" spans="23:25">
      <c r="W4922" s="492" t="s">
        <v>1203</v>
      </c>
      <c r="X4922" t="s">
        <v>1268</v>
      </c>
      <c r="Y4922" t="s">
        <v>1300</v>
      </c>
    </row>
    <row r="4923" spans="23:25">
      <c r="W4923" s="492" t="s">
        <v>1203</v>
      </c>
      <c r="X4923" t="s">
        <v>1268</v>
      </c>
      <c r="Y4923" t="s">
        <v>1300</v>
      </c>
    </row>
    <row r="4924" spans="23:25">
      <c r="W4924" s="492" t="s">
        <v>1203</v>
      </c>
      <c r="X4924" t="s">
        <v>1268</v>
      </c>
      <c r="Y4924" t="s">
        <v>1300</v>
      </c>
    </row>
    <row r="4925" spans="23:25">
      <c r="W4925" s="492" t="s">
        <v>1203</v>
      </c>
      <c r="X4925" t="s">
        <v>1268</v>
      </c>
      <c r="Y4925" t="s">
        <v>1300</v>
      </c>
    </row>
    <row r="4926" spans="23:25">
      <c r="W4926" s="492" t="s">
        <v>1203</v>
      </c>
      <c r="X4926" t="s">
        <v>1268</v>
      </c>
      <c r="Y4926" t="s">
        <v>1300</v>
      </c>
    </row>
    <row r="4927" spans="23:25">
      <c r="W4927" s="492" t="s">
        <v>1203</v>
      </c>
      <c r="X4927" t="s">
        <v>1268</v>
      </c>
      <c r="Y4927" t="s">
        <v>1300</v>
      </c>
    </row>
    <row r="4928" spans="23:25">
      <c r="W4928" s="492" t="s">
        <v>1203</v>
      </c>
      <c r="X4928" t="s">
        <v>1268</v>
      </c>
      <c r="Y4928" t="s">
        <v>1300</v>
      </c>
    </row>
    <row r="4929" spans="23:25">
      <c r="W4929" s="492" t="s">
        <v>1203</v>
      </c>
      <c r="X4929" t="s">
        <v>1268</v>
      </c>
      <c r="Y4929" t="s">
        <v>1300</v>
      </c>
    </row>
    <row r="4930" spans="23:25">
      <c r="W4930" s="492" t="s">
        <v>1203</v>
      </c>
      <c r="X4930" t="s">
        <v>1268</v>
      </c>
      <c r="Y4930" t="s">
        <v>1300</v>
      </c>
    </row>
    <row r="4931" spans="23:25">
      <c r="W4931" s="492" t="s">
        <v>1203</v>
      </c>
      <c r="X4931" t="s">
        <v>1268</v>
      </c>
      <c r="Y4931" t="s">
        <v>1300</v>
      </c>
    </row>
    <row r="4932" spans="23:25">
      <c r="W4932" s="492" t="s">
        <v>1203</v>
      </c>
      <c r="X4932" t="s">
        <v>1268</v>
      </c>
      <c r="Y4932" t="s">
        <v>1300</v>
      </c>
    </row>
    <row r="4933" spans="23:25">
      <c r="W4933" s="492" t="s">
        <v>1203</v>
      </c>
      <c r="X4933" t="s">
        <v>1268</v>
      </c>
      <c r="Y4933" t="s">
        <v>1300</v>
      </c>
    </row>
    <row r="4934" spans="23:25">
      <c r="W4934" s="492" t="s">
        <v>1203</v>
      </c>
      <c r="X4934" t="s">
        <v>1268</v>
      </c>
      <c r="Y4934" t="s">
        <v>1300</v>
      </c>
    </row>
    <row r="4935" spans="23:25">
      <c r="W4935" s="492" t="s">
        <v>1203</v>
      </c>
      <c r="X4935" t="s">
        <v>1268</v>
      </c>
      <c r="Y4935" t="s">
        <v>1300</v>
      </c>
    </row>
    <row r="4936" spans="23:25">
      <c r="W4936" s="492" t="s">
        <v>1203</v>
      </c>
      <c r="X4936" t="s">
        <v>1268</v>
      </c>
      <c r="Y4936" t="s">
        <v>1300</v>
      </c>
    </row>
    <row r="4937" spans="23:25">
      <c r="W4937" s="492" t="s">
        <v>1203</v>
      </c>
      <c r="X4937" t="s">
        <v>1268</v>
      </c>
      <c r="Y4937" t="s">
        <v>1300</v>
      </c>
    </row>
    <row r="4938" spans="23:25">
      <c r="W4938" s="492" t="s">
        <v>1203</v>
      </c>
      <c r="X4938" t="s">
        <v>1268</v>
      </c>
      <c r="Y4938" t="s">
        <v>1300</v>
      </c>
    </row>
    <row r="4939" spans="23:25">
      <c r="W4939" s="492" t="s">
        <v>1203</v>
      </c>
      <c r="X4939" t="s">
        <v>1268</v>
      </c>
      <c r="Y4939" t="s">
        <v>1300</v>
      </c>
    </row>
    <row r="4940" spans="23:25">
      <c r="W4940" s="492" t="s">
        <v>1203</v>
      </c>
      <c r="X4940" t="s">
        <v>1268</v>
      </c>
      <c r="Y4940" t="s">
        <v>1300</v>
      </c>
    </row>
    <row r="4941" spans="23:25">
      <c r="W4941" s="492" t="s">
        <v>1203</v>
      </c>
      <c r="X4941" t="s">
        <v>1268</v>
      </c>
      <c r="Y4941" t="s">
        <v>1300</v>
      </c>
    </row>
    <row r="4942" spans="23:25">
      <c r="W4942" s="492" t="s">
        <v>1203</v>
      </c>
      <c r="X4942" t="s">
        <v>1268</v>
      </c>
      <c r="Y4942" t="s">
        <v>1300</v>
      </c>
    </row>
    <row r="4943" spans="23:25">
      <c r="W4943" s="492" t="s">
        <v>1203</v>
      </c>
      <c r="X4943" t="s">
        <v>1268</v>
      </c>
      <c r="Y4943" t="s">
        <v>1300</v>
      </c>
    </row>
    <row r="4944" spans="23:25">
      <c r="W4944" s="492" t="s">
        <v>1203</v>
      </c>
      <c r="X4944" t="s">
        <v>1268</v>
      </c>
      <c r="Y4944" t="s">
        <v>1300</v>
      </c>
    </row>
    <row r="4945" spans="23:25">
      <c r="W4945" s="492" t="s">
        <v>1203</v>
      </c>
      <c r="X4945" t="s">
        <v>1268</v>
      </c>
      <c r="Y4945" t="s">
        <v>1300</v>
      </c>
    </row>
    <row r="4946" spans="23:25">
      <c r="W4946" s="492" t="s">
        <v>1203</v>
      </c>
      <c r="X4946" t="s">
        <v>1268</v>
      </c>
      <c r="Y4946" t="s">
        <v>1300</v>
      </c>
    </row>
    <row r="4947" spans="23:25">
      <c r="W4947" s="492" t="s">
        <v>1203</v>
      </c>
      <c r="X4947" t="s">
        <v>1268</v>
      </c>
      <c r="Y4947" t="s">
        <v>1300</v>
      </c>
    </row>
    <row r="4948" spans="23:25">
      <c r="W4948" s="492" t="s">
        <v>1203</v>
      </c>
      <c r="X4948" t="s">
        <v>1268</v>
      </c>
      <c r="Y4948" t="s">
        <v>1300</v>
      </c>
    </row>
    <row r="4949" spans="23:25">
      <c r="W4949" s="492" t="s">
        <v>1203</v>
      </c>
      <c r="X4949" t="s">
        <v>1268</v>
      </c>
      <c r="Y4949" t="s">
        <v>1300</v>
      </c>
    </row>
    <row r="4950" spans="23:25">
      <c r="W4950" s="492" t="s">
        <v>1203</v>
      </c>
      <c r="X4950" t="s">
        <v>1268</v>
      </c>
      <c r="Y4950" t="s">
        <v>1300</v>
      </c>
    </row>
    <row r="4951" spans="23:25">
      <c r="W4951" s="492" t="s">
        <v>1203</v>
      </c>
      <c r="X4951" t="s">
        <v>1268</v>
      </c>
      <c r="Y4951" t="s">
        <v>1300</v>
      </c>
    </row>
    <row r="4952" spans="23:25">
      <c r="W4952" s="492" t="s">
        <v>1203</v>
      </c>
      <c r="X4952" t="s">
        <v>1268</v>
      </c>
      <c r="Y4952" t="s">
        <v>1300</v>
      </c>
    </row>
    <row r="4953" spans="23:25">
      <c r="W4953" s="492" t="s">
        <v>1203</v>
      </c>
      <c r="X4953" t="s">
        <v>1268</v>
      </c>
      <c r="Y4953" t="s">
        <v>1300</v>
      </c>
    </row>
    <row r="4954" spans="23:25">
      <c r="W4954" s="492" t="s">
        <v>1203</v>
      </c>
      <c r="X4954" t="s">
        <v>1268</v>
      </c>
      <c r="Y4954" t="s">
        <v>1300</v>
      </c>
    </row>
    <row r="4955" spans="23:25">
      <c r="W4955" s="492" t="s">
        <v>1203</v>
      </c>
      <c r="X4955" t="s">
        <v>1268</v>
      </c>
      <c r="Y4955" t="s">
        <v>1300</v>
      </c>
    </row>
    <row r="4956" spans="23:25">
      <c r="W4956" s="492" t="s">
        <v>1203</v>
      </c>
      <c r="X4956" t="s">
        <v>1268</v>
      </c>
      <c r="Y4956" t="s">
        <v>1300</v>
      </c>
    </row>
    <row r="4957" spans="23:25">
      <c r="W4957" s="492" t="s">
        <v>1203</v>
      </c>
      <c r="X4957" t="s">
        <v>1268</v>
      </c>
      <c r="Y4957" t="s">
        <v>1300</v>
      </c>
    </row>
    <row r="4958" spans="23:25">
      <c r="W4958" s="492" t="s">
        <v>1203</v>
      </c>
      <c r="X4958" t="s">
        <v>1268</v>
      </c>
      <c r="Y4958" t="s">
        <v>1300</v>
      </c>
    </row>
    <row r="4959" spans="23:25">
      <c r="W4959" s="492" t="s">
        <v>1203</v>
      </c>
      <c r="X4959" t="s">
        <v>1268</v>
      </c>
      <c r="Y4959" t="s">
        <v>1300</v>
      </c>
    </row>
    <row r="4960" spans="23:25">
      <c r="W4960" s="492" t="s">
        <v>1203</v>
      </c>
      <c r="X4960" t="s">
        <v>1268</v>
      </c>
      <c r="Y4960" t="s">
        <v>1300</v>
      </c>
    </row>
    <row r="4961" spans="23:25">
      <c r="W4961" s="492" t="s">
        <v>1203</v>
      </c>
      <c r="X4961" t="s">
        <v>1268</v>
      </c>
      <c r="Y4961" t="s">
        <v>1300</v>
      </c>
    </row>
    <row r="4962" spans="23:25">
      <c r="W4962" s="504"/>
    </row>
    <row r="4963" spans="23:25">
      <c r="W4963" s="412" t="s">
        <v>1223</v>
      </c>
      <c r="X4963" t="s">
        <v>1236</v>
      </c>
    </row>
    <row r="4964" spans="23:25">
      <c r="W4964" s="412" t="s">
        <v>1223</v>
      </c>
      <c r="X4964" t="s">
        <v>1236</v>
      </c>
    </row>
    <row r="4965" spans="23:25">
      <c r="W4965" s="412" t="s">
        <v>1223</v>
      </c>
      <c r="X4965" t="s">
        <v>1236</v>
      </c>
    </row>
    <row r="4966" spans="23:25">
      <c r="W4966" s="412" t="s">
        <v>1223</v>
      </c>
      <c r="X4966" t="s">
        <v>1236</v>
      </c>
    </row>
    <row r="4967" spans="23:25">
      <c r="W4967" s="412" t="s">
        <v>1223</v>
      </c>
      <c r="X4967" t="s">
        <v>1236</v>
      </c>
    </row>
    <row r="4968" spans="23:25">
      <c r="W4968" s="412" t="s">
        <v>1223</v>
      </c>
      <c r="X4968" t="s">
        <v>1236</v>
      </c>
    </row>
    <row r="4969" spans="23:25">
      <c r="W4969" s="412" t="s">
        <v>1223</v>
      </c>
      <c r="X4969" t="s">
        <v>1236</v>
      </c>
    </row>
    <row r="4970" spans="23:25">
      <c r="W4970" s="412" t="s">
        <v>1223</v>
      </c>
      <c r="X4970" t="s">
        <v>1236</v>
      </c>
    </row>
    <row r="4971" spans="23:25">
      <c r="W4971" s="412" t="s">
        <v>1223</v>
      </c>
      <c r="X4971" t="s">
        <v>1236</v>
      </c>
    </row>
    <row r="4972" spans="23:25">
      <c r="W4972" s="412" t="s">
        <v>1223</v>
      </c>
      <c r="X4972" t="s">
        <v>1236</v>
      </c>
    </row>
    <row r="4973" spans="23:25">
      <c r="W4973" s="412" t="s">
        <v>1223</v>
      </c>
      <c r="X4973" t="s">
        <v>1236</v>
      </c>
    </row>
    <row r="4974" spans="23:25">
      <c r="W4974" s="412" t="s">
        <v>1223</v>
      </c>
      <c r="X4974" t="s">
        <v>1236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5"/>
  <dimension ref="A1:I163"/>
  <sheetViews>
    <sheetView view="pageBreakPreview" zoomScaleNormal="100" zoomScaleSheetLayoutView="100" workbookViewId="0">
      <pane ySplit="1" topLeftCell="A14" activePane="bottomLeft" state="frozen"/>
      <selection activeCell="A87" sqref="A87"/>
      <selection pane="bottomLeft" activeCell="A87" sqref="A87"/>
    </sheetView>
  </sheetViews>
  <sheetFormatPr defaultColWidth="9.109375" defaultRowHeight="14.4"/>
  <cols>
    <col min="1" max="1" width="50.88671875" style="418" customWidth="1"/>
    <col min="2" max="2" width="16.44140625" style="18" bestFit="1" customWidth="1"/>
    <col min="3" max="5" width="17.5546875" style="18" customWidth="1"/>
    <col min="6" max="6" width="19.33203125" style="18" customWidth="1"/>
    <col min="7" max="8" width="17.6640625" style="18" customWidth="1"/>
    <col min="9" max="16384" width="9.109375" style="18"/>
  </cols>
  <sheetData>
    <row r="1" spans="1:8" ht="28.8">
      <c r="A1" s="535" t="s">
        <v>0</v>
      </c>
      <c r="B1" s="528" t="s">
        <v>79</v>
      </c>
      <c r="C1" s="17" t="s">
        <v>189</v>
      </c>
      <c r="D1" s="17" t="s">
        <v>148</v>
      </c>
      <c r="E1" s="19" t="s">
        <v>1339</v>
      </c>
      <c r="F1" s="19" t="s">
        <v>1340</v>
      </c>
      <c r="G1" s="18" t="s">
        <v>18</v>
      </c>
      <c r="H1" s="18" t="s">
        <v>17</v>
      </c>
    </row>
    <row r="2" spans="1:8">
      <c r="A2" s="418" t="s">
        <v>1048</v>
      </c>
      <c r="B2" s="529">
        <v>41226</v>
      </c>
      <c r="C2" s="15">
        <v>41560</v>
      </c>
      <c r="D2" s="15">
        <v>42321</v>
      </c>
      <c r="E2" s="16">
        <f>((C2-B2)/365)*12</f>
        <v>10.980821917808219</v>
      </c>
      <c r="F2" s="16">
        <f>((D2-B2)/365)*12</f>
        <v>36</v>
      </c>
      <c r="G2" s="18" t="s">
        <v>828</v>
      </c>
      <c r="H2" s="18" t="s">
        <v>53</v>
      </c>
    </row>
    <row r="3" spans="1:8">
      <c r="A3" s="418" t="s">
        <v>1049</v>
      </c>
      <c r="B3" s="529">
        <v>40945</v>
      </c>
      <c r="C3" s="15">
        <v>42161</v>
      </c>
      <c r="D3" s="15">
        <v>42161</v>
      </c>
      <c r="E3" s="16">
        <f>((C3-B3)/365)*12</f>
        <v>39.978082191780821</v>
      </c>
      <c r="F3" s="16">
        <f t="shared" ref="F3:F66" si="0">((D3-B3)/365)*12</f>
        <v>39.978082191780821</v>
      </c>
      <c r="G3" s="18" t="s">
        <v>826</v>
      </c>
      <c r="H3" s="18" t="s">
        <v>778</v>
      </c>
    </row>
    <row r="4" spans="1:8">
      <c r="A4" s="418" t="s">
        <v>1050</v>
      </c>
      <c r="B4" s="529">
        <v>41902</v>
      </c>
      <c r="C4" s="24">
        <v>42205</v>
      </c>
      <c r="D4" s="22">
        <v>42420</v>
      </c>
      <c r="E4" s="16">
        <f t="shared" ref="E4:E66" si="1">((C4-B4)/365)*12</f>
        <v>9.9616438356164387</v>
      </c>
      <c r="F4" s="16">
        <f t="shared" si="0"/>
        <v>17.030136986301368</v>
      </c>
      <c r="G4" s="18" t="s">
        <v>824</v>
      </c>
      <c r="H4" s="18" t="s">
        <v>10</v>
      </c>
    </row>
    <row r="5" spans="1:8">
      <c r="A5" s="418" t="s">
        <v>1054</v>
      </c>
      <c r="B5" s="529">
        <v>42170</v>
      </c>
      <c r="C5" s="24">
        <v>42475</v>
      </c>
      <c r="D5" s="22">
        <v>42840</v>
      </c>
      <c r="E5" s="16">
        <f t="shared" si="1"/>
        <v>10.027397260273972</v>
      </c>
      <c r="F5" s="16">
        <f t="shared" si="0"/>
        <v>22.027397260273972</v>
      </c>
      <c r="G5" s="18" t="s">
        <v>823</v>
      </c>
      <c r="H5" s="18" t="s">
        <v>7</v>
      </c>
    </row>
    <row r="6" spans="1:8">
      <c r="A6" s="418" t="s">
        <v>1055</v>
      </c>
      <c r="B6" s="529">
        <v>42370</v>
      </c>
      <c r="C6" s="24">
        <v>42765</v>
      </c>
      <c r="D6" s="22">
        <v>42765</v>
      </c>
      <c r="E6" s="16">
        <f t="shared" si="1"/>
        <v>12.986301369863014</v>
      </c>
      <c r="F6" s="16">
        <f t="shared" si="0"/>
        <v>12.986301369863014</v>
      </c>
      <c r="G6" s="18" t="s">
        <v>849</v>
      </c>
      <c r="H6" s="18" t="s">
        <v>23</v>
      </c>
    </row>
    <row r="7" spans="1:8">
      <c r="A7" s="418" t="s">
        <v>1058</v>
      </c>
      <c r="B7" s="529">
        <v>41931</v>
      </c>
      <c r="C7" s="24">
        <v>42510</v>
      </c>
      <c r="D7" s="25">
        <v>42875</v>
      </c>
      <c r="E7" s="16">
        <f t="shared" si="1"/>
        <v>19.035616438356165</v>
      </c>
      <c r="F7" s="16">
        <f t="shared" si="0"/>
        <v>31.035616438356165</v>
      </c>
      <c r="G7" s="18" t="s">
        <v>844</v>
      </c>
      <c r="H7" s="18" t="s">
        <v>8</v>
      </c>
    </row>
    <row r="8" spans="1:8">
      <c r="A8" s="418" t="s">
        <v>1059</v>
      </c>
      <c r="B8" s="529">
        <v>41993</v>
      </c>
      <c r="C8" s="12">
        <v>42449</v>
      </c>
      <c r="D8" s="22">
        <v>42449</v>
      </c>
      <c r="E8" s="16">
        <f t="shared" si="1"/>
        <v>14.991780821917807</v>
      </c>
      <c r="F8" s="16">
        <f t="shared" si="0"/>
        <v>14.991780821917807</v>
      </c>
      <c r="G8" s="18" t="s">
        <v>833</v>
      </c>
      <c r="H8" s="18" t="s">
        <v>778</v>
      </c>
    </row>
    <row r="9" spans="1:8">
      <c r="A9" s="418" t="s">
        <v>1060</v>
      </c>
      <c r="B9" s="529">
        <v>42045</v>
      </c>
      <c r="C9" s="22">
        <v>42714</v>
      </c>
      <c r="D9" s="22">
        <v>42714</v>
      </c>
      <c r="E9" s="16">
        <f t="shared" si="1"/>
        <v>21.994520547945204</v>
      </c>
      <c r="F9" s="16">
        <f t="shared" si="0"/>
        <v>21.994520547945204</v>
      </c>
      <c r="G9" s="18" t="s">
        <v>840</v>
      </c>
      <c r="H9" s="18" t="s">
        <v>23</v>
      </c>
    </row>
    <row r="10" spans="1:8">
      <c r="A10" s="418" t="s">
        <v>1061</v>
      </c>
      <c r="B10" s="529">
        <v>41212</v>
      </c>
      <c r="C10" s="12">
        <v>41912</v>
      </c>
      <c r="D10" s="15">
        <v>41912</v>
      </c>
      <c r="E10" s="16">
        <f t="shared" si="1"/>
        <v>23.013698630136986</v>
      </c>
      <c r="F10" s="16">
        <f t="shared" si="0"/>
        <v>23.013698630136986</v>
      </c>
      <c r="G10" s="18" t="s">
        <v>828</v>
      </c>
      <c r="H10" s="18" t="s">
        <v>53</v>
      </c>
    </row>
    <row r="11" spans="1:8">
      <c r="A11" s="418" t="s">
        <v>14</v>
      </c>
      <c r="B11" s="530">
        <v>42064</v>
      </c>
      <c r="C11" s="24">
        <v>42885</v>
      </c>
      <c r="D11" s="22">
        <v>43738</v>
      </c>
      <c r="E11" s="16">
        <f>((C11-B11)/365)*12</f>
        <v>26.991780821917811</v>
      </c>
      <c r="F11" s="16">
        <f t="shared" si="0"/>
        <v>55.035616438356165</v>
      </c>
      <c r="G11" s="18" t="s">
        <v>829</v>
      </c>
      <c r="H11" s="18" t="s">
        <v>58</v>
      </c>
    </row>
    <row r="12" spans="1:8">
      <c r="A12" s="418" t="s">
        <v>1068</v>
      </c>
      <c r="B12" s="529">
        <v>42004</v>
      </c>
      <c r="C12" s="24">
        <v>42734</v>
      </c>
      <c r="D12" s="26">
        <v>42734</v>
      </c>
      <c r="E12" s="16">
        <f t="shared" si="1"/>
        <v>24</v>
      </c>
      <c r="F12" s="16">
        <f t="shared" si="0"/>
        <v>24</v>
      </c>
      <c r="G12" s="18" t="s">
        <v>853</v>
      </c>
      <c r="H12" s="18" t="s">
        <v>813</v>
      </c>
    </row>
    <row r="13" spans="1:8">
      <c r="A13" s="418" t="s">
        <v>1069</v>
      </c>
      <c r="B13" s="529">
        <v>42095</v>
      </c>
      <c r="C13" s="24">
        <v>42855</v>
      </c>
      <c r="D13" s="22">
        <v>43464</v>
      </c>
      <c r="E13" s="16">
        <f t="shared" si="1"/>
        <v>24.986301369863014</v>
      </c>
      <c r="F13" s="16">
        <f t="shared" si="0"/>
        <v>45.008219178082186</v>
      </c>
      <c r="G13" s="18" t="s">
        <v>836</v>
      </c>
      <c r="H13" s="18" t="s">
        <v>53</v>
      </c>
    </row>
    <row r="14" spans="1:8">
      <c r="A14" s="418" t="s">
        <v>1070</v>
      </c>
      <c r="B14" s="529">
        <v>42186</v>
      </c>
      <c r="C14" s="12">
        <v>42917</v>
      </c>
      <c r="D14" s="15">
        <v>43069</v>
      </c>
      <c r="E14" s="16">
        <f t="shared" si="1"/>
        <v>24.032876712328768</v>
      </c>
      <c r="F14" s="16">
        <f t="shared" si="0"/>
        <v>29.030136986301372</v>
      </c>
      <c r="G14" s="18" t="s">
        <v>824</v>
      </c>
      <c r="H14" s="18" t="s">
        <v>778</v>
      </c>
    </row>
    <row r="15" spans="1:8">
      <c r="A15" s="418" t="s">
        <v>1071</v>
      </c>
      <c r="B15" s="529">
        <v>42210</v>
      </c>
      <c r="C15" s="24">
        <v>42637</v>
      </c>
      <c r="D15" s="22">
        <v>42971</v>
      </c>
      <c r="E15" s="16">
        <f t="shared" si="1"/>
        <v>14.038356164383561</v>
      </c>
      <c r="F15" s="16">
        <f t="shared" si="0"/>
        <v>25.019178082191779</v>
      </c>
      <c r="G15" s="18" t="s">
        <v>824</v>
      </c>
      <c r="H15" s="18" t="s">
        <v>10</v>
      </c>
    </row>
    <row r="16" spans="1:8">
      <c r="A16" s="418" t="s">
        <v>1072</v>
      </c>
      <c r="B16" s="23">
        <v>42339</v>
      </c>
      <c r="C16" s="26">
        <v>42826</v>
      </c>
      <c r="D16" s="25">
        <v>42826</v>
      </c>
      <c r="E16" s="16">
        <f t="shared" si="1"/>
        <v>16.010958904109589</v>
      </c>
      <c r="F16" s="16">
        <f t="shared" si="0"/>
        <v>16.010958904109589</v>
      </c>
      <c r="G16" s="18" t="s">
        <v>831</v>
      </c>
      <c r="H16" s="18" t="s">
        <v>43</v>
      </c>
    </row>
    <row r="17" spans="1:8">
      <c r="A17" s="418" t="s">
        <v>1241</v>
      </c>
      <c r="B17" s="529">
        <v>42370</v>
      </c>
      <c r="C17" s="22">
        <v>42673</v>
      </c>
      <c r="D17" s="15">
        <v>43069</v>
      </c>
      <c r="E17" s="16">
        <f t="shared" si="1"/>
        <v>9.9616438356164387</v>
      </c>
      <c r="F17" s="16">
        <f t="shared" si="0"/>
        <v>22.980821917808221</v>
      </c>
      <c r="G17" s="18" t="s">
        <v>833</v>
      </c>
      <c r="H17" s="18" t="s">
        <v>31</v>
      </c>
    </row>
    <row r="18" spans="1:8">
      <c r="A18" s="418" t="s">
        <v>1075</v>
      </c>
      <c r="B18" s="529">
        <v>42487</v>
      </c>
      <c r="C18" s="24">
        <v>43461</v>
      </c>
      <c r="D18" s="22">
        <v>43461</v>
      </c>
      <c r="E18" s="16">
        <f t="shared" si="1"/>
        <v>32.021917808219179</v>
      </c>
      <c r="F18" s="16">
        <f t="shared" si="0"/>
        <v>32.021917808219179</v>
      </c>
      <c r="G18" s="18" t="s">
        <v>822</v>
      </c>
      <c r="H18" s="18" t="s">
        <v>53</v>
      </c>
    </row>
    <row r="19" spans="1:8">
      <c r="A19" s="418" t="s">
        <v>1079</v>
      </c>
      <c r="B19" s="607">
        <v>42506</v>
      </c>
      <c r="C19" s="608">
        <v>43115</v>
      </c>
      <c r="D19" s="609">
        <v>43997</v>
      </c>
      <c r="E19" s="16">
        <f t="shared" si="1"/>
        <v>20.021917808219179</v>
      </c>
      <c r="F19" s="16">
        <f t="shared" si="0"/>
        <v>49.019178082191786</v>
      </c>
      <c r="G19" s="18" t="s">
        <v>820</v>
      </c>
      <c r="H19" s="18" t="s">
        <v>23</v>
      </c>
    </row>
    <row r="20" spans="1:8">
      <c r="A20" s="418" t="s">
        <v>1080</v>
      </c>
      <c r="B20" s="529">
        <v>42036</v>
      </c>
      <c r="C20" s="22">
        <v>42401</v>
      </c>
      <c r="D20" s="15">
        <v>42401</v>
      </c>
      <c r="E20" s="16">
        <f t="shared" si="1"/>
        <v>12</v>
      </c>
      <c r="F20" s="16">
        <f t="shared" si="0"/>
        <v>12</v>
      </c>
      <c r="G20" s="18" t="s">
        <v>849</v>
      </c>
      <c r="H20" s="18" t="s">
        <v>23</v>
      </c>
    </row>
    <row r="21" spans="1:8">
      <c r="A21" s="418" t="s">
        <v>1081</v>
      </c>
      <c r="B21" s="529">
        <v>42591</v>
      </c>
      <c r="C21" s="24">
        <v>43290</v>
      </c>
      <c r="D21" s="22">
        <v>43290</v>
      </c>
      <c r="E21" s="16">
        <f t="shared" si="1"/>
        <v>22.980821917808221</v>
      </c>
      <c r="F21" s="16">
        <f t="shared" si="0"/>
        <v>22.980821917808221</v>
      </c>
      <c r="G21" s="18" t="s">
        <v>842</v>
      </c>
      <c r="H21" s="18" t="s">
        <v>35</v>
      </c>
    </row>
    <row r="22" spans="1:8">
      <c r="A22" s="418" t="s">
        <v>1082</v>
      </c>
      <c r="B22" s="530">
        <v>42339</v>
      </c>
      <c r="C22" s="24">
        <v>42687</v>
      </c>
      <c r="D22" s="24">
        <v>42687</v>
      </c>
      <c r="E22" s="16">
        <f t="shared" si="1"/>
        <v>11.441095890410958</v>
      </c>
      <c r="F22" s="16">
        <f t="shared" si="0"/>
        <v>11.441095890410958</v>
      </c>
      <c r="G22" s="18" t="s">
        <v>824</v>
      </c>
      <c r="H22" s="18" t="s">
        <v>10</v>
      </c>
    </row>
    <row r="23" spans="1:8">
      <c r="A23" s="418" t="s">
        <v>1243</v>
      </c>
      <c r="B23" s="529">
        <v>42917</v>
      </c>
      <c r="C23" s="12">
        <v>43221</v>
      </c>
      <c r="D23" s="15">
        <v>43770</v>
      </c>
      <c r="E23" s="16">
        <f t="shared" si="1"/>
        <v>9.9945205479452053</v>
      </c>
      <c r="F23" s="16">
        <f t="shared" si="0"/>
        <v>28.043835616438354</v>
      </c>
      <c r="G23" s="18" t="s">
        <v>833</v>
      </c>
      <c r="H23" s="18" t="s">
        <v>31</v>
      </c>
    </row>
    <row r="24" spans="1:8">
      <c r="A24" s="418" t="s">
        <v>1085</v>
      </c>
      <c r="B24" s="529">
        <v>42926</v>
      </c>
      <c r="C24" s="12">
        <v>43200</v>
      </c>
      <c r="D24" s="15">
        <v>43840</v>
      </c>
      <c r="E24" s="16">
        <f t="shared" si="1"/>
        <v>9.008219178082193</v>
      </c>
      <c r="F24" s="16">
        <f t="shared" si="0"/>
        <v>30.049315068493151</v>
      </c>
      <c r="G24" s="18" t="s">
        <v>833</v>
      </c>
      <c r="H24" s="18" t="s">
        <v>31</v>
      </c>
    </row>
    <row r="25" spans="1:8">
      <c r="A25" s="596" t="s">
        <v>1086</v>
      </c>
      <c r="B25" s="530">
        <v>43132</v>
      </c>
      <c r="C25" s="24">
        <v>43254</v>
      </c>
      <c r="D25" s="22">
        <v>43254</v>
      </c>
      <c r="E25" s="16">
        <f t="shared" si="1"/>
        <v>4.0109589041095894</v>
      </c>
      <c r="F25" s="16">
        <f t="shared" si="0"/>
        <v>4.0109589041095894</v>
      </c>
      <c r="G25" s="18" t="s">
        <v>854</v>
      </c>
      <c r="H25" s="18" t="s">
        <v>23</v>
      </c>
    </row>
    <row r="26" spans="1:8">
      <c r="A26" s="418" t="s">
        <v>1087</v>
      </c>
      <c r="B26" s="529">
        <v>42644</v>
      </c>
      <c r="C26" s="24">
        <v>42856</v>
      </c>
      <c r="D26" s="24">
        <v>42856</v>
      </c>
      <c r="E26" s="16">
        <f t="shared" si="1"/>
        <v>6.9698630136986299</v>
      </c>
      <c r="F26" s="16">
        <f t="shared" si="0"/>
        <v>6.9698630136986299</v>
      </c>
      <c r="G26" s="18" t="s">
        <v>831</v>
      </c>
      <c r="H26" s="18" t="s">
        <v>43</v>
      </c>
    </row>
    <row r="27" spans="1:8">
      <c r="A27" s="418" t="s">
        <v>1088</v>
      </c>
      <c r="B27" s="529">
        <v>42675</v>
      </c>
      <c r="C27" s="24">
        <v>42826</v>
      </c>
      <c r="D27" s="24">
        <v>42826</v>
      </c>
      <c r="E27" s="16">
        <f t="shared" si="1"/>
        <v>4.9643835616438361</v>
      </c>
      <c r="F27" s="16">
        <f t="shared" si="0"/>
        <v>4.9643835616438361</v>
      </c>
      <c r="G27" s="18" t="s">
        <v>831</v>
      </c>
      <c r="H27" s="18" t="s">
        <v>43</v>
      </c>
    </row>
    <row r="28" spans="1:8">
      <c r="A28" s="418" t="s">
        <v>1092</v>
      </c>
      <c r="B28" s="529">
        <v>42781</v>
      </c>
      <c r="C28" s="12">
        <v>43084</v>
      </c>
      <c r="D28" s="15">
        <v>43540</v>
      </c>
      <c r="E28" s="16">
        <f t="shared" si="1"/>
        <v>9.9616438356164387</v>
      </c>
      <c r="F28" s="16">
        <f t="shared" si="0"/>
        <v>24.953424657534242</v>
      </c>
      <c r="G28" s="18" t="s">
        <v>834</v>
      </c>
      <c r="H28" s="18" t="s">
        <v>53</v>
      </c>
    </row>
    <row r="29" spans="1:8">
      <c r="A29" s="418" t="s">
        <v>1093</v>
      </c>
      <c r="B29" s="531">
        <v>42447</v>
      </c>
      <c r="C29" s="12">
        <v>43087</v>
      </c>
      <c r="D29" s="12">
        <v>43087</v>
      </c>
      <c r="E29" s="16">
        <f t="shared" si="1"/>
        <v>21.041095890410958</v>
      </c>
      <c r="F29" s="16">
        <f t="shared" si="0"/>
        <v>21.041095890410958</v>
      </c>
      <c r="G29" s="18" t="s">
        <v>849</v>
      </c>
      <c r="H29" s="18" t="s">
        <v>23</v>
      </c>
    </row>
    <row r="30" spans="1:8">
      <c r="A30" s="418" t="s">
        <v>1098</v>
      </c>
      <c r="B30" s="529">
        <v>42826</v>
      </c>
      <c r="C30" s="12">
        <v>43313</v>
      </c>
      <c r="D30" s="15">
        <v>44560</v>
      </c>
      <c r="E30" s="16">
        <f t="shared" si="1"/>
        <v>16.010958904109589</v>
      </c>
      <c r="F30" s="16">
        <f t="shared" si="0"/>
        <v>57.008219178082186</v>
      </c>
      <c r="G30" s="18" t="s">
        <v>853</v>
      </c>
      <c r="H30" s="18" t="s">
        <v>23</v>
      </c>
    </row>
    <row r="31" spans="1:8">
      <c r="A31" s="418" t="s">
        <v>1099</v>
      </c>
      <c r="B31" s="529">
        <v>42917</v>
      </c>
      <c r="C31" s="12">
        <v>43040</v>
      </c>
      <c r="D31" s="15">
        <v>43525</v>
      </c>
      <c r="E31" s="16">
        <f t="shared" si="1"/>
        <v>4.043835616438356</v>
      </c>
      <c r="F31" s="16">
        <f t="shared" si="0"/>
        <v>19.989041095890411</v>
      </c>
      <c r="G31" s="18" t="s">
        <v>833</v>
      </c>
      <c r="H31" s="18" t="s">
        <v>31</v>
      </c>
    </row>
    <row r="32" spans="1:8">
      <c r="A32" s="418" t="s">
        <v>12</v>
      </c>
      <c r="B32" s="529">
        <v>42887</v>
      </c>
      <c r="C32" s="12">
        <v>43920</v>
      </c>
      <c r="D32" s="15">
        <v>44195</v>
      </c>
      <c r="E32" s="16">
        <f t="shared" si="1"/>
        <v>33.961643835616442</v>
      </c>
      <c r="F32" s="16">
        <f t="shared" si="0"/>
        <v>43.0027397260274</v>
      </c>
      <c r="G32" s="18" t="s">
        <v>824</v>
      </c>
      <c r="H32" s="18" t="s">
        <v>812</v>
      </c>
    </row>
    <row r="33" spans="1:8">
      <c r="A33" s="596" t="s">
        <v>1105</v>
      </c>
      <c r="B33" s="530">
        <v>43220</v>
      </c>
      <c r="C33" s="24">
        <v>43311</v>
      </c>
      <c r="D33" s="24">
        <v>43311</v>
      </c>
      <c r="E33" s="16">
        <f t="shared" si="1"/>
        <v>2.9917808219178084</v>
      </c>
      <c r="F33" s="16">
        <f t="shared" si="0"/>
        <v>2.9917808219178084</v>
      </c>
      <c r="G33" s="18" t="s">
        <v>854</v>
      </c>
      <c r="H33" s="18" t="s">
        <v>23</v>
      </c>
    </row>
    <row r="34" spans="1:8">
      <c r="A34" s="418" t="s">
        <v>1245</v>
      </c>
      <c r="B34" s="529">
        <v>42935</v>
      </c>
      <c r="C34" s="12">
        <v>43239</v>
      </c>
      <c r="D34" s="15">
        <v>43636</v>
      </c>
      <c r="E34" s="16">
        <f t="shared" si="1"/>
        <v>9.9945205479452053</v>
      </c>
      <c r="F34" s="16">
        <f t="shared" si="0"/>
        <v>23.046575342465754</v>
      </c>
      <c r="G34" s="18" t="s">
        <v>823</v>
      </c>
      <c r="H34" s="18" t="s">
        <v>778</v>
      </c>
    </row>
    <row r="35" spans="1:8">
      <c r="A35" s="596" t="s">
        <v>1110</v>
      </c>
      <c r="B35" s="530">
        <v>43282</v>
      </c>
      <c r="C35" s="24">
        <v>43403</v>
      </c>
      <c r="D35" s="22">
        <v>43403</v>
      </c>
      <c r="E35" s="16">
        <f t="shared" si="1"/>
        <v>3.978082191780822</v>
      </c>
      <c r="F35" s="16">
        <f t="shared" si="0"/>
        <v>3.978082191780822</v>
      </c>
      <c r="G35" s="18" t="s">
        <v>854</v>
      </c>
      <c r="H35" s="18" t="s">
        <v>23</v>
      </c>
    </row>
    <row r="36" spans="1:8">
      <c r="A36" s="418" t="s">
        <v>444</v>
      </c>
      <c r="B36" s="529">
        <v>43040</v>
      </c>
      <c r="C36" s="15">
        <v>43739</v>
      </c>
      <c r="D36" s="15">
        <v>43739</v>
      </c>
      <c r="E36" s="16">
        <f t="shared" si="1"/>
        <v>22.980821917808221</v>
      </c>
      <c r="F36" s="16">
        <f t="shared" si="0"/>
        <v>22.980821917808221</v>
      </c>
      <c r="G36" s="18" t="s">
        <v>854</v>
      </c>
      <c r="H36" s="18" t="s">
        <v>23</v>
      </c>
    </row>
    <row r="37" spans="1:8">
      <c r="A37" s="418" t="s">
        <v>1246</v>
      </c>
      <c r="B37" s="529">
        <v>42985</v>
      </c>
      <c r="C37" s="24">
        <v>43441</v>
      </c>
      <c r="D37" s="24">
        <v>43441</v>
      </c>
      <c r="E37" s="16">
        <f t="shared" si="1"/>
        <v>14.991780821917807</v>
      </c>
      <c r="F37" s="16">
        <f t="shared" si="0"/>
        <v>14.991780821917807</v>
      </c>
      <c r="G37" s="18" t="s">
        <v>838</v>
      </c>
      <c r="H37" s="18" t="s">
        <v>1341</v>
      </c>
    </row>
    <row r="38" spans="1:8">
      <c r="A38" s="596" t="s">
        <v>1116</v>
      </c>
      <c r="B38" s="529">
        <v>43258</v>
      </c>
      <c r="C38" s="12">
        <v>43350</v>
      </c>
      <c r="D38" s="15">
        <v>43653</v>
      </c>
      <c r="E38" s="16">
        <f t="shared" si="1"/>
        <v>3.0246575342465754</v>
      </c>
      <c r="F38" s="16">
        <f t="shared" si="0"/>
        <v>12.986301369863014</v>
      </c>
      <c r="G38" s="18" t="s">
        <v>847</v>
      </c>
      <c r="H38" s="18" t="s">
        <v>23</v>
      </c>
    </row>
    <row r="39" spans="1:8">
      <c r="A39" s="418" t="s">
        <v>1117</v>
      </c>
      <c r="B39" s="529">
        <v>43052</v>
      </c>
      <c r="C39" s="12">
        <v>43690</v>
      </c>
      <c r="D39" s="15">
        <v>43690</v>
      </c>
      <c r="E39" s="16">
        <f t="shared" si="1"/>
        <v>20.975342465753425</v>
      </c>
      <c r="F39" s="16">
        <f t="shared" si="0"/>
        <v>20.975342465753425</v>
      </c>
      <c r="G39" s="18" t="s">
        <v>834</v>
      </c>
      <c r="H39" s="18" t="s">
        <v>53</v>
      </c>
    </row>
    <row r="40" spans="1:8">
      <c r="A40" s="418" t="s">
        <v>472</v>
      </c>
      <c r="B40" s="529">
        <v>43044</v>
      </c>
      <c r="C40" s="24">
        <v>43439</v>
      </c>
      <c r="D40" s="22">
        <v>43804</v>
      </c>
      <c r="E40" s="16">
        <f t="shared" si="1"/>
        <v>12.986301369863014</v>
      </c>
      <c r="F40" s="16">
        <f t="shared" si="0"/>
        <v>24.986301369863014</v>
      </c>
      <c r="G40" s="18" t="s">
        <v>828</v>
      </c>
      <c r="H40" s="18" t="s">
        <v>13</v>
      </c>
    </row>
    <row r="41" spans="1:8">
      <c r="A41" s="418" t="s">
        <v>1118</v>
      </c>
      <c r="B41" s="532"/>
      <c r="C41" s="418"/>
      <c r="D41" s="418"/>
      <c r="E41" s="16">
        <f t="shared" si="1"/>
        <v>0</v>
      </c>
      <c r="F41" s="16">
        <f t="shared" si="0"/>
        <v>0</v>
      </c>
      <c r="G41" s="18" t="s">
        <v>837</v>
      </c>
      <c r="H41" s="18" t="s">
        <v>53</v>
      </c>
    </row>
    <row r="42" spans="1:8">
      <c r="A42" s="596" t="s">
        <v>1119</v>
      </c>
      <c r="B42" s="529">
        <v>43132</v>
      </c>
      <c r="C42" s="15">
        <v>43435</v>
      </c>
      <c r="D42" s="15">
        <v>43435</v>
      </c>
      <c r="E42" s="16">
        <f t="shared" si="1"/>
        <v>9.9616438356164387</v>
      </c>
      <c r="F42" s="16">
        <f t="shared" si="0"/>
        <v>9.9616438356164387</v>
      </c>
      <c r="G42" s="18" t="s">
        <v>849</v>
      </c>
      <c r="H42" s="18" t="s">
        <v>23</v>
      </c>
    </row>
    <row r="43" spans="1:8">
      <c r="A43" s="596" t="s">
        <v>1120</v>
      </c>
      <c r="B43" s="529">
        <v>43160</v>
      </c>
      <c r="C43" s="12">
        <v>43373</v>
      </c>
      <c r="D43" s="15">
        <v>43373</v>
      </c>
      <c r="E43" s="16">
        <f t="shared" si="1"/>
        <v>7.0027397260273982</v>
      </c>
      <c r="F43" s="16">
        <f t="shared" si="0"/>
        <v>7.0027397260273982</v>
      </c>
      <c r="G43" s="18" t="s">
        <v>849</v>
      </c>
      <c r="H43" s="18" t="s">
        <v>23</v>
      </c>
    </row>
    <row r="44" spans="1:8">
      <c r="A44" s="596" t="s">
        <v>1121</v>
      </c>
      <c r="B44" s="529">
        <v>43132</v>
      </c>
      <c r="C44" s="12">
        <v>43466</v>
      </c>
      <c r="D44" s="15">
        <v>43466</v>
      </c>
      <c r="E44" s="16">
        <f t="shared" si="1"/>
        <v>10.980821917808219</v>
      </c>
      <c r="F44" s="16">
        <f t="shared" si="0"/>
        <v>10.980821917808219</v>
      </c>
      <c r="G44" s="18" t="s">
        <v>846</v>
      </c>
      <c r="H44" s="18" t="s">
        <v>49</v>
      </c>
    </row>
    <row r="45" spans="1:8">
      <c r="A45" s="596" t="s">
        <v>1122</v>
      </c>
      <c r="B45" s="530">
        <v>43132</v>
      </c>
      <c r="C45" s="530">
        <v>43141</v>
      </c>
      <c r="D45" s="530">
        <v>43142</v>
      </c>
      <c r="E45" s="16">
        <f t="shared" si="1"/>
        <v>0.29589041095890412</v>
      </c>
      <c r="F45" s="16">
        <f t="shared" si="0"/>
        <v>0.32876712328767121</v>
      </c>
      <c r="G45" s="18" t="s">
        <v>832</v>
      </c>
      <c r="H45" s="18" t="s">
        <v>23</v>
      </c>
    </row>
    <row r="46" spans="1:8">
      <c r="A46" s="596" t="s">
        <v>9</v>
      </c>
      <c r="B46" s="529">
        <v>43191</v>
      </c>
      <c r="C46" s="24">
        <v>44742</v>
      </c>
      <c r="D46" s="24">
        <v>44742</v>
      </c>
      <c r="E46" s="16">
        <f t="shared" si="1"/>
        <v>50.991780821917814</v>
      </c>
      <c r="F46" s="16">
        <f t="shared" si="0"/>
        <v>50.991780821917814</v>
      </c>
      <c r="G46" s="18" t="s">
        <v>841</v>
      </c>
      <c r="H46" s="18" t="s">
        <v>23</v>
      </c>
    </row>
    <row r="47" spans="1:8">
      <c r="A47" s="596" t="s">
        <v>946</v>
      </c>
      <c r="B47" s="529">
        <v>43222</v>
      </c>
      <c r="C47" s="12">
        <v>43466</v>
      </c>
      <c r="D47" s="15">
        <v>43466</v>
      </c>
      <c r="E47" s="16">
        <f t="shared" si="1"/>
        <v>8.0219178082191789</v>
      </c>
      <c r="F47" s="16">
        <f t="shared" si="0"/>
        <v>8.0219178082191789</v>
      </c>
      <c r="G47" s="18" t="s">
        <v>849</v>
      </c>
      <c r="H47" s="18" t="s">
        <v>23</v>
      </c>
    </row>
    <row r="48" spans="1:8">
      <c r="A48" s="596" t="s">
        <v>6</v>
      </c>
      <c r="B48" s="529">
        <v>43252</v>
      </c>
      <c r="C48" s="12">
        <v>43525</v>
      </c>
      <c r="D48" s="15">
        <v>43646</v>
      </c>
      <c r="E48" s="16">
        <f t="shared" si="1"/>
        <v>8.9753424657534246</v>
      </c>
      <c r="F48" s="16">
        <f t="shared" si="0"/>
        <v>12.953424657534246</v>
      </c>
      <c r="G48" s="18" t="s">
        <v>847</v>
      </c>
      <c r="H48" s="18" t="s">
        <v>23</v>
      </c>
    </row>
    <row r="49" spans="1:8">
      <c r="A49" s="596" t="s">
        <v>945</v>
      </c>
      <c r="B49" s="529">
        <v>43221</v>
      </c>
      <c r="C49" s="12">
        <v>43876</v>
      </c>
      <c r="D49" s="15">
        <v>43889</v>
      </c>
      <c r="E49" s="16">
        <f t="shared" si="1"/>
        <v>21.534246575342465</v>
      </c>
      <c r="F49" s="16">
        <f t="shared" si="0"/>
        <v>21.961643835616439</v>
      </c>
      <c r="G49" s="18" t="s">
        <v>842</v>
      </c>
      <c r="H49" s="18" t="s">
        <v>28</v>
      </c>
    </row>
    <row r="50" spans="1:8">
      <c r="A50" s="596" t="s">
        <v>1247</v>
      </c>
      <c r="B50" s="529">
        <v>43253</v>
      </c>
      <c r="C50" s="24">
        <v>43648</v>
      </c>
      <c r="D50" s="24">
        <v>43648</v>
      </c>
      <c r="E50" s="16">
        <f t="shared" si="1"/>
        <v>12.986301369863014</v>
      </c>
      <c r="F50" s="16">
        <f t="shared" si="0"/>
        <v>12.986301369863014</v>
      </c>
      <c r="G50" s="18" t="s">
        <v>823</v>
      </c>
      <c r="H50" s="18" t="s">
        <v>36</v>
      </c>
    </row>
    <row r="51" spans="1:8">
      <c r="A51" s="596" t="s">
        <v>1128</v>
      </c>
      <c r="B51" s="529">
        <v>43358</v>
      </c>
      <c r="C51" s="24">
        <v>43631</v>
      </c>
      <c r="D51" s="22">
        <v>43631</v>
      </c>
      <c r="E51" s="16">
        <f t="shared" si="1"/>
        <v>8.9753424657534246</v>
      </c>
      <c r="F51" s="16">
        <f t="shared" si="0"/>
        <v>8.9753424657534246</v>
      </c>
      <c r="G51" s="18" t="s">
        <v>835</v>
      </c>
      <c r="H51" s="18" t="s">
        <v>23</v>
      </c>
    </row>
    <row r="52" spans="1:8">
      <c r="A52" s="596" t="s">
        <v>1348</v>
      </c>
      <c r="B52" s="529">
        <v>43748</v>
      </c>
      <c r="C52" s="12">
        <v>43961</v>
      </c>
      <c r="D52" s="15">
        <v>44175</v>
      </c>
      <c r="E52" s="16">
        <f t="shared" si="1"/>
        <v>7.0027397260273982</v>
      </c>
      <c r="F52" s="16">
        <f t="shared" si="0"/>
        <v>14.038356164383561</v>
      </c>
      <c r="G52" s="18" t="s">
        <v>829</v>
      </c>
      <c r="H52" s="18" t="s">
        <v>778</v>
      </c>
    </row>
    <row r="53" spans="1:8">
      <c r="A53" s="418" t="s">
        <v>1133</v>
      </c>
      <c r="B53" s="529"/>
      <c r="C53" s="14"/>
      <c r="D53" s="15"/>
      <c r="E53" s="16">
        <f t="shared" si="1"/>
        <v>0</v>
      </c>
      <c r="F53" s="16">
        <f t="shared" si="0"/>
        <v>0</v>
      </c>
      <c r="G53" s="18" t="s">
        <v>854</v>
      </c>
      <c r="H53" s="18" t="s">
        <v>23</v>
      </c>
    </row>
    <row r="54" spans="1:8">
      <c r="A54" s="596" t="s">
        <v>1248</v>
      </c>
      <c r="B54" s="529">
        <f>B55</f>
        <v>43297</v>
      </c>
      <c r="C54" s="14">
        <f>C55</f>
        <v>44210</v>
      </c>
      <c r="D54" s="14">
        <f>D55</f>
        <v>44697</v>
      </c>
      <c r="E54" s="16">
        <f t="shared" si="1"/>
        <v>30.016438356164386</v>
      </c>
      <c r="F54" s="16">
        <f t="shared" si="0"/>
        <v>46.027397260273972</v>
      </c>
      <c r="G54" s="18" t="e">
        <v>#N/A</v>
      </c>
      <c r="H54" s="18" t="e">
        <v>#N/A</v>
      </c>
    </row>
    <row r="55" spans="1:8">
      <c r="A55" s="596" t="s">
        <v>1249</v>
      </c>
      <c r="B55" s="529">
        <v>43297</v>
      </c>
      <c r="C55" s="12">
        <v>44210</v>
      </c>
      <c r="D55" s="15">
        <v>44697</v>
      </c>
      <c r="E55" s="16">
        <f t="shared" si="1"/>
        <v>30.016438356164386</v>
      </c>
      <c r="F55" s="16">
        <f t="shared" si="0"/>
        <v>46.027397260273972</v>
      </c>
      <c r="G55" s="18" t="s">
        <v>833</v>
      </c>
      <c r="H55" s="18" t="s">
        <v>817</v>
      </c>
    </row>
    <row r="56" spans="1:8">
      <c r="A56" s="596" t="s">
        <v>1250</v>
      </c>
      <c r="B56" s="529">
        <v>43344</v>
      </c>
      <c r="C56" s="12">
        <v>43617</v>
      </c>
      <c r="D56" s="12">
        <v>43617</v>
      </c>
      <c r="E56" s="16">
        <f t="shared" si="1"/>
        <v>8.9753424657534246</v>
      </c>
      <c r="F56" s="16">
        <f t="shared" si="0"/>
        <v>8.9753424657534246</v>
      </c>
      <c r="G56" s="18" t="s">
        <v>849</v>
      </c>
      <c r="H56" s="18" t="s">
        <v>23</v>
      </c>
    </row>
    <row r="57" spans="1:8">
      <c r="A57" s="596" t="s">
        <v>1138</v>
      </c>
      <c r="B57" s="529">
        <v>43344</v>
      </c>
      <c r="C57" s="12">
        <v>43556</v>
      </c>
      <c r="D57" s="15">
        <v>43556</v>
      </c>
      <c r="E57" s="16">
        <f t="shared" si="1"/>
        <v>6.9698630136986299</v>
      </c>
      <c r="F57" s="16">
        <f t="shared" si="0"/>
        <v>6.9698630136986299</v>
      </c>
      <c r="G57" s="18" t="s">
        <v>849</v>
      </c>
      <c r="H57" s="18" t="s">
        <v>23</v>
      </c>
    </row>
    <row r="58" spans="1:8">
      <c r="A58" s="596" t="s">
        <v>1139</v>
      </c>
      <c r="B58" s="530">
        <v>43435</v>
      </c>
      <c r="C58" s="22">
        <v>43556</v>
      </c>
      <c r="D58" s="22">
        <v>43556</v>
      </c>
      <c r="E58" s="16">
        <f t="shared" si="1"/>
        <v>3.978082191780822</v>
      </c>
      <c r="F58" s="16">
        <f t="shared" si="0"/>
        <v>3.978082191780822</v>
      </c>
      <c r="G58" s="18" t="s">
        <v>854</v>
      </c>
      <c r="H58" s="18" t="s">
        <v>23</v>
      </c>
    </row>
    <row r="59" spans="1:8">
      <c r="A59" s="596" t="s">
        <v>1143</v>
      </c>
      <c r="B59" s="529">
        <v>43549</v>
      </c>
      <c r="C59" s="15">
        <v>44554</v>
      </c>
      <c r="D59" s="15">
        <v>44554</v>
      </c>
      <c r="E59" s="16"/>
      <c r="F59" s="16">
        <f t="shared" si="0"/>
        <v>33.041095890410958</v>
      </c>
      <c r="G59" s="18" t="s">
        <v>847</v>
      </c>
      <c r="H59" s="18" t="s">
        <v>58</v>
      </c>
    </row>
    <row r="60" spans="1:8">
      <c r="A60" s="596" t="s">
        <v>1144</v>
      </c>
      <c r="B60" s="529">
        <v>43405</v>
      </c>
      <c r="C60" s="12">
        <v>43678</v>
      </c>
      <c r="D60" s="15">
        <v>43678</v>
      </c>
      <c r="E60" s="16">
        <f t="shared" si="1"/>
        <v>8.9753424657534246</v>
      </c>
      <c r="F60" s="16">
        <f t="shared" si="0"/>
        <v>8.9753424657534246</v>
      </c>
      <c r="G60" s="18" t="s">
        <v>834</v>
      </c>
      <c r="H60" s="18" t="s">
        <v>53</v>
      </c>
    </row>
    <row r="61" spans="1:8">
      <c r="A61" s="596" t="s">
        <v>1147</v>
      </c>
      <c r="B61" s="529">
        <v>43420</v>
      </c>
      <c r="C61" s="24">
        <v>43937</v>
      </c>
      <c r="D61" s="22">
        <v>44393</v>
      </c>
      <c r="E61" s="16">
        <f t="shared" si="1"/>
        <v>16.997260273972604</v>
      </c>
      <c r="F61" s="16">
        <f t="shared" si="0"/>
        <v>31.989041095890407</v>
      </c>
      <c r="G61" s="18" t="s">
        <v>838</v>
      </c>
      <c r="H61" s="18" t="s">
        <v>40</v>
      </c>
    </row>
    <row r="62" spans="1:8">
      <c r="A62" s="596" t="s">
        <v>1148</v>
      </c>
      <c r="B62" s="529">
        <v>43384</v>
      </c>
      <c r="C62" s="24">
        <v>44145</v>
      </c>
      <c r="D62" s="22">
        <v>44145</v>
      </c>
      <c r="E62" s="16">
        <f t="shared" si="1"/>
        <v>25.019178082191779</v>
      </c>
      <c r="F62" s="16">
        <f t="shared" si="0"/>
        <v>25.019178082191779</v>
      </c>
      <c r="G62" s="18" t="s">
        <v>837</v>
      </c>
      <c r="H62" s="18" t="s">
        <v>53</v>
      </c>
    </row>
    <row r="63" spans="1:8">
      <c r="A63" s="596" t="s">
        <v>1149</v>
      </c>
      <c r="B63" s="529">
        <v>43221</v>
      </c>
      <c r="C63" s="22">
        <v>43556</v>
      </c>
      <c r="D63" s="22">
        <v>43556</v>
      </c>
      <c r="E63" s="16">
        <f t="shared" si="1"/>
        <v>11.013698630136986</v>
      </c>
      <c r="F63" s="16">
        <f t="shared" si="0"/>
        <v>11.013698630136986</v>
      </c>
      <c r="G63" s="18" t="s">
        <v>838</v>
      </c>
      <c r="H63" s="18" t="s">
        <v>1341</v>
      </c>
    </row>
    <row r="64" spans="1:8">
      <c r="A64" s="596" t="s">
        <v>1150</v>
      </c>
      <c r="B64" s="529">
        <v>43344</v>
      </c>
      <c r="C64" s="12">
        <v>43617</v>
      </c>
      <c r="D64" s="12">
        <v>43617</v>
      </c>
      <c r="E64" s="16">
        <f t="shared" si="1"/>
        <v>8.9753424657534246</v>
      </c>
      <c r="F64" s="16">
        <f t="shared" si="0"/>
        <v>8.9753424657534246</v>
      </c>
      <c r="G64" s="18" t="s">
        <v>849</v>
      </c>
      <c r="H64" s="18" t="s">
        <v>23</v>
      </c>
    </row>
    <row r="65" spans="1:9">
      <c r="A65" s="596" t="s">
        <v>1251</v>
      </c>
      <c r="B65" s="529">
        <v>43479</v>
      </c>
      <c r="C65" s="12">
        <v>43904</v>
      </c>
      <c r="D65" s="15">
        <v>44391</v>
      </c>
      <c r="E65" s="16">
        <f t="shared" si="1"/>
        <v>13.972602739726028</v>
      </c>
      <c r="F65" s="16">
        <f t="shared" si="0"/>
        <v>29.983561643835614</v>
      </c>
      <c r="G65" s="18" t="s">
        <v>828</v>
      </c>
      <c r="H65" s="18" t="s">
        <v>53</v>
      </c>
    </row>
    <row r="66" spans="1:9">
      <c r="A66" s="596" t="s">
        <v>1156</v>
      </c>
      <c r="B66" s="607">
        <v>43707</v>
      </c>
      <c r="C66" s="610">
        <v>44285</v>
      </c>
      <c r="D66" s="609">
        <v>44712</v>
      </c>
      <c r="E66" s="16">
        <f t="shared" si="1"/>
        <v>19.002739726027396</v>
      </c>
      <c r="F66" s="16">
        <f t="shared" si="0"/>
        <v>33.041095890410958</v>
      </c>
      <c r="G66" s="18" t="s">
        <v>820</v>
      </c>
      <c r="H66" s="18" t="s">
        <v>23</v>
      </c>
    </row>
    <row r="67" spans="1:9">
      <c r="A67" s="596" t="s">
        <v>567</v>
      </c>
      <c r="B67" s="533">
        <v>43585</v>
      </c>
      <c r="C67" s="15">
        <v>43829</v>
      </c>
      <c r="D67" s="15">
        <v>43829</v>
      </c>
      <c r="E67" s="16">
        <f t="shared" ref="E67:E101" si="2">((C67-B67)/365)*12</f>
        <v>8.0219178082191789</v>
      </c>
      <c r="F67" s="16">
        <f t="shared" ref="F67:F96" si="3">((D67-B67)/365)*12</f>
        <v>8.0219178082191789</v>
      </c>
      <c r="G67" s="18" t="s">
        <v>838</v>
      </c>
      <c r="H67" s="18" t="s">
        <v>1341</v>
      </c>
    </row>
    <row r="68" spans="1:9">
      <c r="A68" s="596" t="s">
        <v>1158</v>
      </c>
      <c r="B68" s="529">
        <v>43539</v>
      </c>
      <c r="C68" s="15">
        <v>43661</v>
      </c>
      <c r="D68" s="15">
        <v>43661</v>
      </c>
      <c r="E68" s="16">
        <f t="shared" si="2"/>
        <v>4.0109589041095894</v>
      </c>
      <c r="F68" s="16">
        <f t="shared" si="3"/>
        <v>4.0109589041095894</v>
      </c>
      <c r="G68" s="18" t="s">
        <v>854</v>
      </c>
      <c r="H68" s="18" t="s">
        <v>23</v>
      </c>
    </row>
    <row r="69" spans="1:9">
      <c r="A69" s="596" t="s">
        <v>1159</v>
      </c>
      <c r="B69" s="529">
        <v>43539</v>
      </c>
      <c r="C69" s="15">
        <v>43814</v>
      </c>
      <c r="D69" s="15">
        <v>43814</v>
      </c>
      <c r="E69" s="16">
        <f t="shared" si="2"/>
        <v>9.0410958904109595</v>
      </c>
      <c r="F69" s="16">
        <f t="shared" si="3"/>
        <v>9.0410958904109595</v>
      </c>
      <c r="G69" s="18" t="s">
        <v>854</v>
      </c>
      <c r="H69" s="18" t="s">
        <v>23</v>
      </c>
    </row>
    <row r="70" spans="1:9">
      <c r="A70" s="596" t="s">
        <v>1252</v>
      </c>
      <c r="B70" s="529">
        <v>43374</v>
      </c>
      <c r="C70" s="15">
        <v>43525</v>
      </c>
      <c r="D70" s="15">
        <v>43525</v>
      </c>
      <c r="E70" s="16">
        <f t="shared" si="2"/>
        <v>4.9643835616438361</v>
      </c>
      <c r="F70" s="16">
        <f t="shared" si="3"/>
        <v>4.9643835616438361</v>
      </c>
      <c r="G70" s="18" t="s">
        <v>854</v>
      </c>
      <c r="H70" s="18" t="s">
        <v>23</v>
      </c>
      <c r="I70" s="18">
        <v>1</v>
      </c>
    </row>
    <row r="71" spans="1:9">
      <c r="A71" s="596" t="s">
        <v>1162</v>
      </c>
      <c r="B71" s="529">
        <v>43647</v>
      </c>
      <c r="C71" s="15">
        <v>43770</v>
      </c>
      <c r="D71" s="15">
        <v>43770</v>
      </c>
      <c r="E71" s="16">
        <f t="shared" si="2"/>
        <v>4.043835616438356</v>
      </c>
      <c r="F71" s="16">
        <f t="shared" si="3"/>
        <v>4.043835616438356</v>
      </c>
      <c r="G71" s="18" t="s">
        <v>854</v>
      </c>
      <c r="H71" s="18" t="s">
        <v>765</v>
      </c>
      <c r="I71" s="18">
        <v>1</v>
      </c>
    </row>
    <row r="72" spans="1:9">
      <c r="A72" s="596" t="s">
        <v>1253</v>
      </c>
      <c r="B72" s="529">
        <v>43699</v>
      </c>
      <c r="C72" s="12">
        <v>44430</v>
      </c>
      <c r="D72" s="12">
        <v>44430</v>
      </c>
      <c r="E72" s="16">
        <f t="shared" si="2"/>
        <v>24.032876712328768</v>
      </c>
      <c r="F72" s="16">
        <f t="shared" si="3"/>
        <v>24.032876712328768</v>
      </c>
      <c r="G72" s="18" t="s">
        <v>848</v>
      </c>
      <c r="H72" s="18" t="s">
        <v>778</v>
      </c>
    </row>
    <row r="73" spans="1:9">
      <c r="A73" s="596" t="s">
        <v>1165</v>
      </c>
      <c r="B73" s="529">
        <v>43862</v>
      </c>
      <c r="C73" s="22">
        <v>44013</v>
      </c>
      <c r="D73" s="22">
        <v>44013</v>
      </c>
      <c r="E73" s="16">
        <f t="shared" si="2"/>
        <v>4.9643835616438361</v>
      </c>
      <c r="F73" s="16">
        <f t="shared" si="3"/>
        <v>4.9643835616438361</v>
      </c>
      <c r="G73" s="18" t="s">
        <v>832</v>
      </c>
      <c r="H73" s="18" t="s">
        <v>23</v>
      </c>
    </row>
    <row r="74" spans="1:9">
      <c r="A74" s="596" t="s">
        <v>993</v>
      </c>
      <c r="B74" s="529">
        <v>43678</v>
      </c>
      <c r="C74" s="12">
        <v>43800</v>
      </c>
      <c r="D74" s="15">
        <v>43800</v>
      </c>
      <c r="E74" s="16">
        <f t="shared" si="2"/>
        <v>4.0109589041095894</v>
      </c>
      <c r="F74" s="16">
        <f t="shared" si="3"/>
        <v>4.0109589041095894</v>
      </c>
      <c r="G74" s="18" t="s">
        <v>819</v>
      </c>
      <c r="H74" s="18" t="s">
        <v>23</v>
      </c>
    </row>
    <row r="75" spans="1:9">
      <c r="A75" s="596" t="s">
        <v>1167</v>
      </c>
      <c r="B75" s="529">
        <v>43751</v>
      </c>
      <c r="C75" s="15">
        <v>44178</v>
      </c>
      <c r="D75" s="15">
        <v>44178</v>
      </c>
      <c r="E75" s="16">
        <f t="shared" si="2"/>
        <v>14.038356164383561</v>
      </c>
      <c r="F75" s="16">
        <f t="shared" si="3"/>
        <v>14.038356164383561</v>
      </c>
      <c r="G75" s="18" t="s">
        <v>850</v>
      </c>
      <c r="H75" s="18" t="s">
        <v>7</v>
      </c>
      <c r="I75" s="18">
        <v>1</v>
      </c>
    </row>
    <row r="76" spans="1:9">
      <c r="A76" s="596" t="s">
        <v>1166</v>
      </c>
      <c r="B76" s="529">
        <v>43697</v>
      </c>
      <c r="C76" s="15">
        <v>43758</v>
      </c>
      <c r="D76" s="15">
        <v>43758</v>
      </c>
      <c r="E76" s="16">
        <f t="shared" si="2"/>
        <v>2.0054794520547947</v>
      </c>
      <c r="F76" s="16">
        <f t="shared" si="3"/>
        <v>2.0054794520547947</v>
      </c>
      <c r="G76" s="18" t="s">
        <v>854</v>
      </c>
      <c r="H76" s="18" t="s">
        <v>23</v>
      </c>
    </row>
    <row r="77" spans="1:9">
      <c r="A77" s="596" t="s">
        <v>1168</v>
      </c>
      <c r="B77" s="529">
        <v>43739</v>
      </c>
      <c r="C77" s="12">
        <v>43874</v>
      </c>
      <c r="D77" s="15">
        <v>44165</v>
      </c>
      <c r="E77" s="16">
        <f t="shared" si="2"/>
        <v>4.4383561643835616</v>
      </c>
      <c r="F77" s="16">
        <f t="shared" si="3"/>
        <v>14.005479452054796</v>
      </c>
      <c r="G77" s="18" t="s">
        <v>824</v>
      </c>
      <c r="H77" s="18" t="s">
        <v>65</v>
      </c>
    </row>
    <row r="78" spans="1:9">
      <c r="A78" s="596" t="s">
        <v>1172</v>
      </c>
      <c r="B78" s="529">
        <v>43739</v>
      </c>
      <c r="C78" s="12">
        <v>44166</v>
      </c>
      <c r="D78" s="15">
        <v>44407</v>
      </c>
      <c r="E78" s="16">
        <f t="shared" si="2"/>
        <v>14.038356164383561</v>
      </c>
      <c r="F78" s="16">
        <f t="shared" si="3"/>
        <v>21.961643835616439</v>
      </c>
      <c r="G78" s="18" t="s">
        <v>823</v>
      </c>
      <c r="H78" s="18" t="s">
        <v>42</v>
      </c>
    </row>
    <row r="79" spans="1:9">
      <c r="A79" s="418" t="s">
        <v>1173</v>
      </c>
      <c r="B79" s="529"/>
      <c r="C79" s="15"/>
      <c r="D79" s="15"/>
      <c r="E79" s="16">
        <f t="shared" si="2"/>
        <v>0</v>
      </c>
      <c r="F79" s="16">
        <f t="shared" si="3"/>
        <v>0</v>
      </c>
      <c r="G79" s="18" t="s">
        <v>854</v>
      </c>
      <c r="H79" s="18" t="s">
        <v>23</v>
      </c>
    </row>
    <row r="80" spans="1:9">
      <c r="A80" s="418" t="s">
        <v>1174</v>
      </c>
      <c r="B80" s="529"/>
      <c r="C80" s="15"/>
      <c r="D80" s="15"/>
      <c r="E80" s="16">
        <f t="shared" si="2"/>
        <v>0</v>
      </c>
      <c r="F80" s="16">
        <f t="shared" si="3"/>
        <v>0</v>
      </c>
      <c r="G80" s="18" t="s">
        <v>854</v>
      </c>
      <c r="H80" s="18" t="s">
        <v>23</v>
      </c>
    </row>
    <row r="81" spans="1:9">
      <c r="A81" s="418" t="s">
        <v>1175</v>
      </c>
      <c r="B81" s="529"/>
      <c r="C81" s="15"/>
      <c r="D81" s="15"/>
      <c r="E81" s="16">
        <f t="shared" si="2"/>
        <v>0</v>
      </c>
      <c r="F81" s="16">
        <f t="shared" si="3"/>
        <v>0</v>
      </c>
      <c r="G81" s="18" t="s">
        <v>854</v>
      </c>
      <c r="H81" s="18" t="s">
        <v>23</v>
      </c>
    </row>
    <row r="82" spans="1:9">
      <c r="A82" s="418" t="s">
        <v>1176</v>
      </c>
      <c r="B82" s="529"/>
      <c r="C82" s="15"/>
      <c r="D82" s="15"/>
      <c r="E82" s="16">
        <f t="shared" si="2"/>
        <v>0</v>
      </c>
      <c r="F82" s="16">
        <f t="shared" si="3"/>
        <v>0</v>
      </c>
      <c r="G82" s="18" t="s">
        <v>854</v>
      </c>
      <c r="H82" s="18" t="s">
        <v>23</v>
      </c>
    </row>
    <row r="83" spans="1:9">
      <c r="A83" s="596" t="s">
        <v>1177</v>
      </c>
      <c r="B83" s="529">
        <v>43757</v>
      </c>
      <c r="C83" s="15">
        <v>43818</v>
      </c>
      <c r="D83" s="15">
        <v>43818</v>
      </c>
      <c r="E83" s="16">
        <f t="shared" si="2"/>
        <v>2.0054794520547947</v>
      </c>
      <c r="F83" s="16">
        <f t="shared" si="3"/>
        <v>2.0054794520547947</v>
      </c>
      <c r="G83" s="18" t="s">
        <v>854</v>
      </c>
      <c r="H83" s="18" t="s">
        <v>23</v>
      </c>
    </row>
    <row r="84" spans="1:9">
      <c r="A84" s="596" t="s">
        <v>1347</v>
      </c>
      <c r="B84" s="529">
        <v>43352</v>
      </c>
      <c r="C84" s="12">
        <v>43533</v>
      </c>
      <c r="D84" s="15">
        <v>43717</v>
      </c>
      <c r="E84" s="16">
        <f t="shared" si="2"/>
        <v>5.9506849315068493</v>
      </c>
      <c r="F84" s="16">
        <f t="shared" si="3"/>
        <v>12</v>
      </c>
      <c r="G84" s="18" t="s">
        <v>829</v>
      </c>
      <c r="H84" s="18" t="s">
        <v>778</v>
      </c>
      <c r="I84" s="18">
        <v>1</v>
      </c>
    </row>
    <row r="85" spans="1:9">
      <c r="A85" s="596" t="s">
        <v>1181</v>
      </c>
      <c r="B85" s="529">
        <v>43739</v>
      </c>
      <c r="C85" s="15">
        <v>43862</v>
      </c>
      <c r="D85" s="15">
        <v>43862</v>
      </c>
      <c r="E85" s="16">
        <f t="shared" si="2"/>
        <v>4.043835616438356</v>
      </c>
      <c r="F85" s="16">
        <f t="shared" si="3"/>
        <v>4.043835616438356</v>
      </c>
      <c r="G85" s="18" t="s">
        <v>854</v>
      </c>
      <c r="H85" s="18" t="s">
        <v>23</v>
      </c>
      <c r="I85" s="18">
        <v>1</v>
      </c>
    </row>
    <row r="86" spans="1:9">
      <c r="A86" s="596" t="s">
        <v>1182</v>
      </c>
      <c r="B86" s="529">
        <v>43804</v>
      </c>
      <c r="C86" s="15">
        <v>43926</v>
      </c>
      <c r="D86" s="15">
        <v>43926</v>
      </c>
      <c r="E86" s="16">
        <f t="shared" si="2"/>
        <v>4.0109589041095894</v>
      </c>
      <c r="F86" s="16">
        <f t="shared" si="3"/>
        <v>4.0109589041095894</v>
      </c>
      <c r="G86" s="18" t="s">
        <v>819</v>
      </c>
      <c r="H86" s="18" t="s">
        <v>23</v>
      </c>
    </row>
    <row r="87" spans="1:9">
      <c r="A87" s="596" t="s">
        <v>1349</v>
      </c>
      <c r="B87" s="529">
        <v>43862</v>
      </c>
      <c r="C87" s="15">
        <v>44650</v>
      </c>
      <c r="D87" s="15">
        <v>44650</v>
      </c>
      <c r="E87" s="16">
        <f t="shared" si="2"/>
        <v>25.906849315068492</v>
      </c>
      <c r="F87" s="16">
        <f t="shared" si="3"/>
        <v>25.906849315068492</v>
      </c>
      <c r="G87" s="18" t="s">
        <v>852</v>
      </c>
      <c r="H87" s="18" t="s">
        <v>1342</v>
      </c>
      <c r="I87" s="18">
        <v>1</v>
      </c>
    </row>
    <row r="88" spans="1:9">
      <c r="A88" s="596" t="s">
        <v>1256</v>
      </c>
      <c r="B88" s="529">
        <v>43863</v>
      </c>
      <c r="C88" s="12">
        <v>44288</v>
      </c>
      <c r="D88" s="15">
        <v>44622</v>
      </c>
      <c r="E88" s="16">
        <f t="shared" si="2"/>
        <v>13.972602739726028</v>
      </c>
      <c r="F88" s="16">
        <f t="shared" si="3"/>
        <v>24.953424657534242</v>
      </c>
      <c r="G88" s="18" t="s">
        <v>845</v>
      </c>
      <c r="H88" s="18" t="s">
        <v>53</v>
      </c>
    </row>
    <row r="89" spans="1:9">
      <c r="A89" s="596" t="s">
        <v>1187</v>
      </c>
      <c r="B89" s="529">
        <v>44044</v>
      </c>
      <c r="C89" s="22">
        <v>44713</v>
      </c>
      <c r="D89" s="15">
        <v>44713</v>
      </c>
      <c r="E89" s="16">
        <f t="shared" si="2"/>
        <v>21.994520547945204</v>
      </c>
      <c r="F89" s="16">
        <f t="shared" si="3"/>
        <v>21.994520547945204</v>
      </c>
      <c r="G89" s="18" t="s">
        <v>830</v>
      </c>
      <c r="H89" s="18" t="s">
        <v>23</v>
      </c>
    </row>
    <row r="90" spans="1:9">
      <c r="A90" s="596" t="s">
        <v>663</v>
      </c>
      <c r="B90" s="529">
        <v>43985</v>
      </c>
      <c r="C90" s="24">
        <v>44351</v>
      </c>
      <c r="D90" s="24">
        <v>44351</v>
      </c>
      <c r="E90" s="16">
        <f t="shared" si="2"/>
        <v>12.032876712328768</v>
      </c>
      <c r="F90" s="16">
        <f t="shared" si="3"/>
        <v>12.032876712328768</v>
      </c>
      <c r="G90" s="18" t="s">
        <v>834</v>
      </c>
      <c r="H90" s="18" t="s">
        <v>43</v>
      </c>
    </row>
    <row r="91" spans="1:9">
      <c r="A91" s="596" t="s">
        <v>1188</v>
      </c>
      <c r="B91" s="529">
        <v>44469</v>
      </c>
      <c r="C91" s="14">
        <v>44834</v>
      </c>
      <c r="D91" s="14">
        <v>45199</v>
      </c>
      <c r="E91" s="16">
        <f t="shared" si="2"/>
        <v>12</v>
      </c>
      <c r="F91" s="16">
        <f t="shared" si="3"/>
        <v>24</v>
      </c>
      <c r="G91" s="18" t="s">
        <v>824</v>
      </c>
      <c r="H91" s="18" t="s">
        <v>10</v>
      </c>
    </row>
    <row r="92" spans="1:9">
      <c r="A92" s="596" t="s">
        <v>1005</v>
      </c>
      <c r="B92" s="529">
        <v>43617</v>
      </c>
      <c r="C92" s="14">
        <v>43891</v>
      </c>
      <c r="D92" s="14">
        <v>43891</v>
      </c>
      <c r="E92" s="16">
        <f t="shared" si="2"/>
        <v>9.008219178082193</v>
      </c>
      <c r="F92" s="16">
        <f t="shared" si="3"/>
        <v>9.008219178082193</v>
      </c>
      <c r="G92" s="18" t="s">
        <v>820</v>
      </c>
      <c r="H92" s="18" t="s">
        <v>23</v>
      </c>
      <c r="I92" s="18">
        <v>1</v>
      </c>
    </row>
    <row r="93" spans="1:9">
      <c r="A93" s="596" t="s">
        <v>1010</v>
      </c>
      <c r="B93" s="529">
        <v>43862</v>
      </c>
      <c r="C93" s="12">
        <v>43983</v>
      </c>
      <c r="D93" s="15">
        <v>43983</v>
      </c>
      <c r="E93" s="16">
        <f t="shared" si="2"/>
        <v>3.978082191780822</v>
      </c>
      <c r="F93" s="16">
        <f t="shared" si="3"/>
        <v>3.978082191780822</v>
      </c>
      <c r="G93" s="18" t="s">
        <v>819</v>
      </c>
      <c r="H93" s="18" t="s">
        <v>23</v>
      </c>
    </row>
    <row r="94" spans="1:9">
      <c r="A94" s="596" t="s">
        <v>1189</v>
      </c>
      <c r="B94" s="529">
        <v>43889</v>
      </c>
      <c r="C94" s="14">
        <v>44012</v>
      </c>
      <c r="D94" s="15">
        <v>44012</v>
      </c>
      <c r="E94" s="16">
        <f t="shared" si="2"/>
        <v>4.043835616438356</v>
      </c>
      <c r="F94" s="16">
        <f t="shared" si="3"/>
        <v>4.043835616438356</v>
      </c>
      <c r="G94" s="18" t="s">
        <v>859</v>
      </c>
      <c r="H94" s="18" t="s">
        <v>23</v>
      </c>
      <c r="I94" s="18">
        <v>1</v>
      </c>
    </row>
    <row r="95" spans="1:9">
      <c r="A95" s="596" t="s">
        <v>671</v>
      </c>
      <c r="B95" s="529">
        <v>44058</v>
      </c>
      <c r="C95" s="14">
        <v>44423</v>
      </c>
      <c r="D95" s="15">
        <v>44423</v>
      </c>
      <c r="E95" s="16">
        <f t="shared" si="2"/>
        <v>12</v>
      </c>
      <c r="F95" s="16">
        <f t="shared" si="3"/>
        <v>12</v>
      </c>
      <c r="G95" s="18" t="s">
        <v>821</v>
      </c>
      <c r="H95" s="18" t="s">
        <v>23</v>
      </c>
      <c r="I95" s="18">
        <v>1</v>
      </c>
    </row>
    <row r="96" spans="1:9">
      <c r="A96" s="596" t="s">
        <v>1190</v>
      </c>
      <c r="B96" s="529">
        <v>43960</v>
      </c>
      <c r="C96" s="14">
        <v>44235</v>
      </c>
      <c r="D96" s="15">
        <v>44235</v>
      </c>
      <c r="E96" s="16">
        <f t="shared" si="2"/>
        <v>9.0410958904109595</v>
      </c>
      <c r="F96" s="16">
        <f t="shared" si="3"/>
        <v>9.0410958904109595</v>
      </c>
      <c r="G96" s="18" t="s">
        <v>819</v>
      </c>
      <c r="H96" s="18" t="s">
        <v>23</v>
      </c>
    </row>
    <row r="97" spans="1:9">
      <c r="A97" s="596" t="s">
        <v>1192</v>
      </c>
      <c r="B97" s="529">
        <v>43983</v>
      </c>
      <c r="C97" s="14">
        <v>44531</v>
      </c>
      <c r="D97" s="14">
        <v>44531</v>
      </c>
      <c r="E97" s="16">
        <f t="shared" si="2"/>
        <v>18.016438356164386</v>
      </c>
      <c r="F97" s="16">
        <f t="shared" ref="F97:F118" si="4">((D97-B97)/365)*12</f>
        <v>18.016438356164386</v>
      </c>
      <c r="G97" s="18" t="s">
        <v>858</v>
      </c>
      <c r="H97" s="18" t="s">
        <v>817</v>
      </c>
      <c r="I97" s="18">
        <v>1</v>
      </c>
    </row>
    <row r="98" spans="1:9">
      <c r="A98" s="596" t="s">
        <v>1193</v>
      </c>
      <c r="B98" s="529">
        <v>44119</v>
      </c>
      <c r="C98" s="14">
        <v>44849</v>
      </c>
      <c r="D98" s="14">
        <v>44849</v>
      </c>
      <c r="E98" s="16">
        <f t="shared" si="2"/>
        <v>24</v>
      </c>
      <c r="F98" s="16">
        <f t="shared" si="4"/>
        <v>24</v>
      </c>
      <c r="G98" s="18" t="s">
        <v>855</v>
      </c>
      <c r="H98" s="18" t="s">
        <v>773</v>
      </c>
    </row>
    <row r="99" spans="1:9">
      <c r="A99" s="596" t="s">
        <v>677</v>
      </c>
      <c r="B99" s="529">
        <v>43983</v>
      </c>
      <c r="C99" s="14">
        <v>44075</v>
      </c>
      <c r="D99" s="15">
        <v>44075</v>
      </c>
      <c r="E99" s="16">
        <f t="shared" si="2"/>
        <v>3.0246575342465754</v>
      </c>
      <c r="F99" s="16">
        <f t="shared" si="4"/>
        <v>3.0246575342465754</v>
      </c>
      <c r="G99" s="18" t="s">
        <v>859</v>
      </c>
      <c r="H99" s="18" t="s">
        <v>23</v>
      </c>
    </row>
    <row r="100" spans="1:9">
      <c r="A100" s="418" t="s">
        <v>1194</v>
      </c>
      <c r="B100" s="529"/>
      <c r="C100" s="14"/>
      <c r="D100" s="15"/>
      <c r="E100" s="16">
        <f t="shared" si="2"/>
        <v>0</v>
      </c>
      <c r="F100" s="16">
        <f t="shared" si="4"/>
        <v>0</v>
      </c>
      <c r="G100" s="18" t="s">
        <v>854</v>
      </c>
      <c r="H100" s="18" t="s">
        <v>23</v>
      </c>
    </row>
    <row r="101" spans="1:9">
      <c r="A101" s="596" t="s">
        <v>1195</v>
      </c>
      <c r="B101" s="529">
        <v>44102</v>
      </c>
      <c r="C101" s="14">
        <v>44620</v>
      </c>
      <c r="D101" s="15">
        <v>45105</v>
      </c>
      <c r="E101" s="16">
        <f t="shared" si="2"/>
        <v>17.030136986301368</v>
      </c>
      <c r="F101" s="16">
        <f t="shared" si="4"/>
        <v>32.975342465753428</v>
      </c>
      <c r="G101" s="18" t="s">
        <v>829</v>
      </c>
      <c r="H101" s="18" t="s">
        <v>765</v>
      </c>
      <c r="I101" s="18">
        <v>1</v>
      </c>
    </row>
    <row r="102" spans="1:9">
      <c r="A102" s="596" t="s">
        <v>683</v>
      </c>
      <c r="B102" s="529">
        <v>44211</v>
      </c>
      <c r="C102" s="14">
        <v>44849</v>
      </c>
      <c r="D102" s="15">
        <v>45306</v>
      </c>
      <c r="E102" s="16">
        <f>((C102-B102)/365)*12</f>
        <v>20.975342465753425</v>
      </c>
      <c r="F102" s="16">
        <f t="shared" si="4"/>
        <v>36</v>
      </c>
      <c r="G102" s="18" t="s">
        <v>860</v>
      </c>
      <c r="H102" s="18" t="s">
        <v>818</v>
      </c>
      <c r="I102" s="18">
        <v>1</v>
      </c>
    </row>
    <row r="103" spans="1:9">
      <c r="A103" s="596" t="s">
        <v>1257</v>
      </c>
      <c r="B103" s="529">
        <v>44197</v>
      </c>
      <c r="C103" s="14">
        <v>44561</v>
      </c>
      <c r="D103" s="14">
        <v>44561</v>
      </c>
      <c r="E103" s="16">
        <f>((C103-B103)/365)*12</f>
        <v>11.967123287671233</v>
      </c>
      <c r="F103" s="16">
        <f t="shared" si="4"/>
        <v>11.967123287671233</v>
      </c>
      <c r="G103" s="18" t="s">
        <v>856</v>
      </c>
      <c r="H103" s="18" t="s">
        <v>817</v>
      </c>
      <c r="I103" s="18">
        <v>1</v>
      </c>
    </row>
    <row r="104" spans="1:9">
      <c r="A104" s="596" t="s">
        <v>1018</v>
      </c>
      <c r="B104" s="529">
        <v>44197</v>
      </c>
      <c r="C104" s="14">
        <v>44562</v>
      </c>
      <c r="D104" s="14">
        <v>44562</v>
      </c>
      <c r="E104" s="16">
        <f>((C104-B104)/365)*12</f>
        <v>12</v>
      </c>
      <c r="F104" s="16">
        <f t="shared" si="4"/>
        <v>12</v>
      </c>
      <c r="G104" s="18" t="s">
        <v>858</v>
      </c>
      <c r="H104" s="18" t="s">
        <v>817</v>
      </c>
    </row>
    <row r="105" spans="1:9">
      <c r="A105" s="596" t="s">
        <v>1258</v>
      </c>
      <c r="B105" s="529">
        <v>44173</v>
      </c>
      <c r="C105" s="14"/>
      <c r="D105" s="15">
        <v>44720</v>
      </c>
      <c r="E105" s="16"/>
      <c r="F105" s="16">
        <f t="shared" si="4"/>
        <v>17.983561643835614</v>
      </c>
      <c r="G105" s="18" t="s">
        <v>824</v>
      </c>
      <c r="H105" s="18" t="s">
        <v>778</v>
      </c>
      <c r="I105" s="18">
        <v>1</v>
      </c>
    </row>
    <row r="106" spans="1:9">
      <c r="A106" s="596" t="s">
        <v>1200</v>
      </c>
      <c r="B106" s="529">
        <v>44193</v>
      </c>
      <c r="C106" s="15">
        <v>44285</v>
      </c>
      <c r="D106" s="15">
        <v>44407</v>
      </c>
      <c r="E106" s="16">
        <f t="shared" ref="E106:E118" si="5">((C106-B106)/365)*12</f>
        <v>3.0246575342465754</v>
      </c>
      <c r="F106" s="16">
        <f t="shared" si="4"/>
        <v>7.0356164383561648</v>
      </c>
      <c r="G106" s="18" t="s">
        <v>845</v>
      </c>
      <c r="H106" s="18" t="s">
        <v>53</v>
      </c>
    </row>
    <row r="107" spans="1:9">
      <c r="A107" s="596" t="s">
        <v>1025</v>
      </c>
      <c r="B107" s="529">
        <v>44348</v>
      </c>
      <c r="C107" s="14">
        <v>44713</v>
      </c>
      <c r="D107" s="14">
        <v>44713</v>
      </c>
      <c r="E107" s="16">
        <f t="shared" si="5"/>
        <v>12</v>
      </c>
      <c r="F107" s="16">
        <f t="shared" si="4"/>
        <v>12</v>
      </c>
      <c r="G107" s="18" t="s">
        <v>857</v>
      </c>
      <c r="H107" s="18" t="s">
        <v>1342</v>
      </c>
    </row>
    <row r="108" spans="1:9">
      <c r="A108" s="596" t="s">
        <v>687</v>
      </c>
      <c r="B108" s="529">
        <v>44348</v>
      </c>
      <c r="C108" s="14">
        <v>44713</v>
      </c>
      <c r="D108" s="14">
        <v>44713</v>
      </c>
      <c r="E108" s="16">
        <f t="shared" si="5"/>
        <v>12</v>
      </c>
      <c r="F108" s="16">
        <f t="shared" si="4"/>
        <v>12</v>
      </c>
      <c r="G108" s="18" t="s">
        <v>839</v>
      </c>
      <c r="H108" s="18" t="s">
        <v>1341</v>
      </c>
    </row>
    <row r="109" spans="1:9">
      <c r="A109" s="596" t="s">
        <v>1027</v>
      </c>
      <c r="B109" s="529">
        <v>44348</v>
      </c>
      <c r="C109" s="14">
        <v>44713</v>
      </c>
      <c r="D109" s="14">
        <v>44713</v>
      </c>
      <c r="E109" s="16">
        <f t="shared" si="5"/>
        <v>12</v>
      </c>
      <c r="F109" s="16">
        <f t="shared" si="4"/>
        <v>12</v>
      </c>
      <c r="G109" s="18" t="s">
        <v>850</v>
      </c>
      <c r="H109" s="18" t="s">
        <v>816</v>
      </c>
    </row>
    <row r="110" spans="1:9">
      <c r="A110" s="418" t="s">
        <v>1259</v>
      </c>
      <c r="B110" s="529"/>
      <c r="C110" s="14"/>
      <c r="D110" s="15"/>
      <c r="E110" s="16">
        <f t="shared" si="5"/>
        <v>0</v>
      </c>
      <c r="F110" s="16">
        <f t="shared" si="4"/>
        <v>0</v>
      </c>
      <c r="G110" s="18" t="e">
        <v>#N/A</v>
      </c>
      <c r="H110" s="18" t="e">
        <v>#N/A</v>
      </c>
    </row>
    <row r="111" spans="1:9">
      <c r="A111" s="596" t="s">
        <v>1031</v>
      </c>
      <c r="B111" s="529">
        <v>44261</v>
      </c>
      <c r="C111" s="14">
        <v>44686</v>
      </c>
      <c r="D111" s="14">
        <v>44686</v>
      </c>
      <c r="E111" s="16">
        <f t="shared" si="5"/>
        <v>13.972602739726028</v>
      </c>
      <c r="F111" s="16">
        <f t="shared" si="4"/>
        <v>13.972602739726028</v>
      </c>
      <c r="G111" s="18" t="s">
        <v>825</v>
      </c>
      <c r="H111" s="18" t="s">
        <v>815</v>
      </c>
    </row>
    <row r="112" spans="1:9">
      <c r="A112" s="418" t="s">
        <v>1201</v>
      </c>
      <c r="B112" s="529"/>
      <c r="C112" s="14"/>
      <c r="D112" s="15"/>
      <c r="E112" s="16">
        <f t="shared" si="5"/>
        <v>0</v>
      </c>
      <c r="F112" s="16">
        <f t="shared" si="4"/>
        <v>0</v>
      </c>
      <c r="G112" s="18" t="s">
        <v>854</v>
      </c>
      <c r="H112" s="18" t="s">
        <v>23</v>
      </c>
    </row>
    <row r="113" spans="1:9">
      <c r="A113" s="596" t="s">
        <v>1202</v>
      </c>
      <c r="B113" s="529">
        <v>44285</v>
      </c>
      <c r="C113" s="14">
        <v>44499</v>
      </c>
      <c r="D113" s="14">
        <v>44499</v>
      </c>
      <c r="E113" s="16">
        <f t="shared" si="5"/>
        <v>7.0356164383561648</v>
      </c>
      <c r="F113" s="16">
        <f t="shared" si="4"/>
        <v>7.0356164383561648</v>
      </c>
      <c r="G113" s="18" t="s">
        <v>819</v>
      </c>
      <c r="H113" s="18" t="s">
        <v>776</v>
      </c>
    </row>
    <row r="114" spans="1:9">
      <c r="A114" s="418" t="s">
        <v>1268</v>
      </c>
      <c r="B114" s="529">
        <v>41126</v>
      </c>
      <c r="C114" s="12">
        <v>42129</v>
      </c>
      <c r="D114" s="12">
        <v>42129</v>
      </c>
      <c r="E114" s="16">
        <f t="shared" si="5"/>
        <v>32.975342465753428</v>
      </c>
      <c r="F114" s="16">
        <f t="shared" si="4"/>
        <v>32.975342465753428</v>
      </c>
      <c r="G114" s="18" t="s">
        <v>828</v>
      </c>
      <c r="H114" s="18" t="s">
        <v>53</v>
      </c>
    </row>
    <row r="115" spans="1:9">
      <c r="A115" s="418" t="s">
        <v>1207</v>
      </c>
      <c r="B115" s="529">
        <v>41122</v>
      </c>
      <c r="C115" s="12">
        <v>41487</v>
      </c>
      <c r="D115" s="15">
        <v>41791</v>
      </c>
      <c r="E115" s="16">
        <f t="shared" si="5"/>
        <v>12</v>
      </c>
      <c r="F115" s="16">
        <f t="shared" si="4"/>
        <v>21.994520547945204</v>
      </c>
      <c r="G115" s="18" t="s">
        <v>851</v>
      </c>
      <c r="H115" s="18" t="s">
        <v>53</v>
      </c>
    </row>
    <row r="116" spans="1:9">
      <c r="A116" s="418" t="s">
        <v>1266</v>
      </c>
      <c r="B116" s="529">
        <v>41352</v>
      </c>
      <c r="C116" s="12">
        <v>42022</v>
      </c>
      <c r="D116" s="15">
        <v>42022</v>
      </c>
      <c r="E116" s="16">
        <f t="shared" si="5"/>
        <v>22.027397260273972</v>
      </c>
      <c r="F116" s="16">
        <f t="shared" si="4"/>
        <v>22.027397260273972</v>
      </c>
      <c r="G116" s="18" t="s">
        <v>851</v>
      </c>
      <c r="H116" s="18" t="s">
        <v>53</v>
      </c>
    </row>
    <row r="117" spans="1:9">
      <c r="A117" s="418" t="s">
        <v>1267</v>
      </c>
      <c r="B117" s="529">
        <v>41318</v>
      </c>
      <c r="C117" s="22">
        <v>42321</v>
      </c>
      <c r="D117" s="15">
        <v>42321</v>
      </c>
      <c r="E117" s="16">
        <f t="shared" si="5"/>
        <v>32.975342465753428</v>
      </c>
      <c r="F117" s="16">
        <f t="shared" si="4"/>
        <v>32.975342465753428</v>
      </c>
      <c r="G117" s="18" t="s">
        <v>838</v>
      </c>
      <c r="H117" s="18" t="s">
        <v>864</v>
      </c>
    </row>
    <row r="118" spans="1:9">
      <c r="A118" s="418" t="s">
        <v>1206</v>
      </c>
      <c r="B118" s="529">
        <v>41536</v>
      </c>
      <c r="C118" s="15">
        <v>42265</v>
      </c>
      <c r="D118" s="15">
        <v>42265</v>
      </c>
      <c r="E118" s="16">
        <f t="shared" si="5"/>
        <v>23.967123287671232</v>
      </c>
      <c r="F118" s="16">
        <f t="shared" si="4"/>
        <v>23.967123287671232</v>
      </c>
      <c r="G118" s="18" t="s">
        <v>844</v>
      </c>
      <c r="H118" s="18" t="s">
        <v>38</v>
      </c>
    </row>
    <row r="119" spans="1:9">
      <c r="A119" s="596" t="s">
        <v>1265</v>
      </c>
      <c r="B119" s="529">
        <v>43828</v>
      </c>
      <c r="C119" s="15"/>
      <c r="D119" s="15"/>
      <c r="E119" s="16"/>
      <c r="F119" s="16"/>
      <c r="G119" s="18" t="e">
        <v>#N/A</v>
      </c>
      <c r="H119" s="18" t="e">
        <v>#N/A</v>
      </c>
      <c r="I119" s="18">
        <v>1</v>
      </c>
    </row>
    <row r="120" spans="1:9">
      <c r="A120" s="596" t="s">
        <v>1212</v>
      </c>
      <c r="B120" s="530">
        <v>43463</v>
      </c>
      <c r="C120" s="22">
        <v>43553</v>
      </c>
      <c r="D120" s="22">
        <v>43553</v>
      </c>
      <c r="E120" s="16">
        <f t="shared" ref="E120:E133" si="6">((C120-B120)/365)*12</f>
        <v>2.9589041095890409</v>
      </c>
      <c r="F120" s="16">
        <f t="shared" ref="F120:F132" si="7">((D120-B120)/365)*12</f>
        <v>2.9589041095890409</v>
      </c>
      <c r="G120" s="18" t="s">
        <v>849</v>
      </c>
      <c r="H120" s="18" t="s">
        <v>23</v>
      </c>
      <c r="I120" s="18">
        <v>1</v>
      </c>
    </row>
    <row r="121" spans="1:9">
      <c r="A121" s="418" t="s">
        <v>1214</v>
      </c>
      <c r="B121" s="529">
        <v>40296</v>
      </c>
      <c r="C121" s="15">
        <v>41757</v>
      </c>
      <c r="D121" s="15">
        <v>41757</v>
      </c>
      <c r="E121" s="16">
        <f t="shared" si="6"/>
        <v>48.032876712328772</v>
      </c>
      <c r="F121" s="16">
        <f t="shared" si="7"/>
        <v>48.032876712328772</v>
      </c>
      <c r="G121" s="18" t="s">
        <v>824</v>
      </c>
      <c r="H121" s="18" t="s">
        <v>58</v>
      </c>
    </row>
    <row r="122" spans="1:9">
      <c r="A122" s="418" t="s">
        <v>1213</v>
      </c>
      <c r="B122" s="529">
        <v>41850</v>
      </c>
      <c r="C122" s="12">
        <v>42003</v>
      </c>
      <c r="D122" s="12">
        <v>42003</v>
      </c>
      <c r="E122" s="16">
        <f t="shared" si="6"/>
        <v>5.0301369863013701</v>
      </c>
      <c r="F122" s="16">
        <f t="shared" si="7"/>
        <v>5.0301369863013701</v>
      </c>
      <c r="G122" s="18" t="s">
        <v>849</v>
      </c>
      <c r="H122" s="18" t="s">
        <v>23</v>
      </c>
    </row>
    <row r="123" spans="1:9">
      <c r="A123" s="418" t="s">
        <v>1277</v>
      </c>
      <c r="B123" s="529">
        <v>42985</v>
      </c>
      <c r="C123" s="12">
        <v>43388</v>
      </c>
      <c r="D123" s="15">
        <v>43550</v>
      </c>
      <c r="E123" s="16">
        <f t="shared" si="6"/>
        <v>13.24931506849315</v>
      </c>
      <c r="F123" s="16">
        <f t="shared" si="7"/>
        <v>18.575342465753423</v>
      </c>
      <c r="G123" s="18" t="e">
        <v>#N/A</v>
      </c>
      <c r="H123" s="18" t="e">
        <v>#N/A</v>
      </c>
    </row>
    <row r="124" spans="1:9">
      <c r="A124" s="596" t="s">
        <v>1279</v>
      </c>
      <c r="B124" s="529">
        <v>43558</v>
      </c>
      <c r="C124" s="15">
        <v>44068</v>
      </c>
      <c r="D124" s="14">
        <v>44255</v>
      </c>
      <c r="E124" s="16">
        <f t="shared" si="6"/>
        <v>16.767123287671232</v>
      </c>
      <c r="F124" s="16">
        <f t="shared" si="7"/>
        <v>22.915068493150685</v>
      </c>
      <c r="G124" s="18" t="e">
        <v>#N/A</v>
      </c>
      <c r="H124" s="18" t="e">
        <v>#N/A</v>
      </c>
    </row>
    <row r="125" spans="1:9">
      <c r="A125" s="596" t="s">
        <v>1280</v>
      </c>
      <c r="B125" s="529">
        <v>43537</v>
      </c>
      <c r="C125" s="14">
        <v>44068</v>
      </c>
      <c r="D125" s="105">
        <v>44068</v>
      </c>
      <c r="E125" s="16">
        <f t="shared" si="6"/>
        <v>17.457534246575342</v>
      </c>
      <c r="F125" s="16">
        <f t="shared" si="7"/>
        <v>17.457534246575342</v>
      </c>
      <c r="G125" s="18" t="e">
        <v>#N/A</v>
      </c>
      <c r="H125" s="18" t="e">
        <v>#N/A</v>
      </c>
    </row>
    <row r="126" spans="1:9">
      <c r="A126" s="596" t="s">
        <v>1281</v>
      </c>
      <c r="B126" s="529">
        <v>43743</v>
      </c>
      <c r="C126" s="14">
        <v>44165</v>
      </c>
      <c r="D126" s="15">
        <v>44165</v>
      </c>
      <c r="E126" s="16">
        <f t="shared" si="6"/>
        <v>13.873972602739725</v>
      </c>
      <c r="F126" s="16">
        <f t="shared" si="7"/>
        <v>13.873972602739725</v>
      </c>
      <c r="G126" s="18" t="e">
        <v>#N/A</v>
      </c>
      <c r="H126" s="18" t="e">
        <v>#N/A</v>
      </c>
    </row>
    <row r="127" spans="1:9">
      <c r="A127" s="418" t="s">
        <v>1219</v>
      </c>
      <c r="B127" s="529">
        <v>40452</v>
      </c>
      <c r="C127" s="12">
        <v>41274</v>
      </c>
      <c r="D127" s="12">
        <v>41274</v>
      </c>
      <c r="E127" s="16">
        <f t="shared" si="6"/>
        <v>27.024657534246572</v>
      </c>
      <c r="F127" s="16">
        <f t="shared" si="7"/>
        <v>27.024657534246572</v>
      </c>
      <c r="G127" s="18" t="s">
        <v>838</v>
      </c>
      <c r="H127" s="18" t="s">
        <v>814</v>
      </c>
    </row>
    <row r="128" spans="1:9">
      <c r="A128" s="418" t="s">
        <v>1269</v>
      </c>
      <c r="B128" s="529">
        <v>40751</v>
      </c>
      <c r="C128" s="12">
        <v>41634</v>
      </c>
      <c r="D128" s="12">
        <v>41634</v>
      </c>
      <c r="E128" s="16">
        <f t="shared" si="6"/>
        <v>29.030136986301372</v>
      </c>
      <c r="F128" s="16">
        <f t="shared" si="7"/>
        <v>29.030136986301372</v>
      </c>
      <c r="G128" s="18" t="s">
        <v>836</v>
      </c>
      <c r="H128" s="18" t="s">
        <v>53</v>
      </c>
    </row>
    <row r="129" spans="1:8">
      <c r="A129" s="418" t="s">
        <v>1220</v>
      </c>
      <c r="B129" s="529">
        <v>41973</v>
      </c>
      <c r="C129" s="24">
        <v>42338</v>
      </c>
      <c r="D129" s="15">
        <v>42338</v>
      </c>
      <c r="E129" s="16">
        <f t="shared" si="6"/>
        <v>12</v>
      </c>
      <c r="F129" s="16">
        <f t="shared" si="7"/>
        <v>12</v>
      </c>
      <c r="G129" s="18" t="s">
        <v>840</v>
      </c>
      <c r="H129" s="18" t="s">
        <v>23</v>
      </c>
    </row>
    <row r="130" spans="1:8">
      <c r="A130" s="418" t="s">
        <v>1222</v>
      </c>
      <c r="B130" s="534">
        <v>42051</v>
      </c>
      <c r="C130" s="12">
        <v>42354</v>
      </c>
      <c r="D130" s="15">
        <v>42354</v>
      </c>
      <c r="E130" s="16">
        <f t="shared" si="6"/>
        <v>9.9616438356164387</v>
      </c>
      <c r="F130" s="16">
        <f t="shared" si="7"/>
        <v>9.9616438356164387</v>
      </c>
      <c r="G130" s="18" t="s">
        <v>849</v>
      </c>
      <c r="H130" s="18" t="s">
        <v>23</v>
      </c>
    </row>
    <row r="131" spans="1:8">
      <c r="A131" s="418" t="s">
        <v>1282</v>
      </c>
      <c r="B131" s="529">
        <v>41182</v>
      </c>
      <c r="C131" s="12">
        <v>41638</v>
      </c>
      <c r="D131" s="15">
        <v>42034</v>
      </c>
      <c r="E131" s="16">
        <f t="shared" si="6"/>
        <v>14.991780821917807</v>
      </c>
      <c r="F131" s="16">
        <f t="shared" si="7"/>
        <v>28.010958904109593</v>
      </c>
      <c r="G131" s="18" t="e">
        <v>#N/A</v>
      </c>
      <c r="H131" s="18" t="e">
        <v>#N/A</v>
      </c>
    </row>
    <row r="132" spans="1:8">
      <c r="A132" s="418" t="s">
        <v>103</v>
      </c>
      <c r="B132" s="529">
        <v>40622</v>
      </c>
      <c r="C132" s="12">
        <v>40988</v>
      </c>
      <c r="D132" s="15">
        <v>40988</v>
      </c>
      <c r="E132" s="16">
        <f t="shared" si="6"/>
        <v>12.032876712328768</v>
      </c>
      <c r="F132" s="16">
        <f t="shared" si="7"/>
        <v>12.032876712328768</v>
      </c>
      <c r="G132" s="18" t="s">
        <v>833</v>
      </c>
      <c r="H132" s="18" t="s">
        <v>103</v>
      </c>
    </row>
    <row r="133" spans="1:8">
      <c r="A133" s="418" t="s">
        <v>1234</v>
      </c>
      <c r="B133" s="529">
        <v>40724</v>
      </c>
      <c r="C133" s="15">
        <v>41455</v>
      </c>
      <c r="D133" s="15">
        <v>42185</v>
      </c>
      <c r="E133" s="16">
        <f t="shared" si="6"/>
        <v>24.032876712328768</v>
      </c>
      <c r="F133" s="16">
        <f>((D133-B133)/365)*12</f>
        <v>48.032876712328772</v>
      </c>
      <c r="G133" s="18" t="s">
        <v>831</v>
      </c>
      <c r="H133" s="18" t="s">
        <v>107</v>
      </c>
    </row>
    <row r="134" spans="1:8">
      <c r="A134" s="418" t="s">
        <v>1283</v>
      </c>
      <c r="B134" s="529">
        <v>41238</v>
      </c>
      <c r="C134" s="15"/>
      <c r="D134" s="15"/>
      <c r="E134" s="16"/>
      <c r="F134" s="16"/>
      <c r="G134" s="18" t="e">
        <v>#N/A</v>
      </c>
      <c r="H134" s="18" t="e">
        <v>#N/A</v>
      </c>
    </row>
    <row r="135" spans="1:8">
      <c r="A135" s="418" t="s">
        <v>1261</v>
      </c>
      <c r="B135" s="529"/>
      <c r="C135" s="15"/>
      <c r="D135" s="15">
        <v>43040</v>
      </c>
      <c r="E135" s="16">
        <f t="shared" ref="E135:E163" si="8">((C135-B135)/365)*12</f>
        <v>0</v>
      </c>
      <c r="F135" s="16"/>
      <c r="G135" s="18" t="e">
        <v>#N/A</v>
      </c>
      <c r="H135" s="18" t="e">
        <v>#N/A</v>
      </c>
    </row>
    <row r="136" spans="1:8">
      <c r="A136" s="418" t="s">
        <v>1224</v>
      </c>
      <c r="B136" s="529">
        <v>43063</v>
      </c>
      <c r="C136" s="15">
        <v>44554</v>
      </c>
      <c r="D136" s="15">
        <v>44554</v>
      </c>
      <c r="E136" s="16">
        <f t="shared" si="8"/>
        <v>49.019178082191786</v>
      </c>
      <c r="F136" s="16">
        <f t="shared" ref="F136:F163" si="9">((D136-B136)/365)*12</f>
        <v>49.019178082191786</v>
      </c>
      <c r="G136" s="18" t="s">
        <v>840</v>
      </c>
      <c r="H136" s="18" t="s">
        <v>40</v>
      </c>
    </row>
    <row r="137" spans="1:8">
      <c r="A137" s="418" t="s">
        <v>1260</v>
      </c>
      <c r="B137" s="529"/>
      <c r="C137" s="416"/>
      <c r="D137" s="416"/>
      <c r="E137" s="16">
        <f t="shared" si="8"/>
        <v>0</v>
      </c>
      <c r="F137" s="16">
        <f t="shared" si="9"/>
        <v>0</v>
      </c>
      <c r="G137" s="18" t="e">
        <v>#N/A</v>
      </c>
      <c r="H137" s="18" t="e">
        <v>#N/A</v>
      </c>
    </row>
    <row r="138" spans="1:8">
      <c r="A138" s="418" t="s">
        <v>1214</v>
      </c>
      <c r="B138" s="529"/>
      <c r="C138" s="416"/>
      <c r="D138" s="416"/>
      <c r="E138" s="16">
        <f t="shared" si="8"/>
        <v>0</v>
      </c>
      <c r="F138" s="16">
        <f t="shared" si="9"/>
        <v>0</v>
      </c>
      <c r="G138" s="18" t="s">
        <v>824</v>
      </c>
      <c r="H138" s="18" t="s">
        <v>58</v>
      </c>
    </row>
    <row r="139" spans="1:8">
      <c r="A139" s="418" t="s">
        <v>1272</v>
      </c>
      <c r="B139" s="529"/>
      <c r="C139" s="416"/>
      <c r="D139" s="416"/>
      <c r="E139" s="16">
        <f t="shared" si="8"/>
        <v>0</v>
      </c>
      <c r="F139" s="16">
        <f t="shared" si="9"/>
        <v>0</v>
      </c>
      <c r="G139" s="18" t="e">
        <v>#N/A</v>
      </c>
      <c r="H139" s="18" t="e">
        <v>#N/A</v>
      </c>
    </row>
    <row r="140" spans="1:8">
      <c r="A140" s="418" t="s">
        <v>1218</v>
      </c>
      <c r="B140" s="529">
        <v>41426</v>
      </c>
      <c r="C140" s="416">
        <v>42248</v>
      </c>
      <c r="D140" s="416">
        <v>42248</v>
      </c>
      <c r="E140" s="16">
        <f t="shared" si="8"/>
        <v>27.024657534246572</v>
      </c>
      <c r="F140" s="16">
        <f t="shared" si="9"/>
        <v>27.024657534246572</v>
      </c>
      <c r="G140" s="18" t="s">
        <v>831</v>
      </c>
      <c r="H140" s="18" t="s">
        <v>40</v>
      </c>
    </row>
    <row r="141" spans="1:8">
      <c r="A141" s="418" t="s">
        <v>1225</v>
      </c>
      <c r="B141" s="529"/>
      <c r="C141" s="416"/>
      <c r="D141" s="416"/>
      <c r="E141" s="16">
        <f t="shared" si="8"/>
        <v>0</v>
      </c>
      <c r="F141" s="16">
        <f t="shared" si="9"/>
        <v>0</v>
      </c>
      <c r="G141" s="18" t="s">
        <v>854</v>
      </c>
      <c r="H141" s="18" t="s">
        <v>23</v>
      </c>
    </row>
    <row r="142" spans="1:8">
      <c r="A142" s="418" t="s">
        <v>1262</v>
      </c>
      <c r="B142" s="529"/>
      <c r="C142" s="416"/>
      <c r="D142" s="416"/>
      <c r="E142" s="16">
        <f t="shared" si="8"/>
        <v>0</v>
      </c>
      <c r="F142" s="16">
        <f t="shared" si="9"/>
        <v>0</v>
      </c>
      <c r="G142" s="18" t="e">
        <v>#N/A</v>
      </c>
      <c r="H142" s="18" t="e">
        <v>#N/A</v>
      </c>
    </row>
    <row r="143" spans="1:8">
      <c r="A143" s="418" t="s">
        <v>1263</v>
      </c>
      <c r="B143" s="529"/>
      <c r="C143" s="416"/>
      <c r="D143" s="416"/>
      <c r="E143" s="16">
        <f t="shared" si="8"/>
        <v>0</v>
      </c>
      <c r="F143" s="16">
        <f t="shared" si="9"/>
        <v>0</v>
      </c>
      <c r="G143" s="18" t="s">
        <v>854</v>
      </c>
      <c r="H143" s="18" t="s">
        <v>23</v>
      </c>
    </row>
    <row r="144" spans="1:8">
      <c r="A144" s="418" t="s">
        <v>1220</v>
      </c>
      <c r="B144" s="529"/>
      <c r="C144" s="418"/>
      <c r="D144" s="418"/>
      <c r="E144" s="16">
        <f t="shared" si="8"/>
        <v>0</v>
      </c>
      <c r="F144" s="16">
        <f t="shared" si="9"/>
        <v>0</v>
      </c>
      <c r="G144" s="18" t="s">
        <v>840</v>
      </c>
      <c r="H144" s="18" t="s">
        <v>23</v>
      </c>
    </row>
    <row r="145" spans="1:8">
      <c r="A145" s="418" t="s">
        <v>1110</v>
      </c>
      <c r="B145" s="529"/>
      <c r="C145" s="418"/>
      <c r="D145" s="418"/>
      <c r="E145" s="16">
        <f t="shared" si="8"/>
        <v>0</v>
      </c>
      <c r="F145" s="16">
        <f t="shared" si="9"/>
        <v>0</v>
      </c>
      <c r="G145" s="18" t="s">
        <v>854</v>
      </c>
      <c r="H145" s="18" t="s">
        <v>23</v>
      </c>
    </row>
    <row r="146" spans="1:8">
      <c r="A146" s="418" t="s">
        <v>1213</v>
      </c>
      <c r="B146" s="529"/>
      <c r="C146" s="418"/>
      <c r="D146" s="418"/>
      <c r="E146" s="16">
        <f t="shared" si="8"/>
        <v>0</v>
      </c>
      <c r="F146" s="16">
        <f t="shared" si="9"/>
        <v>0</v>
      </c>
      <c r="G146" s="18" t="s">
        <v>849</v>
      </c>
      <c r="H146" s="18" t="s">
        <v>23</v>
      </c>
    </row>
    <row r="147" spans="1:8">
      <c r="A147" s="418" t="s">
        <v>1264</v>
      </c>
      <c r="B147" s="529"/>
      <c r="C147" s="418"/>
      <c r="D147" s="418"/>
      <c r="E147" s="16">
        <f t="shared" si="8"/>
        <v>0</v>
      </c>
      <c r="F147" s="16">
        <f t="shared" si="9"/>
        <v>0</v>
      </c>
      <c r="G147" s="18" t="e">
        <v>#N/A</v>
      </c>
      <c r="H147" s="18" t="e">
        <v>#N/A</v>
      </c>
    </row>
    <row r="148" spans="1:8">
      <c r="A148" s="418" t="s">
        <v>1221</v>
      </c>
      <c r="B148" s="534">
        <v>42051</v>
      </c>
      <c r="C148" s="12">
        <v>42354</v>
      </c>
      <c r="D148" s="15">
        <v>42354</v>
      </c>
      <c r="E148" s="16">
        <f t="shared" si="8"/>
        <v>9.9616438356164387</v>
      </c>
      <c r="F148" s="16">
        <f t="shared" si="9"/>
        <v>9.9616438356164387</v>
      </c>
      <c r="G148" s="18" t="s">
        <v>849</v>
      </c>
      <c r="H148" s="18" t="s">
        <v>23</v>
      </c>
    </row>
    <row r="149" spans="1:8">
      <c r="A149" s="418" t="s">
        <v>103</v>
      </c>
      <c r="B149" s="529"/>
      <c r="C149" s="418"/>
      <c r="D149" s="418"/>
      <c r="E149" s="16">
        <f t="shared" si="8"/>
        <v>0</v>
      </c>
      <c r="F149" s="16">
        <f t="shared" si="9"/>
        <v>0</v>
      </c>
      <c r="G149" s="18" t="s">
        <v>833</v>
      </c>
      <c r="H149" s="18" t="s">
        <v>103</v>
      </c>
    </row>
    <row r="150" spans="1:8">
      <c r="A150" s="418" t="s">
        <v>1265</v>
      </c>
      <c r="B150" s="529"/>
      <c r="C150" s="418"/>
      <c r="D150" s="418"/>
      <c r="E150" s="16">
        <f t="shared" si="8"/>
        <v>0</v>
      </c>
      <c r="F150" s="16">
        <f t="shared" si="9"/>
        <v>0</v>
      </c>
      <c r="G150" s="18" t="e">
        <v>#N/A</v>
      </c>
      <c r="H150" s="18" t="e">
        <v>#N/A</v>
      </c>
    </row>
    <row r="151" spans="1:8">
      <c r="A151" s="418" t="s">
        <v>1212</v>
      </c>
      <c r="B151" s="529"/>
      <c r="C151" s="418"/>
      <c r="D151" s="418"/>
      <c r="E151" s="16">
        <f t="shared" si="8"/>
        <v>0</v>
      </c>
      <c r="F151" s="16">
        <f t="shared" si="9"/>
        <v>0</v>
      </c>
      <c r="G151" s="18" t="s">
        <v>849</v>
      </c>
      <c r="H151" s="18" t="s">
        <v>23</v>
      </c>
    </row>
    <row r="152" spans="1:8">
      <c r="A152" s="418" t="s">
        <v>1228</v>
      </c>
      <c r="B152" s="529">
        <v>40895</v>
      </c>
      <c r="C152" s="12">
        <v>41504</v>
      </c>
      <c r="D152" s="12">
        <v>41504</v>
      </c>
      <c r="E152" s="16">
        <f t="shared" si="8"/>
        <v>20.021917808219179</v>
      </c>
      <c r="F152" s="16">
        <f t="shared" si="9"/>
        <v>20.021917808219179</v>
      </c>
      <c r="G152" s="18" t="s">
        <v>823</v>
      </c>
      <c r="H152" s="18" t="s">
        <v>774</v>
      </c>
    </row>
    <row r="153" spans="1:8">
      <c r="A153" s="418" t="s">
        <v>1229</v>
      </c>
      <c r="B153" s="529">
        <v>41626</v>
      </c>
      <c r="C153" s="12">
        <v>42053</v>
      </c>
      <c r="D153" s="12">
        <v>42053</v>
      </c>
      <c r="E153" s="16">
        <f t="shared" si="8"/>
        <v>14.038356164383561</v>
      </c>
      <c r="F153" s="16">
        <f t="shared" si="9"/>
        <v>14.038356164383561</v>
      </c>
      <c r="G153" s="18" t="s">
        <v>823</v>
      </c>
      <c r="H153" s="18" t="s">
        <v>774</v>
      </c>
    </row>
    <row r="154" spans="1:8">
      <c r="A154" s="418" t="s">
        <v>1230</v>
      </c>
      <c r="B154" s="529">
        <v>41626</v>
      </c>
      <c r="C154" s="12">
        <v>42053</v>
      </c>
      <c r="D154" s="12">
        <v>42053</v>
      </c>
      <c r="E154" s="16">
        <f t="shared" si="8"/>
        <v>14.038356164383561</v>
      </c>
      <c r="F154" s="16">
        <f t="shared" si="9"/>
        <v>14.038356164383561</v>
      </c>
      <c r="G154" s="18" t="s">
        <v>823</v>
      </c>
      <c r="H154" s="18" t="s">
        <v>774</v>
      </c>
    </row>
    <row r="155" spans="1:8">
      <c r="A155" s="418" t="s">
        <v>1207</v>
      </c>
      <c r="B155" s="529"/>
      <c r="C155" s="418"/>
      <c r="D155" s="418"/>
      <c r="E155" s="16">
        <f t="shared" si="8"/>
        <v>0</v>
      </c>
      <c r="F155" s="16">
        <f t="shared" si="9"/>
        <v>0</v>
      </c>
      <c r="G155" s="18" t="s">
        <v>851</v>
      </c>
      <c r="H155" s="18" t="s">
        <v>53</v>
      </c>
    </row>
    <row r="156" spans="1:8">
      <c r="A156" s="418" t="s">
        <v>1266</v>
      </c>
      <c r="B156" s="529"/>
      <c r="C156" s="418"/>
      <c r="D156" s="418"/>
      <c r="E156" s="16">
        <f t="shared" si="8"/>
        <v>0</v>
      </c>
      <c r="F156" s="16">
        <f t="shared" si="9"/>
        <v>0</v>
      </c>
      <c r="G156" s="18" t="s">
        <v>851</v>
      </c>
      <c r="H156" s="18" t="s">
        <v>53</v>
      </c>
    </row>
    <row r="157" spans="1:8">
      <c r="A157" s="418" t="s">
        <v>1206</v>
      </c>
      <c r="B157" s="529"/>
      <c r="C157" s="418"/>
      <c r="D157" s="418"/>
      <c r="E157" s="16">
        <f t="shared" si="8"/>
        <v>0</v>
      </c>
      <c r="F157" s="16">
        <f t="shared" si="9"/>
        <v>0</v>
      </c>
      <c r="G157" s="18" t="s">
        <v>844</v>
      </c>
      <c r="H157" s="18" t="s">
        <v>38</v>
      </c>
    </row>
    <row r="158" spans="1:8">
      <c r="A158" s="418" t="s">
        <v>1231</v>
      </c>
      <c r="B158" s="529">
        <v>42003</v>
      </c>
      <c r="C158" s="12">
        <v>42368</v>
      </c>
      <c r="D158" s="12">
        <v>42368</v>
      </c>
      <c r="E158" s="16">
        <f t="shared" si="8"/>
        <v>12</v>
      </c>
      <c r="F158" s="16">
        <f t="shared" si="9"/>
        <v>12</v>
      </c>
      <c r="G158" s="18" t="s">
        <v>824</v>
      </c>
      <c r="H158" s="18" t="s">
        <v>58</v>
      </c>
    </row>
    <row r="159" spans="1:8">
      <c r="A159" s="418" t="s">
        <v>1217</v>
      </c>
      <c r="B159" s="529">
        <v>41275</v>
      </c>
      <c r="C159" s="12">
        <v>41641</v>
      </c>
      <c r="D159" s="12">
        <v>42369</v>
      </c>
      <c r="E159" s="16">
        <f t="shared" si="8"/>
        <v>12.032876712328768</v>
      </c>
      <c r="F159" s="16">
        <f t="shared" si="9"/>
        <v>35.967123287671228</v>
      </c>
      <c r="G159" s="18" t="s">
        <v>824</v>
      </c>
      <c r="H159" s="18" t="s">
        <v>58</v>
      </c>
    </row>
    <row r="160" spans="1:8">
      <c r="A160" s="418" t="s">
        <v>1268</v>
      </c>
      <c r="B160" s="529"/>
      <c r="C160" s="418"/>
      <c r="D160" s="418"/>
      <c r="E160" s="16">
        <f t="shared" si="8"/>
        <v>0</v>
      </c>
      <c r="F160" s="16">
        <f t="shared" si="9"/>
        <v>0</v>
      </c>
      <c r="G160" s="18" t="s">
        <v>828</v>
      </c>
      <c r="H160" s="18" t="s">
        <v>53</v>
      </c>
    </row>
    <row r="161" spans="1:8">
      <c r="A161" s="596" t="s">
        <v>1236</v>
      </c>
      <c r="B161" s="529">
        <v>43466</v>
      </c>
      <c r="C161" s="529">
        <v>44866</v>
      </c>
      <c r="D161" s="529">
        <v>44866</v>
      </c>
      <c r="E161" s="16">
        <f t="shared" si="8"/>
        <v>46.027397260273972</v>
      </c>
      <c r="F161" s="16">
        <f t="shared" si="9"/>
        <v>46.027397260273972</v>
      </c>
      <c r="G161" s="18" t="s">
        <v>827</v>
      </c>
      <c r="H161" s="18" t="s">
        <v>791</v>
      </c>
    </row>
    <row r="162" spans="1:8">
      <c r="A162" s="418" t="s">
        <v>1237</v>
      </c>
      <c r="B162" s="529"/>
      <c r="C162" s="418"/>
      <c r="D162" s="418"/>
      <c r="E162" s="16">
        <f t="shared" si="8"/>
        <v>0</v>
      </c>
      <c r="F162" s="16">
        <f t="shared" si="9"/>
        <v>0</v>
      </c>
      <c r="G162" s="18" t="s">
        <v>853</v>
      </c>
      <c r="H162" s="18" t="s">
        <v>10</v>
      </c>
    </row>
    <row r="163" spans="1:8">
      <c r="A163" s="21" t="s">
        <v>1270</v>
      </c>
      <c r="B163" s="529">
        <v>41804</v>
      </c>
      <c r="C163" s="15">
        <v>42261</v>
      </c>
      <c r="D163" s="15">
        <v>42261</v>
      </c>
      <c r="E163" s="16">
        <f t="shared" si="8"/>
        <v>15.024657534246575</v>
      </c>
      <c r="F163" s="16">
        <f t="shared" si="9"/>
        <v>15.024657534246575</v>
      </c>
      <c r="G163" s="18" t="s">
        <v>831</v>
      </c>
      <c r="H163" s="18" t="s">
        <v>107</v>
      </c>
    </row>
  </sheetData>
  <autoFilter ref="A1:I163" xr:uid="{00000000-0001-0000-0500-000000000000}"/>
  <pageMargins left="0.7" right="0.7" top="0.75" bottom="0.75" header="0.3" footer="0.3"/>
  <pageSetup paperSize="9" scale="33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3">
    <pageSetUpPr fitToPage="1"/>
  </sheetPr>
  <dimension ref="A1:AJ202"/>
  <sheetViews>
    <sheetView showZeros="0" tabSelected="1" view="pageBreakPreview" zoomScaleNormal="100" zoomScaleSheetLayoutView="10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E66" sqref="E66"/>
    </sheetView>
  </sheetViews>
  <sheetFormatPr defaultColWidth="9.109375" defaultRowHeight="16.5" customHeight="1"/>
  <cols>
    <col min="1" max="1" width="53.33203125" style="5" customWidth="1"/>
    <col min="2" max="12" width="14.5546875" customWidth="1"/>
    <col min="13" max="13" width="15.44140625" customWidth="1"/>
    <col min="14" max="14" width="12.5546875" customWidth="1"/>
    <col min="15" max="15" width="16.33203125" customWidth="1"/>
    <col min="16" max="16" width="10.33203125" customWidth="1"/>
    <col min="17" max="19" width="15.44140625" customWidth="1"/>
    <col min="20" max="21" width="13" customWidth="1"/>
    <col min="22" max="29" width="11.88671875" customWidth="1"/>
    <col min="30" max="30" width="7.6640625" customWidth="1"/>
    <col min="31" max="32" width="10" customWidth="1"/>
    <col min="33" max="33" width="14.44140625" customWidth="1"/>
    <col min="34" max="35" width="14.5546875" customWidth="1"/>
    <col min="36" max="36" width="12.88671875" customWidth="1"/>
  </cols>
  <sheetData>
    <row r="1" spans="1:35" s="396" customFormat="1" ht="33.75" customHeight="1" thickBot="1">
      <c r="A1" s="129" t="s">
        <v>118</v>
      </c>
      <c r="B1" s="411" t="s">
        <v>79</v>
      </c>
      <c r="C1" s="162" t="s">
        <v>148</v>
      </c>
      <c r="D1" s="162" t="s">
        <v>16</v>
      </c>
      <c r="E1" s="162" t="s">
        <v>15</v>
      </c>
      <c r="F1" s="162" t="s">
        <v>244</v>
      </c>
      <c r="G1" s="162" t="s">
        <v>17</v>
      </c>
      <c r="H1" s="162" t="s">
        <v>18</v>
      </c>
      <c r="I1" s="162" t="s">
        <v>797</v>
      </c>
      <c r="J1" s="162" t="str">
        <f>'00-Datum'!H1</f>
        <v>Location</v>
      </c>
      <c r="K1" s="162" t="str">
        <f>'00-Datum'!I1</f>
        <v>S/D Client</v>
      </c>
      <c r="L1" s="162" t="str">
        <f>'00-Datum'!J1</f>
        <v>Client Type</v>
      </c>
      <c r="M1" s="362" t="s">
        <v>120</v>
      </c>
      <c r="N1" s="363" t="s">
        <v>121</v>
      </c>
      <c r="O1" s="364" t="s">
        <v>68</v>
      </c>
      <c r="P1" s="365" t="s">
        <v>119</v>
      </c>
      <c r="Q1" s="365" t="s">
        <v>215</v>
      </c>
      <c r="R1" s="365" t="s">
        <v>214</v>
      </c>
      <c r="S1" s="365" t="s">
        <v>216</v>
      </c>
      <c r="T1" s="344" t="s">
        <v>772</v>
      </c>
      <c r="U1" s="344" t="s">
        <v>1045</v>
      </c>
      <c r="V1" s="297" t="s">
        <v>766</v>
      </c>
      <c r="W1" s="298" t="s">
        <v>768</v>
      </c>
      <c r="X1" s="298" t="s">
        <v>69</v>
      </c>
      <c r="Y1" s="299" t="s">
        <v>238</v>
      </c>
      <c r="Z1" s="332" t="s">
        <v>767</v>
      </c>
      <c r="AA1" s="333" t="s">
        <v>769</v>
      </c>
      <c r="AB1" s="333" t="s">
        <v>801</v>
      </c>
      <c r="AC1" s="333" t="s">
        <v>802</v>
      </c>
      <c r="AD1" s="334" t="s">
        <v>218</v>
      </c>
      <c r="AE1" s="262" t="s">
        <v>95</v>
      </c>
      <c r="AF1" s="36" t="s">
        <v>96</v>
      </c>
      <c r="AG1" s="36" t="s">
        <v>190</v>
      </c>
      <c r="AH1" s="130" t="s">
        <v>16</v>
      </c>
      <c r="AI1" s="129" t="s">
        <v>15</v>
      </c>
    </row>
    <row r="2" spans="1:35" s="5" customFormat="1" ht="16.5" customHeight="1" thickTop="1" thickBot="1">
      <c r="A2" s="455" t="s">
        <v>1048</v>
      </c>
      <c r="B2" s="536">
        <f>VLOOKUP(A2,'03-Time'!A:D,2,FALSE)</f>
        <v>41226</v>
      </c>
      <c r="C2" s="62">
        <f>VLOOKUP('02-Metrics'!A2,'03-Time'!A:D,4,FALSE)</f>
        <v>42321</v>
      </c>
      <c r="D2" s="62" t="str">
        <f>VLOOKUP(A2,'00-Datum'!A:B,2,FALSE)</f>
        <v>Commercial</v>
      </c>
      <c r="E2" s="62" t="str">
        <f>VLOOKUP(A2,'00-Datum'!A:C,3,FALSE)</f>
        <v>Offices &amp; Mall</v>
      </c>
      <c r="F2" s="62" t="str">
        <f>VLOOKUP(A2,'00-Datum'!A:D,4,FALSE)</f>
        <v>Turn Key</v>
      </c>
      <c r="G2" s="62" t="str">
        <f>VLOOKUP(A2,'00-Datum'!A:E,5,FALSE)</f>
        <v>EMAAR</v>
      </c>
      <c r="H2" s="256" t="str">
        <f>VLOOKUP(A2,'00-Datum'!A:F,6,FALSE)</f>
        <v>Eng Hassan Youssef</v>
      </c>
      <c r="I2" s="256" t="str">
        <f>VLOOKUP(A2,'00-Datum'!A:G,7,FALSE)</f>
        <v>Eng Mahmoud Mahlab</v>
      </c>
      <c r="J2" s="256" t="str">
        <f>VLOOKUP(A2,'00-Datum'!A:H,8,FALSE)</f>
        <v>North Coast</v>
      </c>
      <c r="K2" s="256" t="str">
        <f>VLOOKUP(A2,'00-Datum'!A:I,9,FALSE)</f>
        <v>D</v>
      </c>
      <c r="L2" s="256" t="str">
        <f>VLOOKUP(A2,'00-Datum'!A:J,10,FALSE)</f>
        <v>Private</v>
      </c>
      <c r="M2" s="91"/>
      <c r="N2" s="456"/>
      <c r="O2" s="457">
        <f>6743</f>
        <v>6743</v>
      </c>
      <c r="P2" s="468" t="s">
        <v>196</v>
      </c>
      <c r="Q2" s="92">
        <v>51530647</v>
      </c>
      <c r="R2" s="92">
        <v>56931016</v>
      </c>
      <c r="S2" s="92">
        <v>64758247.253497899</v>
      </c>
      <c r="T2" s="355">
        <f>IFERROR(((R2-S2)/R2),0)</f>
        <v>-0.13748623866993517</v>
      </c>
      <c r="U2" s="360">
        <f>_xlfn.MINIFS('Cash In-Month'!I:I,'Cash In-Month'!A:A,'02-Metrics'!A2)</f>
        <v>0.18901294808439756</v>
      </c>
      <c r="V2" s="285">
        <f>IFERROR((R2/O2),0)</f>
        <v>8442.9802758416135</v>
      </c>
      <c r="W2" s="92">
        <f t="shared" ref="W2:W35" si="0">IFERROR((R2/N2),0)</f>
        <v>0</v>
      </c>
      <c r="X2" s="92">
        <f t="shared" ref="X2:X35" si="1">IFERROR((S2/O2),0)</f>
        <v>9603.7738771315289</v>
      </c>
      <c r="Y2" s="286">
        <f t="shared" ref="Y2:Y35" si="2">IFERROR((S2/N2),0)</f>
        <v>0</v>
      </c>
      <c r="Z2" s="285">
        <f>IFERROR((V2/AD2),0)</f>
        <v>1386.3678613861434</v>
      </c>
      <c r="AA2" s="92">
        <f t="shared" ref="AA2:AA63" si="3">IFERROR((W2/AD2),0)</f>
        <v>0</v>
      </c>
      <c r="AB2" s="92">
        <f t="shared" ref="AB2:AB33" si="4">IFERROR((X2/AD2),0)</f>
        <v>1576.9743640610063</v>
      </c>
      <c r="AC2" s="92">
        <f t="shared" ref="AC2:AC33" si="5">IFERROR((Y2/AD2),0)</f>
        <v>0</v>
      </c>
      <c r="AD2" s="93">
        <v>6.09</v>
      </c>
      <c r="AE2" s="458"/>
      <c r="AF2" s="459"/>
      <c r="AG2" s="92"/>
      <c r="AH2" s="63"/>
      <c r="AI2" s="91" t="s">
        <v>26</v>
      </c>
    </row>
    <row r="3" spans="1:35" s="5" customFormat="1" ht="16.5" customHeight="1" thickBot="1">
      <c r="A3" s="399" t="s">
        <v>1049</v>
      </c>
      <c r="B3" s="537">
        <f>VLOOKUP(A3,'03-Time'!A:D,2,FALSE)</f>
        <v>40945</v>
      </c>
      <c r="C3" s="57">
        <f>VLOOKUP('02-Metrics'!A3,'03-Time'!A:D,4,FALSE)</f>
        <v>42161</v>
      </c>
      <c r="D3" s="57" t="str">
        <f>VLOOKUP(A3,'00-Datum'!A:B,2,FALSE)</f>
        <v>Infrastructure</v>
      </c>
      <c r="E3" s="57" t="str">
        <f>VLOOKUP(A3,'00-Datum'!A:C,3,FALSE)</f>
        <v>Networks</v>
      </c>
      <c r="F3" s="57" t="str">
        <f>VLOOKUP(A3,'00-Datum'!A:D,4,FALSE)</f>
        <v>Civil Works</v>
      </c>
      <c r="G3" s="57" t="str">
        <f>VLOOKUP(A3,'00-Datum'!A:E,5,FALSE)</f>
        <v xml:space="preserve">Sewedy </v>
      </c>
      <c r="H3" s="248" t="str">
        <f>VLOOKUP(A3,'00-Datum'!A:F,6,FALSE)</f>
        <v>Eng Hany Fareed</v>
      </c>
      <c r="I3" s="248" t="str">
        <f>VLOOKUP(A3,'00-Datum'!A:G,7,FALSE)</f>
        <v>Eng. yasser el saadny</v>
      </c>
      <c r="J3" s="248" t="str">
        <f>VLOOKUP(A3,'00-Datum'!A:H,8,FALSE)</f>
        <v>6th of October</v>
      </c>
      <c r="K3" s="248" t="str">
        <f>VLOOKUP(A3,'00-Datum'!A:I,9,FALSE)</f>
        <v>D</v>
      </c>
      <c r="L3" s="248" t="str">
        <f>VLOOKUP(A3,'00-Datum'!A:J,10,FALSE)</f>
        <v>Affiliates</v>
      </c>
      <c r="M3" s="79"/>
      <c r="N3" s="142"/>
      <c r="O3" s="56"/>
      <c r="P3" s="56" t="s">
        <v>196</v>
      </c>
      <c r="Q3" s="56">
        <v>33000000</v>
      </c>
      <c r="R3" s="56">
        <v>72946445.959999993</v>
      </c>
      <c r="S3" s="56">
        <v>66087308.601178706</v>
      </c>
      <c r="T3" s="470">
        <f t="shared" ref="T3:T63" si="6">IFERROR(((R3-S3)/R3),0)</f>
        <v>9.4029767571986708E-2</v>
      </c>
      <c r="U3" s="360">
        <f>_xlfn.MINIFS('Cash In-Month'!I:I,'Cash In-Month'!A:A,'02-Metrics'!A3)</f>
        <v>1.7577549983766202E-2</v>
      </c>
      <c r="V3" s="56">
        <f t="shared" ref="V3:V63" si="7">IFERROR((R3/O3),0)</f>
        <v>0</v>
      </c>
      <c r="W3" s="56">
        <f t="shared" si="0"/>
        <v>0</v>
      </c>
      <c r="X3" s="56">
        <f t="shared" si="1"/>
        <v>0</v>
      </c>
      <c r="Y3" s="56">
        <f t="shared" si="2"/>
        <v>0</v>
      </c>
      <c r="Z3" s="56">
        <f t="shared" ref="Z3:Z63" si="8">IFERROR((V3/AD3),0)</f>
        <v>0</v>
      </c>
      <c r="AA3" s="56">
        <f t="shared" si="3"/>
        <v>0</v>
      </c>
      <c r="AB3" s="56">
        <f t="shared" si="4"/>
        <v>0</v>
      </c>
      <c r="AC3" s="56">
        <f t="shared" si="5"/>
        <v>0</v>
      </c>
      <c r="AD3" s="55">
        <v>6.09</v>
      </c>
      <c r="AE3" s="471"/>
      <c r="AF3" s="471"/>
      <c r="AG3" s="56"/>
      <c r="AH3" s="55"/>
      <c r="AI3" s="242"/>
    </row>
    <row r="4" spans="1:35" s="5" customFormat="1" ht="16.5" customHeight="1" thickBot="1">
      <c r="A4" s="469" t="s">
        <v>1050</v>
      </c>
      <c r="B4" s="538">
        <f>VLOOKUP(A4,'03-Time'!A:D,2,FALSE)</f>
        <v>41902</v>
      </c>
      <c r="C4" s="68">
        <f>VLOOKUP('02-Metrics'!A4,'03-Time'!A:D,4,FALSE)</f>
        <v>42420</v>
      </c>
      <c r="D4" s="68" t="str">
        <f>VLOOKUP(A4,'00-Datum'!A:B,2,FALSE)</f>
        <v>Commercial</v>
      </c>
      <c r="E4" s="68" t="str">
        <f>VLOOKUP(A4,'00-Datum'!A:C,3,FALSE)</f>
        <v>University</v>
      </c>
      <c r="F4" s="68" t="str">
        <f>VLOOKUP(A4,'00-Datum'!A:D,4,FALSE)</f>
        <v>Turn Key</v>
      </c>
      <c r="G4" s="68" t="str">
        <f>VLOOKUP(A4,'00-Datum'!A:E,5,FALSE)</f>
        <v>New Giza</v>
      </c>
      <c r="H4" s="252" t="str">
        <f>VLOOKUP(A4,'00-Datum'!A:F,6,FALSE)</f>
        <v>Eng Ashraf Abd El Satar</v>
      </c>
      <c r="I4" s="252" t="str">
        <f>VLOOKUP(A4,'00-Datum'!A:G,7,FALSE)</f>
        <v>Eng. Mohamed Fawzy</v>
      </c>
      <c r="J4" s="252" t="str">
        <f>VLOOKUP(A4,'00-Datum'!A:H,8,FALSE)</f>
        <v>6th of October</v>
      </c>
      <c r="K4" s="252" t="str">
        <f>VLOOKUP(A4,'00-Datum'!A:I,9,FALSE)</f>
        <v>D</v>
      </c>
      <c r="L4" s="252" t="str">
        <f>VLOOKUP(A4,'00-Datum'!A:J,10,FALSE)</f>
        <v>Private</v>
      </c>
      <c r="M4" s="94"/>
      <c r="N4" s="392"/>
      <c r="O4" s="393">
        <f>O26</f>
        <v>16200</v>
      </c>
      <c r="P4" s="340" t="s">
        <v>196</v>
      </c>
      <c r="Q4" s="90">
        <v>188451123.68225726</v>
      </c>
      <c r="R4" s="90">
        <v>172216796.040488</v>
      </c>
      <c r="S4" s="90">
        <v>173716038.32478499</v>
      </c>
      <c r="T4" s="349">
        <f t="shared" si="6"/>
        <v>-8.7055520644137348E-3</v>
      </c>
      <c r="U4" s="360">
        <f>_xlfn.MINIFS('Cash In-Month'!I:I,'Cash In-Month'!A:A,'02-Metrics'!A4)</f>
        <v>-0.11276399925263043</v>
      </c>
      <c r="V4" s="272">
        <f t="shared" si="7"/>
        <v>10630.666422252347</v>
      </c>
      <c r="W4" s="90">
        <f t="shared" si="0"/>
        <v>0</v>
      </c>
      <c r="X4" s="90">
        <f t="shared" si="1"/>
        <v>10723.212242270678</v>
      </c>
      <c r="Y4" s="273">
        <f t="shared" si="2"/>
        <v>0</v>
      </c>
      <c r="Z4" s="272">
        <f t="shared" si="8"/>
        <v>1486.8064926227057</v>
      </c>
      <c r="AA4" s="90">
        <f t="shared" si="3"/>
        <v>0</v>
      </c>
      <c r="AB4" s="90">
        <f t="shared" si="4"/>
        <v>1499.749963953941</v>
      </c>
      <c r="AC4" s="90">
        <f t="shared" si="5"/>
        <v>0</v>
      </c>
      <c r="AD4" s="103">
        <v>7.15</v>
      </c>
      <c r="AE4" s="309"/>
      <c r="AF4" s="104"/>
      <c r="AG4" s="90"/>
      <c r="AH4" s="69"/>
      <c r="AI4" s="94"/>
    </row>
    <row r="5" spans="1:35" s="5" customFormat="1" ht="16.5" customHeight="1">
      <c r="A5" s="82" t="s">
        <v>1051</v>
      </c>
      <c r="B5" s="539">
        <f>$B$8</f>
        <v>42170</v>
      </c>
      <c r="C5" s="41">
        <f>$C$8</f>
        <v>42840</v>
      </c>
      <c r="D5" s="41" t="str">
        <f>$D$8</f>
        <v>Commercial</v>
      </c>
      <c r="E5" s="41" t="str">
        <f>$E$8</f>
        <v>Market</v>
      </c>
      <c r="F5" s="41" t="str">
        <f>F8</f>
        <v>Civil Works</v>
      </c>
      <c r="G5" s="41" t="str">
        <f>$G$8</f>
        <v>Hyper</v>
      </c>
      <c r="H5" s="249" t="str">
        <f>H8</f>
        <v>Eng Amir</v>
      </c>
      <c r="I5" s="249" t="str">
        <f>I8</f>
        <v>Eng Mahmoud Mahlab</v>
      </c>
      <c r="J5" s="249" t="str">
        <f>J8</f>
        <v>6th of October</v>
      </c>
      <c r="K5" s="249" t="str">
        <f>K8</f>
        <v>D</v>
      </c>
      <c r="L5" s="249" t="str">
        <f>L8</f>
        <v>Private</v>
      </c>
      <c r="M5" s="43" t="s">
        <v>239</v>
      </c>
      <c r="N5" s="374">
        <f>O5*N67*1.2/O67</f>
        <v>5539.1926153846152</v>
      </c>
      <c r="O5" s="375">
        <v>10871</v>
      </c>
      <c r="P5" s="335" t="s">
        <v>66</v>
      </c>
      <c r="Q5" s="119">
        <v>63179500</v>
      </c>
      <c r="R5" s="119">
        <f>Q5*$R$8/$Q$8</f>
        <v>84316881.288116738</v>
      </c>
      <c r="S5" s="119">
        <f>R5*$S$8/$R$8</f>
        <v>82964778.463453501</v>
      </c>
      <c r="T5" s="346">
        <f t="shared" si="6"/>
        <v>1.6035968171581275E-2</v>
      </c>
      <c r="U5" s="346">
        <v>0</v>
      </c>
      <c r="V5" s="264">
        <f t="shared" si="7"/>
        <v>7756.1292694431731</v>
      </c>
      <c r="W5" s="119">
        <f t="shared" si="0"/>
        <v>15221.872056576276</v>
      </c>
      <c r="X5" s="119">
        <f t="shared" si="1"/>
        <v>7631.7522273437125</v>
      </c>
      <c r="Y5" s="265">
        <f t="shared" si="2"/>
        <v>14977.774600765137</v>
      </c>
      <c r="Z5" s="472">
        <f t="shared" si="8"/>
        <v>1084.7733243976465</v>
      </c>
      <c r="AA5" s="119">
        <f t="shared" si="3"/>
        <v>2128.9331547659126</v>
      </c>
      <c r="AB5" s="119">
        <f t="shared" si="4"/>
        <v>1067.3779338942254</v>
      </c>
      <c r="AC5" s="119">
        <f t="shared" si="5"/>
        <v>2094.7936504566624</v>
      </c>
      <c r="AD5" s="42">
        <v>7.15</v>
      </c>
      <c r="AE5" s="27"/>
      <c r="AF5" s="27"/>
      <c r="AG5" s="44"/>
      <c r="AH5" s="42" t="s">
        <v>26</v>
      </c>
      <c r="AI5" s="175" t="s">
        <v>67</v>
      </c>
    </row>
    <row r="6" spans="1:35" s="5" customFormat="1" ht="16.5" customHeight="1">
      <c r="A6" s="422" t="s">
        <v>1052</v>
      </c>
      <c r="B6" s="540">
        <f>$B$8</f>
        <v>42170</v>
      </c>
      <c r="C6" s="423">
        <f>$C$8</f>
        <v>42840</v>
      </c>
      <c r="D6" s="423" t="str">
        <f>$D$8</f>
        <v>Commercial</v>
      </c>
      <c r="E6" s="423" t="str">
        <f>$E$8</f>
        <v>Market</v>
      </c>
      <c r="F6" s="423" t="str">
        <f>F8</f>
        <v>Civil Works</v>
      </c>
      <c r="G6" s="423" t="str">
        <f>$G$8</f>
        <v>Hyper</v>
      </c>
      <c r="H6" s="462" t="str">
        <f>H8</f>
        <v>Eng Amir</v>
      </c>
      <c r="I6" s="462" t="str">
        <f>I8</f>
        <v>Eng Mahmoud Mahlab</v>
      </c>
      <c r="J6" s="462" t="str">
        <f>J8</f>
        <v>6th of October</v>
      </c>
      <c r="K6" s="462" t="str">
        <f>K8</f>
        <v>D</v>
      </c>
      <c r="L6" s="462" t="str">
        <f>L8</f>
        <v>Private</v>
      </c>
      <c r="M6" s="424" t="s">
        <v>239</v>
      </c>
      <c r="N6" s="425">
        <f>N5</f>
        <v>5539.1926153846152</v>
      </c>
      <c r="O6" s="475">
        <f>O5</f>
        <v>10871</v>
      </c>
      <c r="P6" s="336" t="s">
        <v>70</v>
      </c>
      <c r="Q6" s="267">
        <v>3820500</v>
      </c>
      <c r="R6" s="267">
        <f>Q6*$R$8/$Q$8</f>
        <v>5098689.3685649615</v>
      </c>
      <c r="S6" s="267">
        <f>R6*$S$8/$R$8</f>
        <v>5016926.9481338738</v>
      </c>
      <c r="T6" s="347">
        <f t="shared" si="6"/>
        <v>1.6035968171581309E-2</v>
      </c>
      <c r="U6" s="347">
        <v>0</v>
      </c>
      <c r="V6" s="266">
        <f t="shared" si="7"/>
        <v>469.01751159644573</v>
      </c>
      <c r="W6" s="267">
        <f t="shared" si="0"/>
        <v>920.47518882152701</v>
      </c>
      <c r="X6" s="267">
        <f t="shared" si="1"/>
        <v>461.49636170857087</v>
      </c>
      <c r="Y6" s="268">
        <f t="shared" si="2"/>
        <v>905.71447799085468</v>
      </c>
      <c r="Z6" s="473">
        <f t="shared" si="8"/>
        <v>65.596854768733664</v>
      </c>
      <c r="AA6" s="267">
        <f t="shared" si="3"/>
        <v>128.73778864636742</v>
      </c>
      <c r="AB6" s="267">
        <f t="shared" si="4"/>
        <v>64.544945693506406</v>
      </c>
      <c r="AC6" s="267">
        <f t="shared" si="5"/>
        <v>126.6733535651545</v>
      </c>
      <c r="AD6" s="426">
        <v>7.15</v>
      </c>
      <c r="AE6" s="463"/>
      <c r="AF6" s="463"/>
      <c r="AG6" s="464"/>
      <c r="AH6" s="426" t="s">
        <v>26</v>
      </c>
      <c r="AI6" s="427" t="s">
        <v>67</v>
      </c>
    </row>
    <row r="7" spans="1:35" s="5" customFormat="1" ht="16.5" customHeight="1">
      <c r="A7" s="422" t="s">
        <v>1053</v>
      </c>
      <c r="B7" s="540">
        <f>$B$8</f>
        <v>42170</v>
      </c>
      <c r="C7" s="423">
        <f>$C$8</f>
        <v>42840</v>
      </c>
      <c r="D7" s="423" t="str">
        <f>$D$8</f>
        <v>Commercial</v>
      </c>
      <c r="E7" s="423" t="str">
        <f>$E$8</f>
        <v>Market</v>
      </c>
      <c r="F7" s="423" t="str">
        <f>F8</f>
        <v>Civil Works</v>
      </c>
      <c r="G7" s="423" t="str">
        <f>$G$8</f>
        <v>Hyper</v>
      </c>
      <c r="H7" s="462" t="str">
        <f>H8</f>
        <v>Eng Amir</v>
      </c>
      <c r="I7" s="462" t="str">
        <f>I8</f>
        <v>Eng Mahmoud Mahlab</v>
      </c>
      <c r="J7" s="462" t="str">
        <f>J8</f>
        <v>6th of October</v>
      </c>
      <c r="K7" s="462" t="str">
        <f>K8</f>
        <v>D</v>
      </c>
      <c r="L7" s="462" t="str">
        <f>L8</f>
        <v>Private</v>
      </c>
      <c r="M7" s="424" t="s">
        <v>239</v>
      </c>
      <c r="N7" s="425">
        <f>N5</f>
        <v>5539.1926153846152</v>
      </c>
      <c r="O7" s="475">
        <f>O5</f>
        <v>10871</v>
      </c>
      <c r="P7" s="336" t="s">
        <v>71</v>
      </c>
      <c r="Q7" s="267">
        <v>15761451</v>
      </c>
      <c r="R7" s="267">
        <f>Q7*$R$8/$Q$8</f>
        <v>21034613.963318307</v>
      </c>
      <c r="S7" s="267">
        <f>R7*$S$8/$R$8</f>
        <v>20697303.563301038</v>
      </c>
      <c r="T7" s="347">
        <f t="shared" si="6"/>
        <v>1.6035968171581157E-2</v>
      </c>
      <c r="U7" s="347">
        <v>0</v>
      </c>
      <c r="V7" s="266">
        <f t="shared" si="7"/>
        <v>1934.929073987518</v>
      </c>
      <c r="W7" s="267">
        <f t="shared" si="0"/>
        <v>3797.4151512436192</v>
      </c>
      <c r="X7" s="267">
        <f t="shared" si="1"/>
        <v>1903.9006129427871</v>
      </c>
      <c r="Y7" s="268">
        <f t="shared" si="2"/>
        <v>3736.5199227439966</v>
      </c>
      <c r="Z7" s="473">
        <f t="shared" si="8"/>
        <v>270.61945090734514</v>
      </c>
      <c r="AA7" s="267">
        <f t="shared" si="3"/>
        <v>531.10701415994674</v>
      </c>
      <c r="AB7" s="267">
        <f t="shared" si="4"/>
        <v>266.2798060059842</v>
      </c>
      <c r="AC7" s="267">
        <f t="shared" si="5"/>
        <v>522.59019898517431</v>
      </c>
      <c r="AD7" s="426">
        <v>7.15</v>
      </c>
      <c r="AE7" s="463"/>
      <c r="AF7" s="463"/>
      <c r="AG7" s="464"/>
      <c r="AH7" s="426" t="s">
        <v>26</v>
      </c>
      <c r="AI7" s="427" t="s">
        <v>67</v>
      </c>
    </row>
    <row r="8" spans="1:35" s="5" customFormat="1" ht="16.5" customHeight="1" thickBot="1">
      <c r="A8" s="428" t="s">
        <v>1054</v>
      </c>
      <c r="B8" s="541">
        <f>VLOOKUP(A8,'03-Time'!A:D,2,FALSE)</f>
        <v>42170</v>
      </c>
      <c r="C8" s="429">
        <f>VLOOKUP('02-Metrics'!A8,'03-Time'!A:D,4,FALSE)</f>
        <v>42840</v>
      </c>
      <c r="D8" s="429" t="str">
        <f>VLOOKUP(A8,'00-Datum'!A:B,2,FALSE)</f>
        <v>Commercial</v>
      </c>
      <c r="E8" s="429" t="str">
        <f>VLOOKUP(A8,'00-Datum'!A:C,3,FALSE)</f>
        <v>Market</v>
      </c>
      <c r="F8" s="429" t="str">
        <f>VLOOKUP(A8,'00-Datum'!A:D,4,FALSE)</f>
        <v>Civil Works</v>
      </c>
      <c r="G8" s="429" t="str">
        <f>VLOOKUP(A8,'00-Datum'!A:E,5,FALSE)</f>
        <v>Hyper</v>
      </c>
      <c r="H8" s="430" t="str">
        <f>VLOOKUP(A8,'00-Datum'!A:F,6,FALSE)</f>
        <v>Eng Amir</v>
      </c>
      <c r="I8" s="430" t="str">
        <f>VLOOKUP(A8,'00-Datum'!A:G,7,FALSE)</f>
        <v>Eng Mahmoud Mahlab</v>
      </c>
      <c r="J8" s="430" t="str">
        <f>VLOOKUP(A8,'00-Datum'!A:H,8,FALSE)</f>
        <v>6th of October</v>
      </c>
      <c r="K8" s="430" t="str">
        <f>VLOOKUP(A8,'00-Datum'!A:I,9,FALSE)</f>
        <v>D</v>
      </c>
      <c r="L8" s="430" t="str">
        <f>VLOOKUP(A8,'00-Datum'!A:J,10,FALSE)</f>
        <v>Private</v>
      </c>
      <c r="M8" s="465"/>
      <c r="N8" s="616">
        <f>N6</f>
        <v>5539.1926153846152</v>
      </c>
      <c r="O8" s="378">
        <f>O5</f>
        <v>10871</v>
      </c>
      <c r="P8" s="379" t="s">
        <v>217</v>
      </c>
      <c r="Q8" s="270">
        <f>SUM(Q5:Q7)</f>
        <v>82761451</v>
      </c>
      <c r="R8" s="270">
        <v>110450184.62</v>
      </c>
      <c r="S8" s="270">
        <v>108679008.97488841</v>
      </c>
      <c r="T8" s="348">
        <f t="shared" si="6"/>
        <v>1.603596817158123E-2</v>
      </c>
      <c r="U8" s="360">
        <f>_xlfn.MINIFS('Cash In-Month'!I:I,'Cash In-Month'!A:A,'02-Metrics'!A8)</f>
        <v>4.3562062087571371E-3</v>
      </c>
      <c r="V8" s="269">
        <f t="shared" si="7"/>
        <v>10160.075855027137</v>
      </c>
      <c r="W8" s="270">
        <f t="shared" si="0"/>
        <v>19939.762396641421</v>
      </c>
      <c r="X8" s="270">
        <f t="shared" si="1"/>
        <v>9997.1492019950711</v>
      </c>
      <c r="Y8" s="271">
        <f t="shared" si="2"/>
        <v>19620.009001499988</v>
      </c>
      <c r="Z8" s="474">
        <f t="shared" si="8"/>
        <v>1420.9896300737253</v>
      </c>
      <c r="AA8" s="270">
        <f t="shared" si="3"/>
        <v>2788.7779575722266</v>
      </c>
      <c r="AB8" s="270">
        <f t="shared" si="4"/>
        <v>1398.2026855937161</v>
      </c>
      <c r="AC8" s="270">
        <f t="shared" si="5"/>
        <v>2744.0572030069911</v>
      </c>
      <c r="AD8" s="103">
        <v>7.15</v>
      </c>
      <c r="AE8" s="466"/>
      <c r="AF8" s="466"/>
      <c r="AG8" s="433"/>
      <c r="AH8" s="432" t="s">
        <v>26</v>
      </c>
      <c r="AI8" s="467" t="s">
        <v>67</v>
      </c>
    </row>
    <row r="9" spans="1:35" s="5" customFormat="1" ht="16.5" customHeight="1" thickBot="1">
      <c r="A9" s="403" t="s">
        <v>1055</v>
      </c>
      <c r="B9" s="542">
        <f>VLOOKUP(A9,'03-Time'!A:D,2,FALSE)</f>
        <v>42370</v>
      </c>
      <c r="C9" s="106">
        <f>VLOOKUP('02-Metrics'!A9,'03-Time'!A:D,4,FALSE)</f>
        <v>42765</v>
      </c>
      <c r="D9" s="106" t="str">
        <f>VLOOKUP(A9,'00-Datum'!A:B,2,FALSE)</f>
        <v>Infrastructure</v>
      </c>
      <c r="E9" s="106" t="str">
        <f>VLOOKUP(A9,'00-Datum'!A:C,3,FALSE)</f>
        <v>Bridges &amp; Tunnels</v>
      </c>
      <c r="F9" s="106" t="str">
        <f>VLOOKUP(A9,'00-Datum'!A:D,4,FALSE)</f>
        <v>Civil Works</v>
      </c>
      <c r="G9" s="106" t="str">
        <f>VLOOKUP(A9,'00-Datum'!A:E,5,FALSE)</f>
        <v>Army Forces</v>
      </c>
      <c r="H9" s="255" t="str">
        <f>VLOOKUP(A9,'00-Datum'!A:F,6,FALSE)</f>
        <v>Eng Mohamed El Tahlawi</v>
      </c>
      <c r="I9" s="255" t="str">
        <f>VLOOKUP(A9,'00-Datum'!A:G,7,FALSE)</f>
        <v>Eng. Tahlawi</v>
      </c>
      <c r="J9" s="255" t="str">
        <f>VLOOKUP(A9,'00-Datum'!A:H,8,FALSE)</f>
        <v>Ismailia</v>
      </c>
      <c r="K9" s="255" t="str">
        <f>VLOOKUP(A9,'00-Datum'!A:I,9,FALSE)</f>
        <v>D</v>
      </c>
      <c r="L9" s="255" t="str">
        <f>VLOOKUP(A9,'00-Datum'!A:J,10,FALSE)</f>
        <v>ARMY</v>
      </c>
      <c r="M9" s="460" t="s">
        <v>193</v>
      </c>
      <c r="N9" s="405">
        <f>AE9</f>
        <v>174</v>
      </c>
      <c r="O9" s="437">
        <f>561+664+5084</f>
        <v>6309</v>
      </c>
      <c r="P9" s="421" t="s">
        <v>196</v>
      </c>
      <c r="Q9" s="109">
        <f>11000000+11652000+34000000</f>
        <v>56652000</v>
      </c>
      <c r="R9" s="109">
        <v>56527617</v>
      </c>
      <c r="S9" s="109">
        <v>33948207.928000003</v>
      </c>
      <c r="T9" s="352">
        <f t="shared" si="6"/>
        <v>0.39944031378503003</v>
      </c>
      <c r="U9" s="360">
        <f>_xlfn.MINIFS('Cash In-Month'!I:I,'Cash In-Month'!A:A,'02-Metrics'!A9)</f>
        <v>0</v>
      </c>
      <c r="V9" s="279">
        <f t="shared" si="7"/>
        <v>8959.8378506894915</v>
      </c>
      <c r="W9" s="109">
        <f t="shared" si="0"/>
        <v>324871.36206896551</v>
      </c>
      <c r="X9" s="109">
        <f t="shared" si="1"/>
        <v>5380.9174081470919</v>
      </c>
      <c r="Y9" s="280">
        <f t="shared" si="2"/>
        <v>195104.64326436783</v>
      </c>
      <c r="Z9" s="279">
        <f t="shared" si="8"/>
        <v>1008.9907489515192</v>
      </c>
      <c r="AA9" s="109">
        <f t="shared" si="3"/>
        <v>36584.612845604221</v>
      </c>
      <c r="AB9" s="109">
        <f>IFERROR((X9/AD9),0)</f>
        <v>605.95916758413193</v>
      </c>
      <c r="AC9" s="109">
        <f>IFERROR((Y9/AD9),0)</f>
        <v>21971.243610852231</v>
      </c>
      <c r="AD9" s="145">
        <v>8.8800000000000008</v>
      </c>
      <c r="AE9" s="316">
        <f>30+32+82+30</f>
        <v>174</v>
      </c>
      <c r="AF9" s="160">
        <f>19+21+62</f>
        <v>102</v>
      </c>
      <c r="AG9" s="109"/>
      <c r="AH9" s="107" t="s">
        <v>24</v>
      </c>
      <c r="AI9" s="461" t="s">
        <v>240</v>
      </c>
    </row>
    <row r="10" spans="1:35" s="5" customFormat="1" ht="16.5" customHeight="1" thickTop="1" thickBot="1">
      <c r="A10" s="82" t="s">
        <v>1056</v>
      </c>
      <c r="B10" s="539">
        <f t="shared" ref="B10:H10" si="9">B12</f>
        <v>41931</v>
      </c>
      <c r="C10" s="41">
        <f t="shared" si="9"/>
        <v>42875</v>
      </c>
      <c r="D10" s="41" t="str">
        <f t="shared" si="9"/>
        <v>Commercial</v>
      </c>
      <c r="E10" s="41" t="str">
        <f t="shared" si="9"/>
        <v>Offices &amp; Mall</v>
      </c>
      <c r="F10" s="41" t="str">
        <f>F12</f>
        <v>Turn Key</v>
      </c>
      <c r="G10" s="41" t="str">
        <f t="shared" si="9"/>
        <v>Maxim</v>
      </c>
      <c r="H10" s="249" t="str">
        <f t="shared" si="9"/>
        <v>Eng Raed</v>
      </c>
      <c r="I10" s="249" t="str">
        <f>I12</f>
        <v>Eng. Omar Sobhy</v>
      </c>
      <c r="J10" s="249" t="str">
        <f>J12</f>
        <v>5th settelment</v>
      </c>
      <c r="K10" s="249" t="str">
        <f>K12</f>
        <v>S</v>
      </c>
      <c r="L10" s="249" t="str">
        <f>L12</f>
        <v>Private</v>
      </c>
      <c r="M10" s="43" t="s">
        <v>239</v>
      </c>
      <c r="N10" s="374">
        <f>O10*N5*0.75/O5</f>
        <v>26750.76923076923</v>
      </c>
      <c r="O10" s="375">
        <v>70000</v>
      </c>
      <c r="P10" s="335" t="s">
        <v>71</v>
      </c>
      <c r="Q10" s="119">
        <v>58000000</v>
      </c>
      <c r="R10" s="119">
        <f>R12*Q10/Q12</f>
        <v>56332254.042198643</v>
      </c>
      <c r="S10" s="119">
        <f>S12*R10/R12</f>
        <v>59939513.621977732</v>
      </c>
      <c r="T10" s="346">
        <f t="shared" si="6"/>
        <v>-6.403542057942295E-2</v>
      </c>
      <c r="U10" s="346">
        <v>0</v>
      </c>
      <c r="V10" s="264">
        <f t="shared" si="7"/>
        <v>804.74648631712353</v>
      </c>
      <c r="W10" s="119">
        <f t="shared" si="0"/>
        <v>2105.818100266225</v>
      </c>
      <c r="X10" s="119">
        <f t="shared" si="1"/>
        <v>856.27876602825336</v>
      </c>
      <c r="Y10" s="265">
        <f t="shared" si="2"/>
        <v>2240.6650479805339</v>
      </c>
      <c r="Z10" s="264">
        <f t="shared" si="8"/>
        <v>112.55195612826903</v>
      </c>
      <c r="AA10" s="119">
        <f t="shared" si="3"/>
        <v>294.52001402324822</v>
      </c>
      <c r="AB10" s="119">
        <f t="shared" si="4"/>
        <v>119.75926797597948</v>
      </c>
      <c r="AC10" s="119">
        <f t="shared" si="5"/>
        <v>313.37972699028444</v>
      </c>
      <c r="AD10" s="111">
        <v>7.15</v>
      </c>
      <c r="AE10" s="300"/>
      <c r="AF10" s="11"/>
      <c r="AG10" s="119"/>
      <c r="AH10" s="42" t="s">
        <v>26</v>
      </c>
      <c r="AI10" s="43" t="s">
        <v>67</v>
      </c>
    </row>
    <row r="11" spans="1:35" s="5" customFormat="1" ht="16.5" customHeight="1" thickTop="1" thickBot="1">
      <c r="A11" s="422" t="s">
        <v>1057</v>
      </c>
      <c r="B11" s="540">
        <f t="shared" ref="B11:L11" si="10">B12</f>
        <v>41931</v>
      </c>
      <c r="C11" s="45">
        <f t="shared" si="10"/>
        <v>42875</v>
      </c>
      <c r="D11" s="45" t="str">
        <f t="shared" si="10"/>
        <v>Commercial</v>
      </c>
      <c r="E11" s="45" t="str">
        <f t="shared" si="10"/>
        <v>Offices &amp; Mall</v>
      </c>
      <c r="F11" s="45" t="str">
        <f>F12</f>
        <v>Turn Key</v>
      </c>
      <c r="G11" s="45" t="str">
        <f t="shared" si="10"/>
        <v>Maxim</v>
      </c>
      <c r="H11" s="250" t="str">
        <f t="shared" si="10"/>
        <v>Eng Raed</v>
      </c>
      <c r="I11" s="250" t="str">
        <f t="shared" si="10"/>
        <v>Eng. Omar Sobhy</v>
      </c>
      <c r="J11" s="250" t="str">
        <f t="shared" si="10"/>
        <v>5th settelment</v>
      </c>
      <c r="K11" s="250" t="str">
        <f t="shared" si="10"/>
        <v>S</v>
      </c>
      <c r="L11" s="250" t="str">
        <f t="shared" si="10"/>
        <v>Private</v>
      </c>
      <c r="M11" s="47" t="s">
        <v>239</v>
      </c>
      <c r="N11" s="376">
        <f>N10</f>
        <v>26750.76923076923</v>
      </c>
      <c r="O11" s="380">
        <v>70000</v>
      </c>
      <c r="P11" s="336" t="s">
        <v>70</v>
      </c>
      <c r="Q11" s="267">
        <v>43495012</v>
      </c>
      <c r="R11" s="267">
        <f>R12*Q11/Q12</f>
        <v>42244345.957801357</v>
      </c>
      <c r="S11" s="267">
        <f>S12*R11/R12</f>
        <v>44949480.418311812</v>
      </c>
      <c r="T11" s="347">
        <f t="shared" si="6"/>
        <v>-6.4035420579422936E-2</v>
      </c>
      <c r="U11" s="347">
        <v>0</v>
      </c>
      <c r="V11" s="266">
        <f t="shared" si="7"/>
        <v>603.49065654001936</v>
      </c>
      <c r="W11" s="267">
        <f t="shared" si="0"/>
        <v>1579.1824748430458</v>
      </c>
      <c r="X11" s="267">
        <f t="shared" si="1"/>
        <v>642.13543454731155</v>
      </c>
      <c r="Y11" s="268">
        <f t="shared" si="2"/>
        <v>1680.3060887912743</v>
      </c>
      <c r="Z11" s="266">
        <f t="shared" si="8"/>
        <v>84.404287627974725</v>
      </c>
      <c r="AA11" s="267">
        <f t="shared" si="3"/>
        <v>220.86468179623017</v>
      </c>
      <c r="AB11" s="267">
        <f t="shared" si="4"/>
        <v>89.809151684938669</v>
      </c>
      <c r="AC11" s="267">
        <f t="shared" si="5"/>
        <v>235.00784458619219</v>
      </c>
      <c r="AD11" s="324">
        <v>7.15</v>
      </c>
      <c r="AE11" s="300"/>
      <c r="AF11" s="11"/>
      <c r="AG11" s="133"/>
      <c r="AH11" s="46" t="s">
        <v>26</v>
      </c>
      <c r="AI11" s="47" t="s">
        <v>67</v>
      </c>
    </row>
    <row r="12" spans="1:35" s="5" customFormat="1" ht="16.5" customHeight="1" thickTop="1" thickBot="1">
      <c r="A12" s="428" t="s">
        <v>1058</v>
      </c>
      <c r="B12" s="541">
        <f>VLOOKUP(A12,'03-Time'!A:D,2,FALSE)</f>
        <v>41931</v>
      </c>
      <c r="C12" s="124">
        <f>VLOOKUP('02-Metrics'!A12,'03-Time'!A:D,4,FALSE)</f>
        <v>42875</v>
      </c>
      <c r="D12" s="124" t="str">
        <f>VLOOKUP(A12,'00-Datum'!A:B,2,FALSE)</f>
        <v>Commercial</v>
      </c>
      <c r="E12" s="124" t="str">
        <f>VLOOKUP(A12,'00-Datum'!A:C,3,FALSE)</f>
        <v>Offices &amp; Mall</v>
      </c>
      <c r="F12" s="124" t="str">
        <f>VLOOKUP(A12,'00-Datum'!A:D,4,FALSE)</f>
        <v>Turn Key</v>
      </c>
      <c r="G12" s="124" t="str">
        <f>VLOOKUP(A12,'00-Datum'!A:E,5,FALSE)</f>
        <v>Maxim</v>
      </c>
      <c r="H12" s="251" t="str">
        <f>VLOOKUP(A12,'00-Datum'!A:F,6,FALSE)</f>
        <v>Eng Raed</v>
      </c>
      <c r="I12" s="251" t="str">
        <f>VLOOKUP(A12,'00-Datum'!A:G,7,FALSE)</f>
        <v>Eng. Omar Sobhy</v>
      </c>
      <c r="J12" s="251" t="str">
        <f>VLOOKUP(A12,'00-Datum'!A:H,8,FALSE)</f>
        <v>5th settelment</v>
      </c>
      <c r="K12" s="251" t="str">
        <f>VLOOKUP(A12,'00-Datum'!A:I,9,FALSE)</f>
        <v>S</v>
      </c>
      <c r="L12" s="251" t="str">
        <f>VLOOKUP(A12,'00-Datum'!A:J,10,FALSE)</f>
        <v>Private</v>
      </c>
      <c r="M12" s="126" t="s">
        <v>239</v>
      </c>
      <c r="N12" s="617"/>
      <c r="O12" s="261">
        <v>70000</v>
      </c>
      <c r="P12" s="379" t="s">
        <v>217</v>
      </c>
      <c r="Q12" s="270">
        <f>SUM(Q10:Q11)</f>
        <v>101495012</v>
      </c>
      <c r="R12" s="270">
        <v>98576600</v>
      </c>
      <c r="S12" s="270">
        <v>104888994.04028954</v>
      </c>
      <c r="T12" s="348">
        <f t="shared" si="6"/>
        <v>-6.4035420579422866E-2</v>
      </c>
      <c r="U12" s="360">
        <f>_xlfn.MINIFS('Cash In-Month'!I:I,'Cash In-Month'!A:A,'02-Metrics'!A12)</f>
        <v>-0.24712433782459528</v>
      </c>
      <c r="V12" s="269">
        <f t="shared" si="7"/>
        <v>1408.2371428571428</v>
      </c>
      <c r="W12" s="270">
        <f t="shared" si="0"/>
        <v>0</v>
      </c>
      <c r="X12" s="270">
        <f t="shared" si="1"/>
        <v>1498.4142005755648</v>
      </c>
      <c r="Y12" s="271">
        <f t="shared" si="2"/>
        <v>0</v>
      </c>
      <c r="Z12" s="269">
        <f t="shared" si="8"/>
        <v>196.95624375624374</v>
      </c>
      <c r="AA12" s="270">
        <f t="shared" si="3"/>
        <v>0</v>
      </c>
      <c r="AB12" s="270">
        <f t="shared" si="4"/>
        <v>209.56841966091815</v>
      </c>
      <c r="AC12" s="270">
        <f t="shared" si="5"/>
        <v>0</v>
      </c>
      <c r="AD12" s="103">
        <v>7.15</v>
      </c>
      <c r="AE12" s="300"/>
      <c r="AF12" s="11"/>
      <c r="AG12" s="127"/>
      <c r="AH12" s="125" t="s">
        <v>26</v>
      </c>
      <c r="AI12" s="126" t="s">
        <v>67</v>
      </c>
    </row>
    <row r="13" spans="1:35" s="5" customFormat="1" ht="16.5" customHeight="1" thickTop="1" thickBot="1">
      <c r="A13" s="399" t="s">
        <v>1059</v>
      </c>
      <c r="B13" s="537">
        <f>VLOOKUP(A13,'03-Time'!A:D,2,FALSE)</f>
        <v>41993</v>
      </c>
      <c r="C13" s="57">
        <f>VLOOKUP('02-Metrics'!A13,'03-Time'!A:D,4,FALSE)</f>
        <v>42449</v>
      </c>
      <c r="D13" s="57" t="str">
        <f>VLOOKUP(A13,'00-Datum'!A:B,2,FALSE)</f>
        <v>Industrial</v>
      </c>
      <c r="E13" s="57" t="str">
        <f>VLOOKUP(A13,'00-Datum'!A:C,3,FALSE)</f>
        <v>Power Plant</v>
      </c>
      <c r="F13" s="57" t="str">
        <f>VLOOKUP(A13,'00-Datum'!A:D,4,FALSE)</f>
        <v>Turn Key</v>
      </c>
      <c r="G13" s="57" t="str">
        <f>VLOOKUP(A13,'00-Datum'!A:E,5,FALSE)</f>
        <v xml:space="preserve">Sewedy </v>
      </c>
      <c r="H13" s="248" t="str">
        <f>VLOOKUP(A13,'00-Datum'!A:F,6,FALSE)</f>
        <v>Eng Mohamed Abd El Fatah</v>
      </c>
      <c r="I13" s="248" t="str">
        <f>VLOOKUP(A13,'00-Datum'!A:G,7,FALSE)</f>
        <v>Eng. Mohamed Salah Helmy</v>
      </c>
      <c r="J13" s="248" t="str">
        <f>VLOOKUP(A13,'00-Datum'!A:H,8,FALSE)</f>
        <v>Suez</v>
      </c>
      <c r="K13" s="248" t="str">
        <f>VLOOKUP(A13,'00-Datum'!A:I,9,FALSE)</f>
        <v>D</v>
      </c>
      <c r="L13" s="248" t="str">
        <f>VLOOKUP(A13,'00-Datum'!A:J,10,FALSE)</f>
        <v>Affiliates</v>
      </c>
      <c r="M13" s="79"/>
      <c r="N13" s="142"/>
      <c r="O13" s="101"/>
      <c r="P13" s="263" t="s">
        <v>196</v>
      </c>
      <c r="Q13" s="56">
        <v>149999782.52000001</v>
      </c>
      <c r="R13" s="56">
        <v>184387980.81</v>
      </c>
      <c r="S13" s="56">
        <v>97786625.935211465</v>
      </c>
      <c r="T13" s="345">
        <f t="shared" si="6"/>
        <v>0.46966919695284087</v>
      </c>
      <c r="U13" s="360">
        <f>_xlfn.MINIFS('Cash In-Month'!I:I,'Cash In-Month'!A:A,'02-Metrics'!A13)</f>
        <v>0.17312311458572449</v>
      </c>
      <c r="V13" s="263">
        <f t="shared" si="7"/>
        <v>0</v>
      </c>
      <c r="W13" s="56">
        <f t="shared" si="0"/>
        <v>0</v>
      </c>
      <c r="X13" s="56">
        <f t="shared" si="1"/>
        <v>0</v>
      </c>
      <c r="Y13" s="102">
        <f t="shared" si="2"/>
        <v>0</v>
      </c>
      <c r="Z13" s="263">
        <f t="shared" si="8"/>
        <v>0</v>
      </c>
      <c r="AA13" s="56">
        <f t="shared" si="3"/>
        <v>0</v>
      </c>
      <c r="AB13" s="56">
        <f t="shared" si="4"/>
        <v>0</v>
      </c>
      <c r="AC13" s="56">
        <f t="shared" si="5"/>
        <v>0</v>
      </c>
      <c r="AD13" s="103">
        <v>7.15</v>
      </c>
      <c r="AE13" s="300"/>
      <c r="AF13" s="11"/>
      <c r="AG13" s="56"/>
      <c r="AH13" s="55"/>
      <c r="AI13" s="79"/>
    </row>
    <row r="14" spans="1:35" s="5" customFormat="1" ht="16.5" customHeight="1" thickTop="1" thickBot="1">
      <c r="A14" s="401" t="s">
        <v>1060</v>
      </c>
      <c r="B14" s="538">
        <f>VLOOKUP(A14,'03-Time'!A:D,2,FALSE)</f>
        <v>42045</v>
      </c>
      <c r="C14" s="68">
        <f>VLOOKUP('02-Metrics'!A14,'03-Time'!A:D,4,FALSE)</f>
        <v>42714</v>
      </c>
      <c r="D14" s="68" t="str">
        <f>VLOOKUP(A14,'00-Datum'!A:B,2,FALSE)</f>
        <v>Infrastructure</v>
      </c>
      <c r="E14" s="68" t="str">
        <f>VLOOKUP(A14,'00-Datum'!A:C,3,FALSE)</f>
        <v>Bridges &amp; Tunnels</v>
      </c>
      <c r="F14" s="68" t="str">
        <f>VLOOKUP(A14,'00-Datum'!A:D,4,FALSE)</f>
        <v>Civil Works</v>
      </c>
      <c r="G14" s="68" t="str">
        <f>VLOOKUP(A14,'00-Datum'!A:E,5,FALSE)</f>
        <v>Army Forces</v>
      </c>
      <c r="H14" s="252" t="str">
        <f>VLOOKUP(A14,'00-Datum'!A:F,6,FALSE)</f>
        <v>Eng Mohamed Mostafa</v>
      </c>
      <c r="I14" s="252" t="str">
        <f>VLOOKUP(A14,'00-Datum'!A:G,7,FALSE)</f>
        <v>Eng. Omar Sobhy</v>
      </c>
      <c r="J14" s="252" t="str">
        <f>VLOOKUP(A14,'00-Datum'!A:H,8,FALSE)</f>
        <v>6th of October</v>
      </c>
      <c r="K14" s="252" t="str">
        <f>VLOOKUP(A14,'00-Datum'!A:I,9,FALSE)</f>
        <v>D</v>
      </c>
      <c r="L14" s="252" t="str">
        <f>VLOOKUP(A14,'00-Datum'!A:J,10,FALSE)</f>
        <v>ARMY</v>
      </c>
      <c r="M14" s="94"/>
      <c r="N14" s="370"/>
      <c r="O14" s="110">
        <v>1553</v>
      </c>
      <c r="P14" s="272" t="s">
        <v>196</v>
      </c>
      <c r="Q14" s="90">
        <v>157635800</v>
      </c>
      <c r="R14" s="90">
        <v>183459815.63</v>
      </c>
      <c r="S14" s="90">
        <v>165227581.2857407</v>
      </c>
      <c r="T14" s="349">
        <f t="shared" si="6"/>
        <v>9.9379988373202596E-2</v>
      </c>
      <c r="U14" s="360">
        <f>_xlfn.MINIFS('Cash In-Month'!I:I,'Cash In-Month'!A:A,'02-Metrics'!A14)</f>
        <v>0</v>
      </c>
      <c r="V14" s="272">
        <f t="shared" si="7"/>
        <v>118132.52777205409</v>
      </c>
      <c r="W14" s="90">
        <f t="shared" si="0"/>
        <v>0</v>
      </c>
      <c r="X14" s="90">
        <f t="shared" si="1"/>
        <v>106392.51853557031</v>
      </c>
      <c r="Y14" s="273">
        <f t="shared" si="2"/>
        <v>0</v>
      </c>
      <c r="Z14" s="272">
        <f t="shared" si="8"/>
        <v>15087.168297835771</v>
      </c>
      <c r="AA14" s="90">
        <f t="shared" si="3"/>
        <v>0</v>
      </c>
      <c r="AB14" s="90">
        <f t="shared" si="4"/>
        <v>13587.805687812301</v>
      </c>
      <c r="AC14" s="90">
        <f t="shared" si="5"/>
        <v>0</v>
      </c>
      <c r="AD14" s="80">
        <v>7.83</v>
      </c>
      <c r="AE14" s="300">
        <v>84</v>
      </c>
      <c r="AF14" s="11">
        <v>18</v>
      </c>
      <c r="AG14" s="90"/>
      <c r="AH14" s="69" t="s">
        <v>24</v>
      </c>
      <c r="AI14" s="94" t="s">
        <v>101</v>
      </c>
    </row>
    <row r="15" spans="1:35" s="5" customFormat="1" ht="16.5" customHeight="1" thickTop="1" thickBot="1">
      <c r="A15" s="398" t="s">
        <v>1061</v>
      </c>
      <c r="B15" s="543">
        <f>VLOOKUP(A15,'03-Time'!A:D,2,FALSE)</f>
        <v>41212</v>
      </c>
      <c r="C15" s="481">
        <f>VLOOKUP('02-Metrics'!A15,'03-Time'!A:D,4,FALSE)</f>
        <v>41912</v>
      </c>
      <c r="D15" s="57" t="str">
        <f>VLOOKUP(A15,'00-Datum'!A:B,2,FALSE)</f>
        <v>Infrastructure</v>
      </c>
      <c r="E15" s="57" t="str">
        <f>VLOOKUP(A15,'00-Datum'!A:C,3,FALSE)</f>
        <v>Tank</v>
      </c>
      <c r="F15" s="57" t="str">
        <f>VLOOKUP(A15,'00-Datum'!A:D,4,FALSE)</f>
        <v>Civil Works</v>
      </c>
      <c r="G15" s="57" t="str">
        <f>VLOOKUP(A15,'00-Datum'!A:E,5,FALSE)</f>
        <v>EMAAR</v>
      </c>
      <c r="H15" s="248" t="str">
        <f>VLOOKUP(A15,'00-Datum'!A:F,6,FALSE)</f>
        <v>Eng Hassan Youssef</v>
      </c>
      <c r="I15" s="248" t="str">
        <f>VLOOKUP(A15,'00-Datum'!A:G,7,FALSE)</f>
        <v>Eng Mahmoud Mahlab</v>
      </c>
      <c r="J15" s="248" t="str">
        <f>VLOOKUP(A15,'00-Datum'!A:H,8,FALSE)</f>
        <v>North Coast</v>
      </c>
      <c r="K15" s="248" t="str">
        <f>VLOOKUP(A15,'00-Datum'!A:I,9,FALSE)</f>
        <v>D</v>
      </c>
      <c r="L15" s="248" t="str">
        <f>VLOOKUP(A15,'00-Datum'!A:J,10,FALSE)</f>
        <v>Private</v>
      </c>
      <c r="M15" s="79" t="s">
        <v>109</v>
      </c>
      <c r="N15" s="142">
        <v>5000</v>
      </c>
      <c r="O15" s="101"/>
      <c r="P15" s="263" t="s">
        <v>196</v>
      </c>
      <c r="Q15" s="56">
        <v>16562387.828989601</v>
      </c>
      <c r="R15" s="56">
        <v>18438370</v>
      </c>
      <c r="S15" s="56">
        <v>16655530.550000001</v>
      </c>
      <c r="T15" s="345">
        <f t="shared" si="6"/>
        <v>9.6691814406587959E-2</v>
      </c>
      <c r="U15" s="360">
        <f>_xlfn.MINIFS('Cash In-Month'!I:I,'Cash In-Month'!A:A,'02-Metrics'!A15)</f>
        <v>-0.17659982959448151</v>
      </c>
      <c r="V15" s="263">
        <f t="shared" si="7"/>
        <v>0</v>
      </c>
      <c r="W15" s="56">
        <f t="shared" si="0"/>
        <v>3687.674</v>
      </c>
      <c r="X15" s="56">
        <f t="shared" si="1"/>
        <v>0</v>
      </c>
      <c r="Y15" s="102">
        <f t="shared" si="2"/>
        <v>3331.1061100000002</v>
      </c>
      <c r="Z15" s="263">
        <f t="shared" si="8"/>
        <v>0</v>
      </c>
      <c r="AA15" s="56">
        <f t="shared" si="3"/>
        <v>605.52939244663389</v>
      </c>
      <c r="AB15" s="56">
        <f t="shared" si="4"/>
        <v>0</v>
      </c>
      <c r="AC15" s="56">
        <f t="shared" si="5"/>
        <v>546.97965681444998</v>
      </c>
      <c r="AD15" s="55">
        <v>6.09</v>
      </c>
      <c r="AE15" s="300"/>
      <c r="AF15" s="11"/>
      <c r="AG15" s="56"/>
      <c r="AH15" s="55"/>
      <c r="AI15" s="79"/>
    </row>
    <row r="16" spans="1:35" s="5" customFormat="1" ht="16.5" customHeight="1">
      <c r="A16" s="82" t="s">
        <v>1062</v>
      </c>
      <c r="B16" s="539">
        <f t="shared" ref="B16:B21" si="11">$B$22</f>
        <v>42064</v>
      </c>
      <c r="C16" s="41">
        <f t="shared" ref="C16:C21" si="12">$C$22</f>
        <v>43738</v>
      </c>
      <c r="D16" s="41" t="str">
        <f t="shared" ref="D16:D21" si="13">$D$22</f>
        <v>Commercial</v>
      </c>
      <c r="E16" s="41" t="str">
        <f t="shared" ref="E16:E21" si="14">$E$22</f>
        <v>Club</v>
      </c>
      <c r="F16" s="41" t="str">
        <f t="shared" ref="F16:F21" si="15">$F$22</f>
        <v>Turn Key</v>
      </c>
      <c r="G16" s="41" t="str">
        <f t="shared" ref="G16:G21" si="16">$G$22</f>
        <v>SODIC</v>
      </c>
      <c r="H16" s="249" t="str">
        <f>H$22</f>
        <v>Eng Hesham Ibrahim</v>
      </c>
      <c r="I16" s="249" t="str">
        <f>I$22</f>
        <v>Eng. Mohamed Fawzy</v>
      </c>
      <c r="J16" s="249" t="str">
        <f>J$22</f>
        <v>6th of October</v>
      </c>
      <c r="K16" s="249" t="str">
        <f>K$22</f>
        <v>D</v>
      </c>
      <c r="L16" s="249" t="str">
        <f>L$22</f>
        <v>Private</v>
      </c>
      <c r="M16" s="43"/>
      <c r="N16" s="374"/>
      <c r="O16" s="381">
        <v>20000</v>
      </c>
      <c r="P16" s="335" t="s">
        <v>66</v>
      </c>
      <c r="Q16" s="119">
        <v>30327415.562270872</v>
      </c>
      <c r="R16" s="119">
        <f t="shared" ref="R16:R21" si="17">Q16*$R$22/$Q$22</f>
        <v>29248357.741821084</v>
      </c>
      <c r="S16" s="119">
        <f t="shared" ref="S16:S21" si="18">R16*$S$22/$Q$22</f>
        <v>29665059.030406039</v>
      </c>
      <c r="T16" s="346">
        <f t="shared" si="6"/>
        <v>-1.424699780627786E-2</v>
      </c>
      <c r="U16" s="346">
        <v>0</v>
      </c>
      <c r="V16" s="264">
        <f t="shared" si="7"/>
        <v>1462.4178870910541</v>
      </c>
      <c r="W16" s="119">
        <f t="shared" si="0"/>
        <v>0</v>
      </c>
      <c r="X16" s="119">
        <f t="shared" si="1"/>
        <v>1483.2529515203018</v>
      </c>
      <c r="Y16" s="265">
        <f t="shared" si="2"/>
        <v>0</v>
      </c>
      <c r="Z16" s="264">
        <f t="shared" si="8"/>
        <v>186.77112223385109</v>
      </c>
      <c r="AA16" s="119">
        <f t="shared" si="3"/>
        <v>0</v>
      </c>
      <c r="AB16" s="119">
        <f t="shared" si="4"/>
        <v>189.43205000259283</v>
      </c>
      <c r="AC16" s="119">
        <f t="shared" si="5"/>
        <v>0</v>
      </c>
      <c r="AD16" s="111">
        <v>7.83</v>
      </c>
      <c r="AE16" s="305"/>
      <c r="AF16" s="37"/>
      <c r="AG16" s="114">
        <v>28652</v>
      </c>
      <c r="AH16" s="42" t="s">
        <v>27</v>
      </c>
      <c r="AI16" s="43" t="s">
        <v>67</v>
      </c>
    </row>
    <row r="17" spans="1:35" s="5" customFormat="1" ht="16.5" customHeight="1">
      <c r="A17" s="422" t="s">
        <v>1063</v>
      </c>
      <c r="B17" s="540">
        <f t="shared" si="11"/>
        <v>42064</v>
      </c>
      <c r="C17" s="45">
        <f t="shared" si="12"/>
        <v>43738</v>
      </c>
      <c r="D17" s="45" t="str">
        <f t="shared" si="13"/>
        <v>Commercial</v>
      </c>
      <c r="E17" s="45" t="str">
        <f t="shared" si="14"/>
        <v>Club</v>
      </c>
      <c r="F17" s="45" t="str">
        <f t="shared" si="15"/>
        <v>Turn Key</v>
      </c>
      <c r="G17" s="45" t="str">
        <f t="shared" si="16"/>
        <v>SODIC</v>
      </c>
      <c r="H17" s="250" t="str">
        <f t="shared" ref="H17:L21" si="19">H$22</f>
        <v>Eng Hesham Ibrahim</v>
      </c>
      <c r="I17" s="250" t="str">
        <f t="shared" si="19"/>
        <v>Eng. Mohamed Fawzy</v>
      </c>
      <c r="J17" s="250" t="str">
        <f t="shared" si="19"/>
        <v>6th of October</v>
      </c>
      <c r="K17" s="250" t="str">
        <f t="shared" si="19"/>
        <v>D</v>
      </c>
      <c r="L17" s="250" t="str">
        <f t="shared" si="19"/>
        <v>Private</v>
      </c>
      <c r="M17" s="47"/>
      <c r="N17" s="376"/>
      <c r="O17" s="382">
        <v>20000</v>
      </c>
      <c r="P17" s="336" t="s">
        <v>70</v>
      </c>
      <c r="Q17" s="267">
        <v>56234959.243396305</v>
      </c>
      <c r="R17" s="267">
        <f t="shared" si="17"/>
        <v>54234103.864550494</v>
      </c>
      <c r="S17" s="267">
        <f t="shared" si="18"/>
        <v>55006777.02333419</v>
      </c>
      <c r="T17" s="347">
        <f t="shared" si="6"/>
        <v>-1.4246997806277861E-2</v>
      </c>
      <c r="U17" s="347">
        <v>0</v>
      </c>
      <c r="V17" s="266">
        <f t="shared" si="7"/>
        <v>2711.7051932275249</v>
      </c>
      <c r="W17" s="267">
        <f t="shared" si="0"/>
        <v>0</v>
      </c>
      <c r="X17" s="267">
        <f t="shared" si="1"/>
        <v>2750.3388511667094</v>
      </c>
      <c r="Y17" s="268">
        <f t="shared" si="2"/>
        <v>0</v>
      </c>
      <c r="Z17" s="266">
        <f t="shared" si="8"/>
        <v>346.32250232790869</v>
      </c>
      <c r="AA17" s="267">
        <f t="shared" si="3"/>
        <v>0</v>
      </c>
      <c r="AB17" s="267">
        <f t="shared" si="4"/>
        <v>351.25655825883899</v>
      </c>
      <c r="AC17" s="267">
        <f t="shared" si="5"/>
        <v>0</v>
      </c>
      <c r="AD17" s="324">
        <v>7.83</v>
      </c>
      <c r="AE17" s="306"/>
      <c r="AF17" s="38"/>
      <c r="AG17" s="48">
        <v>28652</v>
      </c>
      <c r="AH17" s="46" t="s">
        <v>27</v>
      </c>
      <c r="AI17" s="47" t="s">
        <v>67</v>
      </c>
    </row>
    <row r="18" spans="1:35" s="5" customFormat="1" ht="16.5" customHeight="1">
      <c r="A18" s="422" t="s">
        <v>1064</v>
      </c>
      <c r="B18" s="540">
        <f t="shared" si="11"/>
        <v>42064</v>
      </c>
      <c r="C18" s="45">
        <f t="shared" si="12"/>
        <v>43738</v>
      </c>
      <c r="D18" s="45" t="str">
        <f t="shared" si="13"/>
        <v>Commercial</v>
      </c>
      <c r="E18" s="45" t="str">
        <f t="shared" si="14"/>
        <v>Club</v>
      </c>
      <c r="F18" s="45" t="str">
        <f t="shared" si="15"/>
        <v>Turn Key</v>
      </c>
      <c r="G18" s="45" t="str">
        <f t="shared" si="16"/>
        <v>SODIC</v>
      </c>
      <c r="H18" s="250" t="str">
        <f t="shared" si="19"/>
        <v>Eng Hesham Ibrahim</v>
      </c>
      <c r="I18" s="250" t="str">
        <f t="shared" si="19"/>
        <v>Eng. Mohamed Fawzy</v>
      </c>
      <c r="J18" s="250" t="str">
        <f t="shared" si="19"/>
        <v>6th of October</v>
      </c>
      <c r="K18" s="250" t="str">
        <f t="shared" si="19"/>
        <v>D</v>
      </c>
      <c r="L18" s="250" t="str">
        <f t="shared" si="19"/>
        <v>Private</v>
      </c>
      <c r="M18" s="47"/>
      <c r="N18" s="376"/>
      <c r="O18" s="382">
        <v>20000</v>
      </c>
      <c r="P18" s="336" t="s">
        <v>71</v>
      </c>
      <c r="Q18" s="267">
        <v>28333644.681010928</v>
      </c>
      <c r="R18" s="267">
        <f t="shared" si="17"/>
        <v>27325525.779084917</v>
      </c>
      <c r="S18" s="267">
        <f t="shared" si="18"/>
        <v>27714832.484914932</v>
      </c>
      <c r="T18" s="347">
        <f t="shared" si="6"/>
        <v>-1.4246997806277981E-2</v>
      </c>
      <c r="U18" s="347">
        <v>0</v>
      </c>
      <c r="V18" s="266">
        <f t="shared" si="7"/>
        <v>1366.276288954246</v>
      </c>
      <c r="W18" s="267">
        <f t="shared" si="0"/>
        <v>0</v>
      </c>
      <c r="X18" s="267">
        <f t="shared" si="1"/>
        <v>1385.7416242457466</v>
      </c>
      <c r="Y18" s="268">
        <f t="shared" si="2"/>
        <v>0</v>
      </c>
      <c r="Z18" s="266">
        <f t="shared" si="8"/>
        <v>174.49250178215146</v>
      </c>
      <c r="AA18" s="267">
        <f t="shared" si="3"/>
        <v>0</v>
      </c>
      <c r="AB18" s="267">
        <f t="shared" si="4"/>
        <v>176.97849607225371</v>
      </c>
      <c r="AC18" s="267">
        <f t="shared" si="5"/>
        <v>0</v>
      </c>
      <c r="AD18" s="324">
        <v>7.83</v>
      </c>
      <c r="AE18" s="306"/>
      <c r="AF18" s="38"/>
      <c r="AG18" s="48">
        <v>28652</v>
      </c>
      <c r="AH18" s="46" t="s">
        <v>27</v>
      </c>
      <c r="AI18" s="47" t="s">
        <v>67</v>
      </c>
    </row>
    <row r="19" spans="1:35" s="5" customFormat="1" ht="16.5" customHeight="1">
      <c r="A19" s="422" t="s">
        <v>1065</v>
      </c>
      <c r="B19" s="540">
        <f t="shared" si="11"/>
        <v>42064</v>
      </c>
      <c r="C19" s="45">
        <f t="shared" si="12"/>
        <v>43738</v>
      </c>
      <c r="D19" s="45" t="str">
        <f t="shared" si="13"/>
        <v>Commercial</v>
      </c>
      <c r="E19" s="45" t="str">
        <f t="shared" si="14"/>
        <v>Club</v>
      </c>
      <c r="F19" s="45" t="str">
        <f t="shared" si="15"/>
        <v>Turn Key</v>
      </c>
      <c r="G19" s="45" t="str">
        <f t="shared" si="16"/>
        <v>SODIC</v>
      </c>
      <c r="H19" s="250" t="str">
        <f t="shared" si="19"/>
        <v>Eng Hesham Ibrahim</v>
      </c>
      <c r="I19" s="250" t="str">
        <f t="shared" si="19"/>
        <v>Eng. Mohamed Fawzy</v>
      </c>
      <c r="J19" s="250" t="str">
        <f t="shared" si="19"/>
        <v>6th of October</v>
      </c>
      <c r="K19" s="250" t="str">
        <f t="shared" si="19"/>
        <v>D</v>
      </c>
      <c r="L19" s="250" t="str">
        <f t="shared" si="19"/>
        <v>Private</v>
      </c>
      <c r="M19" s="47"/>
      <c r="N19" s="376"/>
      <c r="O19" s="382">
        <v>28650</v>
      </c>
      <c r="P19" s="336" t="s">
        <v>66</v>
      </c>
      <c r="Q19" s="267">
        <v>7219874.0615128502</v>
      </c>
      <c r="R19" s="267">
        <f t="shared" si="17"/>
        <v>6962988.9486768572</v>
      </c>
      <c r="S19" s="267">
        <f t="shared" si="18"/>
        <v>7062190.6369537944</v>
      </c>
      <c r="T19" s="347">
        <f t="shared" si="6"/>
        <v>-1.4246997806278012E-2</v>
      </c>
      <c r="U19" s="347">
        <v>0</v>
      </c>
      <c r="V19" s="266">
        <f t="shared" si="7"/>
        <v>243.03626347912243</v>
      </c>
      <c r="W19" s="267">
        <f t="shared" si="0"/>
        <v>0</v>
      </c>
      <c r="X19" s="267">
        <f t="shared" si="1"/>
        <v>246.49880059175547</v>
      </c>
      <c r="Y19" s="268">
        <f t="shared" si="2"/>
        <v>0</v>
      </c>
      <c r="Z19" s="266">
        <f t="shared" si="8"/>
        <v>31.039114109721893</v>
      </c>
      <c r="AA19" s="267">
        <f t="shared" si="3"/>
        <v>0</v>
      </c>
      <c r="AB19" s="267">
        <f t="shared" si="4"/>
        <v>31.481328300351912</v>
      </c>
      <c r="AC19" s="267">
        <f t="shared" si="5"/>
        <v>0</v>
      </c>
      <c r="AD19" s="324">
        <v>7.83</v>
      </c>
      <c r="AE19" s="306"/>
      <c r="AF19" s="38"/>
      <c r="AG19" s="48"/>
      <c r="AH19" s="46" t="s">
        <v>27</v>
      </c>
      <c r="AI19" s="47" t="s">
        <v>72</v>
      </c>
    </row>
    <row r="20" spans="1:35" s="5" customFormat="1" ht="16.5" customHeight="1">
      <c r="A20" s="422" t="s">
        <v>1066</v>
      </c>
      <c r="B20" s="540">
        <f t="shared" si="11"/>
        <v>42064</v>
      </c>
      <c r="C20" s="45">
        <f t="shared" si="12"/>
        <v>43738</v>
      </c>
      <c r="D20" s="45" t="str">
        <f t="shared" si="13"/>
        <v>Commercial</v>
      </c>
      <c r="E20" s="45" t="str">
        <f t="shared" si="14"/>
        <v>Club</v>
      </c>
      <c r="F20" s="45" t="str">
        <f t="shared" si="15"/>
        <v>Turn Key</v>
      </c>
      <c r="G20" s="45" t="str">
        <f t="shared" si="16"/>
        <v>SODIC</v>
      </c>
      <c r="H20" s="250" t="str">
        <f t="shared" si="19"/>
        <v>Eng Hesham Ibrahim</v>
      </c>
      <c r="I20" s="250" t="str">
        <f t="shared" si="19"/>
        <v>Eng. Mohamed Fawzy</v>
      </c>
      <c r="J20" s="250" t="str">
        <f t="shared" si="19"/>
        <v>6th of October</v>
      </c>
      <c r="K20" s="250" t="str">
        <f t="shared" si="19"/>
        <v>D</v>
      </c>
      <c r="L20" s="250" t="str">
        <f t="shared" si="19"/>
        <v>Private</v>
      </c>
      <c r="M20" s="47"/>
      <c r="N20" s="376"/>
      <c r="O20" s="382">
        <v>28650</v>
      </c>
      <c r="P20" s="336" t="s">
        <v>70</v>
      </c>
      <c r="Q20" s="267">
        <v>10918397.13607794</v>
      </c>
      <c r="R20" s="267">
        <f t="shared" si="17"/>
        <v>10529917.550922703</v>
      </c>
      <c r="S20" s="267">
        <f t="shared" si="18"/>
        <v>10679937.263170987</v>
      </c>
      <c r="T20" s="347">
        <f t="shared" si="6"/>
        <v>-1.4246997806278038E-2</v>
      </c>
      <c r="U20" s="347">
        <v>0</v>
      </c>
      <c r="V20" s="266">
        <f t="shared" si="7"/>
        <v>367.5363892119617</v>
      </c>
      <c r="W20" s="267">
        <f t="shared" si="0"/>
        <v>0</v>
      </c>
      <c r="X20" s="267">
        <f t="shared" si="1"/>
        <v>372.77267934279189</v>
      </c>
      <c r="Y20" s="268">
        <f t="shared" si="2"/>
        <v>0</v>
      </c>
      <c r="Z20" s="266">
        <f t="shared" si="8"/>
        <v>46.939513309318222</v>
      </c>
      <c r="AA20" s="267">
        <f t="shared" si="3"/>
        <v>0</v>
      </c>
      <c r="AB20" s="267">
        <f t="shared" si="4"/>
        <v>47.608260452463846</v>
      </c>
      <c r="AC20" s="267">
        <f t="shared" si="5"/>
        <v>0</v>
      </c>
      <c r="AD20" s="324">
        <v>7.83</v>
      </c>
      <c r="AE20" s="306"/>
      <c r="AF20" s="38"/>
      <c r="AG20" s="48"/>
      <c r="AH20" s="46" t="s">
        <v>27</v>
      </c>
      <c r="AI20" s="47" t="s">
        <v>72</v>
      </c>
    </row>
    <row r="21" spans="1:35" s="5" customFormat="1" ht="16.5" customHeight="1" thickBot="1">
      <c r="A21" s="422" t="s">
        <v>1067</v>
      </c>
      <c r="B21" s="540">
        <f t="shared" si="11"/>
        <v>42064</v>
      </c>
      <c r="C21" s="45">
        <f t="shared" si="12"/>
        <v>43738</v>
      </c>
      <c r="D21" s="45" t="str">
        <f t="shared" si="13"/>
        <v>Commercial</v>
      </c>
      <c r="E21" s="45" t="str">
        <f t="shared" si="14"/>
        <v>Club</v>
      </c>
      <c r="F21" s="45" t="str">
        <f t="shared" si="15"/>
        <v>Turn Key</v>
      </c>
      <c r="G21" s="45" t="str">
        <f t="shared" si="16"/>
        <v>SODIC</v>
      </c>
      <c r="H21" s="250" t="str">
        <f t="shared" si="19"/>
        <v>Eng Hesham Ibrahim</v>
      </c>
      <c r="I21" s="250" t="str">
        <f t="shared" si="19"/>
        <v>Eng. Mohamed Fawzy</v>
      </c>
      <c r="J21" s="250" t="str">
        <f t="shared" si="19"/>
        <v>6th of October</v>
      </c>
      <c r="K21" s="250" t="str">
        <f t="shared" si="19"/>
        <v>D</v>
      </c>
      <c r="L21" s="250" t="str">
        <f t="shared" si="19"/>
        <v>Private</v>
      </c>
      <c r="M21" s="47"/>
      <c r="N21" s="376"/>
      <c r="O21" s="382">
        <v>28650</v>
      </c>
      <c r="P21" s="336" t="s">
        <v>71</v>
      </c>
      <c r="Q21" s="267">
        <v>34121421.722259462</v>
      </c>
      <c r="R21" s="267">
        <f t="shared" si="17"/>
        <v>32907372.114943948</v>
      </c>
      <c r="S21" s="267">
        <f t="shared" si="18"/>
        <v>33376203.373275932</v>
      </c>
      <c r="T21" s="347">
        <f t="shared" si="6"/>
        <v>-1.4246997806278123E-2</v>
      </c>
      <c r="U21" s="347">
        <v>0</v>
      </c>
      <c r="V21" s="266">
        <f t="shared" si="7"/>
        <v>1148.5993757397539</v>
      </c>
      <c r="W21" s="267">
        <f t="shared" si="0"/>
        <v>0</v>
      </c>
      <c r="X21" s="267">
        <f t="shared" si="1"/>
        <v>1164.9634685262106</v>
      </c>
      <c r="Y21" s="268">
        <f t="shared" si="2"/>
        <v>0</v>
      </c>
      <c r="Z21" s="266">
        <f t="shared" si="8"/>
        <v>146.69212972410651</v>
      </c>
      <c r="AA21" s="267">
        <f t="shared" si="3"/>
        <v>0</v>
      </c>
      <c r="AB21" s="267">
        <f t="shared" si="4"/>
        <v>148.78205217448411</v>
      </c>
      <c r="AC21" s="267">
        <f t="shared" si="5"/>
        <v>0</v>
      </c>
      <c r="AD21" s="324">
        <v>7.83</v>
      </c>
      <c r="AE21" s="307"/>
      <c r="AF21" s="39"/>
      <c r="AG21" s="48"/>
      <c r="AH21" s="46" t="s">
        <v>27</v>
      </c>
      <c r="AI21" s="47" t="s">
        <v>72</v>
      </c>
    </row>
    <row r="22" spans="1:35" s="5" customFormat="1" ht="16.5" customHeight="1" thickBot="1">
      <c r="A22" s="428" t="s">
        <v>14</v>
      </c>
      <c r="B22" s="541">
        <f>VLOOKUP(A22,'03-Time'!A:D,2,FALSE)</f>
        <v>42064</v>
      </c>
      <c r="C22" s="124">
        <f>VLOOKUP('02-Metrics'!A22,'03-Time'!A:D,4,FALSE)</f>
        <v>43738</v>
      </c>
      <c r="D22" s="124" t="str">
        <f>VLOOKUP(A22,'00-Datum'!A:B,2,FALSE)</f>
        <v>Commercial</v>
      </c>
      <c r="E22" s="124" t="str">
        <f>VLOOKUP(A22,'00-Datum'!A:C,3,FALSE)</f>
        <v>Club</v>
      </c>
      <c r="F22" s="124" t="str">
        <f>VLOOKUP(A22,'00-Datum'!A:D,4,FALSE)</f>
        <v>Turn Key</v>
      </c>
      <c r="G22" s="124" t="str">
        <f>VLOOKUP(A22,'00-Datum'!A:E,5,FALSE)</f>
        <v>SODIC</v>
      </c>
      <c r="H22" s="251" t="str">
        <f>VLOOKUP(A22,'00-Datum'!A:F,6,FALSE)</f>
        <v>Eng Hesham Ibrahim</v>
      </c>
      <c r="I22" s="251" t="str">
        <f>VLOOKUP(A22,'00-Datum'!A:G,7,FALSE)</f>
        <v>Eng. Mohamed Fawzy</v>
      </c>
      <c r="J22" s="251" t="str">
        <f>VLOOKUP(A22,'00-Datum'!A:H,8,FALSE)</f>
        <v>6th of October</v>
      </c>
      <c r="K22" s="251" t="str">
        <f>VLOOKUP(A22,'00-Datum'!A:I,9,FALSE)</f>
        <v>D</v>
      </c>
      <c r="L22" s="251" t="str">
        <f>VLOOKUP(A22,'00-Datum'!A:J,10,FALSE)</f>
        <v>Private</v>
      </c>
      <c r="M22" s="126"/>
      <c r="N22" s="377"/>
      <c r="O22" s="611">
        <f>O18</f>
        <v>20000</v>
      </c>
      <c r="P22" s="337" t="s">
        <v>217</v>
      </c>
      <c r="Q22" s="270">
        <f>SUM(Q16:Q21)</f>
        <v>167155712.40652835</v>
      </c>
      <c r="R22" s="270">
        <v>161208266</v>
      </c>
      <c r="S22" s="270">
        <v>169537179.474491</v>
      </c>
      <c r="T22" s="348">
        <f t="shared" si="6"/>
        <v>-5.1665548430940879E-2</v>
      </c>
      <c r="U22" s="360">
        <f>_xlfn.MINIFS('Cash In-Month'!I:I,'Cash In-Month'!A:A,'02-Metrics'!A22)</f>
        <v>-0.14187627717551413</v>
      </c>
      <c r="V22" s="612">
        <f t="shared" si="7"/>
        <v>8060.4133000000002</v>
      </c>
      <c r="W22" s="613">
        <f t="shared" si="0"/>
        <v>0</v>
      </c>
      <c r="X22" s="613">
        <f t="shared" si="1"/>
        <v>8476.8589737245493</v>
      </c>
      <c r="Y22" s="614">
        <f t="shared" si="2"/>
        <v>0</v>
      </c>
      <c r="Z22" s="612">
        <f t="shared" si="8"/>
        <v>1029.4269859514686</v>
      </c>
      <c r="AA22" s="613">
        <f t="shared" si="3"/>
        <v>0</v>
      </c>
      <c r="AB22" s="613">
        <f t="shared" si="4"/>
        <v>1082.6128957502617</v>
      </c>
      <c r="AC22" s="613">
        <f t="shared" si="5"/>
        <v>0</v>
      </c>
      <c r="AD22" s="615">
        <f>AD21</f>
        <v>7.83</v>
      </c>
      <c r="AE22" s="308"/>
      <c r="AF22" s="122"/>
      <c r="AG22" s="127"/>
      <c r="AH22" s="125" t="s">
        <v>27</v>
      </c>
      <c r="AI22" s="126"/>
    </row>
    <row r="23" spans="1:35" s="5" customFormat="1" ht="16.5" customHeight="1" thickTop="1" thickBot="1">
      <c r="A23" s="398" t="s">
        <v>1068</v>
      </c>
      <c r="B23" s="537">
        <f>VLOOKUP(A23,'03-Time'!A:D,2,FALSE)</f>
        <v>42004</v>
      </c>
      <c r="C23" s="57">
        <f>VLOOKUP('02-Metrics'!A23,'03-Time'!A:D,4,FALSE)</f>
        <v>42734</v>
      </c>
      <c r="D23" s="57" t="str">
        <f>VLOOKUP(A23,'00-Datum'!A:B,2,FALSE)</f>
        <v>Commercial</v>
      </c>
      <c r="E23" s="57" t="str">
        <f>VLOOKUP(A23,'00-Datum'!A:C,3,FALSE)</f>
        <v>Hotel</v>
      </c>
      <c r="F23" s="57" t="str">
        <f>VLOOKUP(A23,'00-Datum'!A:D,4,FALSE)</f>
        <v>Civil Works</v>
      </c>
      <c r="G23" s="57" t="str">
        <f>VLOOKUP(A23,'00-Datum'!A:E,5,FALSE)</f>
        <v>El Montazah</v>
      </c>
      <c r="H23" s="248" t="str">
        <f>VLOOKUP(A23,'00-Datum'!A:F,6,FALSE)</f>
        <v>Eng Wael Ragabi</v>
      </c>
      <c r="I23" s="248" t="str">
        <f>VLOOKUP(A23,'00-Datum'!A:G,7,FALSE)</f>
        <v>Eng. Omar Sobhy</v>
      </c>
      <c r="J23" s="248" t="str">
        <f>VLOOKUP(A23,'00-Datum'!A:H,8,FALSE)</f>
        <v>sharm</v>
      </c>
      <c r="K23" s="248" t="str">
        <f>VLOOKUP(A23,'00-Datum'!A:I,9,FALSE)</f>
        <v>S</v>
      </c>
      <c r="L23" s="248" t="str">
        <f>VLOOKUP(A23,'00-Datum'!A:J,10,FALSE)</f>
        <v>Private</v>
      </c>
      <c r="M23" s="79"/>
      <c r="N23" s="371"/>
      <c r="O23" s="372">
        <f>2370*2+2500*3+2170*2</f>
        <v>16580</v>
      </c>
      <c r="P23" s="373" t="s">
        <v>196</v>
      </c>
      <c r="Q23" s="56">
        <v>15941883</v>
      </c>
      <c r="R23" s="56">
        <v>33784495.526724979</v>
      </c>
      <c r="S23" s="56">
        <v>30373982.799601737</v>
      </c>
      <c r="T23" s="345">
        <f t="shared" si="6"/>
        <v>0.10094904996954537</v>
      </c>
      <c r="U23" s="360"/>
      <c r="V23" s="263">
        <f t="shared" si="7"/>
        <v>2037.6655926854633</v>
      </c>
      <c r="W23" s="56">
        <f t="shared" si="0"/>
        <v>0</v>
      </c>
      <c r="X23" s="56">
        <f t="shared" si="1"/>
        <v>1831.965186948235</v>
      </c>
      <c r="Y23" s="102">
        <f t="shared" si="2"/>
        <v>0</v>
      </c>
      <c r="Z23" s="263">
        <f t="shared" si="8"/>
        <v>284.98819478118367</v>
      </c>
      <c r="AA23" s="56">
        <f t="shared" si="3"/>
        <v>0</v>
      </c>
      <c r="AB23" s="56">
        <f t="shared" si="4"/>
        <v>256.21890726548742</v>
      </c>
      <c r="AC23" s="56">
        <f t="shared" si="5"/>
        <v>0</v>
      </c>
      <c r="AD23" s="103">
        <v>7.15</v>
      </c>
      <c r="AE23" s="300"/>
      <c r="AF23" s="11"/>
      <c r="AG23" s="56"/>
      <c r="AH23" s="55"/>
      <c r="AI23" s="79"/>
    </row>
    <row r="24" spans="1:35" s="5" customFormat="1" ht="16.5" customHeight="1" thickBot="1">
      <c r="A24" s="400" t="s">
        <v>1069</v>
      </c>
      <c r="B24" s="544">
        <f>VLOOKUP(A24,'03-Time'!A:D,2,FALSE)</f>
        <v>42095</v>
      </c>
      <c r="C24" s="85">
        <f>VLOOKUP('02-Metrics'!A24,'03-Time'!A:D,4,FALSE)</f>
        <v>43464</v>
      </c>
      <c r="D24" s="85" t="str">
        <f>VLOOKUP(A24,'00-Datum'!A:B,2,FALSE)</f>
        <v>Residential</v>
      </c>
      <c r="E24" s="85" t="str">
        <f>VLOOKUP(A24,'00-Datum'!A:C,3,FALSE)</f>
        <v>Residential</v>
      </c>
      <c r="F24" s="85" t="str">
        <f>VLOOKUP(A24,'00-Datum'!A:D,4,FALSE)</f>
        <v>Turn Key</v>
      </c>
      <c r="G24" s="85" t="str">
        <f>VLOOKUP(A24,'00-Datum'!A:E,5,FALSE)</f>
        <v>EMAAR</v>
      </c>
      <c r="H24" s="253" t="str">
        <f>VLOOKUP(A24,'00-Datum'!A:F,6,FALSE)</f>
        <v>Eng Mohamed Abd El Raouf</v>
      </c>
      <c r="I24" s="253" t="str">
        <f>VLOOKUP(A24,'00-Datum'!A:G,7,FALSE)</f>
        <v>Eng Mahmoud Mahlab</v>
      </c>
      <c r="J24" s="253" t="str">
        <f>VLOOKUP(A24,'00-Datum'!A:H,8,FALSE)</f>
        <v>Cairo</v>
      </c>
      <c r="K24" s="253" t="str">
        <f>VLOOKUP(A24,'00-Datum'!A:I,9,FALSE)</f>
        <v>D</v>
      </c>
      <c r="L24" s="253" t="str">
        <f>VLOOKUP(A24,'00-Datum'!A:J,10,FALSE)</f>
        <v>Private</v>
      </c>
      <c r="M24" s="87"/>
      <c r="N24" s="368"/>
      <c r="O24" s="434">
        <v>63752</v>
      </c>
      <c r="P24" s="274" t="s">
        <v>66</v>
      </c>
      <c r="Q24" s="143">
        <v>83305896.191039994</v>
      </c>
      <c r="R24" s="143">
        <v>314789511</v>
      </c>
      <c r="S24" s="143">
        <v>344222187</v>
      </c>
      <c r="T24" s="350">
        <f t="shared" si="6"/>
        <v>-9.3499544843474794E-2</v>
      </c>
      <c r="U24" s="360">
        <f>_xlfn.MINIFS('Cash In-Month'!I:I,'Cash In-Month'!A:A,'02-Metrics'!A24)</f>
        <v>-7.4228213404480298E-2</v>
      </c>
      <c r="V24" s="274">
        <f t="shared" si="7"/>
        <v>4937.7197734973024</v>
      </c>
      <c r="W24" s="143">
        <f t="shared" si="0"/>
        <v>0</v>
      </c>
      <c r="X24" s="143">
        <f t="shared" si="1"/>
        <v>5399.394324883925</v>
      </c>
      <c r="Y24" s="275">
        <f t="shared" si="2"/>
        <v>0</v>
      </c>
      <c r="Z24" s="274">
        <f t="shared" si="8"/>
        <v>630.61555217079217</v>
      </c>
      <c r="AA24" s="143">
        <f t="shared" si="3"/>
        <v>0</v>
      </c>
      <c r="AB24" s="143">
        <f t="shared" si="4"/>
        <v>689.57781926997768</v>
      </c>
      <c r="AC24" s="143">
        <f t="shared" si="5"/>
        <v>0</v>
      </c>
      <c r="AD24" s="135">
        <v>7.83</v>
      </c>
      <c r="AE24" s="301"/>
      <c r="AF24" s="27"/>
      <c r="AG24" s="88"/>
      <c r="AH24" s="86" t="s">
        <v>73</v>
      </c>
      <c r="AI24" s="87" t="s">
        <v>67</v>
      </c>
    </row>
    <row r="25" spans="1:35" s="5" customFormat="1" ht="16.5" customHeight="1" thickTop="1" thickBot="1">
      <c r="A25" s="398" t="s">
        <v>1070</v>
      </c>
      <c r="B25" s="537">
        <f>VLOOKUP(A25,'03-Time'!A:D,2,FALSE)</f>
        <v>42186</v>
      </c>
      <c r="C25" s="57">
        <f>VLOOKUP('02-Metrics'!A25,'03-Time'!A:D,4,FALSE)</f>
        <v>43069</v>
      </c>
      <c r="D25" s="57" t="str">
        <f>VLOOKUP(A25,'00-Datum'!A:B,2,FALSE)</f>
        <v>Industrial</v>
      </c>
      <c r="E25" s="57" t="str">
        <f>VLOOKUP(A25,'00-Datum'!A:C,3,FALSE)</f>
        <v>Power Plant</v>
      </c>
      <c r="F25" s="57" t="str">
        <f>VLOOKUP(A25,'00-Datum'!A:D,4,FALSE)</f>
        <v>Turn Key</v>
      </c>
      <c r="G25" s="57" t="str">
        <f>VLOOKUP(A25,'00-Datum'!A:E,5,FALSE)</f>
        <v xml:space="preserve">Sewedy </v>
      </c>
      <c r="H25" s="248" t="str">
        <f>VLOOKUP(A25,'00-Datum'!A:F,6,FALSE)</f>
        <v>Eng Ashraf Abd El Satar</v>
      </c>
      <c r="I25" s="248" t="str">
        <f>VLOOKUP(A25,'00-Datum'!A:G,7,FALSE)</f>
        <v>Eng. Mohamed Ragab</v>
      </c>
      <c r="J25" s="248" t="str">
        <f>VLOOKUP(A25,'00-Datum'!A:H,8,FALSE)</f>
        <v>Benisuef</v>
      </c>
      <c r="K25" s="248" t="str">
        <f>VLOOKUP(A25,'00-Datum'!A:I,9,FALSE)</f>
        <v>D</v>
      </c>
      <c r="L25" s="248" t="str">
        <f>VLOOKUP(A25,'00-Datum'!A:J,10,FALSE)</f>
        <v>Affiliates</v>
      </c>
      <c r="M25" s="141" t="s">
        <v>177</v>
      </c>
      <c r="N25" s="142">
        <v>4800</v>
      </c>
      <c r="O25" s="101"/>
      <c r="P25" s="263" t="s">
        <v>196</v>
      </c>
      <c r="Q25" s="56">
        <v>442721012</v>
      </c>
      <c r="R25" s="56">
        <v>427594086.74000001</v>
      </c>
      <c r="S25" s="56">
        <v>319973217.78386933</v>
      </c>
      <c r="T25" s="345">
        <f t="shared" si="6"/>
        <v>0.25168932942136291</v>
      </c>
      <c r="U25" s="360">
        <f>_xlfn.MINIFS('Cash In-Month'!I:I,'Cash In-Month'!A:A,'02-Metrics'!A25)</f>
        <v>-1.1278921176785402E-3</v>
      </c>
      <c r="V25" s="263">
        <f t="shared" si="7"/>
        <v>0</v>
      </c>
      <c r="W25" s="56">
        <f t="shared" si="0"/>
        <v>89082.101404166664</v>
      </c>
      <c r="X25" s="56">
        <f t="shared" si="1"/>
        <v>0</v>
      </c>
      <c r="Y25" s="102">
        <f t="shared" si="2"/>
        <v>66661.087038306112</v>
      </c>
      <c r="Z25" s="263">
        <f t="shared" si="8"/>
        <v>0</v>
      </c>
      <c r="AA25" s="56">
        <f t="shared" si="3"/>
        <v>11377.024444976585</v>
      </c>
      <c r="AB25" s="56">
        <f t="shared" si="4"/>
        <v>0</v>
      </c>
      <c r="AC25" s="56">
        <f t="shared" si="5"/>
        <v>8513.5487916099755</v>
      </c>
      <c r="AD25" s="80">
        <v>7.83</v>
      </c>
      <c r="AE25" s="300"/>
      <c r="AF25" s="11"/>
      <c r="AG25" s="81"/>
      <c r="AH25" s="55" t="s">
        <v>32</v>
      </c>
      <c r="AI25" s="79"/>
    </row>
    <row r="26" spans="1:35" s="5" customFormat="1" ht="16.5" customHeight="1" thickTop="1" thickBot="1">
      <c r="A26" s="398" t="s">
        <v>1071</v>
      </c>
      <c r="B26" s="537">
        <f>VLOOKUP(A26,'03-Time'!A:D,2,FALSE)</f>
        <v>42210</v>
      </c>
      <c r="C26" s="57">
        <f>VLOOKUP('02-Metrics'!A26,'03-Time'!A:D,4,FALSE)</f>
        <v>42971</v>
      </c>
      <c r="D26" s="57" t="str">
        <f>VLOOKUP(A26,'00-Datum'!A:B,2,FALSE)</f>
        <v>Commercial</v>
      </c>
      <c r="E26" s="57" t="str">
        <f>VLOOKUP(A26,'00-Datum'!A:C,3,FALSE)</f>
        <v>University</v>
      </c>
      <c r="F26" s="57" t="str">
        <f>VLOOKUP(A26,'00-Datum'!A:D,4,FALSE)</f>
        <v>Turn Key</v>
      </c>
      <c r="G26" s="57" t="str">
        <f>VLOOKUP(A26,'00-Datum'!A:E,5,FALSE)</f>
        <v>New Giza</v>
      </c>
      <c r="H26" s="248" t="str">
        <f>VLOOKUP(A26,'00-Datum'!A:F,6,FALSE)</f>
        <v>Eng Ashraf Abd El Satar</v>
      </c>
      <c r="I26" s="248" t="str">
        <f>VLOOKUP(A26,'00-Datum'!A:G,7,FALSE)</f>
        <v>Eng. Mohamed Fawzy</v>
      </c>
      <c r="J26" s="248" t="str">
        <f>VLOOKUP(A26,'00-Datum'!A:H,8,FALSE)</f>
        <v>6th of October</v>
      </c>
      <c r="K26" s="248" t="str">
        <f>VLOOKUP(A26,'00-Datum'!A:I,9,FALSE)</f>
        <v>D</v>
      </c>
      <c r="L26" s="248" t="str">
        <f>VLOOKUP(A26,'00-Datum'!A:J,10,FALSE)</f>
        <v>Private</v>
      </c>
      <c r="M26" s="79"/>
      <c r="N26" s="371"/>
      <c r="O26" s="372">
        <f>4050*4</f>
        <v>16200</v>
      </c>
      <c r="P26" s="341" t="s">
        <v>196</v>
      </c>
      <c r="Q26" s="56">
        <v>148186885</v>
      </c>
      <c r="R26" s="56">
        <v>155643269.75999999</v>
      </c>
      <c r="S26" s="56">
        <v>161564179.80362082</v>
      </c>
      <c r="T26" s="345">
        <f t="shared" si="6"/>
        <v>-3.8041542385679736E-2</v>
      </c>
      <c r="U26" s="360">
        <f>_xlfn.MINIFS('Cash In-Month'!I:I,'Cash In-Month'!A:A,'02-Metrics'!A26)</f>
        <v>-3.7082528585397921E-2</v>
      </c>
      <c r="V26" s="263">
        <f t="shared" si="7"/>
        <v>9607.6092444444439</v>
      </c>
      <c r="W26" s="56">
        <f t="shared" si="0"/>
        <v>0</v>
      </c>
      <c r="X26" s="56">
        <f t="shared" si="1"/>
        <v>9973.0975187420263</v>
      </c>
      <c r="Y26" s="102">
        <f t="shared" si="2"/>
        <v>0</v>
      </c>
      <c r="Z26" s="263">
        <f t="shared" si="8"/>
        <v>1227.025446289201</v>
      </c>
      <c r="AA26" s="56">
        <f t="shared" si="3"/>
        <v>0</v>
      </c>
      <c r="AB26" s="56">
        <f t="shared" si="4"/>
        <v>1273.7033868125193</v>
      </c>
      <c r="AC26" s="56">
        <f t="shared" si="5"/>
        <v>0</v>
      </c>
      <c r="AD26" s="80">
        <v>7.83</v>
      </c>
      <c r="AE26" s="300"/>
      <c r="AF26" s="11"/>
      <c r="AG26" s="56"/>
      <c r="AH26" s="55"/>
      <c r="AI26" s="79"/>
    </row>
    <row r="27" spans="1:35" s="5" customFormat="1" ht="16.5" customHeight="1" thickBot="1">
      <c r="A27" s="402" t="s">
        <v>1072</v>
      </c>
      <c r="B27" s="542">
        <f>VLOOKUP(A27,'03-Time'!A:D,2,FALSE)</f>
        <v>42339</v>
      </c>
      <c r="C27" s="106">
        <f>VLOOKUP('02-Metrics'!A27,'03-Time'!A:D,4,FALSE)</f>
        <v>42826</v>
      </c>
      <c r="D27" s="106" t="str">
        <f>VLOOKUP(A27,'00-Datum'!A:B,2,FALSE)</f>
        <v>Industrial</v>
      </c>
      <c r="E27" s="106" t="str">
        <f>VLOOKUP(A27,'00-Datum'!A:C,3,FALSE)</f>
        <v>Power Plant</v>
      </c>
      <c r="F27" s="106" t="str">
        <f>VLOOKUP(A27,'00-Datum'!A:D,4,FALSE)</f>
        <v>Civil Works</v>
      </c>
      <c r="G27" s="106" t="str">
        <f>VLOOKUP(A27,'00-Datum'!A:E,5,FALSE)</f>
        <v>GAMESA</v>
      </c>
      <c r="H27" s="255" t="str">
        <f>VLOOKUP(A27,'00-Datum'!A:F,6,FALSE)</f>
        <v>Eng Karim El Far</v>
      </c>
      <c r="I27" s="255" t="str">
        <f>VLOOKUP(A27,'00-Datum'!A:G,7,FALSE)</f>
        <v>Eng Mahmoud Mahlab</v>
      </c>
      <c r="J27" s="255" t="str">
        <f>VLOOKUP(A27,'00-Datum'!A:H,8,FALSE)</f>
        <v>Gabal El Zeit</v>
      </c>
      <c r="K27" s="255" t="str">
        <f>VLOOKUP(A27,'00-Datum'!A:I,9,FALSE)</f>
        <v>D</v>
      </c>
      <c r="L27" s="255" t="str">
        <f>VLOOKUP(A27,'00-Datum'!A:J,10,FALSE)</f>
        <v>Private</v>
      </c>
      <c r="M27" s="108" t="s">
        <v>177</v>
      </c>
      <c r="N27" s="405">
        <v>220</v>
      </c>
      <c r="O27" s="437"/>
      <c r="P27" s="279" t="s">
        <v>196</v>
      </c>
      <c r="Q27" s="109">
        <v>116000000.0278836</v>
      </c>
      <c r="R27" s="109">
        <v>120483319.90000001</v>
      </c>
      <c r="S27" s="109">
        <v>82164809.214000002</v>
      </c>
      <c r="T27" s="352">
        <f t="shared" si="6"/>
        <v>0.31803996368795279</v>
      </c>
      <c r="U27" s="360">
        <f>_xlfn.MINIFS('Cash In-Month'!I:I,'Cash In-Month'!A:A,'02-Metrics'!A27)</f>
        <v>-5.8099328652380536E-4</v>
      </c>
      <c r="V27" s="279">
        <f t="shared" si="7"/>
        <v>0</v>
      </c>
      <c r="W27" s="109">
        <f t="shared" si="0"/>
        <v>547651.4540909091</v>
      </c>
      <c r="X27" s="109">
        <f t="shared" si="1"/>
        <v>0</v>
      </c>
      <c r="Y27" s="280">
        <f t="shared" si="2"/>
        <v>373476.4055181818</v>
      </c>
      <c r="Z27" s="279">
        <f t="shared" si="8"/>
        <v>0</v>
      </c>
      <c r="AA27" s="109">
        <f t="shared" si="3"/>
        <v>69942.714443283403</v>
      </c>
      <c r="AB27" s="109">
        <f t="shared" si="4"/>
        <v>0</v>
      </c>
      <c r="AC27" s="109">
        <f t="shared" si="5"/>
        <v>47698.136081504701</v>
      </c>
      <c r="AD27" s="145">
        <v>7.83</v>
      </c>
      <c r="AE27" s="309"/>
      <c r="AF27" s="104"/>
      <c r="AG27" s="109"/>
      <c r="AH27" s="107"/>
      <c r="AI27" s="108"/>
    </row>
    <row r="28" spans="1:35" s="5" customFormat="1" ht="16.5" customHeight="1" thickBot="1">
      <c r="A28" s="399" t="s">
        <v>1241</v>
      </c>
      <c r="B28" s="537">
        <f>VLOOKUP(A28,'03-Time'!A:D,2,FALSE)</f>
        <v>42370</v>
      </c>
      <c r="C28" s="57">
        <f>VLOOKUP('02-Metrics'!A28,'03-Time'!A:D,4,FALSE)</f>
        <v>43069</v>
      </c>
      <c r="D28" s="57" t="str">
        <f>VLOOKUP(A28,'00-Datum'!A:B,2,FALSE)</f>
        <v>Industrial</v>
      </c>
      <c r="E28" s="57" t="str">
        <f>VLOOKUP(A28,'00-Datum'!A:C,3,FALSE)</f>
        <v>Power Plant</v>
      </c>
      <c r="F28" s="57" t="str">
        <f>VLOOKUP(A28,'00-Datum'!A:D,4,FALSE)</f>
        <v>Turn Key</v>
      </c>
      <c r="G28" s="57" t="str">
        <f>VLOOKUP(A28,'00-Datum'!A:E,5,FALSE)</f>
        <v>EETC</v>
      </c>
      <c r="H28" s="248" t="str">
        <f>VLOOKUP(A28,'00-Datum'!A:F,6,FALSE)</f>
        <v>Eng Mohamed Abd El Fatah</v>
      </c>
      <c r="I28" s="248" t="str">
        <f>VLOOKUP(A28,'00-Datum'!A:G,7,FALSE)</f>
        <v>Eng. Omar Sobhy</v>
      </c>
      <c r="J28" s="248" t="str">
        <f>VLOOKUP(A28,'00-Datum'!A:H,8,FALSE)</f>
        <v>Cairo</v>
      </c>
      <c r="K28" s="248" t="str">
        <f>VLOOKUP(A28,'00-Datum'!A:I,9,FALSE)</f>
        <v>S</v>
      </c>
      <c r="L28" s="248" t="str">
        <f>VLOOKUP(A28,'00-Datum'!A:J,10,FALSE)</f>
        <v>Public</v>
      </c>
      <c r="M28" s="58" t="s">
        <v>116</v>
      </c>
      <c r="N28" s="406">
        <v>220</v>
      </c>
      <c r="O28" s="438"/>
      <c r="P28" s="281" t="s">
        <v>196</v>
      </c>
      <c r="Q28" s="60">
        <v>135792183</v>
      </c>
      <c r="R28" s="60">
        <v>135792183</v>
      </c>
      <c r="S28" s="60">
        <v>85209855.069999993</v>
      </c>
      <c r="T28" s="353">
        <f t="shared" si="6"/>
        <v>0.37249808356052427</v>
      </c>
      <c r="U28" s="360">
        <f>_xlfn.MINIFS('Cash In-Month'!I:I,'Cash In-Month'!A:A,'02-Metrics'!A28)</f>
        <v>1.3555404216456261E-2</v>
      </c>
      <c r="V28" s="281">
        <f t="shared" si="7"/>
        <v>0</v>
      </c>
      <c r="W28" s="60">
        <f t="shared" si="0"/>
        <v>617237.19545454544</v>
      </c>
      <c r="X28" s="60">
        <f t="shared" si="1"/>
        <v>0</v>
      </c>
      <c r="Y28" s="282">
        <f t="shared" si="2"/>
        <v>387317.52304545452</v>
      </c>
      <c r="Z28" s="281">
        <f t="shared" si="8"/>
        <v>0</v>
      </c>
      <c r="AA28" s="60">
        <f t="shared" si="3"/>
        <v>69587.056984728915</v>
      </c>
      <c r="AB28" s="60">
        <f t="shared" si="4"/>
        <v>0</v>
      </c>
      <c r="AC28" s="60">
        <f t="shared" si="5"/>
        <v>43666.011617300399</v>
      </c>
      <c r="AD28" s="61">
        <v>8.8699999999999992</v>
      </c>
      <c r="AE28" s="310"/>
      <c r="AF28" s="34"/>
      <c r="AG28" s="59"/>
      <c r="AH28" s="55" t="s">
        <v>154</v>
      </c>
      <c r="AI28" s="58" t="s">
        <v>67</v>
      </c>
    </row>
    <row r="29" spans="1:35" s="5" customFormat="1" ht="16.5" customHeight="1" thickBot="1">
      <c r="A29" s="403" t="s">
        <v>1075</v>
      </c>
      <c r="B29" s="545">
        <f>VLOOKUP(A29,'03-Time'!A:D,2,FALSE)</f>
        <v>42487</v>
      </c>
      <c r="C29" s="482">
        <f>VLOOKUP('02-Metrics'!A29,'03-Time'!A:D,4,FALSE)</f>
        <v>43461</v>
      </c>
      <c r="D29" s="106" t="str">
        <f>VLOOKUP(A29,'00-Datum'!A:B,2,FALSE)</f>
        <v>Infrastructure</v>
      </c>
      <c r="E29" s="106" t="str">
        <f>VLOOKUP(A29,'00-Datum'!A:C,3,FALSE)</f>
        <v>L&amp;L</v>
      </c>
      <c r="F29" s="106" t="str">
        <f>VLOOKUP(A29,'00-Datum'!A:D,4,FALSE)</f>
        <v>Civil Works</v>
      </c>
      <c r="G29" s="106" t="str">
        <f>VLOOKUP(A29,'00-Datum'!A:E,5,FALSE)</f>
        <v>EMAAR</v>
      </c>
      <c r="H29" s="255" t="str">
        <f>VLOOKUP(A29,'00-Datum'!A:F,6,FALSE)</f>
        <v>Eng Alaa Mahran</v>
      </c>
      <c r="I29" s="255" t="str">
        <f>VLOOKUP(A29,'00-Datum'!A:G,7,FALSE)</f>
        <v>Eng Mahmoud Mahlab</v>
      </c>
      <c r="J29" s="255" t="str">
        <f>VLOOKUP(A29,'00-Datum'!A:H,8,FALSE)</f>
        <v>Cairo</v>
      </c>
      <c r="K29" s="255" t="str">
        <f>VLOOKUP(A29,'00-Datum'!A:I,9,FALSE)</f>
        <v>D</v>
      </c>
      <c r="L29" s="255" t="str">
        <f>VLOOKUP(A29,'00-Datum'!A:J,10,FALSE)</f>
        <v>Private</v>
      </c>
      <c r="M29" s="108"/>
      <c r="N29" s="405"/>
      <c r="O29" s="437">
        <v>22213.8</v>
      </c>
      <c r="P29" s="421" t="s">
        <v>196</v>
      </c>
      <c r="Q29" s="109">
        <v>47942099.859375007</v>
      </c>
      <c r="R29" s="109">
        <v>47319156</v>
      </c>
      <c r="S29" s="109">
        <v>52574895.420999989</v>
      </c>
      <c r="T29" s="352">
        <f t="shared" si="6"/>
        <v>-0.11107001614737146</v>
      </c>
      <c r="U29" s="360">
        <f>_xlfn.MINIFS('Cash In-Month'!I:I,'Cash In-Month'!A:A,'02-Metrics'!A29)</f>
        <v>-7.8999718422703908E-4</v>
      </c>
      <c r="V29" s="279">
        <f t="shared" si="7"/>
        <v>2130.1693541852364</v>
      </c>
      <c r="W29" s="109">
        <f t="shared" si="0"/>
        <v>0</v>
      </c>
      <c r="X29" s="109">
        <f t="shared" si="1"/>
        <v>2366.7672987512265</v>
      </c>
      <c r="Y29" s="280">
        <f t="shared" si="2"/>
        <v>0</v>
      </c>
      <c r="Z29" s="279">
        <f t="shared" si="8"/>
        <v>239.8839362821212</v>
      </c>
      <c r="AA29" s="109">
        <f t="shared" si="3"/>
        <v>0</v>
      </c>
      <c r="AB29" s="109">
        <f t="shared" si="4"/>
        <v>266.52784895847145</v>
      </c>
      <c r="AC29" s="109">
        <f t="shared" si="5"/>
        <v>0</v>
      </c>
      <c r="AD29" s="113">
        <v>8.8800000000000008</v>
      </c>
      <c r="AE29" s="311"/>
      <c r="AF29" s="33"/>
      <c r="AG29" s="112"/>
      <c r="AH29" s="107" t="s">
        <v>41</v>
      </c>
      <c r="AI29" s="108" t="s">
        <v>94</v>
      </c>
    </row>
    <row r="30" spans="1:35" s="5" customFormat="1" ht="16.5" customHeight="1">
      <c r="A30" s="82" t="s">
        <v>1076</v>
      </c>
      <c r="B30" s="539">
        <f>$B$33</f>
        <v>42506</v>
      </c>
      <c r="C30" s="41">
        <f>$C$33</f>
        <v>43997</v>
      </c>
      <c r="D30" s="41" t="str">
        <f>$D$33</f>
        <v>Commercial</v>
      </c>
      <c r="E30" s="41" t="str">
        <f>$E$33</f>
        <v>Offices &amp; Mall</v>
      </c>
      <c r="F30" s="41" t="str">
        <f>F33</f>
        <v>Turn Key</v>
      </c>
      <c r="G30" s="41" t="str">
        <f>$G$33</f>
        <v>Army Forces</v>
      </c>
      <c r="H30" s="249" t="str">
        <f>H$33</f>
        <v>Eng Adel Rahmo</v>
      </c>
      <c r="I30" s="249" t="str">
        <f>I$33</f>
        <v>Eng. Mohamed Ashry</v>
      </c>
      <c r="J30" s="249" t="str">
        <f>J$33</f>
        <v>New Capital</v>
      </c>
      <c r="K30" s="249" t="str">
        <f>K$33</f>
        <v>D</v>
      </c>
      <c r="L30" s="249" t="str">
        <f>L$33</f>
        <v>ARMY</v>
      </c>
      <c r="M30" s="43" t="s">
        <v>74</v>
      </c>
      <c r="N30" s="374">
        <v>3600</v>
      </c>
      <c r="O30" s="375">
        <v>152000</v>
      </c>
      <c r="P30" s="335" t="s">
        <v>66</v>
      </c>
      <c r="Q30" s="119">
        <v>571311487.7877928</v>
      </c>
      <c r="R30" s="119">
        <f>$R$33*Q30/$Q$33</f>
        <v>609590858.03638887</v>
      </c>
      <c r="S30" s="119">
        <f>$S$33*R30/$R$33</f>
        <v>596388512.52580583</v>
      </c>
      <c r="T30" s="346">
        <f t="shared" si="6"/>
        <v>2.1657715722821654E-2</v>
      </c>
      <c r="U30" s="346">
        <v>0</v>
      </c>
      <c r="V30" s="264">
        <f t="shared" si="7"/>
        <v>4010.466171292032</v>
      </c>
      <c r="W30" s="119">
        <f t="shared" si="0"/>
        <v>169330.7938989969</v>
      </c>
      <c r="X30" s="119">
        <f t="shared" si="1"/>
        <v>3923.6086350381961</v>
      </c>
      <c r="Y30" s="265">
        <f t="shared" si="2"/>
        <v>165663.47570161274</v>
      </c>
      <c r="Z30" s="264">
        <f t="shared" si="8"/>
        <v>452.13823802615923</v>
      </c>
      <c r="AA30" s="119">
        <f t="shared" si="3"/>
        <v>19090.2811611045</v>
      </c>
      <c r="AB30" s="119">
        <f t="shared" si="4"/>
        <v>442.3459565995712</v>
      </c>
      <c r="AC30" s="119">
        <f t="shared" si="5"/>
        <v>18676.829278648562</v>
      </c>
      <c r="AD30" s="111">
        <v>8.8699999999999992</v>
      </c>
      <c r="AE30" s="301"/>
      <c r="AF30" s="27"/>
      <c r="AG30" s="44">
        <v>42000</v>
      </c>
      <c r="AH30" s="42" t="s">
        <v>73</v>
      </c>
      <c r="AI30" s="175" t="s">
        <v>67</v>
      </c>
    </row>
    <row r="31" spans="1:35" s="5" customFormat="1" ht="16.5" customHeight="1">
      <c r="A31" s="422" t="s">
        <v>1077</v>
      </c>
      <c r="B31" s="540">
        <f>$B$33</f>
        <v>42506</v>
      </c>
      <c r="C31" s="45">
        <f>$C$33</f>
        <v>43997</v>
      </c>
      <c r="D31" s="45" t="str">
        <f>$D$33</f>
        <v>Commercial</v>
      </c>
      <c r="E31" s="45" t="str">
        <f>$E$33</f>
        <v>Offices &amp; Mall</v>
      </c>
      <c r="F31" s="45" t="str">
        <f>F33</f>
        <v>Turn Key</v>
      </c>
      <c r="G31" s="45" t="str">
        <f>$G$33</f>
        <v>Army Forces</v>
      </c>
      <c r="H31" s="250" t="str">
        <f t="shared" ref="H31:L32" si="20">H$33</f>
        <v>Eng Adel Rahmo</v>
      </c>
      <c r="I31" s="250" t="str">
        <f t="shared" si="20"/>
        <v>Eng. Mohamed Ashry</v>
      </c>
      <c r="J31" s="250" t="str">
        <f t="shared" si="20"/>
        <v>New Capital</v>
      </c>
      <c r="K31" s="250" t="str">
        <f t="shared" si="20"/>
        <v>D</v>
      </c>
      <c r="L31" s="250" t="str">
        <f t="shared" si="20"/>
        <v>ARMY</v>
      </c>
      <c r="M31" s="47" t="s">
        <v>74</v>
      </c>
      <c r="N31" s="376">
        <v>3600</v>
      </c>
      <c r="O31" s="380">
        <v>152000</v>
      </c>
      <c r="P31" s="336" t="s">
        <v>70</v>
      </c>
      <c r="Q31" s="267">
        <v>524428139.88104391</v>
      </c>
      <c r="R31" s="267">
        <f>$R$33*Q31/$Q$33</f>
        <v>559566202.67936373</v>
      </c>
      <c r="S31" s="267">
        <f>$S$33*R31/$R$33</f>
        <v>547447276.93363523</v>
      </c>
      <c r="T31" s="347">
        <f t="shared" si="6"/>
        <v>2.1657715722821706E-2</v>
      </c>
      <c r="U31" s="347">
        <v>0</v>
      </c>
      <c r="V31" s="266">
        <f t="shared" si="7"/>
        <v>3681.3565965747612</v>
      </c>
      <c r="W31" s="267">
        <f t="shared" si="0"/>
        <v>155435.05629982325</v>
      </c>
      <c r="X31" s="267">
        <f t="shared" si="1"/>
        <v>3601.6268219318108</v>
      </c>
      <c r="Y31" s="268">
        <f t="shared" si="2"/>
        <v>152068.68803712091</v>
      </c>
      <c r="Z31" s="266">
        <f t="shared" si="8"/>
        <v>415.03456556648945</v>
      </c>
      <c r="AA31" s="267">
        <f t="shared" si="3"/>
        <v>17523.681657251778</v>
      </c>
      <c r="AB31" s="267">
        <f t="shared" si="4"/>
        <v>406.04586493030564</v>
      </c>
      <c r="AC31" s="267">
        <f t="shared" si="5"/>
        <v>17144.158741501797</v>
      </c>
      <c r="AD31" s="324">
        <v>8.8699999999999992</v>
      </c>
      <c r="AE31" s="302"/>
      <c r="AF31" s="28"/>
      <c r="AG31" s="49">
        <v>42000</v>
      </c>
      <c r="AH31" s="46" t="s">
        <v>73</v>
      </c>
      <c r="AI31" s="176" t="s">
        <v>67</v>
      </c>
    </row>
    <row r="32" spans="1:35" s="5" customFormat="1" ht="16.5" customHeight="1">
      <c r="A32" s="422" t="s">
        <v>1078</v>
      </c>
      <c r="B32" s="540">
        <f>$B$33</f>
        <v>42506</v>
      </c>
      <c r="C32" s="45">
        <f>$C$33</f>
        <v>43997</v>
      </c>
      <c r="D32" s="45" t="str">
        <f>$D$33</f>
        <v>Commercial</v>
      </c>
      <c r="E32" s="45" t="str">
        <f>$E$33</f>
        <v>Offices &amp; Mall</v>
      </c>
      <c r="F32" s="45" t="str">
        <f>F33</f>
        <v>Turn Key</v>
      </c>
      <c r="G32" s="45" t="str">
        <f>$G$33</f>
        <v>Army Forces</v>
      </c>
      <c r="H32" s="250" t="str">
        <f t="shared" si="20"/>
        <v>Eng Adel Rahmo</v>
      </c>
      <c r="I32" s="250" t="str">
        <f t="shared" si="20"/>
        <v>Eng. Mohamed Ashry</v>
      </c>
      <c r="J32" s="250" t="str">
        <f t="shared" si="20"/>
        <v>New Capital</v>
      </c>
      <c r="K32" s="250" t="str">
        <f t="shared" si="20"/>
        <v>D</v>
      </c>
      <c r="L32" s="250" t="str">
        <f t="shared" si="20"/>
        <v>ARMY</v>
      </c>
      <c r="M32" s="47" t="s">
        <v>74</v>
      </c>
      <c r="N32" s="376">
        <v>3600</v>
      </c>
      <c r="O32" s="380">
        <v>152000</v>
      </c>
      <c r="P32" s="336" t="s">
        <v>71</v>
      </c>
      <c r="Q32" s="267">
        <v>155646723.03040868</v>
      </c>
      <c r="R32" s="267">
        <f>$R$33*Q32/$Q$33</f>
        <v>166075462.28424764</v>
      </c>
      <c r="S32" s="267">
        <f>$S$33*R32/$R$33</f>
        <v>162478647.1335592</v>
      </c>
      <c r="T32" s="347">
        <f t="shared" si="6"/>
        <v>2.1657715722821744E-2</v>
      </c>
      <c r="U32" s="347">
        <v>0</v>
      </c>
      <c r="V32" s="266">
        <f t="shared" si="7"/>
        <v>1092.6017255542608</v>
      </c>
      <c r="W32" s="267">
        <f t="shared" si="0"/>
        <v>46132.072856735453</v>
      </c>
      <c r="X32" s="267">
        <f t="shared" si="1"/>
        <v>1068.938467983942</v>
      </c>
      <c r="Y32" s="268">
        <f t="shared" si="2"/>
        <v>45132.957537099777</v>
      </c>
      <c r="Z32" s="266">
        <f t="shared" si="8"/>
        <v>123.17945045707565</v>
      </c>
      <c r="AA32" s="267">
        <f t="shared" si="3"/>
        <v>5200.9101304098594</v>
      </c>
      <c r="AB32" s="267">
        <f t="shared" si="4"/>
        <v>120.51166493618288</v>
      </c>
      <c r="AC32" s="267">
        <f t="shared" si="5"/>
        <v>5088.2702973054993</v>
      </c>
      <c r="AD32" s="324">
        <v>8.8699999999999992</v>
      </c>
      <c r="AE32" s="302"/>
      <c r="AF32" s="28"/>
      <c r="AG32" s="49">
        <v>42000</v>
      </c>
      <c r="AH32" s="46" t="s">
        <v>73</v>
      </c>
      <c r="AI32" s="176" t="s">
        <v>67</v>
      </c>
    </row>
    <row r="33" spans="1:35" s="5" customFormat="1" ht="16.5" customHeight="1" thickBot="1">
      <c r="A33" s="428" t="s">
        <v>1079</v>
      </c>
      <c r="B33" s="541">
        <f>VLOOKUP(A33,'03-Time'!A:D,2,FALSE)</f>
        <v>42506</v>
      </c>
      <c r="C33" s="124">
        <f>VLOOKUP('02-Metrics'!A33,'03-Time'!A:D,4,FALSE)</f>
        <v>43997</v>
      </c>
      <c r="D33" s="124" t="str">
        <f>VLOOKUP(A33,'00-Datum'!A:B,2,FALSE)</f>
        <v>Commercial</v>
      </c>
      <c r="E33" s="124" t="str">
        <f>VLOOKUP(A33,'00-Datum'!A:C,3,FALSE)</f>
        <v>Offices &amp; Mall</v>
      </c>
      <c r="F33" s="124" t="str">
        <f>VLOOKUP(A33,'00-Datum'!A:D,4,FALSE)</f>
        <v>Turn Key</v>
      </c>
      <c r="G33" s="124" t="str">
        <f>VLOOKUP(A33,'00-Datum'!A:E,5,FALSE)</f>
        <v>Army Forces</v>
      </c>
      <c r="H33" s="251" t="str">
        <f>VLOOKUP(A33,'00-Datum'!A:F,6,FALSE)</f>
        <v>Eng Adel Rahmo</v>
      </c>
      <c r="I33" s="251" t="str">
        <f>VLOOKUP(A33,'00-Datum'!A:G,7,FALSE)</f>
        <v>Eng. Mohamed Ashry</v>
      </c>
      <c r="J33" s="251" t="str">
        <f>VLOOKUP(A33,'00-Datum'!A:H,8,FALSE)</f>
        <v>New Capital</v>
      </c>
      <c r="K33" s="251" t="str">
        <f>VLOOKUP(A33,'00-Datum'!A:I,9,FALSE)</f>
        <v>D</v>
      </c>
      <c r="L33" s="251" t="str">
        <f>VLOOKUP(A33,'00-Datum'!A:J,10,FALSE)</f>
        <v>ARMY</v>
      </c>
      <c r="M33" s="126"/>
      <c r="N33" s="377"/>
      <c r="O33" s="378">
        <f>O30</f>
        <v>152000</v>
      </c>
      <c r="P33" s="379" t="s">
        <v>217</v>
      </c>
      <c r="Q33" s="270">
        <f>SUM(Q30:Q32)</f>
        <v>1251386350.6992452</v>
      </c>
      <c r="R33" s="270">
        <v>1335232523</v>
      </c>
      <c r="S33" s="270">
        <v>1306314436.5929999</v>
      </c>
      <c r="T33" s="348">
        <f t="shared" si="6"/>
        <v>2.1657715722821758E-2</v>
      </c>
      <c r="U33" s="360">
        <f>_xlfn.MINIFS('Cash In-Month'!I:I,'Cash In-Month'!A:A,'02-Metrics'!A33)</f>
        <v>-6.4445704038621594E-4</v>
      </c>
      <c r="V33" s="269">
        <f t="shared" si="7"/>
        <v>8784.4244934210528</v>
      </c>
      <c r="W33" s="270">
        <f t="shared" si="0"/>
        <v>0</v>
      </c>
      <c r="X33" s="270">
        <f t="shared" si="1"/>
        <v>8594.1739249539478</v>
      </c>
      <c r="Y33" s="271">
        <f t="shared" si="2"/>
        <v>0</v>
      </c>
      <c r="Z33" s="269">
        <f t="shared" si="8"/>
        <v>1228.5908382407067</v>
      </c>
      <c r="AA33" s="270">
        <f t="shared" si="3"/>
        <v>0</v>
      </c>
      <c r="AB33" s="270">
        <f t="shared" si="4"/>
        <v>1201.9823671264262</v>
      </c>
      <c r="AC33" s="270">
        <f t="shared" si="5"/>
        <v>0</v>
      </c>
      <c r="AD33" s="325">
        <v>7.15</v>
      </c>
      <c r="AE33" s="303"/>
      <c r="AF33" s="29"/>
      <c r="AG33" s="127"/>
      <c r="AH33" s="125" t="s">
        <v>26</v>
      </c>
      <c r="AI33" s="244" t="s">
        <v>67</v>
      </c>
    </row>
    <row r="34" spans="1:35" s="5" customFormat="1" ht="16.5" customHeight="1" thickBot="1">
      <c r="A34" s="401" t="s">
        <v>1080</v>
      </c>
      <c r="B34" s="538">
        <f>VLOOKUP(A34,'03-Time'!A:D,2,FALSE)</f>
        <v>42036</v>
      </c>
      <c r="C34" s="68">
        <f>VLOOKUP('02-Metrics'!A34,'03-Time'!A:D,4,FALSE)</f>
        <v>42401</v>
      </c>
      <c r="D34" s="68" t="str">
        <f>VLOOKUP(A34,'00-Datum'!A:B,2,FALSE)</f>
        <v>Infrastructure</v>
      </c>
      <c r="E34" s="68" t="str">
        <f>VLOOKUP(A34,'00-Datum'!A:C,3,FALSE)</f>
        <v>Bridges &amp; Tunnels</v>
      </c>
      <c r="F34" s="68" t="str">
        <f>VLOOKUP(A34,'00-Datum'!A:D,4,FALSE)</f>
        <v>Civil Works</v>
      </c>
      <c r="G34" s="68" t="str">
        <f>VLOOKUP(A34,'00-Datum'!A:E,5,FALSE)</f>
        <v>Army Forces</v>
      </c>
      <c r="H34" s="252" t="str">
        <f>VLOOKUP(A34,'00-Datum'!A:F,6,FALSE)</f>
        <v>Eng Mohamed El Tahlawi</v>
      </c>
      <c r="I34" s="252" t="str">
        <f>VLOOKUP(A34,'00-Datum'!A:G,7,FALSE)</f>
        <v>Eng. Tahlawi</v>
      </c>
      <c r="J34" s="252" t="str">
        <f>VLOOKUP(A34,'00-Datum'!A:H,8,FALSE)</f>
        <v>New Capital</v>
      </c>
      <c r="K34" s="252" t="str">
        <f>VLOOKUP(A34,'00-Datum'!A:I,9,FALSE)</f>
        <v>D</v>
      </c>
      <c r="L34" s="252" t="str">
        <f>VLOOKUP(A34,'00-Datum'!A:J,10,FALSE)</f>
        <v>ARMY</v>
      </c>
      <c r="M34" s="247" t="s">
        <v>193</v>
      </c>
      <c r="N34" s="370">
        <v>90</v>
      </c>
      <c r="O34" s="110">
        <v>2520</v>
      </c>
      <c r="P34" s="272" t="s">
        <v>196</v>
      </c>
      <c r="Q34" s="90">
        <v>31793876</v>
      </c>
      <c r="R34" s="90">
        <v>28943151</v>
      </c>
      <c r="S34" s="90">
        <v>21210869.997000001</v>
      </c>
      <c r="T34" s="349">
        <f t="shared" si="6"/>
        <v>0.26715408432896609</v>
      </c>
      <c r="U34" s="360">
        <f>_xlfn.MINIFS('Cash In-Month'!I:I,'Cash In-Month'!A:A,'02-Metrics'!A34)</f>
        <v>0</v>
      </c>
      <c r="V34" s="272">
        <f t="shared" si="7"/>
        <v>11485.377380952381</v>
      </c>
      <c r="W34" s="90">
        <f t="shared" si="0"/>
        <v>321590.56666666665</v>
      </c>
      <c r="X34" s="90">
        <f t="shared" si="1"/>
        <v>8417.0119035714288</v>
      </c>
      <c r="Y34" s="273">
        <f t="shared" si="2"/>
        <v>235676.33330000003</v>
      </c>
      <c r="Z34" s="272">
        <f t="shared" si="8"/>
        <v>1466.8425773885544</v>
      </c>
      <c r="AA34" s="90">
        <f t="shared" si="3"/>
        <v>41071.59216687952</v>
      </c>
      <c r="AB34" s="90"/>
      <c r="AC34" s="90"/>
      <c r="AD34" s="103">
        <v>7.83</v>
      </c>
      <c r="AE34" s="312">
        <v>90</v>
      </c>
      <c r="AF34" s="146">
        <v>28</v>
      </c>
      <c r="AG34" s="76"/>
      <c r="AH34" s="69" t="s">
        <v>24</v>
      </c>
      <c r="AI34" s="94" t="s">
        <v>101</v>
      </c>
    </row>
    <row r="35" spans="1:35" s="5" customFormat="1" ht="16.5" customHeight="1" thickBot="1">
      <c r="A35" s="404" t="s">
        <v>1081</v>
      </c>
      <c r="B35" s="536">
        <f>VLOOKUP(A35,'03-Time'!A:D,2,FALSE)</f>
        <v>42591</v>
      </c>
      <c r="C35" s="62">
        <f>VLOOKUP('02-Metrics'!A35,'03-Time'!A:D,4,FALSE)</f>
        <v>43290</v>
      </c>
      <c r="D35" s="62" t="str">
        <f>VLOOKUP(A35,'00-Datum'!A:B,2,FALSE)</f>
        <v>Industrial</v>
      </c>
      <c r="E35" s="62" t="str">
        <f>VLOOKUP(A35,'00-Datum'!A:C,3,FALSE)</f>
        <v>Factory</v>
      </c>
      <c r="F35" s="62" t="str">
        <f>VLOOKUP(A35,'00-Datum'!A:D,4,FALSE)</f>
        <v>Civil Works</v>
      </c>
      <c r="G35" s="62" t="str">
        <f>VLOOKUP(A35,'00-Datum'!A:E,5,FALSE)</f>
        <v>CDI</v>
      </c>
      <c r="H35" s="256" t="str">
        <f>VLOOKUP(A35,'00-Datum'!A:F,6,FALSE)</f>
        <v>Eng Mohamed Zaki</v>
      </c>
      <c r="I35" s="256" t="str">
        <f>VLOOKUP(A35,'00-Datum'!A:G,7,FALSE)</f>
        <v>Eng Mahmoud Mahlab</v>
      </c>
      <c r="J35" s="256" t="str">
        <f>VLOOKUP(A35,'00-Datum'!A:H,8,FALSE)</f>
        <v>Benisuef</v>
      </c>
      <c r="K35" s="256" t="str">
        <f>VLOOKUP(A35,'00-Datum'!A:I,9,FALSE)</f>
        <v>S</v>
      </c>
      <c r="L35" s="256" t="str">
        <f>VLOOKUP(A35,'00-Datum'!A:J,10,FALSE)</f>
        <v>Private</v>
      </c>
      <c r="M35" s="64" t="s">
        <v>117</v>
      </c>
      <c r="N35" s="407">
        <v>1000</v>
      </c>
      <c r="O35" s="439"/>
      <c r="P35" s="283" t="s">
        <v>196</v>
      </c>
      <c r="Q35" s="66">
        <v>274663700</v>
      </c>
      <c r="R35" s="66">
        <v>274663700</v>
      </c>
      <c r="S35" s="66">
        <v>265512440.13499999</v>
      </c>
      <c r="T35" s="354">
        <f t="shared" si="6"/>
        <v>3.331805355057843E-2</v>
      </c>
      <c r="U35" s="360">
        <f>_xlfn.MINIFS('Cash In-Month'!I:I,'Cash In-Month'!A:A,'02-Metrics'!A35)</f>
        <v>-0.11491820724762683</v>
      </c>
      <c r="V35" s="283">
        <f t="shared" si="7"/>
        <v>0</v>
      </c>
      <c r="W35" s="66">
        <f t="shared" si="0"/>
        <v>274663.7</v>
      </c>
      <c r="X35" s="66">
        <f t="shared" si="1"/>
        <v>0</v>
      </c>
      <c r="Y35" s="284">
        <f t="shared" si="2"/>
        <v>265512.44013499998</v>
      </c>
      <c r="Z35" s="283">
        <f t="shared" si="8"/>
        <v>0</v>
      </c>
      <c r="AA35" s="66">
        <f t="shared" si="3"/>
        <v>30965.467869222102</v>
      </c>
      <c r="AB35" s="66">
        <f>IFERROR((X35/AD35),0)</f>
        <v>0</v>
      </c>
      <c r="AC35" s="66">
        <f>IFERROR((Y35/AD35),0)</f>
        <v>29933.75875253664</v>
      </c>
      <c r="AD35" s="67">
        <v>8.8699999999999992</v>
      </c>
      <c r="AE35" s="313"/>
      <c r="AF35" s="35"/>
      <c r="AG35" s="65"/>
      <c r="AH35" s="63" t="s">
        <v>76</v>
      </c>
      <c r="AI35" s="64" t="s">
        <v>67</v>
      </c>
    </row>
    <row r="36" spans="1:35" s="5" customFormat="1" ht="16.5" customHeight="1" thickBot="1">
      <c r="A36" s="399" t="s">
        <v>1082</v>
      </c>
      <c r="B36" s="537">
        <f>VLOOKUP(A36,'03-Time'!A:D,2,FALSE)</f>
        <v>42339</v>
      </c>
      <c r="C36" s="57">
        <f>VLOOKUP('02-Metrics'!A36,'03-Time'!A:D,4,FALSE)</f>
        <v>42687</v>
      </c>
      <c r="D36" s="57" t="str">
        <f>VLOOKUP(A36,'00-Datum'!A:B,2,FALSE)</f>
        <v>Commercial</v>
      </c>
      <c r="E36" s="57" t="str">
        <f>VLOOKUP(A36,'00-Datum'!A:C,3,FALSE)</f>
        <v>Fence</v>
      </c>
      <c r="F36" s="57" t="str">
        <f>VLOOKUP(A36,'00-Datum'!A:D,4,FALSE)</f>
        <v>Turn Key</v>
      </c>
      <c r="G36" s="57" t="str">
        <f>VLOOKUP(A36,'00-Datum'!A:E,5,FALSE)</f>
        <v>New Giza</v>
      </c>
      <c r="H36" s="248" t="str">
        <f>VLOOKUP(A36,'00-Datum'!A:F,6,FALSE)</f>
        <v>Eng Ashraf Abd El Satar</v>
      </c>
      <c r="I36" s="248" t="str">
        <f>VLOOKUP(A36,'00-Datum'!A:G,7,FALSE)</f>
        <v>Eng. Mohamed Fawzy</v>
      </c>
      <c r="J36" s="248" t="str">
        <f>VLOOKUP(A36,'00-Datum'!A:H,8,FALSE)</f>
        <v>6th of October</v>
      </c>
      <c r="K36" s="248" t="str">
        <f>VLOOKUP(A36,'00-Datum'!A:I,9,FALSE)</f>
        <v>D</v>
      </c>
      <c r="L36" s="248" t="str">
        <f>VLOOKUP(A36,'00-Datum'!A:J,10,FALSE)</f>
        <v>Private</v>
      </c>
      <c r="M36" s="79"/>
      <c r="N36" s="371"/>
      <c r="O36" s="372"/>
      <c r="P36" s="341" t="s">
        <v>196</v>
      </c>
      <c r="Q36" s="56">
        <v>2750000</v>
      </c>
      <c r="R36" s="56">
        <v>2648340.9749271101</v>
      </c>
      <c r="S36" s="56">
        <v>1057277.26</v>
      </c>
      <c r="T36" s="345">
        <f t="shared" si="6"/>
        <v>0.60077751693997816</v>
      </c>
      <c r="U36" s="360">
        <f>_xlfn.MINIFS('Cash In-Month'!I:I,'Cash In-Month'!A:A,'02-Metrics'!A36)</f>
        <v>0</v>
      </c>
      <c r="V36" s="263">
        <f t="shared" si="7"/>
        <v>0</v>
      </c>
      <c r="W36" s="56">
        <f t="shared" ref="W36:W67" si="21">IFERROR((R36/N36),0)</f>
        <v>0</v>
      </c>
      <c r="X36" s="56"/>
      <c r="Y36" s="102"/>
      <c r="Z36" s="263">
        <f t="shared" si="8"/>
        <v>0</v>
      </c>
      <c r="AA36" s="56">
        <f t="shared" si="3"/>
        <v>0</v>
      </c>
      <c r="AB36" s="56"/>
      <c r="AC36" s="56"/>
      <c r="AD36" s="80">
        <v>7.83</v>
      </c>
      <c r="AE36" s="311"/>
      <c r="AF36" s="33"/>
      <c r="AG36" s="54"/>
      <c r="AH36" s="55"/>
      <c r="AI36" s="242"/>
    </row>
    <row r="37" spans="1:35" s="5" customFormat="1" ht="16.5" customHeight="1" thickBot="1">
      <c r="A37" s="404" t="s">
        <v>1243</v>
      </c>
      <c r="B37" s="536">
        <f>VLOOKUP(A37,'03-Time'!A:D,2,FALSE)</f>
        <v>42917</v>
      </c>
      <c r="C37" s="62">
        <f>VLOOKUP('02-Metrics'!A37,'03-Time'!A:D,4,FALSE)</f>
        <v>43770</v>
      </c>
      <c r="D37" s="62" t="str">
        <f>VLOOKUP(A37,'00-Datum'!A:B,2,FALSE)</f>
        <v>Industrial</v>
      </c>
      <c r="E37" s="62" t="str">
        <f>VLOOKUP(A37,'00-Datum'!A:C,3,FALSE)</f>
        <v>Power Plant</v>
      </c>
      <c r="F37" s="62" t="str">
        <f>VLOOKUP(A37,'00-Datum'!A:D,4,FALSE)</f>
        <v>Turn Key</v>
      </c>
      <c r="G37" s="62" t="str">
        <f>VLOOKUP(A37,'00-Datum'!A:E,5,FALSE)</f>
        <v>EETC</v>
      </c>
      <c r="H37" s="256" t="str">
        <f>VLOOKUP(A37,'00-Datum'!A:F,6,FALSE)</f>
        <v>Eng Mohamed Abd El Fatah</v>
      </c>
      <c r="I37" s="256" t="str">
        <f>VLOOKUP(A37,'00-Datum'!A:G,7,FALSE)</f>
        <v>Eng. Omar Sobhy</v>
      </c>
      <c r="J37" s="256" t="str">
        <f>VLOOKUP(A37,'00-Datum'!A:H,8,FALSE)</f>
        <v>Mansoura</v>
      </c>
      <c r="K37" s="256" t="str">
        <f>VLOOKUP(A37,'00-Datum'!A:I,9,FALSE)</f>
        <v>S</v>
      </c>
      <c r="L37" s="256" t="str">
        <f>VLOOKUP(A37,'00-Datum'!A:J,10,FALSE)</f>
        <v>Public</v>
      </c>
      <c r="M37" s="91" t="s">
        <v>116</v>
      </c>
      <c r="N37" s="408">
        <v>220</v>
      </c>
      <c r="O37" s="440"/>
      <c r="P37" s="285" t="s">
        <v>196</v>
      </c>
      <c r="Q37" s="92">
        <v>102015745.074203</v>
      </c>
      <c r="R37" s="92">
        <v>114399640</v>
      </c>
      <c r="S37" s="92">
        <v>92853851.299999997</v>
      </c>
      <c r="T37" s="355">
        <f t="shared" si="6"/>
        <v>0.18833790648292253</v>
      </c>
      <c r="U37" s="360">
        <f>_xlfn.MINIFS('Cash In-Month'!I:I,'Cash In-Month'!A:A,'02-Metrics'!A37)</f>
        <v>-0.16496935200145738</v>
      </c>
      <c r="V37" s="285">
        <f t="shared" si="7"/>
        <v>0</v>
      </c>
      <c r="W37" s="92">
        <f t="shared" si="21"/>
        <v>519998.36363636365</v>
      </c>
      <c r="X37" s="92">
        <f t="shared" ref="X37:X77" si="22">IFERROR((S37/O37),0)</f>
        <v>0</v>
      </c>
      <c r="Y37" s="286">
        <f t="shared" ref="Y37:Y77" si="23">IFERROR((S37/N37),0)</f>
        <v>422062.96045454545</v>
      </c>
      <c r="Z37" s="285">
        <f t="shared" si="8"/>
        <v>0</v>
      </c>
      <c r="AA37" s="92">
        <f t="shared" si="3"/>
        <v>28808.773608662807</v>
      </c>
      <c r="AB37" s="92">
        <f t="shared" ref="AB37:AB77" si="24">IFERROR((X37/AD37),0)</f>
        <v>0</v>
      </c>
      <c r="AC37" s="92">
        <f t="shared" ref="AC37:AC77" si="25">IFERROR((Y37/AD37),0)</f>
        <v>23382.989498866784</v>
      </c>
      <c r="AD37" s="93">
        <v>18.05</v>
      </c>
      <c r="AE37" s="311"/>
      <c r="AF37" s="33"/>
      <c r="AG37" s="98">
        <v>16250</v>
      </c>
      <c r="AH37" s="63" t="s">
        <v>154</v>
      </c>
      <c r="AI37" s="91" t="s">
        <v>67</v>
      </c>
    </row>
    <row r="38" spans="1:35" s="5" customFormat="1" ht="16.5" customHeight="1" thickBot="1">
      <c r="A38" s="404" t="s">
        <v>1085</v>
      </c>
      <c r="B38" s="536">
        <f>VLOOKUP(A38,'03-Time'!A:D,2,FALSE)</f>
        <v>42926</v>
      </c>
      <c r="C38" s="62">
        <f>VLOOKUP('02-Metrics'!A38,'03-Time'!A:D,4,FALSE)</f>
        <v>43840</v>
      </c>
      <c r="D38" s="62" t="str">
        <f>VLOOKUP(A38,'00-Datum'!A:B,2,FALSE)</f>
        <v>Industrial</v>
      </c>
      <c r="E38" s="62" t="str">
        <f>VLOOKUP(A38,'00-Datum'!A:C,3,FALSE)</f>
        <v>Power Plant</v>
      </c>
      <c r="F38" s="62" t="str">
        <f>VLOOKUP(A38,'00-Datum'!A:D,4,FALSE)</f>
        <v>Turn Key</v>
      </c>
      <c r="G38" s="62" t="str">
        <f>VLOOKUP(A38,'00-Datum'!A:E,5,FALSE)</f>
        <v>EETC</v>
      </c>
      <c r="H38" s="256" t="str">
        <f>VLOOKUP(A38,'00-Datum'!A:F,6,FALSE)</f>
        <v>Eng Mohamed Abd El Fatah</v>
      </c>
      <c r="I38" s="256" t="str">
        <f>VLOOKUP(A38,'00-Datum'!A:G,7,FALSE)</f>
        <v>Eng. Omar Sobhy</v>
      </c>
      <c r="J38" s="256" t="str">
        <f>VLOOKUP(A38,'00-Datum'!A:H,8,FALSE)</f>
        <v>Ismailia</v>
      </c>
      <c r="K38" s="256" t="str">
        <f>VLOOKUP(A38,'00-Datum'!A:I,9,FALSE)</f>
        <v>S</v>
      </c>
      <c r="L38" s="256" t="str">
        <f>VLOOKUP(A38,'00-Datum'!A:J,10,FALSE)</f>
        <v>Public</v>
      </c>
      <c r="M38" s="64" t="s">
        <v>116</v>
      </c>
      <c r="N38" s="407">
        <v>220</v>
      </c>
      <c r="O38" s="439">
        <v>15000</v>
      </c>
      <c r="P38" s="283" t="s">
        <v>196</v>
      </c>
      <c r="Q38" s="66">
        <v>109399640</v>
      </c>
      <c r="R38" s="66">
        <v>109399640</v>
      </c>
      <c r="S38" s="66">
        <v>94574974.659540042</v>
      </c>
      <c r="T38" s="354">
        <f t="shared" si="6"/>
        <v>0.1355092698701747</v>
      </c>
      <c r="U38" s="360">
        <f>_xlfn.MINIFS('Cash In-Month'!I:I,'Cash In-Month'!A:A,'02-Metrics'!A38)</f>
        <v>-0.28877474359147792</v>
      </c>
      <c r="V38" s="283">
        <f t="shared" si="7"/>
        <v>7293.3093333333336</v>
      </c>
      <c r="W38" s="66">
        <f t="shared" si="21"/>
        <v>497271.09090909088</v>
      </c>
      <c r="X38" s="66">
        <f t="shared" si="22"/>
        <v>6304.9983106360032</v>
      </c>
      <c r="Y38" s="284">
        <f t="shared" si="23"/>
        <v>429886.24845245475</v>
      </c>
      <c r="Z38" s="283">
        <f t="shared" si="8"/>
        <v>404.061458910434</v>
      </c>
      <c r="AA38" s="66">
        <f t="shared" si="3"/>
        <v>27549.644925711404</v>
      </c>
      <c r="AB38" s="66">
        <f t="shared" si="24"/>
        <v>349.30738563080348</v>
      </c>
      <c r="AC38" s="66">
        <f t="shared" si="25"/>
        <v>23816.412656645691</v>
      </c>
      <c r="AD38" s="67">
        <v>18.05</v>
      </c>
      <c r="AE38" s="314"/>
      <c r="AF38" s="174"/>
      <c r="AG38" s="65"/>
      <c r="AH38" s="63" t="s">
        <v>154</v>
      </c>
      <c r="AI38" s="64" t="s">
        <v>67</v>
      </c>
    </row>
    <row r="39" spans="1:35" s="5" customFormat="1" ht="16.5" customHeight="1" thickBot="1">
      <c r="A39" s="399" t="s">
        <v>1086</v>
      </c>
      <c r="B39" s="537">
        <f>VLOOKUP(A39,'03-Time'!A:D,2,FALSE)</f>
        <v>43132</v>
      </c>
      <c r="C39" s="57">
        <f>VLOOKUP('02-Metrics'!A39,'03-Time'!A:D,4,FALSE)</f>
        <v>43254</v>
      </c>
      <c r="D39" s="57" t="str">
        <f>VLOOKUP(A39,'00-Datum'!A:B,2,FALSE)</f>
        <v>Infrastructure</v>
      </c>
      <c r="E39" s="57" t="str">
        <f>VLOOKUP(A39,'00-Datum'!A:C,3,FALSE)</f>
        <v>L&amp;L</v>
      </c>
      <c r="F39" s="57" t="str">
        <f>VLOOKUP(A39,'00-Datum'!A:D,4,FALSE)</f>
        <v>Civil Works</v>
      </c>
      <c r="G39" s="57" t="str">
        <f>VLOOKUP(A39,'00-Datum'!A:E,5,FALSE)</f>
        <v>Army Forces</v>
      </c>
      <c r="H39" s="248" t="str">
        <f>VLOOKUP(A39,'00-Datum'!A:F,6,FALSE)</f>
        <v>Eng Adham Edward</v>
      </c>
      <c r="I39" s="248" t="str">
        <f>VLOOKUP(A39,'00-Datum'!A:G,7,FALSE)</f>
        <v>Eng.adham edward</v>
      </c>
      <c r="J39" s="248" t="str">
        <f>VLOOKUP(A39,'00-Datum'!A:H,8,FALSE)</f>
        <v>Cairo</v>
      </c>
      <c r="K39" s="248" t="str">
        <f>VLOOKUP(A39,'00-Datum'!A:I,9,FALSE)</f>
        <v>D</v>
      </c>
      <c r="L39" s="248" t="str">
        <f>VLOOKUP(A39,'00-Datum'!A:J,10,FALSE)</f>
        <v>ARMY</v>
      </c>
      <c r="M39" s="79"/>
      <c r="N39" s="142"/>
      <c r="O39" s="101"/>
      <c r="P39" s="263" t="s">
        <v>196</v>
      </c>
      <c r="Q39" s="56">
        <v>8184472.8799999999</v>
      </c>
      <c r="R39" s="56">
        <v>9050320</v>
      </c>
      <c r="S39" s="56">
        <v>6335224</v>
      </c>
      <c r="T39" s="345">
        <f t="shared" si="6"/>
        <v>0.3</v>
      </c>
      <c r="U39" s="360">
        <f>_xlfn.MINIFS('Cash In-Month'!I:I,'Cash In-Month'!A:A,'02-Metrics'!A39)</f>
        <v>-1.2708511964217837</v>
      </c>
      <c r="V39" s="263">
        <f t="shared" si="7"/>
        <v>0</v>
      </c>
      <c r="W39" s="56">
        <f t="shared" si="21"/>
        <v>0</v>
      </c>
      <c r="X39" s="56">
        <f t="shared" si="22"/>
        <v>0</v>
      </c>
      <c r="Y39" s="102">
        <f t="shared" si="23"/>
        <v>0</v>
      </c>
      <c r="Z39" s="263">
        <f t="shared" si="8"/>
        <v>0</v>
      </c>
      <c r="AA39" s="56">
        <f t="shared" si="3"/>
        <v>0</v>
      </c>
      <c r="AB39" s="56">
        <f t="shared" si="24"/>
        <v>0</v>
      </c>
      <c r="AC39" s="56">
        <f t="shared" si="25"/>
        <v>0</v>
      </c>
      <c r="AD39" s="80">
        <v>17.739999999999998</v>
      </c>
      <c r="AE39" s="315"/>
      <c r="AF39" s="161"/>
      <c r="AG39" s="101"/>
      <c r="AH39" s="99" t="s">
        <v>41</v>
      </c>
      <c r="AI39" s="173"/>
    </row>
    <row r="40" spans="1:35" s="5" customFormat="1" ht="16.5" customHeight="1" thickBot="1">
      <c r="A40" s="402" t="s">
        <v>1087</v>
      </c>
      <c r="B40" s="542">
        <f>VLOOKUP(A40,'03-Time'!A:D,2,FALSE)</f>
        <v>42644</v>
      </c>
      <c r="C40" s="106">
        <f>VLOOKUP('02-Metrics'!A40,'03-Time'!A:D,4,FALSE)</f>
        <v>42856</v>
      </c>
      <c r="D40" s="106" t="str">
        <f>VLOOKUP(A40,'00-Datum'!A:B,2,FALSE)</f>
        <v>Industrial</v>
      </c>
      <c r="E40" s="106" t="str">
        <f>VLOOKUP(A40,'00-Datum'!A:C,3,FALSE)</f>
        <v>Power Plant</v>
      </c>
      <c r="F40" s="106" t="str">
        <f>VLOOKUP(A40,'00-Datum'!A:D,4,FALSE)</f>
        <v>Civil Works</v>
      </c>
      <c r="G40" s="106" t="str">
        <f>VLOOKUP(A40,'00-Datum'!A:E,5,FALSE)</f>
        <v>GAMESA</v>
      </c>
      <c r="H40" s="255" t="str">
        <f>VLOOKUP(A40,'00-Datum'!A:F,6,FALSE)</f>
        <v>Eng Karim El Far</v>
      </c>
      <c r="I40" s="255" t="str">
        <f>VLOOKUP(A40,'00-Datum'!A:G,7,FALSE)</f>
        <v>Eng Mahmoud Mahlab</v>
      </c>
      <c r="J40" s="255" t="str">
        <f>VLOOKUP(A40,'00-Datum'!A:H,8,FALSE)</f>
        <v>Gabal El Zeit</v>
      </c>
      <c r="K40" s="255" t="str">
        <f>VLOOKUP(A40,'00-Datum'!A:I,9,FALSE)</f>
        <v>D</v>
      </c>
      <c r="L40" s="255" t="str">
        <f>VLOOKUP(A40,'00-Datum'!A:J,10,FALSE)</f>
        <v>Private</v>
      </c>
      <c r="M40" s="108" t="s">
        <v>177</v>
      </c>
      <c r="N40" s="405">
        <v>120</v>
      </c>
      <c r="O40" s="437"/>
      <c r="P40" s="279" t="s">
        <v>196</v>
      </c>
      <c r="Q40" s="109">
        <v>63636697.059999995</v>
      </c>
      <c r="R40" s="109">
        <v>72547889</v>
      </c>
      <c r="S40" s="109">
        <v>43182355.317000002</v>
      </c>
      <c r="T40" s="352">
        <f t="shared" si="6"/>
        <v>0.40477447500919012</v>
      </c>
      <c r="U40" s="360">
        <f>_xlfn.MINIFS('Cash In-Month'!I:I,'Cash In-Month'!A:A,'02-Metrics'!A40)</f>
        <v>0</v>
      </c>
      <c r="V40" s="279">
        <f t="shared" si="7"/>
        <v>0</v>
      </c>
      <c r="W40" s="109">
        <f t="shared" si="21"/>
        <v>604565.7416666667</v>
      </c>
      <c r="X40" s="109">
        <f t="shared" si="22"/>
        <v>0</v>
      </c>
      <c r="Y40" s="280">
        <f t="shared" si="23"/>
        <v>359852.96097499999</v>
      </c>
      <c r="Z40" s="279">
        <f t="shared" si="8"/>
        <v>0</v>
      </c>
      <c r="AA40" s="109">
        <f t="shared" si="3"/>
        <v>68158.482713265694</v>
      </c>
      <c r="AB40" s="109">
        <f t="shared" si="24"/>
        <v>0</v>
      </c>
      <c r="AC40" s="109">
        <f t="shared" si="25"/>
        <v>40569.668655580608</v>
      </c>
      <c r="AD40" s="145">
        <v>8.8699999999999992</v>
      </c>
      <c r="AE40" s="316"/>
      <c r="AF40" s="160"/>
      <c r="AG40" s="109"/>
      <c r="AH40" s="107"/>
      <c r="AI40" s="108"/>
    </row>
    <row r="41" spans="1:35" s="5" customFormat="1" ht="16.5" customHeight="1" thickTop="1" thickBot="1">
      <c r="A41" s="398" t="s">
        <v>1088</v>
      </c>
      <c r="B41" s="537">
        <f>VLOOKUP(A41,'03-Time'!A:D,2,FALSE)</f>
        <v>42675</v>
      </c>
      <c r="C41" s="57">
        <f>VLOOKUP('02-Metrics'!A41,'03-Time'!A:D,4,FALSE)</f>
        <v>42826</v>
      </c>
      <c r="D41" s="57" t="str">
        <f>VLOOKUP(A41,'00-Datum'!A:B,2,FALSE)</f>
        <v>Industrial</v>
      </c>
      <c r="E41" s="57" t="str">
        <f>VLOOKUP(A41,'00-Datum'!A:C,3,FALSE)</f>
        <v>Power Plant</v>
      </c>
      <c r="F41" s="57" t="str">
        <f>VLOOKUP(A41,'00-Datum'!A:D,4,FALSE)</f>
        <v>Civil Works</v>
      </c>
      <c r="G41" s="57" t="str">
        <f>VLOOKUP(A41,'00-Datum'!A:E,5,FALSE)</f>
        <v>GAMESA</v>
      </c>
      <c r="H41" s="248" t="str">
        <f>VLOOKUP(A41,'00-Datum'!A:F,6,FALSE)</f>
        <v>Eng Karim El Far</v>
      </c>
      <c r="I41" s="248" t="str">
        <f>VLOOKUP(A41,'00-Datum'!A:G,7,FALSE)</f>
        <v>Eng Mahmoud Mahlab</v>
      </c>
      <c r="J41" s="248" t="str">
        <f>VLOOKUP(A41,'00-Datum'!A:H,8,FALSE)</f>
        <v>Gabal El Zeit</v>
      </c>
      <c r="K41" s="248" t="str">
        <f>VLOOKUP(A41,'00-Datum'!A:I,9,FALSE)</f>
        <v>D</v>
      </c>
      <c r="L41" s="248" t="str">
        <f>VLOOKUP(A41,'00-Datum'!A:J,10,FALSE)</f>
        <v>Private</v>
      </c>
      <c r="M41" s="141" t="s">
        <v>177</v>
      </c>
      <c r="N41" s="142">
        <v>40</v>
      </c>
      <c r="O41" s="101"/>
      <c r="P41" s="263" t="s">
        <v>196</v>
      </c>
      <c r="Q41" s="56">
        <v>20229094</v>
      </c>
      <c r="R41" s="56">
        <v>23038288.539999999</v>
      </c>
      <c r="S41" s="56">
        <v>13129303.501</v>
      </c>
      <c r="T41" s="345">
        <f t="shared" si="6"/>
        <v>0.430109425090133</v>
      </c>
      <c r="U41" s="360">
        <f>_xlfn.MINIFS('Cash In-Month'!I:I,'Cash In-Month'!A:A,'02-Metrics'!A41)</f>
        <v>0.29933291216605279</v>
      </c>
      <c r="V41" s="263">
        <f t="shared" si="7"/>
        <v>0</v>
      </c>
      <c r="W41" s="56">
        <f t="shared" si="21"/>
        <v>575957.21349999995</v>
      </c>
      <c r="X41" s="56">
        <f t="shared" si="22"/>
        <v>0</v>
      </c>
      <c r="Y41" s="102">
        <f t="shared" si="23"/>
        <v>328232.58752499998</v>
      </c>
      <c r="Z41" s="263">
        <f t="shared" si="8"/>
        <v>0</v>
      </c>
      <c r="AA41" s="56">
        <f t="shared" si="3"/>
        <v>64933.169503945886</v>
      </c>
      <c r="AB41" s="56">
        <f t="shared" si="24"/>
        <v>0</v>
      </c>
      <c r="AC41" s="56">
        <f t="shared" si="25"/>
        <v>37004.801299323561</v>
      </c>
      <c r="AD41" s="80">
        <v>8.8699999999999992</v>
      </c>
      <c r="AE41" s="300"/>
      <c r="AF41" s="11"/>
      <c r="AG41" s="77"/>
      <c r="AH41" s="55"/>
      <c r="AI41" s="79"/>
    </row>
    <row r="42" spans="1:35" s="5" customFormat="1" ht="16.5" customHeight="1">
      <c r="A42" s="115" t="s">
        <v>1089</v>
      </c>
      <c r="B42" s="546">
        <f>B$45</f>
        <v>42781</v>
      </c>
      <c r="C42" s="483">
        <f t="shared" ref="C42:L44" si="26">C$45</f>
        <v>43540</v>
      </c>
      <c r="D42" s="85" t="str">
        <f t="shared" si="26"/>
        <v>Infrastructure</v>
      </c>
      <c r="E42" s="85" t="str">
        <f t="shared" si="26"/>
        <v>Tank</v>
      </c>
      <c r="F42" s="85" t="str">
        <f t="shared" si="26"/>
        <v>Civil Works</v>
      </c>
      <c r="G42" s="85" t="str">
        <f t="shared" si="26"/>
        <v>EMAAR</v>
      </c>
      <c r="H42" s="85" t="str">
        <f t="shared" si="26"/>
        <v>Eng Marwan Shibl</v>
      </c>
      <c r="I42" s="85" t="str">
        <f t="shared" si="26"/>
        <v>Eng. Mohamed Fawzy</v>
      </c>
      <c r="J42" s="85" t="str">
        <f t="shared" si="26"/>
        <v>North Coast</v>
      </c>
      <c r="K42" s="85" t="str">
        <f t="shared" si="26"/>
        <v>D</v>
      </c>
      <c r="L42" s="85" t="str">
        <f t="shared" si="26"/>
        <v>Private</v>
      </c>
      <c r="M42" s="87" t="s">
        <v>109</v>
      </c>
      <c r="N42" s="368">
        <f>2*12250</f>
        <v>24500</v>
      </c>
      <c r="O42" s="434"/>
      <c r="P42" s="274" t="s">
        <v>66</v>
      </c>
      <c r="Q42" s="143">
        <v>43357003.310498282</v>
      </c>
      <c r="R42" s="143">
        <f>$R$45*Q42/$Q$45</f>
        <v>43357003.310498282</v>
      </c>
      <c r="S42" s="143">
        <f>$S$45*R42/$R$45</f>
        <v>33885169.554751128</v>
      </c>
      <c r="T42" s="350">
        <f t="shared" si="6"/>
        <v>0.21846144872871517</v>
      </c>
      <c r="U42" s="350">
        <v>0</v>
      </c>
      <c r="V42" s="274">
        <f t="shared" si="7"/>
        <v>0</v>
      </c>
      <c r="W42" s="143">
        <f t="shared" si="21"/>
        <v>1769.6736045101341</v>
      </c>
      <c r="X42" s="143">
        <f t="shared" si="22"/>
        <v>0</v>
      </c>
      <c r="Y42" s="275">
        <f t="shared" si="23"/>
        <v>1383.0681450918828</v>
      </c>
      <c r="Z42" s="274">
        <f t="shared" si="8"/>
        <v>0</v>
      </c>
      <c r="AA42" s="143">
        <f t="shared" si="3"/>
        <v>226.0119545989954</v>
      </c>
      <c r="AB42" s="143">
        <f t="shared" si="24"/>
        <v>0</v>
      </c>
      <c r="AC42" s="143">
        <f t="shared" si="25"/>
        <v>176.63705556729028</v>
      </c>
      <c r="AD42" s="135">
        <v>7.83</v>
      </c>
      <c r="AE42" s="301"/>
      <c r="AF42" s="27"/>
      <c r="AG42" s="44"/>
      <c r="AH42" s="86" t="s">
        <v>75</v>
      </c>
      <c r="AI42" s="87" t="s">
        <v>67</v>
      </c>
    </row>
    <row r="43" spans="1:35" s="5" customFormat="1" ht="16.5" customHeight="1">
      <c r="A43" s="422" t="s">
        <v>1090</v>
      </c>
      <c r="B43" s="546">
        <f t="shared" ref="B43:F44" si="27">B$45</f>
        <v>42781</v>
      </c>
      <c r="C43" s="483">
        <f t="shared" si="27"/>
        <v>43540</v>
      </c>
      <c r="D43" s="85" t="str">
        <f t="shared" si="27"/>
        <v>Infrastructure</v>
      </c>
      <c r="E43" s="85" t="str">
        <f t="shared" si="27"/>
        <v>Tank</v>
      </c>
      <c r="F43" s="85" t="str">
        <f t="shared" si="27"/>
        <v>Civil Works</v>
      </c>
      <c r="G43" s="85" t="str">
        <f t="shared" si="26"/>
        <v>EMAAR</v>
      </c>
      <c r="H43" s="85" t="str">
        <f t="shared" si="26"/>
        <v>Eng Marwan Shibl</v>
      </c>
      <c r="I43" s="85" t="str">
        <f t="shared" si="26"/>
        <v>Eng. Mohamed Fawzy</v>
      </c>
      <c r="J43" s="85" t="str">
        <f t="shared" si="26"/>
        <v>North Coast</v>
      </c>
      <c r="K43" s="85" t="str">
        <f t="shared" si="26"/>
        <v>D</v>
      </c>
      <c r="L43" s="85" t="str">
        <f t="shared" si="26"/>
        <v>Private</v>
      </c>
      <c r="M43" s="47" t="s">
        <v>109</v>
      </c>
      <c r="N43" s="139">
        <f>2*12250</f>
        <v>24500</v>
      </c>
      <c r="O43" s="435"/>
      <c r="P43" s="266" t="s">
        <v>70</v>
      </c>
      <c r="Q43" s="267">
        <v>6640026.7565377932</v>
      </c>
      <c r="R43" s="143">
        <f>$R$45*Q43/$Q$45</f>
        <v>6640026.7565377932</v>
      </c>
      <c r="S43" s="143">
        <f>$S$45*R43/$R$45</f>
        <v>5189436.8917071158</v>
      </c>
      <c r="T43" s="347">
        <f t="shared" si="6"/>
        <v>0.21846144872871509</v>
      </c>
      <c r="U43" s="347">
        <v>0</v>
      </c>
      <c r="V43" s="266">
        <f t="shared" si="7"/>
        <v>0</v>
      </c>
      <c r="W43" s="267">
        <f t="shared" si="21"/>
        <v>271.0215002668487</v>
      </c>
      <c r="X43" s="267">
        <f t="shared" si="22"/>
        <v>0</v>
      </c>
      <c r="Y43" s="268">
        <f t="shared" si="23"/>
        <v>211.8137506819231</v>
      </c>
      <c r="Z43" s="266">
        <f t="shared" si="8"/>
        <v>0</v>
      </c>
      <c r="AA43" s="267">
        <f t="shared" si="3"/>
        <v>34.613218424884892</v>
      </c>
      <c r="AB43" s="267">
        <f t="shared" si="24"/>
        <v>0</v>
      </c>
      <c r="AC43" s="267">
        <f t="shared" si="25"/>
        <v>27.051564582621086</v>
      </c>
      <c r="AD43" s="324">
        <v>7.83</v>
      </c>
      <c r="AE43" s="302"/>
      <c r="AF43" s="28"/>
      <c r="AG43" s="49"/>
      <c r="AH43" s="46" t="s">
        <v>75</v>
      </c>
      <c r="AI43" s="47" t="s">
        <v>67</v>
      </c>
    </row>
    <row r="44" spans="1:35" s="5" customFormat="1" ht="16.5" customHeight="1" thickBot="1">
      <c r="A44" s="523" t="s">
        <v>1091</v>
      </c>
      <c r="B44" s="546">
        <f t="shared" si="27"/>
        <v>42781</v>
      </c>
      <c r="C44" s="483">
        <f t="shared" si="27"/>
        <v>43540</v>
      </c>
      <c r="D44" s="85" t="str">
        <f t="shared" si="27"/>
        <v>Infrastructure</v>
      </c>
      <c r="E44" s="85" t="str">
        <f t="shared" si="27"/>
        <v>Tank</v>
      </c>
      <c r="F44" s="85" t="str">
        <f t="shared" si="27"/>
        <v>Civil Works</v>
      </c>
      <c r="G44" s="85" t="str">
        <f t="shared" si="26"/>
        <v>EMAAR</v>
      </c>
      <c r="H44" s="85" t="str">
        <f t="shared" si="26"/>
        <v>Eng Marwan Shibl</v>
      </c>
      <c r="I44" s="85" t="str">
        <f t="shared" si="26"/>
        <v>Eng. Mohamed Fawzy</v>
      </c>
      <c r="J44" s="85" t="str">
        <f t="shared" si="26"/>
        <v>North Coast</v>
      </c>
      <c r="K44" s="85" t="str">
        <f t="shared" si="26"/>
        <v>D</v>
      </c>
      <c r="L44" s="85" t="str">
        <f t="shared" si="26"/>
        <v>Private</v>
      </c>
      <c r="M44" s="154" t="s">
        <v>109</v>
      </c>
      <c r="N44" s="367">
        <f>2*12250</f>
        <v>24500</v>
      </c>
      <c r="O44" s="436"/>
      <c r="P44" s="276" t="s">
        <v>71</v>
      </c>
      <c r="Q44" s="277">
        <v>4780112.9329639236</v>
      </c>
      <c r="R44" s="143">
        <f>$R$45*Q44/$Q$45</f>
        <v>4780112.9329639236</v>
      </c>
      <c r="S44" s="143">
        <f>$S$45*R44/$R$45</f>
        <v>3735842.5365417572</v>
      </c>
      <c r="T44" s="351">
        <f t="shared" si="6"/>
        <v>0.21846144872871515</v>
      </c>
      <c r="U44" s="351">
        <v>0</v>
      </c>
      <c r="V44" s="276">
        <f t="shared" si="7"/>
        <v>0</v>
      </c>
      <c r="W44" s="277">
        <f t="shared" si="21"/>
        <v>195.1066503250581</v>
      </c>
      <c r="X44" s="277">
        <f t="shared" si="22"/>
        <v>0</v>
      </c>
      <c r="Y44" s="278">
        <f t="shared" si="23"/>
        <v>152.48336883843908</v>
      </c>
      <c r="Z44" s="276">
        <f t="shared" si="8"/>
        <v>0</v>
      </c>
      <c r="AA44" s="277">
        <f t="shared" si="3"/>
        <v>24.917835290556589</v>
      </c>
      <c r="AB44" s="277">
        <f t="shared" si="24"/>
        <v>0</v>
      </c>
      <c r="AC44" s="277">
        <f t="shared" si="25"/>
        <v>19.474248893798094</v>
      </c>
      <c r="AD44" s="326">
        <v>7.83</v>
      </c>
      <c r="AE44" s="303"/>
      <c r="AF44" s="29"/>
      <c r="AG44" s="97"/>
      <c r="AH44" s="95" t="s">
        <v>75</v>
      </c>
      <c r="AI44" s="96" t="s">
        <v>67</v>
      </c>
    </row>
    <row r="45" spans="1:35" s="5" customFormat="1" ht="16.5" customHeight="1" thickBot="1">
      <c r="A45" s="428" t="s">
        <v>1092</v>
      </c>
      <c r="B45" s="547">
        <f>VLOOKUP(A45,'03-Time'!A:D,2,FALSE)</f>
        <v>42781</v>
      </c>
      <c r="C45" s="484">
        <f>VLOOKUP('02-Metrics'!A45,'03-Time'!A:D,4,FALSE)</f>
        <v>43540</v>
      </c>
      <c r="D45" s="124" t="str">
        <f>VLOOKUP(A45,'00-Datum'!A:B,2,FALSE)</f>
        <v>Infrastructure</v>
      </c>
      <c r="E45" s="124" t="str">
        <f>VLOOKUP(A45,'00-Datum'!A:C,3,FALSE)</f>
        <v>Tank</v>
      </c>
      <c r="F45" s="124" t="str">
        <f>VLOOKUP(A45,'00-Datum'!A:D,4,FALSE)</f>
        <v>Civil Works</v>
      </c>
      <c r="G45" s="124" t="str">
        <f>VLOOKUP(A45,'00-Datum'!A:E,5,FALSE)</f>
        <v>EMAAR</v>
      </c>
      <c r="H45" s="251" t="str">
        <f>VLOOKUP(A45,'00-Datum'!A:F,6,FALSE)</f>
        <v>Eng Marwan Shibl</v>
      </c>
      <c r="I45" s="251" t="str">
        <f>VLOOKUP(A45,'00-Datum'!A:G,7,FALSE)</f>
        <v>Eng. Mohamed Fawzy</v>
      </c>
      <c r="J45" s="251" t="str">
        <f>VLOOKUP(A45,'00-Datum'!A:H,8,FALSE)</f>
        <v>North Coast</v>
      </c>
      <c r="K45" s="251" t="str">
        <f>VLOOKUP(A45,'00-Datum'!A:I,9,FALSE)</f>
        <v>D</v>
      </c>
      <c r="L45" s="251" t="str">
        <f>VLOOKUP(A45,'00-Datum'!A:J,10,FALSE)</f>
        <v>Private</v>
      </c>
      <c r="M45" s="126" t="str">
        <f>M44</f>
        <v>tank storage m3</v>
      </c>
      <c r="N45" s="140">
        <f>N44</f>
        <v>24500</v>
      </c>
      <c r="O45" s="378">
        <f>O42</f>
        <v>0</v>
      </c>
      <c r="P45" s="379" t="s">
        <v>217</v>
      </c>
      <c r="Q45" s="270">
        <f>SUM(Q42:Q44)</f>
        <v>54777143</v>
      </c>
      <c r="R45" s="270">
        <v>54777143</v>
      </c>
      <c r="S45" s="270">
        <v>42810448.983000003</v>
      </c>
      <c r="T45" s="348">
        <f t="shared" si="6"/>
        <v>0.21846144872871515</v>
      </c>
      <c r="U45" s="360">
        <f>_xlfn.MINIFS('Cash In-Month'!I:I,'Cash In-Month'!A:A,'02-Metrics'!A45)</f>
        <v>-1.1593120145021072E-2</v>
      </c>
      <c r="V45" s="269">
        <f>IFERROR((R45/O45),0)</f>
        <v>0</v>
      </c>
      <c r="W45" s="270">
        <f t="shared" si="21"/>
        <v>2235.8017551020407</v>
      </c>
      <c r="X45" s="270">
        <f t="shared" si="22"/>
        <v>0</v>
      </c>
      <c r="Y45" s="271">
        <f t="shared" si="23"/>
        <v>1747.365264612245</v>
      </c>
      <c r="Z45" s="269">
        <f>IFERROR((V45/AD45),0)</f>
        <v>0</v>
      </c>
      <c r="AA45" s="270">
        <f>IFERROR((W45/AD45),0)</f>
        <v>312.69954616811759</v>
      </c>
      <c r="AB45" s="270">
        <f t="shared" si="24"/>
        <v>0</v>
      </c>
      <c r="AC45" s="270">
        <f t="shared" si="25"/>
        <v>244.38675029541886</v>
      </c>
      <c r="AD45" s="325">
        <v>7.15</v>
      </c>
      <c r="AE45" s="303"/>
      <c r="AF45" s="29"/>
      <c r="AG45" s="127"/>
      <c r="AH45" s="125" t="s">
        <v>26</v>
      </c>
      <c r="AI45" s="244" t="s">
        <v>67</v>
      </c>
    </row>
    <row r="46" spans="1:35" s="5" customFormat="1" ht="16.5" customHeight="1" thickBot="1">
      <c r="A46" s="400" t="s">
        <v>1093</v>
      </c>
      <c r="B46" s="539">
        <f>VLOOKUP(A46,'03-Time'!A:D,2,FALSE)</f>
        <v>42447</v>
      </c>
      <c r="C46" s="41">
        <f>VLOOKUP('02-Metrics'!A46,'03-Time'!A:D,4,FALSE)</f>
        <v>43087</v>
      </c>
      <c r="D46" s="41" t="str">
        <f>VLOOKUP(A46,'00-Datum'!A:B,2,FALSE)</f>
        <v>Infrastructure</v>
      </c>
      <c r="E46" s="41" t="str">
        <f>VLOOKUP(A46,'00-Datum'!A:C,3,FALSE)</f>
        <v>Bridges &amp; Tunnels</v>
      </c>
      <c r="F46" s="41" t="str">
        <f>VLOOKUP(A46,'00-Datum'!A:D,4,FALSE)</f>
        <v>Civil Works</v>
      </c>
      <c r="G46" s="41" t="str">
        <f>VLOOKUP(A46,'00-Datum'!A:E,5,FALSE)</f>
        <v>Army Forces</v>
      </c>
      <c r="H46" s="249" t="str">
        <f>VLOOKUP(A46,'00-Datum'!A:F,6,FALSE)</f>
        <v>Eng Mohamed El Tahlawi</v>
      </c>
      <c r="I46" s="249" t="str">
        <f>VLOOKUP(A46,'00-Datum'!A:G,7,FALSE)</f>
        <v>Eng. Tahlawi</v>
      </c>
      <c r="J46" s="249" t="str">
        <f>VLOOKUP(A46,'00-Datum'!A:H,8,FALSE)</f>
        <v>New Capital</v>
      </c>
      <c r="K46" s="249" t="str">
        <f>VLOOKUP(A46,'00-Datum'!A:I,9,FALSE)</f>
        <v>D</v>
      </c>
      <c r="L46" s="249" t="str">
        <f>VLOOKUP(A46,'00-Datum'!A:J,10,FALSE)</f>
        <v>ARMY</v>
      </c>
      <c r="M46" s="149" t="s">
        <v>193</v>
      </c>
      <c r="N46" s="409">
        <v>330</v>
      </c>
      <c r="O46" s="441">
        <v>18596</v>
      </c>
      <c r="P46" s="287" t="s">
        <v>196</v>
      </c>
      <c r="Q46" s="150">
        <v>446010164</v>
      </c>
      <c r="R46" s="150">
        <v>343357654.10600001</v>
      </c>
      <c r="S46" s="150">
        <v>271212136.10499996</v>
      </c>
      <c r="T46" s="356">
        <f t="shared" si="6"/>
        <v>0.21011769255252299</v>
      </c>
      <c r="U46" s="360">
        <f>_xlfn.MINIFS('Cash In-Month'!I:I,'Cash In-Month'!A:A,'02-Metrics'!A46)</f>
        <v>-5.4946490676382805E-2</v>
      </c>
      <c r="V46" s="287">
        <f t="shared" si="7"/>
        <v>18464.059695956119</v>
      </c>
      <c r="W46" s="150">
        <f t="shared" si="21"/>
        <v>1040477.7397151515</v>
      </c>
      <c r="X46" s="150">
        <f t="shared" si="22"/>
        <v>14584.434077489781</v>
      </c>
      <c r="Y46" s="288">
        <f t="shared" si="23"/>
        <v>821854.95789393922</v>
      </c>
      <c r="Z46" s="287">
        <f t="shared" si="8"/>
        <v>1025.7810942197843</v>
      </c>
      <c r="AA46" s="150">
        <f t="shared" si="3"/>
        <v>57804.318873063974</v>
      </c>
      <c r="AB46" s="150">
        <f t="shared" si="24"/>
        <v>810.24633763832117</v>
      </c>
      <c r="AC46" s="150">
        <f t="shared" si="25"/>
        <v>45658.608771885512</v>
      </c>
      <c r="AD46" s="132">
        <v>18</v>
      </c>
      <c r="AE46" s="313">
        <v>330</v>
      </c>
      <c r="AF46" s="35">
        <v>56</v>
      </c>
      <c r="AG46" s="70"/>
      <c r="AH46" s="42" t="s">
        <v>97</v>
      </c>
      <c r="AI46" s="148"/>
    </row>
    <row r="47" spans="1:35" s="5" customFormat="1" ht="16.5" customHeight="1">
      <c r="A47" s="82" t="s">
        <v>1094</v>
      </c>
      <c r="B47" s="539">
        <f>$B$51</f>
        <v>42826</v>
      </c>
      <c r="C47" s="41">
        <f>$C$51</f>
        <v>44560</v>
      </c>
      <c r="D47" s="41" t="str">
        <f>$D$51</f>
        <v>Commercial</v>
      </c>
      <c r="E47" s="41" t="str">
        <f>E$51</f>
        <v>Offices &amp; Mall</v>
      </c>
      <c r="F47" s="41" t="str">
        <f>F$51</f>
        <v>Turn Key</v>
      </c>
      <c r="G47" s="41" t="str">
        <f>$G$51</f>
        <v>Army Forces</v>
      </c>
      <c r="H47" s="249" t="str">
        <f>H$51</f>
        <v>Eng Wael Ragabi</v>
      </c>
      <c r="I47" s="249" t="str">
        <f>I$51</f>
        <v>Eng. Mohamed Ashry</v>
      </c>
      <c r="J47" s="249" t="str">
        <f>J$51</f>
        <v>New Capital</v>
      </c>
      <c r="K47" s="249" t="str">
        <f>K$51</f>
        <v>D</v>
      </c>
      <c r="L47" s="249" t="str">
        <f>L$51</f>
        <v>ARMY</v>
      </c>
      <c r="M47" s="43" t="s">
        <v>122</v>
      </c>
      <c r="N47" s="374">
        <v>4200</v>
      </c>
      <c r="O47" s="375">
        <v>169000</v>
      </c>
      <c r="P47" s="335" t="s">
        <v>66</v>
      </c>
      <c r="Q47" s="119">
        <v>412947199.05000001</v>
      </c>
      <c r="R47" s="119">
        <v>538863802.02891159</v>
      </c>
      <c r="S47" s="119">
        <f>R47*$S$51/$R$51</f>
        <v>523638595.40642601</v>
      </c>
      <c r="T47" s="346">
        <f t="shared" si="6"/>
        <v>2.8254276062263134E-2</v>
      </c>
      <c r="U47" s="346">
        <v>0</v>
      </c>
      <c r="V47" s="264">
        <f t="shared" si="7"/>
        <v>3188.5432072716662</v>
      </c>
      <c r="W47" s="119">
        <f t="shared" si="21"/>
        <v>128300.90524497895</v>
      </c>
      <c r="X47" s="119">
        <f t="shared" si="22"/>
        <v>3098.4532272569586</v>
      </c>
      <c r="Y47" s="265">
        <f t="shared" si="23"/>
        <v>124675.85604914905</v>
      </c>
      <c r="Z47" s="264">
        <f t="shared" si="8"/>
        <v>177.14128929287034</v>
      </c>
      <c r="AA47" s="119">
        <f t="shared" si="3"/>
        <v>7127.8280691654973</v>
      </c>
      <c r="AB47" s="119">
        <f t="shared" si="24"/>
        <v>172.13629040316437</v>
      </c>
      <c r="AC47" s="119">
        <f t="shared" si="25"/>
        <v>6926.4364471749468</v>
      </c>
      <c r="AD47" s="132">
        <v>18</v>
      </c>
      <c r="AE47" s="301"/>
      <c r="AF47" s="27"/>
      <c r="AG47" s="44"/>
      <c r="AH47" s="42"/>
      <c r="AI47" s="43" t="s">
        <v>67</v>
      </c>
    </row>
    <row r="48" spans="1:35" s="5" customFormat="1" ht="16.5" customHeight="1">
      <c r="A48" s="422" t="s">
        <v>1095</v>
      </c>
      <c r="B48" s="540">
        <f>$B$51</f>
        <v>42826</v>
      </c>
      <c r="C48" s="45">
        <f>$C$51</f>
        <v>44560</v>
      </c>
      <c r="D48" s="45" t="str">
        <f>$D$51</f>
        <v>Commercial</v>
      </c>
      <c r="E48" s="45" t="str">
        <f t="shared" ref="E48:F50" si="28">E$51</f>
        <v>Offices &amp; Mall</v>
      </c>
      <c r="F48" s="45" t="str">
        <f t="shared" si="28"/>
        <v>Turn Key</v>
      </c>
      <c r="G48" s="45" t="str">
        <f>$G$51</f>
        <v>Army Forces</v>
      </c>
      <c r="H48" s="250" t="str">
        <f t="shared" ref="H48:L50" si="29">H$51</f>
        <v>Eng Wael Ragabi</v>
      </c>
      <c r="I48" s="250" t="str">
        <f t="shared" si="29"/>
        <v>Eng. Mohamed Ashry</v>
      </c>
      <c r="J48" s="250" t="str">
        <f t="shared" si="29"/>
        <v>New Capital</v>
      </c>
      <c r="K48" s="250" t="str">
        <f t="shared" si="29"/>
        <v>D</v>
      </c>
      <c r="L48" s="250" t="str">
        <f t="shared" si="29"/>
        <v>ARMY</v>
      </c>
      <c r="M48" s="47" t="s">
        <v>122</v>
      </c>
      <c r="N48" s="376">
        <v>4200</v>
      </c>
      <c r="O48" s="380">
        <v>169000</v>
      </c>
      <c r="P48" s="336" t="s">
        <v>70</v>
      </c>
      <c r="Q48" s="267">
        <v>480124332.43000001</v>
      </c>
      <c r="R48" s="267">
        <v>639866032.06239307</v>
      </c>
      <c r="S48" s="267">
        <f>R48*$S$51/$R$51</f>
        <v>621787080.54963732</v>
      </c>
      <c r="T48" s="347">
        <f t="shared" si="6"/>
        <v>2.825427606226311E-2</v>
      </c>
      <c r="U48" s="347">
        <v>0</v>
      </c>
      <c r="V48" s="266">
        <f t="shared" si="7"/>
        <v>3786.189538830728</v>
      </c>
      <c r="W48" s="267">
        <f t="shared" si="21"/>
        <v>152349.05525295073</v>
      </c>
      <c r="X48" s="267">
        <f t="shared" si="22"/>
        <v>3679.2134943765523</v>
      </c>
      <c r="Y48" s="268">
        <f t="shared" si="23"/>
        <v>148044.54298800888</v>
      </c>
      <c r="Z48" s="266">
        <f t="shared" si="8"/>
        <v>210.34386326837378</v>
      </c>
      <c r="AA48" s="267">
        <f t="shared" si="3"/>
        <v>8463.8364029417062</v>
      </c>
      <c r="AB48" s="267">
        <f t="shared" si="24"/>
        <v>204.40074968758623</v>
      </c>
      <c r="AC48" s="267">
        <f t="shared" si="25"/>
        <v>8224.6968326671595</v>
      </c>
      <c r="AD48" s="328">
        <v>18</v>
      </c>
      <c r="AE48" s="302"/>
      <c r="AF48" s="28"/>
      <c r="AG48" s="49"/>
      <c r="AH48" s="46"/>
      <c r="AI48" s="47" t="s">
        <v>67</v>
      </c>
    </row>
    <row r="49" spans="1:35" s="5" customFormat="1" ht="16.5" customHeight="1">
      <c r="A49" s="422" t="s">
        <v>1096</v>
      </c>
      <c r="B49" s="540">
        <f>$B$51</f>
        <v>42826</v>
      </c>
      <c r="C49" s="45">
        <f>$C$51</f>
        <v>44560</v>
      </c>
      <c r="D49" s="45" t="str">
        <f>$D$51</f>
        <v>Commercial</v>
      </c>
      <c r="E49" s="45" t="str">
        <f t="shared" si="28"/>
        <v>Offices &amp; Mall</v>
      </c>
      <c r="F49" s="45" t="str">
        <f t="shared" si="28"/>
        <v>Turn Key</v>
      </c>
      <c r="G49" s="45" t="str">
        <f>$G$51</f>
        <v>Army Forces</v>
      </c>
      <c r="H49" s="250" t="str">
        <f t="shared" si="29"/>
        <v>Eng Wael Ragabi</v>
      </c>
      <c r="I49" s="250" t="str">
        <f t="shared" si="29"/>
        <v>Eng. Mohamed Ashry</v>
      </c>
      <c r="J49" s="250" t="str">
        <f t="shared" si="29"/>
        <v>New Capital</v>
      </c>
      <c r="K49" s="250" t="str">
        <f t="shared" si="29"/>
        <v>D</v>
      </c>
      <c r="L49" s="250" t="str">
        <f t="shared" si="29"/>
        <v>ARMY</v>
      </c>
      <c r="M49" s="47" t="s">
        <v>122</v>
      </c>
      <c r="N49" s="376">
        <v>4200</v>
      </c>
      <c r="O49" s="380">
        <v>169000</v>
      </c>
      <c r="P49" s="336" t="s">
        <v>71</v>
      </c>
      <c r="Q49" s="267">
        <v>1141981770.03</v>
      </c>
      <c r="R49" s="267">
        <v>1498260528.2613375</v>
      </c>
      <c r="S49" s="267">
        <f>R49*$S$51/$R$51</f>
        <v>1455928261.6826494</v>
      </c>
      <c r="T49" s="347">
        <f t="shared" si="6"/>
        <v>2.8254276062263214E-2</v>
      </c>
      <c r="U49" s="347">
        <v>0</v>
      </c>
      <c r="V49" s="266">
        <f t="shared" si="7"/>
        <v>8865.4469127889788</v>
      </c>
      <c r="W49" s="267">
        <f t="shared" si="21"/>
        <v>356728.69720508036</v>
      </c>
      <c r="X49" s="267">
        <f t="shared" si="22"/>
        <v>8614.960128299701</v>
      </c>
      <c r="Y49" s="268">
        <f t="shared" si="23"/>
        <v>346649.58611491654</v>
      </c>
      <c r="Z49" s="266">
        <f t="shared" si="8"/>
        <v>492.52482848827663</v>
      </c>
      <c r="AA49" s="267">
        <f t="shared" si="3"/>
        <v>19818.260955837799</v>
      </c>
      <c r="AB49" s="267">
        <f t="shared" si="24"/>
        <v>478.60889601665008</v>
      </c>
      <c r="AC49" s="267">
        <f t="shared" si="25"/>
        <v>19258.310339717587</v>
      </c>
      <c r="AD49" s="328">
        <v>18</v>
      </c>
      <c r="AE49" s="302"/>
      <c r="AF49" s="28"/>
      <c r="AG49" s="49"/>
      <c r="AH49" s="46"/>
      <c r="AI49" s="47" t="s">
        <v>67</v>
      </c>
    </row>
    <row r="50" spans="1:35" s="5" customFormat="1" ht="16.5" customHeight="1" thickBot="1">
      <c r="A50" s="422" t="s">
        <v>1097</v>
      </c>
      <c r="B50" s="540">
        <f>$B$51</f>
        <v>42826</v>
      </c>
      <c r="C50" s="45">
        <f>$C$51</f>
        <v>44560</v>
      </c>
      <c r="D50" s="45" t="str">
        <f>$D$51</f>
        <v>Commercial</v>
      </c>
      <c r="E50" s="45" t="str">
        <f t="shared" si="28"/>
        <v>Offices &amp; Mall</v>
      </c>
      <c r="F50" s="45" t="str">
        <f t="shared" si="28"/>
        <v>Turn Key</v>
      </c>
      <c r="G50" s="45" t="str">
        <f>$G$51</f>
        <v>Army Forces</v>
      </c>
      <c r="H50" s="250" t="str">
        <f t="shared" si="29"/>
        <v>Eng Wael Ragabi</v>
      </c>
      <c r="I50" s="250" t="str">
        <f t="shared" si="29"/>
        <v>Eng. Mohamed Ashry</v>
      </c>
      <c r="J50" s="250" t="str">
        <f t="shared" si="29"/>
        <v>New Capital</v>
      </c>
      <c r="K50" s="250" t="str">
        <f t="shared" si="29"/>
        <v>D</v>
      </c>
      <c r="L50" s="250" t="str">
        <f t="shared" si="29"/>
        <v>ARMY</v>
      </c>
      <c r="M50" s="47" t="s">
        <v>122</v>
      </c>
      <c r="N50" s="376">
        <v>4200</v>
      </c>
      <c r="O50" s="380">
        <v>169000</v>
      </c>
      <c r="P50" s="383" t="s">
        <v>237</v>
      </c>
      <c r="Q50" s="267">
        <v>48611344.369999997</v>
      </c>
      <c r="R50" s="267">
        <v>63579837.64735809</v>
      </c>
      <c r="S50" s="267">
        <f>R50*$S$51/$R$51</f>
        <v>61783435.36247576</v>
      </c>
      <c r="T50" s="347">
        <f t="shared" si="6"/>
        <v>2.8254276062263186E-2</v>
      </c>
      <c r="U50" s="347">
        <v>0</v>
      </c>
      <c r="V50" s="266">
        <f t="shared" si="7"/>
        <v>376.2120570849591</v>
      </c>
      <c r="W50" s="267">
        <f t="shared" si="21"/>
        <v>15138.056582704306</v>
      </c>
      <c r="X50" s="267">
        <f t="shared" si="22"/>
        <v>365.58245776612875</v>
      </c>
      <c r="Y50" s="268">
        <f t="shared" si="23"/>
        <v>14710.341752970418</v>
      </c>
      <c r="Z50" s="266">
        <f t="shared" si="8"/>
        <v>20.900669838053282</v>
      </c>
      <c r="AA50" s="267">
        <f t="shared" si="3"/>
        <v>841.00314348357256</v>
      </c>
      <c r="AB50" s="267">
        <f t="shared" si="24"/>
        <v>20.310136542562709</v>
      </c>
      <c r="AC50" s="267">
        <f t="shared" si="25"/>
        <v>817.24120849835663</v>
      </c>
      <c r="AD50" s="328">
        <v>18</v>
      </c>
      <c r="AE50" s="303"/>
      <c r="AF50" s="29"/>
      <c r="AG50" s="49"/>
      <c r="AH50" s="46"/>
      <c r="AI50" s="47" t="s">
        <v>67</v>
      </c>
    </row>
    <row r="51" spans="1:35" s="5" customFormat="1" ht="16.5" customHeight="1" thickBot="1">
      <c r="A51" s="428" t="s">
        <v>1098</v>
      </c>
      <c r="B51" s="541">
        <f>VLOOKUP(A51,'03-Time'!A:D,2,FALSE)</f>
        <v>42826</v>
      </c>
      <c r="C51" s="124">
        <f>VLOOKUP('02-Metrics'!A51,'03-Time'!A:D,4,FALSE)</f>
        <v>44560</v>
      </c>
      <c r="D51" s="124" t="str">
        <f>VLOOKUP(A51,'00-Datum'!A:B,2,FALSE)</f>
        <v>Commercial</v>
      </c>
      <c r="E51" s="124" t="str">
        <f>VLOOKUP(A51,'00-Datum'!A:C,3,FALSE)</f>
        <v>Offices &amp; Mall</v>
      </c>
      <c r="F51" s="124" t="str">
        <f>VLOOKUP(A51,'00-Datum'!A:D,4,FALSE)</f>
        <v>Turn Key</v>
      </c>
      <c r="G51" s="124" t="str">
        <f>VLOOKUP(A51,'00-Datum'!A:E,5,FALSE)</f>
        <v>Army Forces</v>
      </c>
      <c r="H51" s="251" t="str">
        <f>VLOOKUP(A51,'00-Datum'!A:F,6,FALSE)</f>
        <v>Eng Wael Ragabi</v>
      </c>
      <c r="I51" s="251" t="str">
        <f>VLOOKUP(A51,'00-Datum'!A:G,7,FALSE)</f>
        <v>Eng. Mohamed Ashry</v>
      </c>
      <c r="J51" s="251" t="str">
        <f>VLOOKUP(A51,'00-Datum'!A:H,8,FALSE)</f>
        <v>New Capital</v>
      </c>
      <c r="K51" s="251" t="str">
        <f>VLOOKUP(A51,'00-Datum'!A:I,9,FALSE)</f>
        <v>D</v>
      </c>
      <c r="L51" s="251" t="str">
        <f>VLOOKUP(A51,'00-Datum'!A:J,10,FALSE)</f>
        <v>ARMY</v>
      </c>
      <c r="M51" s="124" t="str">
        <f>M50</f>
        <v>People Served</v>
      </c>
      <c r="N51" s="377">
        <f>N50</f>
        <v>4200</v>
      </c>
      <c r="O51" s="261">
        <f>O47</f>
        <v>169000</v>
      </c>
      <c r="P51" s="337" t="s">
        <v>217</v>
      </c>
      <c r="Q51" s="270">
        <f>SUM(Q47:Q50)</f>
        <v>2083664645.8799999</v>
      </c>
      <c r="R51" s="270">
        <v>2740570200</v>
      </c>
      <c r="S51" s="270">
        <v>2663137373.0011883</v>
      </c>
      <c r="T51" s="348">
        <f t="shared" si="6"/>
        <v>2.8254276062263144E-2</v>
      </c>
      <c r="U51" s="360">
        <f>_xlfn.MINIFS('Cash In-Month'!I:I,'Cash In-Month'!A:A,'02-Metrics'!A51)</f>
        <v>-9.9729749670342325E-4</v>
      </c>
      <c r="V51" s="269">
        <f t="shared" si="7"/>
        <v>16216.391715976331</v>
      </c>
      <c r="W51" s="270">
        <f t="shared" si="21"/>
        <v>652516.71428571432</v>
      </c>
      <c r="X51" s="270">
        <f t="shared" si="22"/>
        <v>15758.209307699339</v>
      </c>
      <c r="Y51" s="271">
        <f t="shared" si="23"/>
        <v>634080.32690504484</v>
      </c>
      <c r="Z51" s="269">
        <f t="shared" si="8"/>
        <v>900.91065088757398</v>
      </c>
      <c r="AA51" s="270">
        <f t="shared" si="3"/>
        <v>36250.928571428572</v>
      </c>
      <c r="AB51" s="270">
        <f t="shared" si="24"/>
        <v>875.45607264996329</v>
      </c>
      <c r="AC51" s="270">
        <f t="shared" si="25"/>
        <v>35226.684828058045</v>
      </c>
      <c r="AD51" s="325">
        <f>AD50</f>
        <v>18</v>
      </c>
      <c r="AE51" s="308"/>
      <c r="AF51" s="122"/>
      <c r="AG51" s="127"/>
      <c r="AH51" s="124"/>
      <c r="AI51" s="124" t="str">
        <f>AI50</f>
        <v>Building</v>
      </c>
    </row>
    <row r="52" spans="1:35" s="5" customFormat="1" ht="16.5" customHeight="1" thickBot="1">
      <c r="A52" s="399" t="s">
        <v>1099</v>
      </c>
      <c r="B52" s="537">
        <f>VLOOKUP(A52,'03-Time'!A:D,2,FALSE)</f>
        <v>42917</v>
      </c>
      <c r="C52" s="57">
        <f>VLOOKUP('02-Metrics'!A52,'03-Time'!A:D,4,FALSE)</f>
        <v>43525</v>
      </c>
      <c r="D52" s="57" t="str">
        <f>VLOOKUP(A52,'00-Datum'!A:B,2,FALSE)</f>
        <v>Industrial</v>
      </c>
      <c r="E52" s="57" t="str">
        <f>VLOOKUP(A52,'00-Datum'!A:C,3,FALSE)</f>
        <v>Power Plant</v>
      </c>
      <c r="F52" s="57" t="str">
        <f>VLOOKUP(A52,'00-Datum'!A:D,4,FALSE)</f>
        <v>Turn Key</v>
      </c>
      <c r="G52" s="57" t="str">
        <f>VLOOKUP(A52,'00-Datum'!A:E,5,FALSE)</f>
        <v>EETC</v>
      </c>
      <c r="H52" s="248" t="str">
        <f>VLOOKUP(A52,'00-Datum'!A:F,6,FALSE)</f>
        <v>Eng Mohamed Abd El Fatah</v>
      </c>
      <c r="I52" s="248" t="str">
        <f>VLOOKUP(A52,'00-Datum'!A:G,7,FALSE)</f>
        <v>Eng. Omar Sobhy</v>
      </c>
      <c r="J52" s="248" t="str">
        <f>VLOOKUP(A52,'00-Datum'!A:H,8,FALSE)</f>
        <v>Benisuef</v>
      </c>
      <c r="K52" s="248" t="str">
        <f>VLOOKUP(A52,'00-Datum'!A:I,9,FALSE)</f>
        <v>S</v>
      </c>
      <c r="L52" s="248" t="str">
        <f>VLOOKUP(A52,'00-Datum'!A:J,10,FALSE)</f>
        <v>Public</v>
      </c>
      <c r="M52" s="58" t="s">
        <v>116</v>
      </c>
      <c r="N52" s="406">
        <v>220</v>
      </c>
      <c r="O52" s="438">
        <v>29643</v>
      </c>
      <c r="P52" s="281" t="s">
        <v>196</v>
      </c>
      <c r="Q52" s="60">
        <v>120712211</v>
      </c>
      <c r="R52" s="60">
        <v>120712211</v>
      </c>
      <c r="S52" s="60">
        <v>101105076</v>
      </c>
      <c r="T52" s="353">
        <f t="shared" si="6"/>
        <v>0.16242876207445162</v>
      </c>
      <c r="U52" s="360">
        <f>_xlfn.MINIFS('Cash In-Month'!I:I,'Cash In-Month'!A:A,'02-Metrics'!A52)</f>
        <v>-3.8682128355680558E-2</v>
      </c>
      <c r="V52" s="281">
        <f t="shared" si="7"/>
        <v>4072.1995412070305</v>
      </c>
      <c r="W52" s="60">
        <f t="shared" si="21"/>
        <v>548691.86818181816</v>
      </c>
      <c r="X52" s="60">
        <f t="shared" si="22"/>
        <v>3410.7572108086224</v>
      </c>
      <c r="Y52" s="282">
        <f t="shared" si="23"/>
        <v>459568.52727272728</v>
      </c>
      <c r="Z52" s="281">
        <f t="shared" si="8"/>
        <v>225.60662278155291</v>
      </c>
      <c r="AA52" s="60">
        <f t="shared" si="3"/>
        <v>30398.441450516242</v>
      </c>
      <c r="AB52" s="60">
        <f t="shared" si="24"/>
        <v>188.96161832734748</v>
      </c>
      <c r="AC52" s="60">
        <f t="shared" si="25"/>
        <v>25460.860236716191</v>
      </c>
      <c r="AD52" s="61">
        <v>18.05</v>
      </c>
      <c r="AE52" s="310"/>
      <c r="AF52" s="34"/>
      <c r="AG52" s="59"/>
      <c r="AH52" s="55" t="s">
        <v>154</v>
      </c>
      <c r="AI52" s="58" t="s">
        <v>67</v>
      </c>
    </row>
    <row r="53" spans="1:35" s="5" customFormat="1" ht="16.5" customHeight="1">
      <c r="A53" s="82" t="s">
        <v>1100</v>
      </c>
      <c r="B53" s="539">
        <f>$B$57</f>
        <v>42887</v>
      </c>
      <c r="C53" s="41">
        <f>$C$57</f>
        <v>44195</v>
      </c>
      <c r="D53" s="41" t="str">
        <f>$D$57</f>
        <v>Commercial</v>
      </c>
      <c r="E53" s="41" t="str">
        <f>$E$57</f>
        <v>Offices &amp; Mall</v>
      </c>
      <c r="F53" s="41" t="str">
        <f>$F$57</f>
        <v>Turn Key</v>
      </c>
      <c r="G53" s="41" t="str">
        <f>$G$57</f>
        <v>Al Babtain Group</v>
      </c>
      <c r="H53" s="249" t="str">
        <f>H$57</f>
        <v>Eng Ashraf Abd El Satar</v>
      </c>
      <c r="I53" s="249" t="str">
        <f>I$57</f>
        <v>Eng. Mohamed Fawzy</v>
      </c>
      <c r="J53" s="249" t="str">
        <f>J$57</f>
        <v>6th of October</v>
      </c>
      <c r="K53" s="249" t="str">
        <f>K$57</f>
        <v>S</v>
      </c>
      <c r="L53" s="249" t="str">
        <f>L$57</f>
        <v>Private</v>
      </c>
      <c r="M53" s="43" t="s">
        <v>114</v>
      </c>
      <c r="N53" s="374">
        <v>95</v>
      </c>
      <c r="O53" s="375">
        <v>25379</v>
      </c>
      <c r="P53" s="335" t="s">
        <v>66</v>
      </c>
      <c r="Q53" s="119">
        <v>124972783</v>
      </c>
      <c r="R53" s="119">
        <f>Q53*$R$57/$Q$57</f>
        <v>191239789.85484827</v>
      </c>
      <c r="S53" s="119">
        <f>R53*$S$57/$R$57</f>
        <v>182423510.98476791</v>
      </c>
      <c r="T53" s="346">
        <f t="shared" si="6"/>
        <v>4.6100651317238645E-2</v>
      </c>
      <c r="U53" s="346">
        <v>0</v>
      </c>
      <c r="V53" s="264">
        <f t="shared" si="7"/>
        <v>7535.3556032486804</v>
      </c>
      <c r="W53" s="119">
        <f t="shared" si="21"/>
        <v>2013050.4195247185</v>
      </c>
      <c r="X53" s="119">
        <f t="shared" si="22"/>
        <v>7187.9708020319131</v>
      </c>
      <c r="Y53" s="265">
        <f t="shared" si="23"/>
        <v>1920247.4840501887</v>
      </c>
      <c r="Z53" s="264">
        <f t="shared" si="8"/>
        <v>416.31798912976132</v>
      </c>
      <c r="AA53" s="119">
        <f t="shared" si="3"/>
        <v>111218.25522236014</v>
      </c>
      <c r="AB53" s="119">
        <f t="shared" si="24"/>
        <v>397.12545867579627</v>
      </c>
      <c r="AC53" s="119">
        <f t="shared" si="25"/>
        <v>106091.02121824246</v>
      </c>
      <c r="AD53" s="132">
        <v>18.100000000000001</v>
      </c>
      <c r="AE53" s="301"/>
      <c r="AF53" s="27"/>
      <c r="AG53" s="44"/>
      <c r="AH53" s="42" t="s">
        <v>27</v>
      </c>
      <c r="AI53" s="43" t="s">
        <v>67</v>
      </c>
    </row>
    <row r="54" spans="1:35" s="5" customFormat="1" ht="16.5" customHeight="1">
      <c r="A54" s="422" t="s">
        <v>1101</v>
      </c>
      <c r="B54" s="540">
        <f>$B$57</f>
        <v>42887</v>
      </c>
      <c r="C54" s="45">
        <f>$C$57</f>
        <v>44195</v>
      </c>
      <c r="D54" s="45" t="str">
        <f>$D$57</f>
        <v>Commercial</v>
      </c>
      <c r="E54" s="45" t="str">
        <f>$E$57</f>
        <v>Offices &amp; Mall</v>
      </c>
      <c r="F54" s="45" t="str">
        <f>$F$57</f>
        <v>Turn Key</v>
      </c>
      <c r="G54" s="45" t="str">
        <f>$G$57</f>
        <v>Al Babtain Group</v>
      </c>
      <c r="H54" s="250" t="str">
        <f t="shared" ref="H54:L56" si="30">H$57</f>
        <v>Eng Ashraf Abd El Satar</v>
      </c>
      <c r="I54" s="250" t="str">
        <f t="shared" si="30"/>
        <v>Eng. Mohamed Fawzy</v>
      </c>
      <c r="J54" s="250" t="str">
        <f t="shared" si="30"/>
        <v>6th of October</v>
      </c>
      <c r="K54" s="250" t="str">
        <f t="shared" si="30"/>
        <v>S</v>
      </c>
      <c r="L54" s="250" t="str">
        <f t="shared" si="30"/>
        <v>Private</v>
      </c>
      <c r="M54" s="47" t="s">
        <v>114</v>
      </c>
      <c r="N54" s="376">
        <v>95</v>
      </c>
      <c r="O54" s="380">
        <v>25379</v>
      </c>
      <c r="P54" s="336" t="s">
        <v>70</v>
      </c>
      <c r="Q54" s="267">
        <v>65302785</v>
      </c>
      <c r="R54" s="267">
        <f>Q54*$R$57/$Q$57</f>
        <v>99929685.332656309</v>
      </c>
      <c r="S54" s="267">
        <f>R54*$S$57/$R$57</f>
        <v>95322861.752894148</v>
      </c>
      <c r="T54" s="347">
        <f t="shared" si="6"/>
        <v>4.6100651317238596E-2</v>
      </c>
      <c r="U54" s="347">
        <v>0</v>
      </c>
      <c r="V54" s="266">
        <f t="shared" si="7"/>
        <v>3937.4949892689351</v>
      </c>
      <c r="W54" s="267">
        <f t="shared" si="21"/>
        <v>1051891.424554277</v>
      </c>
      <c r="X54" s="267">
        <f t="shared" si="22"/>
        <v>3755.9739057052739</v>
      </c>
      <c r="Y54" s="268">
        <f t="shared" si="23"/>
        <v>1003398.5447673068</v>
      </c>
      <c r="Z54" s="266">
        <f t="shared" si="8"/>
        <v>217.54115962811795</v>
      </c>
      <c r="AA54" s="267">
        <f t="shared" si="3"/>
        <v>58115.548317915847</v>
      </c>
      <c r="AB54" s="267">
        <f t="shared" si="24"/>
        <v>207.51237048095433</v>
      </c>
      <c r="AC54" s="267">
        <f t="shared" si="25"/>
        <v>55436.383688801478</v>
      </c>
      <c r="AD54" s="328">
        <v>18.100000000000001</v>
      </c>
      <c r="AE54" s="302"/>
      <c r="AF54" s="28"/>
      <c r="AG54" s="49"/>
      <c r="AH54" s="46" t="s">
        <v>27</v>
      </c>
      <c r="AI54" s="47" t="s">
        <v>67</v>
      </c>
    </row>
    <row r="55" spans="1:35" s="5" customFormat="1" ht="16.5" customHeight="1">
      <c r="A55" s="422" t="s">
        <v>1102</v>
      </c>
      <c r="B55" s="540">
        <f>$B$57</f>
        <v>42887</v>
      </c>
      <c r="C55" s="45">
        <f>$C$57</f>
        <v>44195</v>
      </c>
      <c r="D55" s="45" t="str">
        <f>$D$57</f>
        <v>Commercial</v>
      </c>
      <c r="E55" s="45" t="str">
        <f>$E$57</f>
        <v>Offices &amp; Mall</v>
      </c>
      <c r="F55" s="45" t="str">
        <f>$F$57</f>
        <v>Turn Key</v>
      </c>
      <c r="G55" s="45" t="str">
        <f>$G$57</f>
        <v>Al Babtain Group</v>
      </c>
      <c r="H55" s="250" t="str">
        <f t="shared" si="30"/>
        <v>Eng Ashraf Abd El Satar</v>
      </c>
      <c r="I55" s="250" t="str">
        <f t="shared" si="30"/>
        <v>Eng. Mohamed Fawzy</v>
      </c>
      <c r="J55" s="250" t="str">
        <f t="shared" si="30"/>
        <v>6th of October</v>
      </c>
      <c r="K55" s="250" t="str">
        <f t="shared" si="30"/>
        <v>S</v>
      </c>
      <c r="L55" s="250" t="str">
        <f t="shared" si="30"/>
        <v>Private</v>
      </c>
      <c r="M55" s="47" t="s">
        <v>114</v>
      </c>
      <c r="N55" s="376">
        <v>95</v>
      </c>
      <c r="O55" s="380">
        <v>25379</v>
      </c>
      <c r="P55" s="336" t="s">
        <v>71</v>
      </c>
      <c r="Q55" s="267">
        <v>138661374</v>
      </c>
      <c r="R55" s="267">
        <f>Q55*$R$57/$Q$57</f>
        <v>212186776.89801085</v>
      </c>
      <c r="S55" s="267">
        <f>R55*$S$57/$R$57</f>
        <v>202404828.28210694</v>
      </c>
      <c r="T55" s="347">
        <f t="shared" si="6"/>
        <v>4.6100651317238679E-2</v>
      </c>
      <c r="U55" s="347">
        <v>0</v>
      </c>
      <c r="V55" s="266">
        <f t="shared" si="7"/>
        <v>8360.7225224796421</v>
      </c>
      <c r="W55" s="267">
        <f t="shared" si="21"/>
        <v>2233545.0199790616</v>
      </c>
      <c r="X55" s="267">
        <f t="shared" si="22"/>
        <v>7975.2877687106247</v>
      </c>
      <c r="Y55" s="268">
        <f t="shared" si="23"/>
        <v>2130577.1398116518</v>
      </c>
      <c r="Z55" s="266">
        <f t="shared" si="8"/>
        <v>461.91837140771497</v>
      </c>
      <c r="AA55" s="267">
        <f t="shared" si="3"/>
        <v>123400.27734690947</v>
      </c>
      <c r="AB55" s="267">
        <f t="shared" si="24"/>
        <v>440.62363363042124</v>
      </c>
      <c r="AC55" s="267">
        <f t="shared" si="25"/>
        <v>117711.44418848904</v>
      </c>
      <c r="AD55" s="328">
        <v>18.100000000000001</v>
      </c>
      <c r="AE55" s="302"/>
      <c r="AF55" s="28"/>
      <c r="AG55" s="49"/>
      <c r="AH55" s="46" t="s">
        <v>27</v>
      </c>
      <c r="AI55" s="47" t="s">
        <v>67</v>
      </c>
    </row>
    <row r="56" spans="1:35" s="5" customFormat="1" ht="16.5" customHeight="1" thickBot="1">
      <c r="A56" s="422" t="s">
        <v>1103</v>
      </c>
      <c r="B56" s="540">
        <f>$B$57</f>
        <v>42887</v>
      </c>
      <c r="C56" s="45">
        <f>$C$57</f>
        <v>44195</v>
      </c>
      <c r="D56" s="45" t="str">
        <f>$D$57</f>
        <v>Commercial</v>
      </c>
      <c r="E56" s="45" t="str">
        <f>$E$57</f>
        <v>Offices &amp; Mall</v>
      </c>
      <c r="F56" s="45" t="str">
        <f>$F$57</f>
        <v>Turn Key</v>
      </c>
      <c r="G56" s="45" t="str">
        <f>$G$57</f>
        <v>Al Babtain Group</v>
      </c>
      <c r="H56" s="250" t="str">
        <f t="shared" si="30"/>
        <v>Eng Ashraf Abd El Satar</v>
      </c>
      <c r="I56" s="250" t="str">
        <f t="shared" si="30"/>
        <v>Eng. Mohamed Fawzy</v>
      </c>
      <c r="J56" s="250" t="str">
        <f t="shared" si="30"/>
        <v>6th of October</v>
      </c>
      <c r="K56" s="250" t="str">
        <f t="shared" si="30"/>
        <v>S</v>
      </c>
      <c r="L56" s="250" t="str">
        <f t="shared" si="30"/>
        <v>Private</v>
      </c>
      <c r="M56" s="47" t="s">
        <v>114</v>
      </c>
      <c r="N56" s="376">
        <v>95</v>
      </c>
      <c r="O56" s="380">
        <v>125000</v>
      </c>
      <c r="P56" s="383" t="s">
        <v>237</v>
      </c>
      <c r="Q56" s="267">
        <v>15475605</v>
      </c>
      <c r="R56" s="267">
        <f>Q56*$R$57/$Q$57</f>
        <v>23681567.914484546</v>
      </c>
      <c r="S56" s="267">
        <f>R56*$S$57/$R$57</f>
        <v>22589832.209413391</v>
      </c>
      <c r="T56" s="347">
        <f t="shared" si="6"/>
        <v>4.6100651317238499E-2</v>
      </c>
      <c r="U56" s="347">
        <v>0</v>
      </c>
      <c r="V56" s="266">
        <f t="shared" si="7"/>
        <v>189.45254331587637</v>
      </c>
      <c r="W56" s="267">
        <f t="shared" si="21"/>
        <v>249279.66225773207</v>
      </c>
      <c r="X56" s="267">
        <f t="shared" si="22"/>
        <v>180.71865767530713</v>
      </c>
      <c r="Y56" s="268">
        <f t="shared" si="23"/>
        <v>237787.70746750938</v>
      </c>
      <c r="Z56" s="266">
        <f t="shared" si="8"/>
        <v>10.466991343418583</v>
      </c>
      <c r="AA56" s="267">
        <f t="shared" si="3"/>
        <v>13772.357030813926</v>
      </c>
      <c r="AB56" s="267">
        <f t="shared" si="24"/>
        <v>9.984456225155089</v>
      </c>
      <c r="AC56" s="267">
        <f t="shared" si="25"/>
        <v>13137.442401519855</v>
      </c>
      <c r="AD56" s="328">
        <v>18.100000000000001</v>
      </c>
      <c r="AE56" s="303"/>
      <c r="AF56" s="29"/>
      <c r="AG56" s="49"/>
      <c r="AH56" s="46" t="s">
        <v>27</v>
      </c>
      <c r="AI56" s="47" t="s">
        <v>67</v>
      </c>
    </row>
    <row r="57" spans="1:35" s="5" customFormat="1" ht="16.5" customHeight="1" thickBot="1">
      <c r="A57" s="513" t="s">
        <v>12</v>
      </c>
      <c r="B57" s="548">
        <f>VLOOKUP(A57,'03-Time'!A:D,2,FALSE)</f>
        <v>42887</v>
      </c>
      <c r="C57" s="157">
        <f>VLOOKUP('02-Metrics'!A57,'03-Time'!A:D,4,FALSE)</f>
        <v>44195</v>
      </c>
      <c r="D57" s="157" t="str">
        <f>VLOOKUP(A57,'00-Datum'!A:B,2,FALSE)</f>
        <v>Commercial</v>
      </c>
      <c r="E57" s="157" t="str">
        <f>VLOOKUP(A57,'00-Datum'!A:C,3,FALSE)</f>
        <v>Offices &amp; Mall</v>
      </c>
      <c r="F57" s="157" t="str">
        <f>VLOOKUP(A57,'00-Datum'!A:D,4,FALSE)</f>
        <v>Turn Key</v>
      </c>
      <c r="G57" s="157" t="str">
        <f>VLOOKUP(A57,'00-Datum'!A:E,5,FALSE)</f>
        <v>Al Babtain Group</v>
      </c>
      <c r="H57" s="258" t="str">
        <f>VLOOKUP(A57,'00-Datum'!A:F,6,FALSE)</f>
        <v>Eng Ashraf Abd El Satar</v>
      </c>
      <c r="I57" s="258" t="str">
        <f>VLOOKUP(A57,'00-Datum'!A:G,7,FALSE)</f>
        <v>Eng. Mohamed Fawzy</v>
      </c>
      <c r="J57" s="258" t="str">
        <f>VLOOKUP(A57,'00-Datum'!A:H,8,FALSE)</f>
        <v>6th of October</v>
      </c>
      <c r="K57" s="258" t="str">
        <f>VLOOKUP(A57,'00-Datum'!A:I,9,FALSE)</f>
        <v>S</v>
      </c>
      <c r="L57" s="258" t="str">
        <f>VLOOKUP(A57,'00-Datum'!A:J,10,FALSE)</f>
        <v>Private</v>
      </c>
      <c r="M57" s="157" t="str">
        <f>M56</f>
        <v>No of Shops</v>
      </c>
      <c r="N57" s="384">
        <f>N56</f>
        <v>95</v>
      </c>
      <c r="O57" s="260">
        <f>O53</f>
        <v>25379</v>
      </c>
      <c r="P57" s="342" t="s">
        <v>217</v>
      </c>
      <c r="Q57" s="293">
        <f>SUM(Q53:Q56)</f>
        <v>344412547</v>
      </c>
      <c r="R57" s="293">
        <v>527037820</v>
      </c>
      <c r="S57" s="293">
        <v>502741033.22918242</v>
      </c>
      <c r="T57" s="358">
        <f t="shared" si="6"/>
        <v>4.6100651317238631E-2</v>
      </c>
      <c r="U57" s="360">
        <f>_xlfn.MINIFS('Cash In-Month'!I:I,'Cash In-Month'!A:A,'02-Metrics'!A57)</f>
        <v>-4.1477099309495472E-6</v>
      </c>
      <c r="V57" s="292">
        <f t="shared" si="7"/>
        <v>20766.689782891368</v>
      </c>
      <c r="W57" s="293">
        <f t="shared" si="21"/>
        <v>5547766.5263157897</v>
      </c>
      <c r="X57" s="293">
        <f t="shared" si="22"/>
        <v>19809.331858197031</v>
      </c>
      <c r="Y57" s="294">
        <f t="shared" si="23"/>
        <v>5292010.8760966575</v>
      </c>
      <c r="Z57" s="292">
        <f t="shared" si="8"/>
        <v>1147.3309272315671</v>
      </c>
      <c r="AA57" s="293">
        <f t="shared" si="3"/>
        <v>306506.4379179994</v>
      </c>
      <c r="AB57" s="293">
        <f t="shared" si="24"/>
        <v>1094.4382242097806</v>
      </c>
      <c r="AC57" s="293">
        <f t="shared" si="25"/>
        <v>292376.29149705288</v>
      </c>
      <c r="AD57" s="329">
        <f>AD56</f>
        <v>18.100000000000001</v>
      </c>
      <c r="AE57" s="308"/>
      <c r="AF57" s="122"/>
      <c r="AG57" s="127"/>
      <c r="AH57" s="157" t="str">
        <f>AH55</f>
        <v>Commercial</v>
      </c>
      <c r="AI57" s="157" t="str">
        <f>AI56</f>
        <v>Building</v>
      </c>
    </row>
    <row r="58" spans="1:35" s="5" customFormat="1" ht="16.5" customHeight="1" thickBot="1">
      <c r="A58" s="523" t="s">
        <v>1104</v>
      </c>
      <c r="B58" s="549">
        <f>$B$57</f>
        <v>42887</v>
      </c>
      <c r="C58" s="152">
        <f>$C$57</f>
        <v>44195</v>
      </c>
      <c r="D58" s="152" t="str">
        <f t="shared" ref="D58:L58" si="31">D57</f>
        <v>Commercial</v>
      </c>
      <c r="E58" s="152" t="str">
        <f t="shared" si="31"/>
        <v>Offices &amp; Mall</v>
      </c>
      <c r="F58" s="152" t="str">
        <f t="shared" si="31"/>
        <v>Turn Key</v>
      </c>
      <c r="G58" s="152" t="str">
        <f t="shared" si="31"/>
        <v>Al Babtain Group</v>
      </c>
      <c r="H58" s="254" t="str">
        <f t="shared" si="31"/>
        <v>Eng Ashraf Abd El Satar</v>
      </c>
      <c r="I58" s="254" t="str">
        <f t="shared" si="31"/>
        <v>Eng. Mohamed Fawzy</v>
      </c>
      <c r="J58" s="254" t="str">
        <f t="shared" si="31"/>
        <v>6th of October</v>
      </c>
      <c r="K58" s="254" t="str">
        <f t="shared" si="31"/>
        <v>S</v>
      </c>
      <c r="L58" s="254" t="str">
        <f t="shared" si="31"/>
        <v>Private</v>
      </c>
      <c r="M58" s="154" t="str">
        <f>M62</f>
        <v>Storage Capacity</v>
      </c>
      <c r="N58" s="385">
        <f>N62</f>
        <v>45000</v>
      </c>
      <c r="O58" s="386">
        <f>O60</f>
        <v>13000</v>
      </c>
      <c r="P58" s="387" t="s">
        <v>217</v>
      </c>
      <c r="Q58" s="277">
        <f>SUM(Q60:Q62)</f>
        <v>97038375.908952206</v>
      </c>
      <c r="R58" s="277">
        <v>98230405</v>
      </c>
      <c r="S58" s="277">
        <v>85595093</v>
      </c>
      <c r="T58" s="351">
        <f t="shared" si="6"/>
        <v>0.12862933833979409</v>
      </c>
      <c r="U58" s="351">
        <v>0</v>
      </c>
      <c r="V58" s="276">
        <f t="shared" si="7"/>
        <v>7556.1850000000004</v>
      </c>
      <c r="W58" s="277">
        <f t="shared" si="21"/>
        <v>2182.8978888888887</v>
      </c>
      <c r="X58" s="277">
        <f t="shared" si="22"/>
        <v>6584.2379230769229</v>
      </c>
      <c r="Y58" s="278">
        <f t="shared" si="23"/>
        <v>1902.1131777777778</v>
      </c>
      <c r="Z58" s="276">
        <f t="shared" si="8"/>
        <v>418.62520775623267</v>
      </c>
      <c r="AA58" s="277">
        <f t="shared" si="3"/>
        <v>120.93617112957831</v>
      </c>
      <c r="AB58" s="277">
        <f t="shared" si="24"/>
        <v>364.77772427018959</v>
      </c>
      <c r="AC58" s="277">
        <f t="shared" si="25"/>
        <v>105.38023145583256</v>
      </c>
      <c r="AD58" s="330">
        <f>AD62</f>
        <v>18.05</v>
      </c>
      <c r="AE58" s="308"/>
      <c r="AF58" s="122"/>
      <c r="AG58" s="171">
        <f>AG60</f>
        <v>8000</v>
      </c>
      <c r="AH58" s="153" t="str">
        <f>AH61</f>
        <v>Commercial</v>
      </c>
      <c r="AI58" s="154" t="str">
        <f>AI62</f>
        <v>Building</v>
      </c>
    </row>
    <row r="59" spans="1:35" s="5" customFormat="1" ht="16.5" customHeight="1" thickBot="1">
      <c r="A59" s="399" t="s">
        <v>1105</v>
      </c>
      <c r="B59" s="537">
        <f>VLOOKUP(A59,'03-Time'!A:D,2,FALSE)</f>
        <v>43220</v>
      </c>
      <c r="C59" s="57">
        <f>VLOOKUP('02-Metrics'!A59,'03-Time'!A:D,4,FALSE)</f>
        <v>43311</v>
      </c>
      <c r="D59" s="57" t="str">
        <f>VLOOKUP(A59,'00-Datum'!A:B,2,FALSE)</f>
        <v>Infrastructure</v>
      </c>
      <c r="E59" s="57" t="str">
        <f>VLOOKUP(A59,'00-Datum'!A:C,3,FALSE)</f>
        <v>L&amp;L</v>
      </c>
      <c r="F59" s="57" t="str">
        <f>VLOOKUP(A59,'00-Datum'!A:D,4,FALSE)</f>
        <v>Civil Works</v>
      </c>
      <c r="G59" s="57" t="str">
        <f>VLOOKUP(A59,'00-Datum'!A:E,5,FALSE)</f>
        <v>Army Forces</v>
      </c>
      <c r="H59" s="248" t="str">
        <f>VLOOKUP(A59,'00-Datum'!A:F,6,FALSE)</f>
        <v>Eng Adham Edward</v>
      </c>
      <c r="I59" s="248" t="str">
        <f>VLOOKUP(A59,'00-Datum'!A:G,7,FALSE)</f>
        <v>Eng.adham edward</v>
      </c>
      <c r="J59" s="248" t="str">
        <f>VLOOKUP(A59,'00-Datum'!A:H,8,FALSE)</f>
        <v>Cairo</v>
      </c>
      <c r="K59" s="248" t="str">
        <f>VLOOKUP(A59,'00-Datum'!A:I,9,FALSE)</f>
        <v>D</v>
      </c>
      <c r="L59" s="248" t="str">
        <f>VLOOKUP(A59,'00-Datum'!A:J,10,FALSE)</f>
        <v>ARMY</v>
      </c>
      <c r="M59" s="141" t="s">
        <v>193</v>
      </c>
      <c r="N59" s="142">
        <v>5000</v>
      </c>
      <c r="O59" s="101">
        <v>4000</v>
      </c>
      <c r="P59" s="420" t="s">
        <v>196</v>
      </c>
      <c r="Q59" s="56">
        <v>3865380</v>
      </c>
      <c r="R59" s="56">
        <v>3865380</v>
      </c>
      <c r="S59" s="56">
        <v>1461115</v>
      </c>
      <c r="T59" s="345">
        <f t="shared" si="6"/>
        <v>0.62199964815878384</v>
      </c>
      <c r="U59" s="360">
        <f>_xlfn.MINIFS('Cash In-Month'!I:I,'Cash In-Month'!A:A,'02-Metrics'!A59)</f>
        <v>-8.2916851642011916E-2</v>
      </c>
      <c r="V59" s="263">
        <f t="shared" si="7"/>
        <v>966.34500000000003</v>
      </c>
      <c r="W59" s="56">
        <f t="shared" si="21"/>
        <v>773.07600000000002</v>
      </c>
      <c r="X59" s="56">
        <f t="shared" si="22"/>
        <v>365.27875</v>
      </c>
      <c r="Y59" s="102">
        <f t="shared" si="23"/>
        <v>292.22300000000001</v>
      </c>
      <c r="Z59" s="263">
        <f t="shared" si="8"/>
        <v>54.781462585034014</v>
      </c>
      <c r="AA59" s="56">
        <f t="shared" si="3"/>
        <v>43.825170068027212</v>
      </c>
      <c r="AB59" s="56">
        <f t="shared" si="24"/>
        <v>20.707412131519273</v>
      </c>
      <c r="AC59" s="56">
        <f t="shared" si="25"/>
        <v>16.565929705215421</v>
      </c>
      <c r="AD59" s="80">
        <v>17.64</v>
      </c>
      <c r="AE59" s="315"/>
      <c r="AF59" s="161"/>
      <c r="AG59" s="101"/>
      <c r="AH59" s="99" t="s">
        <v>24</v>
      </c>
      <c r="AI59" s="173"/>
    </row>
    <row r="60" spans="1:35" s="5" customFormat="1" ht="16.5" customHeight="1">
      <c r="A60" s="115" t="s">
        <v>1301</v>
      </c>
      <c r="B60" s="539">
        <f>$B$63</f>
        <v>42935</v>
      </c>
      <c r="C60" s="41">
        <f>$C$63</f>
        <v>43636</v>
      </c>
      <c r="D60" s="85" t="str">
        <f>$D$63</f>
        <v>Industrial</v>
      </c>
      <c r="E60" s="85" t="str">
        <f>$E$63</f>
        <v>Factory</v>
      </c>
      <c r="F60" s="85" t="str">
        <f>F63</f>
        <v>Turn Key</v>
      </c>
      <c r="G60" s="85" t="str">
        <f>$G$63</f>
        <v xml:space="preserve">Sewedy </v>
      </c>
      <c r="H60" s="253" t="str">
        <f>H$63</f>
        <v>Eng Amir</v>
      </c>
      <c r="I60" s="253" t="str">
        <f>I$63</f>
        <v>Eng. Mohamed Fawzy</v>
      </c>
      <c r="J60" s="253" t="str">
        <f>J$63</f>
        <v>Cairo</v>
      </c>
      <c r="K60" s="253" t="str">
        <f>K$63</f>
        <v>D</v>
      </c>
      <c r="L60" s="253" t="str">
        <f>L$63</f>
        <v>Affiliates</v>
      </c>
      <c r="M60" s="172" t="s">
        <v>155</v>
      </c>
      <c r="N60" s="368">
        <v>45000</v>
      </c>
      <c r="O60" s="434">
        <v>13000</v>
      </c>
      <c r="P60" s="274" t="s">
        <v>66</v>
      </c>
      <c r="Q60" s="143">
        <v>32488963.872366801</v>
      </c>
      <c r="R60" s="143">
        <f>Q60*$R$58/$Q$58</f>
        <v>32888061.545953166</v>
      </c>
      <c r="S60" s="143">
        <f>R60*$S$58/$R$58</f>
        <v>28657691.950018786</v>
      </c>
      <c r="T60" s="350">
        <f t="shared" si="6"/>
        <v>0.12862933833979404</v>
      </c>
      <c r="U60" s="350">
        <v>0</v>
      </c>
      <c r="V60" s="274">
        <f t="shared" si="7"/>
        <v>2529.8508881502435</v>
      </c>
      <c r="W60" s="143">
        <f t="shared" si="21"/>
        <v>730.84581213229262</v>
      </c>
      <c r="X60" s="143">
        <f t="shared" si="22"/>
        <v>2204.4378423091375</v>
      </c>
      <c r="Y60" s="275">
        <f t="shared" si="23"/>
        <v>636.83759888930638</v>
      </c>
      <c r="Z60" s="274">
        <f t="shared" si="8"/>
        <v>140.15794394184175</v>
      </c>
      <c r="AA60" s="143">
        <f t="shared" si="3"/>
        <v>40.490072694309838</v>
      </c>
      <c r="AB60" s="143">
        <f t="shared" si="24"/>
        <v>122.1295203495367</v>
      </c>
      <c r="AC60" s="143">
        <f t="shared" si="25"/>
        <v>35.281861434310599</v>
      </c>
      <c r="AD60" s="135">
        <v>18.05</v>
      </c>
      <c r="AE60" s="317"/>
      <c r="AF60" s="7"/>
      <c r="AG60" s="88">
        <v>8000</v>
      </c>
      <c r="AH60" s="86" t="s">
        <v>27</v>
      </c>
      <c r="AI60" s="87" t="s">
        <v>67</v>
      </c>
    </row>
    <row r="61" spans="1:35" s="5" customFormat="1" ht="16.5" customHeight="1">
      <c r="A61" s="422" t="s">
        <v>1302</v>
      </c>
      <c r="B61" s="540">
        <f>$B$63</f>
        <v>42935</v>
      </c>
      <c r="C61" s="45">
        <f>$C$63</f>
        <v>43636</v>
      </c>
      <c r="D61" s="45" t="str">
        <f>$D$63</f>
        <v>Industrial</v>
      </c>
      <c r="E61" s="85" t="str">
        <f>$E$63</f>
        <v>Factory</v>
      </c>
      <c r="F61" s="85" t="str">
        <f>F63</f>
        <v>Turn Key</v>
      </c>
      <c r="G61" s="85" t="str">
        <f>$G$63</f>
        <v xml:space="preserve">Sewedy </v>
      </c>
      <c r="H61" s="253" t="str">
        <f t="shared" ref="H61:L62" si="32">H$63</f>
        <v>Eng Amir</v>
      </c>
      <c r="I61" s="253" t="str">
        <f t="shared" si="32"/>
        <v>Eng. Mohamed Fawzy</v>
      </c>
      <c r="J61" s="253" t="str">
        <f t="shared" si="32"/>
        <v>Cairo</v>
      </c>
      <c r="K61" s="253" t="str">
        <f t="shared" si="32"/>
        <v>D</v>
      </c>
      <c r="L61" s="253" t="str">
        <f t="shared" si="32"/>
        <v>Affiliates</v>
      </c>
      <c r="M61" s="134" t="s">
        <v>155</v>
      </c>
      <c r="N61" s="139">
        <v>45000</v>
      </c>
      <c r="O61" s="435">
        <v>13000</v>
      </c>
      <c r="P61" s="266" t="s">
        <v>70</v>
      </c>
      <c r="Q61" s="267">
        <v>15148223.758385399</v>
      </c>
      <c r="R61" s="267">
        <f>Q61*$R$58/$Q$58</f>
        <v>15334306.050350375</v>
      </c>
      <c r="S61" s="267">
        <f>R61*$S$58/$R$58</f>
        <v>13361864.409193905</v>
      </c>
      <c r="T61" s="347">
        <f t="shared" si="6"/>
        <v>0.12862933833979412</v>
      </c>
      <c r="U61" s="347">
        <v>0</v>
      </c>
      <c r="V61" s="266">
        <f t="shared" si="7"/>
        <v>1179.5620038731058</v>
      </c>
      <c r="W61" s="267">
        <f t="shared" si="21"/>
        <v>340.7623566744528</v>
      </c>
      <c r="X61" s="267">
        <f t="shared" si="22"/>
        <v>1027.8357237841465</v>
      </c>
      <c r="Y61" s="268">
        <f t="shared" si="23"/>
        <v>296.930320204309</v>
      </c>
      <c r="Z61" s="266">
        <f t="shared" si="8"/>
        <v>65.349695505435221</v>
      </c>
      <c r="AA61" s="267">
        <f t="shared" si="3"/>
        <v>18.878800923792397</v>
      </c>
      <c r="AB61" s="267">
        <f t="shared" si="24"/>
        <v>56.943807411864071</v>
      </c>
      <c r="AC61" s="267">
        <f t="shared" si="25"/>
        <v>16.450433252316287</v>
      </c>
      <c r="AD61" s="324">
        <v>18.05</v>
      </c>
      <c r="AE61" s="317"/>
      <c r="AF61" s="7"/>
      <c r="AG61" s="49">
        <v>8000</v>
      </c>
      <c r="AH61" s="46" t="s">
        <v>27</v>
      </c>
      <c r="AI61" s="47" t="s">
        <v>67</v>
      </c>
    </row>
    <row r="62" spans="1:35" s="5" customFormat="1" ht="16.5" customHeight="1" thickBot="1">
      <c r="A62" s="422" t="s">
        <v>1303</v>
      </c>
      <c r="B62" s="540">
        <f>$B$63</f>
        <v>42935</v>
      </c>
      <c r="C62" s="45">
        <f>$C$63</f>
        <v>43636</v>
      </c>
      <c r="D62" s="45" t="str">
        <f>$D$63</f>
        <v>Industrial</v>
      </c>
      <c r="E62" s="85" t="str">
        <f>$E$63</f>
        <v>Factory</v>
      </c>
      <c r="F62" s="414" t="str">
        <f>F63</f>
        <v>Turn Key</v>
      </c>
      <c r="G62" s="85" t="str">
        <f>$G$63</f>
        <v xml:space="preserve">Sewedy </v>
      </c>
      <c r="H62" s="253" t="str">
        <f t="shared" si="32"/>
        <v>Eng Amir</v>
      </c>
      <c r="I62" s="253" t="str">
        <f t="shared" si="32"/>
        <v>Eng. Mohamed Fawzy</v>
      </c>
      <c r="J62" s="253" t="str">
        <f t="shared" si="32"/>
        <v>Cairo</v>
      </c>
      <c r="K62" s="253" t="str">
        <f t="shared" si="32"/>
        <v>D</v>
      </c>
      <c r="L62" s="253" t="str">
        <f t="shared" si="32"/>
        <v>Affiliates</v>
      </c>
      <c r="M62" s="134" t="s">
        <v>155</v>
      </c>
      <c r="N62" s="139">
        <v>45000</v>
      </c>
      <c r="O62" s="435">
        <v>13000</v>
      </c>
      <c r="P62" s="266" t="s">
        <v>71</v>
      </c>
      <c r="Q62" s="267">
        <v>49401188.278200008</v>
      </c>
      <c r="R62" s="267">
        <f>Q62*$R$58/$Q$58</f>
        <v>50008037.403696455</v>
      </c>
      <c r="S62" s="267">
        <f>R62*$S$58/$R$58</f>
        <v>43575536.640787303</v>
      </c>
      <c r="T62" s="347">
        <f t="shared" si="6"/>
        <v>0.12862933833979415</v>
      </c>
      <c r="U62" s="347">
        <v>0</v>
      </c>
      <c r="V62" s="266">
        <f t="shared" si="7"/>
        <v>3846.7721079766502</v>
      </c>
      <c r="W62" s="267">
        <f t="shared" si="21"/>
        <v>1111.2897200821435</v>
      </c>
      <c r="X62" s="267">
        <f t="shared" si="22"/>
        <v>3351.9643569836389</v>
      </c>
      <c r="Y62" s="268">
        <f t="shared" si="23"/>
        <v>968.34525868416233</v>
      </c>
      <c r="Z62" s="266">
        <f t="shared" si="8"/>
        <v>213.11756830895567</v>
      </c>
      <c r="AA62" s="267">
        <f t="shared" si="3"/>
        <v>61.567297511476092</v>
      </c>
      <c r="AB62" s="267">
        <f t="shared" si="24"/>
        <v>185.70439650878885</v>
      </c>
      <c r="AC62" s="267">
        <f t="shared" si="25"/>
        <v>53.647936769205664</v>
      </c>
      <c r="AD62" s="324">
        <v>18.05</v>
      </c>
      <c r="AE62" s="318"/>
      <c r="AF62" s="8"/>
      <c r="AG62" s="49">
        <v>8000</v>
      </c>
      <c r="AH62" s="46" t="s">
        <v>27</v>
      </c>
      <c r="AI62" s="47" t="s">
        <v>67</v>
      </c>
    </row>
    <row r="63" spans="1:35" s="5" customFormat="1" ht="16.5" customHeight="1" thickTop="1" thickBot="1">
      <c r="A63" s="513" t="s">
        <v>1245</v>
      </c>
      <c r="B63" s="548">
        <f>VLOOKUP(A63,'03-Time'!A:D,2,FALSE)</f>
        <v>42935</v>
      </c>
      <c r="C63" s="157">
        <f>VLOOKUP('02-Metrics'!A63,'03-Time'!A:D,4,FALSE)</f>
        <v>43636</v>
      </c>
      <c r="D63" s="157" t="str">
        <f>VLOOKUP(A63,'00-Datum'!A:B,2,FALSE)</f>
        <v>Industrial</v>
      </c>
      <c r="E63" s="157" t="str">
        <f>VLOOKUP(A63,'00-Datum'!A:C,3,FALSE)</f>
        <v>Factory</v>
      </c>
      <c r="F63" s="157" t="str">
        <f>VLOOKUP(A63,'00-Datum'!A:D,4,FALSE)</f>
        <v>Turn Key</v>
      </c>
      <c r="G63" s="157" t="str">
        <f>VLOOKUP(A63,'00-Datum'!A:E,5,FALSE)</f>
        <v xml:space="preserve">Sewedy </v>
      </c>
      <c r="H63" s="258" t="str">
        <f>VLOOKUP(A63,'00-Datum'!A:F,6,FALSE)</f>
        <v>Eng Amir</v>
      </c>
      <c r="I63" s="258" t="str">
        <f>VLOOKUP(A63,'00-Datum'!A:G,7,FALSE)</f>
        <v>Eng. Mohamed Fawzy</v>
      </c>
      <c r="J63" s="258" t="str">
        <f>VLOOKUP(A63,'00-Datum'!A:H,8,FALSE)</f>
        <v>Cairo</v>
      </c>
      <c r="K63" s="258" t="str">
        <f>VLOOKUP(A63,'00-Datum'!A:I,9,FALSE)</f>
        <v>D</v>
      </c>
      <c r="L63" s="258" t="str">
        <f>VLOOKUP(A63,'00-Datum'!A:J,10,FALSE)</f>
        <v>Affiliates</v>
      </c>
      <c r="M63" s="157" t="str">
        <f>M62</f>
        <v>Storage Capacity</v>
      </c>
      <c r="N63" s="366">
        <f>N62</f>
        <v>45000</v>
      </c>
      <c r="O63" s="443">
        <f>O62</f>
        <v>13000</v>
      </c>
      <c r="P63" s="292" t="s">
        <v>217</v>
      </c>
      <c r="Q63" s="293">
        <f>SUM(Q60:Q62)</f>
        <v>97038375.908952206</v>
      </c>
      <c r="R63" s="293">
        <f>SUM(R60:R62)</f>
        <v>98230405</v>
      </c>
      <c r="S63" s="293">
        <v>86259669.127999991</v>
      </c>
      <c r="T63" s="359">
        <f t="shared" si="6"/>
        <v>0.12186385541218128</v>
      </c>
      <c r="U63" s="360">
        <f>_xlfn.MINIFS('Cash In-Month'!I:I,'Cash In-Month'!A:A,'02-Metrics'!A63)</f>
        <v>-7.0638269281288217E-3</v>
      </c>
      <c r="V63" s="292">
        <f t="shared" si="7"/>
        <v>7556.1850000000004</v>
      </c>
      <c r="W63" s="293">
        <f t="shared" si="21"/>
        <v>2182.8978888888887</v>
      </c>
      <c r="X63" s="293">
        <f t="shared" si="22"/>
        <v>6635.3591636923074</v>
      </c>
      <c r="Y63" s="294">
        <f t="shared" si="23"/>
        <v>1916.8815361777777</v>
      </c>
      <c r="Z63" s="292">
        <f t="shared" si="8"/>
        <v>418.62520775623267</v>
      </c>
      <c r="AA63" s="293">
        <f t="shared" si="3"/>
        <v>120.93617112957831</v>
      </c>
      <c r="AB63" s="293">
        <f t="shared" si="24"/>
        <v>367.60992596633281</v>
      </c>
      <c r="AC63" s="293">
        <f t="shared" si="25"/>
        <v>106.19842305694058</v>
      </c>
      <c r="AD63" s="329">
        <f>AD62</f>
        <v>18.05</v>
      </c>
      <c r="AE63" s="308"/>
      <c r="AF63" s="122"/>
      <c r="AG63" s="127"/>
      <c r="AH63" s="157" t="str">
        <f>AH61</f>
        <v>Commercial</v>
      </c>
      <c r="AI63" s="157" t="str">
        <f>AI62</f>
        <v>Building</v>
      </c>
    </row>
    <row r="64" spans="1:35" s="5" customFormat="1" ht="16.5" customHeight="1" thickTop="1" thickBot="1">
      <c r="A64" s="401" t="s">
        <v>1110</v>
      </c>
      <c r="B64" s="538">
        <f>VLOOKUP(A64,'03-Time'!A:D,2,FALSE)</f>
        <v>43282</v>
      </c>
      <c r="C64" s="68">
        <f>VLOOKUP('02-Metrics'!A64,'03-Time'!A:D,4,FALSE)</f>
        <v>43403</v>
      </c>
      <c r="D64" s="68" t="str">
        <f>VLOOKUP(A64,'00-Datum'!A:B,2,FALSE)</f>
        <v>Infrastructure</v>
      </c>
      <c r="E64" s="68" t="str">
        <f>VLOOKUP(A64,'00-Datum'!A:C,3,FALSE)</f>
        <v>L&amp;L</v>
      </c>
      <c r="F64" s="68" t="str">
        <f>VLOOKUP(A64,'00-Datum'!A:D,4,FALSE)</f>
        <v>Civil Works</v>
      </c>
      <c r="G64" s="68" t="str">
        <f>VLOOKUP(A64,'00-Datum'!A:E,5,FALSE)</f>
        <v>Army Forces</v>
      </c>
      <c r="H64" s="252" t="str">
        <f>VLOOKUP(A64,'00-Datum'!A:F,6,FALSE)</f>
        <v>Eng Adham Edward</v>
      </c>
      <c r="I64" s="252" t="str">
        <f>VLOOKUP(A64,'00-Datum'!A:G,7,FALSE)</f>
        <v>Eng.adham edward</v>
      </c>
      <c r="J64" s="252" t="str">
        <f>VLOOKUP(A64,'00-Datum'!A:H,8,FALSE)</f>
        <v>Cairo</v>
      </c>
      <c r="K64" s="252" t="str">
        <f>VLOOKUP(A64,'00-Datum'!A:I,9,FALSE)</f>
        <v>D</v>
      </c>
      <c r="L64" s="252" t="str">
        <f>VLOOKUP(A64,'00-Datum'!A:J,10,FALSE)</f>
        <v>ARMY</v>
      </c>
      <c r="M64" s="94"/>
      <c r="N64" s="370"/>
      <c r="O64" s="110">
        <v>4286.7000000000007</v>
      </c>
      <c r="P64" s="272" t="s">
        <v>196</v>
      </c>
      <c r="Q64" s="90">
        <v>4574604.9220000003</v>
      </c>
      <c r="R64" s="90">
        <v>4424558</v>
      </c>
      <c r="S64" s="90">
        <v>2062745</v>
      </c>
      <c r="T64" s="349">
        <f t="shared" ref="T64:T126" si="33">IFERROR(((R64-S64)/R64),0)</f>
        <v>0.53379637016850046</v>
      </c>
      <c r="U64" s="360">
        <f>_xlfn.MINIFS('Cash In-Month'!I:I,'Cash In-Month'!A:A,'02-Metrics'!A64)</f>
        <v>-3.0024015958204187E-2</v>
      </c>
      <c r="V64" s="272">
        <f t="shared" ref="V64:V127" si="34">IFERROR((R64/O64),0)</f>
        <v>1032.1594699885691</v>
      </c>
      <c r="W64" s="90">
        <f t="shared" si="21"/>
        <v>0</v>
      </c>
      <c r="X64" s="90">
        <f t="shared" si="22"/>
        <v>481.19649147362765</v>
      </c>
      <c r="Y64" s="273">
        <f t="shared" si="23"/>
        <v>0</v>
      </c>
      <c r="Z64" s="272">
        <f t="shared" ref="Z64:Z127" si="35">IFERROR((V64/AD64),0)</f>
        <v>57.824059943337197</v>
      </c>
      <c r="AA64" s="90">
        <f t="shared" ref="AA64:AA127" si="36">IFERROR((W64/AD64),0)</f>
        <v>0</v>
      </c>
      <c r="AB64" s="90">
        <f t="shared" si="24"/>
        <v>26.957786637178017</v>
      </c>
      <c r="AC64" s="90">
        <f t="shared" si="25"/>
        <v>0</v>
      </c>
      <c r="AD64" s="103">
        <v>17.850000000000001</v>
      </c>
      <c r="AE64" s="300"/>
      <c r="AF64" s="11"/>
      <c r="AG64" s="110"/>
      <c r="AH64" s="71" t="s">
        <v>41</v>
      </c>
      <c r="AI64" s="78"/>
    </row>
    <row r="65" spans="1:35" s="5" customFormat="1" ht="16.5" customHeight="1" thickTop="1" thickBot="1">
      <c r="A65" s="399" t="s">
        <v>444</v>
      </c>
      <c r="B65" s="537">
        <f>VLOOKUP(A65,'03-Time'!A:D,2,FALSE)</f>
        <v>43040</v>
      </c>
      <c r="C65" s="57">
        <f>VLOOKUP('02-Metrics'!A65,'03-Time'!A:D,4,FALSE)</f>
        <v>43739</v>
      </c>
      <c r="D65" s="57" t="str">
        <f>VLOOKUP(A65,'00-Datum'!A:B,2,FALSE)</f>
        <v>Infrastructure</v>
      </c>
      <c r="E65" s="57" t="str">
        <f>VLOOKUP(A65,'00-Datum'!A:C,3,FALSE)</f>
        <v>L&amp;L</v>
      </c>
      <c r="F65" s="57" t="str">
        <f>VLOOKUP(A65,'00-Datum'!A:D,4,FALSE)</f>
        <v>Civil Works</v>
      </c>
      <c r="G65" s="57" t="str">
        <f>VLOOKUP(A65,'00-Datum'!A:E,5,FALSE)</f>
        <v>Army Forces</v>
      </c>
      <c r="H65" s="248" t="str">
        <f>VLOOKUP(A65,'00-Datum'!A:F,6,FALSE)</f>
        <v>Eng Adham Edward</v>
      </c>
      <c r="I65" s="248" t="str">
        <f>VLOOKUP(A65,'00-Datum'!A:G,7,FALSE)</f>
        <v>Eng.adham edward</v>
      </c>
      <c r="J65" s="248" t="str">
        <f>VLOOKUP(A65,'00-Datum'!A:H,8,FALSE)</f>
        <v>Cairo</v>
      </c>
      <c r="K65" s="248" t="str">
        <f>VLOOKUP(A65,'00-Datum'!A:I,9,FALSE)</f>
        <v>D</v>
      </c>
      <c r="L65" s="248" t="str">
        <f>VLOOKUP(A65,'00-Datum'!A:J,10,FALSE)</f>
        <v>ARMY</v>
      </c>
      <c r="M65" s="79"/>
      <c r="N65" s="142"/>
      <c r="O65" s="101"/>
      <c r="P65" s="263" t="s">
        <v>196</v>
      </c>
      <c r="Q65" s="56">
        <v>87197267.12014778</v>
      </c>
      <c r="R65" s="56">
        <v>107782440</v>
      </c>
      <c r="S65" s="56">
        <v>82991132</v>
      </c>
      <c r="T65" s="345">
        <f t="shared" si="33"/>
        <v>0.23001249554194542</v>
      </c>
      <c r="U65" s="360">
        <f>_xlfn.MINIFS('Cash In-Month'!I:I,'Cash In-Month'!A:A,'02-Metrics'!A65)</f>
        <v>-6.60534226168938E-2</v>
      </c>
      <c r="V65" s="263">
        <f t="shared" si="34"/>
        <v>0</v>
      </c>
      <c r="W65" s="56">
        <f t="shared" si="21"/>
        <v>0</v>
      </c>
      <c r="X65" s="56">
        <f t="shared" si="22"/>
        <v>0</v>
      </c>
      <c r="Y65" s="102">
        <f t="shared" si="23"/>
        <v>0</v>
      </c>
      <c r="Z65" s="263">
        <f t="shared" si="35"/>
        <v>0</v>
      </c>
      <c r="AA65" s="56">
        <f t="shared" si="36"/>
        <v>0</v>
      </c>
      <c r="AB65" s="56">
        <f t="shared" si="24"/>
        <v>0</v>
      </c>
      <c r="AC65" s="56">
        <f t="shared" si="25"/>
        <v>0</v>
      </c>
      <c r="AD65" s="80">
        <v>17.73</v>
      </c>
      <c r="AE65" s="300"/>
      <c r="AF65" s="11"/>
      <c r="AG65" s="56"/>
      <c r="AH65" s="55" t="s">
        <v>41</v>
      </c>
      <c r="AI65" s="79"/>
    </row>
    <row r="66" spans="1:35" s="5" customFormat="1" ht="16.5" customHeight="1" thickTop="1" thickBot="1">
      <c r="A66" s="401" t="s">
        <v>1246</v>
      </c>
      <c r="B66" s="538">
        <f>VLOOKUP(A66,'03-Time'!A:D,2,FALSE)</f>
        <v>42985</v>
      </c>
      <c r="C66" s="68">
        <f>VLOOKUP('02-Metrics'!A66,'03-Time'!A:D,4,FALSE)</f>
        <v>43441</v>
      </c>
      <c r="D66" s="68" t="str">
        <f>VLOOKUP(A66,'00-Datum'!A:B,2,FALSE)</f>
        <v>Industrial</v>
      </c>
      <c r="E66" s="68" t="str">
        <f>VLOOKUP(A66,'00-Datum'!A:C,3,FALSE)</f>
        <v>Factory</v>
      </c>
      <c r="F66" s="68" t="str">
        <f>VLOOKUP(A66,'00-Datum'!A:D,4,FALSE)</f>
        <v>Turn Key</v>
      </c>
      <c r="G66" s="68" t="str">
        <f>VLOOKUP(A66,'00-Datum'!A:E,5,FALSE)</f>
        <v>Elco Suez</v>
      </c>
      <c r="H66" s="252" t="str">
        <f>VLOOKUP(A66,'00-Datum'!A:F,6,FALSE)</f>
        <v>Eng Mohamed El Saman</v>
      </c>
      <c r="I66" s="252" t="str">
        <f>VLOOKUP(A66,'00-Datum'!A:G,7,FALSE)</f>
        <v>Eng Mahmoud Mahlab</v>
      </c>
      <c r="J66" s="252" t="str">
        <f>VLOOKUP(A66,'00-Datum'!A:H,8,FALSE)</f>
        <v>Suez</v>
      </c>
      <c r="K66" s="252" t="str">
        <f>VLOOKUP(A66,'00-Datum'!A:I,9,FALSE)</f>
        <v>D</v>
      </c>
      <c r="L66" s="252" t="str">
        <f>VLOOKUP(A66,'00-Datum'!A:J,10,FALSE)</f>
        <v>Private</v>
      </c>
      <c r="M66" s="147" t="s">
        <v>162</v>
      </c>
      <c r="N66" s="488">
        <v>1.4</v>
      </c>
      <c r="O66" s="110"/>
      <c r="P66" s="272" t="s">
        <v>196</v>
      </c>
      <c r="Q66" s="90">
        <v>412223139.59333742</v>
      </c>
      <c r="R66" s="90">
        <v>417390514</v>
      </c>
      <c r="S66" s="90">
        <v>292181074.44640005</v>
      </c>
      <c r="T66" s="349">
        <f t="shared" si="33"/>
        <v>0.29998151695800146</v>
      </c>
      <c r="U66" s="360">
        <f>_xlfn.MINIFS('Cash In-Month'!I:I,'Cash In-Month'!A:A,'02-Metrics'!A66)</f>
        <v>-1.7644675077594122E-5</v>
      </c>
      <c r="V66" s="272">
        <f t="shared" si="34"/>
        <v>0</v>
      </c>
      <c r="W66" s="90">
        <f>IFERROR((R66/N66),0)</f>
        <v>298136081.42857146</v>
      </c>
      <c r="X66" s="90">
        <f t="shared" si="22"/>
        <v>0</v>
      </c>
      <c r="Y66" s="273">
        <f t="shared" si="23"/>
        <v>208700767.46171433</v>
      </c>
      <c r="Z66" s="272">
        <f t="shared" si="35"/>
        <v>0</v>
      </c>
      <c r="AA66" s="90">
        <f t="shared" si="36"/>
        <v>16749218.057784913</v>
      </c>
      <c r="AB66" s="90">
        <f t="shared" si="24"/>
        <v>0</v>
      </c>
      <c r="AC66" s="90">
        <f t="shared" si="25"/>
        <v>11724762.216950243</v>
      </c>
      <c r="AD66" s="103">
        <v>17.8</v>
      </c>
      <c r="AE66" s="319"/>
      <c r="AF66" s="9"/>
      <c r="AG66" s="76"/>
      <c r="AH66" s="71" t="s">
        <v>77</v>
      </c>
      <c r="AI66" s="78" t="s">
        <v>161</v>
      </c>
    </row>
    <row r="67" spans="1:35" s="5" customFormat="1" ht="16.5" customHeight="1">
      <c r="A67" s="82" t="s">
        <v>1113</v>
      </c>
      <c r="B67" s="539">
        <f>$B$70</f>
        <v>43258</v>
      </c>
      <c r="C67" s="41">
        <f>$C$70</f>
        <v>43653</v>
      </c>
      <c r="D67" s="41" t="str">
        <f>$D$70</f>
        <v>Commercial</v>
      </c>
      <c r="E67" s="41" t="str">
        <f>$E$70</f>
        <v>Market</v>
      </c>
      <c r="F67" s="41" t="str">
        <f>F70</f>
        <v>Turn Key</v>
      </c>
      <c r="G67" s="41" t="str">
        <f>$G$70</f>
        <v>Army Forces</v>
      </c>
      <c r="H67" s="249" t="str">
        <f>H$70</f>
        <v>Eng Sayed Osman</v>
      </c>
      <c r="I67" s="249" t="str">
        <f>I$70</f>
        <v>Eng. Omar Sobhy</v>
      </c>
      <c r="J67" s="249" t="str">
        <f>J$70</f>
        <v>Ismailia</v>
      </c>
      <c r="K67" s="249" t="str">
        <f>K$70</f>
        <v>D</v>
      </c>
      <c r="L67" s="249" t="str">
        <f>L$70</f>
        <v>ARMY</v>
      </c>
      <c r="M67" s="136" t="s">
        <v>239</v>
      </c>
      <c r="N67" s="374">
        <v>3312</v>
      </c>
      <c r="O67" s="375">
        <v>7800</v>
      </c>
      <c r="P67" s="335" t="s">
        <v>66</v>
      </c>
      <c r="Q67" s="119">
        <v>61662015</v>
      </c>
      <c r="R67" s="119">
        <f>Q67*$R$70/$Q$70</f>
        <v>62145442.310369752</v>
      </c>
      <c r="S67" s="119">
        <f>R67*$S$70/$R$70</f>
        <v>52103846.637703195</v>
      </c>
      <c r="T67" s="346">
        <f t="shared" si="33"/>
        <v>0.16158217399944372</v>
      </c>
      <c r="U67" s="346">
        <v>0</v>
      </c>
      <c r="V67" s="264">
        <f t="shared" si="34"/>
        <v>7967.3643987653531</v>
      </c>
      <c r="W67" s="119">
        <f t="shared" si="21"/>
        <v>18763.720504338693</v>
      </c>
      <c r="X67" s="119">
        <f t="shared" si="22"/>
        <v>6679.9803381670763</v>
      </c>
      <c r="Y67" s="265">
        <f t="shared" si="23"/>
        <v>15731.837752929709</v>
      </c>
      <c r="Z67" s="264">
        <f t="shared" si="35"/>
        <v>444.35941989767724</v>
      </c>
      <c r="AA67" s="119">
        <f t="shared" si="36"/>
        <v>1046.4986338169936</v>
      </c>
      <c r="AB67" s="119">
        <f t="shared" si="24"/>
        <v>372.55885879347886</v>
      </c>
      <c r="AC67" s="119">
        <f t="shared" si="25"/>
        <v>877.4031094773959</v>
      </c>
      <c r="AD67" s="132">
        <v>17.93</v>
      </c>
      <c r="AE67" s="301"/>
      <c r="AF67" s="27"/>
      <c r="AG67" s="44"/>
      <c r="AH67" s="42" t="s">
        <v>27</v>
      </c>
      <c r="AI67" s="175" t="s">
        <v>67</v>
      </c>
    </row>
    <row r="68" spans="1:35" s="5" customFormat="1" ht="16.5" customHeight="1">
      <c r="A68" s="422" t="s">
        <v>1114</v>
      </c>
      <c r="B68" s="540">
        <f>$B$70</f>
        <v>43258</v>
      </c>
      <c r="C68" s="45">
        <f>$C$70</f>
        <v>43653</v>
      </c>
      <c r="D68" s="45" t="str">
        <f>$D$70</f>
        <v>Commercial</v>
      </c>
      <c r="E68" s="45" t="str">
        <f>$E$70</f>
        <v>Market</v>
      </c>
      <c r="F68" s="45" t="str">
        <f>F70</f>
        <v>Turn Key</v>
      </c>
      <c r="G68" s="45" t="str">
        <f>$G$70</f>
        <v>Army Forces</v>
      </c>
      <c r="H68" s="250" t="str">
        <f t="shared" ref="H68:L69" si="37">H$70</f>
        <v>Eng Sayed Osman</v>
      </c>
      <c r="I68" s="250" t="str">
        <f t="shared" si="37"/>
        <v>Eng. Omar Sobhy</v>
      </c>
      <c r="J68" s="250" t="str">
        <f t="shared" si="37"/>
        <v>Ismailia</v>
      </c>
      <c r="K68" s="250" t="str">
        <f t="shared" si="37"/>
        <v>D</v>
      </c>
      <c r="L68" s="250" t="str">
        <f t="shared" si="37"/>
        <v>ARMY</v>
      </c>
      <c r="M68" s="137" t="s">
        <v>239</v>
      </c>
      <c r="N68" s="376">
        <v>3312</v>
      </c>
      <c r="O68" s="380">
        <v>7800</v>
      </c>
      <c r="P68" s="336" t="s">
        <v>70</v>
      </c>
      <c r="Q68" s="267">
        <v>32249653</v>
      </c>
      <c r="R68" s="267">
        <f>Q68*$R$70/$Q$70</f>
        <v>32502488.769478954</v>
      </c>
      <c r="S68" s="267">
        <f>R68*$S$70/$R$70</f>
        <v>27250665.973714042</v>
      </c>
      <c r="T68" s="347">
        <f t="shared" si="33"/>
        <v>0.16158217399944366</v>
      </c>
      <c r="U68" s="347">
        <v>0</v>
      </c>
      <c r="V68" s="266">
        <f t="shared" si="34"/>
        <v>4166.9857396767893</v>
      </c>
      <c r="W68" s="267">
        <f t="shared" ref="W68:W99" si="38">IFERROR((R68/N68),0)</f>
        <v>9813.5533724272209</v>
      </c>
      <c r="X68" s="267">
        <f t="shared" si="22"/>
        <v>3493.6751248351338</v>
      </c>
      <c r="Y68" s="268">
        <f t="shared" si="23"/>
        <v>8227.8580838508587</v>
      </c>
      <c r="Z68" s="266">
        <f t="shared" si="35"/>
        <v>232.40299719335133</v>
      </c>
      <c r="AA68" s="267">
        <f t="shared" si="36"/>
        <v>547.32589918724045</v>
      </c>
      <c r="AB68" s="267">
        <f t="shared" si="24"/>
        <v>194.85081566286303</v>
      </c>
      <c r="AC68" s="267">
        <f t="shared" si="25"/>
        <v>458.88779051036579</v>
      </c>
      <c r="AD68" s="328">
        <v>17.93</v>
      </c>
      <c r="AE68" s="302"/>
      <c r="AF68" s="28"/>
      <c r="AG68" s="49"/>
      <c r="AH68" s="46" t="s">
        <v>27</v>
      </c>
      <c r="AI68" s="176" t="s">
        <v>67</v>
      </c>
    </row>
    <row r="69" spans="1:35" s="5" customFormat="1" ht="16.5" customHeight="1">
      <c r="A69" s="422" t="s">
        <v>1115</v>
      </c>
      <c r="B69" s="540">
        <f>$B$70</f>
        <v>43258</v>
      </c>
      <c r="C69" s="45">
        <f>$C$70</f>
        <v>43653</v>
      </c>
      <c r="D69" s="45" t="str">
        <f>$D$70</f>
        <v>Commercial</v>
      </c>
      <c r="E69" s="45" t="str">
        <f>$E$70</f>
        <v>Market</v>
      </c>
      <c r="F69" s="45" t="str">
        <f>F70</f>
        <v>Turn Key</v>
      </c>
      <c r="G69" s="45" t="str">
        <f>$G$70</f>
        <v>Army Forces</v>
      </c>
      <c r="H69" s="250" t="str">
        <f t="shared" si="37"/>
        <v>Eng Sayed Osman</v>
      </c>
      <c r="I69" s="250" t="str">
        <f t="shared" si="37"/>
        <v>Eng. Omar Sobhy</v>
      </c>
      <c r="J69" s="250" t="str">
        <f t="shared" si="37"/>
        <v>Ismailia</v>
      </c>
      <c r="K69" s="250" t="str">
        <f t="shared" si="37"/>
        <v>D</v>
      </c>
      <c r="L69" s="250" t="str">
        <f t="shared" si="37"/>
        <v>ARMY</v>
      </c>
      <c r="M69" s="137" t="s">
        <v>239</v>
      </c>
      <c r="N69" s="376">
        <v>3312</v>
      </c>
      <c r="O69" s="380">
        <v>7800</v>
      </c>
      <c r="P69" s="336" t="s">
        <v>71</v>
      </c>
      <c r="Q69" s="267">
        <v>73749914</v>
      </c>
      <c r="R69" s="267">
        <f>Q69*$R$70/$Q$70</f>
        <v>74328109.872532248</v>
      </c>
      <c r="S69" s="267">
        <f>R69*$S$70/$R$70</f>
        <v>62318012.29005897</v>
      </c>
      <c r="T69" s="347">
        <f t="shared" si="33"/>
        <v>0.16158217399944375</v>
      </c>
      <c r="U69" s="347">
        <v>0</v>
      </c>
      <c r="V69" s="266">
        <f t="shared" si="34"/>
        <v>9529.2448554528528</v>
      </c>
      <c r="W69" s="267">
        <f t="shared" si="38"/>
        <v>22442.062159580993</v>
      </c>
      <c r="X69" s="267">
        <f t="shared" si="22"/>
        <v>7989.4887551357651</v>
      </c>
      <c r="Y69" s="268">
        <f t="shared" si="23"/>
        <v>18815.824966805245</v>
      </c>
      <c r="Z69" s="266">
        <f t="shared" si="35"/>
        <v>531.46931709162595</v>
      </c>
      <c r="AA69" s="267">
        <f t="shared" si="36"/>
        <v>1251.6487540201335</v>
      </c>
      <c r="AB69" s="267">
        <f t="shared" si="24"/>
        <v>445.59334942196125</v>
      </c>
      <c r="AC69" s="267">
        <f t="shared" si="25"/>
        <v>1049.4046272618652</v>
      </c>
      <c r="AD69" s="328">
        <v>17.93</v>
      </c>
      <c r="AE69" s="302"/>
      <c r="AF69" s="28"/>
      <c r="AG69" s="49"/>
      <c r="AH69" s="46" t="s">
        <v>27</v>
      </c>
      <c r="AI69" s="176" t="s">
        <v>67</v>
      </c>
    </row>
    <row r="70" spans="1:35" s="5" customFormat="1" ht="16.5" customHeight="1" thickBot="1">
      <c r="A70" s="428" t="s">
        <v>1116</v>
      </c>
      <c r="B70" s="541">
        <f>VLOOKUP(A70,'03-Time'!A:D,2,FALSE)</f>
        <v>43258</v>
      </c>
      <c r="C70" s="124">
        <f>VLOOKUP('02-Metrics'!A70,'03-Time'!A:D,4,FALSE)</f>
        <v>43653</v>
      </c>
      <c r="D70" s="124" t="str">
        <f>VLOOKUP(A70,'00-Datum'!A:B,2,FALSE)</f>
        <v>Commercial</v>
      </c>
      <c r="E70" s="124" t="str">
        <f>VLOOKUP(A70,'00-Datum'!A:C,3,FALSE)</f>
        <v>Market</v>
      </c>
      <c r="F70" s="124" t="str">
        <f>VLOOKUP(A70,'00-Datum'!A:D,4,FALSE)</f>
        <v>Turn Key</v>
      </c>
      <c r="G70" s="124" t="str">
        <f>VLOOKUP(A70,'00-Datum'!A:E,5,FALSE)</f>
        <v>Army Forces</v>
      </c>
      <c r="H70" s="251" t="str">
        <f>VLOOKUP(A70,'00-Datum'!A:F,6,FALSE)</f>
        <v>Eng Sayed Osman</v>
      </c>
      <c r="I70" s="251" t="str">
        <f>VLOOKUP(A70,'00-Datum'!A:G,7,FALSE)</f>
        <v>Eng. Omar Sobhy</v>
      </c>
      <c r="J70" s="251" t="str">
        <f>VLOOKUP(A70,'00-Datum'!A:H,8,FALSE)</f>
        <v>Ismailia</v>
      </c>
      <c r="K70" s="251" t="str">
        <f>VLOOKUP(A70,'00-Datum'!A:I,9,FALSE)</f>
        <v>D</v>
      </c>
      <c r="L70" s="251" t="str">
        <f>VLOOKUP(A70,'00-Datum'!A:J,10,FALSE)</f>
        <v>ARMY</v>
      </c>
      <c r="M70" s="124" t="str">
        <f>M69</f>
        <v>Customer/Day</v>
      </c>
      <c r="N70" s="618">
        <v>3312</v>
      </c>
      <c r="O70" s="261">
        <f>O69</f>
        <v>7800</v>
      </c>
      <c r="P70" s="337" t="s">
        <v>217</v>
      </c>
      <c r="Q70" s="270">
        <f>SUM(Q67:Q69)</f>
        <v>167661582</v>
      </c>
      <c r="R70" s="270">
        <v>168976040.95238096</v>
      </c>
      <c r="S70" s="270">
        <v>141672524.9014762</v>
      </c>
      <c r="T70" s="360">
        <f t="shared" si="33"/>
        <v>0.16158217399944375</v>
      </c>
      <c r="U70" s="360">
        <f>_xlfn.MINIFS('Cash In-Month'!I:I,'Cash In-Month'!A:A,'02-Metrics'!A70)</f>
        <v>-0.51859489757305299</v>
      </c>
      <c r="V70" s="269">
        <f t="shared" si="34"/>
        <v>21663.594993894993</v>
      </c>
      <c r="W70" s="270">
        <f t="shared" si="38"/>
        <v>51019.336036346904</v>
      </c>
      <c r="X70" s="270">
        <f t="shared" si="22"/>
        <v>18163.144218137975</v>
      </c>
      <c r="Y70" s="271">
        <f t="shared" si="23"/>
        <v>42775.520803585809</v>
      </c>
      <c r="Z70" s="269">
        <f t="shared" si="35"/>
        <v>1208.2317341826545</v>
      </c>
      <c r="AA70" s="270">
        <f t="shared" si="36"/>
        <v>2845.4732870243674</v>
      </c>
      <c r="AB70" s="270">
        <f t="shared" si="24"/>
        <v>1013.0030238783031</v>
      </c>
      <c r="AC70" s="270">
        <f t="shared" si="25"/>
        <v>2385.695527249627</v>
      </c>
      <c r="AD70" s="325">
        <f>AD69</f>
        <v>17.93</v>
      </c>
      <c r="AE70" s="307"/>
      <c r="AF70" s="39"/>
      <c r="AG70" s="127"/>
      <c r="AH70" s="124" t="str">
        <f>AH68</f>
        <v>Commercial</v>
      </c>
      <c r="AI70" s="177" t="str">
        <f>AI69</f>
        <v>Building</v>
      </c>
    </row>
    <row r="71" spans="1:35" s="5" customFormat="1" ht="16.5" customHeight="1" thickBot="1">
      <c r="A71" s="403" t="s">
        <v>1117</v>
      </c>
      <c r="B71" s="545">
        <f>VLOOKUP(A71,'03-Time'!A:D,2,FALSE)</f>
        <v>43052</v>
      </c>
      <c r="C71" s="482">
        <f>VLOOKUP('02-Metrics'!A71,'03-Time'!A:D,4,FALSE)</f>
        <v>43690</v>
      </c>
      <c r="D71" s="106" t="str">
        <f>VLOOKUP(A71,'00-Datum'!A:B,2,FALSE)</f>
        <v>Infrastructure</v>
      </c>
      <c r="E71" s="106" t="str">
        <f>VLOOKUP(A71,'00-Datum'!A:C,3,FALSE)</f>
        <v>Bridges &amp; Tunnels</v>
      </c>
      <c r="F71" s="106" t="str">
        <f>VLOOKUP(A71,'00-Datum'!A:D,4,FALSE)</f>
        <v>Civil Works</v>
      </c>
      <c r="G71" s="106" t="str">
        <f>VLOOKUP(A71,'00-Datum'!A:E,5,FALSE)</f>
        <v>EMAAR</v>
      </c>
      <c r="H71" s="255" t="str">
        <f>VLOOKUP(A71,'00-Datum'!A:F,6,FALSE)</f>
        <v>Eng Marwan Shibl</v>
      </c>
      <c r="I71" s="255" t="str">
        <f>VLOOKUP(A71,'00-Datum'!A:G,7,FALSE)</f>
        <v>Eng. Mohamed Fawzy</v>
      </c>
      <c r="J71" s="255" t="str">
        <f>VLOOKUP(A71,'00-Datum'!A:H,8,FALSE)</f>
        <v>North Coast</v>
      </c>
      <c r="K71" s="255" t="str">
        <f>VLOOKUP(A71,'00-Datum'!A:I,9,FALSE)</f>
        <v>D</v>
      </c>
      <c r="L71" s="255" t="str">
        <f>VLOOKUP(A71,'00-Datum'!A:J,10,FALSE)</f>
        <v>Private</v>
      </c>
      <c r="M71" s="108" t="s">
        <v>110</v>
      </c>
      <c r="N71" s="405">
        <v>60</v>
      </c>
      <c r="O71" s="437">
        <f>N71*18</f>
        <v>1080</v>
      </c>
      <c r="P71" s="279" t="s">
        <v>196</v>
      </c>
      <c r="Q71" s="109">
        <v>44915215.983290255</v>
      </c>
      <c r="R71" s="109">
        <v>45205818</v>
      </c>
      <c r="S71" s="109">
        <v>31111755</v>
      </c>
      <c r="T71" s="352">
        <f t="shared" si="33"/>
        <v>0.31177542235824601</v>
      </c>
      <c r="U71" s="360">
        <f>_xlfn.MINIFS('Cash In-Month'!I:I,'Cash In-Month'!A:A,'02-Metrics'!A71)</f>
        <v>-8.6559785733774361E-2</v>
      </c>
      <c r="V71" s="279">
        <f t="shared" si="34"/>
        <v>41857.238888888889</v>
      </c>
      <c r="W71" s="109">
        <f t="shared" si="38"/>
        <v>753430.3</v>
      </c>
      <c r="X71" s="109">
        <f t="shared" si="22"/>
        <v>28807.180555555555</v>
      </c>
      <c r="Y71" s="280">
        <f t="shared" si="23"/>
        <v>518529.25</v>
      </c>
      <c r="Z71" s="279">
        <f t="shared" si="35"/>
        <v>2360.8143761358651</v>
      </c>
      <c r="AA71" s="109">
        <f t="shared" si="36"/>
        <v>42494.658770445574</v>
      </c>
      <c r="AB71" s="109">
        <f t="shared" si="24"/>
        <v>1624.7704769066866</v>
      </c>
      <c r="AC71" s="109">
        <f t="shared" si="25"/>
        <v>29245.86858432036</v>
      </c>
      <c r="AD71" s="113">
        <v>17.73</v>
      </c>
      <c r="AE71" s="318"/>
      <c r="AF71" s="8"/>
      <c r="AG71" s="112"/>
      <c r="AH71" s="107" t="s">
        <v>24</v>
      </c>
      <c r="AI71" s="108" t="s">
        <v>72</v>
      </c>
    </row>
    <row r="72" spans="1:35" s="5" customFormat="1" ht="16.5" customHeight="1" thickTop="1" thickBot="1">
      <c r="A72" s="399" t="s">
        <v>472</v>
      </c>
      <c r="B72" s="537">
        <f>VLOOKUP(A72,'03-Time'!A:D,2,FALSE)</f>
        <v>43044</v>
      </c>
      <c r="C72" s="57">
        <f>VLOOKUP('02-Metrics'!A72,'03-Time'!A:D,4,FALSE)</f>
        <v>43804</v>
      </c>
      <c r="D72" s="57" t="str">
        <f>VLOOKUP(A72,'00-Datum'!A:B,2,FALSE)</f>
        <v>Industrial</v>
      </c>
      <c r="E72" s="57" t="str">
        <f>VLOOKUP(A72,'00-Datum'!A:C,3,FALSE)</f>
        <v>Factory</v>
      </c>
      <c r="F72" s="57" t="str">
        <f>VLOOKUP(A72,'00-Datum'!A:D,4,FALSE)</f>
        <v>Turn Key</v>
      </c>
      <c r="G72" s="57" t="str">
        <f>VLOOKUP(A72,'00-Datum'!A:E,5,FALSE)</f>
        <v>SIEMENS</v>
      </c>
      <c r="H72" s="248" t="str">
        <f>VLOOKUP(A72,'00-Datum'!A:F,6,FALSE)</f>
        <v>Eng Hassan Youssef</v>
      </c>
      <c r="I72" s="248" t="str">
        <f>VLOOKUP(A72,'00-Datum'!A:G,7,FALSE)</f>
        <v>Eng Mahmoud Mahlab</v>
      </c>
      <c r="J72" s="248" t="str">
        <f>VLOOKUP(A72,'00-Datum'!A:H,8,FALSE)</f>
        <v>Sokhna</v>
      </c>
      <c r="K72" s="248" t="str">
        <f>VLOOKUP(A72,'00-Datum'!A:I,9,FALSE)</f>
        <v>S</v>
      </c>
      <c r="L72" s="248" t="str">
        <f>VLOOKUP(A72,'00-Datum'!A:J,10,FALSE)</f>
        <v>Private</v>
      </c>
      <c r="M72" s="79"/>
      <c r="N72" s="142"/>
      <c r="O72" s="101">
        <v>16200</v>
      </c>
      <c r="P72" s="263" t="s">
        <v>196</v>
      </c>
      <c r="Q72" s="56">
        <v>317512165.92098552</v>
      </c>
      <c r="R72" s="56">
        <v>332856409</v>
      </c>
      <c r="S72" s="56">
        <v>319846012.34499997</v>
      </c>
      <c r="T72" s="345">
        <f t="shared" si="33"/>
        <v>3.9087114753437215E-2</v>
      </c>
      <c r="U72" s="360">
        <f>_xlfn.MINIFS('Cash In-Month'!I:I,'Cash In-Month'!A:A,'02-Metrics'!A72)</f>
        <v>-6.678044850264557E-2</v>
      </c>
      <c r="V72" s="263">
        <f t="shared" si="34"/>
        <v>20546.691913580245</v>
      </c>
      <c r="W72" s="56">
        <f t="shared" si="38"/>
        <v>0</v>
      </c>
      <c r="X72" s="56">
        <f t="shared" si="22"/>
        <v>19743.581008950616</v>
      </c>
      <c r="Y72" s="102">
        <f t="shared" si="23"/>
        <v>0</v>
      </c>
      <c r="Z72" s="263">
        <f t="shared" si="35"/>
        <v>1158.8658721703466</v>
      </c>
      <c r="AA72" s="56">
        <f t="shared" si="36"/>
        <v>0</v>
      </c>
      <c r="AB72" s="56">
        <f t="shared" si="24"/>
        <v>1113.5691488409823</v>
      </c>
      <c r="AC72" s="56">
        <f t="shared" si="25"/>
        <v>0</v>
      </c>
      <c r="AD72" s="80">
        <v>17.73</v>
      </c>
      <c r="AE72" s="320"/>
      <c r="AF72" s="10"/>
      <c r="AG72" s="54"/>
      <c r="AH72" s="55" t="s">
        <v>32</v>
      </c>
      <c r="AI72" s="79" t="s">
        <v>67</v>
      </c>
    </row>
    <row r="73" spans="1:35" s="5" customFormat="1" ht="16.5" customHeight="1" thickTop="1" thickBot="1">
      <c r="A73" s="399" t="s">
        <v>1118</v>
      </c>
      <c r="B73" s="537">
        <v>43466</v>
      </c>
      <c r="C73" s="57">
        <v>43831</v>
      </c>
      <c r="D73" s="57" t="str">
        <f>VLOOKUP(A73,'00-Datum'!A:B,2,FALSE)</f>
        <v>Commercial</v>
      </c>
      <c r="E73" s="57" t="str">
        <f>VLOOKUP(A73,'00-Datum'!A:C,3,FALSE)</f>
        <v>Offices &amp; Mall</v>
      </c>
      <c r="F73" s="57" t="str">
        <f>VLOOKUP(A73,'00-Datum'!A:D,4,FALSE)</f>
        <v>Turn Key</v>
      </c>
      <c r="G73" s="57" t="str">
        <f>VLOOKUP(A73,'00-Datum'!A:E,5,FALSE)</f>
        <v>EMAAR</v>
      </c>
      <c r="H73" s="248" t="str">
        <f>VLOOKUP(A73,'00-Datum'!A:F,6,FALSE)</f>
        <v>Eng Mohamed Bassuony</v>
      </c>
      <c r="I73" s="248" t="str">
        <f>VLOOKUP(A73,'00-Datum'!A:G,7,FALSE)</f>
        <v>Eng Mahmoud Mahlab</v>
      </c>
      <c r="J73" s="248" t="str">
        <f>VLOOKUP(A73,'00-Datum'!A:H,8,FALSE)</f>
        <v>Cairo</v>
      </c>
      <c r="K73" s="248" t="str">
        <f>VLOOKUP(A73,'00-Datum'!A:I,9,FALSE)</f>
        <v>D</v>
      </c>
      <c r="L73" s="248" t="str">
        <f>VLOOKUP(A73,'00-Datum'!A:J,10,FALSE)</f>
        <v>Private</v>
      </c>
      <c r="M73" s="79"/>
      <c r="N73" s="142"/>
      <c r="O73" s="101"/>
      <c r="P73" s="263" t="s">
        <v>196</v>
      </c>
      <c r="Q73" s="56"/>
      <c r="R73" s="56"/>
      <c r="S73" s="56"/>
      <c r="T73" s="345">
        <f>IFERROR(((R73-S73)/R73),0)</f>
        <v>0</v>
      </c>
      <c r="U73" s="360" t="e">
        <f>_xlfn.MINIFS('Cash In-Month'!I:I,'Cash In-Month'!A:A,'02-Metrics'!A73)</f>
        <v>#DIV/0!</v>
      </c>
      <c r="V73" s="263">
        <f>IFERROR((R73/O73),0)</f>
        <v>0</v>
      </c>
      <c r="W73" s="56">
        <f>IFERROR((R73/N73),0)</f>
        <v>0</v>
      </c>
      <c r="X73" s="56">
        <f>IFERROR((S73/O73),0)</f>
        <v>0</v>
      </c>
      <c r="Y73" s="102">
        <f>IFERROR((S73/N73),0)</f>
        <v>0</v>
      </c>
      <c r="Z73" s="263">
        <f>IFERROR((V73/AD73),0)</f>
        <v>0</v>
      </c>
      <c r="AA73" s="56">
        <f>IFERROR((W73/AD73),0)</f>
        <v>0</v>
      </c>
      <c r="AB73" s="56">
        <f>IFERROR((X73/AD73),0)</f>
        <v>0</v>
      </c>
      <c r="AC73" s="56">
        <f>IFERROR((Y73/AD73),0)</f>
        <v>0</v>
      </c>
      <c r="AD73" s="80">
        <v>17.91</v>
      </c>
      <c r="AE73" s="320"/>
      <c r="AF73" s="10"/>
      <c r="AG73" s="54"/>
      <c r="AH73" s="55" t="s">
        <v>32</v>
      </c>
      <c r="AI73" s="79" t="s">
        <v>67</v>
      </c>
    </row>
    <row r="74" spans="1:35" s="5" customFormat="1" ht="16.5" customHeight="1" thickTop="1" thickBot="1">
      <c r="A74" s="399" t="s">
        <v>1119</v>
      </c>
      <c r="B74" s="537">
        <f>VLOOKUP(A74,'03-Time'!A:D,2,FALSE)</f>
        <v>43132</v>
      </c>
      <c r="C74" s="57">
        <f>VLOOKUP('02-Metrics'!A74,'03-Time'!A:D,4,FALSE)</f>
        <v>43435</v>
      </c>
      <c r="D74" s="57" t="str">
        <f>VLOOKUP(A74,'00-Datum'!A:B,2,FALSE)</f>
        <v>Infrastructure</v>
      </c>
      <c r="E74" s="57" t="str">
        <f>VLOOKUP(A74,'00-Datum'!A:C,3,FALSE)</f>
        <v>Bridges &amp; Tunnels</v>
      </c>
      <c r="F74" s="57" t="str">
        <f>VLOOKUP(A74,'00-Datum'!A:D,4,FALSE)</f>
        <v>Civil Works</v>
      </c>
      <c r="G74" s="57" t="str">
        <f>VLOOKUP(A74,'00-Datum'!A:E,5,FALSE)</f>
        <v>Army Forces</v>
      </c>
      <c r="H74" s="248" t="str">
        <f>VLOOKUP(A74,'00-Datum'!A:F,6,FALSE)</f>
        <v>Eng Mohamed El Tahlawi</v>
      </c>
      <c r="I74" s="248" t="str">
        <f>VLOOKUP(A74,'00-Datum'!A:G,7,FALSE)</f>
        <v>Eng. Tahlawi</v>
      </c>
      <c r="J74" s="248" t="str">
        <f>VLOOKUP(A74,'00-Datum'!A:H,8,FALSE)</f>
        <v>Sokhna</v>
      </c>
      <c r="K74" s="248" t="str">
        <f>VLOOKUP(A74,'00-Datum'!A:I,9,FALSE)</f>
        <v>D</v>
      </c>
      <c r="L74" s="248" t="str">
        <f>VLOOKUP(A74,'00-Datum'!A:J,10,FALSE)</f>
        <v>ARMY</v>
      </c>
      <c r="M74" s="79"/>
      <c r="N74" s="142"/>
      <c r="O74" s="101">
        <v>3604</v>
      </c>
      <c r="P74" s="263" t="s">
        <v>196</v>
      </c>
      <c r="Q74" s="56">
        <v>46639513</v>
      </c>
      <c r="R74" s="56">
        <v>46639513</v>
      </c>
      <c r="S74" s="56">
        <v>37675288</v>
      </c>
      <c r="T74" s="345">
        <f t="shared" si="33"/>
        <v>0.1922023714098387</v>
      </c>
      <c r="U74" s="360">
        <f>_xlfn.MINIFS('Cash In-Month'!I:I,'Cash In-Month'!A:A,'02-Metrics'!A74)</f>
        <v>-0.25062211327120848</v>
      </c>
      <c r="V74" s="263">
        <f t="shared" si="34"/>
        <v>12941.041342952276</v>
      </c>
      <c r="W74" s="56">
        <f t="shared" si="38"/>
        <v>0</v>
      </c>
      <c r="X74" s="56">
        <f t="shared" si="22"/>
        <v>10453.742508324085</v>
      </c>
      <c r="Y74" s="102">
        <f t="shared" si="23"/>
        <v>0</v>
      </c>
      <c r="Z74" s="263">
        <f t="shared" si="35"/>
        <v>729.48372846405175</v>
      </c>
      <c r="AA74" s="56">
        <f t="shared" si="36"/>
        <v>0</v>
      </c>
      <c r="AB74" s="56">
        <f t="shared" si="24"/>
        <v>589.27522594837012</v>
      </c>
      <c r="AC74" s="56">
        <f t="shared" si="25"/>
        <v>0</v>
      </c>
      <c r="AD74" s="80">
        <v>17.739999999999998</v>
      </c>
      <c r="AE74" s="320">
        <v>68</v>
      </c>
      <c r="AF74" s="10">
        <v>53</v>
      </c>
      <c r="AG74" s="54"/>
      <c r="AH74" s="55" t="s">
        <v>97</v>
      </c>
      <c r="AI74" s="79" t="s">
        <v>72</v>
      </c>
    </row>
    <row r="75" spans="1:35" s="5" customFormat="1" ht="16.5" customHeight="1" thickTop="1" thickBot="1">
      <c r="A75" s="399" t="s">
        <v>1120</v>
      </c>
      <c r="B75" s="537">
        <f>VLOOKUP(A75,'03-Time'!A:D,2,FALSE)</f>
        <v>43160</v>
      </c>
      <c r="C75" s="57">
        <f>VLOOKUP('02-Metrics'!A75,'03-Time'!A:D,4,FALSE)</f>
        <v>43373</v>
      </c>
      <c r="D75" s="57" t="str">
        <f>VLOOKUP(A75,'00-Datum'!A:B,2,FALSE)</f>
        <v>Infrastructure</v>
      </c>
      <c r="E75" s="57" t="str">
        <f>VLOOKUP(A75,'00-Datum'!A:C,3,FALSE)</f>
        <v>Bridges &amp; Tunnels</v>
      </c>
      <c r="F75" s="57" t="str">
        <f>VLOOKUP(A75,'00-Datum'!A:D,4,FALSE)</f>
        <v>Civil Works</v>
      </c>
      <c r="G75" s="57" t="str">
        <f>VLOOKUP(A75,'00-Datum'!A:E,5,FALSE)</f>
        <v>Army Forces</v>
      </c>
      <c r="H75" s="248" t="str">
        <f>VLOOKUP(A75,'00-Datum'!A:F,6,FALSE)</f>
        <v>Eng Mohamed El Tahlawi</v>
      </c>
      <c r="I75" s="248" t="str">
        <f>VLOOKUP(A75,'00-Datum'!A:G,7,FALSE)</f>
        <v>Eng. Tahlawi</v>
      </c>
      <c r="J75" s="248" t="str">
        <f>VLOOKUP(A75,'00-Datum'!A:H,8,FALSE)</f>
        <v>Ismailia</v>
      </c>
      <c r="K75" s="248" t="str">
        <f>VLOOKUP(A75,'00-Datum'!A:I,9,FALSE)</f>
        <v>D</v>
      </c>
      <c r="L75" s="248" t="str">
        <f>VLOOKUP(A75,'00-Datum'!A:J,10,FALSE)</f>
        <v>ARMY</v>
      </c>
      <c r="M75" s="79"/>
      <c r="N75" s="142"/>
      <c r="O75" s="101">
        <v>1738</v>
      </c>
      <c r="P75" s="263" t="s">
        <v>196</v>
      </c>
      <c r="Q75" s="56">
        <v>18754740.364999998</v>
      </c>
      <c r="R75" s="56">
        <v>18752986</v>
      </c>
      <c r="S75" s="56">
        <v>13705181</v>
      </c>
      <c r="T75" s="345">
        <f t="shared" si="33"/>
        <v>0.26917339990548705</v>
      </c>
      <c r="U75" s="360">
        <f>_xlfn.MINIFS('Cash In-Month'!I:I,'Cash In-Month'!A:A,'02-Metrics'!A75)</f>
        <v>-0.58615143796299962</v>
      </c>
      <c r="V75" s="263">
        <f t="shared" si="34"/>
        <v>10789.980437284235</v>
      </c>
      <c r="W75" s="56">
        <f t="shared" si="38"/>
        <v>0</v>
      </c>
      <c r="X75" s="56">
        <f t="shared" si="22"/>
        <v>7885.6047180667438</v>
      </c>
      <c r="Y75" s="102">
        <f t="shared" si="23"/>
        <v>0</v>
      </c>
      <c r="Z75" s="263">
        <f t="shared" si="35"/>
        <v>610.98416972164409</v>
      </c>
      <c r="AA75" s="56">
        <f t="shared" si="36"/>
        <v>0</v>
      </c>
      <c r="AB75" s="56">
        <f t="shared" si="24"/>
        <v>446.52348346923804</v>
      </c>
      <c r="AC75" s="56">
        <f t="shared" si="25"/>
        <v>0</v>
      </c>
      <c r="AD75" s="116">
        <v>17.66</v>
      </c>
      <c r="AE75" s="320">
        <v>37</v>
      </c>
      <c r="AF75" s="10">
        <v>47</v>
      </c>
      <c r="AG75" s="54"/>
      <c r="AH75" s="55" t="s">
        <v>24</v>
      </c>
      <c r="AI75" s="79" t="s">
        <v>98</v>
      </c>
    </row>
    <row r="76" spans="1:35" s="5" customFormat="1" ht="16.5" customHeight="1" thickTop="1" thickBot="1">
      <c r="A76" s="399" t="s">
        <v>1121</v>
      </c>
      <c r="B76" s="537">
        <f>VLOOKUP(A76,'03-Time'!A:D,2,FALSE)</f>
        <v>43132</v>
      </c>
      <c r="C76" s="57">
        <f>VLOOKUP('02-Metrics'!A76,'03-Time'!A:D,4,FALSE)</f>
        <v>43466</v>
      </c>
      <c r="D76" s="57" t="str">
        <f>VLOOKUP(A76,'00-Datum'!A:B,2,FALSE)</f>
        <v>Industrial</v>
      </c>
      <c r="E76" s="57" t="str">
        <f>VLOOKUP(A76,'00-Datum'!A:C,3,FALSE)</f>
        <v>Factory</v>
      </c>
      <c r="F76" s="57" t="str">
        <f>VLOOKUP(A76,'00-Datum'!A:D,4,FALSE)</f>
        <v>Civil Works</v>
      </c>
      <c r="G76" s="57" t="str">
        <f>VLOOKUP(A76,'00-Datum'!A:E,5,FALSE)</f>
        <v>Mintra</v>
      </c>
      <c r="H76" s="248" t="str">
        <f>VLOOKUP(A76,'00-Datum'!A:F,6,FALSE)</f>
        <v>Eng Salah Rashad</v>
      </c>
      <c r="I76" s="248" t="str">
        <f>VLOOKUP(A76,'00-Datum'!A:G,7,FALSE)</f>
        <v>Eng. Mohamed Abdel Raouf</v>
      </c>
      <c r="J76" s="248" t="str">
        <f>VLOOKUP(A76,'00-Datum'!A:H,8,FALSE)</f>
        <v>Cairo</v>
      </c>
      <c r="K76" s="248" t="str">
        <f>VLOOKUP(A76,'00-Datum'!A:I,9,FALSE)</f>
        <v>S</v>
      </c>
      <c r="L76" s="248" t="str">
        <f>VLOOKUP(A76,'00-Datum'!A:J,10,FALSE)</f>
        <v>Private</v>
      </c>
      <c r="M76" s="79"/>
      <c r="N76" s="142"/>
      <c r="O76" s="101">
        <v>52500</v>
      </c>
      <c r="P76" s="263" t="s">
        <v>196</v>
      </c>
      <c r="Q76" s="56">
        <v>109817542.55995345</v>
      </c>
      <c r="R76" s="56">
        <v>112045826</v>
      </c>
      <c r="S76" s="56">
        <v>113125840.85699999</v>
      </c>
      <c r="T76" s="345">
        <f t="shared" si="33"/>
        <v>-9.6390458757472444E-3</v>
      </c>
      <c r="U76" s="360">
        <f>_xlfn.MINIFS('Cash In-Month'!I:I,'Cash In-Month'!A:A,'02-Metrics'!A76)</f>
        <v>-4.2351516244790749E-2</v>
      </c>
      <c r="V76" s="263">
        <f t="shared" si="34"/>
        <v>2134.2062095238093</v>
      </c>
      <c r="W76" s="56">
        <f t="shared" si="38"/>
        <v>0</v>
      </c>
      <c r="X76" s="56">
        <f t="shared" si="22"/>
        <v>2154.7779210857143</v>
      </c>
      <c r="Y76" s="102">
        <f t="shared" si="23"/>
        <v>0</v>
      </c>
      <c r="Z76" s="263">
        <f t="shared" si="35"/>
        <v>120.30474687281902</v>
      </c>
      <c r="AA76" s="56">
        <f t="shared" si="36"/>
        <v>0</v>
      </c>
      <c r="AB76" s="56">
        <f t="shared" si="24"/>
        <v>121.46436984699631</v>
      </c>
      <c r="AC76" s="56">
        <f t="shared" si="25"/>
        <v>0</v>
      </c>
      <c r="AD76" s="116">
        <v>17.739999999999998</v>
      </c>
      <c r="AE76" s="320"/>
      <c r="AF76" s="10"/>
      <c r="AG76" s="54"/>
      <c r="AH76" s="55" t="s">
        <v>77</v>
      </c>
      <c r="AI76" s="79" t="s">
        <v>67</v>
      </c>
    </row>
    <row r="77" spans="1:35" s="5" customFormat="1" ht="16.5" customHeight="1" thickTop="1" thickBot="1">
      <c r="A77" s="399" t="s">
        <v>1122</v>
      </c>
      <c r="B77" s="537">
        <f>VLOOKUP(A77,'03-Time'!A:D,2,FALSE)</f>
        <v>43132</v>
      </c>
      <c r="C77" s="57">
        <f>VLOOKUP('02-Metrics'!A77,'03-Time'!A:D,4,FALSE)</f>
        <v>43142</v>
      </c>
      <c r="D77" s="57" t="str">
        <f>VLOOKUP(A77,'00-Datum'!A:B,2,FALSE)</f>
        <v>Restoration</v>
      </c>
      <c r="E77" s="57" t="str">
        <f>VLOOKUP(A77,'00-Datum'!A:C,3,FALSE)</f>
        <v>Palace</v>
      </c>
      <c r="F77" s="57" t="str">
        <f>VLOOKUP(A77,'00-Datum'!A:D,4,FALSE)</f>
        <v>Restoration</v>
      </c>
      <c r="G77" s="57" t="str">
        <f>VLOOKUP(A77,'00-Datum'!A:E,5,FALSE)</f>
        <v>Army Forces</v>
      </c>
      <c r="H77" s="248" t="str">
        <f>VLOOKUP(A77,'00-Datum'!A:F,6,FALSE)</f>
        <v>Eng Mariam Youssef</v>
      </c>
      <c r="I77" s="248" t="str">
        <f>VLOOKUP(A77,'00-Datum'!A:G,7,FALSE)</f>
        <v>Eng Mariam Youssef</v>
      </c>
      <c r="J77" s="248" t="str">
        <f>VLOOKUP(A77,'00-Datum'!A:H,8,FALSE)</f>
        <v>Cairo</v>
      </c>
      <c r="K77" s="248" t="str">
        <f>VLOOKUP(A77,'00-Datum'!A:I,9,FALSE)</f>
        <v>D</v>
      </c>
      <c r="L77" s="248" t="str">
        <f>VLOOKUP(A77,'00-Datum'!A:J,10,FALSE)</f>
        <v>ARMY</v>
      </c>
      <c r="M77" s="79"/>
      <c r="N77" s="142"/>
      <c r="O77" s="101"/>
      <c r="P77" s="263" t="s">
        <v>196</v>
      </c>
      <c r="Q77" s="56"/>
      <c r="R77" s="56"/>
      <c r="S77" s="56"/>
      <c r="T77" s="345">
        <f>IFERROR(((R77-S77)/R77),0)</f>
        <v>0</v>
      </c>
      <c r="U77" s="360" t="e">
        <f>_xlfn.MINIFS('Cash In-Month'!I:I,'Cash In-Month'!A:A,'02-Metrics'!A77)</f>
        <v>#DIV/0!</v>
      </c>
      <c r="V77" s="263">
        <f>IFERROR((R77/O77),0)</f>
        <v>0</v>
      </c>
      <c r="W77" s="56">
        <f>IFERROR((R77/N77),0)</f>
        <v>0</v>
      </c>
      <c r="X77" s="56">
        <f t="shared" si="22"/>
        <v>0</v>
      </c>
      <c r="Y77" s="102">
        <f t="shared" si="23"/>
        <v>0</v>
      </c>
      <c r="Z77" s="263">
        <f>IFERROR((V77/AD77),0)</f>
        <v>0</v>
      </c>
      <c r="AA77" s="56">
        <f>IFERROR((W77/AD77),0)</f>
        <v>0</v>
      </c>
      <c r="AB77" s="56">
        <f t="shared" si="24"/>
        <v>0</v>
      </c>
      <c r="AC77" s="56">
        <f t="shared" si="25"/>
        <v>0</v>
      </c>
      <c r="AD77" s="116">
        <v>17.66</v>
      </c>
      <c r="AE77" s="320"/>
      <c r="AF77" s="10"/>
      <c r="AG77" s="54"/>
      <c r="AH77" s="55" t="s">
        <v>175</v>
      </c>
      <c r="AI77" s="79" t="s">
        <v>67</v>
      </c>
    </row>
    <row r="78" spans="1:35" s="5" customFormat="1" ht="16.5" customHeight="1" thickTop="1" thickBot="1">
      <c r="A78" s="399" t="s">
        <v>9</v>
      </c>
      <c r="B78" s="537">
        <f>VLOOKUP(A78,'03-Time'!A:D,2,FALSE)</f>
        <v>43191</v>
      </c>
      <c r="C78" s="57">
        <f>VLOOKUP('02-Metrics'!A78,'03-Time'!A:D,4,FALSE)</f>
        <v>44742</v>
      </c>
      <c r="D78" s="57" t="str">
        <f>VLOOKUP(A78,'00-Datum'!A:B,2,FALSE)</f>
        <v>Restoration</v>
      </c>
      <c r="E78" s="57" t="str">
        <f>VLOOKUP(A78,'00-Datum'!A:C,3,FALSE)</f>
        <v>Palace</v>
      </c>
      <c r="F78" s="57" t="str">
        <f>VLOOKUP(A78,'00-Datum'!A:D,4,FALSE)</f>
        <v>Restoration</v>
      </c>
      <c r="G78" s="57" t="str">
        <f>VLOOKUP(A78,'00-Datum'!A:E,5,FALSE)</f>
        <v>Army Forces</v>
      </c>
      <c r="H78" s="248" t="str">
        <f>VLOOKUP(A78,'00-Datum'!A:F,6,FALSE)</f>
        <v>Eng Mohamed Saber</v>
      </c>
      <c r="I78" s="248" t="str">
        <f>VLOOKUP(A78,'00-Datum'!A:G,7,FALSE)</f>
        <v>Eng Mariam Youssef</v>
      </c>
      <c r="J78" s="248" t="str">
        <f>VLOOKUP(A78,'00-Datum'!A:H,8,FALSE)</f>
        <v>Cairo</v>
      </c>
      <c r="K78" s="248" t="str">
        <f>VLOOKUP(A78,'00-Datum'!A:I,9,FALSE)</f>
        <v>D</v>
      </c>
      <c r="L78" s="248" t="str">
        <f>VLOOKUP(A78,'00-Datum'!A:J,10,FALSE)</f>
        <v>ARMY</v>
      </c>
      <c r="M78" s="79"/>
      <c r="N78" s="142"/>
      <c r="O78" s="101"/>
      <c r="P78" s="263" t="s">
        <v>196</v>
      </c>
      <c r="Q78" s="56">
        <v>94773524.909999996</v>
      </c>
      <c r="R78" s="56">
        <v>150000000</v>
      </c>
      <c r="S78" s="56">
        <v>125642410.02353564</v>
      </c>
      <c r="T78" s="345">
        <f t="shared" si="33"/>
        <v>0.16238393317642907</v>
      </c>
      <c r="U78" s="360">
        <f>_xlfn.MINIFS('Cash In-Month'!I:I,'Cash In-Month'!A:A,'02-Metrics'!A78)</f>
        <v>-0.25118393906666675</v>
      </c>
      <c r="V78" s="263">
        <f t="shared" si="34"/>
        <v>0</v>
      </c>
      <c r="W78" s="56">
        <f t="shared" si="38"/>
        <v>0</v>
      </c>
      <c r="X78" s="56">
        <f t="shared" ref="X78:X91" si="39">IFERROR((S78/O78),0)</f>
        <v>0</v>
      </c>
      <c r="Y78" s="102">
        <f t="shared" ref="Y78:Y91" si="40">IFERROR((S78/N78),0)</f>
        <v>0</v>
      </c>
      <c r="Z78" s="263">
        <f t="shared" si="35"/>
        <v>0</v>
      </c>
      <c r="AA78" s="56">
        <f t="shared" si="36"/>
        <v>0</v>
      </c>
      <c r="AB78" s="56">
        <f t="shared" ref="AB78:AB91" si="41">IFERROR((X78/AD78),0)</f>
        <v>0</v>
      </c>
      <c r="AC78" s="56">
        <f t="shared" ref="AC78:AC91" si="42">IFERROR((Y78/AD78),0)</f>
        <v>0</v>
      </c>
      <c r="AD78" s="116">
        <v>17.66</v>
      </c>
      <c r="AE78" s="320"/>
      <c r="AF78" s="10"/>
      <c r="AG78" s="54"/>
      <c r="AH78" s="55" t="s">
        <v>175</v>
      </c>
      <c r="AI78" s="79" t="s">
        <v>67</v>
      </c>
    </row>
    <row r="79" spans="1:35" s="5" customFormat="1" ht="16.5" customHeight="1" thickTop="1" thickBot="1">
      <c r="A79" s="399" t="s">
        <v>946</v>
      </c>
      <c r="B79" s="537">
        <f>VLOOKUP(A79,'03-Time'!A:D,2,FALSE)</f>
        <v>43222</v>
      </c>
      <c r="C79" s="57">
        <f>VLOOKUP('02-Metrics'!A79,'03-Time'!A:D,4,FALSE)</f>
        <v>43466</v>
      </c>
      <c r="D79" s="57" t="str">
        <f>VLOOKUP(A79,'00-Datum'!A:B,2,FALSE)</f>
        <v>Infrastructure</v>
      </c>
      <c r="E79" s="57" t="str">
        <f>VLOOKUP(A79,'00-Datum'!A:C,3,FALSE)</f>
        <v>Bridges &amp; Tunnels</v>
      </c>
      <c r="F79" s="57" t="str">
        <f>VLOOKUP(A79,'00-Datum'!A:D,4,FALSE)</f>
        <v>Civil Works</v>
      </c>
      <c r="G79" s="57" t="str">
        <f>VLOOKUP(A79,'00-Datum'!A:E,5,FALSE)</f>
        <v>Army Forces</v>
      </c>
      <c r="H79" s="248" t="str">
        <f>VLOOKUP(A79,'00-Datum'!A:F,6,FALSE)</f>
        <v>Eng Mohamed El Tahlawi</v>
      </c>
      <c r="I79" s="248" t="str">
        <f>VLOOKUP(A79,'00-Datum'!A:G,7,FALSE)</f>
        <v>Eng. Tahlawi</v>
      </c>
      <c r="J79" s="248" t="str">
        <f>VLOOKUP(A79,'00-Datum'!A:H,8,FALSE)</f>
        <v>Ismailia</v>
      </c>
      <c r="K79" s="248" t="str">
        <f>VLOOKUP(A79,'00-Datum'!A:I,9,FALSE)</f>
        <v>D</v>
      </c>
      <c r="L79" s="248" t="str">
        <f>VLOOKUP(A79,'00-Datum'!A:J,10,FALSE)</f>
        <v>ARMY</v>
      </c>
      <c r="M79" s="79"/>
      <c r="N79" s="142"/>
      <c r="O79" s="101">
        <v>6900</v>
      </c>
      <c r="P79" s="263" t="s">
        <v>196</v>
      </c>
      <c r="Q79" s="56">
        <v>70928098.343466595</v>
      </c>
      <c r="R79" s="56">
        <v>70928098</v>
      </c>
      <c r="S79" s="56">
        <v>51420131</v>
      </c>
      <c r="T79" s="345">
        <f t="shared" si="33"/>
        <v>0.27503863137567852</v>
      </c>
      <c r="U79" s="360">
        <f>_xlfn.MINIFS('Cash In-Month'!I:I,'Cash In-Month'!A:A,'02-Metrics'!A79)</f>
        <v>-2.9572090457014651E-2</v>
      </c>
      <c r="V79" s="263">
        <f t="shared" si="34"/>
        <v>10279.434492753624</v>
      </c>
      <c r="W79" s="56">
        <f t="shared" si="38"/>
        <v>0</v>
      </c>
      <c r="X79" s="56">
        <f t="shared" si="39"/>
        <v>7452.1928985507247</v>
      </c>
      <c r="Y79" s="102">
        <f t="shared" si="40"/>
        <v>0</v>
      </c>
      <c r="Z79" s="263">
        <f t="shared" si="35"/>
        <v>575.23416299684516</v>
      </c>
      <c r="AA79" s="56">
        <f t="shared" si="36"/>
        <v>0</v>
      </c>
      <c r="AB79" s="56">
        <f t="shared" si="41"/>
        <v>417.02254608565892</v>
      </c>
      <c r="AC79" s="56">
        <f t="shared" si="42"/>
        <v>0</v>
      </c>
      <c r="AD79" s="116">
        <v>17.87</v>
      </c>
      <c r="AE79" s="320">
        <v>600</v>
      </c>
      <c r="AF79" s="10">
        <v>12</v>
      </c>
      <c r="AG79" s="54"/>
      <c r="AH79" s="55" t="s">
        <v>24</v>
      </c>
      <c r="AI79" s="79" t="s">
        <v>101</v>
      </c>
    </row>
    <row r="80" spans="1:35" s="5" customFormat="1" ht="16.5" customHeight="1" thickTop="1">
      <c r="A80" s="115" t="s">
        <v>1123</v>
      </c>
      <c r="B80" s="539">
        <f>$B$84</f>
        <v>43252</v>
      </c>
      <c r="C80" s="41">
        <f>$C$84</f>
        <v>43646</v>
      </c>
      <c r="D80" s="85" t="str">
        <f t="shared" ref="D80:E83" si="43">D$84</f>
        <v>Commercial</v>
      </c>
      <c r="E80" s="85" t="str">
        <f t="shared" si="43"/>
        <v>Market</v>
      </c>
      <c r="F80" s="85" t="str">
        <f>$F$84</f>
        <v>Turn Key</v>
      </c>
      <c r="G80" s="85" t="str">
        <f t="shared" ref="G80:L83" si="44">G$84</f>
        <v>Army Forces</v>
      </c>
      <c r="H80" s="253" t="str">
        <f t="shared" si="44"/>
        <v>Eng Sayed Osman</v>
      </c>
      <c r="I80" s="253" t="str">
        <f t="shared" si="44"/>
        <v>Eng. Omar Sobhy</v>
      </c>
      <c r="J80" s="253" t="str">
        <f t="shared" si="44"/>
        <v>Ismailia</v>
      </c>
      <c r="K80" s="253" t="str">
        <f t="shared" si="44"/>
        <v>D</v>
      </c>
      <c r="L80" s="253" t="str">
        <f t="shared" si="44"/>
        <v>ARMY</v>
      </c>
      <c r="M80" s="87"/>
      <c r="N80" s="388"/>
      <c r="O80" s="389">
        <v>6400</v>
      </c>
      <c r="P80" s="338" t="s">
        <v>66</v>
      </c>
      <c r="Q80" s="143">
        <v>18799989</v>
      </c>
      <c r="R80" s="119">
        <f>Q80*$R$84/$Q$84</f>
        <v>21507218.789357927</v>
      </c>
      <c r="S80" s="119">
        <f>R80*$S$84/$R$84</f>
        <v>18864167.055679962</v>
      </c>
      <c r="T80" s="350">
        <f t="shared" si="33"/>
        <v>0.12289137705642274</v>
      </c>
      <c r="U80" s="350">
        <v>0</v>
      </c>
      <c r="V80" s="274">
        <f t="shared" si="34"/>
        <v>3360.5029358371762</v>
      </c>
      <c r="W80" s="143">
        <f t="shared" si="38"/>
        <v>0</v>
      </c>
      <c r="X80" s="143">
        <f t="shared" si="39"/>
        <v>2947.5261024499941</v>
      </c>
      <c r="Y80" s="275">
        <f t="shared" si="40"/>
        <v>0</v>
      </c>
      <c r="Z80" s="274">
        <f t="shared" si="35"/>
        <v>187.42347662226302</v>
      </c>
      <c r="AA80" s="143">
        <f t="shared" si="36"/>
        <v>0</v>
      </c>
      <c r="AB80" s="143">
        <f t="shared" si="41"/>
        <v>164.39074748745088</v>
      </c>
      <c r="AC80" s="143">
        <f t="shared" si="42"/>
        <v>0</v>
      </c>
      <c r="AD80" s="131">
        <v>17.93</v>
      </c>
      <c r="AE80" s="319"/>
      <c r="AF80" s="9"/>
      <c r="AG80" s="88"/>
      <c r="AH80" s="86" t="s">
        <v>27</v>
      </c>
      <c r="AI80" s="87" t="s">
        <v>67</v>
      </c>
    </row>
    <row r="81" spans="1:35" s="5" customFormat="1" ht="16.5" customHeight="1">
      <c r="A81" s="422" t="s">
        <v>1124</v>
      </c>
      <c r="B81" s="540">
        <f>$B$84</f>
        <v>43252</v>
      </c>
      <c r="C81" s="45">
        <f>$C$84</f>
        <v>43646</v>
      </c>
      <c r="D81" s="85" t="str">
        <f t="shared" si="43"/>
        <v>Commercial</v>
      </c>
      <c r="E81" s="85" t="str">
        <f t="shared" si="43"/>
        <v>Market</v>
      </c>
      <c r="F81" s="85" t="str">
        <f>$F$84</f>
        <v>Turn Key</v>
      </c>
      <c r="G81" s="85" t="str">
        <f t="shared" si="44"/>
        <v>Army Forces</v>
      </c>
      <c r="H81" s="253" t="str">
        <f t="shared" si="44"/>
        <v>Eng Sayed Osman</v>
      </c>
      <c r="I81" s="253" t="str">
        <f t="shared" si="44"/>
        <v>Eng. Omar Sobhy</v>
      </c>
      <c r="J81" s="253" t="str">
        <f t="shared" si="44"/>
        <v>Ismailia</v>
      </c>
      <c r="K81" s="253" t="str">
        <f t="shared" si="44"/>
        <v>D</v>
      </c>
      <c r="L81" s="253" t="str">
        <f t="shared" si="44"/>
        <v>ARMY</v>
      </c>
      <c r="M81" s="47"/>
      <c r="N81" s="376"/>
      <c r="O81" s="380">
        <v>6400</v>
      </c>
      <c r="P81" s="336" t="s">
        <v>70</v>
      </c>
      <c r="Q81" s="267">
        <v>12288687</v>
      </c>
      <c r="R81" s="267">
        <f>Q81*$R$84/$Q$84</f>
        <v>14058278.435319217</v>
      </c>
      <c r="S81" s="267">
        <f>R81*$S$84/$R$84</f>
        <v>12330637.239360226</v>
      </c>
      <c r="T81" s="347">
        <f t="shared" si="33"/>
        <v>0.12289137705642274</v>
      </c>
      <c r="U81" s="347">
        <v>0</v>
      </c>
      <c r="V81" s="266">
        <f t="shared" si="34"/>
        <v>2196.6060055186276</v>
      </c>
      <c r="W81" s="267">
        <f t="shared" si="38"/>
        <v>0</v>
      </c>
      <c r="X81" s="267">
        <f t="shared" si="39"/>
        <v>1926.6620686500353</v>
      </c>
      <c r="Y81" s="268">
        <f t="shared" si="40"/>
        <v>0</v>
      </c>
      <c r="Z81" s="266">
        <f t="shared" si="35"/>
        <v>122.51009512094967</v>
      </c>
      <c r="AA81" s="267">
        <f t="shared" si="36"/>
        <v>0</v>
      </c>
      <c r="AB81" s="267">
        <f t="shared" si="41"/>
        <v>107.45466082822283</v>
      </c>
      <c r="AC81" s="267">
        <f t="shared" si="42"/>
        <v>0</v>
      </c>
      <c r="AD81" s="328">
        <v>17.93</v>
      </c>
      <c r="AE81" s="317"/>
      <c r="AF81" s="7"/>
      <c r="AG81" s="49"/>
      <c r="AH81" s="46" t="s">
        <v>27</v>
      </c>
      <c r="AI81" s="47" t="s">
        <v>67</v>
      </c>
    </row>
    <row r="82" spans="1:35" s="5" customFormat="1" ht="16.5" customHeight="1">
      <c r="A82" s="422" t="s">
        <v>1125</v>
      </c>
      <c r="B82" s="540">
        <f>$B$84</f>
        <v>43252</v>
      </c>
      <c r="C82" s="45">
        <f>$C$84</f>
        <v>43646</v>
      </c>
      <c r="D82" s="85" t="str">
        <f t="shared" si="43"/>
        <v>Commercial</v>
      </c>
      <c r="E82" s="85" t="str">
        <f t="shared" si="43"/>
        <v>Market</v>
      </c>
      <c r="F82" s="85" t="str">
        <f>$F$84</f>
        <v>Turn Key</v>
      </c>
      <c r="G82" s="85" t="str">
        <f t="shared" si="44"/>
        <v>Army Forces</v>
      </c>
      <c r="H82" s="253" t="str">
        <f t="shared" si="44"/>
        <v>Eng Sayed Osman</v>
      </c>
      <c r="I82" s="253" t="str">
        <f t="shared" si="44"/>
        <v>Eng. Omar Sobhy</v>
      </c>
      <c r="J82" s="253" t="str">
        <f t="shared" si="44"/>
        <v>Ismailia</v>
      </c>
      <c r="K82" s="253" t="str">
        <f t="shared" si="44"/>
        <v>D</v>
      </c>
      <c r="L82" s="253" t="str">
        <f t="shared" si="44"/>
        <v>ARMY</v>
      </c>
      <c r="M82" s="47"/>
      <c r="N82" s="376"/>
      <c r="O82" s="380">
        <v>6400</v>
      </c>
      <c r="P82" s="336" t="s">
        <v>71</v>
      </c>
      <c r="Q82" s="267">
        <v>13497795</v>
      </c>
      <c r="R82" s="267">
        <f>Q82*$R$84/$Q$84</f>
        <v>15441500.005074549</v>
      </c>
      <c r="S82" s="267">
        <f>R82*$S$84/$R$84</f>
        <v>13543872.805634178</v>
      </c>
      <c r="T82" s="347">
        <f t="shared" si="33"/>
        <v>0.12289137705642281</v>
      </c>
      <c r="U82" s="347">
        <v>0</v>
      </c>
      <c r="V82" s="266">
        <f t="shared" si="34"/>
        <v>2412.7343757928984</v>
      </c>
      <c r="W82" s="267">
        <f t="shared" si="38"/>
        <v>0</v>
      </c>
      <c r="X82" s="267">
        <f t="shared" si="39"/>
        <v>2116.2301258803404</v>
      </c>
      <c r="Y82" s="268">
        <f t="shared" si="40"/>
        <v>0</v>
      </c>
      <c r="Z82" s="266">
        <f t="shared" si="35"/>
        <v>134.56410350211368</v>
      </c>
      <c r="AA82" s="267">
        <f t="shared" si="36"/>
        <v>0</v>
      </c>
      <c r="AB82" s="267">
        <f t="shared" si="41"/>
        <v>118.02733552037593</v>
      </c>
      <c r="AC82" s="267">
        <f t="shared" si="42"/>
        <v>0</v>
      </c>
      <c r="AD82" s="328">
        <v>17.93</v>
      </c>
      <c r="AE82" s="317"/>
      <c r="AF82" s="7"/>
      <c r="AG82" s="49"/>
      <c r="AH82" s="46" t="s">
        <v>27</v>
      </c>
      <c r="AI82" s="47" t="s">
        <v>67</v>
      </c>
    </row>
    <row r="83" spans="1:35" s="5" customFormat="1" ht="16.5" customHeight="1" thickBot="1">
      <c r="A83" s="524" t="s">
        <v>1126</v>
      </c>
      <c r="B83" s="550">
        <f>$B$84</f>
        <v>43252</v>
      </c>
      <c r="C83" s="50">
        <f>$C$84</f>
        <v>43646</v>
      </c>
      <c r="D83" s="85" t="str">
        <f t="shared" si="43"/>
        <v>Commercial</v>
      </c>
      <c r="E83" s="85" t="str">
        <f t="shared" si="43"/>
        <v>Market</v>
      </c>
      <c r="F83" s="85" t="str">
        <f>$F$84</f>
        <v>Turn Key</v>
      </c>
      <c r="G83" s="85" t="str">
        <f t="shared" si="44"/>
        <v>Army Forces</v>
      </c>
      <c r="H83" s="253" t="str">
        <f t="shared" si="44"/>
        <v>Eng Sayed Osman</v>
      </c>
      <c r="I83" s="253" t="str">
        <f t="shared" si="44"/>
        <v>Eng. Omar Sobhy</v>
      </c>
      <c r="J83" s="253" t="str">
        <f t="shared" si="44"/>
        <v>Ismailia</v>
      </c>
      <c r="K83" s="253" t="str">
        <f t="shared" si="44"/>
        <v>D</v>
      </c>
      <c r="L83" s="253" t="str">
        <f t="shared" si="44"/>
        <v>ARMY</v>
      </c>
      <c r="M83" s="52"/>
      <c r="N83" s="390"/>
      <c r="O83" s="391">
        <v>6400</v>
      </c>
      <c r="P83" s="343" t="s">
        <v>78</v>
      </c>
      <c r="Q83" s="290">
        <v>13268050</v>
      </c>
      <c r="R83" s="290">
        <f>Q83*$R$84/$Q$84</f>
        <v>15178671.341676872</v>
      </c>
      <c r="S83" s="290">
        <f>R83*$S$84/$R$84</f>
        <v>13313343.518611342</v>
      </c>
      <c r="T83" s="357">
        <f t="shared" si="33"/>
        <v>0.12289137705642274</v>
      </c>
      <c r="U83" s="357">
        <v>0</v>
      </c>
      <c r="V83" s="289">
        <f t="shared" si="34"/>
        <v>2371.6673971370114</v>
      </c>
      <c r="W83" s="290">
        <f t="shared" si="38"/>
        <v>0</v>
      </c>
      <c r="X83" s="290">
        <f t="shared" si="39"/>
        <v>2080.209924783022</v>
      </c>
      <c r="Y83" s="291">
        <f t="shared" si="40"/>
        <v>0</v>
      </c>
      <c r="Z83" s="289">
        <f t="shared" si="35"/>
        <v>132.27369755365373</v>
      </c>
      <c r="AA83" s="290">
        <f t="shared" si="36"/>
        <v>0</v>
      </c>
      <c r="AB83" s="290">
        <f t="shared" si="41"/>
        <v>116.01840071294043</v>
      </c>
      <c r="AC83" s="290">
        <f t="shared" si="42"/>
        <v>0</v>
      </c>
      <c r="AD83" s="331">
        <v>17.93</v>
      </c>
      <c r="AE83" s="317"/>
      <c r="AF83" s="7"/>
      <c r="AG83" s="53"/>
      <c r="AH83" s="51" t="s">
        <v>27</v>
      </c>
      <c r="AI83" s="52" t="s">
        <v>67</v>
      </c>
    </row>
    <row r="84" spans="1:35" s="5" customFormat="1" ht="16.5" customHeight="1" thickBot="1">
      <c r="A84" s="513" t="s">
        <v>6</v>
      </c>
      <c r="B84" s="548">
        <f>VLOOKUP(A84,'03-Time'!A:D,2,FALSE)</f>
        <v>43252</v>
      </c>
      <c r="C84" s="157">
        <f>VLOOKUP('02-Metrics'!A84,'03-Time'!A:D,4,FALSE)</f>
        <v>43646</v>
      </c>
      <c r="D84" s="157" t="str">
        <f>VLOOKUP(A84,'00-Datum'!A:B,2,FALSE)</f>
        <v>Commercial</v>
      </c>
      <c r="E84" s="157" t="str">
        <f>VLOOKUP(A84,'00-Datum'!A:C,3,FALSE)</f>
        <v>Market</v>
      </c>
      <c r="F84" s="157" t="str">
        <f>VLOOKUP(A84,'00-Datum'!A:D,4,FALSE)</f>
        <v>Turn Key</v>
      </c>
      <c r="G84" s="157" t="str">
        <f>VLOOKUP(A84,'00-Datum'!A:E,5,FALSE)</f>
        <v>Army Forces</v>
      </c>
      <c r="H84" s="258" t="str">
        <f>VLOOKUP(A84,'00-Datum'!A:F,6,FALSE)</f>
        <v>Eng Sayed Osman</v>
      </c>
      <c r="I84" s="258" t="str">
        <f>VLOOKUP(A84,'00-Datum'!A:G,7,FALSE)</f>
        <v>Eng. Omar Sobhy</v>
      </c>
      <c r="J84" s="258" t="str">
        <f>VLOOKUP(A84,'00-Datum'!A:H,8,FALSE)</f>
        <v>Ismailia</v>
      </c>
      <c r="K84" s="258" t="str">
        <f>VLOOKUP(A84,'00-Datum'!A:I,9,FALSE)</f>
        <v>D</v>
      </c>
      <c r="L84" s="258" t="str">
        <f>VLOOKUP(A84,'00-Datum'!A:J,10,FALSE)</f>
        <v>ARMY</v>
      </c>
      <c r="M84" s="397" t="s">
        <v>800</v>
      </c>
      <c r="N84" s="384">
        <v>32</v>
      </c>
      <c r="O84" s="260">
        <f>O83</f>
        <v>6400</v>
      </c>
      <c r="P84" s="342" t="s">
        <v>217</v>
      </c>
      <c r="Q84" s="293">
        <f>SUM(Q80:Q83)</f>
        <v>57854521</v>
      </c>
      <c r="R84" s="293">
        <v>66185668.571428567</v>
      </c>
      <c r="S84" s="293">
        <v>58052020.61928571</v>
      </c>
      <c r="T84" s="359">
        <f t="shared" si="33"/>
        <v>0.12289137705642275</v>
      </c>
      <c r="U84" s="360">
        <f>_xlfn.MINIFS('Cash In-Month'!I:I,'Cash In-Month'!A:A,'02-Metrics'!A84)</f>
        <v>-0.18710153281349126</v>
      </c>
      <c r="V84" s="292">
        <f t="shared" si="34"/>
        <v>10341.510714285714</v>
      </c>
      <c r="W84" s="293">
        <f t="shared" si="38"/>
        <v>2068302.1428571427</v>
      </c>
      <c r="X84" s="293">
        <f t="shared" si="39"/>
        <v>9070.6282217633925</v>
      </c>
      <c r="Y84" s="294">
        <f t="shared" si="40"/>
        <v>1814125.6443526784</v>
      </c>
      <c r="Z84" s="292">
        <f t="shared" si="35"/>
        <v>576.77137279898011</v>
      </c>
      <c r="AA84" s="293">
        <f t="shared" si="36"/>
        <v>115354.27455979603</v>
      </c>
      <c r="AB84" s="293">
        <f t="shared" si="41"/>
        <v>505.8911445489901</v>
      </c>
      <c r="AC84" s="293">
        <f t="shared" si="42"/>
        <v>101178.22890979802</v>
      </c>
      <c r="AD84" s="329">
        <f>AD83</f>
        <v>17.93</v>
      </c>
      <c r="AE84" s="308"/>
      <c r="AF84" s="122"/>
      <c r="AG84" s="127"/>
      <c r="AH84" s="157" t="str">
        <f>AH82</f>
        <v>Commercial</v>
      </c>
      <c r="AI84" s="157" t="str">
        <f>AI83</f>
        <v>Building</v>
      </c>
    </row>
    <row r="85" spans="1:35" s="5" customFormat="1" ht="16.5" customHeight="1" thickTop="1" thickBot="1">
      <c r="A85" s="399" t="s">
        <v>945</v>
      </c>
      <c r="B85" s="537">
        <f>VLOOKUP(A85,'03-Time'!A:D,2,FALSE)</f>
        <v>43221</v>
      </c>
      <c r="C85" s="57">
        <f>VLOOKUP('02-Metrics'!A85,'03-Time'!A:D,4,FALSE)</f>
        <v>43889</v>
      </c>
      <c r="D85" s="57" t="str">
        <f>VLOOKUP(A85,'00-Datum'!A:B,2,FALSE)</f>
        <v>Commercial</v>
      </c>
      <c r="E85" s="57" t="str">
        <f>VLOOKUP(A85,'00-Datum'!A:C,3,FALSE)</f>
        <v>Offices &amp; Mall</v>
      </c>
      <c r="F85" s="57" t="str">
        <f>VLOOKUP(A85,'00-Datum'!A:D,4,FALSE)</f>
        <v>Civil Works</v>
      </c>
      <c r="G85" s="57" t="str">
        <f>VLOOKUP(A85,'00-Datum'!A:E,5,FALSE)</f>
        <v>YAMM</v>
      </c>
      <c r="H85" s="248" t="str">
        <f>VLOOKUP(A85,'00-Datum'!A:F,6,FALSE)</f>
        <v>Eng Mohamed Zaki</v>
      </c>
      <c r="I85" s="248" t="str">
        <f>VLOOKUP(A85,'00-Datum'!A:G,7,FALSE)</f>
        <v>Eng. Waleed Barakat</v>
      </c>
      <c r="J85" s="248" t="str">
        <f>VLOOKUP(A85,'00-Datum'!A:H,8,FALSE)</f>
        <v>5th settelment</v>
      </c>
      <c r="K85" s="248" t="str">
        <f>VLOOKUP(A85,'00-Datum'!A:I,9,FALSE)</f>
        <v>S</v>
      </c>
      <c r="L85" s="248" t="str">
        <f>VLOOKUP(A85,'00-Datum'!A:J,10,FALSE)</f>
        <v>Private</v>
      </c>
      <c r="M85" s="79"/>
      <c r="N85" s="371"/>
      <c r="O85" s="372">
        <v>48853.59</v>
      </c>
      <c r="P85" s="341" t="s">
        <v>66</v>
      </c>
      <c r="Q85" s="56">
        <v>241102529.64060745</v>
      </c>
      <c r="R85" s="56">
        <v>245977347.13161686</v>
      </c>
      <c r="S85" s="56">
        <v>228488395.46324447</v>
      </c>
      <c r="T85" s="345">
        <f t="shared" si="33"/>
        <v>7.1099846682281906E-2</v>
      </c>
      <c r="U85" s="360">
        <f>_xlfn.MINIFS('Cash In-Month'!I:I,'Cash In-Month'!A:A,'02-Metrics'!A85)</f>
        <v>-3.7124170198948574E-3</v>
      </c>
      <c r="V85" s="263">
        <f t="shared" si="34"/>
        <v>5034.9902050518067</v>
      </c>
      <c r="W85" s="56">
        <f t="shared" si="38"/>
        <v>0</v>
      </c>
      <c r="X85" s="56">
        <f t="shared" si="39"/>
        <v>4677.0031734258318</v>
      </c>
      <c r="Y85" s="102">
        <f t="shared" si="40"/>
        <v>0</v>
      </c>
      <c r="Z85" s="263">
        <f t="shared" si="35"/>
        <v>281.75658674044803</v>
      </c>
      <c r="AA85" s="56">
        <f t="shared" si="36"/>
        <v>0</v>
      </c>
      <c r="AB85" s="56">
        <f t="shared" si="41"/>
        <v>261.72373662147908</v>
      </c>
      <c r="AC85" s="56">
        <f t="shared" si="42"/>
        <v>0</v>
      </c>
      <c r="AD85" s="116">
        <v>17.87</v>
      </c>
      <c r="AE85" s="300"/>
      <c r="AF85" s="11"/>
      <c r="AG85" s="77"/>
      <c r="AH85" s="55" t="s">
        <v>27</v>
      </c>
      <c r="AI85" s="79"/>
    </row>
    <row r="86" spans="1:35" s="5" customFormat="1" ht="16.5" customHeight="1" thickTop="1" thickBot="1">
      <c r="A86" s="401" t="s">
        <v>1247</v>
      </c>
      <c r="B86" s="538">
        <f>VLOOKUP(A86,'03-Time'!A:D,2,FALSE)</f>
        <v>43253</v>
      </c>
      <c r="C86" s="68">
        <f>VLOOKUP('02-Metrics'!A86,'03-Time'!A:D,4,FALSE)</f>
        <v>43648</v>
      </c>
      <c r="D86" s="68" t="str">
        <f>VLOOKUP(A86,'00-Datum'!A:B,2,FALSE)</f>
        <v>Industrial</v>
      </c>
      <c r="E86" s="68" t="str">
        <f>VLOOKUP(A86,'00-Datum'!A:C,3,FALSE)</f>
        <v>Power Plant</v>
      </c>
      <c r="F86" s="68" t="str">
        <f>VLOOKUP(A86,'00-Datum'!A:D,4,FALSE)</f>
        <v>Civil Works</v>
      </c>
      <c r="G86" s="68" t="str">
        <f>VLOOKUP(A86,'00-Datum'!A:E,5,FALSE)</f>
        <v>TSK</v>
      </c>
      <c r="H86" s="252" t="str">
        <f>VLOOKUP(A86,'00-Datum'!A:F,6,FALSE)</f>
        <v>Eng Amir</v>
      </c>
      <c r="I86" s="252" t="str">
        <f>VLOOKUP(A86,'00-Datum'!A:G,7,FALSE)</f>
        <v>Eng Mahmoud Mahlab</v>
      </c>
      <c r="J86" s="252" t="str">
        <f>VLOOKUP(A86,'00-Datum'!A:H,8,FALSE)</f>
        <v>Aswan</v>
      </c>
      <c r="K86" s="252" t="str">
        <f>VLOOKUP(A86,'00-Datum'!A:I,9,FALSE)</f>
        <v>S</v>
      </c>
      <c r="L86" s="252" t="str">
        <f>VLOOKUP(A86,'00-Datum'!A:J,10,FALSE)</f>
        <v>Private</v>
      </c>
      <c r="M86" s="247" t="s">
        <v>177</v>
      </c>
      <c r="N86" s="370">
        <f>50*4</f>
        <v>200</v>
      </c>
      <c r="O86" s="110"/>
      <c r="P86" s="272" t="s">
        <v>196</v>
      </c>
      <c r="Q86" s="90">
        <v>212005783.75</v>
      </c>
      <c r="R86" s="90">
        <v>212005784</v>
      </c>
      <c r="S86" s="90">
        <v>118641100</v>
      </c>
      <c r="T86" s="349">
        <f t="shared" si="33"/>
        <v>0.44038743773141587</v>
      </c>
      <c r="U86" s="360">
        <f>_xlfn.MINIFS('Cash In-Month'!I:I,'Cash In-Month'!A:A,'02-Metrics'!A86)</f>
        <v>-2.293132370388536E-2</v>
      </c>
      <c r="V86" s="272">
        <f t="shared" si="34"/>
        <v>0</v>
      </c>
      <c r="W86" s="90">
        <f t="shared" si="38"/>
        <v>1060028.92</v>
      </c>
      <c r="X86" s="90">
        <f t="shared" si="39"/>
        <v>0</v>
      </c>
      <c r="Y86" s="273">
        <f t="shared" si="40"/>
        <v>593205.5</v>
      </c>
      <c r="Z86" s="272">
        <f t="shared" si="35"/>
        <v>0</v>
      </c>
      <c r="AA86" s="90">
        <f t="shared" si="36"/>
        <v>59120.408254322363</v>
      </c>
      <c r="AB86" s="90">
        <f t="shared" si="41"/>
        <v>0</v>
      </c>
      <c r="AC86" s="90">
        <f t="shared" si="42"/>
        <v>33084.523145566091</v>
      </c>
      <c r="AD86" s="103">
        <v>17.93</v>
      </c>
      <c r="AE86" s="300"/>
      <c r="AF86" s="11"/>
      <c r="AG86" s="81"/>
      <c r="AH86" s="71" t="s">
        <v>77</v>
      </c>
      <c r="AI86" s="78" t="s">
        <v>168</v>
      </c>
    </row>
    <row r="87" spans="1:35" s="5" customFormat="1" ht="16.5" customHeight="1" thickBot="1">
      <c r="A87" s="399" t="s">
        <v>1128</v>
      </c>
      <c r="B87" s="537">
        <f>VLOOKUP(A87,'03-Time'!A:D,2,FALSE)</f>
        <v>43358</v>
      </c>
      <c r="C87" s="57">
        <f>VLOOKUP('02-Metrics'!A87,'03-Time'!A:D,4,FALSE)</f>
        <v>43631</v>
      </c>
      <c r="D87" s="57" t="str">
        <f>VLOOKUP(A87,'00-Datum'!A:B,2,FALSE)</f>
        <v>Infrastructure</v>
      </c>
      <c r="E87" s="57" t="str">
        <f>VLOOKUP(A87,'00-Datum'!A:C,3,FALSE)</f>
        <v>Roads</v>
      </c>
      <c r="F87" s="57" t="str">
        <f>VLOOKUP(A87,'00-Datum'!A:D,4,FALSE)</f>
        <v>Civil Works</v>
      </c>
      <c r="G87" s="57" t="str">
        <f>VLOOKUP(A87,'00-Datum'!A:E,5,FALSE)</f>
        <v>Army Forces</v>
      </c>
      <c r="H87" s="248" t="str">
        <f>VLOOKUP(A87,'00-Datum'!A:F,6,FALSE)</f>
        <v>Eng Mohamed Abd El Nabi</v>
      </c>
      <c r="I87" s="248" t="str">
        <f>VLOOKUP(A87,'00-Datum'!A:G,7,FALSE)</f>
        <v>General Mohamed Salah</v>
      </c>
      <c r="J87" s="248" t="str">
        <f>VLOOKUP(A87,'00-Datum'!A:H,8,FALSE)</f>
        <v>North Coast</v>
      </c>
      <c r="K87" s="248" t="str">
        <f>VLOOKUP(A87,'00-Datum'!A:I,9,FALSE)</f>
        <v>D</v>
      </c>
      <c r="L87" s="248" t="str">
        <f>VLOOKUP(A87,'00-Datum'!A:J,10,FALSE)</f>
        <v>ARMY</v>
      </c>
      <c r="M87" s="79"/>
      <c r="N87" s="142"/>
      <c r="O87" s="101"/>
      <c r="P87" s="263" t="s">
        <v>196</v>
      </c>
      <c r="Q87" s="56">
        <v>45583868.723051898</v>
      </c>
      <c r="R87" s="56">
        <v>54192857</v>
      </c>
      <c r="S87" s="56">
        <v>46001919</v>
      </c>
      <c r="T87" s="345">
        <f t="shared" si="33"/>
        <v>0.15114423659191839</v>
      </c>
      <c r="U87" s="360">
        <f>_xlfn.MINIFS('Cash In-Month'!I:I,'Cash In-Month'!A:A,'02-Metrics'!A87)</f>
        <v>-0.37089284442043718</v>
      </c>
      <c r="V87" s="263">
        <f t="shared" si="34"/>
        <v>0</v>
      </c>
      <c r="W87" s="56">
        <f t="shared" si="38"/>
        <v>0</v>
      </c>
      <c r="X87" s="56">
        <f t="shared" si="39"/>
        <v>0</v>
      </c>
      <c r="Y87" s="102">
        <f t="shared" si="40"/>
        <v>0</v>
      </c>
      <c r="Z87" s="263">
        <f t="shared" si="35"/>
        <v>0</v>
      </c>
      <c r="AA87" s="56">
        <f t="shared" si="36"/>
        <v>0</v>
      </c>
      <c r="AB87" s="56">
        <f t="shared" si="41"/>
        <v>0</v>
      </c>
      <c r="AC87" s="56">
        <f t="shared" si="42"/>
        <v>0</v>
      </c>
      <c r="AD87" s="80">
        <v>17.88</v>
      </c>
      <c r="AE87" s="315"/>
      <c r="AF87" s="161"/>
      <c r="AG87" s="102"/>
      <c r="AH87" s="99" t="s">
        <v>24</v>
      </c>
      <c r="AI87" s="100"/>
    </row>
    <row r="88" spans="1:35" s="5" customFormat="1" ht="16.5" customHeight="1" thickTop="1">
      <c r="A88" s="82" t="s">
        <v>1129</v>
      </c>
      <c r="B88" s="539">
        <f>$B$91</f>
        <v>43748</v>
      </c>
      <c r="C88" s="41">
        <f>$C$91</f>
        <v>44175</v>
      </c>
      <c r="D88" s="41" t="str">
        <f>$D$91</f>
        <v>Commercial</v>
      </c>
      <c r="E88" s="41" t="str">
        <f>E$91</f>
        <v>University</v>
      </c>
      <c r="F88" s="41" t="str">
        <f>F91</f>
        <v>Turn Key</v>
      </c>
      <c r="G88" s="41" t="str">
        <f t="shared" ref="G88:L90" si="45">G$91</f>
        <v xml:space="preserve">Sewedy </v>
      </c>
      <c r="H88" s="249" t="str">
        <f t="shared" si="45"/>
        <v>Eng Hesham Ibrahim</v>
      </c>
      <c r="I88" s="249" t="str">
        <f t="shared" si="45"/>
        <v>Eng. Mohamed Fawzy</v>
      </c>
      <c r="J88" s="249" t="str">
        <f t="shared" si="45"/>
        <v>New Capital</v>
      </c>
      <c r="K88" s="249" t="str">
        <f t="shared" si="45"/>
        <v>D</v>
      </c>
      <c r="L88" s="249" t="str">
        <f t="shared" si="45"/>
        <v>Affiliates</v>
      </c>
      <c r="M88" s="41" t="str">
        <f t="shared" ref="M88:N90" si="46">M$91</f>
        <v>Student</v>
      </c>
      <c r="N88" s="374">
        <f t="shared" si="46"/>
        <v>300</v>
      </c>
      <c r="O88" s="375">
        <v>4975</v>
      </c>
      <c r="P88" s="335" t="s">
        <v>66</v>
      </c>
      <c r="Q88" s="119">
        <v>51296891.539999999</v>
      </c>
      <c r="R88" s="119">
        <f>Q88*$R$91/$Q$91</f>
        <v>53088714.82270015</v>
      </c>
      <c r="S88" s="119">
        <f>R88*$S$91/$R$91</f>
        <v>47141962.037229843</v>
      </c>
      <c r="T88" s="346">
        <f t="shared" si="33"/>
        <v>0.11201538416084506</v>
      </c>
      <c r="U88" s="346">
        <v>0</v>
      </c>
      <c r="V88" s="264">
        <f t="shared" si="34"/>
        <v>10671.098456824151</v>
      </c>
      <c r="W88" s="119">
        <f t="shared" si="38"/>
        <v>176962.38274233384</v>
      </c>
      <c r="X88" s="119">
        <f t="shared" si="39"/>
        <v>9475.7712637647928</v>
      </c>
      <c r="Y88" s="265">
        <f t="shared" si="40"/>
        <v>157139.87345743281</v>
      </c>
      <c r="Z88" s="264">
        <f t="shared" si="35"/>
        <v>593.82851735248482</v>
      </c>
      <c r="AA88" s="119">
        <f t="shared" si="36"/>
        <v>9847.6562460953719</v>
      </c>
      <c r="AB88" s="119">
        <f t="shared" si="41"/>
        <v>527.31058785558116</v>
      </c>
      <c r="AC88" s="119">
        <f t="shared" si="42"/>
        <v>8744.5672486050535</v>
      </c>
      <c r="AD88" s="132">
        <v>17.97</v>
      </c>
      <c r="AE88" s="319"/>
      <c r="AF88" s="9"/>
      <c r="AG88" s="44"/>
      <c r="AH88" s="42" t="s">
        <v>27</v>
      </c>
      <c r="AI88" s="43" t="s">
        <v>67</v>
      </c>
    </row>
    <row r="89" spans="1:35" s="5" customFormat="1" ht="16.5" customHeight="1">
      <c r="A89" s="422" t="s">
        <v>1130</v>
      </c>
      <c r="B89" s="540">
        <f>$B$91</f>
        <v>43748</v>
      </c>
      <c r="C89" s="45">
        <f>$C$91</f>
        <v>44175</v>
      </c>
      <c r="D89" s="45" t="str">
        <f>$D$91</f>
        <v>Commercial</v>
      </c>
      <c r="E89" s="45" t="str">
        <f>E$91</f>
        <v>University</v>
      </c>
      <c r="F89" s="45" t="str">
        <f>F91</f>
        <v>Turn Key</v>
      </c>
      <c r="G89" s="45" t="str">
        <f t="shared" si="45"/>
        <v xml:space="preserve">Sewedy </v>
      </c>
      <c r="H89" s="250" t="str">
        <f t="shared" si="45"/>
        <v>Eng Hesham Ibrahim</v>
      </c>
      <c r="I89" s="250" t="str">
        <f t="shared" si="45"/>
        <v>Eng. Mohamed Fawzy</v>
      </c>
      <c r="J89" s="250" t="str">
        <f t="shared" si="45"/>
        <v>New Capital</v>
      </c>
      <c r="K89" s="250" t="str">
        <f t="shared" si="45"/>
        <v>D</v>
      </c>
      <c r="L89" s="250" t="str">
        <f t="shared" si="45"/>
        <v>Affiliates</v>
      </c>
      <c r="M89" s="45" t="str">
        <f t="shared" si="46"/>
        <v>Student</v>
      </c>
      <c r="N89" s="376">
        <f t="shared" si="46"/>
        <v>300</v>
      </c>
      <c r="O89" s="380">
        <v>4975</v>
      </c>
      <c r="P89" s="336" t="s">
        <v>70</v>
      </c>
      <c r="Q89" s="267">
        <v>107726254</v>
      </c>
      <c r="R89" s="267">
        <f>Q89*$R$91/$Q$91</f>
        <v>111489180.06199643</v>
      </c>
      <c r="S89" s="267">
        <f>R89*$S$91/$R$91</f>
        <v>99000676.727574274</v>
      </c>
      <c r="T89" s="347">
        <f t="shared" si="33"/>
        <v>0.11201538416084504</v>
      </c>
      <c r="U89" s="347">
        <v>0</v>
      </c>
      <c r="V89" s="266">
        <f t="shared" si="34"/>
        <v>22409.885439597274</v>
      </c>
      <c r="W89" s="267">
        <f t="shared" si="38"/>
        <v>371630.60020665475</v>
      </c>
      <c r="X89" s="267">
        <f t="shared" si="39"/>
        <v>19899.633513080254</v>
      </c>
      <c r="Y89" s="268">
        <f t="shared" si="40"/>
        <v>330002.25575858093</v>
      </c>
      <c r="Z89" s="266">
        <f t="shared" si="35"/>
        <v>1247.0720890148734</v>
      </c>
      <c r="AA89" s="267">
        <f t="shared" si="36"/>
        <v>20680.612142829981</v>
      </c>
      <c r="AB89" s="267">
        <f t="shared" si="41"/>
        <v>1107.3808298876047</v>
      </c>
      <c r="AC89" s="267">
        <f t="shared" si="42"/>
        <v>18364.065428969447</v>
      </c>
      <c r="AD89" s="328">
        <v>17.97</v>
      </c>
      <c r="AE89" s="317"/>
      <c r="AF89" s="7"/>
      <c r="AG89" s="49"/>
      <c r="AH89" s="46" t="s">
        <v>27</v>
      </c>
      <c r="AI89" s="47" t="s">
        <v>67</v>
      </c>
    </row>
    <row r="90" spans="1:35" s="5" customFormat="1" ht="16.5" customHeight="1" thickBot="1">
      <c r="A90" s="422" t="s">
        <v>1131</v>
      </c>
      <c r="B90" s="540">
        <f>$B$91</f>
        <v>43748</v>
      </c>
      <c r="C90" s="45">
        <f>$C$91</f>
        <v>44175</v>
      </c>
      <c r="D90" s="45" t="str">
        <f>$D$91</f>
        <v>Commercial</v>
      </c>
      <c r="E90" s="45" t="str">
        <f>E$91</f>
        <v>University</v>
      </c>
      <c r="F90" s="45" t="str">
        <f>F91</f>
        <v>Turn Key</v>
      </c>
      <c r="G90" s="45" t="str">
        <f t="shared" si="45"/>
        <v xml:space="preserve">Sewedy </v>
      </c>
      <c r="H90" s="250" t="str">
        <f t="shared" si="45"/>
        <v>Eng Hesham Ibrahim</v>
      </c>
      <c r="I90" s="250" t="str">
        <f t="shared" si="45"/>
        <v>Eng. Mohamed Fawzy</v>
      </c>
      <c r="J90" s="250" t="str">
        <f t="shared" si="45"/>
        <v>New Capital</v>
      </c>
      <c r="K90" s="250" t="str">
        <f t="shared" si="45"/>
        <v>D</v>
      </c>
      <c r="L90" s="250" t="str">
        <f t="shared" si="45"/>
        <v>Affiliates</v>
      </c>
      <c r="M90" s="45" t="str">
        <f t="shared" si="46"/>
        <v>Student</v>
      </c>
      <c r="N90" s="376">
        <f t="shared" si="46"/>
        <v>300</v>
      </c>
      <c r="O90" s="380">
        <v>4975</v>
      </c>
      <c r="P90" s="336" t="s">
        <v>71</v>
      </c>
      <c r="Q90" s="267">
        <v>94500000</v>
      </c>
      <c r="R90" s="267">
        <f>Q90*$R$91/$Q$91</f>
        <v>97800927.115303412</v>
      </c>
      <c r="S90" s="267">
        <f>R90*$S$91/$R$91</f>
        <v>86845718.693195879</v>
      </c>
      <c r="T90" s="347">
        <f t="shared" si="33"/>
        <v>0.11201538416084519</v>
      </c>
      <c r="U90" s="347">
        <v>0</v>
      </c>
      <c r="V90" s="266">
        <f t="shared" si="34"/>
        <v>19658.477812121288</v>
      </c>
      <c r="W90" s="267">
        <f t="shared" si="38"/>
        <v>326003.09038434469</v>
      </c>
      <c r="X90" s="267">
        <f t="shared" si="39"/>
        <v>17456.425867979073</v>
      </c>
      <c r="Y90" s="268">
        <f t="shared" si="40"/>
        <v>289485.72897731961</v>
      </c>
      <c r="Z90" s="266">
        <f t="shared" si="35"/>
        <v>1093.9609244363544</v>
      </c>
      <c r="AA90" s="267">
        <f t="shared" si="36"/>
        <v>18141.518663569543</v>
      </c>
      <c r="AB90" s="267">
        <f t="shared" si="41"/>
        <v>971.42047122866302</v>
      </c>
      <c r="AC90" s="267">
        <f t="shared" si="42"/>
        <v>16109.38948120866</v>
      </c>
      <c r="AD90" s="328">
        <v>17.97</v>
      </c>
      <c r="AE90" s="318"/>
      <c r="AF90" s="8"/>
      <c r="AG90" s="53"/>
      <c r="AH90" s="51" t="s">
        <v>27</v>
      </c>
      <c r="AI90" s="52" t="s">
        <v>67</v>
      </c>
    </row>
    <row r="91" spans="1:35" s="5" customFormat="1" ht="16.5" customHeight="1" thickTop="1" thickBot="1">
      <c r="A91" s="428" t="s">
        <v>1348</v>
      </c>
      <c r="B91" s="541">
        <f>VLOOKUP(A91,'03-Time'!A:D,2,FALSE)</f>
        <v>43748</v>
      </c>
      <c r="C91" s="124">
        <f>VLOOKUP('02-Metrics'!A91,'03-Time'!A:D,4,FALSE)</f>
        <v>44175</v>
      </c>
      <c r="D91" s="124" t="str">
        <f>VLOOKUP(A91,'00-Datum'!A:B,2,FALSE)</f>
        <v>Commercial</v>
      </c>
      <c r="E91" s="124" t="str">
        <f>VLOOKUP(A91,'00-Datum'!A:C,3,FALSE)</f>
        <v>University</v>
      </c>
      <c r="F91" s="124" t="str">
        <f>VLOOKUP(A91,'00-Datum'!A:D,4,FALSE)</f>
        <v>Turn Key</v>
      </c>
      <c r="G91" s="124" t="str">
        <f>VLOOKUP(A91,'00-Datum'!A:E,5,FALSE)</f>
        <v xml:space="preserve">Sewedy </v>
      </c>
      <c r="H91" s="251" t="str">
        <f>VLOOKUP(A91,'00-Datum'!A:F,6,FALSE)</f>
        <v>Eng Hesham Ibrahim</v>
      </c>
      <c r="I91" s="251" t="str">
        <f>VLOOKUP(A91,'00-Datum'!A:G,7,FALSE)</f>
        <v>Eng. Mohamed Fawzy</v>
      </c>
      <c r="J91" s="251" t="str">
        <f>VLOOKUP(A91,'00-Datum'!A:H,8,FALSE)</f>
        <v>New Capital</v>
      </c>
      <c r="K91" s="251" t="str">
        <f>VLOOKUP(A91,'00-Datum'!A:I,9,FALSE)</f>
        <v>D</v>
      </c>
      <c r="L91" s="251" t="str">
        <f>VLOOKUP(A91,'00-Datum'!A:J,10,FALSE)</f>
        <v>Affiliates</v>
      </c>
      <c r="M91" s="243" t="s">
        <v>770</v>
      </c>
      <c r="N91" s="377">
        <v>300</v>
      </c>
      <c r="O91" s="261">
        <f>14500</f>
        <v>14500</v>
      </c>
      <c r="P91" s="337" t="s">
        <v>217</v>
      </c>
      <c r="Q91" s="270">
        <f>SUM(Q88:Q90)</f>
        <v>253523145.53999999</v>
      </c>
      <c r="R91" s="270">
        <v>262378822</v>
      </c>
      <c r="S91" s="270">
        <v>232988357.458</v>
      </c>
      <c r="T91" s="360">
        <f t="shared" si="33"/>
        <v>0.1120153841608451</v>
      </c>
      <c r="U91" s="360">
        <f>_xlfn.MINIFS('Cash In-Month'!I:I,'Cash In-Month'!A:A,'02-Metrics'!A91)</f>
        <v>6.9361819186763485E-2</v>
      </c>
      <c r="V91" s="269">
        <f t="shared" si="34"/>
        <v>18095.091172413791</v>
      </c>
      <c r="W91" s="270">
        <f t="shared" si="38"/>
        <v>874596.07333333336</v>
      </c>
      <c r="X91" s="270">
        <f t="shared" si="39"/>
        <v>16068.162583310344</v>
      </c>
      <c r="Y91" s="271">
        <f t="shared" si="40"/>
        <v>776627.85819333338</v>
      </c>
      <c r="Z91" s="269">
        <f t="shared" si="35"/>
        <v>1006.9611114309289</v>
      </c>
      <c r="AA91" s="270">
        <f t="shared" si="36"/>
        <v>48669.787052494903</v>
      </c>
      <c r="AB91" s="270">
        <f t="shared" si="41"/>
        <v>894.16597569896192</v>
      </c>
      <c r="AC91" s="270">
        <f t="shared" si="42"/>
        <v>43218.022158783162</v>
      </c>
      <c r="AD91" s="325">
        <f>AD90</f>
        <v>17.97</v>
      </c>
      <c r="AE91" s="308"/>
      <c r="AF91" s="122"/>
      <c r="AG91" s="128">
        <v>3500</v>
      </c>
      <c r="AH91" s="157" t="str">
        <f>AH89</f>
        <v>Commercial</v>
      </c>
      <c r="AI91" s="157" t="str">
        <f>AI90</f>
        <v>Building</v>
      </c>
    </row>
    <row r="92" spans="1:35" s="5" customFormat="1" ht="16.5" customHeight="1" thickBot="1">
      <c r="A92" s="401" t="s">
        <v>1133</v>
      </c>
      <c r="B92" s="628">
        <v>40179</v>
      </c>
      <c r="C92" s="57">
        <v>40179</v>
      </c>
      <c r="D92" s="68" t="str">
        <f>VLOOKUP(A92,'00-Datum'!A:B,2,FALSE)</f>
        <v>Infrastructure</v>
      </c>
      <c r="E92" s="68" t="str">
        <f>VLOOKUP(A92,'00-Datum'!A:C,3,FALSE)</f>
        <v>L&amp;L</v>
      </c>
      <c r="F92" s="68" t="str">
        <f>VLOOKUP(A92,'00-Datum'!A:D,4,FALSE)</f>
        <v>Civil Works</v>
      </c>
      <c r="G92" s="68" t="str">
        <f>VLOOKUP(A92,'00-Datum'!A:E,5,FALSE)</f>
        <v>Army Forces</v>
      </c>
      <c r="H92" s="252" t="str">
        <f>VLOOKUP(A92,'00-Datum'!A:F,6,FALSE)</f>
        <v>Eng Adham Edward</v>
      </c>
      <c r="I92" s="252" t="str">
        <f>VLOOKUP(A92,'00-Datum'!A:G,7,FALSE)</f>
        <v>Eng.adham edward</v>
      </c>
      <c r="J92" s="252" t="str">
        <f>VLOOKUP(A92,'00-Datum'!A:H,8,FALSE)</f>
        <v>Sokhna</v>
      </c>
      <c r="K92" s="252" t="str">
        <f>VLOOKUP(A92,'00-Datum'!A:I,9,FALSE)</f>
        <v>D</v>
      </c>
      <c r="L92" s="252" t="str">
        <f>VLOOKUP(A92,'00-Datum'!A:J,10,FALSE)</f>
        <v>ARMY</v>
      </c>
      <c r="M92" s="94"/>
      <c r="N92" s="370"/>
      <c r="O92" s="110"/>
      <c r="P92" s="272" t="s">
        <v>196</v>
      </c>
      <c r="Q92" s="90"/>
      <c r="R92" s="90"/>
      <c r="S92" s="90"/>
      <c r="T92" s="349">
        <f t="shared" si="33"/>
        <v>0</v>
      </c>
      <c r="U92" s="360" t="e">
        <f>_xlfn.MINIFS('Cash In-Month'!I:I,'Cash In-Month'!A:A,'02-Metrics'!A92)</f>
        <v>#DIV/0!</v>
      </c>
      <c r="V92" s="272">
        <f t="shared" si="34"/>
        <v>0</v>
      </c>
      <c r="W92" s="90">
        <f t="shared" si="38"/>
        <v>0</v>
      </c>
      <c r="X92" s="90"/>
      <c r="Y92" s="273"/>
      <c r="Z92" s="272">
        <f t="shared" si="35"/>
        <v>0</v>
      </c>
      <c r="AA92" s="90">
        <f t="shared" si="36"/>
        <v>0</v>
      </c>
      <c r="AB92" s="90"/>
      <c r="AC92" s="90"/>
      <c r="AD92" s="80">
        <v>5.36</v>
      </c>
      <c r="AE92" s="304"/>
      <c r="AF92" s="121"/>
      <c r="AG92" s="159"/>
      <c r="AH92" s="158"/>
      <c r="AI92" s="89"/>
    </row>
    <row r="93" spans="1:35" s="5" customFormat="1" ht="16.5" customHeight="1" thickBot="1">
      <c r="A93" s="401" t="s">
        <v>1249</v>
      </c>
      <c r="B93" s="538">
        <f>VLOOKUP(A93,'03-Time'!A:D,2,FALSE)</f>
        <v>43297</v>
      </c>
      <c r="C93" s="68">
        <f>VLOOKUP('02-Metrics'!A93,'03-Time'!A:D,4,FALSE)</f>
        <v>44697</v>
      </c>
      <c r="D93" s="68" t="str">
        <f>VLOOKUP(A93,'00-Datum'!A:B,2,FALSE)</f>
        <v>Residential</v>
      </c>
      <c r="E93" s="68" t="str">
        <f>VLOOKUP(A93,'00-Datum'!A:C,3,FALSE)</f>
        <v>Residential</v>
      </c>
      <c r="F93" s="68" t="str">
        <f>VLOOKUP(A93,'00-Datum'!A:D,4,FALSE)</f>
        <v>Turn Key</v>
      </c>
      <c r="G93" s="68" t="str">
        <f>VLOOKUP(A93,'00-Datum'!A:E,5,FALSE)</f>
        <v>Utilities And Urban Communities</v>
      </c>
      <c r="H93" s="252" t="str">
        <f>VLOOKUP(A93,'00-Datum'!A:F,6,FALSE)</f>
        <v>Eng Mohamed Abd El Fatah</v>
      </c>
      <c r="I93" s="252" t="str">
        <f>VLOOKUP(A93,'00-Datum'!A:G,7,FALSE)</f>
        <v>Eng. Omar Sobhy</v>
      </c>
      <c r="J93" s="252" t="str">
        <f>VLOOKUP(A93,'00-Datum'!A:H,8,FALSE)</f>
        <v>New Capital</v>
      </c>
      <c r="K93" s="252" t="str">
        <f>VLOOKUP(A93,'00-Datum'!A:I,9,FALSE)</f>
        <v>D</v>
      </c>
      <c r="L93" s="252" t="str">
        <f>VLOOKUP(A93,'00-Datum'!A:J,10,FALSE)</f>
        <v>Public</v>
      </c>
      <c r="M93" s="94"/>
      <c r="N93" s="370"/>
      <c r="O93" s="110">
        <v>418237</v>
      </c>
      <c r="P93" s="272" t="s">
        <v>66</v>
      </c>
      <c r="Q93" s="90">
        <v>2949277335</v>
      </c>
      <c r="R93" s="90">
        <v>3200000000</v>
      </c>
      <c r="S93" s="90">
        <v>2976000000</v>
      </c>
      <c r="T93" s="349">
        <f t="shared" si="33"/>
        <v>7.0000000000000007E-2</v>
      </c>
      <c r="U93" s="624">
        <f>_xlfn.MINIFS('Cash In-Month'!I:I,'Cash In-Month'!A:A,'02-Metrics'!A93)</f>
        <v>0</v>
      </c>
      <c r="V93" s="272">
        <f t="shared" si="34"/>
        <v>7651.1642920162494</v>
      </c>
      <c r="W93" s="90">
        <f t="shared" si="38"/>
        <v>0</v>
      </c>
      <c r="X93" s="90">
        <f>IFERROR((S93/O93),0)</f>
        <v>7115.5827915751115</v>
      </c>
      <c r="Y93" s="273">
        <f>IFERROR((S93/N93),0)</f>
        <v>0</v>
      </c>
      <c r="Z93" s="272">
        <f t="shared" si="35"/>
        <v>426.72416575662294</v>
      </c>
      <c r="AA93" s="90">
        <f t="shared" si="36"/>
        <v>0</v>
      </c>
      <c r="AB93" s="90">
        <f>IFERROR((X93/AD93),0)</f>
        <v>396.85347415365931</v>
      </c>
      <c r="AC93" s="90">
        <f>IFERROR((Y93/AD93),0)</f>
        <v>0</v>
      </c>
      <c r="AD93" s="103">
        <v>17.93</v>
      </c>
      <c r="AE93" s="309"/>
      <c r="AF93" s="104"/>
      <c r="AG93" s="110"/>
      <c r="AH93" s="71"/>
      <c r="AI93" s="78"/>
    </row>
    <row r="94" spans="1:35" s="5" customFormat="1" ht="16.5" customHeight="1" thickBot="1">
      <c r="A94" s="399" t="s">
        <v>1250</v>
      </c>
      <c r="B94" s="537">
        <f>VLOOKUP(A94,'03-Time'!A:D,2,FALSE)</f>
        <v>43344</v>
      </c>
      <c r="C94" s="57">
        <f>VLOOKUP('02-Metrics'!A94,'03-Time'!A:D,4,FALSE)</f>
        <v>43617</v>
      </c>
      <c r="D94" s="57" t="str">
        <f>VLOOKUP(A94,'00-Datum'!A:B,2,FALSE)</f>
        <v>Infrastructure</v>
      </c>
      <c r="E94" s="57" t="str">
        <f>VLOOKUP(A94,'00-Datum'!A:C,3,FALSE)</f>
        <v>Bridges &amp; Tunnels</v>
      </c>
      <c r="F94" s="57" t="str">
        <f>VLOOKUP(A94,'00-Datum'!A:D,4,FALSE)</f>
        <v>Civil Works</v>
      </c>
      <c r="G94" s="57" t="str">
        <f>VLOOKUP(A94,'00-Datum'!A:E,5,FALSE)</f>
        <v>Army Forces</v>
      </c>
      <c r="H94" s="248" t="str">
        <f>VLOOKUP(A94,'00-Datum'!A:F,6,FALSE)</f>
        <v>Eng Mohamed El Tahlawi</v>
      </c>
      <c r="I94" s="248" t="str">
        <f>VLOOKUP(A94,'00-Datum'!A:G,7,FALSE)</f>
        <v>Eng. Tahlawi</v>
      </c>
      <c r="J94" s="248" t="str">
        <f>VLOOKUP(A94,'00-Datum'!A:H,8,FALSE)</f>
        <v>Ismailia</v>
      </c>
      <c r="K94" s="248" t="str">
        <f>VLOOKUP(A94,'00-Datum'!A:I,9,FALSE)</f>
        <v>D</v>
      </c>
      <c r="L94" s="248" t="str">
        <f>VLOOKUP(A94,'00-Datum'!A:J,10,FALSE)</f>
        <v>ARMY</v>
      </c>
      <c r="M94" s="79"/>
      <c r="N94" s="142"/>
      <c r="O94" s="101">
        <f>28*17</f>
        <v>476</v>
      </c>
      <c r="P94" s="263" t="s">
        <v>196</v>
      </c>
      <c r="Q94" s="56">
        <v>67755600</v>
      </c>
      <c r="R94" s="56">
        <v>67755600</v>
      </c>
      <c r="S94" s="56">
        <v>59506484.685877666</v>
      </c>
      <c r="T94" s="345">
        <f>IFERROR(((R94-S94)/R94),0)</f>
        <v>0.12174809630676038</v>
      </c>
      <c r="U94" s="360">
        <f>_xlfn.MINIFS('Cash In-Month'!I:I,'Cash In-Month'!A:A,'02-Metrics'!A94)</f>
        <v>-0.2278740350613086</v>
      </c>
      <c r="V94" s="263">
        <f t="shared" si="34"/>
        <v>142343.69747899158</v>
      </c>
      <c r="W94" s="56">
        <f t="shared" si="38"/>
        <v>0</v>
      </c>
      <c r="X94" s="56"/>
      <c r="Y94" s="102"/>
      <c r="Z94" s="263">
        <f t="shared" si="35"/>
        <v>8005.8322541615062</v>
      </c>
      <c r="AA94" s="56">
        <f t="shared" si="36"/>
        <v>0</v>
      </c>
      <c r="AB94" s="56"/>
      <c r="AC94" s="56"/>
      <c r="AD94" s="80">
        <v>17.78</v>
      </c>
      <c r="AE94" s="315"/>
      <c r="AF94" s="161"/>
      <c r="AG94" s="101"/>
      <c r="AH94" s="99"/>
      <c r="AI94" s="173"/>
    </row>
    <row r="95" spans="1:35" s="5" customFormat="1" ht="16.5" customHeight="1" thickBot="1">
      <c r="A95" s="399" t="s">
        <v>1138</v>
      </c>
      <c r="B95" s="537">
        <f>VLOOKUP(A95,'03-Time'!A:D,2,FALSE)</f>
        <v>43344</v>
      </c>
      <c r="C95" s="57">
        <f>VLOOKUP('02-Metrics'!A95,'03-Time'!A:D,4,FALSE)</f>
        <v>43556</v>
      </c>
      <c r="D95" s="57" t="str">
        <f>VLOOKUP(A95,'00-Datum'!A:B,2,FALSE)</f>
        <v>Infrastructure</v>
      </c>
      <c r="E95" s="57" t="str">
        <f>VLOOKUP(A95,'00-Datum'!A:C,3,FALSE)</f>
        <v>Bridges &amp; Tunnels</v>
      </c>
      <c r="F95" s="57" t="str">
        <f>VLOOKUP(A95,'00-Datum'!A:D,4,FALSE)</f>
        <v>Civil Works</v>
      </c>
      <c r="G95" s="57" t="str">
        <f>VLOOKUP(A95,'00-Datum'!A:E,5,FALSE)</f>
        <v>Army Forces</v>
      </c>
      <c r="H95" s="248" t="str">
        <f>VLOOKUP(A95,'00-Datum'!A:F,6,FALSE)</f>
        <v>Eng Mohamed El Tahlawi</v>
      </c>
      <c r="I95" s="248" t="str">
        <f>VLOOKUP(A95,'00-Datum'!A:G,7,FALSE)</f>
        <v>Eng. Tahlawi</v>
      </c>
      <c r="J95" s="248" t="str">
        <f>VLOOKUP(A95,'00-Datum'!A:H,8,FALSE)</f>
        <v>Sokhna</v>
      </c>
      <c r="K95" s="248" t="str">
        <f>VLOOKUP(A95,'00-Datum'!A:I,9,FALSE)</f>
        <v>D</v>
      </c>
      <c r="L95" s="248" t="str">
        <f>VLOOKUP(A95,'00-Datum'!A:J,10,FALSE)</f>
        <v>ARMY</v>
      </c>
      <c r="M95" s="79"/>
      <c r="N95" s="142"/>
      <c r="O95" s="101">
        <v>1813</v>
      </c>
      <c r="P95" s="263" t="s">
        <v>196</v>
      </c>
      <c r="Q95" s="56">
        <v>22334150</v>
      </c>
      <c r="R95" s="56">
        <v>22334150</v>
      </c>
      <c r="S95" s="56">
        <v>17647987</v>
      </c>
      <c r="T95" s="345">
        <f t="shared" si="33"/>
        <v>0.20982052148839334</v>
      </c>
      <c r="U95" s="360">
        <f>_xlfn.MINIFS('Cash In-Month'!I:I,'Cash In-Month'!A:A,'02-Metrics'!A95)</f>
        <v>-0.30121569793343378</v>
      </c>
      <c r="V95" s="263">
        <f t="shared" si="34"/>
        <v>12318.891340319911</v>
      </c>
      <c r="W95" s="56">
        <f t="shared" si="38"/>
        <v>0</v>
      </c>
      <c r="X95" s="56">
        <f t="shared" ref="X95:X115" si="47">IFERROR((S95/O95),0)</f>
        <v>9734.135135135135</v>
      </c>
      <c r="Y95" s="102">
        <f t="shared" ref="Y95:Y115" si="48">IFERROR((S95/N95),0)</f>
        <v>0</v>
      </c>
      <c r="Z95" s="263">
        <f t="shared" si="35"/>
        <v>686.6717581003295</v>
      </c>
      <c r="AA95" s="56">
        <f t="shared" si="36"/>
        <v>0</v>
      </c>
      <c r="AB95" s="56">
        <f t="shared" ref="AB95:AB115" si="49">IFERROR((X95/AD95),0)</f>
        <v>542.59393172436648</v>
      </c>
      <c r="AC95" s="56">
        <f t="shared" ref="AC95:AC115" si="50">IFERROR((Y95/AD95),0)</f>
        <v>0</v>
      </c>
      <c r="AD95" s="80">
        <v>17.940000000000001</v>
      </c>
      <c r="AE95" s="315">
        <v>90</v>
      </c>
      <c r="AF95" s="161">
        <v>20</v>
      </c>
      <c r="AG95" s="101"/>
      <c r="AH95" s="99" t="s">
        <v>97</v>
      </c>
      <c r="AI95" s="173" t="s">
        <v>72</v>
      </c>
    </row>
    <row r="96" spans="1:35" s="5" customFormat="1" ht="16.5" customHeight="1" thickBot="1">
      <c r="A96" s="403" t="s">
        <v>1139</v>
      </c>
      <c r="B96" s="542">
        <f>VLOOKUP(A96,'03-Time'!A:D,2,FALSE)</f>
        <v>43435</v>
      </c>
      <c r="C96" s="106">
        <f>VLOOKUP('02-Metrics'!A96,'03-Time'!A:D,4,FALSE)</f>
        <v>43556</v>
      </c>
      <c r="D96" s="106" t="str">
        <f>VLOOKUP(A96,'00-Datum'!A:B,2,FALSE)</f>
        <v>Infrastructure</v>
      </c>
      <c r="E96" s="106" t="str">
        <f>VLOOKUP(A96,'00-Datum'!A:C,3,FALSE)</f>
        <v>L&amp;L</v>
      </c>
      <c r="F96" s="106" t="str">
        <f>VLOOKUP(A96,'00-Datum'!A:D,4,FALSE)</f>
        <v>Civil Works</v>
      </c>
      <c r="G96" s="106" t="str">
        <f>VLOOKUP(A96,'00-Datum'!A:E,5,FALSE)</f>
        <v>Army Forces</v>
      </c>
      <c r="H96" s="255" t="str">
        <f>VLOOKUP(A96,'00-Datum'!A:F,6,FALSE)</f>
        <v>Eng Adham Edward</v>
      </c>
      <c r="I96" s="255" t="str">
        <f>VLOOKUP(A96,'00-Datum'!A:G,7,FALSE)</f>
        <v>Eng.adham edward</v>
      </c>
      <c r="J96" s="255" t="str">
        <f>VLOOKUP(A96,'00-Datum'!A:H,8,FALSE)</f>
        <v>Cairo</v>
      </c>
      <c r="K96" s="255" t="str">
        <f>VLOOKUP(A96,'00-Datum'!A:I,9,FALSE)</f>
        <v>D</v>
      </c>
      <c r="L96" s="255" t="str">
        <f>VLOOKUP(A96,'00-Datum'!A:J,10,FALSE)</f>
        <v>ARMY</v>
      </c>
      <c r="M96" s="108"/>
      <c r="N96" s="405"/>
      <c r="O96" s="437"/>
      <c r="P96" s="279" t="s">
        <v>196</v>
      </c>
      <c r="Q96" s="109">
        <v>1024820</v>
      </c>
      <c r="R96" s="109">
        <v>1024820</v>
      </c>
      <c r="S96" s="109">
        <v>819856</v>
      </c>
      <c r="T96" s="352">
        <f t="shared" si="33"/>
        <v>0.2</v>
      </c>
      <c r="U96" s="360">
        <f>_xlfn.MINIFS('Cash In-Month'!I:I,'Cash In-Month'!A:A,'02-Metrics'!A96)</f>
        <v>-0.18665603715774476</v>
      </c>
      <c r="V96" s="279">
        <f t="shared" si="34"/>
        <v>0</v>
      </c>
      <c r="W96" s="109">
        <f t="shared" si="38"/>
        <v>0</v>
      </c>
      <c r="X96" s="109">
        <f t="shared" si="47"/>
        <v>0</v>
      </c>
      <c r="Y96" s="280">
        <f t="shared" si="48"/>
        <v>0</v>
      </c>
      <c r="Z96" s="279">
        <f t="shared" si="35"/>
        <v>0</v>
      </c>
      <c r="AA96" s="109">
        <f t="shared" si="36"/>
        <v>0</v>
      </c>
      <c r="AB96" s="109">
        <f t="shared" si="49"/>
        <v>0</v>
      </c>
      <c r="AC96" s="109">
        <f t="shared" si="50"/>
        <v>0</v>
      </c>
      <c r="AD96" s="145">
        <v>16.14</v>
      </c>
      <c r="AE96" s="316"/>
      <c r="AF96" s="160"/>
      <c r="AG96" s="437"/>
      <c r="AH96" s="477" t="s">
        <v>41</v>
      </c>
      <c r="AI96" s="478"/>
    </row>
    <row r="97" spans="1:35" s="5" customFormat="1" ht="16.5" customHeight="1" thickTop="1">
      <c r="A97" s="115" t="s">
        <v>1140</v>
      </c>
      <c r="B97" s="544">
        <f>$B$100</f>
        <v>43549</v>
      </c>
      <c r="C97" s="85">
        <f>$C$100</f>
        <v>44554</v>
      </c>
      <c r="D97" s="85" t="str">
        <f>D$100</f>
        <v>Commercial</v>
      </c>
      <c r="E97" s="85" t="str">
        <f t="shared" ref="E97:L97" si="51">E$100</f>
        <v>Offices &amp; Mall</v>
      </c>
      <c r="F97" s="85" t="str">
        <f t="shared" si="51"/>
        <v>Turn Key</v>
      </c>
      <c r="G97" s="85" t="str">
        <f t="shared" si="51"/>
        <v>SODIC</v>
      </c>
      <c r="H97" s="85" t="str">
        <f t="shared" si="51"/>
        <v>Eng Sayed Osman</v>
      </c>
      <c r="I97" s="85" t="str">
        <f t="shared" si="51"/>
        <v>Eng. Waleed Barakat</v>
      </c>
      <c r="J97" s="85" t="str">
        <f t="shared" si="51"/>
        <v>5th settelment</v>
      </c>
      <c r="K97" s="85" t="str">
        <f t="shared" si="51"/>
        <v>D</v>
      </c>
      <c r="L97" s="85" t="str">
        <f t="shared" si="51"/>
        <v>Private</v>
      </c>
      <c r="M97" s="87"/>
      <c r="N97" s="388"/>
      <c r="O97" s="389">
        <v>156000</v>
      </c>
      <c r="P97" s="338" t="s">
        <v>66</v>
      </c>
      <c r="Q97" s="143">
        <v>471569378</v>
      </c>
      <c r="R97" s="119">
        <f>Q97*$R$100/$Q$100</f>
        <v>498109248.24056572</v>
      </c>
      <c r="S97" s="119">
        <f>R97*$S$100/$R$100</f>
        <v>468222693.34613174</v>
      </c>
      <c r="T97" s="350">
        <f t="shared" si="33"/>
        <v>6.0000000000000067E-2</v>
      </c>
      <c r="U97" s="350">
        <v>0</v>
      </c>
      <c r="V97" s="274">
        <f t="shared" si="34"/>
        <v>3193.0080015420881</v>
      </c>
      <c r="W97" s="143">
        <f t="shared" si="38"/>
        <v>0</v>
      </c>
      <c r="X97" s="143">
        <f t="shared" si="47"/>
        <v>3001.4275214495624</v>
      </c>
      <c r="Y97" s="275">
        <f t="shared" si="48"/>
        <v>0</v>
      </c>
      <c r="Z97" s="274">
        <f t="shared" si="35"/>
        <v>181.52404784207437</v>
      </c>
      <c r="AA97" s="143">
        <f t="shared" si="36"/>
        <v>0</v>
      </c>
      <c r="AB97" s="143">
        <f t="shared" si="49"/>
        <v>170.63260497154988</v>
      </c>
      <c r="AC97" s="143">
        <f t="shared" si="50"/>
        <v>0</v>
      </c>
      <c r="AD97" s="131">
        <v>17.59</v>
      </c>
      <c r="AE97" s="319"/>
      <c r="AF97" s="9"/>
      <c r="AG97" s="88"/>
      <c r="AH97" s="86" t="s">
        <v>27</v>
      </c>
      <c r="AI97" s="87" t="s">
        <v>67</v>
      </c>
    </row>
    <row r="98" spans="1:35" s="5" customFormat="1" ht="16.5" customHeight="1">
      <c r="A98" s="422" t="s">
        <v>1141</v>
      </c>
      <c r="B98" s="540">
        <f>$B$100</f>
        <v>43549</v>
      </c>
      <c r="C98" s="45">
        <f>$C$100</f>
        <v>44554</v>
      </c>
      <c r="D98" s="85" t="str">
        <f t="shared" ref="D98:L99" si="52">D$100</f>
        <v>Commercial</v>
      </c>
      <c r="E98" s="85" t="str">
        <f t="shared" si="52"/>
        <v>Offices &amp; Mall</v>
      </c>
      <c r="F98" s="85" t="str">
        <f t="shared" si="52"/>
        <v>Turn Key</v>
      </c>
      <c r="G98" s="85" t="str">
        <f t="shared" si="52"/>
        <v>SODIC</v>
      </c>
      <c r="H98" s="85" t="str">
        <f t="shared" si="52"/>
        <v>Eng Sayed Osman</v>
      </c>
      <c r="I98" s="85" t="str">
        <f t="shared" si="52"/>
        <v>Eng. Waleed Barakat</v>
      </c>
      <c r="J98" s="85" t="str">
        <f t="shared" si="52"/>
        <v>5th settelment</v>
      </c>
      <c r="K98" s="85" t="str">
        <f t="shared" si="52"/>
        <v>D</v>
      </c>
      <c r="L98" s="85" t="str">
        <f t="shared" si="52"/>
        <v>Private</v>
      </c>
      <c r="M98" s="47"/>
      <c r="N98" s="376"/>
      <c r="O98" s="380">
        <v>156000</v>
      </c>
      <c r="P98" s="336" t="s">
        <v>70</v>
      </c>
      <c r="Q98" s="267">
        <v>126180994</v>
      </c>
      <c r="R98" s="267">
        <f>Q98*$R$100/$Q$100</f>
        <v>133282445.79864837</v>
      </c>
      <c r="S98" s="267">
        <f>R98*$S$100/$R$100</f>
        <v>125285499.05072947</v>
      </c>
      <c r="T98" s="347">
        <f t="shared" si="33"/>
        <v>6.0000000000000012E-2</v>
      </c>
      <c r="U98" s="347">
        <v>0</v>
      </c>
      <c r="V98" s="266">
        <f t="shared" si="34"/>
        <v>854.37465255543827</v>
      </c>
      <c r="W98" s="267">
        <f t="shared" si="38"/>
        <v>0</v>
      </c>
      <c r="X98" s="267">
        <f t="shared" si="47"/>
        <v>803.11217340211192</v>
      </c>
      <c r="Y98" s="268">
        <f t="shared" si="48"/>
        <v>0</v>
      </c>
      <c r="Z98" s="266">
        <f t="shared" si="35"/>
        <v>48.571611856477446</v>
      </c>
      <c r="AA98" s="267">
        <f t="shared" si="36"/>
        <v>0</v>
      </c>
      <c r="AB98" s="267">
        <f t="shared" si="49"/>
        <v>45.657315145088795</v>
      </c>
      <c r="AC98" s="267">
        <f t="shared" si="50"/>
        <v>0</v>
      </c>
      <c r="AD98" s="328">
        <v>17.59</v>
      </c>
      <c r="AE98" s="317"/>
      <c r="AF98" s="7"/>
      <c r="AG98" s="49"/>
      <c r="AH98" s="46" t="s">
        <v>27</v>
      </c>
      <c r="AI98" s="47" t="s">
        <v>67</v>
      </c>
    </row>
    <row r="99" spans="1:35" s="5" customFormat="1" ht="16.5" customHeight="1" thickBot="1">
      <c r="A99" s="524" t="s">
        <v>1142</v>
      </c>
      <c r="B99" s="550">
        <f>$B$100</f>
        <v>43549</v>
      </c>
      <c r="C99" s="50">
        <f>$C$100</f>
        <v>44554</v>
      </c>
      <c r="D99" s="85" t="str">
        <f t="shared" si="52"/>
        <v>Commercial</v>
      </c>
      <c r="E99" s="85" t="str">
        <f t="shared" si="52"/>
        <v>Offices &amp; Mall</v>
      </c>
      <c r="F99" s="85" t="str">
        <f t="shared" si="52"/>
        <v>Turn Key</v>
      </c>
      <c r="G99" s="85" t="str">
        <f t="shared" si="52"/>
        <v>SODIC</v>
      </c>
      <c r="H99" s="85" t="str">
        <f t="shared" si="52"/>
        <v>Eng Sayed Osman</v>
      </c>
      <c r="I99" s="85" t="str">
        <f t="shared" si="52"/>
        <v>Eng. Waleed Barakat</v>
      </c>
      <c r="J99" s="85" t="str">
        <f t="shared" si="52"/>
        <v>5th settelment</v>
      </c>
      <c r="K99" s="85" t="str">
        <f t="shared" si="52"/>
        <v>D</v>
      </c>
      <c r="L99" s="85" t="str">
        <f t="shared" si="52"/>
        <v>Private</v>
      </c>
      <c r="M99" s="52"/>
      <c r="N99" s="390"/>
      <c r="O99" s="391">
        <v>156000</v>
      </c>
      <c r="P99" s="343" t="s">
        <v>71</v>
      </c>
      <c r="Q99" s="290">
        <v>419541619</v>
      </c>
      <c r="R99" s="290">
        <f>Q99*$R$100/$Q$100</f>
        <v>443153372.96078593</v>
      </c>
      <c r="S99" s="290">
        <f>R99*$S$100/$R$100</f>
        <v>416564170.5831387</v>
      </c>
      <c r="T99" s="357">
        <f t="shared" si="33"/>
        <v>6.000000000000015E-2</v>
      </c>
      <c r="U99" s="357">
        <v>0</v>
      </c>
      <c r="V99" s="289">
        <f t="shared" si="34"/>
        <v>2840.7267497486278</v>
      </c>
      <c r="W99" s="290">
        <f t="shared" si="38"/>
        <v>0</v>
      </c>
      <c r="X99" s="290">
        <f t="shared" si="47"/>
        <v>2670.2831447637095</v>
      </c>
      <c r="Y99" s="291">
        <f t="shared" si="48"/>
        <v>0</v>
      </c>
      <c r="Z99" s="289">
        <f t="shared" si="35"/>
        <v>161.49668844506127</v>
      </c>
      <c r="AA99" s="290">
        <f t="shared" si="36"/>
        <v>0</v>
      </c>
      <c r="AB99" s="290">
        <f t="shared" si="49"/>
        <v>151.80688713835755</v>
      </c>
      <c r="AC99" s="290">
        <f t="shared" si="50"/>
        <v>0</v>
      </c>
      <c r="AD99" s="331">
        <v>17.59</v>
      </c>
      <c r="AE99" s="317"/>
      <c r="AF99" s="7"/>
      <c r="AG99" s="53"/>
      <c r="AH99" s="51" t="s">
        <v>27</v>
      </c>
      <c r="AI99" s="52" t="s">
        <v>67</v>
      </c>
    </row>
    <row r="100" spans="1:35" s="5" customFormat="1" ht="16.5" customHeight="1" thickBot="1">
      <c r="A100" s="428" t="s">
        <v>1143</v>
      </c>
      <c r="B100" s="541">
        <f>VLOOKUP(A100,'03-Time'!A:D,2,FALSE)</f>
        <v>43549</v>
      </c>
      <c r="C100" s="124">
        <f>VLOOKUP('02-Metrics'!A100,'03-Time'!A:D,4,FALSE)</f>
        <v>44554</v>
      </c>
      <c r="D100" s="124" t="str">
        <f>VLOOKUP(A100,'00-Datum'!A:B,2,FALSE)</f>
        <v>Commercial</v>
      </c>
      <c r="E100" s="124" t="str">
        <f>VLOOKUP(A100,'00-Datum'!A:C,3,FALSE)</f>
        <v>Offices &amp; Mall</v>
      </c>
      <c r="F100" s="124" t="str">
        <f>VLOOKUP(A100,'00-Datum'!A:D,4,FALSE)</f>
        <v>Turn Key</v>
      </c>
      <c r="G100" s="124" t="str">
        <f>VLOOKUP(A100,'00-Datum'!A:E,5,FALSE)</f>
        <v>SODIC</v>
      </c>
      <c r="H100" s="251" t="str">
        <f>VLOOKUP(A100,'00-Datum'!A:F,6,FALSE)</f>
        <v>Eng Sayed Osman</v>
      </c>
      <c r="I100" s="251" t="str">
        <f>VLOOKUP(A100,'00-Datum'!A:G,7,FALSE)</f>
        <v>Eng. Waleed Barakat</v>
      </c>
      <c r="J100" s="251" t="str">
        <f>VLOOKUP(A100,'00-Datum'!A:H,8,FALSE)</f>
        <v>5th settelment</v>
      </c>
      <c r="K100" s="251" t="str">
        <f>VLOOKUP(A100,'00-Datum'!A:I,9,FALSE)</f>
        <v>D</v>
      </c>
      <c r="L100" s="251" t="str">
        <f>VLOOKUP(A100,'00-Datum'!A:J,10,FALSE)</f>
        <v>Private</v>
      </c>
      <c r="M100" s="124">
        <f>M99</f>
        <v>0</v>
      </c>
      <c r="N100" s="377">
        <f>N99</f>
        <v>0</v>
      </c>
      <c r="O100" s="261">
        <f>O99</f>
        <v>156000</v>
      </c>
      <c r="P100" s="337" t="s">
        <v>217</v>
      </c>
      <c r="Q100" s="270">
        <f>SUM(Q97:Q99)</f>
        <v>1017291991</v>
      </c>
      <c r="R100" s="270">
        <v>1074545067</v>
      </c>
      <c r="S100" s="270">
        <v>1010072362.9799999</v>
      </c>
      <c r="T100" s="360">
        <f t="shared" si="33"/>
        <v>6.0000000000000095E-2</v>
      </c>
      <c r="U100" s="360">
        <f>_xlfn.MINIFS('Cash In-Month'!I:I,'Cash In-Month'!A:A,'02-Metrics'!A100)</f>
        <v>-4.6205600420852336E-4</v>
      </c>
      <c r="V100" s="269">
        <f t="shared" si="34"/>
        <v>6888.1094038461542</v>
      </c>
      <c r="W100" s="270">
        <f t="shared" ref="W100:W131" si="53">IFERROR((R100/N100),0)</f>
        <v>0</v>
      </c>
      <c r="X100" s="270">
        <f t="shared" si="47"/>
        <v>6474.8228396153836</v>
      </c>
      <c r="Y100" s="271">
        <f t="shared" si="48"/>
        <v>0</v>
      </c>
      <c r="Z100" s="269">
        <f t="shared" si="35"/>
        <v>391.59234814361309</v>
      </c>
      <c r="AA100" s="270">
        <f t="shared" si="36"/>
        <v>0</v>
      </c>
      <c r="AB100" s="270">
        <f t="shared" si="49"/>
        <v>368.09680725499624</v>
      </c>
      <c r="AC100" s="270">
        <f t="shared" si="50"/>
        <v>0</v>
      </c>
      <c r="AD100" s="325">
        <f>AD99</f>
        <v>17.59</v>
      </c>
      <c r="AE100" s="308"/>
      <c r="AF100" s="122"/>
      <c r="AG100" s="127"/>
      <c r="AH100" s="157" t="str">
        <f>AH98</f>
        <v>Commercial</v>
      </c>
      <c r="AI100" s="157" t="str">
        <f>AI99</f>
        <v>Building</v>
      </c>
    </row>
    <row r="101" spans="1:35" s="5" customFormat="1" ht="16.5" customHeight="1" thickTop="1">
      <c r="A101" s="82" t="s">
        <v>1304</v>
      </c>
      <c r="B101" s="544">
        <f>$B$104</f>
        <v>43405</v>
      </c>
      <c r="C101" s="85">
        <f>$C$104</f>
        <v>43678</v>
      </c>
      <c r="D101" s="85" t="str">
        <f>D$104</f>
        <v>Commercial</v>
      </c>
      <c r="E101" s="85" t="str">
        <f t="shared" ref="E101:L101" si="54">E$104</f>
        <v>Offices &amp; Mall</v>
      </c>
      <c r="F101" s="85" t="str">
        <f t="shared" si="54"/>
        <v>Turn Key</v>
      </c>
      <c r="G101" s="85" t="str">
        <f t="shared" si="54"/>
        <v>EMAAR</v>
      </c>
      <c r="H101" s="85" t="str">
        <f t="shared" si="54"/>
        <v>Eng Marwan Shibl</v>
      </c>
      <c r="I101" s="85" t="str">
        <f t="shared" si="54"/>
        <v>Eng. Mohamed Fawzy</v>
      </c>
      <c r="J101" s="85" t="str">
        <f t="shared" si="54"/>
        <v>North Coast</v>
      </c>
      <c r="K101" s="85" t="str">
        <f t="shared" si="54"/>
        <v>D</v>
      </c>
      <c r="L101" s="85" t="str">
        <f t="shared" si="54"/>
        <v>Private</v>
      </c>
      <c r="M101" s="43"/>
      <c r="N101" s="374"/>
      <c r="O101" s="375">
        <v>12500</v>
      </c>
      <c r="P101" s="335" t="s">
        <v>66</v>
      </c>
      <c r="Q101" s="119">
        <v>28591006.169721004</v>
      </c>
      <c r="R101" s="119">
        <f>Q101*$R$104/$Q$104</f>
        <v>31382045.195269264</v>
      </c>
      <c r="S101" s="119">
        <f>R101*$S$104/$R$104</f>
        <v>21744199.588183135</v>
      </c>
      <c r="T101" s="346">
        <f t="shared" si="33"/>
        <v>0.30711336839636577</v>
      </c>
      <c r="U101" s="346">
        <v>0</v>
      </c>
      <c r="V101" s="264">
        <f t="shared" si="34"/>
        <v>2510.563615621541</v>
      </c>
      <c r="W101" s="119">
        <f t="shared" si="53"/>
        <v>0</v>
      </c>
      <c r="X101" s="119">
        <f t="shared" si="47"/>
        <v>1739.5359670546509</v>
      </c>
      <c r="Y101" s="265">
        <f t="shared" si="48"/>
        <v>0</v>
      </c>
      <c r="Z101" s="264">
        <f t="shared" si="35"/>
        <v>141.59975271413091</v>
      </c>
      <c r="AA101" s="119">
        <f t="shared" si="36"/>
        <v>0</v>
      </c>
      <c r="AB101" s="119">
        <f t="shared" si="49"/>
        <v>98.112575694001734</v>
      </c>
      <c r="AC101" s="119">
        <f t="shared" si="50"/>
        <v>0</v>
      </c>
      <c r="AD101" s="132">
        <v>17.73</v>
      </c>
      <c r="AE101" s="319"/>
      <c r="AF101" s="9"/>
      <c r="AG101" s="44"/>
      <c r="AH101" s="42" t="s">
        <v>73</v>
      </c>
      <c r="AI101" s="43" t="s">
        <v>111</v>
      </c>
    </row>
    <row r="102" spans="1:35" s="5" customFormat="1" ht="16.5" customHeight="1">
      <c r="A102" s="422" t="s">
        <v>1305</v>
      </c>
      <c r="B102" s="540">
        <f>$B$104</f>
        <v>43405</v>
      </c>
      <c r="C102" s="45">
        <f>$C$104</f>
        <v>43678</v>
      </c>
      <c r="D102" s="85" t="str">
        <f t="shared" ref="D102:L103" si="55">D$104</f>
        <v>Commercial</v>
      </c>
      <c r="E102" s="85" t="str">
        <f t="shared" si="55"/>
        <v>Offices &amp; Mall</v>
      </c>
      <c r="F102" s="85" t="str">
        <f t="shared" si="55"/>
        <v>Turn Key</v>
      </c>
      <c r="G102" s="85" t="str">
        <f t="shared" si="55"/>
        <v>EMAAR</v>
      </c>
      <c r="H102" s="85" t="str">
        <f t="shared" si="55"/>
        <v>Eng Marwan Shibl</v>
      </c>
      <c r="I102" s="85" t="str">
        <f t="shared" si="55"/>
        <v>Eng. Mohamed Fawzy</v>
      </c>
      <c r="J102" s="85" t="str">
        <f t="shared" si="55"/>
        <v>North Coast</v>
      </c>
      <c r="K102" s="85" t="str">
        <f t="shared" si="55"/>
        <v>D</v>
      </c>
      <c r="L102" s="85" t="str">
        <f t="shared" si="55"/>
        <v>Private</v>
      </c>
      <c r="M102" s="47"/>
      <c r="N102" s="376"/>
      <c r="O102" s="380">
        <v>12500</v>
      </c>
      <c r="P102" s="336" t="s">
        <v>70</v>
      </c>
      <c r="Q102" s="267">
        <v>57415590.151167624</v>
      </c>
      <c r="R102" s="267">
        <f>Q102*$R$104/$Q$104</f>
        <v>63020469.945727043</v>
      </c>
      <c r="S102" s="267">
        <f>R102*$S$104/$R$104</f>
        <v>43666041.142772876</v>
      </c>
      <c r="T102" s="347">
        <f t="shared" si="33"/>
        <v>0.30711336839636577</v>
      </c>
      <c r="U102" s="347">
        <v>0</v>
      </c>
      <c r="V102" s="266">
        <f t="shared" si="34"/>
        <v>5041.6375956581633</v>
      </c>
      <c r="W102" s="267">
        <f t="shared" si="53"/>
        <v>0</v>
      </c>
      <c r="X102" s="267">
        <f t="shared" si="47"/>
        <v>3493.2832914218302</v>
      </c>
      <c r="Y102" s="268">
        <f t="shared" si="48"/>
        <v>0</v>
      </c>
      <c r="Z102" s="266">
        <f t="shared" si="35"/>
        <v>284.35632237214685</v>
      </c>
      <c r="AA102" s="267">
        <f t="shared" si="36"/>
        <v>0</v>
      </c>
      <c r="AB102" s="267">
        <f t="shared" si="49"/>
        <v>197.02669438363395</v>
      </c>
      <c r="AC102" s="267">
        <f t="shared" si="50"/>
        <v>0</v>
      </c>
      <c r="AD102" s="328">
        <v>17.73</v>
      </c>
      <c r="AE102" s="317"/>
      <c r="AF102" s="7"/>
      <c r="AG102" s="49"/>
      <c r="AH102" s="46" t="s">
        <v>73</v>
      </c>
      <c r="AI102" s="47" t="s">
        <v>111</v>
      </c>
    </row>
    <row r="103" spans="1:35" s="5" customFormat="1" ht="16.5" customHeight="1">
      <c r="A103" s="422" t="s">
        <v>1306</v>
      </c>
      <c r="B103" s="540">
        <f>$B$104</f>
        <v>43405</v>
      </c>
      <c r="C103" s="45">
        <f>$C$104</f>
        <v>43678</v>
      </c>
      <c r="D103" s="85" t="str">
        <f t="shared" si="55"/>
        <v>Commercial</v>
      </c>
      <c r="E103" s="85" t="str">
        <f t="shared" si="55"/>
        <v>Offices &amp; Mall</v>
      </c>
      <c r="F103" s="85" t="str">
        <f t="shared" si="55"/>
        <v>Turn Key</v>
      </c>
      <c r="G103" s="85" t="str">
        <f t="shared" si="55"/>
        <v>EMAAR</v>
      </c>
      <c r="H103" s="85" t="str">
        <f t="shared" si="55"/>
        <v>Eng Marwan Shibl</v>
      </c>
      <c r="I103" s="85" t="str">
        <f t="shared" si="55"/>
        <v>Eng. Mohamed Fawzy</v>
      </c>
      <c r="J103" s="85" t="str">
        <f t="shared" si="55"/>
        <v>North Coast</v>
      </c>
      <c r="K103" s="85" t="str">
        <f t="shared" si="55"/>
        <v>D</v>
      </c>
      <c r="L103" s="85" t="str">
        <f t="shared" si="55"/>
        <v>Private</v>
      </c>
      <c r="M103" s="47"/>
      <c r="N103" s="376"/>
      <c r="O103" s="380">
        <v>12500</v>
      </c>
      <c r="P103" s="336" t="s">
        <v>71</v>
      </c>
      <c r="Q103" s="267">
        <v>74723400.679111376</v>
      </c>
      <c r="R103" s="267">
        <f>Q103*$R$104/$Q$104</f>
        <v>82017859.859003693</v>
      </c>
      <c r="S103" s="267">
        <f>R103*$S$104/$R$104</f>
        <v>56829078.649043992</v>
      </c>
      <c r="T103" s="347">
        <f t="shared" si="33"/>
        <v>0.30711336839636577</v>
      </c>
      <c r="U103" s="347">
        <v>0</v>
      </c>
      <c r="V103" s="266">
        <f t="shared" si="34"/>
        <v>6561.4287887202954</v>
      </c>
      <c r="W103" s="267">
        <f t="shared" si="53"/>
        <v>0</v>
      </c>
      <c r="X103" s="267">
        <f t="shared" si="47"/>
        <v>4546.3262919235194</v>
      </c>
      <c r="Y103" s="268">
        <f t="shared" si="48"/>
        <v>0</v>
      </c>
      <c r="Z103" s="266">
        <f t="shared" si="35"/>
        <v>370.07494578230654</v>
      </c>
      <c r="AA103" s="267">
        <f t="shared" si="36"/>
        <v>0</v>
      </c>
      <c r="AB103" s="267">
        <f t="shared" si="49"/>
        <v>256.41998262399994</v>
      </c>
      <c r="AC103" s="267">
        <f t="shared" si="50"/>
        <v>0</v>
      </c>
      <c r="AD103" s="328">
        <v>17.73</v>
      </c>
      <c r="AE103" s="317"/>
      <c r="AF103" s="7"/>
      <c r="AG103" s="49"/>
      <c r="AH103" s="46" t="s">
        <v>73</v>
      </c>
      <c r="AI103" s="47" t="s">
        <v>111</v>
      </c>
    </row>
    <row r="104" spans="1:35" s="5" customFormat="1" ht="16.5" customHeight="1" thickBot="1">
      <c r="A104" s="428" t="s">
        <v>1144</v>
      </c>
      <c r="B104" s="541">
        <f>VLOOKUP(A104,'03-Time'!A:D,2,FALSE)</f>
        <v>43405</v>
      </c>
      <c r="C104" s="124">
        <f>VLOOKUP('02-Metrics'!A104,'03-Time'!A:D,4,FALSE)</f>
        <v>43678</v>
      </c>
      <c r="D104" s="124" t="str">
        <f>VLOOKUP(A104,'00-Datum'!A:B,2,FALSE)</f>
        <v>Commercial</v>
      </c>
      <c r="E104" s="124" t="str">
        <f>VLOOKUP(A104,'00-Datum'!A:C,3,FALSE)</f>
        <v>Offices &amp; Mall</v>
      </c>
      <c r="F104" s="124" t="str">
        <f>VLOOKUP(A104,'00-Datum'!A:D,4,FALSE)</f>
        <v>Turn Key</v>
      </c>
      <c r="G104" s="124" t="str">
        <f>VLOOKUP(A104,'00-Datum'!A:E,5,FALSE)</f>
        <v>EMAAR</v>
      </c>
      <c r="H104" s="251" t="str">
        <f>VLOOKUP(A104,'00-Datum'!A:F,6,FALSE)</f>
        <v>Eng Marwan Shibl</v>
      </c>
      <c r="I104" s="251" t="str">
        <f>VLOOKUP(A104,'00-Datum'!A:G,7,FALSE)</f>
        <v>Eng. Mohamed Fawzy</v>
      </c>
      <c r="J104" s="251" t="str">
        <f>VLOOKUP(A104,'00-Datum'!A:H,8,FALSE)</f>
        <v>North Coast</v>
      </c>
      <c r="K104" s="251" t="str">
        <f>VLOOKUP(A104,'00-Datum'!A:I,9,FALSE)</f>
        <v>D</v>
      </c>
      <c r="L104" s="251" t="str">
        <f>VLOOKUP(A104,'00-Datum'!A:J,10,FALSE)</f>
        <v>Private</v>
      </c>
      <c r="M104" s="124"/>
      <c r="N104" s="377"/>
      <c r="O104" s="261">
        <v>12500</v>
      </c>
      <c r="P104" s="337" t="s">
        <v>217</v>
      </c>
      <c r="Q104" s="270">
        <f>SUM(Q101:Q103)</f>
        <v>160729997</v>
      </c>
      <c r="R104" s="270">
        <v>176420375</v>
      </c>
      <c r="S104" s="270">
        <v>122239319.38</v>
      </c>
      <c r="T104" s="360">
        <f t="shared" si="33"/>
        <v>0.30711336839636583</v>
      </c>
      <c r="U104" s="360">
        <f>_xlfn.MINIFS('Cash In-Month'!I:I,'Cash In-Month'!A:A,'02-Metrics'!A104)</f>
        <v>-0.17705835411584397</v>
      </c>
      <c r="V104" s="269">
        <f t="shared" si="34"/>
        <v>14113.63</v>
      </c>
      <c r="W104" s="270">
        <f t="shared" si="53"/>
        <v>0</v>
      </c>
      <c r="X104" s="270">
        <f t="shared" si="47"/>
        <v>9779.1455504000005</v>
      </c>
      <c r="Y104" s="271">
        <f t="shared" si="48"/>
        <v>0</v>
      </c>
      <c r="Z104" s="269">
        <f t="shared" si="35"/>
        <v>796.03102086858428</v>
      </c>
      <c r="AA104" s="270">
        <f t="shared" si="36"/>
        <v>0</v>
      </c>
      <c r="AB104" s="270">
        <f t="shared" si="49"/>
        <v>551.55925270163561</v>
      </c>
      <c r="AC104" s="270">
        <f t="shared" si="50"/>
        <v>0</v>
      </c>
      <c r="AD104" s="325">
        <v>17.73</v>
      </c>
      <c r="AE104" s="308"/>
      <c r="AF104" s="122"/>
      <c r="AG104" s="127"/>
      <c r="AH104" s="157" t="str">
        <f>AH103</f>
        <v>Residual</v>
      </c>
      <c r="AI104" s="157" t="e">
        <f>#REF!</f>
        <v>#REF!</v>
      </c>
    </row>
    <row r="105" spans="1:35" s="5" customFormat="1" ht="16.5" customHeight="1" thickBot="1">
      <c r="A105" s="524" t="s">
        <v>1307</v>
      </c>
      <c r="B105" s="540">
        <f>B104</f>
        <v>43405</v>
      </c>
      <c r="C105" s="45">
        <f t="shared" ref="C105:L105" si="56">C104</f>
        <v>43678</v>
      </c>
      <c r="D105" s="45" t="str">
        <f t="shared" si="56"/>
        <v>Commercial</v>
      </c>
      <c r="E105" s="45" t="str">
        <f t="shared" si="56"/>
        <v>Offices &amp; Mall</v>
      </c>
      <c r="F105" s="45" t="str">
        <f t="shared" si="56"/>
        <v>Turn Key</v>
      </c>
      <c r="G105" s="45" t="str">
        <f t="shared" si="56"/>
        <v>EMAAR</v>
      </c>
      <c r="H105" s="45" t="str">
        <f t="shared" si="56"/>
        <v>Eng Marwan Shibl</v>
      </c>
      <c r="I105" s="45" t="str">
        <f t="shared" si="56"/>
        <v>Eng. Mohamed Fawzy</v>
      </c>
      <c r="J105" s="45" t="str">
        <f t="shared" si="56"/>
        <v>North Coast</v>
      </c>
      <c r="K105" s="45" t="str">
        <f t="shared" si="56"/>
        <v>D</v>
      </c>
      <c r="L105" s="45" t="str">
        <f t="shared" si="56"/>
        <v>Private</v>
      </c>
      <c r="M105" s="47" t="s">
        <v>113</v>
      </c>
      <c r="N105" s="376">
        <v>450</v>
      </c>
      <c r="O105" s="380">
        <v>6600</v>
      </c>
      <c r="P105" s="336" t="s">
        <v>196</v>
      </c>
      <c r="Q105" s="267">
        <f>Q104</f>
        <v>160729997</v>
      </c>
      <c r="R105" s="267">
        <f>R104</f>
        <v>176420375</v>
      </c>
      <c r="S105" s="267">
        <f>S104</f>
        <v>122239319.38</v>
      </c>
      <c r="T105" s="347">
        <f t="shared" si="33"/>
        <v>0.30711336839636583</v>
      </c>
      <c r="U105" s="347">
        <v>0</v>
      </c>
      <c r="V105" s="266">
        <f t="shared" si="34"/>
        <v>26730.359848484848</v>
      </c>
      <c r="W105" s="267">
        <f t="shared" si="53"/>
        <v>392045.27777777775</v>
      </c>
      <c r="X105" s="267">
        <f t="shared" si="47"/>
        <v>18521.108996969695</v>
      </c>
      <c r="Y105" s="268">
        <f t="shared" si="48"/>
        <v>271642.93195555557</v>
      </c>
      <c r="Z105" s="266">
        <f t="shared" si="35"/>
        <v>1507.6345092208035</v>
      </c>
      <c r="AA105" s="267">
        <f t="shared" si="36"/>
        <v>22111.972801905118</v>
      </c>
      <c r="AB105" s="267">
        <f t="shared" si="49"/>
        <v>1044.6197967834007</v>
      </c>
      <c r="AC105" s="267">
        <f t="shared" si="50"/>
        <v>15321.090352823212</v>
      </c>
      <c r="AD105" s="328">
        <v>17.73</v>
      </c>
      <c r="AE105" s="317"/>
      <c r="AF105" s="7"/>
      <c r="AG105" s="49"/>
      <c r="AH105" s="46"/>
      <c r="AI105" s="47" t="s">
        <v>112</v>
      </c>
    </row>
    <row r="106" spans="1:35" s="5" customFormat="1" ht="16.5" customHeight="1" thickTop="1" thickBot="1">
      <c r="A106" s="399" t="s">
        <v>1147</v>
      </c>
      <c r="B106" s="537">
        <f>VLOOKUP(A106,'03-Time'!A:D,2,FALSE)</f>
        <v>43420</v>
      </c>
      <c r="C106" s="57">
        <f>VLOOKUP('02-Metrics'!A106,'03-Time'!A:D,4,FALSE)</f>
        <v>44393</v>
      </c>
      <c r="D106" s="57" t="str">
        <f>VLOOKUP(A106,'00-Datum'!A:B,2,FALSE)</f>
        <v>Infrastructure</v>
      </c>
      <c r="E106" s="57" t="str">
        <f>VLOOKUP(A106,'00-Datum'!A:C,3,FALSE)</f>
        <v>Networks</v>
      </c>
      <c r="F106" s="57" t="str">
        <f>VLOOKUP(A106,'00-Datum'!A:D,4,FALSE)</f>
        <v>EPC</v>
      </c>
      <c r="G106" s="57" t="str">
        <f>VLOOKUP(A106,'00-Datum'!A:E,5,FALSE)</f>
        <v>DPW</v>
      </c>
      <c r="H106" s="248" t="str">
        <f>VLOOKUP(A106,'00-Datum'!A:F,6,FALSE)</f>
        <v>Eng Mohamed El Saman</v>
      </c>
      <c r="I106" s="248" t="str">
        <f>VLOOKUP(A106,'00-Datum'!A:G,7,FALSE)</f>
        <v>Eng Mahmoud Mahlab</v>
      </c>
      <c r="J106" s="248" t="str">
        <f>VLOOKUP(A106,'00-Datum'!A:H,8,FALSE)</f>
        <v>Sokhna</v>
      </c>
      <c r="K106" s="248" t="str">
        <f>VLOOKUP(A106,'00-Datum'!A:I,9,FALSE)</f>
        <v>D</v>
      </c>
      <c r="L106" s="248" t="str">
        <f>VLOOKUP(A106,'00-Datum'!A:J,10,FALSE)</f>
        <v>Private</v>
      </c>
      <c r="M106" s="79" t="s">
        <v>187</v>
      </c>
      <c r="N106" s="142">
        <v>9190</v>
      </c>
      <c r="O106" s="101">
        <v>600000</v>
      </c>
      <c r="P106" s="263" t="s">
        <v>196</v>
      </c>
      <c r="Q106" s="56">
        <v>1557966434.48614</v>
      </c>
      <c r="R106" s="56">
        <v>1633315425</v>
      </c>
      <c r="S106" s="56">
        <v>1246507144.69559</v>
      </c>
      <c r="T106" s="345">
        <f t="shared" si="33"/>
        <v>0.23682399271066087</v>
      </c>
      <c r="U106" s="360">
        <f>_xlfn.MINIFS('Cash In-Month'!I:I,'Cash In-Month'!A:A,'02-Metrics'!A106)</f>
        <v>-9.5803262863325986E-4</v>
      </c>
      <c r="V106" s="263">
        <f t="shared" si="34"/>
        <v>2722.1923750000001</v>
      </c>
      <c r="W106" s="56">
        <f t="shared" si="53"/>
        <v>177727.46735582154</v>
      </c>
      <c r="X106" s="56">
        <f t="shared" si="47"/>
        <v>2077.5119078259831</v>
      </c>
      <c r="Y106" s="102">
        <f t="shared" si="48"/>
        <v>135637.33892226225</v>
      </c>
      <c r="Z106" s="263">
        <f t="shared" si="35"/>
        <v>152.24789569351231</v>
      </c>
      <c r="AA106" s="56">
        <f t="shared" si="36"/>
        <v>9940.0149527864396</v>
      </c>
      <c r="AB106" s="56">
        <f t="shared" si="49"/>
        <v>116.19194115357848</v>
      </c>
      <c r="AC106" s="56">
        <f t="shared" si="50"/>
        <v>7585.9809240638842</v>
      </c>
      <c r="AD106" s="80">
        <v>17.88</v>
      </c>
      <c r="AE106" s="300"/>
      <c r="AF106" s="11"/>
      <c r="AG106" s="56"/>
      <c r="AH106" s="55" t="s">
        <v>39</v>
      </c>
      <c r="AI106" s="79" t="s">
        <v>67</v>
      </c>
    </row>
    <row r="107" spans="1:35" s="5" customFormat="1" ht="16.5" customHeight="1" thickTop="1" thickBot="1">
      <c r="A107" s="399" t="s">
        <v>1148</v>
      </c>
      <c r="B107" s="543">
        <f>VLOOKUP(A107,'03-Time'!A:D,2,FALSE)</f>
        <v>43384</v>
      </c>
      <c r="C107" s="481">
        <f>VLOOKUP('02-Metrics'!A107,'03-Time'!A:D,4,FALSE)</f>
        <v>44145</v>
      </c>
      <c r="D107" s="57" t="str">
        <f>VLOOKUP(A107,'00-Datum'!A:B,2,FALSE)</f>
        <v>Infrastructure</v>
      </c>
      <c r="E107" s="57" t="str">
        <f>VLOOKUP(A107,'00-Datum'!A:C,3,FALSE)</f>
        <v>L&amp;L</v>
      </c>
      <c r="F107" s="57" t="str">
        <f>VLOOKUP(A107,'00-Datum'!A:D,4,FALSE)</f>
        <v>Civil Works</v>
      </c>
      <c r="G107" s="57" t="str">
        <f>VLOOKUP(A107,'00-Datum'!A:E,5,FALSE)</f>
        <v>EMAAR</v>
      </c>
      <c r="H107" s="248" t="str">
        <f>VLOOKUP(A107,'00-Datum'!A:F,6,FALSE)</f>
        <v>Eng Mohamed Bassuony</v>
      </c>
      <c r="I107" s="248" t="str">
        <f>VLOOKUP(A107,'00-Datum'!A:G,7,FALSE)</f>
        <v>Eng Mahmoud Mahlab</v>
      </c>
      <c r="J107" s="248" t="str">
        <f>VLOOKUP(A107,'00-Datum'!A:H,8,FALSE)</f>
        <v>Cairo</v>
      </c>
      <c r="K107" s="248" t="str">
        <f>VLOOKUP(A107,'00-Datum'!A:I,9,FALSE)</f>
        <v>D</v>
      </c>
      <c r="L107" s="248" t="str">
        <f>VLOOKUP(A107,'00-Datum'!A:J,10,FALSE)</f>
        <v>Private</v>
      </c>
      <c r="M107" s="79"/>
      <c r="N107" s="142"/>
      <c r="O107" s="101">
        <v>11305</v>
      </c>
      <c r="P107" s="263" t="s">
        <v>196</v>
      </c>
      <c r="Q107" s="56">
        <v>40371611</v>
      </c>
      <c r="R107" s="56">
        <v>52028085.714285709</v>
      </c>
      <c r="S107" s="56">
        <v>47340355.191428564</v>
      </c>
      <c r="T107" s="345">
        <f t="shared" si="33"/>
        <v>9.0100000000000041E-2</v>
      </c>
      <c r="U107" s="360">
        <f>_xlfn.MINIFS('Cash In-Month'!I:I,'Cash In-Month'!A:A,'02-Metrics'!A107)</f>
        <v>0.45194784061685367</v>
      </c>
      <c r="V107" s="263">
        <f t="shared" si="34"/>
        <v>4602.2189928603011</v>
      </c>
      <c r="W107" s="56">
        <f t="shared" si="53"/>
        <v>0</v>
      </c>
      <c r="X107" s="56">
        <f t="shared" si="47"/>
        <v>4187.5590616035879</v>
      </c>
      <c r="Y107" s="102">
        <f t="shared" si="48"/>
        <v>0</v>
      </c>
      <c r="Z107" s="263">
        <f t="shared" si="35"/>
        <v>256.24827354456016</v>
      </c>
      <c r="AA107" s="56">
        <f t="shared" si="36"/>
        <v>0</v>
      </c>
      <c r="AB107" s="56">
        <f t="shared" si="49"/>
        <v>233.1603040981953</v>
      </c>
      <c r="AC107" s="56">
        <f t="shared" si="50"/>
        <v>0</v>
      </c>
      <c r="AD107" s="80">
        <v>17.96</v>
      </c>
      <c r="AE107" s="300"/>
      <c r="AF107" s="11"/>
      <c r="AG107" s="56"/>
      <c r="AH107" s="55" t="s">
        <v>41</v>
      </c>
      <c r="AI107" s="79"/>
    </row>
    <row r="108" spans="1:35" s="5" customFormat="1" ht="16.5" customHeight="1" thickTop="1" thickBot="1">
      <c r="A108" s="401" t="s">
        <v>1149</v>
      </c>
      <c r="B108" s="536">
        <f>VLOOKUP(A108,'03-Time'!A:D,2,FALSE)</f>
        <v>43221</v>
      </c>
      <c r="C108" s="41">
        <f>VLOOKUP('02-Metrics'!A108,'03-Time'!A:D,4,FALSE)</f>
        <v>43556</v>
      </c>
      <c r="D108" s="68" t="str">
        <f>VLOOKUP(A108,'00-Datum'!A:B,2,FALSE)</f>
        <v>Industrial</v>
      </c>
      <c r="E108" s="68" t="str">
        <f>VLOOKUP(A108,'00-Datum'!A:C,3,FALSE)</f>
        <v>Power Plant</v>
      </c>
      <c r="F108" s="68" t="str">
        <f>VLOOKUP(A108,'00-Datum'!A:D,4,FALSE)</f>
        <v>Turn Key</v>
      </c>
      <c r="G108" s="68" t="str">
        <f>VLOOKUP(A108,'00-Datum'!A:E,5,FALSE)</f>
        <v>Elco Suez</v>
      </c>
      <c r="H108" s="252" t="str">
        <f>VLOOKUP(A108,'00-Datum'!A:F,6,FALSE)</f>
        <v>Eng Mohamed El Saman</v>
      </c>
      <c r="I108" s="252" t="str">
        <f>VLOOKUP(A108,'00-Datum'!A:G,7,FALSE)</f>
        <v>Eng Mahmoud Mahlab</v>
      </c>
      <c r="J108" s="252" t="str">
        <f>VLOOKUP(A108,'00-Datum'!A:H,8,FALSE)</f>
        <v>Suez</v>
      </c>
      <c r="K108" s="252" t="str">
        <f>VLOOKUP(A108,'00-Datum'!A:I,9,FALSE)</f>
        <v>D</v>
      </c>
      <c r="L108" s="252" t="str">
        <f>VLOOKUP(A108,'00-Datum'!A:J,10,FALSE)</f>
        <v>Private</v>
      </c>
      <c r="M108" s="487" t="s">
        <v>169</v>
      </c>
      <c r="N108" s="410">
        <v>220</v>
      </c>
      <c r="O108" s="75"/>
      <c r="P108" s="295" t="s">
        <v>196</v>
      </c>
      <c r="Q108" s="74">
        <v>31790191.494009931</v>
      </c>
      <c r="R108" s="74">
        <v>32341773</v>
      </c>
      <c r="S108" s="74">
        <v>34798196.777618825</v>
      </c>
      <c r="T108" s="361">
        <f t="shared" si="33"/>
        <v>-7.5952044361291673E-2</v>
      </c>
      <c r="U108" s="360">
        <f>_xlfn.MINIFS('Cash In-Month'!I:I,'Cash In-Month'!A:A,'02-Metrics'!A108)</f>
        <v>0</v>
      </c>
      <c r="V108" s="295">
        <f t="shared" si="34"/>
        <v>0</v>
      </c>
      <c r="W108" s="74">
        <f t="shared" si="53"/>
        <v>147008.05909090908</v>
      </c>
      <c r="X108" s="74">
        <f t="shared" si="47"/>
        <v>0</v>
      </c>
      <c r="Y108" s="296">
        <f t="shared" si="48"/>
        <v>158173.62171644921</v>
      </c>
      <c r="Z108" s="295">
        <f t="shared" si="35"/>
        <v>0</v>
      </c>
      <c r="AA108" s="74">
        <f t="shared" si="36"/>
        <v>8180.748975565336</v>
      </c>
      <c r="AB108" s="74">
        <f t="shared" si="49"/>
        <v>0</v>
      </c>
      <c r="AC108" s="74">
        <f t="shared" si="50"/>
        <v>8802.0935846660668</v>
      </c>
      <c r="AD108" s="163">
        <v>17.97</v>
      </c>
      <c r="AE108" s="300"/>
      <c r="AF108" s="11"/>
      <c r="AG108" s="75"/>
      <c r="AH108" s="72"/>
      <c r="AI108" s="73"/>
    </row>
    <row r="109" spans="1:35" s="5" customFormat="1" ht="16.5" customHeight="1" thickTop="1" thickBot="1">
      <c r="A109" s="399" t="s">
        <v>1150</v>
      </c>
      <c r="B109" s="537">
        <f>VLOOKUP(A109,'03-Time'!A:D,2,FALSE)</f>
        <v>43344</v>
      </c>
      <c r="C109" s="57">
        <f>VLOOKUP('02-Metrics'!A109,'03-Time'!A:D,4,FALSE)</f>
        <v>43617</v>
      </c>
      <c r="D109" s="57" t="str">
        <f>VLOOKUP(A109,'00-Datum'!A:B,2,FALSE)</f>
        <v>Infrastructure</v>
      </c>
      <c r="E109" s="57" t="str">
        <f>VLOOKUP(A109,'00-Datum'!A:C,3,FALSE)</f>
        <v>Bridges &amp; Tunnels</v>
      </c>
      <c r="F109" s="57" t="str">
        <f>VLOOKUP(A109,'00-Datum'!A:D,4,FALSE)</f>
        <v>Civil Works</v>
      </c>
      <c r="G109" s="57" t="str">
        <f>VLOOKUP(A109,'00-Datum'!A:E,5,FALSE)</f>
        <v>Army Forces</v>
      </c>
      <c r="H109" s="248" t="str">
        <f>VLOOKUP(A109,'00-Datum'!A:F,6,FALSE)</f>
        <v>Eng Mohamed El Tahlawi</v>
      </c>
      <c r="I109" s="248" t="str">
        <f>VLOOKUP(A109,'00-Datum'!A:G,7,FALSE)</f>
        <v>Eng. Tahlawi</v>
      </c>
      <c r="J109" s="248" t="str">
        <f>VLOOKUP(A109,'00-Datum'!A:H,8,FALSE)</f>
        <v>Ismailia</v>
      </c>
      <c r="K109" s="248" t="str">
        <f>VLOOKUP(A109,'00-Datum'!A:I,9,FALSE)</f>
        <v>D</v>
      </c>
      <c r="L109" s="248" t="str">
        <f>VLOOKUP(A109,'00-Datum'!A:J,10,FALSE)</f>
        <v>ARMY</v>
      </c>
      <c r="M109" s="79"/>
      <c r="N109" s="142"/>
      <c r="O109" s="101">
        <v>476</v>
      </c>
      <c r="P109" s="263" t="s">
        <v>196</v>
      </c>
      <c r="Q109" s="56">
        <v>11220000</v>
      </c>
      <c r="R109" s="56">
        <v>10957813.824999999</v>
      </c>
      <c r="S109" s="56">
        <v>9623720.8521223478</v>
      </c>
      <c r="T109" s="345">
        <f t="shared" si="33"/>
        <v>0.12174809630676049</v>
      </c>
      <c r="U109" s="360">
        <f>_xlfn.MINIFS('Cash In-Month'!I:I,'Cash In-Month'!A:A,'02-Metrics'!A109)</f>
        <v>-2.9961268300705048E-4</v>
      </c>
      <c r="V109" s="263">
        <f t="shared" si="34"/>
        <v>23020.617279411763</v>
      </c>
      <c r="W109" s="56">
        <f t="shared" si="53"/>
        <v>0</v>
      </c>
      <c r="X109" s="56">
        <f t="shared" si="47"/>
        <v>20217.900949836865</v>
      </c>
      <c r="Y109" s="102">
        <f t="shared" si="48"/>
        <v>0</v>
      </c>
      <c r="Z109" s="263">
        <f t="shared" si="35"/>
        <v>1294.7478784821012</v>
      </c>
      <c r="AA109" s="56">
        <f t="shared" si="36"/>
        <v>0</v>
      </c>
      <c r="AB109" s="56">
        <f t="shared" si="49"/>
        <v>1137.1147890796885</v>
      </c>
      <c r="AC109" s="56">
        <f t="shared" si="50"/>
        <v>0</v>
      </c>
      <c r="AD109" s="80">
        <v>17.78</v>
      </c>
      <c r="AE109" s="300">
        <v>28</v>
      </c>
      <c r="AF109" s="11">
        <v>17</v>
      </c>
      <c r="AG109" s="56"/>
      <c r="AH109" s="55" t="s">
        <v>97</v>
      </c>
      <c r="AI109" s="79"/>
    </row>
    <row r="110" spans="1:35" s="5" customFormat="1" ht="16.5" customHeight="1" thickTop="1" thickBot="1">
      <c r="A110" s="400" t="s">
        <v>1251</v>
      </c>
      <c r="B110" s="551">
        <f>VLOOKUP(A110,'03-Time'!A:D,2,FALSE)</f>
        <v>43479</v>
      </c>
      <c r="C110" s="485">
        <f>VLOOKUP('02-Metrics'!A110,'03-Time'!A:D,4,FALSE)</f>
        <v>44391</v>
      </c>
      <c r="D110" s="41" t="str">
        <f>VLOOKUP(A110,'00-Datum'!A:B,2,FALSE)</f>
        <v>Infrastructure</v>
      </c>
      <c r="E110" s="41" t="str">
        <f>VLOOKUP(A110,'00-Datum'!A:C,3,FALSE)</f>
        <v>Tank</v>
      </c>
      <c r="F110" s="41" t="str">
        <f>VLOOKUP(A110,'00-Datum'!A:D,4,FALSE)</f>
        <v>Civil Works</v>
      </c>
      <c r="G110" s="41" t="str">
        <f>VLOOKUP(A110,'00-Datum'!A:E,5,FALSE)</f>
        <v>EMAAR</v>
      </c>
      <c r="H110" s="249" t="str">
        <f>VLOOKUP(A110,'00-Datum'!A:F,6,FALSE)</f>
        <v>Eng Hassan Youssef</v>
      </c>
      <c r="I110" s="249" t="str">
        <f>VLOOKUP(A110,'00-Datum'!A:G,7,FALSE)</f>
        <v>Eng. Waleed Barakat</v>
      </c>
      <c r="J110" s="249" t="str">
        <f>VLOOKUP(A110,'00-Datum'!A:H,8,FALSE)</f>
        <v>5th settelment</v>
      </c>
      <c r="K110" s="249" t="str">
        <f>VLOOKUP(A110,'00-Datum'!A:I,9,FALSE)</f>
        <v>D</v>
      </c>
      <c r="L110" s="249" t="str">
        <f>VLOOKUP(A110,'00-Datum'!A:J,10,FALSE)</f>
        <v>Private</v>
      </c>
      <c r="M110" s="117" t="s">
        <v>157</v>
      </c>
      <c r="N110" s="138">
        <v>680</v>
      </c>
      <c r="O110" s="444">
        <v>12350</v>
      </c>
      <c r="P110" s="264" t="s">
        <v>196</v>
      </c>
      <c r="Q110" s="119">
        <v>168347427</v>
      </c>
      <c r="R110" s="119">
        <v>170057475.66411862</v>
      </c>
      <c r="S110" s="119">
        <v>136045980.53129491</v>
      </c>
      <c r="T110" s="346">
        <f t="shared" si="33"/>
        <v>0.1999999999999999</v>
      </c>
      <c r="U110" s="360">
        <f>_xlfn.MINIFS('Cash In-Month'!I:I,'Cash In-Month'!A:A,'02-Metrics'!A110)</f>
        <v>-3.2930043081790705E-4</v>
      </c>
      <c r="V110" s="264">
        <f t="shared" si="34"/>
        <v>13769.83608616345</v>
      </c>
      <c r="W110" s="119">
        <f t="shared" si="53"/>
        <v>250084.52303546856</v>
      </c>
      <c r="X110" s="119">
        <f t="shared" si="47"/>
        <v>11015.868868930762</v>
      </c>
      <c r="Y110" s="265">
        <f t="shared" si="48"/>
        <v>200067.61842837487</v>
      </c>
      <c r="Z110" s="264">
        <f t="shared" si="35"/>
        <v>770.12506074739656</v>
      </c>
      <c r="AA110" s="119">
        <f t="shared" si="36"/>
        <v>13986.830147397572</v>
      </c>
      <c r="AB110" s="119">
        <f t="shared" si="49"/>
        <v>616.10004859791741</v>
      </c>
      <c r="AC110" s="119">
        <f t="shared" si="50"/>
        <v>11189.464117918058</v>
      </c>
      <c r="AD110" s="111">
        <v>17.88</v>
      </c>
      <c r="AE110" s="300"/>
      <c r="AF110" s="11"/>
      <c r="AG110" s="119"/>
      <c r="AH110" s="42"/>
      <c r="AI110" s="43" t="s">
        <v>159</v>
      </c>
    </row>
    <row r="111" spans="1:35" s="5" customFormat="1" ht="16.5" customHeight="1" thickTop="1" thickBot="1">
      <c r="A111" s="428" t="s">
        <v>1251</v>
      </c>
      <c r="B111" s="552">
        <f>VLOOKUP(A111,'03-Time'!A:D,2,FALSE)</f>
        <v>43479</v>
      </c>
      <c r="C111" s="486">
        <f>VLOOKUP('02-Metrics'!A111,'03-Time'!A:D,4,FALSE)</f>
        <v>44391</v>
      </c>
      <c r="D111" s="50" t="str">
        <f>VLOOKUP(A111,'00-Datum'!A:B,2,FALSE)</f>
        <v>Infrastructure</v>
      </c>
      <c r="E111" s="50" t="str">
        <f>VLOOKUP(A111,'00-Datum'!A:C,3,FALSE)</f>
        <v>Tank</v>
      </c>
      <c r="F111" s="50" t="str">
        <f>VLOOKUP(A111,'00-Datum'!A:D,4,FALSE)</f>
        <v>Civil Works</v>
      </c>
      <c r="G111" s="50" t="str">
        <f>VLOOKUP(A111,'00-Datum'!A:E,5,FALSE)</f>
        <v>EMAAR</v>
      </c>
      <c r="H111" s="257" t="str">
        <f>VLOOKUP(A111,'00-Datum'!A:F,6,FALSE)</f>
        <v>Eng Hassan Youssef</v>
      </c>
      <c r="I111" s="257" t="str">
        <f>VLOOKUP(A111,'00-Datum'!A:G,7,FALSE)</f>
        <v>Eng. Waleed Barakat</v>
      </c>
      <c r="J111" s="257" t="str">
        <f>VLOOKUP(A111,'00-Datum'!A:H,8,FALSE)</f>
        <v>5th settelment</v>
      </c>
      <c r="K111" s="257" t="str">
        <f>VLOOKUP(A111,'00-Datum'!A:I,9,FALSE)</f>
        <v>D</v>
      </c>
      <c r="L111" s="257" t="str">
        <f>VLOOKUP(A111,'00-Datum'!A:J,10,FALSE)</f>
        <v>Private</v>
      </c>
      <c r="M111" s="118" t="s">
        <v>158</v>
      </c>
      <c r="N111" s="369">
        <v>10600</v>
      </c>
      <c r="O111" s="442">
        <v>12350</v>
      </c>
      <c r="P111" s="289" t="s">
        <v>196</v>
      </c>
      <c r="Q111" s="290">
        <v>168347427</v>
      </c>
      <c r="R111" s="290">
        <v>170057475.66411862</v>
      </c>
      <c r="S111" s="290">
        <v>136045980.53129491</v>
      </c>
      <c r="T111" s="357">
        <f t="shared" si="33"/>
        <v>0.1999999999999999</v>
      </c>
      <c r="U111" s="360">
        <f>_xlfn.MINIFS('Cash In-Month'!I:I,'Cash In-Month'!A:A,'02-Metrics'!A111)</f>
        <v>-3.2930043081790705E-4</v>
      </c>
      <c r="V111" s="289">
        <f t="shared" si="34"/>
        <v>13769.83608616345</v>
      </c>
      <c r="W111" s="290">
        <f t="shared" si="53"/>
        <v>16043.158081520623</v>
      </c>
      <c r="X111" s="290">
        <f t="shared" si="47"/>
        <v>11015.868868930762</v>
      </c>
      <c r="Y111" s="291">
        <f t="shared" si="48"/>
        <v>12834.526465216501</v>
      </c>
      <c r="Z111" s="289">
        <f t="shared" si="35"/>
        <v>770.12506074739656</v>
      </c>
      <c r="AA111" s="290">
        <f t="shared" si="36"/>
        <v>897.26834907833472</v>
      </c>
      <c r="AB111" s="290">
        <f t="shared" si="49"/>
        <v>616.10004859791741</v>
      </c>
      <c r="AC111" s="290">
        <f t="shared" si="50"/>
        <v>717.81467926266782</v>
      </c>
      <c r="AD111" s="327">
        <v>17.88</v>
      </c>
      <c r="AE111" s="300"/>
      <c r="AF111" s="11"/>
      <c r="AG111" s="120"/>
      <c r="AH111" s="51"/>
      <c r="AI111" s="52" t="s">
        <v>160</v>
      </c>
    </row>
    <row r="112" spans="1:35" s="5" customFormat="1" ht="16.5" customHeight="1" thickTop="1">
      <c r="A112" s="82" t="s">
        <v>1153</v>
      </c>
      <c r="B112" s="539">
        <f>$B$115</f>
        <v>43707</v>
      </c>
      <c r="C112" s="41">
        <f>$C$115</f>
        <v>44712</v>
      </c>
      <c r="D112" s="41" t="str">
        <f t="shared" ref="D112:L114" si="57">D$115</f>
        <v>Commercial</v>
      </c>
      <c r="E112" s="41" t="str">
        <f t="shared" si="57"/>
        <v>Stadium</v>
      </c>
      <c r="F112" s="41" t="str">
        <f t="shared" si="57"/>
        <v>EPC</v>
      </c>
      <c r="G112" s="41" t="str">
        <f t="shared" si="57"/>
        <v>Army Forces</v>
      </c>
      <c r="H112" s="41" t="str">
        <f t="shared" si="57"/>
        <v>Eng Adel Rahmo</v>
      </c>
      <c r="I112" s="41" t="str">
        <f t="shared" si="57"/>
        <v>Eng Mahmoud Mahlab</v>
      </c>
      <c r="J112" s="41" t="str">
        <f t="shared" si="57"/>
        <v>New Capital</v>
      </c>
      <c r="K112" s="41" t="str">
        <f t="shared" si="57"/>
        <v>D</v>
      </c>
      <c r="L112" s="41" t="str">
        <f t="shared" si="57"/>
        <v>ARMY</v>
      </c>
      <c r="M112" s="43" t="s">
        <v>188</v>
      </c>
      <c r="N112" s="374">
        <v>15000</v>
      </c>
      <c r="O112" s="375">
        <v>18000</v>
      </c>
      <c r="P112" s="335" t="s">
        <v>66</v>
      </c>
      <c r="Q112" s="119">
        <v>522000000</v>
      </c>
      <c r="R112" s="119">
        <f>Q112*$R$115/$Q$115</f>
        <v>522000000</v>
      </c>
      <c r="S112" s="119">
        <f>R112*$S$115/$R$115</f>
        <v>495900000</v>
      </c>
      <c r="T112" s="346">
        <f t="shared" si="33"/>
        <v>0.05</v>
      </c>
      <c r="U112" s="346">
        <v>0</v>
      </c>
      <c r="V112" s="264">
        <f t="shared" si="34"/>
        <v>29000</v>
      </c>
      <c r="W112" s="119">
        <f t="shared" si="53"/>
        <v>34800</v>
      </c>
      <c r="X112" s="119">
        <f t="shared" si="47"/>
        <v>27550</v>
      </c>
      <c r="Y112" s="265">
        <f t="shared" si="48"/>
        <v>33060</v>
      </c>
      <c r="Z112" s="264">
        <f t="shared" si="35"/>
        <v>1782.421634910879</v>
      </c>
      <c r="AA112" s="119">
        <f t="shared" si="36"/>
        <v>2138.9059618930546</v>
      </c>
      <c r="AB112" s="119">
        <f t="shared" si="49"/>
        <v>1693.300553165335</v>
      </c>
      <c r="AC112" s="119">
        <f t="shared" si="50"/>
        <v>2031.960663798402</v>
      </c>
      <c r="AD112" s="132">
        <v>16.27</v>
      </c>
      <c r="AE112" s="319"/>
      <c r="AF112" s="9"/>
      <c r="AG112" s="44"/>
      <c r="AH112" s="42"/>
      <c r="AI112" s="43"/>
    </row>
    <row r="113" spans="1:35" s="5" customFormat="1" ht="16.5" customHeight="1">
      <c r="A113" s="422" t="s">
        <v>1154</v>
      </c>
      <c r="B113" s="540">
        <f>$B$115</f>
        <v>43707</v>
      </c>
      <c r="C113" s="45">
        <f>$C$115</f>
        <v>44712</v>
      </c>
      <c r="D113" s="45" t="str">
        <f t="shared" si="57"/>
        <v>Commercial</v>
      </c>
      <c r="E113" s="45" t="str">
        <f t="shared" si="57"/>
        <v>Stadium</v>
      </c>
      <c r="F113" s="45" t="str">
        <f t="shared" si="57"/>
        <v>EPC</v>
      </c>
      <c r="G113" s="45" t="str">
        <f t="shared" si="57"/>
        <v>Army Forces</v>
      </c>
      <c r="H113" s="45" t="str">
        <f t="shared" si="57"/>
        <v>Eng Adel Rahmo</v>
      </c>
      <c r="I113" s="45" t="str">
        <f t="shared" si="57"/>
        <v>Eng Mahmoud Mahlab</v>
      </c>
      <c r="J113" s="45" t="str">
        <f t="shared" si="57"/>
        <v>New Capital</v>
      </c>
      <c r="K113" s="45" t="str">
        <f t="shared" si="57"/>
        <v>D</v>
      </c>
      <c r="L113" s="45" t="str">
        <f t="shared" si="57"/>
        <v>ARMY</v>
      </c>
      <c r="M113" s="47" t="s">
        <v>188</v>
      </c>
      <c r="N113" s="376">
        <v>15000</v>
      </c>
      <c r="O113" s="380">
        <v>18000</v>
      </c>
      <c r="P113" s="336" t="s">
        <v>70</v>
      </c>
      <c r="Q113" s="267">
        <v>271200000</v>
      </c>
      <c r="R113" s="267">
        <f>Q113*$R$115/$Q$115</f>
        <v>271200000</v>
      </c>
      <c r="S113" s="267">
        <f>R113*$S$115/$R$115</f>
        <v>257640000</v>
      </c>
      <c r="T113" s="347">
        <f t="shared" si="33"/>
        <v>0.05</v>
      </c>
      <c r="U113" s="347">
        <v>0</v>
      </c>
      <c r="V113" s="266">
        <f t="shared" si="34"/>
        <v>15066.666666666666</v>
      </c>
      <c r="W113" s="267">
        <f t="shared" si="53"/>
        <v>18080</v>
      </c>
      <c r="X113" s="267">
        <f t="shared" si="47"/>
        <v>14313.333333333334</v>
      </c>
      <c r="Y113" s="268">
        <f t="shared" si="48"/>
        <v>17176</v>
      </c>
      <c r="Z113" s="266">
        <f t="shared" si="35"/>
        <v>926.039745953698</v>
      </c>
      <c r="AA113" s="267">
        <f t="shared" si="36"/>
        <v>1111.2476951444376</v>
      </c>
      <c r="AB113" s="267">
        <f t="shared" si="49"/>
        <v>879.73775865601317</v>
      </c>
      <c r="AC113" s="267">
        <f t="shared" si="50"/>
        <v>1055.6853103872158</v>
      </c>
      <c r="AD113" s="328">
        <v>16.27</v>
      </c>
      <c r="AE113" s="317"/>
      <c r="AF113" s="7"/>
      <c r="AG113" s="49"/>
      <c r="AH113" s="46"/>
      <c r="AI113" s="47"/>
    </row>
    <row r="114" spans="1:35" s="5" customFormat="1" ht="16.5" customHeight="1">
      <c r="A114" s="523" t="s">
        <v>1155</v>
      </c>
      <c r="B114" s="549">
        <f>$B$115</f>
        <v>43707</v>
      </c>
      <c r="C114" s="152">
        <f>$C$115</f>
        <v>44712</v>
      </c>
      <c r="D114" s="152" t="str">
        <f t="shared" si="57"/>
        <v>Commercial</v>
      </c>
      <c r="E114" s="152" t="str">
        <f t="shared" si="57"/>
        <v>Stadium</v>
      </c>
      <c r="F114" s="152" t="str">
        <f t="shared" si="57"/>
        <v>EPC</v>
      </c>
      <c r="G114" s="152" t="str">
        <f t="shared" si="57"/>
        <v>Army Forces</v>
      </c>
      <c r="H114" s="152" t="str">
        <f t="shared" si="57"/>
        <v>Eng Adel Rahmo</v>
      </c>
      <c r="I114" s="152" t="str">
        <f t="shared" si="57"/>
        <v>Eng Mahmoud Mahlab</v>
      </c>
      <c r="J114" s="152" t="str">
        <f t="shared" si="57"/>
        <v>New Capital</v>
      </c>
      <c r="K114" s="152" t="str">
        <f t="shared" si="57"/>
        <v>D</v>
      </c>
      <c r="L114" s="152" t="str">
        <f t="shared" si="57"/>
        <v>ARMY</v>
      </c>
      <c r="M114" s="154" t="s">
        <v>188</v>
      </c>
      <c r="N114" s="385">
        <v>15000</v>
      </c>
      <c r="O114" s="386">
        <v>18000</v>
      </c>
      <c r="P114" s="339" t="s">
        <v>71</v>
      </c>
      <c r="Q114" s="277">
        <v>406800000</v>
      </c>
      <c r="R114" s="277">
        <f>Q114*$R$115/$Q$115</f>
        <v>406800000</v>
      </c>
      <c r="S114" s="277">
        <f>R114*$S$115/$R$115</f>
        <v>386460000</v>
      </c>
      <c r="T114" s="351">
        <f t="shared" si="33"/>
        <v>0.05</v>
      </c>
      <c r="U114" s="351">
        <v>0</v>
      </c>
      <c r="V114" s="276">
        <f t="shared" si="34"/>
        <v>22600</v>
      </c>
      <c r="W114" s="277">
        <f t="shared" si="53"/>
        <v>27120</v>
      </c>
      <c r="X114" s="277">
        <f t="shared" si="47"/>
        <v>21470</v>
      </c>
      <c r="Y114" s="278">
        <f t="shared" si="48"/>
        <v>25764</v>
      </c>
      <c r="Z114" s="276">
        <f t="shared" si="35"/>
        <v>1389.059618930547</v>
      </c>
      <c r="AA114" s="277">
        <f t="shared" si="36"/>
        <v>1666.8715427166564</v>
      </c>
      <c r="AB114" s="277">
        <f t="shared" si="49"/>
        <v>1319.6066379840197</v>
      </c>
      <c r="AC114" s="277">
        <f t="shared" si="50"/>
        <v>1583.5279655808235</v>
      </c>
      <c r="AD114" s="330">
        <v>16.27</v>
      </c>
      <c r="AE114" s="317"/>
      <c r="AF114" s="7"/>
      <c r="AG114" s="155"/>
      <c r="AH114" s="153"/>
      <c r="AI114" s="154"/>
    </row>
    <row r="115" spans="1:35" s="5" customFormat="1" ht="16.5" customHeight="1" thickBot="1">
      <c r="A115" s="428" t="s">
        <v>1156</v>
      </c>
      <c r="B115" s="541">
        <f>VLOOKUP(A115,'03-Time'!A:D,2,FALSE)</f>
        <v>43707</v>
      </c>
      <c r="C115" s="124">
        <f>VLOOKUP('02-Metrics'!A115,'03-Time'!A:D,4,FALSE)</f>
        <v>44712</v>
      </c>
      <c r="D115" s="124" t="str">
        <f>VLOOKUP(A115,'00-Datum'!A:B,2,FALSE)</f>
        <v>Commercial</v>
      </c>
      <c r="E115" s="124" t="str">
        <f>VLOOKUP(A115,'00-Datum'!A:C,3,FALSE)</f>
        <v>Stadium</v>
      </c>
      <c r="F115" s="124" t="str">
        <f>VLOOKUP(A115,'00-Datum'!A:D,4,FALSE)</f>
        <v>EPC</v>
      </c>
      <c r="G115" s="124" t="str">
        <f>VLOOKUP(A115,'00-Datum'!A:E,5,FALSE)</f>
        <v>Army Forces</v>
      </c>
      <c r="H115" s="251" t="str">
        <f>VLOOKUP(A115,'00-Datum'!A:F,6,FALSE)</f>
        <v>Eng Adel Rahmo</v>
      </c>
      <c r="I115" s="251" t="str">
        <f>VLOOKUP(A115,'00-Datum'!A:G,7,FALSE)</f>
        <v>Eng Mahmoud Mahlab</v>
      </c>
      <c r="J115" s="251" t="str">
        <f>VLOOKUP(A115,'00-Datum'!A:H,8,FALSE)</f>
        <v>New Capital</v>
      </c>
      <c r="K115" s="251" t="str">
        <f>VLOOKUP(A115,'00-Datum'!A:I,9,FALSE)</f>
        <v>D</v>
      </c>
      <c r="L115" s="251" t="str">
        <f>VLOOKUP(A115,'00-Datum'!A:J,10,FALSE)</f>
        <v>ARMY</v>
      </c>
      <c r="M115" s="124" t="str">
        <f>M114</f>
        <v>Chair</v>
      </c>
      <c r="N115" s="377">
        <f>N114</f>
        <v>15000</v>
      </c>
      <c r="O115" s="261">
        <f>O114</f>
        <v>18000</v>
      </c>
      <c r="P115" s="337" t="s">
        <v>217</v>
      </c>
      <c r="Q115" s="270">
        <f>SUM(Q112:Q114)</f>
        <v>1200000000</v>
      </c>
      <c r="R115" s="270">
        <v>1200000000</v>
      </c>
      <c r="S115" s="270">
        <v>1140000000</v>
      </c>
      <c r="T115" s="360">
        <f t="shared" si="33"/>
        <v>0.05</v>
      </c>
      <c r="U115" s="360">
        <f>_xlfn.MINIFS('Cash In-Month'!I:I,'Cash In-Month'!A:A,'02-Metrics'!A115)</f>
        <v>-6.710682466666667E-3</v>
      </c>
      <c r="V115" s="269">
        <f t="shared" si="34"/>
        <v>66666.666666666672</v>
      </c>
      <c r="W115" s="270">
        <f t="shared" si="53"/>
        <v>80000</v>
      </c>
      <c r="X115" s="270">
        <f t="shared" si="47"/>
        <v>63333.333333333336</v>
      </c>
      <c r="Y115" s="271">
        <f t="shared" si="48"/>
        <v>76000</v>
      </c>
      <c r="Z115" s="269">
        <f t="shared" si="35"/>
        <v>4097.5209997951242</v>
      </c>
      <c r="AA115" s="270">
        <f t="shared" si="36"/>
        <v>4917.0251997541491</v>
      </c>
      <c r="AB115" s="270">
        <f t="shared" si="49"/>
        <v>3892.644949805368</v>
      </c>
      <c r="AC115" s="270">
        <f t="shared" si="50"/>
        <v>4671.1739397664414</v>
      </c>
      <c r="AD115" s="325">
        <f>AD114</f>
        <v>16.27</v>
      </c>
      <c r="AE115" s="307"/>
      <c r="AF115" s="39"/>
      <c r="AG115" s="127"/>
      <c r="AH115" s="124">
        <f>AH113</f>
        <v>0</v>
      </c>
      <c r="AI115" s="177">
        <f>AI114</f>
        <v>0</v>
      </c>
    </row>
    <row r="116" spans="1:35" s="5" customFormat="1" ht="16.5" customHeight="1" thickBot="1">
      <c r="A116" s="428" t="s">
        <v>567</v>
      </c>
      <c r="B116" s="537">
        <f>VLOOKUP(A116,'03-Time'!A:D,2,FALSE)</f>
        <v>43585</v>
      </c>
      <c r="C116" s="57">
        <f>VLOOKUP('02-Metrics'!A116,'03-Time'!A:D,4,FALSE)</f>
        <v>43829</v>
      </c>
      <c r="D116" s="57" t="str">
        <f>VLOOKUP(A116,'00-Datum'!A:B,2,FALSE)</f>
        <v>Industrial</v>
      </c>
      <c r="E116" s="57" t="str">
        <f>VLOOKUP(A116,'00-Datum'!A:C,3,FALSE)</f>
        <v>Factory</v>
      </c>
      <c r="F116" s="57" t="str">
        <f>VLOOKUP(A116,'00-Datum'!A:D,4,FALSE)</f>
        <v>Turn Key</v>
      </c>
      <c r="G116" s="57" t="str">
        <f>VLOOKUP(A116,'00-Datum'!A:E,5,FALSE)</f>
        <v xml:space="preserve">Sewedy </v>
      </c>
      <c r="H116" s="248" t="str">
        <f>VLOOKUP(A116,'00-Datum'!A:F,6,FALSE)</f>
        <v>Eng Mohamed El Saman</v>
      </c>
      <c r="I116" s="248" t="str">
        <f>VLOOKUP(A116,'00-Datum'!A:G,7,FALSE)</f>
        <v>Eng Mahmoud Mahlab</v>
      </c>
      <c r="J116" s="248" t="str">
        <f>VLOOKUP(A116,'00-Datum'!A:H,8,FALSE)</f>
        <v>Suez</v>
      </c>
      <c r="K116" s="248" t="str">
        <f>VLOOKUP(A116,'00-Datum'!A:I,9,FALSE)</f>
        <v>D</v>
      </c>
      <c r="L116" s="248" t="str">
        <f>VLOOKUP(A116,'00-Datum'!A:J,10,FALSE)</f>
        <v>Affiliates</v>
      </c>
      <c r="M116" s="79"/>
      <c r="N116" s="142"/>
      <c r="O116" s="101"/>
      <c r="P116" s="263" t="s">
        <v>196</v>
      </c>
      <c r="Q116" s="56">
        <v>65831906</v>
      </c>
      <c r="R116" s="56">
        <v>65831906</v>
      </c>
      <c r="S116" s="56">
        <v>56811131</v>
      </c>
      <c r="T116" s="345">
        <f t="shared" si="33"/>
        <v>0.13702740127256835</v>
      </c>
      <c r="U116" s="360">
        <f>_xlfn.MINIFS('Cash In-Month'!I:I,'Cash In-Month'!A:A,'02-Metrics'!A116)</f>
        <v>0.33418446064739488</v>
      </c>
      <c r="V116" s="263">
        <f t="shared" si="34"/>
        <v>0</v>
      </c>
      <c r="W116" s="56">
        <f t="shared" si="53"/>
        <v>0</v>
      </c>
      <c r="X116" s="56"/>
      <c r="Y116" s="102"/>
      <c r="Z116" s="263">
        <f t="shared" si="35"/>
        <v>0</v>
      </c>
      <c r="AA116" s="56">
        <f t="shared" si="36"/>
        <v>0</v>
      </c>
      <c r="AB116" s="56"/>
      <c r="AC116" s="56"/>
      <c r="AD116" s="61">
        <v>17.14</v>
      </c>
      <c r="AE116" s="321"/>
      <c r="AF116" s="164"/>
      <c r="AG116" s="165"/>
      <c r="AH116" s="166"/>
      <c r="AI116" s="167"/>
    </row>
    <row r="117" spans="1:35" s="5" customFormat="1" ht="16.5" customHeight="1" thickBot="1">
      <c r="A117" s="428" t="s">
        <v>1158</v>
      </c>
      <c r="B117" s="538">
        <f>VLOOKUP(A117,'03-Time'!A:D,2,FALSE)</f>
        <v>43539</v>
      </c>
      <c r="C117" s="68">
        <f>VLOOKUP('02-Metrics'!A117,'03-Time'!A:D,4,FALSE)</f>
        <v>43661</v>
      </c>
      <c r="D117" s="68" t="str">
        <f>VLOOKUP(A117,'00-Datum'!A:B,2,FALSE)</f>
        <v>Infrastructure</v>
      </c>
      <c r="E117" s="68" t="str">
        <f>VLOOKUP(A117,'00-Datum'!A:C,3,FALSE)</f>
        <v>L&amp;L</v>
      </c>
      <c r="F117" s="68" t="str">
        <f>VLOOKUP(A117,'00-Datum'!A:D,4,FALSE)</f>
        <v>Civil Works</v>
      </c>
      <c r="G117" s="68" t="str">
        <f>VLOOKUP(A117,'00-Datum'!A:E,5,FALSE)</f>
        <v>Army Forces</v>
      </c>
      <c r="H117" s="252" t="str">
        <f>VLOOKUP(A117,'00-Datum'!A:F,6,FALSE)</f>
        <v>Eng Adham Edward</v>
      </c>
      <c r="I117" s="252" t="str">
        <f>VLOOKUP(A117,'00-Datum'!A:G,7,FALSE)</f>
        <v>Eng.adham edward</v>
      </c>
      <c r="J117" s="252" t="str">
        <f>VLOOKUP(A117,'00-Datum'!A:H,8,FALSE)</f>
        <v>Cairo</v>
      </c>
      <c r="K117" s="252" t="str">
        <f>VLOOKUP(A117,'00-Datum'!A:I,9,FALSE)</f>
        <v>D</v>
      </c>
      <c r="L117" s="252" t="str">
        <f>VLOOKUP(A117,'00-Datum'!A:J,10,FALSE)</f>
        <v>ARMY</v>
      </c>
      <c r="M117" s="94"/>
      <c r="N117" s="370"/>
      <c r="O117" s="110"/>
      <c r="P117" s="272" t="s">
        <v>196</v>
      </c>
      <c r="Q117" s="90">
        <v>980186.29372690758</v>
      </c>
      <c r="R117" s="90">
        <v>1688453</v>
      </c>
      <c r="S117" s="90">
        <v>1511719</v>
      </c>
      <c r="T117" s="349">
        <f t="shared" si="33"/>
        <v>0.10467214663363446</v>
      </c>
      <c r="U117" s="360">
        <f>_xlfn.MINIFS('Cash In-Month'!I:I,'Cash In-Month'!A:A,'02-Metrics'!A117)</f>
        <v>-0.18287432934171102</v>
      </c>
      <c r="V117" s="272">
        <f t="shared" si="34"/>
        <v>0</v>
      </c>
      <c r="W117" s="90">
        <f t="shared" si="53"/>
        <v>0</v>
      </c>
      <c r="X117" s="90">
        <f t="shared" ref="X117:X130" si="58">IFERROR((S117/O117),0)</f>
        <v>0</v>
      </c>
      <c r="Y117" s="273">
        <f t="shared" ref="Y117:Y130" si="59">IFERROR((S117/N117),0)</f>
        <v>0</v>
      </c>
      <c r="Z117" s="272">
        <f t="shared" si="35"/>
        <v>0</v>
      </c>
      <c r="AA117" s="90">
        <f t="shared" si="36"/>
        <v>0</v>
      </c>
      <c r="AB117" s="90">
        <f t="shared" ref="AB117:AB130" si="60">IFERROR((X117/AD117),0)</f>
        <v>0</v>
      </c>
      <c r="AC117" s="90">
        <f t="shared" ref="AC117:AC130" si="61">IFERROR((Y117/AD117),0)</f>
        <v>0</v>
      </c>
      <c r="AD117" s="103">
        <v>17.59</v>
      </c>
      <c r="AE117" s="316"/>
      <c r="AF117" s="160"/>
      <c r="AG117" s="77"/>
      <c r="AH117" s="71" t="s">
        <v>41</v>
      </c>
      <c r="AI117" s="78"/>
    </row>
    <row r="118" spans="1:35" s="5" customFormat="1" ht="16.5" customHeight="1" thickTop="1" thickBot="1">
      <c r="A118" s="428" t="s">
        <v>1159</v>
      </c>
      <c r="B118" s="537">
        <f>VLOOKUP(A118,'03-Time'!A:D,2,FALSE)</f>
        <v>43539</v>
      </c>
      <c r="C118" s="57">
        <f>VLOOKUP('02-Metrics'!A118,'03-Time'!A:D,4,FALSE)</f>
        <v>43814</v>
      </c>
      <c r="D118" s="57" t="str">
        <f>VLOOKUP(A118,'00-Datum'!A:B,2,FALSE)</f>
        <v>Infrastructure</v>
      </c>
      <c r="E118" s="57" t="str">
        <f>VLOOKUP(A118,'00-Datum'!A:C,3,FALSE)</f>
        <v>L&amp;L</v>
      </c>
      <c r="F118" s="57" t="str">
        <f>VLOOKUP(A118,'00-Datum'!A:D,4,FALSE)</f>
        <v>Civil Works</v>
      </c>
      <c r="G118" s="57" t="str">
        <f>VLOOKUP(A118,'00-Datum'!A:E,5,FALSE)</f>
        <v>Army Forces</v>
      </c>
      <c r="H118" s="248" t="str">
        <f>VLOOKUP(A118,'00-Datum'!A:F,6,FALSE)</f>
        <v>Eng Adham Edward</v>
      </c>
      <c r="I118" s="248" t="str">
        <f>VLOOKUP(A118,'00-Datum'!A:G,7,FALSE)</f>
        <v>Eng.adham edward</v>
      </c>
      <c r="J118" s="248" t="str">
        <f>VLOOKUP(A118,'00-Datum'!A:H,8,FALSE)</f>
        <v>Cairo</v>
      </c>
      <c r="K118" s="248" t="str">
        <f>VLOOKUP(A118,'00-Datum'!A:I,9,FALSE)</f>
        <v>D</v>
      </c>
      <c r="L118" s="248" t="str">
        <f>VLOOKUP(A118,'00-Datum'!A:J,10,FALSE)</f>
        <v>ARMY</v>
      </c>
      <c r="M118" s="79"/>
      <c r="N118" s="142"/>
      <c r="O118" s="101"/>
      <c r="P118" s="263" t="s">
        <v>196</v>
      </c>
      <c r="Q118" s="56">
        <v>3670033.5320461686</v>
      </c>
      <c r="R118" s="56">
        <v>7149700</v>
      </c>
      <c r="S118" s="56">
        <v>6713205</v>
      </c>
      <c r="T118" s="345">
        <f t="shared" si="33"/>
        <v>6.1050813320838636E-2</v>
      </c>
      <c r="U118" s="360">
        <f>_xlfn.MINIFS('Cash In-Month'!I:I,'Cash In-Month'!A:A,'02-Metrics'!A118)</f>
        <v>-7.1282711162706123E-3</v>
      </c>
      <c r="V118" s="263">
        <f t="shared" si="34"/>
        <v>0</v>
      </c>
      <c r="W118" s="56">
        <f t="shared" si="53"/>
        <v>0</v>
      </c>
      <c r="X118" s="56">
        <f t="shared" si="58"/>
        <v>0</v>
      </c>
      <c r="Y118" s="102">
        <f t="shared" si="59"/>
        <v>0</v>
      </c>
      <c r="Z118" s="263">
        <f t="shared" si="35"/>
        <v>0</v>
      </c>
      <c r="AA118" s="56">
        <f t="shared" si="36"/>
        <v>0</v>
      </c>
      <c r="AB118" s="56">
        <f t="shared" si="60"/>
        <v>0</v>
      </c>
      <c r="AC118" s="56">
        <f t="shared" si="61"/>
        <v>0</v>
      </c>
      <c r="AD118" s="80">
        <v>17.59</v>
      </c>
      <c r="AE118" s="300"/>
      <c r="AF118" s="11"/>
      <c r="AG118" s="75"/>
      <c r="AH118" s="55" t="s">
        <v>41</v>
      </c>
      <c r="AI118" s="79"/>
    </row>
    <row r="119" spans="1:35" s="5" customFormat="1" ht="16.5" customHeight="1" thickTop="1" thickBot="1">
      <c r="A119" s="428" t="s">
        <v>1252</v>
      </c>
      <c r="B119" s="538">
        <f>VLOOKUP(A119,'03-Time'!A:D,2,FALSE)</f>
        <v>43374</v>
      </c>
      <c r="C119" s="68">
        <f>VLOOKUP('02-Metrics'!A119,'03-Time'!A:D,4,FALSE)</f>
        <v>43525</v>
      </c>
      <c r="D119" s="68" t="str">
        <f>VLOOKUP(A119,'00-Datum'!A:B,2,FALSE)</f>
        <v>Infrastructure</v>
      </c>
      <c r="E119" s="68" t="str">
        <f>VLOOKUP(A119,'00-Datum'!A:C,3,FALSE)</f>
        <v>L&amp;L</v>
      </c>
      <c r="F119" s="68" t="str">
        <f>VLOOKUP(A119,'00-Datum'!A:D,4,FALSE)</f>
        <v>Civil Works</v>
      </c>
      <c r="G119" s="68" t="str">
        <f>VLOOKUP(A119,'00-Datum'!A:E,5,FALSE)</f>
        <v>Army Forces</v>
      </c>
      <c r="H119" s="252" t="str">
        <f>VLOOKUP(A119,'00-Datum'!A:F,6,FALSE)</f>
        <v>Eng Adham Edward</v>
      </c>
      <c r="I119" s="252" t="str">
        <f>VLOOKUP(A119,'00-Datum'!A:G,7,FALSE)</f>
        <v>Eng.adham edward</v>
      </c>
      <c r="J119" s="252" t="str">
        <f>VLOOKUP(A119,'00-Datum'!A:H,8,FALSE)</f>
        <v>Cairo</v>
      </c>
      <c r="K119" s="252" t="str">
        <f>VLOOKUP(A119,'00-Datum'!A:I,9,FALSE)</f>
        <v>D</v>
      </c>
      <c r="L119" s="252" t="str">
        <f>VLOOKUP(A119,'00-Datum'!A:J,10,FALSE)</f>
        <v>ARMY</v>
      </c>
      <c r="M119" s="94"/>
      <c r="N119" s="370"/>
      <c r="O119" s="110"/>
      <c r="P119" s="272" t="s">
        <v>196</v>
      </c>
      <c r="Q119" s="90">
        <v>4203687</v>
      </c>
      <c r="R119" s="90">
        <v>4203687</v>
      </c>
      <c r="S119" s="90">
        <v>2001684</v>
      </c>
      <c r="T119" s="349">
        <f t="shared" si="33"/>
        <v>0.52382658366334123</v>
      </c>
      <c r="U119" s="360">
        <f>_xlfn.MINIFS('Cash In-Month'!I:I,'Cash In-Month'!A:A,'02-Metrics'!A119)</f>
        <v>-0.58211527880168046</v>
      </c>
      <c r="V119" s="272">
        <f t="shared" si="34"/>
        <v>0</v>
      </c>
      <c r="W119" s="90">
        <f t="shared" si="53"/>
        <v>0</v>
      </c>
      <c r="X119" s="90">
        <f t="shared" si="58"/>
        <v>0</v>
      </c>
      <c r="Y119" s="273">
        <f t="shared" si="59"/>
        <v>0</v>
      </c>
      <c r="Z119" s="272">
        <f t="shared" si="35"/>
        <v>0</v>
      </c>
      <c r="AA119" s="90">
        <f t="shared" si="36"/>
        <v>0</v>
      </c>
      <c r="AB119" s="90">
        <f t="shared" si="60"/>
        <v>0</v>
      </c>
      <c r="AC119" s="90">
        <f t="shared" si="61"/>
        <v>0</v>
      </c>
      <c r="AD119" s="103">
        <v>17.97</v>
      </c>
      <c r="AE119" s="300"/>
      <c r="AF119" s="11"/>
      <c r="AG119" s="81"/>
      <c r="AH119" s="71" t="s">
        <v>41</v>
      </c>
      <c r="AI119" s="78"/>
    </row>
    <row r="120" spans="1:35" s="5" customFormat="1" ht="16.5" customHeight="1" thickTop="1" thickBot="1">
      <c r="A120" s="428" t="s">
        <v>1162</v>
      </c>
      <c r="B120" s="537">
        <f>VLOOKUP(A120,'03-Time'!A:D,2,FALSE)</f>
        <v>43647</v>
      </c>
      <c r="C120" s="57">
        <f>VLOOKUP('02-Metrics'!A120,'03-Time'!A:D,4,FALSE)</f>
        <v>43770</v>
      </c>
      <c r="D120" s="57" t="str">
        <f>VLOOKUP(A120,'00-Datum'!A:B,2,FALSE)</f>
        <v>Infrastructure</v>
      </c>
      <c r="E120" s="57" t="str">
        <f>VLOOKUP(A120,'00-Datum'!A:C,3,FALSE)</f>
        <v>L&amp;L</v>
      </c>
      <c r="F120" s="57" t="str">
        <f>VLOOKUP(A120,'00-Datum'!A:D,4,FALSE)</f>
        <v>Civil Works</v>
      </c>
      <c r="G120" s="57" t="str">
        <f>VLOOKUP(A120,'00-Datum'!A:E,5,FALSE)</f>
        <v>Ora</v>
      </c>
      <c r="H120" s="248" t="str">
        <f>VLOOKUP(A120,'00-Datum'!A:F,6,FALSE)</f>
        <v>Eng Adham Edward</v>
      </c>
      <c r="I120" s="248" t="str">
        <f>VLOOKUP(A120,'00-Datum'!A:G,7,FALSE)</f>
        <v>Eng.adham edward</v>
      </c>
      <c r="J120" s="248" t="str">
        <f>VLOOKUP(A120,'00-Datum'!A:H,8,FALSE)</f>
        <v>6th of October</v>
      </c>
      <c r="K120" s="248" t="str">
        <f>VLOOKUP(A120,'00-Datum'!A:I,9,FALSE)</f>
        <v>D</v>
      </c>
      <c r="L120" s="248" t="str">
        <f>VLOOKUP(A120,'00-Datum'!A:J,10,FALSE)</f>
        <v>Private</v>
      </c>
      <c r="M120" s="79"/>
      <c r="N120" s="142"/>
      <c r="O120" s="101"/>
      <c r="P120" s="263" t="s">
        <v>196</v>
      </c>
      <c r="Q120" s="56">
        <v>1100000</v>
      </c>
      <c r="R120" s="56">
        <v>1042542</v>
      </c>
      <c r="S120" s="56">
        <v>758212.27000000037</v>
      </c>
      <c r="T120" s="345">
        <f t="shared" si="33"/>
        <v>0.27272736254270774</v>
      </c>
      <c r="U120" s="360">
        <f>_xlfn.MINIFS('Cash In-Month'!I:I,'Cash In-Month'!A:A,'02-Metrics'!A120)</f>
        <v>-1.3515709487003875</v>
      </c>
      <c r="V120" s="263">
        <f t="shared" si="34"/>
        <v>0</v>
      </c>
      <c r="W120" s="56">
        <f t="shared" si="53"/>
        <v>0</v>
      </c>
      <c r="X120" s="56">
        <f t="shared" si="58"/>
        <v>0</v>
      </c>
      <c r="Y120" s="102">
        <f t="shared" si="59"/>
        <v>0</v>
      </c>
      <c r="Z120" s="263">
        <f t="shared" si="35"/>
        <v>0</v>
      </c>
      <c r="AA120" s="56">
        <f t="shared" si="36"/>
        <v>0</v>
      </c>
      <c r="AB120" s="56">
        <f t="shared" si="60"/>
        <v>0</v>
      </c>
      <c r="AC120" s="56">
        <f t="shared" si="61"/>
        <v>0</v>
      </c>
      <c r="AD120" s="80">
        <v>16.27</v>
      </c>
      <c r="AE120" s="300"/>
      <c r="AF120" s="11"/>
      <c r="AG120" s="75"/>
      <c r="AH120" s="55" t="s">
        <v>41</v>
      </c>
      <c r="AI120" s="79"/>
    </row>
    <row r="121" spans="1:35" s="5" customFormat="1" ht="16.5" customHeight="1" thickTop="1" thickBot="1">
      <c r="A121" s="428" t="s">
        <v>1253</v>
      </c>
      <c r="B121" s="538">
        <f>VLOOKUP(A121,'03-Time'!A:D,2,FALSE)</f>
        <v>43699</v>
      </c>
      <c r="C121" s="68">
        <f>VLOOKUP('02-Metrics'!A121,'03-Time'!A:D,4,FALSE)</f>
        <v>44430</v>
      </c>
      <c r="D121" s="68" t="str">
        <f>VLOOKUP(A121,'00-Datum'!A:B,2,FALSE)</f>
        <v>Commercial</v>
      </c>
      <c r="E121" s="68" t="str">
        <f>VLOOKUP(A121,'00-Datum'!A:C,3,FALSE)</f>
        <v>Hotel</v>
      </c>
      <c r="F121" s="68" t="str">
        <f>VLOOKUP(A121,'00-Datum'!A:D,4,FALSE)</f>
        <v>Civil Works</v>
      </c>
      <c r="G121" s="68" t="str">
        <f>VLOOKUP(A121,'00-Datum'!A:E,5,FALSE)</f>
        <v xml:space="preserve">Sewedy </v>
      </c>
      <c r="H121" s="252" t="str">
        <f>VLOOKUP(A121,'00-Datum'!A:F,6,FALSE)</f>
        <v>Eng Sherif El Sisi</v>
      </c>
      <c r="I121" s="252" t="str">
        <f>VLOOKUP(A121,'00-Datum'!A:G,7,FALSE)</f>
        <v>Eng. Mohamed Fawzy</v>
      </c>
      <c r="J121" s="252" t="str">
        <f>VLOOKUP(A121,'00-Datum'!A:H,8,FALSE)</f>
        <v>Gouna</v>
      </c>
      <c r="K121" s="252" t="str">
        <f>VLOOKUP(A121,'00-Datum'!A:I,9,FALSE)</f>
        <v>D</v>
      </c>
      <c r="L121" s="252" t="str">
        <f>VLOOKUP(A121,'00-Datum'!A:J,10,FALSE)</f>
        <v>Affiliates</v>
      </c>
      <c r="M121" s="94"/>
      <c r="N121" s="392"/>
      <c r="O121" s="393">
        <f>7245+11107</f>
        <v>18352</v>
      </c>
      <c r="P121" s="340" t="s">
        <v>196</v>
      </c>
      <c r="Q121" s="90">
        <v>44797273</v>
      </c>
      <c r="R121" s="90">
        <v>57898699.390000001</v>
      </c>
      <c r="S121" s="90">
        <v>54424777.426599994</v>
      </c>
      <c r="T121" s="349">
        <f t="shared" si="33"/>
        <v>6.0000000000000109E-2</v>
      </c>
      <c r="U121" s="360">
        <f>_xlfn.MINIFS('Cash In-Month'!I:I,'Cash In-Month'!A:A,'02-Metrics'!A121)</f>
        <v>-1.6787650849508721E-2</v>
      </c>
      <c r="V121" s="272">
        <f t="shared" si="34"/>
        <v>3154.8986154097647</v>
      </c>
      <c r="W121" s="90">
        <f t="shared" si="53"/>
        <v>0</v>
      </c>
      <c r="X121" s="90">
        <f t="shared" si="58"/>
        <v>2965.6046984851782</v>
      </c>
      <c r="Y121" s="273">
        <f t="shared" si="59"/>
        <v>0</v>
      </c>
      <c r="Z121" s="272">
        <f t="shared" si="35"/>
        <v>192.96015996389997</v>
      </c>
      <c r="AA121" s="90">
        <f t="shared" si="36"/>
        <v>0</v>
      </c>
      <c r="AB121" s="90">
        <f t="shared" si="60"/>
        <v>181.38255036606594</v>
      </c>
      <c r="AC121" s="90">
        <f t="shared" si="61"/>
        <v>0</v>
      </c>
      <c r="AD121" s="103">
        <v>16.350000000000001</v>
      </c>
      <c r="AE121" s="300"/>
      <c r="AF121" s="11"/>
      <c r="AG121" s="81"/>
      <c r="AH121" s="71"/>
      <c r="AI121" s="78" t="s">
        <v>67</v>
      </c>
    </row>
    <row r="122" spans="1:35" s="5" customFormat="1" ht="16.5" customHeight="1" thickTop="1" thickBot="1">
      <c r="A122" s="428" t="s">
        <v>1165</v>
      </c>
      <c r="B122" s="537">
        <f>VLOOKUP(A122,'03-Time'!A:D,2,FALSE)</f>
        <v>43862</v>
      </c>
      <c r="C122" s="57">
        <f>VLOOKUP('02-Metrics'!A122,'03-Time'!A:D,4,FALSE)</f>
        <v>44013</v>
      </c>
      <c r="D122" s="57" t="str">
        <f>VLOOKUP(A122,'00-Datum'!A:B,2,FALSE)</f>
        <v>Restoration</v>
      </c>
      <c r="E122" s="57" t="str">
        <f>VLOOKUP(A122,'00-Datum'!A:C,3,FALSE)</f>
        <v>Palace</v>
      </c>
      <c r="F122" s="57" t="str">
        <f>VLOOKUP(A122,'00-Datum'!A:D,4,FALSE)</f>
        <v>Restoration</v>
      </c>
      <c r="G122" s="57" t="str">
        <f>VLOOKUP(A122,'00-Datum'!A:E,5,FALSE)</f>
        <v>Army Forces</v>
      </c>
      <c r="H122" s="248" t="str">
        <f>VLOOKUP(A122,'00-Datum'!A:F,6,FALSE)</f>
        <v>Eng Mariam Youssef</v>
      </c>
      <c r="I122" s="248" t="str">
        <f>VLOOKUP(A122,'00-Datum'!A:G,7,FALSE)</f>
        <v>Eng Mariam Youssef</v>
      </c>
      <c r="J122" s="248" t="str">
        <f>VLOOKUP(A122,'00-Datum'!A:H,8,FALSE)</f>
        <v>Cairo</v>
      </c>
      <c r="K122" s="248" t="str">
        <f>VLOOKUP(A122,'00-Datum'!A:I,9,FALSE)</f>
        <v>D</v>
      </c>
      <c r="L122" s="248" t="str">
        <f>VLOOKUP(A122,'00-Datum'!A:J,10,FALSE)</f>
        <v>ARMY</v>
      </c>
      <c r="M122" s="79"/>
      <c r="N122" s="142"/>
      <c r="O122" s="101"/>
      <c r="P122" s="263" t="s">
        <v>196</v>
      </c>
      <c r="Q122" s="56">
        <v>6306643.0957683735</v>
      </c>
      <c r="R122" s="56">
        <v>16220552</v>
      </c>
      <c r="S122" s="56">
        <v>14434567.448799998</v>
      </c>
      <c r="T122" s="345">
        <f t="shared" si="33"/>
        <v>0.11010627450903042</v>
      </c>
      <c r="U122" s="360">
        <f>_xlfn.MINIFS('Cash In-Month'!I:I,'Cash In-Month'!A:A,'02-Metrics'!A122)</f>
        <v>-0.67426946629189932</v>
      </c>
      <c r="V122" s="263">
        <f t="shared" si="34"/>
        <v>0</v>
      </c>
      <c r="W122" s="56">
        <f t="shared" si="53"/>
        <v>0</v>
      </c>
      <c r="X122" s="56">
        <f t="shared" si="58"/>
        <v>0</v>
      </c>
      <c r="Y122" s="102">
        <f t="shared" si="59"/>
        <v>0</v>
      </c>
      <c r="Z122" s="263">
        <f t="shared" si="35"/>
        <v>0</v>
      </c>
      <c r="AA122" s="56">
        <f t="shared" si="36"/>
        <v>0</v>
      </c>
      <c r="AB122" s="56">
        <f t="shared" si="60"/>
        <v>0</v>
      </c>
      <c r="AC122" s="56">
        <f t="shared" si="61"/>
        <v>0</v>
      </c>
      <c r="AD122" s="80">
        <v>16.350000000000001</v>
      </c>
      <c r="AE122" s="300"/>
      <c r="AF122" s="11"/>
      <c r="AG122" s="56"/>
      <c r="AH122" s="55" t="s">
        <v>41</v>
      </c>
      <c r="AI122" s="79"/>
    </row>
    <row r="123" spans="1:35" s="5" customFormat="1" ht="16.5" customHeight="1" thickTop="1" thickBot="1">
      <c r="A123" s="428" t="s">
        <v>993</v>
      </c>
      <c r="B123" s="538">
        <f>VLOOKUP(A123,'03-Time'!A:D,2,FALSE)</f>
        <v>43678</v>
      </c>
      <c r="C123" s="68">
        <f>VLOOKUP('02-Metrics'!A123,'03-Time'!A:D,4,FALSE)</f>
        <v>43800</v>
      </c>
      <c r="D123" s="68" t="str">
        <f>VLOOKUP(A123,'00-Datum'!A:B,2,FALSE)</f>
        <v>Infrastructure</v>
      </c>
      <c r="E123" s="68" t="str">
        <f>VLOOKUP(A123,'00-Datum'!A:C,3,FALSE)</f>
        <v>Bridges &amp; Tunnels</v>
      </c>
      <c r="F123" s="68" t="str">
        <f>VLOOKUP(A123,'00-Datum'!A:D,4,FALSE)</f>
        <v>Civil Works</v>
      </c>
      <c r="G123" s="68" t="str">
        <f>VLOOKUP(A123,'00-Datum'!A:E,5,FALSE)</f>
        <v>Army Forces</v>
      </c>
      <c r="H123" s="252" t="str">
        <f>VLOOKUP(A123,'00-Datum'!A:F,6,FALSE)</f>
        <v>Eng Hany Yassin</v>
      </c>
      <c r="I123" s="252" t="str">
        <f>VLOOKUP(A123,'00-Datum'!A:G,7,FALSE)</f>
        <v>Eng Hussien Bahgat</v>
      </c>
      <c r="J123" s="252" t="str">
        <f>VLOOKUP(A123,'00-Datum'!A:H,8,FALSE)</f>
        <v>Cairo</v>
      </c>
      <c r="K123" s="252" t="str">
        <f>VLOOKUP(A123,'00-Datum'!A:I,9,FALSE)</f>
        <v>D</v>
      </c>
      <c r="L123" s="252" t="str">
        <f>VLOOKUP(A123,'00-Datum'!A:J,10,FALSE)</f>
        <v>ARMY</v>
      </c>
      <c r="M123" s="94"/>
      <c r="N123" s="370"/>
      <c r="O123" s="110">
        <v>6750</v>
      </c>
      <c r="P123" s="272" t="s">
        <v>196</v>
      </c>
      <c r="Q123" s="90">
        <v>95436549</v>
      </c>
      <c r="R123" s="90">
        <v>95436549</v>
      </c>
      <c r="S123" s="90">
        <v>82927091</v>
      </c>
      <c r="T123" s="349">
        <f t="shared" si="33"/>
        <v>0.13107617711533137</v>
      </c>
      <c r="U123" s="360">
        <f>_xlfn.MINIFS('Cash In-Month'!I:I,'Cash In-Month'!A:A,'02-Metrics'!A123)</f>
        <v>-0.37730402185854389</v>
      </c>
      <c r="V123" s="272">
        <f t="shared" si="34"/>
        <v>14138.748</v>
      </c>
      <c r="W123" s="90">
        <f t="shared" si="53"/>
        <v>0</v>
      </c>
      <c r="X123" s="90">
        <f t="shared" si="58"/>
        <v>12285.494962962963</v>
      </c>
      <c r="Y123" s="273">
        <f t="shared" si="59"/>
        <v>0</v>
      </c>
      <c r="Z123" s="272">
        <f t="shared" si="35"/>
        <v>864.75522935779804</v>
      </c>
      <c r="AA123" s="90">
        <f t="shared" si="36"/>
        <v>0</v>
      </c>
      <c r="AB123" s="90">
        <f t="shared" si="60"/>
        <v>751.40641975308631</v>
      </c>
      <c r="AC123" s="90">
        <f t="shared" si="61"/>
        <v>0</v>
      </c>
      <c r="AD123" s="103">
        <v>16.350000000000001</v>
      </c>
      <c r="AE123" s="300">
        <v>250</v>
      </c>
      <c r="AF123" s="11">
        <v>27</v>
      </c>
      <c r="AG123" s="110"/>
      <c r="AH123" s="71" t="s">
        <v>24</v>
      </c>
      <c r="AI123" s="78" t="s">
        <v>72</v>
      </c>
    </row>
    <row r="124" spans="1:35" s="5" customFormat="1" ht="16.5" customHeight="1" thickTop="1" thickBot="1">
      <c r="A124" s="428" t="s">
        <v>1166</v>
      </c>
      <c r="B124" s="537">
        <f>VLOOKUP(A124,'03-Time'!A:D,2,FALSE)</f>
        <v>43697</v>
      </c>
      <c r="C124" s="57">
        <f>VLOOKUP('02-Metrics'!A124,'03-Time'!A:D,4,FALSE)</f>
        <v>43758</v>
      </c>
      <c r="D124" s="57" t="str">
        <f>VLOOKUP(A124,'00-Datum'!A:B,2,FALSE)</f>
        <v>Infrastructure</v>
      </c>
      <c r="E124" s="57" t="str">
        <f>VLOOKUP(A124,'00-Datum'!A:C,3,FALSE)</f>
        <v>L&amp;L</v>
      </c>
      <c r="F124" s="57" t="str">
        <f>VLOOKUP(A124,'00-Datum'!A:D,4,FALSE)</f>
        <v>Civil Works</v>
      </c>
      <c r="G124" s="57" t="str">
        <f>VLOOKUP(A124,'00-Datum'!A:E,5,FALSE)</f>
        <v>Army Forces</v>
      </c>
      <c r="H124" s="248" t="str">
        <f>VLOOKUP(A124,'00-Datum'!A:F,6,FALSE)</f>
        <v>Eng Adham Edward</v>
      </c>
      <c r="I124" s="248" t="str">
        <f>VLOOKUP(A124,'00-Datum'!A:G,7,FALSE)</f>
        <v>Eng.adham edward</v>
      </c>
      <c r="J124" s="248" t="str">
        <f>VLOOKUP(A124,'00-Datum'!A:H,8,FALSE)</f>
        <v>Cairo</v>
      </c>
      <c r="K124" s="248" t="str">
        <f>VLOOKUP(A124,'00-Datum'!A:I,9,FALSE)</f>
        <v>D</v>
      </c>
      <c r="L124" s="248" t="str">
        <f>VLOOKUP(A124,'00-Datum'!A:J,10,FALSE)</f>
        <v>ARMY</v>
      </c>
      <c r="M124" s="79"/>
      <c r="N124" s="142"/>
      <c r="O124" s="101"/>
      <c r="P124" s="263" t="s">
        <v>196</v>
      </c>
      <c r="Q124" s="56">
        <v>3270317.6496639298</v>
      </c>
      <c r="R124" s="56">
        <v>4423592</v>
      </c>
      <c r="S124" s="56">
        <v>4769909</v>
      </c>
      <c r="T124" s="345">
        <f t="shared" si="33"/>
        <v>-7.8288639639460422E-2</v>
      </c>
      <c r="U124" s="360">
        <f>_xlfn.MINIFS('Cash In-Month'!I:I,'Cash In-Month'!A:A,'02-Metrics'!A124)</f>
        <v>-0.17357427628949509</v>
      </c>
      <c r="V124" s="263">
        <f t="shared" si="34"/>
        <v>0</v>
      </c>
      <c r="W124" s="56">
        <f t="shared" si="53"/>
        <v>0</v>
      </c>
      <c r="X124" s="56">
        <f t="shared" si="58"/>
        <v>0</v>
      </c>
      <c r="Y124" s="102">
        <f t="shared" si="59"/>
        <v>0</v>
      </c>
      <c r="Z124" s="263">
        <f t="shared" si="35"/>
        <v>0</v>
      </c>
      <c r="AA124" s="56">
        <f t="shared" si="36"/>
        <v>0</v>
      </c>
      <c r="AB124" s="56">
        <f t="shared" si="60"/>
        <v>0</v>
      </c>
      <c r="AC124" s="56">
        <f t="shared" si="61"/>
        <v>0</v>
      </c>
      <c r="AD124" s="80">
        <v>16.350000000000001</v>
      </c>
      <c r="AE124" s="300"/>
      <c r="AF124" s="11"/>
      <c r="AG124" s="56"/>
      <c r="AH124" s="55" t="s">
        <v>41</v>
      </c>
      <c r="AI124" s="79"/>
    </row>
    <row r="125" spans="1:35" s="5" customFormat="1" ht="16.5" customHeight="1" thickTop="1" thickBot="1">
      <c r="A125" s="428" t="s">
        <v>1167</v>
      </c>
      <c r="B125" s="538">
        <f>VLOOKUP(A125,'03-Time'!A:D,2,FALSE)</f>
        <v>43751</v>
      </c>
      <c r="C125" s="68">
        <f>VLOOKUP('02-Metrics'!A125,'03-Time'!A:D,4,FALSE)</f>
        <v>44178</v>
      </c>
      <c r="D125" s="68" t="str">
        <f>VLOOKUP(A125,'00-Datum'!A:B,2,FALSE)</f>
        <v>Commercial</v>
      </c>
      <c r="E125" s="68" t="str">
        <f>VLOOKUP(A125,'00-Datum'!A:C,3,FALSE)</f>
        <v>Parking</v>
      </c>
      <c r="F125" s="68" t="str">
        <f>VLOOKUP(A125,'00-Datum'!A:D,4,FALSE)</f>
        <v>Civil Works</v>
      </c>
      <c r="G125" s="68" t="str">
        <f>VLOOKUP(A125,'00-Datum'!A:E,5,FALSE)</f>
        <v>Hyper</v>
      </c>
      <c r="H125" s="252" t="str">
        <f>VLOOKUP(A125,'00-Datum'!A:F,6,FALSE)</f>
        <v>Eng Tarek Ramadan</v>
      </c>
      <c r="I125" s="252" t="str">
        <f>VLOOKUP(A125,'00-Datum'!A:G,7,FALSE)</f>
        <v>Eng. Mohamed Fawzy</v>
      </c>
      <c r="J125" s="252" t="str">
        <f>VLOOKUP(A125,'00-Datum'!A:H,8,FALSE)</f>
        <v>6th of October</v>
      </c>
      <c r="K125" s="252" t="str">
        <f>VLOOKUP(A125,'00-Datum'!A:I,9,FALSE)</f>
        <v>D</v>
      </c>
      <c r="L125" s="252" t="str">
        <f>VLOOKUP(A125,'00-Datum'!A:J,10,FALSE)</f>
        <v>Private</v>
      </c>
      <c r="M125" s="94" t="s">
        <v>115</v>
      </c>
      <c r="N125" s="392">
        <v>510</v>
      </c>
      <c r="O125" s="393">
        <v>30000</v>
      </c>
      <c r="P125" s="340" t="s">
        <v>196</v>
      </c>
      <c r="Q125" s="90">
        <v>135000000</v>
      </c>
      <c r="R125" s="90">
        <v>133583770</v>
      </c>
      <c r="S125" s="90">
        <v>99106552.445317701</v>
      </c>
      <c r="T125" s="349">
        <f t="shared" si="33"/>
        <v>0.25809435947707043</v>
      </c>
      <c r="U125" s="360">
        <f>_xlfn.MINIFS('Cash In-Month'!I:I,'Cash In-Month'!A:A,'02-Metrics'!A125)</f>
        <v>-1.0611319024758771E-3</v>
      </c>
      <c r="V125" s="272">
        <f t="shared" si="34"/>
        <v>4452.7923333333338</v>
      </c>
      <c r="W125" s="90">
        <f t="shared" si="53"/>
        <v>261928.96078431373</v>
      </c>
      <c r="X125" s="90">
        <f t="shared" si="58"/>
        <v>3303.5517481772567</v>
      </c>
      <c r="Y125" s="273">
        <f t="shared" si="59"/>
        <v>194326.57342219158</v>
      </c>
      <c r="Z125" s="272">
        <f t="shared" si="35"/>
        <v>273.68115140340097</v>
      </c>
      <c r="AA125" s="90">
        <f t="shared" si="36"/>
        <v>16098.891259023585</v>
      </c>
      <c r="AB125" s="90">
        <f t="shared" si="60"/>
        <v>203.04558993099303</v>
      </c>
      <c r="AC125" s="90">
        <f t="shared" si="61"/>
        <v>11943.858231234884</v>
      </c>
      <c r="AD125" s="103">
        <v>16.27</v>
      </c>
      <c r="AE125" s="300"/>
      <c r="AF125" s="11"/>
      <c r="AG125" s="110"/>
      <c r="AH125" s="71"/>
      <c r="AI125" s="78"/>
    </row>
    <row r="126" spans="1:35" s="5" customFormat="1" ht="16.5" customHeight="1" thickTop="1" thickBot="1">
      <c r="A126" s="428" t="s">
        <v>1168</v>
      </c>
      <c r="B126" s="537">
        <f>VLOOKUP(A126,'03-Time'!A:D,2,FALSE)</f>
        <v>43739</v>
      </c>
      <c r="C126" s="57">
        <f>VLOOKUP('02-Metrics'!A126,'03-Time'!A:D,4,FALSE)</f>
        <v>44165</v>
      </c>
      <c r="D126" s="57" t="str">
        <f>VLOOKUP(A126,'00-Datum'!A:B,2,FALSE)</f>
        <v>Commercial</v>
      </c>
      <c r="E126" s="57" t="str">
        <f>VLOOKUP(A126,'00-Datum'!A:C,3,FALSE)</f>
        <v>Offices &amp; Mall</v>
      </c>
      <c r="F126" s="57" t="str">
        <f>VLOOKUP(A126,'00-Datum'!A:D,4,FALSE)</f>
        <v>Turn Key</v>
      </c>
      <c r="G126" s="57" t="str">
        <f>VLOOKUP(A126,'00-Datum'!A:E,5,FALSE)</f>
        <v>Marakez</v>
      </c>
      <c r="H126" s="248" t="str">
        <f>VLOOKUP(A126,'00-Datum'!A:F,6,FALSE)</f>
        <v>Eng Ashraf Abd El Satar</v>
      </c>
      <c r="I126" s="248" t="str">
        <f>VLOOKUP(A126,'00-Datum'!A:G,7,FALSE)</f>
        <v>Eng. Mohamed Fawzy</v>
      </c>
      <c r="J126" s="248" t="str">
        <f>VLOOKUP(A126,'00-Datum'!A:H,8,FALSE)</f>
        <v>6th of October</v>
      </c>
      <c r="K126" s="248" t="str">
        <f>VLOOKUP(A126,'00-Datum'!A:I,9,FALSE)</f>
        <v>S</v>
      </c>
      <c r="L126" s="248" t="str">
        <f>VLOOKUP(A126,'00-Datum'!A:J,10,FALSE)</f>
        <v>Private</v>
      </c>
      <c r="M126" s="79"/>
      <c r="N126" s="371"/>
      <c r="O126" s="372">
        <v>19836</v>
      </c>
      <c r="P126" s="341" t="s">
        <v>196</v>
      </c>
      <c r="Q126" s="56">
        <v>52793757.133151688</v>
      </c>
      <c r="R126" s="56">
        <v>196190620</v>
      </c>
      <c r="S126" s="56">
        <v>212380869</v>
      </c>
      <c r="T126" s="345">
        <f t="shared" si="33"/>
        <v>-8.2523053344752156E-2</v>
      </c>
      <c r="U126" s="360">
        <f>_xlfn.MINIFS('Cash In-Month'!I:I,'Cash In-Month'!A:A,'02-Metrics'!A126)</f>
        <v>-0.10964163490588905</v>
      </c>
      <c r="V126" s="263">
        <f t="shared" si="34"/>
        <v>9890.6342004436374</v>
      </c>
      <c r="W126" s="56">
        <f t="shared" si="53"/>
        <v>0</v>
      </c>
      <c r="X126" s="56">
        <f t="shared" si="58"/>
        <v>10706.839534180279</v>
      </c>
      <c r="Y126" s="102">
        <f t="shared" si="59"/>
        <v>0</v>
      </c>
      <c r="Z126" s="263">
        <f t="shared" si="35"/>
        <v>607.90622006414492</v>
      </c>
      <c r="AA126" s="56">
        <f t="shared" si="36"/>
        <v>0</v>
      </c>
      <c r="AB126" s="56">
        <f t="shared" si="60"/>
        <v>658.07249749110508</v>
      </c>
      <c r="AC126" s="56">
        <f t="shared" si="61"/>
        <v>0</v>
      </c>
      <c r="AD126" s="80">
        <v>16.27</v>
      </c>
      <c r="AE126" s="300"/>
      <c r="AF126" s="11"/>
      <c r="AG126" s="56"/>
      <c r="AH126" s="55" t="s">
        <v>27</v>
      </c>
      <c r="AI126" s="79" t="s">
        <v>67</v>
      </c>
    </row>
    <row r="127" spans="1:35" s="5" customFormat="1" ht="16.5" customHeight="1" thickTop="1">
      <c r="A127" s="82" t="s">
        <v>1169</v>
      </c>
      <c r="B127" s="539">
        <f>$B$130</f>
        <v>43739</v>
      </c>
      <c r="C127" s="41">
        <f>$C$130</f>
        <v>44407</v>
      </c>
      <c r="D127" s="41" t="str">
        <f>$D$130</f>
        <v>Commercial</v>
      </c>
      <c r="E127" s="41" t="str">
        <f>E$130</f>
        <v>Offices &amp; Mall</v>
      </c>
      <c r="F127" s="41" t="str">
        <f t="shared" ref="F127:L129" si="62">F$130</f>
        <v>Core And Shell</v>
      </c>
      <c r="G127" s="41" t="str">
        <f t="shared" si="62"/>
        <v>Al-Futtaim</v>
      </c>
      <c r="H127" s="41" t="str">
        <f t="shared" si="62"/>
        <v>Eng Amir</v>
      </c>
      <c r="I127" s="41" t="str">
        <f t="shared" si="62"/>
        <v>Eng. Waleed Barakat</v>
      </c>
      <c r="J127" s="41" t="str">
        <f t="shared" si="62"/>
        <v>5th settelment</v>
      </c>
      <c r="K127" s="41" t="str">
        <f t="shared" si="62"/>
        <v>S</v>
      </c>
      <c r="L127" s="41" t="str">
        <f t="shared" si="62"/>
        <v>Private</v>
      </c>
      <c r="M127" s="43" t="str">
        <f>$M$130</f>
        <v>Offices</v>
      </c>
      <c r="N127" s="374">
        <f>$N$130</f>
        <v>300</v>
      </c>
      <c r="O127" s="375">
        <v>98633</v>
      </c>
      <c r="P127" s="335" t="s">
        <v>66</v>
      </c>
      <c r="Q127" s="119">
        <v>389765966</v>
      </c>
      <c r="R127" s="119">
        <v>635000000</v>
      </c>
      <c r="S127" s="119">
        <v>524290213.03941917</v>
      </c>
      <c r="T127" s="346">
        <f t="shared" ref="T127:T181" si="63">IFERROR(((R127-S127)/R127),0)</f>
        <v>0.17434612119776507</v>
      </c>
      <c r="U127" s="346">
        <v>0</v>
      </c>
      <c r="V127" s="264">
        <f t="shared" si="34"/>
        <v>6438.0075633915631</v>
      </c>
      <c r="W127" s="119">
        <f t="shared" si="53"/>
        <v>2116666.6666666665</v>
      </c>
      <c r="X127" s="119">
        <f t="shared" si="58"/>
        <v>5315.5659164723693</v>
      </c>
      <c r="Y127" s="265">
        <f t="shared" si="59"/>
        <v>1747634.0434647305</v>
      </c>
      <c r="Z127" s="264">
        <f t="shared" si="35"/>
        <v>395.69806781755153</v>
      </c>
      <c r="AA127" s="119">
        <f t="shared" si="36"/>
        <v>130096.29174349518</v>
      </c>
      <c r="AB127" s="119">
        <f t="shared" si="60"/>
        <v>326.7096445281112</v>
      </c>
      <c r="AC127" s="119">
        <f t="shared" si="61"/>
        <v>107414.50789580397</v>
      </c>
      <c r="AD127" s="132">
        <v>16.27</v>
      </c>
      <c r="AE127" s="319"/>
      <c r="AF127" s="9"/>
      <c r="AG127" s="44"/>
      <c r="AH127" s="42" t="s">
        <v>73</v>
      </c>
      <c r="AI127" s="43" t="s">
        <v>67</v>
      </c>
    </row>
    <row r="128" spans="1:35" s="5" customFormat="1" ht="16.5" customHeight="1">
      <c r="A128" s="422" t="s">
        <v>1170</v>
      </c>
      <c r="B128" s="540">
        <f>$B$130</f>
        <v>43739</v>
      </c>
      <c r="C128" s="45">
        <f>$C$130</f>
        <v>44407</v>
      </c>
      <c r="D128" s="45" t="str">
        <f>$D$130</f>
        <v>Commercial</v>
      </c>
      <c r="E128" s="45" t="str">
        <f>E$130</f>
        <v>Offices &amp; Mall</v>
      </c>
      <c r="F128" s="45" t="str">
        <f t="shared" si="62"/>
        <v>Core And Shell</v>
      </c>
      <c r="G128" s="45" t="str">
        <f t="shared" si="62"/>
        <v>Al-Futtaim</v>
      </c>
      <c r="H128" s="45" t="str">
        <f t="shared" si="62"/>
        <v>Eng Amir</v>
      </c>
      <c r="I128" s="45" t="str">
        <f t="shared" si="62"/>
        <v>Eng. Waleed Barakat</v>
      </c>
      <c r="J128" s="45" t="str">
        <f t="shared" si="62"/>
        <v>5th settelment</v>
      </c>
      <c r="K128" s="45" t="str">
        <f t="shared" si="62"/>
        <v>S</v>
      </c>
      <c r="L128" s="45" t="str">
        <f t="shared" si="62"/>
        <v>Private</v>
      </c>
      <c r="M128" s="47" t="str">
        <f>$M$130</f>
        <v>Offices</v>
      </c>
      <c r="N128" s="376">
        <f>$N$130</f>
        <v>300</v>
      </c>
      <c r="O128" s="380">
        <v>98633</v>
      </c>
      <c r="P128" s="336" t="s">
        <v>70</v>
      </c>
      <c r="Q128" s="267">
        <v>146804895</v>
      </c>
      <c r="R128" s="267">
        <v>635000000</v>
      </c>
      <c r="S128" s="267">
        <v>524290213.03941917</v>
      </c>
      <c r="T128" s="347">
        <f t="shared" si="63"/>
        <v>0.17434612119776507</v>
      </c>
      <c r="U128" s="347">
        <v>0</v>
      </c>
      <c r="V128" s="266">
        <f t="shared" ref="V128:V183" si="64">IFERROR((R128/O128),0)</f>
        <v>6438.0075633915631</v>
      </c>
      <c r="W128" s="267">
        <f t="shared" si="53"/>
        <v>2116666.6666666665</v>
      </c>
      <c r="X128" s="267">
        <f t="shared" si="58"/>
        <v>5315.5659164723693</v>
      </c>
      <c r="Y128" s="268">
        <f t="shared" si="59"/>
        <v>1747634.0434647305</v>
      </c>
      <c r="Z128" s="266">
        <f t="shared" ref="Z128:Z183" si="65">IFERROR((V128/AD128),0)</f>
        <v>395.69806781755153</v>
      </c>
      <c r="AA128" s="267">
        <f t="shared" ref="AA128:AA183" si="66">IFERROR((W128/AD128),0)</f>
        <v>130096.29174349518</v>
      </c>
      <c r="AB128" s="267">
        <f t="shared" si="60"/>
        <v>326.7096445281112</v>
      </c>
      <c r="AC128" s="267">
        <f t="shared" si="61"/>
        <v>107414.50789580397</v>
      </c>
      <c r="AD128" s="328">
        <v>16.27</v>
      </c>
      <c r="AE128" s="317"/>
      <c r="AF128" s="7"/>
      <c r="AG128" s="49"/>
      <c r="AH128" s="46" t="s">
        <v>73</v>
      </c>
      <c r="AI128" s="47" t="s">
        <v>67</v>
      </c>
    </row>
    <row r="129" spans="1:36" s="5" customFormat="1" ht="16.5" customHeight="1" thickBot="1">
      <c r="A129" s="524" t="s">
        <v>1171</v>
      </c>
      <c r="B129" s="550">
        <f>$B$130</f>
        <v>43739</v>
      </c>
      <c r="C129" s="50">
        <f>$C$130</f>
        <v>44407</v>
      </c>
      <c r="D129" s="50" t="str">
        <f>$D$130</f>
        <v>Commercial</v>
      </c>
      <c r="E129" s="50" t="str">
        <f>E$130</f>
        <v>Offices &amp; Mall</v>
      </c>
      <c r="F129" s="50" t="str">
        <f t="shared" si="62"/>
        <v>Core And Shell</v>
      </c>
      <c r="G129" s="50" t="str">
        <f t="shared" si="62"/>
        <v>Al-Futtaim</v>
      </c>
      <c r="H129" s="50" t="str">
        <f t="shared" si="62"/>
        <v>Eng Amir</v>
      </c>
      <c r="I129" s="50" t="str">
        <f t="shared" si="62"/>
        <v>Eng. Waleed Barakat</v>
      </c>
      <c r="J129" s="50" t="str">
        <f t="shared" si="62"/>
        <v>5th settelment</v>
      </c>
      <c r="K129" s="50" t="str">
        <f t="shared" si="62"/>
        <v>S</v>
      </c>
      <c r="L129" s="50" t="str">
        <f t="shared" si="62"/>
        <v>Private</v>
      </c>
      <c r="M129" s="52" t="str">
        <f>$M$130</f>
        <v>Offices</v>
      </c>
      <c r="N129" s="390">
        <f>$N$130</f>
        <v>300</v>
      </c>
      <c r="O129" s="391">
        <v>98633</v>
      </c>
      <c r="P129" s="343" t="s">
        <v>71</v>
      </c>
      <c r="Q129" s="290">
        <v>17553800</v>
      </c>
      <c r="R129" s="290">
        <v>635000000</v>
      </c>
      <c r="S129" s="290">
        <v>524290213.03941917</v>
      </c>
      <c r="T129" s="357">
        <f t="shared" si="63"/>
        <v>0.17434612119776507</v>
      </c>
      <c r="U129" s="357">
        <v>0</v>
      </c>
      <c r="V129" s="289">
        <f t="shared" si="64"/>
        <v>6438.0075633915631</v>
      </c>
      <c r="W129" s="290">
        <f t="shared" si="53"/>
        <v>2116666.6666666665</v>
      </c>
      <c r="X129" s="290">
        <f t="shared" si="58"/>
        <v>5315.5659164723693</v>
      </c>
      <c r="Y129" s="291">
        <f t="shared" si="59"/>
        <v>1747634.0434647305</v>
      </c>
      <c r="Z129" s="289">
        <f t="shared" si="65"/>
        <v>395.69806781755153</v>
      </c>
      <c r="AA129" s="290">
        <f t="shared" si="66"/>
        <v>130096.29174349518</v>
      </c>
      <c r="AB129" s="290">
        <f t="shared" si="60"/>
        <v>326.7096445281112</v>
      </c>
      <c r="AC129" s="290">
        <f t="shared" si="61"/>
        <v>107414.50789580397</v>
      </c>
      <c r="AD129" s="331">
        <v>16.27</v>
      </c>
      <c r="AE129" s="317"/>
      <c r="AF129" s="7"/>
      <c r="AG129" s="53"/>
      <c r="AH129" s="51" t="s">
        <v>73</v>
      </c>
      <c r="AI129" s="52" t="s">
        <v>67</v>
      </c>
    </row>
    <row r="130" spans="1:36" s="5" customFormat="1" ht="16.5" customHeight="1" thickBot="1">
      <c r="A130" s="428" t="s">
        <v>1172</v>
      </c>
      <c r="B130" s="541">
        <f>VLOOKUP(A130,'03-Time'!A:D,2,FALSE)</f>
        <v>43739</v>
      </c>
      <c r="C130" s="124">
        <f>VLOOKUP('02-Metrics'!A130,'03-Time'!A:D,4,FALSE)</f>
        <v>44407</v>
      </c>
      <c r="D130" s="124" t="str">
        <f>VLOOKUP(A130,'00-Datum'!A:B,2,FALSE)</f>
        <v>Commercial</v>
      </c>
      <c r="E130" s="124" t="str">
        <f>VLOOKUP(A130,'00-Datum'!A:C,3,FALSE)</f>
        <v>Offices &amp; Mall</v>
      </c>
      <c r="F130" s="124" t="str">
        <f>VLOOKUP(A130,'00-Datum'!A:D,4,FALSE)</f>
        <v>Core And Shell</v>
      </c>
      <c r="G130" s="124" t="str">
        <f>VLOOKUP(A130,'00-Datum'!A:E,5,FALSE)</f>
        <v>Al-Futtaim</v>
      </c>
      <c r="H130" s="251" t="str">
        <f>VLOOKUP(A130,'00-Datum'!A:F,6,FALSE)</f>
        <v>Eng Amir</v>
      </c>
      <c r="I130" s="251" t="str">
        <f>VLOOKUP(A130,'00-Datum'!A:G,7,FALSE)</f>
        <v>Eng. Waleed Barakat</v>
      </c>
      <c r="J130" s="251" t="str">
        <f>VLOOKUP(A130,'00-Datum'!A:H,8,FALSE)</f>
        <v>5th settelment</v>
      </c>
      <c r="K130" s="251" t="str">
        <f>VLOOKUP(A130,'00-Datum'!A:I,9,FALSE)</f>
        <v>S</v>
      </c>
      <c r="L130" s="251" t="str">
        <f>VLOOKUP(A130,'00-Datum'!A:J,10,FALSE)</f>
        <v>Private</v>
      </c>
      <c r="M130" s="243" t="s">
        <v>47</v>
      </c>
      <c r="N130" s="377">
        <v>300</v>
      </c>
      <c r="O130" s="261">
        <f>O129</f>
        <v>98633</v>
      </c>
      <c r="P130" s="337" t="s">
        <v>217</v>
      </c>
      <c r="Q130" s="270">
        <v>559510195</v>
      </c>
      <c r="R130" s="270">
        <v>635000000</v>
      </c>
      <c r="S130" s="270">
        <v>524290213.03941917</v>
      </c>
      <c r="T130" s="360">
        <f t="shared" si="63"/>
        <v>0.17434612119776507</v>
      </c>
      <c r="U130" s="360">
        <f>_xlfn.MINIFS('Cash In-Month'!I:I,'Cash In-Month'!A:A,'02-Metrics'!A130)</f>
        <v>-2.103007187401575E-2</v>
      </c>
      <c r="V130" s="269">
        <f t="shared" si="64"/>
        <v>6438.0075633915631</v>
      </c>
      <c r="W130" s="270">
        <f t="shared" si="53"/>
        <v>2116666.6666666665</v>
      </c>
      <c r="X130" s="270">
        <f t="shared" si="58"/>
        <v>5315.5659164723693</v>
      </c>
      <c r="Y130" s="271">
        <f t="shared" si="59"/>
        <v>1747634.0434647305</v>
      </c>
      <c r="Z130" s="269">
        <f t="shared" si="65"/>
        <v>363.11379376150944</v>
      </c>
      <c r="AA130" s="270">
        <f t="shared" si="66"/>
        <v>119383.34273359652</v>
      </c>
      <c r="AB130" s="270">
        <f t="shared" si="60"/>
        <v>299.80631226578504</v>
      </c>
      <c r="AC130" s="270">
        <f t="shared" si="61"/>
        <v>98569.319992370583</v>
      </c>
      <c r="AD130" s="325">
        <v>17.73</v>
      </c>
      <c r="AE130" s="307"/>
      <c r="AF130" s="39"/>
      <c r="AG130" s="127"/>
      <c r="AH130" s="124" t="str">
        <f>AH129</f>
        <v>Residual</v>
      </c>
      <c r="AI130" s="177" t="e">
        <f>#REF!</f>
        <v>#REF!</v>
      </c>
    </row>
    <row r="131" spans="1:36" s="5" customFormat="1" ht="16.5" customHeight="1" thickBot="1">
      <c r="A131" s="401" t="s">
        <v>1173</v>
      </c>
      <c r="B131" s="628">
        <v>40179</v>
      </c>
      <c r="C131" s="57">
        <v>40179</v>
      </c>
      <c r="D131" s="68" t="str">
        <f>VLOOKUP(A131,'00-Datum'!A:B,2,FALSE)</f>
        <v>Infrastructure</v>
      </c>
      <c r="E131" s="68" t="str">
        <f>VLOOKUP(A131,'00-Datum'!A:C,3,FALSE)</f>
        <v>L&amp;L</v>
      </c>
      <c r="F131" s="68" t="str">
        <f>VLOOKUP(A131,'00-Datum'!A:D,4,FALSE)</f>
        <v>Civil Works</v>
      </c>
      <c r="G131" s="68" t="str">
        <f>VLOOKUP(A131,'00-Datum'!A:E,5,FALSE)</f>
        <v>Army Forces</v>
      </c>
      <c r="H131" s="252" t="str">
        <f>VLOOKUP(A131,'00-Datum'!A:F,6,FALSE)</f>
        <v>Eng Adham Edward</v>
      </c>
      <c r="I131" s="252" t="str">
        <f>VLOOKUP(A131,'00-Datum'!A:G,7,FALSE)</f>
        <v>Eng.adham edward</v>
      </c>
      <c r="J131" s="252" t="str">
        <f>VLOOKUP(A131,'00-Datum'!A:H,8,FALSE)</f>
        <v>Cairo</v>
      </c>
      <c r="K131" s="252" t="str">
        <f>VLOOKUP(A131,'00-Datum'!A:I,9,FALSE)</f>
        <v>D</v>
      </c>
      <c r="L131" s="252" t="str">
        <f>VLOOKUP(A131,'00-Datum'!A:J,10,FALSE)</f>
        <v>ARMY</v>
      </c>
      <c r="M131" s="94"/>
      <c r="N131" s="370"/>
      <c r="O131" s="110"/>
      <c r="P131" s="272" t="s">
        <v>196</v>
      </c>
      <c r="Q131" s="90"/>
      <c r="R131" s="90"/>
      <c r="S131" s="90"/>
      <c r="T131" s="349">
        <f t="shared" si="63"/>
        <v>0</v>
      </c>
      <c r="U131" s="360">
        <f>_xlfn.MINIFS('Cash In-Month'!I:I,'Cash In-Month'!A:A,'02-Metrics'!A131)</f>
        <v>0</v>
      </c>
      <c r="V131" s="272">
        <f t="shared" si="64"/>
        <v>0</v>
      </c>
      <c r="W131" s="90">
        <f t="shared" si="53"/>
        <v>0</v>
      </c>
      <c r="X131" s="90"/>
      <c r="Y131" s="273"/>
      <c r="Z131" s="272">
        <f t="shared" si="65"/>
        <v>0</v>
      </c>
      <c r="AA131" s="90">
        <f t="shared" si="66"/>
        <v>0</v>
      </c>
      <c r="AB131" s="90"/>
      <c r="AC131" s="90"/>
      <c r="AD131" s="80">
        <v>5.36</v>
      </c>
      <c r="AE131" s="304"/>
      <c r="AF131" s="121"/>
      <c r="AG131" s="159"/>
      <c r="AH131" s="158"/>
      <c r="AI131" s="89"/>
    </row>
    <row r="132" spans="1:36" s="5" customFormat="1" ht="16.5" customHeight="1" thickBot="1">
      <c r="A132" s="399" t="s">
        <v>1174</v>
      </c>
      <c r="B132" s="628">
        <v>40179</v>
      </c>
      <c r="C132" s="57">
        <v>40179</v>
      </c>
      <c r="D132" s="57" t="str">
        <f>VLOOKUP(A132,'00-Datum'!A:B,2,FALSE)</f>
        <v>Infrastructure</v>
      </c>
      <c r="E132" s="57" t="str">
        <f>VLOOKUP(A132,'00-Datum'!A:C,3,FALSE)</f>
        <v>L&amp;L</v>
      </c>
      <c r="F132" s="57" t="str">
        <f>VLOOKUP(A132,'00-Datum'!A:D,4,FALSE)</f>
        <v>Civil Works</v>
      </c>
      <c r="G132" s="57" t="str">
        <f>VLOOKUP(A132,'00-Datum'!A:E,5,FALSE)</f>
        <v>Army Forces</v>
      </c>
      <c r="H132" s="248" t="str">
        <f>VLOOKUP(A132,'00-Datum'!A:F,6,FALSE)</f>
        <v>Eng Adham Edward</v>
      </c>
      <c r="I132" s="248" t="str">
        <f>VLOOKUP(A132,'00-Datum'!A:G,7,FALSE)</f>
        <v>Eng.adham edward</v>
      </c>
      <c r="J132" s="248" t="str">
        <f>VLOOKUP(A132,'00-Datum'!A:H,8,FALSE)</f>
        <v>Cairo</v>
      </c>
      <c r="K132" s="248" t="str">
        <f>VLOOKUP(A132,'00-Datum'!A:I,9,FALSE)</f>
        <v>D</v>
      </c>
      <c r="L132" s="248" t="str">
        <f>VLOOKUP(A132,'00-Datum'!A:J,10,FALSE)</f>
        <v>ARMY</v>
      </c>
      <c r="M132" s="79"/>
      <c r="N132" s="142"/>
      <c r="O132" s="101"/>
      <c r="P132" s="263" t="s">
        <v>196</v>
      </c>
      <c r="Q132" s="56"/>
      <c r="R132" s="56"/>
      <c r="S132" s="56"/>
      <c r="T132" s="345">
        <f t="shared" si="63"/>
        <v>0</v>
      </c>
      <c r="U132" s="360" t="e">
        <f>_xlfn.MINIFS('Cash In-Month'!I:I,'Cash In-Month'!A:A,'02-Metrics'!A132)</f>
        <v>#DIV/0!</v>
      </c>
      <c r="V132" s="263">
        <f t="shared" si="64"/>
        <v>0</v>
      </c>
      <c r="W132" s="56">
        <f t="shared" ref="W132:W161" si="67">IFERROR((R132/N132),0)</f>
        <v>0</v>
      </c>
      <c r="X132" s="56"/>
      <c r="Y132" s="102"/>
      <c r="Z132" s="263">
        <f t="shared" si="65"/>
        <v>0</v>
      </c>
      <c r="AA132" s="56">
        <f t="shared" si="66"/>
        <v>0</v>
      </c>
      <c r="AB132" s="56"/>
      <c r="AC132" s="56"/>
      <c r="AD132" s="80">
        <v>5.36</v>
      </c>
      <c r="AE132" s="321"/>
      <c r="AF132" s="164"/>
      <c r="AG132" s="165"/>
      <c r="AH132" s="166"/>
      <c r="AI132" s="167"/>
    </row>
    <row r="133" spans="1:36" s="5" customFormat="1" ht="16.5" customHeight="1" thickBot="1">
      <c r="A133" s="401" t="s">
        <v>1175</v>
      </c>
      <c r="B133" s="628">
        <v>40179</v>
      </c>
      <c r="C133" s="57">
        <v>40179</v>
      </c>
      <c r="D133" s="68" t="str">
        <f>VLOOKUP(A133,'00-Datum'!A:B,2,FALSE)</f>
        <v>Infrastructure</v>
      </c>
      <c r="E133" s="68" t="str">
        <f>VLOOKUP(A133,'00-Datum'!A:C,3,FALSE)</f>
        <v>L&amp;L</v>
      </c>
      <c r="F133" s="68" t="str">
        <f>VLOOKUP(A133,'00-Datum'!A:D,4,FALSE)</f>
        <v>Civil Works</v>
      </c>
      <c r="G133" s="68" t="str">
        <f>VLOOKUP(A133,'00-Datum'!A:E,5,FALSE)</f>
        <v>Army Forces</v>
      </c>
      <c r="H133" s="252" t="str">
        <f>VLOOKUP(A133,'00-Datum'!A:F,6,FALSE)</f>
        <v>Eng Adham Edward</v>
      </c>
      <c r="I133" s="252" t="str">
        <f>VLOOKUP(A133,'00-Datum'!A:G,7,FALSE)</f>
        <v>Eng.adham edward</v>
      </c>
      <c r="J133" s="252" t="str">
        <f>VLOOKUP(A133,'00-Datum'!A:H,8,FALSE)</f>
        <v>Cairo</v>
      </c>
      <c r="K133" s="252" t="str">
        <f>VLOOKUP(A133,'00-Datum'!A:I,9,FALSE)</f>
        <v>D</v>
      </c>
      <c r="L133" s="252" t="str">
        <f>VLOOKUP(A133,'00-Datum'!A:J,10,FALSE)</f>
        <v>ARMY</v>
      </c>
      <c r="M133" s="94"/>
      <c r="N133" s="370"/>
      <c r="O133" s="110"/>
      <c r="P133" s="272" t="s">
        <v>196</v>
      </c>
      <c r="Q133" s="90"/>
      <c r="R133" s="90"/>
      <c r="S133" s="90"/>
      <c r="T133" s="349">
        <f t="shared" si="63"/>
        <v>0</v>
      </c>
      <c r="U133" s="360" t="e">
        <f>_xlfn.MINIFS('Cash In-Month'!I:I,'Cash In-Month'!A:A,'02-Metrics'!A133)</f>
        <v>#DIV/0!</v>
      </c>
      <c r="V133" s="272">
        <f t="shared" si="64"/>
        <v>0</v>
      </c>
      <c r="W133" s="90">
        <f t="shared" si="67"/>
        <v>0</v>
      </c>
      <c r="X133" s="90"/>
      <c r="Y133" s="273"/>
      <c r="Z133" s="272">
        <f t="shared" si="65"/>
        <v>0</v>
      </c>
      <c r="AA133" s="90">
        <f t="shared" si="66"/>
        <v>0</v>
      </c>
      <c r="AB133" s="90"/>
      <c r="AC133" s="90"/>
      <c r="AD133" s="80">
        <v>5.36</v>
      </c>
      <c r="AE133" s="304"/>
      <c r="AF133" s="121"/>
      <c r="AG133" s="159"/>
      <c r="AH133" s="158"/>
      <c r="AI133" s="89"/>
    </row>
    <row r="134" spans="1:36" s="5" customFormat="1" ht="16.5" customHeight="1" thickBot="1">
      <c r="A134" s="399" t="s">
        <v>1176</v>
      </c>
      <c r="B134" s="628">
        <v>40179</v>
      </c>
      <c r="C134" s="57">
        <v>40179</v>
      </c>
      <c r="D134" s="57" t="str">
        <f>VLOOKUP(A134,'00-Datum'!A:B,2,FALSE)</f>
        <v>Infrastructure</v>
      </c>
      <c r="E134" s="57" t="str">
        <f>VLOOKUP(A134,'00-Datum'!A:C,3,FALSE)</f>
        <v>L&amp;L</v>
      </c>
      <c r="F134" s="57" t="str">
        <f>VLOOKUP(A134,'00-Datum'!A:D,4,FALSE)</f>
        <v>Civil Works</v>
      </c>
      <c r="G134" s="57" t="str">
        <f>VLOOKUP(A134,'00-Datum'!A:E,5,FALSE)</f>
        <v>Army Forces</v>
      </c>
      <c r="H134" s="248" t="str">
        <f>VLOOKUP(A134,'00-Datum'!A:F,6,FALSE)</f>
        <v>Eng Adham Edward</v>
      </c>
      <c r="I134" s="248" t="str">
        <f>VLOOKUP(A134,'00-Datum'!A:G,7,FALSE)</f>
        <v>Eng.adham edward</v>
      </c>
      <c r="J134" s="248" t="str">
        <f>VLOOKUP(A134,'00-Datum'!A:H,8,FALSE)</f>
        <v>Cairo</v>
      </c>
      <c r="K134" s="248" t="str">
        <f>VLOOKUP(A134,'00-Datum'!A:I,9,FALSE)</f>
        <v>D</v>
      </c>
      <c r="L134" s="248" t="str">
        <f>VLOOKUP(A134,'00-Datum'!A:J,10,FALSE)</f>
        <v>ARMY</v>
      </c>
      <c r="M134" s="79"/>
      <c r="N134" s="142"/>
      <c r="O134" s="101"/>
      <c r="P134" s="263" t="s">
        <v>196</v>
      </c>
      <c r="Q134" s="56"/>
      <c r="R134" s="56"/>
      <c r="S134" s="56"/>
      <c r="T134" s="345">
        <f t="shared" si="63"/>
        <v>0</v>
      </c>
      <c r="U134" s="360">
        <f>_xlfn.MINIFS('Cash In-Month'!I:I,'Cash In-Month'!A:A,'02-Metrics'!A134)</f>
        <v>0</v>
      </c>
      <c r="V134" s="263">
        <f t="shared" si="64"/>
        <v>0</v>
      </c>
      <c r="W134" s="56">
        <f t="shared" si="67"/>
        <v>0</v>
      </c>
      <c r="X134" s="56"/>
      <c r="Y134" s="102"/>
      <c r="Z134" s="263">
        <f t="shared" si="65"/>
        <v>0</v>
      </c>
      <c r="AA134" s="56">
        <f t="shared" si="66"/>
        <v>0</v>
      </c>
      <c r="AB134" s="56"/>
      <c r="AC134" s="56"/>
      <c r="AD134" s="80">
        <v>5.36</v>
      </c>
      <c r="AE134" s="321"/>
      <c r="AF134" s="164"/>
      <c r="AG134" s="165"/>
      <c r="AH134" s="166"/>
      <c r="AI134" s="167"/>
    </row>
    <row r="135" spans="1:36" s="5" customFormat="1" ht="16.5" customHeight="1" thickBot="1">
      <c r="A135" s="401" t="s">
        <v>1177</v>
      </c>
      <c r="B135" s="628">
        <f>VLOOKUP(A135,'03-Time'!A:D,2,FALSE)</f>
        <v>43757</v>
      </c>
      <c r="C135" s="68">
        <f>VLOOKUP('02-Metrics'!A135,'03-Time'!A:D,4,FALSE)</f>
        <v>43818</v>
      </c>
      <c r="D135" s="68" t="str">
        <f>VLOOKUP(A135,'00-Datum'!A:B,2,FALSE)</f>
        <v>Infrastructure</v>
      </c>
      <c r="E135" s="68" t="str">
        <f>VLOOKUP(A135,'00-Datum'!A:C,3,FALSE)</f>
        <v>L&amp;L</v>
      </c>
      <c r="F135" s="68" t="str">
        <f>VLOOKUP(A135,'00-Datum'!A:D,4,FALSE)</f>
        <v>Civil Works</v>
      </c>
      <c r="G135" s="68" t="str">
        <f>VLOOKUP(A135,'00-Datum'!A:E,5,FALSE)</f>
        <v>Army Forces</v>
      </c>
      <c r="H135" s="252" t="str">
        <f>VLOOKUP(A135,'00-Datum'!A:F,6,FALSE)</f>
        <v>Eng Adham Edward</v>
      </c>
      <c r="I135" s="252" t="str">
        <f>VLOOKUP(A135,'00-Datum'!A:G,7,FALSE)</f>
        <v>Eng.adham edward</v>
      </c>
      <c r="J135" s="252" t="str">
        <f>VLOOKUP(A135,'00-Datum'!A:H,8,FALSE)</f>
        <v>Cairo</v>
      </c>
      <c r="K135" s="252" t="str">
        <f>VLOOKUP(A135,'00-Datum'!A:I,9,FALSE)</f>
        <v>D</v>
      </c>
      <c r="L135" s="252" t="str">
        <f>VLOOKUP(A135,'00-Datum'!A:J,10,FALSE)</f>
        <v>ARMY</v>
      </c>
      <c r="M135" s="94"/>
      <c r="N135" s="370"/>
      <c r="O135" s="110"/>
      <c r="P135" s="272" t="s">
        <v>196</v>
      </c>
      <c r="Q135" s="90">
        <v>1520085</v>
      </c>
      <c r="R135" s="90">
        <v>1520085</v>
      </c>
      <c r="S135" s="90">
        <v>1367204</v>
      </c>
      <c r="T135" s="349">
        <f t="shared" si="63"/>
        <v>0.10057398106026966</v>
      </c>
      <c r="U135" s="360">
        <f>_xlfn.MINIFS('Cash In-Month'!I:I,'Cash In-Month'!A:A,'02-Metrics'!A135)</f>
        <v>-0.30716302048898581</v>
      </c>
      <c r="V135" s="272">
        <f t="shared" si="64"/>
        <v>0</v>
      </c>
      <c r="W135" s="90">
        <f t="shared" si="67"/>
        <v>0</v>
      </c>
      <c r="X135" s="90">
        <f t="shared" ref="X135:X141" si="68">IFERROR((S135/O135),0)</f>
        <v>0</v>
      </c>
      <c r="Y135" s="273">
        <f t="shared" ref="Y135:Y142" si="69">IFERROR((S135/N135),0)</f>
        <v>0</v>
      </c>
      <c r="Z135" s="272">
        <f t="shared" si="65"/>
        <v>0</v>
      </c>
      <c r="AA135" s="90">
        <f t="shared" si="66"/>
        <v>0</v>
      </c>
      <c r="AB135" s="90">
        <f t="shared" ref="AB135:AB141" si="70">IFERROR((X135/AD135),0)</f>
        <v>0</v>
      </c>
      <c r="AC135" s="90">
        <f t="shared" ref="AC135:AC141" si="71">IFERROR((Y135/AD135),0)</f>
        <v>0</v>
      </c>
      <c r="AD135" s="103">
        <v>16.27</v>
      </c>
      <c r="AE135" s="309"/>
      <c r="AF135" s="104"/>
      <c r="AG135" s="110"/>
      <c r="AH135" s="71" t="s">
        <v>41</v>
      </c>
      <c r="AI135" s="78"/>
    </row>
    <row r="136" spans="1:36" s="5" customFormat="1" ht="16.5" customHeight="1" thickBot="1">
      <c r="A136" s="82" t="s">
        <v>1308</v>
      </c>
      <c r="B136" s="628">
        <f>$B$139</f>
        <v>43352</v>
      </c>
      <c r="C136" s="41">
        <f>$C$139</f>
        <v>43717</v>
      </c>
      <c r="D136" s="41" t="str">
        <f t="shared" ref="D136:L138" si="72">D$139</f>
        <v>Commercial</v>
      </c>
      <c r="E136" s="41" t="str">
        <f>E$139</f>
        <v>University</v>
      </c>
      <c r="F136" s="41" t="str">
        <f t="shared" ref="F136:L136" si="73">F$139</f>
        <v>Turn Key</v>
      </c>
      <c r="G136" s="41" t="str">
        <f t="shared" si="73"/>
        <v xml:space="preserve">Sewedy </v>
      </c>
      <c r="H136" s="41" t="str">
        <f t="shared" si="73"/>
        <v>Eng Hesham Ibrahim</v>
      </c>
      <c r="I136" s="41" t="str">
        <f t="shared" si="73"/>
        <v>Eng. Mohamed Fawzy</v>
      </c>
      <c r="J136" s="41" t="str">
        <f t="shared" si="73"/>
        <v>New Capital</v>
      </c>
      <c r="K136" s="41" t="str">
        <f t="shared" si="73"/>
        <v>D</v>
      </c>
      <c r="L136" s="41" t="str">
        <f t="shared" si="73"/>
        <v>Affiliates</v>
      </c>
      <c r="M136" s="43" t="s">
        <v>122</v>
      </c>
      <c r="N136" s="374">
        <v>900</v>
      </c>
      <c r="O136" s="375">
        <v>56000</v>
      </c>
      <c r="P136" s="335" t="s">
        <v>66</v>
      </c>
      <c r="Q136" s="119">
        <f>$AJ136*$Q$139/$AJ$139</f>
        <v>92770189.494764075</v>
      </c>
      <c r="R136" s="119">
        <f>$AJ136*$R$139/$AJ$139</f>
        <v>98488667.265335932</v>
      </c>
      <c r="S136" s="119">
        <f>$AJ136*$S$139/$AJ$139</f>
        <v>84700253.778550342</v>
      </c>
      <c r="T136" s="346">
        <f t="shared" si="63"/>
        <v>0.1400000007070718</v>
      </c>
      <c r="U136" s="346">
        <v>0</v>
      </c>
      <c r="V136" s="472">
        <f t="shared" si="64"/>
        <v>1758.7262011667131</v>
      </c>
      <c r="W136" s="119">
        <f t="shared" si="67"/>
        <v>109431.85251703992</v>
      </c>
      <c r="X136" s="119">
        <f t="shared" si="68"/>
        <v>1512.5045317598276</v>
      </c>
      <c r="Y136" s="119">
        <f t="shared" si="69"/>
        <v>94111.393087278164</v>
      </c>
      <c r="Z136" s="119">
        <f t="shared" si="65"/>
        <v>97.870128056021883</v>
      </c>
      <c r="AA136" s="119">
        <f t="shared" si="66"/>
        <v>6089.6968568191387</v>
      </c>
      <c r="AB136" s="119">
        <f t="shared" si="70"/>
        <v>84.16831005897761</v>
      </c>
      <c r="AC136" s="119">
        <f t="shared" si="71"/>
        <v>5237.1392925586069</v>
      </c>
      <c r="AD136" s="132">
        <v>17.97</v>
      </c>
      <c r="AE136" s="302"/>
      <c r="AF136" s="28"/>
      <c r="AG136" s="49"/>
      <c r="AH136" s="46" t="s">
        <v>27</v>
      </c>
      <c r="AI136" s="176" t="s">
        <v>67</v>
      </c>
      <c r="AJ136" s="476">
        <v>70446064</v>
      </c>
    </row>
    <row r="137" spans="1:36" s="5" customFormat="1" ht="16.5" customHeight="1" thickBot="1">
      <c r="A137" s="422" t="s">
        <v>1309</v>
      </c>
      <c r="B137" s="628">
        <f>$B$139</f>
        <v>43352</v>
      </c>
      <c r="C137" s="423">
        <f>$C$139</f>
        <v>43717</v>
      </c>
      <c r="D137" s="423" t="str">
        <f t="shared" si="72"/>
        <v>Commercial</v>
      </c>
      <c r="E137" s="423" t="str">
        <f t="shared" si="72"/>
        <v>University</v>
      </c>
      <c r="F137" s="423" t="str">
        <f t="shared" si="72"/>
        <v>Turn Key</v>
      </c>
      <c r="G137" s="423" t="str">
        <f t="shared" si="72"/>
        <v xml:space="preserve">Sewedy </v>
      </c>
      <c r="H137" s="423" t="str">
        <f t="shared" si="72"/>
        <v>Eng Hesham Ibrahim</v>
      </c>
      <c r="I137" s="423" t="str">
        <f t="shared" si="72"/>
        <v>Eng. Mohamed Fawzy</v>
      </c>
      <c r="J137" s="423" t="str">
        <f t="shared" si="72"/>
        <v>New Capital</v>
      </c>
      <c r="K137" s="423" t="str">
        <f t="shared" si="72"/>
        <v>D</v>
      </c>
      <c r="L137" s="423" t="str">
        <f t="shared" si="72"/>
        <v>Affiliates</v>
      </c>
      <c r="M137" s="424" t="s">
        <v>122</v>
      </c>
      <c r="N137" s="425">
        <v>900</v>
      </c>
      <c r="O137" s="380">
        <v>56000</v>
      </c>
      <c r="P137" s="336" t="s">
        <v>70</v>
      </c>
      <c r="Q137" s="267">
        <f>$AJ137*$Q$139/$AJ$139</f>
        <v>155706225.06726494</v>
      </c>
      <c r="R137" s="267">
        <f>$AJ137*$R$139/$AJ$139</f>
        <v>165304163.71152166</v>
      </c>
      <c r="S137" s="267">
        <f>$AJ137*$S$139/$AJ$139</f>
        <v>142161580.67502671</v>
      </c>
      <c r="T137" s="347">
        <f t="shared" si="63"/>
        <v>0.14000000070707178</v>
      </c>
      <c r="U137" s="347">
        <v>0</v>
      </c>
      <c r="V137" s="473">
        <f t="shared" si="64"/>
        <v>2951.8600662771723</v>
      </c>
      <c r="W137" s="267">
        <f t="shared" si="67"/>
        <v>183671.29301280185</v>
      </c>
      <c r="X137" s="267">
        <f t="shared" si="68"/>
        <v>2538.5996549111915</v>
      </c>
      <c r="Y137" s="267">
        <f t="shared" si="69"/>
        <v>157957.3118611408</v>
      </c>
      <c r="Z137" s="267">
        <f t="shared" si="65"/>
        <v>164.26600257524612</v>
      </c>
      <c r="AA137" s="267">
        <f t="shared" si="66"/>
        <v>10220.995715793091</v>
      </c>
      <c r="AB137" s="267">
        <f t="shared" si="70"/>
        <v>141.2687620985638</v>
      </c>
      <c r="AC137" s="267">
        <f t="shared" si="71"/>
        <v>8790.0563083550805</v>
      </c>
      <c r="AD137" s="328">
        <v>17.97</v>
      </c>
      <c r="AE137" s="302"/>
      <c r="AF137" s="28"/>
      <c r="AG137" s="49"/>
      <c r="AH137" s="46" t="s">
        <v>27</v>
      </c>
      <c r="AI137" s="176" t="s">
        <v>67</v>
      </c>
      <c r="AJ137" s="476">
        <v>118237235</v>
      </c>
    </row>
    <row r="138" spans="1:36" s="5" customFormat="1" ht="16.5" customHeight="1" thickBot="1">
      <c r="A138" s="422" t="s">
        <v>1310</v>
      </c>
      <c r="B138" s="628">
        <f>$B$139</f>
        <v>43352</v>
      </c>
      <c r="C138" s="423">
        <f>$C$139</f>
        <v>43717</v>
      </c>
      <c r="D138" s="423" t="str">
        <f t="shared" si="72"/>
        <v>Commercial</v>
      </c>
      <c r="E138" s="423" t="str">
        <f t="shared" si="72"/>
        <v>University</v>
      </c>
      <c r="F138" s="423" t="str">
        <f t="shared" si="72"/>
        <v>Turn Key</v>
      </c>
      <c r="G138" s="423" t="str">
        <f t="shared" si="72"/>
        <v xml:space="preserve">Sewedy </v>
      </c>
      <c r="H138" s="423" t="str">
        <f t="shared" si="72"/>
        <v>Eng Hesham Ibrahim</v>
      </c>
      <c r="I138" s="423" t="str">
        <f t="shared" si="72"/>
        <v>Eng. Mohamed Fawzy</v>
      </c>
      <c r="J138" s="423" t="str">
        <f t="shared" si="72"/>
        <v>New Capital</v>
      </c>
      <c r="K138" s="423" t="str">
        <f t="shared" si="72"/>
        <v>D</v>
      </c>
      <c r="L138" s="423" t="str">
        <f t="shared" si="72"/>
        <v>Affiliates</v>
      </c>
      <c r="M138" s="424" t="s">
        <v>122</v>
      </c>
      <c r="N138" s="425">
        <v>900</v>
      </c>
      <c r="O138" s="380">
        <v>56000</v>
      </c>
      <c r="P138" s="336" t="s">
        <v>71</v>
      </c>
      <c r="Q138" s="267">
        <f>$AJ138*$Q$139/$AJ$139</f>
        <v>311033780.437971</v>
      </c>
      <c r="R138" s="267">
        <f>$AJ138*$R$139/$AJ$139</f>
        <v>330206316.02314246</v>
      </c>
      <c r="S138" s="267">
        <f>$AJ138*$S$139/$AJ$139</f>
        <v>283977431.5464229</v>
      </c>
      <c r="T138" s="347">
        <f t="shared" si="63"/>
        <v>0.14000000070707191</v>
      </c>
      <c r="U138" s="347">
        <v>0</v>
      </c>
      <c r="V138" s="473">
        <f t="shared" si="64"/>
        <v>5896.5413575561151</v>
      </c>
      <c r="W138" s="267">
        <f t="shared" si="67"/>
        <v>366895.90669238049</v>
      </c>
      <c r="X138" s="267">
        <f t="shared" si="68"/>
        <v>5071.0255633289808</v>
      </c>
      <c r="Y138" s="267">
        <f t="shared" si="69"/>
        <v>315530.47949602542</v>
      </c>
      <c r="Z138" s="267">
        <f t="shared" si="65"/>
        <v>328.13251850618337</v>
      </c>
      <c r="AA138" s="267">
        <f t="shared" si="66"/>
        <v>20417.134484829188</v>
      </c>
      <c r="AB138" s="267">
        <f t="shared" si="70"/>
        <v>282.19396568330444</v>
      </c>
      <c r="AC138" s="267">
        <f t="shared" si="71"/>
        <v>17558.73564251672</v>
      </c>
      <c r="AD138" s="328">
        <v>17.97</v>
      </c>
      <c r="AE138" s="302"/>
      <c r="AF138" s="28"/>
      <c r="AG138" s="49"/>
      <c r="AH138" s="46" t="s">
        <v>27</v>
      </c>
      <c r="AI138" s="176" t="s">
        <v>67</v>
      </c>
      <c r="AJ138" s="476">
        <v>236186923</v>
      </c>
    </row>
    <row r="139" spans="1:36" s="5" customFormat="1" ht="16.5" customHeight="1" thickBot="1">
      <c r="A139" s="428" t="s">
        <v>1347</v>
      </c>
      <c r="B139" s="628">
        <f>VLOOKUP(A139,'03-Time'!A:D,2,FALSE)</f>
        <v>43352</v>
      </c>
      <c r="C139" s="429">
        <f>VLOOKUP('02-Metrics'!A139,'03-Time'!A:D,4,FALSE)</f>
        <v>43717</v>
      </c>
      <c r="D139" s="429" t="str">
        <f>VLOOKUP(A139,'00-Datum'!A:B,2,FALSE)</f>
        <v>Commercial</v>
      </c>
      <c r="E139" s="429" t="str">
        <f>VLOOKUP(A139,'00-Datum'!A:C,3,FALSE)</f>
        <v>University</v>
      </c>
      <c r="F139" s="429" t="str">
        <f>VLOOKUP(A139,'00-Datum'!A:D,4,FALSE)</f>
        <v>Turn Key</v>
      </c>
      <c r="G139" s="429" t="str">
        <f>VLOOKUP(A139,'00-Datum'!A:E,5,FALSE)</f>
        <v xml:space="preserve">Sewedy </v>
      </c>
      <c r="H139" s="430" t="str">
        <f>VLOOKUP(A139,'00-Datum'!A:F,6,FALSE)</f>
        <v>Eng Hesham Ibrahim</v>
      </c>
      <c r="I139" s="430" t="str">
        <f>VLOOKUP(A139,'00-Datum'!A:G,7,FALSE)</f>
        <v>Eng. Mohamed Fawzy</v>
      </c>
      <c r="J139" s="430" t="str">
        <f>VLOOKUP(A139,'00-Datum'!A:H,8,FALSE)</f>
        <v>New Capital</v>
      </c>
      <c r="K139" s="430" t="str">
        <f>VLOOKUP(A139,'00-Datum'!A:I,9,FALSE)</f>
        <v>D</v>
      </c>
      <c r="L139" s="430" t="str">
        <f>VLOOKUP(A139,'00-Datum'!A:J,10,FALSE)</f>
        <v>Affiliates</v>
      </c>
      <c r="M139" s="429" t="str">
        <f>M138</f>
        <v>People Served</v>
      </c>
      <c r="N139" s="431">
        <f>N138</f>
        <v>900</v>
      </c>
      <c r="O139" s="261">
        <v>38447</v>
      </c>
      <c r="P139" s="337" t="s">
        <v>217</v>
      </c>
      <c r="Q139" s="270">
        <v>559510195</v>
      </c>
      <c r="R139" s="270">
        <v>593999147</v>
      </c>
      <c r="S139" s="270">
        <v>510839266</v>
      </c>
      <c r="T139" s="360">
        <f t="shared" si="63"/>
        <v>0.14000000070707172</v>
      </c>
      <c r="U139" s="360">
        <f>_xlfn.MINIFS('Cash In-Month'!I:I,'Cash In-Month'!A:A,'02-Metrics'!A139)</f>
        <v>3.8631050761424751E-3</v>
      </c>
      <c r="V139" s="474">
        <f t="shared" si="64"/>
        <v>15449.81785314849</v>
      </c>
      <c r="W139" s="270">
        <f t="shared" si="67"/>
        <v>659999.05222222221</v>
      </c>
      <c r="X139" s="270">
        <f t="shared" si="68"/>
        <v>13286.843342783572</v>
      </c>
      <c r="Y139" s="270">
        <f t="shared" si="69"/>
        <v>567599.18444444449</v>
      </c>
      <c r="Z139" s="270">
        <f t="shared" si="65"/>
        <v>871.39412595310148</v>
      </c>
      <c r="AA139" s="270">
        <f t="shared" si="66"/>
        <v>37224.988845020991</v>
      </c>
      <c r="AB139" s="270">
        <f t="shared" si="70"/>
        <v>749.39894770352907</v>
      </c>
      <c r="AC139" s="270">
        <f t="shared" si="71"/>
        <v>32013.490380397321</v>
      </c>
      <c r="AD139" s="325">
        <v>17.73</v>
      </c>
      <c r="AE139" s="307"/>
      <c r="AF139" s="39"/>
      <c r="AG139" s="127"/>
      <c r="AH139" s="124" t="str">
        <f>AH138</f>
        <v>Commercial</v>
      </c>
      <c r="AI139" s="177" t="e">
        <f>#REF!</f>
        <v>#REF!</v>
      </c>
      <c r="AJ139" s="476">
        <f>SUM(AJ136:AJ138)</f>
        <v>424870222</v>
      </c>
    </row>
    <row r="140" spans="1:36" s="5" customFormat="1" ht="16.5" customHeight="1" thickBot="1">
      <c r="A140" s="428" t="s">
        <v>1181</v>
      </c>
      <c r="B140" s="628">
        <f>VLOOKUP(A140,'03-Time'!A:D,2,FALSE)</f>
        <v>43739</v>
      </c>
      <c r="C140" s="68">
        <f>VLOOKUP('02-Metrics'!A140,'03-Time'!A:D,4,FALSE)</f>
        <v>43862</v>
      </c>
      <c r="D140" s="68" t="str">
        <f>VLOOKUP(A140,'00-Datum'!A:B,2,FALSE)</f>
        <v>Infrastructure</v>
      </c>
      <c r="E140" s="68" t="str">
        <f>VLOOKUP(A140,'00-Datum'!A:C,3,FALSE)</f>
        <v>L&amp;L</v>
      </c>
      <c r="F140" s="68" t="str">
        <f>VLOOKUP(A140,'00-Datum'!A:D,4,FALSE)</f>
        <v>Civil Works</v>
      </c>
      <c r="G140" s="68" t="str">
        <f>VLOOKUP(A140,'00-Datum'!A:E,5,FALSE)</f>
        <v>Army Forces</v>
      </c>
      <c r="H140" s="252" t="str">
        <f>VLOOKUP(A140,'00-Datum'!A:F,6,FALSE)</f>
        <v>Eng Adham Edward</v>
      </c>
      <c r="I140" s="252" t="str">
        <f>VLOOKUP(A140,'00-Datum'!A:G,7,FALSE)</f>
        <v>Eng.adham edward</v>
      </c>
      <c r="J140" s="252" t="str">
        <f>VLOOKUP(A140,'00-Datum'!A:H,8,FALSE)</f>
        <v>Cairo</v>
      </c>
      <c r="K140" s="252" t="str">
        <f>VLOOKUP(A140,'00-Datum'!A:I,9,FALSE)</f>
        <v>D</v>
      </c>
      <c r="L140" s="252" t="str">
        <f>VLOOKUP(A140,'00-Datum'!A:J,10,FALSE)</f>
        <v>ARMY</v>
      </c>
      <c r="M140" s="94"/>
      <c r="N140" s="370"/>
      <c r="O140" s="110"/>
      <c r="P140" s="272" t="s">
        <v>196</v>
      </c>
      <c r="Q140" s="90">
        <v>16843027</v>
      </c>
      <c r="R140" s="90">
        <v>16843027</v>
      </c>
      <c r="S140" s="90">
        <v>15775883</v>
      </c>
      <c r="T140" s="349">
        <f t="shared" si="63"/>
        <v>6.3358207524098847E-2</v>
      </c>
      <c r="U140" s="360">
        <f>_xlfn.MINIFS('Cash In-Month'!I:I,'Cash In-Month'!A:A,'02-Metrics'!A140)</f>
        <v>-0.13468754220960402</v>
      </c>
      <c r="V140" s="272">
        <f t="shared" si="64"/>
        <v>0</v>
      </c>
      <c r="W140" s="90">
        <f t="shared" si="67"/>
        <v>0</v>
      </c>
      <c r="X140" s="90">
        <f t="shared" si="68"/>
        <v>0</v>
      </c>
      <c r="Y140" s="273">
        <f t="shared" si="69"/>
        <v>0</v>
      </c>
      <c r="Z140" s="272">
        <f t="shared" si="65"/>
        <v>0</v>
      </c>
      <c r="AA140" s="90">
        <f t="shared" si="66"/>
        <v>0</v>
      </c>
      <c r="AB140" s="90">
        <f t="shared" si="70"/>
        <v>0</v>
      </c>
      <c r="AC140" s="90">
        <f t="shared" si="71"/>
        <v>0</v>
      </c>
      <c r="AD140" s="103">
        <v>16.27</v>
      </c>
      <c r="AE140" s="309"/>
      <c r="AF140" s="104"/>
      <c r="AG140" s="110"/>
      <c r="AH140" s="71" t="s">
        <v>41</v>
      </c>
      <c r="AI140" s="78"/>
    </row>
    <row r="141" spans="1:36" s="5" customFormat="1" ht="16.5" customHeight="1" thickBot="1">
      <c r="A141" s="428" t="s">
        <v>1182</v>
      </c>
      <c r="B141" s="628">
        <f>VLOOKUP(A141,'03-Time'!A:D,2,FALSE)</f>
        <v>43804</v>
      </c>
      <c r="C141" s="57">
        <f>VLOOKUP('02-Metrics'!A141,'03-Time'!A:D,4,FALSE)</f>
        <v>43926</v>
      </c>
      <c r="D141" s="57" t="str">
        <f>VLOOKUP(A141,'00-Datum'!A:B,2,FALSE)</f>
        <v>Infrastructure</v>
      </c>
      <c r="E141" s="57" t="str">
        <f>VLOOKUP(A141,'00-Datum'!A:C,3,FALSE)</f>
        <v>Bridges &amp; Tunnels</v>
      </c>
      <c r="F141" s="57" t="str">
        <f>VLOOKUP(A141,'00-Datum'!A:D,4,FALSE)</f>
        <v>Civil Works</v>
      </c>
      <c r="G141" s="57" t="str">
        <f>VLOOKUP(A141,'00-Datum'!A:E,5,FALSE)</f>
        <v>Army Forces</v>
      </c>
      <c r="H141" s="248" t="str">
        <f>VLOOKUP(A141,'00-Datum'!A:F,6,FALSE)</f>
        <v>Eng Hany Yassin</v>
      </c>
      <c r="I141" s="248" t="str">
        <f>VLOOKUP(A141,'00-Datum'!A:G,7,FALSE)</f>
        <v>Eng Hussien Bahgat</v>
      </c>
      <c r="J141" s="248" t="str">
        <f>VLOOKUP(A141,'00-Datum'!A:H,8,FALSE)</f>
        <v>Cairo</v>
      </c>
      <c r="K141" s="248" t="str">
        <f>VLOOKUP(A141,'00-Datum'!A:I,9,FALSE)</f>
        <v>D</v>
      </c>
      <c r="L141" s="248" t="str">
        <f>VLOOKUP(A141,'00-Datum'!A:J,10,FALSE)</f>
        <v>ARMY</v>
      </c>
      <c r="M141" s="79"/>
      <c r="N141" s="142"/>
      <c r="O141" s="101">
        <v>9450</v>
      </c>
      <c r="P141" s="263" t="s">
        <v>196</v>
      </c>
      <c r="Q141" s="56">
        <v>138370050</v>
      </c>
      <c r="R141" s="56">
        <v>138370050</v>
      </c>
      <c r="S141" s="56">
        <v>121772563</v>
      </c>
      <c r="T141" s="345">
        <f t="shared" si="63"/>
        <v>0.11994999640456876</v>
      </c>
      <c r="U141" s="360">
        <f>_xlfn.MINIFS('Cash In-Month'!I:I,'Cash In-Month'!A:A,'02-Metrics'!A141)</f>
        <v>-0.24131502344618649</v>
      </c>
      <c r="V141" s="263">
        <f t="shared" si="64"/>
        <v>14642.333333333334</v>
      </c>
      <c r="W141" s="56">
        <f t="shared" si="67"/>
        <v>0</v>
      </c>
      <c r="X141" s="56">
        <f t="shared" si="68"/>
        <v>12885.985502645502</v>
      </c>
      <c r="Y141" s="102">
        <f t="shared" si="69"/>
        <v>0</v>
      </c>
      <c r="Z141" s="263">
        <f t="shared" si="65"/>
        <v>899.9590247900021</v>
      </c>
      <c r="AA141" s="56">
        <f t="shared" si="66"/>
        <v>0</v>
      </c>
      <c r="AB141" s="56">
        <f t="shared" si="70"/>
        <v>792.00894300218215</v>
      </c>
      <c r="AC141" s="56">
        <f t="shared" si="71"/>
        <v>0</v>
      </c>
      <c r="AD141" s="80">
        <v>16.27</v>
      </c>
      <c r="AE141" s="315">
        <v>350</v>
      </c>
      <c r="AF141" s="161">
        <v>27</v>
      </c>
      <c r="AG141" s="101"/>
      <c r="AH141" s="99" t="s">
        <v>24</v>
      </c>
      <c r="AI141" s="173" t="s">
        <v>102</v>
      </c>
    </row>
    <row r="142" spans="1:36" s="5" customFormat="1" ht="16.5" customHeight="1" thickBot="1">
      <c r="A142" s="428" t="s">
        <v>1349</v>
      </c>
      <c r="B142" s="628">
        <f>VLOOKUP(A142,'03-Time'!A:D,2,FALSE)</f>
        <v>43862</v>
      </c>
      <c r="C142" s="68">
        <f>VLOOKUP('02-Metrics'!A142,'03-Time'!A:D,4,FALSE)</f>
        <v>44650</v>
      </c>
      <c r="D142" s="68" t="str">
        <f>VLOOKUP(A142,'00-Datum'!A:B,2,FALSE)</f>
        <v>Infrastructure</v>
      </c>
      <c r="E142" s="68" t="str">
        <f>VLOOKUP(A142,'00-Datum'!A:C,3,FALSE)</f>
        <v>Bridges &amp; Tunnels</v>
      </c>
      <c r="F142" s="68" t="str">
        <f>VLOOKUP(A142,'00-Datum'!A:D,4,FALSE)</f>
        <v>Civil Works</v>
      </c>
      <c r="G142" s="68" t="str">
        <f>VLOOKUP(A142,'00-Datum'!A:E,5,FALSE)</f>
        <v>Roads and Bridges Authority</v>
      </c>
      <c r="H142" s="252" t="str">
        <f>VLOOKUP(A142,'00-Datum'!A:F,6,FALSE)</f>
        <v>Eng Abd El Naby Shaban</v>
      </c>
      <c r="I142" s="252" t="str">
        <f>VLOOKUP(A142,'00-Datum'!A:G,7,FALSE)</f>
        <v>Eng Hussien Bahgat</v>
      </c>
      <c r="J142" s="252" t="str">
        <f>VLOOKUP(A142,'00-Datum'!A:H,8,FALSE)</f>
        <v>Cairo</v>
      </c>
      <c r="K142" s="252" t="str">
        <f>VLOOKUP(A142,'00-Datum'!A:I,9,FALSE)</f>
        <v>D</v>
      </c>
      <c r="L142" s="252" t="str">
        <f>VLOOKUP(A142,'00-Datum'!A:J,10,FALSE)</f>
        <v>Public</v>
      </c>
      <c r="M142" s="94"/>
      <c r="N142" s="370"/>
      <c r="O142" s="110">
        <f>(3600*13)+(800*21)</f>
        <v>63600</v>
      </c>
      <c r="P142" s="272" t="s">
        <v>196</v>
      </c>
      <c r="Q142" s="90">
        <v>771935871</v>
      </c>
      <c r="R142" s="90">
        <v>524000000</v>
      </c>
      <c r="S142" s="90">
        <v>492560000</v>
      </c>
      <c r="T142" s="349">
        <f t="shared" si="63"/>
        <v>0.06</v>
      </c>
      <c r="U142" s="360">
        <f>_xlfn.MINIFS('Cash In-Month'!I:I,'Cash In-Month'!A:A,'02-Metrics'!A142)</f>
        <v>-8.8546002748091601E-2</v>
      </c>
      <c r="V142" s="272">
        <f t="shared" si="64"/>
        <v>8238.9937106918242</v>
      </c>
      <c r="W142" s="90">
        <f t="shared" si="67"/>
        <v>0</v>
      </c>
      <c r="X142" s="90"/>
      <c r="Y142" s="273">
        <f t="shared" si="69"/>
        <v>0</v>
      </c>
      <c r="Z142" s="272">
        <f t="shared" si="65"/>
        <v>503.91398842151824</v>
      </c>
      <c r="AA142" s="90">
        <f t="shared" si="66"/>
        <v>0</v>
      </c>
      <c r="AB142" s="90"/>
      <c r="AC142" s="90"/>
      <c r="AD142" s="80">
        <v>16.350000000000001</v>
      </c>
      <c r="AE142" s="309"/>
      <c r="AF142" s="104"/>
      <c r="AG142" s="110"/>
      <c r="AH142" s="71"/>
      <c r="AI142" s="78"/>
    </row>
    <row r="143" spans="1:36" s="5" customFormat="1" ht="16.5" customHeight="1" thickBot="1">
      <c r="A143" s="428" t="s">
        <v>1256</v>
      </c>
      <c r="B143" s="628">
        <f>VLOOKUP(A143,'03-Time'!A:D,2,FALSE)</f>
        <v>43863</v>
      </c>
      <c r="C143" s="481">
        <f>VLOOKUP('02-Metrics'!A143,'03-Time'!A:D,4,FALSE)</f>
        <v>44622</v>
      </c>
      <c r="D143" s="57" t="str">
        <f>VLOOKUP(A143,'00-Datum'!A:B,2,FALSE)</f>
        <v>Infrastructure</v>
      </c>
      <c r="E143" s="57" t="str">
        <f>VLOOKUP(A143,'00-Datum'!A:C,3,FALSE)</f>
        <v>Port</v>
      </c>
      <c r="F143" s="57" t="str">
        <f>VLOOKUP(A143,'00-Datum'!A:D,4,FALSE)</f>
        <v>Civil Works</v>
      </c>
      <c r="G143" s="57" t="str">
        <f>VLOOKUP(A143,'00-Datum'!A:E,5,FALSE)</f>
        <v>EMAAR</v>
      </c>
      <c r="H143" s="248" t="str">
        <f>VLOOKUP(A143,'00-Datum'!A:F,6,FALSE)</f>
        <v>Eng Reda</v>
      </c>
      <c r="I143" s="248" t="str">
        <f>VLOOKUP(A143,'00-Datum'!A:G,7,FALSE)</f>
        <v>Eng. Mohamed Fawzy</v>
      </c>
      <c r="J143" s="248" t="str">
        <f>VLOOKUP(A143,'00-Datum'!A:H,8,FALSE)</f>
        <v>North Coast</v>
      </c>
      <c r="K143" s="248" t="str">
        <f>VLOOKUP(A143,'00-Datum'!A:I,9,FALSE)</f>
        <v>D</v>
      </c>
      <c r="L143" s="248" t="str">
        <f>VLOOKUP(A143,'00-Datum'!A:J,10,FALSE)</f>
        <v>Private</v>
      </c>
      <c r="M143" s="79"/>
      <c r="N143" s="142"/>
      <c r="O143" s="101"/>
      <c r="P143" s="263" t="s">
        <v>196</v>
      </c>
      <c r="Q143" s="56">
        <v>434504076.42857146</v>
      </c>
      <c r="R143" s="56">
        <v>434504076.42857146</v>
      </c>
      <c r="S143" s="56">
        <v>354989830.4421429</v>
      </c>
      <c r="T143" s="345">
        <f t="shared" si="63"/>
        <v>0.18299999999999997</v>
      </c>
      <c r="U143" s="360">
        <f>_xlfn.MINIFS('Cash In-Month'!I:I,'Cash In-Month'!A:A,'02-Metrics'!A143)</f>
        <v>-2.5962695431361459E-3</v>
      </c>
      <c r="V143" s="263">
        <f t="shared" si="64"/>
        <v>0</v>
      </c>
      <c r="W143" s="56">
        <f t="shared" si="67"/>
        <v>0</v>
      </c>
      <c r="X143" s="56">
        <f>IFERROR((S143/O143),0)</f>
        <v>0</v>
      </c>
      <c r="Y143" s="102">
        <f>IFERROR((S143/N143),0)</f>
        <v>0</v>
      </c>
      <c r="Z143" s="263">
        <f t="shared" si="65"/>
        <v>0</v>
      </c>
      <c r="AA143" s="56">
        <f t="shared" si="66"/>
        <v>0</v>
      </c>
      <c r="AB143" s="56">
        <f>IFERROR((X143/AD143),0)</f>
        <v>0</v>
      </c>
      <c r="AC143" s="56">
        <f>IFERROR((Y143/AD143),0)</f>
        <v>0</v>
      </c>
      <c r="AD143" s="80">
        <v>16.350000000000001</v>
      </c>
      <c r="AE143" s="315"/>
      <c r="AF143" s="161"/>
      <c r="AG143" s="101"/>
      <c r="AH143" s="99"/>
      <c r="AI143" s="173"/>
    </row>
    <row r="144" spans="1:36" s="5" customFormat="1" ht="16.5" customHeight="1" thickBot="1">
      <c r="A144" s="428" t="s">
        <v>1187</v>
      </c>
      <c r="B144" s="628">
        <f>VLOOKUP(A144,'03-Time'!A:D,2,FALSE)</f>
        <v>44044</v>
      </c>
      <c r="C144" s="68">
        <f>VLOOKUP('02-Metrics'!A144,'03-Time'!A:D,4,FALSE)</f>
        <v>44713</v>
      </c>
      <c r="D144" s="68" t="str">
        <f>VLOOKUP(A144,'00-Datum'!A:B,2,FALSE)</f>
        <v>Restoration</v>
      </c>
      <c r="E144" s="68" t="str">
        <f>VLOOKUP(A144,'00-Datum'!A:C,3,FALSE)</f>
        <v>Palace</v>
      </c>
      <c r="F144" s="68" t="str">
        <f>VLOOKUP(A144,'00-Datum'!A:D,4,FALSE)</f>
        <v>Restoration</v>
      </c>
      <c r="G144" s="68" t="str">
        <f>VLOOKUP(A144,'00-Datum'!A:E,5,FALSE)</f>
        <v>Army Forces</v>
      </c>
      <c r="H144" s="252" t="str">
        <f>VLOOKUP(A144,'00-Datum'!A:F,6,FALSE)</f>
        <v>Eng Karem Ehab</v>
      </c>
      <c r="I144" s="252" t="str">
        <f>VLOOKUP(A144,'00-Datum'!A:G,7,FALSE)</f>
        <v>Eng Mariam Youssef</v>
      </c>
      <c r="J144" s="252" t="str">
        <f>VLOOKUP(A144,'00-Datum'!A:H,8,FALSE)</f>
        <v>Cairo</v>
      </c>
      <c r="K144" s="252" t="str">
        <f>VLOOKUP(A144,'00-Datum'!A:I,9,FALSE)</f>
        <v>D</v>
      </c>
      <c r="L144" s="252" t="str">
        <f>VLOOKUP(A144,'00-Datum'!A:J,10,FALSE)</f>
        <v>ARMY</v>
      </c>
      <c r="M144" s="94"/>
      <c r="N144" s="370"/>
      <c r="O144" s="110"/>
      <c r="P144" s="272" t="s">
        <v>196</v>
      </c>
      <c r="Q144" s="90">
        <v>85000000</v>
      </c>
      <c r="R144" s="90">
        <v>85000000</v>
      </c>
      <c r="S144" s="90">
        <v>72250000</v>
      </c>
      <c r="T144" s="349">
        <f t="shared" si="63"/>
        <v>0.15</v>
      </c>
      <c r="U144" s="360">
        <f>_xlfn.MINIFS('Cash In-Month'!I:I,'Cash In-Month'!A:A,'02-Metrics'!A144)</f>
        <v>-9.7950732705882351E-2</v>
      </c>
      <c r="V144" s="272">
        <f t="shared" si="64"/>
        <v>0</v>
      </c>
      <c r="W144" s="90">
        <f t="shared" si="67"/>
        <v>0</v>
      </c>
      <c r="X144" s="90"/>
      <c r="Y144" s="273"/>
      <c r="Z144" s="272">
        <f t="shared" si="65"/>
        <v>0</v>
      </c>
      <c r="AA144" s="90">
        <f t="shared" si="66"/>
        <v>0</v>
      </c>
      <c r="AB144" s="90"/>
      <c r="AC144" s="90"/>
      <c r="AD144" s="103">
        <v>15.93</v>
      </c>
      <c r="AE144" s="309"/>
      <c r="AF144" s="104"/>
      <c r="AG144" s="110"/>
      <c r="AH144" s="71"/>
      <c r="AI144" s="78"/>
    </row>
    <row r="145" spans="1:35" s="5" customFormat="1" ht="16.5" customHeight="1" thickBot="1">
      <c r="A145" s="428" t="s">
        <v>663</v>
      </c>
      <c r="B145" s="628">
        <f>VLOOKUP(A145,'03-Time'!A:D,2,FALSE)</f>
        <v>43985</v>
      </c>
      <c r="C145" s="57">
        <f>VLOOKUP('02-Metrics'!A145,'03-Time'!A:D,4,FALSE)</f>
        <v>44351</v>
      </c>
      <c r="D145" s="57" t="str">
        <f>VLOOKUP(A145,'00-Datum'!A:B,2,FALSE)</f>
        <v>Industrial</v>
      </c>
      <c r="E145" s="57" t="str">
        <f>VLOOKUP(A145,'00-Datum'!A:C,3,FALSE)</f>
        <v>Power Plant</v>
      </c>
      <c r="F145" s="57" t="str">
        <f>VLOOKUP(A145,'00-Datum'!A:D,4,FALSE)</f>
        <v>Civil Works</v>
      </c>
      <c r="G145" s="57" t="str">
        <f>VLOOKUP(A145,'00-Datum'!A:E,5,FALSE)</f>
        <v>GAMESA</v>
      </c>
      <c r="H145" s="248" t="str">
        <f>VLOOKUP(A145,'00-Datum'!A:F,6,FALSE)</f>
        <v>Eng Marwan Shibl</v>
      </c>
      <c r="I145" s="248" t="str">
        <f>VLOOKUP(A145,'00-Datum'!A:G,7,FALSE)</f>
        <v>Eng. Waleed Barakat</v>
      </c>
      <c r="J145" s="248" t="str">
        <f>VLOOKUP(A145,'00-Datum'!A:H,8,FALSE)</f>
        <v>Gabal El Zeit</v>
      </c>
      <c r="K145" s="248" t="str">
        <f>VLOOKUP(A145,'00-Datum'!A:I,9,FALSE)</f>
        <v>D</v>
      </c>
      <c r="L145" s="248" t="str">
        <f>VLOOKUP(A145,'00-Datum'!A:J,10,FALSE)</f>
        <v>Private</v>
      </c>
      <c r="M145" s="79" t="s">
        <v>177</v>
      </c>
      <c r="N145" s="142">
        <v>250</v>
      </c>
      <c r="O145" s="101"/>
      <c r="P145" s="263" t="s">
        <v>196</v>
      </c>
      <c r="Q145" s="56">
        <v>119626844</v>
      </c>
      <c r="R145" s="56">
        <v>182442342</v>
      </c>
      <c r="S145" s="56">
        <v>178793495.16</v>
      </c>
      <c r="T145" s="345">
        <f t="shared" si="63"/>
        <v>2.0000000000000021E-2</v>
      </c>
      <c r="U145" s="360">
        <f>_xlfn.MINIFS('Cash In-Month'!I:I,'Cash In-Month'!A:A,'02-Metrics'!A145)</f>
        <v>-0.22810932683598201</v>
      </c>
      <c r="V145" s="263">
        <f t="shared" si="64"/>
        <v>0</v>
      </c>
      <c r="W145" s="56">
        <f t="shared" si="67"/>
        <v>729769.36800000002</v>
      </c>
      <c r="X145" s="56">
        <f t="shared" ref="X145:X172" si="74">IFERROR((S145/O145),0)</f>
        <v>0</v>
      </c>
      <c r="Y145" s="102">
        <f t="shared" ref="Y145:Y172" si="75">IFERROR((S145/N145),0)</f>
        <v>715173.98063999997</v>
      </c>
      <c r="Z145" s="263">
        <f t="shared" si="65"/>
        <v>0</v>
      </c>
      <c r="AA145" s="56">
        <f t="shared" si="66"/>
        <v>42927.609882352939</v>
      </c>
      <c r="AB145" s="56">
        <f t="shared" ref="AB145:AB172" si="76">IFERROR((X145/AD145),0)</f>
        <v>0</v>
      </c>
      <c r="AC145" s="56">
        <f t="shared" ref="AC145:AC172" si="77">IFERROR((Y145/AD145),0)</f>
        <v>42069.057684705884</v>
      </c>
      <c r="AD145" s="80">
        <v>17</v>
      </c>
      <c r="AE145" s="315"/>
      <c r="AF145" s="161"/>
      <c r="AG145" s="101"/>
      <c r="AH145" s="99"/>
      <c r="AI145" s="173"/>
    </row>
    <row r="146" spans="1:35" s="5" customFormat="1" ht="16.5" customHeight="1" thickBot="1">
      <c r="A146" s="428" t="s">
        <v>1188</v>
      </c>
      <c r="B146" s="628">
        <f>VLOOKUP(A146,'03-Time'!A:D,2,FALSE)</f>
        <v>44469</v>
      </c>
      <c r="C146" s="68">
        <f>VLOOKUP('02-Metrics'!A146,'03-Time'!A:D,4,FALSE)</f>
        <v>45199</v>
      </c>
      <c r="D146" s="68" t="str">
        <f>VLOOKUP(A146,'00-Datum'!A:B,2,FALSE)</f>
        <v>Commercial</v>
      </c>
      <c r="E146" s="68" t="str">
        <f>VLOOKUP(A146,'00-Datum'!A:C,3,FALSE)</f>
        <v>Hospital</v>
      </c>
      <c r="F146" s="68" t="str">
        <f>VLOOKUP(A146,'00-Datum'!A:D,4,FALSE)</f>
        <v>Turn Key</v>
      </c>
      <c r="G146" s="68" t="str">
        <f>VLOOKUP(A146,'00-Datum'!A:E,5,FALSE)</f>
        <v>New Giza</v>
      </c>
      <c r="H146" s="252" t="str">
        <f>VLOOKUP(A146,'00-Datum'!A:F,6,FALSE)</f>
        <v>Eng Ashraf Abd El Satar</v>
      </c>
      <c r="I146" s="252" t="str">
        <f>VLOOKUP(A146,'00-Datum'!A:G,7,FALSE)</f>
        <v>Eng. Mohamed Fawzy</v>
      </c>
      <c r="J146" s="252" t="str">
        <f>VLOOKUP(A146,'00-Datum'!A:H,8,FALSE)</f>
        <v>6th of October</v>
      </c>
      <c r="K146" s="252" t="str">
        <f>VLOOKUP(A146,'00-Datum'!A:I,9,FALSE)</f>
        <v>D</v>
      </c>
      <c r="L146" s="252" t="str">
        <f>VLOOKUP(A146,'00-Datum'!A:J,10,FALSE)</f>
        <v>Private</v>
      </c>
      <c r="M146" s="247" t="s">
        <v>866</v>
      </c>
      <c r="N146" s="392">
        <v>164</v>
      </c>
      <c r="O146" s="393">
        <v>23000</v>
      </c>
      <c r="P146" s="340" t="s">
        <v>196</v>
      </c>
      <c r="Q146" s="90">
        <f>257000000+285690000</f>
        <v>542690000</v>
      </c>
      <c r="R146" s="90">
        <f>257000000+285690000</f>
        <v>542690000</v>
      </c>
      <c r="S146" s="90">
        <v>507186915.88785046</v>
      </c>
      <c r="T146" s="349">
        <f t="shared" si="63"/>
        <v>6.5420560747663559E-2</v>
      </c>
      <c r="U146" s="360">
        <f>_xlfn.MINIFS('Cash In-Month'!I:I,'Cash In-Month'!A:A,'02-Metrics'!A146)</f>
        <v>0</v>
      </c>
      <c r="V146" s="272">
        <f t="shared" si="64"/>
        <v>23595.217391304348</v>
      </c>
      <c r="W146" s="90">
        <f t="shared" si="67"/>
        <v>3309085.3658536584</v>
      </c>
      <c r="X146" s="90">
        <f t="shared" si="74"/>
        <v>22051.605038602193</v>
      </c>
      <c r="Y146" s="273">
        <f t="shared" si="75"/>
        <v>3092603.1456576246</v>
      </c>
      <c r="Z146" s="272">
        <f t="shared" si="65"/>
        <v>0</v>
      </c>
      <c r="AA146" s="90">
        <f t="shared" si="66"/>
        <v>0</v>
      </c>
      <c r="AB146" s="90">
        <f t="shared" si="76"/>
        <v>0</v>
      </c>
      <c r="AC146" s="90">
        <f t="shared" si="77"/>
        <v>0</v>
      </c>
      <c r="AD146" s="103"/>
      <c r="AE146" s="309"/>
      <c r="AF146" s="104"/>
      <c r="AG146" s="110"/>
      <c r="AH146" s="71"/>
      <c r="AI146" s="78"/>
    </row>
    <row r="147" spans="1:35" s="5" customFormat="1" ht="16.5" customHeight="1" thickBot="1">
      <c r="A147" s="428" t="s">
        <v>1005</v>
      </c>
      <c r="B147" s="628">
        <f>VLOOKUP(A147,'03-Time'!A:D,2,FALSE)</f>
        <v>43617</v>
      </c>
      <c r="C147" s="57">
        <f>VLOOKUP('02-Metrics'!A147,'03-Time'!A:D,4,FALSE)</f>
        <v>43891</v>
      </c>
      <c r="D147" s="57" t="str">
        <f>VLOOKUP(A147,'00-Datum'!A:B,2,FALSE)</f>
        <v>Infrastructure</v>
      </c>
      <c r="E147" s="57" t="str">
        <f>VLOOKUP(A147,'00-Datum'!A:C,3,FALSE)</f>
        <v>Landscape</v>
      </c>
      <c r="F147" s="57" t="str">
        <f>VLOOKUP(A147,'00-Datum'!A:D,4,FALSE)</f>
        <v>Civil Works</v>
      </c>
      <c r="G147" s="57" t="str">
        <f>VLOOKUP(A147,'00-Datum'!A:E,5,FALSE)</f>
        <v>Army Forces</v>
      </c>
      <c r="H147" s="248" t="str">
        <f>VLOOKUP(A147,'00-Datum'!A:F,6,FALSE)</f>
        <v>Eng Adel Rahmo</v>
      </c>
      <c r="I147" s="248" t="str">
        <f>VLOOKUP(A147,'00-Datum'!A:G,7,FALSE)</f>
        <v>Eng. Omar Sobhy</v>
      </c>
      <c r="J147" s="248" t="str">
        <f>VLOOKUP(A147,'00-Datum'!A:H,8,FALSE)</f>
        <v>New Capital</v>
      </c>
      <c r="K147" s="248" t="str">
        <f>VLOOKUP(A147,'00-Datum'!A:I,9,FALSE)</f>
        <v>D</v>
      </c>
      <c r="L147" s="248" t="str">
        <f>VLOOKUP(A147,'00-Datum'!A:J,10,FALSE)</f>
        <v>ARMY</v>
      </c>
      <c r="M147" s="79"/>
      <c r="N147" s="142"/>
      <c r="O147" s="101"/>
      <c r="P147" s="263" t="s">
        <v>196</v>
      </c>
      <c r="Q147" s="56">
        <v>100042648</v>
      </c>
      <c r="R147" s="56">
        <v>100042648</v>
      </c>
      <c r="S147" s="56">
        <v>93060671.316080004</v>
      </c>
      <c r="T147" s="345">
        <f t="shared" si="63"/>
        <v>6.979000279880633E-2</v>
      </c>
      <c r="U147" s="360">
        <f>_xlfn.MINIFS('Cash In-Month'!I:I,'Cash In-Month'!A:A,'02-Metrics'!A147)</f>
        <v>-5.1179195796576669E-2</v>
      </c>
      <c r="V147" s="263">
        <f t="shared" si="64"/>
        <v>0</v>
      </c>
      <c r="W147" s="56">
        <f t="shared" si="67"/>
        <v>0</v>
      </c>
      <c r="X147" s="56">
        <f t="shared" si="74"/>
        <v>0</v>
      </c>
      <c r="Y147" s="102">
        <f t="shared" si="75"/>
        <v>0</v>
      </c>
      <c r="Z147" s="263">
        <f t="shared" si="65"/>
        <v>0</v>
      </c>
      <c r="AA147" s="56">
        <f t="shared" si="66"/>
        <v>0</v>
      </c>
      <c r="AB147" s="56">
        <f t="shared" si="76"/>
        <v>0</v>
      </c>
      <c r="AC147" s="56">
        <f t="shared" si="77"/>
        <v>0</v>
      </c>
      <c r="AD147" s="80">
        <v>16.739999999999998</v>
      </c>
      <c r="AE147" s="315"/>
      <c r="AF147" s="161"/>
      <c r="AG147" s="101"/>
      <c r="AH147" s="99"/>
      <c r="AI147" s="173"/>
    </row>
    <row r="148" spans="1:35" s="5" customFormat="1" ht="16.5" customHeight="1" thickBot="1">
      <c r="A148" s="428" t="s">
        <v>1010</v>
      </c>
      <c r="B148" s="628">
        <f>VLOOKUP(A148,'03-Time'!A:D,2,FALSE)</f>
        <v>43862</v>
      </c>
      <c r="C148" s="57">
        <f>VLOOKUP('02-Metrics'!A148,'03-Time'!A:D,4,FALSE)</f>
        <v>43983</v>
      </c>
      <c r="D148" s="57" t="str">
        <f>VLOOKUP(A148,'00-Datum'!A:B,2,FALSE)</f>
        <v>Infrastructure</v>
      </c>
      <c r="E148" s="57" t="str">
        <f>VLOOKUP(A148,'00-Datum'!A:C,3,FALSE)</f>
        <v>Bridges &amp; Tunnels</v>
      </c>
      <c r="F148" s="57" t="str">
        <f>VLOOKUP(A148,'00-Datum'!A:D,4,FALSE)</f>
        <v>Civil Works</v>
      </c>
      <c r="G148" s="57" t="str">
        <f>VLOOKUP(A148,'00-Datum'!A:E,5,FALSE)</f>
        <v>Army Forces</v>
      </c>
      <c r="H148" s="248" t="str">
        <f>VLOOKUP(A148,'00-Datum'!A:F,6,FALSE)</f>
        <v>Eng Hany Yassin</v>
      </c>
      <c r="I148" s="248" t="str">
        <f>VLOOKUP(A148,'00-Datum'!A:G,7,FALSE)</f>
        <v>Eng Hussien Bahgat</v>
      </c>
      <c r="J148" s="248" t="str">
        <f>VLOOKUP(A148,'00-Datum'!A:H,8,FALSE)</f>
        <v>Cairo</v>
      </c>
      <c r="K148" s="248" t="str">
        <f>VLOOKUP(A148,'00-Datum'!A:I,9,FALSE)</f>
        <v>D</v>
      </c>
      <c r="L148" s="248" t="str">
        <f>VLOOKUP(A148,'00-Datum'!A:J,10,FALSE)</f>
        <v>ARMY</v>
      </c>
      <c r="M148" s="79"/>
      <c r="N148" s="142"/>
      <c r="O148" s="101">
        <v>15600</v>
      </c>
      <c r="P148" s="263" t="s">
        <v>196</v>
      </c>
      <c r="Q148" s="56">
        <v>135000000</v>
      </c>
      <c r="R148" s="56">
        <v>124132580.952381</v>
      </c>
      <c r="S148" s="56">
        <v>122869821.98999999</v>
      </c>
      <c r="T148" s="345">
        <f t="shared" si="63"/>
        <v>1.0172663394998751E-2</v>
      </c>
      <c r="U148" s="360">
        <f>_xlfn.MINIFS('Cash In-Month'!I:I,'Cash In-Month'!A:A,'02-Metrics'!A148)</f>
        <v>-0.14117247829336996</v>
      </c>
      <c r="V148" s="263">
        <f t="shared" si="64"/>
        <v>7957.2167277167309</v>
      </c>
      <c r="W148" s="56">
        <f t="shared" si="67"/>
        <v>0</v>
      </c>
      <c r="X148" s="56">
        <f t="shared" si="74"/>
        <v>7876.270640384615</v>
      </c>
      <c r="Y148" s="102">
        <f t="shared" si="75"/>
        <v>0</v>
      </c>
      <c r="Z148" s="263">
        <f t="shared" si="65"/>
        <v>486.67992218450951</v>
      </c>
      <c r="AA148" s="56">
        <f t="shared" si="66"/>
        <v>0</v>
      </c>
      <c r="AB148" s="56">
        <f t="shared" si="76"/>
        <v>481.72909115502227</v>
      </c>
      <c r="AC148" s="56">
        <f t="shared" si="77"/>
        <v>0</v>
      </c>
      <c r="AD148" s="80">
        <v>16.350000000000001</v>
      </c>
      <c r="AE148" s="315">
        <v>600</v>
      </c>
      <c r="AF148" s="161">
        <v>26</v>
      </c>
      <c r="AG148" s="102"/>
      <c r="AH148" s="99" t="s">
        <v>24</v>
      </c>
      <c r="AI148" s="100"/>
    </row>
    <row r="149" spans="1:35" s="5" customFormat="1" ht="16.5" customHeight="1" thickBot="1">
      <c r="A149" s="428" t="s">
        <v>1189</v>
      </c>
      <c r="B149" s="628">
        <f>VLOOKUP(A149,'03-Time'!A:D,2,FALSE)</f>
        <v>43889</v>
      </c>
      <c r="C149" s="57">
        <f>VLOOKUP('02-Metrics'!A149,'03-Time'!A:D,4,FALSE)</f>
        <v>44012</v>
      </c>
      <c r="D149" s="57" t="str">
        <f>VLOOKUP(A149,'00-Datum'!A:B,2,FALSE)</f>
        <v>Infrastructure</v>
      </c>
      <c r="E149" s="57" t="str">
        <f>VLOOKUP(A149,'00-Datum'!A:C,3,FALSE)</f>
        <v>Bridges &amp; Tunnels</v>
      </c>
      <c r="F149" s="57" t="str">
        <f>VLOOKUP(A149,'00-Datum'!A:D,4,FALSE)</f>
        <v>Civil Works</v>
      </c>
      <c r="G149" s="57" t="str">
        <f>VLOOKUP(A149,'00-Datum'!A:E,5,FALSE)</f>
        <v>Army Forces</v>
      </c>
      <c r="H149" s="248" t="str">
        <f>VLOOKUP(A149,'00-Datum'!A:F,6,FALSE)</f>
        <v>Eng Mostafa Diab</v>
      </c>
      <c r="I149" s="248" t="str">
        <f>VLOOKUP(A149,'00-Datum'!A:G,7,FALSE)</f>
        <v>Eng Hussien Bahgat</v>
      </c>
      <c r="J149" s="248" t="str">
        <f>VLOOKUP(A149,'00-Datum'!A:H,8,FALSE)</f>
        <v>Cairo</v>
      </c>
      <c r="K149" s="248" t="str">
        <f>VLOOKUP(A149,'00-Datum'!A:I,9,FALSE)</f>
        <v>D</v>
      </c>
      <c r="L149" s="248" t="str">
        <f>VLOOKUP(A149,'00-Datum'!A:J,10,FALSE)</f>
        <v>ARMY</v>
      </c>
      <c r="M149" s="79"/>
      <c r="N149" s="142"/>
      <c r="O149" s="101">
        <f>350*12</f>
        <v>4200</v>
      </c>
      <c r="P149" s="263" t="s">
        <v>196</v>
      </c>
      <c r="Q149" s="56">
        <v>84354414</v>
      </c>
      <c r="R149" s="56">
        <v>93910355</v>
      </c>
      <c r="S149" s="56">
        <v>85732351.721000001</v>
      </c>
      <c r="T149" s="345">
        <f t="shared" si="63"/>
        <v>8.7083083425677596E-2</v>
      </c>
      <c r="U149" s="360">
        <f>_xlfn.MINIFS('Cash In-Month'!I:I,'Cash In-Month'!A:A,'02-Metrics'!A149)</f>
        <v>-0.73340032651351372</v>
      </c>
      <c r="V149" s="263">
        <f t="shared" si="64"/>
        <v>22359.608333333334</v>
      </c>
      <c r="W149" s="56">
        <f t="shared" si="67"/>
        <v>0</v>
      </c>
      <c r="X149" s="56">
        <f t="shared" si="74"/>
        <v>20412.464695476192</v>
      </c>
      <c r="Y149" s="102">
        <f t="shared" si="75"/>
        <v>0</v>
      </c>
      <c r="Z149" s="263">
        <f t="shared" si="65"/>
        <v>1367.5601427115187</v>
      </c>
      <c r="AA149" s="56">
        <f t="shared" si="66"/>
        <v>0</v>
      </c>
      <c r="AB149" s="56">
        <f t="shared" si="76"/>
        <v>1248.4687887141401</v>
      </c>
      <c r="AC149" s="56">
        <f t="shared" si="77"/>
        <v>0</v>
      </c>
      <c r="AD149" s="80">
        <v>16.350000000000001</v>
      </c>
      <c r="AE149" s="315"/>
      <c r="AF149" s="161"/>
      <c r="AG149" s="102"/>
      <c r="AH149" s="99"/>
      <c r="AI149" s="100"/>
    </row>
    <row r="150" spans="1:35" s="5" customFormat="1" ht="16.5" customHeight="1" thickBot="1">
      <c r="A150" s="428" t="s">
        <v>671</v>
      </c>
      <c r="B150" s="628">
        <f>VLOOKUP(A150,'03-Time'!A:D,2,FALSE)</f>
        <v>44058</v>
      </c>
      <c r="C150" s="57">
        <f>VLOOKUP('02-Metrics'!A150,'03-Time'!A:D,4,FALSE)</f>
        <v>44423</v>
      </c>
      <c r="D150" s="57" t="str">
        <f>VLOOKUP(A150,'00-Datum'!A:B,2,FALSE)</f>
        <v>Infrastructure</v>
      </c>
      <c r="E150" s="57" t="str">
        <f>VLOOKUP(A150,'00-Datum'!A:C,3,FALSE)</f>
        <v>Bridges &amp; Tunnels</v>
      </c>
      <c r="F150" s="57" t="str">
        <f>VLOOKUP(A150,'00-Datum'!A:D,4,FALSE)</f>
        <v>Civil Works</v>
      </c>
      <c r="G150" s="57" t="str">
        <f>VLOOKUP(A150,'00-Datum'!A:E,5,FALSE)</f>
        <v>Army Forces</v>
      </c>
      <c r="H150" s="248" t="str">
        <f>VLOOKUP(A150,'00-Datum'!A:F,6,FALSE)</f>
        <v>Eng Ahmed El Adawy</v>
      </c>
      <c r="I150" s="248" t="str">
        <f>VLOOKUP(A150,'00-Datum'!A:G,7,FALSE)</f>
        <v>Eng Hussien Bahgat</v>
      </c>
      <c r="J150" s="248" t="str">
        <f>VLOOKUP(A150,'00-Datum'!A:H,8,FALSE)</f>
        <v>qlyboya</v>
      </c>
      <c r="K150" s="248" t="str">
        <f>VLOOKUP(A150,'00-Datum'!A:I,9,FALSE)</f>
        <v>D</v>
      </c>
      <c r="L150" s="248" t="str">
        <f>VLOOKUP(A150,'00-Datum'!A:J,10,FALSE)</f>
        <v>ARMY</v>
      </c>
      <c r="M150" s="79"/>
      <c r="N150" s="142"/>
      <c r="O150" s="101">
        <f>1300*13</f>
        <v>16900</v>
      </c>
      <c r="P150" s="263" t="s">
        <v>196</v>
      </c>
      <c r="Q150" s="56">
        <v>191000000</v>
      </c>
      <c r="R150" s="56">
        <v>147845325</v>
      </c>
      <c r="S150" s="56">
        <v>133974586</v>
      </c>
      <c r="T150" s="345">
        <f t="shared" si="63"/>
        <v>9.3819260094967494E-2</v>
      </c>
      <c r="U150" s="360">
        <f>_xlfn.MINIFS('Cash In-Month'!I:I,'Cash In-Month'!A:A,'02-Metrics'!A150)</f>
        <v>-0.29843275781631917</v>
      </c>
      <c r="V150" s="263">
        <f t="shared" si="64"/>
        <v>8748.2440828402359</v>
      </c>
      <c r="W150" s="56">
        <f t="shared" si="67"/>
        <v>0</v>
      </c>
      <c r="X150" s="56">
        <f t="shared" si="74"/>
        <v>7927.4902958579878</v>
      </c>
      <c r="Y150" s="102">
        <f t="shared" si="75"/>
        <v>0</v>
      </c>
      <c r="Z150" s="263">
        <f t="shared" si="65"/>
        <v>549.16786458507443</v>
      </c>
      <c r="AA150" s="56">
        <f t="shared" si="66"/>
        <v>0</v>
      </c>
      <c r="AB150" s="56">
        <f t="shared" si="76"/>
        <v>497.64534186176951</v>
      </c>
      <c r="AC150" s="56">
        <f t="shared" si="77"/>
        <v>0</v>
      </c>
      <c r="AD150" s="80">
        <v>15.93</v>
      </c>
      <c r="AE150" s="315"/>
      <c r="AF150" s="161"/>
      <c r="AG150" s="102"/>
      <c r="AH150" s="99"/>
      <c r="AI150" s="100"/>
    </row>
    <row r="151" spans="1:35" s="5" customFormat="1" ht="16.5" customHeight="1" thickBot="1">
      <c r="A151" s="428" t="s">
        <v>1190</v>
      </c>
      <c r="B151" s="628">
        <f>VLOOKUP(A151,'03-Time'!A:D,2,FALSE)</f>
        <v>43960</v>
      </c>
      <c r="C151" s="57">
        <f>VLOOKUP('02-Metrics'!A151,'03-Time'!A:D,4,FALSE)</f>
        <v>44235</v>
      </c>
      <c r="D151" s="57" t="str">
        <f>VLOOKUP(A151,'00-Datum'!A:B,2,FALSE)</f>
        <v>Infrastructure</v>
      </c>
      <c r="E151" s="57" t="str">
        <f>VLOOKUP(A151,'00-Datum'!A:C,3,FALSE)</f>
        <v>Bridges &amp; Tunnels</v>
      </c>
      <c r="F151" s="57" t="str">
        <f>VLOOKUP(A151,'00-Datum'!A:D,4,FALSE)</f>
        <v>Civil Works</v>
      </c>
      <c r="G151" s="57" t="str">
        <f>VLOOKUP(A151,'00-Datum'!A:E,5,FALSE)</f>
        <v>Army Forces</v>
      </c>
      <c r="H151" s="248" t="str">
        <f>VLOOKUP(A151,'00-Datum'!A:F,6,FALSE)</f>
        <v>Eng Hany Yassin</v>
      </c>
      <c r="I151" s="248" t="str">
        <f>VLOOKUP(A151,'00-Datum'!A:G,7,FALSE)</f>
        <v>Eng Hussien Bahgat</v>
      </c>
      <c r="J151" s="248" t="str">
        <f>VLOOKUP(A151,'00-Datum'!A:H,8,FALSE)</f>
        <v>Cairo</v>
      </c>
      <c r="K151" s="248" t="str">
        <f>VLOOKUP(A151,'00-Datum'!A:I,9,FALSE)</f>
        <v>D</v>
      </c>
      <c r="L151" s="248" t="str">
        <f>VLOOKUP(A151,'00-Datum'!A:J,10,FALSE)</f>
        <v>ARMY</v>
      </c>
      <c r="M151" s="79"/>
      <c r="N151" s="142"/>
      <c r="O151" s="101">
        <f>505*14</f>
        <v>7070</v>
      </c>
      <c r="P151" s="263" t="s">
        <v>196</v>
      </c>
      <c r="Q151" s="56">
        <v>40774553.920000002</v>
      </c>
      <c r="R151" s="56">
        <v>26145782</v>
      </c>
      <c r="S151" s="56">
        <v>24180000</v>
      </c>
      <c r="T151" s="345">
        <f t="shared" si="63"/>
        <v>7.5185435264472106E-2</v>
      </c>
      <c r="U151" s="360">
        <f>_xlfn.MINIFS('Cash In-Month'!I:I,'Cash In-Month'!A:A,'02-Metrics'!A151)</f>
        <v>-0.27505507848264016</v>
      </c>
      <c r="V151" s="263">
        <f t="shared" si="64"/>
        <v>3698.1304101838755</v>
      </c>
      <c r="W151" s="56">
        <f t="shared" si="67"/>
        <v>0</v>
      </c>
      <c r="X151" s="56">
        <f t="shared" si="74"/>
        <v>3420.0848656294202</v>
      </c>
      <c r="Y151" s="102">
        <f t="shared" si="75"/>
        <v>0</v>
      </c>
      <c r="Z151" s="263">
        <f t="shared" si="65"/>
        <v>237.66904949767837</v>
      </c>
      <c r="AA151" s="56">
        <f t="shared" si="66"/>
        <v>0</v>
      </c>
      <c r="AB151" s="56">
        <f t="shared" si="76"/>
        <v>219.79979856230207</v>
      </c>
      <c r="AC151" s="56">
        <f t="shared" si="77"/>
        <v>0</v>
      </c>
      <c r="AD151" s="80">
        <v>15.56</v>
      </c>
      <c r="AE151" s="315"/>
      <c r="AF151" s="161"/>
      <c r="AG151" s="102"/>
      <c r="AH151" s="99"/>
      <c r="AI151" s="100"/>
    </row>
    <row r="152" spans="1:35" s="5" customFormat="1" ht="16.5" customHeight="1" thickBot="1">
      <c r="A152" s="428" t="s">
        <v>1192</v>
      </c>
      <c r="B152" s="628">
        <f>VLOOKUP(A152,'03-Time'!A:D,2,FALSE)</f>
        <v>43983</v>
      </c>
      <c r="C152" s="57">
        <f>VLOOKUP('02-Metrics'!A152,'03-Time'!A:D,4,FALSE)</f>
        <v>44531</v>
      </c>
      <c r="D152" s="57" t="str">
        <f>VLOOKUP(A152,'00-Datum'!A:B,2,FALSE)</f>
        <v>Infrastructure</v>
      </c>
      <c r="E152" s="57" t="str">
        <f>VLOOKUP(A152,'00-Datum'!A:C,3,FALSE)</f>
        <v>Networks</v>
      </c>
      <c r="F152" s="57" t="str">
        <f>VLOOKUP(A152,'00-Datum'!A:D,4,FALSE)</f>
        <v>Civil Works</v>
      </c>
      <c r="G152" s="57" t="str">
        <f>VLOOKUP(A152,'00-Datum'!A:E,5,FALSE)</f>
        <v>Utilities And Urban Communities</v>
      </c>
      <c r="H152" s="248" t="str">
        <f>VLOOKUP(A152,'00-Datum'!A:F,6,FALSE)</f>
        <v>Eng Mohamed Abd El Moktader</v>
      </c>
      <c r="I152" s="248" t="str">
        <f>VLOOKUP(A152,'00-Datum'!A:G,7,FALSE)</f>
        <v>Eng Mohamed Abd El Fatah</v>
      </c>
      <c r="J152" s="248" t="str">
        <f>VLOOKUP(A152,'00-Datum'!A:H,8,FALSE)</f>
        <v>New Capital</v>
      </c>
      <c r="K152" s="248" t="str">
        <f>VLOOKUP(A152,'00-Datum'!A:I,9,FALSE)</f>
        <v>D</v>
      </c>
      <c r="L152" s="248" t="str">
        <f>VLOOKUP(A152,'00-Datum'!A:J,10,FALSE)</f>
        <v>Public</v>
      </c>
      <c r="M152" s="141" t="s">
        <v>1036</v>
      </c>
      <c r="N152" s="142">
        <v>1500</v>
      </c>
      <c r="O152" s="101"/>
      <c r="P152" s="263" t="s">
        <v>196</v>
      </c>
      <c r="Q152" s="56">
        <v>650000000</v>
      </c>
      <c r="R152" s="56">
        <v>650000000</v>
      </c>
      <c r="S152" s="56">
        <v>607750000</v>
      </c>
      <c r="T152" s="345">
        <f>IFERROR(((R152-S152)/R152),0)</f>
        <v>6.5000000000000002E-2</v>
      </c>
      <c r="U152" s="360">
        <f>_xlfn.MINIFS('Cash In-Month'!I:I,'Cash In-Month'!A:A,'02-Metrics'!A152)</f>
        <v>-3.9319860676923064E-2</v>
      </c>
      <c r="V152" s="263">
        <f t="shared" si="64"/>
        <v>0</v>
      </c>
      <c r="W152" s="56">
        <f t="shared" si="67"/>
        <v>433333.33333333331</v>
      </c>
      <c r="X152" s="56">
        <f t="shared" si="74"/>
        <v>0</v>
      </c>
      <c r="Y152" s="102">
        <f t="shared" si="75"/>
        <v>405166.66666666669</v>
      </c>
      <c r="Z152" s="263">
        <f t="shared" si="65"/>
        <v>0</v>
      </c>
      <c r="AA152" s="56">
        <f t="shared" si="66"/>
        <v>25490.196078431371</v>
      </c>
      <c r="AB152" s="56">
        <f t="shared" si="76"/>
        <v>0</v>
      </c>
      <c r="AC152" s="56">
        <f t="shared" si="77"/>
        <v>23833.333333333336</v>
      </c>
      <c r="AD152" s="80">
        <v>17</v>
      </c>
      <c r="AE152" s="315"/>
      <c r="AF152" s="161"/>
      <c r="AG152" s="102"/>
      <c r="AH152" s="99"/>
      <c r="AI152" s="100"/>
    </row>
    <row r="153" spans="1:35" s="5" customFormat="1" ht="16.5" customHeight="1" thickBot="1">
      <c r="A153" s="428" t="s">
        <v>1193</v>
      </c>
      <c r="B153" s="628">
        <f>VLOOKUP(A153,'03-Time'!A:D,2,FALSE)</f>
        <v>44119</v>
      </c>
      <c r="C153" s="57">
        <f>VLOOKUP('02-Metrics'!A153,'03-Time'!A:D,4,FALSE)</f>
        <v>44849</v>
      </c>
      <c r="D153" s="57" t="str">
        <f>VLOOKUP(A153,'00-Datum'!A:B,2,FALSE)</f>
        <v>Infrastructure</v>
      </c>
      <c r="E153" s="57" t="str">
        <f>VLOOKUP(A153,'00-Datum'!A:C,3,FALSE)</f>
        <v>Railway</v>
      </c>
      <c r="F153" s="57" t="str">
        <f>VLOOKUP(A153,'00-Datum'!A:D,4,FALSE)</f>
        <v>Civil Works</v>
      </c>
      <c r="G153" s="57" t="str">
        <f>VLOOKUP(A153,'00-Datum'!A:E,5,FALSE)</f>
        <v>ENR</v>
      </c>
      <c r="H153" s="248" t="str">
        <f>VLOOKUP(A153,'00-Datum'!A:F,6,FALSE)</f>
        <v>Eng Ali Tawfeek</v>
      </c>
      <c r="I153" s="248" t="str">
        <f>VLOOKUP(A153,'00-Datum'!A:G,7,FALSE)</f>
        <v>Eng.callum</v>
      </c>
      <c r="J153" s="248" t="str">
        <f>VLOOKUP(A153,'00-Datum'!A:H,8,FALSE)</f>
        <v>alex</v>
      </c>
      <c r="K153" s="248" t="str">
        <f>VLOOKUP(A153,'00-Datum'!A:I,9,FALSE)</f>
        <v>S</v>
      </c>
      <c r="L153" s="248" t="str">
        <f>VLOOKUP(A153,'00-Datum'!A:J,10,FALSE)</f>
        <v>Public</v>
      </c>
      <c r="M153" s="141" t="s">
        <v>1035</v>
      </c>
      <c r="N153" s="142">
        <v>35</v>
      </c>
      <c r="O153" s="101"/>
      <c r="P153" s="263" t="s">
        <v>196</v>
      </c>
      <c r="Q153" s="56">
        <v>1350000000</v>
      </c>
      <c r="R153" s="56">
        <v>967000000</v>
      </c>
      <c r="S153" s="56">
        <v>879970000</v>
      </c>
      <c r="T153" s="345">
        <f t="shared" si="63"/>
        <v>0.09</v>
      </c>
      <c r="U153" s="360">
        <f>_xlfn.MINIFS('Cash In-Month'!I:I,'Cash In-Month'!A:A,'02-Metrics'!A153)</f>
        <v>-6.4233205791106528E-4</v>
      </c>
      <c r="V153" s="263">
        <f t="shared" si="64"/>
        <v>0</v>
      </c>
      <c r="W153" s="56">
        <f t="shared" si="67"/>
        <v>27628571.428571429</v>
      </c>
      <c r="X153" s="56">
        <f t="shared" si="74"/>
        <v>0</v>
      </c>
      <c r="Y153" s="102">
        <f t="shared" si="75"/>
        <v>25142000</v>
      </c>
      <c r="Z153" s="263">
        <f t="shared" si="65"/>
        <v>0</v>
      </c>
      <c r="AA153" s="56">
        <f t="shared" si="66"/>
        <v>1758661.453123579</v>
      </c>
      <c r="AB153" s="56">
        <f t="shared" si="76"/>
        <v>0</v>
      </c>
      <c r="AC153" s="56">
        <f t="shared" si="77"/>
        <v>1600381.9223424569</v>
      </c>
      <c r="AD153" s="80">
        <v>15.71</v>
      </c>
      <c r="AE153" s="315"/>
      <c r="AF153" s="161"/>
      <c r="AG153" s="102"/>
      <c r="AH153" s="99"/>
      <c r="AI153" s="100"/>
    </row>
    <row r="154" spans="1:35" s="5" customFormat="1" ht="16.5" customHeight="1" thickBot="1">
      <c r="A154" s="428" t="s">
        <v>677</v>
      </c>
      <c r="B154" s="628">
        <f>VLOOKUP(A154,'03-Time'!A:D,2,FALSE)</f>
        <v>43983</v>
      </c>
      <c r="C154" s="57">
        <f>VLOOKUP('02-Metrics'!A154,'03-Time'!A:D,4,FALSE)</f>
        <v>44075</v>
      </c>
      <c r="D154" s="57" t="str">
        <f>VLOOKUP(A154,'00-Datum'!A:B,2,FALSE)</f>
        <v>Infrastructure</v>
      </c>
      <c r="E154" s="57" t="str">
        <f>VLOOKUP(A154,'00-Datum'!A:C,3,FALSE)</f>
        <v>Bridges &amp; Tunnels</v>
      </c>
      <c r="F154" s="57" t="str">
        <f>VLOOKUP(A154,'00-Datum'!A:D,4,FALSE)</f>
        <v>Civil Works</v>
      </c>
      <c r="G154" s="57" t="str">
        <f>VLOOKUP(A154,'00-Datum'!A:E,5,FALSE)</f>
        <v>Army Forces</v>
      </c>
      <c r="H154" s="248" t="str">
        <f>VLOOKUP(A154,'00-Datum'!A:F,6,FALSE)</f>
        <v>Eng Mostafa Diab</v>
      </c>
      <c r="I154" s="248" t="str">
        <f>VLOOKUP(A154,'00-Datum'!A:G,7,FALSE)</f>
        <v>Eng Hussien Bahgat</v>
      </c>
      <c r="J154" s="248" t="str">
        <f>VLOOKUP(A154,'00-Datum'!A:H,8,FALSE)</f>
        <v>Cairo</v>
      </c>
      <c r="K154" s="248" t="str">
        <f>VLOOKUP(A154,'00-Datum'!A:I,9,FALSE)</f>
        <v>D</v>
      </c>
      <c r="L154" s="248" t="str">
        <f>VLOOKUP(A154,'00-Datum'!A:J,10,FALSE)</f>
        <v>ARMY</v>
      </c>
      <c r="M154" s="79"/>
      <c r="N154" s="142"/>
      <c r="O154" s="101">
        <f>560*24</f>
        <v>13440</v>
      </c>
      <c r="P154" s="263" t="s">
        <v>196</v>
      </c>
      <c r="Q154" s="56">
        <v>124285762</v>
      </c>
      <c r="R154" s="56">
        <v>93800000</v>
      </c>
      <c r="S154" s="56">
        <v>88756688.975999981</v>
      </c>
      <c r="T154" s="345">
        <f t="shared" si="63"/>
        <v>5.3766642046908515E-2</v>
      </c>
      <c r="U154" s="360">
        <f>_xlfn.MINIFS('Cash In-Month'!I:I,'Cash In-Month'!A:A,'02-Metrics'!A154)</f>
        <v>-0.73637553784648191</v>
      </c>
      <c r="V154" s="263">
        <f t="shared" si="64"/>
        <v>6979.166666666667</v>
      </c>
      <c r="W154" s="56">
        <f t="shared" si="67"/>
        <v>0</v>
      </c>
      <c r="X154" s="56">
        <f t="shared" si="74"/>
        <v>6603.9203107142839</v>
      </c>
      <c r="Y154" s="102">
        <f t="shared" si="75"/>
        <v>0</v>
      </c>
      <c r="Z154" s="263">
        <f t="shared" si="65"/>
        <v>410.53921568627453</v>
      </c>
      <c r="AA154" s="56">
        <f t="shared" si="66"/>
        <v>0</v>
      </c>
      <c r="AB154" s="56">
        <f t="shared" si="76"/>
        <v>388.46590063025201</v>
      </c>
      <c r="AC154" s="56">
        <f t="shared" si="77"/>
        <v>0</v>
      </c>
      <c r="AD154" s="80">
        <v>17</v>
      </c>
      <c r="AE154" s="315"/>
      <c r="AF154" s="161"/>
      <c r="AG154" s="102"/>
      <c r="AH154" s="99"/>
      <c r="AI154" s="100"/>
    </row>
    <row r="155" spans="1:35" s="5" customFormat="1" ht="16.5" customHeight="1" thickBot="1">
      <c r="A155" s="428" t="s">
        <v>1194</v>
      </c>
      <c r="B155" s="628">
        <v>40179</v>
      </c>
      <c r="C155" s="57">
        <v>40179</v>
      </c>
      <c r="D155" s="57" t="str">
        <f>VLOOKUP(A155,'00-Datum'!A:B,2,FALSE)</f>
        <v>Infrastructure</v>
      </c>
      <c r="E155" s="57" t="str">
        <f>VLOOKUP(A155,'00-Datum'!A:C,3,FALSE)</f>
        <v>L&amp;L</v>
      </c>
      <c r="F155" s="57" t="str">
        <f>VLOOKUP(A155,'00-Datum'!A:D,4,FALSE)</f>
        <v>Civil Works</v>
      </c>
      <c r="G155" s="57" t="str">
        <f>VLOOKUP(A155,'00-Datum'!A:E,5,FALSE)</f>
        <v>Army Forces</v>
      </c>
      <c r="H155" s="248" t="str">
        <f>VLOOKUP(A155,'00-Datum'!A:F,6,FALSE)</f>
        <v>Eng Adham Edward</v>
      </c>
      <c r="I155" s="248" t="str">
        <f>VLOOKUP(A155,'00-Datum'!A:G,7,FALSE)</f>
        <v>Eng.adham edward</v>
      </c>
      <c r="J155" s="248" t="str">
        <f>VLOOKUP(A155,'00-Datum'!A:H,8,FALSE)</f>
        <v>Cairo</v>
      </c>
      <c r="K155" s="248" t="str">
        <f>VLOOKUP(A155,'00-Datum'!A:I,9,FALSE)</f>
        <v>D</v>
      </c>
      <c r="L155" s="248" t="str">
        <f>VLOOKUP(A155,'00-Datum'!A:J,10,FALSE)</f>
        <v>ARMY</v>
      </c>
      <c r="M155" s="79"/>
      <c r="N155" s="142"/>
      <c r="O155" s="101"/>
      <c r="P155" s="263" t="s">
        <v>196</v>
      </c>
      <c r="Q155" s="56">
        <v>1000000</v>
      </c>
      <c r="R155" s="56">
        <v>1000000</v>
      </c>
      <c r="S155" s="56">
        <v>1648128.4931000001</v>
      </c>
      <c r="T155" s="345">
        <f t="shared" si="63"/>
        <v>-0.64812849310000009</v>
      </c>
      <c r="U155" s="360">
        <f>_xlfn.MINIFS('Cash In-Month'!I:I,'Cash In-Month'!A:A,'02-Metrics'!A155)</f>
        <v>-0.60690221000000011</v>
      </c>
      <c r="V155" s="263">
        <f t="shared" si="64"/>
        <v>0</v>
      </c>
      <c r="W155" s="56">
        <f t="shared" si="67"/>
        <v>0</v>
      </c>
      <c r="X155" s="56">
        <f t="shared" si="74"/>
        <v>0</v>
      </c>
      <c r="Y155" s="102">
        <f t="shared" si="75"/>
        <v>0</v>
      </c>
      <c r="Z155" s="263">
        <f t="shared" si="65"/>
        <v>0</v>
      </c>
      <c r="AA155" s="56">
        <f t="shared" si="66"/>
        <v>0</v>
      </c>
      <c r="AB155" s="56">
        <f t="shared" si="76"/>
        <v>0</v>
      </c>
      <c r="AC155" s="56">
        <f t="shared" si="77"/>
        <v>0</v>
      </c>
      <c r="AD155" s="80">
        <v>5.36</v>
      </c>
      <c r="AE155" s="315"/>
      <c r="AF155" s="161"/>
      <c r="AG155" s="102"/>
      <c r="AH155" s="99"/>
      <c r="AI155" s="100"/>
    </row>
    <row r="156" spans="1:35" s="5" customFormat="1" ht="16.5" customHeight="1" thickBot="1">
      <c r="A156" s="428" t="s">
        <v>1195</v>
      </c>
      <c r="B156" s="628">
        <f>VLOOKUP(A156,'03-Time'!A:D,2,FALSE)</f>
        <v>44102</v>
      </c>
      <c r="C156" s="57">
        <f>VLOOKUP('02-Metrics'!A156,'03-Time'!A:D,4,FALSE)</f>
        <v>45105</v>
      </c>
      <c r="D156" s="57" t="str">
        <f>VLOOKUP(A156,'00-Datum'!A:B,2,FALSE)</f>
        <v>Residential</v>
      </c>
      <c r="E156" s="57" t="str">
        <f>VLOOKUP(A156,'00-Datum'!A:C,3,FALSE)</f>
        <v>Residential</v>
      </c>
      <c r="F156" s="57" t="str">
        <f>VLOOKUP(A156,'00-Datum'!A:D,4,FALSE)</f>
        <v>Turn Key</v>
      </c>
      <c r="G156" s="57" t="str">
        <f>VLOOKUP(A156,'00-Datum'!A:E,5,FALSE)</f>
        <v>Ora</v>
      </c>
      <c r="H156" s="248" t="str">
        <f>VLOOKUP(A156,'00-Datum'!A:F,6,FALSE)</f>
        <v>Eng Hesham Ibrahim</v>
      </c>
      <c r="I156" s="248" t="str">
        <f>VLOOKUP(A156,'00-Datum'!A:G,7,FALSE)</f>
        <v>Eng. Mohamed Fawzy</v>
      </c>
      <c r="J156" s="248" t="str">
        <f>VLOOKUP(A156,'00-Datum'!A:H,8,FALSE)</f>
        <v>6th of October</v>
      </c>
      <c r="K156" s="248" t="str">
        <f>VLOOKUP(A156,'00-Datum'!A:I,9,FALSE)</f>
        <v>D</v>
      </c>
      <c r="L156" s="248" t="str">
        <f>VLOOKUP(A156,'00-Datum'!A:J,10,FALSE)</f>
        <v>Private</v>
      </c>
      <c r="M156" s="141" t="s">
        <v>1034</v>
      </c>
      <c r="N156" s="142">
        <v>320</v>
      </c>
      <c r="O156" s="101">
        <v>75500</v>
      </c>
      <c r="P156" s="263" t="s">
        <v>196</v>
      </c>
      <c r="Q156" s="56">
        <v>870293108.0057143</v>
      </c>
      <c r="R156" s="56">
        <v>870293108</v>
      </c>
      <c r="S156" s="56">
        <v>808937442.95650005</v>
      </c>
      <c r="T156" s="345">
        <f t="shared" si="63"/>
        <v>7.0500001068030921E-2</v>
      </c>
      <c r="U156" s="360">
        <f>_xlfn.MINIFS('Cash In-Month'!I:I,'Cash In-Month'!A:A,'02-Metrics'!A156)</f>
        <v>-4.6643340291739971E-2</v>
      </c>
      <c r="V156" s="263">
        <f t="shared" si="64"/>
        <v>11527.061033112583</v>
      </c>
      <c r="W156" s="56">
        <f t="shared" si="67"/>
        <v>2719665.9624999999</v>
      </c>
      <c r="X156" s="56">
        <f t="shared" si="74"/>
        <v>10714.403217966888</v>
      </c>
      <c r="Y156" s="102">
        <f t="shared" si="75"/>
        <v>2527929.5092390627</v>
      </c>
      <c r="Z156" s="263">
        <f t="shared" si="65"/>
        <v>732.34186995632672</v>
      </c>
      <c r="AA156" s="56">
        <f t="shared" si="66"/>
        <v>172786.90994282084</v>
      </c>
      <c r="AB156" s="56">
        <f t="shared" si="76"/>
        <v>680.71176734224196</v>
      </c>
      <c r="AC156" s="56">
        <f t="shared" si="77"/>
        <v>160605.43260731021</v>
      </c>
      <c r="AD156" s="80">
        <v>15.74</v>
      </c>
      <c r="AE156" s="315"/>
      <c r="AF156" s="161"/>
      <c r="AG156" s="102"/>
      <c r="AH156" s="99"/>
      <c r="AI156" s="100"/>
    </row>
    <row r="157" spans="1:35" s="5" customFormat="1" ht="16.5" customHeight="1" thickBot="1">
      <c r="A157" s="428" t="s">
        <v>683</v>
      </c>
      <c r="B157" s="628">
        <f>VLOOKUP(A157,'03-Time'!A:D,2,FALSE)</f>
        <v>44211</v>
      </c>
      <c r="C157" s="57">
        <f>VLOOKUP('02-Metrics'!A157,'03-Time'!A:D,4,FALSE)</f>
        <v>45306</v>
      </c>
      <c r="D157" s="57" t="str">
        <f>VLOOKUP(A157,'00-Datum'!A:B,2,FALSE)</f>
        <v>Residential</v>
      </c>
      <c r="E157" s="57" t="str">
        <f>VLOOKUP(A157,'00-Datum'!A:C,3,FALSE)</f>
        <v>Residential</v>
      </c>
      <c r="F157" s="57" t="str">
        <f>VLOOKUP(A157,'00-Datum'!A:D,4,FALSE)</f>
        <v>Turn Key</v>
      </c>
      <c r="G157" s="57" t="str">
        <f>VLOOKUP(A157,'00-Datum'!A:E,5,FALSE)</f>
        <v>Starlight</v>
      </c>
      <c r="H157" s="248" t="str">
        <f>VLOOKUP(A157,'00-Datum'!A:F,6,FALSE)</f>
        <v>Eng Mohamed Kamal</v>
      </c>
      <c r="I157" s="248" t="str">
        <f>VLOOKUP(A157,'00-Datum'!A:G,7,FALSE)</f>
        <v>Eng. Waleed Barakat</v>
      </c>
      <c r="J157" s="248" t="str">
        <f>VLOOKUP(A157,'00-Datum'!A:H,8,FALSE)</f>
        <v>5th settelment</v>
      </c>
      <c r="K157" s="248" t="str">
        <f>VLOOKUP(A157,'00-Datum'!A:I,9,FALSE)</f>
        <v>S</v>
      </c>
      <c r="L157" s="248" t="str">
        <f>VLOOKUP(A157,'00-Datum'!A:J,10,FALSE)</f>
        <v>Private</v>
      </c>
      <c r="M157" s="79"/>
      <c r="N157" s="142"/>
      <c r="O157" s="101">
        <f>106000+34150</f>
        <v>140150</v>
      </c>
      <c r="P157" s="263" t="s">
        <v>196</v>
      </c>
      <c r="Q157" s="56">
        <v>1462000000</v>
      </c>
      <c r="R157" s="56">
        <v>1462000000</v>
      </c>
      <c r="S157" s="56">
        <v>1352350000</v>
      </c>
      <c r="T157" s="345">
        <f t="shared" si="63"/>
        <v>7.4999999999999997E-2</v>
      </c>
      <c r="U157" s="360">
        <f>_xlfn.MINIFS('Cash In-Month'!I:I,'Cash In-Month'!A:A,'02-Metrics'!A157)</f>
        <v>-1.2896883242134063E-3</v>
      </c>
      <c r="V157" s="263">
        <f t="shared" si="64"/>
        <v>10431.680342490188</v>
      </c>
      <c r="W157" s="56">
        <f t="shared" si="67"/>
        <v>0</v>
      </c>
      <c r="X157" s="56">
        <f t="shared" si="74"/>
        <v>9649.3043168034255</v>
      </c>
      <c r="Y157" s="102">
        <f t="shared" si="75"/>
        <v>0</v>
      </c>
      <c r="Z157" s="263">
        <f t="shared" si="65"/>
        <v>658.56567818751193</v>
      </c>
      <c r="AA157" s="56">
        <f t="shared" si="66"/>
        <v>0</v>
      </c>
      <c r="AB157" s="56">
        <f t="shared" si="76"/>
        <v>609.17325232344854</v>
      </c>
      <c r="AC157" s="56">
        <f t="shared" si="77"/>
        <v>0</v>
      </c>
      <c r="AD157" s="80">
        <v>15.84</v>
      </c>
      <c r="AE157" s="315"/>
      <c r="AF157" s="161"/>
      <c r="AG157" s="102"/>
      <c r="AH157" s="99"/>
      <c r="AI157" s="100"/>
    </row>
    <row r="158" spans="1:35" s="5" customFormat="1" ht="16.5" customHeight="1" thickBot="1">
      <c r="A158" s="428" t="s">
        <v>1257</v>
      </c>
      <c r="B158" s="628">
        <f>VLOOKUP(A158,'03-Time'!A:D,2,FALSE)</f>
        <v>44197</v>
      </c>
      <c r="C158" s="57">
        <f>VLOOKUP('02-Metrics'!A158,'03-Time'!A:D,4,FALSE)</f>
        <v>44561</v>
      </c>
      <c r="D158" s="57" t="str">
        <f>VLOOKUP(A158,'00-Datum'!A:B,2,FALSE)</f>
        <v>Commercial</v>
      </c>
      <c r="E158" s="57" t="str">
        <f>VLOOKUP(A158,'00-Datum'!A:C,3,FALSE)</f>
        <v>University</v>
      </c>
      <c r="F158" s="57" t="str">
        <f>VLOOKUP(A158,'00-Datum'!A:D,4,FALSE)</f>
        <v>Civil Works</v>
      </c>
      <c r="G158" s="57" t="str">
        <f>VLOOKUP(A158,'00-Datum'!A:E,5,FALSE)</f>
        <v>Utilities And Urban Communities</v>
      </c>
      <c r="H158" s="248" t="str">
        <f>VLOOKUP(A158,'00-Datum'!A:F,6,FALSE)</f>
        <v>Eng Emad Habi</v>
      </c>
      <c r="I158" s="248" t="str">
        <f>VLOOKUP(A158,'00-Datum'!A:G,7,FALSE)</f>
        <v>Eng Mohamed Abd El Fatah</v>
      </c>
      <c r="J158" s="248" t="str">
        <f>VLOOKUP(A158,'00-Datum'!A:H,8,FALSE)</f>
        <v>mansoura</v>
      </c>
      <c r="K158" s="248" t="str">
        <f>VLOOKUP(A158,'00-Datum'!A:I,9,FALSE)</f>
        <v>D</v>
      </c>
      <c r="L158" s="248" t="str">
        <f>VLOOKUP(A158,'00-Datum'!A:J,10,FALSE)</f>
        <v>Public</v>
      </c>
      <c r="M158" s="79"/>
      <c r="N158" s="371"/>
      <c r="O158" s="372">
        <f>10000*4</f>
        <v>40000</v>
      </c>
      <c r="P158" s="263" t="s">
        <v>196</v>
      </c>
      <c r="Q158" s="56">
        <v>219047619.04761904</v>
      </c>
      <c r="R158" s="56">
        <v>219047619.04761904</v>
      </c>
      <c r="S158" s="56">
        <v>203714285.71428573</v>
      </c>
      <c r="T158" s="345">
        <f t="shared" si="63"/>
        <v>6.999999999999991E-2</v>
      </c>
      <c r="U158" s="360">
        <f>_xlfn.MINIFS('Cash In-Month'!I:I,'Cash In-Month'!A:A,'02-Metrics'!A158)</f>
        <v>-2.203817152173913E-2</v>
      </c>
      <c r="V158" s="263">
        <f t="shared" si="64"/>
        <v>5476.1904761904761</v>
      </c>
      <c r="W158" s="56">
        <f t="shared" si="67"/>
        <v>0</v>
      </c>
      <c r="X158" s="56">
        <f t="shared" si="74"/>
        <v>5092.8571428571431</v>
      </c>
      <c r="Y158" s="102">
        <f t="shared" si="75"/>
        <v>0</v>
      </c>
      <c r="Z158" s="263">
        <f t="shared" si="65"/>
        <v>345.71909571909572</v>
      </c>
      <c r="AA158" s="56">
        <f t="shared" si="66"/>
        <v>0</v>
      </c>
      <c r="AB158" s="56">
        <f t="shared" si="76"/>
        <v>321.51875901875906</v>
      </c>
      <c r="AC158" s="56">
        <f t="shared" si="77"/>
        <v>0</v>
      </c>
      <c r="AD158" s="80">
        <v>15.84</v>
      </c>
      <c r="AE158" s="315"/>
      <c r="AF158" s="161"/>
      <c r="AG158" s="102"/>
      <c r="AH158" s="99"/>
      <c r="AI158" s="100"/>
    </row>
    <row r="159" spans="1:35" s="5" customFormat="1" ht="16.5" customHeight="1" thickBot="1">
      <c r="A159" s="428" t="s">
        <v>1018</v>
      </c>
      <c r="B159" s="628">
        <f>VLOOKUP(A159,'03-Time'!A:D,2,FALSE)</f>
        <v>44197</v>
      </c>
      <c r="C159" s="57">
        <f>VLOOKUP('02-Metrics'!A159,'03-Time'!A:D,4,FALSE)</f>
        <v>44562</v>
      </c>
      <c r="D159" s="57" t="str">
        <f>VLOOKUP(A159,'00-Datum'!A:B,2,FALSE)</f>
        <v>Infrastructure</v>
      </c>
      <c r="E159" s="57" t="str">
        <f>VLOOKUP(A159,'00-Datum'!A:C,3,FALSE)</f>
        <v>Networks</v>
      </c>
      <c r="F159" s="57" t="str">
        <f>VLOOKUP(A159,'00-Datum'!A:D,4,FALSE)</f>
        <v>Civil Works</v>
      </c>
      <c r="G159" s="57" t="str">
        <f>VLOOKUP(A159,'00-Datum'!A:E,5,FALSE)</f>
        <v>Utilities And Urban Communities</v>
      </c>
      <c r="H159" s="248" t="str">
        <f>VLOOKUP(A159,'00-Datum'!A:F,6,FALSE)</f>
        <v>Eng Mohamed Abd El Moktader</v>
      </c>
      <c r="I159" s="248" t="str">
        <f>VLOOKUP(A159,'00-Datum'!A:G,7,FALSE)</f>
        <v>Eng Mohamed Abd El Fatah</v>
      </c>
      <c r="J159" s="248" t="str">
        <f>VLOOKUP(A159,'00-Datum'!A:H,8,FALSE)</f>
        <v>New Capital</v>
      </c>
      <c r="K159" s="248" t="str">
        <f>VLOOKUP(A159,'00-Datum'!A:I,9,FALSE)</f>
        <v>D</v>
      </c>
      <c r="L159" s="248" t="str">
        <f>VLOOKUP(A159,'00-Datum'!A:J,10,FALSE)</f>
        <v>Public</v>
      </c>
      <c r="M159" s="79" t="s">
        <v>1036</v>
      </c>
      <c r="N159" s="142">
        <v>1600</v>
      </c>
      <c r="O159" s="101"/>
      <c r="P159" s="263" t="s">
        <v>196</v>
      </c>
      <c r="Q159" s="56">
        <v>390000000</v>
      </c>
      <c r="R159" s="56">
        <v>390000000</v>
      </c>
      <c r="S159" s="56">
        <v>364650000</v>
      </c>
      <c r="T159" s="345">
        <f t="shared" si="63"/>
        <v>6.5000000000000002E-2</v>
      </c>
      <c r="U159" s="360">
        <f>_xlfn.MINIFS('Cash In-Month'!I:I,'Cash In-Month'!A:A,'02-Metrics'!A159)</f>
        <v>-6.5435187435897435E-3</v>
      </c>
      <c r="V159" s="263">
        <f t="shared" si="64"/>
        <v>0</v>
      </c>
      <c r="W159" s="56">
        <f t="shared" si="67"/>
        <v>243750</v>
      </c>
      <c r="X159" s="56">
        <f t="shared" si="74"/>
        <v>0</v>
      </c>
      <c r="Y159" s="102">
        <f t="shared" si="75"/>
        <v>227906.25</v>
      </c>
      <c r="Z159" s="263">
        <f t="shared" si="65"/>
        <v>0</v>
      </c>
      <c r="AA159" s="56">
        <f t="shared" si="66"/>
        <v>15388.257575757576</v>
      </c>
      <c r="AB159" s="56">
        <f t="shared" si="76"/>
        <v>0</v>
      </c>
      <c r="AC159" s="56">
        <f t="shared" si="77"/>
        <v>14388.020833333334</v>
      </c>
      <c r="AD159" s="80">
        <v>15.84</v>
      </c>
      <c r="AE159" s="315"/>
      <c r="AF159" s="161"/>
      <c r="AG159" s="102"/>
      <c r="AH159" s="99"/>
      <c r="AI159" s="100"/>
    </row>
    <row r="160" spans="1:35" s="5" customFormat="1" ht="16.5" customHeight="1" thickBot="1">
      <c r="A160" s="428" t="s">
        <v>1258</v>
      </c>
      <c r="B160" s="628">
        <f>VLOOKUP(A160,'03-Time'!A:D,2,FALSE)</f>
        <v>44173</v>
      </c>
      <c r="C160" s="57">
        <f>VLOOKUP('02-Metrics'!A160,'03-Time'!A:D,4,FALSE)</f>
        <v>44720</v>
      </c>
      <c r="D160" s="57" t="str">
        <f>VLOOKUP(A160,'00-Datum'!A:B,2,FALSE)</f>
        <v>Commercial</v>
      </c>
      <c r="E160" s="57" t="str">
        <f>VLOOKUP(A160,'00-Datum'!A:C,3,FALSE)</f>
        <v>Offices &amp; Mall</v>
      </c>
      <c r="F160" s="57" t="str">
        <f>VLOOKUP(A160,'00-Datum'!A:D,4,FALSE)</f>
        <v>Turn Key</v>
      </c>
      <c r="G160" s="57" t="str">
        <f>VLOOKUP(A160,'00-Datum'!A:E,5,FALSE)</f>
        <v xml:space="preserve">Sewedy </v>
      </c>
      <c r="H160" s="248" t="str">
        <f>VLOOKUP(A160,'00-Datum'!A:F,6,FALSE)</f>
        <v>Eng Ashraf Abd El Satar</v>
      </c>
      <c r="I160" s="248" t="str">
        <f>VLOOKUP(A160,'00-Datum'!A:G,7,FALSE)</f>
        <v>Eng. Mohamed Fawzy</v>
      </c>
      <c r="J160" s="248" t="str">
        <f>VLOOKUP(A160,'00-Datum'!A:H,8,FALSE)</f>
        <v>5th settelment</v>
      </c>
      <c r="K160" s="248" t="str">
        <f>VLOOKUP(A160,'00-Datum'!A:I,9,FALSE)</f>
        <v>D</v>
      </c>
      <c r="L160" s="248" t="str">
        <f>VLOOKUP(A160,'00-Datum'!A:J,10,FALSE)</f>
        <v>Affiliates</v>
      </c>
      <c r="M160" s="79"/>
      <c r="N160" s="371"/>
      <c r="O160" s="372">
        <v>23500</v>
      </c>
      <c r="P160" s="263" t="s">
        <v>196</v>
      </c>
      <c r="Q160" s="56">
        <v>327718153.33333331</v>
      </c>
      <c r="R160" s="56">
        <v>327718153.33333331</v>
      </c>
      <c r="S160" s="56">
        <v>302367726</v>
      </c>
      <c r="T160" s="345">
        <f t="shared" si="63"/>
        <v>7.7354357930695797E-2</v>
      </c>
      <c r="U160" s="360">
        <f>_xlfn.MINIFS('Cash In-Month'!I:I,'Cash In-Month'!A:A,'02-Metrics'!A160)</f>
        <v>0.18057941190644655</v>
      </c>
      <c r="V160" s="263">
        <f t="shared" si="64"/>
        <v>13945.453333333333</v>
      </c>
      <c r="W160" s="56">
        <f t="shared" si="67"/>
        <v>0</v>
      </c>
      <c r="X160" s="56">
        <f t="shared" si="74"/>
        <v>12866.711744680852</v>
      </c>
      <c r="Y160" s="102">
        <f t="shared" si="75"/>
        <v>0</v>
      </c>
      <c r="Z160" s="263">
        <f t="shared" si="65"/>
        <v>889.94596894277811</v>
      </c>
      <c r="AA160" s="56">
        <f t="shared" si="66"/>
        <v>0</v>
      </c>
      <c r="AB160" s="56">
        <f t="shared" si="76"/>
        <v>821.10476992219856</v>
      </c>
      <c r="AC160" s="56">
        <f t="shared" si="77"/>
        <v>0</v>
      </c>
      <c r="AD160" s="80">
        <v>15.67</v>
      </c>
      <c r="AE160" s="315"/>
      <c r="AF160" s="161"/>
      <c r="AG160" s="102"/>
      <c r="AH160" s="99"/>
      <c r="AI160" s="100"/>
    </row>
    <row r="161" spans="1:35" s="5" customFormat="1" ht="16.5" customHeight="1" thickBot="1">
      <c r="A161" s="428" t="s">
        <v>1200</v>
      </c>
      <c r="B161" s="628">
        <f>VLOOKUP(A161,'03-Time'!A:D,2,FALSE)</f>
        <v>44193</v>
      </c>
      <c r="C161" s="481">
        <f>VLOOKUP('02-Metrics'!A161,'03-Time'!A:D,4,FALSE)</f>
        <v>44407</v>
      </c>
      <c r="D161" s="57" t="str">
        <f>VLOOKUP(A161,'00-Datum'!A:B,2,FALSE)</f>
        <v>Infrastructure</v>
      </c>
      <c r="E161" s="57" t="str">
        <f>VLOOKUP(A161,'00-Datum'!A:C,3,FALSE)</f>
        <v>Bridges &amp; Tunnels</v>
      </c>
      <c r="F161" s="57" t="str">
        <f>VLOOKUP(A161,'00-Datum'!A:D,4,FALSE)</f>
        <v>Civil Works</v>
      </c>
      <c r="G161" s="57" t="str">
        <f>VLOOKUP(A161,'00-Datum'!A:E,5,FALSE)</f>
        <v>EMAAR</v>
      </c>
      <c r="H161" s="248" t="str">
        <f>VLOOKUP(A161,'00-Datum'!A:F,6,FALSE)</f>
        <v>Eng Reda</v>
      </c>
      <c r="I161" s="248" t="str">
        <f>VLOOKUP(A161,'00-Datum'!A:G,7,FALSE)</f>
        <v>Eng. Mohamed Fawzy</v>
      </c>
      <c r="J161" s="248" t="str">
        <f>VLOOKUP(A161,'00-Datum'!A:H,8,FALSE)</f>
        <v>North Coast</v>
      </c>
      <c r="K161" s="248" t="str">
        <f>VLOOKUP(A161,'00-Datum'!A:I,9,FALSE)</f>
        <v>D</v>
      </c>
      <c r="L161" s="248" t="str">
        <f>VLOOKUP(A161,'00-Datum'!A:J,10,FALSE)</f>
        <v>Private</v>
      </c>
      <c r="M161" s="79"/>
      <c r="N161" s="142"/>
      <c r="O161" s="101"/>
      <c r="P161" s="263" t="s">
        <v>196</v>
      </c>
      <c r="Q161" s="56">
        <v>40449240</v>
      </c>
      <c r="R161" s="56">
        <v>40449240</v>
      </c>
      <c r="S161" s="56">
        <v>35085670.776000001</v>
      </c>
      <c r="T161" s="345">
        <f t="shared" si="63"/>
        <v>0.1326</v>
      </c>
      <c r="U161" s="360">
        <f>_xlfn.MINIFS('Cash In-Month'!I:I,'Cash In-Month'!A:A,'02-Metrics'!A161)</f>
        <v>-4.1318946907284292E-2</v>
      </c>
      <c r="V161" s="263">
        <f t="shared" si="64"/>
        <v>0</v>
      </c>
      <c r="W161" s="56">
        <f t="shared" si="67"/>
        <v>0</v>
      </c>
      <c r="X161" s="56">
        <f t="shared" si="74"/>
        <v>0</v>
      </c>
      <c r="Y161" s="102">
        <f t="shared" si="75"/>
        <v>0</v>
      </c>
      <c r="Z161" s="263">
        <f t="shared" si="65"/>
        <v>0</v>
      </c>
      <c r="AA161" s="56">
        <f t="shared" si="66"/>
        <v>0</v>
      </c>
      <c r="AB161" s="56">
        <f t="shared" si="76"/>
        <v>0</v>
      </c>
      <c r="AC161" s="56">
        <f t="shared" si="77"/>
        <v>0</v>
      </c>
      <c r="AD161" s="80">
        <v>15.67</v>
      </c>
      <c r="AE161" s="315"/>
      <c r="AF161" s="161"/>
      <c r="AG161" s="102"/>
      <c r="AH161" s="99"/>
      <c r="AI161" s="100"/>
    </row>
    <row r="162" spans="1:35" s="5" customFormat="1" ht="16.5" customHeight="1" thickBot="1">
      <c r="A162" s="428" t="s">
        <v>1025</v>
      </c>
      <c r="B162" s="628">
        <f>VLOOKUP(A162,'03-Time'!A:D,2,FALSE)</f>
        <v>44348</v>
      </c>
      <c r="C162" s="57">
        <f>VLOOKUP('02-Metrics'!A162,'03-Time'!A:D,4,FALSE)</f>
        <v>44713</v>
      </c>
      <c r="D162" s="57" t="str">
        <f>VLOOKUP(A162,'00-Datum'!A:B,2,FALSE)</f>
        <v>Infrastructure</v>
      </c>
      <c r="E162" s="57" t="str">
        <f>VLOOKUP(A162,'00-Datum'!A:C,3,FALSE)</f>
        <v>Bridges &amp; Tunnels</v>
      </c>
      <c r="F162" s="57" t="str">
        <f>VLOOKUP(A162,'00-Datum'!A:D,4,FALSE)</f>
        <v>Civil Works</v>
      </c>
      <c r="G162" s="57" t="str">
        <f>VLOOKUP(A162,'00-Datum'!A:E,5,FALSE)</f>
        <v>Roads and Bridges Authority</v>
      </c>
      <c r="H162" s="248" t="str">
        <f>VLOOKUP(A162,'00-Datum'!A:F,6,FALSE)</f>
        <v>Eng Khaled Tawfek</v>
      </c>
      <c r="I162" s="248" t="str">
        <f>VLOOKUP(A162,'00-Datum'!A:G,7,FALSE)</f>
        <v>Eng Hussien Bahgat</v>
      </c>
      <c r="J162" s="248" t="str">
        <f>VLOOKUP(A162,'00-Datum'!A:H,8,FALSE)</f>
        <v>qlyboya</v>
      </c>
      <c r="K162" s="248" t="str">
        <f>VLOOKUP(A162,'00-Datum'!A:I,9,FALSE)</f>
        <v>D</v>
      </c>
      <c r="L162" s="248" t="str">
        <f>VLOOKUP(A162,'00-Datum'!A:J,10,FALSE)</f>
        <v>Public</v>
      </c>
      <c r="M162" s="79"/>
      <c r="N162" s="142"/>
      <c r="O162" s="101">
        <v>9940</v>
      </c>
      <c r="P162" s="263" t="s">
        <v>196</v>
      </c>
      <c r="Q162" s="56">
        <v>165000000</v>
      </c>
      <c r="R162" s="56">
        <v>142857142.85714301</v>
      </c>
      <c r="S162" s="56">
        <v>130845321</v>
      </c>
      <c r="T162" s="345">
        <f t="shared" si="63"/>
        <v>8.4082753000001009E-2</v>
      </c>
      <c r="U162" s="360">
        <f>_xlfn.MINIFS('Cash In-Month'!I:I,'Cash In-Month'!A:A,'02-Metrics'!A162)</f>
        <v>-3.637024999999996E-3</v>
      </c>
      <c r="V162" s="263">
        <f t="shared" si="64"/>
        <v>14371.945961483201</v>
      </c>
      <c r="W162" s="56">
        <f t="shared" ref="W162:W185" si="78">IFERROR((R162/N162),0)</f>
        <v>0</v>
      </c>
      <c r="X162" s="56">
        <f t="shared" si="74"/>
        <v>13163.513179074447</v>
      </c>
      <c r="Y162" s="102">
        <f t="shared" si="75"/>
        <v>0</v>
      </c>
      <c r="Z162" s="263">
        <f t="shared" si="65"/>
        <v>0</v>
      </c>
      <c r="AA162" s="56">
        <f t="shared" si="66"/>
        <v>0</v>
      </c>
      <c r="AB162" s="56">
        <f t="shared" si="76"/>
        <v>0</v>
      </c>
      <c r="AC162" s="56">
        <f t="shared" si="77"/>
        <v>0</v>
      </c>
      <c r="AD162" s="80"/>
      <c r="AE162" s="315"/>
      <c r="AF162" s="161"/>
      <c r="AG162" s="102"/>
      <c r="AH162" s="99"/>
      <c r="AI162" s="100"/>
    </row>
    <row r="163" spans="1:35" s="5" customFormat="1" ht="16.5" customHeight="1" thickBot="1">
      <c r="A163" s="428" t="s">
        <v>687</v>
      </c>
      <c r="B163" s="628">
        <f>VLOOKUP(A163,'03-Time'!A:D,2,FALSE)</f>
        <v>44348</v>
      </c>
      <c r="C163" s="57">
        <f>VLOOKUP('02-Metrics'!A163,'03-Time'!A:D,4,FALSE)</f>
        <v>44713</v>
      </c>
      <c r="D163" s="57" t="str">
        <f>VLOOKUP(A163,'00-Datum'!A:B,2,FALSE)</f>
        <v>Industrial</v>
      </c>
      <c r="E163" s="57" t="str">
        <f>VLOOKUP(A163,'00-Datum'!A:C,3,FALSE)</f>
        <v>Factory</v>
      </c>
      <c r="F163" s="57" t="str">
        <f>VLOOKUP(A163,'00-Datum'!A:D,4,FALSE)</f>
        <v>Turn Key</v>
      </c>
      <c r="G163" s="57" t="str">
        <f>VLOOKUP(A163,'00-Datum'!A:E,5,FALSE)</f>
        <v>Elco Suez</v>
      </c>
      <c r="H163" s="248" t="str">
        <f>VLOOKUP(A163,'00-Datum'!A:F,6,FALSE)</f>
        <v>Eng Mohamed Fadel</v>
      </c>
      <c r="I163" s="248" t="str">
        <f>VLOOKUP(A163,'00-Datum'!A:G,7,FALSE)</f>
        <v>Eng. mohamed el seman</v>
      </c>
      <c r="J163" s="248" t="str">
        <f>VLOOKUP(A163,'00-Datum'!A:H,8,FALSE)</f>
        <v>Suez</v>
      </c>
      <c r="K163" s="248" t="str">
        <f>VLOOKUP(A163,'00-Datum'!A:I,9,FALSE)</f>
        <v>D</v>
      </c>
      <c r="L163" s="248" t="str">
        <f>VLOOKUP(A163,'00-Datum'!A:J,10,FALSE)</f>
        <v>Private</v>
      </c>
      <c r="M163" s="79"/>
      <c r="N163" s="142"/>
      <c r="O163" s="101"/>
      <c r="P163" s="263" t="s">
        <v>196</v>
      </c>
      <c r="Q163" s="56">
        <v>375000000</v>
      </c>
      <c r="R163" s="56">
        <v>375000000</v>
      </c>
      <c r="S163" s="56">
        <v>341250000</v>
      </c>
      <c r="T163" s="345">
        <f t="shared" si="63"/>
        <v>0.09</v>
      </c>
      <c r="U163" s="360">
        <f>_xlfn.MINIFS('Cash In-Month'!I:I,'Cash In-Month'!A:A,'02-Metrics'!A163)</f>
        <v>2.6586666666666668E-2</v>
      </c>
      <c r="V163" s="263">
        <f t="shared" si="64"/>
        <v>0</v>
      </c>
      <c r="W163" s="56">
        <f t="shared" si="78"/>
        <v>0</v>
      </c>
      <c r="X163" s="56">
        <f t="shared" si="74"/>
        <v>0</v>
      </c>
      <c r="Y163" s="102">
        <f t="shared" si="75"/>
        <v>0</v>
      </c>
      <c r="Z163" s="263">
        <f t="shared" si="65"/>
        <v>0</v>
      </c>
      <c r="AA163" s="56">
        <f t="shared" si="66"/>
        <v>0</v>
      </c>
      <c r="AB163" s="56">
        <f t="shared" si="76"/>
        <v>0</v>
      </c>
      <c r="AC163" s="56">
        <f t="shared" si="77"/>
        <v>0</v>
      </c>
      <c r="AD163" s="80"/>
      <c r="AE163" s="315"/>
      <c r="AF163" s="161"/>
      <c r="AG163" s="102"/>
      <c r="AH163" s="99"/>
      <c r="AI163" s="100"/>
    </row>
    <row r="164" spans="1:35" s="5" customFormat="1" ht="16.5" customHeight="1" thickBot="1">
      <c r="A164" s="428" t="s">
        <v>1027</v>
      </c>
      <c r="B164" s="628">
        <f>VLOOKUP(A164,'03-Time'!A:D,2,FALSE)</f>
        <v>44348</v>
      </c>
      <c r="C164" s="57">
        <f>VLOOKUP('02-Metrics'!A164,'03-Time'!A:D,4,FALSE)</f>
        <v>44713</v>
      </c>
      <c r="D164" s="57" t="str">
        <f>VLOOKUP(A164,'00-Datum'!A:B,2,FALSE)</f>
        <v>Infrastructure</v>
      </c>
      <c r="E164" s="57" t="str">
        <f>VLOOKUP(A164,'00-Datum'!A:C,3,FALSE)</f>
        <v>Port</v>
      </c>
      <c r="F164" s="57" t="str">
        <f>VLOOKUP(A164,'00-Datum'!A:D,4,FALSE)</f>
        <v>Civil Works</v>
      </c>
      <c r="G164" s="57" t="str">
        <f>VLOOKUP(A164,'00-Datum'!A:E,5,FALSE)</f>
        <v>Transportation Ministry</v>
      </c>
      <c r="H164" s="248" t="str">
        <f>VLOOKUP(A164,'00-Datum'!A:F,6,FALSE)</f>
        <v>Eng Tarek Ramadan</v>
      </c>
      <c r="I164" s="248" t="str">
        <f>VLOOKUP(A164,'00-Datum'!A:G,7,FALSE)</f>
        <v>Eng. mohamed el seman</v>
      </c>
      <c r="J164" s="248" t="str">
        <f>VLOOKUP(A164,'00-Datum'!A:H,8,FALSE)</f>
        <v xml:space="preserve">Sokhna </v>
      </c>
      <c r="K164" s="248" t="str">
        <f>VLOOKUP(A164,'00-Datum'!A:I,9,FALSE)</f>
        <v>S</v>
      </c>
      <c r="L164" s="248" t="str">
        <f>VLOOKUP(A164,'00-Datum'!A:J,10,FALSE)</f>
        <v>Public</v>
      </c>
      <c r="M164" s="141" t="s">
        <v>1037</v>
      </c>
      <c r="N164" s="142">
        <v>12</v>
      </c>
      <c r="O164" s="101"/>
      <c r="P164" s="263" t="s">
        <v>196</v>
      </c>
      <c r="Q164" s="56">
        <v>1100000000</v>
      </c>
      <c r="R164" s="56">
        <v>1100000000</v>
      </c>
      <c r="S164" s="56">
        <v>1023000000</v>
      </c>
      <c r="T164" s="345">
        <f t="shared" si="63"/>
        <v>7.0000000000000007E-2</v>
      </c>
      <c r="U164" s="360">
        <f>_xlfn.MINIFS('Cash In-Month'!I:I,'Cash In-Month'!A:A,'02-Metrics'!A164)</f>
        <v>-1.4710392272727273E-3</v>
      </c>
      <c r="V164" s="263">
        <f t="shared" si="64"/>
        <v>0</v>
      </c>
      <c r="W164" s="56">
        <f t="shared" si="78"/>
        <v>91666666.666666672</v>
      </c>
      <c r="X164" s="56">
        <f t="shared" si="74"/>
        <v>0</v>
      </c>
      <c r="Y164" s="102">
        <f t="shared" si="75"/>
        <v>85250000</v>
      </c>
      <c r="Z164" s="263">
        <f t="shared" si="65"/>
        <v>0</v>
      </c>
      <c r="AA164" s="56">
        <f t="shared" si="66"/>
        <v>0</v>
      </c>
      <c r="AB164" s="56">
        <f t="shared" si="76"/>
        <v>0</v>
      </c>
      <c r="AC164" s="56">
        <f t="shared" si="77"/>
        <v>0</v>
      </c>
      <c r="AD164" s="80"/>
      <c r="AE164" s="315"/>
      <c r="AF164" s="161"/>
      <c r="AG164" s="102"/>
      <c r="AH164" s="99"/>
      <c r="AI164" s="100"/>
    </row>
    <row r="165" spans="1:35" s="5" customFormat="1" ht="16.5" customHeight="1" thickBot="1">
      <c r="A165" s="428" t="s">
        <v>1031</v>
      </c>
      <c r="B165" s="628">
        <f>VLOOKUP(A165,'03-Time'!A:D,2,FALSE)</f>
        <v>44261</v>
      </c>
      <c r="C165" s="57">
        <f>VLOOKUP('02-Metrics'!A165,'03-Time'!A:D,4,FALSE)</f>
        <v>44686</v>
      </c>
      <c r="D165" s="57" t="str">
        <f>VLOOKUP(A165,'00-Datum'!A:B,2,FALSE)</f>
        <v>Industrial</v>
      </c>
      <c r="E165" s="57" t="str">
        <f>VLOOKUP(A165,'00-Datum'!A:C,3,FALSE)</f>
        <v>Factory</v>
      </c>
      <c r="F165" s="57" t="str">
        <f>VLOOKUP(A165,'00-Datum'!A:D,4,FALSE)</f>
        <v>Turn Key</v>
      </c>
      <c r="G165" s="57" t="str">
        <f>VLOOKUP(A165,'00-Datum'!A:E,5,FALSE)</f>
        <v>Naile Wood</v>
      </c>
      <c r="H165" s="248" t="str">
        <f>VLOOKUP(A165,'00-Datum'!A:F,6,FALSE)</f>
        <v>Eng Bader Osman</v>
      </c>
      <c r="I165" s="248" t="str">
        <f>VLOOKUP(A165,'00-Datum'!A:G,7,FALSE)</f>
        <v>Eng. mohamed el seman</v>
      </c>
      <c r="J165" s="248" t="str">
        <f>VLOOKUP(A165,'00-Datum'!A:H,8,FALSE)</f>
        <v xml:space="preserve">sadat </v>
      </c>
      <c r="K165" s="248" t="str">
        <f>VLOOKUP(A165,'00-Datum'!A:I,9,FALSE)</f>
        <v>S</v>
      </c>
      <c r="L165" s="248" t="str">
        <f>VLOOKUP(A165,'00-Datum'!A:J,10,FALSE)</f>
        <v>Private</v>
      </c>
      <c r="M165" s="79"/>
      <c r="N165" s="142"/>
      <c r="O165" s="101">
        <v>23710</v>
      </c>
      <c r="P165" s="263" t="s">
        <v>196</v>
      </c>
      <c r="Q165" s="56">
        <v>175000000</v>
      </c>
      <c r="R165" s="56">
        <v>175000000</v>
      </c>
      <c r="S165" s="56">
        <v>162750000</v>
      </c>
      <c r="T165" s="345">
        <f t="shared" si="63"/>
        <v>7.0000000000000007E-2</v>
      </c>
      <c r="U165" s="360">
        <f>_xlfn.MINIFS('Cash In-Month'!I:I,'Cash In-Month'!A:A,'02-Metrics'!A165)</f>
        <v>-9.6272571428571434E-4</v>
      </c>
      <c r="V165" s="263">
        <f t="shared" si="64"/>
        <v>7380.8519611978072</v>
      </c>
      <c r="W165" s="56">
        <f t="shared" si="78"/>
        <v>0</v>
      </c>
      <c r="X165" s="56">
        <f t="shared" si="74"/>
        <v>6864.1923239139605</v>
      </c>
      <c r="Y165" s="102">
        <f t="shared" si="75"/>
        <v>0</v>
      </c>
      <c r="Z165" s="263">
        <f t="shared" si="65"/>
        <v>469.22135799096037</v>
      </c>
      <c r="AA165" s="56">
        <f t="shared" si="66"/>
        <v>0</v>
      </c>
      <c r="AB165" s="56">
        <f t="shared" si="76"/>
        <v>436.37586293159313</v>
      </c>
      <c r="AC165" s="56">
        <f t="shared" si="77"/>
        <v>0</v>
      </c>
      <c r="AD165" s="80">
        <v>15.73</v>
      </c>
      <c r="AE165" s="315"/>
      <c r="AF165" s="161"/>
      <c r="AG165" s="102"/>
      <c r="AH165" s="99"/>
      <c r="AI165" s="100"/>
    </row>
    <row r="166" spans="1:35" s="5" customFormat="1" ht="16.5" customHeight="1" thickBot="1">
      <c r="A166" s="428" t="s">
        <v>1201</v>
      </c>
      <c r="B166" s="628">
        <v>40179</v>
      </c>
      <c r="C166" s="57">
        <v>40179</v>
      </c>
      <c r="D166" s="57" t="str">
        <f>VLOOKUP(A166,'00-Datum'!A:B,2,FALSE)</f>
        <v>Infrastructure</v>
      </c>
      <c r="E166" s="57" t="str">
        <f>VLOOKUP(A166,'00-Datum'!A:C,3,FALSE)</f>
        <v>L&amp;L</v>
      </c>
      <c r="F166" s="57" t="str">
        <f>VLOOKUP(A166,'00-Datum'!A:D,4,FALSE)</f>
        <v>Civil Works</v>
      </c>
      <c r="G166" s="57" t="str">
        <f>VLOOKUP(A166,'00-Datum'!A:E,5,FALSE)</f>
        <v>Army Forces</v>
      </c>
      <c r="H166" s="248" t="str">
        <f>VLOOKUP(A166,'00-Datum'!A:F,6,FALSE)</f>
        <v>Eng Adham Edward</v>
      </c>
      <c r="I166" s="248" t="str">
        <f>VLOOKUP(A166,'00-Datum'!A:G,7,FALSE)</f>
        <v>Eng.adham edward</v>
      </c>
      <c r="J166" s="248" t="str">
        <f>VLOOKUP(A166,'00-Datum'!A:H,8,FALSE)</f>
        <v>Cairo</v>
      </c>
      <c r="K166" s="248" t="str">
        <f>VLOOKUP(A166,'00-Datum'!A:I,9,FALSE)</f>
        <v>D</v>
      </c>
      <c r="L166" s="248" t="str">
        <f>VLOOKUP(A166,'00-Datum'!A:J,10,FALSE)</f>
        <v>ARMY</v>
      </c>
      <c r="M166" s="79"/>
      <c r="N166" s="142"/>
      <c r="O166" s="101"/>
      <c r="P166" s="263" t="s">
        <v>196</v>
      </c>
      <c r="Q166" s="56"/>
      <c r="R166" s="56"/>
      <c r="S166" s="56"/>
      <c r="T166" s="345">
        <f t="shared" si="63"/>
        <v>0</v>
      </c>
      <c r="U166" s="360">
        <f>_xlfn.MINIFS('Cash In-Month'!I:I,'Cash In-Month'!A:A,'02-Metrics'!A166)</f>
        <v>0</v>
      </c>
      <c r="V166" s="263">
        <f t="shared" si="64"/>
        <v>0</v>
      </c>
      <c r="W166" s="56">
        <f t="shared" si="78"/>
        <v>0</v>
      </c>
      <c r="X166" s="56">
        <f t="shared" si="74"/>
        <v>0</v>
      </c>
      <c r="Y166" s="102">
        <f t="shared" si="75"/>
        <v>0</v>
      </c>
      <c r="Z166" s="263">
        <f t="shared" si="65"/>
        <v>0</v>
      </c>
      <c r="AA166" s="56">
        <f t="shared" si="66"/>
        <v>0</v>
      </c>
      <c r="AB166" s="56">
        <f t="shared" si="76"/>
        <v>0</v>
      </c>
      <c r="AC166" s="56">
        <f t="shared" si="77"/>
        <v>0</v>
      </c>
      <c r="AD166" s="80">
        <v>5.36</v>
      </c>
      <c r="AE166" s="315"/>
      <c r="AF166" s="161"/>
      <c r="AG166" s="102"/>
      <c r="AH166" s="99"/>
      <c r="AI166" s="100"/>
    </row>
    <row r="167" spans="1:35" s="5" customFormat="1" ht="16.5" customHeight="1" thickBot="1">
      <c r="A167" s="428" t="s">
        <v>1202</v>
      </c>
      <c r="B167" s="628">
        <f>VLOOKUP(A167,'03-Time'!A:D,2,FALSE)</f>
        <v>44285</v>
      </c>
      <c r="C167" s="57">
        <f>VLOOKUP('02-Metrics'!A167,'03-Time'!A:D,4,FALSE)</f>
        <v>44499</v>
      </c>
      <c r="D167" s="57" t="str">
        <f>VLOOKUP(A167,'00-Datum'!A:B,2,FALSE)</f>
        <v>Commercial</v>
      </c>
      <c r="E167" s="57" t="str">
        <f>VLOOKUP(A167,'00-Datum'!A:C,3,FALSE)</f>
        <v>Offices &amp; Mall</v>
      </c>
      <c r="F167" s="57" t="str">
        <f>VLOOKUP(A167,'00-Datum'!A:D,4,FALSE)</f>
        <v>Civil Works</v>
      </c>
      <c r="G167" s="57" t="str">
        <f>VLOOKUP(A167,'00-Datum'!A:E,5,FALSE)</f>
        <v>Kemet</v>
      </c>
      <c r="H167" s="248" t="str">
        <f>VLOOKUP(A167,'00-Datum'!A:F,6,FALSE)</f>
        <v>Eng Hany Yassin</v>
      </c>
      <c r="I167" s="248" t="str">
        <f>VLOOKUP(A167,'00-Datum'!A:G,7,FALSE)</f>
        <v>Eng. Mohamed Ashry</v>
      </c>
      <c r="J167" s="248" t="str">
        <f>VLOOKUP(A167,'00-Datum'!A:H,8,FALSE)</f>
        <v>New Capital</v>
      </c>
      <c r="K167" s="248" t="str">
        <f>VLOOKUP(A167,'00-Datum'!A:I,9,FALSE)</f>
        <v>S</v>
      </c>
      <c r="L167" s="248" t="str">
        <f>VLOOKUP(A167,'00-Datum'!A:J,10,FALSE)</f>
        <v>Private</v>
      </c>
      <c r="M167" s="79"/>
      <c r="N167" s="371"/>
      <c r="O167" s="372">
        <v>21460</v>
      </c>
      <c r="P167" s="263" t="s">
        <v>196</v>
      </c>
      <c r="Q167" s="56">
        <v>71052428.569999993</v>
      </c>
      <c r="R167" s="56">
        <v>71052428.569999993</v>
      </c>
      <c r="S167" s="56">
        <v>66078758.570099995</v>
      </c>
      <c r="T167" s="345">
        <f t="shared" si="63"/>
        <v>6.9999999999999979E-2</v>
      </c>
      <c r="U167" s="360">
        <f>_xlfn.MINIFS('Cash In-Month'!I:I,'Cash In-Month'!A:A,'02-Metrics'!A167)</f>
        <v>0</v>
      </c>
      <c r="V167" s="263">
        <f t="shared" si="64"/>
        <v>3310.9239780987882</v>
      </c>
      <c r="W167" s="56">
        <f t="shared" si="78"/>
        <v>0</v>
      </c>
      <c r="X167" s="56">
        <f t="shared" si="74"/>
        <v>3079.1592996318732</v>
      </c>
      <c r="Y167" s="102">
        <f t="shared" si="75"/>
        <v>0</v>
      </c>
      <c r="Z167" s="263">
        <f t="shared" si="65"/>
        <v>211.56063757819732</v>
      </c>
      <c r="AA167" s="56">
        <f t="shared" si="66"/>
        <v>0</v>
      </c>
      <c r="AB167" s="56">
        <f t="shared" si="76"/>
        <v>196.75139294772353</v>
      </c>
      <c r="AC167" s="56">
        <f t="shared" si="77"/>
        <v>0</v>
      </c>
      <c r="AD167" s="80">
        <v>15.65</v>
      </c>
      <c r="AE167" s="315"/>
      <c r="AF167" s="161"/>
      <c r="AG167" s="102"/>
      <c r="AH167" s="99"/>
      <c r="AI167" s="100"/>
    </row>
    <row r="168" spans="1:35" s="5" customFormat="1" ht="16.5" customHeight="1" thickBot="1">
      <c r="A168" s="82" t="s">
        <v>1204</v>
      </c>
      <c r="B168" s="628">
        <f>B170</f>
        <v>41536</v>
      </c>
      <c r="C168" s="41">
        <f t="shared" ref="C168:H168" si="79">C170</f>
        <v>42265</v>
      </c>
      <c r="D168" s="41" t="str">
        <f t="shared" si="79"/>
        <v>Commercial</v>
      </c>
      <c r="E168" s="41" t="str">
        <f t="shared" si="79"/>
        <v>Offices &amp; Mall</v>
      </c>
      <c r="F168" s="41" t="str">
        <f>F170</f>
        <v>Turn Key</v>
      </c>
      <c r="G168" s="41" t="str">
        <f t="shared" si="79"/>
        <v>Cairo Company for Housing &amp; Development (CCHD)</v>
      </c>
      <c r="H168" s="249" t="str">
        <f t="shared" si="79"/>
        <v>Eng Raed</v>
      </c>
      <c r="I168" s="249" t="str">
        <f>I170</f>
        <v>Eng. Omar Sobhy</v>
      </c>
      <c r="J168" s="249" t="str">
        <f>J170</f>
        <v>5th settelment</v>
      </c>
      <c r="K168" s="249" t="str">
        <f>K170</f>
        <v>S</v>
      </c>
      <c r="L168" s="249" t="str">
        <f>L170</f>
        <v>Private</v>
      </c>
      <c r="M168" s="43" t="s">
        <v>114</v>
      </c>
      <c r="N168" s="374">
        <f>25*3</f>
        <v>75</v>
      </c>
      <c r="O168" s="375">
        <v>69132.17</v>
      </c>
      <c r="P168" s="335" t="s">
        <v>70</v>
      </c>
      <c r="Q168" s="119">
        <f>39865635.16+42189595.59</f>
        <v>82055230.75</v>
      </c>
      <c r="R168" s="119">
        <f>R170*Q168/Q170</f>
        <v>81349214.590052053</v>
      </c>
      <c r="S168" s="119">
        <f>S170*R168/R170</f>
        <v>72488400.819493547</v>
      </c>
      <c r="T168" s="346">
        <f t="shared" si="63"/>
        <v>0.1089231631210127</v>
      </c>
      <c r="U168" s="346">
        <v>0</v>
      </c>
      <c r="V168" s="264">
        <f t="shared" si="64"/>
        <v>1176.7201085985303</v>
      </c>
      <c r="W168" s="119">
        <f t="shared" si="78"/>
        <v>1084656.1945340275</v>
      </c>
      <c r="X168" s="119">
        <f t="shared" si="74"/>
        <v>1048.5480322618769</v>
      </c>
      <c r="Y168" s="265">
        <f t="shared" si="75"/>
        <v>966512.01092658064</v>
      </c>
      <c r="Z168" s="264">
        <f t="shared" si="65"/>
        <v>173.81390082696166</v>
      </c>
      <c r="AA168" s="119">
        <f t="shared" si="66"/>
        <v>160215.09520443538</v>
      </c>
      <c r="AB168" s="119">
        <f t="shared" si="76"/>
        <v>154.88154095448698</v>
      </c>
      <c r="AC168" s="119">
        <f t="shared" si="77"/>
        <v>142763.96025503406</v>
      </c>
      <c r="AD168" s="111">
        <f>AD170</f>
        <v>6.77</v>
      </c>
      <c r="AE168" s="322"/>
      <c r="AF168" s="245"/>
      <c r="AG168" s="119">
        <v>17442.21</v>
      </c>
      <c r="AH168" s="42"/>
      <c r="AI168" s="175"/>
    </row>
    <row r="169" spans="1:35" s="5" customFormat="1" ht="16.5" customHeight="1" thickBot="1">
      <c r="A169" s="422" t="s">
        <v>1205</v>
      </c>
      <c r="B169" s="628">
        <f>B170</f>
        <v>41536</v>
      </c>
      <c r="C169" s="45">
        <f t="shared" ref="C169:L169" si="80">C170</f>
        <v>42265</v>
      </c>
      <c r="D169" s="45" t="str">
        <f t="shared" si="80"/>
        <v>Commercial</v>
      </c>
      <c r="E169" s="45" t="str">
        <f t="shared" si="80"/>
        <v>Offices &amp; Mall</v>
      </c>
      <c r="F169" s="45" t="str">
        <f>F170</f>
        <v>Turn Key</v>
      </c>
      <c r="G169" s="45" t="str">
        <f t="shared" si="80"/>
        <v>Cairo Company for Housing &amp; Development (CCHD)</v>
      </c>
      <c r="H169" s="250" t="str">
        <f t="shared" si="80"/>
        <v>Eng Raed</v>
      </c>
      <c r="I169" s="250" t="str">
        <f t="shared" si="80"/>
        <v>Eng. Omar Sobhy</v>
      </c>
      <c r="J169" s="250" t="str">
        <f t="shared" si="80"/>
        <v>5th settelment</v>
      </c>
      <c r="K169" s="250" t="str">
        <f t="shared" si="80"/>
        <v>S</v>
      </c>
      <c r="L169" s="250" t="str">
        <f t="shared" si="80"/>
        <v>Private</v>
      </c>
      <c r="M169" s="47" t="s">
        <v>114</v>
      </c>
      <c r="N169" s="376">
        <f>25*3</f>
        <v>75</v>
      </c>
      <c r="O169" s="380">
        <v>69132.17</v>
      </c>
      <c r="P169" s="336" t="s">
        <v>71</v>
      </c>
      <c r="Q169" s="267">
        <v>64214220.380000003</v>
      </c>
      <c r="R169" s="267">
        <f>R170*Q169/Q170</f>
        <v>63661711.089947961</v>
      </c>
      <c r="S169" s="267">
        <f>S170*R169/R170</f>
        <v>56727476.148334771</v>
      </c>
      <c r="T169" s="347">
        <f t="shared" si="63"/>
        <v>0.10892316312101277</v>
      </c>
      <c r="U169" s="347">
        <v>0</v>
      </c>
      <c r="V169" s="266">
        <f t="shared" si="64"/>
        <v>920.86956173873841</v>
      </c>
      <c r="W169" s="267">
        <f t="shared" si="78"/>
        <v>848822.81453263946</v>
      </c>
      <c r="X169" s="267">
        <f t="shared" si="74"/>
        <v>820.56553625229435</v>
      </c>
      <c r="Y169" s="268">
        <f t="shared" si="75"/>
        <v>756366.34864446358</v>
      </c>
      <c r="Z169" s="266">
        <f t="shared" si="65"/>
        <v>136.02209183733211</v>
      </c>
      <c r="AA169" s="267">
        <f t="shared" si="66"/>
        <v>125380.03168872076</v>
      </c>
      <c r="AB169" s="267">
        <f t="shared" si="76"/>
        <v>121.20613534007303</v>
      </c>
      <c r="AC169" s="267">
        <f t="shared" si="77"/>
        <v>111723.24204497247</v>
      </c>
      <c r="AD169" s="324">
        <f>AD170</f>
        <v>6.77</v>
      </c>
      <c r="AE169" s="323"/>
      <c r="AF169" s="246"/>
      <c r="AG169" s="133">
        <v>17442.21</v>
      </c>
      <c r="AH169" s="46"/>
      <c r="AI169" s="176"/>
    </row>
    <row r="170" spans="1:35" s="5" customFormat="1" ht="16.5" customHeight="1" thickBot="1">
      <c r="A170" s="428" t="s">
        <v>1206</v>
      </c>
      <c r="B170" s="628">
        <f>VLOOKUP(A170,'03-Time'!A:D,2,FALSE)</f>
        <v>41536</v>
      </c>
      <c r="C170" s="124">
        <f>VLOOKUP('02-Metrics'!A170,'03-Time'!A:D,4,FALSE)</f>
        <v>42265</v>
      </c>
      <c r="D170" s="124" t="str">
        <f>VLOOKUP(A170,'00-Datum'!A:B,2,FALSE)</f>
        <v>Commercial</v>
      </c>
      <c r="E170" s="124" t="str">
        <f>VLOOKUP(A170,'00-Datum'!A:C,3,FALSE)</f>
        <v>Offices &amp; Mall</v>
      </c>
      <c r="F170" s="124" t="str">
        <f>VLOOKUP(A170,'00-Datum'!A:D,4,FALSE)</f>
        <v>Turn Key</v>
      </c>
      <c r="G170" s="124" t="str">
        <f>VLOOKUP(A170,'00-Datum'!A:E,5,FALSE)</f>
        <v>Cairo Company for Housing &amp; Development (CCHD)</v>
      </c>
      <c r="H170" s="251" t="str">
        <f>VLOOKUP(A170,'00-Datum'!A:F,6,FALSE)</f>
        <v>Eng Raed</v>
      </c>
      <c r="I170" s="251" t="str">
        <f>VLOOKUP(A170,'00-Datum'!A:G,7,FALSE)</f>
        <v>Eng. Omar Sobhy</v>
      </c>
      <c r="J170" s="251" t="str">
        <f>VLOOKUP(A170,'00-Datum'!A:H,8,FALSE)</f>
        <v>5th settelment</v>
      </c>
      <c r="K170" s="251" t="str">
        <f>VLOOKUP(A170,'00-Datum'!A:I,9,FALSE)</f>
        <v>S</v>
      </c>
      <c r="L170" s="251" t="str">
        <f>VLOOKUP(A170,'00-Datum'!A:J,10,FALSE)</f>
        <v>Private</v>
      </c>
      <c r="M170" s="124" t="str">
        <f>M169</f>
        <v>No of Shops</v>
      </c>
      <c r="N170" s="377">
        <f>N169</f>
        <v>75</v>
      </c>
      <c r="O170" s="377">
        <v>69132.17</v>
      </c>
      <c r="P170" s="337" t="s">
        <v>217</v>
      </c>
      <c r="Q170" s="270">
        <f>SUM(Q168:Q169)</f>
        <v>146269451.13</v>
      </c>
      <c r="R170" s="270">
        <v>145010925.68000001</v>
      </c>
      <c r="S170" s="270">
        <v>129215876.96782832</v>
      </c>
      <c r="T170" s="360">
        <f t="shared" si="63"/>
        <v>0.10892316312101269</v>
      </c>
      <c r="U170" s="360">
        <f>_xlfn.MINIFS('Cash In-Month'!I:I,'Cash In-Month'!A:A,'02-Metrics'!A170)</f>
        <v>-4.5036936535470556E-2</v>
      </c>
      <c r="V170" s="269">
        <f t="shared" si="64"/>
        <v>2097.5896703372687</v>
      </c>
      <c r="W170" s="270">
        <f t="shared" si="78"/>
        <v>1933479.0090666667</v>
      </c>
      <c r="X170" s="270">
        <f t="shared" si="74"/>
        <v>1869.113568514171</v>
      </c>
      <c r="Y170" s="271">
        <f t="shared" si="75"/>
        <v>1722878.3595710443</v>
      </c>
      <c r="Z170" s="269">
        <f t="shared" si="65"/>
        <v>309.83599266429377</v>
      </c>
      <c r="AA170" s="270">
        <f t="shared" si="66"/>
        <v>285595.12689315609</v>
      </c>
      <c r="AB170" s="270">
        <f t="shared" si="76"/>
        <v>276.08767629455997</v>
      </c>
      <c r="AC170" s="270">
        <f t="shared" si="77"/>
        <v>254487.20230000655</v>
      </c>
      <c r="AD170" s="325">
        <v>6.77</v>
      </c>
      <c r="AE170" s="307"/>
      <c r="AF170" s="39"/>
      <c r="AG170" s="127"/>
      <c r="AH170" s="124">
        <f>AH169</f>
        <v>0</v>
      </c>
      <c r="AI170" s="177" t="e">
        <f>#REF!</f>
        <v>#REF!</v>
      </c>
    </row>
    <row r="171" spans="1:35" s="5" customFormat="1" ht="16.5" customHeight="1" thickBot="1">
      <c r="A171" s="428" t="s">
        <v>1207</v>
      </c>
      <c r="B171" s="628">
        <f>VLOOKUP(A171,'03-Time'!A:D,2,FALSE)</f>
        <v>41122</v>
      </c>
      <c r="C171" s="481">
        <f>VLOOKUP('02-Metrics'!A171,'03-Time'!A:D,4,FALSE)</f>
        <v>41791</v>
      </c>
      <c r="D171" s="57" t="str">
        <f>VLOOKUP(A171,'00-Datum'!A:B,2,FALSE)</f>
        <v>Infrastructure</v>
      </c>
      <c r="E171" s="57" t="str">
        <f>VLOOKUP(A171,'00-Datum'!A:C,3,FALSE)</f>
        <v>Bridges &amp; Tunnels</v>
      </c>
      <c r="F171" s="57" t="str">
        <f>VLOOKUP(A171,'00-Datum'!A:D,4,FALSE)</f>
        <v>Civil Works</v>
      </c>
      <c r="G171" s="57" t="str">
        <f>VLOOKUP(A171,'00-Datum'!A:E,5,FALSE)</f>
        <v>EMAAR</v>
      </c>
      <c r="H171" s="248" t="str">
        <f>VLOOKUP(A171,'00-Datum'!A:F,6,FALSE)</f>
        <v>Eng Waleed Tag</v>
      </c>
      <c r="I171" s="248" t="str">
        <f>VLOOKUP(A171,'00-Datum'!A:G,7,FALSE)</f>
        <v>Eng Mahmoud Mahlab</v>
      </c>
      <c r="J171" s="248" t="str">
        <f>VLOOKUP(A171,'00-Datum'!A:H,8,FALSE)</f>
        <v>North Coast</v>
      </c>
      <c r="K171" s="248" t="str">
        <f>VLOOKUP(A171,'00-Datum'!A:I,9,FALSE)</f>
        <v>D</v>
      </c>
      <c r="L171" s="248" t="str">
        <f>VLOOKUP(A171,'00-Datum'!A:J,10,FALSE)</f>
        <v>Private</v>
      </c>
      <c r="M171" s="79"/>
      <c r="N171" s="142"/>
      <c r="O171" s="101"/>
      <c r="P171" s="263" t="s">
        <v>196</v>
      </c>
      <c r="Q171" s="56">
        <v>27187290</v>
      </c>
      <c r="R171" s="56">
        <v>26193836.68</v>
      </c>
      <c r="S171" s="56">
        <v>27330602.397517703</v>
      </c>
      <c r="T171" s="345">
        <f t="shared" si="63"/>
        <v>-4.3398213534165772E-2</v>
      </c>
      <c r="U171" s="360">
        <f>_xlfn.MINIFS('Cash In-Month'!I:I,'Cash In-Month'!A:A,'02-Metrics'!A171)</f>
        <v>-4.5506506532894821E-2</v>
      </c>
      <c r="V171" s="263">
        <f t="shared" si="64"/>
        <v>0</v>
      </c>
      <c r="W171" s="56">
        <f t="shared" si="78"/>
        <v>0</v>
      </c>
      <c r="X171" s="56">
        <f t="shared" si="74"/>
        <v>0</v>
      </c>
      <c r="Y171" s="102">
        <f t="shared" si="75"/>
        <v>0</v>
      </c>
      <c r="Z171" s="263">
        <f t="shared" si="65"/>
        <v>0</v>
      </c>
      <c r="AA171" s="56">
        <f t="shared" si="66"/>
        <v>0</v>
      </c>
      <c r="AB171" s="56">
        <f t="shared" si="76"/>
        <v>0</v>
      </c>
      <c r="AC171" s="56">
        <f t="shared" si="77"/>
        <v>0</v>
      </c>
      <c r="AD171" s="55">
        <v>6.09</v>
      </c>
      <c r="AE171" s="315"/>
      <c r="AF171" s="161"/>
      <c r="AG171" s="102"/>
      <c r="AH171" s="99"/>
      <c r="AI171" s="100"/>
    </row>
    <row r="172" spans="1:35" s="5" customFormat="1" ht="16.5" customHeight="1" thickBot="1">
      <c r="A172" s="428" t="s">
        <v>1266</v>
      </c>
      <c r="B172" s="628">
        <f>VLOOKUP(A172,'03-Time'!A:D,2,FALSE)</f>
        <v>41352</v>
      </c>
      <c r="C172" s="57">
        <f>VLOOKUP('02-Metrics'!A172,'03-Time'!A:D,4,FALSE)</f>
        <v>42022</v>
      </c>
      <c r="D172" s="57" t="str">
        <f>VLOOKUP(A172,'00-Datum'!A:B,2,FALSE)</f>
        <v>Commercial</v>
      </c>
      <c r="E172" s="57" t="str">
        <f>VLOOKUP(A172,'00-Datum'!A:C,3,FALSE)</f>
        <v>Offices &amp; Mall</v>
      </c>
      <c r="F172" s="57" t="str">
        <f>VLOOKUP(A172,'00-Datum'!A:D,4,FALSE)</f>
        <v>Turn Key</v>
      </c>
      <c r="G172" s="57" t="str">
        <f>VLOOKUP(A172,'00-Datum'!A:E,5,FALSE)</f>
        <v>EMAAR</v>
      </c>
      <c r="H172" s="248" t="str">
        <f>VLOOKUP(A172,'00-Datum'!A:F,6,FALSE)</f>
        <v>Eng Waleed Tag</v>
      </c>
      <c r="I172" s="248" t="str">
        <f>VLOOKUP(A172,'00-Datum'!A:G,7,FALSE)</f>
        <v>Eng Mahmoud Mahlab</v>
      </c>
      <c r="J172" s="248" t="str">
        <f>VLOOKUP(A172,'00-Datum'!A:H,8,FALSE)</f>
        <v>North Coast</v>
      </c>
      <c r="K172" s="248" t="str">
        <f>VLOOKUP(A172,'00-Datum'!A:I,9,FALSE)</f>
        <v>D</v>
      </c>
      <c r="L172" s="248" t="str">
        <f>VLOOKUP(A172,'00-Datum'!A:J,10,FALSE)</f>
        <v>Private</v>
      </c>
      <c r="M172" s="79"/>
      <c r="N172" s="371"/>
      <c r="O172" s="372"/>
      <c r="P172" s="341" t="s">
        <v>196</v>
      </c>
      <c r="Q172" s="56">
        <v>5325286</v>
      </c>
      <c r="R172" s="56">
        <v>4720405.25</v>
      </c>
      <c r="S172" s="56">
        <v>5275181.8987177983</v>
      </c>
      <c r="T172" s="345">
        <f t="shared" si="63"/>
        <v>-0.11752733490790823</v>
      </c>
      <c r="U172" s="360">
        <f>_xlfn.MINIFS('Cash In-Month'!I:I,'Cash In-Month'!A:A,'02-Metrics'!A172)</f>
        <v>-0.531599631196919</v>
      </c>
      <c r="V172" s="263">
        <f t="shared" si="64"/>
        <v>0</v>
      </c>
      <c r="W172" s="56">
        <f t="shared" si="78"/>
        <v>0</v>
      </c>
      <c r="X172" s="56">
        <f t="shared" si="74"/>
        <v>0</v>
      </c>
      <c r="Y172" s="102">
        <f t="shared" si="75"/>
        <v>0</v>
      </c>
      <c r="Z172" s="263">
        <f t="shared" si="65"/>
        <v>0</v>
      </c>
      <c r="AA172" s="56">
        <f t="shared" si="66"/>
        <v>0</v>
      </c>
      <c r="AB172" s="56">
        <f t="shared" si="76"/>
        <v>0</v>
      </c>
      <c r="AC172" s="56">
        <f t="shared" si="77"/>
        <v>0</v>
      </c>
      <c r="AD172" s="325">
        <v>6.77</v>
      </c>
      <c r="AE172" s="315"/>
      <c r="AF172" s="161"/>
      <c r="AG172" s="102"/>
      <c r="AH172" s="99"/>
      <c r="AI172" s="100"/>
    </row>
    <row r="173" spans="1:35" s="5" customFormat="1" ht="16.5" customHeight="1" thickBot="1">
      <c r="A173" s="428" t="s">
        <v>1268</v>
      </c>
      <c r="B173" s="628">
        <f>VLOOKUP(A173,'03-Time'!A:D,2,FALSE)</f>
        <v>41126</v>
      </c>
      <c r="C173" s="481">
        <f>VLOOKUP('02-Metrics'!A173,'03-Time'!A:D,4,FALSE)</f>
        <v>42129</v>
      </c>
      <c r="D173" s="57" t="str">
        <f>VLOOKUP(A173,'00-Datum'!A:B,2,FALSE)</f>
        <v>Infrastructure</v>
      </c>
      <c r="E173" s="57" t="str">
        <f>VLOOKUP(A173,'00-Datum'!A:C,3,FALSE)</f>
        <v>L&amp;L</v>
      </c>
      <c r="F173" s="57" t="str">
        <f>VLOOKUP(A173,'00-Datum'!A:D,4,FALSE)</f>
        <v>Civil Works</v>
      </c>
      <c r="G173" s="57" t="str">
        <f>VLOOKUP(A173,'00-Datum'!A:E,5,FALSE)</f>
        <v>EMAAR</v>
      </c>
      <c r="H173" s="248" t="str">
        <f>VLOOKUP(A173,'00-Datum'!A:F,6,FALSE)</f>
        <v>Eng Hassan Youssef</v>
      </c>
      <c r="I173" s="248" t="str">
        <f>VLOOKUP(A173,'00-Datum'!A:G,7,FALSE)</f>
        <v>Eng Mahmoud Mahlab</v>
      </c>
      <c r="J173" s="248" t="str">
        <f>VLOOKUP(A173,'00-Datum'!A:H,8,FALSE)</f>
        <v>Cairo</v>
      </c>
      <c r="K173" s="248" t="str">
        <f>VLOOKUP(A173,'00-Datum'!A:I,9,FALSE)</f>
        <v>D</v>
      </c>
      <c r="L173" s="248" t="str">
        <f>VLOOKUP(A173,'00-Datum'!A:J,10,FALSE)</f>
        <v>Private</v>
      </c>
      <c r="M173" s="79"/>
      <c r="N173" s="142"/>
      <c r="O173" s="101"/>
      <c r="P173" s="263" t="s">
        <v>196</v>
      </c>
      <c r="Q173" s="56">
        <v>5983238.6399999997</v>
      </c>
      <c r="R173" s="56">
        <v>17421145.800000001</v>
      </c>
      <c r="S173" s="56">
        <v>21051883.514743593</v>
      </c>
      <c r="T173" s="345">
        <f t="shared" si="63"/>
        <v>-0.20840981164072409</v>
      </c>
      <c r="U173" s="360">
        <f>_xlfn.MINIFS('Cash In-Month'!I:I,'Cash In-Month'!A:A,'02-Metrics'!A173)</f>
        <v>-9.1800566872013697E-2</v>
      </c>
      <c r="V173" s="263">
        <f t="shared" si="64"/>
        <v>0</v>
      </c>
      <c r="W173" s="56">
        <f t="shared" si="78"/>
        <v>0</v>
      </c>
      <c r="X173" s="56">
        <f t="shared" ref="X173:X188" si="81">IFERROR((S173/O173),0)</f>
        <v>0</v>
      </c>
      <c r="Y173" s="102">
        <f t="shared" ref="Y173:Y188" si="82">IFERROR((S173/N173),0)</f>
        <v>0</v>
      </c>
      <c r="Z173" s="263">
        <f t="shared" si="65"/>
        <v>0</v>
      </c>
      <c r="AA173" s="56">
        <f t="shared" si="66"/>
        <v>0</v>
      </c>
      <c r="AB173" s="56">
        <f t="shared" ref="AB173:AB188" si="83">IFERROR((X173/AD173),0)</f>
        <v>0</v>
      </c>
      <c r="AC173" s="56">
        <f t="shared" ref="AC173:AC188" si="84">IFERROR((Y173/AD173),0)</f>
        <v>0</v>
      </c>
      <c r="AD173" s="55">
        <v>6.09</v>
      </c>
      <c r="AE173" s="315"/>
      <c r="AF173" s="161"/>
      <c r="AG173" s="102"/>
      <c r="AH173" s="99"/>
      <c r="AI173" s="100"/>
    </row>
    <row r="174" spans="1:35" s="5" customFormat="1" ht="16.5" customHeight="1" thickBot="1">
      <c r="A174" s="428" t="s">
        <v>1212</v>
      </c>
      <c r="B174" s="628">
        <f>VLOOKUP(A174,'03-Time'!A:D,2,FALSE)</f>
        <v>43463</v>
      </c>
      <c r="C174" s="57">
        <f>VLOOKUP('02-Metrics'!A174,'03-Time'!A:D,4,FALSE)</f>
        <v>43553</v>
      </c>
      <c r="D174" s="57" t="str">
        <f>VLOOKUP(A174,'00-Datum'!A:B,2,FALSE)</f>
        <v>Infrastructure</v>
      </c>
      <c r="E174" s="57" t="str">
        <f>VLOOKUP(A174,'00-Datum'!A:C,3,FALSE)</f>
        <v>Bridges &amp; Tunnels</v>
      </c>
      <c r="F174" s="57" t="str">
        <f>VLOOKUP(A174,'00-Datum'!A:D,4,FALSE)</f>
        <v>Civil Works</v>
      </c>
      <c r="G174" s="57" t="str">
        <f>VLOOKUP(A174,'00-Datum'!A:E,5,FALSE)</f>
        <v>Army Forces</v>
      </c>
      <c r="H174" s="248" t="str">
        <f>VLOOKUP(A174,'00-Datum'!A:F,6,FALSE)</f>
        <v>Eng Mohamed El Tahlawi</v>
      </c>
      <c r="I174" s="248" t="str">
        <f>VLOOKUP(A174,'00-Datum'!A:G,7,FALSE)</f>
        <v>Eng. Tahlawi</v>
      </c>
      <c r="J174" s="248" t="str">
        <f>VLOOKUP(A174,'00-Datum'!A:H,8,FALSE)</f>
        <v>Ismailia</v>
      </c>
      <c r="K174" s="248" t="str">
        <f>VLOOKUP(A174,'00-Datum'!A:I,9,FALSE)</f>
        <v>D</v>
      </c>
      <c r="L174" s="248" t="str">
        <f>VLOOKUP(A174,'00-Datum'!A:J,10,FALSE)</f>
        <v>ARMY</v>
      </c>
      <c r="M174" s="79"/>
      <c r="N174" s="142"/>
      <c r="O174" s="101"/>
      <c r="P174" s="263" t="s">
        <v>196</v>
      </c>
      <c r="Q174" s="56">
        <v>49485210.200000003</v>
      </c>
      <c r="R174" s="56">
        <v>49485210.200000003</v>
      </c>
      <c r="S174" s="56">
        <v>39588168</v>
      </c>
      <c r="T174" s="345">
        <f t="shared" si="63"/>
        <v>0.20000000323328934</v>
      </c>
      <c r="U174" s="360">
        <f>_xlfn.MINIFS('Cash In-Month'!I:I,'Cash In-Month'!A:A,'02-Metrics'!A174)</f>
        <v>0</v>
      </c>
      <c r="V174" s="263">
        <f t="shared" si="64"/>
        <v>0</v>
      </c>
      <c r="W174" s="56">
        <f t="shared" si="78"/>
        <v>0</v>
      </c>
      <c r="X174" s="56">
        <f t="shared" si="81"/>
        <v>0</v>
      </c>
      <c r="Y174" s="102">
        <f t="shared" si="82"/>
        <v>0</v>
      </c>
      <c r="Z174" s="263">
        <f t="shared" si="65"/>
        <v>0</v>
      </c>
      <c r="AA174" s="56">
        <f t="shared" si="66"/>
        <v>0</v>
      </c>
      <c r="AB174" s="56">
        <f t="shared" si="83"/>
        <v>0</v>
      </c>
      <c r="AC174" s="56">
        <f t="shared" si="84"/>
        <v>0</v>
      </c>
      <c r="AD174" s="80">
        <v>16.04</v>
      </c>
      <c r="AE174" s="315"/>
      <c r="AF174" s="161"/>
      <c r="AG174" s="102"/>
      <c r="AH174" s="99" t="s">
        <v>41</v>
      </c>
      <c r="AI174" s="100"/>
    </row>
    <row r="175" spans="1:35" s="5" customFormat="1" ht="16.5" customHeight="1" thickBot="1">
      <c r="A175" s="428" t="s">
        <v>1213</v>
      </c>
      <c r="B175" s="628">
        <f>VLOOKUP(A175,'03-Time'!A:D,2,FALSE)</f>
        <v>41850</v>
      </c>
      <c r="C175" s="57">
        <f>VLOOKUP('02-Metrics'!A175,'03-Time'!A:D,4,FALSE)</f>
        <v>42003</v>
      </c>
      <c r="D175" s="57" t="str">
        <f>VLOOKUP(A175,'00-Datum'!A:B,2,FALSE)</f>
        <v>Infrastructure</v>
      </c>
      <c r="E175" s="57" t="str">
        <f>VLOOKUP(A175,'00-Datum'!A:C,3,FALSE)</f>
        <v>Bridges &amp; Tunnels</v>
      </c>
      <c r="F175" s="57" t="str">
        <f>VLOOKUP(A175,'00-Datum'!A:D,4,FALSE)</f>
        <v>Civil Works</v>
      </c>
      <c r="G175" s="57" t="str">
        <f>VLOOKUP(A175,'00-Datum'!A:E,5,FALSE)</f>
        <v>Army Forces</v>
      </c>
      <c r="H175" s="248" t="str">
        <f>VLOOKUP(A175,'00-Datum'!A:F,6,FALSE)</f>
        <v>Eng Mohamed El Tahlawi</v>
      </c>
      <c r="I175" s="248" t="str">
        <f>VLOOKUP(A175,'00-Datum'!A:G,7,FALSE)</f>
        <v>Eng. Tahlawi</v>
      </c>
      <c r="J175" s="248" t="str">
        <f>VLOOKUP(A175,'00-Datum'!A:H,8,FALSE)</f>
        <v>Cairo</v>
      </c>
      <c r="K175" s="248" t="str">
        <f>VLOOKUP(A175,'00-Datum'!A:I,9,FALSE)</f>
        <v>D</v>
      </c>
      <c r="L175" s="248" t="str">
        <f>VLOOKUP(A175,'00-Datum'!A:J,10,FALSE)</f>
        <v>ARMY</v>
      </c>
      <c r="M175" s="79"/>
      <c r="N175" s="142"/>
      <c r="O175" s="101">
        <v>735</v>
      </c>
      <c r="P175" s="263" t="s">
        <v>196</v>
      </c>
      <c r="Q175" s="56">
        <v>9000000</v>
      </c>
      <c r="R175" s="56">
        <v>9000000</v>
      </c>
      <c r="S175" s="56">
        <f>Q175/1.25</f>
        <v>7200000</v>
      </c>
      <c r="T175" s="345">
        <f t="shared" si="63"/>
        <v>0.2</v>
      </c>
      <c r="U175" s="360">
        <f>_xlfn.MINIFS('Cash In-Month'!I:I,'Cash In-Month'!A:A,'02-Metrics'!A175)</f>
        <v>0</v>
      </c>
      <c r="V175" s="263">
        <f t="shared" si="64"/>
        <v>12244.897959183674</v>
      </c>
      <c r="W175" s="56">
        <f t="shared" si="78"/>
        <v>0</v>
      </c>
      <c r="X175" s="56">
        <f t="shared" si="81"/>
        <v>9795.9183673469379</v>
      </c>
      <c r="Y175" s="102">
        <f t="shared" si="82"/>
        <v>0</v>
      </c>
      <c r="Z175" s="263">
        <f t="shared" si="65"/>
        <v>1712.5731411445697</v>
      </c>
      <c r="AA175" s="56">
        <f t="shared" si="66"/>
        <v>0</v>
      </c>
      <c r="AB175" s="56">
        <f t="shared" si="83"/>
        <v>1370.0585129156557</v>
      </c>
      <c r="AC175" s="56">
        <f t="shared" si="84"/>
        <v>0</v>
      </c>
      <c r="AD175" s="103">
        <v>7.15</v>
      </c>
      <c r="AE175" s="315">
        <v>35</v>
      </c>
      <c r="AF175" s="161">
        <v>21</v>
      </c>
      <c r="AG175" s="102"/>
      <c r="AH175" s="99" t="s">
        <v>24</v>
      </c>
      <c r="AI175" s="100" t="s">
        <v>101</v>
      </c>
    </row>
    <row r="176" spans="1:35" s="5" customFormat="1" ht="16.5" customHeight="1" thickBot="1">
      <c r="A176" s="428" t="s">
        <v>1214</v>
      </c>
      <c r="B176" s="628">
        <f>VLOOKUP(A176,'03-Time'!A:D,2,FALSE)</f>
        <v>40296</v>
      </c>
      <c r="C176" s="57">
        <f>VLOOKUP('02-Metrics'!A176,'03-Time'!A:D,4,FALSE)</f>
        <v>41757</v>
      </c>
      <c r="D176" s="57" t="str">
        <f>VLOOKUP(A176,'00-Datum'!A:B,2,FALSE)</f>
        <v>Commercial</v>
      </c>
      <c r="E176" s="57" t="str">
        <f>VLOOKUP(A176,'00-Datum'!A:C,3,FALSE)</f>
        <v>Offices &amp; Mall</v>
      </c>
      <c r="F176" s="57" t="str">
        <f>VLOOKUP(A176,'00-Datum'!A:D,4,FALSE)</f>
        <v>Turn Key</v>
      </c>
      <c r="G176" s="57" t="str">
        <f>VLOOKUP(A176,'00-Datum'!A:E,5,FALSE)</f>
        <v>SODIC</v>
      </c>
      <c r="H176" s="248" t="str">
        <f>VLOOKUP(A176,'00-Datum'!A:F,6,FALSE)</f>
        <v>Eng Ashraf Abd El Satar</v>
      </c>
      <c r="I176" s="248" t="str">
        <f>VLOOKUP(A176,'00-Datum'!A:G,7,FALSE)</f>
        <v>Eng Mahmoud Mahlab</v>
      </c>
      <c r="J176" s="248" t="str">
        <f>VLOOKUP(A176,'00-Datum'!A:H,8,FALSE)</f>
        <v>6th of October</v>
      </c>
      <c r="K176" s="248" t="str">
        <f>VLOOKUP(A176,'00-Datum'!A:I,9,FALSE)</f>
        <v>D</v>
      </c>
      <c r="L176" s="248" t="str">
        <f>VLOOKUP(A176,'00-Datum'!A:J,10,FALSE)</f>
        <v>Private</v>
      </c>
      <c r="M176" s="79"/>
      <c r="N176" s="371"/>
      <c r="O176" s="372"/>
      <c r="P176" s="263" t="s">
        <v>196</v>
      </c>
      <c r="Q176" s="56">
        <v>39524132</v>
      </c>
      <c r="R176" s="56">
        <v>51072634</v>
      </c>
      <c r="S176" s="56">
        <v>55255998</v>
      </c>
      <c r="T176" s="345">
        <f t="shared" si="63"/>
        <v>-8.191008907040119E-2</v>
      </c>
      <c r="U176" s="360">
        <f>_xlfn.MINIFS('Cash In-Month'!I:I,'Cash In-Month'!A:A,'02-Metrics'!A176)</f>
        <v>0</v>
      </c>
      <c r="V176" s="263">
        <f t="shared" si="64"/>
        <v>0</v>
      </c>
      <c r="W176" s="56">
        <f t="shared" si="78"/>
        <v>0</v>
      </c>
      <c r="X176" s="56">
        <f t="shared" si="81"/>
        <v>0</v>
      </c>
      <c r="Y176" s="102">
        <f t="shared" si="82"/>
        <v>0</v>
      </c>
      <c r="Z176" s="263">
        <f t="shared" si="65"/>
        <v>0</v>
      </c>
      <c r="AA176" s="56">
        <f t="shared" si="66"/>
        <v>0</v>
      </c>
      <c r="AB176" s="56">
        <f t="shared" si="83"/>
        <v>0</v>
      </c>
      <c r="AC176" s="56">
        <f t="shared" si="84"/>
        <v>0</v>
      </c>
      <c r="AD176" s="80">
        <v>5.36</v>
      </c>
      <c r="AE176" s="315"/>
      <c r="AF176" s="161"/>
      <c r="AG176" s="102"/>
      <c r="AH176" s="99"/>
      <c r="AI176" s="100"/>
    </row>
    <row r="177" spans="1:35" s="5" customFormat="1" ht="16.5" customHeight="1" thickBot="1">
      <c r="A177" s="428" t="s">
        <v>1269</v>
      </c>
      <c r="B177" s="628">
        <f>VLOOKUP(A177,'03-Time'!A:D,2,FALSE)</f>
        <v>40751</v>
      </c>
      <c r="C177" s="481">
        <f>VLOOKUP('02-Metrics'!A177,'03-Time'!A:D,4,FALSE)</f>
        <v>41634</v>
      </c>
      <c r="D177" s="57" t="str">
        <f>VLOOKUP(A177,'00-Datum'!A:B,2,FALSE)</f>
        <v>Infrastructure</v>
      </c>
      <c r="E177" s="57" t="str">
        <f>VLOOKUP(A177,'00-Datum'!A:C,3,FALSE)</f>
        <v>Tank</v>
      </c>
      <c r="F177" s="57" t="str">
        <f>VLOOKUP(A177,'00-Datum'!A:D,4,FALSE)</f>
        <v>Civil Works</v>
      </c>
      <c r="G177" s="57" t="str">
        <f>VLOOKUP(A177,'00-Datum'!A:E,5,FALSE)</f>
        <v>EMAAR</v>
      </c>
      <c r="H177" s="248" t="str">
        <f>VLOOKUP(A177,'00-Datum'!A:F,6,FALSE)</f>
        <v>Eng Mohamed Abd El Raouf</v>
      </c>
      <c r="I177" s="248" t="str">
        <f>VLOOKUP(A177,'00-Datum'!A:G,7,FALSE)</f>
        <v>Eng Mahmoud Mahlab</v>
      </c>
      <c r="J177" s="248" t="str">
        <f>VLOOKUP(A177,'00-Datum'!A:H,8,FALSE)</f>
        <v>Cairo</v>
      </c>
      <c r="K177" s="248" t="str">
        <f>VLOOKUP(A177,'00-Datum'!A:I,9,FALSE)</f>
        <v>D</v>
      </c>
      <c r="L177" s="248" t="str">
        <f>VLOOKUP(A177,'00-Datum'!A:J,10,FALSE)</f>
        <v>Private</v>
      </c>
      <c r="M177" s="79"/>
      <c r="N177" s="142"/>
      <c r="O177" s="101"/>
      <c r="P177" s="263" t="s">
        <v>196</v>
      </c>
      <c r="Q177" s="56">
        <v>56114398</v>
      </c>
      <c r="R177" s="56">
        <v>55905931</v>
      </c>
      <c r="S177" s="56">
        <v>53843629.586321697</v>
      </c>
      <c r="T177" s="345">
        <f t="shared" si="63"/>
        <v>3.6888776857652246E-2</v>
      </c>
      <c r="U177" s="360">
        <f>_xlfn.MINIFS('Cash In-Month'!I:I,'Cash In-Month'!A:A,'02-Metrics'!A177)</f>
        <v>-5.7098914961276649E-2</v>
      </c>
      <c r="V177" s="263">
        <f t="shared" si="64"/>
        <v>0</v>
      </c>
      <c r="W177" s="56">
        <f t="shared" si="78"/>
        <v>0</v>
      </c>
      <c r="X177" s="56">
        <f t="shared" si="81"/>
        <v>0</v>
      </c>
      <c r="Y177" s="102">
        <f t="shared" si="82"/>
        <v>0</v>
      </c>
      <c r="Z177" s="263">
        <f t="shared" si="65"/>
        <v>0</v>
      </c>
      <c r="AA177" s="56">
        <f t="shared" si="66"/>
        <v>0</v>
      </c>
      <c r="AB177" s="56">
        <f t="shared" si="83"/>
        <v>0</v>
      </c>
      <c r="AC177" s="56">
        <f t="shared" si="84"/>
        <v>0</v>
      </c>
      <c r="AD177" s="80">
        <v>5.66</v>
      </c>
      <c r="AE177" s="315"/>
      <c r="AF177" s="161"/>
      <c r="AG177" s="102"/>
      <c r="AH177" s="99"/>
      <c r="AI177" s="100"/>
    </row>
    <row r="178" spans="1:35" s="5" customFormat="1" ht="16.5" customHeight="1" thickBot="1">
      <c r="A178" s="428" t="s">
        <v>1217</v>
      </c>
      <c r="B178" s="628">
        <f>VLOOKUP(A178,'03-Time'!A:D,2,FALSE)</f>
        <v>41275</v>
      </c>
      <c r="C178" s="57">
        <f>VLOOKUP('02-Metrics'!A178,'03-Time'!A:D,4,FALSE)</f>
        <v>42369</v>
      </c>
      <c r="D178" s="57" t="str">
        <f>VLOOKUP(A178,'00-Datum'!A:B,2,FALSE)</f>
        <v>Commercial</v>
      </c>
      <c r="E178" s="57" t="str">
        <f>VLOOKUP(A178,'00-Datum'!A:C,3,FALSE)</f>
        <v>Offices &amp; Mall</v>
      </c>
      <c r="F178" s="57" t="str">
        <f>VLOOKUP(A178,'00-Datum'!A:D,4,FALSE)</f>
        <v>Turn Key</v>
      </c>
      <c r="G178" s="57" t="str">
        <f>VLOOKUP(A178,'00-Datum'!A:E,5,FALSE)</f>
        <v>SODIC</v>
      </c>
      <c r="H178" s="248" t="str">
        <f>VLOOKUP(A178,'00-Datum'!A:F,6,FALSE)</f>
        <v>Eng Ashraf Abd El Satar</v>
      </c>
      <c r="I178" s="248" t="str">
        <f>VLOOKUP(A178,'00-Datum'!A:G,7,FALSE)</f>
        <v>Eng Mahmoud Mahlab</v>
      </c>
      <c r="J178" s="248" t="str">
        <f>VLOOKUP(A178,'00-Datum'!A:H,8,FALSE)</f>
        <v>6th of October</v>
      </c>
      <c r="K178" s="248" t="str">
        <f>VLOOKUP(A178,'00-Datum'!A:I,9,FALSE)</f>
        <v>D</v>
      </c>
      <c r="L178" s="248" t="str">
        <f>VLOOKUP(A178,'00-Datum'!A:J,10,FALSE)</f>
        <v>Private</v>
      </c>
      <c r="M178" s="79"/>
      <c r="N178" s="371"/>
      <c r="O178" s="372"/>
      <c r="P178" s="263" t="s">
        <v>196</v>
      </c>
      <c r="Q178" s="56">
        <v>28850000</v>
      </c>
      <c r="R178" s="56">
        <v>54160920.409999996</v>
      </c>
      <c r="S178" s="56">
        <v>56137642.32</v>
      </c>
      <c r="T178" s="345">
        <f t="shared" si="63"/>
        <v>-3.6497199365080064E-2</v>
      </c>
      <c r="U178" s="360">
        <f>_xlfn.MINIFS('Cash In-Month'!I:I,'Cash In-Month'!A:A,'02-Metrics'!A178)</f>
        <v>1.8740922833589638E-2</v>
      </c>
      <c r="V178" s="263">
        <f t="shared" si="64"/>
        <v>0</v>
      </c>
      <c r="W178" s="56">
        <f t="shared" si="78"/>
        <v>0</v>
      </c>
      <c r="X178" s="56">
        <f t="shared" si="81"/>
        <v>0</v>
      </c>
      <c r="Y178" s="102">
        <f t="shared" si="82"/>
        <v>0</v>
      </c>
      <c r="Z178" s="263">
        <f t="shared" si="65"/>
        <v>0</v>
      </c>
      <c r="AA178" s="56">
        <f t="shared" si="66"/>
        <v>0</v>
      </c>
      <c r="AB178" s="56">
        <f t="shared" si="83"/>
        <v>0</v>
      </c>
      <c r="AC178" s="56">
        <f t="shared" si="84"/>
        <v>0</v>
      </c>
      <c r="AD178" s="325">
        <v>6.77</v>
      </c>
      <c r="AE178" s="315"/>
      <c r="AF178" s="161"/>
      <c r="AG178" s="102"/>
      <c r="AH178" s="99" t="s">
        <v>27</v>
      </c>
      <c r="AI178" s="100"/>
    </row>
    <row r="179" spans="1:35" s="5" customFormat="1" ht="16.5" customHeight="1" thickBot="1">
      <c r="A179" s="428" t="s">
        <v>1218</v>
      </c>
      <c r="B179" s="628">
        <f>VLOOKUP(A179,'03-Time'!A:D,2,FALSE)</f>
        <v>41426</v>
      </c>
      <c r="C179" s="57">
        <f>VLOOKUP('02-Metrics'!A179,'03-Time'!A:D,4,FALSE)</f>
        <v>42248</v>
      </c>
      <c r="D179" s="57" t="str">
        <f>VLOOKUP(A179,'00-Datum'!A:B,2,FALSE)</f>
        <v>Infrastructure</v>
      </c>
      <c r="E179" s="57" t="str">
        <f>VLOOKUP(A179,'00-Datum'!A:C,3,FALSE)</f>
        <v>Networks</v>
      </c>
      <c r="F179" s="57" t="str">
        <f>VLOOKUP(A179,'00-Datum'!A:D,4,FALSE)</f>
        <v>Civil Works</v>
      </c>
      <c r="G179" s="57" t="str">
        <f>VLOOKUP(A179,'00-Datum'!A:E,5,FALSE)</f>
        <v>DPW</v>
      </c>
      <c r="H179" s="248" t="str">
        <f>VLOOKUP(A179,'00-Datum'!A:F,6,FALSE)</f>
        <v>Eng Karim El Far</v>
      </c>
      <c r="I179" s="248" t="str">
        <f>VLOOKUP(A179,'00-Datum'!A:G,7,FALSE)</f>
        <v>Eng. Omar Sobhy</v>
      </c>
      <c r="J179" s="248" t="str">
        <f>VLOOKUP(A179,'00-Datum'!A:H,8,FALSE)</f>
        <v>Sokhna</v>
      </c>
      <c r="K179" s="248" t="str">
        <f>VLOOKUP(A179,'00-Datum'!A:I,9,FALSE)</f>
        <v>D</v>
      </c>
      <c r="L179" s="248" t="str">
        <f>VLOOKUP(A179,'00-Datum'!A:J,10,FALSE)</f>
        <v>Private</v>
      </c>
      <c r="M179" s="79"/>
      <c r="N179" s="142"/>
      <c r="O179" s="101"/>
      <c r="P179" s="263" t="s">
        <v>196</v>
      </c>
      <c r="Q179" s="56">
        <v>34548331.289999999</v>
      </c>
      <c r="R179" s="56">
        <v>34548331.289999999</v>
      </c>
      <c r="S179" s="56">
        <v>27990071.483743723</v>
      </c>
      <c r="T179" s="345">
        <f t="shared" si="63"/>
        <v>0.18982855499462462</v>
      </c>
      <c r="U179" s="360">
        <f>_xlfn.MINIFS('Cash In-Month'!I:I,'Cash In-Month'!A:A,'02-Metrics'!A179)</f>
        <v>0</v>
      </c>
      <c r="V179" s="263">
        <f t="shared" si="64"/>
        <v>0</v>
      </c>
      <c r="W179" s="56">
        <f t="shared" si="78"/>
        <v>0</v>
      </c>
      <c r="X179" s="56">
        <f t="shared" si="81"/>
        <v>0</v>
      </c>
      <c r="Y179" s="102">
        <f t="shared" si="82"/>
        <v>0</v>
      </c>
      <c r="Z179" s="263">
        <f t="shared" si="65"/>
        <v>0</v>
      </c>
      <c r="AA179" s="56">
        <f t="shared" si="66"/>
        <v>0</v>
      </c>
      <c r="AB179" s="56">
        <f t="shared" si="83"/>
        <v>0</v>
      </c>
      <c r="AC179" s="56">
        <f t="shared" si="84"/>
        <v>0</v>
      </c>
      <c r="AD179" s="325">
        <v>6.77</v>
      </c>
      <c r="AE179" s="315"/>
      <c r="AF179" s="161"/>
      <c r="AG179" s="102"/>
      <c r="AH179" s="99" t="s">
        <v>39</v>
      </c>
      <c r="AI179" s="100"/>
    </row>
    <row r="180" spans="1:35" s="5" customFormat="1" ht="16.5" customHeight="1" thickBot="1">
      <c r="A180" s="428" t="s">
        <v>1219</v>
      </c>
      <c r="B180" s="628">
        <f>VLOOKUP(A180,'03-Time'!A:D,2,FALSE)</f>
        <v>40452</v>
      </c>
      <c r="C180" s="57">
        <f>VLOOKUP('02-Metrics'!A180,'03-Time'!A:D,4,FALSE)</f>
        <v>41274</v>
      </c>
      <c r="D180" s="57" t="str">
        <f>VLOOKUP(A180,'00-Datum'!A:B,2,FALSE)</f>
        <v>Infrastructure</v>
      </c>
      <c r="E180" s="57" t="str">
        <f>VLOOKUP(A180,'00-Datum'!A:C,3,FALSE)</f>
        <v>Bridges &amp; Tunnels</v>
      </c>
      <c r="F180" s="57" t="str">
        <f>VLOOKUP(A180,'00-Datum'!A:D,4,FALSE)</f>
        <v>Civil Works</v>
      </c>
      <c r="G180" s="57" t="str">
        <f>VLOOKUP(A180,'00-Datum'!A:E,5,FALSE)</f>
        <v>Mohamed Abd El Wahab</v>
      </c>
      <c r="H180" s="248" t="str">
        <f>VLOOKUP(A180,'00-Datum'!A:F,6,FALSE)</f>
        <v>Eng Mohamed El Saman</v>
      </c>
      <c r="I180" s="248" t="str">
        <f>VLOOKUP(A180,'00-Datum'!A:G,7,FALSE)</f>
        <v>Eng Mahmoud Mahlab</v>
      </c>
      <c r="J180" s="248" t="str">
        <f>VLOOKUP(A180,'00-Datum'!A:H,8,FALSE)</f>
        <v>Alex</v>
      </c>
      <c r="K180" s="248" t="str">
        <f>VLOOKUP(A180,'00-Datum'!A:I,9,FALSE)</f>
        <v>S</v>
      </c>
      <c r="L180" s="248" t="str">
        <f>VLOOKUP(A180,'00-Datum'!A:J,10,FALSE)</f>
        <v>Private</v>
      </c>
      <c r="M180" s="141" t="s">
        <v>193</v>
      </c>
      <c r="N180" s="142">
        <v>630</v>
      </c>
      <c r="O180" s="101">
        <v>9135</v>
      </c>
      <c r="P180" s="263" t="s">
        <v>196</v>
      </c>
      <c r="Q180" s="56">
        <v>32000000</v>
      </c>
      <c r="R180" s="56">
        <v>35589876.5</v>
      </c>
      <c r="S180" s="56">
        <v>28766462</v>
      </c>
      <c r="T180" s="345">
        <f t="shared" si="63"/>
        <v>0.19172346664366763</v>
      </c>
      <c r="U180" s="360">
        <f>_xlfn.MINIFS('Cash In-Month'!I:I,'Cash In-Month'!A:A,'02-Metrics'!A180)</f>
        <v>0</v>
      </c>
      <c r="V180" s="263">
        <f t="shared" si="64"/>
        <v>3895.9908593322389</v>
      </c>
      <c r="W180" s="56">
        <f t="shared" si="78"/>
        <v>56491.867460317459</v>
      </c>
      <c r="X180" s="56">
        <f t="shared" si="81"/>
        <v>3149.0379857690205</v>
      </c>
      <c r="Y180" s="102">
        <f t="shared" si="82"/>
        <v>45661.050793650793</v>
      </c>
      <c r="Z180" s="263">
        <f t="shared" si="65"/>
        <v>726.86396629332808</v>
      </c>
      <c r="AA180" s="56">
        <f t="shared" si="66"/>
        <v>10539.527511253256</v>
      </c>
      <c r="AB180" s="56">
        <f t="shared" si="83"/>
        <v>587.50708689720523</v>
      </c>
      <c r="AC180" s="56">
        <f t="shared" si="84"/>
        <v>8518.8527600094749</v>
      </c>
      <c r="AD180" s="80">
        <v>5.36</v>
      </c>
      <c r="AE180" s="315">
        <v>630</v>
      </c>
      <c r="AF180" s="161">
        <v>15</v>
      </c>
      <c r="AG180" s="102"/>
      <c r="AH180" s="99" t="s">
        <v>24</v>
      </c>
      <c r="AI180" s="100" t="s">
        <v>98</v>
      </c>
    </row>
    <row r="181" spans="1:35" s="5" customFormat="1" ht="16.5" customHeight="1" thickBot="1">
      <c r="A181" s="428" t="s">
        <v>1220</v>
      </c>
      <c r="B181" s="628">
        <f>VLOOKUP(A181,'03-Time'!A:D,2,FALSE)</f>
        <v>41973</v>
      </c>
      <c r="C181" s="57">
        <f>VLOOKUP('02-Metrics'!A181,'03-Time'!A:D,4,FALSE)</f>
        <v>42338</v>
      </c>
      <c r="D181" s="57" t="str">
        <f>VLOOKUP(A181,'00-Datum'!A:B,2,FALSE)</f>
        <v>Infrastructure</v>
      </c>
      <c r="E181" s="57" t="str">
        <f>VLOOKUP(A181,'00-Datum'!A:C,3,FALSE)</f>
        <v>Bridges &amp; Tunnels</v>
      </c>
      <c r="F181" s="57" t="str">
        <f>VLOOKUP(A181,'00-Datum'!A:D,4,FALSE)</f>
        <v>Civil Works</v>
      </c>
      <c r="G181" s="57" t="str">
        <f>VLOOKUP(A181,'00-Datum'!A:E,5,FALSE)</f>
        <v>Army Forces</v>
      </c>
      <c r="H181" s="248" t="str">
        <f>VLOOKUP(A181,'00-Datum'!A:F,6,FALSE)</f>
        <v>Eng Mohamed Mostafa</v>
      </c>
      <c r="I181" s="248" t="str">
        <f>VLOOKUP(A181,'00-Datum'!A:G,7,FALSE)</f>
        <v>Eng. Omar Sobhy</v>
      </c>
      <c r="J181" s="248" t="str">
        <f>VLOOKUP(A181,'00-Datum'!A:H,8,FALSE)</f>
        <v>Mahalla</v>
      </c>
      <c r="K181" s="248" t="str">
        <f>VLOOKUP(A181,'00-Datum'!A:I,9,FALSE)</f>
        <v>D</v>
      </c>
      <c r="L181" s="248" t="str">
        <f>VLOOKUP(A181,'00-Datum'!A:J,10,FALSE)</f>
        <v>ARMY</v>
      </c>
      <c r="M181" s="79"/>
      <c r="N181" s="142"/>
      <c r="O181" s="101">
        <v>7830</v>
      </c>
      <c r="P181" s="263" t="s">
        <v>196</v>
      </c>
      <c r="Q181" s="56">
        <v>68000000</v>
      </c>
      <c r="R181" s="56">
        <v>67245402</v>
      </c>
      <c r="S181" s="56">
        <v>48126832</v>
      </c>
      <c r="T181" s="345">
        <f t="shared" si="63"/>
        <v>0.28431044251917775</v>
      </c>
      <c r="U181" s="360">
        <f>_xlfn.MINIFS('Cash In-Month'!I:I,'Cash In-Month'!A:A,'02-Metrics'!A181)</f>
        <v>-0.13365540145034752</v>
      </c>
      <c r="V181" s="263">
        <f t="shared" si="64"/>
        <v>8588.1739463601534</v>
      </c>
      <c r="W181" s="56">
        <f t="shared" si="78"/>
        <v>0</v>
      </c>
      <c r="X181" s="56">
        <f t="shared" si="81"/>
        <v>6146.4664112388255</v>
      </c>
      <c r="Y181" s="102">
        <f t="shared" si="82"/>
        <v>0</v>
      </c>
      <c r="Z181" s="263">
        <f t="shared" si="65"/>
        <v>1201.1432092811403</v>
      </c>
      <c r="AA181" s="56">
        <f t="shared" si="66"/>
        <v>0</v>
      </c>
      <c r="AB181" s="56">
        <f t="shared" si="83"/>
        <v>859.64565192151406</v>
      </c>
      <c r="AC181" s="56">
        <f t="shared" si="84"/>
        <v>0</v>
      </c>
      <c r="AD181" s="103">
        <v>7.15</v>
      </c>
      <c r="AE181" s="315">
        <v>540</v>
      </c>
      <c r="AF181" s="161">
        <v>15</v>
      </c>
      <c r="AG181" s="102"/>
      <c r="AH181" s="99" t="s">
        <v>24</v>
      </c>
      <c r="AI181" s="100" t="s">
        <v>100</v>
      </c>
    </row>
    <row r="182" spans="1:35" s="5" customFormat="1" ht="16.5" customHeight="1" thickBot="1">
      <c r="A182" s="428" t="s">
        <v>1221</v>
      </c>
      <c r="B182" s="628">
        <f>VLOOKUP(A182,'03-Time'!A:D,2,FALSE)</f>
        <v>42051</v>
      </c>
      <c r="C182" s="57">
        <f>VLOOKUP('02-Metrics'!A182,'03-Time'!A:D,4,FALSE)</f>
        <v>42354</v>
      </c>
      <c r="D182" s="57" t="str">
        <f>VLOOKUP(A182,'00-Datum'!A:B,2,FALSE)</f>
        <v>Infrastructure</v>
      </c>
      <c r="E182" s="57" t="str">
        <f>VLOOKUP(A182,'00-Datum'!A:C,3,FALSE)</f>
        <v>Bridges &amp; Tunnels</v>
      </c>
      <c r="F182" s="57" t="str">
        <f>VLOOKUP(A182,'00-Datum'!A:D,4,FALSE)</f>
        <v>Civil Works</v>
      </c>
      <c r="G182" s="57" t="str">
        <f>VLOOKUP(A182,'00-Datum'!A:E,5,FALSE)</f>
        <v>Army Forces</v>
      </c>
      <c r="H182" s="248" t="str">
        <f>VLOOKUP(A182,'00-Datum'!A:F,6,FALSE)</f>
        <v>Eng Mohamed El Tahlawi</v>
      </c>
      <c r="I182" s="248" t="str">
        <f>VLOOKUP(A182,'00-Datum'!A:G,7,FALSE)</f>
        <v>Eng. Tahlawi</v>
      </c>
      <c r="J182" s="248" t="str">
        <f>VLOOKUP(A182,'00-Datum'!A:H,8,FALSE)</f>
        <v>6th of October</v>
      </c>
      <c r="K182" s="248" t="str">
        <f>VLOOKUP(A182,'00-Datum'!A:I,9,FALSE)</f>
        <v>D</v>
      </c>
      <c r="L182" s="248" t="str">
        <f>VLOOKUP(A182,'00-Datum'!A:J,10,FALSE)</f>
        <v>ARMY</v>
      </c>
      <c r="M182" s="141" t="s">
        <v>193</v>
      </c>
      <c r="N182" s="142">
        <v>35</v>
      </c>
      <c r="O182" s="101">
        <v>735</v>
      </c>
      <c r="P182" s="263" t="s">
        <v>196</v>
      </c>
      <c r="Q182" s="56">
        <f>R182*1.25</f>
        <v>28176166.360341199</v>
      </c>
      <c r="R182" s="56">
        <f>S182*1.25</f>
        <v>22540933.088272959</v>
      </c>
      <c r="S182" s="56">
        <v>18032746.470618367</v>
      </c>
      <c r="T182" s="345">
        <f t="shared" ref="T182:T197" si="85">IFERROR(((R182-S182)/R182),0)</f>
        <v>0.2</v>
      </c>
      <c r="U182" s="360">
        <f>_xlfn.MINIFS('Cash In-Month'!I:I,'Cash In-Month'!A:A,'02-Metrics'!A182)</f>
        <v>0</v>
      </c>
      <c r="V182" s="263">
        <f t="shared" si="64"/>
        <v>30667.936174521034</v>
      </c>
      <c r="W182" s="56">
        <f t="shared" si="78"/>
        <v>644026.65966494172</v>
      </c>
      <c r="X182" s="56">
        <f t="shared" si="81"/>
        <v>24534.348939616826</v>
      </c>
      <c r="Y182" s="102">
        <f t="shared" si="82"/>
        <v>515221.32773195335</v>
      </c>
      <c r="Z182" s="263">
        <f t="shared" si="65"/>
        <v>3916.7223722249087</v>
      </c>
      <c r="AA182" s="56">
        <f t="shared" si="66"/>
        <v>82251.169816723079</v>
      </c>
      <c r="AB182" s="56">
        <f t="shared" si="83"/>
        <v>3133.3778977799266</v>
      </c>
      <c r="AC182" s="56">
        <f t="shared" si="84"/>
        <v>65800.935853378454</v>
      </c>
      <c r="AD182" s="80">
        <v>7.83</v>
      </c>
      <c r="AE182" s="315">
        <v>35</v>
      </c>
      <c r="AF182" s="161">
        <v>21</v>
      </c>
      <c r="AG182" s="102"/>
      <c r="AH182" s="99" t="s">
        <v>24</v>
      </c>
      <c r="AI182" s="100" t="s">
        <v>99</v>
      </c>
    </row>
    <row r="183" spans="1:35" s="5" customFormat="1" ht="16.5" customHeight="1" thickBot="1">
      <c r="A183" s="428" t="s">
        <v>1222</v>
      </c>
      <c r="B183" s="628">
        <f>VLOOKUP(A183,'03-Time'!A:D,2,FALSE)</f>
        <v>42051</v>
      </c>
      <c r="C183" s="57">
        <f>VLOOKUP('02-Metrics'!A183,'03-Time'!A:D,4,FALSE)</f>
        <v>42354</v>
      </c>
      <c r="D183" s="57" t="str">
        <f>VLOOKUP(A183,'00-Datum'!A:B,2,FALSE)</f>
        <v>Infrastructure</v>
      </c>
      <c r="E183" s="57" t="str">
        <f>VLOOKUP(A183,'00-Datum'!A:C,3,FALSE)</f>
        <v>Bridges &amp; Tunnels</v>
      </c>
      <c r="F183" s="57" t="str">
        <f>VLOOKUP(A183,'00-Datum'!A:D,4,FALSE)</f>
        <v>Civil Works</v>
      </c>
      <c r="G183" s="57" t="str">
        <f>VLOOKUP(A183,'00-Datum'!A:E,5,FALSE)</f>
        <v>Army Forces</v>
      </c>
      <c r="H183" s="248" t="str">
        <f>VLOOKUP(A183,'00-Datum'!A:F,6,FALSE)</f>
        <v>Eng Mohamed El Tahlawi</v>
      </c>
      <c r="I183" s="248" t="str">
        <f>VLOOKUP(A183,'00-Datum'!A:G,7,FALSE)</f>
        <v>Eng. Tahlawi</v>
      </c>
      <c r="J183" s="248" t="str">
        <f>VLOOKUP(A183,'00-Datum'!A:H,8,FALSE)</f>
        <v>6th of October</v>
      </c>
      <c r="K183" s="248" t="str">
        <f>VLOOKUP(A183,'00-Datum'!A:I,9,FALSE)</f>
        <v>D</v>
      </c>
      <c r="L183" s="248" t="str">
        <f>VLOOKUP(A183,'00-Datum'!A:J,10,FALSE)</f>
        <v>ARMY</v>
      </c>
      <c r="M183" s="141" t="s">
        <v>193</v>
      </c>
      <c r="N183" s="142">
        <v>60</v>
      </c>
      <c r="O183" s="101">
        <v>3000</v>
      </c>
      <c r="P183" s="263" t="s">
        <v>196</v>
      </c>
      <c r="Q183" s="56">
        <v>18275304</v>
      </c>
      <c r="R183" s="56">
        <v>18818015.280000001</v>
      </c>
      <c r="S183" s="56">
        <v>13923981.642366033</v>
      </c>
      <c r="T183" s="345">
        <f t="shared" si="85"/>
        <v>0.26007172195440836</v>
      </c>
      <c r="U183" s="360">
        <f>_xlfn.MINIFS('Cash In-Month'!I:I,'Cash In-Month'!A:A,'02-Metrics'!A183)</f>
        <v>0</v>
      </c>
      <c r="V183" s="263">
        <f t="shared" si="64"/>
        <v>6272.6717600000002</v>
      </c>
      <c r="W183" s="56">
        <f t="shared" si="78"/>
        <v>313633.58800000005</v>
      </c>
      <c r="X183" s="56">
        <f t="shared" si="81"/>
        <v>4641.3272141220114</v>
      </c>
      <c r="Y183" s="102">
        <f t="shared" si="82"/>
        <v>232066.36070610056</v>
      </c>
      <c r="Z183" s="263">
        <f t="shared" si="65"/>
        <v>801.10750446998725</v>
      </c>
      <c r="AA183" s="56">
        <f t="shared" si="66"/>
        <v>40055.375223499366</v>
      </c>
      <c r="AB183" s="56">
        <f t="shared" si="83"/>
        <v>592.76209631187885</v>
      </c>
      <c r="AC183" s="56">
        <f t="shared" si="84"/>
        <v>29638.104815593942</v>
      </c>
      <c r="AD183" s="80">
        <v>7.83</v>
      </c>
      <c r="AE183" s="315">
        <v>60</v>
      </c>
      <c r="AF183" s="161">
        <v>50</v>
      </c>
      <c r="AG183" s="102"/>
      <c r="AH183" s="99" t="s">
        <v>97</v>
      </c>
      <c r="AI183" s="100"/>
    </row>
    <row r="184" spans="1:35" s="5" customFormat="1" ht="16.5" customHeight="1" thickBot="1">
      <c r="A184" s="428" t="s">
        <v>1270</v>
      </c>
      <c r="B184" s="628">
        <f>VLOOKUP(A184,'03-Time'!A:D,2,FALSE)</f>
        <v>41804</v>
      </c>
      <c r="C184" s="57">
        <f>VLOOKUP('02-Metrics'!A184,'03-Time'!A:D,4,FALSE)</f>
        <v>42261</v>
      </c>
      <c r="D184" s="57" t="str">
        <f>VLOOKUP(A184,'00-Datum'!A:B,2,FALSE)</f>
        <v>Commercial</v>
      </c>
      <c r="E184" s="57" t="str">
        <f>VLOOKUP(A184,'00-Datum'!A:C,3,FALSE)</f>
        <v>Offices &amp; Mall</v>
      </c>
      <c r="F184" s="57" t="str">
        <f>VLOOKUP(A184,'00-Datum'!A:D,4,FALSE)</f>
        <v>Civil Works</v>
      </c>
      <c r="G184" s="57" t="str">
        <f>VLOOKUP(A184,'00-Datum'!A:E,5,FALSE)</f>
        <v>Arabian Group</v>
      </c>
      <c r="H184" s="248" t="str">
        <f>VLOOKUP(A184,'00-Datum'!A:F,6,FALSE)</f>
        <v>Eng Karim El Far</v>
      </c>
      <c r="I184" s="248" t="str">
        <f>VLOOKUP(A184,'00-Datum'!A:G,7,FALSE)</f>
        <v>Eng Mahmoud Mahlab</v>
      </c>
      <c r="J184" s="248" t="str">
        <f>VLOOKUP(A184,'00-Datum'!A:H,8,FALSE)</f>
        <v>Cairo</v>
      </c>
      <c r="K184" s="248" t="str">
        <f>VLOOKUP(A184,'00-Datum'!A:I,9,FALSE)</f>
        <v>D</v>
      </c>
      <c r="L184" s="248" t="str">
        <f>VLOOKUP(A184,'00-Datum'!A:J,10,FALSE)</f>
        <v>Private</v>
      </c>
      <c r="M184" s="79"/>
      <c r="N184" s="371"/>
      <c r="O184" s="372"/>
      <c r="P184" s="263" t="s">
        <v>196</v>
      </c>
      <c r="Q184" s="56">
        <v>6636851</v>
      </c>
      <c r="R184" s="56">
        <v>6636851</v>
      </c>
      <c r="S184" s="56">
        <v>8517150.2182495873</v>
      </c>
      <c r="T184" s="345">
        <f t="shared" si="85"/>
        <v>-0.283311952950215</v>
      </c>
      <c r="U184" s="360">
        <f>_xlfn.MINIFS('Cash In-Month'!I:I,'Cash In-Month'!A:A,'02-Metrics'!A184)</f>
        <v>0</v>
      </c>
      <c r="V184" s="263">
        <f t="shared" ref="V184:V197" si="86">IFERROR((R184/O184),0)</f>
        <v>0</v>
      </c>
      <c r="W184" s="56">
        <f t="shared" si="78"/>
        <v>0</v>
      </c>
      <c r="X184" s="56">
        <f t="shared" si="81"/>
        <v>0</v>
      </c>
      <c r="Y184" s="102">
        <f t="shared" si="82"/>
        <v>0</v>
      </c>
      <c r="Z184" s="263">
        <f t="shared" ref="Z184:Z197" si="87">IFERROR((V184/AD184),0)</f>
        <v>0</v>
      </c>
      <c r="AA184" s="56">
        <f t="shared" ref="AA184:AA197" si="88">IFERROR((W184/AD184),0)</f>
        <v>0</v>
      </c>
      <c r="AB184" s="56">
        <f t="shared" si="83"/>
        <v>0</v>
      </c>
      <c r="AC184" s="56">
        <f t="shared" si="84"/>
        <v>0</v>
      </c>
      <c r="AD184" s="103">
        <v>7.15</v>
      </c>
      <c r="AE184" s="315"/>
      <c r="AF184" s="161"/>
      <c r="AG184" s="102"/>
      <c r="AH184" s="99"/>
      <c r="AI184" s="100"/>
    </row>
    <row r="185" spans="1:35" s="5" customFormat="1" ht="16.5" customHeight="1" thickBot="1">
      <c r="A185" s="428" t="s">
        <v>1224</v>
      </c>
      <c r="B185" s="628">
        <f>VLOOKUP(A185,'03-Time'!A:D,2,FALSE)</f>
        <v>43063</v>
      </c>
      <c r="C185" s="57">
        <f>VLOOKUP('02-Metrics'!A185,'03-Time'!A:D,4,FALSE)</f>
        <v>44554</v>
      </c>
      <c r="D185" s="57" t="str">
        <f>VLOOKUP(A185,'00-Datum'!A:B,2,FALSE)</f>
        <v>Infrastructure</v>
      </c>
      <c r="E185" s="57" t="str">
        <f>VLOOKUP(A185,'00-Datum'!A:C,3,FALSE)</f>
        <v>Networks</v>
      </c>
      <c r="F185" s="57" t="str">
        <f>VLOOKUP(A185,'00-Datum'!A:D,4,FALSE)</f>
        <v>Civil Works</v>
      </c>
      <c r="G185" s="57" t="str">
        <f>VLOOKUP(A185,'00-Datum'!A:E,5,FALSE)</f>
        <v>DPW</v>
      </c>
      <c r="H185" s="248" t="str">
        <f>VLOOKUP(A185,'00-Datum'!A:F,6,FALSE)</f>
        <v>Eng Mohamed Mostafa</v>
      </c>
      <c r="I185" s="248" t="str">
        <f>VLOOKUP(A185,'00-Datum'!A:G,7,FALSE)</f>
        <v>Eng. Omar Sobhy</v>
      </c>
      <c r="J185" s="248" t="str">
        <f>VLOOKUP(A185,'00-Datum'!A:H,8,FALSE)</f>
        <v>Alegria</v>
      </c>
      <c r="K185" s="248" t="str">
        <f>VLOOKUP(A185,'00-Datum'!A:I,9,FALSE)</f>
        <v>D</v>
      </c>
      <c r="L185" s="248" t="str">
        <f>VLOOKUP(A185,'00-Datum'!A:J,10,FALSE)</f>
        <v>Private</v>
      </c>
      <c r="M185" s="79"/>
      <c r="N185" s="142"/>
      <c r="O185" s="101"/>
      <c r="P185" s="263" t="s">
        <v>196</v>
      </c>
      <c r="Q185" s="56">
        <v>605714038</v>
      </c>
      <c r="R185" s="56">
        <v>605714038</v>
      </c>
      <c r="S185" s="56">
        <v>498059352</v>
      </c>
      <c r="T185" s="345">
        <f t="shared" si="85"/>
        <v>0.17773186561015447</v>
      </c>
      <c r="U185" s="360">
        <f>_xlfn.MINIFS('Cash In-Month'!I:I,'Cash In-Month'!A:A,'02-Metrics'!A185)</f>
        <v>-2.5516942039239977E-3</v>
      </c>
      <c r="V185" s="263">
        <f t="shared" si="86"/>
        <v>0</v>
      </c>
      <c r="W185" s="56">
        <f t="shared" si="78"/>
        <v>0</v>
      </c>
      <c r="X185" s="56">
        <f t="shared" si="81"/>
        <v>0</v>
      </c>
      <c r="Y185" s="102">
        <f t="shared" si="82"/>
        <v>0</v>
      </c>
      <c r="Z185" s="263">
        <f t="shared" si="87"/>
        <v>0</v>
      </c>
      <c r="AA185" s="56">
        <f t="shared" si="88"/>
        <v>0</v>
      </c>
      <c r="AB185" s="56">
        <f t="shared" si="83"/>
        <v>0</v>
      </c>
      <c r="AC185" s="56">
        <f t="shared" si="84"/>
        <v>0</v>
      </c>
      <c r="AD185" s="325">
        <v>17.73</v>
      </c>
      <c r="AE185" s="315"/>
      <c r="AF185" s="161"/>
      <c r="AG185" s="102"/>
      <c r="AH185" s="99"/>
      <c r="AI185" s="100"/>
    </row>
    <row r="186" spans="1:35" s="5" customFormat="1" ht="16.5" customHeight="1" thickBot="1">
      <c r="A186" s="428" t="s">
        <v>1225</v>
      </c>
      <c r="B186" s="628">
        <v>40179</v>
      </c>
      <c r="C186" s="57">
        <v>40179</v>
      </c>
      <c r="D186" s="57" t="str">
        <f>VLOOKUP(A186,'00-Datum'!A:B,2,FALSE)</f>
        <v>Infrastructure</v>
      </c>
      <c r="E186" s="57" t="str">
        <f>VLOOKUP(A186,'00-Datum'!A:C,3,FALSE)</f>
        <v>L&amp;L</v>
      </c>
      <c r="F186" s="57" t="str">
        <f>VLOOKUP(A186,'00-Datum'!A:D,4,FALSE)</f>
        <v>Civil Works</v>
      </c>
      <c r="G186" s="57" t="str">
        <f>VLOOKUP(A186,'00-Datum'!A:E,5,FALSE)</f>
        <v>Army Forces</v>
      </c>
      <c r="H186" s="248" t="str">
        <f>VLOOKUP(A186,'00-Datum'!A:F,6,FALSE)</f>
        <v>Eng Adham Edward</v>
      </c>
      <c r="I186" s="248" t="str">
        <f>VLOOKUP(A186,'00-Datum'!A:G,7,FALSE)</f>
        <v>Eng.adham edward</v>
      </c>
      <c r="J186" s="248" t="str">
        <f>VLOOKUP(A186,'00-Datum'!A:H,8,FALSE)</f>
        <v>Cairo</v>
      </c>
      <c r="K186" s="248" t="str">
        <f>VLOOKUP(A186,'00-Datum'!A:I,9,FALSE)</f>
        <v>D</v>
      </c>
      <c r="L186" s="248" t="str">
        <f>VLOOKUP(A186,'00-Datum'!A:J,10,FALSE)</f>
        <v>ARMY</v>
      </c>
      <c r="M186" s="79"/>
      <c r="N186" s="142"/>
      <c r="O186" s="101"/>
      <c r="P186" s="263" t="s">
        <v>196</v>
      </c>
      <c r="Q186" s="56"/>
      <c r="R186" s="56"/>
      <c r="S186" s="56"/>
      <c r="T186" s="345">
        <f t="shared" si="85"/>
        <v>0</v>
      </c>
      <c r="U186" s="360">
        <f>_xlfn.MINIFS('Cash In-Month'!I:I,'Cash In-Month'!A:A,'02-Metrics'!A186)</f>
        <v>0</v>
      </c>
      <c r="V186" s="263">
        <f t="shared" si="86"/>
        <v>0</v>
      </c>
      <c r="W186" s="56">
        <f t="shared" ref="W186:W197" si="89">IFERROR((R186/N186),0)</f>
        <v>0</v>
      </c>
      <c r="X186" s="56">
        <f t="shared" si="81"/>
        <v>0</v>
      </c>
      <c r="Y186" s="102">
        <f t="shared" si="82"/>
        <v>0</v>
      </c>
      <c r="Z186" s="263">
        <f t="shared" si="87"/>
        <v>0</v>
      </c>
      <c r="AA186" s="56">
        <f t="shared" si="88"/>
        <v>0</v>
      </c>
      <c r="AB186" s="56">
        <f t="shared" si="83"/>
        <v>0</v>
      </c>
      <c r="AC186" s="56">
        <f t="shared" si="84"/>
        <v>0</v>
      </c>
      <c r="AD186" s="80">
        <v>5.36</v>
      </c>
      <c r="AE186" s="315"/>
      <c r="AF186" s="161"/>
      <c r="AG186" s="102"/>
      <c r="AH186" s="99"/>
      <c r="AI186" s="100"/>
    </row>
    <row r="187" spans="1:35" s="5" customFormat="1" ht="16.5" customHeight="1" thickBot="1">
      <c r="A187" s="428" t="s">
        <v>1263</v>
      </c>
      <c r="B187" s="628">
        <v>40179</v>
      </c>
      <c r="C187" s="57">
        <v>40179</v>
      </c>
      <c r="D187" s="57" t="str">
        <f>VLOOKUP(A187,'00-Datum'!A:B,2,FALSE)</f>
        <v>Infrastructure</v>
      </c>
      <c r="E187" s="57" t="str">
        <f>VLOOKUP(A187,'00-Datum'!A:C,3,FALSE)</f>
        <v>L&amp;L</v>
      </c>
      <c r="F187" s="57" t="str">
        <f>VLOOKUP(A187,'00-Datum'!A:D,4,FALSE)</f>
        <v>Civil Works</v>
      </c>
      <c r="G187" s="57" t="str">
        <f>VLOOKUP(A187,'00-Datum'!A:E,5,FALSE)</f>
        <v>Army Forces</v>
      </c>
      <c r="H187" s="248" t="str">
        <f>VLOOKUP(A187,'00-Datum'!A:F,6,FALSE)</f>
        <v>Eng Adham Edward</v>
      </c>
      <c r="I187" s="248" t="str">
        <f>VLOOKUP(A187,'00-Datum'!A:G,7,FALSE)</f>
        <v>Eng.adham edward</v>
      </c>
      <c r="J187" s="248" t="str">
        <f>VLOOKUP(A187,'00-Datum'!A:H,8,FALSE)</f>
        <v>Cairo</v>
      </c>
      <c r="K187" s="248" t="str">
        <f>VLOOKUP(A187,'00-Datum'!A:I,9,FALSE)</f>
        <v>D</v>
      </c>
      <c r="L187" s="248" t="str">
        <f>VLOOKUP(A187,'00-Datum'!A:J,10,FALSE)</f>
        <v>ARMY</v>
      </c>
      <c r="M187" s="79"/>
      <c r="N187" s="142"/>
      <c r="O187" s="101"/>
      <c r="P187" s="263" t="s">
        <v>196</v>
      </c>
      <c r="Q187" s="56"/>
      <c r="R187" s="56"/>
      <c r="S187" s="56"/>
      <c r="T187" s="345">
        <f t="shared" si="85"/>
        <v>0</v>
      </c>
      <c r="U187" s="360">
        <f>_xlfn.MINIFS('Cash In-Month'!I:I,'Cash In-Month'!A:A,'02-Metrics'!A187)</f>
        <v>0</v>
      </c>
      <c r="V187" s="263">
        <f t="shared" si="86"/>
        <v>0</v>
      </c>
      <c r="W187" s="56">
        <f t="shared" si="89"/>
        <v>0</v>
      </c>
      <c r="X187" s="56">
        <f t="shared" si="81"/>
        <v>0</v>
      </c>
      <c r="Y187" s="102">
        <f t="shared" si="82"/>
        <v>0</v>
      </c>
      <c r="Z187" s="263">
        <f t="shared" si="87"/>
        <v>0</v>
      </c>
      <c r="AA187" s="56">
        <f t="shared" si="88"/>
        <v>0</v>
      </c>
      <c r="AB187" s="56">
        <f t="shared" si="83"/>
        <v>0</v>
      </c>
      <c r="AC187" s="56">
        <f t="shared" si="84"/>
        <v>0</v>
      </c>
      <c r="AD187" s="80">
        <v>5.36</v>
      </c>
      <c r="AE187" s="315"/>
      <c r="AF187" s="161"/>
      <c r="AG187" s="102"/>
      <c r="AH187" s="99"/>
      <c r="AI187" s="100"/>
    </row>
    <row r="188" spans="1:35" s="5" customFormat="1" ht="16.5" customHeight="1" thickBot="1">
      <c r="A188" s="428" t="s">
        <v>103</v>
      </c>
      <c r="B188" s="537">
        <f>VLOOKUP(A188,'03-Time'!A:D,2,FALSE)</f>
        <v>40622</v>
      </c>
      <c r="C188" s="57">
        <f>VLOOKUP('02-Metrics'!A188,'03-Time'!A:D,4,FALSE)</f>
        <v>40988</v>
      </c>
      <c r="D188" s="57" t="str">
        <f>VLOOKUP(A188,'00-Datum'!A:B,2,FALSE)</f>
        <v>Commercial</v>
      </c>
      <c r="E188" s="57" t="str">
        <f>VLOOKUP(A188,'00-Datum'!A:C,3,FALSE)</f>
        <v>Offices &amp; Mall</v>
      </c>
      <c r="F188" s="57" t="str">
        <f>VLOOKUP(A188,'00-Datum'!A:D,4,FALSE)</f>
        <v>Civil Works</v>
      </c>
      <c r="G188" s="57" t="str">
        <f>VLOOKUP(A188,'00-Datum'!A:E,5,FALSE)</f>
        <v>EMEC</v>
      </c>
      <c r="H188" s="248" t="str">
        <f>VLOOKUP(A188,'00-Datum'!A:F,6,FALSE)</f>
        <v>Eng Mohamed Abd El Fatah</v>
      </c>
      <c r="I188" s="248" t="str">
        <f>VLOOKUP(A188,'00-Datum'!A:G,7,FALSE)</f>
        <v>Eng Mahmoud Mahlab</v>
      </c>
      <c r="J188" s="248" t="str">
        <f>VLOOKUP(A188,'00-Datum'!A:H,8,FALSE)</f>
        <v>5th settelment</v>
      </c>
      <c r="K188" s="248" t="str">
        <f>VLOOKUP(A188,'00-Datum'!A:I,9,FALSE)</f>
        <v>S</v>
      </c>
      <c r="L188" s="248" t="str">
        <f>VLOOKUP(A188,'00-Datum'!A:J,10,FALSE)</f>
        <v>Private</v>
      </c>
      <c r="M188" s="79"/>
      <c r="N188" s="371"/>
      <c r="O188" s="372"/>
      <c r="P188" s="263" t="s">
        <v>196</v>
      </c>
      <c r="Q188" s="56">
        <v>10688481.100000003</v>
      </c>
      <c r="R188" s="56">
        <v>10688481.100000003</v>
      </c>
      <c r="S188" s="56">
        <f>R188/1.2</f>
        <v>8907067.5833333358</v>
      </c>
      <c r="T188" s="345">
        <f t="shared" si="85"/>
        <v>0.16666666666666669</v>
      </c>
      <c r="U188" s="360">
        <f>_xlfn.MINIFS('Cash In-Month'!I:I,'Cash In-Month'!A:A,'02-Metrics'!A188)</f>
        <v>0</v>
      </c>
      <c r="V188" s="263">
        <f t="shared" si="86"/>
        <v>0</v>
      </c>
      <c r="W188" s="56">
        <f t="shared" si="89"/>
        <v>0</v>
      </c>
      <c r="X188" s="56">
        <f t="shared" si="81"/>
        <v>0</v>
      </c>
      <c r="Y188" s="102">
        <f t="shared" si="82"/>
        <v>0</v>
      </c>
      <c r="Z188" s="263">
        <f t="shared" si="87"/>
        <v>0</v>
      </c>
      <c r="AA188" s="56">
        <f t="shared" si="88"/>
        <v>0</v>
      </c>
      <c r="AB188" s="56">
        <f t="shared" si="83"/>
        <v>0</v>
      </c>
      <c r="AC188" s="56">
        <f t="shared" si="84"/>
        <v>0</v>
      </c>
      <c r="AD188" s="80">
        <v>5.86</v>
      </c>
      <c r="AE188" s="315"/>
      <c r="AF188" s="161"/>
      <c r="AG188" s="102"/>
      <c r="AH188" s="99"/>
      <c r="AI188" s="100"/>
    </row>
    <row r="189" spans="1:35" s="5" customFormat="1" ht="16.5" customHeight="1" thickBot="1">
      <c r="A189" s="428" t="s">
        <v>1228</v>
      </c>
      <c r="B189" s="537">
        <f>VLOOKUP(A189,'03-Time'!A:D,2,FALSE)</f>
        <v>40895</v>
      </c>
      <c r="C189" s="57">
        <f>VLOOKUP('02-Metrics'!A189,'03-Time'!A:D,4,FALSE)</f>
        <v>41504</v>
      </c>
      <c r="D189" s="57" t="str">
        <f>VLOOKUP(A189,'00-Datum'!A:B,2,FALSE)</f>
        <v>Industrial</v>
      </c>
      <c r="E189" s="57" t="str">
        <f>VLOOKUP(A189,'00-Datum'!A:C,3,FALSE)</f>
        <v>Factory</v>
      </c>
      <c r="F189" s="57" t="str">
        <f>VLOOKUP(A189,'00-Datum'!A:D,4,FALSE)</f>
        <v>Turn Key</v>
      </c>
      <c r="G189" s="57" t="str">
        <f>VLOOKUP(A189,'00-Datum'!A:E,5,FALSE)</f>
        <v>Logestica</v>
      </c>
      <c r="H189" s="248" t="str">
        <f>VLOOKUP(A189,'00-Datum'!A:F,6,FALSE)</f>
        <v>Eng Amir</v>
      </c>
      <c r="I189" s="248" t="str">
        <f>VLOOKUP(A189,'00-Datum'!A:G,7,FALSE)</f>
        <v>Eng Mahmoud Mahlab</v>
      </c>
      <c r="J189" s="248" t="str">
        <f>VLOOKUP(A189,'00-Datum'!A:H,8,FALSE)</f>
        <v>6th of October</v>
      </c>
      <c r="K189" s="248" t="str">
        <f>VLOOKUP(A189,'00-Datum'!A:I,9,FALSE)</f>
        <v>D</v>
      </c>
      <c r="L189" s="248" t="str">
        <f>VLOOKUP(A189,'00-Datum'!A:J,10,FALSE)</f>
        <v>Private</v>
      </c>
      <c r="M189" s="79"/>
      <c r="N189" s="142"/>
      <c r="O189" s="101"/>
      <c r="P189" s="263" t="s">
        <v>196</v>
      </c>
      <c r="Q189" s="56">
        <v>31805400</v>
      </c>
      <c r="R189" s="56">
        <v>31905026.190000001</v>
      </c>
      <c r="S189" s="56">
        <f>R189/1.15</f>
        <v>27743501.034782611</v>
      </c>
      <c r="T189" s="345">
        <f t="shared" si="85"/>
        <v>0.13043478260869562</v>
      </c>
      <c r="U189" s="360">
        <f>_xlfn.MINIFS('Cash In-Month'!I:I,'Cash In-Month'!A:A,'02-Metrics'!A189)</f>
        <v>0</v>
      </c>
      <c r="V189" s="263">
        <f t="shared" si="86"/>
        <v>0</v>
      </c>
      <c r="W189" s="56">
        <f t="shared" si="89"/>
        <v>0</v>
      </c>
      <c r="X189" s="56">
        <f t="shared" ref="X189:X197" si="90">IFERROR((S189/O189),0)</f>
        <v>0</v>
      </c>
      <c r="Y189" s="102">
        <f t="shared" ref="Y189:Y197" si="91">IFERROR((S189/N189),0)</f>
        <v>0</v>
      </c>
      <c r="Z189" s="263">
        <f t="shared" si="87"/>
        <v>0</v>
      </c>
      <c r="AA189" s="56">
        <f t="shared" si="88"/>
        <v>0</v>
      </c>
      <c r="AB189" s="56">
        <f t="shared" ref="AB189:AB197" si="92">IFERROR((X189/AD189),0)</f>
        <v>0</v>
      </c>
      <c r="AC189" s="56">
        <f t="shared" ref="AC189:AC197" si="93">IFERROR((Y189/AD189),0)</f>
        <v>0</v>
      </c>
      <c r="AD189" s="80">
        <v>6.05</v>
      </c>
      <c r="AE189" s="315"/>
      <c r="AF189" s="161"/>
      <c r="AG189" s="102"/>
      <c r="AH189" s="99"/>
      <c r="AI189" s="100"/>
    </row>
    <row r="190" spans="1:35" s="5" customFormat="1" ht="16.5" customHeight="1" thickBot="1">
      <c r="A190" s="428" t="s">
        <v>1229</v>
      </c>
      <c r="B190" s="537">
        <f>VLOOKUP(A190,'03-Time'!A:D,2,FALSE)</f>
        <v>41626</v>
      </c>
      <c r="C190" s="57">
        <f>VLOOKUP('02-Metrics'!A190,'03-Time'!A:D,4,FALSE)</f>
        <v>42053</v>
      </c>
      <c r="D190" s="57" t="str">
        <f>VLOOKUP(A190,'00-Datum'!A:B,2,FALSE)</f>
        <v>Industrial</v>
      </c>
      <c r="E190" s="57" t="str">
        <f>VLOOKUP(A190,'00-Datum'!A:C,3,FALSE)</f>
        <v>Factory</v>
      </c>
      <c r="F190" s="57" t="str">
        <f>VLOOKUP(A190,'00-Datum'!A:D,4,FALSE)</f>
        <v>Turn Key</v>
      </c>
      <c r="G190" s="57" t="str">
        <f>VLOOKUP(A190,'00-Datum'!A:E,5,FALSE)</f>
        <v>Logestica</v>
      </c>
      <c r="H190" s="248" t="str">
        <f>VLOOKUP(A190,'00-Datum'!A:F,6,FALSE)</f>
        <v>Eng Amir</v>
      </c>
      <c r="I190" s="248" t="str">
        <f>VLOOKUP(A190,'00-Datum'!A:G,7,FALSE)</f>
        <v>Eng Mahmoud Mahlab</v>
      </c>
      <c r="J190" s="248" t="str">
        <f>VLOOKUP(A190,'00-Datum'!A:H,8,FALSE)</f>
        <v>6th of October</v>
      </c>
      <c r="K190" s="248" t="str">
        <f>VLOOKUP(A190,'00-Datum'!A:I,9,FALSE)</f>
        <v>D</v>
      </c>
      <c r="L190" s="248" t="str">
        <f>VLOOKUP(A190,'00-Datum'!A:J,10,FALSE)</f>
        <v>Private</v>
      </c>
      <c r="M190" s="79"/>
      <c r="N190" s="142"/>
      <c r="O190" s="101"/>
      <c r="P190" s="263" t="s">
        <v>196</v>
      </c>
      <c r="Q190" s="56">
        <v>20681422</v>
      </c>
      <c r="R190" s="56">
        <v>20681422</v>
      </c>
      <c r="S190" s="56">
        <v>16069494.51</v>
      </c>
      <c r="T190" s="345">
        <f t="shared" si="85"/>
        <v>0.22299856799015078</v>
      </c>
      <c r="U190" s="360">
        <f>_xlfn.MINIFS('Cash In-Month'!I:I,'Cash In-Month'!A:A,'02-Metrics'!A190)</f>
        <v>0</v>
      </c>
      <c r="V190" s="263">
        <f t="shared" si="86"/>
        <v>0</v>
      </c>
      <c r="W190" s="56">
        <f t="shared" si="89"/>
        <v>0</v>
      </c>
      <c r="X190" s="56">
        <f t="shared" si="90"/>
        <v>0</v>
      </c>
      <c r="Y190" s="102">
        <f t="shared" si="91"/>
        <v>0</v>
      </c>
      <c r="Z190" s="263">
        <f t="shared" si="87"/>
        <v>0</v>
      </c>
      <c r="AA190" s="56">
        <f t="shared" si="88"/>
        <v>0</v>
      </c>
      <c r="AB190" s="56">
        <f t="shared" si="92"/>
        <v>0</v>
      </c>
      <c r="AC190" s="56">
        <f t="shared" si="93"/>
        <v>0</v>
      </c>
      <c r="AD190" s="325">
        <v>6.77</v>
      </c>
      <c r="AE190" s="315"/>
      <c r="AF190" s="161"/>
      <c r="AG190" s="102"/>
      <c r="AH190" s="99"/>
      <c r="AI190" s="100"/>
    </row>
    <row r="191" spans="1:35" s="5" customFormat="1" ht="16.5" customHeight="1" thickBot="1">
      <c r="A191" s="428" t="s">
        <v>1230</v>
      </c>
      <c r="B191" s="537">
        <f>VLOOKUP(A191,'03-Time'!A:D,2,FALSE)</f>
        <v>41626</v>
      </c>
      <c r="C191" s="57">
        <f>VLOOKUP('02-Metrics'!A191,'03-Time'!A:D,4,FALSE)</f>
        <v>42053</v>
      </c>
      <c r="D191" s="57" t="str">
        <f>VLOOKUP(A191,'00-Datum'!A:B,2,FALSE)</f>
        <v>Industrial</v>
      </c>
      <c r="E191" s="57" t="str">
        <f>VLOOKUP(A191,'00-Datum'!A:C,3,FALSE)</f>
        <v>Factory</v>
      </c>
      <c r="F191" s="57" t="str">
        <f>VLOOKUP(A191,'00-Datum'!A:D,4,FALSE)</f>
        <v>Turn Key</v>
      </c>
      <c r="G191" s="57" t="str">
        <f>VLOOKUP(A191,'00-Datum'!A:E,5,FALSE)</f>
        <v>Logestica</v>
      </c>
      <c r="H191" s="248" t="str">
        <f>VLOOKUP(A191,'00-Datum'!A:F,6,FALSE)</f>
        <v>Eng Amir</v>
      </c>
      <c r="I191" s="248" t="str">
        <f>VLOOKUP(A191,'00-Datum'!A:G,7,FALSE)</f>
        <v>Eng Mahmoud Mahlab</v>
      </c>
      <c r="J191" s="248" t="str">
        <f>VLOOKUP(A191,'00-Datum'!A:H,8,FALSE)</f>
        <v>6th of October</v>
      </c>
      <c r="K191" s="248" t="str">
        <f>VLOOKUP(A191,'00-Datum'!A:I,9,FALSE)</f>
        <v>D</v>
      </c>
      <c r="L191" s="248" t="str">
        <f>VLOOKUP(A191,'00-Datum'!A:J,10,FALSE)</f>
        <v>Private</v>
      </c>
      <c r="M191" s="79"/>
      <c r="N191" s="142"/>
      <c r="O191" s="101"/>
      <c r="P191" s="263" t="s">
        <v>196</v>
      </c>
      <c r="Q191" s="56">
        <v>4820461</v>
      </c>
      <c r="R191" s="56">
        <v>4820461</v>
      </c>
      <c r="S191" s="56">
        <v>3681383</v>
      </c>
      <c r="T191" s="345">
        <f t="shared" si="85"/>
        <v>0.2363006359765176</v>
      </c>
      <c r="U191" s="360">
        <f>_xlfn.MINIFS('Cash In-Month'!I:I,'Cash In-Month'!A:A,'02-Metrics'!A191)</f>
        <v>0</v>
      </c>
      <c r="V191" s="263">
        <f>IFERROR((R191/O191),0)</f>
        <v>0</v>
      </c>
      <c r="W191" s="56">
        <f>IFERROR((R191/N191),0)</f>
        <v>0</v>
      </c>
      <c r="X191" s="56">
        <f>IFERROR((S191/O191),0)</f>
        <v>0</v>
      </c>
      <c r="Y191" s="102">
        <f>IFERROR((S191/N191),0)</f>
        <v>0</v>
      </c>
      <c r="Z191" s="263">
        <f>IFERROR((V191/AD191),0)</f>
        <v>0</v>
      </c>
      <c r="AA191" s="56">
        <f>IFERROR((W191/AD191),0)</f>
        <v>0</v>
      </c>
      <c r="AB191" s="56">
        <f>IFERROR((X191/AD191),0)</f>
        <v>0</v>
      </c>
      <c r="AC191" s="56">
        <f>IFERROR((Y191/AD191),0)</f>
        <v>0</v>
      </c>
      <c r="AD191" s="325">
        <v>6.77</v>
      </c>
      <c r="AE191" s="315"/>
      <c r="AF191" s="161"/>
      <c r="AG191" s="102"/>
      <c r="AH191" s="99"/>
      <c r="AI191" s="100"/>
    </row>
    <row r="192" spans="1:35" s="5" customFormat="1" ht="16.5" customHeight="1" thickBot="1">
      <c r="A192" s="428" t="s">
        <v>1231</v>
      </c>
      <c r="B192" s="537">
        <f>VLOOKUP(A192,'03-Time'!A:D,2,FALSE)</f>
        <v>42003</v>
      </c>
      <c r="C192" s="57">
        <f>VLOOKUP('02-Metrics'!A192,'03-Time'!A:D,4,FALSE)</f>
        <v>42368</v>
      </c>
      <c r="D192" s="57" t="str">
        <f>VLOOKUP(A192,'00-Datum'!A:B,2,FALSE)</f>
        <v>Infrastructure</v>
      </c>
      <c r="E192" s="57" t="str">
        <f>VLOOKUP(A192,'00-Datum'!A:C,3,FALSE)</f>
        <v>Networks</v>
      </c>
      <c r="F192" s="57" t="str">
        <f>VLOOKUP(A192,'00-Datum'!A:D,4,FALSE)</f>
        <v>Civil Works</v>
      </c>
      <c r="G192" s="57" t="str">
        <f>VLOOKUP(A192,'00-Datum'!A:E,5,FALSE)</f>
        <v>SODIC</v>
      </c>
      <c r="H192" s="248" t="str">
        <f>VLOOKUP(A192,'00-Datum'!A:F,6,FALSE)</f>
        <v>Eng Ashraf Abd El Satar</v>
      </c>
      <c r="I192" s="248" t="str">
        <f>VLOOKUP(A192,'00-Datum'!A:G,7,FALSE)</f>
        <v>Eng Mahmoud Mahlab</v>
      </c>
      <c r="J192" s="248" t="str">
        <f>VLOOKUP(A192,'00-Datum'!A:H,8,FALSE)</f>
        <v>6th of October</v>
      </c>
      <c r="K192" s="248" t="str">
        <f>VLOOKUP(A192,'00-Datum'!A:I,9,FALSE)</f>
        <v>D</v>
      </c>
      <c r="L192" s="248" t="str">
        <f>VLOOKUP(A192,'00-Datum'!A:J,10,FALSE)</f>
        <v>Private</v>
      </c>
      <c r="M192" s="79"/>
      <c r="N192" s="142"/>
      <c r="O192" s="101"/>
      <c r="P192" s="263" t="s">
        <v>196</v>
      </c>
      <c r="Q192" s="56">
        <v>19589518</v>
      </c>
      <c r="R192" s="56">
        <v>19589518</v>
      </c>
      <c r="S192" s="56">
        <v>16384636.847249636</v>
      </c>
      <c r="T192" s="345">
        <f t="shared" si="85"/>
        <v>0.16360183812334553</v>
      </c>
      <c r="U192" s="360">
        <f>_xlfn.MINIFS('Cash In-Month'!I:I,'Cash In-Month'!A:A,'02-Metrics'!A192)</f>
        <v>2.6779200488751178E-2</v>
      </c>
      <c r="V192" s="263">
        <f t="shared" si="86"/>
        <v>0</v>
      </c>
      <c r="W192" s="56">
        <f t="shared" si="89"/>
        <v>0</v>
      </c>
      <c r="X192" s="56">
        <f t="shared" si="90"/>
        <v>0</v>
      </c>
      <c r="Y192" s="102">
        <f t="shared" si="91"/>
        <v>0</v>
      </c>
      <c r="Z192" s="263">
        <f t="shared" si="87"/>
        <v>0</v>
      </c>
      <c r="AA192" s="56">
        <f t="shared" si="88"/>
        <v>0</v>
      </c>
      <c r="AB192" s="56">
        <f t="shared" si="92"/>
        <v>0</v>
      </c>
      <c r="AC192" s="56">
        <f t="shared" si="93"/>
        <v>0</v>
      </c>
      <c r="AD192" s="103">
        <v>7.15</v>
      </c>
      <c r="AE192" s="315"/>
      <c r="AF192" s="161"/>
      <c r="AG192" s="102"/>
      <c r="AH192" s="99"/>
      <c r="AI192" s="100"/>
    </row>
    <row r="193" spans="1:35" s="5" customFormat="1" ht="16.5" customHeight="1" thickBot="1">
      <c r="A193" s="428" t="s">
        <v>1267</v>
      </c>
      <c r="B193" s="537">
        <f>VLOOKUP(A193,'03-Time'!A:D,2,FALSE)</f>
        <v>41318</v>
      </c>
      <c r="C193" s="57">
        <f>VLOOKUP('02-Metrics'!A193,'03-Time'!A:D,4,FALSE)</f>
        <v>42321</v>
      </c>
      <c r="D193" s="57" t="str">
        <f>VLOOKUP(A193,'00-Datum'!A:B,2,FALSE)</f>
        <v>Commercial</v>
      </c>
      <c r="E193" s="57" t="str">
        <f>VLOOKUP(A193,'00-Datum'!A:C,3,FALSE)</f>
        <v>Terminal</v>
      </c>
      <c r="F193" s="57" t="str">
        <f>VLOOKUP(A193,'00-Datum'!A:D,4,FALSE)</f>
        <v>Civil Works</v>
      </c>
      <c r="G193" s="57" t="str">
        <f>VLOOKUP(A193,'00-Datum'!A:E,5,FALSE)</f>
        <v>Limak</v>
      </c>
      <c r="H193" s="248" t="str">
        <f>VLOOKUP(A193,'00-Datum'!A:F,6,FALSE)</f>
        <v>Eng Mohamed El Saman</v>
      </c>
      <c r="I193" s="248" t="str">
        <f>VLOOKUP(A193,'00-Datum'!A:G,7,FALSE)</f>
        <v>Eng. Omar Sobhy</v>
      </c>
      <c r="J193" s="248" t="str">
        <f>VLOOKUP(A193,'00-Datum'!A:H,8,FALSE)</f>
        <v>Cairo</v>
      </c>
      <c r="K193" s="248" t="str">
        <f>VLOOKUP(A193,'00-Datum'!A:I,9,FALSE)</f>
        <v>S</v>
      </c>
      <c r="L193" s="248" t="str">
        <f>VLOOKUP(A193,'00-Datum'!A:J,10,FALSE)</f>
        <v>Private</v>
      </c>
      <c r="M193" s="79"/>
      <c r="N193" s="371"/>
      <c r="O193" s="372"/>
      <c r="P193" s="263" t="s">
        <v>196</v>
      </c>
      <c r="Q193" s="56">
        <v>49359671.049999997</v>
      </c>
      <c r="R193" s="56">
        <v>119626844</v>
      </c>
      <c r="S193" s="56">
        <v>96755558</v>
      </c>
      <c r="T193" s="345">
        <f t="shared" si="85"/>
        <v>0.19118857637003281</v>
      </c>
      <c r="U193" s="360">
        <f>_xlfn.MINIFS('Cash In-Month'!I:I,'Cash In-Month'!A:A,'02-Metrics'!A193)</f>
        <v>0.57604161361976602</v>
      </c>
      <c r="V193" s="263">
        <f t="shared" si="86"/>
        <v>0</v>
      </c>
      <c r="W193" s="56">
        <f t="shared" si="89"/>
        <v>0</v>
      </c>
      <c r="X193" s="56">
        <f t="shared" si="90"/>
        <v>0</v>
      </c>
      <c r="Y193" s="102">
        <f t="shared" si="91"/>
        <v>0</v>
      </c>
      <c r="Z193" s="263">
        <f t="shared" si="87"/>
        <v>0</v>
      </c>
      <c r="AA193" s="56">
        <f t="shared" si="88"/>
        <v>0</v>
      </c>
      <c r="AB193" s="56">
        <f t="shared" si="92"/>
        <v>0</v>
      </c>
      <c r="AC193" s="56">
        <f t="shared" si="93"/>
        <v>0</v>
      </c>
      <c r="AD193" s="325">
        <v>6.77</v>
      </c>
      <c r="AE193" s="315"/>
      <c r="AF193" s="161"/>
      <c r="AG193" s="102"/>
      <c r="AH193" s="99"/>
      <c r="AI193" s="100"/>
    </row>
    <row r="194" spans="1:35" s="5" customFormat="1" ht="16.5" customHeight="1" thickBot="1">
      <c r="A194" s="428" t="s">
        <v>1234</v>
      </c>
      <c r="B194" s="537">
        <f>VLOOKUP(A194,'03-Time'!A:D,2,FALSE)</f>
        <v>40724</v>
      </c>
      <c r="C194" s="57">
        <f>VLOOKUP('02-Metrics'!A194,'03-Time'!A:D,4,FALSE)</f>
        <v>42185</v>
      </c>
      <c r="D194" s="57" t="str">
        <f>VLOOKUP(A194,'00-Datum'!A:B,2,FALSE)</f>
        <v>Commercial</v>
      </c>
      <c r="E194" s="57" t="str">
        <f>VLOOKUP(A194,'00-Datum'!A:C,3,FALSE)</f>
        <v>Offices &amp; Mall</v>
      </c>
      <c r="F194" s="57" t="str">
        <f>VLOOKUP(A194,'00-Datum'!A:D,4,FALSE)</f>
        <v>Turn Key</v>
      </c>
      <c r="G194" s="57" t="str">
        <f>VLOOKUP(A194,'00-Datum'!A:E,5,FALSE)</f>
        <v>Arabian Group</v>
      </c>
      <c r="H194" s="248" t="str">
        <f>VLOOKUP(A194,'00-Datum'!A:F,6,FALSE)</f>
        <v>Eng Karim El Far</v>
      </c>
      <c r="I194" s="248" t="str">
        <f>VLOOKUP(A194,'00-Datum'!A:G,7,FALSE)</f>
        <v>Eng Mahmoud Mahlab</v>
      </c>
      <c r="J194" s="248" t="str">
        <f>VLOOKUP(A194,'00-Datum'!A:H,8,FALSE)</f>
        <v>6th of October</v>
      </c>
      <c r="K194" s="248" t="str">
        <f>VLOOKUP(A194,'00-Datum'!A:I,9,FALSE)</f>
        <v>D</v>
      </c>
      <c r="L194" s="248" t="str">
        <f>VLOOKUP(A194,'00-Datum'!A:J,10,FALSE)</f>
        <v>Private</v>
      </c>
      <c r="M194" s="79"/>
      <c r="N194" s="371"/>
      <c r="O194" s="372"/>
      <c r="P194" s="263" t="s">
        <v>196</v>
      </c>
      <c r="Q194" s="56">
        <v>64000000.230000004</v>
      </c>
      <c r="R194" s="56">
        <v>64000000.230000004</v>
      </c>
      <c r="S194" s="56">
        <v>63714421.966979012</v>
      </c>
      <c r="T194" s="345">
        <f t="shared" si="85"/>
        <v>4.4621603436671153E-3</v>
      </c>
      <c r="U194" s="360">
        <f>_xlfn.MINIFS('Cash In-Month'!I:I,'Cash In-Month'!A:A,'02-Metrics'!A194)</f>
        <v>2.7849623024915414E-2</v>
      </c>
      <c r="V194" s="263">
        <f t="shared" si="86"/>
        <v>0</v>
      </c>
      <c r="W194" s="56">
        <f t="shared" si="89"/>
        <v>0</v>
      </c>
      <c r="X194" s="56">
        <f t="shared" si="90"/>
        <v>0</v>
      </c>
      <c r="Y194" s="102">
        <f t="shared" si="91"/>
        <v>0</v>
      </c>
      <c r="Z194" s="263">
        <f t="shared" si="87"/>
        <v>0</v>
      </c>
      <c r="AA194" s="56">
        <f t="shared" si="88"/>
        <v>0</v>
      </c>
      <c r="AB194" s="56">
        <f t="shared" si="92"/>
        <v>0</v>
      </c>
      <c r="AC194" s="56">
        <f t="shared" si="93"/>
        <v>0</v>
      </c>
      <c r="AD194" s="80">
        <v>5.36</v>
      </c>
      <c r="AE194" s="315"/>
      <c r="AF194" s="161"/>
      <c r="AG194" s="102"/>
      <c r="AH194" s="99"/>
      <c r="AI194" s="100"/>
    </row>
    <row r="195" spans="1:35" s="5" customFormat="1" ht="16.5" customHeight="1" thickBot="1">
      <c r="A195" s="428" t="s">
        <v>1235</v>
      </c>
      <c r="B195" s="537">
        <v>43739</v>
      </c>
      <c r="C195" s="57">
        <v>44165</v>
      </c>
      <c r="D195" s="57"/>
      <c r="E195" s="57"/>
      <c r="F195" s="57">
        <f>VLOOKUP(A195,'00-Datum'!A:D,4,FALSE)</f>
        <v>0</v>
      </c>
      <c r="G195" s="57">
        <f>VLOOKUP(A195,'00-Datum'!A:E,5,FALSE)</f>
        <v>0</v>
      </c>
      <c r="H195" s="248">
        <f>VLOOKUP(A195,'00-Datum'!A:F,6,FALSE)</f>
        <v>0</v>
      </c>
      <c r="I195" s="248">
        <f>VLOOKUP(A195,'00-Datum'!A:G,7,FALSE)</f>
        <v>0</v>
      </c>
      <c r="J195" s="248">
        <f>VLOOKUP(A195,'00-Datum'!A:H,8,FALSE)</f>
        <v>0</v>
      </c>
      <c r="K195" s="248">
        <f>VLOOKUP(A195,'00-Datum'!A:I,9,FALSE)</f>
        <v>0</v>
      </c>
      <c r="L195" s="248">
        <f>VLOOKUP(A195,'00-Datum'!A:J,10,FALSE)</f>
        <v>0</v>
      </c>
      <c r="M195" s="79"/>
      <c r="N195" s="371"/>
      <c r="O195" s="372"/>
      <c r="P195" s="263" t="s">
        <v>196</v>
      </c>
      <c r="Q195" s="56"/>
      <c r="R195" s="56"/>
      <c r="S195" s="56"/>
      <c r="T195" s="345">
        <f t="shared" si="85"/>
        <v>0</v>
      </c>
      <c r="U195" s="360" t="e">
        <f>_xlfn.MINIFS('Cash In-Month'!I:I,'Cash In-Month'!A:A,'02-Metrics'!A195)</f>
        <v>#DIV/0!</v>
      </c>
      <c r="V195" s="263">
        <f>IFERROR((R195/O195),0)</f>
        <v>0</v>
      </c>
      <c r="W195" s="56">
        <f>IFERROR((R195/N195),0)</f>
        <v>0</v>
      </c>
      <c r="X195" s="56">
        <f>IFERROR((S195/O195),0)</f>
        <v>0</v>
      </c>
      <c r="Y195" s="102">
        <f>IFERROR((S195/N195),0)</f>
        <v>0</v>
      </c>
      <c r="Z195" s="263">
        <f>IFERROR((V195/AD195),0)</f>
        <v>0</v>
      </c>
      <c r="AA195" s="56">
        <f>IFERROR((W195/AD195),0)</f>
        <v>0</v>
      </c>
      <c r="AB195" s="56">
        <f>IFERROR((X195/AD195),0)</f>
        <v>0</v>
      </c>
      <c r="AC195" s="56">
        <f>IFERROR((Y195/AD195),0)</f>
        <v>0</v>
      </c>
      <c r="AD195" s="80">
        <v>16.309999999999999</v>
      </c>
      <c r="AE195" s="315"/>
      <c r="AF195" s="161"/>
      <c r="AG195" s="102"/>
      <c r="AH195" s="99"/>
      <c r="AI195" s="100"/>
    </row>
    <row r="196" spans="1:35" s="5" customFormat="1" ht="16.5" customHeight="1" thickBot="1">
      <c r="A196" s="428" t="s">
        <v>1236</v>
      </c>
      <c r="B196" s="537">
        <v>43405</v>
      </c>
      <c r="C196" s="57">
        <v>44925</v>
      </c>
      <c r="D196" s="57" t="str">
        <f>VLOOKUP(A196,'00-Datum'!A:B,2,FALSE)</f>
        <v>Industrial</v>
      </c>
      <c r="E196" s="57" t="str">
        <f>VLOOKUP(A196,'00-Datum'!A:C,3,FALSE)</f>
        <v>Factory</v>
      </c>
      <c r="F196" s="57" t="str">
        <f>VLOOKUP(A196,'00-Datum'!A:D,4,FALSE)</f>
        <v>Turn Key</v>
      </c>
      <c r="G196" s="57" t="str">
        <f>VLOOKUP(A196,'00-Datum'!A:E,5,FALSE)</f>
        <v>NAT</v>
      </c>
      <c r="H196" s="248" t="str">
        <f>VLOOKUP(A196,'00-Datum'!A:F,6,FALSE)</f>
        <v>Eng Hassan</v>
      </c>
      <c r="I196" s="248" t="str">
        <f>VLOOKUP(A196,'00-Datum'!A:G,7,FALSE)</f>
        <v>Eng Mahmoud Mahlab</v>
      </c>
      <c r="J196" s="248" t="str">
        <f>VLOOKUP(A196,'00-Datum'!A:H,8,FALSE)</f>
        <v>Cairo</v>
      </c>
      <c r="K196" s="248" t="str">
        <f>VLOOKUP(A196,'00-Datum'!A:I,9,FALSE)</f>
        <v>S</v>
      </c>
      <c r="L196" s="248" t="str">
        <f>VLOOKUP(A196,'00-Datum'!A:J,10,FALSE)</f>
        <v>Public</v>
      </c>
      <c r="M196" s="79"/>
      <c r="N196" s="142"/>
      <c r="O196" s="101"/>
      <c r="P196" s="263" t="s">
        <v>196</v>
      </c>
      <c r="Q196" s="56"/>
      <c r="R196" s="56"/>
      <c r="S196" s="56"/>
      <c r="T196" s="345">
        <f t="shared" si="85"/>
        <v>0</v>
      </c>
      <c r="U196" s="360" t="e">
        <f>_xlfn.MINIFS('Cash In-Month'!I:I,'Cash In-Month'!A:A,'02-Metrics'!A196)</f>
        <v>#DIV/0!</v>
      </c>
      <c r="V196" s="263">
        <f t="shared" si="86"/>
        <v>0</v>
      </c>
      <c r="W196" s="56">
        <f t="shared" si="89"/>
        <v>0</v>
      </c>
      <c r="X196" s="56">
        <f t="shared" si="90"/>
        <v>0</v>
      </c>
      <c r="Y196" s="102">
        <f t="shared" si="91"/>
        <v>0</v>
      </c>
      <c r="Z196" s="263">
        <f t="shared" si="87"/>
        <v>0</v>
      </c>
      <c r="AA196" s="56">
        <f t="shared" si="88"/>
        <v>0</v>
      </c>
      <c r="AB196" s="56">
        <f t="shared" si="92"/>
        <v>0</v>
      </c>
      <c r="AC196" s="56">
        <f t="shared" si="93"/>
        <v>0</v>
      </c>
      <c r="AD196" s="80">
        <v>17.89</v>
      </c>
      <c r="AE196" s="315"/>
      <c r="AF196" s="161"/>
      <c r="AG196" s="102"/>
      <c r="AH196" s="99"/>
      <c r="AI196" s="100"/>
    </row>
    <row r="197" spans="1:35" s="5" customFormat="1" ht="16.5" customHeight="1" thickBot="1">
      <c r="A197" s="428" t="s">
        <v>1237</v>
      </c>
      <c r="B197" s="537">
        <v>44197</v>
      </c>
      <c r="C197" s="57">
        <v>45656</v>
      </c>
      <c r="D197" s="57" t="str">
        <f>VLOOKUP(A197,'00-Datum'!A:B,2,FALSE)</f>
        <v>Residential</v>
      </c>
      <c r="E197" s="57" t="str">
        <f>VLOOKUP(A197,'00-Datum'!A:C,3,FALSE)</f>
        <v>Residential</v>
      </c>
      <c r="F197" s="57" t="str">
        <f>VLOOKUP(A197,'00-Datum'!A:D,4,FALSE)</f>
        <v>Turn Key</v>
      </c>
      <c r="G197" s="57" t="str">
        <f>VLOOKUP(A197,'00-Datum'!A:E,5,FALSE)</f>
        <v>New Giza</v>
      </c>
      <c r="H197" s="248" t="str">
        <f>VLOOKUP(A197,'00-Datum'!A:F,6,FALSE)</f>
        <v>Eng Wael Ragabi</v>
      </c>
      <c r="I197" s="248" t="str">
        <f>VLOOKUP(A197,'00-Datum'!A:G,7,FALSE)</f>
        <v>Eng. Omar Sobhy</v>
      </c>
      <c r="J197" s="248" t="str">
        <f>VLOOKUP(A197,'00-Datum'!A:H,8,FALSE)</f>
        <v>North Coast</v>
      </c>
      <c r="K197" s="248" t="str">
        <f>VLOOKUP(A197,'00-Datum'!A:I,9,FALSE)</f>
        <v>D</v>
      </c>
      <c r="L197" s="248" t="str">
        <f>VLOOKUP(A197,'00-Datum'!A:J,10,FALSE)</f>
        <v>Private</v>
      </c>
      <c r="M197" s="79"/>
      <c r="N197" s="142"/>
      <c r="O197" s="101"/>
      <c r="P197" s="263" t="s">
        <v>196</v>
      </c>
      <c r="Q197" s="56"/>
      <c r="R197" s="56"/>
      <c r="S197" s="56"/>
      <c r="T197" s="345">
        <f t="shared" si="85"/>
        <v>0</v>
      </c>
      <c r="U197" s="360">
        <f>_xlfn.MINIFS('Cash In-Month'!I:I,'Cash In-Month'!A:A,'02-Metrics'!A197)</f>
        <v>0</v>
      </c>
      <c r="V197" s="263">
        <f t="shared" si="86"/>
        <v>0</v>
      </c>
      <c r="W197" s="56">
        <f t="shared" si="89"/>
        <v>0</v>
      </c>
      <c r="X197" s="56">
        <f t="shared" si="90"/>
        <v>0</v>
      </c>
      <c r="Y197" s="102">
        <f t="shared" si="91"/>
        <v>0</v>
      </c>
      <c r="Z197" s="263">
        <f t="shared" si="87"/>
        <v>0</v>
      </c>
      <c r="AA197" s="56">
        <f t="shared" si="88"/>
        <v>0</v>
      </c>
      <c r="AB197" s="56">
        <f t="shared" si="92"/>
        <v>0</v>
      </c>
      <c r="AC197" s="56">
        <f t="shared" si="93"/>
        <v>0</v>
      </c>
      <c r="AD197" s="80">
        <v>15.84</v>
      </c>
      <c r="AE197" s="315"/>
      <c r="AF197" s="161"/>
      <c r="AG197" s="102"/>
      <c r="AH197" s="99"/>
      <c r="AI197" s="100"/>
    </row>
    <row r="198" spans="1:35" s="5" customFormat="1" ht="16.5" customHeight="1">
      <c r="A198" s="445"/>
      <c r="B198" s="446"/>
      <c r="C198" s="446"/>
      <c r="D198" s="446"/>
      <c r="E198" s="446"/>
      <c r="F198" s="446"/>
      <c r="G198" s="446"/>
      <c r="H198" s="447"/>
      <c r="I198" s="447"/>
      <c r="J198" s="447"/>
      <c r="K198" s="447"/>
      <c r="L198" s="447"/>
      <c r="M198" s="448"/>
      <c r="N198" s="449"/>
      <c r="O198" s="450"/>
      <c r="P198" s="450"/>
      <c r="Q198" s="450"/>
      <c r="R198" s="450"/>
      <c r="S198" s="450"/>
      <c r="T198" s="451"/>
      <c r="U198" s="451"/>
      <c r="V198" s="450"/>
      <c r="W198" s="450"/>
      <c r="X198" s="450"/>
      <c r="Y198" s="450"/>
      <c r="Z198" s="450"/>
      <c r="AA198" s="450"/>
      <c r="AB198" s="450"/>
      <c r="AC198" s="450"/>
      <c r="AD198" s="158"/>
      <c r="AE198" s="309"/>
      <c r="AF198" s="309"/>
      <c r="AG198" s="450"/>
      <c r="AH198" s="158"/>
      <c r="AI198" s="448"/>
    </row>
    <row r="199" spans="1:35" s="5" customFormat="1" ht="16.5" customHeight="1">
      <c r="A199" s="452" t="s">
        <v>863</v>
      </c>
      <c r="G199" s="5" t="s">
        <v>803</v>
      </c>
      <c r="H199" s="259"/>
      <c r="I199" s="259"/>
      <c r="J199" s="259"/>
      <c r="K199" s="259"/>
      <c r="L199" s="259"/>
      <c r="M199" s="40"/>
      <c r="N199" s="394"/>
      <c r="O199" s="395"/>
      <c r="P199" s="395"/>
      <c r="Q199" s="453">
        <f>SUBTOTAL(9,Q2:Q197)</f>
        <v>38025576572.85408</v>
      </c>
      <c r="R199" s="453">
        <f>SUBTOTAL(9,R2:R197)</f>
        <v>41919563519.232239</v>
      </c>
      <c r="S199" s="453">
        <f>SUBTOTAL(9,S2:S197)</f>
        <v>37942183059.922363</v>
      </c>
      <c r="T199" s="454">
        <f>IFERROR(((R199-S199)/R199),0)</f>
        <v>9.4881246973983799E-2</v>
      </c>
      <c r="U199" s="454">
        <f>IFERROR(((S199-T199)/S199),0)</f>
        <v>0.99999999999749933</v>
      </c>
      <c r="AD199" s="6"/>
      <c r="AG199" s="6"/>
      <c r="AH199" s="6"/>
      <c r="AI199" s="40"/>
    </row>
    <row r="200" spans="1:35" s="5" customFormat="1" ht="16.5" customHeight="1">
      <c r="H200" s="259"/>
      <c r="I200" s="259"/>
      <c r="J200" s="259"/>
      <c r="K200" s="259"/>
      <c r="L200" s="259"/>
      <c r="M200" s="40"/>
      <c r="N200" s="394"/>
      <c r="O200" s="395"/>
      <c r="P200" s="395"/>
      <c r="Q200" s="419">
        <v>30023489280.80896</v>
      </c>
      <c r="R200" s="419">
        <v>31379002901.836971</v>
      </c>
      <c r="S200" s="419"/>
      <c r="T200" s="6"/>
      <c r="U200" s="6"/>
      <c r="AD200" s="6"/>
      <c r="AG200" s="6"/>
      <c r="AH200" s="6"/>
      <c r="AI200" s="40"/>
    </row>
    <row r="201" spans="1:35" s="5" customFormat="1" ht="16.5" customHeight="1">
      <c r="H201" s="259"/>
      <c r="I201" s="259"/>
      <c r="J201" s="259"/>
      <c r="K201" s="259"/>
      <c r="L201" s="259"/>
      <c r="M201" s="40"/>
      <c r="N201" s="394"/>
      <c r="O201" s="395"/>
      <c r="P201" s="395"/>
      <c r="Q201" s="419"/>
      <c r="R201" s="454">
        <f>R199/R200</f>
        <v>1.3359112668547606</v>
      </c>
      <c r="S201" s="419"/>
      <c r="T201" s="6"/>
      <c r="U201" s="6"/>
      <c r="AD201" s="6"/>
      <c r="AG201" s="6"/>
      <c r="AH201" s="6"/>
      <c r="AI201" s="40"/>
    </row>
    <row r="202" spans="1:35" s="5" customFormat="1" ht="16.5" customHeight="1">
      <c r="H202" s="259"/>
      <c r="I202" s="259"/>
      <c r="J202" s="259"/>
      <c r="K202" s="259"/>
      <c r="L202" s="259"/>
      <c r="M202" s="40"/>
      <c r="N202" s="394"/>
      <c r="O202" s="395"/>
      <c r="P202" s="395"/>
      <c r="Q202" s="419"/>
      <c r="R202" s="419"/>
      <c r="S202" s="419"/>
      <c r="T202" s="6"/>
      <c r="U202" s="6"/>
      <c r="AD202" s="6"/>
      <c r="AG202" s="6"/>
      <c r="AH202" s="6"/>
      <c r="AI202" s="40"/>
    </row>
  </sheetData>
  <autoFilter ref="A1:AD197" xr:uid="{00000000-0009-0000-0000-00000B000000}"/>
  <phoneticPr fontId="273" type="noConversion"/>
  <pageMargins left="1.41" right="0.7" top="0.57999999999999996" bottom="0.75" header="0.3" footer="0.3"/>
  <pageSetup paperSize="9" scale="26" fitToHeight="0" orientation="landscape" r:id="rId1"/>
  <rowBreaks count="1" manualBreakCount="1">
    <brk id="52" max="16383" man="1"/>
  </rowBreaks>
  <ignoredErrors>
    <ignoredError sqref="Q8 Q51 Q57:Q58 Q63:Q70 Q84 Q100 Q115 Q91 Q33 Q22 Q45" formulaRange="1"/>
    <ignoredError sqref="B57:C57 B58 F58:H58 D58:E58 G5:G9 F80:F83 I58:L58 F88:F90 B105:L105 G47:G50" formula="1"/>
    <ignoredError sqref="M85 M87"/>
  </ignoredError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10" filterMode="1"/>
  <dimension ref="A1:AG141"/>
  <sheetViews>
    <sheetView topLeftCell="G1" zoomScale="70" zoomScaleNormal="70" workbookViewId="0">
      <selection activeCell="T145" sqref="T145"/>
    </sheetView>
  </sheetViews>
  <sheetFormatPr defaultRowHeight="14.4"/>
  <cols>
    <col min="1" max="1" width="58.33203125" bestFit="1" customWidth="1"/>
    <col min="2" max="2" width="13.5546875" customWidth="1"/>
    <col min="3" max="3" width="14.5546875" bestFit="1" customWidth="1"/>
    <col min="4" max="4" width="14.5546875" customWidth="1"/>
    <col min="5" max="5" width="15.44140625" bestFit="1" customWidth="1"/>
    <col min="6" max="6" width="18.5546875" bestFit="1" customWidth="1"/>
    <col min="7" max="7" width="15.33203125" bestFit="1" customWidth="1"/>
    <col min="8" max="8" width="50.109375" bestFit="1" customWidth="1"/>
    <col min="9" max="9" width="26.44140625" bestFit="1" customWidth="1"/>
    <col min="10" max="10" width="18.88671875" bestFit="1" customWidth="1"/>
    <col min="11" max="11" width="12.44140625" bestFit="1" customWidth="1"/>
    <col min="12" max="12" width="11.44140625" bestFit="1" customWidth="1"/>
    <col min="13" max="13" width="10.5546875" bestFit="1" customWidth="1"/>
    <col min="14" max="14" width="22.5546875" bestFit="1" customWidth="1"/>
    <col min="15" max="15" width="10.109375" bestFit="1" customWidth="1"/>
    <col min="16" max="16" width="9.33203125" bestFit="1" customWidth="1"/>
    <col min="17" max="17" width="6" bestFit="1" customWidth="1"/>
    <col min="18" max="19" width="17.44140625" bestFit="1" customWidth="1"/>
    <col min="20" max="20" width="16.44140625" bestFit="1" customWidth="1"/>
    <col min="21" max="21" width="8.5546875" bestFit="1" customWidth="1"/>
    <col min="22" max="22" width="10.33203125" bestFit="1" customWidth="1"/>
    <col min="23" max="23" width="12.88671875" bestFit="1" customWidth="1"/>
    <col min="24" max="24" width="9.5546875" bestFit="1" customWidth="1"/>
    <col min="25" max="25" width="13.5546875" bestFit="1" customWidth="1"/>
    <col min="26" max="26" width="6.88671875" bestFit="1" customWidth="1"/>
    <col min="27" max="27" width="13" bestFit="1" customWidth="1"/>
    <col min="28" max="28" width="6.88671875" bestFit="1" customWidth="1"/>
    <col min="29" max="29" width="12.109375" bestFit="1" customWidth="1"/>
    <col min="30" max="30" width="10.33203125" bestFit="1" customWidth="1"/>
    <col min="31" max="31" width="25.6640625" bestFit="1" customWidth="1"/>
    <col min="32" max="32" width="17.6640625" bestFit="1" customWidth="1"/>
  </cols>
  <sheetData>
    <row r="1" spans="1:33" ht="31.2">
      <c r="A1" s="553" t="s">
        <v>118</v>
      </c>
      <c r="B1" s="553" t="s">
        <v>79</v>
      </c>
      <c r="C1" s="553" t="s">
        <v>148</v>
      </c>
      <c r="D1" s="553" t="s">
        <v>1334</v>
      </c>
      <c r="E1" s="553" t="s">
        <v>16</v>
      </c>
      <c r="F1" s="553" t="s">
        <v>15</v>
      </c>
      <c r="G1" s="553" t="s">
        <v>244</v>
      </c>
      <c r="H1" s="553" t="s">
        <v>17</v>
      </c>
      <c r="I1" s="553" t="s">
        <v>18</v>
      </c>
      <c r="J1" s="553" t="s">
        <v>797</v>
      </c>
      <c r="K1" s="553" t="s">
        <v>20</v>
      </c>
      <c r="L1" s="553" t="s">
        <v>799</v>
      </c>
      <c r="M1" s="553" t="s">
        <v>798</v>
      </c>
      <c r="N1" s="577" t="s">
        <v>120</v>
      </c>
      <c r="O1" s="578" t="s">
        <v>121</v>
      </c>
      <c r="P1" s="579" t="s">
        <v>68</v>
      </c>
      <c r="Q1" s="580" t="s">
        <v>119</v>
      </c>
      <c r="R1" s="580" t="s">
        <v>215</v>
      </c>
      <c r="S1" s="580" t="s">
        <v>214</v>
      </c>
      <c r="T1" s="580" t="s">
        <v>216</v>
      </c>
      <c r="U1" s="581" t="s">
        <v>772</v>
      </c>
      <c r="V1" s="582" t="s">
        <v>766</v>
      </c>
      <c r="W1" s="582" t="s">
        <v>768</v>
      </c>
      <c r="X1" s="582" t="s">
        <v>69</v>
      </c>
      <c r="Y1" s="582" t="s">
        <v>238</v>
      </c>
      <c r="Z1" s="583" t="s">
        <v>767</v>
      </c>
      <c r="AA1" s="583" t="s">
        <v>769</v>
      </c>
      <c r="AB1" s="583" t="s">
        <v>801</v>
      </c>
      <c r="AC1" s="583" t="s">
        <v>802</v>
      </c>
      <c r="AD1" s="584" t="s">
        <v>218</v>
      </c>
      <c r="AE1" s="583" t="s">
        <v>1313</v>
      </c>
      <c r="AF1" s="583" t="s">
        <v>1312</v>
      </c>
      <c r="AG1" s="619" t="s">
        <v>1344</v>
      </c>
    </row>
    <row r="2" spans="1:33" ht="28.8" hidden="1">
      <c r="A2" s="585" t="s">
        <v>1048</v>
      </c>
      <c r="B2" s="423">
        <v>41226</v>
      </c>
      <c r="C2" s="423">
        <v>42321</v>
      </c>
      <c r="D2" s="423" t="s">
        <v>1332</v>
      </c>
      <c r="E2" s="423" t="s">
        <v>27</v>
      </c>
      <c r="F2" s="423" t="s">
        <v>59</v>
      </c>
      <c r="G2" s="423" t="s">
        <v>45</v>
      </c>
      <c r="H2" s="423" t="s">
        <v>53</v>
      </c>
      <c r="I2" s="462" t="s">
        <v>828</v>
      </c>
      <c r="J2" s="462" t="s">
        <v>862</v>
      </c>
      <c r="K2" s="462" t="s">
        <v>91</v>
      </c>
      <c r="L2" s="462" t="s">
        <v>786</v>
      </c>
      <c r="M2" s="601" t="s">
        <v>1335</v>
      </c>
      <c r="N2" s="424"/>
      <c r="O2" s="425"/>
      <c r="P2" s="561">
        <v>6743</v>
      </c>
      <c r="Q2" s="568" t="s">
        <v>196</v>
      </c>
      <c r="R2" s="267">
        <v>51530647</v>
      </c>
      <c r="S2" s="267">
        <v>56931016</v>
      </c>
      <c r="T2" s="267">
        <v>64758247.253497899</v>
      </c>
      <c r="U2" s="560">
        <v>-0.13748623866993517</v>
      </c>
      <c r="V2" s="267">
        <v>8442.9802758416135</v>
      </c>
      <c r="W2" s="267">
        <v>0</v>
      </c>
      <c r="X2" s="267">
        <v>9603.7738771315289</v>
      </c>
      <c r="Y2" s="267">
        <v>0</v>
      </c>
      <c r="Z2" s="267">
        <v>1386.36786138614</v>
      </c>
      <c r="AA2" s="267">
        <v>0</v>
      </c>
      <c r="AB2" s="267">
        <v>1576.9743640610063</v>
      </c>
      <c r="AC2" s="267">
        <v>0</v>
      </c>
      <c r="AD2" s="426">
        <v>6.09</v>
      </c>
      <c r="AE2" s="557">
        <f>S2/AD2</f>
        <v>9348278.4893267658</v>
      </c>
      <c r="AF2" s="557">
        <f>T2/AD2</f>
        <v>10633538.136863366</v>
      </c>
      <c r="AG2">
        <f>YEAR(B2)</f>
        <v>2012</v>
      </c>
    </row>
    <row r="3" spans="1:33" ht="28.8" hidden="1">
      <c r="A3" s="586" t="s">
        <v>1049</v>
      </c>
      <c r="B3" s="423">
        <v>40945</v>
      </c>
      <c r="C3" s="423">
        <v>42161</v>
      </c>
      <c r="D3" s="423" t="s">
        <v>1333</v>
      </c>
      <c r="E3" s="423" t="s">
        <v>21</v>
      </c>
      <c r="F3" s="423" t="s">
        <v>808</v>
      </c>
      <c r="G3" s="423" t="s">
        <v>22</v>
      </c>
      <c r="H3" s="423" t="s">
        <v>778</v>
      </c>
      <c r="I3" s="462" t="s">
        <v>826</v>
      </c>
      <c r="J3" s="462" t="s">
        <v>795</v>
      </c>
      <c r="K3" s="462" t="s">
        <v>52</v>
      </c>
      <c r="L3" s="462" t="s">
        <v>786</v>
      </c>
      <c r="M3" s="601" t="s">
        <v>1338</v>
      </c>
      <c r="N3" s="424"/>
      <c r="O3" s="559"/>
      <c r="P3" s="267"/>
      <c r="Q3" s="267" t="s">
        <v>196</v>
      </c>
      <c r="R3" s="267">
        <v>33000000</v>
      </c>
      <c r="S3" s="267">
        <v>72946445.959999993</v>
      </c>
      <c r="T3" s="267">
        <v>66087308.601178706</v>
      </c>
      <c r="U3" s="560">
        <v>9.4029767571986708E-2</v>
      </c>
      <c r="V3" s="267">
        <v>0</v>
      </c>
      <c r="W3" s="267">
        <v>0</v>
      </c>
      <c r="X3" s="267">
        <v>0</v>
      </c>
      <c r="Y3" s="267">
        <v>0</v>
      </c>
      <c r="Z3" s="267">
        <v>0</v>
      </c>
      <c r="AA3" s="267">
        <v>0</v>
      </c>
      <c r="AB3" s="267">
        <v>0</v>
      </c>
      <c r="AC3" s="267">
        <v>0</v>
      </c>
      <c r="AD3" s="426">
        <v>6.09</v>
      </c>
      <c r="AE3" s="557">
        <f t="shared" ref="AE3:AE65" si="0">S3/AD3</f>
        <v>11978069.944170771</v>
      </c>
      <c r="AF3" s="557">
        <f t="shared" ref="AF3:AF65" si="1">T3/AD3</f>
        <v>10851774.811359394</v>
      </c>
      <c r="AG3">
        <f t="shared" ref="AG3:AG66" si="2">YEAR(B3)</f>
        <v>2012</v>
      </c>
    </row>
    <row r="4" spans="1:33" ht="28.8" hidden="1">
      <c r="A4" s="585" t="s">
        <v>1050</v>
      </c>
      <c r="B4" s="423">
        <v>41902</v>
      </c>
      <c r="C4" s="423">
        <v>42420</v>
      </c>
      <c r="D4" s="423" t="s">
        <v>1332</v>
      </c>
      <c r="E4" s="423" t="s">
        <v>27</v>
      </c>
      <c r="F4" s="423" t="s">
        <v>804</v>
      </c>
      <c r="G4" s="423" t="s">
        <v>45</v>
      </c>
      <c r="H4" s="423" t="s">
        <v>10</v>
      </c>
      <c r="I4" s="462" t="s">
        <v>824</v>
      </c>
      <c r="J4" s="462" t="s">
        <v>92</v>
      </c>
      <c r="K4" s="462" t="s">
        <v>52</v>
      </c>
      <c r="L4" s="462" t="s">
        <v>786</v>
      </c>
      <c r="M4" s="601" t="s">
        <v>1335</v>
      </c>
      <c r="N4" s="424"/>
      <c r="O4" s="425"/>
      <c r="P4" s="561">
        <v>16200</v>
      </c>
      <c r="Q4" s="561" t="s">
        <v>196</v>
      </c>
      <c r="R4" s="267">
        <v>188451123.68225726</v>
      </c>
      <c r="S4" s="267">
        <v>172216796.040488</v>
      </c>
      <c r="T4" s="267">
        <v>173716038.32478499</v>
      </c>
      <c r="U4" s="560">
        <v>-8.7055520644137348E-3</v>
      </c>
      <c r="V4" s="267">
        <v>10630.666422252347</v>
      </c>
      <c r="W4" s="267">
        <v>0</v>
      </c>
      <c r="X4" s="267">
        <v>10723.212242270678</v>
      </c>
      <c r="Y4" s="267">
        <v>0</v>
      </c>
      <c r="Z4" s="267">
        <v>1486.8064926227057</v>
      </c>
      <c r="AA4" s="267">
        <v>0</v>
      </c>
      <c r="AB4" s="267">
        <v>1499.749963953941</v>
      </c>
      <c r="AC4" s="267">
        <v>0</v>
      </c>
      <c r="AD4" s="426">
        <v>7.15</v>
      </c>
      <c r="AE4" s="557">
        <f t="shared" si="0"/>
        <v>24086265.18048783</v>
      </c>
      <c r="AF4" s="557">
        <f t="shared" si="1"/>
        <v>24295949.416053843</v>
      </c>
      <c r="AG4">
        <f t="shared" si="2"/>
        <v>2014</v>
      </c>
    </row>
    <row r="5" spans="1:33" ht="28.8" hidden="1">
      <c r="A5" s="586" t="s">
        <v>1054</v>
      </c>
      <c r="B5" s="423">
        <v>42170</v>
      </c>
      <c r="C5" s="423">
        <v>42840</v>
      </c>
      <c r="D5" s="423" t="s">
        <v>1332</v>
      </c>
      <c r="E5" s="514" t="s">
        <v>27</v>
      </c>
      <c r="F5" s="514" t="s">
        <v>44</v>
      </c>
      <c r="G5" s="514" t="s">
        <v>22</v>
      </c>
      <c r="H5" s="514" t="s">
        <v>7</v>
      </c>
      <c r="I5" s="515" t="s">
        <v>823</v>
      </c>
      <c r="J5" s="515" t="s">
        <v>862</v>
      </c>
      <c r="K5" s="515" t="s">
        <v>52</v>
      </c>
      <c r="L5" s="515" t="s">
        <v>786</v>
      </c>
      <c r="M5" s="601" t="s">
        <v>1335</v>
      </c>
      <c r="N5" s="562"/>
      <c r="O5" s="516">
        <v>5539.1926153846152</v>
      </c>
      <c r="P5" s="516">
        <v>10871</v>
      </c>
      <c r="Q5" s="563" t="s">
        <v>217</v>
      </c>
      <c r="R5" s="293">
        <v>82761451</v>
      </c>
      <c r="S5" s="293">
        <v>110450184.62</v>
      </c>
      <c r="T5" s="293">
        <v>108679008.97488841</v>
      </c>
      <c r="U5" s="564">
        <v>1.603596817158123E-2</v>
      </c>
      <c r="V5" s="293">
        <v>10160.075855027137</v>
      </c>
      <c r="W5" s="293">
        <v>0</v>
      </c>
      <c r="X5" s="293">
        <v>9997.1492019950711</v>
      </c>
      <c r="Y5" s="293">
        <v>0</v>
      </c>
      <c r="Z5" s="293">
        <v>1420.9896300737253</v>
      </c>
      <c r="AA5" s="293">
        <v>0</v>
      </c>
      <c r="AB5" s="293">
        <v>1398.2026855937161</v>
      </c>
      <c r="AC5" s="293">
        <v>0</v>
      </c>
      <c r="AD5" s="426">
        <v>7.15</v>
      </c>
      <c r="AE5" s="557">
        <f t="shared" si="0"/>
        <v>15447578.268531468</v>
      </c>
      <c r="AF5" s="557">
        <f t="shared" si="1"/>
        <v>15199861.395089287</v>
      </c>
      <c r="AG5">
        <f t="shared" si="2"/>
        <v>2015</v>
      </c>
    </row>
    <row r="6" spans="1:33" hidden="1">
      <c r="A6" s="586" t="s">
        <v>1055</v>
      </c>
      <c r="B6" s="423">
        <v>42370</v>
      </c>
      <c r="C6" s="423">
        <v>42765</v>
      </c>
      <c r="D6" s="423" t="s">
        <v>1333</v>
      </c>
      <c r="E6" s="423" t="s">
        <v>21</v>
      </c>
      <c r="F6" s="423" t="s">
        <v>806</v>
      </c>
      <c r="G6" s="423" t="s">
        <v>22</v>
      </c>
      <c r="H6" s="423" t="s">
        <v>23</v>
      </c>
      <c r="I6" s="462" t="s">
        <v>849</v>
      </c>
      <c r="J6" s="462" t="s">
        <v>80</v>
      </c>
      <c r="K6" s="462" t="s">
        <v>46</v>
      </c>
      <c r="L6" s="462" t="s">
        <v>786</v>
      </c>
      <c r="M6" s="462" t="s">
        <v>788</v>
      </c>
      <c r="N6" s="565" t="s">
        <v>193</v>
      </c>
      <c r="O6" s="559">
        <v>174</v>
      </c>
      <c r="P6" s="267">
        <v>6309</v>
      </c>
      <c r="Q6" s="566" t="s">
        <v>196</v>
      </c>
      <c r="R6" s="267">
        <v>56652000</v>
      </c>
      <c r="S6" s="267">
        <v>56527617</v>
      </c>
      <c r="T6" s="267">
        <v>33948207.928000003</v>
      </c>
      <c r="U6" s="560">
        <v>0.39944031378503003</v>
      </c>
      <c r="V6" s="267">
        <v>8959.8378506894915</v>
      </c>
      <c r="W6" s="267">
        <v>324871.36206896551</v>
      </c>
      <c r="X6" s="267">
        <v>5380.9174081470919</v>
      </c>
      <c r="Y6" s="267">
        <v>195104.64326436783</v>
      </c>
      <c r="Z6" s="267">
        <v>1008.9907489515192</v>
      </c>
      <c r="AA6" s="267">
        <v>36584.612845604221</v>
      </c>
      <c r="AB6" s="267">
        <v>605.95916758413193</v>
      </c>
      <c r="AC6" s="267">
        <v>21971.243610852231</v>
      </c>
      <c r="AD6" s="426">
        <v>8.8800000000000008</v>
      </c>
      <c r="AE6" s="557">
        <f t="shared" si="0"/>
        <v>6365722.6351351347</v>
      </c>
      <c r="AF6" s="557">
        <f t="shared" si="1"/>
        <v>3822996.3882882884</v>
      </c>
      <c r="AG6">
        <f t="shared" si="2"/>
        <v>2016</v>
      </c>
    </row>
    <row r="7" spans="1:33" ht="28.8" hidden="1">
      <c r="A7" s="586" t="s">
        <v>1058</v>
      </c>
      <c r="B7" s="423">
        <v>41931</v>
      </c>
      <c r="C7" s="423">
        <v>42875</v>
      </c>
      <c r="D7" s="423" t="s">
        <v>1332</v>
      </c>
      <c r="E7" s="514" t="s">
        <v>27</v>
      </c>
      <c r="F7" s="514" t="s">
        <v>59</v>
      </c>
      <c r="G7" s="514" t="s">
        <v>45</v>
      </c>
      <c r="H7" s="514" t="s">
        <v>8</v>
      </c>
      <c r="I7" s="515" t="s">
        <v>844</v>
      </c>
      <c r="J7" s="515" t="s">
        <v>81</v>
      </c>
      <c r="K7" s="515" t="s">
        <v>29</v>
      </c>
      <c r="L7" s="515" t="s">
        <v>787</v>
      </c>
      <c r="M7" s="601" t="s">
        <v>1335</v>
      </c>
      <c r="N7" s="562" t="s">
        <v>239</v>
      </c>
      <c r="O7" s="516"/>
      <c r="P7" s="567">
        <v>70000</v>
      </c>
      <c r="Q7" s="563" t="s">
        <v>217</v>
      </c>
      <c r="R7" s="293">
        <v>101495012</v>
      </c>
      <c r="S7" s="293">
        <v>98576600</v>
      </c>
      <c r="T7" s="293">
        <v>104888994.04028954</v>
      </c>
      <c r="U7" s="564">
        <v>-6.4035420579422866E-2</v>
      </c>
      <c r="V7" s="293">
        <v>1408.2371428571428</v>
      </c>
      <c r="W7" s="293">
        <v>3685.0005751092708</v>
      </c>
      <c r="X7" s="293">
        <v>1498.4142005755648</v>
      </c>
      <c r="Y7" s="293">
        <v>3920.9711367718082</v>
      </c>
      <c r="Z7" s="293">
        <v>196.95624375624374</v>
      </c>
      <c r="AA7" s="293">
        <v>515.38469581947845</v>
      </c>
      <c r="AB7" s="293">
        <v>209.56841966091815</v>
      </c>
      <c r="AC7" s="293">
        <v>548.3875715764766</v>
      </c>
      <c r="AD7" s="426">
        <v>7.15</v>
      </c>
      <c r="AE7" s="557">
        <f t="shared" si="0"/>
        <v>13786937.062937062</v>
      </c>
      <c r="AF7" s="557">
        <f t="shared" si="1"/>
        <v>14669789.37626427</v>
      </c>
      <c r="AG7">
        <f t="shared" si="2"/>
        <v>2014</v>
      </c>
    </row>
    <row r="8" spans="1:33" ht="28.8" hidden="1">
      <c r="A8" s="586" t="s">
        <v>1059</v>
      </c>
      <c r="B8" s="423">
        <v>41993</v>
      </c>
      <c r="C8" s="423">
        <v>42449</v>
      </c>
      <c r="D8" s="423" t="s">
        <v>30</v>
      </c>
      <c r="E8" s="423" t="s">
        <v>30</v>
      </c>
      <c r="F8" s="423" t="s">
        <v>32</v>
      </c>
      <c r="G8" s="423" t="s">
        <v>45</v>
      </c>
      <c r="H8" s="423" t="s">
        <v>778</v>
      </c>
      <c r="I8" s="462" t="s">
        <v>833</v>
      </c>
      <c r="J8" s="462" t="s">
        <v>83</v>
      </c>
      <c r="K8" s="462" t="s">
        <v>84</v>
      </c>
      <c r="L8" s="462" t="s">
        <v>786</v>
      </c>
      <c r="M8" s="601" t="s">
        <v>1338</v>
      </c>
      <c r="N8" s="424"/>
      <c r="O8" s="559"/>
      <c r="P8" s="267"/>
      <c r="Q8" s="267" t="s">
        <v>196</v>
      </c>
      <c r="R8" s="267">
        <v>149999782.52000001</v>
      </c>
      <c r="S8" s="267">
        <v>184387980.81</v>
      </c>
      <c r="T8" s="267">
        <v>97786625.935211465</v>
      </c>
      <c r="U8" s="560">
        <v>0.46966919695284087</v>
      </c>
      <c r="V8" s="267">
        <v>0</v>
      </c>
      <c r="W8" s="267">
        <v>0</v>
      </c>
      <c r="X8" s="267">
        <v>0</v>
      </c>
      <c r="Y8" s="267">
        <v>0</v>
      </c>
      <c r="Z8" s="267">
        <v>0</v>
      </c>
      <c r="AA8" s="267">
        <v>0</v>
      </c>
      <c r="AB8" s="267">
        <v>0</v>
      </c>
      <c r="AC8" s="267">
        <v>0</v>
      </c>
      <c r="AD8" s="426">
        <v>7.15</v>
      </c>
      <c r="AE8" s="557">
        <f t="shared" si="0"/>
        <v>25788528.784615383</v>
      </c>
      <c r="AF8" s="557">
        <f t="shared" si="1"/>
        <v>13676451.179749854</v>
      </c>
      <c r="AG8">
        <f t="shared" si="2"/>
        <v>2014</v>
      </c>
    </row>
    <row r="9" spans="1:33" ht="28.8" hidden="1">
      <c r="A9" s="586" t="s">
        <v>1060</v>
      </c>
      <c r="B9" s="423">
        <v>42045</v>
      </c>
      <c r="C9" s="423">
        <v>42714</v>
      </c>
      <c r="D9" s="423" t="s">
        <v>1333</v>
      </c>
      <c r="E9" s="423" t="s">
        <v>21</v>
      </c>
      <c r="F9" s="423" t="s">
        <v>806</v>
      </c>
      <c r="G9" s="423" t="s">
        <v>22</v>
      </c>
      <c r="H9" s="588" t="s">
        <v>23</v>
      </c>
      <c r="I9" s="462" t="s">
        <v>840</v>
      </c>
      <c r="J9" s="462" t="s">
        <v>81</v>
      </c>
      <c r="K9" s="462" t="s">
        <v>52</v>
      </c>
      <c r="L9" s="462" t="s">
        <v>786</v>
      </c>
      <c r="M9" s="601" t="s">
        <v>788</v>
      </c>
      <c r="N9" s="424"/>
      <c r="O9" s="559"/>
      <c r="P9" s="267">
        <v>1553</v>
      </c>
      <c r="Q9" s="267" t="s">
        <v>196</v>
      </c>
      <c r="R9" s="267">
        <v>157635800</v>
      </c>
      <c r="S9" s="267">
        <v>183459815.63</v>
      </c>
      <c r="T9" s="267">
        <v>165227581.2857407</v>
      </c>
      <c r="U9" s="560">
        <v>9.9379988373202596E-2</v>
      </c>
      <c r="V9" s="267">
        <v>118132.52777205409</v>
      </c>
      <c r="W9" s="267">
        <v>0</v>
      </c>
      <c r="X9" s="267">
        <v>106392.51853557031</v>
      </c>
      <c r="Y9" s="267">
        <v>0</v>
      </c>
      <c r="Z9" s="267">
        <v>0</v>
      </c>
      <c r="AA9" s="267">
        <v>0</v>
      </c>
      <c r="AB9" s="267">
        <v>0</v>
      </c>
      <c r="AC9" s="267">
        <v>0</v>
      </c>
      <c r="AD9" s="426">
        <f>VLOOKUP($A9,'02-Metrics'!$A$2:$AD$197,30,FALSE)</f>
        <v>7.83</v>
      </c>
      <c r="AE9" s="557">
        <f>S9/AD9</f>
        <v>23430372.366538953</v>
      </c>
      <c r="AF9" s="557">
        <f t="shared" si="1"/>
        <v>21101862.233172502</v>
      </c>
      <c r="AG9">
        <f t="shared" si="2"/>
        <v>2015</v>
      </c>
    </row>
    <row r="10" spans="1:33" ht="28.8" hidden="1">
      <c r="A10" s="585" t="s">
        <v>1061</v>
      </c>
      <c r="B10" s="423">
        <v>41212</v>
      </c>
      <c r="C10" s="423">
        <v>41912</v>
      </c>
      <c r="D10" s="423" t="s">
        <v>1333</v>
      </c>
      <c r="E10" s="423" t="s">
        <v>21</v>
      </c>
      <c r="F10" s="423" t="s">
        <v>54</v>
      </c>
      <c r="G10" s="423" t="s">
        <v>22</v>
      </c>
      <c r="H10" s="423" t="s">
        <v>53</v>
      </c>
      <c r="I10" s="462" t="s">
        <v>828</v>
      </c>
      <c r="J10" s="462" t="s">
        <v>862</v>
      </c>
      <c r="K10" s="462" t="s">
        <v>91</v>
      </c>
      <c r="L10" s="462" t="s">
        <v>786</v>
      </c>
      <c r="M10" s="601" t="s">
        <v>1335</v>
      </c>
      <c r="N10" s="424" t="s">
        <v>109</v>
      </c>
      <c r="O10" s="559">
        <v>5000</v>
      </c>
      <c r="P10" s="267"/>
      <c r="Q10" s="267" t="s">
        <v>196</v>
      </c>
      <c r="R10" s="267">
        <v>16562387.828989601</v>
      </c>
      <c r="S10" s="267">
        <v>18438370</v>
      </c>
      <c r="T10" s="267">
        <v>16655530.550000001</v>
      </c>
      <c r="U10" s="560">
        <v>9.6691814406587959E-2</v>
      </c>
      <c r="V10" s="267">
        <v>0</v>
      </c>
      <c r="W10" s="267">
        <v>3687.674</v>
      </c>
      <c r="X10" s="267">
        <v>0</v>
      </c>
      <c r="Y10" s="267">
        <v>3331.1061100000002</v>
      </c>
      <c r="Z10" s="267">
        <v>0</v>
      </c>
      <c r="AA10" s="267">
        <v>0</v>
      </c>
      <c r="AB10" s="267">
        <v>0</v>
      </c>
      <c r="AC10" s="267">
        <v>0</v>
      </c>
      <c r="AD10" s="426">
        <f>VLOOKUP($A10,'02-Metrics'!$A$2:$AD$197,30,FALSE)</f>
        <v>6.09</v>
      </c>
      <c r="AE10" s="557">
        <f t="shared" si="0"/>
        <v>3027646.962233169</v>
      </c>
      <c r="AF10" s="557">
        <f t="shared" si="1"/>
        <v>2734898.2840722497</v>
      </c>
      <c r="AG10">
        <f t="shared" si="2"/>
        <v>2012</v>
      </c>
    </row>
    <row r="11" spans="1:33" ht="28.8" hidden="1">
      <c r="A11" s="586" t="s">
        <v>14</v>
      </c>
      <c r="B11" s="423">
        <v>42064</v>
      </c>
      <c r="C11" s="423">
        <v>43738</v>
      </c>
      <c r="D11" s="423" t="s">
        <v>1332</v>
      </c>
      <c r="E11" s="514" t="s">
        <v>27</v>
      </c>
      <c r="F11" s="514" t="s">
        <v>57</v>
      </c>
      <c r="G11" s="514" t="s">
        <v>45</v>
      </c>
      <c r="H11" s="514" t="s">
        <v>58</v>
      </c>
      <c r="I11" s="515" t="s">
        <v>829</v>
      </c>
      <c r="J11" s="515" t="s">
        <v>92</v>
      </c>
      <c r="K11" s="515" t="s">
        <v>52</v>
      </c>
      <c r="L11" s="515" t="s">
        <v>786</v>
      </c>
      <c r="M11" s="601" t="s">
        <v>1335</v>
      </c>
      <c r="N11" s="562"/>
      <c r="O11" s="516"/>
      <c r="P11" s="567">
        <v>20000</v>
      </c>
      <c r="Q11" s="567" t="s">
        <v>217</v>
      </c>
      <c r="R11" s="293">
        <v>167155712.40652835</v>
      </c>
      <c r="S11" s="293">
        <v>161208266</v>
      </c>
      <c r="T11" s="293">
        <v>169537179.474491</v>
      </c>
      <c r="U11" s="564">
        <v>-5.1665548430940879E-2</v>
      </c>
      <c r="V11" s="293">
        <v>8060.4133000000002</v>
      </c>
      <c r="W11" s="293">
        <v>0</v>
      </c>
      <c r="X11" s="293">
        <v>8476.8589737245493</v>
      </c>
      <c r="Y11" s="293">
        <v>0</v>
      </c>
      <c r="Z11" s="293">
        <v>1029.4269859514686</v>
      </c>
      <c r="AA11" s="293">
        <v>0</v>
      </c>
      <c r="AB11" s="293">
        <v>1082.6128957502617</v>
      </c>
      <c r="AC11" s="293">
        <v>0</v>
      </c>
      <c r="AD11" s="426">
        <v>7.83</v>
      </c>
      <c r="AE11" s="557">
        <f t="shared" si="0"/>
        <v>20588539.719029374</v>
      </c>
      <c r="AF11" s="557">
        <f t="shared" si="1"/>
        <v>21652257.915005237</v>
      </c>
      <c r="AG11">
        <f t="shared" si="2"/>
        <v>2015</v>
      </c>
    </row>
    <row r="12" spans="1:33" hidden="1">
      <c r="A12" s="585" t="s">
        <v>1068</v>
      </c>
      <c r="B12" s="423">
        <v>42004</v>
      </c>
      <c r="C12" s="423">
        <v>42734</v>
      </c>
      <c r="D12" s="423" t="s">
        <v>1332</v>
      </c>
      <c r="E12" s="423" t="s">
        <v>27</v>
      </c>
      <c r="F12" s="423" t="s">
        <v>62</v>
      </c>
      <c r="G12" s="423" t="s">
        <v>22</v>
      </c>
      <c r="H12" s="423" t="s">
        <v>813</v>
      </c>
      <c r="I12" s="462" t="s">
        <v>853</v>
      </c>
      <c r="J12" s="462" t="s">
        <v>81</v>
      </c>
      <c r="K12" s="462" t="s">
        <v>771</v>
      </c>
      <c r="L12" s="462" t="s">
        <v>787</v>
      </c>
      <c r="M12" s="601" t="s">
        <v>1335</v>
      </c>
      <c r="N12" s="424"/>
      <c r="O12" s="425"/>
      <c r="P12" s="561">
        <v>16580</v>
      </c>
      <c r="Q12" s="568" t="s">
        <v>196</v>
      </c>
      <c r="R12" s="267">
        <v>15941883</v>
      </c>
      <c r="S12" s="267">
        <v>33784495.526724979</v>
      </c>
      <c r="T12" s="267">
        <v>30373982.799601737</v>
      </c>
      <c r="U12" s="560">
        <v>0.10094904996954537</v>
      </c>
      <c r="V12" s="267">
        <v>2037.6655926854633</v>
      </c>
      <c r="W12" s="267">
        <v>0</v>
      </c>
      <c r="X12" s="267">
        <v>1831.965186948235</v>
      </c>
      <c r="Y12" s="267">
        <v>0</v>
      </c>
      <c r="Z12" s="267">
        <v>284.98819478118367</v>
      </c>
      <c r="AA12" s="267">
        <v>0</v>
      </c>
      <c r="AB12" s="267">
        <v>256.21890726548742</v>
      </c>
      <c r="AC12" s="267">
        <v>0</v>
      </c>
      <c r="AD12" s="426">
        <f>VLOOKUP($A12,'02-Metrics'!$A$2:$AD$197,30,FALSE)</f>
        <v>7.15</v>
      </c>
      <c r="AE12" s="557">
        <f t="shared" si="0"/>
        <v>4725104.2694720244</v>
      </c>
      <c r="AF12" s="557">
        <f t="shared" si="1"/>
        <v>4248109.4824617812</v>
      </c>
      <c r="AG12">
        <f t="shared" si="2"/>
        <v>2014</v>
      </c>
    </row>
    <row r="13" spans="1:33" ht="28.8" hidden="1">
      <c r="A13" s="586" t="s">
        <v>1069</v>
      </c>
      <c r="B13" s="423">
        <v>42095</v>
      </c>
      <c r="C13" s="423">
        <v>43464</v>
      </c>
      <c r="D13" s="423" t="s">
        <v>1332</v>
      </c>
      <c r="E13" s="423" t="s">
        <v>55</v>
      </c>
      <c r="F13" s="423" t="s">
        <v>55</v>
      </c>
      <c r="G13" s="423" t="s">
        <v>45</v>
      </c>
      <c r="H13" s="423" t="s">
        <v>53</v>
      </c>
      <c r="I13" s="462" t="s">
        <v>836</v>
      </c>
      <c r="J13" s="462" t="s">
        <v>862</v>
      </c>
      <c r="K13" s="462" t="s">
        <v>90</v>
      </c>
      <c r="L13" s="462" t="s">
        <v>786</v>
      </c>
      <c r="M13" s="601" t="s">
        <v>1335</v>
      </c>
      <c r="N13" s="424"/>
      <c r="O13" s="559"/>
      <c r="P13" s="267">
        <v>63752</v>
      </c>
      <c r="Q13" s="267" t="s">
        <v>66</v>
      </c>
      <c r="R13" s="267">
        <v>83305896.191039994</v>
      </c>
      <c r="S13" s="267">
        <v>314789511</v>
      </c>
      <c r="T13" s="267">
        <v>344222187</v>
      </c>
      <c r="U13" s="560">
        <v>-9.3499544843474794E-2</v>
      </c>
      <c r="V13" s="267">
        <v>4937.7197734973024</v>
      </c>
      <c r="W13" s="267">
        <v>0</v>
      </c>
      <c r="X13" s="267">
        <v>5399.394324883925</v>
      </c>
      <c r="Y13" s="267">
        <v>0</v>
      </c>
      <c r="Z13" s="267">
        <v>630.61555217079217</v>
      </c>
      <c r="AA13" s="267">
        <v>0</v>
      </c>
      <c r="AB13" s="267">
        <v>689.57781926997768</v>
      </c>
      <c r="AC13" s="267">
        <v>0</v>
      </c>
      <c r="AD13" s="426">
        <f>VLOOKUP($A13,'02-Metrics'!$A$2:$AD$197,30,FALSE)</f>
        <v>7.83</v>
      </c>
      <c r="AE13" s="557">
        <f t="shared" si="0"/>
        <v>40203002.681992337</v>
      </c>
      <c r="AF13" s="557">
        <f t="shared" si="1"/>
        <v>43961965.134099618</v>
      </c>
      <c r="AG13">
        <f t="shared" si="2"/>
        <v>2015</v>
      </c>
    </row>
    <row r="14" spans="1:33" hidden="1">
      <c r="A14" s="585" t="s">
        <v>1070</v>
      </c>
      <c r="B14" s="423">
        <v>42186</v>
      </c>
      <c r="C14" s="423">
        <v>43069</v>
      </c>
      <c r="D14" s="423" t="s">
        <v>30</v>
      </c>
      <c r="E14" s="423" t="s">
        <v>30</v>
      </c>
      <c r="F14" s="423" t="s">
        <v>32</v>
      </c>
      <c r="G14" s="423" t="s">
        <v>45</v>
      </c>
      <c r="H14" s="423" t="s">
        <v>778</v>
      </c>
      <c r="I14" s="462" t="s">
        <v>824</v>
      </c>
      <c r="J14" s="462" t="s">
        <v>85</v>
      </c>
      <c r="K14" s="462" t="s">
        <v>33</v>
      </c>
      <c r="L14" s="462" t="s">
        <v>786</v>
      </c>
      <c r="M14" s="601" t="s">
        <v>1338</v>
      </c>
      <c r="N14" s="565" t="s">
        <v>177</v>
      </c>
      <c r="O14" s="559">
        <v>4800</v>
      </c>
      <c r="P14" s="267"/>
      <c r="Q14" s="267" t="s">
        <v>196</v>
      </c>
      <c r="R14" s="267">
        <v>442721012</v>
      </c>
      <c r="S14" s="267">
        <v>427594086.74000001</v>
      </c>
      <c r="T14" s="267">
        <v>319973217.78386933</v>
      </c>
      <c r="U14" s="560">
        <v>0.25168932942136291</v>
      </c>
      <c r="V14" s="267">
        <v>0</v>
      </c>
      <c r="W14" s="267">
        <v>89082.101404166664</v>
      </c>
      <c r="X14" s="267">
        <v>0</v>
      </c>
      <c r="Y14" s="267">
        <v>66661.087038306112</v>
      </c>
      <c r="Z14" s="267">
        <v>0</v>
      </c>
      <c r="AA14" s="267">
        <v>11377.024444976585</v>
      </c>
      <c r="AB14" s="267">
        <v>0</v>
      </c>
      <c r="AC14" s="267">
        <v>8513.5487916099755</v>
      </c>
      <c r="AD14" s="426">
        <f>VLOOKUP($A14,'02-Metrics'!$A$2:$AD$197,30,FALSE)</f>
        <v>7.83</v>
      </c>
      <c r="AE14" s="557">
        <f t="shared" si="0"/>
        <v>54609717.335887611</v>
      </c>
      <c r="AF14" s="557">
        <f t="shared" si="1"/>
        <v>40865034.199727885</v>
      </c>
      <c r="AG14">
        <f t="shared" si="2"/>
        <v>2015</v>
      </c>
    </row>
    <row r="15" spans="1:33" ht="28.8" hidden="1">
      <c r="A15" s="585" t="s">
        <v>1071</v>
      </c>
      <c r="B15" s="423">
        <v>42210</v>
      </c>
      <c r="C15" s="423">
        <v>42971</v>
      </c>
      <c r="D15" s="423" t="s">
        <v>1332</v>
      </c>
      <c r="E15" s="423" t="s">
        <v>27</v>
      </c>
      <c r="F15" s="423" t="s">
        <v>804</v>
      </c>
      <c r="G15" s="423" t="s">
        <v>45</v>
      </c>
      <c r="H15" s="423" t="s">
        <v>10</v>
      </c>
      <c r="I15" s="462" t="s">
        <v>824</v>
      </c>
      <c r="J15" s="462" t="s">
        <v>92</v>
      </c>
      <c r="K15" s="462" t="s">
        <v>52</v>
      </c>
      <c r="L15" s="462" t="s">
        <v>786</v>
      </c>
      <c r="M15" s="601" t="s">
        <v>1335</v>
      </c>
      <c r="N15" s="424"/>
      <c r="O15" s="425"/>
      <c r="P15" s="561">
        <v>16200</v>
      </c>
      <c r="Q15" s="561" t="s">
        <v>196</v>
      </c>
      <c r="R15" s="267">
        <v>148186885</v>
      </c>
      <c r="S15" s="267">
        <v>155643269.75999999</v>
      </c>
      <c r="T15" s="267">
        <v>161564179.80362082</v>
      </c>
      <c r="U15" s="560">
        <v>-3.8041542385679736E-2</v>
      </c>
      <c r="V15" s="267">
        <v>9607.6092444444439</v>
      </c>
      <c r="W15" s="267">
        <v>0</v>
      </c>
      <c r="X15" s="267">
        <v>9973.0975187420263</v>
      </c>
      <c r="Y15" s="267">
        <v>0</v>
      </c>
      <c r="Z15" s="267">
        <v>1227.025446289201</v>
      </c>
      <c r="AA15" s="267">
        <v>0</v>
      </c>
      <c r="AB15" s="267">
        <v>1273.7033868125193</v>
      </c>
      <c r="AC15" s="267">
        <v>0</v>
      </c>
      <c r="AD15" s="426">
        <f>VLOOKUP($A15,'02-Metrics'!$A$2:$AD$197,30,FALSE)</f>
        <v>7.83</v>
      </c>
      <c r="AE15" s="557">
        <f t="shared" si="0"/>
        <v>19877812.229885057</v>
      </c>
      <c r="AF15" s="557">
        <f t="shared" si="1"/>
        <v>20633994.86636281</v>
      </c>
      <c r="AG15">
        <f t="shared" si="2"/>
        <v>2015</v>
      </c>
    </row>
    <row r="16" spans="1:33" ht="28.8" hidden="1">
      <c r="A16" s="585" t="s">
        <v>1072</v>
      </c>
      <c r="B16" s="423">
        <v>42339</v>
      </c>
      <c r="C16" s="423">
        <v>42826</v>
      </c>
      <c r="D16" s="423" t="s">
        <v>30</v>
      </c>
      <c r="E16" s="423" t="s">
        <v>30</v>
      </c>
      <c r="F16" s="423" t="s">
        <v>32</v>
      </c>
      <c r="G16" s="423" t="s">
        <v>22</v>
      </c>
      <c r="H16" s="423" t="s">
        <v>43</v>
      </c>
      <c r="I16" s="462" t="s">
        <v>831</v>
      </c>
      <c r="J16" s="462" t="s">
        <v>862</v>
      </c>
      <c r="K16" s="462" t="s">
        <v>86</v>
      </c>
      <c r="L16" s="462" t="s">
        <v>786</v>
      </c>
      <c r="M16" s="601" t="s">
        <v>1335</v>
      </c>
      <c r="N16" s="424" t="s">
        <v>177</v>
      </c>
      <c r="O16" s="559">
        <v>220</v>
      </c>
      <c r="P16" s="267"/>
      <c r="Q16" s="267" t="s">
        <v>196</v>
      </c>
      <c r="R16" s="267">
        <v>116000000.0278836</v>
      </c>
      <c r="S16" s="267">
        <v>120483319.90000001</v>
      </c>
      <c r="T16" s="267">
        <v>82164809.214000002</v>
      </c>
      <c r="U16" s="560">
        <v>0.31803996368795279</v>
      </c>
      <c r="V16" s="267">
        <v>0</v>
      </c>
      <c r="W16" s="267">
        <v>547651.4540909091</v>
      </c>
      <c r="X16" s="267">
        <v>0</v>
      </c>
      <c r="Y16" s="267">
        <v>373476.4055181818</v>
      </c>
      <c r="Z16" s="267">
        <v>0</v>
      </c>
      <c r="AA16" s="267">
        <v>69942.714443283403</v>
      </c>
      <c r="AB16" s="267">
        <v>0</v>
      </c>
      <c r="AC16" s="267">
        <v>47698.136081504701</v>
      </c>
      <c r="AD16" s="426">
        <f>VLOOKUP($A16,'02-Metrics'!$A$2:$AD$197,30,FALSE)</f>
        <v>7.83</v>
      </c>
      <c r="AE16" s="557">
        <f t="shared" si="0"/>
        <v>15387397.17752235</v>
      </c>
      <c r="AF16" s="557">
        <f t="shared" si="1"/>
        <v>10493589.937931035</v>
      </c>
      <c r="AG16">
        <f t="shared" si="2"/>
        <v>2015</v>
      </c>
    </row>
    <row r="17" spans="1:33" hidden="1">
      <c r="A17" s="586" t="s">
        <v>1241</v>
      </c>
      <c r="B17" s="423">
        <v>42370</v>
      </c>
      <c r="C17" s="423">
        <v>43069</v>
      </c>
      <c r="D17" s="423" t="s">
        <v>30</v>
      </c>
      <c r="E17" s="423" t="s">
        <v>30</v>
      </c>
      <c r="F17" s="423" t="s">
        <v>32</v>
      </c>
      <c r="G17" s="423" t="s">
        <v>45</v>
      </c>
      <c r="H17" s="423" t="s">
        <v>31</v>
      </c>
      <c r="I17" s="462" t="s">
        <v>833</v>
      </c>
      <c r="J17" s="462" t="s">
        <v>81</v>
      </c>
      <c r="K17" s="462" t="s">
        <v>90</v>
      </c>
      <c r="L17" s="462" t="s">
        <v>787</v>
      </c>
      <c r="M17" s="601" t="s">
        <v>1336</v>
      </c>
      <c r="N17" s="569" t="s">
        <v>116</v>
      </c>
      <c r="O17" s="570">
        <v>220</v>
      </c>
      <c r="P17" s="571"/>
      <c r="Q17" s="571" t="s">
        <v>196</v>
      </c>
      <c r="R17" s="571">
        <v>135792183</v>
      </c>
      <c r="S17" s="571">
        <v>135792183</v>
      </c>
      <c r="T17" s="571">
        <v>85209855.069999993</v>
      </c>
      <c r="U17" s="572">
        <v>0.37249808356052427</v>
      </c>
      <c r="V17" s="571">
        <v>0</v>
      </c>
      <c r="W17" s="571">
        <v>617237.19545454544</v>
      </c>
      <c r="X17" s="571">
        <v>0</v>
      </c>
      <c r="Y17" s="571">
        <v>387317.52304545452</v>
      </c>
      <c r="Z17" s="571">
        <v>0</v>
      </c>
      <c r="AA17" s="571">
        <v>69587.056984728915</v>
      </c>
      <c r="AB17" s="571">
        <v>0</v>
      </c>
      <c r="AC17" s="571">
        <v>43666.011617300399</v>
      </c>
      <c r="AD17" s="426">
        <f>VLOOKUP($A17,'02-Metrics'!$A$2:$AD$197,30,FALSE)</f>
        <v>8.8699999999999992</v>
      </c>
      <c r="AE17" s="557">
        <f t="shared" si="0"/>
        <v>15309152.536640363</v>
      </c>
      <c r="AF17" s="557">
        <f t="shared" si="1"/>
        <v>9606522.5558060873</v>
      </c>
      <c r="AG17">
        <f t="shared" si="2"/>
        <v>2016</v>
      </c>
    </row>
    <row r="18" spans="1:33" ht="28.8" hidden="1">
      <c r="A18" s="586" t="s">
        <v>1075</v>
      </c>
      <c r="B18" s="423">
        <v>42487</v>
      </c>
      <c r="C18" s="423">
        <v>43461</v>
      </c>
      <c r="D18" s="423" t="s">
        <v>1333</v>
      </c>
      <c r="E18" s="423" t="s">
        <v>21</v>
      </c>
      <c r="F18" s="423" t="s">
        <v>41</v>
      </c>
      <c r="G18" s="423" t="s">
        <v>22</v>
      </c>
      <c r="H18" s="423" t="s">
        <v>53</v>
      </c>
      <c r="I18" s="462" t="s">
        <v>822</v>
      </c>
      <c r="J18" s="462" t="s">
        <v>862</v>
      </c>
      <c r="K18" s="462" t="s">
        <v>90</v>
      </c>
      <c r="L18" s="462" t="s">
        <v>786</v>
      </c>
      <c r="M18" s="601" t="s">
        <v>1335</v>
      </c>
      <c r="N18" s="424"/>
      <c r="O18" s="559"/>
      <c r="P18" s="267">
        <v>22213.8</v>
      </c>
      <c r="Q18" s="566" t="s">
        <v>196</v>
      </c>
      <c r="R18" s="267">
        <v>47942099.859375007</v>
      </c>
      <c r="S18" s="267">
        <v>47319156</v>
      </c>
      <c r="T18" s="267">
        <v>52574895.420999989</v>
      </c>
      <c r="U18" s="560">
        <v>-0.11107001614737146</v>
      </c>
      <c r="V18" s="267">
        <v>2130.1693541852364</v>
      </c>
      <c r="W18" s="267">
        <v>0</v>
      </c>
      <c r="X18" s="267">
        <v>2366.7672987512265</v>
      </c>
      <c r="Y18" s="267">
        <v>0</v>
      </c>
      <c r="Z18" s="267">
        <v>239.8839362821212</v>
      </c>
      <c r="AA18" s="267">
        <v>0</v>
      </c>
      <c r="AB18" s="267">
        <v>266.52784895847145</v>
      </c>
      <c r="AC18" s="267">
        <v>0</v>
      </c>
      <c r="AD18" s="426">
        <f>VLOOKUP($A18,'02-Metrics'!$A$2:$AD$197,30,FALSE)</f>
        <v>8.8800000000000008</v>
      </c>
      <c r="AE18" s="557">
        <f t="shared" si="0"/>
        <v>5328733.7837837832</v>
      </c>
      <c r="AF18" s="557">
        <f t="shared" si="1"/>
        <v>5920596.3311936921</v>
      </c>
      <c r="AG18">
        <f t="shared" si="2"/>
        <v>2016</v>
      </c>
    </row>
    <row r="19" spans="1:33" hidden="1">
      <c r="A19" s="586" t="s">
        <v>1079</v>
      </c>
      <c r="B19" s="423">
        <v>42506</v>
      </c>
      <c r="C19" s="423">
        <v>43997</v>
      </c>
      <c r="D19" s="423" t="s">
        <v>1332</v>
      </c>
      <c r="E19" s="514" t="s">
        <v>27</v>
      </c>
      <c r="F19" s="514" t="s">
        <v>59</v>
      </c>
      <c r="G19" s="514" t="s">
        <v>45</v>
      </c>
      <c r="H19" s="514" t="s">
        <v>23</v>
      </c>
      <c r="I19" s="515" t="s">
        <v>820</v>
      </c>
      <c r="J19" s="515" t="s">
        <v>87</v>
      </c>
      <c r="K19" s="515" t="s">
        <v>48</v>
      </c>
      <c r="L19" s="515" t="s">
        <v>786</v>
      </c>
      <c r="M19" s="515" t="s">
        <v>788</v>
      </c>
      <c r="N19" s="562"/>
      <c r="O19" s="516"/>
      <c r="P19" s="516">
        <v>152000</v>
      </c>
      <c r="Q19" s="563" t="s">
        <v>217</v>
      </c>
      <c r="R19" s="293">
        <v>1251386350.6992452</v>
      </c>
      <c r="S19" s="293">
        <v>1335232523</v>
      </c>
      <c r="T19" s="293">
        <v>1306314436.5929999</v>
      </c>
      <c r="U19" s="564">
        <v>2.1657715722821758E-2</v>
      </c>
      <c r="V19" s="293">
        <v>8784.4244934210528</v>
      </c>
      <c r="W19" s="293">
        <v>0</v>
      </c>
      <c r="X19" s="293">
        <v>8594.1739249539478</v>
      </c>
      <c r="Y19" s="293">
        <v>0</v>
      </c>
      <c r="Z19" s="293">
        <v>1228.5908382407067</v>
      </c>
      <c r="AA19" s="293">
        <v>0</v>
      </c>
      <c r="AB19" s="293">
        <v>1201.9823671264262</v>
      </c>
      <c r="AC19" s="293">
        <v>0</v>
      </c>
      <c r="AD19" s="426">
        <f>VLOOKUP($A19,'02-Metrics'!$A$2:$AD$197,30,FALSE)</f>
        <v>7.15</v>
      </c>
      <c r="AE19" s="557">
        <f t="shared" si="0"/>
        <v>186745807.4125874</v>
      </c>
      <c r="AF19" s="557">
        <f t="shared" si="1"/>
        <v>182701319.80321676</v>
      </c>
      <c r="AG19">
        <f t="shared" si="2"/>
        <v>2016</v>
      </c>
    </row>
    <row r="20" spans="1:33" hidden="1">
      <c r="A20" s="586" t="s">
        <v>1080</v>
      </c>
      <c r="B20" s="423">
        <v>42036</v>
      </c>
      <c r="C20" s="423">
        <v>42401</v>
      </c>
      <c r="D20" s="423" t="s">
        <v>1333</v>
      </c>
      <c r="E20" s="423" t="s">
        <v>21</v>
      </c>
      <c r="F20" s="423" t="s">
        <v>806</v>
      </c>
      <c r="G20" s="423" t="s">
        <v>22</v>
      </c>
      <c r="H20" s="423" t="s">
        <v>23</v>
      </c>
      <c r="I20" s="462" t="s">
        <v>849</v>
      </c>
      <c r="J20" s="462" t="s">
        <v>80</v>
      </c>
      <c r="K20" s="462" t="s">
        <v>48</v>
      </c>
      <c r="L20" s="462" t="s">
        <v>786</v>
      </c>
      <c r="M20" s="462" t="s">
        <v>788</v>
      </c>
      <c r="N20" s="565" t="s">
        <v>193</v>
      </c>
      <c r="O20" s="559">
        <v>90</v>
      </c>
      <c r="P20" s="267">
        <v>2520</v>
      </c>
      <c r="Q20" s="267" t="s">
        <v>196</v>
      </c>
      <c r="R20" s="267">
        <v>31793876</v>
      </c>
      <c r="S20" s="267">
        <v>28943151</v>
      </c>
      <c r="T20" s="267">
        <v>21210869.997000001</v>
      </c>
      <c r="U20" s="560">
        <v>0.26715408432896609</v>
      </c>
      <c r="V20" s="267">
        <v>11485.377380952381</v>
      </c>
      <c r="W20" s="267">
        <v>321590.56666666665</v>
      </c>
      <c r="X20" s="267">
        <v>8417.0119035714288</v>
      </c>
      <c r="Y20" s="267">
        <v>235676.33330000003</v>
      </c>
      <c r="Z20" s="267">
        <v>1466.8425773885544</v>
      </c>
      <c r="AA20" s="267">
        <v>41071.59216687952</v>
      </c>
      <c r="AB20" s="267"/>
      <c r="AC20" s="267"/>
      <c r="AD20" s="426">
        <f>VLOOKUP($A20,'02-Metrics'!$A$2:$AD$197,30,FALSE)</f>
        <v>7.83</v>
      </c>
      <c r="AE20" s="557">
        <f t="shared" si="0"/>
        <v>3696443.2950191572</v>
      </c>
      <c r="AF20" s="557">
        <f t="shared" si="1"/>
        <v>2708923.3712643678</v>
      </c>
      <c r="AG20">
        <f t="shared" si="2"/>
        <v>2015</v>
      </c>
    </row>
    <row r="21" spans="1:33" ht="28.8" hidden="1">
      <c r="A21" s="586" t="s">
        <v>1081</v>
      </c>
      <c r="B21" s="423">
        <v>42591</v>
      </c>
      <c r="C21" s="423">
        <v>43290</v>
      </c>
      <c r="D21" s="423" t="s">
        <v>30</v>
      </c>
      <c r="E21" s="423" t="s">
        <v>30</v>
      </c>
      <c r="F21" s="423" t="s">
        <v>34</v>
      </c>
      <c r="G21" s="423" t="s">
        <v>22</v>
      </c>
      <c r="H21" s="423" t="s">
        <v>35</v>
      </c>
      <c r="I21" s="462" t="s">
        <v>842</v>
      </c>
      <c r="J21" s="462" t="s">
        <v>862</v>
      </c>
      <c r="K21" s="462" t="s">
        <v>33</v>
      </c>
      <c r="L21" s="462" t="s">
        <v>787</v>
      </c>
      <c r="M21" s="601" t="s">
        <v>1335</v>
      </c>
      <c r="N21" s="569" t="s">
        <v>117</v>
      </c>
      <c r="O21" s="570">
        <v>1000</v>
      </c>
      <c r="P21" s="571"/>
      <c r="Q21" s="571" t="s">
        <v>196</v>
      </c>
      <c r="R21" s="571">
        <v>274663700</v>
      </c>
      <c r="S21" s="571">
        <v>274663700</v>
      </c>
      <c r="T21" s="571">
        <v>265512440.13499999</v>
      </c>
      <c r="U21" s="572">
        <v>3.331805355057843E-2</v>
      </c>
      <c r="V21" s="571">
        <v>0</v>
      </c>
      <c r="W21" s="571">
        <v>274663.7</v>
      </c>
      <c r="X21" s="571">
        <v>0</v>
      </c>
      <c r="Y21" s="571">
        <v>265512.44013499998</v>
      </c>
      <c r="Z21" s="571">
        <v>0</v>
      </c>
      <c r="AA21" s="571">
        <v>30965.467869222102</v>
      </c>
      <c r="AB21" s="571">
        <v>0</v>
      </c>
      <c r="AC21" s="571">
        <v>29933.75875253664</v>
      </c>
      <c r="AD21" s="426">
        <f>VLOOKUP($A21,'02-Metrics'!$A$2:$AD$197,30,FALSE)</f>
        <v>8.8699999999999992</v>
      </c>
      <c r="AE21" s="557">
        <f t="shared" si="0"/>
        <v>30965467.869222101</v>
      </c>
      <c r="AF21" s="557">
        <f t="shared" si="1"/>
        <v>29933758.752536643</v>
      </c>
      <c r="AG21">
        <f t="shared" si="2"/>
        <v>2016</v>
      </c>
    </row>
    <row r="22" spans="1:33" ht="28.8" hidden="1">
      <c r="A22" s="586" t="s">
        <v>1082</v>
      </c>
      <c r="B22" s="423">
        <v>42339</v>
      </c>
      <c r="C22" s="423">
        <v>42687</v>
      </c>
      <c r="D22" s="423" t="s">
        <v>1332</v>
      </c>
      <c r="E22" s="423" t="s">
        <v>27</v>
      </c>
      <c r="F22" s="423" t="s">
        <v>807</v>
      </c>
      <c r="G22" s="423" t="s">
        <v>45</v>
      </c>
      <c r="H22" s="423" t="s">
        <v>10</v>
      </c>
      <c r="I22" s="462" t="s">
        <v>824</v>
      </c>
      <c r="J22" s="462" t="s">
        <v>92</v>
      </c>
      <c r="K22" s="462" t="s">
        <v>52</v>
      </c>
      <c r="L22" s="462" t="s">
        <v>786</v>
      </c>
      <c r="M22" s="601" t="s">
        <v>1335</v>
      </c>
      <c r="N22" s="424"/>
      <c r="O22" s="425"/>
      <c r="P22" s="561"/>
      <c r="Q22" s="561" t="s">
        <v>196</v>
      </c>
      <c r="R22" s="267">
        <v>2750000</v>
      </c>
      <c r="S22" s="267">
        <v>2648340.9749271101</v>
      </c>
      <c r="T22" s="267">
        <v>1057277.26</v>
      </c>
      <c r="U22" s="560">
        <v>0.60077751693997816</v>
      </c>
      <c r="V22" s="267">
        <v>0</v>
      </c>
      <c r="W22" s="267">
        <v>0</v>
      </c>
      <c r="X22" s="267"/>
      <c r="Y22" s="267"/>
      <c r="Z22" s="267">
        <v>0</v>
      </c>
      <c r="AA22" s="267">
        <v>0</v>
      </c>
      <c r="AB22" s="267"/>
      <c r="AC22" s="267"/>
      <c r="AD22" s="426">
        <f>VLOOKUP($A22,'02-Metrics'!$A$2:$AD$197,30,FALSE)</f>
        <v>7.83</v>
      </c>
      <c r="AE22" s="557">
        <f t="shared" si="0"/>
        <v>338230.00956923503</v>
      </c>
      <c r="AF22" s="557">
        <f t="shared" si="1"/>
        <v>135029.02426564496</v>
      </c>
      <c r="AG22">
        <f t="shared" si="2"/>
        <v>2015</v>
      </c>
    </row>
    <row r="23" spans="1:33" hidden="1">
      <c r="A23" s="586" t="s">
        <v>1243</v>
      </c>
      <c r="B23" s="423">
        <v>42917</v>
      </c>
      <c r="C23" s="423">
        <v>43770</v>
      </c>
      <c r="D23" s="423" t="s">
        <v>30</v>
      </c>
      <c r="E23" s="423" t="s">
        <v>30</v>
      </c>
      <c r="F23" s="423" t="s">
        <v>32</v>
      </c>
      <c r="G23" s="423" t="s">
        <v>45</v>
      </c>
      <c r="H23" s="423" t="s">
        <v>31</v>
      </c>
      <c r="I23" s="462" t="s">
        <v>833</v>
      </c>
      <c r="J23" s="462" t="s">
        <v>81</v>
      </c>
      <c r="K23" s="462" t="s">
        <v>60</v>
      </c>
      <c r="L23" s="462" t="s">
        <v>787</v>
      </c>
      <c r="M23" s="601" t="s">
        <v>1336</v>
      </c>
      <c r="N23" s="424" t="s">
        <v>116</v>
      </c>
      <c r="O23" s="559">
        <v>220</v>
      </c>
      <c r="P23" s="267"/>
      <c r="Q23" s="267" t="s">
        <v>196</v>
      </c>
      <c r="R23" s="267">
        <v>102015745.074203</v>
      </c>
      <c r="S23" s="267">
        <v>114399640</v>
      </c>
      <c r="T23" s="267">
        <v>92853851.299999997</v>
      </c>
      <c r="U23" s="560">
        <v>0.18833790648292253</v>
      </c>
      <c r="V23" s="267">
        <v>0</v>
      </c>
      <c r="W23" s="267">
        <v>519998.36363636365</v>
      </c>
      <c r="X23" s="267">
        <v>0</v>
      </c>
      <c r="Y23" s="267">
        <v>422062.96045454545</v>
      </c>
      <c r="Z23" s="267">
        <v>0</v>
      </c>
      <c r="AA23" s="267">
        <v>28808.773608662807</v>
      </c>
      <c r="AB23" s="267">
        <v>0</v>
      </c>
      <c r="AC23" s="267">
        <v>23382.989498866784</v>
      </c>
      <c r="AD23" s="426">
        <f>VLOOKUP($A23,'02-Metrics'!$A$2:$AD$197,30,FALSE)</f>
        <v>18.05</v>
      </c>
      <c r="AE23" s="557">
        <f t="shared" si="0"/>
        <v>6337930.1939058173</v>
      </c>
      <c r="AF23" s="557">
        <f t="shared" si="1"/>
        <v>5144257.6897506919</v>
      </c>
      <c r="AG23">
        <f t="shared" si="2"/>
        <v>2017</v>
      </c>
    </row>
    <row r="24" spans="1:33" hidden="1">
      <c r="A24" s="586" t="s">
        <v>1085</v>
      </c>
      <c r="B24" s="423">
        <v>42926</v>
      </c>
      <c r="C24" s="423">
        <v>43840</v>
      </c>
      <c r="D24" s="423" t="s">
        <v>30</v>
      </c>
      <c r="E24" s="423" t="s">
        <v>30</v>
      </c>
      <c r="F24" s="423" t="s">
        <v>32</v>
      </c>
      <c r="G24" s="423" t="s">
        <v>45</v>
      </c>
      <c r="H24" s="423" t="s">
        <v>31</v>
      </c>
      <c r="I24" s="462" t="s">
        <v>833</v>
      </c>
      <c r="J24" s="462" t="s">
        <v>81</v>
      </c>
      <c r="K24" s="462" t="s">
        <v>46</v>
      </c>
      <c r="L24" s="462" t="s">
        <v>787</v>
      </c>
      <c r="M24" s="601" t="s">
        <v>1336</v>
      </c>
      <c r="N24" s="569" t="s">
        <v>116</v>
      </c>
      <c r="O24" s="570">
        <v>220</v>
      </c>
      <c r="P24" s="571">
        <v>15000</v>
      </c>
      <c r="Q24" s="571" t="s">
        <v>196</v>
      </c>
      <c r="R24" s="571">
        <v>109399640</v>
      </c>
      <c r="S24" s="571">
        <v>109399640</v>
      </c>
      <c r="T24" s="571">
        <v>94574974.659540042</v>
      </c>
      <c r="U24" s="572">
        <v>0.1355092698701747</v>
      </c>
      <c r="V24" s="571">
        <v>7293.3093333333336</v>
      </c>
      <c r="W24" s="571">
        <v>497271.09090909088</v>
      </c>
      <c r="X24" s="571">
        <v>6304.9983106360032</v>
      </c>
      <c r="Y24" s="571">
        <v>429886.24845245475</v>
      </c>
      <c r="Z24" s="571">
        <v>404.061458910434</v>
      </c>
      <c r="AA24" s="571">
        <v>27549.644925711404</v>
      </c>
      <c r="AB24" s="571">
        <v>349.30738563080348</v>
      </c>
      <c r="AC24" s="571">
        <v>23816.412656645691</v>
      </c>
      <c r="AD24" s="426">
        <f>VLOOKUP($A24,'02-Metrics'!$A$2:$AD$197,30,FALSE)</f>
        <v>18.05</v>
      </c>
      <c r="AE24" s="557">
        <f t="shared" si="0"/>
        <v>6060921.8836565092</v>
      </c>
      <c r="AF24" s="557">
        <f t="shared" si="1"/>
        <v>5239610.7844620524</v>
      </c>
      <c r="AG24">
        <f t="shared" si="2"/>
        <v>2017</v>
      </c>
    </row>
    <row r="25" spans="1:33" hidden="1">
      <c r="A25" s="586" t="s">
        <v>1086</v>
      </c>
      <c r="B25" s="423">
        <v>43132</v>
      </c>
      <c r="C25" s="423">
        <v>43254</v>
      </c>
      <c r="D25" s="423" t="s">
        <v>1333</v>
      </c>
      <c r="E25" s="423" t="s">
        <v>21</v>
      </c>
      <c r="F25" s="423" t="s">
        <v>41</v>
      </c>
      <c r="G25" s="423" t="s">
        <v>22</v>
      </c>
      <c r="H25" s="423" t="s">
        <v>23</v>
      </c>
      <c r="I25" s="462" t="s">
        <v>854</v>
      </c>
      <c r="J25" s="462" t="s">
        <v>792</v>
      </c>
      <c r="K25" s="462" t="s">
        <v>90</v>
      </c>
      <c r="L25" s="462" t="s">
        <v>786</v>
      </c>
      <c r="M25" s="462" t="s">
        <v>788</v>
      </c>
      <c r="N25" s="424"/>
      <c r="O25" s="559"/>
      <c r="P25" s="267"/>
      <c r="Q25" s="267" t="s">
        <v>196</v>
      </c>
      <c r="R25" s="267">
        <v>8184472.8799999999</v>
      </c>
      <c r="S25" s="267">
        <v>9050320</v>
      </c>
      <c r="T25" s="267">
        <v>6335224</v>
      </c>
      <c r="U25" s="560">
        <v>0.3</v>
      </c>
      <c r="V25" s="267">
        <v>0</v>
      </c>
      <c r="W25" s="267">
        <v>0</v>
      </c>
      <c r="X25" s="267">
        <v>0</v>
      </c>
      <c r="Y25" s="267">
        <v>0</v>
      </c>
      <c r="Z25" s="267">
        <v>0</v>
      </c>
      <c r="AA25" s="267">
        <v>0</v>
      </c>
      <c r="AB25" s="267">
        <v>0</v>
      </c>
      <c r="AC25" s="267">
        <v>0</v>
      </c>
      <c r="AD25" s="426">
        <f>VLOOKUP($A25,'02-Metrics'!$A$2:$AD$197,30,FALSE)</f>
        <v>17.739999999999998</v>
      </c>
      <c r="AE25" s="557">
        <f t="shared" si="0"/>
        <v>510164.5997745209</v>
      </c>
      <c r="AF25" s="557">
        <f t="shared" si="1"/>
        <v>357115.2198421646</v>
      </c>
      <c r="AG25">
        <f t="shared" si="2"/>
        <v>2018</v>
      </c>
    </row>
    <row r="26" spans="1:33" ht="28.8" hidden="1">
      <c r="A26" s="585" t="s">
        <v>1087</v>
      </c>
      <c r="B26" s="423">
        <v>42644</v>
      </c>
      <c r="C26" s="423">
        <v>42856</v>
      </c>
      <c r="D26" s="423" t="s">
        <v>30</v>
      </c>
      <c r="E26" s="423" t="s">
        <v>30</v>
      </c>
      <c r="F26" s="423" t="s">
        <v>32</v>
      </c>
      <c r="G26" s="423" t="s">
        <v>22</v>
      </c>
      <c r="H26" s="423" t="s">
        <v>43</v>
      </c>
      <c r="I26" s="462" t="s">
        <v>831</v>
      </c>
      <c r="J26" s="462" t="s">
        <v>862</v>
      </c>
      <c r="K26" s="462" t="s">
        <v>86</v>
      </c>
      <c r="L26" s="462" t="s">
        <v>786</v>
      </c>
      <c r="M26" s="601" t="s">
        <v>1335</v>
      </c>
      <c r="N26" s="424" t="s">
        <v>177</v>
      </c>
      <c r="O26" s="559">
        <v>120</v>
      </c>
      <c r="P26" s="267"/>
      <c r="Q26" s="267" t="s">
        <v>196</v>
      </c>
      <c r="R26" s="267">
        <v>63636697.059999995</v>
      </c>
      <c r="S26" s="267">
        <v>72547889</v>
      </c>
      <c r="T26" s="267">
        <v>43182355.317000002</v>
      </c>
      <c r="U26" s="560">
        <v>0.40477447500919012</v>
      </c>
      <c r="V26" s="267">
        <v>0</v>
      </c>
      <c r="W26" s="267">
        <v>604565.7416666667</v>
      </c>
      <c r="X26" s="267">
        <v>0</v>
      </c>
      <c r="Y26" s="267">
        <v>359852.96097499999</v>
      </c>
      <c r="Z26" s="267">
        <v>0</v>
      </c>
      <c r="AA26" s="267">
        <v>68158.482713265694</v>
      </c>
      <c r="AB26" s="267">
        <v>0</v>
      </c>
      <c r="AC26" s="267">
        <v>40569.668655580608</v>
      </c>
      <c r="AD26" s="426">
        <f>VLOOKUP($A26,'02-Metrics'!$A$2:$AD$197,30,FALSE)</f>
        <v>8.8699999999999992</v>
      </c>
      <c r="AE26" s="557">
        <f t="shared" si="0"/>
        <v>8179017.9255918832</v>
      </c>
      <c r="AF26" s="557">
        <f t="shared" si="1"/>
        <v>4868360.2386696739</v>
      </c>
      <c r="AG26">
        <f t="shared" si="2"/>
        <v>2016</v>
      </c>
    </row>
    <row r="27" spans="1:33" ht="28.8" hidden="1">
      <c r="A27" s="585" t="s">
        <v>1088</v>
      </c>
      <c r="B27" s="423">
        <v>42675</v>
      </c>
      <c r="C27" s="423">
        <v>42826</v>
      </c>
      <c r="D27" s="423" t="s">
        <v>30</v>
      </c>
      <c r="E27" s="423" t="s">
        <v>30</v>
      </c>
      <c r="F27" s="423" t="s">
        <v>32</v>
      </c>
      <c r="G27" s="423" t="s">
        <v>22</v>
      </c>
      <c r="H27" s="423" t="s">
        <v>43</v>
      </c>
      <c r="I27" s="462" t="s">
        <v>831</v>
      </c>
      <c r="J27" s="462" t="s">
        <v>862</v>
      </c>
      <c r="K27" s="462" t="s">
        <v>86</v>
      </c>
      <c r="L27" s="462" t="s">
        <v>786</v>
      </c>
      <c r="M27" s="601" t="s">
        <v>1335</v>
      </c>
      <c r="N27" s="565" t="s">
        <v>177</v>
      </c>
      <c r="O27" s="559">
        <v>40</v>
      </c>
      <c r="P27" s="267"/>
      <c r="Q27" s="267" t="s">
        <v>196</v>
      </c>
      <c r="R27" s="267">
        <v>20229094</v>
      </c>
      <c r="S27" s="267">
        <v>23038288.539999999</v>
      </c>
      <c r="T27" s="267">
        <v>13129303.501</v>
      </c>
      <c r="U27" s="560">
        <v>0.430109425090133</v>
      </c>
      <c r="V27" s="267">
        <v>0</v>
      </c>
      <c r="W27" s="267">
        <v>575957.21349999995</v>
      </c>
      <c r="X27" s="267">
        <v>0</v>
      </c>
      <c r="Y27" s="267">
        <v>328232.58752499998</v>
      </c>
      <c r="Z27" s="267">
        <v>0</v>
      </c>
      <c r="AA27" s="267">
        <v>64933.169503945886</v>
      </c>
      <c r="AB27" s="267">
        <v>0</v>
      </c>
      <c r="AC27" s="267">
        <v>37004.801299323561</v>
      </c>
      <c r="AD27" s="426">
        <f>VLOOKUP($A27,'02-Metrics'!$A$2:$AD$197,30,FALSE)</f>
        <v>8.8699999999999992</v>
      </c>
      <c r="AE27" s="557">
        <f t="shared" si="0"/>
        <v>2597326.7801578357</v>
      </c>
      <c r="AF27" s="557">
        <f t="shared" si="1"/>
        <v>1480192.0519729427</v>
      </c>
      <c r="AG27">
        <f t="shared" si="2"/>
        <v>2016</v>
      </c>
    </row>
    <row r="28" spans="1:33" hidden="1">
      <c r="A28" s="586" t="s">
        <v>1092</v>
      </c>
      <c r="B28" s="423">
        <v>42781</v>
      </c>
      <c r="C28" s="423">
        <v>43540</v>
      </c>
      <c r="D28" s="423" t="s">
        <v>1333</v>
      </c>
      <c r="E28" s="514" t="s">
        <v>21</v>
      </c>
      <c r="F28" s="514" t="s">
        <v>54</v>
      </c>
      <c r="G28" s="514" t="s">
        <v>22</v>
      </c>
      <c r="H28" s="514" t="s">
        <v>53</v>
      </c>
      <c r="I28" s="515" t="s">
        <v>834</v>
      </c>
      <c r="J28" s="515" t="s">
        <v>92</v>
      </c>
      <c r="K28" s="515" t="s">
        <v>91</v>
      </c>
      <c r="L28" s="515" t="s">
        <v>786</v>
      </c>
      <c r="M28" s="601" t="s">
        <v>1335</v>
      </c>
      <c r="N28" s="562" t="s">
        <v>109</v>
      </c>
      <c r="O28" s="517">
        <v>24500</v>
      </c>
      <c r="P28" s="516">
        <v>0</v>
      </c>
      <c r="Q28" s="563" t="s">
        <v>217</v>
      </c>
      <c r="R28" s="293">
        <v>54777143</v>
      </c>
      <c r="S28" s="293">
        <v>54777143</v>
      </c>
      <c r="T28" s="293">
        <v>42810448.983000003</v>
      </c>
      <c r="U28" s="564">
        <v>0.21846144872871515</v>
      </c>
      <c r="V28" s="293">
        <v>0</v>
      </c>
      <c r="W28" s="293">
        <v>2235.8017551020407</v>
      </c>
      <c r="X28" s="293">
        <v>0</v>
      </c>
      <c r="Y28" s="293">
        <v>1747.365264612245</v>
      </c>
      <c r="Z28" s="293">
        <v>0</v>
      </c>
      <c r="AA28" s="293">
        <v>312.69954616811759</v>
      </c>
      <c r="AB28" s="293">
        <v>0</v>
      </c>
      <c r="AC28" s="293">
        <v>244.38675029541886</v>
      </c>
      <c r="AD28" s="426">
        <f>VLOOKUP($A28,'02-Metrics'!$A$2:$AD$197,30,FALSE)</f>
        <v>7.15</v>
      </c>
      <c r="AE28" s="557">
        <f t="shared" si="0"/>
        <v>7661138.8811188806</v>
      </c>
      <c r="AF28" s="557">
        <f t="shared" si="1"/>
        <v>5987475.3822377622</v>
      </c>
      <c r="AG28">
        <f t="shared" si="2"/>
        <v>2017</v>
      </c>
    </row>
    <row r="29" spans="1:33" hidden="1">
      <c r="A29" s="586" t="s">
        <v>1093</v>
      </c>
      <c r="B29" s="423">
        <v>42447</v>
      </c>
      <c r="C29" s="423">
        <v>43087</v>
      </c>
      <c r="D29" s="423" t="s">
        <v>1333</v>
      </c>
      <c r="E29" s="423" t="s">
        <v>21</v>
      </c>
      <c r="F29" s="423" t="s">
        <v>806</v>
      </c>
      <c r="G29" s="423" t="s">
        <v>22</v>
      </c>
      <c r="H29" s="423" t="s">
        <v>23</v>
      </c>
      <c r="I29" s="462" t="s">
        <v>849</v>
      </c>
      <c r="J29" s="462" t="s">
        <v>80</v>
      </c>
      <c r="K29" s="462" t="s">
        <v>48</v>
      </c>
      <c r="L29" s="462" t="s">
        <v>786</v>
      </c>
      <c r="M29" s="462" t="s">
        <v>788</v>
      </c>
      <c r="N29" s="573" t="s">
        <v>193</v>
      </c>
      <c r="O29" s="570">
        <v>330</v>
      </c>
      <c r="P29" s="571">
        <v>18596</v>
      </c>
      <c r="Q29" s="571" t="s">
        <v>196</v>
      </c>
      <c r="R29" s="571">
        <v>446010164</v>
      </c>
      <c r="S29" s="571">
        <v>343357654.10600001</v>
      </c>
      <c r="T29" s="571">
        <v>271212136.10499996</v>
      </c>
      <c r="U29" s="572">
        <v>0.21011769255252299</v>
      </c>
      <c r="V29" s="571">
        <v>18464.059695956119</v>
      </c>
      <c r="W29" s="571">
        <v>1040477.7397151515</v>
      </c>
      <c r="X29" s="571">
        <v>14584.434077489781</v>
      </c>
      <c r="Y29" s="571">
        <v>821854.95789393922</v>
      </c>
      <c r="Z29" s="571">
        <v>1025.7810942197843</v>
      </c>
      <c r="AA29" s="571">
        <v>57804.318873063974</v>
      </c>
      <c r="AB29" s="571">
        <v>810.24633763832117</v>
      </c>
      <c r="AC29" s="571">
        <v>45658.608771885512</v>
      </c>
      <c r="AD29" s="426">
        <f>VLOOKUP($A29,'02-Metrics'!$A$2:$AD$197,30,FALSE)</f>
        <v>18</v>
      </c>
      <c r="AE29" s="557">
        <f t="shared" si="0"/>
        <v>19075425.228111111</v>
      </c>
      <c r="AF29" s="557">
        <f t="shared" si="1"/>
        <v>15067340.89472222</v>
      </c>
      <c r="AG29">
        <f t="shared" si="2"/>
        <v>2016</v>
      </c>
    </row>
    <row r="30" spans="1:33" hidden="1">
      <c r="A30" s="586" t="s">
        <v>1098</v>
      </c>
      <c r="B30" s="423">
        <v>42826</v>
      </c>
      <c r="C30" s="423">
        <v>44560</v>
      </c>
      <c r="D30" s="423" t="s">
        <v>1332</v>
      </c>
      <c r="E30" s="514" t="s">
        <v>27</v>
      </c>
      <c r="F30" s="514" t="s">
        <v>59</v>
      </c>
      <c r="G30" s="514" t="s">
        <v>45</v>
      </c>
      <c r="H30" s="514" t="s">
        <v>23</v>
      </c>
      <c r="I30" s="515" t="s">
        <v>853</v>
      </c>
      <c r="J30" s="515" t="s">
        <v>87</v>
      </c>
      <c r="K30" s="515" t="s">
        <v>48</v>
      </c>
      <c r="L30" s="515" t="s">
        <v>786</v>
      </c>
      <c r="M30" s="515" t="s">
        <v>788</v>
      </c>
      <c r="N30" s="514" t="s">
        <v>122</v>
      </c>
      <c r="O30" s="516">
        <v>4200</v>
      </c>
      <c r="P30" s="567">
        <v>169000</v>
      </c>
      <c r="Q30" s="567" t="s">
        <v>217</v>
      </c>
      <c r="R30" s="293">
        <v>2083664645.8799999</v>
      </c>
      <c r="S30" s="293">
        <v>2740570200</v>
      </c>
      <c r="T30" s="293">
        <v>2663137373.0011883</v>
      </c>
      <c r="U30" s="564">
        <v>2.8254276062263144E-2</v>
      </c>
      <c r="V30" s="293">
        <v>16216.391715976331</v>
      </c>
      <c r="W30" s="293">
        <v>652516.71428571432</v>
      </c>
      <c r="X30" s="293">
        <v>15758.209307699339</v>
      </c>
      <c r="Y30" s="293">
        <v>634080.32690504484</v>
      </c>
      <c r="Z30" s="293">
        <v>900.91065088757398</v>
      </c>
      <c r="AA30" s="293">
        <v>36250.928571428572</v>
      </c>
      <c r="AB30" s="293">
        <v>875.45607264996329</v>
      </c>
      <c r="AC30" s="293">
        <v>35226.684828058045</v>
      </c>
      <c r="AD30" s="426">
        <f>VLOOKUP($A30,'02-Metrics'!$A$2:$AD$197,30,FALSE)</f>
        <v>18</v>
      </c>
      <c r="AE30" s="557">
        <f t="shared" si="0"/>
        <v>152253900</v>
      </c>
      <c r="AF30" s="557">
        <f t="shared" si="1"/>
        <v>147952076.2778438</v>
      </c>
      <c r="AG30">
        <f t="shared" si="2"/>
        <v>2017</v>
      </c>
    </row>
    <row r="31" spans="1:33" hidden="1">
      <c r="A31" s="586" t="s">
        <v>1099</v>
      </c>
      <c r="B31" s="423">
        <v>42917</v>
      </c>
      <c r="C31" s="423">
        <v>43525</v>
      </c>
      <c r="D31" s="423" t="s">
        <v>30</v>
      </c>
      <c r="E31" s="423" t="s">
        <v>30</v>
      </c>
      <c r="F31" s="423" t="s">
        <v>32</v>
      </c>
      <c r="G31" s="423" t="s">
        <v>45</v>
      </c>
      <c r="H31" s="423" t="s">
        <v>31</v>
      </c>
      <c r="I31" s="462" t="s">
        <v>833</v>
      </c>
      <c r="J31" s="462" t="s">
        <v>81</v>
      </c>
      <c r="K31" s="462" t="s">
        <v>33</v>
      </c>
      <c r="L31" s="462" t="s">
        <v>787</v>
      </c>
      <c r="M31" s="601" t="s">
        <v>1336</v>
      </c>
      <c r="N31" s="569" t="s">
        <v>116</v>
      </c>
      <c r="O31" s="570">
        <v>220</v>
      </c>
      <c r="P31" s="571">
        <v>29643</v>
      </c>
      <c r="Q31" s="571" t="s">
        <v>196</v>
      </c>
      <c r="R31" s="571">
        <v>120712211</v>
      </c>
      <c r="S31" s="571">
        <v>120712211</v>
      </c>
      <c r="T31" s="571">
        <v>101105076</v>
      </c>
      <c r="U31" s="572">
        <v>0.16242876207445162</v>
      </c>
      <c r="V31" s="571">
        <v>4072.1995412070305</v>
      </c>
      <c r="W31" s="571">
        <v>548691.86818181816</v>
      </c>
      <c r="X31" s="571">
        <v>3410.7572108086224</v>
      </c>
      <c r="Y31" s="571">
        <v>459568.52727272728</v>
      </c>
      <c r="Z31" s="571">
        <v>225.60662278155291</v>
      </c>
      <c r="AA31" s="571">
        <v>30398.441450516242</v>
      </c>
      <c r="AB31" s="571">
        <v>188.96161832734748</v>
      </c>
      <c r="AC31" s="571">
        <v>25460.860236716191</v>
      </c>
      <c r="AD31" s="426">
        <f>VLOOKUP($A31,'02-Metrics'!$A$2:$AD$197,30,FALSE)</f>
        <v>18.05</v>
      </c>
      <c r="AE31" s="557">
        <f t="shared" si="0"/>
        <v>6687657.1191135729</v>
      </c>
      <c r="AF31" s="557">
        <f t="shared" si="1"/>
        <v>5601389.2520775618</v>
      </c>
      <c r="AG31">
        <f t="shared" si="2"/>
        <v>2017</v>
      </c>
    </row>
    <row r="32" spans="1:33" ht="28.8" hidden="1">
      <c r="A32" s="586" t="s">
        <v>12</v>
      </c>
      <c r="B32" s="423">
        <v>42887</v>
      </c>
      <c r="C32" s="423">
        <v>44195</v>
      </c>
      <c r="D32" s="423" t="s">
        <v>1332</v>
      </c>
      <c r="E32" s="514" t="s">
        <v>27</v>
      </c>
      <c r="F32" s="514" t="s">
        <v>59</v>
      </c>
      <c r="G32" s="514" t="s">
        <v>45</v>
      </c>
      <c r="H32" s="514" t="s">
        <v>812</v>
      </c>
      <c r="I32" s="515" t="s">
        <v>824</v>
      </c>
      <c r="J32" s="515" t="s">
        <v>92</v>
      </c>
      <c r="K32" s="515" t="s">
        <v>52</v>
      </c>
      <c r="L32" s="515" t="s">
        <v>787</v>
      </c>
      <c r="M32" s="601" t="s">
        <v>1335</v>
      </c>
      <c r="N32" s="514" t="s">
        <v>114</v>
      </c>
      <c r="O32" s="516">
        <v>95</v>
      </c>
      <c r="P32" s="567">
        <v>25379</v>
      </c>
      <c r="Q32" s="567" t="s">
        <v>217</v>
      </c>
      <c r="R32" s="293">
        <v>344412547</v>
      </c>
      <c r="S32" s="293">
        <v>527037820</v>
      </c>
      <c r="T32" s="293">
        <v>502741033.22918242</v>
      </c>
      <c r="U32" s="564">
        <v>4.6100651317238631E-2</v>
      </c>
      <c r="V32" s="293">
        <v>20766.689782891368</v>
      </c>
      <c r="W32" s="293">
        <v>5547766.5263157897</v>
      </c>
      <c r="X32" s="293">
        <v>19809.331858197031</v>
      </c>
      <c r="Y32" s="293">
        <v>5292010.8760966575</v>
      </c>
      <c r="Z32" s="293">
        <v>1147.3309272315671</v>
      </c>
      <c r="AA32" s="293">
        <v>306506.4379179994</v>
      </c>
      <c r="AB32" s="293">
        <v>1094.4382242097806</v>
      </c>
      <c r="AC32" s="293">
        <v>292376.29149705288</v>
      </c>
      <c r="AD32" s="426">
        <f>VLOOKUP($A32,'02-Metrics'!$A$2:$AD$197,30,FALSE)</f>
        <v>18.100000000000001</v>
      </c>
      <c r="AE32" s="557">
        <f t="shared" si="0"/>
        <v>29118111.602209944</v>
      </c>
      <c r="AF32" s="557">
        <f t="shared" si="1"/>
        <v>27775747.692220021</v>
      </c>
      <c r="AG32">
        <f t="shared" si="2"/>
        <v>2017</v>
      </c>
    </row>
    <row r="33" spans="1:33" hidden="1">
      <c r="A33" s="586" t="s">
        <v>1105</v>
      </c>
      <c r="B33" s="423">
        <v>43220</v>
      </c>
      <c r="C33" s="423">
        <v>43311</v>
      </c>
      <c r="D33" s="423" t="s">
        <v>1333</v>
      </c>
      <c r="E33" s="423" t="s">
        <v>21</v>
      </c>
      <c r="F33" s="423" t="s">
        <v>41</v>
      </c>
      <c r="G33" s="423" t="s">
        <v>22</v>
      </c>
      <c r="H33" s="423" t="s">
        <v>23</v>
      </c>
      <c r="I33" s="462" t="s">
        <v>854</v>
      </c>
      <c r="J33" s="462" t="s">
        <v>792</v>
      </c>
      <c r="K33" s="462" t="s">
        <v>90</v>
      </c>
      <c r="L33" s="462" t="s">
        <v>786</v>
      </c>
      <c r="M33" s="462" t="s">
        <v>788</v>
      </c>
      <c r="N33" s="565" t="s">
        <v>193</v>
      </c>
      <c r="O33" s="559">
        <v>5000</v>
      </c>
      <c r="P33" s="267">
        <v>4000</v>
      </c>
      <c r="Q33" s="566" t="s">
        <v>196</v>
      </c>
      <c r="R33" s="267">
        <v>3865380</v>
      </c>
      <c r="S33" s="267">
        <v>3865380</v>
      </c>
      <c r="T33" s="267">
        <v>1461115</v>
      </c>
      <c r="U33" s="560">
        <v>0.62199964815878384</v>
      </c>
      <c r="V33" s="267">
        <v>966.34500000000003</v>
      </c>
      <c r="W33" s="267">
        <v>773.07600000000002</v>
      </c>
      <c r="X33" s="267">
        <v>365.27875</v>
      </c>
      <c r="Y33" s="267">
        <v>292.22300000000001</v>
      </c>
      <c r="Z33" s="267">
        <v>0</v>
      </c>
      <c r="AA33" s="267">
        <v>0</v>
      </c>
      <c r="AB33" s="267">
        <v>0</v>
      </c>
      <c r="AC33" s="267">
        <v>0</v>
      </c>
      <c r="AD33" s="426">
        <f>VLOOKUP($A33,'02-Metrics'!$A$2:$AD$197,30,FALSE)</f>
        <v>17.64</v>
      </c>
      <c r="AE33" s="557">
        <f t="shared" si="0"/>
        <v>219125.85034013604</v>
      </c>
      <c r="AF33" s="557">
        <f t="shared" si="1"/>
        <v>82829.648526077101</v>
      </c>
      <c r="AG33">
        <f t="shared" si="2"/>
        <v>2018</v>
      </c>
    </row>
    <row r="34" spans="1:33" hidden="1">
      <c r="A34" s="586" t="s">
        <v>1245</v>
      </c>
      <c r="B34" s="423">
        <v>42935</v>
      </c>
      <c r="C34" s="423">
        <v>43636</v>
      </c>
      <c r="D34" s="423" t="s">
        <v>30</v>
      </c>
      <c r="E34" s="514" t="s">
        <v>30</v>
      </c>
      <c r="F34" s="514" t="s">
        <v>34</v>
      </c>
      <c r="G34" s="514" t="s">
        <v>45</v>
      </c>
      <c r="H34" s="514" t="s">
        <v>778</v>
      </c>
      <c r="I34" s="515" t="s">
        <v>823</v>
      </c>
      <c r="J34" s="515" t="s">
        <v>92</v>
      </c>
      <c r="K34" s="515" t="s">
        <v>90</v>
      </c>
      <c r="L34" s="515" t="s">
        <v>786</v>
      </c>
      <c r="M34" s="601" t="s">
        <v>1338</v>
      </c>
      <c r="N34" s="514" t="s">
        <v>155</v>
      </c>
      <c r="O34" s="517">
        <v>45000</v>
      </c>
      <c r="P34" s="293">
        <v>13000</v>
      </c>
      <c r="Q34" s="293" t="s">
        <v>217</v>
      </c>
      <c r="R34" s="293">
        <v>97038375.908952206</v>
      </c>
      <c r="S34" s="293">
        <v>98230405</v>
      </c>
      <c r="T34" s="293">
        <v>86259669.127999991</v>
      </c>
      <c r="U34" s="574">
        <v>0.12186385541218128</v>
      </c>
      <c r="V34" s="293">
        <v>7556.1850000000004</v>
      </c>
      <c r="W34" s="293">
        <v>2182.8978888888887</v>
      </c>
      <c r="X34" s="293">
        <v>6635.3591636923074</v>
      </c>
      <c r="Y34" s="293">
        <v>1916.8815361777777</v>
      </c>
      <c r="Z34" s="293">
        <v>418.62520775623267</v>
      </c>
      <c r="AA34" s="293">
        <v>120.93617112957831</v>
      </c>
      <c r="AB34" s="293">
        <v>367.60992596633281</v>
      </c>
      <c r="AC34" s="293">
        <v>106.19842305694058</v>
      </c>
      <c r="AD34" s="426">
        <f>VLOOKUP($A34,'02-Metrics'!$A$2:$AD$197,30,FALSE)</f>
        <v>18.05</v>
      </c>
      <c r="AE34" s="557">
        <f t="shared" si="0"/>
        <v>5442127.7008310249</v>
      </c>
      <c r="AF34" s="557">
        <f t="shared" si="1"/>
        <v>4778929.0375623265</v>
      </c>
      <c r="AG34">
        <f t="shared" si="2"/>
        <v>2017</v>
      </c>
    </row>
    <row r="35" spans="1:33" hidden="1">
      <c r="A35" s="586" t="s">
        <v>1110</v>
      </c>
      <c r="B35" s="423">
        <v>43282</v>
      </c>
      <c r="C35" s="423">
        <v>43403</v>
      </c>
      <c r="D35" s="423" t="s">
        <v>1333</v>
      </c>
      <c r="E35" s="423" t="s">
        <v>21</v>
      </c>
      <c r="F35" s="423" t="s">
        <v>41</v>
      </c>
      <c r="G35" s="423" t="s">
        <v>22</v>
      </c>
      <c r="H35" s="423" t="s">
        <v>23</v>
      </c>
      <c r="I35" s="462" t="s">
        <v>854</v>
      </c>
      <c r="J35" s="462" t="s">
        <v>792</v>
      </c>
      <c r="K35" s="462" t="s">
        <v>90</v>
      </c>
      <c r="L35" s="462" t="s">
        <v>786</v>
      </c>
      <c r="M35" s="462" t="s">
        <v>788</v>
      </c>
      <c r="N35" s="424"/>
      <c r="O35" s="559"/>
      <c r="P35" s="267">
        <v>4286.7000000000007</v>
      </c>
      <c r="Q35" s="267" t="s">
        <v>196</v>
      </c>
      <c r="R35" s="267">
        <v>4574604.9220000003</v>
      </c>
      <c r="S35" s="267">
        <v>4424558</v>
      </c>
      <c r="T35" s="267">
        <v>2062745</v>
      </c>
      <c r="U35" s="560">
        <v>0.53379637016850046</v>
      </c>
      <c r="V35" s="267">
        <v>1032.1594699885691</v>
      </c>
      <c r="W35" s="267">
        <v>0</v>
      </c>
      <c r="X35" s="267">
        <v>481.19649147362765</v>
      </c>
      <c r="Y35" s="267">
        <v>0</v>
      </c>
      <c r="Z35" s="267">
        <v>0</v>
      </c>
      <c r="AA35" s="267">
        <v>0</v>
      </c>
      <c r="AB35" s="267">
        <v>0</v>
      </c>
      <c r="AC35" s="267">
        <v>0</v>
      </c>
      <c r="AD35" s="426">
        <f>VLOOKUP($A35,'02-Metrics'!$A$2:$AD$197,30,FALSE)</f>
        <v>17.850000000000001</v>
      </c>
      <c r="AE35" s="557">
        <f t="shared" si="0"/>
        <v>247874.39775910362</v>
      </c>
      <c r="AF35" s="557">
        <f t="shared" si="1"/>
        <v>115559.94397759103</v>
      </c>
      <c r="AG35">
        <f t="shared" si="2"/>
        <v>2018</v>
      </c>
    </row>
    <row r="36" spans="1:33" hidden="1">
      <c r="A36" s="586" t="s">
        <v>444</v>
      </c>
      <c r="B36" s="423">
        <v>43040</v>
      </c>
      <c r="C36" s="423">
        <v>43739</v>
      </c>
      <c r="D36" s="423" t="s">
        <v>1333</v>
      </c>
      <c r="E36" s="423" t="s">
        <v>21</v>
      </c>
      <c r="F36" s="423" t="s">
        <v>41</v>
      </c>
      <c r="G36" s="423" t="s">
        <v>22</v>
      </c>
      <c r="H36" s="423" t="s">
        <v>23</v>
      </c>
      <c r="I36" s="462" t="s">
        <v>854</v>
      </c>
      <c r="J36" s="462" t="s">
        <v>792</v>
      </c>
      <c r="K36" s="462" t="s">
        <v>90</v>
      </c>
      <c r="L36" s="462" t="s">
        <v>786</v>
      </c>
      <c r="M36" s="462" t="s">
        <v>788</v>
      </c>
      <c r="N36" s="424"/>
      <c r="O36" s="559"/>
      <c r="P36" s="267"/>
      <c r="Q36" s="267" t="s">
        <v>196</v>
      </c>
      <c r="R36" s="267">
        <v>87197267.12014778</v>
      </c>
      <c r="S36" s="267">
        <v>107782440</v>
      </c>
      <c r="T36" s="267">
        <v>82991132</v>
      </c>
      <c r="U36" s="560">
        <v>0.23001249554194542</v>
      </c>
      <c r="V36" s="267">
        <v>0</v>
      </c>
      <c r="W36" s="267">
        <v>0</v>
      </c>
      <c r="X36" s="267">
        <v>0</v>
      </c>
      <c r="Y36" s="267">
        <v>0</v>
      </c>
      <c r="Z36" s="267">
        <v>0</v>
      </c>
      <c r="AA36" s="267">
        <v>0</v>
      </c>
      <c r="AB36" s="267">
        <v>0</v>
      </c>
      <c r="AC36" s="267">
        <v>0</v>
      </c>
      <c r="AD36" s="426">
        <f>VLOOKUP($A36,'02-Metrics'!$A$2:$AD$197,30,FALSE)</f>
        <v>17.73</v>
      </c>
      <c r="AE36" s="557">
        <f t="shared" si="0"/>
        <v>6079099.830795262</v>
      </c>
      <c r="AF36" s="557">
        <f t="shared" si="1"/>
        <v>4680830.9080654262</v>
      </c>
      <c r="AG36">
        <f t="shared" si="2"/>
        <v>2017</v>
      </c>
    </row>
    <row r="37" spans="1:33" ht="28.8" hidden="1">
      <c r="A37" s="586" t="s">
        <v>1246</v>
      </c>
      <c r="B37" s="423">
        <v>42985</v>
      </c>
      <c r="C37" s="423">
        <v>43441</v>
      </c>
      <c r="D37" s="423" t="s">
        <v>30</v>
      </c>
      <c r="E37" s="423" t="s">
        <v>30</v>
      </c>
      <c r="F37" s="423" t="s">
        <v>34</v>
      </c>
      <c r="G37" s="423" t="s">
        <v>45</v>
      </c>
      <c r="H37" s="423" t="s">
        <v>1341</v>
      </c>
      <c r="I37" s="462" t="s">
        <v>838</v>
      </c>
      <c r="J37" s="462" t="s">
        <v>862</v>
      </c>
      <c r="K37" s="462" t="s">
        <v>84</v>
      </c>
      <c r="L37" s="462" t="s">
        <v>786</v>
      </c>
      <c r="M37" s="601" t="s">
        <v>1335</v>
      </c>
      <c r="N37" s="575" t="s">
        <v>162</v>
      </c>
      <c r="O37" s="576">
        <v>1.4</v>
      </c>
      <c r="P37" s="267"/>
      <c r="Q37" s="267" t="s">
        <v>196</v>
      </c>
      <c r="R37" s="267">
        <v>412223139.59333742</v>
      </c>
      <c r="S37" s="267">
        <v>417390514</v>
      </c>
      <c r="T37" s="267">
        <v>292181074.44640005</v>
      </c>
      <c r="U37" s="560">
        <v>0.29998151695800146</v>
      </c>
      <c r="V37" s="267">
        <v>0</v>
      </c>
      <c r="W37" s="267">
        <v>298136081.42857146</v>
      </c>
      <c r="X37" s="267">
        <v>0</v>
      </c>
      <c r="Y37" s="267">
        <v>208700767.46171433</v>
      </c>
      <c r="Z37" s="267">
        <v>0</v>
      </c>
      <c r="AA37" s="267">
        <v>16749218.057784913</v>
      </c>
      <c r="AB37" s="267">
        <v>0</v>
      </c>
      <c r="AC37" s="267">
        <v>11724762.216950243</v>
      </c>
      <c r="AD37" s="426">
        <f>VLOOKUP($A37,'02-Metrics'!$A$2:$AD$197,30,FALSE)</f>
        <v>17.8</v>
      </c>
      <c r="AE37" s="557">
        <f t="shared" si="0"/>
        <v>23448905.280898876</v>
      </c>
      <c r="AF37" s="557">
        <f t="shared" si="1"/>
        <v>16414667.10373034</v>
      </c>
      <c r="AG37">
        <f t="shared" si="2"/>
        <v>2017</v>
      </c>
    </row>
    <row r="38" spans="1:33" hidden="1">
      <c r="A38" s="586" t="s">
        <v>1116</v>
      </c>
      <c r="B38" s="423">
        <v>43258</v>
      </c>
      <c r="C38" s="423">
        <v>43653</v>
      </c>
      <c r="D38" s="423" t="s">
        <v>1332</v>
      </c>
      <c r="E38" s="514" t="s">
        <v>27</v>
      </c>
      <c r="F38" s="514" t="s">
        <v>44</v>
      </c>
      <c r="G38" s="514" t="s">
        <v>45</v>
      </c>
      <c r="H38" s="514" t="s">
        <v>23</v>
      </c>
      <c r="I38" s="515" t="s">
        <v>847</v>
      </c>
      <c r="J38" s="515" t="s">
        <v>81</v>
      </c>
      <c r="K38" s="515" t="s">
        <v>46</v>
      </c>
      <c r="L38" s="515" t="s">
        <v>786</v>
      </c>
      <c r="M38" s="515" t="s">
        <v>788</v>
      </c>
      <c r="N38" s="514" t="s">
        <v>239</v>
      </c>
      <c r="O38" s="516">
        <v>3312</v>
      </c>
      <c r="P38" s="567">
        <v>7800</v>
      </c>
      <c r="Q38" s="567" t="s">
        <v>217</v>
      </c>
      <c r="R38" s="293">
        <v>167661582</v>
      </c>
      <c r="S38" s="293">
        <v>168976040.95238096</v>
      </c>
      <c r="T38" s="293">
        <v>141672524.9014762</v>
      </c>
      <c r="U38" s="574">
        <v>0.16158217399944375</v>
      </c>
      <c r="V38" s="293">
        <v>21663.594993894993</v>
      </c>
      <c r="W38" s="293">
        <v>112500.69304419504</v>
      </c>
      <c r="X38" s="293">
        <v>18163.144218137975</v>
      </c>
      <c r="Y38" s="293">
        <v>94322.586485669905</v>
      </c>
      <c r="Z38" s="293">
        <v>1208.2317341826545</v>
      </c>
      <c r="AA38" s="293">
        <v>6274.4390989512012</v>
      </c>
      <c r="AB38" s="293">
        <v>1013.0030238783031</v>
      </c>
      <c r="AC38" s="293">
        <v>5260.6015887155554</v>
      </c>
      <c r="AD38" s="426">
        <f>VLOOKUP($A38,'02-Metrics'!$A$2:$AD$197,30,FALSE)</f>
        <v>17.93</v>
      </c>
      <c r="AE38" s="557">
        <f t="shared" si="0"/>
        <v>9424207.5266247056</v>
      </c>
      <c r="AF38" s="557">
        <f t="shared" si="1"/>
        <v>7901423.5862507643</v>
      </c>
      <c r="AG38">
        <f t="shared" si="2"/>
        <v>2018</v>
      </c>
    </row>
    <row r="39" spans="1:33" hidden="1">
      <c r="A39" s="586" t="s">
        <v>1117</v>
      </c>
      <c r="B39" s="423">
        <v>43052</v>
      </c>
      <c r="C39" s="423">
        <v>43690</v>
      </c>
      <c r="D39" s="423" t="s">
        <v>1333</v>
      </c>
      <c r="E39" s="423" t="s">
        <v>21</v>
      </c>
      <c r="F39" s="423" t="s">
        <v>806</v>
      </c>
      <c r="G39" s="423" t="s">
        <v>22</v>
      </c>
      <c r="H39" s="423" t="s">
        <v>53</v>
      </c>
      <c r="I39" s="462" t="s">
        <v>834</v>
      </c>
      <c r="J39" s="462" t="s">
        <v>92</v>
      </c>
      <c r="K39" s="462" t="s">
        <v>91</v>
      </c>
      <c r="L39" s="462" t="s">
        <v>786</v>
      </c>
      <c r="M39" s="601" t="s">
        <v>1335</v>
      </c>
      <c r="N39" s="424" t="s">
        <v>110</v>
      </c>
      <c r="O39" s="559">
        <v>60</v>
      </c>
      <c r="P39" s="267">
        <v>1080</v>
      </c>
      <c r="Q39" s="267" t="s">
        <v>196</v>
      </c>
      <c r="R39" s="267">
        <v>44915215.983290255</v>
      </c>
      <c r="S39" s="267">
        <v>45205818</v>
      </c>
      <c r="T39" s="267">
        <v>31111755</v>
      </c>
      <c r="U39" s="560">
        <v>0.31177542235824601</v>
      </c>
      <c r="V39" s="267">
        <v>41857.238888888889</v>
      </c>
      <c r="W39" s="267">
        <v>753430.3</v>
      </c>
      <c r="X39" s="267">
        <v>28807.180555555555</v>
      </c>
      <c r="Y39" s="267">
        <v>518529.25</v>
      </c>
      <c r="Z39" s="267">
        <v>2360.8143761358651</v>
      </c>
      <c r="AA39" s="267">
        <v>42494.658770445574</v>
      </c>
      <c r="AB39" s="267">
        <v>1624.7704769066866</v>
      </c>
      <c r="AC39" s="267">
        <v>29245.86858432036</v>
      </c>
      <c r="AD39" s="426">
        <f>VLOOKUP($A39,'02-Metrics'!$A$2:$AD$197,30,FALSE)</f>
        <v>17.73</v>
      </c>
      <c r="AE39" s="557">
        <f t="shared" si="0"/>
        <v>2549679.5262267343</v>
      </c>
      <c r="AF39" s="557">
        <f t="shared" si="1"/>
        <v>1754752.1150592216</v>
      </c>
      <c r="AG39">
        <f t="shared" si="2"/>
        <v>2017</v>
      </c>
    </row>
    <row r="40" spans="1:33" ht="28.8" hidden="1">
      <c r="A40" s="586" t="s">
        <v>472</v>
      </c>
      <c r="B40" s="423">
        <v>43044</v>
      </c>
      <c r="C40" s="423">
        <v>43804</v>
      </c>
      <c r="D40" s="423" t="s">
        <v>30</v>
      </c>
      <c r="E40" s="423" t="s">
        <v>30</v>
      </c>
      <c r="F40" s="423" t="s">
        <v>34</v>
      </c>
      <c r="G40" s="423" t="s">
        <v>45</v>
      </c>
      <c r="H40" s="423" t="s">
        <v>13</v>
      </c>
      <c r="I40" s="462" t="s">
        <v>828</v>
      </c>
      <c r="J40" s="462" t="s">
        <v>862</v>
      </c>
      <c r="K40" s="462" t="s">
        <v>56</v>
      </c>
      <c r="L40" s="462" t="s">
        <v>787</v>
      </c>
      <c r="M40" s="601" t="s">
        <v>1335</v>
      </c>
      <c r="N40" s="424"/>
      <c r="O40" s="559"/>
      <c r="P40" s="267">
        <v>16200</v>
      </c>
      <c r="Q40" s="267" t="s">
        <v>196</v>
      </c>
      <c r="R40" s="267">
        <v>317512165.92098552</v>
      </c>
      <c r="S40" s="267">
        <v>332856409</v>
      </c>
      <c r="T40" s="267">
        <v>319846012.34499997</v>
      </c>
      <c r="U40" s="560">
        <v>3.9087114753437215E-2</v>
      </c>
      <c r="V40" s="267">
        <v>20546.691913580245</v>
      </c>
      <c r="W40" s="267">
        <v>0</v>
      </c>
      <c r="X40" s="267">
        <v>19743.581008950616</v>
      </c>
      <c r="Y40" s="267">
        <v>0</v>
      </c>
      <c r="Z40" s="267">
        <v>1158.8658721703466</v>
      </c>
      <c r="AA40" s="267">
        <v>0</v>
      </c>
      <c r="AB40" s="267">
        <v>1113.5691488409823</v>
      </c>
      <c r="AC40" s="267">
        <v>0</v>
      </c>
      <c r="AD40" s="426">
        <f>VLOOKUP($A40,'02-Metrics'!$A$2:$AD$197,30,FALSE)</f>
        <v>17.73</v>
      </c>
      <c r="AE40" s="557">
        <f t="shared" si="0"/>
        <v>18773627.129159614</v>
      </c>
      <c r="AF40" s="557">
        <f t="shared" si="1"/>
        <v>18039820.211223911</v>
      </c>
      <c r="AG40">
        <f t="shared" si="2"/>
        <v>2017</v>
      </c>
    </row>
    <row r="41" spans="1:33" ht="28.8" hidden="1">
      <c r="A41" s="586" t="s">
        <v>1118</v>
      </c>
      <c r="B41" s="423">
        <v>43466</v>
      </c>
      <c r="C41" s="423">
        <v>43831</v>
      </c>
      <c r="D41" s="423" t="s">
        <v>1332</v>
      </c>
      <c r="E41" s="423" t="s">
        <v>27</v>
      </c>
      <c r="F41" s="423" t="s">
        <v>59</v>
      </c>
      <c r="G41" s="423" t="s">
        <v>45</v>
      </c>
      <c r="H41" s="423" t="s">
        <v>53</v>
      </c>
      <c r="I41" s="462" t="s">
        <v>837</v>
      </c>
      <c r="J41" s="462" t="s">
        <v>862</v>
      </c>
      <c r="K41" s="462" t="s">
        <v>90</v>
      </c>
      <c r="L41" s="462" t="s">
        <v>786</v>
      </c>
      <c r="M41" s="601" t="s">
        <v>1335</v>
      </c>
      <c r="N41" s="424"/>
      <c r="O41" s="559"/>
      <c r="P41" s="267"/>
      <c r="Q41" s="267" t="s">
        <v>196</v>
      </c>
      <c r="R41" s="267"/>
      <c r="S41" s="267"/>
      <c r="T41" s="267"/>
      <c r="U41" s="560">
        <v>0</v>
      </c>
      <c r="V41" s="267">
        <v>0</v>
      </c>
      <c r="W41" s="267">
        <v>0</v>
      </c>
      <c r="X41" s="267">
        <v>0</v>
      </c>
      <c r="Y41" s="267">
        <v>0</v>
      </c>
      <c r="Z41" s="267">
        <v>0</v>
      </c>
      <c r="AA41" s="267">
        <v>0</v>
      </c>
      <c r="AB41" s="267">
        <v>0</v>
      </c>
      <c r="AC41" s="267">
        <v>0</v>
      </c>
      <c r="AD41" s="426">
        <f>VLOOKUP($A41,'02-Metrics'!$A$2:$AD$197,30,FALSE)</f>
        <v>17.91</v>
      </c>
      <c r="AE41" s="557">
        <f t="shared" si="0"/>
        <v>0</v>
      </c>
      <c r="AF41" s="557">
        <f t="shared" si="1"/>
        <v>0</v>
      </c>
      <c r="AG41">
        <f t="shared" si="2"/>
        <v>2019</v>
      </c>
    </row>
    <row r="42" spans="1:33" hidden="1">
      <c r="A42" s="586" t="s">
        <v>1119</v>
      </c>
      <c r="B42" s="423">
        <v>43132</v>
      </c>
      <c r="C42" s="423">
        <v>43435</v>
      </c>
      <c r="D42" s="423" t="s">
        <v>1333</v>
      </c>
      <c r="E42" s="423" t="s">
        <v>21</v>
      </c>
      <c r="F42" s="423" t="s">
        <v>806</v>
      </c>
      <c r="G42" s="423" t="s">
        <v>22</v>
      </c>
      <c r="H42" s="423" t="s">
        <v>23</v>
      </c>
      <c r="I42" s="462" t="s">
        <v>849</v>
      </c>
      <c r="J42" s="462" t="s">
        <v>80</v>
      </c>
      <c r="K42" s="462" t="s">
        <v>56</v>
      </c>
      <c r="L42" s="462" t="s">
        <v>786</v>
      </c>
      <c r="M42" s="462" t="s">
        <v>788</v>
      </c>
      <c r="N42" s="424"/>
      <c r="O42" s="559"/>
      <c r="P42" s="267">
        <v>3604</v>
      </c>
      <c r="Q42" s="267" t="s">
        <v>196</v>
      </c>
      <c r="R42" s="267">
        <v>46639513</v>
      </c>
      <c r="S42" s="267">
        <v>46639513</v>
      </c>
      <c r="T42" s="267">
        <v>37675288</v>
      </c>
      <c r="U42" s="560">
        <v>0.1922023714098387</v>
      </c>
      <c r="V42" s="267">
        <v>12941.041342952276</v>
      </c>
      <c r="W42" s="267">
        <v>0</v>
      </c>
      <c r="X42" s="267">
        <v>10453.742508324085</v>
      </c>
      <c r="Y42" s="267">
        <v>0</v>
      </c>
      <c r="Z42" s="267">
        <v>729.48372846405175</v>
      </c>
      <c r="AA42" s="267">
        <v>0</v>
      </c>
      <c r="AB42" s="267">
        <v>589.27522594837012</v>
      </c>
      <c r="AC42" s="267">
        <v>0</v>
      </c>
      <c r="AD42" s="426">
        <f>VLOOKUP($A42,'02-Metrics'!$A$2:$AD$197,30,FALSE)</f>
        <v>17.739999999999998</v>
      </c>
      <c r="AE42" s="557">
        <f t="shared" si="0"/>
        <v>2629059.3573844424</v>
      </c>
      <c r="AF42" s="557">
        <f t="shared" si="1"/>
        <v>2123747.9143179259</v>
      </c>
      <c r="AG42">
        <f t="shared" si="2"/>
        <v>2018</v>
      </c>
    </row>
    <row r="43" spans="1:33" hidden="1">
      <c r="A43" s="586" t="s">
        <v>1120</v>
      </c>
      <c r="B43" s="423">
        <v>43160</v>
      </c>
      <c r="C43" s="423">
        <v>43373</v>
      </c>
      <c r="D43" s="423" t="s">
        <v>1333</v>
      </c>
      <c r="E43" s="423" t="s">
        <v>21</v>
      </c>
      <c r="F43" s="423" t="s">
        <v>806</v>
      </c>
      <c r="G43" s="423" t="s">
        <v>22</v>
      </c>
      <c r="H43" s="423" t="s">
        <v>23</v>
      </c>
      <c r="I43" s="462" t="s">
        <v>849</v>
      </c>
      <c r="J43" s="462" t="s">
        <v>80</v>
      </c>
      <c r="K43" s="462" t="s">
        <v>46</v>
      </c>
      <c r="L43" s="462" t="s">
        <v>786</v>
      </c>
      <c r="M43" s="462" t="s">
        <v>788</v>
      </c>
      <c r="N43" s="424"/>
      <c r="O43" s="559"/>
      <c r="P43" s="267">
        <v>1738</v>
      </c>
      <c r="Q43" s="267" t="s">
        <v>196</v>
      </c>
      <c r="R43" s="267">
        <v>18754740.364999998</v>
      </c>
      <c r="S43" s="267">
        <v>18752986</v>
      </c>
      <c r="T43" s="267">
        <v>13705181</v>
      </c>
      <c r="U43" s="560">
        <v>0.26917339990548705</v>
      </c>
      <c r="V43" s="267">
        <v>10789.980437284235</v>
      </c>
      <c r="W43" s="267">
        <v>0</v>
      </c>
      <c r="X43" s="267">
        <v>7885.6047180667438</v>
      </c>
      <c r="Y43" s="267">
        <v>0</v>
      </c>
      <c r="Z43" s="267">
        <v>610.98416972164409</v>
      </c>
      <c r="AA43" s="267">
        <v>0</v>
      </c>
      <c r="AB43" s="267">
        <v>446.52348346923804</v>
      </c>
      <c r="AC43" s="267">
        <v>0</v>
      </c>
      <c r="AD43" s="426">
        <f>VLOOKUP($A43,'02-Metrics'!$A$2:$AD$197,30,FALSE)</f>
        <v>17.66</v>
      </c>
      <c r="AE43" s="557">
        <f t="shared" si="0"/>
        <v>1061890.4869762175</v>
      </c>
      <c r="AF43" s="557">
        <f t="shared" si="1"/>
        <v>776057.81426953571</v>
      </c>
      <c r="AG43">
        <f t="shared" si="2"/>
        <v>2018</v>
      </c>
    </row>
    <row r="44" spans="1:33" ht="28.8" hidden="1">
      <c r="A44" s="586" t="s">
        <v>1121</v>
      </c>
      <c r="B44" s="423">
        <v>43132</v>
      </c>
      <c r="C44" s="423">
        <v>43466</v>
      </c>
      <c r="D44" s="423" t="s">
        <v>30</v>
      </c>
      <c r="E44" s="423" t="s">
        <v>30</v>
      </c>
      <c r="F44" s="423" t="s">
        <v>34</v>
      </c>
      <c r="G44" s="423" t="s">
        <v>22</v>
      </c>
      <c r="H44" s="423" t="s">
        <v>49</v>
      </c>
      <c r="I44" s="462" t="s">
        <v>846</v>
      </c>
      <c r="J44" s="462" t="s">
        <v>89</v>
      </c>
      <c r="K44" s="462" t="s">
        <v>90</v>
      </c>
      <c r="L44" s="462" t="s">
        <v>787</v>
      </c>
      <c r="M44" s="601" t="s">
        <v>1335</v>
      </c>
      <c r="N44" s="424"/>
      <c r="O44" s="559"/>
      <c r="P44" s="267">
        <v>52500</v>
      </c>
      <c r="Q44" s="267" t="s">
        <v>196</v>
      </c>
      <c r="R44" s="267">
        <v>109817542.55995345</v>
      </c>
      <c r="S44" s="267">
        <v>112045826</v>
      </c>
      <c r="T44" s="267">
        <v>113125840.85699999</v>
      </c>
      <c r="U44" s="560">
        <v>-9.6390458757472444E-3</v>
      </c>
      <c r="V44" s="267">
        <v>2134.2062095238093</v>
      </c>
      <c r="W44" s="267">
        <v>0</v>
      </c>
      <c r="X44" s="267">
        <v>2154.7779210857143</v>
      </c>
      <c r="Y44" s="267">
        <v>0</v>
      </c>
      <c r="Z44" s="267">
        <v>120.30474687281902</v>
      </c>
      <c r="AA44" s="267">
        <v>0</v>
      </c>
      <c r="AB44" s="267">
        <v>121.46436984699631</v>
      </c>
      <c r="AC44" s="267">
        <v>0</v>
      </c>
      <c r="AD44" s="426">
        <f>VLOOKUP($A44,'02-Metrics'!$A$2:$AD$197,30,FALSE)</f>
        <v>17.739999999999998</v>
      </c>
      <c r="AE44" s="557">
        <f t="shared" si="0"/>
        <v>6315999.2108229995</v>
      </c>
      <c r="AF44" s="557">
        <f t="shared" si="1"/>
        <v>6376879.4169673054</v>
      </c>
      <c r="AG44">
        <f t="shared" si="2"/>
        <v>2018</v>
      </c>
    </row>
    <row r="45" spans="1:33" hidden="1">
      <c r="A45" s="586" t="s">
        <v>1122</v>
      </c>
      <c r="B45" s="423">
        <v>43132</v>
      </c>
      <c r="C45" s="423">
        <v>43142</v>
      </c>
      <c r="D45" s="423" t="s">
        <v>1332</v>
      </c>
      <c r="E45" s="423" t="s">
        <v>51</v>
      </c>
      <c r="F45" s="423" t="s">
        <v>50</v>
      </c>
      <c r="G45" s="423" t="s">
        <v>51</v>
      </c>
      <c r="H45" s="423" t="s">
        <v>23</v>
      </c>
      <c r="I45" s="462" t="s">
        <v>832</v>
      </c>
      <c r="J45" s="462" t="s">
        <v>832</v>
      </c>
      <c r="K45" s="462" t="s">
        <v>90</v>
      </c>
      <c r="L45" s="462" t="s">
        <v>786</v>
      </c>
      <c r="M45" s="462" t="s">
        <v>788</v>
      </c>
      <c r="N45" s="424"/>
      <c r="O45" s="559"/>
      <c r="P45" s="267"/>
      <c r="Q45" s="267" t="s">
        <v>196</v>
      </c>
      <c r="R45" s="267"/>
      <c r="S45" s="267"/>
      <c r="T45" s="267"/>
      <c r="U45" s="560">
        <v>0</v>
      </c>
      <c r="V45" s="267">
        <v>0</v>
      </c>
      <c r="W45" s="267">
        <v>0</v>
      </c>
      <c r="X45" s="267">
        <v>0</v>
      </c>
      <c r="Y45" s="267">
        <v>0</v>
      </c>
      <c r="Z45" s="267">
        <v>0</v>
      </c>
      <c r="AA45" s="267">
        <v>0</v>
      </c>
      <c r="AB45" s="267">
        <v>0</v>
      </c>
      <c r="AC45" s="267">
        <v>0</v>
      </c>
      <c r="AD45" s="426">
        <f>VLOOKUP($A45,'02-Metrics'!$A$2:$AD$197,30,FALSE)</f>
        <v>17.66</v>
      </c>
      <c r="AE45" s="557">
        <f t="shared" si="0"/>
        <v>0</v>
      </c>
      <c r="AF45" s="557">
        <f t="shared" si="1"/>
        <v>0</v>
      </c>
      <c r="AG45">
        <f t="shared" si="2"/>
        <v>2018</v>
      </c>
    </row>
    <row r="46" spans="1:33" hidden="1">
      <c r="A46" s="586" t="s">
        <v>9</v>
      </c>
      <c r="B46" s="423">
        <v>43191</v>
      </c>
      <c r="C46" s="423">
        <v>44742</v>
      </c>
      <c r="D46" s="423" t="s">
        <v>1332</v>
      </c>
      <c r="E46" s="423" t="s">
        <v>51</v>
      </c>
      <c r="F46" s="423" t="s">
        <v>50</v>
      </c>
      <c r="G46" s="423" t="s">
        <v>51</v>
      </c>
      <c r="H46" s="423" t="s">
        <v>23</v>
      </c>
      <c r="I46" s="462" t="s">
        <v>841</v>
      </c>
      <c r="J46" s="462" t="s">
        <v>832</v>
      </c>
      <c r="K46" s="462" t="s">
        <v>90</v>
      </c>
      <c r="L46" s="462" t="s">
        <v>786</v>
      </c>
      <c r="M46" s="462" t="s">
        <v>788</v>
      </c>
      <c r="N46" s="424"/>
      <c r="O46" s="559"/>
      <c r="P46" s="267"/>
      <c r="Q46" s="267" t="s">
        <v>196</v>
      </c>
      <c r="R46" s="267">
        <v>94773524.909999996</v>
      </c>
      <c r="S46" s="267">
        <v>150000000</v>
      </c>
      <c r="T46" s="267">
        <v>125642410.02353564</v>
      </c>
      <c r="U46" s="560">
        <v>0.16238393317642907</v>
      </c>
      <c r="V46" s="267">
        <v>0</v>
      </c>
      <c r="W46" s="267">
        <v>0</v>
      </c>
      <c r="X46" s="267">
        <v>0</v>
      </c>
      <c r="Y46" s="267">
        <v>0</v>
      </c>
      <c r="Z46" s="267">
        <v>0</v>
      </c>
      <c r="AA46" s="267">
        <v>0</v>
      </c>
      <c r="AB46" s="267">
        <v>0</v>
      </c>
      <c r="AC46" s="267">
        <v>0</v>
      </c>
      <c r="AD46" s="426">
        <f>VLOOKUP($A46,'02-Metrics'!$A$2:$AD$197,30,FALSE)</f>
        <v>17.66</v>
      </c>
      <c r="AE46" s="557">
        <f t="shared" si="0"/>
        <v>8493771.2344280854</v>
      </c>
      <c r="AF46" s="557">
        <f t="shared" si="1"/>
        <v>7114519.2538808398</v>
      </c>
      <c r="AG46">
        <f t="shared" si="2"/>
        <v>2018</v>
      </c>
    </row>
    <row r="47" spans="1:33" hidden="1">
      <c r="A47" s="586" t="s">
        <v>946</v>
      </c>
      <c r="B47" s="423">
        <v>43222</v>
      </c>
      <c r="C47" s="423">
        <v>43466</v>
      </c>
      <c r="D47" s="423" t="s">
        <v>1333</v>
      </c>
      <c r="E47" s="423" t="s">
        <v>21</v>
      </c>
      <c r="F47" s="423" t="s">
        <v>806</v>
      </c>
      <c r="G47" s="423" t="s">
        <v>22</v>
      </c>
      <c r="H47" s="423" t="s">
        <v>23</v>
      </c>
      <c r="I47" s="462" t="s">
        <v>849</v>
      </c>
      <c r="J47" s="462" t="s">
        <v>80</v>
      </c>
      <c r="K47" s="462" t="s">
        <v>46</v>
      </c>
      <c r="L47" s="462" t="s">
        <v>786</v>
      </c>
      <c r="M47" s="462" t="s">
        <v>788</v>
      </c>
      <c r="N47" s="424"/>
      <c r="O47" s="559"/>
      <c r="P47" s="267">
        <v>6900</v>
      </c>
      <c r="Q47" s="267" t="s">
        <v>196</v>
      </c>
      <c r="R47" s="267">
        <v>70928098.343466595</v>
      </c>
      <c r="S47" s="267">
        <v>70928098</v>
      </c>
      <c r="T47" s="267">
        <v>51420131</v>
      </c>
      <c r="U47" s="560">
        <v>0.27503863137567852</v>
      </c>
      <c r="V47" s="267">
        <v>10279.434492753624</v>
      </c>
      <c r="W47" s="267">
        <v>0</v>
      </c>
      <c r="X47" s="267">
        <v>7452.1928985507247</v>
      </c>
      <c r="Y47" s="267">
        <v>0</v>
      </c>
      <c r="Z47" s="267">
        <v>575.23416299684516</v>
      </c>
      <c r="AA47" s="267">
        <v>0</v>
      </c>
      <c r="AB47" s="267">
        <v>417.02254608565892</v>
      </c>
      <c r="AC47" s="267">
        <v>0</v>
      </c>
      <c r="AD47" s="426">
        <f>VLOOKUP($A47,'02-Metrics'!$A$2:$AD$197,30,FALSE)</f>
        <v>17.87</v>
      </c>
      <c r="AE47" s="557">
        <f t="shared" si="0"/>
        <v>3969115.7246782314</v>
      </c>
      <c r="AF47" s="557">
        <f t="shared" si="1"/>
        <v>2877455.5679910462</v>
      </c>
      <c r="AG47">
        <f t="shared" si="2"/>
        <v>2018</v>
      </c>
    </row>
    <row r="48" spans="1:33" hidden="1">
      <c r="A48" s="586" t="s">
        <v>6</v>
      </c>
      <c r="B48" s="423">
        <v>43252</v>
      </c>
      <c r="C48" s="423">
        <v>43646</v>
      </c>
      <c r="D48" s="423" t="s">
        <v>1332</v>
      </c>
      <c r="E48" s="514" t="s">
        <v>27</v>
      </c>
      <c r="F48" s="514" t="s">
        <v>44</v>
      </c>
      <c r="G48" s="514" t="s">
        <v>45</v>
      </c>
      <c r="H48" s="514" t="s">
        <v>23</v>
      </c>
      <c r="I48" s="515" t="s">
        <v>847</v>
      </c>
      <c r="J48" s="515" t="s">
        <v>81</v>
      </c>
      <c r="K48" s="515" t="s">
        <v>46</v>
      </c>
      <c r="L48" s="515" t="s">
        <v>786</v>
      </c>
      <c r="M48" s="515" t="s">
        <v>788</v>
      </c>
      <c r="N48" s="518" t="s">
        <v>800</v>
      </c>
      <c r="O48" s="516">
        <v>32</v>
      </c>
      <c r="P48" s="567">
        <v>6400</v>
      </c>
      <c r="Q48" s="567" t="s">
        <v>217</v>
      </c>
      <c r="R48" s="293">
        <v>57854521</v>
      </c>
      <c r="S48" s="293">
        <v>66185668.571428567</v>
      </c>
      <c r="T48" s="293">
        <v>58052020.61928571</v>
      </c>
      <c r="U48" s="574">
        <v>0.12289137705642275</v>
      </c>
      <c r="V48" s="293">
        <v>10341.510714285714</v>
      </c>
      <c r="W48" s="293">
        <v>2068302.1428571427</v>
      </c>
      <c r="X48" s="293">
        <v>9070.6282217633925</v>
      </c>
      <c r="Y48" s="293">
        <v>1814125.6443526784</v>
      </c>
      <c r="Z48" s="293">
        <v>576.77137279898011</v>
      </c>
      <c r="AA48" s="293">
        <v>115354.27455979603</v>
      </c>
      <c r="AB48" s="293">
        <v>505.8911445489901</v>
      </c>
      <c r="AC48" s="293">
        <v>101178.22890979802</v>
      </c>
      <c r="AD48" s="426">
        <f>VLOOKUP($A48,'02-Metrics'!$A$2:$AD$197,30,FALSE)</f>
        <v>17.93</v>
      </c>
      <c r="AE48" s="557">
        <f t="shared" si="0"/>
        <v>3691336.785913473</v>
      </c>
      <c r="AF48" s="557">
        <f t="shared" si="1"/>
        <v>3237703.3251135368</v>
      </c>
      <c r="AG48">
        <f t="shared" si="2"/>
        <v>2018</v>
      </c>
    </row>
    <row r="49" spans="1:33" ht="28.8" hidden="1">
      <c r="A49" s="586" t="s">
        <v>945</v>
      </c>
      <c r="B49" s="423">
        <v>43221</v>
      </c>
      <c r="C49" s="423">
        <v>43889</v>
      </c>
      <c r="D49" s="423" t="s">
        <v>1332</v>
      </c>
      <c r="E49" s="423" t="s">
        <v>27</v>
      </c>
      <c r="F49" s="423" t="s">
        <v>59</v>
      </c>
      <c r="G49" s="423" t="s">
        <v>22</v>
      </c>
      <c r="H49" s="423" t="s">
        <v>28</v>
      </c>
      <c r="I49" s="462" t="s">
        <v>842</v>
      </c>
      <c r="J49" s="462" t="s">
        <v>93</v>
      </c>
      <c r="K49" s="462" t="s">
        <v>29</v>
      </c>
      <c r="L49" s="462" t="s">
        <v>787</v>
      </c>
      <c r="M49" s="601" t="s">
        <v>1335</v>
      </c>
      <c r="N49" s="424"/>
      <c r="O49" s="425"/>
      <c r="P49" s="561">
        <v>48853.59</v>
      </c>
      <c r="Q49" s="561" t="s">
        <v>66</v>
      </c>
      <c r="R49" s="267">
        <v>241102529.64060745</v>
      </c>
      <c r="S49" s="267">
        <v>245977347.13161686</v>
      </c>
      <c r="T49" s="267">
        <v>228488395.46324447</v>
      </c>
      <c r="U49" s="560">
        <v>7.1099846682281906E-2</v>
      </c>
      <c r="V49" s="267">
        <v>5034.9902050518067</v>
      </c>
      <c r="W49" s="267">
        <v>0</v>
      </c>
      <c r="X49" s="267">
        <v>4677.0031734258318</v>
      </c>
      <c r="Y49" s="267">
        <v>0</v>
      </c>
      <c r="Z49" s="267">
        <v>281.75658674044803</v>
      </c>
      <c r="AA49" s="267">
        <v>0</v>
      </c>
      <c r="AB49" s="267">
        <v>261.72373662147908</v>
      </c>
      <c r="AC49" s="267">
        <v>0</v>
      </c>
      <c r="AD49" s="426">
        <f>VLOOKUP($A49,'02-Metrics'!$A$2:$AD$197,30,FALSE)</f>
        <v>17.87</v>
      </c>
      <c r="AE49" s="557">
        <f t="shared" si="0"/>
        <v>13764820.768417284</v>
      </c>
      <c r="AF49" s="557">
        <f t="shared" si="1"/>
        <v>12786144.122173725</v>
      </c>
      <c r="AG49">
        <f t="shared" si="2"/>
        <v>2018</v>
      </c>
    </row>
    <row r="50" spans="1:33" ht="28.8" hidden="1">
      <c r="A50" s="586" t="s">
        <v>1247</v>
      </c>
      <c r="B50" s="423">
        <v>43253</v>
      </c>
      <c r="C50" s="423">
        <v>43648</v>
      </c>
      <c r="D50" s="423" t="s">
        <v>30</v>
      </c>
      <c r="E50" s="423" t="s">
        <v>30</v>
      </c>
      <c r="F50" s="423" t="s">
        <v>32</v>
      </c>
      <c r="G50" s="423" t="s">
        <v>22</v>
      </c>
      <c r="H50" s="423" t="s">
        <v>36</v>
      </c>
      <c r="I50" s="462" t="s">
        <v>823</v>
      </c>
      <c r="J50" s="462" t="s">
        <v>862</v>
      </c>
      <c r="K50" s="462" t="s">
        <v>37</v>
      </c>
      <c r="L50" s="462" t="s">
        <v>787</v>
      </c>
      <c r="M50" s="601" t="s">
        <v>1335</v>
      </c>
      <c r="N50" s="424" t="s">
        <v>169</v>
      </c>
      <c r="O50" s="559">
        <v>200</v>
      </c>
      <c r="P50" s="267"/>
      <c r="Q50" s="267" t="s">
        <v>196</v>
      </c>
      <c r="R50" s="267">
        <v>212005783.75</v>
      </c>
      <c r="S50" s="267">
        <v>212005784</v>
      </c>
      <c r="T50" s="267">
        <v>118641100</v>
      </c>
      <c r="U50" s="560">
        <v>0.44038743773141587</v>
      </c>
      <c r="V50" s="267">
        <v>0</v>
      </c>
      <c r="W50" s="267">
        <v>1060028.92</v>
      </c>
      <c r="X50" s="267">
        <v>0</v>
      </c>
      <c r="Y50" s="267">
        <v>593205.5</v>
      </c>
      <c r="Z50" s="267">
        <v>0</v>
      </c>
      <c r="AA50" s="267">
        <v>59120.408254322363</v>
      </c>
      <c r="AB50" s="267">
        <v>0</v>
      </c>
      <c r="AC50" s="267">
        <v>33084.523145566091</v>
      </c>
      <c r="AD50" s="426">
        <f>VLOOKUP($A50,'02-Metrics'!$A$2:$AD$197,30,FALSE)</f>
        <v>17.93</v>
      </c>
      <c r="AE50" s="557">
        <f t="shared" si="0"/>
        <v>11824081.650864473</v>
      </c>
      <c r="AF50" s="557">
        <f t="shared" si="1"/>
        <v>6616904.6291132178</v>
      </c>
      <c r="AG50">
        <f t="shared" si="2"/>
        <v>2018</v>
      </c>
    </row>
    <row r="51" spans="1:33" ht="28.8" hidden="1">
      <c r="A51" s="586" t="s">
        <v>1128</v>
      </c>
      <c r="B51" s="423">
        <v>43358</v>
      </c>
      <c r="C51" s="423">
        <v>43631</v>
      </c>
      <c r="D51" s="423" t="s">
        <v>1333</v>
      </c>
      <c r="E51" s="423" t="s">
        <v>21</v>
      </c>
      <c r="F51" s="423" t="s">
        <v>25</v>
      </c>
      <c r="G51" s="423" t="s">
        <v>22</v>
      </c>
      <c r="H51" s="423" t="s">
        <v>23</v>
      </c>
      <c r="I51" s="462" t="s">
        <v>835</v>
      </c>
      <c r="J51" s="462" t="s">
        <v>82</v>
      </c>
      <c r="K51" s="462" t="s">
        <v>91</v>
      </c>
      <c r="L51" s="462" t="s">
        <v>786</v>
      </c>
      <c r="M51" s="462" t="s">
        <v>788</v>
      </c>
      <c r="N51" s="424"/>
      <c r="O51" s="559"/>
      <c r="P51" s="267"/>
      <c r="Q51" s="267" t="s">
        <v>196</v>
      </c>
      <c r="R51" s="267">
        <v>45583868.723051898</v>
      </c>
      <c r="S51" s="267">
        <v>54192857</v>
      </c>
      <c r="T51" s="267">
        <v>46001919</v>
      </c>
      <c r="U51" s="560">
        <v>0.15114423659191839</v>
      </c>
      <c r="V51" s="267">
        <v>0</v>
      </c>
      <c r="W51" s="267">
        <v>0</v>
      </c>
      <c r="X51" s="267">
        <v>0</v>
      </c>
      <c r="Y51" s="267">
        <v>0</v>
      </c>
      <c r="Z51" s="267">
        <v>0</v>
      </c>
      <c r="AA51" s="267">
        <v>0</v>
      </c>
      <c r="AB51" s="267">
        <v>0</v>
      </c>
      <c r="AC51" s="267">
        <v>0</v>
      </c>
      <c r="AD51" s="426">
        <f>VLOOKUP($A51,'02-Metrics'!$A$2:$AD$197,30,FALSE)</f>
        <v>17.88</v>
      </c>
      <c r="AE51" s="557">
        <f t="shared" si="0"/>
        <v>3030920.4138702461</v>
      </c>
      <c r="AF51" s="557">
        <f t="shared" si="1"/>
        <v>2572814.2617449667</v>
      </c>
      <c r="AG51">
        <f t="shared" si="2"/>
        <v>2018</v>
      </c>
    </row>
    <row r="52" spans="1:33" hidden="1">
      <c r="A52" s="586" t="s">
        <v>1348</v>
      </c>
      <c r="B52" s="423">
        <v>43748</v>
      </c>
      <c r="C52" s="423">
        <v>44175</v>
      </c>
      <c r="D52" s="423" t="s">
        <v>1332</v>
      </c>
      <c r="E52" s="514" t="s">
        <v>27</v>
      </c>
      <c r="F52" s="514" t="s">
        <v>804</v>
      </c>
      <c r="G52" s="514" t="s">
        <v>45</v>
      </c>
      <c r="H52" s="514" t="s">
        <v>778</v>
      </c>
      <c r="I52" s="515" t="s">
        <v>829</v>
      </c>
      <c r="J52" s="515" t="s">
        <v>92</v>
      </c>
      <c r="K52" s="515" t="s">
        <v>48</v>
      </c>
      <c r="L52" s="515" t="s">
        <v>786</v>
      </c>
      <c r="M52" s="601" t="s">
        <v>1338</v>
      </c>
      <c r="N52" s="518" t="s">
        <v>770</v>
      </c>
      <c r="O52" s="516">
        <v>300</v>
      </c>
      <c r="P52" s="567">
        <v>14500</v>
      </c>
      <c r="Q52" s="567" t="s">
        <v>217</v>
      </c>
      <c r="R52" s="293">
        <v>253523145.53999999</v>
      </c>
      <c r="S52" s="293">
        <v>262378822</v>
      </c>
      <c r="T52" s="293">
        <v>232988357.458</v>
      </c>
      <c r="U52" s="574">
        <v>0.1120153841608451</v>
      </c>
      <c r="V52" s="293">
        <v>18095.091172413791</v>
      </c>
      <c r="W52" s="293">
        <v>874596.07333333336</v>
      </c>
      <c r="X52" s="293">
        <v>16068.162583310344</v>
      </c>
      <c r="Y52" s="293">
        <v>776627.85819333338</v>
      </c>
      <c r="Z52" s="293">
        <v>1006.9611114309289</v>
      </c>
      <c r="AA52" s="293">
        <v>48669.787052494903</v>
      </c>
      <c r="AB52" s="293">
        <v>894.16597569896192</v>
      </c>
      <c r="AC52" s="293">
        <v>43218.022158783162</v>
      </c>
      <c r="AD52" s="426">
        <f>VLOOKUP($A52,'02-Metrics'!$A$2:$AD$197,30,FALSE)</f>
        <v>17.97</v>
      </c>
      <c r="AE52" s="557">
        <f t="shared" si="0"/>
        <v>14600936.115748471</v>
      </c>
      <c r="AF52" s="557">
        <f t="shared" si="1"/>
        <v>12965406.647634948</v>
      </c>
      <c r="AG52">
        <f t="shared" si="2"/>
        <v>2019</v>
      </c>
    </row>
    <row r="53" spans="1:33" hidden="1">
      <c r="A53" s="586" t="s">
        <v>1133</v>
      </c>
      <c r="B53" s="423">
        <v>40179</v>
      </c>
      <c r="C53" s="423">
        <v>40179</v>
      </c>
      <c r="D53" s="423" t="s">
        <v>1333</v>
      </c>
      <c r="E53" s="423" t="s">
        <v>21</v>
      </c>
      <c r="F53" s="423" t="s">
        <v>41</v>
      </c>
      <c r="G53" s="423" t="s">
        <v>22</v>
      </c>
      <c r="H53" s="423" t="s">
        <v>23</v>
      </c>
      <c r="I53" s="462" t="s">
        <v>854</v>
      </c>
      <c r="J53" s="462" t="s">
        <v>792</v>
      </c>
      <c r="K53" s="462" t="s">
        <v>56</v>
      </c>
      <c r="L53" s="462" t="s">
        <v>786</v>
      </c>
      <c r="M53" s="462" t="s">
        <v>788</v>
      </c>
      <c r="N53" s="424"/>
      <c r="O53" s="559"/>
      <c r="P53" s="267"/>
      <c r="Q53" s="267" t="s">
        <v>196</v>
      </c>
      <c r="R53" s="267"/>
      <c r="S53" s="267"/>
      <c r="T53" s="267"/>
      <c r="U53" s="560">
        <v>0</v>
      </c>
      <c r="V53" s="267">
        <v>0</v>
      </c>
      <c r="W53" s="267">
        <v>0</v>
      </c>
      <c r="X53" s="267"/>
      <c r="Y53" s="267"/>
      <c r="Z53" s="267">
        <v>0</v>
      </c>
      <c r="AA53" s="267">
        <v>0</v>
      </c>
      <c r="AB53" s="267"/>
      <c r="AC53" s="267"/>
      <c r="AD53" s="426">
        <f>VLOOKUP($A53,'02-Metrics'!$A$2:$AD$197,30,FALSE)</f>
        <v>5.36</v>
      </c>
      <c r="AE53" s="557">
        <f t="shared" si="0"/>
        <v>0</v>
      </c>
      <c r="AF53" s="557">
        <f t="shared" si="1"/>
        <v>0</v>
      </c>
      <c r="AG53">
        <f t="shared" si="2"/>
        <v>2010</v>
      </c>
    </row>
    <row r="54" spans="1:33" hidden="1">
      <c r="A54" s="586" t="s">
        <v>1249</v>
      </c>
      <c r="B54" s="423">
        <v>43297</v>
      </c>
      <c r="C54" s="423">
        <v>44697</v>
      </c>
      <c r="D54" s="423" t="s">
        <v>1332</v>
      </c>
      <c r="E54" s="423" t="s">
        <v>55</v>
      </c>
      <c r="F54" s="423" t="s">
        <v>55</v>
      </c>
      <c r="G54" s="423" t="s">
        <v>45</v>
      </c>
      <c r="H54" s="423" t="s">
        <v>817</v>
      </c>
      <c r="I54" s="462" t="s">
        <v>833</v>
      </c>
      <c r="J54" s="462" t="s">
        <v>81</v>
      </c>
      <c r="K54" s="462" t="s">
        <v>48</v>
      </c>
      <c r="L54" s="462" t="s">
        <v>786</v>
      </c>
      <c r="M54" s="601" t="s">
        <v>1336</v>
      </c>
      <c r="N54" s="424"/>
      <c r="O54" s="559"/>
      <c r="P54" s="267">
        <v>418000</v>
      </c>
      <c r="Q54" s="267" t="s">
        <v>66</v>
      </c>
      <c r="R54" s="267">
        <v>2949277335</v>
      </c>
      <c r="S54" s="267">
        <v>3200000000</v>
      </c>
      <c r="T54" s="267">
        <v>2976000000</v>
      </c>
      <c r="U54" s="560">
        <v>7.0000000000000007E-2</v>
      </c>
      <c r="V54" s="267">
        <v>5176.0085533541342</v>
      </c>
      <c r="W54" s="267">
        <v>0</v>
      </c>
      <c r="X54" s="267">
        <v>4813.687954619345</v>
      </c>
      <c r="Y54" s="267">
        <v>0</v>
      </c>
      <c r="Z54" s="267">
        <v>288.67867001417369</v>
      </c>
      <c r="AA54" s="267">
        <v>0</v>
      </c>
      <c r="AB54" s="267">
        <v>268.47116311318155</v>
      </c>
      <c r="AC54" s="267">
        <v>0</v>
      </c>
      <c r="AD54" s="426">
        <f>VLOOKUP($A54,'02-Metrics'!$A$2:$AD$197,30,FALSE)</f>
        <v>17.93</v>
      </c>
      <c r="AE54" s="557">
        <f t="shared" si="0"/>
        <v>178471834.9135527</v>
      </c>
      <c r="AF54" s="557">
        <f t="shared" si="1"/>
        <v>165978806.46960402</v>
      </c>
      <c r="AG54">
        <f t="shared" si="2"/>
        <v>2018</v>
      </c>
    </row>
    <row r="55" spans="1:33" hidden="1">
      <c r="A55" s="586" t="s">
        <v>1250</v>
      </c>
      <c r="B55" s="423">
        <v>43344</v>
      </c>
      <c r="C55" s="423">
        <v>43617</v>
      </c>
      <c r="D55" s="423" t="s">
        <v>1333</v>
      </c>
      <c r="E55" s="423" t="s">
        <v>21</v>
      </c>
      <c r="F55" s="423" t="s">
        <v>806</v>
      </c>
      <c r="G55" s="423" t="s">
        <v>22</v>
      </c>
      <c r="H55" s="423" t="s">
        <v>23</v>
      </c>
      <c r="I55" s="462" t="s">
        <v>849</v>
      </c>
      <c r="J55" s="462" t="s">
        <v>80</v>
      </c>
      <c r="K55" s="462" t="s">
        <v>46</v>
      </c>
      <c r="L55" s="462" t="s">
        <v>786</v>
      </c>
      <c r="M55" s="462" t="s">
        <v>788</v>
      </c>
      <c r="N55" s="424"/>
      <c r="O55" s="559"/>
      <c r="P55" s="267">
        <v>476</v>
      </c>
      <c r="Q55" s="267" t="s">
        <v>196</v>
      </c>
      <c r="R55" s="267">
        <v>67755600</v>
      </c>
      <c r="S55" s="267">
        <v>67755600</v>
      </c>
      <c r="T55" s="267">
        <v>59506484.685877666</v>
      </c>
      <c r="U55" s="560">
        <v>0.12174809630676038</v>
      </c>
      <c r="V55" s="267">
        <v>142343.69747899158</v>
      </c>
      <c r="W55" s="267">
        <v>0</v>
      </c>
      <c r="X55" s="267"/>
      <c r="Y55" s="267"/>
      <c r="Z55" s="267">
        <v>0</v>
      </c>
      <c r="AA55" s="267">
        <v>0</v>
      </c>
      <c r="AB55" s="267"/>
      <c r="AC55" s="267"/>
      <c r="AD55" s="426">
        <f>VLOOKUP($A55,'02-Metrics'!$A$2:$AD$197,30,FALSE)</f>
        <v>17.78</v>
      </c>
      <c r="AE55" s="557">
        <f t="shared" si="0"/>
        <v>3810776.1529808771</v>
      </c>
      <c r="AF55" s="557">
        <f t="shared" si="1"/>
        <v>3346821.4109042552</v>
      </c>
      <c r="AG55">
        <f t="shared" si="2"/>
        <v>2018</v>
      </c>
    </row>
    <row r="56" spans="1:33" hidden="1">
      <c r="A56" s="586" t="s">
        <v>1138</v>
      </c>
      <c r="B56" s="423">
        <v>43344</v>
      </c>
      <c r="C56" s="423">
        <v>43556</v>
      </c>
      <c r="D56" s="423" t="s">
        <v>1333</v>
      </c>
      <c r="E56" s="423" t="s">
        <v>21</v>
      </c>
      <c r="F56" s="423" t="s">
        <v>806</v>
      </c>
      <c r="G56" s="423" t="s">
        <v>22</v>
      </c>
      <c r="H56" s="423" t="s">
        <v>23</v>
      </c>
      <c r="I56" s="462" t="s">
        <v>849</v>
      </c>
      <c r="J56" s="462" t="s">
        <v>80</v>
      </c>
      <c r="K56" s="462" t="s">
        <v>56</v>
      </c>
      <c r="L56" s="462" t="s">
        <v>786</v>
      </c>
      <c r="M56" s="462" t="s">
        <v>788</v>
      </c>
      <c r="N56" s="424"/>
      <c r="O56" s="559"/>
      <c r="P56" s="267">
        <v>1813</v>
      </c>
      <c r="Q56" s="267" t="s">
        <v>196</v>
      </c>
      <c r="R56" s="267">
        <v>22334150</v>
      </c>
      <c r="S56" s="267">
        <v>22334150</v>
      </c>
      <c r="T56" s="267">
        <v>17647987</v>
      </c>
      <c r="U56" s="560">
        <v>0.20982052148839334</v>
      </c>
      <c r="V56" s="267">
        <v>12318.891340319911</v>
      </c>
      <c r="W56" s="267">
        <v>0</v>
      </c>
      <c r="X56" s="267">
        <v>9734.135135135135</v>
      </c>
      <c r="Y56" s="267">
        <v>0</v>
      </c>
      <c r="Z56" s="267">
        <v>686.6717581003295</v>
      </c>
      <c r="AA56" s="267">
        <v>0</v>
      </c>
      <c r="AB56" s="267">
        <v>542.59393172436648</v>
      </c>
      <c r="AC56" s="267">
        <v>0</v>
      </c>
      <c r="AD56" s="426">
        <f>VLOOKUP($A56,'02-Metrics'!$A$2:$AD$197,30,FALSE)</f>
        <v>17.940000000000001</v>
      </c>
      <c r="AE56" s="557">
        <f t="shared" si="0"/>
        <v>1244935.8974358973</v>
      </c>
      <c r="AF56" s="557">
        <f t="shared" si="1"/>
        <v>983722.79821627645</v>
      </c>
      <c r="AG56">
        <f t="shared" si="2"/>
        <v>2018</v>
      </c>
    </row>
    <row r="57" spans="1:33" hidden="1">
      <c r="A57" s="586" t="s">
        <v>1139</v>
      </c>
      <c r="B57" s="423">
        <v>43435</v>
      </c>
      <c r="C57" s="423">
        <v>43556</v>
      </c>
      <c r="D57" s="423" t="s">
        <v>1333</v>
      </c>
      <c r="E57" s="423" t="s">
        <v>21</v>
      </c>
      <c r="F57" s="423" t="s">
        <v>41</v>
      </c>
      <c r="G57" s="423" t="s">
        <v>22</v>
      </c>
      <c r="H57" s="423" t="s">
        <v>23</v>
      </c>
      <c r="I57" s="462" t="s">
        <v>854</v>
      </c>
      <c r="J57" s="462" t="s">
        <v>792</v>
      </c>
      <c r="K57" s="462" t="s">
        <v>90</v>
      </c>
      <c r="L57" s="462" t="s">
        <v>786</v>
      </c>
      <c r="M57" s="462" t="s">
        <v>788</v>
      </c>
      <c r="N57" s="424"/>
      <c r="O57" s="559"/>
      <c r="P57" s="267"/>
      <c r="Q57" s="267" t="s">
        <v>196</v>
      </c>
      <c r="R57" s="267">
        <v>1024820</v>
      </c>
      <c r="S57" s="267">
        <v>1024820</v>
      </c>
      <c r="T57" s="267">
        <v>819856</v>
      </c>
      <c r="U57" s="560">
        <v>1</v>
      </c>
      <c r="V57" s="267">
        <v>0</v>
      </c>
      <c r="W57" s="267">
        <v>0</v>
      </c>
      <c r="X57" s="267">
        <v>0</v>
      </c>
      <c r="Y57" s="267">
        <v>0</v>
      </c>
      <c r="Z57" s="267">
        <v>0</v>
      </c>
      <c r="AA57" s="267">
        <v>0</v>
      </c>
      <c r="AB57" s="267">
        <v>0</v>
      </c>
      <c r="AC57" s="267">
        <v>0</v>
      </c>
      <c r="AD57" s="426">
        <f>VLOOKUP($A57,'02-Metrics'!$A$2:$AD$197,30,FALSE)</f>
        <v>16.14</v>
      </c>
      <c r="AE57" s="557">
        <f t="shared" si="0"/>
        <v>63495.662949194542</v>
      </c>
      <c r="AF57" s="557">
        <f t="shared" si="1"/>
        <v>50796.530359355638</v>
      </c>
      <c r="AG57">
        <f t="shared" si="2"/>
        <v>2018</v>
      </c>
    </row>
    <row r="58" spans="1:33" ht="28.8" hidden="1">
      <c r="A58" s="586" t="s">
        <v>1143</v>
      </c>
      <c r="B58" s="423">
        <v>43549</v>
      </c>
      <c r="C58" s="423">
        <v>44554</v>
      </c>
      <c r="D58" s="423" t="s">
        <v>1332</v>
      </c>
      <c r="E58" s="514" t="s">
        <v>27</v>
      </c>
      <c r="F58" s="514" t="s">
        <v>59</v>
      </c>
      <c r="G58" s="514" t="s">
        <v>45</v>
      </c>
      <c r="H58" s="514" t="s">
        <v>58</v>
      </c>
      <c r="I58" s="515" t="s">
        <v>847</v>
      </c>
      <c r="J58" s="515" t="s">
        <v>93</v>
      </c>
      <c r="K58" s="515" t="s">
        <v>29</v>
      </c>
      <c r="L58" s="515" t="s">
        <v>786</v>
      </c>
      <c r="M58" s="601" t="s">
        <v>1335</v>
      </c>
      <c r="N58" s="514">
        <v>0</v>
      </c>
      <c r="O58" s="516">
        <v>0</v>
      </c>
      <c r="P58" s="567">
        <v>156000</v>
      </c>
      <c r="Q58" s="567" t="s">
        <v>217</v>
      </c>
      <c r="R58" s="293">
        <v>1017291991</v>
      </c>
      <c r="S58" s="293">
        <v>1074545067</v>
      </c>
      <c r="T58" s="293">
        <v>1010072362.9799999</v>
      </c>
      <c r="U58" s="574">
        <v>6.0000000000000095E-2</v>
      </c>
      <c r="V58" s="293">
        <v>6888.1094038461542</v>
      </c>
      <c r="W58" s="293">
        <v>0</v>
      </c>
      <c r="X58" s="293">
        <v>6474.8228396153836</v>
      </c>
      <c r="Y58" s="293">
        <v>0</v>
      </c>
      <c r="Z58" s="293">
        <v>391.59234814361309</v>
      </c>
      <c r="AA58" s="293">
        <v>0</v>
      </c>
      <c r="AB58" s="293">
        <v>368.09680725499624</v>
      </c>
      <c r="AC58" s="293">
        <v>0</v>
      </c>
      <c r="AD58" s="426">
        <f>VLOOKUP($A58,'02-Metrics'!$A$2:$AD$197,30,FALSE)</f>
        <v>17.59</v>
      </c>
      <c r="AE58" s="557">
        <f t="shared" si="0"/>
        <v>61088406.310403638</v>
      </c>
      <c r="AF58" s="557">
        <f t="shared" si="1"/>
        <v>57423101.931779414</v>
      </c>
      <c r="AG58">
        <f t="shared" si="2"/>
        <v>2019</v>
      </c>
    </row>
    <row r="59" spans="1:33" hidden="1">
      <c r="A59" s="586" t="s">
        <v>1144</v>
      </c>
      <c r="B59" s="423">
        <v>43405</v>
      </c>
      <c r="C59" s="423">
        <v>43678</v>
      </c>
      <c r="D59" s="423" t="s">
        <v>1332</v>
      </c>
      <c r="E59" s="514" t="s">
        <v>27</v>
      </c>
      <c r="F59" s="514" t="s">
        <v>59</v>
      </c>
      <c r="G59" s="514" t="s">
        <v>45</v>
      </c>
      <c r="H59" s="514" t="s">
        <v>53</v>
      </c>
      <c r="I59" s="515" t="s">
        <v>834</v>
      </c>
      <c r="J59" s="515" t="s">
        <v>92</v>
      </c>
      <c r="K59" s="515" t="s">
        <v>91</v>
      </c>
      <c r="L59" s="515" t="s">
        <v>786</v>
      </c>
      <c r="M59" s="601" t="s">
        <v>1335</v>
      </c>
      <c r="N59" s="514"/>
      <c r="O59" s="516"/>
      <c r="P59" s="567">
        <v>12500</v>
      </c>
      <c r="Q59" s="567" t="s">
        <v>217</v>
      </c>
      <c r="R59" s="293">
        <v>160729997</v>
      </c>
      <c r="S59" s="293">
        <v>176420375</v>
      </c>
      <c r="T59" s="293">
        <v>122239319.38</v>
      </c>
      <c r="U59" s="574">
        <v>0.30711336839636583</v>
      </c>
      <c r="V59" s="293">
        <v>14113.63</v>
      </c>
      <c r="W59" s="293">
        <v>0</v>
      </c>
      <c r="X59" s="293">
        <v>9779.1455504000005</v>
      </c>
      <c r="Y59" s="293">
        <v>0</v>
      </c>
      <c r="Z59" s="293">
        <v>796.03102086858428</v>
      </c>
      <c r="AA59" s="293">
        <v>0</v>
      </c>
      <c r="AB59" s="293">
        <v>551.55925270163561</v>
      </c>
      <c r="AC59" s="293">
        <v>0</v>
      </c>
      <c r="AD59" s="426">
        <f>VLOOKUP($A59,'02-Metrics'!$A$2:$AD$197,30,FALSE)</f>
        <v>17.73</v>
      </c>
      <c r="AE59" s="557">
        <f t="shared" si="0"/>
        <v>9950387.7608573046</v>
      </c>
      <c r="AF59" s="557">
        <f t="shared" si="1"/>
        <v>6894490.6587704448</v>
      </c>
      <c r="AG59">
        <f t="shared" si="2"/>
        <v>2018</v>
      </c>
    </row>
    <row r="60" spans="1:33" ht="28.8" hidden="1">
      <c r="A60" s="586" t="s">
        <v>1147</v>
      </c>
      <c r="B60" s="423">
        <v>43420</v>
      </c>
      <c r="C60" s="423">
        <v>44393</v>
      </c>
      <c r="D60" s="423" t="s">
        <v>1333</v>
      </c>
      <c r="E60" s="423" t="s">
        <v>21</v>
      </c>
      <c r="F60" s="423" t="s">
        <v>808</v>
      </c>
      <c r="G60" s="423" t="s">
        <v>61</v>
      </c>
      <c r="H60" s="423" t="s">
        <v>40</v>
      </c>
      <c r="I60" s="462" t="s">
        <v>838</v>
      </c>
      <c r="J60" s="462" t="s">
        <v>862</v>
      </c>
      <c r="K60" s="462" t="s">
        <v>56</v>
      </c>
      <c r="L60" s="462" t="s">
        <v>786</v>
      </c>
      <c r="M60" s="601" t="s">
        <v>1335</v>
      </c>
      <c r="N60" s="424" t="s">
        <v>187</v>
      </c>
      <c r="O60" s="559">
        <v>9190</v>
      </c>
      <c r="P60" s="267">
        <v>600000</v>
      </c>
      <c r="Q60" s="267" t="s">
        <v>196</v>
      </c>
      <c r="R60" s="267">
        <v>1557966434.48614</v>
      </c>
      <c r="S60" s="267">
        <v>1633315425</v>
      </c>
      <c r="T60" s="267">
        <v>1246507144.69559</v>
      </c>
      <c r="U60" s="560">
        <v>0.23682399271066087</v>
      </c>
      <c r="V60" s="267">
        <v>2722.1923750000001</v>
      </c>
      <c r="W60" s="267">
        <v>177727.46735582154</v>
      </c>
      <c r="X60" s="267">
        <v>2077.5119078259831</v>
      </c>
      <c r="Y60" s="267">
        <v>135637.33892226225</v>
      </c>
      <c r="Z60" s="267">
        <v>152.24789569351231</v>
      </c>
      <c r="AA60" s="267">
        <v>9940.0149527864396</v>
      </c>
      <c r="AB60" s="267">
        <v>116.19194115357848</v>
      </c>
      <c r="AC60" s="267">
        <v>7585.9809240638842</v>
      </c>
      <c r="AD60" s="426">
        <f>VLOOKUP($A60,'02-Metrics'!$A$2:$AD$197,30,FALSE)</f>
        <v>17.88</v>
      </c>
      <c r="AE60" s="557">
        <f t="shared" si="0"/>
        <v>91348737.416107386</v>
      </c>
      <c r="AF60" s="557">
        <f t="shared" si="1"/>
        <v>69715164.692147091</v>
      </c>
      <c r="AG60">
        <f t="shared" si="2"/>
        <v>2018</v>
      </c>
    </row>
    <row r="61" spans="1:33" ht="28.8" hidden="1">
      <c r="A61" s="586" t="s">
        <v>1148</v>
      </c>
      <c r="B61" s="423">
        <v>43384</v>
      </c>
      <c r="C61" s="423">
        <v>44145</v>
      </c>
      <c r="D61" s="423" t="s">
        <v>1333</v>
      </c>
      <c r="E61" s="423" t="s">
        <v>21</v>
      </c>
      <c r="F61" s="423" t="s">
        <v>41</v>
      </c>
      <c r="G61" s="423" t="s">
        <v>22</v>
      </c>
      <c r="H61" s="423" t="s">
        <v>53</v>
      </c>
      <c r="I61" s="462" t="s">
        <v>837</v>
      </c>
      <c r="J61" s="462" t="s">
        <v>862</v>
      </c>
      <c r="K61" s="462" t="s">
        <v>90</v>
      </c>
      <c r="L61" s="462" t="s">
        <v>786</v>
      </c>
      <c r="M61" s="601" t="s">
        <v>1335</v>
      </c>
      <c r="N61" s="424"/>
      <c r="O61" s="559"/>
      <c r="P61" s="267">
        <v>11305</v>
      </c>
      <c r="Q61" s="267" t="s">
        <v>196</v>
      </c>
      <c r="R61" s="267">
        <v>40371611</v>
      </c>
      <c r="S61" s="267">
        <v>52028085.714285709</v>
      </c>
      <c r="T61" s="267">
        <v>47340355.191428564</v>
      </c>
      <c r="U61" s="560">
        <v>9.0100000000000041E-2</v>
      </c>
      <c r="V61" s="267">
        <v>4602.2189928603011</v>
      </c>
      <c r="W61" s="267">
        <v>0</v>
      </c>
      <c r="X61" s="267">
        <v>4187.5590616035879</v>
      </c>
      <c r="Y61" s="267">
        <v>0</v>
      </c>
      <c r="Z61" s="267">
        <v>256.24827354456016</v>
      </c>
      <c r="AA61" s="267">
        <v>0</v>
      </c>
      <c r="AB61" s="267">
        <v>233.1603040981953</v>
      </c>
      <c r="AC61" s="267">
        <v>0</v>
      </c>
      <c r="AD61" s="426">
        <f>VLOOKUP($A61,'02-Metrics'!$A$2:$AD$197,30,FALSE)</f>
        <v>17.96</v>
      </c>
      <c r="AE61" s="557">
        <f t="shared" si="0"/>
        <v>2896886.7324212533</v>
      </c>
      <c r="AF61" s="557">
        <f t="shared" si="1"/>
        <v>2635877.2378300983</v>
      </c>
      <c r="AG61">
        <f t="shared" si="2"/>
        <v>2018</v>
      </c>
    </row>
    <row r="62" spans="1:33" ht="28.8" hidden="1">
      <c r="A62" s="586" t="s">
        <v>1149</v>
      </c>
      <c r="B62" s="423">
        <v>43221</v>
      </c>
      <c r="C62" s="423">
        <v>43556</v>
      </c>
      <c r="D62" s="423" t="s">
        <v>30</v>
      </c>
      <c r="E62" s="423" t="s">
        <v>30</v>
      </c>
      <c r="F62" s="423" t="s">
        <v>32</v>
      </c>
      <c r="G62" s="423" t="s">
        <v>45</v>
      </c>
      <c r="H62" s="423" t="s">
        <v>1341</v>
      </c>
      <c r="I62" s="462" t="s">
        <v>838</v>
      </c>
      <c r="J62" s="462" t="s">
        <v>862</v>
      </c>
      <c r="K62" s="462" t="s">
        <v>84</v>
      </c>
      <c r="L62" s="462" t="s">
        <v>786</v>
      </c>
      <c r="M62" s="601" t="s">
        <v>1335</v>
      </c>
      <c r="N62" s="565" t="s">
        <v>169</v>
      </c>
      <c r="O62" s="559">
        <v>220</v>
      </c>
      <c r="P62" s="267"/>
      <c r="Q62" s="267" t="s">
        <v>196</v>
      </c>
      <c r="R62" s="267">
        <v>31790191.494009931</v>
      </c>
      <c r="S62" s="267">
        <v>32341773</v>
      </c>
      <c r="T62" s="267">
        <v>34798196.777618825</v>
      </c>
      <c r="U62" s="560">
        <v>-7.5952044361291673E-2</v>
      </c>
      <c r="V62" s="267">
        <v>0</v>
      </c>
      <c r="W62" s="267">
        <v>147008.05909090908</v>
      </c>
      <c r="X62" s="267">
        <v>0</v>
      </c>
      <c r="Y62" s="267">
        <v>158173.62171644921</v>
      </c>
      <c r="Z62" s="267">
        <v>0</v>
      </c>
      <c r="AA62" s="267">
        <v>8180.748975565336</v>
      </c>
      <c r="AB62" s="267">
        <v>0</v>
      </c>
      <c r="AC62" s="267">
        <v>8802.0935846660668</v>
      </c>
      <c r="AD62" s="426">
        <f>VLOOKUP($A62,'02-Metrics'!$A$2:$AD$197,30,FALSE)</f>
        <v>17.97</v>
      </c>
      <c r="AE62" s="557">
        <f t="shared" si="0"/>
        <v>1799764.774624374</v>
      </c>
      <c r="AF62" s="557">
        <f t="shared" si="1"/>
        <v>1936460.5886265347</v>
      </c>
      <c r="AG62">
        <f t="shared" si="2"/>
        <v>2018</v>
      </c>
    </row>
    <row r="63" spans="1:33" hidden="1">
      <c r="A63" s="586" t="s">
        <v>1150</v>
      </c>
      <c r="B63" s="423">
        <v>43344</v>
      </c>
      <c r="C63" s="423">
        <v>43617</v>
      </c>
      <c r="D63" s="423" t="s">
        <v>1333</v>
      </c>
      <c r="E63" s="423" t="s">
        <v>21</v>
      </c>
      <c r="F63" s="423" t="s">
        <v>806</v>
      </c>
      <c r="G63" s="423" t="s">
        <v>22</v>
      </c>
      <c r="H63" s="423" t="s">
        <v>23</v>
      </c>
      <c r="I63" s="462" t="s">
        <v>849</v>
      </c>
      <c r="J63" s="462" t="s">
        <v>80</v>
      </c>
      <c r="K63" s="462" t="s">
        <v>46</v>
      </c>
      <c r="L63" s="462" t="s">
        <v>786</v>
      </c>
      <c r="M63" s="462" t="s">
        <v>788</v>
      </c>
      <c r="N63" s="424"/>
      <c r="O63" s="559"/>
      <c r="P63" s="267">
        <v>476</v>
      </c>
      <c r="Q63" s="267" t="s">
        <v>196</v>
      </c>
      <c r="R63" s="267">
        <v>11220000</v>
      </c>
      <c r="S63" s="267">
        <v>10957813.824999999</v>
      </c>
      <c r="T63" s="267">
        <v>9623720.8521223478</v>
      </c>
      <c r="U63" s="560">
        <v>0.12174809630676049</v>
      </c>
      <c r="V63" s="267">
        <v>23020.617279411763</v>
      </c>
      <c r="W63" s="267">
        <v>0</v>
      </c>
      <c r="X63" s="267">
        <v>20217.900949836865</v>
      </c>
      <c r="Y63" s="267">
        <v>0</v>
      </c>
      <c r="Z63" s="267">
        <v>0</v>
      </c>
      <c r="AA63" s="267">
        <v>0</v>
      </c>
      <c r="AB63" s="267">
        <v>0</v>
      </c>
      <c r="AC63" s="267">
        <v>0</v>
      </c>
      <c r="AD63" s="426">
        <f>VLOOKUP($A63,'02-Metrics'!$A$2:$AD$197,30,FALSE)</f>
        <v>17.78</v>
      </c>
      <c r="AE63" s="557">
        <f t="shared" si="0"/>
        <v>616299.99015748024</v>
      </c>
      <c r="AF63" s="557">
        <f t="shared" si="1"/>
        <v>541266.63960193179</v>
      </c>
      <c r="AG63">
        <f t="shared" si="2"/>
        <v>2018</v>
      </c>
    </row>
    <row r="64" spans="1:33" ht="28.8" hidden="1">
      <c r="A64" s="586" t="s">
        <v>1251</v>
      </c>
      <c r="B64" s="423">
        <v>43479</v>
      </c>
      <c r="C64" s="423">
        <v>44391</v>
      </c>
      <c r="D64" s="423" t="s">
        <v>1333</v>
      </c>
      <c r="E64" s="423" t="s">
        <v>21</v>
      </c>
      <c r="F64" s="423" t="s">
        <v>54</v>
      </c>
      <c r="G64" s="423" t="s">
        <v>22</v>
      </c>
      <c r="H64" s="423" t="s">
        <v>53</v>
      </c>
      <c r="I64" s="462" t="s">
        <v>828</v>
      </c>
      <c r="J64" s="462" t="s">
        <v>93</v>
      </c>
      <c r="K64" s="462" t="s">
        <v>29</v>
      </c>
      <c r="L64" s="462" t="s">
        <v>786</v>
      </c>
      <c r="M64" s="601" t="s">
        <v>1335</v>
      </c>
      <c r="N64" s="575" t="s">
        <v>157</v>
      </c>
      <c r="O64" s="559">
        <v>680</v>
      </c>
      <c r="P64" s="267">
        <v>12350</v>
      </c>
      <c r="Q64" s="267" t="s">
        <v>196</v>
      </c>
      <c r="R64" s="267">
        <v>168347427</v>
      </c>
      <c r="S64" s="267">
        <v>170057475.66411862</v>
      </c>
      <c r="T64" s="267">
        <v>136045980.53129491</v>
      </c>
      <c r="U64" s="560">
        <v>0.1999999999999999</v>
      </c>
      <c r="V64" s="267">
        <v>13769.83608616345</v>
      </c>
      <c r="W64" s="267">
        <v>250084.52303546856</v>
      </c>
      <c r="X64" s="267">
        <v>11015.868868930762</v>
      </c>
      <c r="Y64" s="267">
        <v>200067.61842837487</v>
      </c>
      <c r="Z64" s="267">
        <v>770.12506074739656</v>
      </c>
      <c r="AA64" s="267">
        <v>13986.830147397572</v>
      </c>
      <c r="AB64" s="267">
        <v>616.10004859791741</v>
      </c>
      <c r="AC64" s="267">
        <v>11189.464117918058</v>
      </c>
      <c r="AD64" s="426">
        <f>VLOOKUP($A64,'02-Metrics'!$A$2:$AD$197,30,FALSE)</f>
        <v>17.88</v>
      </c>
      <c r="AE64" s="557">
        <f t="shared" si="0"/>
        <v>9511044.5002303477</v>
      </c>
      <c r="AF64" s="557">
        <f t="shared" si="1"/>
        <v>7608835.6001842795</v>
      </c>
      <c r="AG64">
        <f t="shared" si="2"/>
        <v>2019</v>
      </c>
    </row>
    <row r="65" spans="1:33" ht="28.8" hidden="1">
      <c r="A65" s="586" t="s">
        <v>1156</v>
      </c>
      <c r="B65" s="423">
        <v>43707</v>
      </c>
      <c r="C65" s="423">
        <v>44712</v>
      </c>
      <c r="D65" s="423" t="s">
        <v>1332</v>
      </c>
      <c r="E65" s="514" t="s">
        <v>27</v>
      </c>
      <c r="F65" s="514" t="s">
        <v>810</v>
      </c>
      <c r="G65" s="514" t="s">
        <v>61</v>
      </c>
      <c r="H65" s="514" t="s">
        <v>23</v>
      </c>
      <c r="I65" s="515" t="s">
        <v>820</v>
      </c>
      <c r="J65" s="515" t="s">
        <v>862</v>
      </c>
      <c r="K65" s="515" t="s">
        <v>48</v>
      </c>
      <c r="L65" s="515" t="s">
        <v>786</v>
      </c>
      <c r="M65" s="515" t="s">
        <v>788</v>
      </c>
      <c r="N65" s="514" t="s">
        <v>188</v>
      </c>
      <c r="O65" s="516">
        <v>15000</v>
      </c>
      <c r="P65" s="567">
        <v>18000</v>
      </c>
      <c r="Q65" s="567" t="s">
        <v>217</v>
      </c>
      <c r="R65" s="293">
        <v>1200000000</v>
      </c>
      <c r="S65" s="293">
        <v>1200000000</v>
      </c>
      <c r="T65" s="293">
        <v>1140000000</v>
      </c>
      <c r="U65" s="574">
        <v>0.05</v>
      </c>
      <c r="V65" s="293">
        <v>66666.666666666672</v>
      </c>
      <c r="W65" s="293">
        <v>80000</v>
      </c>
      <c r="X65" s="293">
        <v>63333.333333333336</v>
      </c>
      <c r="Y65" s="293">
        <v>76000</v>
      </c>
      <c r="Z65" s="293">
        <v>4097.5209997951242</v>
      </c>
      <c r="AA65" s="293">
        <v>4917.0251997541491</v>
      </c>
      <c r="AB65" s="293">
        <v>3892.644949805368</v>
      </c>
      <c r="AC65" s="293">
        <v>4671.1739397664414</v>
      </c>
      <c r="AD65" s="426">
        <f>VLOOKUP($A65,'02-Metrics'!$A$2:$AD$197,30,FALSE)</f>
        <v>16.27</v>
      </c>
      <c r="AE65" s="557">
        <f t="shared" si="0"/>
        <v>73755377.996312231</v>
      </c>
      <c r="AF65" s="557">
        <f t="shared" si="1"/>
        <v>70067609.096496627</v>
      </c>
      <c r="AG65">
        <f t="shared" si="2"/>
        <v>2019</v>
      </c>
    </row>
    <row r="66" spans="1:33" ht="28.8" hidden="1">
      <c r="A66" s="586" t="s">
        <v>567</v>
      </c>
      <c r="B66" s="423">
        <v>43585</v>
      </c>
      <c r="C66" s="423">
        <v>43829</v>
      </c>
      <c r="D66" s="423" t="s">
        <v>30</v>
      </c>
      <c r="E66" s="423" t="s">
        <v>30</v>
      </c>
      <c r="F66" s="423" t="s">
        <v>34</v>
      </c>
      <c r="G66" s="423" t="s">
        <v>45</v>
      </c>
      <c r="H66" s="423" t="s">
        <v>778</v>
      </c>
      <c r="I66" s="462" t="s">
        <v>838</v>
      </c>
      <c r="J66" s="462" t="s">
        <v>862</v>
      </c>
      <c r="K66" s="462" t="s">
        <v>84</v>
      </c>
      <c r="L66" s="462" t="s">
        <v>786</v>
      </c>
      <c r="M66" s="601" t="s">
        <v>1338</v>
      </c>
      <c r="N66" s="424"/>
      <c r="O66" s="559"/>
      <c r="P66" s="267"/>
      <c r="Q66" s="267" t="s">
        <v>196</v>
      </c>
      <c r="R66" s="267">
        <v>65831906</v>
      </c>
      <c r="S66" s="267">
        <v>65831906</v>
      </c>
      <c r="T66" s="267">
        <v>56811131</v>
      </c>
      <c r="U66" s="560">
        <v>0.13702740127256835</v>
      </c>
      <c r="V66" s="267">
        <v>0</v>
      </c>
      <c r="W66" s="267">
        <v>0</v>
      </c>
      <c r="X66" s="267"/>
      <c r="Y66" s="267"/>
      <c r="Z66" s="267">
        <v>0</v>
      </c>
      <c r="AA66" s="267">
        <v>0</v>
      </c>
      <c r="AB66" s="267"/>
      <c r="AC66" s="267"/>
      <c r="AD66" s="426">
        <f>VLOOKUP($A66,'02-Metrics'!$A$2:$AD$197,30,FALSE)</f>
        <v>17.14</v>
      </c>
      <c r="AE66" s="557">
        <f t="shared" ref="AE66:AE125" si="3">S66/AD66</f>
        <v>3840834.6557759624</v>
      </c>
      <c r="AF66" s="557">
        <f t="shared" ref="AF66:AF125" si="4">T66/AD66</f>
        <v>3314535.0641773627</v>
      </c>
      <c r="AG66">
        <f t="shared" si="2"/>
        <v>2019</v>
      </c>
    </row>
    <row r="67" spans="1:33" hidden="1">
      <c r="A67" s="586" t="s">
        <v>1158</v>
      </c>
      <c r="B67" s="423">
        <v>43539</v>
      </c>
      <c r="C67" s="423">
        <v>43661</v>
      </c>
      <c r="D67" s="423" t="s">
        <v>1333</v>
      </c>
      <c r="E67" s="423" t="s">
        <v>21</v>
      </c>
      <c r="F67" s="423" t="s">
        <v>41</v>
      </c>
      <c r="G67" s="423" t="s">
        <v>22</v>
      </c>
      <c r="H67" s="423" t="s">
        <v>23</v>
      </c>
      <c r="I67" s="462" t="s">
        <v>854</v>
      </c>
      <c r="J67" s="462" t="s">
        <v>792</v>
      </c>
      <c r="K67" s="462" t="s">
        <v>90</v>
      </c>
      <c r="L67" s="462" t="s">
        <v>786</v>
      </c>
      <c r="M67" s="462" t="s">
        <v>788</v>
      </c>
      <c r="N67" s="424"/>
      <c r="O67" s="559"/>
      <c r="P67" s="267"/>
      <c r="Q67" s="267" t="s">
        <v>196</v>
      </c>
      <c r="R67" s="267">
        <v>980186.29372690758</v>
      </c>
      <c r="S67" s="267">
        <v>1688453</v>
      </c>
      <c r="T67" s="267">
        <v>1511719</v>
      </c>
      <c r="U67" s="560">
        <v>0.10467214663363446</v>
      </c>
      <c r="V67" s="267">
        <v>0</v>
      </c>
      <c r="W67" s="267">
        <v>0</v>
      </c>
      <c r="X67" s="267">
        <v>0</v>
      </c>
      <c r="Y67" s="267">
        <v>0</v>
      </c>
      <c r="Z67" s="267">
        <v>0</v>
      </c>
      <c r="AA67" s="267">
        <v>0</v>
      </c>
      <c r="AB67" s="267">
        <v>0</v>
      </c>
      <c r="AC67" s="267">
        <v>0</v>
      </c>
      <c r="AD67" s="426">
        <f>VLOOKUP($A67,'02-Metrics'!$A$2:$AD$197,30,FALSE)</f>
        <v>17.59</v>
      </c>
      <c r="AE67" s="557">
        <f t="shared" si="3"/>
        <v>95989.368959636151</v>
      </c>
      <c r="AF67" s="557">
        <f t="shared" si="4"/>
        <v>85941.955656623075</v>
      </c>
      <c r="AG67">
        <f t="shared" ref="AG67:AG129" si="5">YEAR(B67)</f>
        <v>2019</v>
      </c>
    </row>
    <row r="68" spans="1:33" hidden="1">
      <c r="A68" s="586" t="s">
        <v>1159</v>
      </c>
      <c r="B68" s="423">
        <v>43539</v>
      </c>
      <c r="C68" s="423">
        <v>43814</v>
      </c>
      <c r="D68" s="423" t="s">
        <v>1333</v>
      </c>
      <c r="E68" s="423" t="s">
        <v>21</v>
      </c>
      <c r="F68" s="423" t="s">
        <v>41</v>
      </c>
      <c r="G68" s="423" t="s">
        <v>22</v>
      </c>
      <c r="H68" s="423" t="s">
        <v>23</v>
      </c>
      <c r="I68" s="462" t="s">
        <v>854</v>
      </c>
      <c r="J68" s="462" t="s">
        <v>792</v>
      </c>
      <c r="K68" s="462" t="s">
        <v>90</v>
      </c>
      <c r="L68" s="462" t="s">
        <v>786</v>
      </c>
      <c r="M68" s="462" t="s">
        <v>788</v>
      </c>
      <c r="N68" s="424"/>
      <c r="O68" s="559"/>
      <c r="P68" s="267"/>
      <c r="Q68" s="267" t="s">
        <v>196</v>
      </c>
      <c r="R68" s="267">
        <v>3670033.5320461686</v>
      </c>
      <c r="S68" s="267">
        <v>7149700</v>
      </c>
      <c r="T68" s="267">
        <v>6713205</v>
      </c>
      <c r="U68" s="560">
        <v>6.1050813320838636E-2</v>
      </c>
      <c r="V68" s="267">
        <v>0</v>
      </c>
      <c r="W68" s="267">
        <v>0</v>
      </c>
      <c r="X68" s="267">
        <v>0</v>
      </c>
      <c r="Y68" s="267">
        <v>0</v>
      </c>
      <c r="Z68" s="267">
        <v>0</v>
      </c>
      <c r="AA68" s="267">
        <v>0</v>
      </c>
      <c r="AB68" s="267">
        <v>0</v>
      </c>
      <c r="AC68" s="267">
        <v>0</v>
      </c>
      <c r="AD68" s="426">
        <f>VLOOKUP($A68,'02-Metrics'!$A$2:$AD$197,30,FALSE)</f>
        <v>17.59</v>
      </c>
      <c r="AE68" s="557">
        <f t="shared" si="3"/>
        <v>406463.89994314953</v>
      </c>
      <c r="AF68" s="557">
        <f t="shared" si="4"/>
        <v>381648.94826606027</v>
      </c>
      <c r="AG68">
        <f t="shared" si="5"/>
        <v>2019</v>
      </c>
    </row>
    <row r="69" spans="1:33" hidden="1">
      <c r="A69" s="586" t="s">
        <v>1252</v>
      </c>
      <c r="B69" s="423">
        <v>43374</v>
      </c>
      <c r="C69" s="423">
        <v>43525</v>
      </c>
      <c r="D69" s="423" t="s">
        <v>1333</v>
      </c>
      <c r="E69" s="423" t="s">
        <v>21</v>
      </c>
      <c r="F69" s="423" t="s">
        <v>41</v>
      </c>
      <c r="G69" s="423" t="s">
        <v>22</v>
      </c>
      <c r="H69" s="423" t="s">
        <v>23</v>
      </c>
      <c r="I69" s="462" t="s">
        <v>854</v>
      </c>
      <c r="J69" s="462" t="s">
        <v>792</v>
      </c>
      <c r="K69" s="462" t="s">
        <v>90</v>
      </c>
      <c r="L69" s="462" t="s">
        <v>786</v>
      </c>
      <c r="M69" s="462" t="s">
        <v>788</v>
      </c>
      <c r="N69" s="424"/>
      <c r="O69" s="559"/>
      <c r="P69" s="267"/>
      <c r="Q69" s="267" t="s">
        <v>196</v>
      </c>
      <c r="R69" s="267">
        <v>4203687</v>
      </c>
      <c r="S69" s="267">
        <v>4203687</v>
      </c>
      <c r="T69" s="267">
        <v>2001684</v>
      </c>
      <c r="U69" s="560">
        <v>0.52382658366334123</v>
      </c>
      <c r="V69" s="267">
        <v>0</v>
      </c>
      <c r="W69" s="267">
        <v>0</v>
      </c>
      <c r="X69" s="267">
        <v>0</v>
      </c>
      <c r="Y69" s="267">
        <v>0</v>
      </c>
      <c r="Z69" s="267">
        <v>0</v>
      </c>
      <c r="AA69" s="267">
        <v>0</v>
      </c>
      <c r="AB69" s="267">
        <v>0</v>
      </c>
      <c r="AC69" s="267">
        <v>0</v>
      </c>
      <c r="AD69" s="426">
        <f>VLOOKUP($A69,'02-Metrics'!$A$2:$AD$197,30,FALSE)</f>
        <v>17.97</v>
      </c>
      <c r="AE69" s="557">
        <f t="shared" si="3"/>
        <v>233928.0467445743</v>
      </c>
      <c r="AF69" s="557">
        <f t="shared" si="4"/>
        <v>111390.31719532555</v>
      </c>
      <c r="AG69">
        <f t="shared" si="5"/>
        <v>2018</v>
      </c>
    </row>
    <row r="70" spans="1:33" ht="28.8" hidden="1">
      <c r="A70" s="586" t="s">
        <v>1162</v>
      </c>
      <c r="B70" s="423">
        <v>43647</v>
      </c>
      <c r="C70" s="423">
        <v>43770</v>
      </c>
      <c r="D70" s="423" t="s">
        <v>1333</v>
      </c>
      <c r="E70" s="423" t="s">
        <v>21</v>
      </c>
      <c r="F70" s="423" t="s">
        <v>41</v>
      </c>
      <c r="G70" s="423" t="s">
        <v>22</v>
      </c>
      <c r="H70" s="423" t="s">
        <v>765</v>
      </c>
      <c r="I70" s="462" t="s">
        <v>854</v>
      </c>
      <c r="J70" s="462" t="s">
        <v>792</v>
      </c>
      <c r="K70" s="462" t="s">
        <v>52</v>
      </c>
      <c r="L70" s="462" t="s">
        <v>786</v>
      </c>
      <c r="M70" s="601" t="s">
        <v>1335</v>
      </c>
      <c r="N70" s="424"/>
      <c r="O70" s="559"/>
      <c r="P70" s="267"/>
      <c r="Q70" s="267" t="s">
        <v>196</v>
      </c>
      <c r="R70" s="267">
        <v>1100000</v>
      </c>
      <c r="S70" s="267">
        <v>1042542</v>
      </c>
      <c r="T70" s="267">
        <v>758212.27000000037</v>
      </c>
      <c r="U70" s="560">
        <v>0.27272736254270774</v>
      </c>
      <c r="V70" s="267">
        <v>0</v>
      </c>
      <c r="W70" s="267">
        <v>0</v>
      </c>
      <c r="X70" s="267">
        <v>0</v>
      </c>
      <c r="Y70" s="267">
        <v>0</v>
      </c>
      <c r="Z70" s="267">
        <v>0</v>
      </c>
      <c r="AA70" s="267">
        <v>0</v>
      </c>
      <c r="AB70" s="267">
        <v>0</v>
      </c>
      <c r="AC70" s="267">
        <v>0</v>
      </c>
      <c r="AD70" s="426">
        <f>VLOOKUP($A70,'02-Metrics'!$A$2:$AD$197,30,FALSE)</f>
        <v>16.27</v>
      </c>
      <c r="AE70" s="557">
        <f t="shared" si="3"/>
        <v>64077.566072526126</v>
      </c>
      <c r="AF70" s="557">
        <f t="shared" si="4"/>
        <v>46601.860479409981</v>
      </c>
      <c r="AG70">
        <f t="shared" si="5"/>
        <v>2019</v>
      </c>
    </row>
    <row r="71" spans="1:33" hidden="1">
      <c r="A71" s="586" t="s">
        <v>1253</v>
      </c>
      <c r="B71" s="423">
        <v>43699</v>
      </c>
      <c r="C71" s="423">
        <v>44430</v>
      </c>
      <c r="D71" s="423" t="s">
        <v>1332</v>
      </c>
      <c r="E71" s="423" t="s">
        <v>27</v>
      </c>
      <c r="F71" s="423" t="s">
        <v>62</v>
      </c>
      <c r="G71" s="423" t="s">
        <v>22</v>
      </c>
      <c r="H71" s="423" t="s">
        <v>778</v>
      </c>
      <c r="I71" s="462" t="s">
        <v>848</v>
      </c>
      <c r="J71" s="462" t="s">
        <v>92</v>
      </c>
      <c r="K71" s="462" t="s">
        <v>63</v>
      </c>
      <c r="L71" s="462" t="s">
        <v>786</v>
      </c>
      <c r="M71" s="601" t="s">
        <v>1338</v>
      </c>
      <c r="N71" s="424"/>
      <c r="O71" s="425"/>
      <c r="P71" s="561">
        <v>18352</v>
      </c>
      <c r="Q71" s="561" t="s">
        <v>196</v>
      </c>
      <c r="R71" s="267">
        <v>44797273</v>
      </c>
      <c r="S71" s="267">
        <v>57898699.390000001</v>
      </c>
      <c r="T71" s="267">
        <v>54424777.426599994</v>
      </c>
      <c r="U71" s="560">
        <v>6.0000000000000109E-2</v>
      </c>
      <c r="V71" s="267">
        <v>3154.8986154097647</v>
      </c>
      <c r="W71" s="267">
        <v>0</v>
      </c>
      <c r="X71" s="267">
        <v>2965.6046984851782</v>
      </c>
      <c r="Y71" s="267">
        <v>0</v>
      </c>
      <c r="Z71" s="267">
        <v>192.96015996389997</v>
      </c>
      <c r="AA71" s="267">
        <v>0</v>
      </c>
      <c r="AB71" s="267">
        <v>181.38255036606594</v>
      </c>
      <c r="AC71" s="267">
        <v>0</v>
      </c>
      <c r="AD71" s="426">
        <f>VLOOKUP($A71,'02-Metrics'!$A$2:$AD$197,30,FALSE)</f>
        <v>16.350000000000001</v>
      </c>
      <c r="AE71" s="557">
        <f t="shared" si="3"/>
        <v>3541204.8556574923</v>
      </c>
      <c r="AF71" s="557">
        <f t="shared" si="4"/>
        <v>3328732.5643180422</v>
      </c>
      <c r="AG71">
        <f t="shared" si="5"/>
        <v>2019</v>
      </c>
    </row>
    <row r="72" spans="1:33" hidden="1">
      <c r="A72" s="586" t="s">
        <v>1165</v>
      </c>
      <c r="B72" s="423">
        <v>43862</v>
      </c>
      <c r="C72" s="423">
        <v>44013</v>
      </c>
      <c r="D72" s="423" t="s">
        <v>1332</v>
      </c>
      <c r="E72" s="423" t="s">
        <v>51</v>
      </c>
      <c r="F72" s="423" t="s">
        <v>50</v>
      </c>
      <c r="G72" s="423" t="s">
        <v>51</v>
      </c>
      <c r="H72" s="423" t="s">
        <v>23</v>
      </c>
      <c r="I72" s="462" t="s">
        <v>832</v>
      </c>
      <c r="J72" s="462" t="s">
        <v>832</v>
      </c>
      <c r="K72" s="462" t="s">
        <v>90</v>
      </c>
      <c r="L72" s="462" t="s">
        <v>786</v>
      </c>
      <c r="M72" s="462" t="s">
        <v>788</v>
      </c>
      <c r="N72" s="424"/>
      <c r="O72" s="559"/>
      <c r="P72" s="267"/>
      <c r="Q72" s="267" t="s">
        <v>196</v>
      </c>
      <c r="R72" s="267">
        <v>6306643.0957683735</v>
      </c>
      <c r="S72" s="267">
        <v>16220552</v>
      </c>
      <c r="T72" s="267">
        <v>14434567.448799998</v>
      </c>
      <c r="U72" s="560">
        <v>0.11010627450903042</v>
      </c>
      <c r="V72" s="267">
        <v>0</v>
      </c>
      <c r="W72" s="267">
        <v>0</v>
      </c>
      <c r="X72" s="267">
        <v>0</v>
      </c>
      <c r="Y72" s="267">
        <v>0</v>
      </c>
      <c r="Z72" s="267">
        <v>0</v>
      </c>
      <c r="AA72" s="267">
        <v>0</v>
      </c>
      <c r="AB72" s="267">
        <v>0</v>
      </c>
      <c r="AC72" s="267">
        <v>0</v>
      </c>
      <c r="AD72" s="426">
        <f>VLOOKUP($A72,'02-Metrics'!$A$2:$AD$197,30,FALSE)</f>
        <v>16.350000000000001</v>
      </c>
      <c r="AE72" s="557">
        <f t="shared" si="3"/>
        <v>992082.69113149843</v>
      </c>
      <c r="AF72" s="557">
        <f t="shared" si="4"/>
        <v>882848.16200611601</v>
      </c>
      <c r="AG72">
        <f t="shared" si="5"/>
        <v>2020</v>
      </c>
    </row>
    <row r="73" spans="1:33" hidden="1">
      <c r="A73" s="586" t="s">
        <v>993</v>
      </c>
      <c r="B73" s="423">
        <v>43678</v>
      </c>
      <c r="C73" s="423">
        <v>43800</v>
      </c>
      <c r="D73" s="423" t="s">
        <v>1333</v>
      </c>
      <c r="E73" s="423" t="s">
        <v>21</v>
      </c>
      <c r="F73" s="423" t="s">
        <v>806</v>
      </c>
      <c r="G73" s="423" t="s">
        <v>22</v>
      </c>
      <c r="H73" s="423" t="s">
        <v>23</v>
      </c>
      <c r="I73" s="462" t="s">
        <v>819</v>
      </c>
      <c r="J73" s="462" t="s">
        <v>861</v>
      </c>
      <c r="K73" s="462" t="s">
        <v>90</v>
      </c>
      <c r="L73" s="462" t="s">
        <v>786</v>
      </c>
      <c r="M73" s="462" t="s">
        <v>788</v>
      </c>
      <c r="N73" s="424"/>
      <c r="O73" s="559"/>
      <c r="P73" s="267">
        <v>6750</v>
      </c>
      <c r="Q73" s="267" t="s">
        <v>196</v>
      </c>
      <c r="R73" s="267">
        <v>95436549</v>
      </c>
      <c r="S73" s="267">
        <v>95436549</v>
      </c>
      <c r="T73" s="267">
        <v>82927091</v>
      </c>
      <c r="U73" s="560">
        <v>0.13107617711533137</v>
      </c>
      <c r="V73" s="267">
        <v>14138.748</v>
      </c>
      <c r="W73" s="267">
        <v>0</v>
      </c>
      <c r="X73" s="267">
        <v>12285.494962962963</v>
      </c>
      <c r="Y73" s="267">
        <v>0</v>
      </c>
      <c r="Z73" s="267">
        <v>864.75522935779804</v>
      </c>
      <c r="AA73" s="267">
        <v>0</v>
      </c>
      <c r="AB73" s="267">
        <v>751.40641975308631</v>
      </c>
      <c r="AC73" s="267">
        <v>0</v>
      </c>
      <c r="AD73" s="426">
        <f>VLOOKUP($A73,'02-Metrics'!$A$2:$AD$197,30,FALSE)</f>
        <v>16.350000000000001</v>
      </c>
      <c r="AE73" s="557">
        <f t="shared" si="3"/>
        <v>5837097.7981651369</v>
      </c>
      <c r="AF73" s="557">
        <f t="shared" si="4"/>
        <v>5071993.333333333</v>
      </c>
      <c r="AG73">
        <f t="shared" si="5"/>
        <v>2019</v>
      </c>
    </row>
    <row r="74" spans="1:33" hidden="1">
      <c r="A74" s="586" t="s">
        <v>1166</v>
      </c>
      <c r="B74" s="423">
        <v>43697</v>
      </c>
      <c r="C74" s="423">
        <v>43758</v>
      </c>
      <c r="D74" s="423" t="s">
        <v>1333</v>
      </c>
      <c r="E74" s="423" t="s">
        <v>21</v>
      </c>
      <c r="F74" s="423" t="s">
        <v>41</v>
      </c>
      <c r="G74" s="423" t="s">
        <v>22</v>
      </c>
      <c r="H74" s="423" t="s">
        <v>23</v>
      </c>
      <c r="I74" s="462" t="s">
        <v>854</v>
      </c>
      <c r="J74" s="462" t="s">
        <v>792</v>
      </c>
      <c r="K74" s="462" t="s">
        <v>90</v>
      </c>
      <c r="L74" s="462" t="s">
        <v>786</v>
      </c>
      <c r="M74" s="462" t="s">
        <v>788</v>
      </c>
      <c r="N74" s="424"/>
      <c r="O74" s="559"/>
      <c r="P74" s="267"/>
      <c r="Q74" s="267" t="s">
        <v>196</v>
      </c>
      <c r="R74" s="267">
        <v>3270317.6496639298</v>
      </c>
      <c r="S74" s="267">
        <v>4423592</v>
      </c>
      <c r="T74" s="267">
        <v>4769909</v>
      </c>
      <c r="U74" s="560">
        <v>-7.8288639639460422E-2</v>
      </c>
      <c r="V74" s="267">
        <v>0</v>
      </c>
      <c r="W74" s="267">
        <v>0</v>
      </c>
      <c r="X74" s="267">
        <v>0</v>
      </c>
      <c r="Y74" s="267">
        <v>0</v>
      </c>
      <c r="Z74" s="267">
        <v>0</v>
      </c>
      <c r="AA74" s="267">
        <v>0</v>
      </c>
      <c r="AB74" s="267">
        <v>0</v>
      </c>
      <c r="AC74" s="267">
        <v>0</v>
      </c>
      <c r="AD74" s="426">
        <f>VLOOKUP($A74,'02-Metrics'!$A$2:$AD$197,30,FALSE)</f>
        <v>16.350000000000001</v>
      </c>
      <c r="AE74" s="557">
        <f t="shared" si="3"/>
        <v>270556.08562691131</v>
      </c>
      <c r="AF74" s="557">
        <f t="shared" si="4"/>
        <v>291737.55351681955</v>
      </c>
      <c r="AG74">
        <f t="shared" si="5"/>
        <v>2019</v>
      </c>
    </row>
    <row r="75" spans="1:33" ht="28.8" hidden="1">
      <c r="A75" s="586" t="s">
        <v>1167</v>
      </c>
      <c r="B75" s="423">
        <v>43751</v>
      </c>
      <c r="C75" s="423">
        <v>44178</v>
      </c>
      <c r="D75" s="423" t="s">
        <v>1332</v>
      </c>
      <c r="E75" s="423" t="s">
        <v>27</v>
      </c>
      <c r="F75" s="423" t="s">
        <v>64</v>
      </c>
      <c r="G75" s="423" t="s">
        <v>22</v>
      </c>
      <c r="H75" s="423" t="s">
        <v>7</v>
      </c>
      <c r="I75" s="462" t="s">
        <v>850</v>
      </c>
      <c r="J75" s="462" t="s">
        <v>92</v>
      </c>
      <c r="K75" s="462" t="s">
        <v>52</v>
      </c>
      <c r="L75" s="462" t="s">
        <v>786</v>
      </c>
      <c r="M75" s="601" t="s">
        <v>1335</v>
      </c>
      <c r="N75" s="424" t="s">
        <v>115</v>
      </c>
      <c r="O75" s="425">
        <v>510</v>
      </c>
      <c r="P75" s="561">
        <v>30000</v>
      </c>
      <c r="Q75" s="561" t="s">
        <v>196</v>
      </c>
      <c r="R75" s="267">
        <v>135000000</v>
      </c>
      <c r="S75" s="267">
        <v>133583770</v>
      </c>
      <c r="T75" s="267">
        <v>99106552.445317701</v>
      </c>
      <c r="U75" s="560">
        <v>0.25809435947707043</v>
      </c>
      <c r="V75" s="267">
        <v>4452.7923333333338</v>
      </c>
      <c r="W75" s="267">
        <v>261928.96078431373</v>
      </c>
      <c r="X75" s="267">
        <v>3303.5517481772567</v>
      </c>
      <c r="Y75" s="267">
        <v>194326.57342219158</v>
      </c>
      <c r="Z75" s="267">
        <v>273.68115140340097</v>
      </c>
      <c r="AA75" s="267">
        <v>16098.891259023585</v>
      </c>
      <c r="AB75" s="267">
        <v>203.04558993099303</v>
      </c>
      <c r="AC75" s="267">
        <v>11943.858231234884</v>
      </c>
      <c r="AD75" s="426">
        <f>VLOOKUP($A75,'02-Metrics'!$A$2:$AD$197,30,FALSE)</f>
        <v>16.27</v>
      </c>
      <c r="AE75" s="557">
        <f t="shared" si="3"/>
        <v>8210434.5421020286</v>
      </c>
      <c r="AF75" s="557">
        <f t="shared" si="4"/>
        <v>6091367.6979297912</v>
      </c>
      <c r="AG75">
        <f t="shared" si="5"/>
        <v>2019</v>
      </c>
    </row>
    <row r="76" spans="1:33" ht="28.8" hidden="1">
      <c r="A76" s="586" t="s">
        <v>1168</v>
      </c>
      <c r="B76" s="423">
        <v>43739</v>
      </c>
      <c r="C76" s="423">
        <v>44165</v>
      </c>
      <c r="D76" s="423" t="s">
        <v>1332</v>
      </c>
      <c r="E76" s="423" t="s">
        <v>27</v>
      </c>
      <c r="F76" s="423" t="s">
        <v>59</v>
      </c>
      <c r="G76" s="423" t="s">
        <v>45</v>
      </c>
      <c r="H76" s="423" t="s">
        <v>65</v>
      </c>
      <c r="I76" s="462" t="s">
        <v>824</v>
      </c>
      <c r="J76" s="462" t="s">
        <v>92</v>
      </c>
      <c r="K76" s="462" t="s">
        <v>52</v>
      </c>
      <c r="L76" s="462" t="s">
        <v>787</v>
      </c>
      <c r="M76" s="601" t="s">
        <v>1335</v>
      </c>
      <c r="N76" s="424"/>
      <c r="O76" s="425"/>
      <c r="P76" s="561">
        <v>19836</v>
      </c>
      <c r="Q76" s="561" t="s">
        <v>196</v>
      </c>
      <c r="R76" s="267">
        <v>52793757.133151688</v>
      </c>
      <c r="S76" s="267">
        <v>196190620</v>
      </c>
      <c r="T76" s="267">
        <v>212380869</v>
      </c>
      <c r="U76" s="560">
        <v>-8.2523053344752156E-2</v>
      </c>
      <c r="V76" s="267">
        <v>9890.6342004436374</v>
      </c>
      <c r="W76" s="267">
        <v>0</v>
      </c>
      <c r="X76" s="267">
        <v>10706.839534180279</v>
      </c>
      <c r="Y76" s="267">
        <v>0</v>
      </c>
      <c r="Z76" s="267">
        <v>607.90622006414492</v>
      </c>
      <c r="AA76" s="267">
        <v>0</v>
      </c>
      <c r="AB76" s="267">
        <v>658.07249749110508</v>
      </c>
      <c r="AC76" s="267">
        <v>0</v>
      </c>
      <c r="AD76" s="426">
        <f>VLOOKUP($A76,'02-Metrics'!$A$2:$AD$197,30,FALSE)</f>
        <v>16.27</v>
      </c>
      <c r="AE76" s="557">
        <f t="shared" si="3"/>
        <v>12058427.781192379</v>
      </c>
      <c r="AF76" s="557">
        <f t="shared" si="4"/>
        <v>13053526.060233559</v>
      </c>
      <c r="AG76">
        <f t="shared" si="5"/>
        <v>2019</v>
      </c>
    </row>
    <row r="77" spans="1:33" ht="28.8" hidden="1">
      <c r="A77" s="586" t="s">
        <v>1172</v>
      </c>
      <c r="B77" s="423">
        <v>43739</v>
      </c>
      <c r="C77" s="423">
        <v>44407</v>
      </c>
      <c r="D77" s="423" t="s">
        <v>1332</v>
      </c>
      <c r="E77" s="514" t="s">
        <v>27</v>
      </c>
      <c r="F77" s="514" t="s">
        <v>59</v>
      </c>
      <c r="G77" s="514" t="s">
        <v>811</v>
      </c>
      <c r="H77" s="514" t="s">
        <v>42</v>
      </c>
      <c r="I77" s="515" t="s">
        <v>823</v>
      </c>
      <c r="J77" s="515" t="s">
        <v>93</v>
      </c>
      <c r="K77" s="515" t="s">
        <v>29</v>
      </c>
      <c r="L77" s="602" t="s">
        <v>787</v>
      </c>
      <c r="M77" s="601" t="s">
        <v>1335</v>
      </c>
      <c r="N77" s="518" t="s">
        <v>47</v>
      </c>
      <c r="O77" s="516">
        <v>300</v>
      </c>
      <c r="P77" s="567">
        <v>98633</v>
      </c>
      <c r="Q77" s="567" t="s">
        <v>217</v>
      </c>
      <c r="R77" s="293">
        <v>559510195</v>
      </c>
      <c r="S77" s="293">
        <v>635000000</v>
      </c>
      <c r="T77" s="293">
        <v>524290213.03941917</v>
      </c>
      <c r="U77" s="574">
        <v>0.17434612119776507</v>
      </c>
      <c r="V77" s="293">
        <v>6438.0075633915631</v>
      </c>
      <c r="W77" s="293">
        <v>2116666.6666666665</v>
      </c>
      <c r="X77" s="293">
        <v>5315.5659164723693</v>
      </c>
      <c r="Y77" s="293">
        <v>1747634.0434647305</v>
      </c>
      <c r="Z77" s="293">
        <v>363.11379376150944</v>
      </c>
      <c r="AA77" s="293">
        <v>119383.34273359652</v>
      </c>
      <c r="AB77" s="293">
        <v>299.80631226578504</v>
      </c>
      <c r="AC77" s="293">
        <v>98569.319992370583</v>
      </c>
      <c r="AD77" s="426">
        <f>VLOOKUP($A77,'02-Metrics'!$A$2:$AD$197,30,FALSE)</f>
        <v>17.73</v>
      </c>
      <c r="AE77" s="557">
        <f t="shared" si="3"/>
        <v>35815002.820078962</v>
      </c>
      <c r="AF77" s="557">
        <f t="shared" si="4"/>
        <v>29570795.997711178</v>
      </c>
      <c r="AG77">
        <f t="shared" si="5"/>
        <v>2019</v>
      </c>
    </row>
    <row r="78" spans="1:33" hidden="1">
      <c r="A78" s="586" t="s">
        <v>1173</v>
      </c>
      <c r="B78" s="423">
        <v>40179</v>
      </c>
      <c r="C78" s="423">
        <v>40179</v>
      </c>
      <c r="D78" s="423" t="s">
        <v>1333</v>
      </c>
      <c r="E78" s="423" t="s">
        <v>21</v>
      </c>
      <c r="F78" s="423" t="s">
        <v>41</v>
      </c>
      <c r="G78" s="423" t="s">
        <v>22</v>
      </c>
      <c r="H78" s="423" t="s">
        <v>23</v>
      </c>
      <c r="I78" s="462" t="s">
        <v>854</v>
      </c>
      <c r="J78" s="462" t="s">
        <v>792</v>
      </c>
      <c r="K78" s="462" t="s">
        <v>90</v>
      </c>
      <c r="L78" s="462" t="s">
        <v>786</v>
      </c>
      <c r="M78" s="462" t="s">
        <v>788</v>
      </c>
      <c r="N78" s="424"/>
      <c r="O78" s="559"/>
      <c r="P78" s="267"/>
      <c r="Q78" s="267" t="s">
        <v>196</v>
      </c>
      <c r="R78" s="267"/>
      <c r="S78" s="267"/>
      <c r="T78" s="267"/>
      <c r="U78" s="560">
        <v>0</v>
      </c>
      <c r="V78" s="267">
        <v>0</v>
      </c>
      <c r="W78" s="267">
        <v>0</v>
      </c>
      <c r="X78" s="267"/>
      <c r="Y78" s="267"/>
      <c r="Z78" s="267">
        <v>0</v>
      </c>
      <c r="AA78" s="267">
        <v>0</v>
      </c>
      <c r="AB78" s="267"/>
      <c r="AC78" s="267"/>
      <c r="AD78" s="426">
        <f>VLOOKUP($A78,'02-Metrics'!$A$2:$AD$197,30,FALSE)</f>
        <v>5.36</v>
      </c>
      <c r="AE78" s="557">
        <f t="shared" si="3"/>
        <v>0</v>
      </c>
      <c r="AF78" s="557">
        <f t="shared" si="4"/>
        <v>0</v>
      </c>
      <c r="AG78">
        <f t="shared" si="5"/>
        <v>2010</v>
      </c>
    </row>
    <row r="79" spans="1:33" hidden="1">
      <c r="A79" s="586" t="s">
        <v>1174</v>
      </c>
      <c r="B79" s="423">
        <v>40179</v>
      </c>
      <c r="C79" s="423">
        <v>40179</v>
      </c>
      <c r="D79" s="423" t="s">
        <v>1333</v>
      </c>
      <c r="E79" s="423" t="s">
        <v>21</v>
      </c>
      <c r="F79" s="423" t="s">
        <v>41</v>
      </c>
      <c r="G79" s="423" t="s">
        <v>22</v>
      </c>
      <c r="H79" s="423" t="s">
        <v>23</v>
      </c>
      <c r="I79" s="462" t="s">
        <v>854</v>
      </c>
      <c r="J79" s="462" t="s">
        <v>792</v>
      </c>
      <c r="K79" s="462" t="s">
        <v>90</v>
      </c>
      <c r="L79" s="462" t="s">
        <v>786</v>
      </c>
      <c r="M79" s="462" t="s">
        <v>788</v>
      </c>
      <c r="N79" s="424"/>
      <c r="O79" s="559"/>
      <c r="P79" s="267"/>
      <c r="Q79" s="267" t="s">
        <v>196</v>
      </c>
      <c r="R79" s="267"/>
      <c r="S79" s="267"/>
      <c r="T79" s="267"/>
      <c r="U79" s="560">
        <v>0</v>
      </c>
      <c r="V79" s="267">
        <v>0</v>
      </c>
      <c r="W79" s="267">
        <v>0</v>
      </c>
      <c r="X79" s="267"/>
      <c r="Y79" s="267"/>
      <c r="Z79" s="267">
        <v>0</v>
      </c>
      <c r="AA79" s="267">
        <v>0</v>
      </c>
      <c r="AB79" s="267"/>
      <c r="AC79" s="267"/>
      <c r="AD79" s="426">
        <f>VLOOKUP($A79,'02-Metrics'!$A$2:$AD$197,30,FALSE)</f>
        <v>5.36</v>
      </c>
      <c r="AE79" s="557">
        <f t="shared" si="3"/>
        <v>0</v>
      </c>
      <c r="AF79" s="557">
        <f t="shared" si="4"/>
        <v>0</v>
      </c>
      <c r="AG79">
        <f t="shared" si="5"/>
        <v>2010</v>
      </c>
    </row>
    <row r="80" spans="1:33" hidden="1">
      <c r="A80" s="586" t="s">
        <v>1175</v>
      </c>
      <c r="B80" s="423">
        <v>40179</v>
      </c>
      <c r="C80" s="423">
        <v>40179</v>
      </c>
      <c r="D80" s="423" t="s">
        <v>1333</v>
      </c>
      <c r="E80" s="423" t="s">
        <v>21</v>
      </c>
      <c r="F80" s="423" t="s">
        <v>41</v>
      </c>
      <c r="G80" s="423" t="s">
        <v>22</v>
      </c>
      <c r="H80" s="423" t="s">
        <v>23</v>
      </c>
      <c r="I80" s="462" t="s">
        <v>854</v>
      </c>
      <c r="J80" s="462" t="s">
        <v>792</v>
      </c>
      <c r="K80" s="462" t="s">
        <v>90</v>
      </c>
      <c r="L80" s="462" t="s">
        <v>786</v>
      </c>
      <c r="M80" s="462" t="s">
        <v>788</v>
      </c>
      <c r="N80" s="424"/>
      <c r="O80" s="559"/>
      <c r="P80" s="267"/>
      <c r="Q80" s="267" t="s">
        <v>196</v>
      </c>
      <c r="R80" s="267"/>
      <c r="S80" s="267"/>
      <c r="T80" s="267"/>
      <c r="U80" s="560">
        <v>0</v>
      </c>
      <c r="V80" s="267">
        <v>0</v>
      </c>
      <c r="W80" s="267">
        <v>0</v>
      </c>
      <c r="X80" s="267"/>
      <c r="Y80" s="267"/>
      <c r="Z80" s="267">
        <v>0</v>
      </c>
      <c r="AA80" s="267">
        <v>0</v>
      </c>
      <c r="AB80" s="267"/>
      <c r="AC80" s="267"/>
      <c r="AD80" s="426">
        <f>VLOOKUP($A80,'02-Metrics'!$A$2:$AD$197,30,FALSE)</f>
        <v>5.36</v>
      </c>
      <c r="AE80" s="557">
        <f t="shared" si="3"/>
        <v>0</v>
      </c>
      <c r="AF80" s="557">
        <f t="shared" si="4"/>
        <v>0</v>
      </c>
      <c r="AG80">
        <f t="shared" si="5"/>
        <v>2010</v>
      </c>
    </row>
    <row r="81" spans="1:33" hidden="1">
      <c r="A81" s="586" t="s">
        <v>1176</v>
      </c>
      <c r="B81" s="423">
        <v>40179</v>
      </c>
      <c r="C81" s="423">
        <v>40179</v>
      </c>
      <c r="D81" s="423" t="s">
        <v>1333</v>
      </c>
      <c r="E81" s="423" t="s">
        <v>21</v>
      </c>
      <c r="F81" s="423" t="s">
        <v>41</v>
      </c>
      <c r="G81" s="423" t="s">
        <v>22</v>
      </c>
      <c r="H81" s="423" t="s">
        <v>23</v>
      </c>
      <c r="I81" s="462" t="s">
        <v>854</v>
      </c>
      <c r="J81" s="462" t="s">
        <v>792</v>
      </c>
      <c r="K81" s="462" t="s">
        <v>90</v>
      </c>
      <c r="L81" s="462" t="s">
        <v>786</v>
      </c>
      <c r="M81" s="462" t="s">
        <v>788</v>
      </c>
      <c r="N81" s="424"/>
      <c r="O81" s="559"/>
      <c r="P81" s="267"/>
      <c r="Q81" s="267" t="s">
        <v>196</v>
      </c>
      <c r="R81" s="267"/>
      <c r="S81" s="267"/>
      <c r="T81" s="267"/>
      <c r="U81" s="560">
        <v>0</v>
      </c>
      <c r="V81" s="267">
        <v>0</v>
      </c>
      <c r="W81" s="267">
        <v>0</v>
      </c>
      <c r="X81" s="267"/>
      <c r="Y81" s="267"/>
      <c r="Z81" s="267">
        <v>0</v>
      </c>
      <c r="AA81" s="267">
        <v>0</v>
      </c>
      <c r="AB81" s="267"/>
      <c r="AC81" s="267"/>
      <c r="AD81" s="426">
        <f>VLOOKUP($A81,'02-Metrics'!$A$2:$AD$197,30,FALSE)</f>
        <v>5.36</v>
      </c>
      <c r="AE81" s="557">
        <f t="shared" si="3"/>
        <v>0</v>
      </c>
      <c r="AF81" s="557">
        <f t="shared" si="4"/>
        <v>0</v>
      </c>
      <c r="AG81">
        <f t="shared" si="5"/>
        <v>2010</v>
      </c>
    </row>
    <row r="82" spans="1:33" hidden="1">
      <c r="A82" s="586" t="s">
        <v>1177</v>
      </c>
      <c r="B82" s="423">
        <v>43757</v>
      </c>
      <c r="C82" s="423">
        <v>43818</v>
      </c>
      <c r="D82" s="423" t="s">
        <v>1333</v>
      </c>
      <c r="E82" s="423" t="s">
        <v>21</v>
      </c>
      <c r="F82" s="423" t="s">
        <v>41</v>
      </c>
      <c r="G82" s="423" t="s">
        <v>22</v>
      </c>
      <c r="H82" s="423" t="s">
        <v>23</v>
      </c>
      <c r="I82" s="462" t="s">
        <v>854</v>
      </c>
      <c r="J82" s="462" t="s">
        <v>792</v>
      </c>
      <c r="K82" s="462" t="s">
        <v>90</v>
      </c>
      <c r="L82" s="462" t="s">
        <v>786</v>
      </c>
      <c r="M82" s="462" t="s">
        <v>788</v>
      </c>
      <c r="N82" s="424"/>
      <c r="O82" s="559"/>
      <c r="P82" s="267"/>
      <c r="Q82" s="267" t="s">
        <v>196</v>
      </c>
      <c r="R82" s="267">
        <v>1520085</v>
      </c>
      <c r="S82" s="267">
        <v>1520085</v>
      </c>
      <c r="T82" s="267">
        <v>1367204</v>
      </c>
      <c r="U82" s="560">
        <v>0.10057398106026966</v>
      </c>
      <c r="V82" s="267">
        <v>0</v>
      </c>
      <c r="W82" s="267">
        <v>0</v>
      </c>
      <c r="X82" s="267">
        <v>0</v>
      </c>
      <c r="Y82" s="267">
        <v>0</v>
      </c>
      <c r="Z82" s="267">
        <v>0</v>
      </c>
      <c r="AA82" s="267">
        <v>0</v>
      </c>
      <c r="AB82" s="267">
        <v>0</v>
      </c>
      <c r="AC82" s="267">
        <v>0</v>
      </c>
      <c r="AD82" s="426">
        <f>VLOOKUP($A82,'02-Metrics'!$A$2:$AD$197,30,FALSE)</f>
        <v>16.27</v>
      </c>
      <c r="AE82" s="557">
        <f t="shared" si="3"/>
        <v>93428.703134603566</v>
      </c>
      <c r="AF82" s="557">
        <f t="shared" si="4"/>
        <v>84032.206515058395</v>
      </c>
      <c r="AG82">
        <f t="shared" si="5"/>
        <v>2019</v>
      </c>
    </row>
    <row r="83" spans="1:33" hidden="1">
      <c r="A83" s="586" t="s">
        <v>1347</v>
      </c>
      <c r="B83" s="423">
        <v>43352</v>
      </c>
      <c r="C83" s="423">
        <v>43717</v>
      </c>
      <c r="D83" s="423" t="s">
        <v>1332</v>
      </c>
      <c r="E83" s="514" t="s">
        <v>27</v>
      </c>
      <c r="F83" s="514" t="s">
        <v>804</v>
      </c>
      <c r="G83" s="514" t="s">
        <v>45</v>
      </c>
      <c r="H83" s="514" t="s">
        <v>778</v>
      </c>
      <c r="I83" s="515" t="s">
        <v>829</v>
      </c>
      <c r="J83" s="515" t="s">
        <v>92</v>
      </c>
      <c r="K83" s="515" t="s">
        <v>48</v>
      </c>
      <c r="L83" s="515" t="s">
        <v>786</v>
      </c>
      <c r="M83" s="601" t="s">
        <v>1338</v>
      </c>
      <c r="N83" s="514" t="s">
        <v>122</v>
      </c>
      <c r="O83" s="516">
        <v>900</v>
      </c>
      <c r="P83" s="567">
        <v>38447</v>
      </c>
      <c r="Q83" s="567" t="s">
        <v>217</v>
      </c>
      <c r="R83" s="293">
        <v>559510195</v>
      </c>
      <c r="S83" s="293">
        <v>593999147</v>
      </c>
      <c r="T83" s="293">
        <v>510839266</v>
      </c>
      <c r="U83" s="574">
        <v>0.14000000070707172</v>
      </c>
      <c r="V83" s="293">
        <v>15449.81785314849</v>
      </c>
      <c r="W83" s="293">
        <v>659999.05222222221</v>
      </c>
      <c r="X83" s="293">
        <v>13286.843342783572</v>
      </c>
      <c r="Y83" s="293">
        <v>567599.18444444449</v>
      </c>
      <c r="Z83" s="293">
        <v>871.39412595310148</v>
      </c>
      <c r="AA83" s="293">
        <v>37224.988845020991</v>
      </c>
      <c r="AB83" s="293">
        <v>749.39894770352907</v>
      </c>
      <c r="AC83" s="293">
        <v>32013.490380397321</v>
      </c>
      <c r="AD83" s="426">
        <f>VLOOKUP($A83,'02-Metrics'!$A$2:$AD$197,30,FALSE)</f>
        <v>17.73</v>
      </c>
      <c r="AE83" s="557">
        <f t="shared" si="3"/>
        <v>33502489.960518893</v>
      </c>
      <c r="AF83" s="557">
        <f t="shared" si="4"/>
        <v>28812141.342357587</v>
      </c>
      <c r="AG83">
        <f t="shared" si="5"/>
        <v>2018</v>
      </c>
    </row>
    <row r="84" spans="1:33" hidden="1">
      <c r="A84" s="586" t="s">
        <v>1181</v>
      </c>
      <c r="B84" s="423">
        <v>43739</v>
      </c>
      <c r="C84" s="423">
        <v>43862</v>
      </c>
      <c r="D84" s="423" t="s">
        <v>1333</v>
      </c>
      <c r="E84" s="423" t="s">
        <v>21</v>
      </c>
      <c r="F84" s="423" t="s">
        <v>41</v>
      </c>
      <c r="G84" s="423" t="s">
        <v>22</v>
      </c>
      <c r="H84" s="423" t="s">
        <v>23</v>
      </c>
      <c r="I84" s="462" t="s">
        <v>854</v>
      </c>
      <c r="J84" s="462" t="s">
        <v>792</v>
      </c>
      <c r="K84" s="462" t="s">
        <v>90</v>
      </c>
      <c r="L84" s="462" t="s">
        <v>786</v>
      </c>
      <c r="M84" s="462" t="s">
        <v>788</v>
      </c>
      <c r="N84" s="424"/>
      <c r="O84" s="559"/>
      <c r="P84" s="267"/>
      <c r="Q84" s="267" t="s">
        <v>196</v>
      </c>
      <c r="R84" s="267">
        <v>16843027</v>
      </c>
      <c r="S84" s="267">
        <v>16843027</v>
      </c>
      <c r="T84" s="267">
        <v>15775883</v>
      </c>
      <c r="U84" s="560">
        <v>6.3358207524098847E-2</v>
      </c>
      <c r="V84" s="267">
        <v>0</v>
      </c>
      <c r="W84" s="267">
        <v>0</v>
      </c>
      <c r="X84" s="267">
        <v>0</v>
      </c>
      <c r="Y84" s="267">
        <v>0</v>
      </c>
      <c r="Z84" s="267">
        <v>0</v>
      </c>
      <c r="AA84" s="267">
        <v>0</v>
      </c>
      <c r="AB84" s="267">
        <v>0</v>
      </c>
      <c r="AC84" s="267">
        <v>0</v>
      </c>
      <c r="AD84" s="426">
        <f>VLOOKUP($A84,'02-Metrics'!$A$2:$AD$197,30,FALSE)</f>
        <v>16.27</v>
      </c>
      <c r="AE84" s="557">
        <f t="shared" si="3"/>
        <v>1035219.8524892441</v>
      </c>
      <c r="AF84" s="557">
        <f t="shared" si="4"/>
        <v>969630.1782421635</v>
      </c>
      <c r="AG84">
        <f t="shared" si="5"/>
        <v>2019</v>
      </c>
    </row>
    <row r="85" spans="1:33" hidden="1">
      <c r="A85" s="586" t="s">
        <v>1182</v>
      </c>
      <c r="B85" s="423">
        <v>43804</v>
      </c>
      <c r="C85" s="423">
        <v>43926</v>
      </c>
      <c r="D85" s="423" t="s">
        <v>1333</v>
      </c>
      <c r="E85" s="423" t="s">
        <v>21</v>
      </c>
      <c r="F85" s="423" t="s">
        <v>806</v>
      </c>
      <c r="G85" s="423" t="s">
        <v>22</v>
      </c>
      <c r="H85" s="423" t="s">
        <v>23</v>
      </c>
      <c r="I85" s="462" t="s">
        <v>819</v>
      </c>
      <c r="J85" s="462" t="s">
        <v>861</v>
      </c>
      <c r="K85" s="462" t="s">
        <v>90</v>
      </c>
      <c r="L85" s="462" t="s">
        <v>786</v>
      </c>
      <c r="M85" s="462" t="s">
        <v>788</v>
      </c>
      <c r="N85" s="424"/>
      <c r="O85" s="559"/>
      <c r="P85" s="267">
        <v>9450</v>
      </c>
      <c r="Q85" s="267" t="s">
        <v>196</v>
      </c>
      <c r="R85" s="267">
        <v>138370050</v>
      </c>
      <c r="S85" s="267">
        <v>138370050</v>
      </c>
      <c r="T85" s="267">
        <v>121772563</v>
      </c>
      <c r="U85" s="560">
        <v>0.11994999640456876</v>
      </c>
      <c r="V85" s="267">
        <v>14642.333333333334</v>
      </c>
      <c r="W85" s="267">
        <v>0</v>
      </c>
      <c r="X85" s="267">
        <v>12885.985502645502</v>
      </c>
      <c r="Y85" s="267">
        <v>0</v>
      </c>
      <c r="Z85" s="267">
        <v>899.9590247900021</v>
      </c>
      <c r="AA85" s="267">
        <v>0</v>
      </c>
      <c r="AB85" s="267">
        <v>792.00894300218215</v>
      </c>
      <c r="AC85" s="267">
        <v>0</v>
      </c>
      <c r="AD85" s="426">
        <f>VLOOKUP($A85,'02-Metrics'!$A$2:$AD$197,30,FALSE)</f>
        <v>16.27</v>
      </c>
      <c r="AE85" s="557">
        <f t="shared" si="3"/>
        <v>8504612.7842655201</v>
      </c>
      <c r="AF85" s="557">
        <f t="shared" si="4"/>
        <v>7484484.5113706207</v>
      </c>
      <c r="AG85">
        <f t="shared" si="5"/>
        <v>2019</v>
      </c>
    </row>
    <row r="86" spans="1:33">
      <c r="A86" s="586" t="s">
        <v>1349</v>
      </c>
      <c r="B86" s="423">
        <v>43862</v>
      </c>
      <c r="C86" s="423">
        <v>44650</v>
      </c>
      <c r="D86" s="423" t="s">
        <v>1333</v>
      </c>
      <c r="E86" s="423" t="s">
        <v>21</v>
      </c>
      <c r="F86" s="423" t="s">
        <v>806</v>
      </c>
      <c r="G86" s="423" t="s">
        <v>22</v>
      </c>
      <c r="H86" s="423" t="s">
        <v>1342</v>
      </c>
      <c r="I86" s="462" t="s">
        <v>852</v>
      </c>
      <c r="J86" s="462" t="s">
        <v>861</v>
      </c>
      <c r="K86" s="462" t="s">
        <v>90</v>
      </c>
      <c r="L86" s="462" t="s">
        <v>786</v>
      </c>
      <c r="M86" s="601" t="s">
        <v>1336</v>
      </c>
      <c r="N86" s="424"/>
      <c r="O86" s="559"/>
      <c r="P86" s="267">
        <v>63600</v>
      </c>
      <c r="Q86" s="267" t="s">
        <v>196</v>
      </c>
      <c r="R86" s="267">
        <v>771935871</v>
      </c>
      <c r="S86" s="267">
        <v>524000000</v>
      </c>
      <c r="T86" s="267">
        <v>492560000</v>
      </c>
      <c r="U86" s="560">
        <f t="shared" ref="U86" si="6">IFERROR(((S86-T86)/S86),0)</f>
        <v>0.06</v>
      </c>
      <c r="V86" s="267">
        <v>6046.0242924528302</v>
      </c>
      <c r="W86" s="267">
        <v>0</v>
      </c>
      <c r="X86" s="267"/>
      <c r="Y86" s="267">
        <v>0</v>
      </c>
      <c r="Z86" s="267">
        <v>0</v>
      </c>
      <c r="AA86" s="267">
        <v>0</v>
      </c>
      <c r="AB86" s="267"/>
      <c r="AC86" s="267"/>
      <c r="AD86" s="426">
        <f>VLOOKUP($A86,'02-Metrics'!$A$2:$AD$197,30,FALSE)</f>
        <v>16.350000000000001</v>
      </c>
      <c r="AE86" s="557">
        <f t="shared" si="3"/>
        <v>32048929.663608558</v>
      </c>
      <c r="AF86" s="557">
        <f t="shared" si="4"/>
        <v>30125993.883792046</v>
      </c>
      <c r="AG86">
        <f t="shared" si="5"/>
        <v>2020</v>
      </c>
    </row>
    <row r="87" spans="1:33" hidden="1">
      <c r="A87" s="586" t="s">
        <v>1256</v>
      </c>
      <c r="B87" s="423">
        <v>43863</v>
      </c>
      <c r="C87" s="423">
        <v>44622</v>
      </c>
      <c r="D87" s="423" t="s">
        <v>1333</v>
      </c>
      <c r="E87" s="423" t="s">
        <v>21</v>
      </c>
      <c r="F87" s="423" t="s">
        <v>39</v>
      </c>
      <c r="G87" s="423" t="s">
        <v>22</v>
      </c>
      <c r="H87" s="423" t="s">
        <v>53</v>
      </c>
      <c r="I87" s="462" t="s">
        <v>845</v>
      </c>
      <c r="J87" s="462" t="s">
        <v>92</v>
      </c>
      <c r="K87" s="462" t="s">
        <v>91</v>
      </c>
      <c r="L87" s="462" t="s">
        <v>786</v>
      </c>
      <c r="M87" s="601" t="s">
        <v>1335</v>
      </c>
      <c r="N87" s="424"/>
      <c r="O87" s="559"/>
      <c r="P87" s="267"/>
      <c r="Q87" s="267" t="s">
        <v>196</v>
      </c>
      <c r="R87" s="267">
        <v>434504076.42857146</v>
      </c>
      <c r="S87" s="267">
        <v>434504076.42857146</v>
      </c>
      <c r="T87" s="267">
        <v>354989830.4421429</v>
      </c>
      <c r="U87" s="560">
        <v>0.18299999999999997</v>
      </c>
      <c r="V87" s="267">
        <v>0</v>
      </c>
      <c r="W87" s="267">
        <v>0</v>
      </c>
      <c r="X87" s="267">
        <v>0</v>
      </c>
      <c r="Y87" s="267">
        <v>0</v>
      </c>
      <c r="Z87" s="267">
        <v>0</v>
      </c>
      <c r="AA87" s="267">
        <v>0</v>
      </c>
      <c r="AB87" s="267">
        <v>0</v>
      </c>
      <c r="AC87" s="267">
        <v>0</v>
      </c>
      <c r="AD87" s="426">
        <f>VLOOKUP($A87,'02-Metrics'!$A$2:$AD$197,30,FALSE)</f>
        <v>16.350000000000001</v>
      </c>
      <c r="AE87" s="557">
        <f t="shared" si="3"/>
        <v>26575172.870249018</v>
      </c>
      <c r="AF87" s="557">
        <f t="shared" si="4"/>
        <v>21711916.234993447</v>
      </c>
      <c r="AG87">
        <f t="shared" si="5"/>
        <v>2020</v>
      </c>
    </row>
    <row r="88" spans="1:33" hidden="1">
      <c r="A88" s="586" t="s">
        <v>1187</v>
      </c>
      <c r="B88" s="423">
        <v>44044</v>
      </c>
      <c r="C88" s="423">
        <v>44713</v>
      </c>
      <c r="D88" s="423" t="s">
        <v>1332</v>
      </c>
      <c r="E88" s="423" t="s">
        <v>51</v>
      </c>
      <c r="F88" s="423" t="s">
        <v>50</v>
      </c>
      <c r="G88" s="423" t="s">
        <v>51</v>
      </c>
      <c r="H88" s="423" t="s">
        <v>23</v>
      </c>
      <c r="I88" s="462" t="s">
        <v>830</v>
      </c>
      <c r="J88" s="462" t="s">
        <v>832</v>
      </c>
      <c r="K88" s="462" t="s">
        <v>90</v>
      </c>
      <c r="L88" s="462" t="s">
        <v>786</v>
      </c>
      <c r="M88" s="462" t="s">
        <v>788</v>
      </c>
      <c r="N88" s="424"/>
      <c r="O88" s="559"/>
      <c r="P88" s="267"/>
      <c r="Q88" s="267" t="s">
        <v>196</v>
      </c>
      <c r="R88" s="267">
        <v>85000000</v>
      </c>
      <c r="S88" s="267">
        <v>85000000</v>
      </c>
      <c r="T88" s="267">
        <v>72250000</v>
      </c>
      <c r="U88" s="560">
        <v>0.15</v>
      </c>
      <c r="V88" s="267">
        <v>0</v>
      </c>
      <c r="W88" s="267">
        <v>0</v>
      </c>
      <c r="X88" s="267"/>
      <c r="Y88" s="267"/>
      <c r="Z88" s="267">
        <v>0</v>
      </c>
      <c r="AA88" s="267">
        <v>0</v>
      </c>
      <c r="AB88" s="267"/>
      <c r="AC88" s="267"/>
      <c r="AD88" s="426">
        <f>VLOOKUP($A88,'02-Metrics'!$A$2:$AD$197,30,FALSE)</f>
        <v>15.93</v>
      </c>
      <c r="AE88" s="557">
        <f t="shared" si="3"/>
        <v>5335844.3188951667</v>
      </c>
      <c r="AF88" s="557">
        <f t="shared" si="4"/>
        <v>4535467.6710608918</v>
      </c>
      <c r="AG88">
        <f t="shared" si="5"/>
        <v>2020</v>
      </c>
    </row>
    <row r="89" spans="1:33" hidden="1">
      <c r="A89" s="586" t="s">
        <v>663</v>
      </c>
      <c r="B89" s="423">
        <v>43985</v>
      </c>
      <c r="C89" s="423">
        <v>44351</v>
      </c>
      <c r="D89" s="423" t="s">
        <v>30</v>
      </c>
      <c r="E89" s="423" t="s">
        <v>30</v>
      </c>
      <c r="F89" s="423" t="s">
        <v>32</v>
      </c>
      <c r="G89" s="423" t="s">
        <v>22</v>
      </c>
      <c r="H89" s="423" t="s">
        <v>43</v>
      </c>
      <c r="I89" s="462" t="s">
        <v>834</v>
      </c>
      <c r="J89" s="462" t="s">
        <v>93</v>
      </c>
      <c r="K89" s="462" t="s">
        <v>86</v>
      </c>
      <c r="L89" s="462" t="s">
        <v>786</v>
      </c>
      <c r="M89" s="601" t="s">
        <v>1335</v>
      </c>
      <c r="N89" s="424" t="s">
        <v>177</v>
      </c>
      <c r="O89" s="559">
        <v>250</v>
      </c>
      <c r="P89" s="267"/>
      <c r="Q89" s="267" t="s">
        <v>196</v>
      </c>
      <c r="R89" s="267">
        <v>119626844</v>
      </c>
      <c r="S89" s="267">
        <v>182442342</v>
      </c>
      <c r="T89" s="267">
        <v>178793495.16</v>
      </c>
      <c r="U89" s="560">
        <v>2.0000000000000021E-2</v>
      </c>
      <c r="V89" s="267">
        <v>0</v>
      </c>
      <c r="W89" s="267">
        <v>729769.36800000002</v>
      </c>
      <c r="X89" s="267">
        <v>0</v>
      </c>
      <c r="Y89" s="267">
        <v>715173.98063999997</v>
      </c>
      <c r="Z89" s="267">
        <v>0</v>
      </c>
      <c r="AA89" s="267">
        <v>42927.609882352939</v>
      </c>
      <c r="AB89" s="267">
        <v>0</v>
      </c>
      <c r="AC89" s="267">
        <v>42069.057684705884</v>
      </c>
      <c r="AD89" s="426">
        <f>VLOOKUP($A89,'02-Metrics'!$A$2:$AD$197,30,FALSE)</f>
        <v>17</v>
      </c>
      <c r="AE89" s="557">
        <f t="shared" si="3"/>
        <v>10731902.470588235</v>
      </c>
      <c r="AF89" s="557">
        <f t="shared" si="4"/>
        <v>10517264.421176471</v>
      </c>
      <c r="AG89">
        <f t="shared" si="5"/>
        <v>2020</v>
      </c>
    </row>
    <row r="90" spans="1:33" ht="28.8" hidden="1">
      <c r="A90" s="586" t="s">
        <v>1188</v>
      </c>
      <c r="B90" s="423">
        <v>44469</v>
      </c>
      <c r="C90" s="423">
        <v>45199</v>
      </c>
      <c r="D90" s="423" t="s">
        <v>1332</v>
      </c>
      <c r="E90" s="423" t="s">
        <v>27</v>
      </c>
      <c r="F90" s="423" t="s">
        <v>777</v>
      </c>
      <c r="G90" s="423" t="s">
        <v>45</v>
      </c>
      <c r="H90" s="423" t="s">
        <v>10</v>
      </c>
      <c r="I90" s="462" t="s">
        <v>824</v>
      </c>
      <c r="J90" s="462" t="s">
        <v>92</v>
      </c>
      <c r="K90" s="462" t="s">
        <v>52</v>
      </c>
      <c r="L90" s="462" t="s">
        <v>786</v>
      </c>
      <c r="M90" s="601" t="s">
        <v>1335</v>
      </c>
      <c r="N90" s="565" t="s">
        <v>866</v>
      </c>
      <c r="O90" s="425">
        <v>164</v>
      </c>
      <c r="P90" s="561">
        <v>23000</v>
      </c>
      <c r="Q90" s="561" t="s">
        <v>196</v>
      </c>
      <c r="R90" s="267">
        <v>542690000</v>
      </c>
      <c r="S90" s="267">
        <v>542690000</v>
      </c>
      <c r="T90" s="267">
        <v>507186915.88785046</v>
      </c>
      <c r="U90" s="560">
        <v>6.5420560747663559E-2</v>
      </c>
      <c r="V90" s="267">
        <v>23595.217391304348</v>
      </c>
      <c r="W90" s="267">
        <v>3309085.3658536584</v>
      </c>
      <c r="X90" s="267">
        <v>22051.605038602193</v>
      </c>
      <c r="Y90" s="267">
        <v>3092603.1456576246</v>
      </c>
      <c r="Z90" s="267">
        <v>0</v>
      </c>
      <c r="AA90" s="267">
        <v>0</v>
      </c>
      <c r="AB90" s="267">
        <v>0</v>
      </c>
      <c r="AC90" s="267">
        <v>0</v>
      </c>
      <c r="AD90" s="426">
        <f>VLOOKUP($A90,'02-Metrics'!$A$2:$AD$197,30,FALSE)</f>
        <v>0</v>
      </c>
      <c r="AE90" s="557"/>
      <c r="AF90" s="557" t="e">
        <f t="shared" si="4"/>
        <v>#DIV/0!</v>
      </c>
      <c r="AG90">
        <f t="shared" si="5"/>
        <v>2021</v>
      </c>
    </row>
    <row r="91" spans="1:33" hidden="1">
      <c r="A91" s="586" t="s">
        <v>1005</v>
      </c>
      <c r="B91" s="423">
        <v>43617</v>
      </c>
      <c r="C91" s="423">
        <v>43891</v>
      </c>
      <c r="D91" s="423" t="s">
        <v>1333</v>
      </c>
      <c r="E91" s="423" t="s">
        <v>21</v>
      </c>
      <c r="F91" s="423" t="s">
        <v>805</v>
      </c>
      <c r="G91" s="423" t="s">
        <v>22</v>
      </c>
      <c r="H91" s="423" t="s">
        <v>23</v>
      </c>
      <c r="I91" s="462" t="s">
        <v>820</v>
      </c>
      <c r="J91" s="462" t="s">
        <v>81</v>
      </c>
      <c r="K91" s="462" t="s">
        <v>48</v>
      </c>
      <c r="L91" s="462" t="s">
        <v>786</v>
      </c>
      <c r="M91" s="462" t="s">
        <v>788</v>
      </c>
      <c r="N91" s="424"/>
      <c r="O91" s="559"/>
      <c r="P91" s="267"/>
      <c r="Q91" s="267" t="s">
        <v>196</v>
      </c>
      <c r="R91" s="267">
        <v>100042648</v>
      </c>
      <c r="S91" s="267">
        <v>100042648</v>
      </c>
      <c r="T91" s="267">
        <v>93060671.316080004</v>
      </c>
      <c r="U91" s="560">
        <v>6.979000279880633E-2</v>
      </c>
      <c r="V91" s="267">
        <v>0</v>
      </c>
      <c r="W91" s="267">
        <v>0</v>
      </c>
      <c r="X91" s="267">
        <v>0</v>
      </c>
      <c r="Y91" s="267">
        <v>0</v>
      </c>
      <c r="Z91" s="267">
        <v>0</v>
      </c>
      <c r="AA91" s="267">
        <v>0</v>
      </c>
      <c r="AB91" s="267">
        <v>0</v>
      </c>
      <c r="AC91" s="267">
        <v>0</v>
      </c>
      <c r="AD91" s="426">
        <f>VLOOKUP($A91,'02-Metrics'!$A$2:$AD$197,30,FALSE)</f>
        <v>16.739999999999998</v>
      </c>
      <c r="AE91" s="557">
        <f t="shared" si="3"/>
        <v>5976263.3213859024</v>
      </c>
      <c r="AF91" s="557">
        <f t="shared" si="4"/>
        <v>5559179.8874599766</v>
      </c>
      <c r="AG91">
        <f t="shared" si="5"/>
        <v>2019</v>
      </c>
    </row>
    <row r="92" spans="1:33" hidden="1">
      <c r="A92" s="586" t="s">
        <v>1010</v>
      </c>
      <c r="B92" s="423">
        <v>43862</v>
      </c>
      <c r="C92" s="423">
        <v>43983</v>
      </c>
      <c r="D92" s="423" t="s">
        <v>1333</v>
      </c>
      <c r="E92" s="423" t="s">
        <v>21</v>
      </c>
      <c r="F92" s="423" t="s">
        <v>806</v>
      </c>
      <c r="G92" s="423" t="s">
        <v>22</v>
      </c>
      <c r="H92" s="423" t="s">
        <v>23</v>
      </c>
      <c r="I92" s="462" t="s">
        <v>819</v>
      </c>
      <c r="J92" s="462" t="s">
        <v>861</v>
      </c>
      <c r="K92" s="462" t="s">
        <v>90</v>
      </c>
      <c r="L92" s="462" t="s">
        <v>786</v>
      </c>
      <c r="M92" s="462" t="s">
        <v>788</v>
      </c>
      <c r="N92" s="424"/>
      <c r="O92" s="559"/>
      <c r="P92" s="267">
        <v>15600</v>
      </c>
      <c r="Q92" s="267" t="s">
        <v>196</v>
      </c>
      <c r="R92" s="267">
        <v>135000000</v>
      </c>
      <c r="S92" s="267">
        <v>124132580.952381</v>
      </c>
      <c r="T92" s="267">
        <v>122869821.98999999</v>
      </c>
      <c r="U92" s="560">
        <v>1.0172663394998751E-2</v>
      </c>
      <c r="V92" s="267">
        <v>7957.2167277167309</v>
      </c>
      <c r="W92" s="267">
        <v>0</v>
      </c>
      <c r="X92" s="267">
        <v>7876.270640384615</v>
      </c>
      <c r="Y92" s="267">
        <v>0</v>
      </c>
      <c r="Z92" s="267">
        <v>0</v>
      </c>
      <c r="AA92" s="267">
        <v>0</v>
      </c>
      <c r="AB92" s="267">
        <v>0</v>
      </c>
      <c r="AC92" s="267">
        <v>0</v>
      </c>
      <c r="AD92" s="426">
        <f>VLOOKUP($A92,'02-Metrics'!$A$2:$AD$197,30,FALSE)</f>
        <v>16.350000000000001</v>
      </c>
      <c r="AE92" s="557">
        <f t="shared" si="3"/>
        <v>7592206.7860783478</v>
      </c>
      <c r="AF92" s="557">
        <f t="shared" si="4"/>
        <v>7514973.8220183477</v>
      </c>
      <c r="AG92">
        <f t="shared" si="5"/>
        <v>2020</v>
      </c>
    </row>
    <row r="93" spans="1:33" hidden="1">
      <c r="A93" s="586" t="s">
        <v>1189</v>
      </c>
      <c r="B93" s="423">
        <v>43889</v>
      </c>
      <c r="C93" s="423">
        <v>44012</v>
      </c>
      <c r="D93" s="423" t="s">
        <v>1333</v>
      </c>
      <c r="E93" s="423" t="s">
        <v>21</v>
      </c>
      <c r="F93" s="423" t="s">
        <v>806</v>
      </c>
      <c r="G93" s="423" t="s">
        <v>22</v>
      </c>
      <c r="H93" s="423" t="s">
        <v>23</v>
      </c>
      <c r="I93" s="462" t="s">
        <v>859</v>
      </c>
      <c r="J93" s="462" t="s">
        <v>861</v>
      </c>
      <c r="K93" s="462" t="s">
        <v>90</v>
      </c>
      <c r="L93" s="462" t="s">
        <v>786</v>
      </c>
      <c r="M93" s="462" t="s">
        <v>788</v>
      </c>
      <c r="N93" s="424"/>
      <c r="O93" s="559"/>
      <c r="P93" s="267">
        <v>4200</v>
      </c>
      <c r="Q93" s="267" t="s">
        <v>196</v>
      </c>
      <c r="R93" s="267">
        <v>84354414</v>
      </c>
      <c r="S93" s="267">
        <v>93910355</v>
      </c>
      <c r="T93" s="267">
        <v>85732351.721000001</v>
      </c>
      <c r="U93" s="560">
        <v>8.7083083425677596E-2</v>
      </c>
      <c r="V93" s="267">
        <v>22359.608333333334</v>
      </c>
      <c r="W93" s="267">
        <v>0</v>
      </c>
      <c r="X93" s="267">
        <v>20412.464695476192</v>
      </c>
      <c r="Y93" s="267">
        <v>0</v>
      </c>
      <c r="Z93" s="267">
        <v>0</v>
      </c>
      <c r="AA93" s="267">
        <v>0</v>
      </c>
      <c r="AB93" s="267">
        <v>0</v>
      </c>
      <c r="AC93" s="267">
        <v>0</v>
      </c>
      <c r="AD93" s="426">
        <f>VLOOKUP($A93,'02-Metrics'!$A$2:$AD$197,30,FALSE)</f>
        <v>16.350000000000001</v>
      </c>
      <c r="AE93" s="557">
        <f t="shared" si="3"/>
        <v>5743752.5993883787</v>
      </c>
      <c r="AF93" s="557">
        <f t="shared" si="4"/>
        <v>5243568.9125993876</v>
      </c>
      <c r="AG93">
        <f t="shared" si="5"/>
        <v>2020</v>
      </c>
    </row>
    <row r="94" spans="1:33" hidden="1">
      <c r="A94" s="586" t="s">
        <v>671</v>
      </c>
      <c r="B94" s="423">
        <v>44058</v>
      </c>
      <c r="C94" s="423">
        <v>44423</v>
      </c>
      <c r="D94" s="423" t="s">
        <v>1333</v>
      </c>
      <c r="E94" s="423" t="s">
        <v>21</v>
      </c>
      <c r="F94" s="423" t="s">
        <v>806</v>
      </c>
      <c r="G94" s="423" t="s">
        <v>22</v>
      </c>
      <c r="H94" s="423" t="s">
        <v>23</v>
      </c>
      <c r="I94" s="462" t="s">
        <v>821</v>
      </c>
      <c r="J94" s="462" t="s">
        <v>861</v>
      </c>
      <c r="K94" s="462" t="s">
        <v>781</v>
      </c>
      <c r="L94" s="462" t="s">
        <v>786</v>
      </c>
      <c r="M94" s="462" t="s">
        <v>788</v>
      </c>
      <c r="N94" s="424"/>
      <c r="O94" s="559"/>
      <c r="P94" s="267">
        <v>16900</v>
      </c>
      <c r="Q94" s="267" t="s">
        <v>196</v>
      </c>
      <c r="R94" s="267">
        <v>191000000</v>
      </c>
      <c r="S94" s="267">
        <v>147845325</v>
      </c>
      <c r="T94" s="267">
        <v>133974586</v>
      </c>
      <c r="U94" s="560">
        <v>9.3819260094967494E-2</v>
      </c>
      <c r="V94" s="267">
        <v>8748.2440828402359</v>
      </c>
      <c r="W94" s="267">
        <v>0</v>
      </c>
      <c r="X94" s="267">
        <v>7927.4902958579878</v>
      </c>
      <c r="Y94" s="267">
        <v>0</v>
      </c>
      <c r="Z94" s="267">
        <v>0</v>
      </c>
      <c r="AA94" s="267">
        <v>0</v>
      </c>
      <c r="AB94" s="267">
        <v>0</v>
      </c>
      <c r="AC94" s="267">
        <v>0</v>
      </c>
      <c r="AD94" s="426">
        <f>VLOOKUP($A94,'02-Metrics'!$A$2:$AD$197,30,FALSE)</f>
        <v>15.93</v>
      </c>
      <c r="AE94" s="557">
        <f t="shared" si="3"/>
        <v>9280936.91148776</v>
      </c>
      <c r="AF94" s="557">
        <f t="shared" si="4"/>
        <v>8410206.2774639055</v>
      </c>
      <c r="AG94">
        <f t="shared" si="5"/>
        <v>2020</v>
      </c>
    </row>
    <row r="95" spans="1:33" hidden="1">
      <c r="A95" s="586" t="s">
        <v>1190</v>
      </c>
      <c r="B95" s="423">
        <v>43960</v>
      </c>
      <c r="C95" s="423">
        <v>44235</v>
      </c>
      <c r="D95" s="423" t="s">
        <v>1333</v>
      </c>
      <c r="E95" s="423" t="s">
        <v>21</v>
      </c>
      <c r="F95" s="423" t="s">
        <v>806</v>
      </c>
      <c r="G95" s="423" t="s">
        <v>22</v>
      </c>
      <c r="H95" s="423" t="s">
        <v>23</v>
      </c>
      <c r="I95" s="462" t="s">
        <v>819</v>
      </c>
      <c r="J95" s="462" t="s">
        <v>861</v>
      </c>
      <c r="K95" s="462" t="s">
        <v>90</v>
      </c>
      <c r="L95" s="462" t="s">
        <v>786</v>
      </c>
      <c r="M95" s="462" t="s">
        <v>788</v>
      </c>
      <c r="N95" s="424"/>
      <c r="O95" s="559"/>
      <c r="P95" s="267">
        <v>7070</v>
      </c>
      <c r="Q95" s="267" t="s">
        <v>196</v>
      </c>
      <c r="R95" s="267">
        <v>40774553.920000002</v>
      </c>
      <c r="S95" s="267">
        <v>26145782</v>
      </c>
      <c r="T95" s="267">
        <v>24180000</v>
      </c>
      <c r="U95" s="560">
        <v>7.5185435264472106E-2</v>
      </c>
      <c r="V95" s="267">
        <v>3698.1304101838755</v>
      </c>
      <c r="W95" s="267">
        <v>0</v>
      </c>
      <c r="X95" s="267">
        <v>3420.0848656294202</v>
      </c>
      <c r="Y95" s="267">
        <v>0</v>
      </c>
      <c r="Z95" s="267">
        <v>0</v>
      </c>
      <c r="AA95" s="267">
        <v>0</v>
      </c>
      <c r="AB95" s="267">
        <v>0</v>
      </c>
      <c r="AC95" s="267">
        <v>0</v>
      </c>
      <c r="AD95" s="426">
        <f>VLOOKUP($A95,'02-Metrics'!$A$2:$AD$197,30,FALSE)</f>
        <v>15.56</v>
      </c>
      <c r="AE95" s="557">
        <f t="shared" si="3"/>
        <v>1680320.179948586</v>
      </c>
      <c r="AF95" s="557">
        <f t="shared" si="4"/>
        <v>1553984.5758354755</v>
      </c>
      <c r="AG95">
        <f t="shared" si="5"/>
        <v>2020</v>
      </c>
    </row>
    <row r="96" spans="1:33" ht="28.8" hidden="1">
      <c r="A96" s="586" t="s">
        <v>1192</v>
      </c>
      <c r="B96" s="423">
        <v>43983</v>
      </c>
      <c r="C96" s="423">
        <v>44531</v>
      </c>
      <c r="D96" s="423" t="s">
        <v>1333</v>
      </c>
      <c r="E96" s="423" t="s">
        <v>21</v>
      </c>
      <c r="F96" s="423" t="s">
        <v>808</v>
      </c>
      <c r="G96" s="423" t="s">
        <v>22</v>
      </c>
      <c r="H96" s="423" t="s">
        <v>817</v>
      </c>
      <c r="I96" s="462" t="s">
        <v>858</v>
      </c>
      <c r="J96" s="462" t="s">
        <v>833</v>
      </c>
      <c r="K96" s="462" t="s">
        <v>48</v>
      </c>
      <c r="L96" s="462" t="s">
        <v>786</v>
      </c>
      <c r="M96" s="601" t="s">
        <v>1336</v>
      </c>
      <c r="N96" s="565" t="s">
        <v>1036</v>
      </c>
      <c r="O96" s="559">
        <v>1500</v>
      </c>
      <c r="P96" s="267"/>
      <c r="Q96" s="267" t="s">
        <v>196</v>
      </c>
      <c r="R96" s="267">
        <v>650000000</v>
      </c>
      <c r="S96" s="267">
        <v>650000000</v>
      </c>
      <c r="T96" s="267">
        <v>607750000</v>
      </c>
      <c r="U96" s="560">
        <v>6.5000000000000002E-2</v>
      </c>
      <c r="V96" s="267">
        <v>0</v>
      </c>
      <c r="W96" s="267">
        <v>433333.33333333331</v>
      </c>
      <c r="X96" s="267">
        <v>0</v>
      </c>
      <c r="Y96" s="267">
        <v>405166.66666666669</v>
      </c>
      <c r="Z96" s="267">
        <v>0</v>
      </c>
      <c r="AA96" s="267">
        <v>0</v>
      </c>
      <c r="AB96" s="267">
        <v>0</v>
      </c>
      <c r="AC96" s="267">
        <v>0</v>
      </c>
      <c r="AD96" s="426">
        <f>VLOOKUP($A96,'02-Metrics'!$A$2:$AD$197,30,FALSE)</f>
        <v>17</v>
      </c>
      <c r="AE96" s="557">
        <f t="shared" si="3"/>
        <v>38235294.117647059</v>
      </c>
      <c r="AF96" s="557">
        <f t="shared" si="4"/>
        <v>35750000</v>
      </c>
      <c r="AG96">
        <f t="shared" si="5"/>
        <v>2020</v>
      </c>
    </row>
    <row r="97" spans="1:33" hidden="1">
      <c r="A97" s="586" t="s">
        <v>1193</v>
      </c>
      <c r="B97" s="423">
        <v>44119</v>
      </c>
      <c r="C97" s="423">
        <v>44849</v>
      </c>
      <c r="D97" s="423" t="s">
        <v>1333</v>
      </c>
      <c r="E97" s="423" t="s">
        <v>21</v>
      </c>
      <c r="F97" s="423" t="s">
        <v>809</v>
      </c>
      <c r="G97" s="423" t="s">
        <v>22</v>
      </c>
      <c r="H97" s="423" t="s">
        <v>773</v>
      </c>
      <c r="I97" s="462" t="s">
        <v>855</v>
      </c>
      <c r="J97" s="462" t="s">
        <v>793</v>
      </c>
      <c r="K97" s="462" t="s">
        <v>796</v>
      </c>
      <c r="L97" s="462" t="s">
        <v>787</v>
      </c>
      <c r="M97" s="601" t="s">
        <v>1336</v>
      </c>
      <c r="N97" s="565" t="s">
        <v>1035</v>
      </c>
      <c r="O97" s="559">
        <v>35</v>
      </c>
      <c r="P97" s="267"/>
      <c r="Q97" s="267" t="s">
        <v>196</v>
      </c>
      <c r="R97" s="267">
        <v>1350000000</v>
      </c>
      <c r="S97" s="267">
        <v>967000000</v>
      </c>
      <c r="T97" s="267">
        <v>879970000</v>
      </c>
      <c r="U97" s="560">
        <v>0.09</v>
      </c>
      <c r="V97" s="267">
        <v>0</v>
      </c>
      <c r="W97" s="267">
        <v>27628571.428571429</v>
      </c>
      <c r="X97" s="267">
        <v>0</v>
      </c>
      <c r="Y97" s="267">
        <v>25142000</v>
      </c>
      <c r="Z97" s="267">
        <v>0</v>
      </c>
      <c r="AA97" s="267">
        <v>0</v>
      </c>
      <c r="AB97" s="267">
        <v>0</v>
      </c>
      <c r="AC97" s="267">
        <v>0</v>
      </c>
      <c r="AD97" s="426">
        <f>VLOOKUP($A97,'02-Metrics'!$A$2:$AD$197,30,FALSE)</f>
        <v>15.71</v>
      </c>
      <c r="AE97" s="557">
        <f t="shared" si="3"/>
        <v>61553150.859325267</v>
      </c>
      <c r="AF97" s="557">
        <f t="shared" si="4"/>
        <v>56013367.281985991</v>
      </c>
      <c r="AG97">
        <f t="shared" si="5"/>
        <v>2020</v>
      </c>
    </row>
    <row r="98" spans="1:33" hidden="1">
      <c r="A98" s="586" t="s">
        <v>677</v>
      </c>
      <c r="B98" s="423">
        <v>43983</v>
      </c>
      <c r="C98" s="423">
        <v>44075</v>
      </c>
      <c r="D98" s="423" t="s">
        <v>1333</v>
      </c>
      <c r="E98" s="423" t="s">
        <v>21</v>
      </c>
      <c r="F98" s="423" t="s">
        <v>806</v>
      </c>
      <c r="G98" s="423" t="s">
        <v>22</v>
      </c>
      <c r="H98" s="423" t="s">
        <v>23</v>
      </c>
      <c r="I98" s="462" t="s">
        <v>859</v>
      </c>
      <c r="J98" s="462" t="s">
        <v>861</v>
      </c>
      <c r="K98" s="462" t="s">
        <v>90</v>
      </c>
      <c r="L98" s="462" t="s">
        <v>786</v>
      </c>
      <c r="M98" s="462" t="s">
        <v>788</v>
      </c>
      <c r="N98" s="424"/>
      <c r="O98" s="559"/>
      <c r="P98" s="267">
        <v>13440</v>
      </c>
      <c r="Q98" s="267" t="s">
        <v>196</v>
      </c>
      <c r="R98" s="267">
        <v>124285762</v>
      </c>
      <c r="S98" s="267">
        <v>93800000</v>
      </c>
      <c r="T98" s="267">
        <v>88756688.975999981</v>
      </c>
      <c r="U98" s="560">
        <v>5.3766642046908515E-2</v>
      </c>
      <c r="V98" s="267">
        <v>6979.166666666667</v>
      </c>
      <c r="W98" s="267">
        <v>0</v>
      </c>
      <c r="X98" s="267">
        <v>6603.9203107142839</v>
      </c>
      <c r="Y98" s="267">
        <v>0</v>
      </c>
      <c r="Z98" s="267">
        <v>0</v>
      </c>
      <c r="AA98" s="267">
        <v>0</v>
      </c>
      <c r="AB98" s="267">
        <v>0</v>
      </c>
      <c r="AC98" s="267">
        <v>0</v>
      </c>
      <c r="AD98" s="426">
        <f>VLOOKUP($A98,'02-Metrics'!$A$2:$AD$197,30,FALSE)</f>
        <v>17</v>
      </c>
      <c r="AE98" s="557">
        <f t="shared" si="3"/>
        <v>5517647.0588235296</v>
      </c>
      <c r="AF98" s="557">
        <f t="shared" si="4"/>
        <v>5220981.704470587</v>
      </c>
      <c r="AG98">
        <f t="shared" si="5"/>
        <v>2020</v>
      </c>
    </row>
    <row r="99" spans="1:33" hidden="1">
      <c r="A99" s="586" t="s">
        <v>1194</v>
      </c>
      <c r="B99" s="423">
        <v>40179</v>
      </c>
      <c r="C99" s="423">
        <v>40179</v>
      </c>
      <c r="D99" s="423" t="s">
        <v>1333</v>
      </c>
      <c r="E99" s="423" t="s">
        <v>21</v>
      </c>
      <c r="F99" s="423" t="s">
        <v>41</v>
      </c>
      <c r="G99" s="423" t="s">
        <v>22</v>
      </c>
      <c r="H99" s="423" t="s">
        <v>23</v>
      </c>
      <c r="I99" s="462" t="s">
        <v>854</v>
      </c>
      <c r="J99" s="462" t="s">
        <v>792</v>
      </c>
      <c r="K99" s="462" t="s">
        <v>90</v>
      </c>
      <c r="L99" s="462" t="s">
        <v>786</v>
      </c>
      <c r="M99" s="462" t="s">
        <v>788</v>
      </c>
      <c r="N99" s="424"/>
      <c r="O99" s="559"/>
      <c r="P99" s="267"/>
      <c r="Q99" s="267" t="s">
        <v>196</v>
      </c>
      <c r="R99" s="267">
        <v>1000000</v>
      </c>
      <c r="S99" s="267">
        <v>1000000</v>
      </c>
      <c r="T99" s="267">
        <v>1648128.4931000001</v>
      </c>
      <c r="U99" s="560">
        <v>-0.64812849310000009</v>
      </c>
      <c r="V99" s="267">
        <v>0</v>
      </c>
      <c r="W99" s="267">
        <v>0</v>
      </c>
      <c r="X99" s="267">
        <v>0</v>
      </c>
      <c r="Y99" s="267">
        <v>0</v>
      </c>
      <c r="Z99" s="267">
        <v>0</v>
      </c>
      <c r="AA99" s="267">
        <v>0</v>
      </c>
      <c r="AB99" s="267">
        <v>0</v>
      </c>
      <c r="AC99" s="267">
        <v>0</v>
      </c>
      <c r="AD99" s="426">
        <f>VLOOKUP($A99,'02-Metrics'!$A$2:$AD$197,30,FALSE)</f>
        <v>5.36</v>
      </c>
      <c r="AE99" s="557">
        <f t="shared" si="3"/>
        <v>186567.16417910447</v>
      </c>
      <c r="AF99" s="557">
        <f t="shared" si="4"/>
        <v>307486.65916044777</v>
      </c>
      <c r="AG99">
        <f t="shared" si="5"/>
        <v>2010</v>
      </c>
    </row>
    <row r="100" spans="1:33" ht="28.8" hidden="1">
      <c r="A100" s="586" t="s">
        <v>1195</v>
      </c>
      <c r="B100" s="423">
        <v>44102</v>
      </c>
      <c r="C100" s="423">
        <v>45105</v>
      </c>
      <c r="D100" s="423" t="s">
        <v>1332</v>
      </c>
      <c r="E100" s="423" t="s">
        <v>55</v>
      </c>
      <c r="F100" s="423" t="s">
        <v>55</v>
      </c>
      <c r="G100" s="423" t="s">
        <v>45</v>
      </c>
      <c r="H100" s="423" t="s">
        <v>765</v>
      </c>
      <c r="I100" s="462" t="s">
        <v>829</v>
      </c>
      <c r="J100" s="462" t="s">
        <v>92</v>
      </c>
      <c r="K100" s="462" t="s">
        <v>52</v>
      </c>
      <c r="L100" s="462" t="s">
        <v>786</v>
      </c>
      <c r="M100" s="601" t="s">
        <v>1335</v>
      </c>
      <c r="N100" s="565" t="s">
        <v>1034</v>
      </c>
      <c r="O100" s="559">
        <v>320</v>
      </c>
      <c r="P100" s="267">
        <v>75500</v>
      </c>
      <c r="Q100" s="267" t="s">
        <v>196</v>
      </c>
      <c r="R100" s="267">
        <v>870293108.0057143</v>
      </c>
      <c r="S100" s="267">
        <v>870293108</v>
      </c>
      <c r="T100" s="267">
        <v>808937442.95650005</v>
      </c>
      <c r="U100" s="560">
        <v>7.0500001068030921E-2</v>
      </c>
      <c r="V100" s="267">
        <v>11527.061033112583</v>
      </c>
      <c r="W100" s="267">
        <v>2719665.9624999999</v>
      </c>
      <c r="X100" s="267">
        <v>10714.403217966888</v>
      </c>
      <c r="Y100" s="267">
        <v>2527929.5092390627</v>
      </c>
      <c r="Z100" s="267">
        <v>732.34186995632672</v>
      </c>
      <c r="AA100" s="267">
        <v>172786.90994282084</v>
      </c>
      <c r="AB100" s="267">
        <v>680.71176734224196</v>
      </c>
      <c r="AC100" s="267">
        <v>160605.43260731021</v>
      </c>
      <c r="AD100" s="426">
        <f>VLOOKUP($A100,'02-Metrics'!$A$2:$AD$197,30,FALSE)</f>
        <v>15.74</v>
      </c>
      <c r="AE100" s="557">
        <f t="shared" si="3"/>
        <v>55291811.181702666</v>
      </c>
      <c r="AF100" s="557">
        <f t="shared" si="4"/>
        <v>51393738.434339263</v>
      </c>
      <c r="AG100">
        <f t="shared" si="5"/>
        <v>2020</v>
      </c>
    </row>
    <row r="101" spans="1:33" ht="28.8" hidden="1">
      <c r="A101" s="586" t="s">
        <v>683</v>
      </c>
      <c r="B101" s="423">
        <v>44211</v>
      </c>
      <c r="C101" s="423">
        <v>45306</v>
      </c>
      <c r="D101" s="423" t="s">
        <v>1332</v>
      </c>
      <c r="E101" s="423" t="s">
        <v>55</v>
      </c>
      <c r="F101" s="423" t="s">
        <v>55</v>
      </c>
      <c r="G101" s="423" t="s">
        <v>45</v>
      </c>
      <c r="H101" s="423" t="s">
        <v>818</v>
      </c>
      <c r="I101" s="462" t="s">
        <v>860</v>
      </c>
      <c r="J101" s="462" t="s">
        <v>93</v>
      </c>
      <c r="K101" s="462" t="s">
        <v>29</v>
      </c>
      <c r="L101" s="462" t="s">
        <v>787</v>
      </c>
      <c r="M101" s="601" t="s">
        <v>1335</v>
      </c>
      <c r="N101" s="424"/>
      <c r="O101" s="559"/>
      <c r="P101" s="267">
        <v>140150</v>
      </c>
      <c r="Q101" s="267" t="s">
        <v>196</v>
      </c>
      <c r="R101" s="267">
        <v>1462000000</v>
      </c>
      <c r="S101" s="267">
        <v>1462000000</v>
      </c>
      <c r="T101" s="267">
        <v>1352350000</v>
      </c>
      <c r="U101" s="560">
        <v>7.4999999999999997E-2</v>
      </c>
      <c r="V101" s="267">
        <v>10431.680342490188</v>
      </c>
      <c r="W101" s="267">
        <v>0</v>
      </c>
      <c r="X101" s="267">
        <v>9649.3043168034255</v>
      </c>
      <c r="Y101" s="267">
        <v>0</v>
      </c>
      <c r="Z101" s="267">
        <v>0</v>
      </c>
      <c r="AA101" s="267">
        <v>0</v>
      </c>
      <c r="AB101" s="267">
        <v>0</v>
      </c>
      <c r="AC101" s="267">
        <v>0</v>
      </c>
      <c r="AD101" s="426">
        <f>VLOOKUP($A101,'02-Metrics'!$A$2:$AD$197,30,FALSE)</f>
        <v>15.84</v>
      </c>
      <c r="AE101" s="557">
        <f t="shared" si="3"/>
        <v>92297979.797979802</v>
      </c>
      <c r="AF101" s="557">
        <f t="shared" si="4"/>
        <v>85375631.313131317</v>
      </c>
      <c r="AG101">
        <f t="shared" si="5"/>
        <v>2021</v>
      </c>
    </row>
    <row r="102" spans="1:33" ht="28.8" hidden="1">
      <c r="A102" s="586" t="s">
        <v>1257</v>
      </c>
      <c r="B102" s="423">
        <v>44197</v>
      </c>
      <c r="C102" s="423">
        <v>44561</v>
      </c>
      <c r="D102" s="423" t="s">
        <v>1332</v>
      </c>
      <c r="E102" s="423" t="s">
        <v>27</v>
      </c>
      <c r="F102" s="423" t="s">
        <v>804</v>
      </c>
      <c r="G102" s="423" t="s">
        <v>22</v>
      </c>
      <c r="H102" s="423" t="s">
        <v>817</v>
      </c>
      <c r="I102" s="462" t="s">
        <v>856</v>
      </c>
      <c r="J102" s="462" t="s">
        <v>833</v>
      </c>
      <c r="K102" s="462" t="s">
        <v>782</v>
      </c>
      <c r="L102" s="462" t="s">
        <v>786</v>
      </c>
      <c r="M102" s="601" t="s">
        <v>1336</v>
      </c>
      <c r="N102" s="424"/>
      <c r="O102" s="425"/>
      <c r="P102" s="561">
        <v>40000</v>
      </c>
      <c r="Q102" s="267" t="s">
        <v>196</v>
      </c>
      <c r="R102" s="267">
        <v>219047619.04761904</v>
      </c>
      <c r="S102" s="267">
        <v>219047619.04761904</v>
      </c>
      <c r="T102" s="267">
        <v>203714285.71428573</v>
      </c>
      <c r="U102" s="560">
        <v>6.999999999999991E-2</v>
      </c>
      <c r="V102" s="267">
        <v>5476.1904761904761</v>
      </c>
      <c r="W102" s="267">
        <v>0</v>
      </c>
      <c r="X102" s="267">
        <v>5092.8571428571431</v>
      </c>
      <c r="Y102" s="267">
        <v>0</v>
      </c>
      <c r="Z102" s="267">
        <v>0</v>
      </c>
      <c r="AA102" s="267">
        <v>0</v>
      </c>
      <c r="AB102" s="267">
        <v>0</v>
      </c>
      <c r="AC102" s="267">
        <v>0</v>
      </c>
      <c r="AD102" s="426">
        <f>VLOOKUP($A102,'02-Metrics'!$A$2:$AD$197,30,FALSE)</f>
        <v>15.84</v>
      </c>
      <c r="AE102" s="557">
        <f t="shared" si="3"/>
        <v>13828763.82876383</v>
      </c>
      <c r="AF102" s="557">
        <f t="shared" si="4"/>
        <v>12860750.360750362</v>
      </c>
      <c r="AG102">
        <f t="shared" si="5"/>
        <v>2021</v>
      </c>
    </row>
    <row r="103" spans="1:33" ht="28.8" hidden="1">
      <c r="A103" s="586" t="s">
        <v>1018</v>
      </c>
      <c r="B103" s="423">
        <v>44197</v>
      </c>
      <c r="C103" s="423">
        <v>44562</v>
      </c>
      <c r="D103" s="423" t="s">
        <v>1333</v>
      </c>
      <c r="E103" s="423" t="s">
        <v>21</v>
      </c>
      <c r="F103" s="423" t="s">
        <v>808</v>
      </c>
      <c r="G103" s="423" t="s">
        <v>22</v>
      </c>
      <c r="H103" s="423" t="s">
        <v>817</v>
      </c>
      <c r="I103" s="462" t="s">
        <v>858</v>
      </c>
      <c r="J103" s="462" t="s">
        <v>833</v>
      </c>
      <c r="K103" s="462" t="s">
        <v>48</v>
      </c>
      <c r="L103" s="462" t="s">
        <v>786</v>
      </c>
      <c r="M103" s="601" t="s">
        <v>1336</v>
      </c>
      <c r="N103" s="424" t="s">
        <v>1036</v>
      </c>
      <c r="O103" s="559">
        <v>1600</v>
      </c>
      <c r="P103" s="267"/>
      <c r="Q103" s="267" t="s">
        <v>196</v>
      </c>
      <c r="R103" s="267">
        <v>390000000</v>
      </c>
      <c r="S103" s="267">
        <v>390000000</v>
      </c>
      <c r="T103" s="267">
        <v>364650000</v>
      </c>
      <c r="U103" s="560">
        <v>6.5000000000000002E-2</v>
      </c>
      <c r="V103" s="267">
        <v>0</v>
      </c>
      <c r="W103" s="267">
        <v>243750</v>
      </c>
      <c r="X103" s="267">
        <v>0</v>
      </c>
      <c r="Y103" s="267">
        <v>227906.25</v>
      </c>
      <c r="Z103" s="267">
        <v>0</v>
      </c>
      <c r="AA103" s="267">
        <v>0</v>
      </c>
      <c r="AB103" s="267">
        <v>0</v>
      </c>
      <c r="AC103" s="267">
        <v>0</v>
      </c>
      <c r="AD103" s="426">
        <f>VLOOKUP($A103,'02-Metrics'!$A$2:$AD$197,30,FALSE)</f>
        <v>15.84</v>
      </c>
      <c r="AE103" s="557">
        <f t="shared" si="3"/>
        <v>24621212.121212121</v>
      </c>
      <c r="AF103" s="557">
        <f t="shared" si="4"/>
        <v>23020833.333333332</v>
      </c>
      <c r="AG103">
        <f t="shared" si="5"/>
        <v>2021</v>
      </c>
    </row>
    <row r="104" spans="1:33" ht="28.8" hidden="1">
      <c r="A104" s="586" t="s">
        <v>1258</v>
      </c>
      <c r="B104" s="423">
        <v>44173</v>
      </c>
      <c r="C104" s="423">
        <v>44720</v>
      </c>
      <c r="D104" s="423" t="s">
        <v>1332</v>
      </c>
      <c r="E104" s="423" t="s">
        <v>27</v>
      </c>
      <c r="F104" s="423" t="s">
        <v>59</v>
      </c>
      <c r="G104" s="423" t="s">
        <v>45</v>
      </c>
      <c r="H104" s="423" t="s">
        <v>778</v>
      </c>
      <c r="I104" s="462" t="s">
        <v>824</v>
      </c>
      <c r="J104" s="462" t="s">
        <v>92</v>
      </c>
      <c r="K104" s="462" t="s">
        <v>29</v>
      </c>
      <c r="L104" s="462" t="s">
        <v>786</v>
      </c>
      <c r="M104" s="601" t="s">
        <v>1338</v>
      </c>
      <c r="N104" s="424"/>
      <c r="O104" s="425"/>
      <c r="P104" s="561">
        <v>23500</v>
      </c>
      <c r="Q104" s="267" t="s">
        <v>196</v>
      </c>
      <c r="R104" s="267">
        <v>327718153.33333331</v>
      </c>
      <c r="S104" s="267">
        <v>327718153.33333331</v>
      </c>
      <c r="T104" s="267">
        <v>302367726</v>
      </c>
      <c r="U104" s="560">
        <v>7.7354357930695797E-2</v>
      </c>
      <c r="V104" s="267">
        <v>13945.453333333333</v>
      </c>
      <c r="W104" s="267">
        <v>0</v>
      </c>
      <c r="X104" s="267">
        <v>12866.711744680852</v>
      </c>
      <c r="Y104" s="267">
        <v>0</v>
      </c>
      <c r="Z104" s="267">
        <v>0</v>
      </c>
      <c r="AA104" s="267">
        <v>0</v>
      </c>
      <c r="AB104" s="267">
        <v>0</v>
      </c>
      <c r="AC104" s="267">
        <v>0</v>
      </c>
      <c r="AD104" s="426">
        <f>VLOOKUP($A104,'02-Metrics'!$A$2:$AD$197,30,FALSE)</f>
        <v>15.67</v>
      </c>
      <c r="AE104" s="557">
        <f t="shared" si="3"/>
        <v>20913730.270155285</v>
      </c>
      <c r="AF104" s="557">
        <f t="shared" si="4"/>
        <v>19295962.093171667</v>
      </c>
      <c r="AG104">
        <f t="shared" si="5"/>
        <v>2020</v>
      </c>
    </row>
    <row r="105" spans="1:33" hidden="1">
      <c r="A105" s="586" t="s">
        <v>1200</v>
      </c>
      <c r="B105" s="423">
        <v>44193</v>
      </c>
      <c r="C105" s="423">
        <v>44407</v>
      </c>
      <c r="D105" s="423" t="s">
        <v>1333</v>
      </c>
      <c r="E105" s="423" t="s">
        <v>21</v>
      </c>
      <c r="F105" s="423" t="s">
        <v>806</v>
      </c>
      <c r="G105" s="423" t="s">
        <v>22</v>
      </c>
      <c r="H105" s="423" t="s">
        <v>53</v>
      </c>
      <c r="I105" s="462" t="s">
        <v>845</v>
      </c>
      <c r="J105" s="462" t="s">
        <v>92</v>
      </c>
      <c r="K105" s="462" t="s">
        <v>91</v>
      </c>
      <c r="L105" s="462" t="s">
        <v>786</v>
      </c>
      <c r="M105" s="601" t="s">
        <v>1335</v>
      </c>
      <c r="N105" s="424"/>
      <c r="O105" s="559"/>
      <c r="P105" s="267"/>
      <c r="Q105" s="267" t="s">
        <v>196</v>
      </c>
      <c r="R105" s="267">
        <v>40449240</v>
      </c>
      <c r="S105" s="267">
        <v>40449240</v>
      </c>
      <c r="T105" s="267">
        <v>35085670.776000001</v>
      </c>
      <c r="U105" s="560">
        <v>0.1326</v>
      </c>
      <c r="V105" s="267">
        <v>0</v>
      </c>
      <c r="W105" s="267">
        <v>0</v>
      </c>
      <c r="X105" s="267">
        <v>0</v>
      </c>
      <c r="Y105" s="267">
        <v>0</v>
      </c>
      <c r="Z105" s="267">
        <v>0</v>
      </c>
      <c r="AA105" s="267">
        <v>0</v>
      </c>
      <c r="AB105" s="267">
        <v>0</v>
      </c>
      <c r="AC105" s="267">
        <v>0</v>
      </c>
      <c r="AD105" s="426">
        <f>VLOOKUP($A105,'02-Metrics'!$A$2:$AD$197,30,FALSE)</f>
        <v>15.67</v>
      </c>
      <c r="AE105" s="557">
        <f t="shared" si="3"/>
        <v>2581317.1665603062</v>
      </c>
      <c r="AF105" s="557">
        <f t="shared" si="4"/>
        <v>2239034.5102744098</v>
      </c>
      <c r="AG105">
        <f t="shared" si="5"/>
        <v>2020</v>
      </c>
    </row>
    <row r="106" spans="1:33" hidden="1">
      <c r="A106" s="586" t="s">
        <v>1025</v>
      </c>
      <c r="B106" s="423">
        <v>44348</v>
      </c>
      <c r="C106" s="423">
        <v>44713</v>
      </c>
      <c r="D106" s="423" t="s">
        <v>1333</v>
      </c>
      <c r="E106" s="423" t="s">
        <v>21</v>
      </c>
      <c r="F106" s="423" t="s">
        <v>806</v>
      </c>
      <c r="G106" s="423" t="s">
        <v>22</v>
      </c>
      <c r="H106" s="423" t="s">
        <v>1342</v>
      </c>
      <c r="I106" s="462" t="s">
        <v>857</v>
      </c>
      <c r="J106" s="462" t="s">
        <v>861</v>
      </c>
      <c r="K106" s="462" t="s">
        <v>781</v>
      </c>
      <c r="L106" s="462" t="s">
        <v>786</v>
      </c>
      <c r="M106" s="601" t="s">
        <v>1336</v>
      </c>
      <c r="N106" s="424"/>
      <c r="O106" s="559"/>
      <c r="P106" s="267">
        <v>9940</v>
      </c>
      <c r="Q106" s="267" t="s">
        <v>196</v>
      </c>
      <c r="R106" s="267">
        <v>165000000</v>
      </c>
      <c r="S106" s="267">
        <v>142857142.85714301</v>
      </c>
      <c r="T106" s="267">
        <v>130845321</v>
      </c>
      <c r="U106" s="560">
        <v>8.4082753000001009E-2</v>
      </c>
      <c r="V106" s="267">
        <v>14371.945961483201</v>
      </c>
      <c r="W106" s="267">
        <v>0</v>
      </c>
      <c r="X106" s="267">
        <v>13163.513179074447</v>
      </c>
      <c r="Y106" s="267">
        <v>0</v>
      </c>
      <c r="Z106" s="267">
        <v>0</v>
      </c>
      <c r="AA106" s="267">
        <v>0</v>
      </c>
      <c r="AB106" s="267">
        <v>0</v>
      </c>
      <c r="AC106" s="267">
        <v>0</v>
      </c>
      <c r="AD106" s="426">
        <f>VLOOKUP($A106,'02-Metrics'!$A$2:$AD$197,30,FALSE)</f>
        <v>0</v>
      </c>
      <c r="AE106" s="557"/>
      <c r="AF106" s="557" t="e">
        <f t="shared" si="4"/>
        <v>#DIV/0!</v>
      </c>
      <c r="AG106">
        <f t="shared" si="5"/>
        <v>2021</v>
      </c>
    </row>
    <row r="107" spans="1:33" ht="28.8" hidden="1">
      <c r="A107" s="586" t="s">
        <v>687</v>
      </c>
      <c r="B107" s="423">
        <v>44348</v>
      </c>
      <c r="C107" s="423">
        <v>44713</v>
      </c>
      <c r="D107" s="423" t="s">
        <v>30</v>
      </c>
      <c r="E107" s="423" t="s">
        <v>30</v>
      </c>
      <c r="F107" s="423" t="s">
        <v>34</v>
      </c>
      <c r="G107" s="423" t="s">
        <v>45</v>
      </c>
      <c r="H107" s="423" t="s">
        <v>1341</v>
      </c>
      <c r="I107" s="462" t="s">
        <v>839</v>
      </c>
      <c r="J107" s="462" t="s">
        <v>794</v>
      </c>
      <c r="K107" s="462" t="s">
        <v>84</v>
      </c>
      <c r="L107" s="462" t="s">
        <v>786</v>
      </c>
      <c r="M107" s="601" t="s">
        <v>1335</v>
      </c>
      <c r="N107" s="424"/>
      <c r="O107" s="559"/>
      <c r="P107" s="267"/>
      <c r="Q107" s="267" t="s">
        <v>196</v>
      </c>
      <c r="R107" s="267">
        <v>375000000</v>
      </c>
      <c r="S107" s="267">
        <v>375000000</v>
      </c>
      <c r="T107" s="267">
        <v>341250000</v>
      </c>
      <c r="U107" s="560">
        <v>0.09</v>
      </c>
      <c r="V107" s="267">
        <v>0</v>
      </c>
      <c r="W107" s="267">
        <v>0</v>
      </c>
      <c r="X107" s="267">
        <v>0</v>
      </c>
      <c r="Y107" s="267">
        <v>0</v>
      </c>
      <c r="Z107" s="267">
        <v>0</v>
      </c>
      <c r="AA107" s="267">
        <v>0</v>
      </c>
      <c r="AB107" s="267">
        <v>0</v>
      </c>
      <c r="AC107" s="267">
        <v>0</v>
      </c>
      <c r="AD107" s="426">
        <f>VLOOKUP($A107,'02-Metrics'!$A$2:$AD$197,30,FALSE)</f>
        <v>0</v>
      </c>
      <c r="AE107" s="557"/>
      <c r="AF107" s="557" t="e">
        <f t="shared" si="4"/>
        <v>#DIV/0!</v>
      </c>
      <c r="AG107">
        <f t="shared" si="5"/>
        <v>2021</v>
      </c>
    </row>
    <row r="108" spans="1:33" ht="28.8" hidden="1">
      <c r="A108" s="586" t="s">
        <v>1027</v>
      </c>
      <c r="B108" s="423">
        <v>44348</v>
      </c>
      <c r="C108" s="423">
        <v>44713</v>
      </c>
      <c r="D108" s="423" t="s">
        <v>1333</v>
      </c>
      <c r="E108" s="423" t="s">
        <v>21</v>
      </c>
      <c r="F108" s="423" t="s">
        <v>39</v>
      </c>
      <c r="G108" s="423" t="s">
        <v>22</v>
      </c>
      <c r="H108" s="423" t="s">
        <v>816</v>
      </c>
      <c r="I108" s="462" t="s">
        <v>850</v>
      </c>
      <c r="J108" s="462" t="s">
        <v>794</v>
      </c>
      <c r="K108" s="462" t="s">
        <v>784</v>
      </c>
      <c r="L108" s="462" t="s">
        <v>787</v>
      </c>
      <c r="M108" s="601" t="s">
        <v>1336</v>
      </c>
      <c r="N108" s="565" t="s">
        <v>1037</v>
      </c>
      <c r="O108" s="559">
        <v>12</v>
      </c>
      <c r="P108" s="267"/>
      <c r="Q108" s="267" t="s">
        <v>196</v>
      </c>
      <c r="R108" s="267">
        <v>1100000000</v>
      </c>
      <c r="S108" s="267">
        <v>1100000000</v>
      </c>
      <c r="T108" s="267">
        <v>1023000000</v>
      </c>
      <c r="U108" s="560">
        <v>7.0000000000000007E-2</v>
      </c>
      <c r="V108" s="267">
        <v>0</v>
      </c>
      <c r="W108" s="267">
        <v>91666666.666666672</v>
      </c>
      <c r="X108" s="267">
        <v>0</v>
      </c>
      <c r="Y108" s="267">
        <v>85250000</v>
      </c>
      <c r="Z108" s="267">
        <v>0</v>
      </c>
      <c r="AA108" s="267">
        <v>0</v>
      </c>
      <c r="AB108" s="267">
        <v>0</v>
      </c>
      <c r="AC108" s="267">
        <v>0</v>
      </c>
      <c r="AD108" s="426">
        <f>VLOOKUP($A108,'02-Metrics'!$A$2:$AD$197,30,FALSE)</f>
        <v>0</v>
      </c>
      <c r="AE108" s="557"/>
      <c r="AF108" s="557" t="e">
        <f t="shared" si="4"/>
        <v>#DIV/0!</v>
      </c>
      <c r="AG108">
        <f t="shared" si="5"/>
        <v>2021</v>
      </c>
    </row>
    <row r="109" spans="1:33" ht="28.8" hidden="1">
      <c r="A109" s="586" t="s">
        <v>1031</v>
      </c>
      <c r="B109" s="423">
        <v>44261</v>
      </c>
      <c r="C109" s="423">
        <v>44686</v>
      </c>
      <c r="D109" s="423" t="s">
        <v>30</v>
      </c>
      <c r="E109" s="423" t="s">
        <v>30</v>
      </c>
      <c r="F109" s="423" t="s">
        <v>34</v>
      </c>
      <c r="G109" s="423" t="s">
        <v>45</v>
      </c>
      <c r="H109" s="423" t="s">
        <v>815</v>
      </c>
      <c r="I109" s="462" t="s">
        <v>825</v>
      </c>
      <c r="J109" s="462" t="s">
        <v>794</v>
      </c>
      <c r="K109" s="462" t="s">
        <v>783</v>
      </c>
      <c r="L109" s="462" t="s">
        <v>787</v>
      </c>
      <c r="M109" s="601" t="s">
        <v>1335</v>
      </c>
      <c r="N109" s="424"/>
      <c r="O109" s="559"/>
      <c r="P109" s="267">
        <v>23710</v>
      </c>
      <c r="Q109" s="267" t="s">
        <v>196</v>
      </c>
      <c r="R109" s="267">
        <v>175000000</v>
      </c>
      <c r="S109" s="267">
        <v>175000000</v>
      </c>
      <c r="T109" s="267">
        <v>162750000</v>
      </c>
      <c r="U109" s="560">
        <v>7.0000000000000007E-2</v>
      </c>
      <c r="V109" s="267">
        <v>7380.8519611978072</v>
      </c>
      <c r="W109" s="267">
        <v>0</v>
      </c>
      <c r="X109" s="267">
        <v>6864.1923239139605</v>
      </c>
      <c r="Y109" s="267">
        <v>0</v>
      </c>
      <c r="Z109" s="267">
        <v>0</v>
      </c>
      <c r="AA109" s="267">
        <v>0</v>
      </c>
      <c r="AB109" s="267">
        <v>0</v>
      </c>
      <c r="AC109" s="267">
        <v>0</v>
      </c>
      <c r="AD109" s="426">
        <f>VLOOKUP($A109,'02-Metrics'!$A$2:$AD$197,30,FALSE)</f>
        <v>15.73</v>
      </c>
      <c r="AE109" s="557">
        <f t="shared" si="3"/>
        <v>11125238.39796567</v>
      </c>
      <c r="AF109" s="557">
        <f t="shared" si="4"/>
        <v>10346471.710108073</v>
      </c>
      <c r="AG109">
        <f t="shared" si="5"/>
        <v>2021</v>
      </c>
    </row>
    <row r="110" spans="1:33" hidden="1">
      <c r="A110" s="586" t="s">
        <v>1201</v>
      </c>
      <c r="B110" s="423">
        <v>40179</v>
      </c>
      <c r="C110" s="423">
        <v>40179</v>
      </c>
      <c r="D110" s="423" t="s">
        <v>1333</v>
      </c>
      <c r="E110" s="423" t="s">
        <v>21</v>
      </c>
      <c r="F110" s="423" t="s">
        <v>41</v>
      </c>
      <c r="G110" s="423" t="s">
        <v>22</v>
      </c>
      <c r="H110" s="423" t="s">
        <v>23</v>
      </c>
      <c r="I110" s="462" t="s">
        <v>854</v>
      </c>
      <c r="J110" s="462" t="s">
        <v>792</v>
      </c>
      <c r="K110" s="462" t="s">
        <v>90</v>
      </c>
      <c r="L110" s="462" t="s">
        <v>786</v>
      </c>
      <c r="M110" s="462" t="s">
        <v>788</v>
      </c>
      <c r="N110" s="424"/>
      <c r="O110" s="559"/>
      <c r="P110" s="267"/>
      <c r="Q110" s="267" t="s">
        <v>196</v>
      </c>
      <c r="R110" s="267"/>
      <c r="S110" s="267"/>
      <c r="T110" s="267"/>
      <c r="U110" s="560">
        <v>0</v>
      </c>
      <c r="V110" s="267">
        <v>0</v>
      </c>
      <c r="W110" s="267">
        <v>0</v>
      </c>
      <c r="X110" s="267">
        <v>0</v>
      </c>
      <c r="Y110" s="267">
        <v>0</v>
      </c>
      <c r="Z110" s="267">
        <v>0</v>
      </c>
      <c r="AA110" s="267">
        <v>0</v>
      </c>
      <c r="AB110" s="267">
        <v>0</v>
      </c>
      <c r="AC110" s="267">
        <v>0</v>
      </c>
      <c r="AD110" s="426">
        <f>VLOOKUP($A110,'02-Metrics'!$A$2:$AD$197,30,FALSE)</f>
        <v>5.36</v>
      </c>
      <c r="AE110" s="557">
        <f t="shared" si="3"/>
        <v>0</v>
      </c>
      <c r="AF110" s="557">
        <f t="shared" si="4"/>
        <v>0</v>
      </c>
      <c r="AG110">
        <f t="shared" si="5"/>
        <v>2010</v>
      </c>
    </row>
    <row r="111" spans="1:33" hidden="1">
      <c r="A111" s="586" t="s">
        <v>1202</v>
      </c>
      <c r="B111" s="423">
        <v>44285</v>
      </c>
      <c r="C111" s="423">
        <v>44499</v>
      </c>
      <c r="D111" s="423" t="s">
        <v>1332</v>
      </c>
      <c r="E111" s="423" t="s">
        <v>27</v>
      </c>
      <c r="F111" s="423" t="s">
        <v>59</v>
      </c>
      <c r="G111" s="423" t="s">
        <v>22</v>
      </c>
      <c r="H111" s="423" t="s">
        <v>776</v>
      </c>
      <c r="I111" s="462" t="s">
        <v>819</v>
      </c>
      <c r="J111" s="462" t="s">
        <v>87</v>
      </c>
      <c r="K111" s="462" t="s">
        <v>48</v>
      </c>
      <c r="L111" s="462" t="s">
        <v>787</v>
      </c>
      <c r="M111" s="601" t="s">
        <v>1335</v>
      </c>
      <c r="N111" s="424"/>
      <c r="O111" s="425"/>
      <c r="P111" s="561">
        <v>21460</v>
      </c>
      <c r="Q111" s="267" t="s">
        <v>196</v>
      </c>
      <c r="R111" s="267">
        <v>71052428.569999993</v>
      </c>
      <c r="S111" s="267">
        <v>71052428.569999993</v>
      </c>
      <c r="T111" s="267">
        <v>66078758.570099995</v>
      </c>
      <c r="U111" s="560">
        <v>6.9999999999999979E-2</v>
      </c>
      <c r="V111" s="267">
        <v>3310.9239780987882</v>
      </c>
      <c r="W111" s="267">
        <v>0</v>
      </c>
      <c r="X111" s="267">
        <v>3079.1592996318732</v>
      </c>
      <c r="Y111" s="267">
        <v>0</v>
      </c>
      <c r="Z111" s="267">
        <v>0</v>
      </c>
      <c r="AA111" s="267">
        <v>0</v>
      </c>
      <c r="AB111" s="267">
        <v>0</v>
      </c>
      <c r="AC111" s="267">
        <v>0</v>
      </c>
      <c r="AD111" s="426">
        <f>VLOOKUP($A111,'02-Metrics'!$A$2:$AD$197,30,FALSE)</f>
        <v>15.65</v>
      </c>
      <c r="AE111" s="557">
        <f t="shared" si="3"/>
        <v>4540091.2824281147</v>
      </c>
      <c r="AF111" s="557">
        <f t="shared" si="4"/>
        <v>4222284.8926581461</v>
      </c>
      <c r="AG111">
        <f t="shared" si="5"/>
        <v>2021</v>
      </c>
    </row>
    <row r="112" spans="1:33" ht="28.8" hidden="1">
      <c r="A112" s="586" t="s">
        <v>1206</v>
      </c>
      <c r="B112" s="423">
        <v>41536</v>
      </c>
      <c r="C112" s="423">
        <v>42265</v>
      </c>
      <c r="D112" s="423" t="s">
        <v>1332</v>
      </c>
      <c r="E112" s="514" t="s">
        <v>27</v>
      </c>
      <c r="F112" s="514" t="s">
        <v>59</v>
      </c>
      <c r="G112" s="514" t="s">
        <v>45</v>
      </c>
      <c r="H112" s="514" t="s">
        <v>38</v>
      </c>
      <c r="I112" s="515" t="s">
        <v>844</v>
      </c>
      <c r="J112" s="515" t="s">
        <v>81</v>
      </c>
      <c r="K112" s="515" t="s">
        <v>29</v>
      </c>
      <c r="L112" s="515" t="s">
        <v>787</v>
      </c>
      <c r="M112" s="601" t="s">
        <v>1335</v>
      </c>
      <c r="N112" s="514" t="s">
        <v>114</v>
      </c>
      <c r="O112" s="516">
        <v>75</v>
      </c>
      <c r="P112" s="516">
        <v>69132.17</v>
      </c>
      <c r="Q112" s="567" t="s">
        <v>217</v>
      </c>
      <c r="R112" s="293">
        <v>146269451.13</v>
      </c>
      <c r="S112" s="293">
        <v>145010925.68000001</v>
      </c>
      <c r="T112" s="293">
        <v>129215876.96782832</v>
      </c>
      <c r="U112" s="574">
        <v>0.10892316312101269</v>
      </c>
      <c r="V112" s="293">
        <v>2097.5896703372687</v>
      </c>
      <c r="W112" s="293">
        <v>1933479.0090666667</v>
      </c>
      <c r="X112" s="293">
        <v>1869.113568514171</v>
      </c>
      <c r="Y112" s="293">
        <v>1722878.3595710443</v>
      </c>
      <c r="Z112" s="293">
        <v>118.30737001338233</v>
      </c>
      <c r="AA112" s="293">
        <v>109051.26954690731</v>
      </c>
      <c r="AB112" s="293">
        <v>105.42095705099666</v>
      </c>
      <c r="AC112" s="293">
        <v>97173.060325496015</v>
      </c>
      <c r="AD112" s="426">
        <f>VLOOKUP($A112,'02-Metrics'!$A$2:$AD$197,30,FALSE)</f>
        <v>6.77</v>
      </c>
      <c r="AE112" s="557">
        <f t="shared" si="3"/>
        <v>21419634.516986709</v>
      </c>
      <c r="AF112" s="557">
        <f t="shared" si="4"/>
        <v>19086540.172500491</v>
      </c>
      <c r="AG112">
        <f t="shared" si="5"/>
        <v>2013</v>
      </c>
    </row>
    <row r="113" spans="1:33" ht="28.8" hidden="1">
      <c r="A113" s="586" t="s">
        <v>1207</v>
      </c>
      <c r="B113" s="423">
        <v>41122</v>
      </c>
      <c r="C113" s="423">
        <v>41791</v>
      </c>
      <c r="D113" s="423" t="s">
        <v>1333</v>
      </c>
      <c r="E113" s="423" t="s">
        <v>21</v>
      </c>
      <c r="F113" s="423" t="s">
        <v>806</v>
      </c>
      <c r="G113" s="423" t="s">
        <v>22</v>
      </c>
      <c r="H113" s="423" t="s">
        <v>53</v>
      </c>
      <c r="I113" s="462" t="s">
        <v>851</v>
      </c>
      <c r="J113" s="462" t="s">
        <v>862</v>
      </c>
      <c r="K113" s="462" t="s">
        <v>91</v>
      </c>
      <c r="L113" s="462" t="s">
        <v>786</v>
      </c>
      <c r="M113" s="601" t="s">
        <v>1335</v>
      </c>
      <c r="N113" s="424"/>
      <c r="O113" s="559"/>
      <c r="P113" s="267"/>
      <c r="Q113" s="267" t="s">
        <v>196</v>
      </c>
      <c r="R113" s="267">
        <v>27187290</v>
      </c>
      <c r="S113" s="267">
        <v>26193836.68</v>
      </c>
      <c r="T113" s="267">
        <v>27330602.397517703</v>
      </c>
      <c r="U113" s="560">
        <v>-4.3398213534165772E-2</v>
      </c>
      <c r="V113" s="267">
        <v>0</v>
      </c>
      <c r="W113" s="267">
        <v>0</v>
      </c>
      <c r="X113" s="267">
        <v>0</v>
      </c>
      <c r="Y113" s="267">
        <v>0</v>
      </c>
      <c r="Z113" s="267">
        <v>0</v>
      </c>
      <c r="AA113" s="267">
        <v>0</v>
      </c>
      <c r="AB113" s="267">
        <v>0</v>
      </c>
      <c r="AC113" s="267">
        <v>0</v>
      </c>
      <c r="AD113" s="426">
        <f>VLOOKUP($A113,'02-Metrics'!$A$2:$AD$197,30,FALSE)</f>
        <v>6.09</v>
      </c>
      <c r="AE113" s="557">
        <f t="shared" si="3"/>
        <v>4301122.6075533666</v>
      </c>
      <c r="AF113" s="557">
        <f t="shared" si="4"/>
        <v>4487783.6449125949</v>
      </c>
      <c r="AG113">
        <f t="shared" si="5"/>
        <v>2012</v>
      </c>
    </row>
    <row r="114" spans="1:33" ht="28.8" hidden="1">
      <c r="A114" s="586" t="s">
        <v>1266</v>
      </c>
      <c r="B114" s="423">
        <v>41352</v>
      </c>
      <c r="C114" s="423">
        <v>42022</v>
      </c>
      <c r="D114" s="423" t="s">
        <v>1332</v>
      </c>
      <c r="E114" s="423" t="s">
        <v>27</v>
      </c>
      <c r="F114" s="423" t="s">
        <v>59</v>
      </c>
      <c r="G114" s="423" t="s">
        <v>45</v>
      </c>
      <c r="H114" s="423" t="s">
        <v>53</v>
      </c>
      <c r="I114" s="462" t="s">
        <v>851</v>
      </c>
      <c r="J114" s="462" t="s">
        <v>862</v>
      </c>
      <c r="K114" s="462" t="s">
        <v>91</v>
      </c>
      <c r="L114" s="462" t="s">
        <v>786</v>
      </c>
      <c r="M114" s="601" t="s">
        <v>1335</v>
      </c>
      <c r="N114" s="424"/>
      <c r="O114" s="425"/>
      <c r="P114" s="561"/>
      <c r="Q114" s="561" t="s">
        <v>196</v>
      </c>
      <c r="R114" s="267">
        <v>5325286</v>
      </c>
      <c r="S114" s="267">
        <v>4720405.25</v>
      </c>
      <c r="T114" s="267">
        <v>5275181.8987177983</v>
      </c>
      <c r="U114" s="560">
        <v>-0.11752733490790823</v>
      </c>
      <c r="V114" s="267">
        <v>0</v>
      </c>
      <c r="W114" s="267">
        <v>0</v>
      </c>
      <c r="X114" s="267">
        <v>0</v>
      </c>
      <c r="Y114" s="267">
        <v>0</v>
      </c>
      <c r="Z114" s="267">
        <v>0</v>
      </c>
      <c r="AA114" s="267">
        <v>0</v>
      </c>
      <c r="AB114" s="267">
        <v>0</v>
      </c>
      <c r="AC114" s="267">
        <v>0</v>
      </c>
      <c r="AD114" s="426">
        <f>VLOOKUP($A114,'02-Metrics'!$A$2:$AD$197,30,FALSE)</f>
        <v>6.77</v>
      </c>
      <c r="AE114" s="557">
        <f t="shared" si="3"/>
        <v>697253.3604135894</v>
      </c>
      <c r="AF114" s="557">
        <f t="shared" si="4"/>
        <v>779199.68961858179</v>
      </c>
      <c r="AG114">
        <f t="shared" si="5"/>
        <v>2013</v>
      </c>
    </row>
    <row r="115" spans="1:33" ht="28.8" hidden="1">
      <c r="A115" s="586" t="s">
        <v>1268</v>
      </c>
      <c r="B115" s="423">
        <v>41126</v>
      </c>
      <c r="C115" s="423">
        <v>42129</v>
      </c>
      <c r="D115" s="423" t="s">
        <v>1333</v>
      </c>
      <c r="E115" s="423" t="s">
        <v>21</v>
      </c>
      <c r="F115" s="423" t="s">
        <v>41</v>
      </c>
      <c r="G115" s="423" t="s">
        <v>22</v>
      </c>
      <c r="H115" s="423" t="s">
        <v>53</v>
      </c>
      <c r="I115" s="462" t="s">
        <v>828</v>
      </c>
      <c r="J115" s="462" t="s">
        <v>862</v>
      </c>
      <c r="K115" s="462" t="s">
        <v>90</v>
      </c>
      <c r="L115" s="462" t="s">
        <v>786</v>
      </c>
      <c r="M115" s="601" t="s">
        <v>1335</v>
      </c>
      <c r="N115" s="424"/>
      <c r="O115" s="559"/>
      <c r="P115" s="267"/>
      <c r="Q115" s="267" t="s">
        <v>196</v>
      </c>
      <c r="R115" s="267">
        <v>5983238.6399999997</v>
      </c>
      <c r="S115" s="267">
        <v>17421145.800000001</v>
      </c>
      <c r="T115" s="267">
        <v>21051883.514743593</v>
      </c>
      <c r="U115" s="560">
        <v>-0.20840981164072409</v>
      </c>
      <c r="V115" s="267">
        <v>0</v>
      </c>
      <c r="W115" s="267">
        <v>0</v>
      </c>
      <c r="X115" s="267">
        <v>0</v>
      </c>
      <c r="Y115" s="267">
        <v>0</v>
      </c>
      <c r="Z115" s="267">
        <v>0</v>
      </c>
      <c r="AA115" s="267">
        <v>0</v>
      </c>
      <c r="AB115" s="267">
        <v>0</v>
      </c>
      <c r="AC115" s="267">
        <v>0</v>
      </c>
      <c r="AD115" s="426">
        <f>VLOOKUP($A115,'02-Metrics'!$A$2:$AD$197,30,FALSE)</f>
        <v>6.09</v>
      </c>
      <c r="AE115" s="557">
        <f t="shared" si="3"/>
        <v>2860615.0738916257</v>
      </c>
      <c r="AF115" s="557">
        <f t="shared" si="4"/>
        <v>3456795.3226179956</v>
      </c>
      <c r="AG115">
        <f t="shared" si="5"/>
        <v>2012</v>
      </c>
    </row>
    <row r="116" spans="1:33" hidden="1">
      <c r="A116" s="586" t="s">
        <v>1212</v>
      </c>
      <c r="B116" s="423">
        <v>43463</v>
      </c>
      <c r="C116" s="423">
        <v>43553</v>
      </c>
      <c r="D116" s="423" t="s">
        <v>1333</v>
      </c>
      <c r="E116" s="423" t="s">
        <v>21</v>
      </c>
      <c r="F116" s="423" t="s">
        <v>806</v>
      </c>
      <c r="G116" s="423" t="s">
        <v>22</v>
      </c>
      <c r="H116" s="423" t="s">
        <v>23</v>
      </c>
      <c r="I116" s="462" t="s">
        <v>854</v>
      </c>
      <c r="J116" s="462" t="s">
        <v>792</v>
      </c>
      <c r="K116" s="601" t="s">
        <v>46</v>
      </c>
      <c r="L116" s="462" t="s">
        <v>786</v>
      </c>
      <c r="M116" s="462" t="s">
        <v>788</v>
      </c>
      <c r="N116" s="424"/>
      <c r="O116" s="559"/>
      <c r="P116" s="267"/>
      <c r="Q116" s="267" t="s">
        <v>196</v>
      </c>
      <c r="R116" s="267">
        <v>49485210.200000003</v>
      </c>
      <c r="S116" s="267">
        <v>49485210.200000003</v>
      </c>
      <c r="T116" s="267">
        <v>39588168</v>
      </c>
      <c r="U116" s="560">
        <v>1</v>
      </c>
      <c r="V116" s="267">
        <v>0</v>
      </c>
      <c r="W116" s="267">
        <v>0</v>
      </c>
      <c r="X116" s="267">
        <v>0</v>
      </c>
      <c r="Y116" s="267">
        <v>0</v>
      </c>
      <c r="Z116" s="267">
        <v>0</v>
      </c>
      <c r="AA116" s="267">
        <v>0</v>
      </c>
      <c r="AB116" s="267">
        <v>0</v>
      </c>
      <c r="AC116" s="267">
        <v>0</v>
      </c>
      <c r="AD116" s="426">
        <f>VLOOKUP($A116,'02-Metrics'!$A$2:$AD$197,30,FALSE)</f>
        <v>16.04</v>
      </c>
      <c r="AE116" s="557">
        <f>S116/AD116</f>
        <v>3085112.8553615962</v>
      </c>
      <c r="AF116" s="557">
        <f t="shared" si="4"/>
        <v>2468090.2743142145</v>
      </c>
      <c r="AG116">
        <f t="shared" si="5"/>
        <v>2018</v>
      </c>
    </row>
    <row r="117" spans="1:33" hidden="1">
      <c r="A117" s="586" t="s">
        <v>1213</v>
      </c>
      <c r="B117" s="423">
        <v>41850</v>
      </c>
      <c r="C117" s="423">
        <v>42003</v>
      </c>
      <c r="D117" s="423" t="s">
        <v>1333</v>
      </c>
      <c r="E117" s="423" t="s">
        <v>21</v>
      </c>
      <c r="F117" s="423" t="s">
        <v>806</v>
      </c>
      <c r="G117" s="423" t="s">
        <v>22</v>
      </c>
      <c r="H117" s="423" t="s">
        <v>23</v>
      </c>
      <c r="I117" s="462" t="s">
        <v>849</v>
      </c>
      <c r="J117" s="462" t="s">
        <v>80</v>
      </c>
      <c r="K117" s="462" t="s">
        <v>90</v>
      </c>
      <c r="L117" s="462" t="s">
        <v>786</v>
      </c>
      <c r="M117" s="462" t="s">
        <v>788</v>
      </c>
      <c r="N117" s="424"/>
      <c r="O117" s="559"/>
      <c r="P117" s="267">
        <v>735</v>
      </c>
      <c r="Q117" s="267" t="s">
        <v>196</v>
      </c>
      <c r="R117" s="267">
        <v>9000000</v>
      </c>
      <c r="S117" s="267">
        <v>9000000</v>
      </c>
      <c r="T117" s="267">
        <v>7200000</v>
      </c>
      <c r="U117" s="560">
        <v>0.2</v>
      </c>
      <c r="V117" s="267">
        <v>12244.897959183674</v>
      </c>
      <c r="W117" s="267">
        <v>0</v>
      </c>
      <c r="X117" s="267">
        <v>9795.9183673469379</v>
      </c>
      <c r="Y117" s="267">
        <v>0</v>
      </c>
      <c r="Z117" s="267">
        <v>1712.5731411445697</v>
      </c>
      <c r="AA117" s="267">
        <v>0</v>
      </c>
      <c r="AB117" s="267">
        <v>1370.0585129156557</v>
      </c>
      <c r="AC117" s="267">
        <v>0</v>
      </c>
      <c r="AD117" s="426">
        <f>VLOOKUP($A117,'02-Metrics'!$A$2:$AD$197,30,FALSE)</f>
        <v>7.15</v>
      </c>
      <c r="AE117" s="557">
        <f t="shared" si="3"/>
        <v>1258741.2587412586</v>
      </c>
      <c r="AF117" s="557">
        <f t="shared" si="4"/>
        <v>1006993.0069930069</v>
      </c>
      <c r="AG117">
        <f t="shared" si="5"/>
        <v>2014</v>
      </c>
    </row>
    <row r="118" spans="1:33" ht="28.8" hidden="1">
      <c r="A118" s="586" t="s">
        <v>1214</v>
      </c>
      <c r="B118" s="423">
        <v>40296</v>
      </c>
      <c r="C118" s="423">
        <v>41757</v>
      </c>
      <c r="D118" s="423" t="s">
        <v>1332</v>
      </c>
      <c r="E118" s="423" t="s">
        <v>27</v>
      </c>
      <c r="F118" s="423" t="s">
        <v>59</v>
      </c>
      <c r="G118" s="423" t="s">
        <v>45</v>
      </c>
      <c r="H118" s="423" t="s">
        <v>58</v>
      </c>
      <c r="I118" s="462" t="s">
        <v>824</v>
      </c>
      <c r="J118" s="462" t="s">
        <v>862</v>
      </c>
      <c r="K118" s="462" t="s">
        <v>52</v>
      </c>
      <c r="L118" s="462" t="s">
        <v>786</v>
      </c>
      <c r="M118" s="601" t="s">
        <v>1335</v>
      </c>
      <c r="N118" s="424"/>
      <c r="O118" s="425"/>
      <c r="P118" s="561"/>
      <c r="Q118" s="267" t="s">
        <v>196</v>
      </c>
      <c r="R118" s="267">
        <v>39524132</v>
      </c>
      <c r="S118" s="267">
        <v>51072634</v>
      </c>
      <c r="T118" s="267">
        <v>55255998</v>
      </c>
      <c r="U118" s="560">
        <v>-8.191008907040119E-2</v>
      </c>
      <c r="V118" s="267">
        <v>0</v>
      </c>
      <c r="W118" s="267">
        <v>0</v>
      </c>
      <c r="X118" s="267">
        <v>0</v>
      </c>
      <c r="Y118" s="267">
        <v>0</v>
      </c>
      <c r="Z118" s="267">
        <v>0</v>
      </c>
      <c r="AA118" s="267">
        <v>0</v>
      </c>
      <c r="AB118" s="267">
        <v>0</v>
      </c>
      <c r="AC118" s="267">
        <v>0</v>
      </c>
      <c r="AD118" s="426">
        <f>VLOOKUP($A118,'02-Metrics'!$A$2:$AD$197,30,FALSE)</f>
        <v>5.36</v>
      </c>
      <c r="AE118" s="557">
        <f t="shared" si="3"/>
        <v>9528476.4925373122</v>
      </c>
      <c r="AF118" s="557">
        <f t="shared" si="4"/>
        <v>10308954.850746268</v>
      </c>
      <c r="AG118">
        <f t="shared" si="5"/>
        <v>2010</v>
      </c>
    </row>
    <row r="119" spans="1:33" ht="28.8" hidden="1">
      <c r="A119" s="586" t="s">
        <v>1269</v>
      </c>
      <c r="B119" s="423">
        <v>40751</v>
      </c>
      <c r="C119" s="423">
        <v>41634</v>
      </c>
      <c r="D119" s="423" t="s">
        <v>1333</v>
      </c>
      <c r="E119" s="423" t="s">
        <v>21</v>
      </c>
      <c r="F119" s="423" t="s">
        <v>54</v>
      </c>
      <c r="G119" s="423" t="s">
        <v>22</v>
      </c>
      <c r="H119" s="423" t="s">
        <v>53</v>
      </c>
      <c r="I119" s="462" t="s">
        <v>836</v>
      </c>
      <c r="J119" s="462" t="s">
        <v>862</v>
      </c>
      <c r="K119" s="462" t="s">
        <v>90</v>
      </c>
      <c r="L119" s="462" t="s">
        <v>786</v>
      </c>
      <c r="M119" s="601" t="s">
        <v>1335</v>
      </c>
      <c r="N119" s="424"/>
      <c r="O119" s="559"/>
      <c r="P119" s="267"/>
      <c r="Q119" s="267" t="s">
        <v>196</v>
      </c>
      <c r="R119" s="267">
        <v>56114398</v>
      </c>
      <c r="S119" s="605">
        <v>55905931</v>
      </c>
      <c r="T119" s="267">
        <v>53843629.586321697</v>
      </c>
      <c r="U119" s="560">
        <v>3.6888776857652246E-2</v>
      </c>
      <c r="V119" s="267">
        <v>0</v>
      </c>
      <c r="W119" s="267">
        <v>0</v>
      </c>
      <c r="X119" s="267">
        <v>0</v>
      </c>
      <c r="Y119" s="267">
        <v>0</v>
      </c>
      <c r="Z119" s="267">
        <v>0</v>
      </c>
      <c r="AA119" s="267">
        <v>0</v>
      </c>
      <c r="AB119" s="267">
        <v>0</v>
      </c>
      <c r="AC119" s="267">
        <v>0</v>
      </c>
      <c r="AD119" s="426">
        <f>VLOOKUP($A119,'02-Metrics'!$A$2:$AD$197,30,FALSE)</f>
        <v>5.66</v>
      </c>
      <c r="AE119" s="557">
        <f t="shared" si="3"/>
        <v>9877372.9681978803</v>
      </c>
      <c r="AF119" s="557">
        <f t="shared" si="4"/>
        <v>9513008.7608342227</v>
      </c>
      <c r="AG119">
        <f t="shared" si="5"/>
        <v>2011</v>
      </c>
    </row>
    <row r="120" spans="1:33" ht="28.8" hidden="1">
      <c r="A120" s="586" t="s">
        <v>1217</v>
      </c>
      <c r="B120" s="423">
        <v>41275</v>
      </c>
      <c r="C120" s="423">
        <v>42369</v>
      </c>
      <c r="D120" s="423" t="s">
        <v>1332</v>
      </c>
      <c r="E120" s="423" t="s">
        <v>27</v>
      </c>
      <c r="F120" s="423" t="s">
        <v>59</v>
      </c>
      <c r="G120" s="423" t="s">
        <v>45</v>
      </c>
      <c r="H120" s="423" t="s">
        <v>58</v>
      </c>
      <c r="I120" s="462" t="s">
        <v>824</v>
      </c>
      <c r="J120" s="462" t="s">
        <v>862</v>
      </c>
      <c r="K120" s="462" t="s">
        <v>52</v>
      </c>
      <c r="L120" s="462" t="s">
        <v>786</v>
      </c>
      <c r="M120" s="601" t="s">
        <v>1335</v>
      </c>
      <c r="N120" s="424"/>
      <c r="O120" s="425"/>
      <c r="P120" s="561"/>
      <c r="Q120" s="267" t="s">
        <v>196</v>
      </c>
      <c r="R120" s="267">
        <v>28850000</v>
      </c>
      <c r="S120" s="267">
        <v>54160920.409999996</v>
      </c>
      <c r="T120" s="267">
        <v>56137642.32</v>
      </c>
      <c r="U120" s="560">
        <v>-3.6497199365080064E-2</v>
      </c>
      <c r="V120" s="267">
        <v>0</v>
      </c>
      <c r="W120" s="267">
        <v>0</v>
      </c>
      <c r="X120" s="267">
        <v>0</v>
      </c>
      <c r="Y120" s="267">
        <v>0</v>
      </c>
      <c r="Z120" s="267">
        <v>0</v>
      </c>
      <c r="AA120" s="267">
        <v>0</v>
      </c>
      <c r="AB120" s="267">
        <v>0</v>
      </c>
      <c r="AC120" s="267">
        <v>0</v>
      </c>
      <c r="AD120" s="426">
        <f>VLOOKUP($A120,'02-Metrics'!$A$2:$AD$197,30,FALSE)</f>
        <v>6.77</v>
      </c>
      <c r="AE120" s="557">
        <f t="shared" si="3"/>
        <v>8000135.9542097487</v>
      </c>
      <c r="AF120" s="557">
        <f t="shared" si="4"/>
        <v>8292118.5110782869</v>
      </c>
      <c r="AG120">
        <f t="shared" si="5"/>
        <v>2013</v>
      </c>
    </row>
    <row r="121" spans="1:33" hidden="1">
      <c r="A121" s="586" t="s">
        <v>1218</v>
      </c>
      <c r="B121" s="423">
        <v>41426</v>
      </c>
      <c r="C121" s="423">
        <v>42248</v>
      </c>
      <c r="D121" s="423" t="s">
        <v>1333</v>
      </c>
      <c r="E121" s="423" t="s">
        <v>21</v>
      </c>
      <c r="F121" s="423" t="s">
        <v>808</v>
      </c>
      <c r="G121" s="423" t="s">
        <v>22</v>
      </c>
      <c r="H121" s="423" t="s">
        <v>40</v>
      </c>
      <c r="I121" s="462" t="s">
        <v>831</v>
      </c>
      <c r="J121" s="462" t="s">
        <v>81</v>
      </c>
      <c r="K121" s="462" t="s">
        <v>56</v>
      </c>
      <c r="L121" s="462" t="s">
        <v>786</v>
      </c>
      <c r="M121" s="601" t="s">
        <v>1335</v>
      </c>
      <c r="N121" s="424"/>
      <c r="O121" s="559"/>
      <c r="P121" s="267"/>
      <c r="Q121" s="267" t="s">
        <v>196</v>
      </c>
      <c r="R121" s="267">
        <v>34548331.289999999</v>
      </c>
      <c r="S121" s="267">
        <v>34548331.289999999</v>
      </c>
      <c r="T121" s="267">
        <v>27990071.483743723</v>
      </c>
      <c r="U121" s="560">
        <v>0.18982855499462462</v>
      </c>
      <c r="V121" s="267">
        <v>0</v>
      </c>
      <c r="W121" s="267">
        <v>0</v>
      </c>
      <c r="X121" s="267">
        <v>0</v>
      </c>
      <c r="Y121" s="267">
        <v>0</v>
      </c>
      <c r="Z121" s="267">
        <v>0</v>
      </c>
      <c r="AA121" s="267">
        <v>0</v>
      </c>
      <c r="AB121" s="267">
        <v>0</v>
      </c>
      <c r="AC121" s="267">
        <v>0</v>
      </c>
      <c r="AD121" s="426">
        <f>VLOOKUP($A121,'02-Metrics'!$A$2:$AD$197,30,FALSE)</f>
        <v>6.77</v>
      </c>
      <c r="AE121" s="557">
        <f t="shared" si="3"/>
        <v>5103150.8552437229</v>
      </c>
      <c r="AF121" s="557">
        <f t="shared" si="4"/>
        <v>4134427.102473224</v>
      </c>
      <c r="AG121">
        <f t="shared" si="5"/>
        <v>2013</v>
      </c>
    </row>
    <row r="122" spans="1:33" ht="28.8" hidden="1">
      <c r="A122" s="586" t="s">
        <v>1219</v>
      </c>
      <c r="B122" s="423">
        <v>40452</v>
      </c>
      <c r="C122" s="423">
        <v>41274</v>
      </c>
      <c r="D122" s="423" t="s">
        <v>1333</v>
      </c>
      <c r="E122" s="423" t="s">
        <v>21</v>
      </c>
      <c r="F122" s="423" t="s">
        <v>806</v>
      </c>
      <c r="G122" s="423" t="s">
        <v>22</v>
      </c>
      <c r="H122" s="423" t="s">
        <v>814</v>
      </c>
      <c r="I122" s="462" t="s">
        <v>838</v>
      </c>
      <c r="J122" s="462" t="s">
        <v>862</v>
      </c>
      <c r="K122" s="462" t="s">
        <v>775</v>
      </c>
      <c r="L122" s="462" t="s">
        <v>787</v>
      </c>
      <c r="M122" s="601" t="s">
        <v>1335</v>
      </c>
      <c r="N122" s="565" t="s">
        <v>193</v>
      </c>
      <c r="O122" s="559">
        <v>630</v>
      </c>
      <c r="P122" s="267">
        <v>9135</v>
      </c>
      <c r="Q122" s="267" t="s">
        <v>196</v>
      </c>
      <c r="R122" s="267">
        <v>32000000</v>
      </c>
      <c r="S122" s="605">
        <v>35589876.5</v>
      </c>
      <c r="T122" s="267">
        <v>28766462</v>
      </c>
      <c r="U122" s="560">
        <v>0.19172346664366763</v>
      </c>
      <c r="V122" s="267">
        <v>3895.9908593322389</v>
      </c>
      <c r="W122" s="267">
        <v>56491.867460317459</v>
      </c>
      <c r="X122" s="267">
        <v>3149.0379857690205</v>
      </c>
      <c r="Y122" s="267">
        <v>45661.050793650793</v>
      </c>
      <c r="Z122" s="267">
        <v>726.86396629332808</v>
      </c>
      <c r="AA122" s="267">
        <v>10539.527511253256</v>
      </c>
      <c r="AB122" s="267">
        <v>587.50708689720523</v>
      </c>
      <c r="AC122" s="267">
        <v>8518.8527600094749</v>
      </c>
      <c r="AD122" s="426">
        <f>VLOOKUP($A122,'02-Metrics'!$A$2:$AD$197,30,FALSE)</f>
        <v>5.36</v>
      </c>
      <c r="AE122" s="557">
        <f t="shared" si="3"/>
        <v>6639902.3320895517</v>
      </c>
      <c r="AF122" s="557">
        <f t="shared" si="4"/>
        <v>5366877.2388059702</v>
      </c>
      <c r="AG122">
        <f t="shared" si="5"/>
        <v>2010</v>
      </c>
    </row>
    <row r="123" spans="1:33" hidden="1">
      <c r="A123" s="586" t="s">
        <v>1220</v>
      </c>
      <c r="B123" s="423">
        <v>41973</v>
      </c>
      <c r="C123" s="423">
        <v>42338</v>
      </c>
      <c r="D123" s="423" t="s">
        <v>1333</v>
      </c>
      <c r="E123" s="423" t="s">
        <v>21</v>
      </c>
      <c r="F123" s="423" t="s">
        <v>806</v>
      </c>
      <c r="G123" s="423" t="s">
        <v>22</v>
      </c>
      <c r="H123" s="423" t="s">
        <v>23</v>
      </c>
      <c r="I123" s="462" t="s">
        <v>840</v>
      </c>
      <c r="J123" s="462" t="s">
        <v>81</v>
      </c>
      <c r="K123" s="462" t="s">
        <v>88</v>
      </c>
      <c r="L123" s="462" t="s">
        <v>786</v>
      </c>
      <c r="M123" s="462" t="s">
        <v>788</v>
      </c>
      <c r="N123" s="424"/>
      <c r="O123" s="559"/>
      <c r="P123" s="267">
        <v>7830</v>
      </c>
      <c r="Q123" s="267" t="s">
        <v>196</v>
      </c>
      <c r="R123" s="267">
        <v>68000000</v>
      </c>
      <c r="S123" s="267">
        <v>67245402</v>
      </c>
      <c r="T123" s="267">
        <v>48126832</v>
      </c>
      <c r="U123" s="560">
        <v>0.28431044251917775</v>
      </c>
      <c r="V123" s="267">
        <v>8588.1739463601534</v>
      </c>
      <c r="W123" s="267">
        <v>0</v>
      </c>
      <c r="X123" s="267">
        <v>6146.4664112388255</v>
      </c>
      <c r="Y123" s="267">
        <v>0</v>
      </c>
      <c r="Z123" s="267">
        <v>1201.1432092811403</v>
      </c>
      <c r="AA123" s="267">
        <v>0</v>
      </c>
      <c r="AB123" s="267">
        <v>859.64565192151406</v>
      </c>
      <c r="AC123" s="267">
        <v>0</v>
      </c>
      <c r="AD123" s="426">
        <f>VLOOKUP($A123,'02-Metrics'!$A$2:$AD$197,30,FALSE)</f>
        <v>7.15</v>
      </c>
      <c r="AE123" s="557">
        <f t="shared" si="3"/>
        <v>9404951.3286713287</v>
      </c>
      <c r="AF123" s="557">
        <f t="shared" si="4"/>
        <v>6731025.4545454541</v>
      </c>
      <c r="AG123">
        <f t="shared" si="5"/>
        <v>2014</v>
      </c>
    </row>
    <row r="124" spans="1:33" ht="28.8" hidden="1">
      <c r="A124" s="586" t="s">
        <v>1221</v>
      </c>
      <c r="B124" s="423">
        <v>42051</v>
      </c>
      <c r="C124" s="423">
        <v>42354</v>
      </c>
      <c r="D124" s="423" t="s">
        <v>1333</v>
      </c>
      <c r="E124" s="423" t="s">
        <v>21</v>
      </c>
      <c r="F124" s="423" t="s">
        <v>806</v>
      </c>
      <c r="G124" s="423" t="s">
        <v>22</v>
      </c>
      <c r="H124" s="423" t="s">
        <v>23</v>
      </c>
      <c r="I124" s="462" t="s">
        <v>849</v>
      </c>
      <c r="J124" s="462" t="s">
        <v>80</v>
      </c>
      <c r="K124" s="462" t="s">
        <v>52</v>
      </c>
      <c r="L124" s="462" t="s">
        <v>786</v>
      </c>
      <c r="M124" s="462" t="s">
        <v>788</v>
      </c>
      <c r="N124" s="565" t="s">
        <v>193</v>
      </c>
      <c r="O124" s="559">
        <v>35</v>
      </c>
      <c r="P124" s="267">
        <v>735</v>
      </c>
      <c r="Q124" s="267" t="s">
        <v>196</v>
      </c>
      <c r="R124" s="267">
        <v>28176166.360341199</v>
      </c>
      <c r="S124" s="267">
        <v>22540933.088272959</v>
      </c>
      <c r="T124" s="267">
        <v>18032746.470618367</v>
      </c>
      <c r="U124" s="560">
        <v>0.2</v>
      </c>
      <c r="V124" s="267">
        <v>30667.936174521034</v>
      </c>
      <c r="W124" s="267">
        <v>644026.65966494172</v>
      </c>
      <c r="X124" s="267">
        <v>24534.348939616826</v>
      </c>
      <c r="Y124" s="267">
        <v>515221.32773195335</v>
      </c>
      <c r="Z124" s="267">
        <v>0</v>
      </c>
      <c r="AA124" s="267">
        <v>0</v>
      </c>
      <c r="AB124" s="267">
        <v>0</v>
      </c>
      <c r="AC124" s="267">
        <v>0</v>
      </c>
      <c r="AD124" s="426">
        <f>VLOOKUP($A124,'02-Metrics'!$A$2:$AD$197,30,FALSE)</f>
        <v>7.83</v>
      </c>
      <c r="AE124" s="557">
        <f t="shared" si="3"/>
        <v>2878790.9435853078</v>
      </c>
      <c r="AF124" s="557">
        <f t="shared" si="4"/>
        <v>2303032.7548682461</v>
      </c>
      <c r="AG124">
        <f t="shared" si="5"/>
        <v>2015</v>
      </c>
    </row>
    <row r="125" spans="1:33" ht="28.8" hidden="1">
      <c r="A125" s="586" t="s">
        <v>1222</v>
      </c>
      <c r="B125" s="423">
        <v>42051</v>
      </c>
      <c r="C125" s="423">
        <v>42354</v>
      </c>
      <c r="D125" s="423" t="s">
        <v>1333</v>
      </c>
      <c r="E125" s="423" t="s">
        <v>21</v>
      </c>
      <c r="F125" s="423" t="s">
        <v>806</v>
      </c>
      <c r="G125" s="423" t="s">
        <v>22</v>
      </c>
      <c r="H125" s="423" t="s">
        <v>23</v>
      </c>
      <c r="I125" s="462" t="s">
        <v>849</v>
      </c>
      <c r="J125" s="462" t="s">
        <v>80</v>
      </c>
      <c r="K125" s="462" t="s">
        <v>52</v>
      </c>
      <c r="L125" s="462" t="s">
        <v>786</v>
      </c>
      <c r="M125" s="462" t="s">
        <v>788</v>
      </c>
      <c r="N125" s="565" t="s">
        <v>193</v>
      </c>
      <c r="O125" s="559">
        <v>60</v>
      </c>
      <c r="P125" s="267">
        <v>3000</v>
      </c>
      <c r="Q125" s="267" t="s">
        <v>196</v>
      </c>
      <c r="R125" s="267">
        <v>18275304</v>
      </c>
      <c r="S125" s="267">
        <v>18818015.280000001</v>
      </c>
      <c r="T125" s="267">
        <v>13923981.642366033</v>
      </c>
      <c r="U125" s="560">
        <v>0.26007172195440836</v>
      </c>
      <c r="V125" s="267">
        <v>6272.6717600000002</v>
      </c>
      <c r="W125" s="267">
        <v>313633.58800000005</v>
      </c>
      <c r="X125" s="267">
        <v>4641.3272141220114</v>
      </c>
      <c r="Y125" s="267">
        <v>232066.36070610056</v>
      </c>
      <c r="Z125" s="267">
        <v>801.10750446998725</v>
      </c>
      <c r="AA125" s="267">
        <v>40055.375223499366</v>
      </c>
      <c r="AB125" s="267">
        <v>592.76209631187885</v>
      </c>
      <c r="AC125" s="267">
        <v>29638.104815593942</v>
      </c>
      <c r="AD125" s="426">
        <f>VLOOKUP($A125,'02-Metrics'!$A$2:$AD$197,30,FALSE)</f>
        <v>7.83</v>
      </c>
      <c r="AE125" s="557">
        <f t="shared" si="3"/>
        <v>2403322.5134099619</v>
      </c>
      <c r="AF125" s="557">
        <f t="shared" si="4"/>
        <v>1778286.2889356364</v>
      </c>
      <c r="AG125">
        <f t="shared" si="5"/>
        <v>2015</v>
      </c>
    </row>
    <row r="126" spans="1:33" ht="28.8" hidden="1">
      <c r="A126" s="586" t="s">
        <v>1270</v>
      </c>
      <c r="B126" s="423">
        <v>41804</v>
      </c>
      <c r="C126" s="423">
        <v>42261</v>
      </c>
      <c r="D126" s="423"/>
      <c r="E126" s="423" t="s">
        <v>27</v>
      </c>
      <c r="F126" s="423" t="s">
        <v>59</v>
      </c>
      <c r="G126" s="423" t="s">
        <v>22</v>
      </c>
      <c r="H126" s="423" t="s">
        <v>107</v>
      </c>
      <c r="I126" s="462" t="s">
        <v>831</v>
      </c>
      <c r="J126" s="462" t="s">
        <v>862</v>
      </c>
      <c r="K126" s="462" t="s">
        <v>90</v>
      </c>
      <c r="L126" s="462" t="s">
        <v>786</v>
      </c>
      <c r="M126" s="462" t="s">
        <v>1335</v>
      </c>
      <c r="N126" s="424"/>
      <c r="O126" s="425"/>
      <c r="P126" s="561"/>
      <c r="Q126" s="267" t="s">
        <v>196</v>
      </c>
      <c r="R126" s="267">
        <v>6636851</v>
      </c>
      <c r="S126" s="267">
        <v>6636851</v>
      </c>
      <c r="T126" s="267">
        <v>8517150.2182495873</v>
      </c>
      <c r="U126" s="560">
        <v>-0.283311952950215</v>
      </c>
      <c r="V126" s="267"/>
      <c r="W126" s="267"/>
      <c r="X126" s="267"/>
      <c r="Y126" s="267"/>
      <c r="Z126" s="267"/>
      <c r="AA126" s="267"/>
      <c r="AB126" s="267"/>
      <c r="AC126" s="267"/>
      <c r="AD126" s="426">
        <v>7.15</v>
      </c>
      <c r="AE126" s="557">
        <f>S126/AD126</f>
        <v>928230.90909090906</v>
      </c>
      <c r="AF126" s="557">
        <f>T126/AD126</f>
        <v>1191209.820734208</v>
      </c>
      <c r="AG126">
        <f t="shared" si="5"/>
        <v>2014</v>
      </c>
    </row>
    <row r="127" spans="1:33" hidden="1">
      <c r="A127" s="586" t="s">
        <v>1224</v>
      </c>
      <c r="B127" s="423">
        <v>43063</v>
      </c>
      <c r="C127" s="423">
        <v>44554</v>
      </c>
      <c r="D127" s="423" t="s">
        <v>1333</v>
      </c>
      <c r="E127" s="423" t="s">
        <v>21</v>
      </c>
      <c r="F127" s="423" t="s">
        <v>808</v>
      </c>
      <c r="G127" s="423" t="s">
        <v>22</v>
      </c>
      <c r="H127" s="423" t="s">
        <v>40</v>
      </c>
      <c r="I127" s="462" t="s">
        <v>840</v>
      </c>
      <c r="J127" s="462" t="s">
        <v>81</v>
      </c>
      <c r="K127" s="462" t="s">
        <v>780</v>
      </c>
      <c r="L127" s="462" t="s">
        <v>786</v>
      </c>
      <c r="M127" s="601" t="s">
        <v>1335</v>
      </c>
      <c r="N127" s="424"/>
      <c r="O127" s="559"/>
      <c r="P127" s="267"/>
      <c r="Q127" s="267" t="s">
        <v>196</v>
      </c>
      <c r="R127" s="267">
        <v>605714038</v>
      </c>
      <c r="S127" s="267">
        <v>605714038</v>
      </c>
      <c r="T127" s="267">
        <v>498059352</v>
      </c>
      <c r="U127" s="560">
        <v>0.17773186561015447</v>
      </c>
      <c r="V127" s="267">
        <v>0</v>
      </c>
      <c r="W127" s="267">
        <v>0</v>
      </c>
      <c r="X127" s="267">
        <v>0</v>
      </c>
      <c r="Y127" s="267">
        <v>0</v>
      </c>
      <c r="Z127" s="267">
        <v>0</v>
      </c>
      <c r="AA127" s="267">
        <v>0</v>
      </c>
      <c r="AB127" s="267">
        <v>0</v>
      </c>
      <c r="AC127" s="267">
        <v>0</v>
      </c>
      <c r="AD127" s="426">
        <f>VLOOKUP($A127,'02-Metrics'!$A$2:$AD$197,30,FALSE)</f>
        <v>17.73</v>
      </c>
      <c r="AE127" s="557">
        <f t="shared" ref="AE127:AE139" si="7">S127/AD127</f>
        <v>34163228.313592777</v>
      </c>
      <c r="AF127" s="557">
        <f t="shared" ref="AF127:AF139" si="8">T127/AD127</f>
        <v>28091334.010152284</v>
      </c>
      <c r="AG127">
        <f t="shared" si="5"/>
        <v>2017</v>
      </c>
    </row>
    <row r="128" spans="1:33" hidden="1">
      <c r="A128" s="586" t="s">
        <v>1225</v>
      </c>
      <c r="B128" s="423">
        <v>40179</v>
      </c>
      <c r="C128" s="423">
        <v>40179</v>
      </c>
      <c r="D128" s="423" t="s">
        <v>1333</v>
      </c>
      <c r="E128" s="423" t="s">
        <v>21</v>
      </c>
      <c r="F128" s="423" t="s">
        <v>41</v>
      </c>
      <c r="G128" s="423" t="s">
        <v>22</v>
      </c>
      <c r="H128" s="423" t="s">
        <v>23</v>
      </c>
      <c r="I128" s="462" t="s">
        <v>854</v>
      </c>
      <c r="J128" s="462" t="s">
        <v>792</v>
      </c>
      <c r="K128" s="462" t="s">
        <v>90</v>
      </c>
      <c r="L128" s="462" t="s">
        <v>786</v>
      </c>
      <c r="M128" s="462" t="s">
        <v>788</v>
      </c>
      <c r="N128" s="424"/>
      <c r="O128" s="559"/>
      <c r="P128" s="267"/>
      <c r="Q128" s="267" t="s">
        <v>196</v>
      </c>
      <c r="R128" s="267"/>
      <c r="S128" s="267"/>
      <c r="T128" s="267"/>
      <c r="U128" s="560">
        <v>0</v>
      </c>
      <c r="V128" s="267">
        <v>0</v>
      </c>
      <c r="W128" s="267">
        <v>0</v>
      </c>
      <c r="X128" s="267">
        <v>0</v>
      </c>
      <c r="Y128" s="267">
        <v>0</v>
      </c>
      <c r="Z128" s="267">
        <v>0</v>
      </c>
      <c r="AA128" s="267">
        <v>0</v>
      </c>
      <c r="AB128" s="267">
        <v>0</v>
      </c>
      <c r="AC128" s="267">
        <v>0</v>
      </c>
      <c r="AD128" s="426">
        <f>VLOOKUP($A128,'02-Metrics'!$A$2:$AD$197,30,FALSE)</f>
        <v>5.36</v>
      </c>
      <c r="AE128" s="557">
        <f t="shared" si="7"/>
        <v>0</v>
      </c>
      <c r="AF128" s="557">
        <f t="shared" si="8"/>
        <v>0</v>
      </c>
      <c r="AG128">
        <f t="shared" si="5"/>
        <v>2010</v>
      </c>
    </row>
    <row r="129" spans="1:33" hidden="1">
      <c r="A129" s="586" t="s">
        <v>1263</v>
      </c>
      <c r="B129" s="423">
        <v>40179</v>
      </c>
      <c r="C129" s="423">
        <v>40179</v>
      </c>
      <c r="D129" s="423" t="s">
        <v>1333</v>
      </c>
      <c r="E129" s="423" t="s">
        <v>21</v>
      </c>
      <c r="F129" s="423" t="s">
        <v>41</v>
      </c>
      <c r="G129" s="423" t="s">
        <v>22</v>
      </c>
      <c r="H129" s="423" t="s">
        <v>23</v>
      </c>
      <c r="I129" s="462" t="s">
        <v>854</v>
      </c>
      <c r="J129" s="462" t="s">
        <v>792</v>
      </c>
      <c r="K129" s="462" t="s">
        <v>90</v>
      </c>
      <c r="L129" s="462" t="s">
        <v>786</v>
      </c>
      <c r="M129" s="462" t="s">
        <v>788</v>
      </c>
      <c r="N129" s="424"/>
      <c r="O129" s="559"/>
      <c r="P129" s="267"/>
      <c r="Q129" s="267" t="s">
        <v>196</v>
      </c>
      <c r="R129" s="267"/>
      <c r="S129" s="267"/>
      <c r="T129" s="267"/>
      <c r="U129" s="560">
        <v>0</v>
      </c>
      <c r="V129" s="267">
        <v>0</v>
      </c>
      <c r="W129" s="267">
        <v>0</v>
      </c>
      <c r="X129" s="267">
        <v>0</v>
      </c>
      <c r="Y129" s="267">
        <v>0</v>
      </c>
      <c r="Z129" s="267">
        <v>0</v>
      </c>
      <c r="AA129" s="267">
        <v>0</v>
      </c>
      <c r="AB129" s="267">
        <v>0</v>
      </c>
      <c r="AC129" s="267">
        <v>0</v>
      </c>
      <c r="AD129" s="426">
        <f>VLOOKUP($A129,'02-Metrics'!$A$2:$AD$197,30,FALSE)</f>
        <v>5.36</v>
      </c>
      <c r="AE129" s="557">
        <f t="shared" si="7"/>
        <v>0</v>
      </c>
      <c r="AF129" s="557">
        <f t="shared" si="8"/>
        <v>0</v>
      </c>
      <c r="AG129">
        <f t="shared" si="5"/>
        <v>2010</v>
      </c>
    </row>
    <row r="130" spans="1:33" ht="28.8" hidden="1">
      <c r="A130" s="586" t="s">
        <v>103</v>
      </c>
      <c r="B130" s="423">
        <v>40622</v>
      </c>
      <c r="C130" s="423">
        <v>40988</v>
      </c>
      <c r="D130" s="423" t="s">
        <v>1332</v>
      </c>
      <c r="E130" s="423" t="s">
        <v>27</v>
      </c>
      <c r="F130" s="423" t="s">
        <v>59</v>
      </c>
      <c r="G130" s="423" t="s">
        <v>22</v>
      </c>
      <c r="H130" s="423" t="s">
        <v>103</v>
      </c>
      <c r="I130" s="462" t="s">
        <v>833</v>
      </c>
      <c r="J130" s="462" t="s">
        <v>862</v>
      </c>
      <c r="K130" s="462" t="s">
        <v>29</v>
      </c>
      <c r="L130" s="462" t="s">
        <v>787</v>
      </c>
      <c r="M130" s="601" t="s">
        <v>1335</v>
      </c>
      <c r="N130" s="424"/>
      <c r="O130" s="425"/>
      <c r="P130" s="561"/>
      <c r="Q130" s="267" t="s">
        <v>196</v>
      </c>
      <c r="R130" s="267">
        <v>10688481.100000003</v>
      </c>
      <c r="S130" s="267">
        <v>10688481.100000003</v>
      </c>
      <c r="T130" s="267">
        <v>8907067.5833333358</v>
      </c>
      <c r="U130" s="560">
        <v>0.16666666666666669</v>
      </c>
      <c r="V130" s="267">
        <v>0</v>
      </c>
      <c r="W130" s="267">
        <v>0</v>
      </c>
      <c r="X130" s="267">
        <v>0</v>
      </c>
      <c r="Y130" s="267">
        <v>0</v>
      </c>
      <c r="Z130" s="267">
        <v>0</v>
      </c>
      <c r="AA130" s="267">
        <v>0</v>
      </c>
      <c r="AB130" s="267">
        <v>0</v>
      </c>
      <c r="AC130" s="267">
        <v>0</v>
      </c>
      <c r="AD130" s="426">
        <f>VLOOKUP($A130,'02-Metrics'!$A$2:$AD$197,30,FALSE)</f>
        <v>5.86</v>
      </c>
      <c r="AE130" s="557">
        <f t="shared" si="7"/>
        <v>1823972.8839590449</v>
      </c>
      <c r="AF130" s="557">
        <f t="shared" si="8"/>
        <v>1519977.4032992041</v>
      </c>
      <c r="AG130">
        <f t="shared" ref="AG130:AG139" si="9">YEAR(B130)</f>
        <v>2011</v>
      </c>
    </row>
    <row r="131" spans="1:33" ht="28.8" hidden="1">
      <c r="A131" s="586" t="s">
        <v>1228</v>
      </c>
      <c r="B131" s="423">
        <v>40895</v>
      </c>
      <c r="C131" s="423">
        <v>41504</v>
      </c>
      <c r="D131" s="423" t="s">
        <v>30</v>
      </c>
      <c r="E131" s="423" t="s">
        <v>30</v>
      </c>
      <c r="F131" s="423" t="s">
        <v>34</v>
      </c>
      <c r="G131" s="423" t="s">
        <v>45</v>
      </c>
      <c r="H131" s="423" t="s">
        <v>774</v>
      </c>
      <c r="I131" s="462" t="s">
        <v>823</v>
      </c>
      <c r="J131" s="462" t="s">
        <v>862</v>
      </c>
      <c r="K131" s="462" t="s">
        <v>52</v>
      </c>
      <c r="L131" s="462" t="s">
        <v>786</v>
      </c>
      <c r="M131" s="601" t="s">
        <v>1335</v>
      </c>
      <c r="N131" s="424"/>
      <c r="O131" s="559"/>
      <c r="P131" s="267"/>
      <c r="Q131" s="267" t="s">
        <v>196</v>
      </c>
      <c r="R131" s="267">
        <v>31805400</v>
      </c>
      <c r="S131" s="605">
        <v>31905026.190000001</v>
      </c>
      <c r="T131" s="267">
        <v>27743501.034782611</v>
      </c>
      <c r="U131" s="560">
        <v>0.13043478260869562</v>
      </c>
      <c r="V131" s="267">
        <v>0</v>
      </c>
      <c r="W131" s="267">
        <v>0</v>
      </c>
      <c r="X131" s="267">
        <v>0</v>
      </c>
      <c r="Y131" s="267">
        <v>0</v>
      </c>
      <c r="Z131" s="267">
        <v>0</v>
      </c>
      <c r="AA131" s="267">
        <v>0</v>
      </c>
      <c r="AB131" s="267">
        <v>0</v>
      </c>
      <c r="AC131" s="267">
        <v>0</v>
      </c>
      <c r="AD131" s="426">
        <f>VLOOKUP($A131,'02-Metrics'!$A$2:$AD$197,30,FALSE)</f>
        <v>6.05</v>
      </c>
      <c r="AE131" s="557">
        <f t="shared" si="7"/>
        <v>5273558.0479338849</v>
      </c>
      <c r="AF131" s="557">
        <f t="shared" si="8"/>
        <v>4585702.6503772913</v>
      </c>
      <c r="AG131">
        <f t="shared" si="9"/>
        <v>2011</v>
      </c>
    </row>
    <row r="132" spans="1:33" ht="28.8" hidden="1">
      <c r="A132" s="586" t="s">
        <v>1229</v>
      </c>
      <c r="B132" s="423">
        <v>41626</v>
      </c>
      <c r="C132" s="423">
        <v>42053</v>
      </c>
      <c r="D132" s="423" t="s">
        <v>30</v>
      </c>
      <c r="E132" s="423" t="s">
        <v>30</v>
      </c>
      <c r="F132" s="423" t="s">
        <v>34</v>
      </c>
      <c r="G132" s="423" t="s">
        <v>45</v>
      </c>
      <c r="H132" s="423" t="s">
        <v>774</v>
      </c>
      <c r="I132" s="462" t="s">
        <v>823</v>
      </c>
      <c r="J132" s="462" t="s">
        <v>862</v>
      </c>
      <c r="K132" s="462" t="s">
        <v>52</v>
      </c>
      <c r="L132" s="462" t="s">
        <v>786</v>
      </c>
      <c r="M132" s="601" t="s">
        <v>1335</v>
      </c>
      <c r="N132" s="424"/>
      <c r="O132" s="559"/>
      <c r="P132" s="267"/>
      <c r="Q132" s="267" t="s">
        <v>196</v>
      </c>
      <c r="R132" s="267">
        <v>20681422</v>
      </c>
      <c r="S132" s="267">
        <v>20681422</v>
      </c>
      <c r="T132" s="267">
        <v>16069494.51</v>
      </c>
      <c r="U132" s="560">
        <v>0.22299856799015078</v>
      </c>
      <c r="V132" s="267">
        <v>0</v>
      </c>
      <c r="W132" s="267">
        <v>0</v>
      </c>
      <c r="X132" s="267">
        <v>0</v>
      </c>
      <c r="Y132" s="267">
        <v>0</v>
      </c>
      <c r="Z132" s="267">
        <v>0</v>
      </c>
      <c r="AA132" s="267">
        <v>0</v>
      </c>
      <c r="AB132" s="267">
        <v>0</v>
      </c>
      <c r="AC132" s="267">
        <v>0</v>
      </c>
      <c r="AD132" s="426">
        <f>VLOOKUP($A132,'02-Metrics'!$A$2:$AD$197,30,FALSE)</f>
        <v>6.77</v>
      </c>
      <c r="AE132" s="557">
        <f t="shared" si="7"/>
        <v>3054862.9246676518</v>
      </c>
      <c r="AF132" s="557">
        <f t="shared" si="8"/>
        <v>2373632.8670605612</v>
      </c>
      <c r="AG132">
        <f t="shared" si="9"/>
        <v>2013</v>
      </c>
    </row>
    <row r="133" spans="1:33" ht="28.8" hidden="1">
      <c r="A133" s="586" t="s">
        <v>1230</v>
      </c>
      <c r="B133" s="423">
        <v>41626</v>
      </c>
      <c r="C133" s="423">
        <v>42053</v>
      </c>
      <c r="D133" s="423" t="s">
        <v>30</v>
      </c>
      <c r="E133" s="423" t="s">
        <v>30</v>
      </c>
      <c r="F133" s="423" t="s">
        <v>34</v>
      </c>
      <c r="G133" s="423" t="s">
        <v>45</v>
      </c>
      <c r="H133" s="423" t="s">
        <v>774</v>
      </c>
      <c r="I133" s="462" t="s">
        <v>823</v>
      </c>
      <c r="J133" s="462" t="s">
        <v>862</v>
      </c>
      <c r="K133" s="462" t="s">
        <v>52</v>
      </c>
      <c r="L133" s="462" t="s">
        <v>786</v>
      </c>
      <c r="M133" s="601" t="s">
        <v>1335</v>
      </c>
      <c r="N133" s="424"/>
      <c r="O133" s="559"/>
      <c r="P133" s="267"/>
      <c r="Q133" s="267" t="s">
        <v>196</v>
      </c>
      <c r="R133" s="267">
        <v>4820461</v>
      </c>
      <c r="S133" s="267">
        <v>4820461</v>
      </c>
      <c r="T133" s="267">
        <v>3681383</v>
      </c>
      <c r="U133" s="560">
        <v>0.2363006359765176</v>
      </c>
      <c r="V133" s="267">
        <v>0</v>
      </c>
      <c r="W133" s="267">
        <v>0</v>
      </c>
      <c r="X133" s="267">
        <v>0</v>
      </c>
      <c r="Y133" s="267">
        <v>0</v>
      </c>
      <c r="Z133" s="267">
        <v>0</v>
      </c>
      <c r="AA133" s="267">
        <v>0</v>
      </c>
      <c r="AB133" s="267">
        <v>0</v>
      </c>
      <c r="AC133" s="267">
        <v>0</v>
      </c>
      <c r="AD133" s="426">
        <f>VLOOKUP($A133,'02-Metrics'!$A$2:$AD$197,30,FALSE)</f>
        <v>6.77</v>
      </c>
      <c r="AE133" s="557">
        <f t="shared" si="7"/>
        <v>712032.64401772525</v>
      </c>
      <c r="AF133" s="557">
        <f t="shared" si="8"/>
        <v>543778.87740029546</v>
      </c>
      <c r="AG133">
        <f t="shared" si="9"/>
        <v>2013</v>
      </c>
    </row>
    <row r="134" spans="1:33" ht="28.8" hidden="1">
      <c r="A134" s="586" t="s">
        <v>1231</v>
      </c>
      <c r="B134" s="423">
        <v>42003</v>
      </c>
      <c r="C134" s="423">
        <v>42368</v>
      </c>
      <c r="D134" s="423" t="s">
        <v>1333</v>
      </c>
      <c r="E134" s="423" t="s">
        <v>21</v>
      </c>
      <c r="F134" s="423" t="s">
        <v>808</v>
      </c>
      <c r="G134" s="423" t="s">
        <v>22</v>
      </c>
      <c r="H134" s="423" t="s">
        <v>58</v>
      </c>
      <c r="I134" s="462" t="s">
        <v>824</v>
      </c>
      <c r="J134" s="462" t="s">
        <v>862</v>
      </c>
      <c r="K134" s="462" t="s">
        <v>52</v>
      </c>
      <c r="L134" s="462" t="s">
        <v>786</v>
      </c>
      <c r="M134" s="601" t="s">
        <v>1335</v>
      </c>
      <c r="N134" s="424"/>
      <c r="O134" s="559"/>
      <c r="P134" s="267"/>
      <c r="Q134" s="267" t="s">
        <v>196</v>
      </c>
      <c r="R134" s="267">
        <v>19589518</v>
      </c>
      <c r="S134" s="267">
        <v>19589518</v>
      </c>
      <c r="T134" s="267">
        <v>16384636.847249636</v>
      </c>
      <c r="U134" s="560">
        <v>0.16360183812334553</v>
      </c>
      <c r="V134" s="267">
        <v>0</v>
      </c>
      <c r="W134" s="267">
        <v>0</v>
      </c>
      <c r="X134" s="267">
        <v>0</v>
      </c>
      <c r="Y134" s="267">
        <v>0</v>
      </c>
      <c r="Z134" s="267">
        <v>0</v>
      </c>
      <c r="AA134" s="267">
        <v>0</v>
      </c>
      <c r="AB134" s="267">
        <v>0</v>
      </c>
      <c r="AC134" s="267">
        <v>0</v>
      </c>
      <c r="AD134" s="426">
        <f>VLOOKUP($A134,'02-Metrics'!$A$2:$AD$197,30,FALSE)</f>
        <v>7.15</v>
      </c>
      <c r="AE134" s="557">
        <f t="shared" si="7"/>
        <v>2739792.7272727271</v>
      </c>
      <c r="AF134" s="557">
        <f t="shared" si="8"/>
        <v>2291557.6010139352</v>
      </c>
      <c r="AG134">
        <f t="shared" si="9"/>
        <v>2014</v>
      </c>
    </row>
    <row r="135" spans="1:33" hidden="1">
      <c r="A135" s="586" t="s">
        <v>1267</v>
      </c>
      <c r="B135" s="423">
        <v>41318</v>
      </c>
      <c r="C135" s="423">
        <v>42321</v>
      </c>
      <c r="D135" s="423" t="s">
        <v>1332</v>
      </c>
      <c r="E135" s="423" t="s">
        <v>27</v>
      </c>
      <c r="F135" s="423" t="s">
        <v>779</v>
      </c>
      <c r="G135" s="423" t="s">
        <v>22</v>
      </c>
      <c r="H135" s="423" t="s">
        <v>864</v>
      </c>
      <c r="I135" s="462" t="s">
        <v>838</v>
      </c>
      <c r="J135" s="462" t="s">
        <v>81</v>
      </c>
      <c r="K135" s="462" t="s">
        <v>90</v>
      </c>
      <c r="L135" s="462" t="s">
        <v>787</v>
      </c>
      <c r="M135" s="601" t="s">
        <v>1335</v>
      </c>
      <c r="N135" s="424"/>
      <c r="O135" s="425"/>
      <c r="P135" s="561"/>
      <c r="Q135" s="267" t="s">
        <v>196</v>
      </c>
      <c r="R135" s="267">
        <v>49359671.049999997</v>
      </c>
      <c r="S135" s="267">
        <v>119626844</v>
      </c>
      <c r="T135" s="267">
        <v>96755558</v>
      </c>
      <c r="U135" s="560">
        <v>0.19118857637003281</v>
      </c>
      <c r="V135" s="267">
        <v>0</v>
      </c>
      <c r="W135" s="267">
        <v>0</v>
      </c>
      <c r="X135" s="267">
        <v>0</v>
      </c>
      <c r="Y135" s="267">
        <v>0</v>
      </c>
      <c r="Z135" s="267">
        <v>0</v>
      </c>
      <c r="AA135" s="267">
        <v>0</v>
      </c>
      <c r="AB135" s="267">
        <v>0</v>
      </c>
      <c r="AC135" s="267">
        <v>0</v>
      </c>
      <c r="AD135" s="426">
        <f>VLOOKUP($A135,'02-Metrics'!$A$2:$AD$197,30,FALSE)</f>
        <v>6.77</v>
      </c>
      <c r="AE135" s="557">
        <f t="shared" si="7"/>
        <v>17670139.438700147</v>
      </c>
      <c r="AF135" s="557">
        <f t="shared" si="8"/>
        <v>14291810.635155097</v>
      </c>
      <c r="AG135">
        <f t="shared" si="9"/>
        <v>2013</v>
      </c>
    </row>
    <row r="136" spans="1:33" ht="28.8" hidden="1">
      <c r="A136" s="586" t="s">
        <v>1234</v>
      </c>
      <c r="B136" s="423">
        <v>40724</v>
      </c>
      <c r="C136" s="423">
        <v>42185</v>
      </c>
      <c r="D136" s="423" t="s">
        <v>1332</v>
      </c>
      <c r="E136" s="423" t="s">
        <v>27</v>
      </c>
      <c r="F136" s="423" t="s">
        <v>59</v>
      </c>
      <c r="G136" s="423" t="s">
        <v>45</v>
      </c>
      <c r="H136" s="423" t="s">
        <v>107</v>
      </c>
      <c r="I136" s="462" t="s">
        <v>831</v>
      </c>
      <c r="J136" s="462" t="s">
        <v>862</v>
      </c>
      <c r="K136" s="462" t="s">
        <v>52</v>
      </c>
      <c r="L136" s="462" t="s">
        <v>786</v>
      </c>
      <c r="M136" s="601" t="s">
        <v>1335</v>
      </c>
      <c r="N136" s="424"/>
      <c r="O136" s="425"/>
      <c r="P136" s="561"/>
      <c r="Q136" s="267" t="s">
        <v>196</v>
      </c>
      <c r="R136" s="267">
        <v>64000000.230000004</v>
      </c>
      <c r="S136" s="267">
        <v>64000000.230000004</v>
      </c>
      <c r="T136" s="267">
        <v>63714421.966979012</v>
      </c>
      <c r="U136" s="560">
        <v>4.4621603436671153E-3</v>
      </c>
      <c r="V136" s="267">
        <v>0</v>
      </c>
      <c r="W136" s="267">
        <v>0</v>
      </c>
      <c r="X136" s="267">
        <v>0</v>
      </c>
      <c r="Y136" s="267">
        <v>0</v>
      </c>
      <c r="Z136" s="267">
        <v>0</v>
      </c>
      <c r="AA136" s="267">
        <v>0</v>
      </c>
      <c r="AB136" s="267">
        <v>0</v>
      </c>
      <c r="AC136" s="267">
        <v>0</v>
      </c>
      <c r="AD136" s="426">
        <f>VLOOKUP($A136,'02-Metrics'!$A$2:$AD$197,30,FALSE)</f>
        <v>5.36</v>
      </c>
      <c r="AE136" s="557">
        <f t="shared" si="7"/>
        <v>11940298.550373135</v>
      </c>
      <c r="AF136" s="557">
        <f t="shared" si="8"/>
        <v>11887019.023690114</v>
      </c>
      <c r="AG136">
        <f t="shared" si="9"/>
        <v>2011</v>
      </c>
    </row>
    <row r="137" spans="1:33" ht="28.8" hidden="1">
      <c r="A137" s="586" t="s">
        <v>1235</v>
      </c>
      <c r="B137" s="423">
        <v>43739</v>
      </c>
      <c r="C137" s="423">
        <v>44165</v>
      </c>
      <c r="D137" s="423" t="s">
        <v>1332</v>
      </c>
      <c r="E137" s="423" t="s">
        <v>27</v>
      </c>
      <c r="F137" s="423" t="s">
        <v>59</v>
      </c>
      <c r="G137" s="423" t="s">
        <v>45</v>
      </c>
      <c r="H137" s="423" t="s">
        <v>65</v>
      </c>
      <c r="I137" s="462" t="s">
        <v>824</v>
      </c>
      <c r="J137" s="462" t="s">
        <v>92</v>
      </c>
      <c r="K137" s="462" t="s">
        <v>52</v>
      </c>
      <c r="L137" s="462" t="s">
        <v>787</v>
      </c>
      <c r="M137" s="601" t="s">
        <v>1335</v>
      </c>
      <c r="N137" s="424"/>
      <c r="O137" s="425"/>
      <c r="P137" s="561"/>
      <c r="Q137" s="267" t="s">
        <v>196</v>
      </c>
      <c r="R137" s="267"/>
      <c r="S137" s="267"/>
      <c r="T137" s="267"/>
      <c r="U137" s="560">
        <v>0</v>
      </c>
      <c r="V137" s="267">
        <v>0</v>
      </c>
      <c r="W137" s="267">
        <v>0</v>
      </c>
      <c r="X137" s="267">
        <v>0</v>
      </c>
      <c r="Y137" s="267">
        <v>0</v>
      </c>
      <c r="Z137" s="267">
        <v>0</v>
      </c>
      <c r="AA137" s="267">
        <v>0</v>
      </c>
      <c r="AB137" s="267">
        <v>0</v>
      </c>
      <c r="AC137" s="267">
        <v>0</v>
      </c>
      <c r="AD137" s="426">
        <f>VLOOKUP($A137,'02-Metrics'!$A$2:$AD$197,30,FALSE)</f>
        <v>16.309999999999999</v>
      </c>
      <c r="AE137" s="557">
        <f t="shared" si="7"/>
        <v>0</v>
      </c>
      <c r="AF137" s="557">
        <f t="shared" si="8"/>
        <v>0</v>
      </c>
      <c r="AG137">
        <f t="shared" si="9"/>
        <v>2019</v>
      </c>
    </row>
    <row r="138" spans="1:33" ht="28.8" hidden="1">
      <c r="A138" s="586" t="s">
        <v>1236</v>
      </c>
      <c r="B138" s="423">
        <v>43405</v>
      </c>
      <c r="C138" s="423">
        <v>44925</v>
      </c>
      <c r="D138" s="423" t="s">
        <v>30</v>
      </c>
      <c r="E138" s="423" t="s">
        <v>30</v>
      </c>
      <c r="F138" s="423" t="s">
        <v>34</v>
      </c>
      <c r="G138" s="423" t="s">
        <v>45</v>
      </c>
      <c r="H138" s="423" t="s">
        <v>791</v>
      </c>
      <c r="I138" s="462" t="s">
        <v>827</v>
      </c>
      <c r="J138" s="462" t="s">
        <v>862</v>
      </c>
      <c r="K138" s="462" t="s">
        <v>90</v>
      </c>
      <c r="L138" s="462" t="s">
        <v>787</v>
      </c>
      <c r="M138" s="601" t="s">
        <v>1336</v>
      </c>
      <c r="N138" s="424"/>
      <c r="O138" s="559"/>
      <c r="P138" s="267"/>
      <c r="Q138" s="267" t="s">
        <v>196</v>
      </c>
      <c r="R138" s="267"/>
      <c r="S138" s="267"/>
      <c r="T138" s="267"/>
      <c r="U138" s="560">
        <v>0</v>
      </c>
      <c r="V138" s="267">
        <v>0</v>
      </c>
      <c r="W138" s="267">
        <v>0</v>
      </c>
      <c r="X138" s="267">
        <v>0</v>
      </c>
      <c r="Y138" s="267">
        <v>0</v>
      </c>
      <c r="Z138" s="267">
        <v>0</v>
      </c>
      <c r="AA138" s="267">
        <v>0</v>
      </c>
      <c r="AB138" s="267">
        <v>0</v>
      </c>
      <c r="AC138" s="267">
        <v>0</v>
      </c>
      <c r="AD138" s="426">
        <f>VLOOKUP($A138,'02-Metrics'!$A$2:$AD$197,30,FALSE)</f>
        <v>17.89</v>
      </c>
      <c r="AE138" s="557">
        <f t="shared" si="7"/>
        <v>0</v>
      </c>
      <c r="AF138" s="557">
        <f t="shared" si="8"/>
        <v>0</v>
      </c>
      <c r="AG138">
        <f t="shared" si="9"/>
        <v>2018</v>
      </c>
    </row>
    <row r="139" spans="1:33" hidden="1">
      <c r="A139" s="586" t="s">
        <v>1237</v>
      </c>
      <c r="B139" s="423">
        <v>44197</v>
      </c>
      <c r="C139" s="423">
        <v>45656</v>
      </c>
      <c r="D139" s="423" t="s">
        <v>1332</v>
      </c>
      <c r="E139" s="423" t="s">
        <v>55</v>
      </c>
      <c r="F139" s="423" t="s">
        <v>55</v>
      </c>
      <c r="G139" s="423" t="s">
        <v>45</v>
      </c>
      <c r="H139" s="423" t="s">
        <v>10</v>
      </c>
      <c r="I139" s="462" t="s">
        <v>853</v>
      </c>
      <c r="J139" s="462" t="s">
        <v>81</v>
      </c>
      <c r="K139" s="462" t="s">
        <v>91</v>
      </c>
      <c r="L139" s="462" t="s">
        <v>786</v>
      </c>
      <c r="M139" s="601" t="s">
        <v>1335</v>
      </c>
      <c r="N139" s="424"/>
      <c r="O139" s="559"/>
      <c r="P139" s="267"/>
      <c r="Q139" s="267" t="s">
        <v>196</v>
      </c>
      <c r="R139" s="267"/>
      <c r="S139" s="267"/>
      <c r="T139" s="267"/>
      <c r="U139" s="560">
        <v>0</v>
      </c>
      <c r="V139" s="267">
        <v>0</v>
      </c>
      <c r="W139" s="267">
        <v>0</v>
      </c>
      <c r="X139" s="267">
        <v>0</v>
      </c>
      <c r="Y139" s="267">
        <v>0</v>
      </c>
      <c r="Z139" s="267">
        <v>0</v>
      </c>
      <c r="AA139" s="267">
        <v>0</v>
      </c>
      <c r="AB139" s="267">
        <v>0</v>
      </c>
      <c r="AC139" s="267">
        <v>0</v>
      </c>
      <c r="AD139" s="426">
        <f>VLOOKUP($A139,'02-Metrics'!$A$2:$AD$197,30,FALSE)</f>
        <v>15.84</v>
      </c>
      <c r="AE139" s="557">
        <f t="shared" si="7"/>
        <v>0</v>
      </c>
      <c r="AF139" s="557">
        <f t="shared" si="8"/>
        <v>0</v>
      </c>
      <c r="AG139">
        <f t="shared" si="9"/>
        <v>2021</v>
      </c>
    </row>
    <row r="140" spans="1:33" hidden="1">
      <c r="S140" s="4"/>
    </row>
    <row r="141" spans="1:33">
      <c r="AE141" s="558"/>
    </row>
  </sheetData>
  <autoFilter ref="A1:AF140" xr:uid="{00000000-0009-0000-0000-00000C000000}">
    <filterColumn colId="0">
      <filters>
        <filter val="Ring Road"/>
      </filters>
    </filterColumn>
  </autoFilter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57AA45-7D10-4D85-912B-90CBA0DF38D4}">
  <sheetPr filterMode="1"/>
  <dimension ref="A1:V3080"/>
  <sheetViews>
    <sheetView view="pageBreakPreview" zoomScaleNormal="100" zoomScaleSheetLayoutView="100" workbookViewId="0">
      <pane ySplit="1" topLeftCell="A1347" activePane="bottomLeft" state="frozen"/>
      <selection activeCell="A2830" sqref="A2830"/>
      <selection pane="bottomLeft" activeCell="F1368" sqref="F1368"/>
    </sheetView>
  </sheetViews>
  <sheetFormatPr defaultRowHeight="14.4"/>
  <cols>
    <col min="1" max="1" width="32.88671875" customWidth="1"/>
    <col min="2" max="2" width="13.6640625" style="181" customWidth="1"/>
    <col min="3" max="7" width="15.6640625" style="185" customWidth="1"/>
    <col min="8" max="8" width="31.109375" style="185" bestFit="1" customWidth="1"/>
    <col min="9" max="9" width="12.109375" style="185" customWidth="1"/>
    <col min="10" max="11" width="15.6640625" style="185" hidden="1" customWidth="1"/>
    <col min="12" max="12" width="12.44140625" style="23" hidden="1" customWidth="1"/>
    <col min="13" max="13" width="19" style="241" hidden="1" customWidth="1"/>
    <col min="14" max="14" width="16.33203125" hidden="1" customWidth="1"/>
    <col min="15" max="15" width="18.109375" hidden="1" customWidth="1"/>
    <col min="16" max="17" width="25.33203125" hidden="1" customWidth="1"/>
    <col min="18" max="19" width="0" hidden="1" customWidth="1"/>
    <col min="20" max="20" width="15.44140625" bestFit="1" customWidth="1"/>
    <col min="21" max="21" width="17" bestFit="1" customWidth="1"/>
    <col min="22" max="22" width="47.33203125" bestFit="1" customWidth="1"/>
  </cols>
  <sheetData>
    <row r="1" spans="1:22" ht="15.6">
      <c r="A1" s="500" t="s">
        <v>0</v>
      </c>
      <c r="B1" s="501" t="s">
        <v>2</v>
      </c>
      <c r="C1" s="502" t="s">
        <v>3</v>
      </c>
      <c r="D1" s="502" t="s">
        <v>4</v>
      </c>
      <c r="E1" s="502" t="s">
        <v>104</v>
      </c>
      <c r="F1" s="502" t="s">
        <v>105</v>
      </c>
      <c r="G1" s="502" t="s">
        <v>106</v>
      </c>
      <c r="H1" s="511" t="s">
        <v>1043</v>
      </c>
      <c r="I1" s="511" t="s">
        <v>1044</v>
      </c>
      <c r="J1" s="511" t="s">
        <v>1046</v>
      </c>
      <c r="K1" s="182" t="s">
        <v>5</v>
      </c>
      <c r="L1" s="179" t="s">
        <v>1</v>
      </c>
      <c r="M1" s="240" t="s">
        <v>763</v>
      </c>
      <c r="S1" t="s">
        <v>1311</v>
      </c>
      <c r="T1" s="240" t="s">
        <v>16</v>
      </c>
      <c r="U1" s="240" t="s">
        <v>15</v>
      </c>
      <c r="V1" s="240" t="s">
        <v>17</v>
      </c>
    </row>
    <row r="2" spans="1:22" ht="15" hidden="1" customHeight="1">
      <c r="A2" s="418" t="s">
        <v>1048</v>
      </c>
      <c r="B2" s="494">
        <v>41638</v>
      </c>
      <c r="C2" s="495">
        <v>19559799</v>
      </c>
      <c r="D2" s="495">
        <v>0</v>
      </c>
      <c r="E2" s="495">
        <f>C2</f>
        <v>19559799</v>
      </c>
      <c r="F2" s="495">
        <f>D2</f>
        <v>0</v>
      </c>
      <c r="G2" s="495">
        <f t="shared" ref="G2:G47" si="0">E2-F2</f>
        <v>19559799</v>
      </c>
      <c r="H2" s="495">
        <f>VLOOKUP(A2,'02-Metrics'!A:R,18,FALSE)</f>
        <v>56931016</v>
      </c>
      <c r="I2" s="496">
        <f t="shared" ref="I2:I47" si="1">G2/H2</f>
        <v>0.34357017271569507</v>
      </c>
      <c r="J2" s="496">
        <f>MIN(I2:I47)</f>
        <v>0.18901294808439756</v>
      </c>
      <c r="K2" s="183">
        <v>1275096</v>
      </c>
      <c r="L2" s="180">
        <v>41639</v>
      </c>
      <c r="M2" s="241" t="s">
        <v>1041</v>
      </c>
      <c r="S2">
        <f t="shared" ref="S2:S65" si="2">YEAR(B2)</f>
        <v>2013</v>
      </c>
      <c r="T2" s="418" t="str">
        <f>VLOOKUP($A2,'02-Metrics'!$A$2:$AD$188,4,FALSE)</f>
        <v>Commercial</v>
      </c>
      <c r="U2" s="418" t="str">
        <f>VLOOKUP($A2,'02-Metrics'!$A$2:$AD$188,5,FALSE)</f>
        <v>Offices &amp; Mall</v>
      </c>
      <c r="V2" s="418" t="str">
        <f>VLOOKUP($A2,'02-Metrics'!$A$2:$AD$188,7,FALSE)</f>
        <v>EMAAR</v>
      </c>
    </row>
    <row r="3" spans="1:22" ht="15" hidden="1" customHeight="1">
      <c r="A3" s="418" t="s">
        <v>1048</v>
      </c>
      <c r="B3" s="494">
        <v>41669</v>
      </c>
      <c r="C3" s="495">
        <v>1419824.74</v>
      </c>
      <c r="D3" s="495">
        <v>1540259.6</v>
      </c>
      <c r="E3" s="495">
        <f>C3+E2</f>
        <v>20979623.739999998</v>
      </c>
      <c r="F3" s="495">
        <f t="shared" ref="F3" si="3">D3+F2</f>
        <v>1540259.6</v>
      </c>
      <c r="G3" s="495">
        <f t="shared" si="0"/>
        <v>19439364.139999997</v>
      </c>
      <c r="H3" s="495">
        <f>VLOOKUP(A3,'02-Metrics'!A:R,18,FALSE)</f>
        <v>56931016</v>
      </c>
      <c r="I3" s="496">
        <f t="shared" si="1"/>
        <v>0.34145472021788609</v>
      </c>
      <c r="J3" s="496"/>
      <c r="K3" s="183">
        <v>3927841</v>
      </c>
      <c r="L3" s="180">
        <v>41670</v>
      </c>
      <c r="M3" s="241" t="s">
        <v>1041</v>
      </c>
      <c r="S3">
        <f t="shared" si="2"/>
        <v>2014</v>
      </c>
      <c r="T3" s="418" t="str">
        <f>VLOOKUP($A3,'02-Metrics'!$A$2:$AD$188,4,FALSE)</f>
        <v>Commercial</v>
      </c>
      <c r="U3" s="418" t="str">
        <f>VLOOKUP($A3,'02-Metrics'!$A$2:$AD$188,5,FALSE)</f>
        <v>Offices &amp; Mall</v>
      </c>
      <c r="V3" s="418" t="str">
        <f>VLOOKUP($A3,'02-Metrics'!$A$2:$AD$188,7,FALSE)</f>
        <v>EMAAR</v>
      </c>
    </row>
    <row r="4" spans="1:22" ht="15" hidden="1" customHeight="1">
      <c r="A4" s="418" t="s">
        <v>1048</v>
      </c>
      <c r="B4" s="494">
        <v>41698</v>
      </c>
      <c r="C4" s="495">
        <v>4012695.33</v>
      </c>
      <c r="D4" s="495">
        <v>3090424.2099999995</v>
      </c>
      <c r="E4" s="495">
        <f t="shared" ref="E4:E47" si="4">C4+E3</f>
        <v>24992319.07</v>
      </c>
      <c r="F4" s="495">
        <f t="shared" ref="F4:F47" si="5">D4+F3</f>
        <v>4630683.8099999996</v>
      </c>
      <c r="G4" s="495">
        <f t="shared" si="0"/>
        <v>20361635.260000002</v>
      </c>
      <c r="H4" s="495">
        <f>VLOOKUP(A4,'02-Metrics'!A:R,18,FALSE)</f>
        <v>56931016</v>
      </c>
      <c r="I4" s="496">
        <f t="shared" si="1"/>
        <v>0.35765452104350293</v>
      </c>
      <c r="J4" s="496"/>
      <c r="K4" s="183">
        <v>2146092</v>
      </c>
      <c r="L4" s="180">
        <v>41698</v>
      </c>
      <c r="M4" s="241" t="s">
        <v>1041</v>
      </c>
      <c r="S4">
        <f t="shared" si="2"/>
        <v>2014</v>
      </c>
      <c r="T4" s="418" t="str">
        <f>VLOOKUP($A4,'02-Metrics'!$A$2:$AD$188,4,FALSE)</f>
        <v>Commercial</v>
      </c>
      <c r="U4" s="418" t="str">
        <f>VLOOKUP($A4,'02-Metrics'!$A$2:$AD$188,5,FALSE)</f>
        <v>Offices &amp; Mall</v>
      </c>
      <c r="V4" s="418" t="str">
        <f>VLOOKUP($A4,'02-Metrics'!$A$2:$AD$188,7,FALSE)</f>
        <v>EMAAR</v>
      </c>
    </row>
    <row r="5" spans="1:22" ht="15" hidden="1" customHeight="1">
      <c r="A5" s="418" t="s">
        <v>1048</v>
      </c>
      <c r="B5" s="494">
        <v>41728</v>
      </c>
      <c r="C5" s="495">
        <v>2489526.62</v>
      </c>
      <c r="D5" s="495">
        <v>3032287.4699999993</v>
      </c>
      <c r="E5" s="495">
        <f t="shared" si="4"/>
        <v>27481845.690000001</v>
      </c>
      <c r="F5" s="495">
        <f t="shared" si="5"/>
        <v>7662971.2799999993</v>
      </c>
      <c r="G5" s="495">
        <f t="shared" si="0"/>
        <v>19818874.410000004</v>
      </c>
      <c r="H5" s="495">
        <f>VLOOKUP(A5,'02-Metrics'!A:R,18,FALSE)</f>
        <v>56931016</v>
      </c>
      <c r="I5" s="496">
        <f t="shared" si="1"/>
        <v>0.34812086279998944</v>
      </c>
      <c r="J5" s="496"/>
      <c r="K5" s="183">
        <v>4028277</v>
      </c>
      <c r="L5" s="180">
        <v>41729</v>
      </c>
      <c r="M5" s="241" t="s">
        <v>1041</v>
      </c>
      <c r="S5">
        <f t="shared" si="2"/>
        <v>2014</v>
      </c>
      <c r="T5" s="418" t="str">
        <f>VLOOKUP($A5,'02-Metrics'!$A$2:$AD$188,4,FALSE)</f>
        <v>Commercial</v>
      </c>
      <c r="U5" s="418" t="str">
        <f>VLOOKUP($A5,'02-Metrics'!$A$2:$AD$188,5,FALSE)</f>
        <v>Offices &amp; Mall</v>
      </c>
      <c r="V5" s="418" t="str">
        <f>VLOOKUP($A5,'02-Metrics'!$A$2:$AD$188,7,FALSE)</f>
        <v>EMAAR</v>
      </c>
    </row>
    <row r="6" spans="1:22" ht="15" hidden="1" customHeight="1">
      <c r="A6" s="418" t="s">
        <v>1048</v>
      </c>
      <c r="B6" s="494">
        <v>41759</v>
      </c>
      <c r="C6" s="495">
        <v>3000000</v>
      </c>
      <c r="D6" s="495">
        <v>3378653.7899999996</v>
      </c>
      <c r="E6" s="495">
        <f t="shared" si="4"/>
        <v>30481845.690000001</v>
      </c>
      <c r="F6" s="495">
        <f t="shared" si="5"/>
        <v>11041625.069999998</v>
      </c>
      <c r="G6" s="495">
        <f t="shared" si="0"/>
        <v>19440220.620000005</v>
      </c>
      <c r="H6" s="495">
        <f>VLOOKUP(A6,'02-Metrics'!A:R,18,FALSE)</f>
        <v>56931016</v>
      </c>
      <c r="I6" s="496">
        <f t="shared" si="1"/>
        <v>0.34146976438994175</v>
      </c>
      <c r="J6" s="496"/>
      <c r="K6" s="183">
        <v>3352119</v>
      </c>
      <c r="L6" s="180">
        <v>41759</v>
      </c>
      <c r="M6" s="241" t="s">
        <v>1041</v>
      </c>
      <c r="S6">
        <f t="shared" si="2"/>
        <v>2014</v>
      </c>
      <c r="T6" s="418" t="str">
        <f>VLOOKUP($A6,'02-Metrics'!$A$2:$AD$188,4,FALSE)</f>
        <v>Commercial</v>
      </c>
      <c r="U6" s="418" t="str">
        <f>VLOOKUP($A6,'02-Metrics'!$A$2:$AD$188,5,FALSE)</f>
        <v>Offices &amp; Mall</v>
      </c>
      <c r="V6" s="418" t="str">
        <f>VLOOKUP($A6,'02-Metrics'!$A$2:$AD$188,7,FALSE)</f>
        <v>EMAAR</v>
      </c>
    </row>
    <row r="7" spans="1:22" ht="15" hidden="1" customHeight="1">
      <c r="A7" s="418" t="s">
        <v>1048</v>
      </c>
      <c r="B7" s="494">
        <v>41789</v>
      </c>
      <c r="C7" s="495">
        <v>2473267.87</v>
      </c>
      <c r="D7" s="495">
        <v>3909050.0000000005</v>
      </c>
      <c r="E7" s="495">
        <f t="shared" si="4"/>
        <v>32955113.560000002</v>
      </c>
      <c r="F7" s="495">
        <f t="shared" si="5"/>
        <v>14950675.069999998</v>
      </c>
      <c r="G7" s="495">
        <f t="shared" si="0"/>
        <v>18004438.490000002</v>
      </c>
      <c r="H7" s="495">
        <f>VLOOKUP(A7,'02-Metrics'!A:R,18,FALSE)</f>
        <v>56931016</v>
      </c>
      <c r="I7" s="496">
        <f t="shared" si="1"/>
        <v>0.31625008220475115</v>
      </c>
      <c r="J7" s="496"/>
      <c r="K7" s="183">
        <v>4213793</v>
      </c>
      <c r="L7" s="180">
        <v>41790</v>
      </c>
      <c r="M7" s="241" t="s">
        <v>1041</v>
      </c>
      <c r="S7">
        <f t="shared" si="2"/>
        <v>2014</v>
      </c>
      <c r="T7" s="418" t="str">
        <f>VLOOKUP($A7,'02-Metrics'!$A$2:$AD$188,4,FALSE)</f>
        <v>Commercial</v>
      </c>
      <c r="U7" s="418" t="str">
        <f>VLOOKUP($A7,'02-Metrics'!$A$2:$AD$188,5,FALSE)</f>
        <v>Offices &amp; Mall</v>
      </c>
      <c r="V7" s="418" t="str">
        <f>VLOOKUP($A7,'02-Metrics'!$A$2:$AD$188,7,FALSE)</f>
        <v>EMAAR</v>
      </c>
    </row>
    <row r="8" spans="1:22" ht="15" hidden="1" customHeight="1">
      <c r="A8" s="418" t="s">
        <v>1048</v>
      </c>
      <c r="B8" s="494">
        <v>41820</v>
      </c>
      <c r="C8" s="495">
        <v>1746555.29</v>
      </c>
      <c r="D8" s="495">
        <v>4994649.2399999993</v>
      </c>
      <c r="E8" s="495">
        <f t="shared" si="4"/>
        <v>34701668.850000001</v>
      </c>
      <c r="F8" s="495">
        <f t="shared" si="5"/>
        <v>19945324.309999999</v>
      </c>
      <c r="G8" s="495">
        <f t="shared" si="0"/>
        <v>14756344.540000003</v>
      </c>
      <c r="H8" s="495">
        <f>VLOOKUP(A8,'02-Metrics'!A:R,18,FALSE)</f>
        <v>56931016</v>
      </c>
      <c r="I8" s="496">
        <f t="shared" si="1"/>
        <v>0.25919692949094747</v>
      </c>
      <c r="J8" s="496"/>
      <c r="K8" s="183">
        <v>2407980</v>
      </c>
      <c r="L8" s="180">
        <v>41820</v>
      </c>
      <c r="M8" s="241" t="s">
        <v>1041</v>
      </c>
      <c r="S8">
        <f t="shared" si="2"/>
        <v>2014</v>
      </c>
      <c r="T8" s="418" t="str">
        <f>VLOOKUP($A8,'02-Metrics'!$A$2:$AD$188,4,FALSE)</f>
        <v>Commercial</v>
      </c>
      <c r="U8" s="418" t="str">
        <f>VLOOKUP($A8,'02-Metrics'!$A$2:$AD$188,5,FALSE)</f>
        <v>Offices &amp; Mall</v>
      </c>
      <c r="V8" s="418" t="str">
        <f>VLOOKUP($A8,'02-Metrics'!$A$2:$AD$188,7,FALSE)</f>
        <v>EMAAR</v>
      </c>
    </row>
    <row r="9" spans="1:22" ht="15" hidden="1" customHeight="1">
      <c r="A9" s="418" t="s">
        <v>1048</v>
      </c>
      <c r="B9" s="494">
        <v>41850</v>
      </c>
      <c r="C9" s="495">
        <v>2743644.04</v>
      </c>
      <c r="D9" s="495">
        <v>2030895.4000000001</v>
      </c>
      <c r="E9" s="495">
        <f t="shared" si="4"/>
        <v>37445312.890000001</v>
      </c>
      <c r="F9" s="495">
        <f t="shared" si="5"/>
        <v>21976219.709999997</v>
      </c>
      <c r="G9" s="495">
        <f t="shared" si="0"/>
        <v>15469093.180000003</v>
      </c>
      <c r="H9" s="495">
        <f>VLOOKUP(A9,'02-Metrics'!A:R,18,FALSE)</f>
        <v>56931016</v>
      </c>
      <c r="I9" s="496">
        <f t="shared" si="1"/>
        <v>0.27171644328286715</v>
      </c>
      <c r="J9" s="496"/>
      <c r="K9" s="183">
        <v>484963</v>
      </c>
      <c r="L9" s="180">
        <v>41851</v>
      </c>
      <c r="M9" s="241" t="s">
        <v>1041</v>
      </c>
      <c r="S9">
        <f t="shared" si="2"/>
        <v>2014</v>
      </c>
      <c r="T9" s="418" t="str">
        <f>VLOOKUP($A9,'02-Metrics'!$A$2:$AD$188,4,FALSE)</f>
        <v>Commercial</v>
      </c>
      <c r="U9" s="418" t="str">
        <f>VLOOKUP($A9,'02-Metrics'!$A$2:$AD$188,5,FALSE)</f>
        <v>Offices &amp; Mall</v>
      </c>
      <c r="V9" s="418" t="str">
        <f>VLOOKUP($A9,'02-Metrics'!$A$2:$AD$188,7,FALSE)</f>
        <v>EMAAR</v>
      </c>
    </row>
    <row r="10" spans="1:22" ht="15" hidden="1" customHeight="1">
      <c r="A10" s="418" t="s">
        <v>1048</v>
      </c>
      <c r="B10" s="494">
        <v>41881</v>
      </c>
      <c r="C10" s="495">
        <v>945541.57</v>
      </c>
      <c r="D10" s="495">
        <v>1820193.9299999995</v>
      </c>
      <c r="E10" s="495">
        <f t="shared" si="4"/>
        <v>38390854.460000001</v>
      </c>
      <c r="F10" s="495">
        <f t="shared" si="5"/>
        <v>23796413.639999997</v>
      </c>
      <c r="G10" s="495">
        <f t="shared" si="0"/>
        <v>14594440.820000004</v>
      </c>
      <c r="H10" s="495">
        <f>VLOOKUP(A10,'02-Metrics'!A:R,18,FALSE)</f>
        <v>56931016</v>
      </c>
      <c r="I10" s="496">
        <f t="shared" si="1"/>
        <v>0.25635307158403786</v>
      </c>
      <c r="J10" s="496"/>
      <c r="K10" s="183">
        <v>806066</v>
      </c>
      <c r="L10" s="180">
        <v>41882</v>
      </c>
      <c r="M10" s="241" t="s">
        <v>1041</v>
      </c>
      <c r="S10">
        <f t="shared" si="2"/>
        <v>2014</v>
      </c>
      <c r="T10" s="418" t="str">
        <f>VLOOKUP($A10,'02-Metrics'!$A$2:$AD$188,4,FALSE)</f>
        <v>Commercial</v>
      </c>
      <c r="U10" s="418" t="str">
        <f>VLOOKUP($A10,'02-Metrics'!$A$2:$AD$188,5,FALSE)</f>
        <v>Offices &amp; Mall</v>
      </c>
      <c r="V10" s="418" t="str">
        <f>VLOOKUP($A10,'02-Metrics'!$A$2:$AD$188,7,FALSE)</f>
        <v>EMAAR</v>
      </c>
    </row>
    <row r="11" spans="1:22" ht="15" hidden="1" customHeight="1">
      <c r="A11" s="418" t="s">
        <v>1048</v>
      </c>
      <c r="B11" s="494">
        <v>41912</v>
      </c>
      <c r="C11" s="495">
        <v>688683.32</v>
      </c>
      <c r="D11" s="495">
        <v>1059803.1100000001</v>
      </c>
      <c r="E11" s="495">
        <f t="shared" si="4"/>
        <v>39079537.780000001</v>
      </c>
      <c r="F11" s="495">
        <f t="shared" si="5"/>
        <v>24856216.749999996</v>
      </c>
      <c r="G11" s="495">
        <f t="shared" si="0"/>
        <v>14223321.030000005</v>
      </c>
      <c r="H11" s="495">
        <f>VLOOKUP(A11,'02-Metrics'!A:R,18,FALSE)</f>
        <v>56931016</v>
      </c>
      <c r="I11" s="496">
        <f t="shared" si="1"/>
        <v>0.24983430877116272</v>
      </c>
      <c r="J11" s="496"/>
      <c r="K11" s="183">
        <v>320413</v>
      </c>
      <c r="L11" s="180">
        <v>41912</v>
      </c>
      <c r="M11" s="241" t="s">
        <v>1041</v>
      </c>
      <c r="S11">
        <f t="shared" si="2"/>
        <v>2014</v>
      </c>
      <c r="T11" s="418" t="str">
        <f>VLOOKUP($A11,'02-Metrics'!$A$2:$AD$188,4,FALSE)</f>
        <v>Commercial</v>
      </c>
      <c r="U11" s="418" t="str">
        <f>VLOOKUP($A11,'02-Metrics'!$A$2:$AD$188,5,FALSE)</f>
        <v>Offices &amp; Mall</v>
      </c>
      <c r="V11" s="418" t="str">
        <f>VLOOKUP($A11,'02-Metrics'!$A$2:$AD$188,7,FALSE)</f>
        <v>EMAAR</v>
      </c>
    </row>
    <row r="12" spans="1:22" ht="15" hidden="1" customHeight="1">
      <c r="A12" s="418" t="s">
        <v>1048</v>
      </c>
      <c r="B12" s="494">
        <v>41942</v>
      </c>
      <c r="C12" s="495">
        <v>0</v>
      </c>
      <c r="D12" s="495">
        <v>958518.92840000009</v>
      </c>
      <c r="E12" s="495">
        <f t="shared" si="4"/>
        <v>39079537.780000001</v>
      </c>
      <c r="F12" s="495">
        <f t="shared" si="5"/>
        <v>25814735.678399995</v>
      </c>
      <c r="G12" s="495">
        <f t="shared" si="0"/>
        <v>13264802.101600006</v>
      </c>
      <c r="H12" s="495">
        <f>VLOOKUP(A12,'02-Metrics'!A:R,18,FALSE)</f>
        <v>56931016</v>
      </c>
      <c r="I12" s="496">
        <f t="shared" si="1"/>
        <v>0.23299781092260863</v>
      </c>
      <c r="J12" s="496"/>
      <c r="K12" s="183">
        <v>811736</v>
      </c>
      <c r="L12" s="180">
        <v>41943</v>
      </c>
      <c r="M12" s="241" t="s">
        <v>1041</v>
      </c>
      <c r="S12">
        <f t="shared" si="2"/>
        <v>2014</v>
      </c>
      <c r="T12" s="418" t="str">
        <f>VLOOKUP($A12,'02-Metrics'!$A$2:$AD$188,4,FALSE)</f>
        <v>Commercial</v>
      </c>
      <c r="U12" s="418" t="str">
        <f>VLOOKUP($A12,'02-Metrics'!$A$2:$AD$188,5,FALSE)</f>
        <v>Offices &amp; Mall</v>
      </c>
      <c r="V12" s="418" t="str">
        <f>VLOOKUP($A12,'02-Metrics'!$A$2:$AD$188,7,FALSE)</f>
        <v>EMAAR</v>
      </c>
    </row>
    <row r="13" spans="1:22" ht="15" hidden="1" customHeight="1">
      <c r="A13" s="418" t="s">
        <v>1048</v>
      </c>
      <c r="B13" s="494">
        <v>41973</v>
      </c>
      <c r="C13" s="495">
        <v>795805.82000000007</v>
      </c>
      <c r="D13" s="495">
        <v>784665.56</v>
      </c>
      <c r="E13" s="495">
        <f t="shared" si="4"/>
        <v>39875343.600000001</v>
      </c>
      <c r="F13" s="495">
        <f t="shared" si="5"/>
        <v>26599401.238399994</v>
      </c>
      <c r="G13" s="495">
        <f t="shared" si="0"/>
        <v>13275942.361600008</v>
      </c>
      <c r="H13" s="495">
        <f>VLOOKUP(A13,'02-Metrics'!A:R,18,FALSE)</f>
        <v>56931016</v>
      </c>
      <c r="I13" s="496">
        <f t="shared" si="1"/>
        <v>0.2331934909013394</v>
      </c>
      <c r="J13" s="496"/>
      <c r="K13" s="183">
        <v>1003619</v>
      </c>
      <c r="L13" s="180">
        <v>41973</v>
      </c>
      <c r="M13" s="241" t="s">
        <v>1041</v>
      </c>
      <c r="S13">
        <f t="shared" si="2"/>
        <v>2014</v>
      </c>
      <c r="T13" s="418" t="str">
        <f>VLOOKUP($A13,'02-Metrics'!$A$2:$AD$188,4,FALSE)</f>
        <v>Commercial</v>
      </c>
      <c r="U13" s="418" t="str">
        <f>VLOOKUP($A13,'02-Metrics'!$A$2:$AD$188,5,FALSE)</f>
        <v>Offices &amp; Mall</v>
      </c>
      <c r="V13" s="418" t="str">
        <f>VLOOKUP($A13,'02-Metrics'!$A$2:$AD$188,7,FALSE)</f>
        <v>EMAAR</v>
      </c>
    </row>
    <row r="14" spans="1:22" ht="15" hidden="1" customHeight="1">
      <c r="A14" s="418" t="s">
        <v>1048</v>
      </c>
      <c r="B14" s="494">
        <v>42003</v>
      </c>
      <c r="C14" s="495">
        <v>0</v>
      </c>
      <c r="D14" s="495">
        <v>959821.19000000006</v>
      </c>
      <c r="E14" s="495">
        <f t="shared" si="4"/>
        <v>39875343.600000001</v>
      </c>
      <c r="F14" s="495">
        <f t="shared" si="5"/>
        <v>27559222.428399995</v>
      </c>
      <c r="G14" s="495">
        <f t="shared" si="0"/>
        <v>12316121.171600007</v>
      </c>
      <c r="H14" s="495">
        <f>VLOOKUP(A14,'02-Metrics'!A:R,18,FALSE)</f>
        <v>56931016</v>
      </c>
      <c r="I14" s="496">
        <f t="shared" si="1"/>
        <v>0.21633411867443234</v>
      </c>
      <c r="J14" s="496"/>
      <c r="K14" s="183">
        <v>702424</v>
      </c>
      <c r="L14" s="180">
        <v>42004</v>
      </c>
      <c r="M14" s="241" t="s">
        <v>1041</v>
      </c>
      <c r="S14">
        <f t="shared" si="2"/>
        <v>2014</v>
      </c>
      <c r="T14" s="418" t="str">
        <f>VLOOKUP($A14,'02-Metrics'!$A$2:$AD$188,4,FALSE)</f>
        <v>Commercial</v>
      </c>
      <c r="U14" s="418" t="str">
        <f>VLOOKUP($A14,'02-Metrics'!$A$2:$AD$188,5,FALSE)</f>
        <v>Offices &amp; Mall</v>
      </c>
      <c r="V14" s="418" t="str">
        <f>VLOOKUP($A14,'02-Metrics'!$A$2:$AD$188,7,FALSE)</f>
        <v>EMAAR</v>
      </c>
    </row>
    <row r="15" spans="1:22" ht="15" hidden="1" customHeight="1">
      <c r="A15" s="418" t="s">
        <v>1048</v>
      </c>
      <c r="B15" s="494">
        <v>42034</v>
      </c>
      <c r="C15" s="495">
        <v>0</v>
      </c>
      <c r="D15" s="495">
        <v>739606</v>
      </c>
      <c r="E15" s="495">
        <f t="shared" si="4"/>
        <v>39875343.600000001</v>
      </c>
      <c r="F15" s="495">
        <f t="shared" si="5"/>
        <v>28298828.428399995</v>
      </c>
      <c r="G15" s="495">
        <f t="shared" si="0"/>
        <v>11576515.171600007</v>
      </c>
      <c r="H15" s="495">
        <f>VLOOKUP(A15,'02-Metrics'!A:R,18,FALSE)</f>
        <v>56931016</v>
      </c>
      <c r="I15" s="496">
        <f t="shared" si="1"/>
        <v>0.2033428521915015</v>
      </c>
      <c r="J15" s="496"/>
      <c r="K15" s="183">
        <v>818192</v>
      </c>
      <c r="L15" s="180">
        <v>42035</v>
      </c>
      <c r="M15" s="241" t="s">
        <v>1041</v>
      </c>
      <c r="S15">
        <f t="shared" si="2"/>
        <v>2015</v>
      </c>
      <c r="T15" s="418" t="str">
        <f>VLOOKUP($A15,'02-Metrics'!$A$2:$AD$188,4,FALSE)</f>
        <v>Commercial</v>
      </c>
      <c r="U15" s="418" t="str">
        <f>VLOOKUP($A15,'02-Metrics'!$A$2:$AD$188,5,FALSE)</f>
        <v>Offices &amp; Mall</v>
      </c>
      <c r="V15" s="418" t="str">
        <f>VLOOKUP($A15,'02-Metrics'!$A$2:$AD$188,7,FALSE)</f>
        <v>EMAAR</v>
      </c>
    </row>
    <row r="16" spans="1:22" ht="15" hidden="1" customHeight="1">
      <c r="A16" s="418" t="s">
        <v>1048</v>
      </c>
      <c r="B16" s="494">
        <v>42063</v>
      </c>
      <c r="C16" s="495">
        <v>798019</v>
      </c>
      <c r="D16" s="495">
        <v>731493</v>
      </c>
      <c r="E16" s="495">
        <f t="shared" si="4"/>
        <v>40673362.600000001</v>
      </c>
      <c r="F16" s="495">
        <f t="shared" si="5"/>
        <v>29030321.428399995</v>
      </c>
      <c r="G16" s="495">
        <f t="shared" si="0"/>
        <v>11643041.171600007</v>
      </c>
      <c r="H16" s="495">
        <f>VLOOKUP(A16,'02-Metrics'!A:R,18,FALSE)</f>
        <v>56931016</v>
      </c>
      <c r="I16" s="496">
        <f t="shared" si="1"/>
        <v>0.20451138921532697</v>
      </c>
      <c r="J16" s="496"/>
      <c r="K16" s="183">
        <v>1627690</v>
      </c>
      <c r="L16" s="180">
        <v>42063</v>
      </c>
      <c r="M16" s="241" t="s">
        <v>1041</v>
      </c>
      <c r="S16">
        <f t="shared" si="2"/>
        <v>2015</v>
      </c>
      <c r="T16" s="418" t="str">
        <f>VLOOKUP($A16,'02-Metrics'!$A$2:$AD$188,4,FALSE)</f>
        <v>Commercial</v>
      </c>
      <c r="U16" s="418" t="str">
        <f>VLOOKUP($A16,'02-Metrics'!$A$2:$AD$188,5,FALSE)</f>
        <v>Offices &amp; Mall</v>
      </c>
      <c r="V16" s="418" t="str">
        <f>VLOOKUP($A16,'02-Metrics'!$A$2:$AD$188,7,FALSE)</f>
        <v>EMAAR</v>
      </c>
    </row>
    <row r="17" spans="1:22" ht="15" hidden="1" customHeight="1">
      <c r="A17" s="418" t="s">
        <v>1048</v>
      </c>
      <c r="B17" s="494">
        <v>42093</v>
      </c>
      <c r="C17" s="495">
        <v>157942</v>
      </c>
      <c r="D17" s="495">
        <v>1040284</v>
      </c>
      <c r="E17" s="495">
        <f t="shared" si="4"/>
        <v>40831304.600000001</v>
      </c>
      <c r="F17" s="495">
        <f t="shared" si="5"/>
        <v>30070605.428399995</v>
      </c>
      <c r="G17" s="495">
        <f t="shared" si="0"/>
        <v>10760699.171600007</v>
      </c>
      <c r="H17" s="495">
        <f>VLOOKUP(A17,'02-Metrics'!A:R,18,FALSE)</f>
        <v>56931016</v>
      </c>
      <c r="I17" s="496">
        <f t="shared" si="1"/>
        <v>0.18901294808439756</v>
      </c>
      <c r="J17" s="496"/>
      <c r="K17" s="183">
        <v>751751</v>
      </c>
      <c r="L17" s="180">
        <v>42094</v>
      </c>
      <c r="M17" s="241" t="s">
        <v>1041</v>
      </c>
      <c r="S17">
        <f t="shared" si="2"/>
        <v>2015</v>
      </c>
      <c r="T17" s="418" t="str">
        <f>VLOOKUP($A17,'02-Metrics'!$A$2:$AD$188,4,FALSE)</f>
        <v>Commercial</v>
      </c>
      <c r="U17" s="418" t="str">
        <f>VLOOKUP($A17,'02-Metrics'!$A$2:$AD$188,5,FALSE)</f>
        <v>Offices &amp; Mall</v>
      </c>
      <c r="V17" s="418" t="str">
        <f>VLOOKUP($A17,'02-Metrics'!$A$2:$AD$188,7,FALSE)</f>
        <v>EMAAR</v>
      </c>
    </row>
    <row r="18" spans="1:22" ht="15" hidden="1" customHeight="1">
      <c r="A18" s="418" t="s">
        <v>1048</v>
      </c>
      <c r="B18" s="494">
        <v>42124</v>
      </c>
      <c r="C18" s="495">
        <v>1156272</v>
      </c>
      <c r="D18" s="495">
        <v>803490</v>
      </c>
      <c r="E18" s="495">
        <f t="shared" si="4"/>
        <v>41987576.600000001</v>
      </c>
      <c r="F18" s="495">
        <f t="shared" si="5"/>
        <v>30874095.428399995</v>
      </c>
      <c r="G18" s="495">
        <f t="shared" si="0"/>
        <v>11113481.171600007</v>
      </c>
      <c r="H18" s="495">
        <f>VLOOKUP(A18,'02-Metrics'!A:R,18,FALSE)</f>
        <v>56931016</v>
      </c>
      <c r="I18" s="496">
        <f t="shared" si="1"/>
        <v>0.1952096054565407</v>
      </c>
      <c r="J18" s="496"/>
      <c r="K18" s="183">
        <v>1218297</v>
      </c>
      <c r="L18" s="180">
        <v>42124</v>
      </c>
      <c r="M18" s="241" t="s">
        <v>1041</v>
      </c>
      <c r="S18">
        <f t="shared" si="2"/>
        <v>2015</v>
      </c>
      <c r="T18" s="418" t="str">
        <f>VLOOKUP($A18,'02-Metrics'!$A$2:$AD$188,4,FALSE)</f>
        <v>Commercial</v>
      </c>
      <c r="U18" s="418" t="str">
        <f>VLOOKUP($A18,'02-Metrics'!$A$2:$AD$188,5,FALSE)</f>
        <v>Offices &amp; Mall</v>
      </c>
      <c r="V18" s="418" t="str">
        <f>VLOOKUP($A18,'02-Metrics'!$A$2:$AD$188,7,FALSE)</f>
        <v>EMAAR</v>
      </c>
    </row>
    <row r="19" spans="1:22" ht="15" hidden="1" customHeight="1">
      <c r="A19" s="418" t="s">
        <v>1048</v>
      </c>
      <c r="B19" s="494">
        <v>42154</v>
      </c>
      <c r="C19" s="495">
        <v>1963896</v>
      </c>
      <c r="D19" s="495">
        <v>956005</v>
      </c>
      <c r="E19" s="495">
        <f t="shared" si="4"/>
        <v>43951472.600000001</v>
      </c>
      <c r="F19" s="495">
        <f t="shared" si="5"/>
        <v>31830100.428399995</v>
      </c>
      <c r="G19" s="495">
        <f t="shared" si="0"/>
        <v>12121372.171600007</v>
      </c>
      <c r="H19" s="495">
        <f>VLOOKUP(A19,'02-Metrics'!A:R,18,FALSE)</f>
        <v>56931016</v>
      </c>
      <c r="I19" s="496">
        <f t="shared" si="1"/>
        <v>0.21291332955659892</v>
      </c>
      <c r="J19" s="496"/>
      <c r="K19" s="183">
        <v>0</v>
      </c>
      <c r="L19" s="180">
        <v>42155</v>
      </c>
      <c r="M19" s="241" t="s">
        <v>1041</v>
      </c>
      <c r="S19">
        <f t="shared" si="2"/>
        <v>2015</v>
      </c>
      <c r="T19" s="418" t="str">
        <f>VLOOKUP($A19,'02-Metrics'!$A$2:$AD$188,4,FALSE)</f>
        <v>Commercial</v>
      </c>
      <c r="U19" s="418" t="str">
        <f>VLOOKUP($A19,'02-Metrics'!$A$2:$AD$188,5,FALSE)</f>
        <v>Offices &amp; Mall</v>
      </c>
      <c r="V19" s="418" t="str">
        <f>VLOOKUP($A19,'02-Metrics'!$A$2:$AD$188,7,FALSE)</f>
        <v>EMAAR</v>
      </c>
    </row>
    <row r="20" spans="1:22" ht="15" hidden="1" customHeight="1">
      <c r="A20" s="418" t="s">
        <v>1048</v>
      </c>
      <c r="B20" s="494">
        <v>42185</v>
      </c>
      <c r="C20" s="495">
        <v>592451</v>
      </c>
      <c r="D20" s="495">
        <v>841121</v>
      </c>
      <c r="E20" s="495">
        <f t="shared" si="4"/>
        <v>44543923.600000001</v>
      </c>
      <c r="F20" s="495">
        <f t="shared" si="5"/>
        <v>32671221.428399995</v>
      </c>
      <c r="G20" s="495">
        <f t="shared" si="0"/>
        <v>11872702.171600007</v>
      </c>
      <c r="H20" s="495">
        <f>VLOOKUP(A20,'02-Metrics'!A:R,18,FALSE)</f>
        <v>56931016</v>
      </c>
      <c r="I20" s="496">
        <f t="shared" si="1"/>
        <v>0.20854541172425251</v>
      </c>
      <c r="J20" s="496"/>
      <c r="K20" s="183">
        <v>2032372</v>
      </c>
      <c r="L20" s="180">
        <v>42185</v>
      </c>
      <c r="M20" s="241" t="s">
        <v>1041</v>
      </c>
      <c r="S20">
        <f t="shared" si="2"/>
        <v>2015</v>
      </c>
      <c r="T20" s="418" t="str">
        <f>VLOOKUP($A20,'02-Metrics'!$A$2:$AD$188,4,FALSE)</f>
        <v>Commercial</v>
      </c>
      <c r="U20" s="418" t="str">
        <f>VLOOKUP($A20,'02-Metrics'!$A$2:$AD$188,5,FALSE)</f>
        <v>Offices &amp; Mall</v>
      </c>
      <c r="V20" s="418" t="str">
        <f>VLOOKUP($A20,'02-Metrics'!$A$2:$AD$188,7,FALSE)</f>
        <v>EMAAR</v>
      </c>
    </row>
    <row r="21" spans="1:22" ht="15" hidden="1" customHeight="1">
      <c r="A21" s="418" t="s">
        <v>1048</v>
      </c>
      <c r="B21" s="494">
        <v>42215</v>
      </c>
      <c r="C21" s="495">
        <v>946975</v>
      </c>
      <c r="D21" s="495">
        <v>566181</v>
      </c>
      <c r="E21" s="495">
        <f t="shared" si="4"/>
        <v>45490898.600000001</v>
      </c>
      <c r="F21" s="495">
        <f t="shared" si="5"/>
        <v>33237402.428399995</v>
      </c>
      <c r="G21" s="495">
        <f t="shared" si="0"/>
        <v>12253496.171600007</v>
      </c>
      <c r="H21" s="495">
        <f>VLOOKUP(A21,'02-Metrics'!A:R,18,FALSE)</f>
        <v>56931016</v>
      </c>
      <c r="I21" s="496">
        <f t="shared" si="1"/>
        <v>0.21523410317497244</v>
      </c>
      <c r="J21" s="496"/>
      <c r="K21" s="183">
        <v>973468</v>
      </c>
      <c r="L21" s="180">
        <v>42216</v>
      </c>
      <c r="M21" s="241" t="s">
        <v>1041</v>
      </c>
      <c r="S21">
        <f t="shared" si="2"/>
        <v>2015</v>
      </c>
      <c r="T21" s="418" t="str">
        <f>VLOOKUP($A21,'02-Metrics'!$A$2:$AD$188,4,FALSE)</f>
        <v>Commercial</v>
      </c>
      <c r="U21" s="418" t="str">
        <f>VLOOKUP($A21,'02-Metrics'!$A$2:$AD$188,5,FALSE)</f>
        <v>Offices &amp; Mall</v>
      </c>
      <c r="V21" s="418" t="str">
        <f>VLOOKUP($A21,'02-Metrics'!$A$2:$AD$188,7,FALSE)</f>
        <v>EMAAR</v>
      </c>
    </row>
    <row r="22" spans="1:22" ht="15" hidden="1" customHeight="1">
      <c r="A22" s="418" t="s">
        <v>1048</v>
      </c>
      <c r="B22" s="494">
        <v>42246</v>
      </c>
      <c r="C22" s="495">
        <v>0</v>
      </c>
      <c r="D22" s="495">
        <v>912402</v>
      </c>
      <c r="E22" s="495">
        <f t="shared" si="4"/>
        <v>45490898.600000001</v>
      </c>
      <c r="F22" s="495">
        <f t="shared" si="5"/>
        <v>34149804.428399995</v>
      </c>
      <c r="G22" s="495">
        <f t="shared" si="0"/>
        <v>11341094.171600007</v>
      </c>
      <c r="H22" s="495">
        <f>VLOOKUP(A22,'02-Metrics'!A:R,18,FALSE)</f>
        <v>56931016</v>
      </c>
      <c r="I22" s="496">
        <f t="shared" si="1"/>
        <v>0.19920765460430229</v>
      </c>
      <c r="J22" s="496"/>
      <c r="K22" s="183">
        <v>1088031</v>
      </c>
      <c r="L22" s="180">
        <v>42247</v>
      </c>
      <c r="M22" s="241" t="s">
        <v>1041</v>
      </c>
      <c r="S22">
        <f t="shared" si="2"/>
        <v>2015</v>
      </c>
      <c r="T22" s="418" t="str">
        <f>VLOOKUP($A22,'02-Metrics'!$A$2:$AD$188,4,FALSE)</f>
        <v>Commercial</v>
      </c>
      <c r="U22" s="418" t="str">
        <f>VLOOKUP($A22,'02-Metrics'!$A$2:$AD$188,5,FALSE)</f>
        <v>Offices &amp; Mall</v>
      </c>
      <c r="V22" s="418" t="str">
        <f>VLOOKUP($A22,'02-Metrics'!$A$2:$AD$188,7,FALSE)</f>
        <v>EMAAR</v>
      </c>
    </row>
    <row r="23" spans="1:22" ht="15" hidden="1" customHeight="1">
      <c r="A23" s="418" t="s">
        <v>1048</v>
      </c>
      <c r="B23" s="494">
        <v>42277</v>
      </c>
      <c r="C23" s="495">
        <v>1709112</v>
      </c>
      <c r="D23" s="495">
        <v>601472</v>
      </c>
      <c r="E23" s="495">
        <f t="shared" si="4"/>
        <v>47200010.600000001</v>
      </c>
      <c r="F23" s="495">
        <f t="shared" si="5"/>
        <v>34751276.428399995</v>
      </c>
      <c r="G23" s="495">
        <f t="shared" si="0"/>
        <v>12448734.171600007</v>
      </c>
      <c r="H23" s="495">
        <f>VLOOKUP(A23,'02-Metrics'!A:R,18,FALSE)</f>
        <v>56931016</v>
      </c>
      <c r="I23" s="496">
        <f t="shared" si="1"/>
        <v>0.21866348163538846</v>
      </c>
      <c r="J23" s="496"/>
      <c r="K23" s="183">
        <v>181597</v>
      </c>
      <c r="L23" s="180">
        <v>42277</v>
      </c>
      <c r="M23" s="241" t="s">
        <v>1041</v>
      </c>
      <c r="S23">
        <f t="shared" si="2"/>
        <v>2015</v>
      </c>
      <c r="T23" s="418" t="str">
        <f>VLOOKUP($A23,'02-Metrics'!$A$2:$AD$188,4,FALSE)</f>
        <v>Commercial</v>
      </c>
      <c r="U23" s="418" t="str">
        <f>VLOOKUP($A23,'02-Metrics'!$A$2:$AD$188,5,FALSE)</f>
        <v>Offices &amp; Mall</v>
      </c>
      <c r="V23" s="418" t="str">
        <f>VLOOKUP($A23,'02-Metrics'!$A$2:$AD$188,7,FALSE)</f>
        <v>EMAAR</v>
      </c>
    </row>
    <row r="24" spans="1:22" ht="15" hidden="1" customHeight="1">
      <c r="A24" s="418" t="s">
        <v>1048</v>
      </c>
      <c r="B24" s="494">
        <v>42307</v>
      </c>
      <c r="C24" s="495">
        <v>0</v>
      </c>
      <c r="D24" s="495">
        <v>382349</v>
      </c>
      <c r="E24" s="495">
        <f t="shared" si="4"/>
        <v>47200010.600000001</v>
      </c>
      <c r="F24" s="495">
        <f t="shared" si="5"/>
        <v>35133625.428399995</v>
      </c>
      <c r="G24" s="495">
        <f t="shared" si="0"/>
        <v>12066385.171600007</v>
      </c>
      <c r="H24" s="495">
        <f>VLOOKUP(A24,'02-Metrics'!A:R,18,FALSE)</f>
        <v>56931016</v>
      </c>
      <c r="I24" s="496">
        <f t="shared" si="1"/>
        <v>0.21194747642655817</v>
      </c>
      <c r="J24" s="496"/>
      <c r="K24" s="183">
        <v>790090</v>
      </c>
      <c r="L24" s="180">
        <v>42308</v>
      </c>
      <c r="M24" s="241" t="s">
        <v>1041</v>
      </c>
      <c r="S24">
        <f t="shared" si="2"/>
        <v>2015</v>
      </c>
      <c r="T24" s="418" t="str">
        <f>VLOOKUP($A24,'02-Metrics'!$A$2:$AD$188,4,FALSE)</f>
        <v>Commercial</v>
      </c>
      <c r="U24" s="418" t="str">
        <f>VLOOKUP($A24,'02-Metrics'!$A$2:$AD$188,5,FALSE)</f>
        <v>Offices &amp; Mall</v>
      </c>
      <c r="V24" s="418" t="str">
        <f>VLOOKUP($A24,'02-Metrics'!$A$2:$AD$188,7,FALSE)</f>
        <v>EMAAR</v>
      </c>
    </row>
    <row r="25" spans="1:22" ht="15" hidden="1" customHeight="1">
      <c r="A25" s="418" t="s">
        <v>1048</v>
      </c>
      <c r="B25" s="494">
        <v>42338</v>
      </c>
      <c r="C25" s="495">
        <v>1693638</v>
      </c>
      <c r="D25" s="495">
        <v>888784</v>
      </c>
      <c r="E25" s="495">
        <f t="shared" si="4"/>
        <v>48893648.600000001</v>
      </c>
      <c r="F25" s="495">
        <f t="shared" si="5"/>
        <v>36022409.428399995</v>
      </c>
      <c r="G25" s="495">
        <f t="shared" si="0"/>
        <v>12871239.171600007</v>
      </c>
      <c r="H25" s="495">
        <f>VLOOKUP(A25,'02-Metrics'!A:R,18,FALSE)</f>
        <v>56931016</v>
      </c>
      <c r="I25" s="496">
        <f t="shared" si="1"/>
        <v>0.22608483171282254</v>
      </c>
      <c r="J25" s="496"/>
      <c r="K25" s="183">
        <v>1294652</v>
      </c>
      <c r="L25" s="180">
        <v>42338</v>
      </c>
      <c r="M25" s="241" t="s">
        <v>1041</v>
      </c>
      <c r="S25">
        <f t="shared" si="2"/>
        <v>2015</v>
      </c>
      <c r="T25" s="418" t="str">
        <f>VLOOKUP($A25,'02-Metrics'!$A$2:$AD$188,4,FALSE)</f>
        <v>Commercial</v>
      </c>
      <c r="U25" s="418" t="str">
        <f>VLOOKUP($A25,'02-Metrics'!$A$2:$AD$188,5,FALSE)</f>
        <v>Offices &amp; Mall</v>
      </c>
      <c r="V25" s="418" t="str">
        <f>VLOOKUP($A25,'02-Metrics'!$A$2:$AD$188,7,FALSE)</f>
        <v>EMAAR</v>
      </c>
    </row>
    <row r="26" spans="1:22" ht="15" hidden="1" customHeight="1">
      <c r="A26" s="418" t="s">
        <v>1048</v>
      </c>
      <c r="B26" s="494">
        <v>42368</v>
      </c>
      <c r="C26" s="495">
        <v>801254</v>
      </c>
      <c r="D26" s="495">
        <v>732208</v>
      </c>
      <c r="E26" s="495">
        <f t="shared" si="4"/>
        <v>49694902.600000001</v>
      </c>
      <c r="F26" s="495">
        <f t="shared" si="5"/>
        <v>36754617.428399995</v>
      </c>
      <c r="G26" s="495">
        <f t="shared" si="0"/>
        <v>12940285.171600007</v>
      </c>
      <c r="H26" s="495">
        <f>VLOOKUP(A26,'02-Metrics'!A:R,18,FALSE)</f>
        <v>56931016</v>
      </c>
      <c r="I26" s="496">
        <f t="shared" si="1"/>
        <v>0.22729763283339272</v>
      </c>
      <c r="J26" s="496"/>
      <c r="K26" s="183">
        <v>0</v>
      </c>
      <c r="L26" s="180">
        <v>42369</v>
      </c>
      <c r="M26" s="241" t="s">
        <v>1041</v>
      </c>
      <c r="S26">
        <f t="shared" si="2"/>
        <v>2015</v>
      </c>
      <c r="T26" s="418" t="str">
        <f>VLOOKUP($A26,'02-Metrics'!$A$2:$AD$188,4,FALSE)</f>
        <v>Commercial</v>
      </c>
      <c r="U26" s="418" t="str">
        <f>VLOOKUP($A26,'02-Metrics'!$A$2:$AD$188,5,FALSE)</f>
        <v>Offices &amp; Mall</v>
      </c>
      <c r="V26" s="418" t="str">
        <f>VLOOKUP($A26,'02-Metrics'!$A$2:$AD$188,7,FALSE)</f>
        <v>EMAAR</v>
      </c>
    </row>
    <row r="27" spans="1:22" ht="15" hidden="1" customHeight="1">
      <c r="A27" s="418" t="s">
        <v>1048</v>
      </c>
      <c r="B27" s="494">
        <v>42399</v>
      </c>
      <c r="C27" s="495">
        <v>0</v>
      </c>
      <c r="D27" s="495">
        <v>731407</v>
      </c>
      <c r="E27" s="495">
        <f t="shared" si="4"/>
        <v>49694902.600000001</v>
      </c>
      <c r="F27" s="495">
        <f t="shared" si="5"/>
        <v>37486024.428399995</v>
      </c>
      <c r="G27" s="495">
        <f t="shared" si="0"/>
        <v>12208878.171600007</v>
      </c>
      <c r="H27" s="495">
        <f>VLOOKUP(A27,'02-Metrics'!A:R,18,FALSE)</f>
        <v>56931016</v>
      </c>
      <c r="I27" s="496">
        <f t="shared" si="1"/>
        <v>0.21445038275094205</v>
      </c>
      <c r="J27" s="496"/>
      <c r="K27" s="183">
        <v>416763</v>
      </c>
      <c r="L27" s="180">
        <v>42400</v>
      </c>
      <c r="M27" s="241" t="s">
        <v>1041</v>
      </c>
      <c r="S27">
        <f t="shared" si="2"/>
        <v>2016</v>
      </c>
      <c r="T27" s="418" t="str">
        <f>VLOOKUP($A27,'02-Metrics'!$A$2:$AD$188,4,FALSE)</f>
        <v>Commercial</v>
      </c>
      <c r="U27" s="418" t="str">
        <f>VLOOKUP($A27,'02-Metrics'!$A$2:$AD$188,5,FALSE)</f>
        <v>Offices &amp; Mall</v>
      </c>
      <c r="V27" s="418" t="str">
        <f>VLOOKUP($A27,'02-Metrics'!$A$2:$AD$188,7,FALSE)</f>
        <v>EMAAR</v>
      </c>
    </row>
    <row r="28" spans="1:22" ht="15" hidden="1" customHeight="1">
      <c r="A28" s="418" t="s">
        <v>1048</v>
      </c>
      <c r="B28" s="494">
        <v>42428</v>
      </c>
      <c r="C28" s="495">
        <v>798018.64</v>
      </c>
      <c r="D28" s="495">
        <v>1011941</v>
      </c>
      <c r="E28" s="495">
        <f t="shared" si="4"/>
        <v>50492921.240000002</v>
      </c>
      <c r="F28" s="495">
        <f t="shared" si="5"/>
        <v>38497965.428399995</v>
      </c>
      <c r="G28" s="495">
        <f t="shared" si="0"/>
        <v>11994955.811600007</v>
      </c>
      <c r="H28" s="495">
        <f>VLOOKUP(A28,'02-Metrics'!A:R,18,FALSE)</f>
        <v>56931016</v>
      </c>
      <c r="I28" s="496">
        <f t="shared" si="1"/>
        <v>0.2106928113069334</v>
      </c>
      <c r="J28" s="496"/>
      <c r="K28" s="183">
        <v>791891</v>
      </c>
      <c r="L28" s="180">
        <v>42429</v>
      </c>
      <c r="M28" s="241" t="s">
        <v>1041</v>
      </c>
      <c r="S28">
        <f t="shared" si="2"/>
        <v>2016</v>
      </c>
      <c r="T28" s="418" t="str">
        <f>VLOOKUP($A28,'02-Metrics'!$A$2:$AD$188,4,FALSE)</f>
        <v>Commercial</v>
      </c>
      <c r="U28" s="418" t="str">
        <f>VLOOKUP($A28,'02-Metrics'!$A$2:$AD$188,5,FALSE)</f>
        <v>Offices &amp; Mall</v>
      </c>
      <c r="V28" s="418" t="str">
        <f>VLOOKUP($A28,'02-Metrics'!$A$2:$AD$188,7,FALSE)</f>
        <v>EMAAR</v>
      </c>
    </row>
    <row r="29" spans="1:22" ht="15" hidden="1" customHeight="1">
      <c r="A29" s="418" t="s">
        <v>1048</v>
      </c>
      <c r="B29" s="494">
        <v>42459</v>
      </c>
      <c r="C29" s="495">
        <v>157942.32</v>
      </c>
      <c r="D29" s="495">
        <v>551174</v>
      </c>
      <c r="E29" s="495">
        <f t="shared" si="4"/>
        <v>50650863.560000002</v>
      </c>
      <c r="F29" s="495">
        <f t="shared" si="5"/>
        <v>39049139.428399995</v>
      </c>
      <c r="G29" s="495">
        <f t="shared" si="0"/>
        <v>11601724.131600007</v>
      </c>
      <c r="H29" s="495">
        <f>VLOOKUP(A29,'02-Metrics'!A:R,18,FALSE)</f>
        <v>56931016</v>
      </c>
      <c r="I29" s="496">
        <f t="shared" si="1"/>
        <v>0.20378565054240394</v>
      </c>
      <c r="J29" s="496"/>
      <c r="K29" s="183">
        <v>173722</v>
      </c>
      <c r="L29" s="180">
        <v>42460</v>
      </c>
      <c r="M29" s="241" t="s">
        <v>1041</v>
      </c>
      <c r="S29">
        <f t="shared" si="2"/>
        <v>2016</v>
      </c>
      <c r="T29" s="418" t="str">
        <f>VLOOKUP($A29,'02-Metrics'!$A$2:$AD$188,4,FALSE)</f>
        <v>Commercial</v>
      </c>
      <c r="U29" s="418" t="str">
        <f>VLOOKUP($A29,'02-Metrics'!$A$2:$AD$188,5,FALSE)</f>
        <v>Offices &amp; Mall</v>
      </c>
      <c r="V29" s="418" t="str">
        <f>VLOOKUP($A29,'02-Metrics'!$A$2:$AD$188,7,FALSE)</f>
        <v>EMAAR</v>
      </c>
    </row>
    <row r="30" spans="1:22" ht="15" hidden="1" customHeight="1">
      <c r="A30" s="418" t="s">
        <v>1048</v>
      </c>
      <c r="B30" s="494">
        <v>42490</v>
      </c>
      <c r="C30" s="495">
        <v>1156271.93</v>
      </c>
      <c r="D30" s="495">
        <v>507787</v>
      </c>
      <c r="E30" s="495">
        <f t="shared" si="4"/>
        <v>51807135.490000002</v>
      </c>
      <c r="F30" s="495">
        <f t="shared" si="5"/>
        <v>39556926.428399995</v>
      </c>
      <c r="G30" s="495">
        <f t="shared" si="0"/>
        <v>12250209.061600007</v>
      </c>
      <c r="H30" s="495">
        <f>VLOOKUP(A30,'02-Metrics'!A:R,18,FALSE)</f>
        <v>56931016</v>
      </c>
      <c r="I30" s="496">
        <f t="shared" si="1"/>
        <v>0.21517636470074603</v>
      </c>
      <c r="J30" s="496"/>
      <c r="K30" s="183">
        <v>2164773</v>
      </c>
      <c r="L30" s="180">
        <v>42490</v>
      </c>
      <c r="M30" s="241" t="s">
        <v>1041</v>
      </c>
      <c r="S30">
        <f t="shared" si="2"/>
        <v>2016</v>
      </c>
      <c r="T30" s="418" t="str">
        <f>VLOOKUP($A30,'02-Metrics'!$A$2:$AD$188,4,FALSE)</f>
        <v>Commercial</v>
      </c>
      <c r="U30" s="418" t="str">
        <f>VLOOKUP($A30,'02-Metrics'!$A$2:$AD$188,5,FALSE)</f>
        <v>Offices &amp; Mall</v>
      </c>
      <c r="V30" s="418" t="str">
        <f>VLOOKUP($A30,'02-Metrics'!$A$2:$AD$188,7,FALSE)</f>
        <v>EMAAR</v>
      </c>
    </row>
    <row r="31" spans="1:22" ht="15" hidden="1" customHeight="1">
      <c r="A31" s="418" t="s">
        <v>1048</v>
      </c>
      <c r="B31" s="494">
        <v>42520</v>
      </c>
      <c r="C31" s="495">
        <v>1910376.71</v>
      </c>
      <c r="D31" s="495">
        <v>488764</v>
      </c>
      <c r="E31" s="495">
        <f t="shared" si="4"/>
        <v>53717512.200000003</v>
      </c>
      <c r="F31" s="495">
        <f t="shared" si="5"/>
        <v>40045690.428399995</v>
      </c>
      <c r="G31" s="495">
        <f t="shared" si="0"/>
        <v>13671821.771600008</v>
      </c>
      <c r="H31" s="495">
        <f>VLOOKUP(A31,'02-Metrics'!A:R,18,FALSE)</f>
        <v>56931016</v>
      </c>
      <c r="I31" s="496">
        <f t="shared" si="1"/>
        <v>0.24014715935510458</v>
      </c>
      <c r="J31" s="496"/>
      <c r="K31" s="183">
        <v>0</v>
      </c>
      <c r="L31" s="180">
        <v>42521</v>
      </c>
      <c r="M31" s="241" t="s">
        <v>1041</v>
      </c>
      <c r="S31">
        <f t="shared" si="2"/>
        <v>2016</v>
      </c>
      <c r="T31" s="418" t="str">
        <f>VLOOKUP($A31,'02-Metrics'!$A$2:$AD$188,4,FALSE)</f>
        <v>Commercial</v>
      </c>
      <c r="U31" s="418" t="str">
        <f>VLOOKUP($A31,'02-Metrics'!$A$2:$AD$188,5,FALSE)</f>
        <v>Offices &amp; Mall</v>
      </c>
      <c r="V31" s="418" t="str">
        <f>VLOOKUP($A31,'02-Metrics'!$A$2:$AD$188,7,FALSE)</f>
        <v>EMAAR</v>
      </c>
    </row>
    <row r="32" spans="1:22" ht="15" hidden="1" customHeight="1">
      <c r="A32" s="418" t="s">
        <v>1048</v>
      </c>
      <c r="B32" s="494">
        <v>42551</v>
      </c>
      <c r="C32" s="495">
        <v>1539426.6099999999</v>
      </c>
      <c r="D32" s="495">
        <v>541908</v>
      </c>
      <c r="E32" s="495">
        <f t="shared" si="4"/>
        <v>55256938.810000002</v>
      </c>
      <c r="F32" s="495">
        <f t="shared" si="5"/>
        <v>40587598.428399995</v>
      </c>
      <c r="G32" s="495">
        <f t="shared" si="0"/>
        <v>14669340.381600007</v>
      </c>
      <c r="H32" s="495">
        <f>VLOOKUP(A32,'02-Metrics'!A:R,18,FALSE)</f>
        <v>56931016</v>
      </c>
      <c r="I32" s="496">
        <f t="shared" si="1"/>
        <v>0.25766869120340319</v>
      </c>
      <c r="J32" s="496"/>
      <c r="K32" s="183">
        <v>0</v>
      </c>
      <c r="L32" s="180">
        <v>42551</v>
      </c>
      <c r="M32" s="241" t="s">
        <v>1041</v>
      </c>
      <c r="S32">
        <f t="shared" si="2"/>
        <v>2016</v>
      </c>
      <c r="T32" s="418" t="str">
        <f>VLOOKUP($A32,'02-Metrics'!$A$2:$AD$188,4,FALSE)</f>
        <v>Commercial</v>
      </c>
      <c r="U32" s="418" t="str">
        <f>VLOOKUP($A32,'02-Metrics'!$A$2:$AD$188,5,FALSE)</f>
        <v>Offices &amp; Mall</v>
      </c>
      <c r="V32" s="418" t="str">
        <f>VLOOKUP($A32,'02-Metrics'!$A$2:$AD$188,7,FALSE)</f>
        <v>EMAAR</v>
      </c>
    </row>
    <row r="33" spans="1:22" ht="15" hidden="1" customHeight="1">
      <c r="A33" s="418" t="s">
        <v>1048</v>
      </c>
      <c r="B33" s="494">
        <v>42581</v>
      </c>
      <c r="C33" s="495">
        <v>0</v>
      </c>
      <c r="D33" s="495">
        <v>334273</v>
      </c>
      <c r="E33" s="495">
        <f t="shared" si="4"/>
        <v>55256938.810000002</v>
      </c>
      <c r="F33" s="495">
        <f t="shared" si="5"/>
        <v>40921871.428399995</v>
      </c>
      <c r="G33" s="495">
        <f t="shared" si="0"/>
        <v>14335067.381600007</v>
      </c>
      <c r="H33" s="495">
        <f>VLOOKUP(A33,'02-Metrics'!A:R,18,FALSE)</f>
        <v>56931016</v>
      </c>
      <c r="I33" s="496">
        <f t="shared" si="1"/>
        <v>0.25179714659580305</v>
      </c>
      <c r="J33" s="496"/>
      <c r="K33" s="183">
        <v>3840878</v>
      </c>
      <c r="L33" s="180">
        <v>42582</v>
      </c>
      <c r="M33" s="241" t="s">
        <v>1041</v>
      </c>
      <c r="S33">
        <f t="shared" si="2"/>
        <v>2016</v>
      </c>
      <c r="T33" s="418" t="str">
        <f>VLOOKUP($A33,'02-Metrics'!$A$2:$AD$188,4,FALSE)</f>
        <v>Commercial</v>
      </c>
      <c r="U33" s="418" t="str">
        <f>VLOOKUP($A33,'02-Metrics'!$A$2:$AD$188,5,FALSE)</f>
        <v>Offices &amp; Mall</v>
      </c>
      <c r="V33" s="418" t="str">
        <f>VLOOKUP($A33,'02-Metrics'!$A$2:$AD$188,7,FALSE)</f>
        <v>EMAAR</v>
      </c>
    </row>
    <row r="34" spans="1:22" ht="15" hidden="1" customHeight="1">
      <c r="A34" s="418" t="s">
        <v>1048</v>
      </c>
      <c r="B34" s="494">
        <v>42612</v>
      </c>
      <c r="C34" s="495">
        <v>0</v>
      </c>
      <c r="D34" s="495">
        <v>468748</v>
      </c>
      <c r="E34" s="495">
        <f t="shared" si="4"/>
        <v>55256938.810000002</v>
      </c>
      <c r="F34" s="495">
        <f t="shared" si="5"/>
        <v>41390619.428399995</v>
      </c>
      <c r="G34" s="495">
        <f t="shared" si="0"/>
        <v>13866319.381600007</v>
      </c>
      <c r="H34" s="495">
        <f>VLOOKUP(A34,'02-Metrics'!A:R,18,FALSE)</f>
        <v>56931016</v>
      </c>
      <c r="I34" s="496">
        <f t="shared" si="1"/>
        <v>0.24356353277798534</v>
      </c>
      <c r="J34" s="496"/>
      <c r="K34" s="183">
        <v>0</v>
      </c>
      <c r="L34" s="180">
        <v>42613</v>
      </c>
      <c r="M34" s="241" t="s">
        <v>1041</v>
      </c>
      <c r="S34">
        <f t="shared" si="2"/>
        <v>2016</v>
      </c>
      <c r="T34" s="418" t="str">
        <f>VLOOKUP($A34,'02-Metrics'!$A$2:$AD$188,4,FALSE)</f>
        <v>Commercial</v>
      </c>
      <c r="U34" s="418" t="str">
        <f>VLOOKUP($A34,'02-Metrics'!$A$2:$AD$188,5,FALSE)</f>
        <v>Offices &amp; Mall</v>
      </c>
      <c r="V34" s="418" t="str">
        <f>VLOOKUP($A34,'02-Metrics'!$A$2:$AD$188,7,FALSE)</f>
        <v>EMAAR</v>
      </c>
    </row>
    <row r="35" spans="1:22" ht="15" hidden="1" customHeight="1">
      <c r="A35" s="418" t="s">
        <v>1048</v>
      </c>
      <c r="B35" s="494">
        <v>42643</v>
      </c>
      <c r="C35" s="495">
        <v>1709112.45</v>
      </c>
      <c r="D35" s="495">
        <v>192197</v>
      </c>
      <c r="E35" s="495">
        <f t="shared" si="4"/>
        <v>56966051.260000005</v>
      </c>
      <c r="F35" s="495">
        <f t="shared" si="5"/>
        <v>41582816.428399995</v>
      </c>
      <c r="G35" s="495">
        <f t="shared" si="0"/>
        <v>15383234.83160001</v>
      </c>
      <c r="H35" s="495">
        <f>VLOOKUP(A35,'02-Metrics'!A:R,18,FALSE)</f>
        <v>56931016</v>
      </c>
      <c r="I35" s="496">
        <f t="shared" si="1"/>
        <v>0.27020833128289878</v>
      </c>
      <c r="J35" s="496"/>
      <c r="K35" s="183">
        <v>869139</v>
      </c>
      <c r="L35" s="180">
        <v>42643</v>
      </c>
      <c r="M35" s="241" t="s">
        <v>1041</v>
      </c>
      <c r="S35">
        <f t="shared" si="2"/>
        <v>2016</v>
      </c>
      <c r="T35" s="418" t="str">
        <f>VLOOKUP($A35,'02-Metrics'!$A$2:$AD$188,4,FALSE)</f>
        <v>Commercial</v>
      </c>
      <c r="U35" s="418" t="str">
        <f>VLOOKUP($A35,'02-Metrics'!$A$2:$AD$188,5,FALSE)</f>
        <v>Offices &amp; Mall</v>
      </c>
      <c r="V35" s="418" t="str">
        <f>VLOOKUP($A35,'02-Metrics'!$A$2:$AD$188,7,FALSE)</f>
        <v>EMAAR</v>
      </c>
    </row>
    <row r="36" spans="1:22" ht="15" hidden="1" customHeight="1">
      <c r="A36" s="418" t="s">
        <v>1048</v>
      </c>
      <c r="B36" s="494">
        <v>42673</v>
      </c>
      <c r="C36" s="495">
        <v>0</v>
      </c>
      <c r="D36" s="495">
        <v>166255</v>
      </c>
      <c r="E36" s="495">
        <f t="shared" si="4"/>
        <v>56966051.260000005</v>
      </c>
      <c r="F36" s="495">
        <f t="shared" si="5"/>
        <v>41749071.428399995</v>
      </c>
      <c r="G36" s="495">
        <f t="shared" si="0"/>
        <v>15216979.83160001</v>
      </c>
      <c r="H36" s="495">
        <f>VLOOKUP(A36,'02-Metrics'!A:R,18,FALSE)</f>
        <v>56931016</v>
      </c>
      <c r="I36" s="496">
        <f t="shared" si="1"/>
        <v>0.26728804263040046</v>
      </c>
      <c r="J36" s="496"/>
      <c r="K36" s="183">
        <v>0</v>
      </c>
      <c r="L36" s="180">
        <v>42674</v>
      </c>
      <c r="M36" s="241" t="s">
        <v>1041</v>
      </c>
      <c r="S36">
        <f t="shared" si="2"/>
        <v>2016</v>
      </c>
      <c r="T36" s="418" t="str">
        <f>VLOOKUP($A36,'02-Metrics'!$A$2:$AD$188,4,FALSE)</f>
        <v>Commercial</v>
      </c>
      <c r="U36" s="418" t="str">
        <f>VLOOKUP($A36,'02-Metrics'!$A$2:$AD$188,5,FALSE)</f>
        <v>Offices &amp; Mall</v>
      </c>
      <c r="V36" s="418" t="str">
        <f>VLOOKUP($A36,'02-Metrics'!$A$2:$AD$188,7,FALSE)</f>
        <v>EMAAR</v>
      </c>
    </row>
    <row r="37" spans="1:22" ht="15" hidden="1" customHeight="1">
      <c r="A37" s="418" t="s">
        <v>1048</v>
      </c>
      <c r="B37" s="494">
        <v>42704</v>
      </c>
      <c r="C37" s="495">
        <v>0</v>
      </c>
      <c r="D37" s="495">
        <v>117052</v>
      </c>
      <c r="E37" s="495">
        <f t="shared" si="4"/>
        <v>56966051.260000005</v>
      </c>
      <c r="F37" s="495">
        <f t="shared" si="5"/>
        <v>41866123.428399995</v>
      </c>
      <c r="G37" s="495">
        <f t="shared" si="0"/>
        <v>15099927.83160001</v>
      </c>
      <c r="H37" s="495">
        <f>VLOOKUP(A37,'02-Metrics'!A:R,18,FALSE)</f>
        <v>56931016</v>
      </c>
      <c r="I37" s="496">
        <f t="shared" si="1"/>
        <v>0.26523201046684308</v>
      </c>
      <c r="J37" s="496"/>
      <c r="K37" s="183">
        <v>811904</v>
      </c>
      <c r="L37" s="180">
        <v>42704</v>
      </c>
      <c r="M37" s="241" t="s">
        <v>1041</v>
      </c>
      <c r="S37">
        <f t="shared" si="2"/>
        <v>2016</v>
      </c>
      <c r="T37" s="418" t="str">
        <f>VLOOKUP($A37,'02-Metrics'!$A$2:$AD$188,4,FALSE)</f>
        <v>Commercial</v>
      </c>
      <c r="U37" s="418" t="str">
        <f>VLOOKUP($A37,'02-Metrics'!$A$2:$AD$188,5,FALSE)</f>
        <v>Offices &amp; Mall</v>
      </c>
      <c r="V37" s="418" t="str">
        <f>VLOOKUP($A37,'02-Metrics'!$A$2:$AD$188,7,FALSE)</f>
        <v>EMAAR</v>
      </c>
    </row>
    <row r="38" spans="1:22" ht="15" hidden="1" customHeight="1">
      <c r="A38" s="418" t="s">
        <v>1048</v>
      </c>
      <c r="B38" s="494">
        <v>42734</v>
      </c>
      <c r="C38" s="495">
        <v>912839</v>
      </c>
      <c r="D38" s="495">
        <v>120969</v>
      </c>
      <c r="E38" s="495">
        <f t="shared" si="4"/>
        <v>57878890.260000005</v>
      </c>
      <c r="F38" s="495">
        <f t="shared" si="5"/>
        <v>41987092.428399995</v>
      </c>
      <c r="G38" s="495">
        <f t="shared" si="0"/>
        <v>15891797.83160001</v>
      </c>
      <c r="H38" s="495">
        <f>VLOOKUP(A38,'02-Metrics'!A:R,18,FALSE)</f>
        <v>56931016</v>
      </c>
      <c r="I38" s="496">
        <f t="shared" si="1"/>
        <v>0.2791413002641655</v>
      </c>
      <c r="J38" s="496"/>
      <c r="K38" s="183">
        <v>0</v>
      </c>
      <c r="L38" s="180">
        <v>42735</v>
      </c>
      <c r="M38" s="241" t="s">
        <v>1041</v>
      </c>
      <c r="S38">
        <f t="shared" si="2"/>
        <v>2016</v>
      </c>
      <c r="T38" s="418" t="str">
        <f>VLOOKUP($A38,'02-Metrics'!$A$2:$AD$188,4,FALSE)</f>
        <v>Commercial</v>
      </c>
      <c r="U38" s="418" t="str">
        <f>VLOOKUP($A38,'02-Metrics'!$A$2:$AD$188,5,FALSE)</f>
        <v>Offices &amp; Mall</v>
      </c>
      <c r="V38" s="418" t="str">
        <f>VLOOKUP($A38,'02-Metrics'!$A$2:$AD$188,7,FALSE)</f>
        <v>EMAAR</v>
      </c>
    </row>
    <row r="39" spans="1:22" ht="15" hidden="1" customHeight="1">
      <c r="A39" s="418" t="s">
        <v>1048</v>
      </c>
      <c r="B39" s="494">
        <v>42765</v>
      </c>
      <c r="C39" s="495">
        <v>2242394</v>
      </c>
      <c r="D39" s="495">
        <v>557957</v>
      </c>
      <c r="E39" s="495">
        <f t="shared" si="4"/>
        <v>60121284.260000005</v>
      </c>
      <c r="F39" s="495">
        <f t="shared" si="5"/>
        <v>42545049.428399995</v>
      </c>
      <c r="G39" s="495">
        <f t="shared" si="0"/>
        <v>17576234.83160001</v>
      </c>
      <c r="H39" s="495">
        <f>VLOOKUP(A39,'02-Metrics'!A:R,18,FALSE)</f>
        <v>56931016</v>
      </c>
      <c r="I39" s="496">
        <f t="shared" si="1"/>
        <v>0.30872863452147087</v>
      </c>
      <c r="J39" s="496"/>
      <c r="K39" s="183">
        <v>0</v>
      </c>
      <c r="L39" s="180">
        <v>42766</v>
      </c>
      <c r="M39" s="241" t="s">
        <v>1041</v>
      </c>
      <c r="S39">
        <f t="shared" si="2"/>
        <v>2017</v>
      </c>
      <c r="T39" s="418" t="str">
        <f>VLOOKUP($A39,'02-Metrics'!$A$2:$AD$188,4,FALSE)</f>
        <v>Commercial</v>
      </c>
      <c r="U39" s="418" t="str">
        <f>VLOOKUP($A39,'02-Metrics'!$A$2:$AD$188,5,FALSE)</f>
        <v>Offices &amp; Mall</v>
      </c>
      <c r="V39" s="418" t="str">
        <f>VLOOKUP($A39,'02-Metrics'!$A$2:$AD$188,7,FALSE)</f>
        <v>EMAAR</v>
      </c>
    </row>
    <row r="40" spans="1:22" ht="15" hidden="1" customHeight="1">
      <c r="A40" s="418" t="s">
        <v>1048</v>
      </c>
      <c r="B40" s="494">
        <v>42794</v>
      </c>
      <c r="C40" s="495">
        <v>0</v>
      </c>
      <c r="D40" s="495">
        <v>833</v>
      </c>
      <c r="E40" s="495">
        <f t="shared" si="4"/>
        <v>60121284.260000005</v>
      </c>
      <c r="F40" s="495">
        <f t="shared" si="5"/>
        <v>42545882.428399995</v>
      </c>
      <c r="G40" s="495">
        <f t="shared" si="0"/>
        <v>17575401.83160001</v>
      </c>
      <c r="H40" s="495">
        <f>VLOOKUP(A40,'02-Metrics'!A:R,18,FALSE)</f>
        <v>56931016</v>
      </c>
      <c r="I40" s="496">
        <f t="shared" si="1"/>
        <v>0.30871400277838024</v>
      </c>
      <c r="J40" s="496"/>
      <c r="K40" s="183">
        <v>0</v>
      </c>
      <c r="L40" s="180">
        <v>42794</v>
      </c>
      <c r="M40" s="241" t="s">
        <v>1041</v>
      </c>
      <c r="S40">
        <f t="shared" si="2"/>
        <v>2017</v>
      </c>
      <c r="T40" s="418" t="str">
        <f>VLOOKUP($A40,'02-Metrics'!$A$2:$AD$188,4,FALSE)</f>
        <v>Commercial</v>
      </c>
      <c r="U40" s="418" t="str">
        <f>VLOOKUP($A40,'02-Metrics'!$A$2:$AD$188,5,FALSE)</f>
        <v>Offices &amp; Mall</v>
      </c>
      <c r="V40" s="418" t="str">
        <f>VLOOKUP($A40,'02-Metrics'!$A$2:$AD$188,7,FALSE)</f>
        <v>EMAAR</v>
      </c>
    </row>
    <row r="41" spans="1:22" ht="15" hidden="1" customHeight="1">
      <c r="A41" s="418" t="s">
        <v>1048</v>
      </c>
      <c r="B41" s="494">
        <v>42824</v>
      </c>
      <c r="C41" s="495">
        <v>0</v>
      </c>
      <c r="D41" s="495">
        <v>24387</v>
      </c>
      <c r="E41" s="495">
        <f t="shared" si="4"/>
        <v>60121284.260000005</v>
      </c>
      <c r="F41" s="495">
        <f t="shared" si="5"/>
        <v>42570269.428399995</v>
      </c>
      <c r="G41" s="495">
        <f t="shared" si="0"/>
        <v>17551014.83160001</v>
      </c>
      <c r="H41" s="495">
        <f>VLOOKUP(A41,'02-Metrics'!A:R,18,FALSE)</f>
        <v>56931016</v>
      </c>
      <c r="I41" s="496">
        <f t="shared" si="1"/>
        <v>0.30828564225166843</v>
      </c>
      <c r="J41" s="496"/>
      <c r="K41" s="183">
        <v>0</v>
      </c>
      <c r="L41" s="180">
        <v>42825</v>
      </c>
      <c r="M41" s="241" t="s">
        <v>1041</v>
      </c>
      <c r="S41">
        <f t="shared" si="2"/>
        <v>2017</v>
      </c>
      <c r="T41" s="418" t="str">
        <f>VLOOKUP($A41,'02-Metrics'!$A$2:$AD$188,4,FALSE)</f>
        <v>Commercial</v>
      </c>
      <c r="U41" s="418" t="str">
        <f>VLOOKUP($A41,'02-Metrics'!$A$2:$AD$188,5,FALSE)</f>
        <v>Offices &amp; Mall</v>
      </c>
      <c r="V41" s="418" t="str">
        <f>VLOOKUP($A41,'02-Metrics'!$A$2:$AD$188,7,FALSE)</f>
        <v>EMAAR</v>
      </c>
    </row>
    <row r="42" spans="1:22" ht="15" hidden="1" customHeight="1">
      <c r="A42" s="418" t="s">
        <v>1048</v>
      </c>
      <c r="B42" s="494">
        <v>42855</v>
      </c>
      <c r="C42" s="495">
        <v>0</v>
      </c>
      <c r="D42" s="495">
        <v>10662</v>
      </c>
      <c r="E42" s="495">
        <f t="shared" si="4"/>
        <v>60121284.260000005</v>
      </c>
      <c r="F42" s="495">
        <f t="shared" si="5"/>
        <v>42580931.428399995</v>
      </c>
      <c r="G42" s="495">
        <f t="shared" si="0"/>
        <v>17540352.83160001</v>
      </c>
      <c r="H42" s="495">
        <f>VLOOKUP(A42,'02-Metrics'!A:R,18,FALSE)</f>
        <v>56931016</v>
      </c>
      <c r="I42" s="496">
        <f t="shared" si="1"/>
        <v>0.30809836296615556</v>
      </c>
      <c r="J42" s="496"/>
      <c r="K42" s="183">
        <v>0</v>
      </c>
      <c r="L42" s="180">
        <v>42855</v>
      </c>
      <c r="M42" s="241" t="s">
        <v>1041</v>
      </c>
      <c r="S42">
        <f t="shared" si="2"/>
        <v>2017</v>
      </c>
      <c r="T42" s="418" t="str">
        <f>VLOOKUP($A42,'02-Metrics'!$A$2:$AD$188,4,FALSE)</f>
        <v>Commercial</v>
      </c>
      <c r="U42" s="418" t="str">
        <f>VLOOKUP($A42,'02-Metrics'!$A$2:$AD$188,5,FALSE)</f>
        <v>Offices &amp; Mall</v>
      </c>
      <c r="V42" s="418" t="str">
        <f>VLOOKUP($A42,'02-Metrics'!$A$2:$AD$188,7,FALSE)</f>
        <v>EMAAR</v>
      </c>
    </row>
    <row r="43" spans="1:22" ht="15" hidden="1" customHeight="1">
      <c r="A43" s="418" t="s">
        <v>1048</v>
      </c>
      <c r="B43" s="494">
        <v>42886</v>
      </c>
      <c r="C43" s="495">
        <v>0</v>
      </c>
      <c r="D43" s="495">
        <v>0</v>
      </c>
      <c r="E43" s="495">
        <f t="shared" si="4"/>
        <v>60121284.260000005</v>
      </c>
      <c r="F43" s="495">
        <f t="shared" si="5"/>
        <v>42580931.428399995</v>
      </c>
      <c r="G43" s="495">
        <f t="shared" si="0"/>
        <v>17540352.83160001</v>
      </c>
      <c r="H43" s="495">
        <f>VLOOKUP(A43,'02-Metrics'!A:R,18,FALSE)</f>
        <v>56931016</v>
      </c>
      <c r="I43" s="496">
        <f t="shared" si="1"/>
        <v>0.30809836296615556</v>
      </c>
      <c r="J43" s="496"/>
      <c r="K43" s="183">
        <v>0</v>
      </c>
      <c r="L43" s="180">
        <v>42886</v>
      </c>
      <c r="M43" s="241" t="s">
        <v>1041</v>
      </c>
      <c r="S43">
        <f t="shared" si="2"/>
        <v>2017</v>
      </c>
      <c r="T43" s="418" t="str">
        <f>VLOOKUP($A43,'02-Metrics'!$A$2:$AD$188,4,FALSE)</f>
        <v>Commercial</v>
      </c>
      <c r="U43" s="418" t="str">
        <f>VLOOKUP($A43,'02-Metrics'!$A$2:$AD$188,5,FALSE)</f>
        <v>Offices &amp; Mall</v>
      </c>
      <c r="V43" s="418" t="str">
        <f>VLOOKUP($A43,'02-Metrics'!$A$2:$AD$188,7,FALSE)</f>
        <v>EMAAR</v>
      </c>
    </row>
    <row r="44" spans="1:22" ht="15" hidden="1" customHeight="1">
      <c r="A44" s="418" t="s">
        <v>1048</v>
      </c>
      <c r="B44" s="494">
        <v>42916</v>
      </c>
      <c r="C44" s="495">
        <v>0</v>
      </c>
      <c r="D44" s="495">
        <v>3000</v>
      </c>
      <c r="E44" s="495">
        <f t="shared" si="4"/>
        <v>60121284.260000005</v>
      </c>
      <c r="F44" s="495">
        <f t="shared" si="5"/>
        <v>42583931.428399995</v>
      </c>
      <c r="G44" s="495">
        <f t="shared" si="0"/>
        <v>17537352.83160001</v>
      </c>
      <c r="H44" s="495">
        <f>VLOOKUP(A44,'02-Metrics'!A:R,18,FALSE)</f>
        <v>56931016</v>
      </c>
      <c r="I44" s="496">
        <f t="shared" si="1"/>
        <v>0.30804566761288804</v>
      </c>
      <c r="J44" s="496"/>
      <c r="K44" s="183">
        <v>0</v>
      </c>
      <c r="L44" s="180">
        <v>42916</v>
      </c>
      <c r="M44" s="241" t="s">
        <v>1041</v>
      </c>
      <c r="S44">
        <f t="shared" si="2"/>
        <v>2017</v>
      </c>
      <c r="T44" s="418" t="str">
        <f>VLOOKUP($A44,'02-Metrics'!$A$2:$AD$188,4,FALSE)</f>
        <v>Commercial</v>
      </c>
      <c r="U44" s="418" t="str">
        <f>VLOOKUP($A44,'02-Metrics'!$A$2:$AD$188,5,FALSE)</f>
        <v>Offices &amp; Mall</v>
      </c>
      <c r="V44" s="418" t="str">
        <f>VLOOKUP($A44,'02-Metrics'!$A$2:$AD$188,7,FALSE)</f>
        <v>EMAAR</v>
      </c>
    </row>
    <row r="45" spans="1:22" ht="15" hidden="1" customHeight="1">
      <c r="A45" s="418" t="s">
        <v>1048</v>
      </c>
      <c r="B45" s="494">
        <v>42946</v>
      </c>
      <c r="C45" s="495">
        <v>0</v>
      </c>
      <c r="D45" s="495">
        <v>3809</v>
      </c>
      <c r="E45" s="495">
        <f t="shared" si="4"/>
        <v>60121284.260000005</v>
      </c>
      <c r="F45" s="495">
        <f t="shared" si="5"/>
        <v>42587740.428399995</v>
      </c>
      <c r="G45" s="495">
        <f t="shared" si="0"/>
        <v>17533543.83160001</v>
      </c>
      <c r="H45" s="495">
        <f>VLOOKUP(A45,'02-Metrics'!A:R,18,FALSE)</f>
        <v>56931016</v>
      </c>
      <c r="I45" s="496">
        <f t="shared" si="1"/>
        <v>0.30797876207935604</v>
      </c>
      <c r="J45" s="496"/>
      <c r="K45" s="183">
        <v>0</v>
      </c>
      <c r="L45" s="180">
        <v>42947</v>
      </c>
      <c r="M45" s="241" t="s">
        <v>1041</v>
      </c>
      <c r="S45">
        <f t="shared" si="2"/>
        <v>2017</v>
      </c>
      <c r="T45" s="418" t="str">
        <f>VLOOKUP($A45,'02-Metrics'!$A$2:$AD$188,4,FALSE)</f>
        <v>Commercial</v>
      </c>
      <c r="U45" s="418" t="str">
        <f>VLOOKUP($A45,'02-Metrics'!$A$2:$AD$188,5,FALSE)</f>
        <v>Offices &amp; Mall</v>
      </c>
      <c r="V45" s="418" t="str">
        <f>VLOOKUP($A45,'02-Metrics'!$A$2:$AD$188,7,FALSE)</f>
        <v>EMAAR</v>
      </c>
    </row>
    <row r="46" spans="1:22" ht="15" hidden="1" customHeight="1">
      <c r="A46" s="418" t="s">
        <v>1048</v>
      </c>
      <c r="B46" s="494">
        <v>42977</v>
      </c>
      <c r="C46" s="495">
        <v>0</v>
      </c>
      <c r="D46" s="495">
        <v>167610</v>
      </c>
      <c r="E46" s="495">
        <f t="shared" si="4"/>
        <v>60121284.260000005</v>
      </c>
      <c r="F46" s="495">
        <f t="shared" si="5"/>
        <v>42755350.428399995</v>
      </c>
      <c r="G46" s="495">
        <f t="shared" si="0"/>
        <v>17365933.83160001</v>
      </c>
      <c r="H46" s="495">
        <f>VLOOKUP(A46,'02-Metrics'!A:R,18,FALSE)</f>
        <v>56931016</v>
      </c>
      <c r="I46" s="496">
        <f t="shared" si="1"/>
        <v>0.3050346726922985</v>
      </c>
      <c r="J46" s="496"/>
      <c r="K46" s="183">
        <v>0</v>
      </c>
      <c r="L46" s="180">
        <v>42978</v>
      </c>
      <c r="M46" s="241" t="s">
        <v>1041</v>
      </c>
      <c r="S46">
        <f t="shared" si="2"/>
        <v>2017</v>
      </c>
      <c r="T46" s="418" t="str">
        <f>VLOOKUP($A46,'02-Metrics'!$A$2:$AD$188,4,FALSE)</f>
        <v>Commercial</v>
      </c>
      <c r="U46" s="418" t="str">
        <f>VLOOKUP($A46,'02-Metrics'!$A$2:$AD$188,5,FALSE)</f>
        <v>Offices &amp; Mall</v>
      </c>
      <c r="V46" s="418" t="str">
        <f>VLOOKUP($A46,'02-Metrics'!$A$2:$AD$188,7,FALSE)</f>
        <v>EMAAR</v>
      </c>
    </row>
    <row r="47" spans="1:22" ht="15" hidden="1" customHeight="1">
      <c r="A47" s="418" t="s">
        <v>1048</v>
      </c>
      <c r="B47" s="494">
        <v>43099</v>
      </c>
      <c r="C47" s="495">
        <v>0</v>
      </c>
      <c r="D47" s="495">
        <v>30720</v>
      </c>
      <c r="E47" s="495">
        <f t="shared" si="4"/>
        <v>60121284.260000005</v>
      </c>
      <c r="F47" s="495">
        <f t="shared" si="5"/>
        <v>42786070.428399995</v>
      </c>
      <c r="G47" s="495">
        <f t="shared" si="0"/>
        <v>17335213.83160001</v>
      </c>
      <c r="H47" s="495">
        <f>VLOOKUP(A47,'02-Metrics'!A:R,18,FALSE)</f>
        <v>56931016</v>
      </c>
      <c r="I47" s="496">
        <f t="shared" si="1"/>
        <v>0.30449507227483891</v>
      </c>
      <c r="J47" s="496"/>
      <c r="K47" s="183">
        <v>0</v>
      </c>
      <c r="L47" s="180">
        <v>43100</v>
      </c>
      <c r="M47" s="241" t="s">
        <v>1041</v>
      </c>
      <c r="S47">
        <f t="shared" si="2"/>
        <v>2017</v>
      </c>
      <c r="T47" s="418" t="str">
        <f>VLOOKUP($A47,'02-Metrics'!$A$2:$AD$188,4,FALSE)</f>
        <v>Commercial</v>
      </c>
      <c r="U47" s="418" t="str">
        <f>VLOOKUP($A47,'02-Metrics'!$A$2:$AD$188,5,FALSE)</f>
        <v>Offices &amp; Mall</v>
      </c>
      <c r="V47" s="418" t="str">
        <f>VLOOKUP($A47,'02-Metrics'!$A$2:$AD$188,7,FALSE)</f>
        <v>EMAAR</v>
      </c>
    </row>
    <row r="48" spans="1:22" ht="15" hidden="1" customHeight="1">
      <c r="A48" s="418">
        <v>1</v>
      </c>
      <c r="B48" s="505">
        <v>2</v>
      </c>
      <c r="C48" s="506"/>
      <c r="D48" s="506"/>
      <c r="E48" s="506"/>
      <c r="F48" s="506"/>
      <c r="G48" s="506"/>
      <c r="H48" s="495"/>
      <c r="I48" s="496"/>
      <c r="J48" s="496"/>
      <c r="K48" s="495"/>
      <c r="L48" s="493"/>
      <c r="S48">
        <f t="shared" si="2"/>
        <v>1900</v>
      </c>
      <c r="T48" s="418" t="e">
        <f>VLOOKUP($A48,'02-Metrics'!$A$2:$AD$188,4,FALSE)</f>
        <v>#N/A</v>
      </c>
      <c r="U48" s="418" t="e">
        <f>VLOOKUP($A48,'02-Metrics'!$A$2:$AD$188,5,FALSE)</f>
        <v>#N/A</v>
      </c>
      <c r="V48" s="418" t="e">
        <f>VLOOKUP($A48,'02-Metrics'!$A$2:$AD$188,7,FALSE)</f>
        <v>#N/A</v>
      </c>
    </row>
    <row r="49" spans="1:22" ht="15" hidden="1" customHeight="1">
      <c r="A49" s="418" t="s">
        <v>1049</v>
      </c>
      <c r="B49" s="494">
        <v>41243</v>
      </c>
      <c r="C49" s="495">
        <v>1282219.8</v>
      </c>
      <c r="D49" s="495">
        <v>0</v>
      </c>
      <c r="E49" s="495">
        <f t="shared" ref="E49:E79" si="6">C49+E48</f>
        <v>1282219.8</v>
      </c>
      <c r="F49" s="495">
        <f>D49+F48</f>
        <v>0</v>
      </c>
      <c r="G49" s="495">
        <f t="shared" ref="G49:G79" si="7">E49-F49</f>
        <v>1282219.8</v>
      </c>
      <c r="H49" s="495">
        <f>VLOOKUP(A49,'02-Metrics'!A:R,18,FALSE)</f>
        <v>72946445.959999993</v>
      </c>
      <c r="I49" s="496">
        <f t="shared" ref="I49:I79" si="8">G49/H49</f>
        <v>1.7577549983766202E-2</v>
      </c>
      <c r="J49" s="496"/>
      <c r="K49" s="183">
        <v>1102537.1200000001</v>
      </c>
      <c r="L49" s="180">
        <f t="shared" ref="L49:L79" si="9">B49</f>
        <v>41243</v>
      </c>
      <c r="M49" s="241" t="s">
        <v>1041</v>
      </c>
      <c r="P49">
        <f>SUM(K49:O49)</f>
        <v>1143780.1200000001</v>
      </c>
      <c r="S49">
        <f t="shared" si="2"/>
        <v>2012</v>
      </c>
      <c r="T49" s="418" t="str">
        <f>VLOOKUP($A49,'02-Metrics'!$A$2:$AD$188,4,FALSE)</f>
        <v>Infrastructure</v>
      </c>
      <c r="U49" s="418" t="str">
        <f>VLOOKUP($A49,'02-Metrics'!$A$2:$AD$188,5,FALSE)</f>
        <v>Networks</v>
      </c>
      <c r="V49" s="418" t="str">
        <f>VLOOKUP($A49,'02-Metrics'!$A$2:$AD$188,7,FALSE)</f>
        <v xml:space="preserve">Sewedy </v>
      </c>
    </row>
    <row r="50" spans="1:22" ht="15" hidden="1" customHeight="1">
      <c r="A50" s="418" t="s">
        <v>1049</v>
      </c>
      <c r="B50" s="494">
        <v>41273</v>
      </c>
      <c r="C50" s="495">
        <v>1642241.84</v>
      </c>
      <c r="D50" s="495">
        <v>0</v>
      </c>
      <c r="E50" s="495">
        <f t="shared" si="6"/>
        <v>2924461.64</v>
      </c>
      <c r="F50" s="495">
        <f t="shared" ref="F50:F79" si="10">D50+F49</f>
        <v>0</v>
      </c>
      <c r="G50" s="495">
        <f t="shared" si="7"/>
        <v>2924461.64</v>
      </c>
      <c r="H50" s="495">
        <f>VLOOKUP(A50,'02-Metrics'!A:R,18,FALSE)</f>
        <v>72946445.959999993</v>
      </c>
      <c r="I50" s="496">
        <f t="shared" si="8"/>
        <v>4.0090529449558397E-2</v>
      </c>
      <c r="J50" s="496"/>
      <c r="K50" s="183">
        <v>1555153.26</v>
      </c>
      <c r="L50" s="180">
        <f t="shared" si="9"/>
        <v>41273</v>
      </c>
      <c r="M50" s="241" t="s">
        <v>1041</v>
      </c>
      <c r="S50">
        <f t="shared" si="2"/>
        <v>2012</v>
      </c>
      <c r="T50" s="418" t="str">
        <f>VLOOKUP($A50,'02-Metrics'!$A$2:$AD$188,4,FALSE)</f>
        <v>Infrastructure</v>
      </c>
      <c r="U50" s="418" t="str">
        <f>VLOOKUP($A50,'02-Metrics'!$A$2:$AD$188,5,FALSE)</f>
        <v>Networks</v>
      </c>
      <c r="V50" s="418" t="str">
        <f>VLOOKUP($A50,'02-Metrics'!$A$2:$AD$188,7,FALSE)</f>
        <v xml:space="preserve">Sewedy </v>
      </c>
    </row>
    <row r="51" spans="1:22" ht="15" hidden="1" customHeight="1">
      <c r="A51" s="418" t="s">
        <v>1049</v>
      </c>
      <c r="B51" s="494">
        <v>41304</v>
      </c>
      <c r="C51" s="495">
        <v>1372357.53</v>
      </c>
      <c r="D51" s="495">
        <v>0</v>
      </c>
      <c r="E51" s="495">
        <f t="shared" si="6"/>
        <v>4296819.17</v>
      </c>
      <c r="F51" s="495">
        <f>D51+F50</f>
        <v>0</v>
      </c>
      <c r="G51" s="495">
        <f t="shared" si="7"/>
        <v>4296819.17</v>
      </c>
      <c r="H51" s="495">
        <f>VLOOKUP(A51,'02-Metrics'!A:R,18,FALSE)</f>
        <v>72946445.959999993</v>
      </c>
      <c r="I51" s="496">
        <f t="shared" si="8"/>
        <v>5.8903749366434527E-2</v>
      </c>
      <c r="J51" s="496"/>
      <c r="K51" s="183">
        <f>1780888.74+204044.03</f>
        <v>1984932.77</v>
      </c>
      <c r="L51" s="180">
        <f t="shared" si="9"/>
        <v>41304</v>
      </c>
      <c r="M51" s="241" t="s">
        <v>1041</v>
      </c>
      <c r="S51">
        <f t="shared" si="2"/>
        <v>2013</v>
      </c>
      <c r="T51" s="418" t="str">
        <f>VLOOKUP($A51,'02-Metrics'!$A$2:$AD$188,4,FALSE)</f>
        <v>Infrastructure</v>
      </c>
      <c r="U51" s="418" t="str">
        <f>VLOOKUP($A51,'02-Metrics'!$A$2:$AD$188,5,FALSE)</f>
        <v>Networks</v>
      </c>
      <c r="V51" s="418" t="str">
        <f>VLOOKUP($A51,'02-Metrics'!$A$2:$AD$188,7,FALSE)</f>
        <v xml:space="preserve">Sewedy </v>
      </c>
    </row>
    <row r="52" spans="1:22" ht="15" hidden="1" customHeight="1">
      <c r="A52" s="418" t="s">
        <v>1049</v>
      </c>
      <c r="B52" s="494">
        <v>41333</v>
      </c>
      <c r="C52" s="495">
        <v>0</v>
      </c>
      <c r="D52" s="495">
        <v>0</v>
      </c>
      <c r="E52" s="495">
        <f t="shared" si="6"/>
        <v>4296819.17</v>
      </c>
      <c r="F52" s="495">
        <f t="shared" si="10"/>
        <v>0</v>
      </c>
      <c r="G52" s="495">
        <f t="shared" si="7"/>
        <v>4296819.17</v>
      </c>
      <c r="H52" s="495">
        <f>VLOOKUP(A52,'02-Metrics'!A:R,18,FALSE)</f>
        <v>72946445.959999993</v>
      </c>
      <c r="I52" s="496">
        <f t="shared" si="8"/>
        <v>5.8903749366434527E-2</v>
      </c>
      <c r="J52" s="496"/>
      <c r="K52" s="183"/>
      <c r="L52" s="180">
        <f t="shared" si="9"/>
        <v>41333</v>
      </c>
      <c r="M52" s="241" t="s">
        <v>1041</v>
      </c>
      <c r="S52">
        <f t="shared" si="2"/>
        <v>2013</v>
      </c>
      <c r="T52" s="418" t="str">
        <f>VLOOKUP($A52,'02-Metrics'!$A$2:$AD$188,4,FALSE)</f>
        <v>Infrastructure</v>
      </c>
      <c r="U52" s="418" t="str">
        <f>VLOOKUP($A52,'02-Metrics'!$A$2:$AD$188,5,FALSE)</f>
        <v>Networks</v>
      </c>
      <c r="V52" s="418" t="str">
        <f>VLOOKUP($A52,'02-Metrics'!$A$2:$AD$188,7,FALSE)</f>
        <v xml:space="preserve">Sewedy </v>
      </c>
    </row>
    <row r="53" spans="1:22" ht="15" hidden="1" customHeight="1">
      <c r="A53" s="418" t="s">
        <v>1049</v>
      </c>
      <c r="B53" s="494">
        <v>41363</v>
      </c>
      <c r="C53" s="495">
        <v>0</v>
      </c>
      <c r="D53" s="495">
        <v>0</v>
      </c>
      <c r="E53" s="495">
        <f t="shared" si="6"/>
        <v>4296819.17</v>
      </c>
      <c r="F53" s="495">
        <f t="shared" si="10"/>
        <v>0</v>
      </c>
      <c r="G53" s="495">
        <f t="shared" si="7"/>
        <v>4296819.17</v>
      </c>
      <c r="H53" s="495">
        <f>VLOOKUP(A53,'02-Metrics'!A:R,18,FALSE)</f>
        <v>72946445.959999993</v>
      </c>
      <c r="I53" s="496">
        <f t="shared" si="8"/>
        <v>5.8903749366434527E-2</v>
      </c>
      <c r="J53" s="496"/>
      <c r="K53" s="183"/>
      <c r="L53" s="180">
        <f t="shared" si="9"/>
        <v>41363</v>
      </c>
      <c r="M53" s="241" t="s">
        <v>1041</v>
      </c>
      <c r="S53">
        <f t="shared" si="2"/>
        <v>2013</v>
      </c>
      <c r="T53" s="418" t="str">
        <f>VLOOKUP($A53,'02-Metrics'!$A$2:$AD$188,4,FALSE)</f>
        <v>Infrastructure</v>
      </c>
      <c r="U53" s="418" t="str">
        <f>VLOOKUP($A53,'02-Metrics'!$A$2:$AD$188,5,FALSE)</f>
        <v>Networks</v>
      </c>
      <c r="V53" s="418" t="str">
        <f>VLOOKUP($A53,'02-Metrics'!$A$2:$AD$188,7,FALSE)</f>
        <v xml:space="preserve">Sewedy </v>
      </c>
    </row>
    <row r="54" spans="1:22" ht="15" hidden="1" customHeight="1">
      <c r="A54" s="418" t="s">
        <v>1049</v>
      </c>
      <c r="B54" s="494">
        <v>41394</v>
      </c>
      <c r="C54" s="495">
        <v>1038522.64</v>
      </c>
      <c r="D54" s="495">
        <v>0</v>
      </c>
      <c r="E54" s="495">
        <f t="shared" si="6"/>
        <v>5335341.8099999996</v>
      </c>
      <c r="F54" s="495">
        <f t="shared" si="10"/>
        <v>0</v>
      </c>
      <c r="G54" s="495">
        <f t="shared" si="7"/>
        <v>5335341.8099999996</v>
      </c>
      <c r="H54" s="495">
        <f>VLOOKUP(A54,'02-Metrics'!A:R,18,FALSE)</f>
        <v>72946445.959999993</v>
      </c>
      <c r="I54" s="496">
        <f t="shared" si="8"/>
        <v>7.3140531245697998E-2</v>
      </c>
      <c r="J54" s="496"/>
      <c r="K54" s="183">
        <f>250993.84+204044.03</f>
        <v>455037.87</v>
      </c>
      <c r="L54" s="180">
        <f t="shared" si="9"/>
        <v>41394</v>
      </c>
      <c r="M54" s="241" t="s">
        <v>1041</v>
      </c>
      <c r="S54">
        <f t="shared" si="2"/>
        <v>2013</v>
      </c>
      <c r="T54" s="418" t="str">
        <f>VLOOKUP($A54,'02-Metrics'!$A$2:$AD$188,4,FALSE)</f>
        <v>Infrastructure</v>
      </c>
      <c r="U54" s="418" t="str">
        <f>VLOOKUP($A54,'02-Metrics'!$A$2:$AD$188,5,FALSE)</f>
        <v>Networks</v>
      </c>
      <c r="V54" s="418" t="str">
        <f>VLOOKUP($A54,'02-Metrics'!$A$2:$AD$188,7,FALSE)</f>
        <v xml:space="preserve">Sewedy </v>
      </c>
    </row>
    <row r="55" spans="1:22" ht="15" hidden="1" customHeight="1">
      <c r="A55" s="418" t="s">
        <v>1049</v>
      </c>
      <c r="B55" s="494">
        <v>41424</v>
      </c>
      <c r="C55" s="495">
        <v>152371.09</v>
      </c>
      <c r="D55" s="495">
        <v>0</v>
      </c>
      <c r="E55" s="495">
        <f t="shared" si="6"/>
        <v>5487712.8999999994</v>
      </c>
      <c r="F55" s="495">
        <f t="shared" si="10"/>
        <v>0</v>
      </c>
      <c r="G55" s="495">
        <f t="shared" si="7"/>
        <v>5487712.8999999994</v>
      </c>
      <c r="H55" s="495">
        <f>VLOOKUP(A55,'02-Metrics'!A:R,18,FALSE)</f>
        <v>72946445.959999993</v>
      </c>
      <c r="I55" s="496">
        <f t="shared" si="8"/>
        <v>7.5229338835906739E-2</v>
      </c>
      <c r="J55" s="496"/>
      <c r="K55" s="183">
        <v>132334.03</v>
      </c>
      <c r="L55" s="180">
        <f t="shared" si="9"/>
        <v>41424</v>
      </c>
      <c r="M55" s="241" t="s">
        <v>1041</v>
      </c>
      <c r="S55">
        <f t="shared" si="2"/>
        <v>2013</v>
      </c>
      <c r="T55" s="418" t="str">
        <f>VLOOKUP($A55,'02-Metrics'!$A$2:$AD$188,4,FALSE)</f>
        <v>Infrastructure</v>
      </c>
      <c r="U55" s="418" t="str">
        <f>VLOOKUP($A55,'02-Metrics'!$A$2:$AD$188,5,FALSE)</f>
        <v>Networks</v>
      </c>
      <c r="V55" s="418" t="str">
        <f>VLOOKUP($A55,'02-Metrics'!$A$2:$AD$188,7,FALSE)</f>
        <v xml:space="preserve">Sewedy </v>
      </c>
    </row>
    <row r="56" spans="1:22" ht="15" hidden="1" customHeight="1">
      <c r="A56" s="418" t="s">
        <v>1049</v>
      </c>
      <c r="B56" s="494">
        <v>41455</v>
      </c>
      <c r="C56" s="495">
        <v>0</v>
      </c>
      <c r="D56" s="495">
        <v>0</v>
      </c>
      <c r="E56" s="495">
        <f t="shared" si="6"/>
        <v>5487712.8999999994</v>
      </c>
      <c r="F56" s="495">
        <f t="shared" si="10"/>
        <v>0</v>
      </c>
      <c r="G56" s="495">
        <f t="shared" si="7"/>
        <v>5487712.8999999994</v>
      </c>
      <c r="H56" s="495">
        <f>VLOOKUP(A56,'02-Metrics'!A:R,18,FALSE)</f>
        <v>72946445.959999993</v>
      </c>
      <c r="I56" s="496">
        <f t="shared" si="8"/>
        <v>7.5229338835906739E-2</v>
      </c>
      <c r="J56" s="496"/>
      <c r="K56" s="183">
        <v>13152.45</v>
      </c>
      <c r="L56" s="180">
        <f t="shared" si="9"/>
        <v>41455</v>
      </c>
      <c r="M56" s="241" t="s">
        <v>1041</v>
      </c>
      <c r="S56">
        <f t="shared" si="2"/>
        <v>2013</v>
      </c>
      <c r="T56" s="418" t="str">
        <f>VLOOKUP($A56,'02-Metrics'!$A$2:$AD$188,4,FALSE)</f>
        <v>Infrastructure</v>
      </c>
      <c r="U56" s="418" t="str">
        <f>VLOOKUP($A56,'02-Metrics'!$A$2:$AD$188,5,FALSE)</f>
        <v>Networks</v>
      </c>
      <c r="V56" s="418" t="str">
        <f>VLOOKUP($A56,'02-Metrics'!$A$2:$AD$188,7,FALSE)</f>
        <v xml:space="preserve">Sewedy </v>
      </c>
    </row>
    <row r="57" spans="1:22" ht="15" hidden="1" customHeight="1">
      <c r="A57" s="418" t="s">
        <v>1049</v>
      </c>
      <c r="B57" s="494">
        <v>41485</v>
      </c>
      <c r="C57" s="495">
        <v>960436.47</v>
      </c>
      <c r="D57" s="495">
        <v>0</v>
      </c>
      <c r="E57" s="495">
        <f t="shared" si="6"/>
        <v>6448149.3699999992</v>
      </c>
      <c r="F57" s="495">
        <f t="shared" si="10"/>
        <v>0</v>
      </c>
      <c r="G57" s="495">
        <f t="shared" si="7"/>
        <v>6448149.3699999992</v>
      </c>
      <c r="H57" s="495">
        <f>VLOOKUP(A57,'02-Metrics'!A:R,18,FALSE)</f>
        <v>72946445.959999993</v>
      </c>
      <c r="I57" s="496">
        <f t="shared" si="8"/>
        <v>8.8395661846717336E-2</v>
      </c>
      <c r="J57" s="496"/>
      <c r="K57" s="183">
        <v>922362.13</v>
      </c>
      <c r="L57" s="180">
        <f t="shared" si="9"/>
        <v>41485</v>
      </c>
      <c r="M57" s="241" t="s">
        <v>1041</v>
      </c>
      <c r="S57">
        <f t="shared" si="2"/>
        <v>2013</v>
      </c>
      <c r="T57" s="418" t="str">
        <f>VLOOKUP($A57,'02-Metrics'!$A$2:$AD$188,4,FALSE)</f>
        <v>Infrastructure</v>
      </c>
      <c r="U57" s="418" t="str">
        <f>VLOOKUP($A57,'02-Metrics'!$A$2:$AD$188,5,FALSE)</f>
        <v>Networks</v>
      </c>
      <c r="V57" s="418" t="str">
        <f>VLOOKUP($A57,'02-Metrics'!$A$2:$AD$188,7,FALSE)</f>
        <v xml:space="preserve">Sewedy </v>
      </c>
    </row>
    <row r="58" spans="1:22" ht="15" hidden="1" customHeight="1">
      <c r="A58" s="418" t="s">
        <v>1049</v>
      </c>
      <c r="B58" s="494">
        <v>41516</v>
      </c>
      <c r="C58" s="495">
        <v>970743.47</v>
      </c>
      <c r="D58" s="495">
        <v>0</v>
      </c>
      <c r="E58" s="495">
        <f t="shared" si="6"/>
        <v>7418892.8399999989</v>
      </c>
      <c r="F58" s="495">
        <f t="shared" si="10"/>
        <v>0</v>
      </c>
      <c r="G58" s="495">
        <f t="shared" si="7"/>
        <v>7418892.8399999989</v>
      </c>
      <c r="H58" s="495">
        <f>VLOOKUP(A58,'02-Metrics'!A:R,18,FALSE)</f>
        <v>72946445.959999993</v>
      </c>
      <c r="I58" s="496">
        <f t="shared" si="8"/>
        <v>0.10170328029508292</v>
      </c>
      <c r="J58" s="496"/>
      <c r="K58" s="183">
        <v>919264.65</v>
      </c>
      <c r="L58" s="180">
        <f t="shared" si="9"/>
        <v>41516</v>
      </c>
      <c r="M58" s="241" t="s">
        <v>1041</v>
      </c>
      <c r="S58">
        <f t="shared" si="2"/>
        <v>2013</v>
      </c>
      <c r="T58" s="418" t="str">
        <f>VLOOKUP($A58,'02-Metrics'!$A$2:$AD$188,4,FALSE)</f>
        <v>Infrastructure</v>
      </c>
      <c r="U58" s="418" t="str">
        <f>VLOOKUP($A58,'02-Metrics'!$A$2:$AD$188,5,FALSE)</f>
        <v>Networks</v>
      </c>
      <c r="V58" s="418" t="str">
        <f>VLOOKUP($A58,'02-Metrics'!$A$2:$AD$188,7,FALSE)</f>
        <v xml:space="preserve">Sewedy </v>
      </c>
    </row>
    <row r="59" spans="1:22" ht="15" hidden="1" customHeight="1">
      <c r="A59" s="418" t="s">
        <v>1049</v>
      </c>
      <c r="B59" s="494">
        <v>41547</v>
      </c>
      <c r="C59" s="495">
        <v>917923.51</v>
      </c>
      <c r="D59" s="495">
        <v>0</v>
      </c>
      <c r="E59" s="495">
        <f t="shared" si="6"/>
        <v>8336816.3499999987</v>
      </c>
      <c r="F59" s="495">
        <f t="shared" si="10"/>
        <v>0</v>
      </c>
      <c r="G59" s="495">
        <f t="shared" si="7"/>
        <v>8336816.3499999987</v>
      </c>
      <c r="H59" s="495">
        <f>VLOOKUP(A59,'02-Metrics'!A:R,18,FALSE)</f>
        <v>72946445.959999993</v>
      </c>
      <c r="I59" s="496">
        <f t="shared" si="8"/>
        <v>0.11428680644114549</v>
      </c>
      <c r="J59" s="496"/>
      <c r="K59" s="183">
        <v>905504.09</v>
      </c>
      <c r="L59" s="180">
        <f t="shared" si="9"/>
        <v>41547</v>
      </c>
      <c r="M59" s="241" t="s">
        <v>1041</v>
      </c>
      <c r="S59">
        <f t="shared" si="2"/>
        <v>2013</v>
      </c>
      <c r="T59" s="418" t="str">
        <f>VLOOKUP($A59,'02-Metrics'!$A$2:$AD$188,4,FALSE)</f>
        <v>Infrastructure</v>
      </c>
      <c r="U59" s="418" t="str">
        <f>VLOOKUP($A59,'02-Metrics'!$A$2:$AD$188,5,FALSE)</f>
        <v>Networks</v>
      </c>
      <c r="V59" s="418" t="str">
        <f>VLOOKUP($A59,'02-Metrics'!$A$2:$AD$188,7,FALSE)</f>
        <v xml:space="preserve">Sewedy </v>
      </c>
    </row>
    <row r="60" spans="1:22" ht="15" hidden="1" customHeight="1">
      <c r="A60" s="418" t="s">
        <v>1049</v>
      </c>
      <c r="B60" s="494">
        <v>41577</v>
      </c>
      <c r="C60" s="495">
        <v>894841.59</v>
      </c>
      <c r="D60" s="495">
        <v>0</v>
      </c>
      <c r="E60" s="495">
        <f t="shared" si="6"/>
        <v>9231657.9399999995</v>
      </c>
      <c r="F60" s="495">
        <f t="shared" si="10"/>
        <v>0</v>
      </c>
      <c r="G60" s="495">
        <f t="shared" si="7"/>
        <v>9231657.9399999995</v>
      </c>
      <c r="H60" s="495">
        <f>VLOOKUP(A60,'02-Metrics'!A:R,18,FALSE)</f>
        <v>72946445.959999993</v>
      </c>
      <c r="I60" s="496">
        <f t="shared" si="8"/>
        <v>0.12655390976912237</v>
      </c>
      <c r="J60" s="496"/>
      <c r="K60" s="183">
        <v>805285.14</v>
      </c>
      <c r="L60" s="180">
        <f t="shared" si="9"/>
        <v>41577</v>
      </c>
      <c r="M60" s="241" t="s">
        <v>1041</v>
      </c>
      <c r="S60">
        <f t="shared" si="2"/>
        <v>2013</v>
      </c>
      <c r="T60" s="418" t="str">
        <f>VLOOKUP($A60,'02-Metrics'!$A$2:$AD$188,4,FALSE)</f>
        <v>Infrastructure</v>
      </c>
      <c r="U60" s="418" t="str">
        <f>VLOOKUP($A60,'02-Metrics'!$A$2:$AD$188,5,FALSE)</f>
        <v>Networks</v>
      </c>
      <c r="V60" s="418" t="str">
        <f>VLOOKUP($A60,'02-Metrics'!$A$2:$AD$188,7,FALSE)</f>
        <v xml:space="preserve">Sewedy </v>
      </c>
    </row>
    <row r="61" spans="1:22" ht="15" hidden="1" customHeight="1">
      <c r="A61" s="418" t="s">
        <v>1049</v>
      </c>
      <c r="B61" s="494">
        <v>41608</v>
      </c>
      <c r="C61" s="495">
        <v>0</v>
      </c>
      <c r="D61" s="495">
        <v>0</v>
      </c>
      <c r="E61" s="495">
        <f t="shared" si="6"/>
        <v>9231657.9399999995</v>
      </c>
      <c r="F61" s="495">
        <f t="shared" si="10"/>
        <v>0</v>
      </c>
      <c r="G61" s="495">
        <f t="shared" si="7"/>
        <v>9231657.9399999995</v>
      </c>
      <c r="H61" s="495">
        <f>VLOOKUP(A61,'02-Metrics'!A:R,18,FALSE)</f>
        <v>72946445.959999993</v>
      </c>
      <c r="I61" s="496">
        <f t="shared" si="8"/>
        <v>0.12655390976912237</v>
      </c>
      <c r="J61" s="496"/>
      <c r="K61" s="183"/>
      <c r="L61" s="180">
        <f t="shared" si="9"/>
        <v>41608</v>
      </c>
      <c r="M61" s="241" t="s">
        <v>1041</v>
      </c>
      <c r="S61">
        <f t="shared" si="2"/>
        <v>2013</v>
      </c>
      <c r="T61" s="418" t="str">
        <f>VLOOKUP($A61,'02-Metrics'!$A$2:$AD$188,4,FALSE)</f>
        <v>Infrastructure</v>
      </c>
      <c r="U61" s="418" t="str">
        <f>VLOOKUP($A61,'02-Metrics'!$A$2:$AD$188,5,FALSE)</f>
        <v>Networks</v>
      </c>
      <c r="V61" s="418" t="str">
        <f>VLOOKUP($A61,'02-Metrics'!$A$2:$AD$188,7,FALSE)</f>
        <v xml:space="preserve">Sewedy </v>
      </c>
    </row>
    <row r="62" spans="1:22" ht="15" hidden="1" customHeight="1">
      <c r="A62" s="418" t="s">
        <v>1049</v>
      </c>
      <c r="B62" s="494">
        <v>41638</v>
      </c>
      <c r="C62" s="495">
        <v>0</v>
      </c>
      <c r="D62" s="495">
        <v>0</v>
      </c>
      <c r="E62" s="495">
        <f t="shared" si="6"/>
        <v>9231657.9399999995</v>
      </c>
      <c r="F62" s="495">
        <f t="shared" si="10"/>
        <v>0</v>
      </c>
      <c r="G62" s="495">
        <f t="shared" si="7"/>
        <v>9231657.9399999995</v>
      </c>
      <c r="H62" s="495">
        <f>VLOOKUP(A62,'02-Metrics'!A:R,18,FALSE)</f>
        <v>72946445.959999993</v>
      </c>
      <c r="I62" s="496">
        <f t="shared" si="8"/>
        <v>0.12655390976912237</v>
      </c>
      <c r="J62" s="496"/>
      <c r="K62" s="183"/>
      <c r="L62" s="180">
        <f t="shared" si="9"/>
        <v>41638</v>
      </c>
      <c r="M62" s="241" t="s">
        <v>1041</v>
      </c>
      <c r="S62">
        <f t="shared" si="2"/>
        <v>2013</v>
      </c>
      <c r="T62" s="418" t="str">
        <f>VLOOKUP($A62,'02-Metrics'!$A$2:$AD$188,4,FALSE)</f>
        <v>Infrastructure</v>
      </c>
      <c r="U62" s="418" t="str">
        <f>VLOOKUP($A62,'02-Metrics'!$A$2:$AD$188,5,FALSE)</f>
        <v>Networks</v>
      </c>
      <c r="V62" s="418" t="str">
        <f>VLOOKUP($A62,'02-Metrics'!$A$2:$AD$188,7,FALSE)</f>
        <v xml:space="preserve">Sewedy </v>
      </c>
    </row>
    <row r="63" spans="1:22" ht="15" hidden="1" customHeight="1">
      <c r="A63" s="418" t="s">
        <v>1049</v>
      </c>
      <c r="B63" s="494">
        <v>41669</v>
      </c>
      <c r="C63" s="495">
        <v>953478.06</v>
      </c>
      <c r="D63" s="495">
        <v>155553</v>
      </c>
      <c r="E63" s="495">
        <f t="shared" si="6"/>
        <v>10185136</v>
      </c>
      <c r="F63" s="495">
        <f t="shared" si="10"/>
        <v>155553</v>
      </c>
      <c r="G63" s="495">
        <f t="shared" si="7"/>
        <v>10029583</v>
      </c>
      <c r="H63" s="495">
        <f>VLOOKUP(A63,'02-Metrics'!A:R,18,FALSE)</f>
        <v>72946445.959999993</v>
      </c>
      <c r="I63" s="496">
        <f t="shared" si="8"/>
        <v>0.13749241471612883</v>
      </c>
      <c r="J63" s="496"/>
      <c r="K63" s="183">
        <f>630366.64+2942745.95</f>
        <v>3573112.5900000003</v>
      </c>
      <c r="L63" s="180">
        <f t="shared" si="9"/>
        <v>41669</v>
      </c>
      <c r="M63" s="241" t="s">
        <v>1041</v>
      </c>
      <c r="S63">
        <f t="shared" si="2"/>
        <v>2014</v>
      </c>
      <c r="T63" s="418" t="str">
        <f>VLOOKUP($A63,'02-Metrics'!$A$2:$AD$188,4,FALSE)</f>
        <v>Infrastructure</v>
      </c>
      <c r="U63" s="418" t="str">
        <f>VLOOKUP($A63,'02-Metrics'!$A$2:$AD$188,5,FALSE)</f>
        <v>Networks</v>
      </c>
      <c r="V63" s="418" t="str">
        <f>VLOOKUP($A63,'02-Metrics'!$A$2:$AD$188,7,FALSE)</f>
        <v xml:space="preserve">Sewedy </v>
      </c>
    </row>
    <row r="64" spans="1:22" ht="15" hidden="1" customHeight="1">
      <c r="A64" s="418" t="s">
        <v>1049</v>
      </c>
      <c r="B64" s="494">
        <v>41698</v>
      </c>
      <c r="C64" s="495">
        <v>1984294.8699999999</v>
      </c>
      <c r="D64" s="495">
        <v>1259419.8399999999</v>
      </c>
      <c r="E64" s="495">
        <f t="shared" si="6"/>
        <v>12169430.869999999</v>
      </c>
      <c r="F64" s="495">
        <f t="shared" si="10"/>
        <v>1414972.8399999999</v>
      </c>
      <c r="G64" s="495">
        <f t="shared" si="7"/>
        <v>10754458.029999999</v>
      </c>
      <c r="H64" s="495">
        <f>VLOOKUP(A64,'02-Metrics'!A:R,18,FALSE)</f>
        <v>72946445.959999993</v>
      </c>
      <c r="I64" s="496">
        <f t="shared" si="8"/>
        <v>0.14742949966194624</v>
      </c>
      <c r="J64" s="496"/>
      <c r="K64" s="183">
        <v>2330524.48</v>
      </c>
      <c r="L64" s="180">
        <f t="shared" si="9"/>
        <v>41698</v>
      </c>
      <c r="M64" s="241" t="s">
        <v>1041</v>
      </c>
      <c r="S64">
        <f t="shared" si="2"/>
        <v>2014</v>
      </c>
      <c r="T64" s="418" t="str">
        <f>VLOOKUP($A64,'02-Metrics'!$A$2:$AD$188,4,FALSE)</f>
        <v>Infrastructure</v>
      </c>
      <c r="U64" s="418" t="str">
        <f>VLOOKUP($A64,'02-Metrics'!$A$2:$AD$188,5,FALSE)</f>
        <v>Networks</v>
      </c>
      <c r="V64" s="418" t="str">
        <f>VLOOKUP($A64,'02-Metrics'!$A$2:$AD$188,7,FALSE)</f>
        <v xml:space="preserve">Sewedy </v>
      </c>
    </row>
    <row r="65" spans="1:22" ht="15" hidden="1" customHeight="1">
      <c r="A65" s="418" t="s">
        <v>1049</v>
      </c>
      <c r="B65" s="494">
        <v>41728</v>
      </c>
      <c r="C65" s="495">
        <v>0</v>
      </c>
      <c r="D65" s="495">
        <v>446040.16</v>
      </c>
      <c r="E65" s="495">
        <f t="shared" si="6"/>
        <v>12169430.869999999</v>
      </c>
      <c r="F65" s="495">
        <f t="shared" si="10"/>
        <v>1861012.9999999998</v>
      </c>
      <c r="G65" s="495">
        <f t="shared" si="7"/>
        <v>10308417.869999999</v>
      </c>
      <c r="H65" s="495">
        <f>VLOOKUP(A65,'02-Metrics'!A:R,18,FALSE)</f>
        <v>72946445.959999993</v>
      </c>
      <c r="I65" s="496">
        <f t="shared" si="8"/>
        <v>0.14131487469112058</v>
      </c>
      <c r="J65" s="496"/>
      <c r="K65" s="183"/>
      <c r="L65" s="180">
        <f t="shared" si="9"/>
        <v>41728</v>
      </c>
      <c r="M65" s="241" t="s">
        <v>1041</v>
      </c>
      <c r="S65">
        <f t="shared" si="2"/>
        <v>2014</v>
      </c>
      <c r="T65" s="418" t="str">
        <f>VLOOKUP($A65,'02-Metrics'!$A$2:$AD$188,4,FALSE)</f>
        <v>Infrastructure</v>
      </c>
      <c r="U65" s="418" t="str">
        <f>VLOOKUP($A65,'02-Metrics'!$A$2:$AD$188,5,FALSE)</f>
        <v>Networks</v>
      </c>
      <c r="V65" s="418" t="str">
        <f>VLOOKUP($A65,'02-Metrics'!$A$2:$AD$188,7,FALSE)</f>
        <v xml:space="preserve">Sewedy </v>
      </c>
    </row>
    <row r="66" spans="1:22" ht="15" hidden="1" customHeight="1">
      <c r="A66" s="418" t="s">
        <v>1049</v>
      </c>
      <c r="B66" s="494">
        <v>41759</v>
      </c>
      <c r="C66" s="495">
        <v>2835609.68</v>
      </c>
      <c r="D66" s="495">
        <v>1383606.64</v>
      </c>
      <c r="E66" s="495">
        <f t="shared" si="6"/>
        <v>15005040.549999999</v>
      </c>
      <c r="F66" s="495">
        <f t="shared" si="10"/>
        <v>3244619.6399999997</v>
      </c>
      <c r="G66" s="495">
        <f t="shared" si="7"/>
        <v>11760420.91</v>
      </c>
      <c r="H66" s="495">
        <f>VLOOKUP(A66,'02-Metrics'!A:R,18,FALSE)</f>
        <v>72946445.959999993</v>
      </c>
      <c r="I66" s="496">
        <f t="shared" si="8"/>
        <v>0.16121992998053392</v>
      </c>
      <c r="J66" s="496"/>
      <c r="K66" s="183">
        <v>920317.32</v>
      </c>
      <c r="L66" s="180">
        <f t="shared" si="9"/>
        <v>41759</v>
      </c>
      <c r="M66" s="241" t="s">
        <v>1041</v>
      </c>
      <c r="S66">
        <f t="shared" ref="S66:S129" si="11">YEAR(B66)</f>
        <v>2014</v>
      </c>
      <c r="T66" s="418" t="str">
        <f>VLOOKUP($A66,'02-Metrics'!$A$2:$AD$188,4,FALSE)</f>
        <v>Infrastructure</v>
      </c>
      <c r="U66" s="418" t="str">
        <f>VLOOKUP($A66,'02-Metrics'!$A$2:$AD$188,5,FALSE)</f>
        <v>Networks</v>
      </c>
      <c r="V66" s="418" t="str">
        <f>VLOOKUP($A66,'02-Metrics'!$A$2:$AD$188,7,FALSE)</f>
        <v xml:space="preserve">Sewedy </v>
      </c>
    </row>
    <row r="67" spans="1:22" ht="15" hidden="1" customHeight="1">
      <c r="A67" s="418" t="s">
        <v>1049</v>
      </c>
      <c r="B67" s="494">
        <v>41789</v>
      </c>
      <c r="C67" s="495">
        <v>1000000</v>
      </c>
      <c r="D67" s="495">
        <v>911465.1</v>
      </c>
      <c r="E67" s="495">
        <f t="shared" si="6"/>
        <v>16005040.549999999</v>
      </c>
      <c r="F67" s="495">
        <f t="shared" si="10"/>
        <v>4156084.7399999998</v>
      </c>
      <c r="G67" s="495">
        <f t="shared" si="7"/>
        <v>11848955.809999999</v>
      </c>
      <c r="H67" s="495">
        <f>VLOOKUP(A67,'02-Metrics'!A:R,18,FALSE)</f>
        <v>72946445.959999993</v>
      </c>
      <c r="I67" s="496">
        <f t="shared" si="8"/>
        <v>0.16243362721875915</v>
      </c>
      <c r="J67" s="496"/>
      <c r="K67" s="183">
        <v>2261731.7400000002</v>
      </c>
      <c r="L67" s="180">
        <f t="shared" si="9"/>
        <v>41789</v>
      </c>
      <c r="M67" s="241" t="s">
        <v>1041</v>
      </c>
      <c r="S67">
        <f t="shared" si="11"/>
        <v>2014</v>
      </c>
      <c r="T67" s="418" t="str">
        <f>VLOOKUP($A67,'02-Metrics'!$A$2:$AD$188,4,FALSE)</f>
        <v>Infrastructure</v>
      </c>
      <c r="U67" s="418" t="str">
        <f>VLOOKUP($A67,'02-Metrics'!$A$2:$AD$188,5,FALSE)</f>
        <v>Networks</v>
      </c>
      <c r="V67" s="418" t="str">
        <f>VLOOKUP($A67,'02-Metrics'!$A$2:$AD$188,7,FALSE)</f>
        <v xml:space="preserve">Sewedy </v>
      </c>
    </row>
    <row r="68" spans="1:22" ht="15" hidden="1" customHeight="1">
      <c r="A68" s="418" t="s">
        <v>1049</v>
      </c>
      <c r="B68" s="494">
        <v>41820</v>
      </c>
      <c r="C68" s="495">
        <v>2482317.5900000003</v>
      </c>
      <c r="D68" s="495">
        <v>1993077.2000000002</v>
      </c>
      <c r="E68" s="495">
        <f t="shared" si="6"/>
        <v>18487358.140000001</v>
      </c>
      <c r="F68" s="495">
        <f t="shared" si="10"/>
        <v>6149161.9399999995</v>
      </c>
      <c r="G68" s="495">
        <f t="shared" si="7"/>
        <v>12338196.200000001</v>
      </c>
      <c r="H68" s="495">
        <f>VLOOKUP(A68,'02-Metrics'!A:R,18,FALSE)</f>
        <v>72946445.959999993</v>
      </c>
      <c r="I68" s="496">
        <f t="shared" si="8"/>
        <v>0.16914047062369045</v>
      </c>
      <c r="J68" s="496"/>
      <c r="K68" s="183">
        <v>2160160.31</v>
      </c>
      <c r="L68" s="180">
        <f t="shared" si="9"/>
        <v>41820</v>
      </c>
      <c r="M68" s="241" t="s">
        <v>1041</v>
      </c>
      <c r="S68">
        <f t="shared" si="11"/>
        <v>2014</v>
      </c>
      <c r="T68" s="418" t="str">
        <f>VLOOKUP($A68,'02-Metrics'!$A$2:$AD$188,4,FALSE)</f>
        <v>Infrastructure</v>
      </c>
      <c r="U68" s="418" t="str">
        <f>VLOOKUP($A68,'02-Metrics'!$A$2:$AD$188,5,FALSE)</f>
        <v>Networks</v>
      </c>
      <c r="V68" s="418" t="str">
        <f>VLOOKUP($A68,'02-Metrics'!$A$2:$AD$188,7,FALSE)</f>
        <v xml:space="preserve">Sewedy </v>
      </c>
    </row>
    <row r="69" spans="1:22" ht="15" hidden="1" customHeight="1">
      <c r="A69" s="418" t="s">
        <v>1049</v>
      </c>
      <c r="B69" s="494">
        <v>41850</v>
      </c>
      <c r="C69" s="495">
        <v>1374359.02</v>
      </c>
      <c r="D69" s="495">
        <v>1907782.83</v>
      </c>
      <c r="E69" s="495">
        <f t="shared" si="6"/>
        <v>19861717.16</v>
      </c>
      <c r="F69" s="495">
        <f t="shared" si="10"/>
        <v>8056944.7699999996</v>
      </c>
      <c r="G69" s="495">
        <f t="shared" si="7"/>
        <v>11804772.390000001</v>
      </c>
      <c r="H69" s="495">
        <f>VLOOKUP(A69,'02-Metrics'!A:R,18,FALSE)</f>
        <v>72946445.959999993</v>
      </c>
      <c r="I69" s="496">
        <f t="shared" si="8"/>
        <v>0.16182793054062042</v>
      </c>
      <c r="J69" s="496"/>
      <c r="K69" s="183">
        <v>3157921</v>
      </c>
      <c r="L69" s="180">
        <f t="shared" si="9"/>
        <v>41850</v>
      </c>
      <c r="M69" s="241" t="s">
        <v>1041</v>
      </c>
      <c r="S69">
        <f t="shared" si="11"/>
        <v>2014</v>
      </c>
      <c r="T69" s="418" t="str">
        <f>VLOOKUP($A69,'02-Metrics'!$A$2:$AD$188,4,FALSE)</f>
        <v>Infrastructure</v>
      </c>
      <c r="U69" s="418" t="str">
        <f>VLOOKUP($A69,'02-Metrics'!$A$2:$AD$188,5,FALSE)</f>
        <v>Networks</v>
      </c>
      <c r="V69" s="418" t="str">
        <f>VLOOKUP($A69,'02-Metrics'!$A$2:$AD$188,7,FALSE)</f>
        <v xml:space="preserve">Sewedy </v>
      </c>
    </row>
    <row r="70" spans="1:22" ht="15" hidden="1" customHeight="1">
      <c r="A70" s="418" t="s">
        <v>1049</v>
      </c>
      <c r="B70" s="494">
        <v>41881</v>
      </c>
      <c r="C70" s="495">
        <v>155610.6</v>
      </c>
      <c r="D70" s="495">
        <v>1027649.39</v>
      </c>
      <c r="E70" s="495">
        <f t="shared" si="6"/>
        <v>20017327.760000002</v>
      </c>
      <c r="F70" s="495">
        <f t="shared" si="10"/>
        <v>9084594.1600000001</v>
      </c>
      <c r="G70" s="495">
        <f t="shared" si="7"/>
        <v>10932733.600000001</v>
      </c>
      <c r="H70" s="495">
        <f>VLOOKUP(A70,'02-Metrics'!A:R,18,FALSE)</f>
        <v>72946445.959999993</v>
      </c>
      <c r="I70" s="496">
        <f t="shared" si="8"/>
        <v>0.14987342366199635</v>
      </c>
      <c r="J70" s="496"/>
      <c r="K70" s="183">
        <v>1931615.02</v>
      </c>
      <c r="L70" s="180">
        <f t="shared" si="9"/>
        <v>41881</v>
      </c>
      <c r="M70" s="241" t="s">
        <v>1041</v>
      </c>
      <c r="S70">
        <f t="shared" si="11"/>
        <v>2014</v>
      </c>
      <c r="T70" s="418" t="str">
        <f>VLOOKUP($A70,'02-Metrics'!$A$2:$AD$188,4,FALSE)</f>
        <v>Infrastructure</v>
      </c>
      <c r="U70" s="418" t="str">
        <f>VLOOKUP($A70,'02-Metrics'!$A$2:$AD$188,5,FALSE)</f>
        <v>Networks</v>
      </c>
      <c r="V70" s="418" t="str">
        <f>VLOOKUP($A70,'02-Metrics'!$A$2:$AD$188,7,FALSE)</f>
        <v xml:space="preserve">Sewedy </v>
      </c>
    </row>
    <row r="71" spans="1:22" ht="15" hidden="1" customHeight="1">
      <c r="A71" s="418" t="s">
        <v>1049</v>
      </c>
      <c r="B71" s="494">
        <v>41912</v>
      </c>
      <c r="C71" s="495">
        <v>3194521.8</v>
      </c>
      <c r="D71" s="495">
        <v>1252838.0999999999</v>
      </c>
      <c r="E71" s="495">
        <f t="shared" si="6"/>
        <v>23211849.560000002</v>
      </c>
      <c r="F71" s="495">
        <f t="shared" si="10"/>
        <v>10337432.26</v>
      </c>
      <c r="G71" s="495">
        <f t="shared" si="7"/>
        <v>12874417.300000003</v>
      </c>
      <c r="H71" s="495">
        <f>VLOOKUP(A71,'02-Metrics'!A:R,18,FALSE)</f>
        <v>72946445.959999993</v>
      </c>
      <c r="I71" s="496">
        <f t="shared" si="8"/>
        <v>0.17649135787999401</v>
      </c>
      <c r="J71" s="496"/>
      <c r="K71" s="183">
        <v>2303487.2000000002</v>
      </c>
      <c r="L71" s="180">
        <f t="shared" si="9"/>
        <v>41912</v>
      </c>
      <c r="M71" s="241" t="s">
        <v>1041</v>
      </c>
      <c r="S71">
        <f t="shared" si="11"/>
        <v>2014</v>
      </c>
      <c r="T71" s="418" t="str">
        <f>VLOOKUP($A71,'02-Metrics'!$A$2:$AD$188,4,FALSE)</f>
        <v>Infrastructure</v>
      </c>
      <c r="U71" s="418" t="str">
        <f>VLOOKUP($A71,'02-Metrics'!$A$2:$AD$188,5,FALSE)</f>
        <v>Networks</v>
      </c>
      <c r="V71" s="418" t="str">
        <f>VLOOKUP($A71,'02-Metrics'!$A$2:$AD$188,7,FALSE)</f>
        <v xml:space="preserve">Sewedy </v>
      </c>
    </row>
    <row r="72" spans="1:22" ht="15" hidden="1" customHeight="1">
      <c r="A72" s="418" t="s">
        <v>1049</v>
      </c>
      <c r="B72" s="494">
        <v>41942</v>
      </c>
      <c r="C72" s="495">
        <v>263359.07</v>
      </c>
      <c r="D72" s="495">
        <v>1671940.6496000001</v>
      </c>
      <c r="E72" s="495">
        <f t="shared" si="6"/>
        <v>23475208.630000003</v>
      </c>
      <c r="F72" s="495">
        <f t="shared" si="10"/>
        <v>12009372.909600001</v>
      </c>
      <c r="G72" s="495">
        <f t="shared" si="7"/>
        <v>11465835.720400002</v>
      </c>
      <c r="H72" s="495">
        <f>VLOOKUP(A72,'02-Metrics'!A:R,18,FALSE)</f>
        <v>72946445.959999993</v>
      </c>
      <c r="I72" s="496">
        <f t="shared" si="8"/>
        <v>0.15718155380300866</v>
      </c>
      <c r="J72" s="496"/>
      <c r="K72" s="183">
        <v>560098.93999999994</v>
      </c>
      <c r="L72" s="180">
        <f t="shared" si="9"/>
        <v>41942</v>
      </c>
      <c r="M72" s="241" t="s">
        <v>1041</v>
      </c>
      <c r="S72">
        <f t="shared" si="11"/>
        <v>2014</v>
      </c>
      <c r="T72" s="418" t="str">
        <f>VLOOKUP($A72,'02-Metrics'!$A$2:$AD$188,4,FALSE)</f>
        <v>Infrastructure</v>
      </c>
      <c r="U72" s="418" t="str">
        <f>VLOOKUP($A72,'02-Metrics'!$A$2:$AD$188,5,FALSE)</f>
        <v>Networks</v>
      </c>
      <c r="V72" s="418" t="str">
        <f>VLOOKUP($A72,'02-Metrics'!$A$2:$AD$188,7,FALSE)</f>
        <v xml:space="preserve">Sewedy </v>
      </c>
    </row>
    <row r="73" spans="1:22" ht="15" hidden="1" customHeight="1">
      <c r="A73" s="418" t="s">
        <v>1049</v>
      </c>
      <c r="B73" s="494">
        <v>41973</v>
      </c>
      <c r="C73" s="495">
        <v>1237279.6000000001</v>
      </c>
      <c r="D73" s="495">
        <v>769672.41999999981</v>
      </c>
      <c r="E73" s="495">
        <f t="shared" si="6"/>
        <v>24712488.230000004</v>
      </c>
      <c r="F73" s="495">
        <f t="shared" si="10"/>
        <v>12779045.329600001</v>
      </c>
      <c r="G73" s="495">
        <f t="shared" si="7"/>
        <v>11933442.900400003</v>
      </c>
      <c r="H73" s="495">
        <f>VLOOKUP(A73,'02-Metrics'!A:R,18,FALSE)</f>
        <v>72946445.959999993</v>
      </c>
      <c r="I73" s="496">
        <f t="shared" si="8"/>
        <v>0.16359183430188878</v>
      </c>
      <c r="J73" s="496"/>
      <c r="K73" s="183">
        <v>2652754.46</v>
      </c>
      <c r="L73" s="180">
        <f t="shared" si="9"/>
        <v>41973</v>
      </c>
      <c r="M73" s="241" t="s">
        <v>1041</v>
      </c>
      <c r="S73">
        <f t="shared" si="11"/>
        <v>2014</v>
      </c>
      <c r="T73" s="418" t="str">
        <f>VLOOKUP($A73,'02-Metrics'!$A$2:$AD$188,4,FALSE)</f>
        <v>Infrastructure</v>
      </c>
      <c r="U73" s="418" t="str">
        <f>VLOOKUP($A73,'02-Metrics'!$A$2:$AD$188,5,FALSE)</f>
        <v>Networks</v>
      </c>
      <c r="V73" s="418" t="str">
        <f>VLOOKUP($A73,'02-Metrics'!$A$2:$AD$188,7,FALSE)</f>
        <v xml:space="preserve">Sewedy </v>
      </c>
    </row>
    <row r="74" spans="1:22" ht="15" hidden="1" customHeight="1">
      <c r="A74" s="418" t="s">
        <v>1049</v>
      </c>
      <c r="B74" s="494">
        <v>42003</v>
      </c>
      <c r="C74" s="495">
        <v>1569343.8900000001</v>
      </c>
      <c r="D74" s="495">
        <v>1890682.9200000002</v>
      </c>
      <c r="E74" s="495">
        <f t="shared" si="6"/>
        <v>26281832.120000005</v>
      </c>
      <c r="F74" s="495">
        <f t="shared" si="10"/>
        <v>14669728.249600001</v>
      </c>
      <c r="G74" s="495">
        <f t="shared" si="7"/>
        <v>11612103.870400004</v>
      </c>
      <c r="H74" s="495">
        <f>VLOOKUP(A74,'02-Metrics'!A:R,18,FALSE)</f>
        <v>72946445.959999993</v>
      </c>
      <c r="I74" s="496">
        <f t="shared" si="8"/>
        <v>0.15918669809859515</v>
      </c>
      <c r="J74" s="496"/>
      <c r="K74" s="183">
        <v>2735912.02</v>
      </c>
      <c r="L74" s="180">
        <f t="shared" si="9"/>
        <v>42003</v>
      </c>
      <c r="M74" s="241" t="s">
        <v>1041</v>
      </c>
      <c r="S74">
        <f t="shared" si="11"/>
        <v>2014</v>
      </c>
      <c r="T74" s="418" t="str">
        <f>VLOOKUP($A74,'02-Metrics'!$A$2:$AD$188,4,FALSE)</f>
        <v>Infrastructure</v>
      </c>
      <c r="U74" s="418" t="str">
        <f>VLOOKUP($A74,'02-Metrics'!$A$2:$AD$188,5,FALSE)</f>
        <v>Networks</v>
      </c>
      <c r="V74" s="418" t="str">
        <f>VLOOKUP($A74,'02-Metrics'!$A$2:$AD$188,7,FALSE)</f>
        <v xml:space="preserve">Sewedy </v>
      </c>
    </row>
    <row r="75" spans="1:22" ht="15" hidden="1" customHeight="1">
      <c r="A75" s="418" t="s">
        <v>1049</v>
      </c>
      <c r="B75" s="494">
        <v>42034</v>
      </c>
      <c r="C75" s="495">
        <v>0</v>
      </c>
      <c r="D75" s="495">
        <v>0</v>
      </c>
      <c r="E75" s="495">
        <f t="shared" si="6"/>
        <v>26281832.120000005</v>
      </c>
      <c r="F75" s="495">
        <f t="shared" si="10"/>
        <v>14669728.249600001</v>
      </c>
      <c r="G75" s="495">
        <f t="shared" si="7"/>
        <v>11612103.870400004</v>
      </c>
      <c r="H75" s="495">
        <f>VLOOKUP(A75,'02-Metrics'!A:R,18,FALSE)</f>
        <v>72946445.959999993</v>
      </c>
      <c r="I75" s="496">
        <f t="shared" si="8"/>
        <v>0.15918669809859515</v>
      </c>
      <c r="J75" s="496"/>
      <c r="K75" s="183">
        <v>0</v>
      </c>
      <c r="L75" s="180">
        <f t="shared" si="9"/>
        <v>42034</v>
      </c>
      <c r="M75" s="241" t="s">
        <v>1041</v>
      </c>
      <c r="S75">
        <f t="shared" si="11"/>
        <v>2015</v>
      </c>
      <c r="T75" s="418" t="str">
        <f>VLOOKUP($A75,'02-Metrics'!$A$2:$AD$188,4,FALSE)</f>
        <v>Infrastructure</v>
      </c>
      <c r="U75" s="418" t="str">
        <f>VLOOKUP($A75,'02-Metrics'!$A$2:$AD$188,5,FALSE)</f>
        <v>Networks</v>
      </c>
      <c r="V75" s="418" t="str">
        <f>VLOOKUP($A75,'02-Metrics'!$A$2:$AD$188,7,FALSE)</f>
        <v xml:space="preserve">Sewedy </v>
      </c>
    </row>
    <row r="76" spans="1:22" ht="15" hidden="1" customHeight="1">
      <c r="A76" s="418" t="s">
        <v>1049</v>
      </c>
      <c r="B76" s="494">
        <v>42063</v>
      </c>
      <c r="C76" s="495">
        <v>1561421.03</v>
      </c>
      <c r="D76" s="495">
        <v>0</v>
      </c>
      <c r="E76" s="495">
        <f t="shared" si="6"/>
        <v>27843253.150000006</v>
      </c>
      <c r="F76" s="495">
        <f t="shared" si="10"/>
        <v>14669728.249600001</v>
      </c>
      <c r="G76" s="495">
        <f t="shared" si="7"/>
        <v>13173524.900400005</v>
      </c>
      <c r="H76" s="495">
        <f>VLOOKUP(A76,'02-Metrics'!A:R,18,FALSE)</f>
        <v>72946445.959999993</v>
      </c>
      <c r="I76" s="496">
        <f t="shared" si="8"/>
        <v>0.1805917303719454</v>
      </c>
      <c r="J76" s="496"/>
      <c r="K76" s="183">
        <v>1606475.57</v>
      </c>
      <c r="L76" s="180">
        <f t="shared" si="9"/>
        <v>42063</v>
      </c>
      <c r="M76" s="241" t="s">
        <v>1041</v>
      </c>
      <c r="S76">
        <f t="shared" si="11"/>
        <v>2015</v>
      </c>
      <c r="T76" s="418" t="str">
        <f>VLOOKUP($A76,'02-Metrics'!$A$2:$AD$188,4,FALSE)</f>
        <v>Infrastructure</v>
      </c>
      <c r="U76" s="418" t="str">
        <f>VLOOKUP($A76,'02-Metrics'!$A$2:$AD$188,5,FALSE)</f>
        <v>Networks</v>
      </c>
      <c r="V76" s="418" t="str">
        <f>VLOOKUP($A76,'02-Metrics'!$A$2:$AD$188,7,FALSE)</f>
        <v xml:space="preserve">Sewedy </v>
      </c>
    </row>
    <row r="77" spans="1:22" ht="15" hidden="1" customHeight="1">
      <c r="A77" s="418" t="s">
        <v>1049</v>
      </c>
      <c r="B77" s="494">
        <v>42093</v>
      </c>
      <c r="C77" s="495">
        <v>332453.76000000001</v>
      </c>
      <c r="D77" s="495">
        <v>0</v>
      </c>
      <c r="E77" s="495">
        <f t="shared" si="6"/>
        <v>28175706.910000008</v>
      </c>
      <c r="F77" s="495">
        <f t="shared" si="10"/>
        <v>14669728.249600001</v>
      </c>
      <c r="G77" s="495">
        <f t="shared" si="7"/>
        <v>13505978.660400007</v>
      </c>
      <c r="H77" s="495">
        <f>VLOOKUP(A77,'02-Metrics'!A:R,18,FALSE)</f>
        <v>72946445.959999993</v>
      </c>
      <c r="I77" s="496">
        <f t="shared" si="8"/>
        <v>0.18514923493059521</v>
      </c>
      <c r="J77" s="496"/>
      <c r="K77" s="183">
        <v>362162.45</v>
      </c>
      <c r="L77" s="180">
        <f t="shared" si="9"/>
        <v>42093</v>
      </c>
      <c r="M77" s="241" t="s">
        <v>1041</v>
      </c>
      <c r="S77">
        <f t="shared" si="11"/>
        <v>2015</v>
      </c>
      <c r="T77" s="418" t="str">
        <f>VLOOKUP($A77,'02-Metrics'!$A$2:$AD$188,4,FALSE)</f>
        <v>Infrastructure</v>
      </c>
      <c r="U77" s="418" t="str">
        <f>VLOOKUP($A77,'02-Metrics'!$A$2:$AD$188,5,FALSE)</f>
        <v>Networks</v>
      </c>
      <c r="V77" s="418" t="str">
        <f>VLOOKUP($A77,'02-Metrics'!$A$2:$AD$188,7,FALSE)</f>
        <v xml:space="preserve">Sewedy </v>
      </c>
    </row>
    <row r="78" spans="1:22" ht="15" hidden="1" customHeight="1">
      <c r="A78" s="418" t="s">
        <v>1049</v>
      </c>
      <c r="B78" s="494">
        <v>42124</v>
      </c>
      <c r="C78" s="495">
        <v>1320407.19</v>
      </c>
      <c r="D78" s="495">
        <v>0</v>
      </c>
      <c r="E78" s="495">
        <f t="shared" si="6"/>
        <v>29496114.100000009</v>
      </c>
      <c r="F78" s="495">
        <f t="shared" si="10"/>
        <v>14669728.249600001</v>
      </c>
      <c r="G78" s="495">
        <f t="shared" si="7"/>
        <v>14826385.850400008</v>
      </c>
      <c r="H78" s="495">
        <f>VLOOKUP(A78,'02-Metrics'!A:R,18,FALSE)</f>
        <v>72946445.959999993</v>
      </c>
      <c r="I78" s="496">
        <f t="shared" si="8"/>
        <v>0.20325028389361177</v>
      </c>
      <c r="J78" s="496"/>
      <c r="K78" s="183">
        <v>1897290.31</v>
      </c>
      <c r="L78" s="180">
        <f t="shared" si="9"/>
        <v>42124</v>
      </c>
      <c r="M78" s="241" t="s">
        <v>1041</v>
      </c>
      <c r="S78">
        <f t="shared" si="11"/>
        <v>2015</v>
      </c>
      <c r="T78" s="418" t="str">
        <f>VLOOKUP($A78,'02-Metrics'!$A$2:$AD$188,4,FALSE)</f>
        <v>Infrastructure</v>
      </c>
      <c r="U78" s="418" t="str">
        <f>VLOOKUP($A78,'02-Metrics'!$A$2:$AD$188,5,FALSE)</f>
        <v>Networks</v>
      </c>
      <c r="V78" s="418" t="str">
        <f>VLOOKUP($A78,'02-Metrics'!$A$2:$AD$188,7,FALSE)</f>
        <v xml:space="preserve">Sewedy </v>
      </c>
    </row>
    <row r="79" spans="1:22" ht="15" hidden="1" customHeight="1">
      <c r="A79" s="418" t="s">
        <v>1049</v>
      </c>
      <c r="B79" s="494">
        <v>42154</v>
      </c>
      <c r="C79" s="495">
        <v>430210.52</v>
      </c>
      <c r="D79" s="495">
        <v>0</v>
      </c>
      <c r="E79" s="495">
        <f t="shared" si="6"/>
        <v>29926324.620000008</v>
      </c>
      <c r="F79" s="495">
        <f t="shared" si="10"/>
        <v>14669728.249600001</v>
      </c>
      <c r="G79" s="495">
        <f t="shared" si="7"/>
        <v>15256596.370400008</v>
      </c>
      <c r="H79" s="495">
        <f>VLOOKUP(A79,'02-Metrics'!A:R,18,FALSE)</f>
        <v>72946445.959999993</v>
      </c>
      <c r="I79" s="496">
        <f t="shared" si="8"/>
        <v>0.20914790528336261</v>
      </c>
      <c r="J79" s="496"/>
      <c r="K79" s="183">
        <v>428247.26</v>
      </c>
      <c r="L79" s="180">
        <f t="shared" si="9"/>
        <v>42154</v>
      </c>
      <c r="M79" s="241" t="s">
        <v>1041</v>
      </c>
      <c r="S79">
        <f t="shared" si="11"/>
        <v>2015</v>
      </c>
      <c r="T79" s="418" t="str">
        <f>VLOOKUP($A79,'02-Metrics'!$A$2:$AD$188,4,FALSE)</f>
        <v>Infrastructure</v>
      </c>
      <c r="U79" s="418" t="str">
        <f>VLOOKUP($A79,'02-Metrics'!$A$2:$AD$188,5,FALSE)</f>
        <v>Networks</v>
      </c>
      <c r="V79" s="418" t="str">
        <f>VLOOKUP($A79,'02-Metrics'!$A$2:$AD$188,7,FALSE)</f>
        <v xml:space="preserve">Sewedy </v>
      </c>
    </row>
    <row r="80" spans="1:22" ht="15" hidden="1" customHeight="1">
      <c r="A80" s="418">
        <v>2</v>
      </c>
      <c r="B80" s="505">
        <v>2</v>
      </c>
      <c r="C80" s="506"/>
      <c r="D80" s="506"/>
      <c r="E80" s="506"/>
      <c r="F80" s="506"/>
      <c r="G80" s="506"/>
      <c r="H80" s="495"/>
      <c r="I80" s="496"/>
      <c r="J80" s="496"/>
      <c r="K80" s="495"/>
      <c r="L80" s="493"/>
      <c r="S80">
        <f t="shared" si="11"/>
        <v>1900</v>
      </c>
      <c r="T80" s="418" t="e">
        <f>VLOOKUP($A80,'02-Metrics'!$A$2:$AD$188,4,FALSE)</f>
        <v>#N/A</v>
      </c>
      <c r="U80" s="418" t="e">
        <f>VLOOKUP($A80,'02-Metrics'!$A$2:$AD$188,5,FALSE)</f>
        <v>#N/A</v>
      </c>
      <c r="V80" s="418" t="e">
        <f>VLOOKUP($A80,'02-Metrics'!$A$2:$AD$188,7,FALSE)</f>
        <v>#N/A</v>
      </c>
    </row>
    <row r="81" spans="1:22" ht="15" hidden="1" customHeight="1">
      <c r="A81" s="418" t="s">
        <v>1050</v>
      </c>
      <c r="B81" s="494">
        <v>41912</v>
      </c>
      <c r="C81" s="495">
        <v>0</v>
      </c>
      <c r="D81" s="495">
        <v>420681.66000000003</v>
      </c>
      <c r="E81" s="495">
        <f t="shared" ref="E81:E119" si="12">C81+E80</f>
        <v>0</v>
      </c>
      <c r="F81" s="495">
        <f>D81+F80</f>
        <v>420681.66000000003</v>
      </c>
      <c r="G81" s="495">
        <f t="shared" ref="G81:G119" si="13">E81-F81</f>
        <v>-420681.66000000003</v>
      </c>
      <c r="H81" s="495">
        <f>VLOOKUP(A81,'02-Metrics'!A:R,18,FALSE)</f>
        <v>172216796.040488</v>
      </c>
      <c r="I81" s="496">
        <f t="shared" ref="I81:I119" si="14">G81/H81</f>
        <v>-2.4427446664441379E-3</v>
      </c>
      <c r="J81" s="496"/>
      <c r="K81" s="183"/>
      <c r="L81" s="180"/>
      <c r="M81" s="241" t="s">
        <v>1041</v>
      </c>
      <c r="S81">
        <f t="shared" si="11"/>
        <v>2014</v>
      </c>
      <c r="T81" s="418" t="str">
        <f>VLOOKUP($A81,'02-Metrics'!$A$2:$AD$188,4,FALSE)</f>
        <v>Commercial</v>
      </c>
      <c r="U81" s="418" t="str">
        <f>VLOOKUP($A81,'02-Metrics'!$A$2:$AD$188,5,FALSE)</f>
        <v>University</v>
      </c>
      <c r="V81" s="418" t="str">
        <f>VLOOKUP($A81,'02-Metrics'!$A$2:$AD$188,7,FALSE)</f>
        <v>New Giza</v>
      </c>
    </row>
    <row r="82" spans="1:22" ht="15" hidden="1" customHeight="1">
      <c r="A82" s="418" t="s">
        <v>1050</v>
      </c>
      <c r="B82" s="494">
        <v>41942</v>
      </c>
      <c r="C82" s="495">
        <v>33126223</v>
      </c>
      <c r="D82" s="495">
        <v>22345868.699999999</v>
      </c>
      <c r="E82" s="495">
        <f t="shared" si="12"/>
        <v>33126223</v>
      </c>
      <c r="F82" s="495">
        <f t="shared" ref="F82:F119" si="15">D82+F81</f>
        <v>22766550.359999999</v>
      </c>
      <c r="G82" s="495">
        <f t="shared" si="13"/>
        <v>10359672.640000001</v>
      </c>
      <c r="H82" s="495">
        <f>VLOOKUP(A82,'02-Metrics'!A:R,18,FALSE)</f>
        <v>172216796.040488</v>
      </c>
      <c r="I82" s="496">
        <f t="shared" si="14"/>
        <v>6.0154833199686585E-2</v>
      </c>
      <c r="J82" s="496"/>
      <c r="K82" s="183">
        <v>4070308</v>
      </c>
      <c r="L82" s="180">
        <v>41943</v>
      </c>
      <c r="M82" s="241" t="s">
        <v>1041</v>
      </c>
      <c r="S82">
        <f t="shared" si="11"/>
        <v>2014</v>
      </c>
      <c r="T82" s="418" t="str">
        <f>VLOOKUP($A82,'02-Metrics'!$A$2:$AD$188,4,FALSE)</f>
        <v>Commercial</v>
      </c>
      <c r="U82" s="418" t="str">
        <f>VLOOKUP($A82,'02-Metrics'!$A$2:$AD$188,5,FALSE)</f>
        <v>University</v>
      </c>
      <c r="V82" s="418" t="str">
        <f>VLOOKUP($A82,'02-Metrics'!$A$2:$AD$188,7,FALSE)</f>
        <v>New Giza</v>
      </c>
    </row>
    <row r="83" spans="1:22" ht="15" hidden="1" customHeight="1">
      <c r="A83" s="418" t="s">
        <v>1050</v>
      </c>
      <c r="B83" s="494">
        <v>41973</v>
      </c>
      <c r="C83" s="495">
        <v>2835173</v>
      </c>
      <c r="D83" s="495">
        <v>4534947.2699999996</v>
      </c>
      <c r="E83" s="495">
        <f t="shared" si="12"/>
        <v>35961396</v>
      </c>
      <c r="F83" s="495">
        <f t="shared" si="15"/>
        <v>27301497.629999999</v>
      </c>
      <c r="G83" s="495">
        <f t="shared" si="13"/>
        <v>8659898.370000001</v>
      </c>
      <c r="H83" s="495">
        <f>VLOOKUP(A83,'02-Metrics'!A:R,18,FALSE)</f>
        <v>172216796.040488</v>
      </c>
      <c r="I83" s="496">
        <f t="shared" si="14"/>
        <v>5.0284865176356358E-2</v>
      </c>
      <c r="J83" s="496"/>
      <c r="K83" s="183">
        <v>5457746</v>
      </c>
      <c r="L83" s="180">
        <v>41973</v>
      </c>
      <c r="M83" s="241" t="s">
        <v>1041</v>
      </c>
      <c r="S83">
        <f t="shared" si="11"/>
        <v>2014</v>
      </c>
      <c r="T83" s="418" t="str">
        <f>VLOOKUP($A83,'02-Metrics'!$A$2:$AD$188,4,FALSE)</f>
        <v>Commercial</v>
      </c>
      <c r="U83" s="418" t="str">
        <f>VLOOKUP($A83,'02-Metrics'!$A$2:$AD$188,5,FALSE)</f>
        <v>University</v>
      </c>
      <c r="V83" s="418" t="str">
        <f>VLOOKUP($A83,'02-Metrics'!$A$2:$AD$188,7,FALSE)</f>
        <v>New Giza</v>
      </c>
    </row>
    <row r="84" spans="1:22" ht="15" hidden="1" customHeight="1">
      <c r="A84" s="418" t="s">
        <v>1050</v>
      </c>
      <c r="B84" s="494">
        <v>42003</v>
      </c>
      <c r="C84" s="495">
        <v>3801593</v>
      </c>
      <c r="D84" s="495">
        <v>10060401.029999999</v>
      </c>
      <c r="E84" s="495">
        <f t="shared" si="12"/>
        <v>39762989</v>
      </c>
      <c r="F84" s="495">
        <f t="shared" si="15"/>
        <v>37361898.659999996</v>
      </c>
      <c r="G84" s="495">
        <f t="shared" si="13"/>
        <v>2401090.3400000036</v>
      </c>
      <c r="H84" s="495">
        <f>VLOOKUP(A84,'02-Metrics'!A:R,18,FALSE)</f>
        <v>172216796.040488</v>
      </c>
      <c r="I84" s="496">
        <f t="shared" si="14"/>
        <v>1.3942254154092552E-2</v>
      </c>
      <c r="J84" s="496"/>
      <c r="K84" s="183">
        <v>7076513</v>
      </c>
      <c r="L84" s="180">
        <v>42004</v>
      </c>
      <c r="M84" s="241" t="s">
        <v>1041</v>
      </c>
      <c r="S84">
        <f t="shared" si="11"/>
        <v>2014</v>
      </c>
      <c r="T84" s="418" t="str">
        <f>VLOOKUP($A84,'02-Metrics'!$A$2:$AD$188,4,FALSE)</f>
        <v>Commercial</v>
      </c>
      <c r="U84" s="418" t="str">
        <f>VLOOKUP($A84,'02-Metrics'!$A$2:$AD$188,5,FALSE)</f>
        <v>University</v>
      </c>
      <c r="V84" s="418" t="str">
        <f>VLOOKUP($A84,'02-Metrics'!$A$2:$AD$188,7,FALSE)</f>
        <v>New Giza</v>
      </c>
    </row>
    <row r="85" spans="1:22" ht="15" hidden="1" customHeight="1">
      <c r="A85" s="418" t="s">
        <v>1050</v>
      </c>
      <c r="B85" s="494">
        <v>42034</v>
      </c>
      <c r="C85" s="495">
        <v>4928609</v>
      </c>
      <c r="D85" s="495">
        <v>6194030</v>
      </c>
      <c r="E85" s="495">
        <f t="shared" si="12"/>
        <v>44691598</v>
      </c>
      <c r="F85" s="495">
        <f t="shared" si="15"/>
        <v>43555928.659999996</v>
      </c>
      <c r="G85" s="495">
        <f t="shared" si="13"/>
        <v>1135669.3400000036</v>
      </c>
      <c r="H85" s="495">
        <f>VLOOKUP(A85,'02-Metrics'!A:R,18,FALSE)</f>
        <v>172216796.040488</v>
      </c>
      <c r="I85" s="496">
        <f t="shared" si="14"/>
        <v>6.5944168403470286E-3</v>
      </c>
      <c r="J85" s="496"/>
      <c r="K85" s="183">
        <v>7510605</v>
      </c>
      <c r="L85" s="180">
        <v>42035</v>
      </c>
      <c r="M85" s="241" t="s">
        <v>1041</v>
      </c>
      <c r="S85">
        <f t="shared" si="11"/>
        <v>2015</v>
      </c>
      <c r="T85" s="418" t="str">
        <f>VLOOKUP($A85,'02-Metrics'!$A$2:$AD$188,4,FALSE)</f>
        <v>Commercial</v>
      </c>
      <c r="U85" s="418" t="str">
        <f>VLOOKUP($A85,'02-Metrics'!$A$2:$AD$188,5,FALSE)</f>
        <v>University</v>
      </c>
      <c r="V85" s="418" t="str">
        <f>VLOOKUP($A85,'02-Metrics'!$A$2:$AD$188,7,FALSE)</f>
        <v>New Giza</v>
      </c>
    </row>
    <row r="86" spans="1:22" ht="15" hidden="1" customHeight="1">
      <c r="A86" s="418" t="s">
        <v>1050</v>
      </c>
      <c r="B86" s="494">
        <v>42063</v>
      </c>
      <c r="C86" s="495">
        <v>5377358</v>
      </c>
      <c r="D86" s="495">
        <v>9392461</v>
      </c>
      <c r="E86" s="495">
        <f t="shared" si="12"/>
        <v>50068956</v>
      </c>
      <c r="F86" s="495">
        <f t="shared" si="15"/>
        <v>52948389.659999996</v>
      </c>
      <c r="G86" s="495">
        <f t="shared" si="13"/>
        <v>-2879433.6599999964</v>
      </c>
      <c r="H86" s="495">
        <f>VLOOKUP(A86,'02-Metrics'!A:R,18,FALSE)</f>
        <v>172216796.040488</v>
      </c>
      <c r="I86" s="496">
        <f t="shared" si="14"/>
        <v>-1.6719819008379672E-2</v>
      </c>
      <c r="J86" s="496"/>
      <c r="K86" s="183">
        <v>15322889</v>
      </c>
      <c r="L86" s="180">
        <v>42063</v>
      </c>
      <c r="M86" s="241" t="s">
        <v>1041</v>
      </c>
      <c r="S86">
        <f t="shared" si="11"/>
        <v>2015</v>
      </c>
      <c r="T86" s="418" t="str">
        <f>VLOOKUP($A86,'02-Metrics'!$A$2:$AD$188,4,FALSE)</f>
        <v>Commercial</v>
      </c>
      <c r="U86" s="418" t="str">
        <f>VLOOKUP($A86,'02-Metrics'!$A$2:$AD$188,5,FALSE)</f>
        <v>University</v>
      </c>
      <c r="V86" s="418" t="str">
        <f>VLOOKUP($A86,'02-Metrics'!$A$2:$AD$188,7,FALSE)</f>
        <v>New Giza</v>
      </c>
    </row>
    <row r="87" spans="1:22" ht="15" hidden="1" customHeight="1">
      <c r="A87" s="418" t="s">
        <v>1050</v>
      </c>
      <c r="B87" s="494">
        <v>42093</v>
      </c>
      <c r="C87" s="495">
        <v>12437428</v>
      </c>
      <c r="D87" s="495">
        <v>10726300</v>
      </c>
      <c r="E87" s="495">
        <f t="shared" si="12"/>
        <v>62506384</v>
      </c>
      <c r="F87" s="495">
        <f t="shared" si="15"/>
        <v>63674689.659999996</v>
      </c>
      <c r="G87" s="495">
        <f t="shared" si="13"/>
        <v>-1168305.6599999964</v>
      </c>
      <c r="H87" s="495">
        <f>VLOOKUP(A87,'02-Metrics'!A:R,18,FALSE)</f>
        <v>172216796.040488</v>
      </c>
      <c r="I87" s="496">
        <f t="shared" si="14"/>
        <v>-6.7839240240268371E-3</v>
      </c>
      <c r="J87" s="496"/>
      <c r="K87" s="183">
        <v>21416423</v>
      </c>
      <c r="L87" s="180">
        <v>42094</v>
      </c>
      <c r="M87" s="241" t="s">
        <v>1041</v>
      </c>
      <c r="S87">
        <f t="shared" si="11"/>
        <v>2015</v>
      </c>
      <c r="T87" s="418" t="str">
        <f>VLOOKUP($A87,'02-Metrics'!$A$2:$AD$188,4,FALSE)</f>
        <v>Commercial</v>
      </c>
      <c r="U87" s="418" t="str">
        <f>VLOOKUP($A87,'02-Metrics'!$A$2:$AD$188,5,FALSE)</f>
        <v>University</v>
      </c>
      <c r="V87" s="418" t="str">
        <f>VLOOKUP($A87,'02-Metrics'!$A$2:$AD$188,7,FALSE)</f>
        <v>New Giza</v>
      </c>
    </row>
    <row r="88" spans="1:22" ht="15" hidden="1" customHeight="1">
      <c r="A88" s="418" t="s">
        <v>1050</v>
      </c>
      <c r="B88" s="494">
        <v>42124</v>
      </c>
      <c r="C88" s="495">
        <v>14852301</v>
      </c>
      <c r="D88" s="495">
        <v>26465474</v>
      </c>
      <c r="E88" s="495">
        <f t="shared" si="12"/>
        <v>77358685</v>
      </c>
      <c r="F88" s="495">
        <f t="shared" si="15"/>
        <v>90140163.659999996</v>
      </c>
      <c r="G88" s="495">
        <f t="shared" si="13"/>
        <v>-12781478.659999996</v>
      </c>
      <c r="H88" s="495">
        <f>VLOOKUP(A88,'02-Metrics'!A:R,18,FALSE)</f>
        <v>172216796.040488</v>
      </c>
      <c r="I88" s="496">
        <f t="shared" si="14"/>
        <v>-7.421737573723694E-2</v>
      </c>
      <c r="J88" s="496"/>
      <c r="K88" s="183">
        <v>26061408</v>
      </c>
      <c r="L88" s="180">
        <v>42124</v>
      </c>
      <c r="M88" s="241" t="s">
        <v>1041</v>
      </c>
      <c r="S88">
        <f t="shared" si="11"/>
        <v>2015</v>
      </c>
      <c r="T88" s="418" t="str">
        <f>VLOOKUP($A88,'02-Metrics'!$A$2:$AD$188,4,FALSE)</f>
        <v>Commercial</v>
      </c>
      <c r="U88" s="418" t="str">
        <f>VLOOKUP($A88,'02-Metrics'!$A$2:$AD$188,5,FALSE)</f>
        <v>University</v>
      </c>
      <c r="V88" s="418" t="str">
        <f>VLOOKUP($A88,'02-Metrics'!$A$2:$AD$188,7,FALSE)</f>
        <v>New Giza</v>
      </c>
    </row>
    <row r="89" spans="1:22" ht="15" hidden="1" customHeight="1">
      <c r="A89" s="418" t="s">
        <v>1050</v>
      </c>
      <c r="B89" s="494">
        <v>42154</v>
      </c>
      <c r="C89" s="495">
        <v>19864489</v>
      </c>
      <c r="D89" s="495">
        <v>6089978</v>
      </c>
      <c r="E89" s="495">
        <f t="shared" si="12"/>
        <v>97223174</v>
      </c>
      <c r="F89" s="495">
        <f t="shared" si="15"/>
        <v>96230141.659999996</v>
      </c>
      <c r="G89" s="495">
        <f t="shared" si="13"/>
        <v>993032.34000000358</v>
      </c>
      <c r="H89" s="495">
        <f>VLOOKUP(A89,'02-Metrics'!A:R,18,FALSE)</f>
        <v>172216796.040488</v>
      </c>
      <c r="I89" s="496">
        <f t="shared" si="14"/>
        <v>5.7661759063648045E-3</v>
      </c>
      <c r="J89" s="496"/>
      <c r="K89" s="183">
        <v>26433358</v>
      </c>
      <c r="L89" s="180">
        <v>42155</v>
      </c>
      <c r="M89" s="241" t="s">
        <v>1041</v>
      </c>
      <c r="S89">
        <f t="shared" si="11"/>
        <v>2015</v>
      </c>
      <c r="T89" s="418" t="str">
        <f>VLOOKUP($A89,'02-Metrics'!$A$2:$AD$188,4,FALSE)</f>
        <v>Commercial</v>
      </c>
      <c r="U89" s="418" t="str">
        <f>VLOOKUP($A89,'02-Metrics'!$A$2:$AD$188,5,FALSE)</f>
        <v>University</v>
      </c>
      <c r="V89" s="418" t="str">
        <f>VLOOKUP($A89,'02-Metrics'!$A$2:$AD$188,7,FALSE)</f>
        <v>New Giza</v>
      </c>
    </row>
    <row r="90" spans="1:22" ht="15" hidden="1" customHeight="1">
      <c r="A90" s="418" t="s">
        <v>1050</v>
      </c>
      <c r="B90" s="494">
        <v>42185</v>
      </c>
      <c r="C90" s="495">
        <v>0</v>
      </c>
      <c r="D90" s="495">
        <v>18417415</v>
      </c>
      <c r="E90" s="495">
        <f t="shared" si="12"/>
        <v>97223174</v>
      </c>
      <c r="F90" s="495">
        <f t="shared" si="15"/>
        <v>114647556.66</v>
      </c>
      <c r="G90" s="495">
        <f t="shared" si="13"/>
        <v>-17424382.659999996</v>
      </c>
      <c r="H90" s="495">
        <f>VLOOKUP(A90,'02-Metrics'!A:R,18,FALSE)</f>
        <v>172216796.040488</v>
      </c>
      <c r="I90" s="496">
        <f t="shared" si="14"/>
        <v>-0.10117702257045556</v>
      </c>
      <c r="J90" s="496"/>
      <c r="K90" s="183">
        <v>12518448</v>
      </c>
      <c r="L90" s="180">
        <v>42185</v>
      </c>
      <c r="M90" s="241" t="s">
        <v>1041</v>
      </c>
      <c r="S90">
        <f t="shared" si="11"/>
        <v>2015</v>
      </c>
      <c r="T90" s="418" t="str">
        <f>VLOOKUP($A90,'02-Metrics'!$A$2:$AD$188,4,FALSE)</f>
        <v>Commercial</v>
      </c>
      <c r="U90" s="418" t="str">
        <f>VLOOKUP($A90,'02-Metrics'!$A$2:$AD$188,5,FALSE)</f>
        <v>University</v>
      </c>
      <c r="V90" s="418" t="str">
        <f>VLOOKUP($A90,'02-Metrics'!$A$2:$AD$188,7,FALSE)</f>
        <v>New Giza</v>
      </c>
    </row>
    <row r="91" spans="1:22" ht="15" hidden="1" customHeight="1">
      <c r="A91" s="418" t="s">
        <v>1050</v>
      </c>
      <c r="B91" s="494">
        <v>42215</v>
      </c>
      <c r="C91" s="495">
        <v>18290570</v>
      </c>
      <c r="D91" s="495">
        <v>14025027</v>
      </c>
      <c r="E91" s="495">
        <f t="shared" si="12"/>
        <v>115513744</v>
      </c>
      <c r="F91" s="495">
        <f t="shared" si="15"/>
        <v>128672583.66</v>
      </c>
      <c r="G91" s="495">
        <f t="shared" si="13"/>
        <v>-13158839.659999996</v>
      </c>
      <c r="H91" s="495">
        <f>VLOOKUP(A91,'02-Metrics'!A:R,18,FALSE)</f>
        <v>172216796.040488</v>
      </c>
      <c r="I91" s="496">
        <f t="shared" si="14"/>
        <v>-7.6408573162087892E-2</v>
      </c>
      <c r="J91" s="496"/>
      <c r="K91" s="183">
        <v>6572985</v>
      </c>
      <c r="L91" s="180">
        <v>42216</v>
      </c>
      <c r="M91" s="241" t="s">
        <v>1041</v>
      </c>
      <c r="S91">
        <f t="shared" si="11"/>
        <v>2015</v>
      </c>
      <c r="T91" s="418" t="str">
        <f>VLOOKUP($A91,'02-Metrics'!$A$2:$AD$188,4,FALSE)</f>
        <v>Commercial</v>
      </c>
      <c r="U91" s="418" t="str">
        <f>VLOOKUP($A91,'02-Metrics'!$A$2:$AD$188,5,FALSE)</f>
        <v>University</v>
      </c>
      <c r="V91" s="418" t="str">
        <f>VLOOKUP($A91,'02-Metrics'!$A$2:$AD$188,7,FALSE)</f>
        <v>New Giza</v>
      </c>
    </row>
    <row r="92" spans="1:22" ht="15" hidden="1" customHeight="1">
      <c r="A92" s="418" t="s">
        <v>1050</v>
      </c>
      <c r="B92" s="494">
        <v>42246</v>
      </c>
      <c r="C92" s="495">
        <v>8712875</v>
      </c>
      <c r="D92" s="495">
        <v>9340026</v>
      </c>
      <c r="E92" s="495">
        <f t="shared" si="12"/>
        <v>124226619</v>
      </c>
      <c r="F92" s="495">
        <f t="shared" si="15"/>
        <v>138012609.66</v>
      </c>
      <c r="G92" s="495">
        <f t="shared" si="13"/>
        <v>-13785990.659999996</v>
      </c>
      <c r="H92" s="495">
        <f>VLOOKUP(A92,'02-Metrics'!A:R,18,FALSE)</f>
        <v>172216796.040488</v>
      </c>
      <c r="I92" s="496">
        <f t="shared" si="14"/>
        <v>-8.0050209834114691E-2</v>
      </c>
      <c r="J92" s="496"/>
      <c r="K92" s="183">
        <v>4027853</v>
      </c>
      <c r="L92" s="180">
        <v>42247</v>
      </c>
      <c r="M92" s="241" t="s">
        <v>1041</v>
      </c>
      <c r="S92">
        <f t="shared" si="11"/>
        <v>2015</v>
      </c>
      <c r="T92" s="418" t="str">
        <f>VLOOKUP($A92,'02-Metrics'!$A$2:$AD$188,4,FALSE)</f>
        <v>Commercial</v>
      </c>
      <c r="U92" s="418" t="str">
        <f>VLOOKUP($A92,'02-Metrics'!$A$2:$AD$188,5,FALSE)</f>
        <v>University</v>
      </c>
      <c r="V92" s="418" t="str">
        <f>VLOOKUP($A92,'02-Metrics'!$A$2:$AD$188,7,FALSE)</f>
        <v>New Giza</v>
      </c>
    </row>
    <row r="93" spans="1:22" ht="15" hidden="1" customHeight="1">
      <c r="A93" s="418" t="s">
        <v>1050</v>
      </c>
      <c r="B93" s="494">
        <v>42277</v>
      </c>
      <c r="C93" s="495">
        <v>3740191</v>
      </c>
      <c r="D93" s="495">
        <v>6902824</v>
      </c>
      <c r="E93" s="495">
        <f t="shared" si="12"/>
        <v>127966810</v>
      </c>
      <c r="F93" s="495">
        <f t="shared" si="15"/>
        <v>144915433.66</v>
      </c>
      <c r="G93" s="495">
        <f t="shared" si="13"/>
        <v>-16948623.659999996</v>
      </c>
      <c r="H93" s="495">
        <f>VLOOKUP(A93,'02-Metrics'!A:R,18,FALSE)</f>
        <v>172216796.040488</v>
      </c>
      <c r="I93" s="496">
        <f t="shared" si="14"/>
        <v>-9.8414463917998976E-2</v>
      </c>
      <c r="J93" s="496"/>
      <c r="K93" s="183">
        <v>11787603</v>
      </c>
      <c r="L93" s="180">
        <v>42277</v>
      </c>
      <c r="M93" s="241" t="s">
        <v>1041</v>
      </c>
      <c r="S93">
        <f t="shared" si="11"/>
        <v>2015</v>
      </c>
      <c r="T93" s="418" t="str">
        <f>VLOOKUP($A93,'02-Metrics'!$A$2:$AD$188,4,FALSE)</f>
        <v>Commercial</v>
      </c>
      <c r="U93" s="418" t="str">
        <f>VLOOKUP($A93,'02-Metrics'!$A$2:$AD$188,5,FALSE)</f>
        <v>University</v>
      </c>
      <c r="V93" s="418" t="str">
        <f>VLOOKUP($A93,'02-Metrics'!$A$2:$AD$188,7,FALSE)</f>
        <v>New Giza</v>
      </c>
    </row>
    <row r="94" spans="1:22" ht="15" hidden="1" customHeight="1">
      <c r="A94" s="418" t="s">
        <v>1050</v>
      </c>
      <c r="B94" s="494">
        <v>42307</v>
      </c>
      <c r="C94" s="495">
        <v>3810161</v>
      </c>
      <c r="D94" s="495">
        <v>1736860</v>
      </c>
      <c r="E94" s="495">
        <f t="shared" si="12"/>
        <v>131776971</v>
      </c>
      <c r="F94" s="495">
        <f t="shared" si="15"/>
        <v>146652293.66</v>
      </c>
      <c r="G94" s="495">
        <f t="shared" si="13"/>
        <v>-14875322.659999996</v>
      </c>
      <c r="H94" s="495">
        <f>VLOOKUP(A94,'02-Metrics'!A:R,18,FALSE)</f>
        <v>172216796.040488</v>
      </c>
      <c r="I94" s="496">
        <f t="shared" si="14"/>
        <v>-8.6375562674518819E-2</v>
      </c>
      <c r="J94" s="496"/>
      <c r="K94" s="183">
        <v>3038222</v>
      </c>
      <c r="L94" s="180">
        <v>42308</v>
      </c>
      <c r="M94" s="241" t="s">
        <v>1041</v>
      </c>
      <c r="S94">
        <f t="shared" si="11"/>
        <v>2015</v>
      </c>
      <c r="T94" s="418" t="str">
        <f>VLOOKUP($A94,'02-Metrics'!$A$2:$AD$188,4,FALSE)</f>
        <v>Commercial</v>
      </c>
      <c r="U94" s="418" t="str">
        <f>VLOOKUP($A94,'02-Metrics'!$A$2:$AD$188,5,FALSE)</f>
        <v>University</v>
      </c>
      <c r="V94" s="418" t="str">
        <f>VLOOKUP($A94,'02-Metrics'!$A$2:$AD$188,7,FALSE)</f>
        <v>New Giza</v>
      </c>
    </row>
    <row r="95" spans="1:22" ht="15" hidden="1" customHeight="1">
      <c r="A95" s="418" t="s">
        <v>1050</v>
      </c>
      <c r="B95" s="494">
        <v>42338</v>
      </c>
      <c r="C95" s="495">
        <v>0</v>
      </c>
      <c r="D95" s="495">
        <v>1272238</v>
      </c>
      <c r="E95" s="495">
        <f t="shared" si="12"/>
        <v>131776971</v>
      </c>
      <c r="F95" s="495">
        <f t="shared" si="15"/>
        <v>147924531.66</v>
      </c>
      <c r="G95" s="495">
        <f t="shared" si="13"/>
        <v>-16147560.659999996</v>
      </c>
      <c r="H95" s="495">
        <f>VLOOKUP(A95,'02-Metrics'!A:R,18,FALSE)</f>
        <v>172216796.040488</v>
      </c>
      <c r="I95" s="496">
        <f t="shared" si="14"/>
        <v>-9.3762983816071691E-2</v>
      </c>
      <c r="J95" s="496"/>
      <c r="K95" s="183">
        <v>2377345</v>
      </c>
      <c r="L95" s="180">
        <v>42338</v>
      </c>
      <c r="M95" s="241" t="s">
        <v>1041</v>
      </c>
      <c r="S95">
        <f t="shared" si="11"/>
        <v>2015</v>
      </c>
      <c r="T95" s="418" t="str">
        <f>VLOOKUP($A95,'02-Metrics'!$A$2:$AD$188,4,FALSE)</f>
        <v>Commercial</v>
      </c>
      <c r="U95" s="418" t="str">
        <f>VLOOKUP($A95,'02-Metrics'!$A$2:$AD$188,5,FALSE)</f>
        <v>University</v>
      </c>
      <c r="V95" s="418" t="str">
        <f>VLOOKUP($A95,'02-Metrics'!$A$2:$AD$188,7,FALSE)</f>
        <v>New Giza</v>
      </c>
    </row>
    <row r="96" spans="1:22" ht="15" hidden="1" customHeight="1">
      <c r="A96" s="418" t="s">
        <v>1050</v>
      </c>
      <c r="B96" s="494">
        <v>42368</v>
      </c>
      <c r="C96" s="495">
        <v>6962059</v>
      </c>
      <c r="D96" s="495">
        <v>9169059</v>
      </c>
      <c r="E96" s="495">
        <f t="shared" si="12"/>
        <v>138739030</v>
      </c>
      <c r="F96" s="495">
        <f t="shared" si="15"/>
        <v>157093590.66</v>
      </c>
      <c r="G96" s="495">
        <f t="shared" si="13"/>
        <v>-18354560.659999996</v>
      </c>
      <c r="H96" s="495">
        <f>VLOOKUP(A96,'02-Metrics'!A:R,18,FALSE)</f>
        <v>172216796.040488</v>
      </c>
      <c r="I96" s="496">
        <f t="shared" si="14"/>
        <v>-0.10657822629382128</v>
      </c>
      <c r="J96" s="496"/>
      <c r="K96" s="183">
        <v>4185609</v>
      </c>
      <c r="L96" s="180">
        <v>42369</v>
      </c>
      <c r="M96" s="241" t="s">
        <v>1041</v>
      </c>
      <c r="S96">
        <f t="shared" si="11"/>
        <v>2015</v>
      </c>
      <c r="T96" s="418" t="str">
        <f>VLOOKUP($A96,'02-Metrics'!$A$2:$AD$188,4,FALSE)</f>
        <v>Commercial</v>
      </c>
      <c r="U96" s="418" t="str">
        <f>VLOOKUP($A96,'02-Metrics'!$A$2:$AD$188,5,FALSE)</f>
        <v>University</v>
      </c>
      <c r="V96" s="418" t="str">
        <f>VLOOKUP($A96,'02-Metrics'!$A$2:$AD$188,7,FALSE)</f>
        <v>New Giza</v>
      </c>
    </row>
    <row r="97" spans="1:22" ht="15" hidden="1" customHeight="1">
      <c r="A97" s="418" t="s">
        <v>1050</v>
      </c>
      <c r="B97" s="494">
        <v>42399</v>
      </c>
      <c r="C97" s="495">
        <v>0</v>
      </c>
      <c r="D97" s="495">
        <v>580372</v>
      </c>
      <c r="E97" s="495">
        <f t="shared" si="12"/>
        <v>138739030</v>
      </c>
      <c r="F97" s="495">
        <f t="shared" si="15"/>
        <v>157673962.66</v>
      </c>
      <c r="G97" s="495">
        <f t="shared" si="13"/>
        <v>-18934932.659999996</v>
      </c>
      <c r="H97" s="495">
        <f>VLOOKUP(A97,'02-Metrics'!A:R,18,FALSE)</f>
        <v>172216796.040488</v>
      </c>
      <c r="I97" s="496">
        <f t="shared" si="14"/>
        <v>-0.10994823440768467</v>
      </c>
      <c r="J97" s="496"/>
      <c r="K97" s="183">
        <v>2127586</v>
      </c>
      <c r="L97" s="180">
        <v>42400</v>
      </c>
      <c r="M97" s="241" t="s">
        <v>1041</v>
      </c>
      <c r="S97">
        <f t="shared" si="11"/>
        <v>2016</v>
      </c>
      <c r="T97" s="418" t="str">
        <f>VLOOKUP($A97,'02-Metrics'!$A$2:$AD$188,4,FALSE)</f>
        <v>Commercial</v>
      </c>
      <c r="U97" s="418" t="str">
        <f>VLOOKUP($A97,'02-Metrics'!$A$2:$AD$188,5,FALSE)</f>
        <v>University</v>
      </c>
      <c r="V97" s="418" t="str">
        <f>VLOOKUP($A97,'02-Metrics'!$A$2:$AD$188,7,FALSE)</f>
        <v>New Giza</v>
      </c>
    </row>
    <row r="98" spans="1:22" ht="15" hidden="1" customHeight="1">
      <c r="A98" s="418" t="s">
        <v>1050</v>
      </c>
      <c r="B98" s="494">
        <v>42428</v>
      </c>
      <c r="C98" s="495">
        <v>0</v>
      </c>
      <c r="D98" s="495">
        <v>484922</v>
      </c>
      <c r="E98" s="495">
        <f t="shared" si="12"/>
        <v>138739030</v>
      </c>
      <c r="F98" s="495">
        <f t="shared" si="15"/>
        <v>158158884.66</v>
      </c>
      <c r="G98" s="495">
        <f t="shared" si="13"/>
        <v>-19419854.659999996</v>
      </c>
      <c r="H98" s="495">
        <f>VLOOKUP(A98,'02-Metrics'!A:R,18,FALSE)</f>
        <v>172216796.040488</v>
      </c>
      <c r="I98" s="496">
        <f t="shared" si="14"/>
        <v>-0.11276399925263043</v>
      </c>
      <c r="J98" s="496"/>
      <c r="K98" s="183">
        <v>3677610</v>
      </c>
      <c r="L98" s="180">
        <v>42429</v>
      </c>
      <c r="M98" s="241" t="s">
        <v>1041</v>
      </c>
      <c r="S98">
        <f t="shared" si="11"/>
        <v>2016</v>
      </c>
      <c r="T98" s="418" t="str">
        <f>VLOOKUP($A98,'02-Metrics'!$A$2:$AD$188,4,FALSE)</f>
        <v>Commercial</v>
      </c>
      <c r="U98" s="418" t="str">
        <f>VLOOKUP($A98,'02-Metrics'!$A$2:$AD$188,5,FALSE)</f>
        <v>University</v>
      </c>
      <c r="V98" s="418" t="str">
        <f>VLOOKUP($A98,'02-Metrics'!$A$2:$AD$188,7,FALSE)</f>
        <v>New Giza</v>
      </c>
    </row>
    <row r="99" spans="1:22" ht="15" hidden="1" customHeight="1">
      <c r="A99" s="418" t="s">
        <v>1050</v>
      </c>
      <c r="B99" s="494">
        <v>42459</v>
      </c>
      <c r="C99" s="495">
        <v>3770042</v>
      </c>
      <c r="D99" s="495">
        <v>2480314</v>
      </c>
      <c r="E99" s="495">
        <f t="shared" si="12"/>
        <v>142509072</v>
      </c>
      <c r="F99" s="495">
        <f t="shared" si="15"/>
        <v>160639198.66</v>
      </c>
      <c r="G99" s="495">
        <f t="shared" si="13"/>
        <v>-18130126.659999996</v>
      </c>
      <c r="H99" s="495">
        <f>VLOOKUP(A99,'02-Metrics'!A:R,18,FALSE)</f>
        <v>172216796.040488</v>
      </c>
      <c r="I99" s="496">
        <f t="shared" si="14"/>
        <v>-0.1052750200725928</v>
      </c>
      <c r="J99" s="496"/>
      <c r="K99" s="183">
        <v>494877</v>
      </c>
      <c r="L99" s="180">
        <v>42460</v>
      </c>
      <c r="M99" s="241" t="s">
        <v>1041</v>
      </c>
      <c r="S99">
        <f t="shared" si="11"/>
        <v>2016</v>
      </c>
      <c r="T99" s="418" t="str">
        <f>VLOOKUP($A99,'02-Metrics'!$A$2:$AD$188,4,FALSE)</f>
        <v>Commercial</v>
      </c>
      <c r="U99" s="418" t="str">
        <f>VLOOKUP($A99,'02-Metrics'!$A$2:$AD$188,5,FALSE)</f>
        <v>University</v>
      </c>
      <c r="V99" s="418" t="str">
        <f>VLOOKUP($A99,'02-Metrics'!$A$2:$AD$188,7,FALSE)</f>
        <v>New Giza</v>
      </c>
    </row>
    <row r="100" spans="1:22" ht="15" hidden="1" customHeight="1">
      <c r="A100" s="418" t="s">
        <v>1050</v>
      </c>
      <c r="B100" s="494">
        <v>42490</v>
      </c>
      <c r="C100" s="495">
        <v>6658941</v>
      </c>
      <c r="D100" s="495">
        <v>5657717</v>
      </c>
      <c r="E100" s="495">
        <f t="shared" si="12"/>
        <v>149168013</v>
      </c>
      <c r="F100" s="495">
        <f t="shared" si="15"/>
        <v>166296915.66</v>
      </c>
      <c r="G100" s="495">
        <f t="shared" si="13"/>
        <v>-17128902.659999996</v>
      </c>
      <c r="H100" s="495">
        <f>VLOOKUP(A100,'02-Metrics'!A:R,18,FALSE)</f>
        <v>172216796.040488</v>
      </c>
      <c r="I100" s="496">
        <f t="shared" si="14"/>
        <v>-9.9461278190154045E-2</v>
      </c>
      <c r="J100" s="496"/>
      <c r="K100" s="183">
        <v>2071377</v>
      </c>
      <c r="L100" s="180">
        <v>42490</v>
      </c>
      <c r="M100" s="241" t="s">
        <v>1041</v>
      </c>
      <c r="S100">
        <f t="shared" si="11"/>
        <v>2016</v>
      </c>
      <c r="T100" s="418" t="str">
        <f>VLOOKUP($A100,'02-Metrics'!$A$2:$AD$188,4,FALSE)</f>
        <v>Commercial</v>
      </c>
      <c r="U100" s="418" t="str">
        <f>VLOOKUP($A100,'02-Metrics'!$A$2:$AD$188,5,FALSE)</f>
        <v>University</v>
      </c>
      <c r="V100" s="418" t="str">
        <f>VLOOKUP($A100,'02-Metrics'!$A$2:$AD$188,7,FALSE)</f>
        <v>New Giza</v>
      </c>
    </row>
    <row r="101" spans="1:22" ht="15" hidden="1" customHeight="1">
      <c r="A101" s="418" t="s">
        <v>1050</v>
      </c>
      <c r="B101" s="494">
        <v>42520</v>
      </c>
      <c r="C101" s="495">
        <v>1785421</v>
      </c>
      <c r="D101" s="495">
        <v>401446</v>
      </c>
      <c r="E101" s="495">
        <f t="shared" si="12"/>
        <v>150953434</v>
      </c>
      <c r="F101" s="495">
        <f t="shared" si="15"/>
        <v>166698361.66</v>
      </c>
      <c r="G101" s="495">
        <f t="shared" si="13"/>
        <v>-15744927.659999996</v>
      </c>
      <c r="H101" s="495">
        <f>VLOOKUP(A101,'02-Metrics'!A:R,18,FALSE)</f>
        <v>172216796.040488</v>
      </c>
      <c r="I101" s="496">
        <f t="shared" si="14"/>
        <v>-9.1425041122576559E-2</v>
      </c>
      <c r="J101" s="496"/>
      <c r="K101" s="183">
        <v>239952</v>
      </c>
      <c r="L101" s="180">
        <v>42521</v>
      </c>
      <c r="M101" s="241" t="s">
        <v>1041</v>
      </c>
      <c r="S101">
        <f t="shared" si="11"/>
        <v>2016</v>
      </c>
      <c r="T101" s="418" t="str">
        <f>VLOOKUP($A101,'02-Metrics'!$A$2:$AD$188,4,FALSE)</f>
        <v>Commercial</v>
      </c>
      <c r="U101" s="418" t="str">
        <f>VLOOKUP($A101,'02-Metrics'!$A$2:$AD$188,5,FALSE)</f>
        <v>University</v>
      </c>
      <c r="V101" s="418" t="str">
        <f>VLOOKUP($A101,'02-Metrics'!$A$2:$AD$188,7,FALSE)</f>
        <v>New Giza</v>
      </c>
    </row>
    <row r="102" spans="1:22" ht="15" hidden="1" customHeight="1">
      <c r="A102" s="418" t="s">
        <v>1050</v>
      </c>
      <c r="B102" s="494">
        <v>42551</v>
      </c>
      <c r="C102" s="495">
        <v>1284266</v>
      </c>
      <c r="D102" s="495">
        <v>1837421</v>
      </c>
      <c r="E102" s="495">
        <f t="shared" si="12"/>
        <v>152237700</v>
      </c>
      <c r="F102" s="495">
        <f t="shared" si="15"/>
        <v>168535782.66</v>
      </c>
      <c r="G102" s="495">
        <f t="shared" si="13"/>
        <v>-16298082.659999996</v>
      </c>
      <c r="H102" s="495">
        <f>VLOOKUP(A102,'02-Metrics'!A:R,18,FALSE)</f>
        <v>172216796.040488</v>
      </c>
      <c r="I102" s="496">
        <f t="shared" si="14"/>
        <v>-9.4637010063573196E-2</v>
      </c>
      <c r="J102" s="496"/>
      <c r="K102" s="183">
        <v>0</v>
      </c>
      <c r="L102" s="180">
        <v>42551</v>
      </c>
      <c r="M102" s="241" t="s">
        <v>1041</v>
      </c>
      <c r="S102">
        <f t="shared" si="11"/>
        <v>2016</v>
      </c>
      <c r="T102" s="418" t="str">
        <f>VLOOKUP($A102,'02-Metrics'!$A$2:$AD$188,4,FALSE)</f>
        <v>Commercial</v>
      </c>
      <c r="U102" s="418" t="str">
        <f>VLOOKUP($A102,'02-Metrics'!$A$2:$AD$188,5,FALSE)</f>
        <v>University</v>
      </c>
      <c r="V102" s="418" t="str">
        <f>VLOOKUP($A102,'02-Metrics'!$A$2:$AD$188,7,FALSE)</f>
        <v>New Giza</v>
      </c>
    </row>
    <row r="103" spans="1:22" ht="15" hidden="1" customHeight="1">
      <c r="A103" s="418" t="s">
        <v>1050</v>
      </c>
      <c r="B103" s="494">
        <v>42581</v>
      </c>
      <c r="C103" s="495">
        <v>0</v>
      </c>
      <c r="D103" s="495">
        <v>637615</v>
      </c>
      <c r="E103" s="495">
        <f t="shared" si="12"/>
        <v>152237700</v>
      </c>
      <c r="F103" s="495">
        <f t="shared" si="15"/>
        <v>169173397.66</v>
      </c>
      <c r="G103" s="495">
        <f t="shared" si="13"/>
        <v>-16935697.659999996</v>
      </c>
      <c r="H103" s="495">
        <f>VLOOKUP(A103,'02-Metrics'!A:R,18,FALSE)</f>
        <v>172216796.040488</v>
      </c>
      <c r="I103" s="496">
        <f t="shared" si="14"/>
        <v>-9.8339407359653991E-2</v>
      </c>
      <c r="J103" s="496"/>
      <c r="K103" s="183">
        <v>2008293</v>
      </c>
      <c r="L103" s="180">
        <v>42582</v>
      </c>
      <c r="M103" s="241" t="s">
        <v>1041</v>
      </c>
      <c r="S103">
        <f t="shared" si="11"/>
        <v>2016</v>
      </c>
      <c r="T103" s="418" t="str">
        <f>VLOOKUP($A103,'02-Metrics'!$A$2:$AD$188,4,FALSE)</f>
        <v>Commercial</v>
      </c>
      <c r="U103" s="418" t="str">
        <f>VLOOKUP($A103,'02-Metrics'!$A$2:$AD$188,5,FALSE)</f>
        <v>University</v>
      </c>
      <c r="V103" s="418" t="str">
        <f>VLOOKUP($A103,'02-Metrics'!$A$2:$AD$188,7,FALSE)</f>
        <v>New Giza</v>
      </c>
    </row>
    <row r="104" spans="1:22" ht="15" hidden="1" customHeight="1">
      <c r="A104" s="418" t="s">
        <v>1050</v>
      </c>
      <c r="B104" s="494">
        <v>42612</v>
      </c>
      <c r="C104" s="495">
        <v>1538142</v>
      </c>
      <c r="D104" s="495">
        <v>383186</v>
      </c>
      <c r="E104" s="495">
        <f t="shared" si="12"/>
        <v>153775842</v>
      </c>
      <c r="F104" s="495">
        <f t="shared" si="15"/>
        <v>169556583.66</v>
      </c>
      <c r="G104" s="495">
        <f t="shared" si="13"/>
        <v>-15780741.659999996</v>
      </c>
      <c r="H104" s="495">
        <f>VLOOKUP(A104,'02-Metrics'!A:R,18,FALSE)</f>
        <v>172216796.040488</v>
      </c>
      <c r="I104" s="496">
        <f t="shared" si="14"/>
        <v>-9.1632999932770548E-2</v>
      </c>
      <c r="J104" s="496"/>
      <c r="K104" s="183">
        <v>0</v>
      </c>
      <c r="L104" s="180">
        <v>42613</v>
      </c>
      <c r="M104" s="241" t="s">
        <v>1041</v>
      </c>
      <c r="S104">
        <f t="shared" si="11"/>
        <v>2016</v>
      </c>
      <c r="T104" s="418" t="str">
        <f>VLOOKUP($A104,'02-Metrics'!$A$2:$AD$188,4,FALSE)</f>
        <v>Commercial</v>
      </c>
      <c r="U104" s="418" t="str">
        <f>VLOOKUP($A104,'02-Metrics'!$A$2:$AD$188,5,FALSE)</f>
        <v>University</v>
      </c>
      <c r="V104" s="418" t="str">
        <f>VLOOKUP($A104,'02-Metrics'!$A$2:$AD$188,7,FALSE)</f>
        <v>New Giza</v>
      </c>
    </row>
    <row r="105" spans="1:22" ht="15" hidden="1" customHeight="1">
      <c r="A105" s="418" t="s">
        <v>1050</v>
      </c>
      <c r="B105" s="494">
        <v>42643</v>
      </c>
      <c r="C105" s="495">
        <v>7242730</v>
      </c>
      <c r="D105" s="495">
        <v>3487128</v>
      </c>
      <c r="E105" s="495">
        <f t="shared" si="12"/>
        <v>161018572</v>
      </c>
      <c r="F105" s="495">
        <f t="shared" si="15"/>
        <v>173043711.66</v>
      </c>
      <c r="G105" s="495">
        <f t="shared" si="13"/>
        <v>-12025139.659999996</v>
      </c>
      <c r="H105" s="495">
        <f>VLOOKUP(A105,'02-Metrics'!A:R,18,FALSE)</f>
        <v>172216796.040488</v>
      </c>
      <c r="I105" s="496">
        <f t="shared" si="14"/>
        <v>-6.9825591559448688E-2</v>
      </c>
      <c r="J105" s="496"/>
      <c r="K105" s="183">
        <v>573623</v>
      </c>
      <c r="L105" s="180">
        <v>42643</v>
      </c>
      <c r="M105" s="241" t="s">
        <v>1041</v>
      </c>
      <c r="S105">
        <f t="shared" si="11"/>
        <v>2016</v>
      </c>
      <c r="T105" s="418" t="str">
        <f>VLOOKUP($A105,'02-Metrics'!$A$2:$AD$188,4,FALSE)</f>
        <v>Commercial</v>
      </c>
      <c r="U105" s="418" t="str">
        <f>VLOOKUP($A105,'02-Metrics'!$A$2:$AD$188,5,FALSE)</f>
        <v>University</v>
      </c>
      <c r="V105" s="418" t="str">
        <f>VLOOKUP($A105,'02-Metrics'!$A$2:$AD$188,7,FALSE)</f>
        <v>New Giza</v>
      </c>
    </row>
    <row r="106" spans="1:22" ht="15" hidden="1" customHeight="1">
      <c r="A106" s="418" t="s">
        <v>1050</v>
      </c>
      <c r="B106" s="494">
        <v>42673</v>
      </c>
      <c r="C106" s="495">
        <v>0</v>
      </c>
      <c r="D106" s="495">
        <v>76623</v>
      </c>
      <c r="E106" s="495">
        <f t="shared" si="12"/>
        <v>161018572</v>
      </c>
      <c r="F106" s="495">
        <f t="shared" si="15"/>
        <v>173120334.66</v>
      </c>
      <c r="G106" s="495">
        <f t="shared" si="13"/>
        <v>-12101762.659999996</v>
      </c>
      <c r="H106" s="495">
        <f>VLOOKUP(A106,'02-Metrics'!A:R,18,FALSE)</f>
        <v>172216796.040488</v>
      </c>
      <c r="I106" s="496">
        <f t="shared" si="14"/>
        <v>-7.0270513319472525E-2</v>
      </c>
      <c r="J106" s="496"/>
      <c r="K106" s="183">
        <v>0</v>
      </c>
      <c r="L106" s="180">
        <v>42674</v>
      </c>
      <c r="M106" s="241" t="s">
        <v>1041</v>
      </c>
      <c r="S106">
        <f t="shared" si="11"/>
        <v>2016</v>
      </c>
      <c r="T106" s="418" t="str">
        <f>VLOOKUP($A106,'02-Metrics'!$A$2:$AD$188,4,FALSE)</f>
        <v>Commercial</v>
      </c>
      <c r="U106" s="418" t="str">
        <f>VLOOKUP($A106,'02-Metrics'!$A$2:$AD$188,5,FALSE)</f>
        <v>University</v>
      </c>
      <c r="V106" s="418" t="str">
        <f>VLOOKUP($A106,'02-Metrics'!$A$2:$AD$188,7,FALSE)</f>
        <v>New Giza</v>
      </c>
    </row>
    <row r="107" spans="1:22" ht="15" hidden="1" customHeight="1">
      <c r="A107" s="418" t="s">
        <v>1050</v>
      </c>
      <c r="B107" s="494">
        <v>42704</v>
      </c>
      <c r="C107" s="495">
        <v>1832963</v>
      </c>
      <c r="D107" s="495">
        <v>36836</v>
      </c>
      <c r="E107" s="495">
        <f t="shared" si="12"/>
        <v>162851535</v>
      </c>
      <c r="F107" s="495">
        <f t="shared" si="15"/>
        <v>173157170.66</v>
      </c>
      <c r="G107" s="495">
        <f t="shared" si="13"/>
        <v>-10305635.659999996</v>
      </c>
      <c r="H107" s="495">
        <f>VLOOKUP(A107,'02-Metrics'!A:R,18,FALSE)</f>
        <v>172216796.040488</v>
      </c>
      <c r="I107" s="496">
        <f t="shared" si="14"/>
        <v>-5.9841060204006764E-2</v>
      </c>
      <c r="J107" s="496"/>
      <c r="K107" s="183">
        <v>0</v>
      </c>
      <c r="L107" s="180">
        <v>42704</v>
      </c>
      <c r="M107" s="241" t="s">
        <v>1041</v>
      </c>
      <c r="S107">
        <f t="shared" si="11"/>
        <v>2016</v>
      </c>
      <c r="T107" s="418" t="str">
        <f>VLOOKUP($A107,'02-Metrics'!$A$2:$AD$188,4,FALSE)</f>
        <v>Commercial</v>
      </c>
      <c r="U107" s="418" t="str">
        <f>VLOOKUP($A107,'02-Metrics'!$A$2:$AD$188,5,FALSE)</f>
        <v>University</v>
      </c>
      <c r="V107" s="418" t="str">
        <f>VLOOKUP($A107,'02-Metrics'!$A$2:$AD$188,7,FALSE)</f>
        <v>New Giza</v>
      </c>
    </row>
    <row r="108" spans="1:22" ht="15" hidden="1" customHeight="1">
      <c r="A108" s="418" t="s">
        <v>1050</v>
      </c>
      <c r="B108" s="494">
        <v>42734</v>
      </c>
      <c r="C108" s="495">
        <v>0</v>
      </c>
      <c r="D108" s="495">
        <v>444420</v>
      </c>
      <c r="E108" s="495">
        <f t="shared" si="12"/>
        <v>162851535</v>
      </c>
      <c r="F108" s="495">
        <f t="shared" si="15"/>
        <v>173601590.66</v>
      </c>
      <c r="G108" s="495">
        <f t="shared" si="13"/>
        <v>-10750055.659999996</v>
      </c>
      <c r="H108" s="495">
        <f>VLOOKUP(A108,'02-Metrics'!A:R,18,FALSE)</f>
        <v>172216796.040488</v>
      </c>
      <c r="I108" s="496">
        <f t="shared" si="14"/>
        <v>-6.2421644735933125E-2</v>
      </c>
      <c r="J108" s="496"/>
      <c r="K108" s="183">
        <v>0</v>
      </c>
      <c r="L108" s="180">
        <v>42735</v>
      </c>
      <c r="M108" s="241" t="s">
        <v>1041</v>
      </c>
      <c r="S108">
        <f t="shared" si="11"/>
        <v>2016</v>
      </c>
      <c r="T108" s="418" t="str">
        <f>VLOOKUP($A108,'02-Metrics'!$A$2:$AD$188,4,FALSE)</f>
        <v>Commercial</v>
      </c>
      <c r="U108" s="418" t="str">
        <f>VLOOKUP($A108,'02-Metrics'!$A$2:$AD$188,5,FALSE)</f>
        <v>University</v>
      </c>
      <c r="V108" s="418" t="str">
        <f>VLOOKUP($A108,'02-Metrics'!$A$2:$AD$188,7,FALSE)</f>
        <v>New Giza</v>
      </c>
    </row>
    <row r="109" spans="1:22" ht="15" hidden="1" customHeight="1">
      <c r="A109" s="418" t="s">
        <v>1050</v>
      </c>
      <c r="B109" s="494">
        <v>42765</v>
      </c>
      <c r="C109" s="495">
        <v>0</v>
      </c>
      <c r="D109" s="495">
        <v>272750</v>
      </c>
      <c r="E109" s="495">
        <f t="shared" si="12"/>
        <v>162851535</v>
      </c>
      <c r="F109" s="495">
        <f t="shared" si="15"/>
        <v>173874340.66</v>
      </c>
      <c r="G109" s="495">
        <f t="shared" si="13"/>
        <v>-11022805.659999996</v>
      </c>
      <c r="H109" s="495">
        <f>VLOOKUP(A109,'02-Metrics'!A:R,18,FALSE)</f>
        <v>172216796.040488</v>
      </c>
      <c r="I109" s="496">
        <f t="shared" si="14"/>
        <v>-6.4005404312646397E-2</v>
      </c>
      <c r="J109" s="496"/>
      <c r="K109" s="183">
        <v>0</v>
      </c>
      <c r="L109" s="180">
        <v>42766</v>
      </c>
      <c r="M109" s="241" t="s">
        <v>1041</v>
      </c>
      <c r="S109">
        <f t="shared" si="11"/>
        <v>2017</v>
      </c>
      <c r="T109" s="418" t="str">
        <f>VLOOKUP($A109,'02-Metrics'!$A$2:$AD$188,4,FALSE)</f>
        <v>Commercial</v>
      </c>
      <c r="U109" s="418" t="str">
        <f>VLOOKUP($A109,'02-Metrics'!$A$2:$AD$188,5,FALSE)</f>
        <v>University</v>
      </c>
      <c r="V109" s="418" t="str">
        <f>VLOOKUP($A109,'02-Metrics'!$A$2:$AD$188,7,FALSE)</f>
        <v>New Giza</v>
      </c>
    </row>
    <row r="110" spans="1:22" ht="15" hidden="1" customHeight="1">
      <c r="A110" s="418" t="s">
        <v>1050</v>
      </c>
      <c r="B110" s="494">
        <v>42794</v>
      </c>
      <c r="C110" s="495">
        <v>0</v>
      </c>
      <c r="D110" s="495">
        <v>7016</v>
      </c>
      <c r="E110" s="495">
        <f t="shared" si="12"/>
        <v>162851535</v>
      </c>
      <c r="F110" s="495">
        <f t="shared" si="15"/>
        <v>173881356.66</v>
      </c>
      <c r="G110" s="495">
        <f t="shared" si="13"/>
        <v>-11029821.659999996</v>
      </c>
      <c r="H110" s="495">
        <f>VLOOKUP(A110,'02-Metrics'!A:R,18,FALSE)</f>
        <v>172216796.040488</v>
      </c>
      <c r="I110" s="496">
        <f t="shared" si="14"/>
        <v>-6.4046143660731539E-2</v>
      </c>
      <c r="J110" s="496"/>
      <c r="K110" s="183">
        <v>0</v>
      </c>
      <c r="L110" s="180">
        <v>42794</v>
      </c>
      <c r="M110" s="241" t="s">
        <v>1041</v>
      </c>
      <c r="S110">
        <f t="shared" si="11"/>
        <v>2017</v>
      </c>
      <c r="T110" s="418" t="str">
        <f>VLOOKUP($A110,'02-Metrics'!$A$2:$AD$188,4,FALSE)</f>
        <v>Commercial</v>
      </c>
      <c r="U110" s="418" t="str">
        <f>VLOOKUP($A110,'02-Metrics'!$A$2:$AD$188,5,FALSE)</f>
        <v>University</v>
      </c>
      <c r="V110" s="418" t="str">
        <f>VLOOKUP($A110,'02-Metrics'!$A$2:$AD$188,7,FALSE)</f>
        <v>New Giza</v>
      </c>
    </row>
    <row r="111" spans="1:22" ht="15" hidden="1" customHeight="1">
      <c r="A111" s="418" t="s">
        <v>1050</v>
      </c>
      <c r="B111" s="494">
        <v>42824</v>
      </c>
      <c r="C111" s="495">
        <v>0</v>
      </c>
      <c r="D111" s="495">
        <v>6845</v>
      </c>
      <c r="E111" s="495">
        <f t="shared" si="12"/>
        <v>162851535</v>
      </c>
      <c r="F111" s="495">
        <f t="shared" si="15"/>
        <v>173888201.66</v>
      </c>
      <c r="G111" s="495">
        <f t="shared" si="13"/>
        <v>-11036666.659999996</v>
      </c>
      <c r="H111" s="495">
        <f>VLOOKUP(A111,'02-Metrics'!A:R,18,FALSE)</f>
        <v>172216796.040488</v>
      </c>
      <c r="I111" s="496">
        <f t="shared" si="14"/>
        <v>-6.4085890074306609E-2</v>
      </c>
      <c r="J111" s="496"/>
      <c r="K111" s="183">
        <v>0</v>
      </c>
      <c r="L111" s="180">
        <v>42825</v>
      </c>
      <c r="M111" s="241" t="s">
        <v>1041</v>
      </c>
      <c r="S111">
        <f t="shared" si="11"/>
        <v>2017</v>
      </c>
      <c r="T111" s="418" t="str">
        <f>VLOOKUP($A111,'02-Metrics'!$A$2:$AD$188,4,FALSE)</f>
        <v>Commercial</v>
      </c>
      <c r="U111" s="418" t="str">
        <f>VLOOKUP($A111,'02-Metrics'!$A$2:$AD$188,5,FALSE)</f>
        <v>University</v>
      </c>
      <c r="V111" s="418" t="str">
        <f>VLOOKUP($A111,'02-Metrics'!$A$2:$AD$188,7,FALSE)</f>
        <v>New Giza</v>
      </c>
    </row>
    <row r="112" spans="1:22" ht="15" hidden="1" customHeight="1">
      <c r="A112" s="418" t="s">
        <v>1050</v>
      </c>
      <c r="B112" s="494">
        <v>42855</v>
      </c>
      <c r="C112" s="495">
        <v>0</v>
      </c>
      <c r="D112" s="495">
        <v>753828</v>
      </c>
      <c r="E112" s="495">
        <f t="shared" si="12"/>
        <v>162851535</v>
      </c>
      <c r="F112" s="495">
        <f t="shared" si="15"/>
        <v>174642029.66</v>
      </c>
      <c r="G112" s="495">
        <f t="shared" si="13"/>
        <v>-11790494.659999996</v>
      </c>
      <c r="H112" s="495">
        <f>VLOOKUP(A112,'02-Metrics'!A:R,18,FALSE)</f>
        <v>172216796.040488</v>
      </c>
      <c r="I112" s="496">
        <f t="shared" si="14"/>
        <v>-6.8463093792710331E-2</v>
      </c>
      <c r="J112" s="496"/>
      <c r="K112" s="183">
        <v>0</v>
      </c>
      <c r="L112" s="180">
        <v>42855</v>
      </c>
      <c r="M112" s="241" t="s">
        <v>1041</v>
      </c>
      <c r="S112">
        <f t="shared" si="11"/>
        <v>2017</v>
      </c>
      <c r="T112" s="418" t="str">
        <f>VLOOKUP($A112,'02-Metrics'!$A$2:$AD$188,4,FALSE)</f>
        <v>Commercial</v>
      </c>
      <c r="U112" s="418" t="str">
        <f>VLOOKUP($A112,'02-Metrics'!$A$2:$AD$188,5,FALSE)</f>
        <v>University</v>
      </c>
      <c r="V112" s="418" t="str">
        <f>VLOOKUP($A112,'02-Metrics'!$A$2:$AD$188,7,FALSE)</f>
        <v>New Giza</v>
      </c>
    </row>
    <row r="113" spans="1:22" ht="15" hidden="1" customHeight="1">
      <c r="A113" s="418" t="s">
        <v>1050</v>
      </c>
      <c r="B113" s="494">
        <v>42886</v>
      </c>
      <c r="C113" s="495">
        <v>0</v>
      </c>
      <c r="D113" s="495">
        <v>0</v>
      </c>
      <c r="E113" s="495">
        <f t="shared" si="12"/>
        <v>162851535</v>
      </c>
      <c r="F113" s="495">
        <f t="shared" si="15"/>
        <v>174642029.66</v>
      </c>
      <c r="G113" s="495">
        <f t="shared" si="13"/>
        <v>-11790494.659999996</v>
      </c>
      <c r="H113" s="495">
        <f>VLOOKUP(A113,'02-Metrics'!A:R,18,FALSE)</f>
        <v>172216796.040488</v>
      </c>
      <c r="I113" s="496">
        <f t="shared" si="14"/>
        <v>-6.8463093792710331E-2</v>
      </c>
      <c r="J113" s="496"/>
      <c r="K113" s="183">
        <v>0</v>
      </c>
      <c r="L113" s="180">
        <v>42886</v>
      </c>
      <c r="M113" s="241" t="s">
        <v>1041</v>
      </c>
      <c r="S113">
        <f t="shared" si="11"/>
        <v>2017</v>
      </c>
      <c r="T113" s="418" t="str">
        <f>VLOOKUP($A113,'02-Metrics'!$A$2:$AD$188,4,FALSE)</f>
        <v>Commercial</v>
      </c>
      <c r="U113" s="418" t="str">
        <f>VLOOKUP($A113,'02-Metrics'!$A$2:$AD$188,5,FALSE)</f>
        <v>University</v>
      </c>
      <c r="V113" s="418" t="str">
        <f>VLOOKUP($A113,'02-Metrics'!$A$2:$AD$188,7,FALSE)</f>
        <v>New Giza</v>
      </c>
    </row>
    <row r="114" spans="1:22" ht="15" hidden="1" customHeight="1">
      <c r="A114" s="418" t="s">
        <v>1050</v>
      </c>
      <c r="B114" s="494">
        <v>42916</v>
      </c>
      <c r="C114" s="495">
        <v>0</v>
      </c>
      <c r="D114" s="495">
        <v>7961</v>
      </c>
      <c r="E114" s="495">
        <f t="shared" si="12"/>
        <v>162851535</v>
      </c>
      <c r="F114" s="495">
        <f t="shared" si="15"/>
        <v>174649990.66</v>
      </c>
      <c r="G114" s="495">
        <f t="shared" si="13"/>
        <v>-11798455.659999996</v>
      </c>
      <c r="H114" s="495">
        <f>VLOOKUP(A114,'02-Metrics'!A:R,18,FALSE)</f>
        <v>172216796.040488</v>
      </c>
      <c r="I114" s="496">
        <f t="shared" si="14"/>
        <v>-6.8509320410456306E-2</v>
      </c>
      <c r="J114" s="496"/>
      <c r="K114" s="183">
        <v>0</v>
      </c>
      <c r="L114" s="180">
        <v>42916</v>
      </c>
      <c r="M114" s="241" t="s">
        <v>1041</v>
      </c>
      <c r="S114">
        <f t="shared" si="11"/>
        <v>2017</v>
      </c>
      <c r="T114" s="418" t="str">
        <f>VLOOKUP($A114,'02-Metrics'!$A$2:$AD$188,4,FALSE)</f>
        <v>Commercial</v>
      </c>
      <c r="U114" s="418" t="str">
        <f>VLOOKUP($A114,'02-Metrics'!$A$2:$AD$188,5,FALSE)</f>
        <v>University</v>
      </c>
      <c r="V114" s="418" t="str">
        <f>VLOOKUP($A114,'02-Metrics'!$A$2:$AD$188,7,FALSE)</f>
        <v>New Giza</v>
      </c>
    </row>
    <row r="115" spans="1:22" ht="15" hidden="1" customHeight="1">
      <c r="A115" s="418" t="s">
        <v>1050</v>
      </c>
      <c r="B115" s="494">
        <v>42946</v>
      </c>
      <c r="C115" s="495">
        <v>0</v>
      </c>
      <c r="D115" s="495">
        <v>4977</v>
      </c>
      <c r="E115" s="495">
        <f t="shared" si="12"/>
        <v>162851535</v>
      </c>
      <c r="F115" s="495">
        <f t="shared" si="15"/>
        <v>174654967.66</v>
      </c>
      <c r="G115" s="495">
        <f t="shared" si="13"/>
        <v>-11803432.659999996</v>
      </c>
      <c r="H115" s="495">
        <f>VLOOKUP(A115,'02-Metrics'!A:R,18,FALSE)</f>
        <v>172216796.040488</v>
      </c>
      <c r="I115" s="496">
        <f t="shared" si="14"/>
        <v>-6.8538220030670061E-2</v>
      </c>
      <c r="J115" s="496"/>
      <c r="K115" s="183">
        <v>0</v>
      </c>
      <c r="L115" s="180">
        <v>42947</v>
      </c>
      <c r="M115" s="241" t="s">
        <v>1041</v>
      </c>
      <c r="S115">
        <f t="shared" si="11"/>
        <v>2017</v>
      </c>
      <c r="T115" s="418" t="str">
        <f>VLOOKUP($A115,'02-Metrics'!$A$2:$AD$188,4,FALSE)</f>
        <v>Commercial</v>
      </c>
      <c r="U115" s="418" t="str">
        <f>VLOOKUP($A115,'02-Metrics'!$A$2:$AD$188,5,FALSE)</f>
        <v>University</v>
      </c>
      <c r="V115" s="418" t="str">
        <f>VLOOKUP($A115,'02-Metrics'!$A$2:$AD$188,7,FALSE)</f>
        <v>New Giza</v>
      </c>
    </row>
    <row r="116" spans="1:22" ht="15" hidden="1" customHeight="1">
      <c r="A116" s="418" t="s">
        <v>1050</v>
      </c>
      <c r="B116" s="494">
        <v>42977</v>
      </c>
      <c r="C116" s="495">
        <v>4029400</v>
      </c>
      <c r="D116" s="495">
        <v>2000000</v>
      </c>
      <c r="E116" s="495">
        <f t="shared" si="12"/>
        <v>166880935</v>
      </c>
      <c r="F116" s="495">
        <f t="shared" si="15"/>
        <v>176654967.66</v>
      </c>
      <c r="G116" s="495">
        <f t="shared" si="13"/>
        <v>-9774032.6599999964</v>
      </c>
      <c r="H116" s="495">
        <f>VLOOKUP(A116,'02-Metrics'!A:R,18,FALSE)</f>
        <v>172216796.040488</v>
      </c>
      <c r="I116" s="496">
        <f t="shared" si="14"/>
        <v>-5.6754235851084647E-2</v>
      </c>
      <c r="J116" s="496"/>
      <c r="K116" s="183">
        <v>0</v>
      </c>
      <c r="L116" s="180">
        <v>42978</v>
      </c>
      <c r="M116" s="241" t="s">
        <v>1041</v>
      </c>
      <c r="S116">
        <f t="shared" si="11"/>
        <v>2017</v>
      </c>
      <c r="T116" s="418" t="str">
        <f>VLOOKUP($A116,'02-Metrics'!$A$2:$AD$188,4,FALSE)</f>
        <v>Commercial</v>
      </c>
      <c r="U116" s="418" t="str">
        <f>VLOOKUP($A116,'02-Metrics'!$A$2:$AD$188,5,FALSE)</f>
        <v>University</v>
      </c>
      <c r="V116" s="418" t="str">
        <f>VLOOKUP($A116,'02-Metrics'!$A$2:$AD$188,7,FALSE)</f>
        <v>New Giza</v>
      </c>
    </row>
    <row r="117" spans="1:22" ht="15" hidden="1" customHeight="1">
      <c r="A117" s="418" t="s">
        <v>1050</v>
      </c>
      <c r="B117" s="494">
        <v>43038</v>
      </c>
      <c r="C117" s="495">
        <v>0</v>
      </c>
      <c r="D117" s="495">
        <v>0</v>
      </c>
      <c r="E117" s="495">
        <f t="shared" si="12"/>
        <v>166880935</v>
      </c>
      <c r="F117" s="495">
        <f t="shared" si="15"/>
        <v>176654967.66</v>
      </c>
      <c r="G117" s="495">
        <f t="shared" si="13"/>
        <v>-9774032.6599999964</v>
      </c>
      <c r="H117" s="495">
        <f>VLOOKUP(A117,'02-Metrics'!A:R,18,FALSE)</f>
        <v>172216796.040488</v>
      </c>
      <c r="I117" s="496">
        <f t="shared" si="14"/>
        <v>-5.6754235851084647E-2</v>
      </c>
      <c r="J117" s="496"/>
      <c r="K117" s="183">
        <v>6377727.8700000001</v>
      </c>
      <c r="L117" s="180">
        <v>43039</v>
      </c>
      <c r="M117" s="241" t="s">
        <v>1041</v>
      </c>
      <c r="S117">
        <f t="shared" si="11"/>
        <v>2017</v>
      </c>
      <c r="T117" s="418" t="str">
        <f>VLOOKUP($A117,'02-Metrics'!$A$2:$AD$188,4,FALSE)</f>
        <v>Commercial</v>
      </c>
      <c r="U117" s="418" t="str">
        <f>VLOOKUP($A117,'02-Metrics'!$A$2:$AD$188,5,FALSE)</f>
        <v>University</v>
      </c>
      <c r="V117" s="418" t="str">
        <f>VLOOKUP($A117,'02-Metrics'!$A$2:$AD$188,7,FALSE)</f>
        <v>New Giza</v>
      </c>
    </row>
    <row r="118" spans="1:22" ht="15" hidden="1" customHeight="1">
      <c r="A118" s="418" t="s">
        <v>1050</v>
      </c>
      <c r="B118" s="494">
        <v>43069</v>
      </c>
      <c r="C118" s="495">
        <v>4561573</v>
      </c>
      <c r="D118" s="495">
        <v>0</v>
      </c>
      <c r="E118" s="495">
        <f t="shared" si="12"/>
        <v>171442508</v>
      </c>
      <c r="F118" s="495">
        <f t="shared" si="15"/>
        <v>176654967.66</v>
      </c>
      <c r="G118" s="495">
        <f t="shared" si="13"/>
        <v>-5212459.6599999964</v>
      </c>
      <c r="H118" s="495">
        <f>VLOOKUP(A118,'02-Metrics'!A:R,18,FALSE)</f>
        <v>172216796.040488</v>
      </c>
      <c r="I118" s="496">
        <f t="shared" si="14"/>
        <v>-3.0266848413406506E-2</v>
      </c>
      <c r="J118" s="496"/>
      <c r="K118" s="183">
        <v>0</v>
      </c>
      <c r="L118" s="180">
        <v>43069</v>
      </c>
      <c r="M118" s="241" t="s">
        <v>1041</v>
      </c>
      <c r="S118">
        <f t="shared" si="11"/>
        <v>2017</v>
      </c>
      <c r="T118" s="418" t="str">
        <f>VLOOKUP($A118,'02-Metrics'!$A$2:$AD$188,4,FALSE)</f>
        <v>Commercial</v>
      </c>
      <c r="U118" s="418" t="str">
        <f>VLOOKUP($A118,'02-Metrics'!$A$2:$AD$188,5,FALSE)</f>
        <v>University</v>
      </c>
      <c r="V118" s="418" t="str">
        <f>VLOOKUP($A118,'02-Metrics'!$A$2:$AD$188,7,FALSE)</f>
        <v>New Giza</v>
      </c>
    </row>
    <row r="119" spans="1:22" ht="15" hidden="1" customHeight="1">
      <c r="A119" s="418" t="s">
        <v>1050</v>
      </c>
      <c r="B119" s="494">
        <v>43099</v>
      </c>
      <c r="C119" s="495">
        <v>0</v>
      </c>
      <c r="D119" s="495">
        <v>2975394</v>
      </c>
      <c r="E119" s="495">
        <f t="shared" si="12"/>
        <v>171442508</v>
      </c>
      <c r="F119" s="495">
        <f t="shared" si="15"/>
        <v>179630361.66</v>
      </c>
      <c r="G119" s="495">
        <f t="shared" si="13"/>
        <v>-8187853.6599999964</v>
      </c>
      <c r="H119" s="495">
        <f>VLOOKUP(A119,'02-Metrics'!A:R,18,FALSE)</f>
        <v>172216796.040488</v>
      </c>
      <c r="I119" s="496">
        <f t="shared" si="14"/>
        <v>-4.7543874048586059E-2</v>
      </c>
      <c r="J119" s="496"/>
      <c r="K119" s="183">
        <v>0</v>
      </c>
      <c r="L119" s="180">
        <v>43100</v>
      </c>
      <c r="M119" s="241" t="s">
        <v>1041</v>
      </c>
      <c r="S119">
        <f t="shared" si="11"/>
        <v>2017</v>
      </c>
      <c r="T119" s="418" t="str">
        <f>VLOOKUP($A119,'02-Metrics'!$A$2:$AD$188,4,FALSE)</f>
        <v>Commercial</v>
      </c>
      <c r="U119" s="418" t="str">
        <f>VLOOKUP($A119,'02-Metrics'!$A$2:$AD$188,5,FALSE)</f>
        <v>University</v>
      </c>
      <c r="V119" s="418" t="str">
        <f>VLOOKUP($A119,'02-Metrics'!$A$2:$AD$188,7,FALSE)</f>
        <v>New Giza</v>
      </c>
    </row>
    <row r="120" spans="1:22" ht="15" hidden="1" customHeight="1">
      <c r="A120" s="418">
        <v>3</v>
      </c>
      <c r="B120" s="505">
        <v>2</v>
      </c>
      <c r="C120" s="506"/>
      <c r="D120" s="506"/>
      <c r="E120" s="506"/>
      <c r="F120" s="506"/>
      <c r="G120" s="506"/>
      <c r="H120" s="495"/>
      <c r="I120" s="496"/>
      <c r="J120" s="496"/>
      <c r="K120" s="495"/>
      <c r="L120" s="493"/>
      <c r="S120">
        <f t="shared" si="11"/>
        <v>1900</v>
      </c>
      <c r="T120" s="418" t="e">
        <f>VLOOKUP($A120,'02-Metrics'!$A$2:$AD$188,4,FALSE)</f>
        <v>#N/A</v>
      </c>
      <c r="U120" s="418" t="e">
        <f>VLOOKUP($A120,'02-Metrics'!$A$2:$AD$188,5,FALSE)</f>
        <v>#N/A</v>
      </c>
      <c r="V120" s="418" t="e">
        <f>VLOOKUP($A120,'02-Metrics'!$A$2:$AD$188,7,FALSE)</f>
        <v>#N/A</v>
      </c>
    </row>
    <row r="121" spans="1:22" ht="15" hidden="1" customHeight="1">
      <c r="A121" s="418" t="s">
        <v>1054</v>
      </c>
      <c r="B121" s="494">
        <v>41820</v>
      </c>
      <c r="C121" s="495">
        <v>16750000</v>
      </c>
      <c r="D121" s="495">
        <v>52005.479999999996</v>
      </c>
      <c r="E121" s="495">
        <f t="shared" ref="E121:E162" si="16">C121+E120</f>
        <v>16750000</v>
      </c>
      <c r="F121" s="495">
        <f t="shared" ref="F121:F162" si="17">D121+F120</f>
        <v>52005.479999999996</v>
      </c>
      <c r="G121" s="495">
        <f t="shared" ref="G121:G162" si="18">E121-F121</f>
        <v>16697994.52</v>
      </c>
      <c r="H121" s="495">
        <f>VLOOKUP(A121,'02-Metrics'!A:R,18,FALSE)</f>
        <v>110450184.62</v>
      </c>
      <c r="I121" s="496">
        <f t="shared" ref="I121:I162" si="19">G121/H121</f>
        <v>0.15118122778561996</v>
      </c>
      <c r="J121" s="496"/>
      <c r="K121" s="183"/>
      <c r="L121" s="180"/>
      <c r="M121" s="241" t="s">
        <v>1041</v>
      </c>
      <c r="S121">
        <f t="shared" si="11"/>
        <v>2014</v>
      </c>
      <c r="T121" s="418" t="str">
        <f>VLOOKUP($A121,'02-Metrics'!$A$2:$AD$188,4,FALSE)</f>
        <v>Commercial</v>
      </c>
      <c r="U121" s="418" t="str">
        <f>VLOOKUP($A121,'02-Metrics'!$A$2:$AD$188,5,FALSE)</f>
        <v>Market</v>
      </c>
      <c r="V121" s="418" t="str">
        <f>VLOOKUP($A121,'02-Metrics'!$A$2:$AD$188,7,FALSE)</f>
        <v>Hyper</v>
      </c>
    </row>
    <row r="122" spans="1:22" ht="15" hidden="1" customHeight="1">
      <c r="A122" s="418" t="s">
        <v>1054</v>
      </c>
      <c r="B122" s="494">
        <v>41850</v>
      </c>
      <c r="C122" s="495">
        <v>0</v>
      </c>
      <c r="D122" s="495">
        <v>388799.05999999994</v>
      </c>
      <c r="E122" s="495">
        <f t="shared" si="16"/>
        <v>16750000</v>
      </c>
      <c r="F122" s="495">
        <f t="shared" si="17"/>
        <v>440804.53999999992</v>
      </c>
      <c r="G122" s="495">
        <f t="shared" si="18"/>
        <v>16309195.460000001</v>
      </c>
      <c r="H122" s="495">
        <f>VLOOKUP(A122,'02-Metrics'!A:R,18,FALSE)</f>
        <v>110450184.62</v>
      </c>
      <c r="I122" s="496">
        <f t="shared" si="19"/>
        <v>0.14766109731831792</v>
      </c>
      <c r="J122" s="496"/>
      <c r="K122" s="183"/>
      <c r="L122" s="180"/>
      <c r="M122" s="241" t="s">
        <v>1041</v>
      </c>
      <c r="S122">
        <f t="shared" si="11"/>
        <v>2014</v>
      </c>
      <c r="T122" s="418" t="str">
        <f>VLOOKUP($A122,'02-Metrics'!$A$2:$AD$188,4,FALSE)</f>
        <v>Commercial</v>
      </c>
      <c r="U122" s="418" t="str">
        <f>VLOOKUP($A122,'02-Metrics'!$A$2:$AD$188,5,FALSE)</f>
        <v>Market</v>
      </c>
      <c r="V122" s="418" t="str">
        <f>VLOOKUP($A122,'02-Metrics'!$A$2:$AD$188,7,FALSE)</f>
        <v>Hyper</v>
      </c>
    </row>
    <row r="123" spans="1:22" ht="15" hidden="1" customHeight="1">
      <c r="A123" s="418" t="s">
        <v>1054</v>
      </c>
      <c r="B123" s="494">
        <v>41881</v>
      </c>
      <c r="C123" s="495">
        <v>1708588</v>
      </c>
      <c r="D123" s="495">
        <v>2597195.25</v>
      </c>
      <c r="E123" s="495">
        <f t="shared" si="16"/>
        <v>18458588</v>
      </c>
      <c r="F123" s="495">
        <f t="shared" si="17"/>
        <v>3037999.79</v>
      </c>
      <c r="G123" s="495">
        <f t="shared" si="18"/>
        <v>15420588.210000001</v>
      </c>
      <c r="H123" s="495">
        <f>VLOOKUP(A123,'02-Metrics'!A:R,18,FALSE)</f>
        <v>110450184.62</v>
      </c>
      <c r="I123" s="496">
        <f t="shared" si="19"/>
        <v>0.13961577577306905</v>
      </c>
      <c r="J123" s="496"/>
      <c r="K123" s="183"/>
      <c r="L123" s="180"/>
      <c r="M123" s="241" t="s">
        <v>1041</v>
      </c>
      <c r="S123">
        <f t="shared" si="11"/>
        <v>2014</v>
      </c>
      <c r="T123" s="418" t="str">
        <f>VLOOKUP($A123,'02-Metrics'!$A$2:$AD$188,4,FALSE)</f>
        <v>Commercial</v>
      </c>
      <c r="U123" s="418" t="str">
        <f>VLOOKUP($A123,'02-Metrics'!$A$2:$AD$188,5,FALSE)</f>
        <v>Market</v>
      </c>
      <c r="V123" s="418" t="str">
        <f>VLOOKUP($A123,'02-Metrics'!$A$2:$AD$188,7,FALSE)</f>
        <v>Hyper</v>
      </c>
    </row>
    <row r="124" spans="1:22" ht="15" hidden="1" customHeight="1">
      <c r="A124" s="418" t="s">
        <v>1054</v>
      </c>
      <c r="B124" s="494">
        <v>41912</v>
      </c>
      <c r="C124" s="495">
        <v>1348749</v>
      </c>
      <c r="D124" s="495">
        <v>1716979.29</v>
      </c>
      <c r="E124" s="495">
        <f t="shared" si="16"/>
        <v>19807337</v>
      </c>
      <c r="F124" s="495">
        <f t="shared" si="17"/>
        <v>4754979.08</v>
      </c>
      <c r="G124" s="495">
        <f t="shared" si="18"/>
        <v>15052357.92</v>
      </c>
      <c r="H124" s="495">
        <f>VLOOKUP(A124,'02-Metrics'!A:R,18,FALSE)</f>
        <v>110450184.62</v>
      </c>
      <c r="I124" s="496">
        <f t="shared" si="19"/>
        <v>0.13628187197501851</v>
      </c>
      <c r="J124" s="496"/>
      <c r="K124" s="183"/>
      <c r="L124" s="180"/>
      <c r="M124" s="241" t="s">
        <v>1041</v>
      </c>
      <c r="S124">
        <f t="shared" si="11"/>
        <v>2014</v>
      </c>
      <c r="T124" s="418" t="str">
        <f>VLOOKUP($A124,'02-Metrics'!$A$2:$AD$188,4,FALSE)</f>
        <v>Commercial</v>
      </c>
      <c r="U124" s="418" t="str">
        <f>VLOOKUP($A124,'02-Metrics'!$A$2:$AD$188,5,FALSE)</f>
        <v>Market</v>
      </c>
      <c r="V124" s="418" t="str">
        <f>VLOOKUP($A124,'02-Metrics'!$A$2:$AD$188,7,FALSE)</f>
        <v>Hyper</v>
      </c>
    </row>
    <row r="125" spans="1:22" ht="15" hidden="1" customHeight="1">
      <c r="A125" s="418" t="s">
        <v>1054</v>
      </c>
      <c r="B125" s="494">
        <v>41942</v>
      </c>
      <c r="C125" s="495">
        <v>5087011</v>
      </c>
      <c r="D125" s="495">
        <v>4728640.4400000004</v>
      </c>
      <c r="E125" s="495">
        <f t="shared" si="16"/>
        <v>24894348</v>
      </c>
      <c r="F125" s="495">
        <f t="shared" si="17"/>
        <v>9483619.5199999996</v>
      </c>
      <c r="G125" s="495">
        <f t="shared" si="18"/>
        <v>15410728.48</v>
      </c>
      <c r="H125" s="495">
        <f>VLOOKUP(A125,'02-Metrics'!A:R,18,FALSE)</f>
        <v>110450184.62</v>
      </c>
      <c r="I125" s="496">
        <f t="shared" si="19"/>
        <v>0.13952650720340642</v>
      </c>
      <c r="J125" s="496"/>
      <c r="K125" s="183"/>
      <c r="L125" s="180"/>
      <c r="M125" s="241" t="s">
        <v>1041</v>
      </c>
      <c r="S125">
        <f t="shared" si="11"/>
        <v>2014</v>
      </c>
      <c r="T125" s="418" t="str">
        <f>VLOOKUP($A125,'02-Metrics'!$A$2:$AD$188,4,FALSE)</f>
        <v>Commercial</v>
      </c>
      <c r="U125" s="418" t="str">
        <f>VLOOKUP($A125,'02-Metrics'!$A$2:$AD$188,5,FALSE)</f>
        <v>Market</v>
      </c>
      <c r="V125" s="418" t="str">
        <f>VLOOKUP($A125,'02-Metrics'!$A$2:$AD$188,7,FALSE)</f>
        <v>Hyper</v>
      </c>
    </row>
    <row r="126" spans="1:22" ht="15" hidden="1" customHeight="1">
      <c r="A126" s="418" t="s">
        <v>1054</v>
      </c>
      <c r="B126" s="494">
        <v>41973</v>
      </c>
      <c r="C126" s="495">
        <v>6510468</v>
      </c>
      <c r="D126" s="495">
        <v>8169739.379999999</v>
      </c>
      <c r="E126" s="495">
        <f t="shared" si="16"/>
        <v>31404816</v>
      </c>
      <c r="F126" s="495">
        <f t="shared" si="17"/>
        <v>17653358.899999999</v>
      </c>
      <c r="G126" s="495">
        <f t="shared" si="18"/>
        <v>13751457.100000001</v>
      </c>
      <c r="H126" s="495">
        <f>VLOOKUP(A126,'02-Metrics'!A:R,18,FALSE)</f>
        <v>110450184.62</v>
      </c>
      <c r="I126" s="496">
        <f t="shared" si="19"/>
        <v>0.12450370406633007</v>
      </c>
      <c r="J126" s="496"/>
      <c r="K126" s="183">
        <v>28151956</v>
      </c>
      <c r="L126" s="180">
        <v>41973</v>
      </c>
      <c r="M126" s="241" t="s">
        <v>1041</v>
      </c>
      <c r="S126">
        <f t="shared" si="11"/>
        <v>2014</v>
      </c>
      <c r="T126" s="418" t="str">
        <f>VLOOKUP($A126,'02-Metrics'!$A$2:$AD$188,4,FALSE)</f>
        <v>Commercial</v>
      </c>
      <c r="U126" s="418" t="str">
        <f>VLOOKUP($A126,'02-Metrics'!$A$2:$AD$188,5,FALSE)</f>
        <v>Market</v>
      </c>
      <c r="V126" s="418" t="str">
        <f>VLOOKUP($A126,'02-Metrics'!$A$2:$AD$188,7,FALSE)</f>
        <v>Hyper</v>
      </c>
    </row>
    <row r="127" spans="1:22" ht="15" hidden="1" customHeight="1">
      <c r="A127" s="418" t="s">
        <v>1054</v>
      </c>
      <c r="B127" s="494">
        <v>42003</v>
      </c>
      <c r="C127" s="495">
        <v>12930069.4</v>
      </c>
      <c r="D127" s="495">
        <v>11832712.719999995</v>
      </c>
      <c r="E127" s="495">
        <f t="shared" si="16"/>
        <v>44334885.399999999</v>
      </c>
      <c r="F127" s="495">
        <f t="shared" si="17"/>
        <v>29486071.619999994</v>
      </c>
      <c r="G127" s="495">
        <f t="shared" si="18"/>
        <v>14848813.780000005</v>
      </c>
      <c r="H127" s="495">
        <f>VLOOKUP(A127,'02-Metrics'!A:R,18,FALSE)</f>
        <v>110450184.62</v>
      </c>
      <c r="I127" s="496">
        <f t="shared" si="19"/>
        <v>0.13443901276477563</v>
      </c>
      <c r="J127" s="496"/>
      <c r="K127" s="183">
        <v>5160865</v>
      </c>
      <c r="L127" s="180">
        <v>42004</v>
      </c>
      <c r="M127" s="241" t="s">
        <v>1041</v>
      </c>
      <c r="S127">
        <f t="shared" si="11"/>
        <v>2014</v>
      </c>
      <c r="T127" s="418" t="str">
        <f>VLOOKUP($A127,'02-Metrics'!$A$2:$AD$188,4,FALSE)</f>
        <v>Commercial</v>
      </c>
      <c r="U127" s="418" t="str">
        <f>VLOOKUP($A127,'02-Metrics'!$A$2:$AD$188,5,FALSE)</f>
        <v>Market</v>
      </c>
      <c r="V127" s="418" t="str">
        <f>VLOOKUP($A127,'02-Metrics'!$A$2:$AD$188,7,FALSE)</f>
        <v>Hyper</v>
      </c>
    </row>
    <row r="128" spans="1:22" ht="15" hidden="1" customHeight="1">
      <c r="A128" s="418" t="s">
        <v>1054</v>
      </c>
      <c r="B128" s="494">
        <v>42034</v>
      </c>
      <c r="C128" s="495">
        <v>3259514</v>
      </c>
      <c r="D128" s="495">
        <v>5062604</v>
      </c>
      <c r="E128" s="495">
        <f t="shared" si="16"/>
        <v>47594399.399999999</v>
      </c>
      <c r="F128" s="495">
        <f t="shared" si="17"/>
        <v>34548675.61999999</v>
      </c>
      <c r="G128" s="495">
        <f t="shared" si="18"/>
        <v>13045723.780000009</v>
      </c>
      <c r="H128" s="495">
        <f>VLOOKUP(A128,'02-Metrics'!A:R,18,FALSE)</f>
        <v>110450184.62</v>
      </c>
      <c r="I128" s="496">
        <f t="shared" si="19"/>
        <v>0.11811409663898131</v>
      </c>
      <c r="J128" s="496"/>
      <c r="K128" s="183">
        <v>6233182</v>
      </c>
      <c r="L128" s="180">
        <v>42035</v>
      </c>
      <c r="M128" s="241" t="s">
        <v>1041</v>
      </c>
      <c r="S128">
        <f t="shared" si="11"/>
        <v>2015</v>
      </c>
      <c r="T128" s="418" t="str">
        <f>VLOOKUP($A128,'02-Metrics'!$A$2:$AD$188,4,FALSE)</f>
        <v>Commercial</v>
      </c>
      <c r="U128" s="418" t="str">
        <f>VLOOKUP($A128,'02-Metrics'!$A$2:$AD$188,5,FALSE)</f>
        <v>Market</v>
      </c>
      <c r="V128" s="418" t="str">
        <f>VLOOKUP($A128,'02-Metrics'!$A$2:$AD$188,7,FALSE)</f>
        <v>Hyper</v>
      </c>
    </row>
    <row r="129" spans="1:22" ht="15" hidden="1" customHeight="1">
      <c r="A129" s="418" t="s">
        <v>1054</v>
      </c>
      <c r="B129" s="494">
        <v>42063</v>
      </c>
      <c r="C129" s="495">
        <v>4204986</v>
      </c>
      <c r="D129" s="495">
        <v>6758235</v>
      </c>
      <c r="E129" s="495">
        <f t="shared" si="16"/>
        <v>51799385.399999999</v>
      </c>
      <c r="F129" s="495">
        <f t="shared" si="17"/>
        <v>41306910.61999999</v>
      </c>
      <c r="G129" s="495">
        <f t="shared" si="18"/>
        <v>10492474.780000009</v>
      </c>
      <c r="H129" s="495">
        <f>VLOOKUP(A129,'02-Metrics'!A:R,18,FALSE)</f>
        <v>110450184.62</v>
      </c>
      <c r="I129" s="496">
        <f t="shared" si="19"/>
        <v>9.4997349403253606E-2</v>
      </c>
      <c r="J129" s="496"/>
      <c r="K129" s="183">
        <v>4894046</v>
      </c>
      <c r="L129" s="180">
        <v>42063</v>
      </c>
      <c r="M129" s="241" t="s">
        <v>1041</v>
      </c>
      <c r="S129">
        <f t="shared" si="11"/>
        <v>2015</v>
      </c>
      <c r="T129" s="418" t="str">
        <f>VLOOKUP($A129,'02-Metrics'!$A$2:$AD$188,4,FALSE)</f>
        <v>Commercial</v>
      </c>
      <c r="U129" s="418" t="str">
        <f>VLOOKUP($A129,'02-Metrics'!$A$2:$AD$188,5,FALSE)</f>
        <v>Market</v>
      </c>
      <c r="V129" s="418" t="str">
        <f>VLOOKUP($A129,'02-Metrics'!$A$2:$AD$188,7,FALSE)</f>
        <v>Hyper</v>
      </c>
    </row>
    <row r="130" spans="1:22" ht="15" hidden="1" customHeight="1">
      <c r="A130" s="418" t="s">
        <v>1054</v>
      </c>
      <c r="B130" s="494">
        <v>42093</v>
      </c>
      <c r="C130" s="495">
        <v>3342260</v>
      </c>
      <c r="D130" s="495">
        <v>5459976</v>
      </c>
      <c r="E130" s="495">
        <f t="shared" si="16"/>
        <v>55141645.399999999</v>
      </c>
      <c r="F130" s="495">
        <f t="shared" si="17"/>
        <v>46766886.61999999</v>
      </c>
      <c r="G130" s="495">
        <f t="shared" si="18"/>
        <v>8374758.7800000086</v>
      </c>
      <c r="H130" s="495">
        <f>VLOOKUP(A130,'02-Metrics'!A:R,18,FALSE)</f>
        <v>110450184.62</v>
      </c>
      <c r="I130" s="496">
        <f t="shared" si="19"/>
        <v>7.5823854969668661E-2</v>
      </c>
      <c r="J130" s="496"/>
      <c r="K130" s="183">
        <v>3151181</v>
      </c>
      <c r="L130" s="180">
        <v>42094</v>
      </c>
      <c r="M130" s="241" t="s">
        <v>1041</v>
      </c>
      <c r="S130">
        <f t="shared" ref="S130:S163" si="20">YEAR(B130)</f>
        <v>2015</v>
      </c>
      <c r="T130" s="418" t="str">
        <f>VLOOKUP($A130,'02-Metrics'!$A$2:$AD$188,4,FALSE)</f>
        <v>Commercial</v>
      </c>
      <c r="U130" s="418" t="str">
        <f>VLOOKUP($A130,'02-Metrics'!$A$2:$AD$188,5,FALSE)</f>
        <v>Market</v>
      </c>
      <c r="V130" s="418" t="str">
        <f>VLOOKUP($A130,'02-Metrics'!$A$2:$AD$188,7,FALSE)</f>
        <v>Hyper</v>
      </c>
    </row>
    <row r="131" spans="1:22" ht="15" hidden="1" customHeight="1">
      <c r="A131" s="418" t="s">
        <v>1054</v>
      </c>
      <c r="B131" s="494">
        <v>42124</v>
      </c>
      <c r="C131" s="495">
        <v>448748</v>
      </c>
      <c r="D131" s="495">
        <v>5255727</v>
      </c>
      <c r="E131" s="495">
        <f t="shared" si="16"/>
        <v>55590393.399999999</v>
      </c>
      <c r="F131" s="495">
        <f t="shared" si="17"/>
        <v>52022613.61999999</v>
      </c>
      <c r="G131" s="495">
        <f t="shared" si="18"/>
        <v>3567779.7800000086</v>
      </c>
      <c r="H131" s="495">
        <f>VLOOKUP(A131,'02-Metrics'!A:R,18,FALSE)</f>
        <v>110450184.62</v>
      </c>
      <c r="I131" s="496">
        <f t="shared" si="19"/>
        <v>3.230216221253799E-2</v>
      </c>
      <c r="J131" s="496"/>
      <c r="K131" s="183">
        <v>7766186</v>
      </c>
      <c r="L131" s="180">
        <v>42124</v>
      </c>
      <c r="M131" s="241" t="s">
        <v>1041</v>
      </c>
      <c r="S131">
        <f t="shared" si="20"/>
        <v>2015</v>
      </c>
      <c r="T131" s="418" t="str">
        <f>VLOOKUP($A131,'02-Metrics'!$A$2:$AD$188,4,FALSE)</f>
        <v>Commercial</v>
      </c>
      <c r="U131" s="418" t="str">
        <f>VLOOKUP($A131,'02-Metrics'!$A$2:$AD$188,5,FALSE)</f>
        <v>Market</v>
      </c>
      <c r="V131" s="418" t="str">
        <f>VLOOKUP($A131,'02-Metrics'!$A$2:$AD$188,7,FALSE)</f>
        <v>Hyper</v>
      </c>
    </row>
    <row r="132" spans="1:22" ht="15" hidden="1" customHeight="1">
      <c r="A132" s="418" t="s">
        <v>1054</v>
      </c>
      <c r="B132" s="494">
        <v>42154</v>
      </c>
      <c r="C132" s="495">
        <v>9019935</v>
      </c>
      <c r="D132" s="495">
        <v>4712105</v>
      </c>
      <c r="E132" s="495">
        <f t="shared" si="16"/>
        <v>64610328.399999999</v>
      </c>
      <c r="F132" s="495">
        <f t="shared" si="17"/>
        <v>56734718.61999999</v>
      </c>
      <c r="G132" s="495">
        <f t="shared" si="18"/>
        <v>7875609.7800000086</v>
      </c>
      <c r="H132" s="495">
        <f>VLOOKUP(A132,'02-Metrics'!A:R,18,FALSE)</f>
        <v>110450184.62</v>
      </c>
      <c r="I132" s="496">
        <f t="shared" si="19"/>
        <v>7.130463210266029E-2</v>
      </c>
      <c r="J132" s="496"/>
      <c r="K132" s="183">
        <v>5157059</v>
      </c>
      <c r="L132" s="180">
        <v>42155</v>
      </c>
      <c r="M132" s="241" t="s">
        <v>1041</v>
      </c>
      <c r="S132">
        <f t="shared" si="20"/>
        <v>2015</v>
      </c>
      <c r="T132" s="418" t="str">
        <f>VLOOKUP($A132,'02-Metrics'!$A$2:$AD$188,4,FALSE)</f>
        <v>Commercial</v>
      </c>
      <c r="U132" s="418" t="str">
        <f>VLOOKUP($A132,'02-Metrics'!$A$2:$AD$188,5,FALSE)</f>
        <v>Market</v>
      </c>
      <c r="V132" s="418" t="str">
        <f>VLOOKUP($A132,'02-Metrics'!$A$2:$AD$188,7,FALSE)</f>
        <v>Hyper</v>
      </c>
    </row>
    <row r="133" spans="1:22" ht="15" hidden="1" customHeight="1">
      <c r="A133" s="418" t="s">
        <v>1054</v>
      </c>
      <c r="B133" s="494">
        <v>42185</v>
      </c>
      <c r="C133" s="495">
        <v>4536200</v>
      </c>
      <c r="D133" s="495">
        <v>4383659</v>
      </c>
      <c r="E133" s="495">
        <f t="shared" si="16"/>
        <v>69146528.400000006</v>
      </c>
      <c r="F133" s="495">
        <f t="shared" si="17"/>
        <v>61118377.61999999</v>
      </c>
      <c r="G133" s="495">
        <f t="shared" si="18"/>
        <v>8028150.7800000161</v>
      </c>
      <c r="H133" s="495">
        <f>VLOOKUP(A133,'02-Metrics'!A:R,18,FALSE)</f>
        <v>110450184.62</v>
      </c>
      <c r="I133" s="496">
        <f t="shared" si="19"/>
        <v>7.2685716258606425E-2</v>
      </c>
      <c r="J133" s="496"/>
      <c r="K133" s="183">
        <v>5968470</v>
      </c>
      <c r="L133" s="180">
        <v>42185</v>
      </c>
      <c r="M133" s="241" t="s">
        <v>1041</v>
      </c>
      <c r="S133">
        <f t="shared" si="20"/>
        <v>2015</v>
      </c>
      <c r="T133" s="418" t="str">
        <f>VLOOKUP($A133,'02-Metrics'!$A$2:$AD$188,4,FALSE)</f>
        <v>Commercial</v>
      </c>
      <c r="U133" s="418" t="str">
        <f>VLOOKUP($A133,'02-Metrics'!$A$2:$AD$188,5,FALSE)</f>
        <v>Market</v>
      </c>
      <c r="V133" s="418" t="str">
        <f>VLOOKUP($A133,'02-Metrics'!$A$2:$AD$188,7,FALSE)</f>
        <v>Hyper</v>
      </c>
    </row>
    <row r="134" spans="1:22" ht="15" hidden="1" customHeight="1">
      <c r="A134" s="418" t="s">
        <v>1054</v>
      </c>
      <c r="B134" s="494">
        <v>42215</v>
      </c>
      <c r="C134" s="495">
        <v>0</v>
      </c>
      <c r="D134" s="495">
        <v>6130413</v>
      </c>
      <c r="E134" s="495">
        <f t="shared" si="16"/>
        <v>69146528.400000006</v>
      </c>
      <c r="F134" s="495">
        <f t="shared" si="17"/>
        <v>67248790.61999999</v>
      </c>
      <c r="G134" s="495">
        <f t="shared" si="18"/>
        <v>1897737.7800000161</v>
      </c>
      <c r="H134" s="495">
        <f>VLOOKUP(A134,'02-Metrics'!A:R,18,FALSE)</f>
        <v>110450184.62</v>
      </c>
      <c r="I134" s="496">
        <f t="shared" si="19"/>
        <v>1.7181843439457493E-2</v>
      </c>
      <c r="J134" s="496"/>
      <c r="K134" s="183">
        <v>5601446</v>
      </c>
      <c r="L134" s="180">
        <v>42216</v>
      </c>
      <c r="M134" s="241" t="s">
        <v>1041</v>
      </c>
      <c r="S134">
        <f t="shared" si="20"/>
        <v>2015</v>
      </c>
      <c r="T134" s="418" t="str">
        <f>VLOOKUP($A134,'02-Metrics'!$A$2:$AD$188,4,FALSE)</f>
        <v>Commercial</v>
      </c>
      <c r="U134" s="418" t="str">
        <f>VLOOKUP($A134,'02-Metrics'!$A$2:$AD$188,5,FALSE)</f>
        <v>Market</v>
      </c>
      <c r="V134" s="418" t="str">
        <f>VLOOKUP($A134,'02-Metrics'!$A$2:$AD$188,7,FALSE)</f>
        <v>Hyper</v>
      </c>
    </row>
    <row r="135" spans="1:22" ht="15" hidden="1" customHeight="1">
      <c r="A135" s="418" t="s">
        <v>1054</v>
      </c>
      <c r="B135" s="494">
        <v>42246</v>
      </c>
      <c r="C135" s="495">
        <v>5435883</v>
      </c>
      <c r="D135" s="495">
        <v>5856543</v>
      </c>
      <c r="E135" s="495">
        <f t="shared" si="16"/>
        <v>74582411.400000006</v>
      </c>
      <c r="F135" s="495">
        <f t="shared" si="17"/>
        <v>73105333.61999999</v>
      </c>
      <c r="G135" s="495">
        <f t="shared" si="18"/>
        <v>1477077.7800000161</v>
      </c>
      <c r="H135" s="495">
        <f>VLOOKUP(A135,'02-Metrics'!A:R,18,FALSE)</f>
        <v>110450184.62</v>
      </c>
      <c r="I135" s="496">
        <f t="shared" si="19"/>
        <v>1.3373248628617964E-2</v>
      </c>
      <c r="J135" s="496"/>
      <c r="K135" s="183">
        <v>4308584</v>
      </c>
      <c r="L135" s="180">
        <v>42247</v>
      </c>
      <c r="M135" s="241" t="s">
        <v>1041</v>
      </c>
      <c r="S135">
        <f t="shared" si="20"/>
        <v>2015</v>
      </c>
      <c r="T135" s="418" t="str">
        <f>VLOOKUP($A135,'02-Metrics'!$A$2:$AD$188,4,FALSE)</f>
        <v>Commercial</v>
      </c>
      <c r="U135" s="418" t="str">
        <f>VLOOKUP($A135,'02-Metrics'!$A$2:$AD$188,5,FALSE)</f>
        <v>Market</v>
      </c>
      <c r="V135" s="418" t="str">
        <f>VLOOKUP($A135,'02-Metrics'!$A$2:$AD$188,7,FALSE)</f>
        <v>Hyper</v>
      </c>
    </row>
    <row r="136" spans="1:22" ht="15" hidden="1" customHeight="1">
      <c r="A136" s="418" t="s">
        <v>1054</v>
      </c>
      <c r="B136" s="494">
        <v>42277</v>
      </c>
      <c r="C136" s="495">
        <v>5908096</v>
      </c>
      <c r="D136" s="495">
        <v>4259405</v>
      </c>
      <c r="E136" s="495">
        <f t="shared" si="16"/>
        <v>80490507.400000006</v>
      </c>
      <c r="F136" s="495">
        <f t="shared" si="17"/>
        <v>77364738.61999999</v>
      </c>
      <c r="G136" s="495">
        <f t="shared" si="18"/>
        <v>3125768.7800000161</v>
      </c>
      <c r="H136" s="495">
        <f>VLOOKUP(A136,'02-Metrics'!A:R,18,FALSE)</f>
        <v>110450184.62</v>
      </c>
      <c r="I136" s="496">
        <f t="shared" si="19"/>
        <v>2.8300258535140652E-2</v>
      </c>
      <c r="J136" s="496"/>
      <c r="K136" s="183">
        <v>5308802</v>
      </c>
      <c r="L136" s="180">
        <v>42277</v>
      </c>
      <c r="M136" s="241" t="s">
        <v>1041</v>
      </c>
      <c r="S136">
        <f t="shared" si="20"/>
        <v>2015</v>
      </c>
      <c r="T136" s="418" t="str">
        <f>VLOOKUP($A136,'02-Metrics'!$A$2:$AD$188,4,FALSE)</f>
        <v>Commercial</v>
      </c>
      <c r="U136" s="418" t="str">
        <f>VLOOKUP($A136,'02-Metrics'!$A$2:$AD$188,5,FALSE)</f>
        <v>Market</v>
      </c>
      <c r="V136" s="418" t="str">
        <f>VLOOKUP($A136,'02-Metrics'!$A$2:$AD$188,7,FALSE)</f>
        <v>Hyper</v>
      </c>
    </row>
    <row r="137" spans="1:22" ht="15" hidden="1" customHeight="1">
      <c r="A137" s="418" t="s">
        <v>1054</v>
      </c>
      <c r="B137" s="494">
        <v>42307</v>
      </c>
      <c r="C137" s="495">
        <v>5178516</v>
      </c>
      <c r="D137" s="495">
        <v>2710525</v>
      </c>
      <c r="E137" s="495">
        <f t="shared" si="16"/>
        <v>85669023.400000006</v>
      </c>
      <c r="F137" s="495">
        <f t="shared" si="17"/>
        <v>80075263.61999999</v>
      </c>
      <c r="G137" s="495">
        <f t="shared" si="18"/>
        <v>5593759.7800000161</v>
      </c>
      <c r="H137" s="495">
        <f>VLOOKUP(A137,'02-Metrics'!A:R,18,FALSE)</f>
        <v>110450184.62</v>
      </c>
      <c r="I137" s="496">
        <f t="shared" si="19"/>
        <v>5.064509216752467E-2</v>
      </c>
      <c r="J137" s="496"/>
      <c r="K137" s="183">
        <v>3400766</v>
      </c>
      <c r="L137" s="180">
        <v>42308</v>
      </c>
      <c r="M137" s="241" t="s">
        <v>1041</v>
      </c>
      <c r="S137">
        <f t="shared" si="20"/>
        <v>2015</v>
      </c>
      <c r="T137" s="418" t="str">
        <f>VLOOKUP($A137,'02-Metrics'!$A$2:$AD$188,4,FALSE)</f>
        <v>Commercial</v>
      </c>
      <c r="U137" s="418" t="str">
        <f>VLOOKUP($A137,'02-Metrics'!$A$2:$AD$188,5,FALSE)</f>
        <v>Market</v>
      </c>
      <c r="V137" s="418" t="str">
        <f>VLOOKUP($A137,'02-Metrics'!$A$2:$AD$188,7,FALSE)</f>
        <v>Hyper</v>
      </c>
    </row>
    <row r="138" spans="1:22" ht="15" hidden="1" customHeight="1">
      <c r="A138" s="418" t="s">
        <v>1054</v>
      </c>
      <c r="B138" s="494">
        <v>42338</v>
      </c>
      <c r="C138" s="495">
        <v>6198762</v>
      </c>
      <c r="D138" s="495">
        <v>3408392</v>
      </c>
      <c r="E138" s="495">
        <f t="shared" si="16"/>
        <v>91867785.400000006</v>
      </c>
      <c r="F138" s="495">
        <f t="shared" si="17"/>
        <v>83483655.61999999</v>
      </c>
      <c r="G138" s="495">
        <f t="shared" si="18"/>
        <v>8384129.7800000161</v>
      </c>
      <c r="H138" s="495">
        <f>VLOOKUP(A138,'02-Metrics'!A:R,18,FALSE)</f>
        <v>110450184.62</v>
      </c>
      <c r="I138" s="496">
        <f t="shared" si="19"/>
        <v>7.5908698648583711E-2</v>
      </c>
      <c r="J138" s="496"/>
      <c r="K138" s="183">
        <v>0</v>
      </c>
      <c r="L138" s="180">
        <v>42338</v>
      </c>
      <c r="M138" s="241" t="s">
        <v>1041</v>
      </c>
      <c r="S138">
        <f t="shared" si="20"/>
        <v>2015</v>
      </c>
      <c r="T138" s="418" t="str">
        <f>VLOOKUP($A138,'02-Metrics'!$A$2:$AD$188,4,FALSE)</f>
        <v>Commercial</v>
      </c>
      <c r="U138" s="418" t="str">
        <f>VLOOKUP($A138,'02-Metrics'!$A$2:$AD$188,5,FALSE)</f>
        <v>Market</v>
      </c>
      <c r="V138" s="418" t="str">
        <f>VLOOKUP($A138,'02-Metrics'!$A$2:$AD$188,7,FALSE)</f>
        <v>Hyper</v>
      </c>
    </row>
    <row r="139" spans="1:22" ht="15" hidden="1" customHeight="1">
      <c r="A139" s="418" t="s">
        <v>1054</v>
      </c>
      <c r="B139" s="494">
        <v>42368</v>
      </c>
      <c r="C139" s="495">
        <v>2307372</v>
      </c>
      <c r="D139" s="495">
        <v>1727318</v>
      </c>
      <c r="E139" s="495">
        <f t="shared" si="16"/>
        <v>94175157.400000006</v>
      </c>
      <c r="F139" s="495">
        <f t="shared" si="17"/>
        <v>85210973.61999999</v>
      </c>
      <c r="G139" s="495">
        <f t="shared" si="18"/>
        <v>8964183.7800000161</v>
      </c>
      <c r="H139" s="495">
        <f>VLOOKUP(A139,'02-Metrics'!A:R,18,FALSE)</f>
        <v>110450184.62</v>
      </c>
      <c r="I139" s="496">
        <f t="shared" si="19"/>
        <v>8.116042368639742E-2</v>
      </c>
      <c r="J139" s="496"/>
      <c r="K139" s="183">
        <v>0</v>
      </c>
      <c r="L139" s="180">
        <v>42369</v>
      </c>
      <c r="M139" s="241" t="s">
        <v>1041</v>
      </c>
      <c r="S139">
        <f t="shared" si="20"/>
        <v>2015</v>
      </c>
      <c r="T139" s="418" t="str">
        <f>VLOOKUP($A139,'02-Metrics'!$A$2:$AD$188,4,FALSE)</f>
        <v>Commercial</v>
      </c>
      <c r="U139" s="418" t="str">
        <f>VLOOKUP($A139,'02-Metrics'!$A$2:$AD$188,5,FALSE)</f>
        <v>Market</v>
      </c>
      <c r="V139" s="418" t="str">
        <f>VLOOKUP($A139,'02-Metrics'!$A$2:$AD$188,7,FALSE)</f>
        <v>Hyper</v>
      </c>
    </row>
    <row r="140" spans="1:22" ht="15" hidden="1" customHeight="1">
      <c r="A140" s="418" t="s">
        <v>1054</v>
      </c>
      <c r="B140" s="494">
        <v>42399</v>
      </c>
      <c r="C140" s="495">
        <v>0</v>
      </c>
      <c r="D140" s="495">
        <v>1983705</v>
      </c>
      <c r="E140" s="495">
        <f t="shared" si="16"/>
        <v>94175157.400000006</v>
      </c>
      <c r="F140" s="495">
        <f t="shared" si="17"/>
        <v>87194678.61999999</v>
      </c>
      <c r="G140" s="495">
        <f t="shared" si="18"/>
        <v>6980478.7800000161</v>
      </c>
      <c r="H140" s="495">
        <f>VLOOKUP(A140,'02-Metrics'!A:R,18,FALSE)</f>
        <v>110450184.62</v>
      </c>
      <c r="I140" s="496">
        <f t="shared" si="19"/>
        <v>6.3200245468272492E-2</v>
      </c>
      <c r="J140" s="496"/>
      <c r="K140" s="183">
        <v>0</v>
      </c>
      <c r="L140" s="180">
        <v>42400</v>
      </c>
      <c r="M140" s="241" t="s">
        <v>1041</v>
      </c>
      <c r="S140">
        <f t="shared" si="20"/>
        <v>2016</v>
      </c>
      <c r="T140" s="418" t="str">
        <f>VLOOKUP($A140,'02-Metrics'!$A$2:$AD$188,4,FALSE)</f>
        <v>Commercial</v>
      </c>
      <c r="U140" s="418" t="str">
        <f>VLOOKUP($A140,'02-Metrics'!$A$2:$AD$188,5,FALSE)</f>
        <v>Market</v>
      </c>
      <c r="V140" s="418" t="str">
        <f>VLOOKUP($A140,'02-Metrics'!$A$2:$AD$188,7,FALSE)</f>
        <v>Hyper</v>
      </c>
    </row>
    <row r="141" spans="1:22" ht="15" hidden="1" customHeight="1">
      <c r="A141" s="418" t="s">
        <v>1054</v>
      </c>
      <c r="B141" s="494">
        <v>42428</v>
      </c>
      <c r="C141" s="495">
        <v>0</v>
      </c>
      <c r="D141" s="495">
        <v>1157008</v>
      </c>
      <c r="E141" s="495">
        <f t="shared" si="16"/>
        <v>94175157.400000006</v>
      </c>
      <c r="F141" s="495">
        <f t="shared" si="17"/>
        <v>88351686.61999999</v>
      </c>
      <c r="G141" s="495">
        <f t="shared" si="18"/>
        <v>5823470.7800000161</v>
      </c>
      <c r="H141" s="495">
        <f>VLOOKUP(A141,'02-Metrics'!A:R,18,FALSE)</f>
        <v>110450184.62</v>
      </c>
      <c r="I141" s="496">
        <f t="shared" si="19"/>
        <v>5.2724862344372382E-2</v>
      </c>
      <c r="J141" s="496"/>
      <c r="K141" s="183">
        <v>0</v>
      </c>
      <c r="L141" s="180">
        <v>42429</v>
      </c>
      <c r="M141" s="241" t="s">
        <v>1041</v>
      </c>
      <c r="S141">
        <f t="shared" si="20"/>
        <v>2016</v>
      </c>
      <c r="T141" s="418" t="str">
        <f>VLOOKUP($A141,'02-Metrics'!$A$2:$AD$188,4,FALSE)</f>
        <v>Commercial</v>
      </c>
      <c r="U141" s="418" t="str">
        <f>VLOOKUP($A141,'02-Metrics'!$A$2:$AD$188,5,FALSE)</f>
        <v>Market</v>
      </c>
      <c r="V141" s="418" t="str">
        <f>VLOOKUP($A141,'02-Metrics'!$A$2:$AD$188,7,FALSE)</f>
        <v>Hyper</v>
      </c>
    </row>
    <row r="142" spans="1:22" ht="15" hidden="1" customHeight="1">
      <c r="A142" s="418" t="s">
        <v>1054</v>
      </c>
      <c r="B142" s="494">
        <v>42459</v>
      </c>
      <c r="C142" s="495">
        <v>0</v>
      </c>
      <c r="D142" s="495">
        <v>340596</v>
      </c>
      <c r="E142" s="495">
        <f t="shared" si="16"/>
        <v>94175157.400000006</v>
      </c>
      <c r="F142" s="495">
        <f t="shared" si="17"/>
        <v>88692282.61999999</v>
      </c>
      <c r="G142" s="495">
        <f t="shared" si="18"/>
        <v>5482874.7800000161</v>
      </c>
      <c r="H142" s="495">
        <f>VLOOKUP(A142,'02-Metrics'!A:R,18,FALSE)</f>
        <v>110450184.62</v>
      </c>
      <c r="I142" s="496">
        <f t="shared" si="19"/>
        <v>4.9641155411950237E-2</v>
      </c>
      <c r="J142" s="496"/>
      <c r="K142" s="183">
        <v>0</v>
      </c>
      <c r="L142" s="180">
        <v>42460</v>
      </c>
      <c r="M142" s="241" t="s">
        <v>1041</v>
      </c>
      <c r="S142">
        <f t="shared" si="20"/>
        <v>2016</v>
      </c>
      <c r="T142" s="418" t="str">
        <f>VLOOKUP($A142,'02-Metrics'!$A$2:$AD$188,4,FALSE)</f>
        <v>Commercial</v>
      </c>
      <c r="U142" s="418" t="str">
        <f>VLOOKUP($A142,'02-Metrics'!$A$2:$AD$188,5,FALSE)</f>
        <v>Market</v>
      </c>
      <c r="V142" s="418" t="str">
        <f>VLOOKUP($A142,'02-Metrics'!$A$2:$AD$188,7,FALSE)</f>
        <v>Hyper</v>
      </c>
    </row>
    <row r="143" spans="1:22" ht="15" hidden="1" customHeight="1">
      <c r="A143" s="418" t="s">
        <v>1054</v>
      </c>
      <c r="B143" s="494">
        <v>42490</v>
      </c>
      <c r="C143" s="495">
        <v>0</v>
      </c>
      <c r="D143" s="495">
        <v>218086</v>
      </c>
      <c r="E143" s="495">
        <f t="shared" si="16"/>
        <v>94175157.400000006</v>
      </c>
      <c r="F143" s="495">
        <f t="shared" si="17"/>
        <v>88910368.61999999</v>
      </c>
      <c r="G143" s="495">
        <f t="shared" si="18"/>
        <v>5264788.7800000161</v>
      </c>
      <c r="H143" s="495">
        <f>VLOOKUP(A143,'02-Metrics'!A:R,18,FALSE)</f>
        <v>110450184.62</v>
      </c>
      <c r="I143" s="496">
        <f t="shared" si="19"/>
        <v>4.7666636304079871E-2</v>
      </c>
      <c r="J143" s="496"/>
      <c r="K143" s="183">
        <v>6387675</v>
      </c>
      <c r="L143" s="180">
        <v>42490</v>
      </c>
      <c r="M143" s="241" t="s">
        <v>1041</v>
      </c>
      <c r="S143">
        <f t="shared" si="20"/>
        <v>2016</v>
      </c>
      <c r="T143" s="418" t="str">
        <f>VLOOKUP($A143,'02-Metrics'!$A$2:$AD$188,4,FALSE)</f>
        <v>Commercial</v>
      </c>
      <c r="U143" s="418" t="str">
        <f>VLOOKUP($A143,'02-Metrics'!$A$2:$AD$188,5,FALSE)</f>
        <v>Market</v>
      </c>
      <c r="V143" s="418" t="str">
        <f>VLOOKUP($A143,'02-Metrics'!$A$2:$AD$188,7,FALSE)</f>
        <v>Hyper</v>
      </c>
    </row>
    <row r="144" spans="1:22" ht="15" hidden="1" customHeight="1">
      <c r="A144" s="418" t="s">
        <v>1054</v>
      </c>
      <c r="B144" s="494">
        <v>42520</v>
      </c>
      <c r="C144" s="495">
        <v>0</v>
      </c>
      <c r="D144" s="495">
        <v>960676</v>
      </c>
      <c r="E144" s="495">
        <f t="shared" si="16"/>
        <v>94175157.400000006</v>
      </c>
      <c r="F144" s="495">
        <f t="shared" si="17"/>
        <v>89871044.61999999</v>
      </c>
      <c r="G144" s="495">
        <f t="shared" si="18"/>
        <v>4304112.7800000161</v>
      </c>
      <c r="H144" s="495">
        <f>VLOOKUP(A144,'02-Metrics'!A:R,18,FALSE)</f>
        <v>110450184.62</v>
      </c>
      <c r="I144" s="496">
        <f t="shared" si="19"/>
        <v>3.8968814717767704E-2</v>
      </c>
      <c r="J144" s="496"/>
      <c r="K144" s="183">
        <v>3041879</v>
      </c>
      <c r="L144" s="180">
        <v>42521</v>
      </c>
      <c r="M144" s="241" t="s">
        <v>1041</v>
      </c>
      <c r="S144">
        <f t="shared" si="20"/>
        <v>2016</v>
      </c>
      <c r="T144" s="418" t="str">
        <f>VLOOKUP($A144,'02-Metrics'!$A$2:$AD$188,4,FALSE)</f>
        <v>Commercial</v>
      </c>
      <c r="U144" s="418" t="str">
        <f>VLOOKUP($A144,'02-Metrics'!$A$2:$AD$188,5,FALSE)</f>
        <v>Market</v>
      </c>
      <c r="V144" s="418" t="str">
        <f>VLOOKUP($A144,'02-Metrics'!$A$2:$AD$188,7,FALSE)</f>
        <v>Hyper</v>
      </c>
    </row>
    <row r="145" spans="1:22" ht="15" hidden="1" customHeight="1">
      <c r="A145" s="418" t="s">
        <v>1054</v>
      </c>
      <c r="B145" s="494">
        <v>42551</v>
      </c>
      <c r="C145" s="495">
        <v>0</v>
      </c>
      <c r="D145" s="495">
        <v>752280</v>
      </c>
      <c r="E145" s="495">
        <f t="shared" si="16"/>
        <v>94175157.400000006</v>
      </c>
      <c r="F145" s="495">
        <f t="shared" si="17"/>
        <v>90623324.61999999</v>
      </c>
      <c r="G145" s="495">
        <f t="shared" si="18"/>
        <v>3551832.7800000161</v>
      </c>
      <c r="H145" s="495">
        <f>VLOOKUP(A145,'02-Metrics'!A:R,18,FALSE)</f>
        <v>110450184.62</v>
      </c>
      <c r="I145" s="496">
        <f t="shared" si="19"/>
        <v>3.2157780380539631E-2</v>
      </c>
      <c r="J145" s="496"/>
      <c r="K145" s="183">
        <v>0</v>
      </c>
      <c r="L145" s="180">
        <v>42551</v>
      </c>
      <c r="M145" s="241" t="s">
        <v>1041</v>
      </c>
      <c r="S145">
        <f t="shared" si="20"/>
        <v>2016</v>
      </c>
      <c r="T145" s="418" t="str">
        <f>VLOOKUP($A145,'02-Metrics'!$A$2:$AD$188,4,FALSE)</f>
        <v>Commercial</v>
      </c>
      <c r="U145" s="418" t="str">
        <f>VLOOKUP($A145,'02-Metrics'!$A$2:$AD$188,5,FALSE)</f>
        <v>Market</v>
      </c>
      <c r="V145" s="418" t="str">
        <f>VLOOKUP($A145,'02-Metrics'!$A$2:$AD$188,7,FALSE)</f>
        <v>Hyper</v>
      </c>
    </row>
    <row r="146" spans="1:22" ht="15" hidden="1" customHeight="1">
      <c r="A146" s="418" t="s">
        <v>1054</v>
      </c>
      <c r="B146" s="494">
        <v>42581</v>
      </c>
      <c r="C146" s="495">
        <v>1000000</v>
      </c>
      <c r="D146" s="495">
        <v>763392</v>
      </c>
      <c r="E146" s="495">
        <f t="shared" si="16"/>
        <v>95175157.400000006</v>
      </c>
      <c r="F146" s="495">
        <f t="shared" si="17"/>
        <v>91386716.61999999</v>
      </c>
      <c r="G146" s="495">
        <f t="shared" si="18"/>
        <v>3788440.7800000161</v>
      </c>
      <c r="H146" s="495">
        <f>VLOOKUP(A146,'02-Metrics'!A:R,18,FALSE)</f>
        <v>110450184.62</v>
      </c>
      <c r="I146" s="496">
        <f t="shared" si="19"/>
        <v>3.429999499805287E-2</v>
      </c>
      <c r="J146" s="496"/>
      <c r="K146" s="183">
        <v>5736350</v>
      </c>
      <c r="L146" s="180">
        <v>42582</v>
      </c>
      <c r="M146" s="241" t="s">
        <v>1041</v>
      </c>
      <c r="S146">
        <f t="shared" si="20"/>
        <v>2016</v>
      </c>
      <c r="T146" s="418" t="str">
        <f>VLOOKUP($A146,'02-Metrics'!$A$2:$AD$188,4,FALSE)</f>
        <v>Commercial</v>
      </c>
      <c r="U146" s="418" t="str">
        <f>VLOOKUP($A146,'02-Metrics'!$A$2:$AD$188,5,FALSE)</f>
        <v>Market</v>
      </c>
      <c r="V146" s="418" t="str">
        <f>VLOOKUP($A146,'02-Metrics'!$A$2:$AD$188,7,FALSE)</f>
        <v>Hyper</v>
      </c>
    </row>
    <row r="147" spans="1:22" ht="15" hidden="1" customHeight="1">
      <c r="A147" s="418" t="s">
        <v>1054</v>
      </c>
      <c r="B147" s="494">
        <v>42612</v>
      </c>
      <c r="C147" s="495">
        <v>1000000</v>
      </c>
      <c r="D147" s="495">
        <v>2546647</v>
      </c>
      <c r="E147" s="495">
        <f t="shared" si="16"/>
        <v>96175157.400000006</v>
      </c>
      <c r="F147" s="495">
        <f t="shared" si="17"/>
        <v>93933363.61999999</v>
      </c>
      <c r="G147" s="495">
        <f t="shared" si="18"/>
        <v>2241793.7800000161</v>
      </c>
      <c r="H147" s="495">
        <f>VLOOKUP(A147,'02-Metrics'!A:R,18,FALSE)</f>
        <v>110450184.62</v>
      </c>
      <c r="I147" s="496">
        <f t="shared" si="19"/>
        <v>2.0296876711549457E-2</v>
      </c>
      <c r="J147" s="496"/>
      <c r="K147" s="183">
        <v>0</v>
      </c>
      <c r="L147" s="180">
        <v>42613</v>
      </c>
      <c r="M147" s="241" t="s">
        <v>1041</v>
      </c>
      <c r="S147">
        <f t="shared" si="20"/>
        <v>2016</v>
      </c>
      <c r="T147" s="418" t="str">
        <f>VLOOKUP($A147,'02-Metrics'!$A$2:$AD$188,4,FALSE)</f>
        <v>Commercial</v>
      </c>
      <c r="U147" s="418" t="str">
        <f>VLOOKUP($A147,'02-Metrics'!$A$2:$AD$188,5,FALSE)</f>
        <v>Market</v>
      </c>
      <c r="V147" s="418" t="str">
        <f>VLOOKUP($A147,'02-Metrics'!$A$2:$AD$188,7,FALSE)</f>
        <v>Hyper</v>
      </c>
    </row>
    <row r="148" spans="1:22" ht="15" hidden="1" customHeight="1">
      <c r="A148" s="418" t="s">
        <v>1054</v>
      </c>
      <c r="B148" s="494">
        <v>42643</v>
      </c>
      <c r="C148" s="495">
        <v>803468</v>
      </c>
      <c r="D148" s="495">
        <v>858598</v>
      </c>
      <c r="E148" s="495">
        <f t="shared" si="16"/>
        <v>96978625.400000006</v>
      </c>
      <c r="F148" s="495">
        <f t="shared" si="17"/>
        <v>94791961.61999999</v>
      </c>
      <c r="G148" s="495">
        <f t="shared" si="18"/>
        <v>2186663.7800000161</v>
      </c>
      <c r="H148" s="495">
        <f>VLOOKUP(A148,'02-Metrics'!A:R,18,FALSE)</f>
        <v>110450184.62</v>
      </c>
      <c r="I148" s="496">
        <f t="shared" si="19"/>
        <v>1.9797737663573459E-2</v>
      </c>
      <c r="J148" s="496"/>
      <c r="K148" s="183">
        <v>2477444</v>
      </c>
      <c r="L148" s="180">
        <v>42643</v>
      </c>
      <c r="M148" s="241" t="s">
        <v>1041</v>
      </c>
      <c r="S148">
        <f t="shared" si="20"/>
        <v>2016</v>
      </c>
      <c r="T148" s="418" t="str">
        <f>VLOOKUP($A148,'02-Metrics'!$A$2:$AD$188,4,FALSE)</f>
        <v>Commercial</v>
      </c>
      <c r="U148" s="418" t="str">
        <f>VLOOKUP($A148,'02-Metrics'!$A$2:$AD$188,5,FALSE)</f>
        <v>Market</v>
      </c>
      <c r="V148" s="418" t="str">
        <f>VLOOKUP($A148,'02-Metrics'!$A$2:$AD$188,7,FALSE)</f>
        <v>Hyper</v>
      </c>
    </row>
    <row r="149" spans="1:22" ht="15" hidden="1" customHeight="1">
      <c r="A149" s="418" t="s">
        <v>1054</v>
      </c>
      <c r="B149" s="494">
        <v>42673</v>
      </c>
      <c r="C149" s="495">
        <v>0</v>
      </c>
      <c r="D149" s="495">
        <v>1705520</v>
      </c>
      <c r="E149" s="495">
        <f t="shared" si="16"/>
        <v>96978625.400000006</v>
      </c>
      <c r="F149" s="495">
        <f t="shared" si="17"/>
        <v>96497481.61999999</v>
      </c>
      <c r="G149" s="495">
        <f t="shared" si="18"/>
        <v>481143.78000001609</v>
      </c>
      <c r="H149" s="495">
        <f>VLOOKUP(A149,'02-Metrics'!A:R,18,FALSE)</f>
        <v>110450184.62</v>
      </c>
      <c r="I149" s="496">
        <f t="shared" si="19"/>
        <v>4.3562062087571371E-3</v>
      </c>
      <c r="J149" s="496"/>
      <c r="K149" s="183">
        <v>2737674</v>
      </c>
      <c r="L149" s="180">
        <v>42674</v>
      </c>
      <c r="M149" s="241" t="s">
        <v>1041</v>
      </c>
      <c r="S149">
        <f t="shared" si="20"/>
        <v>2016</v>
      </c>
      <c r="T149" s="418" t="str">
        <f>VLOOKUP($A149,'02-Metrics'!$A$2:$AD$188,4,FALSE)</f>
        <v>Commercial</v>
      </c>
      <c r="U149" s="418" t="str">
        <f>VLOOKUP($A149,'02-Metrics'!$A$2:$AD$188,5,FALSE)</f>
        <v>Market</v>
      </c>
      <c r="V149" s="418" t="str">
        <f>VLOOKUP($A149,'02-Metrics'!$A$2:$AD$188,7,FALSE)</f>
        <v>Hyper</v>
      </c>
    </row>
    <row r="150" spans="1:22" ht="15" hidden="1" customHeight="1">
      <c r="A150" s="418" t="s">
        <v>1054</v>
      </c>
      <c r="B150" s="494">
        <v>42704</v>
      </c>
      <c r="C150" s="495">
        <v>5417312</v>
      </c>
      <c r="D150" s="495">
        <v>1260821</v>
      </c>
      <c r="E150" s="495">
        <f t="shared" si="16"/>
        <v>102395937.40000001</v>
      </c>
      <c r="F150" s="495">
        <f t="shared" si="17"/>
        <v>97758302.61999999</v>
      </c>
      <c r="G150" s="495">
        <f t="shared" si="18"/>
        <v>4637634.7800000161</v>
      </c>
      <c r="H150" s="495">
        <f>VLOOKUP(A150,'02-Metrics'!A:R,18,FALSE)</f>
        <v>110450184.62</v>
      </c>
      <c r="I150" s="496">
        <f t="shared" si="19"/>
        <v>4.1988474677119247E-2</v>
      </c>
      <c r="J150" s="496"/>
      <c r="K150" s="183">
        <v>0</v>
      </c>
      <c r="L150" s="180">
        <v>42704</v>
      </c>
      <c r="M150" s="241" t="s">
        <v>1041</v>
      </c>
      <c r="S150">
        <f t="shared" si="20"/>
        <v>2016</v>
      </c>
      <c r="T150" s="418" t="str">
        <f>VLOOKUP($A150,'02-Metrics'!$A$2:$AD$188,4,FALSE)</f>
        <v>Commercial</v>
      </c>
      <c r="U150" s="418" t="str">
        <f>VLOOKUP($A150,'02-Metrics'!$A$2:$AD$188,5,FALSE)</f>
        <v>Market</v>
      </c>
      <c r="V150" s="418" t="str">
        <f>VLOOKUP($A150,'02-Metrics'!$A$2:$AD$188,7,FALSE)</f>
        <v>Hyper</v>
      </c>
    </row>
    <row r="151" spans="1:22" ht="15" hidden="1" customHeight="1">
      <c r="A151" s="418" t="s">
        <v>1054</v>
      </c>
      <c r="B151" s="494">
        <v>42734</v>
      </c>
      <c r="C151" s="495">
        <v>0</v>
      </c>
      <c r="D151" s="495">
        <v>1023770</v>
      </c>
      <c r="E151" s="495">
        <f t="shared" si="16"/>
        <v>102395937.40000001</v>
      </c>
      <c r="F151" s="495">
        <f t="shared" si="17"/>
        <v>98782072.61999999</v>
      </c>
      <c r="G151" s="495">
        <f t="shared" si="18"/>
        <v>3613864.7800000161</v>
      </c>
      <c r="H151" s="495">
        <f>VLOOKUP(A151,'02-Metrics'!A:R,18,FALSE)</f>
        <v>110450184.62</v>
      </c>
      <c r="I151" s="496">
        <f t="shared" si="19"/>
        <v>3.2719409138458132E-2</v>
      </c>
      <c r="J151" s="496"/>
      <c r="K151" s="183">
        <v>5227900</v>
      </c>
      <c r="L151" s="180">
        <v>42735</v>
      </c>
      <c r="M151" s="241" t="s">
        <v>1041</v>
      </c>
      <c r="S151">
        <f t="shared" si="20"/>
        <v>2016</v>
      </c>
      <c r="T151" s="418" t="str">
        <f>VLOOKUP($A151,'02-Metrics'!$A$2:$AD$188,4,FALSE)</f>
        <v>Commercial</v>
      </c>
      <c r="U151" s="418" t="str">
        <f>VLOOKUP($A151,'02-Metrics'!$A$2:$AD$188,5,FALSE)</f>
        <v>Market</v>
      </c>
      <c r="V151" s="418" t="str">
        <f>VLOOKUP($A151,'02-Metrics'!$A$2:$AD$188,7,FALSE)</f>
        <v>Hyper</v>
      </c>
    </row>
    <row r="152" spans="1:22" ht="15" hidden="1" customHeight="1">
      <c r="A152" s="418" t="s">
        <v>1054</v>
      </c>
      <c r="B152" s="494">
        <v>42765</v>
      </c>
      <c r="C152" s="495">
        <v>0</v>
      </c>
      <c r="D152" s="495">
        <v>896570</v>
      </c>
      <c r="E152" s="495">
        <f t="shared" si="16"/>
        <v>102395937.40000001</v>
      </c>
      <c r="F152" s="495">
        <f t="shared" si="17"/>
        <v>99678642.61999999</v>
      </c>
      <c r="G152" s="495">
        <f t="shared" si="18"/>
        <v>2717294.7800000161</v>
      </c>
      <c r="H152" s="495">
        <f>VLOOKUP(A152,'02-Metrics'!A:R,18,FALSE)</f>
        <v>110450184.62</v>
      </c>
      <c r="I152" s="496">
        <f t="shared" si="19"/>
        <v>2.4601994006155568E-2</v>
      </c>
      <c r="J152" s="496"/>
      <c r="K152" s="183">
        <v>0</v>
      </c>
      <c r="L152" s="180">
        <v>42766</v>
      </c>
      <c r="M152" s="241" t="s">
        <v>1041</v>
      </c>
      <c r="S152">
        <f t="shared" si="20"/>
        <v>2017</v>
      </c>
      <c r="T152" s="418" t="str">
        <f>VLOOKUP($A152,'02-Metrics'!$A$2:$AD$188,4,FALSE)</f>
        <v>Commercial</v>
      </c>
      <c r="U152" s="418" t="str">
        <f>VLOOKUP($A152,'02-Metrics'!$A$2:$AD$188,5,FALSE)</f>
        <v>Market</v>
      </c>
      <c r="V152" s="418" t="str">
        <f>VLOOKUP($A152,'02-Metrics'!$A$2:$AD$188,7,FALSE)</f>
        <v>Hyper</v>
      </c>
    </row>
    <row r="153" spans="1:22" ht="15" hidden="1" customHeight="1">
      <c r="A153" s="418" t="s">
        <v>1054</v>
      </c>
      <c r="B153" s="494">
        <v>42794</v>
      </c>
      <c r="C153" s="495">
        <v>4889400</v>
      </c>
      <c r="D153" s="495">
        <v>291102</v>
      </c>
      <c r="E153" s="495">
        <f t="shared" si="16"/>
        <v>107285337.40000001</v>
      </c>
      <c r="F153" s="495">
        <f t="shared" si="17"/>
        <v>99969744.61999999</v>
      </c>
      <c r="G153" s="495">
        <f t="shared" si="18"/>
        <v>7315592.7800000161</v>
      </c>
      <c r="H153" s="495">
        <f>VLOOKUP(A153,'02-Metrics'!A:R,18,FALSE)</f>
        <v>110450184.62</v>
      </c>
      <c r="I153" s="496">
        <f t="shared" si="19"/>
        <v>6.6234319165414321E-2</v>
      </c>
      <c r="J153" s="496"/>
      <c r="K153" s="183">
        <v>0</v>
      </c>
      <c r="L153" s="180">
        <v>42794</v>
      </c>
      <c r="M153" s="241" t="s">
        <v>1041</v>
      </c>
      <c r="S153">
        <f t="shared" si="20"/>
        <v>2017</v>
      </c>
      <c r="T153" s="418" t="str">
        <f>VLOOKUP($A153,'02-Metrics'!$A$2:$AD$188,4,FALSE)</f>
        <v>Commercial</v>
      </c>
      <c r="U153" s="418" t="str">
        <f>VLOOKUP($A153,'02-Metrics'!$A$2:$AD$188,5,FALSE)</f>
        <v>Market</v>
      </c>
      <c r="V153" s="418" t="str">
        <f>VLOOKUP($A153,'02-Metrics'!$A$2:$AD$188,7,FALSE)</f>
        <v>Hyper</v>
      </c>
    </row>
    <row r="154" spans="1:22" ht="15" hidden="1" customHeight="1">
      <c r="A154" s="418" t="s">
        <v>1054</v>
      </c>
      <c r="B154" s="494">
        <v>42824</v>
      </c>
      <c r="C154" s="495">
        <v>0</v>
      </c>
      <c r="D154" s="495">
        <v>763038</v>
      </c>
      <c r="E154" s="495">
        <f t="shared" si="16"/>
        <v>107285337.40000001</v>
      </c>
      <c r="F154" s="495">
        <f t="shared" si="17"/>
        <v>100732782.61999999</v>
      </c>
      <c r="G154" s="495">
        <f t="shared" si="18"/>
        <v>6552554.7800000161</v>
      </c>
      <c r="H154" s="495">
        <f>VLOOKUP(A154,'02-Metrics'!A:R,18,FALSE)</f>
        <v>110450184.62</v>
      </c>
      <c r="I154" s="496">
        <f t="shared" si="19"/>
        <v>5.9325883451837147E-2</v>
      </c>
      <c r="J154" s="496"/>
      <c r="K154" s="183">
        <v>0</v>
      </c>
      <c r="L154" s="180">
        <v>42825</v>
      </c>
      <c r="M154" s="241" t="s">
        <v>1041</v>
      </c>
      <c r="S154">
        <f t="shared" si="20"/>
        <v>2017</v>
      </c>
      <c r="T154" s="418" t="str">
        <f>VLOOKUP($A154,'02-Metrics'!$A$2:$AD$188,4,FALSE)</f>
        <v>Commercial</v>
      </c>
      <c r="U154" s="418" t="str">
        <f>VLOOKUP($A154,'02-Metrics'!$A$2:$AD$188,5,FALSE)</f>
        <v>Market</v>
      </c>
      <c r="V154" s="418" t="str">
        <f>VLOOKUP($A154,'02-Metrics'!$A$2:$AD$188,7,FALSE)</f>
        <v>Hyper</v>
      </c>
    </row>
    <row r="155" spans="1:22" ht="15" hidden="1" customHeight="1">
      <c r="A155" s="418" t="s">
        <v>1054</v>
      </c>
      <c r="B155" s="494">
        <v>42855</v>
      </c>
      <c r="C155" s="495">
        <v>0</v>
      </c>
      <c r="D155" s="495">
        <v>1632574</v>
      </c>
      <c r="E155" s="495">
        <f t="shared" si="16"/>
        <v>107285337.40000001</v>
      </c>
      <c r="F155" s="495">
        <f t="shared" si="17"/>
        <v>102365356.61999999</v>
      </c>
      <c r="G155" s="495">
        <f t="shared" si="18"/>
        <v>4919980.7800000161</v>
      </c>
      <c r="H155" s="495">
        <f>VLOOKUP(A155,'02-Metrics'!A:R,18,FALSE)</f>
        <v>110450184.62</v>
      </c>
      <c r="I155" s="496">
        <f t="shared" si="19"/>
        <v>4.4544794532730185E-2</v>
      </c>
      <c r="J155" s="496"/>
      <c r="K155" s="183">
        <v>0</v>
      </c>
      <c r="L155" s="180">
        <v>42855</v>
      </c>
      <c r="M155" s="241" t="s">
        <v>1041</v>
      </c>
      <c r="S155">
        <f t="shared" si="20"/>
        <v>2017</v>
      </c>
      <c r="T155" s="418" t="str">
        <f>VLOOKUP($A155,'02-Metrics'!$A$2:$AD$188,4,FALSE)</f>
        <v>Commercial</v>
      </c>
      <c r="U155" s="418" t="str">
        <f>VLOOKUP($A155,'02-Metrics'!$A$2:$AD$188,5,FALSE)</f>
        <v>Market</v>
      </c>
      <c r="V155" s="418" t="str">
        <f>VLOOKUP($A155,'02-Metrics'!$A$2:$AD$188,7,FALSE)</f>
        <v>Hyper</v>
      </c>
    </row>
    <row r="156" spans="1:22" ht="15" hidden="1" customHeight="1">
      <c r="A156" s="418" t="s">
        <v>1054</v>
      </c>
      <c r="B156" s="494">
        <v>42886</v>
      </c>
      <c r="C156" s="495">
        <v>0</v>
      </c>
      <c r="D156" s="495">
        <v>0</v>
      </c>
      <c r="E156" s="495">
        <f t="shared" si="16"/>
        <v>107285337.40000001</v>
      </c>
      <c r="F156" s="495">
        <f t="shared" si="17"/>
        <v>102365356.61999999</v>
      </c>
      <c r="G156" s="495">
        <f t="shared" si="18"/>
        <v>4919980.7800000161</v>
      </c>
      <c r="H156" s="495">
        <f>VLOOKUP(A156,'02-Metrics'!A:R,18,FALSE)</f>
        <v>110450184.62</v>
      </c>
      <c r="I156" s="496">
        <f t="shared" si="19"/>
        <v>4.4544794532730185E-2</v>
      </c>
      <c r="J156" s="496"/>
      <c r="K156" s="183">
        <v>0</v>
      </c>
      <c r="L156" s="180">
        <v>42886</v>
      </c>
      <c r="M156" s="241" t="s">
        <v>1041</v>
      </c>
      <c r="S156">
        <f t="shared" si="20"/>
        <v>2017</v>
      </c>
      <c r="T156" s="418" t="str">
        <f>VLOOKUP($A156,'02-Metrics'!$A$2:$AD$188,4,FALSE)</f>
        <v>Commercial</v>
      </c>
      <c r="U156" s="418" t="str">
        <f>VLOOKUP($A156,'02-Metrics'!$A$2:$AD$188,5,FALSE)</f>
        <v>Market</v>
      </c>
      <c r="V156" s="418" t="str">
        <f>VLOOKUP($A156,'02-Metrics'!$A$2:$AD$188,7,FALSE)</f>
        <v>Hyper</v>
      </c>
    </row>
    <row r="157" spans="1:22" ht="15" hidden="1" customHeight="1">
      <c r="A157" s="418" t="s">
        <v>1054</v>
      </c>
      <c r="B157" s="494">
        <v>42916</v>
      </c>
      <c r="C157" s="495">
        <v>0</v>
      </c>
      <c r="D157" s="495">
        <v>87975</v>
      </c>
      <c r="E157" s="495">
        <f t="shared" si="16"/>
        <v>107285337.40000001</v>
      </c>
      <c r="F157" s="495">
        <f t="shared" si="17"/>
        <v>102453331.61999999</v>
      </c>
      <c r="G157" s="495">
        <f t="shared" si="18"/>
        <v>4832005.7800000161</v>
      </c>
      <c r="H157" s="495">
        <f>VLOOKUP(A157,'02-Metrics'!A:R,18,FALSE)</f>
        <v>110450184.62</v>
      </c>
      <c r="I157" s="496">
        <f t="shared" si="19"/>
        <v>4.3748281604275838E-2</v>
      </c>
      <c r="J157" s="496"/>
      <c r="K157" s="183">
        <v>0</v>
      </c>
      <c r="L157" s="180">
        <v>42916</v>
      </c>
      <c r="M157" s="241" t="s">
        <v>1041</v>
      </c>
      <c r="S157">
        <f t="shared" si="20"/>
        <v>2017</v>
      </c>
      <c r="T157" s="418" t="str">
        <f>VLOOKUP($A157,'02-Metrics'!$A$2:$AD$188,4,FALSE)</f>
        <v>Commercial</v>
      </c>
      <c r="U157" s="418" t="str">
        <f>VLOOKUP($A157,'02-Metrics'!$A$2:$AD$188,5,FALSE)</f>
        <v>Market</v>
      </c>
      <c r="V157" s="418" t="str">
        <f>VLOOKUP($A157,'02-Metrics'!$A$2:$AD$188,7,FALSE)</f>
        <v>Hyper</v>
      </c>
    </row>
    <row r="158" spans="1:22" ht="15" hidden="1" customHeight="1">
      <c r="A158" s="418" t="s">
        <v>1054</v>
      </c>
      <c r="B158" s="494">
        <v>42946</v>
      </c>
      <c r="C158" s="495">
        <v>0</v>
      </c>
      <c r="D158" s="495">
        <v>918963</v>
      </c>
      <c r="E158" s="495">
        <f t="shared" si="16"/>
        <v>107285337.40000001</v>
      </c>
      <c r="F158" s="495">
        <f t="shared" si="17"/>
        <v>103372294.61999999</v>
      </c>
      <c r="G158" s="495">
        <f t="shared" si="18"/>
        <v>3913042.7800000161</v>
      </c>
      <c r="H158" s="495">
        <f>VLOOKUP(A158,'02-Metrics'!A:R,18,FALSE)</f>
        <v>110450184.62</v>
      </c>
      <c r="I158" s="496">
        <f t="shared" si="19"/>
        <v>3.5428123488092871E-2</v>
      </c>
      <c r="J158" s="496"/>
      <c r="K158" s="183">
        <v>0</v>
      </c>
      <c r="L158" s="180">
        <v>42947</v>
      </c>
      <c r="M158" s="241" t="s">
        <v>1041</v>
      </c>
      <c r="S158">
        <f t="shared" si="20"/>
        <v>2017</v>
      </c>
      <c r="T158" s="418" t="str">
        <f>VLOOKUP($A158,'02-Metrics'!$A$2:$AD$188,4,FALSE)</f>
        <v>Commercial</v>
      </c>
      <c r="U158" s="418" t="str">
        <f>VLOOKUP($A158,'02-Metrics'!$A$2:$AD$188,5,FALSE)</f>
        <v>Market</v>
      </c>
      <c r="V158" s="418" t="str">
        <f>VLOOKUP($A158,'02-Metrics'!$A$2:$AD$188,7,FALSE)</f>
        <v>Hyper</v>
      </c>
    </row>
    <row r="159" spans="1:22" ht="15" hidden="1" customHeight="1">
      <c r="A159" s="418" t="s">
        <v>1054</v>
      </c>
      <c r="B159" s="494">
        <v>43008</v>
      </c>
      <c r="C159" s="495">
        <v>1321895</v>
      </c>
      <c r="D159" s="495">
        <v>0</v>
      </c>
      <c r="E159" s="495">
        <f t="shared" si="16"/>
        <v>108607232.40000001</v>
      </c>
      <c r="F159" s="495">
        <f t="shared" si="17"/>
        <v>103372294.61999999</v>
      </c>
      <c r="G159" s="495">
        <f t="shared" si="18"/>
        <v>5234937.7800000161</v>
      </c>
      <c r="H159" s="495">
        <f>VLOOKUP(A159,'02-Metrics'!A:R,18,FALSE)</f>
        <v>110450184.62</v>
      </c>
      <c r="I159" s="496">
        <f t="shared" si="19"/>
        <v>4.7396369666656842E-2</v>
      </c>
      <c r="J159" s="496"/>
      <c r="K159" s="183">
        <v>0</v>
      </c>
      <c r="L159" s="180">
        <v>43008</v>
      </c>
      <c r="M159" s="241" t="s">
        <v>1041</v>
      </c>
      <c r="S159">
        <f t="shared" si="20"/>
        <v>2017</v>
      </c>
      <c r="T159" s="418" t="str">
        <f>VLOOKUP($A159,'02-Metrics'!$A$2:$AD$188,4,FALSE)</f>
        <v>Commercial</v>
      </c>
      <c r="U159" s="418" t="str">
        <f>VLOOKUP($A159,'02-Metrics'!$A$2:$AD$188,5,FALSE)</f>
        <v>Market</v>
      </c>
      <c r="V159" s="418" t="str">
        <f>VLOOKUP($A159,'02-Metrics'!$A$2:$AD$188,7,FALSE)</f>
        <v>Hyper</v>
      </c>
    </row>
    <row r="160" spans="1:22" ht="15" hidden="1" customHeight="1">
      <c r="A160" s="418" t="s">
        <v>1054</v>
      </c>
      <c r="B160" s="494">
        <v>43038</v>
      </c>
      <c r="C160" s="495">
        <v>0</v>
      </c>
      <c r="D160" s="495">
        <v>186197</v>
      </c>
      <c r="E160" s="495">
        <f t="shared" si="16"/>
        <v>108607232.40000001</v>
      </c>
      <c r="F160" s="495">
        <f t="shared" si="17"/>
        <v>103558491.61999999</v>
      </c>
      <c r="G160" s="495">
        <f t="shared" si="18"/>
        <v>5048740.7800000161</v>
      </c>
      <c r="H160" s="495">
        <f>VLOOKUP(A160,'02-Metrics'!A:R,18,FALSE)</f>
        <v>110450184.62</v>
      </c>
      <c r="I160" s="496">
        <f t="shared" si="19"/>
        <v>4.5710568953506343E-2</v>
      </c>
      <c r="J160" s="496"/>
      <c r="K160" s="183">
        <v>0</v>
      </c>
      <c r="L160" s="180">
        <v>43039</v>
      </c>
      <c r="M160" s="241" t="s">
        <v>1041</v>
      </c>
      <c r="S160">
        <f t="shared" si="20"/>
        <v>2017</v>
      </c>
      <c r="T160" s="418" t="str">
        <f>VLOOKUP($A160,'02-Metrics'!$A$2:$AD$188,4,FALSE)</f>
        <v>Commercial</v>
      </c>
      <c r="U160" s="418" t="str">
        <f>VLOOKUP($A160,'02-Metrics'!$A$2:$AD$188,5,FALSE)</f>
        <v>Market</v>
      </c>
      <c r="V160" s="418" t="str">
        <f>VLOOKUP($A160,'02-Metrics'!$A$2:$AD$188,7,FALSE)</f>
        <v>Hyper</v>
      </c>
    </row>
    <row r="161" spans="1:22" ht="15" hidden="1" customHeight="1">
      <c r="A161" s="418" t="s">
        <v>1054</v>
      </c>
      <c r="B161" s="494">
        <v>43069</v>
      </c>
      <c r="C161" s="495">
        <v>0</v>
      </c>
      <c r="D161" s="495">
        <v>161237</v>
      </c>
      <c r="E161" s="495">
        <f t="shared" si="16"/>
        <v>108607232.40000001</v>
      </c>
      <c r="F161" s="495">
        <f t="shared" si="17"/>
        <v>103719728.61999999</v>
      </c>
      <c r="G161" s="495">
        <f t="shared" si="18"/>
        <v>4887503.7800000161</v>
      </c>
      <c r="H161" s="495">
        <f>VLOOKUP(A161,'02-Metrics'!A:R,18,FALSE)</f>
        <v>110450184.62</v>
      </c>
      <c r="I161" s="496">
        <f t="shared" si="19"/>
        <v>4.4250752471037526E-2</v>
      </c>
      <c r="J161" s="496"/>
      <c r="K161" s="183">
        <v>0</v>
      </c>
      <c r="L161" s="180">
        <v>43069</v>
      </c>
      <c r="M161" s="241" t="s">
        <v>1041</v>
      </c>
      <c r="S161">
        <f t="shared" si="20"/>
        <v>2017</v>
      </c>
      <c r="T161" s="418" t="str">
        <f>VLOOKUP($A161,'02-Metrics'!$A$2:$AD$188,4,FALSE)</f>
        <v>Commercial</v>
      </c>
      <c r="U161" s="418" t="str">
        <f>VLOOKUP($A161,'02-Metrics'!$A$2:$AD$188,5,FALSE)</f>
        <v>Market</v>
      </c>
      <c r="V161" s="418" t="str">
        <f>VLOOKUP($A161,'02-Metrics'!$A$2:$AD$188,7,FALSE)</f>
        <v>Hyper</v>
      </c>
    </row>
    <row r="162" spans="1:22" ht="15" hidden="1" customHeight="1">
      <c r="A162" s="418" t="s">
        <v>1054</v>
      </c>
      <c r="B162" s="497">
        <v>44073</v>
      </c>
      <c r="C162" s="495">
        <v>4000000</v>
      </c>
      <c r="D162" s="495">
        <v>0</v>
      </c>
      <c r="E162" s="495">
        <f t="shared" si="16"/>
        <v>112607232.40000001</v>
      </c>
      <c r="F162" s="495">
        <f t="shared" si="17"/>
        <v>103719728.61999999</v>
      </c>
      <c r="G162" s="495">
        <f t="shared" si="18"/>
        <v>8887503.7800000161</v>
      </c>
      <c r="H162" s="495">
        <f>VLOOKUP(A162,'02-Metrics'!A:R,18,FALSE)</f>
        <v>110450184.62</v>
      </c>
      <c r="I162" s="496">
        <f t="shared" si="19"/>
        <v>8.0466174054639766E-2</v>
      </c>
      <c r="J162" s="496"/>
      <c r="K162" s="490"/>
      <c r="L162" s="14">
        <v>44060</v>
      </c>
      <c r="M162" s="241" t="s">
        <v>764</v>
      </c>
      <c r="S162">
        <f t="shared" si="20"/>
        <v>2020</v>
      </c>
      <c r="T162" s="418" t="str">
        <f>VLOOKUP($A162,'02-Metrics'!$A$2:$AD$188,4,FALSE)</f>
        <v>Commercial</v>
      </c>
      <c r="U162" s="418" t="str">
        <f>VLOOKUP($A162,'02-Metrics'!$A$2:$AD$188,5,FALSE)</f>
        <v>Market</v>
      </c>
      <c r="V162" s="418" t="str">
        <f>VLOOKUP($A162,'02-Metrics'!$A$2:$AD$188,7,FALSE)</f>
        <v>Hyper</v>
      </c>
    </row>
    <row r="163" spans="1:22" ht="15" hidden="1" customHeight="1">
      <c r="A163" s="418">
        <v>4</v>
      </c>
      <c r="B163" s="505">
        <v>2</v>
      </c>
      <c r="C163" s="506"/>
      <c r="D163" s="506"/>
      <c r="E163" s="506"/>
      <c r="F163" s="506"/>
      <c r="G163" s="506"/>
      <c r="H163" s="495"/>
      <c r="I163" s="496"/>
      <c r="J163" s="496"/>
      <c r="K163" s="495"/>
      <c r="L163" s="493"/>
      <c r="S163">
        <f t="shared" si="20"/>
        <v>1900</v>
      </c>
      <c r="T163" s="418" t="e">
        <f>VLOOKUP($A163,'02-Metrics'!$A$2:$AD$188,4,FALSE)</f>
        <v>#N/A</v>
      </c>
      <c r="U163" s="418" t="e">
        <f>VLOOKUP($A163,'02-Metrics'!$A$2:$AD$188,5,FALSE)</f>
        <v>#N/A</v>
      </c>
      <c r="V163" s="418" t="e">
        <f>VLOOKUP($A163,'02-Metrics'!$A$2:$AD$188,7,FALSE)</f>
        <v>#N/A</v>
      </c>
    </row>
    <row r="164" spans="1:22" ht="15" hidden="1" customHeight="1">
      <c r="A164" s="418">
        <v>5</v>
      </c>
      <c r="B164" s="505">
        <v>2</v>
      </c>
      <c r="C164" s="506"/>
      <c r="D164" s="506"/>
      <c r="E164" s="506"/>
      <c r="F164" s="506"/>
      <c r="G164" s="506"/>
      <c r="H164" s="495"/>
      <c r="I164" s="496"/>
      <c r="J164" s="496"/>
      <c r="K164" s="495"/>
      <c r="L164" s="493"/>
      <c r="S164">
        <f t="shared" ref="S164:S217" si="21">YEAR(B164)</f>
        <v>1900</v>
      </c>
      <c r="T164" s="418" t="e">
        <f>VLOOKUP($A164,'02-Metrics'!$A$2:$AD$188,4,FALSE)</f>
        <v>#N/A</v>
      </c>
      <c r="U164" s="418" t="e">
        <f>VLOOKUP($A164,'02-Metrics'!$A$2:$AD$188,5,FALSE)</f>
        <v>#N/A</v>
      </c>
      <c r="V164" s="418" t="e">
        <f>VLOOKUP($A164,'02-Metrics'!$A$2:$AD$188,7,FALSE)</f>
        <v>#N/A</v>
      </c>
    </row>
    <row r="165" spans="1:22" ht="15" hidden="1" customHeight="1">
      <c r="A165" s="418" t="s">
        <v>1058</v>
      </c>
      <c r="B165" s="494">
        <v>42093</v>
      </c>
      <c r="C165" s="495">
        <v>15224252</v>
      </c>
      <c r="D165" s="495">
        <v>4822917</v>
      </c>
      <c r="E165" s="495">
        <f t="shared" ref="E165:E214" si="22">C165+E164</f>
        <v>15224252</v>
      </c>
      <c r="F165" s="495">
        <f t="shared" ref="F165:F214" si="23">D165+F164</f>
        <v>4822917</v>
      </c>
      <c r="G165" s="495">
        <f t="shared" ref="G165:G176" si="24">E165-F165</f>
        <v>10401335</v>
      </c>
      <c r="H165" s="495">
        <f>VLOOKUP(A165,'02-Metrics'!A:R,18,FALSE)</f>
        <v>98576600</v>
      </c>
      <c r="I165" s="496">
        <f t="shared" ref="I165:I176" si="25">G165/H165</f>
        <v>0.10551525412724724</v>
      </c>
      <c r="J165" s="496"/>
      <c r="K165" s="490"/>
      <c r="L165" s="14"/>
      <c r="M165" s="241" t="s">
        <v>1038</v>
      </c>
      <c r="S165">
        <f t="shared" si="21"/>
        <v>2015</v>
      </c>
      <c r="T165" s="418" t="str">
        <f>VLOOKUP($A165,'02-Metrics'!$A$2:$AD$188,4,FALSE)</f>
        <v>Commercial</v>
      </c>
      <c r="U165" s="418" t="str">
        <f>VLOOKUP($A165,'02-Metrics'!$A$2:$AD$188,5,FALSE)</f>
        <v>Offices &amp; Mall</v>
      </c>
      <c r="V165" s="418" t="str">
        <f>VLOOKUP($A165,'02-Metrics'!$A$2:$AD$188,7,FALSE)</f>
        <v>Maxim</v>
      </c>
    </row>
    <row r="166" spans="1:22" ht="15" hidden="1" customHeight="1">
      <c r="A166" s="418" t="s">
        <v>1058</v>
      </c>
      <c r="B166" s="494">
        <v>42124</v>
      </c>
      <c r="C166" s="495">
        <v>0</v>
      </c>
      <c r="D166" s="495">
        <v>4255994</v>
      </c>
      <c r="E166" s="495">
        <f t="shared" si="22"/>
        <v>15224252</v>
      </c>
      <c r="F166" s="495">
        <f t="shared" si="23"/>
        <v>9078911</v>
      </c>
      <c r="G166" s="495">
        <f t="shared" si="24"/>
        <v>6145341</v>
      </c>
      <c r="H166" s="495">
        <f>VLOOKUP(A166,'02-Metrics'!A:R,18,FALSE)</f>
        <v>98576600</v>
      </c>
      <c r="I166" s="496">
        <f t="shared" si="25"/>
        <v>6.2340768498812094E-2</v>
      </c>
      <c r="J166" s="496"/>
      <c r="K166" s="490"/>
      <c r="L166" s="14"/>
      <c r="M166" s="241" t="s">
        <v>1038</v>
      </c>
      <c r="S166">
        <f t="shared" si="21"/>
        <v>2015</v>
      </c>
      <c r="T166" s="418" t="str">
        <f>VLOOKUP($A166,'02-Metrics'!$A$2:$AD$188,4,FALSE)</f>
        <v>Commercial</v>
      </c>
      <c r="U166" s="418" t="str">
        <f>VLOOKUP($A166,'02-Metrics'!$A$2:$AD$188,5,FALSE)</f>
        <v>Offices &amp; Mall</v>
      </c>
      <c r="V166" s="418" t="str">
        <f>VLOOKUP($A166,'02-Metrics'!$A$2:$AD$188,7,FALSE)</f>
        <v>Maxim</v>
      </c>
    </row>
    <row r="167" spans="1:22" ht="15" hidden="1" customHeight="1">
      <c r="A167" s="418" t="s">
        <v>1058</v>
      </c>
      <c r="B167" s="494">
        <v>42154</v>
      </c>
      <c r="C167" s="495">
        <v>0</v>
      </c>
      <c r="D167" s="495">
        <v>4190107</v>
      </c>
      <c r="E167" s="495">
        <f t="shared" si="22"/>
        <v>15224252</v>
      </c>
      <c r="F167" s="495">
        <f t="shared" si="23"/>
        <v>13269018</v>
      </c>
      <c r="G167" s="495">
        <f t="shared" si="24"/>
        <v>1955234</v>
      </c>
      <c r="H167" s="495">
        <f>VLOOKUP(A167,'02-Metrics'!A:R,18,FALSE)</f>
        <v>98576600</v>
      </c>
      <c r="I167" s="496">
        <f t="shared" si="25"/>
        <v>1.9834666645025291E-2</v>
      </c>
      <c r="J167" s="496"/>
      <c r="K167" s="490"/>
      <c r="L167" s="14"/>
      <c r="M167" s="241" t="s">
        <v>1038</v>
      </c>
      <c r="S167">
        <f t="shared" si="21"/>
        <v>2015</v>
      </c>
      <c r="T167" s="418" t="str">
        <f>VLOOKUP($A167,'02-Metrics'!$A$2:$AD$188,4,FALSE)</f>
        <v>Commercial</v>
      </c>
      <c r="U167" s="418" t="str">
        <f>VLOOKUP($A167,'02-Metrics'!$A$2:$AD$188,5,FALSE)</f>
        <v>Offices &amp; Mall</v>
      </c>
      <c r="V167" s="418" t="str">
        <f>VLOOKUP($A167,'02-Metrics'!$A$2:$AD$188,7,FALSE)</f>
        <v>Maxim</v>
      </c>
    </row>
    <row r="168" spans="1:22" ht="15" hidden="1" customHeight="1">
      <c r="A168" s="418" t="s">
        <v>1058</v>
      </c>
      <c r="B168" s="494">
        <v>42185</v>
      </c>
      <c r="C168" s="495">
        <v>244015</v>
      </c>
      <c r="D168" s="495">
        <v>3140642</v>
      </c>
      <c r="E168" s="495">
        <f t="shared" si="22"/>
        <v>15468267</v>
      </c>
      <c r="F168" s="495">
        <f t="shared" si="23"/>
        <v>16409660</v>
      </c>
      <c r="G168" s="495">
        <f t="shared" si="24"/>
        <v>-941393</v>
      </c>
      <c r="H168" s="495">
        <f>VLOOKUP(A168,'02-Metrics'!A:R,18,FALSE)</f>
        <v>98576600</v>
      </c>
      <c r="I168" s="496">
        <f t="shared" si="25"/>
        <v>-9.549862746331279E-3</v>
      </c>
      <c r="J168" s="496"/>
      <c r="K168" s="490"/>
      <c r="L168" s="14"/>
      <c r="M168" s="241" t="s">
        <v>1038</v>
      </c>
      <c r="S168">
        <f t="shared" si="21"/>
        <v>2015</v>
      </c>
      <c r="T168" s="418" t="str">
        <f>VLOOKUP($A168,'02-Metrics'!$A$2:$AD$188,4,FALSE)</f>
        <v>Commercial</v>
      </c>
      <c r="U168" s="418" t="str">
        <f>VLOOKUP($A168,'02-Metrics'!$A$2:$AD$188,5,FALSE)</f>
        <v>Offices &amp; Mall</v>
      </c>
      <c r="V168" s="418" t="str">
        <f>VLOOKUP($A168,'02-Metrics'!$A$2:$AD$188,7,FALSE)</f>
        <v>Maxim</v>
      </c>
    </row>
    <row r="169" spans="1:22" ht="15" hidden="1" customHeight="1">
      <c r="A169" s="418" t="s">
        <v>1058</v>
      </c>
      <c r="B169" s="494">
        <v>42215</v>
      </c>
      <c r="C169" s="495">
        <v>400000</v>
      </c>
      <c r="D169" s="495">
        <v>4534973</v>
      </c>
      <c r="E169" s="495">
        <f t="shared" si="22"/>
        <v>15868267</v>
      </c>
      <c r="F169" s="495">
        <f t="shared" si="23"/>
        <v>20944633</v>
      </c>
      <c r="G169" s="495">
        <f t="shared" si="24"/>
        <v>-5076366</v>
      </c>
      <c r="H169" s="495">
        <f>VLOOKUP(A169,'02-Metrics'!A:R,18,FALSE)</f>
        <v>98576600</v>
      </c>
      <c r="I169" s="496">
        <f t="shared" si="25"/>
        <v>-5.1496663508378254E-2</v>
      </c>
      <c r="J169" s="496"/>
      <c r="K169" s="490"/>
      <c r="L169" s="14"/>
      <c r="M169" s="241" t="s">
        <v>1038</v>
      </c>
      <c r="S169">
        <f t="shared" si="21"/>
        <v>2015</v>
      </c>
      <c r="T169" s="418" t="str">
        <f>VLOOKUP($A169,'02-Metrics'!$A$2:$AD$188,4,FALSE)</f>
        <v>Commercial</v>
      </c>
      <c r="U169" s="418" t="str">
        <f>VLOOKUP($A169,'02-Metrics'!$A$2:$AD$188,5,FALSE)</f>
        <v>Offices &amp; Mall</v>
      </c>
      <c r="V169" s="418" t="str">
        <f>VLOOKUP($A169,'02-Metrics'!$A$2:$AD$188,7,FALSE)</f>
        <v>Maxim</v>
      </c>
    </row>
    <row r="170" spans="1:22" ht="15" hidden="1" customHeight="1">
      <c r="A170" s="418" t="s">
        <v>1058</v>
      </c>
      <c r="B170" s="494">
        <v>42246</v>
      </c>
      <c r="C170" s="495">
        <v>0</v>
      </c>
      <c r="D170" s="495">
        <v>3972390</v>
      </c>
      <c r="E170" s="495">
        <f t="shared" si="22"/>
        <v>15868267</v>
      </c>
      <c r="F170" s="495">
        <f t="shared" si="23"/>
        <v>24917023</v>
      </c>
      <c r="G170" s="495">
        <f t="shared" si="24"/>
        <v>-9048756</v>
      </c>
      <c r="H170" s="495">
        <f>VLOOKUP(A170,'02-Metrics'!A:R,18,FALSE)</f>
        <v>98576600</v>
      </c>
      <c r="I170" s="496">
        <f t="shared" si="25"/>
        <v>-9.1794158045621368E-2</v>
      </c>
      <c r="J170" s="496"/>
      <c r="K170" s="490"/>
      <c r="L170" s="14"/>
      <c r="M170" s="241" t="s">
        <v>1038</v>
      </c>
      <c r="S170">
        <f t="shared" si="21"/>
        <v>2015</v>
      </c>
      <c r="T170" s="418" t="str">
        <f>VLOOKUP($A170,'02-Metrics'!$A$2:$AD$188,4,FALSE)</f>
        <v>Commercial</v>
      </c>
      <c r="U170" s="418" t="str">
        <f>VLOOKUP($A170,'02-Metrics'!$A$2:$AD$188,5,FALSE)</f>
        <v>Offices &amp; Mall</v>
      </c>
      <c r="V170" s="418" t="str">
        <f>VLOOKUP($A170,'02-Metrics'!$A$2:$AD$188,7,FALSE)</f>
        <v>Maxim</v>
      </c>
    </row>
    <row r="171" spans="1:22" ht="15" hidden="1" customHeight="1">
      <c r="A171" s="418" t="s">
        <v>1058</v>
      </c>
      <c r="B171" s="494">
        <v>42277</v>
      </c>
      <c r="C171" s="495">
        <v>2360774</v>
      </c>
      <c r="D171" s="495">
        <v>3474254</v>
      </c>
      <c r="E171" s="495">
        <f t="shared" si="22"/>
        <v>18229041</v>
      </c>
      <c r="F171" s="495">
        <f t="shared" si="23"/>
        <v>28391277</v>
      </c>
      <c r="G171" s="495">
        <f t="shared" si="24"/>
        <v>-10162236</v>
      </c>
      <c r="H171" s="495">
        <f>VLOOKUP(A171,'02-Metrics'!A:R,18,FALSE)</f>
        <v>98576600</v>
      </c>
      <c r="I171" s="496">
        <f t="shared" si="25"/>
        <v>-0.10308973934990658</v>
      </c>
      <c r="J171" s="496"/>
      <c r="K171" s="490"/>
      <c r="L171" s="14"/>
      <c r="M171" s="241" t="s">
        <v>1038</v>
      </c>
      <c r="S171">
        <f t="shared" si="21"/>
        <v>2015</v>
      </c>
      <c r="T171" s="418" t="str">
        <f>VLOOKUP($A171,'02-Metrics'!$A$2:$AD$188,4,FALSE)</f>
        <v>Commercial</v>
      </c>
      <c r="U171" s="418" t="str">
        <f>VLOOKUP($A171,'02-Metrics'!$A$2:$AD$188,5,FALSE)</f>
        <v>Offices &amp; Mall</v>
      </c>
      <c r="V171" s="418" t="str">
        <f>VLOOKUP($A171,'02-Metrics'!$A$2:$AD$188,7,FALSE)</f>
        <v>Maxim</v>
      </c>
    </row>
    <row r="172" spans="1:22" ht="15" hidden="1" customHeight="1">
      <c r="A172" s="418" t="s">
        <v>1058</v>
      </c>
      <c r="B172" s="494">
        <v>42307</v>
      </c>
      <c r="C172" s="495">
        <v>0</v>
      </c>
      <c r="D172" s="495">
        <v>4987025</v>
      </c>
      <c r="E172" s="495">
        <f t="shared" si="22"/>
        <v>18229041</v>
      </c>
      <c r="F172" s="495">
        <f t="shared" si="23"/>
        <v>33378302</v>
      </c>
      <c r="G172" s="495">
        <f t="shared" si="24"/>
        <v>-15149261</v>
      </c>
      <c r="H172" s="495">
        <f>VLOOKUP(A172,'02-Metrics'!A:R,18,FALSE)</f>
        <v>98576600</v>
      </c>
      <c r="I172" s="496">
        <f t="shared" si="25"/>
        <v>-0.15368009243573019</v>
      </c>
      <c r="J172" s="496"/>
      <c r="K172" s="490"/>
      <c r="L172" s="14">
        <v>43799</v>
      </c>
      <c r="M172" s="241" t="s">
        <v>1039</v>
      </c>
      <c r="S172">
        <f t="shared" si="21"/>
        <v>2015</v>
      </c>
      <c r="T172" s="418" t="str">
        <f>VLOOKUP($A172,'02-Metrics'!$A$2:$AD$188,4,FALSE)</f>
        <v>Commercial</v>
      </c>
      <c r="U172" s="418" t="str">
        <f>VLOOKUP($A172,'02-Metrics'!$A$2:$AD$188,5,FALSE)</f>
        <v>Offices &amp; Mall</v>
      </c>
      <c r="V172" s="418" t="str">
        <f>VLOOKUP($A172,'02-Metrics'!$A$2:$AD$188,7,FALSE)</f>
        <v>Maxim</v>
      </c>
    </row>
    <row r="173" spans="1:22" ht="15" hidden="1" customHeight="1">
      <c r="A173" s="418" t="s">
        <v>1058</v>
      </c>
      <c r="B173" s="494">
        <v>42338</v>
      </c>
      <c r="C173" s="495">
        <v>0</v>
      </c>
      <c r="D173" s="495">
        <v>3603449</v>
      </c>
      <c r="E173" s="495">
        <f t="shared" si="22"/>
        <v>18229041</v>
      </c>
      <c r="F173" s="495">
        <f t="shared" si="23"/>
        <v>36981751</v>
      </c>
      <c r="G173" s="495">
        <f t="shared" si="24"/>
        <v>-18752710</v>
      </c>
      <c r="H173" s="495">
        <f>VLOOKUP(A173,'02-Metrics'!A:R,18,FALSE)</f>
        <v>98576600</v>
      </c>
      <c r="I173" s="496">
        <f t="shared" si="25"/>
        <v>-0.19023490361810003</v>
      </c>
      <c r="J173" s="496"/>
      <c r="K173" s="490"/>
      <c r="L173" s="14"/>
      <c r="M173" s="241" t="s">
        <v>1038</v>
      </c>
      <c r="S173">
        <f t="shared" si="21"/>
        <v>2015</v>
      </c>
      <c r="T173" s="418" t="str">
        <f>VLOOKUP($A173,'02-Metrics'!$A$2:$AD$188,4,FALSE)</f>
        <v>Commercial</v>
      </c>
      <c r="U173" s="418" t="str">
        <f>VLOOKUP($A173,'02-Metrics'!$A$2:$AD$188,5,FALSE)</f>
        <v>Offices &amp; Mall</v>
      </c>
      <c r="V173" s="418" t="str">
        <f>VLOOKUP($A173,'02-Metrics'!$A$2:$AD$188,7,FALSE)</f>
        <v>Maxim</v>
      </c>
    </row>
    <row r="174" spans="1:22" ht="15" hidden="1" customHeight="1">
      <c r="A174" s="418" t="s">
        <v>1058</v>
      </c>
      <c r="B174" s="494">
        <v>42368</v>
      </c>
      <c r="C174" s="495">
        <v>5000000</v>
      </c>
      <c r="D174" s="495">
        <v>3764312</v>
      </c>
      <c r="E174" s="495">
        <f t="shared" si="22"/>
        <v>23229041</v>
      </c>
      <c r="F174" s="495">
        <f t="shared" si="23"/>
        <v>40746063</v>
      </c>
      <c r="G174" s="495">
        <f t="shared" si="24"/>
        <v>-17517022</v>
      </c>
      <c r="H174" s="495">
        <f>VLOOKUP(A174,'02-Metrics'!A:R,18,FALSE)</f>
        <v>98576600</v>
      </c>
      <c r="I174" s="496">
        <f t="shared" si="25"/>
        <v>-0.17769959605017824</v>
      </c>
      <c r="J174" s="496"/>
      <c r="K174" s="490"/>
      <c r="L174" s="14"/>
      <c r="M174" s="241" t="s">
        <v>1038</v>
      </c>
      <c r="S174">
        <f t="shared" si="21"/>
        <v>2015</v>
      </c>
      <c r="T174" s="418" t="str">
        <f>VLOOKUP($A174,'02-Metrics'!$A$2:$AD$188,4,FALSE)</f>
        <v>Commercial</v>
      </c>
      <c r="U174" s="418" t="str">
        <f>VLOOKUP($A174,'02-Metrics'!$A$2:$AD$188,5,FALSE)</f>
        <v>Offices &amp; Mall</v>
      </c>
      <c r="V174" s="418" t="str">
        <f>VLOOKUP($A174,'02-Metrics'!$A$2:$AD$188,7,FALSE)</f>
        <v>Maxim</v>
      </c>
    </row>
    <row r="175" spans="1:22" ht="15" hidden="1" customHeight="1">
      <c r="A175" s="418" t="s">
        <v>1058</v>
      </c>
      <c r="B175" s="494">
        <v>42399</v>
      </c>
      <c r="C175" s="495">
        <v>0</v>
      </c>
      <c r="D175" s="495">
        <v>2595837</v>
      </c>
      <c r="E175" s="495">
        <f t="shared" si="22"/>
        <v>23229041</v>
      </c>
      <c r="F175" s="495">
        <f t="shared" si="23"/>
        <v>43341900</v>
      </c>
      <c r="G175" s="495">
        <f t="shared" si="24"/>
        <v>-20112859</v>
      </c>
      <c r="H175" s="495">
        <f>VLOOKUP(A175,'02-Metrics'!A:R,18,FALSE)</f>
        <v>98576600</v>
      </c>
      <c r="I175" s="496">
        <f t="shared" si="25"/>
        <v>-0.20403279277232123</v>
      </c>
      <c r="J175" s="496"/>
      <c r="K175" s="490"/>
      <c r="L175" s="14"/>
      <c r="M175" s="241" t="s">
        <v>1038</v>
      </c>
      <c r="S175">
        <f t="shared" si="21"/>
        <v>2016</v>
      </c>
      <c r="T175" s="418" t="str">
        <f>VLOOKUP($A175,'02-Metrics'!$A$2:$AD$188,4,FALSE)</f>
        <v>Commercial</v>
      </c>
      <c r="U175" s="418" t="str">
        <f>VLOOKUP($A175,'02-Metrics'!$A$2:$AD$188,5,FALSE)</f>
        <v>Offices &amp; Mall</v>
      </c>
      <c r="V175" s="418" t="str">
        <f>VLOOKUP($A175,'02-Metrics'!$A$2:$AD$188,7,FALSE)</f>
        <v>Maxim</v>
      </c>
    </row>
    <row r="176" spans="1:22" ht="15" hidden="1" customHeight="1">
      <c r="A176" s="418" t="s">
        <v>1058</v>
      </c>
      <c r="B176" s="494">
        <v>42428</v>
      </c>
      <c r="C176" s="495">
        <v>5451339</v>
      </c>
      <c r="D176" s="495">
        <v>3109944</v>
      </c>
      <c r="E176" s="495">
        <f t="shared" si="22"/>
        <v>28680380</v>
      </c>
      <c r="F176" s="495">
        <f t="shared" si="23"/>
        <v>46451844</v>
      </c>
      <c r="G176" s="495">
        <f t="shared" si="24"/>
        <v>-17771464</v>
      </c>
      <c r="H176" s="495">
        <f>VLOOKUP(A176,'02-Metrics'!A:R,18,FALSE)</f>
        <v>98576600</v>
      </c>
      <c r="I176" s="496">
        <f t="shared" si="25"/>
        <v>-0.18028075628496013</v>
      </c>
      <c r="J176" s="496"/>
      <c r="K176" s="490"/>
      <c r="L176" s="14"/>
      <c r="M176" s="241" t="s">
        <v>1038</v>
      </c>
      <c r="S176">
        <f t="shared" si="21"/>
        <v>2016</v>
      </c>
      <c r="T176" s="418" t="str">
        <f>VLOOKUP($A176,'02-Metrics'!$A$2:$AD$188,4,FALSE)</f>
        <v>Commercial</v>
      </c>
      <c r="U176" s="418" t="str">
        <f>VLOOKUP($A176,'02-Metrics'!$A$2:$AD$188,5,FALSE)</f>
        <v>Offices &amp; Mall</v>
      </c>
      <c r="V176" s="418" t="str">
        <f>VLOOKUP($A176,'02-Metrics'!$A$2:$AD$188,7,FALSE)</f>
        <v>Maxim</v>
      </c>
    </row>
    <row r="177" spans="1:22" ht="15" hidden="1" customHeight="1">
      <c r="A177" s="418" t="s">
        <v>1058</v>
      </c>
      <c r="B177" s="494">
        <v>42459</v>
      </c>
      <c r="C177" s="495">
        <v>7015308</v>
      </c>
      <c r="D177" s="495">
        <v>4990806</v>
      </c>
      <c r="E177" s="495">
        <f t="shared" si="22"/>
        <v>35695688</v>
      </c>
      <c r="F177" s="495">
        <f t="shared" si="23"/>
        <v>51442650</v>
      </c>
      <c r="G177" s="495">
        <f t="shared" ref="G177" si="26">E177-F177</f>
        <v>-15746962</v>
      </c>
      <c r="H177" s="495">
        <f>VLOOKUP(A177,'02-Metrics'!A:R,18,FALSE)</f>
        <v>98576600</v>
      </c>
      <c r="I177" s="496">
        <f t="shared" ref="I177" si="27">G177/H177</f>
        <v>-0.15974340766469933</v>
      </c>
      <c r="J177" s="496"/>
      <c r="K177" s="490"/>
      <c r="L177" s="14"/>
      <c r="S177">
        <f t="shared" si="21"/>
        <v>2016</v>
      </c>
      <c r="T177" s="418" t="str">
        <f>VLOOKUP($A177,'02-Metrics'!$A$2:$AD$188,4,FALSE)</f>
        <v>Commercial</v>
      </c>
      <c r="U177" s="418" t="str">
        <f>VLOOKUP($A177,'02-Metrics'!$A$2:$AD$188,5,FALSE)</f>
        <v>Offices &amp; Mall</v>
      </c>
      <c r="V177" s="418" t="str">
        <f>VLOOKUP($A177,'02-Metrics'!$A$2:$AD$188,7,FALSE)</f>
        <v>Maxim</v>
      </c>
    </row>
    <row r="178" spans="1:22" ht="15" hidden="1" customHeight="1">
      <c r="A178" s="418" t="s">
        <v>1058</v>
      </c>
      <c r="B178" s="494">
        <v>42490</v>
      </c>
      <c r="C178" s="495">
        <v>3110526</v>
      </c>
      <c r="D178" s="495">
        <v>5060261</v>
      </c>
      <c r="E178" s="495">
        <f t="shared" si="22"/>
        <v>38806214</v>
      </c>
      <c r="F178" s="495">
        <f t="shared" si="23"/>
        <v>56502911</v>
      </c>
      <c r="G178" s="495">
        <f t="shared" ref="G178:G209" si="28">E178-F178</f>
        <v>-17696697</v>
      </c>
      <c r="H178" s="495">
        <f>VLOOKUP(A178,'02-Metrics'!A:R,18,FALSE)</f>
        <v>98576600</v>
      </c>
      <c r="I178" s="496">
        <f t="shared" ref="I178:I209" si="29">G178/H178</f>
        <v>-0.17952229027984329</v>
      </c>
      <c r="J178" s="496"/>
      <c r="K178" s="495">
        <v>1439514</v>
      </c>
      <c r="L178" s="493">
        <v>42094</v>
      </c>
      <c r="M178" s="241" t="s">
        <v>1041</v>
      </c>
      <c r="S178">
        <f t="shared" si="21"/>
        <v>2016</v>
      </c>
      <c r="T178" s="418" t="str">
        <f>VLOOKUP($A178,'02-Metrics'!$A$2:$AD$188,4,FALSE)</f>
        <v>Commercial</v>
      </c>
      <c r="U178" s="418" t="str">
        <f>VLOOKUP($A178,'02-Metrics'!$A$2:$AD$188,5,FALSE)</f>
        <v>Offices &amp; Mall</v>
      </c>
      <c r="V178" s="418" t="str">
        <f>VLOOKUP($A178,'02-Metrics'!$A$2:$AD$188,7,FALSE)</f>
        <v>Maxim</v>
      </c>
    </row>
    <row r="179" spans="1:22" ht="15" hidden="1" customHeight="1">
      <c r="A179" s="418" t="s">
        <v>1058</v>
      </c>
      <c r="B179" s="494">
        <v>42520</v>
      </c>
      <c r="C179" s="495">
        <v>7420666</v>
      </c>
      <c r="D179" s="495">
        <v>6104900</v>
      </c>
      <c r="E179" s="495">
        <f t="shared" si="22"/>
        <v>46226880</v>
      </c>
      <c r="F179" s="495">
        <f t="shared" si="23"/>
        <v>62607811</v>
      </c>
      <c r="G179" s="495">
        <f t="shared" si="28"/>
        <v>-16380931</v>
      </c>
      <c r="H179" s="495">
        <f>VLOOKUP(A179,'02-Metrics'!A:R,18,FALSE)</f>
        <v>98576600</v>
      </c>
      <c r="I179" s="496">
        <f t="shared" si="29"/>
        <v>-0.16617463982324407</v>
      </c>
      <c r="J179" s="496"/>
      <c r="K179" s="183">
        <v>1771139</v>
      </c>
      <c r="L179" s="180">
        <v>42124</v>
      </c>
      <c r="M179" s="241" t="s">
        <v>1041</v>
      </c>
      <c r="S179">
        <f t="shared" si="21"/>
        <v>2016</v>
      </c>
      <c r="T179" s="418" t="str">
        <f>VLOOKUP($A179,'02-Metrics'!$A$2:$AD$188,4,FALSE)</f>
        <v>Commercial</v>
      </c>
      <c r="U179" s="418" t="str">
        <f>VLOOKUP($A179,'02-Metrics'!$A$2:$AD$188,5,FALSE)</f>
        <v>Offices &amp; Mall</v>
      </c>
      <c r="V179" s="418" t="str">
        <f>VLOOKUP($A179,'02-Metrics'!$A$2:$AD$188,7,FALSE)</f>
        <v>Maxim</v>
      </c>
    </row>
    <row r="180" spans="1:22" ht="15" hidden="1" customHeight="1">
      <c r="A180" s="418" t="s">
        <v>1058</v>
      </c>
      <c r="B180" s="494">
        <v>42551</v>
      </c>
      <c r="C180" s="495">
        <v>3865200</v>
      </c>
      <c r="D180" s="495">
        <v>8773380</v>
      </c>
      <c r="E180" s="495">
        <f t="shared" si="22"/>
        <v>50092080</v>
      </c>
      <c r="F180" s="495">
        <f t="shared" si="23"/>
        <v>71381191</v>
      </c>
      <c r="G180" s="495">
        <f t="shared" si="28"/>
        <v>-21289111</v>
      </c>
      <c r="H180" s="495">
        <f>VLOOKUP(A180,'02-Metrics'!A:R,18,FALSE)</f>
        <v>98576600</v>
      </c>
      <c r="I180" s="496">
        <f t="shared" si="29"/>
        <v>-0.21596515805982353</v>
      </c>
      <c r="J180" s="496"/>
      <c r="K180" s="183">
        <v>2707257</v>
      </c>
      <c r="L180" s="180">
        <v>42155</v>
      </c>
      <c r="M180" s="241" t="s">
        <v>1041</v>
      </c>
      <c r="S180">
        <f t="shared" si="21"/>
        <v>2016</v>
      </c>
      <c r="T180" s="418" t="str">
        <f>VLOOKUP($A180,'02-Metrics'!$A$2:$AD$188,4,FALSE)</f>
        <v>Commercial</v>
      </c>
      <c r="U180" s="418" t="str">
        <f>VLOOKUP($A180,'02-Metrics'!$A$2:$AD$188,5,FALSE)</f>
        <v>Offices &amp; Mall</v>
      </c>
      <c r="V180" s="418" t="str">
        <f>VLOOKUP($A180,'02-Metrics'!$A$2:$AD$188,7,FALSE)</f>
        <v>Maxim</v>
      </c>
    </row>
    <row r="181" spans="1:22" ht="15" hidden="1" customHeight="1">
      <c r="A181" s="418" t="s">
        <v>1058</v>
      </c>
      <c r="B181" s="494">
        <v>42581</v>
      </c>
      <c r="C181" s="495">
        <v>1519015</v>
      </c>
      <c r="D181" s="495">
        <v>4405159</v>
      </c>
      <c r="E181" s="495">
        <f t="shared" si="22"/>
        <v>51611095</v>
      </c>
      <c r="F181" s="495">
        <f t="shared" si="23"/>
        <v>75786350</v>
      </c>
      <c r="G181" s="495">
        <f t="shared" si="28"/>
        <v>-24175255</v>
      </c>
      <c r="H181" s="495">
        <f>VLOOKUP(A181,'02-Metrics'!A:R,18,FALSE)</f>
        <v>98576600</v>
      </c>
      <c r="I181" s="496">
        <f t="shared" si="29"/>
        <v>-0.24524334375500881</v>
      </c>
      <c r="J181" s="496"/>
      <c r="K181" s="183">
        <v>0</v>
      </c>
      <c r="L181" s="180">
        <v>42185</v>
      </c>
      <c r="M181" s="241" t="s">
        <v>1041</v>
      </c>
      <c r="S181">
        <f t="shared" si="21"/>
        <v>2016</v>
      </c>
      <c r="T181" s="418" t="str">
        <f>VLOOKUP($A181,'02-Metrics'!$A$2:$AD$188,4,FALSE)</f>
        <v>Commercial</v>
      </c>
      <c r="U181" s="418" t="str">
        <f>VLOOKUP($A181,'02-Metrics'!$A$2:$AD$188,5,FALSE)</f>
        <v>Offices &amp; Mall</v>
      </c>
      <c r="V181" s="418" t="str">
        <f>VLOOKUP($A181,'02-Metrics'!$A$2:$AD$188,7,FALSE)</f>
        <v>Maxim</v>
      </c>
    </row>
    <row r="182" spans="1:22" ht="15" hidden="1" customHeight="1">
      <c r="A182" s="418" t="s">
        <v>1058</v>
      </c>
      <c r="B182" s="494">
        <v>42612</v>
      </c>
      <c r="C182" s="495">
        <v>4813144</v>
      </c>
      <c r="D182" s="495">
        <v>3187880</v>
      </c>
      <c r="E182" s="495">
        <f t="shared" si="22"/>
        <v>56424239</v>
      </c>
      <c r="F182" s="495">
        <f t="shared" si="23"/>
        <v>78974230</v>
      </c>
      <c r="G182" s="495">
        <f t="shared" si="28"/>
        <v>-22549991</v>
      </c>
      <c r="H182" s="495">
        <f>VLOOKUP(A182,'02-Metrics'!A:R,18,FALSE)</f>
        <v>98576600</v>
      </c>
      <c r="I182" s="496">
        <f t="shared" si="29"/>
        <v>-0.22875602323472305</v>
      </c>
      <c r="J182" s="496"/>
      <c r="K182" s="183">
        <v>0</v>
      </c>
      <c r="L182" s="180">
        <v>42216</v>
      </c>
      <c r="M182" s="241" t="s">
        <v>1041</v>
      </c>
      <c r="S182">
        <f t="shared" si="21"/>
        <v>2016</v>
      </c>
      <c r="T182" s="418" t="str">
        <f>VLOOKUP($A182,'02-Metrics'!$A$2:$AD$188,4,FALSE)</f>
        <v>Commercial</v>
      </c>
      <c r="U182" s="418" t="str">
        <f>VLOOKUP($A182,'02-Metrics'!$A$2:$AD$188,5,FALSE)</f>
        <v>Offices &amp; Mall</v>
      </c>
      <c r="V182" s="418" t="str">
        <f>VLOOKUP($A182,'02-Metrics'!$A$2:$AD$188,7,FALSE)</f>
        <v>Maxim</v>
      </c>
    </row>
    <row r="183" spans="1:22" ht="15" hidden="1" customHeight="1">
      <c r="A183" s="418" t="s">
        <v>1058</v>
      </c>
      <c r="B183" s="494">
        <v>42643</v>
      </c>
      <c r="C183" s="495">
        <v>5771123</v>
      </c>
      <c r="D183" s="495">
        <v>2199541</v>
      </c>
      <c r="E183" s="495">
        <f t="shared" si="22"/>
        <v>62195362</v>
      </c>
      <c r="F183" s="495">
        <f t="shared" si="23"/>
        <v>81173771</v>
      </c>
      <c r="G183" s="495">
        <f t="shared" si="28"/>
        <v>-18978409</v>
      </c>
      <c r="H183" s="495">
        <f>VLOOKUP(A183,'02-Metrics'!A:R,18,FALSE)</f>
        <v>98576600</v>
      </c>
      <c r="I183" s="496">
        <f t="shared" si="29"/>
        <v>-0.19252448349811213</v>
      </c>
      <c r="J183" s="496"/>
      <c r="K183" s="183">
        <v>8255695</v>
      </c>
      <c r="L183" s="180">
        <v>42247</v>
      </c>
      <c r="M183" s="241" t="s">
        <v>1041</v>
      </c>
      <c r="S183">
        <f t="shared" si="21"/>
        <v>2016</v>
      </c>
      <c r="T183" s="418" t="str">
        <f>VLOOKUP($A183,'02-Metrics'!$A$2:$AD$188,4,FALSE)</f>
        <v>Commercial</v>
      </c>
      <c r="U183" s="418" t="str">
        <f>VLOOKUP($A183,'02-Metrics'!$A$2:$AD$188,5,FALSE)</f>
        <v>Offices &amp; Mall</v>
      </c>
      <c r="V183" s="418" t="str">
        <f>VLOOKUP($A183,'02-Metrics'!$A$2:$AD$188,7,FALSE)</f>
        <v>Maxim</v>
      </c>
    </row>
    <row r="184" spans="1:22" ht="15" hidden="1" customHeight="1">
      <c r="A184" s="418" t="s">
        <v>1058</v>
      </c>
      <c r="B184" s="494">
        <v>42673</v>
      </c>
      <c r="C184" s="495">
        <v>0</v>
      </c>
      <c r="D184" s="495">
        <v>2712710</v>
      </c>
      <c r="E184" s="495">
        <f t="shared" si="22"/>
        <v>62195362</v>
      </c>
      <c r="F184" s="495">
        <f t="shared" si="23"/>
        <v>83886481</v>
      </c>
      <c r="G184" s="495">
        <f t="shared" si="28"/>
        <v>-21691119</v>
      </c>
      <c r="H184" s="495">
        <f>VLOOKUP(A184,'02-Metrics'!A:R,18,FALSE)</f>
        <v>98576600</v>
      </c>
      <c r="I184" s="496">
        <f t="shared" si="29"/>
        <v>-0.22004328613484336</v>
      </c>
      <c r="J184" s="496"/>
      <c r="K184" s="183">
        <v>2375384</v>
      </c>
      <c r="L184" s="180">
        <v>42277</v>
      </c>
      <c r="M184" s="241" t="s">
        <v>1041</v>
      </c>
      <c r="S184">
        <f t="shared" si="21"/>
        <v>2016</v>
      </c>
      <c r="T184" s="418" t="str">
        <f>VLOOKUP($A184,'02-Metrics'!$A$2:$AD$188,4,FALSE)</f>
        <v>Commercial</v>
      </c>
      <c r="U184" s="418" t="str">
        <f>VLOOKUP($A184,'02-Metrics'!$A$2:$AD$188,5,FALSE)</f>
        <v>Offices &amp; Mall</v>
      </c>
      <c r="V184" s="418" t="str">
        <f>VLOOKUP($A184,'02-Metrics'!$A$2:$AD$188,7,FALSE)</f>
        <v>Maxim</v>
      </c>
    </row>
    <row r="185" spans="1:22" ht="15" hidden="1" customHeight="1">
      <c r="A185" s="418" t="s">
        <v>1058</v>
      </c>
      <c r="B185" s="494">
        <v>42704</v>
      </c>
      <c r="C185" s="495">
        <v>2273138</v>
      </c>
      <c r="D185" s="495">
        <v>2562221</v>
      </c>
      <c r="E185" s="495">
        <f t="shared" si="22"/>
        <v>64468500</v>
      </c>
      <c r="F185" s="495">
        <f t="shared" si="23"/>
        <v>86448702</v>
      </c>
      <c r="G185" s="495">
        <f t="shared" si="28"/>
        <v>-21980202</v>
      </c>
      <c r="H185" s="495">
        <f>VLOOKUP(A185,'02-Metrics'!A:R,18,FALSE)</f>
        <v>98576600</v>
      </c>
      <c r="I185" s="496">
        <f t="shared" si="29"/>
        <v>-0.22297585836801026</v>
      </c>
      <c r="J185" s="496"/>
      <c r="K185" s="183">
        <v>2636612</v>
      </c>
      <c r="L185" s="180">
        <v>42308</v>
      </c>
      <c r="M185" s="241" t="s">
        <v>1041</v>
      </c>
      <c r="S185">
        <f t="shared" si="21"/>
        <v>2016</v>
      </c>
      <c r="T185" s="418" t="str">
        <f>VLOOKUP($A185,'02-Metrics'!$A$2:$AD$188,4,FALSE)</f>
        <v>Commercial</v>
      </c>
      <c r="U185" s="418" t="str">
        <f>VLOOKUP($A185,'02-Metrics'!$A$2:$AD$188,5,FALSE)</f>
        <v>Offices &amp; Mall</v>
      </c>
      <c r="V185" s="418" t="str">
        <f>VLOOKUP($A185,'02-Metrics'!$A$2:$AD$188,7,FALSE)</f>
        <v>Maxim</v>
      </c>
    </row>
    <row r="186" spans="1:22" ht="15" hidden="1" customHeight="1">
      <c r="A186" s="418" t="s">
        <v>1058</v>
      </c>
      <c r="B186" s="494">
        <v>42734</v>
      </c>
      <c r="C186" s="495">
        <v>2018939</v>
      </c>
      <c r="D186" s="495">
        <v>2047212</v>
      </c>
      <c r="E186" s="495">
        <f t="shared" si="22"/>
        <v>66487439</v>
      </c>
      <c r="F186" s="495">
        <f t="shared" si="23"/>
        <v>88495914</v>
      </c>
      <c r="G186" s="495">
        <f t="shared" si="28"/>
        <v>-22008475</v>
      </c>
      <c r="H186" s="495">
        <f>VLOOKUP(A186,'02-Metrics'!A:R,18,FALSE)</f>
        <v>98576600</v>
      </c>
      <c r="I186" s="496">
        <f t="shared" si="29"/>
        <v>-0.22326267085697823</v>
      </c>
      <c r="J186" s="496"/>
      <c r="K186" s="183">
        <v>4413767</v>
      </c>
      <c r="L186" s="180">
        <v>42338</v>
      </c>
      <c r="M186" s="241" t="s">
        <v>1041</v>
      </c>
      <c r="S186">
        <f t="shared" si="21"/>
        <v>2016</v>
      </c>
      <c r="T186" s="418" t="str">
        <f>VLOOKUP($A186,'02-Metrics'!$A$2:$AD$188,4,FALSE)</f>
        <v>Commercial</v>
      </c>
      <c r="U186" s="418" t="str">
        <f>VLOOKUP($A186,'02-Metrics'!$A$2:$AD$188,5,FALSE)</f>
        <v>Offices &amp; Mall</v>
      </c>
      <c r="V186" s="418" t="str">
        <f>VLOOKUP($A186,'02-Metrics'!$A$2:$AD$188,7,FALSE)</f>
        <v>Maxim</v>
      </c>
    </row>
    <row r="187" spans="1:22" ht="15" hidden="1" customHeight="1">
      <c r="A187" s="418" t="s">
        <v>1058</v>
      </c>
      <c r="B187" s="494">
        <v>42765</v>
      </c>
      <c r="C187" s="495">
        <v>0</v>
      </c>
      <c r="D187" s="495">
        <v>2352202</v>
      </c>
      <c r="E187" s="495">
        <f t="shared" si="22"/>
        <v>66487439</v>
      </c>
      <c r="F187" s="495">
        <f t="shared" si="23"/>
        <v>90848116</v>
      </c>
      <c r="G187" s="495">
        <f t="shared" si="28"/>
        <v>-24360677</v>
      </c>
      <c r="H187" s="495">
        <f>VLOOKUP(A187,'02-Metrics'!A:R,18,FALSE)</f>
        <v>98576600</v>
      </c>
      <c r="I187" s="496">
        <f t="shared" si="29"/>
        <v>-0.24712433782459528</v>
      </c>
      <c r="J187" s="496"/>
      <c r="K187" s="183">
        <v>6388454</v>
      </c>
      <c r="L187" s="180">
        <v>42369</v>
      </c>
      <c r="M187" s="241" t="s">
        <v>1041</v>
      </c>
      <c r="S187">
        <f t="shared" si="21"/>
        <v>2017</v>
      </c>
      <c r="T187" s="418" t="str">
        <f>VLOOKUP($A187,'02-Metrics'!$A$2:$AD$188,4,FALSE)</f>
        <v>Commercial</v>
      </c>
      <c r="U187" s="418" t="str">
        <f>VLOOKUP($A187,'02-Metrics'!$A$2:$AD$188,5,FALSE)</f>
        <v>Offices &amp; Mall</v>
      </c>
      <c r="V187" s="418" t="str">
        <f>VLOOKUP($A187,'02-Metrics'!$A$2:$AD$188,7,FALSE)</f>
        <v>Maxim</v>
      </c>
    </row>
    <row r="188" spans="1:22" ht="15" hidden="1" customHeight="1">
      <c r="A188" s="418" t="s">
        <v>1058</v>
      </c>
      <c r="B188" s="494">
        <v>42794</v>
      </c>
      <c r="C188" s="495">
        <v>2408492</v>
      </c>
      <c r="D188" s="495">
        <v>1408853</v>
      </c>
      <c r="E188" s="495">
        <f t="shared" si="22"/>
        <v>68895931</v>
      </c>
      <c r="F188" s="495">
        <f t="shared" si="23"/>
        <v>92256969</v>
      </c>
      <c r="G188" s="495">
        <f t="shared" si="28"/>
        <v>-23361038</v>
      </c>
      <c r="H188" s="495">
        <f>VLOOKUP(A188,'02-Metrics'!A:R,18,FALSE)</f>
        <v>98576600</v>
      </c>
      <c r="I188" s="496">
        <f t="shared" si="29"/>
        <v>-0.23698360462827892</v>
      </c>
      <c r="J188" s="496"/>
      <c r="K188" s="183">
        <v>3641125</v>
      </c>
      <c r="L188" s="180">
        <v>42400</v>
      </c>
      <c r="M188" s="241" t="s">
        <v>1041</v>
      </c>
      <c r="S188">
        <f t="shared" si="21"/>
        <v>2017</v>
      </c>
      <c r="T188" s="418" t="str">
        <f>VLOOKUP($A188,'02-Metrics'!$A$2:$AD$188,4,FALSE)</f>
        <v>Commercial</v>
      </c>
      <c r="U188" s="418" t="str">
        <f>VLOOKUP($A188,'02-Metrics'!$A$2:$AD$188,5,FALSE)</f>
        <v>Offices &amp; Mall</v>
      </c>
      <c r="V188" s="418" t="str">
        <f>VLOOKUP($A188,'02-Metrics'!$A$2:$AD$188,7,FALSE)</f>
        <v>Maxim</v>
      </c>
    </row>
    <row r="189" spans="1:22" ht="15" hidden="1" customHeight="1">
      <c r="A189" s="418" t="s">
        <v>1058</v>
      </c>
      <c r="B189" s="494">
        <v>42824</v>
      </c>
      <c r="C189" s="495">
        <v>4411465.16</v>
      </c>
      <c r="D189" s="495">
        <v>1221082</v>
      </c>
      <c r="E189" s="495">
        <f t="shared" si="22"/>
        <v>73307396.159999996</v>
      </c>
      <c r="F189" s="495">
        <f t="shared" si="23"/>
        <v>93478051</v>
      </c>
      <c r="G189" s="495">
        <f t="shared" si="28"/>
        <v>-20170654.840000004</v>
      </c>
      <c r="H189" s="495">
        <f>VLOOKUP(A189,'02-Metrics'!A:R,18,FALSE)</f>
        <v>98576600</v>
      </c>
      <c r="I189" s="496">
        <f t="shared" si="29"/>
        <v>-0.20461909662130773</v>
      </c>
      <c r="J189" s="496"/>
      <c r="K189" s="183">
        <v>6086206</v>
      </c>
      <c r="L189" s="180">
        <v>42429</v>
      </c>
      <c r="M189" s="241" t="s">
        <v>1041</v>
      </c>
      <c r="S189">
        <f t="shared" si="21"/>
        <v>2017</v>
      </c>
      <c r="T189" s="418" t="str">
        <f>VLOOKUP($A189,'02-Metrics'!$A$2:$AD$188,4,FALSE)</f>
        <v>Commercial</v>
      </c>
      <c r="U189" s="418" t="str">
        <f>VLOOKUP($A189,'02-Metrics'!$A$2:$AD$188,5,FALSE)</f>
        <v>Offices &amp; Mall</v>
      </c>
      <c r="V189" s="418" t="str">
        <f>VLOOKUP($A189,'02-Metrics'!$A$2:$AD$188,7,FALSE)</f>
        <v>Maxim</v>
      </c>
    </row>
    <row r="190" spans="1:22" ht="15" hidden="1" customHeight="1">
      <c r="A190" s="418" t="s">
        <v>1058</v>
      </c>
      <c r="B190" s="494">
        <v>42855</v>
      </c>
      <c r="C190" s="495">
        <v>0</v>
      </c>
      <c r="D190" s="495">
        <v>1599875.05</v>
      </c>
      <c r="E190" s="495">
        <f t="shared" si="22"/>
        <v>73307396.159999996</v>
      </c>
      <c r="F190" s="495">
        <f t="shared" si="23"/>
        <v>95077926.049999997</v>
      </c>
      <c r="G190" s="495">
        <f t="shared" si="28"/>
        <v>-21770529.890000001</v>
      </c>
      <c r="H190" s="495">
        <f>VLOOKUP(A190,'02-Metrics'!A:R,18,FALSE)</f>
        <v>98576600</v>
      </c>
      <c r="I190" s="496">
        <f t="shared" si="29"/>
        <v>-0.22084886159595685</v>
      </c>
      <c r="J190" s="496"/>
      <c r="K190" s="183">
        <v>5036933</v>
      </c>
      <c r="L190" s="180">
        <v>42460</v>
      </c>
      <c r="M190" s="241" t="s">
        <v>1041</v>
      </c>
      <c r="S190">
        <f t="shared" si="21"/>
        <v>2017</v>
      </c>
      <c r="T190" s="418" t="str">
        <f>VLOOKUP($A190,'02-Metrics'!$A$2:$AD$188,4,FALSE)</f>
        <v>Commercial</v>
      </c>
      <c r="U190" s="418" t="str">
        <f>VLOOKUP($A190,'02-Metrics'!$A$2:$AD$188,5,FALSE)</f>
        <v>Offices &amp; Mall</v>
      </c>
      <c r="V190" s="418" t="str">
        <f>VLOOKUP($A190,'02-Metrics'!$A$2:$AD$188,7,FALSE)</f>
        <v>Maxim</v>
      </c>
    </row>
    <row r="191" spans="1:22" ht="15" hidden="1" customHeight="1">
      <c r="A191" s="418" t="s">
        <v>1058</v>
      </c>
      <c r="B191" s="494">
        <v>42885</v>
      </c>
      <c r="C191" s="495">
        <v>0</v>
      </c>
      <c r="D191" s="495">
        <v>586227</v>
      </c>
      <c r="E191" s="495">
        <f t="shared" si="22"/>
        <v>73307396.159999996</v>
      </c>
      <c r="F191" s="495">
        <f t="shared" si="23"/>
        <v>95664153.049999997</v>
      </c>
      <c r="G191" s="495">
        <f t="shared" si="28"/>
        <v>-22356756.890000001</v>
      </c>
      <c r="H191" s="495">
        <f>VLOOKUP(A191,'02-Metrics'!A:R,18,FALSE)</f>
        <v>98576600</v>
      </c>
      <c r="I191" s="496">
        <f t="shared" si="29"/>
        <v>-0.22679578003298959</v>
      </c>
      <c r="J191" s="496"/>
      <c r="K191" s="183">
        <v>4775714</v>
      </c>
      <c r="L191" s="180">
        <v>42490</v>
      </c>
      <c r="M191" s="241" t="s">
        <v>1041</v>
      </c>
      <c r="S191">
        <f t="shared" si="21"/>
        <v>2017</v>
      </c>
      <c r="T191" s="418" t="str">
        <f>VLOOKUP($A191,'02-Metrics'!$A$2:$AD$188,4,FALSE)</f>
        <v>Commercial</v>
      </c>
      <c r="U191" s="418" t="str">
        <f>VLOOKUP($A191,'02-Metrics'!$A$2:$AD$188,5,FALSE)</f>
        <v>Offices &amp; Mall</v>
      </c>
      <c r="V191" s="418" t="str">
        <f>VLOOKUP($A191,'02-Metrics'!$A$2:$AD$188,7,FALSE)</f>
        <v>Maxim</v>
      </c>
    </row>
    <row r="192" spans="1:22" ht="15" hidden="1" customHeight="1">
      <c r="A192" s="418" t="s">
        <v>1058</v>
      </c>
      <c r="B192" s="494">
        <v>42916</v>
      </c>
      <c r="C192" s="495">
        <v>2000000</v>
      </c>
      <c r="D192" s="495">
        <v>1157847</v>
      </c>
      <c r="E192" s="495">
        <f t="shared" si="22"/>
        <v>75307396.159999996</v>
      </c>
      <c r="F192" s="495">
        <f t="shared" si="23"/>
        <v>96822000.049999997</v>
      </c>
      <c r="G192" s="495">
        <f t="shared" si="28"/>
        <v>-21514603.890000001</v>
      </c>
      <c r="H192" s="495">
        <f>VLOOKUP(A192,'02-Metrics'!A:R,18,FALSE)</f>
        <v>98576600</v>
      </c>
      <c r="I192" s="496">
        <f t="shared" si="29"/>
        <v>-0.2182526470785156</v>
      </c>
      <c r="J192" s="496"/>
      <c r="K192" s="183">
        <v>6573287</v>
      </c>
      <c r="L192" s="180">
        <v>42521</v>
      </c>
      <c r="M192" s="241" t="s">
        <v>1041</v>
      </c>
      <c r="S192">
        <f t="shared" si="21"/>
        <v>2017</v>
      </c>
      <c r="T192" s="418" t="str">
        <f>VLOOKUP($A192,'02-Metrics'!$A$2:$AD$188,4,FALSE)</f>
        <v>Commercial</v>
      </c>
      <c r="U192" s="418" t="str">
        <f>VLOOKUP($A192,'02-Metrics'!$A$2:$AD$188,5,FALSE)</f>
        <v>Offices &amp; Mall</v>
      </c>
      <c r="V192" s="418" t="str">
        <f>VLOOKUP($A192,'02-Metrics'!$A$2:$AD$188,7,FALSE)</f>
        <v>Maxim</v>
      </c>
    </row>
    <row r="193" spans="1:22" ht="15" hidden="1" customHeight="1">
      <c r="A193" s="418" t="s">
        <v>1058</v>
      </c>
      <c r="B193" s="494">
        <v>42946</v>
      </c>
      <c r="C193" s="495">
        <v>1000000</v>
      </c>
      <c r="D193" s="495">
        <v>404994.04</v>
      </c>
      <c r="E193" s="495">
        <f t="shared" si="22"/>
        <v>76307396.159999996</v>
      </c>
      <c r="F193" s="495">
        <f t="shared" si="23"/>
        <v>97226994.090000004</v>
      </c>
      <c r="G193" s="495">
        <f t="shared" si="28"/>
        <v>-20919597.930000007</v>
      </c>
      <c r="H193" s="495">
        <f>VLOOKUP(A193,'02-Metrics'!A:R,18,FALSE)</f>
        <v>98576600</v>
      </c>
      <c r="I193" s="496">
        <f t="shared" si="29"/>
        <v>-0.2122166714007179</v>
      </c>
      <c r="J193" s="496"/>
      <c r="K193" s="183">
        <v>6082936</v>
      </c>
      <c r="L193" s="180">
        <v>42551</v>
      </c>
      <c r="M193" s="241" t="s">
        <v>1041</v>
      </c>
      <c r="S193">
        <f t="shared" si="21"/>
        <v>2017</v>
      </c>
      <c r="T193" s="418" t="str">
        <f>VLOOKUP($A193,'02-Metrics'!$A$2:$AD$188,4,FALSE)</f>
        <v>Commercial</v>
      </c>
      <c r="U193" s="418" t="str">
        <f>VLOOKUP($A193,'02-Metrics'!$A$2:$AD$188,5,FALSE)</f>
        <v>Offices &amp; Mall</v>
      </c>
      <c r="V193" s="418" t="str">
        <f>VLOOKUP($A193,'02-Metrics'!$A$2:$AD$188,7,FALSE)</f>
        <v>Maxim</v>
      </c>
    </row>
    <row r="194" spans="1:22" ht="15" hidden="1" customHeight="1">
      <c r="A194" s="418" t="s">
        <v>1058</v>
      </c>
      <c r="B194" s="494">
        <v>42977</v>
      </c>
      <c r="C194" s="495">
        <v>2000000</v>
      </c>
      <c r="D194" s="495">
        <v>619580.74</v>
      </c>
      <c r="E194" s="495">
        <f t="shared" si="22"/>
        <v>78307396.159999996</v>
      </c>
      <c r="F194" s="495">
        <f t="shared" si="23"/>
        <v>97846574.829999998</v>
      </c>
      <c r="G194" s="495">
        <f t="shared" si="28"/>
        <v>-19539178.670000002</v>
      </c>
      <c r="H194" s="495">
        <f>VLOOKUP(A194,'02-Metrics'!A:R,18,FALSE)</f>
        <v>98576600</v>
      </c>
      <c r="I194" s="496">
        <f t="shared" si="29"/>
        <v>-0.1982131527157561</v>
      </c>
      <c r="J194" s="496"/>
      <c r="K194" s="183">
        <v>5840450</v>
      </c>
      <c r="L194" s="180">
        <v>42582</v>
      </c>
      <c r="M194" s="241" t="s">
        <v>1041</v>
      </c>
      <c r="S194">
        <f t="shared" si="21"/>
        <v>2017</v>
      </c>
      <c r="T194" s="418" t="str">
        <f>VLOOKUP($A194,'02-Metrics'!$A$2:$AD$188,4,FALSE)</f>
        <v>Commercial</v>
      </c>
      <c r="U194" s="418" t="str">
        <f>VLOOKUP($A194,'02-Metrics'!$A$2:$AD$188,5,FALSE)</f>
        <v>Offices &amp; Mall</v>
      </c>
      <c r="V194" s="418" t="str">
        <f>VLOOKUP($A194,'02-Metrics'!$A$2:$AD$188,7,FALSE)</f>
        <v>Maxim</v>
      </c>
    </row>
    <row r="195" spans="1:22" ht="15" hidden="1" customHeight="1">
      <c r="A195" s="418" t="s">
        <v>1058</v>
      </c>
      <c r="B195" s="494">
        <v>43008</v>
      </c>
      <c r="C195" s="495">
        <v>0</v>
      </c>
      <c r="D195" s="495">
        <v>218075</v>
      </c>
      <c r="E195" s="495">
        <f t="shared" si="22"/>
        <v>78307396.159999996</v>
      </c>
      <c r="F195" s="495">
        <f t="shared" si="23"/>
        <v>98064649.829999998</v>
      </c>
      <c r="G195" s="495">
        <f t="shared" si="28"/>
        <v>-19757253.670000002</v>
      </c>
      <c r="H195" s="495">
        <f>VLOOKUP(A195,'02-Metrics'!A:R,18,FALSE)</f>
        <v>98576600</v>
      </c>
      <c r="I195" s="496">
        <f t="shared" si="29"/>
        <v>-0.20042539172582541</v>
      </c>
      <c r="J195" s="496"/>
      <c r="K195" s="183">
        <v>3848433</v>
      </c>
      <c r="L195" s="180">
        <v>42613</v>
      </c>
      <c r="M195" s="241" t="s">
        <v>1041</v>
      </c>
      <c r="S195">
        <f t="shared" si="21"/>
        <v>2017</v>
      </c>
      <c r="T195" s="418" t="str">
        <f>VLOOKUP($A195,'02-Metrics'!$A$2:$AD$188,4,FALSE)</f>
        <v>Commercial</v>
      </c>
      <c r="U195" s="418" t="str">
        <f>VLOOKUP($A195,'02-Metrics'!$A$2:$AD$188,5,FALSE)</f>
        <v>Offices &amp; Mall</v>
      </c>
      <c r="V195" s="418" t="str">
        <f>VLOOKUP($A195,'02-Metrics'!$A$2:$AD$188,7,FALSE)</f>
        <v>Maxim</v>
      </c>
    </row>
    <row r="196" spans="1:22" ht="15" hidden="1" customHeight="1">
      <c r="A196" s="418" t="s">
        <v>1058</v>
      </c>
      <c r="B196" s="494">
        <v>43038</v>
      </c>
      <c r="C196" s="495">
        <v>0</v>
      </c>
      <c r="D196" s="495">
        <v>304284</v>
      </c>
      <c r="E196" s="495">
        <f t="shared" si="22"/>
        <v>78307396.159999996</v>
      </c>
      <c r="F196" s="495">
        <f t="shared" si="23"/>
        <v>98368933.829999998</v>
      </c>
      <c r="G196" s="495">
        <f t="shared" si="28"/>
        <v>-20061537.670000002</v>
      </c>
      <c r="H196" s="495">
        <f>VLOOKUP(A196,'02-Metrics'!A:R,18,FALSE)</f>
        <v>98576600</v>
      </c>
      <c r="I196" s="496">
        <f t="shared" si="29"/>
        <v>-0.20351216891229768</v>
      </c>
      <c r="J196" s="496"/>
      <c r="K196" s="183">
        <v>7341288</v>
      </c>
      <c r="L196" s="180">
        <v>42643</v>
      </c>
      <c r="M196" s="241" t="s">
        <v>1041</v>
      </c>
      <c r="S196">
        <f t="shared" si="21"/>
        <v>2017</v>
      </c>
      <c r="T196" s="418" t="str">
        <f>VLOOKUP($A196,'02-Metrics'!$A$2:$AD$188,4,FALSE)</f>
        <v>Commercial</v>
      </c>
      <c r="U196" s="418" t="str">
        <f>VLOOKUP($A196,'02-Metrics'!$A$2:$AD$188,5,FALSE)</f>
        <v>Offices &amp; Mall</v>
      </c>
      <c r="V196" s="418" t="str">
        <f>VLOOKUP($A196,'02-Metrics'!$A$2:$AD$188,7,FALSE)</f>
        <v>Maxim</v>
      </c>
    </row>
    <row r="197" spans="1:22" ht="15" hidden="1" customHeight="1">
      <c r="A197" s="418" t="s">
        <v>1058</v>
      </c>
      <c r="B197" s="494">
        <v>43069</v>
      </c>
      <c r="C197" s="495">
        <v>0</v>
      </c>
      <c r="D197" s="495">
        <v>323734</v>
      </c>
      <c r="E197" s="495">
        <f t="shared" si="22"/>
        <v>78307396.159999996</v>
      </c>
      <c r="F197" s="495">
        <f t="shared" si="23"/>
        <v>98692667.829999998</v>
      </c>
      <c r="G197" s="495">
        <f t="shared" si="28"/>
        <v>-20385271.670000002</v>
      </c>
      <c r="H197" s="495">
        <f>VLOOKUP(A197,'02-Metrics'!A:R,18,FALSE)</f>
        <v>98576600</v>
      </c>
      <c r="I197" s="496">
        <f t="shared" si="29"/>
        <v>-0.20679625458780279</v>
      </c>
      <c r="J197" s="496"/>
      <c r="K197" s="183">
        <v>2797229</v>
      </c>
      <c r="L197" s="180">
        <v>42674</v>
      </c>
      <c r="M197" s="241" t="s">
        <v>1041</v>
      </c>
      <c r="S197">
        <f t="shared" si="21"/>
        <v>2017</v>
      </c>
      <c r="T197" s="418" t="str">
        <f>VLOOKUP($A197,'02-Metrics'!$A$2:$AD$188,4,FALSE)</f>
        <v>Commercial</v>
      </c>
      <c r="U197" s="418" t="str">
        <f>VLOOKUP($A197,'02-Metrics'!$A$2:$AD$188,5,FALSE)</f>
        <v>Offices &amp; Mall</v>
      </c>
      <c r="V197" s="418" t="str">
        <f>VLOOKUP($A197,'02-Metrics'!$A$2:$AD$188,7,FALSE)</f>
        <v>Maxim</v>
      </c>
    </row>
    <row r="198" spans="1:22" ht="15" hidden="1" customHeight="1">
      <c r="A198" s="418" t="s">
        <v>1058</v>
      </c>
      <c r="B198" s="494">
        <v>43099</v>
      </c>
      <c r="C198" s="495">
        <v>0</v>
      </c>
      <c r="D198" s="495">
        <v>644131.38</v>
      </c>
      <c r="E198" s="495">
        <f t="shared" si="22"/>
        <v>78307396.159999996</v>
      </c>
      <c r="F198" s="495">
        <f t="shared" si="23"/>
        <v>99336799.209999993</v>
      </c>
      <c r="G198" s="495">
        <f t="shared" si="28"/>
        <v>-21029403.049999997</v>
      </c>
      <c r="H198" s="495">
        <f>VLOOKUP(A198,'02-Metrics'!A:R,18,FALSE)</f>
        <v>98576600</v>
      </c>
      <c r="I198" s="496">
        <f t="shared" si="29"/>
        <v>-0.21333057794649032</v>
      </c>
      <c r="J198" s="496"/>
      <c r="K198" s="183">
        <v>3527531</v>
      </c>
      <c r="L198" s="180">
        <v>42704</v>
      </c>
      <c r="M198" s="241" t="s">
        <v>1041</v>
      </c>
      <c r="S198">
        <f t="shared" si="21"/>
        <v>2017</v>
      </c>
      <c r="T198" s="418" t="str">
        <f>VLOOKUP($A198,'02-Metrics'!$A$2:$AD$188,4,FALSE)</f>
        <v>Commercial</v>
      </c>
      <c r="U198" s="418" t="str">
        <f>VLOOKUP($A198,'02-Metrics'!$A$2:$AD$188,5,FALSE)</f>
        <v>Offices &amp; Mall</v>
      </c>
      <c r="V198" s="418" t="str">
        <f>VLOOKUP($A198,'02-Metrics'!$A$2:$AD$188,7,FALSE)</f>
        <v>Maxim</v>
      </c>
    </row>
    <row r="199" spans="1:22" ht="15" hidden="1" customHeight="1">
      <c r="A199" s="418" t="s">
        <v>1058</v>
      </c>
      <c r="B199" s="497">
        <v>43130</v>
      </c>
      <c r="C199" s="495">
        <v>1000000</v>
      </c>
      <c r="D199" s="495">
        <v>50706.559999999998</v>
      </c>
      <c r="E199" s="495">
        <f t="shared" si="22"/>
        <v>79307396.159999996</v>
      </c>
      <c r="F199" s="495">
        <f t="shared" si="23"/>
        <v>99387505.769999996</v>
      </c>
      <c r="G199" s="495">
        <f t="shared" si="28"/>
        <v>-20080109.609999999</v>
      </c>
      <c r="H199" s="495">
        <f>VLOOKUP(A199,'02-Metrics'!A:R,18,FALSE)</f>
        <v>98576600</v>
      </c>
      <c r="I199" s="496">
        <f t="shared" si="29"/>
        <v>-0.2037005700135732</v>
      </c>
      <c r="J199" s="496"/>
      <c r="K199" s="183">
        <v>2687601</v>
      </c>
      <c r="L199" s="180">
        <v>42735</v>
      </c>
      <c r="M199" s="241" t="s">
        <v>1041</v>
      </c>
      <c r="S199">
        <f t="shared" si="21"/>
        <v>2018</v>
      </c>
      <c r="T199" s="418" t="str">
        <f>VLOOKUP($A199,'02-Metrics'!$A$2:$AD$188,4,FALSE)</f>
        <v>Commercial</v>
      </c>
      <c r="U199" s="418" t="str">
        <f>VLOOKUP($A199,'02-Metrics'!$A$2:$AD$188,5,FALSE)</f>
        <v>Offices &amp; Mall</v>
      </c>
      <c r="V199" s="418" t="str">
        <f>VLOOKUP($A199,'02-Metrics'!$A$2:$AD$188,7,FALSE)</f>
        <v>Maxim</v>
      </c>
    </row>
    <row r="200" spans="1:22" ht="15" hidden="1" customHeight="1">
      <c r="A200" s="418" t="s">
        <v>1058</v>
      </c>
      <c r="B200" s="497">
        <v>43159</v>
      </c>
      <c r="C200" s="495">
        <v>0</v>
      </c>
      <c r="D200" s="495">
        <v>784</v>
      </c>
      <c r="E200" s="495">
        <f t="shared" si="22"/>
        <v>79307396.159999996</v>
      </c>
      <c r="F200" s="495">
        <f t="shared" si="23"/>
        <v>99388289.769999996</v>
      </c>
      <c r="G200" s="495">
        <f t="shared" si="28"/>
        <v>-20080893.609999999</v>
      </c>
      <c r="H200" s="495">
        <f>VLOOKUP(A200,'02-Metrics'!A:R,18,FALSE)</f>
        <v>98576600</v>
      </c>
      <c r="I200" s="496">
        <f t="shared" si="29"/>
        <v>-0.20370852321950644</v>
      </c>
      <c r="J200" s="496"/>
      <c r="K200" s="183">
        <v>0</v>
      </c>
      <c r="L200" s="180">
        <v>42766</v>
      </c>
      <c r="M200" s="241" t="s">
        <v>1041</v>
      </c>
      <c r="S200">
        <f t="shared" si="21"/>
        <v>2018</v>
      </c>
      <c r="T200" s="418" t="str">
        <f>VLOOKUP($A200,'02-Metrics'!$A$2:$AD$188,4,FALSE)</f>
        <v>Commercial</v>
      </c>
      <c r="U200" s="418" t="str">
        <f>VLOOKUP($A200,'02-Metrics'!$A$2:$AD$188,5,FALSE)</f>
        <v>Offices &amp; Mall</v>
      </c>
      <c r="V200" s="418" t="str">
        <f>VLOOKUP($A200,'02-Metrics'!$A$2:$AD$188,7,FALSE)</f>
        <v>Maxim</v>
      </c>
    </row>
    <row r="201" spans="1:22" ht="15" hidden="1" customHeight="1">
      <c r="A201" s="418" t="s">
        <v>1058</v>
      </c>
      <c r="B201" s="497">
        <v>43189</v>
      </c>
      <c r="C201" s="495">
        <v>0</v>
      </c>
      <c r="D201" s="495">
        <v>171689.7</v>
      </c>
      <c r="E201" s="495">
        <f t="shared" si="22"/>
        <v>79307396.159999996</v>
      </c>
      <c r="F201" s="495">
        <f t="shared" si="23"/>
        <v>99559979.469999999</v>
      </c>
      <c r="G201" s="495">
        <f t="shared" si="28"/>
        <v>-20252583.310000002</v>
      </c>
      <c r="H201" s="495">
        <f>VLOOKUP(A201,'02-Metrics'!A:R,18,FALSE)</f>
        <v>98576600</v>
      </c>
      <c r="I201" s="496">
        <f t="shared" si="29"/>
        <v>-0.20545021140919856</v>
      </c>
      <c r="J201" s="496"/>
      <c r="K201" s="183">
        <v>0</v>
      </c>
      <c r="L201" s="180">
        <v>42794</v>
      </c>
      <c r="M201" s="241" t="s">
        <v>1041</v>
      </c>
      <c r="S201">
        <f t="shared" si="21"/>
        <v>2018</v>
      </c>
      <c r="T201" s="418" t="str">
        <f>VLOOKUP($A201,'02-Metrics'!$A$2:$AD$188,4,FALSE)</f>
        <v>Commercial</v>
      </c>
      <c r="U201" s="418" t="str">
        <f>VLOOKUP($A201,'02-Metrics'!$A$2:$AD$188,5,FALSE)</f>
        <v>Offices &amp; Mall</v>
      </c>
      <c r="V201" s="418" t="str">
        <f>VLOOKUP($A201,'02-Metrics'!$A$2:$AD$188,7,FALSE)</f>
        <v>Maxim</v>
      </c>
    </row>
    <row r="202" spans="1:22" ht="15" hidden="1" customHeight="1">
      <c r="A202" s="418" t="s">
        <v>1058</v>
      </c>
      <c r="B202" s="497">
        <v>43250</v>
      </c>
      <c r="C202" s="495">
        <v>2900000</v>
      </c>
      <c r="D202" s="495">
        <v>64250.32</v>
      </c>
      <c r="E202" s="495">
        <f t="shared" si="22"/>
        <v>82207396.159999996</v>
      </c>
      <c r="F202" s="495">
        <f t="shared" si="23"/>
        <v>99624229.789999992</v>
      </c>
      <c r="G202" s="495">
        <f t="shared" si="28"/>
        <v>-17416833.629999995</v>
      </c>
      <c r="H202" s="495">
        <f>VLOOKUP(A202,'02-Metrics'!A:R,18,FALSE)</f>
        <v>98576600</v>
      </c>
      <c r="I202" s="496">
        <f t="shared" si="29"/>
        <v>-0.1766832456181284</v>
      </c>
      <c r="J202" s="496"/>
      <c r="K202" s="490"/>
      <c r="L202" s="14">
        <v>42824</v>
      </c>
      <c r="M202" s="241" t="s">
        <v>1039</v>
      </c>
      <c r="S202">
        <f t="shared" si="21"/>
        <v>2018</v>
      </c>
      <c r="T202" s="418" t="str">
        <f>VLOOKUP($A202,'02-Metrics'!$A$2:$AD$188,4,FALSE)</f>
        <v>Commercial</v>
      </c>
      <c r="U202" s="418" t="str">
        <f>VLOOKUP($A202,'02-Metrics'!$A$2:$AD$188,5,FALSE)</f>
        <v>Offices &amp; Mall</v>
      </c>
      <c r="V202" s="418" t="str">
        <f>VLOOKUP($A202,'02-Metrics'!$A$2:$AD$188,7,FALSE)</f>
        <v>Maxim</v>
      </c>
    </row>
    <row r="203" spans="1:22" ht="15" hidden="1" customHeight="1">
      <c r="A203" s="418" t="s">
        <v>1058</v>
      </c>
      <c r="B203" s="497">
        <v>43281</v>
      </c>
      <c r="C203" s="495">
        <v>0</v>
      </c>
      <c r="D203" s="495">
        <v>98524.93</v>
      </c>
      <c r="E203" s="495">
        <f t="shared" si="22"/>
        <v>82207396.159999996</v>
      </c>
      <c r="F203" s="495">
        <f t="shared" si="23"/>
        <v>99722754.719999999</v>
      </c>
      <c r="G203" s="495">
        <f t="shared" si="28"/>
        <v>-17515358.560000002</v>
      </c>
      <c r="H203" s="495">
        <f>VLOOKUP(A203,'02-Metrics'!A:R,18,FALSE)</f>
        <v>98576600</v>
      </c>
      <c r="I203" s="496">
        <f t="shared" si="29"/>
        <v>-0.17768272145722214</v>
      </c>
      <c r="J203" s="496"/>
      <c r="K203" s="183">
        <v>2104189</v>
      </c>
      <c r="L203" s="180">
        <v>42825</v>
      </c>
      <c r="M203" s="241" t="s">
        <v>1041</v>
      </c>
      <c r="S203">
        <f t="shared" si="21"/>
        <v>2018</v>
      </c>
      <c r="T203" s="418" t="str">
        <f>VLOOKUP($A203,'02-Metrics'!$A$2:$AD$188,4,FALSE)</f>
        <v>Commercial</v>
      </c>
      <c r="U203" s="418" t="str">
        <f>VLOOKUP($A203,'02-Metrics'!$A$2:$AD$188,5,FALSE)</f>
        <v>Offices &amp; Mall</v>
      </c>
      <c r="V203" s="418" t="str">
        <f>VLOOKUP($A203,'02-Metrics'!$A$2:$AD$188,7,FALSE)</f>
        <v>Maxim</v>
      </c>
    </row>
    <row r="204" spans="1:22" ht="15" hidden="1" customHeight="1">
      <c r="A204" s="418" t="s">
        <v>1058</v>
      </c>
      <c r="B204" s="497">
        <v>43311</v>
      </c>
      <c r="C204" s="495">
        <v>2900000</v>
      </c>
      <c r="D204" s="495">
        <v>800</v>
      </c>
      <c r="E204" s="495">
        <f t="shared" si="22"/>
        <v>85107396.159999996</v>
      </c>
      <c r="F204" s="495">
        <f t="shared" si="23"/>
        <v>99723554.719999999</v>
      </c>
      <c r="G204" s="495">
        <f t="shared" si="28"/>
        <v>-14616158.560000002</v>
      </c>
      <c r="H204" s="495">
        <f>VLOOKUP(A204,'02-Metrics'!A:R,18,FALSE)</f>
        <v>98576600</v>
      </c>
      <c r="I204" s="496">
        <f t="shared" si="29"/>
        <v>-0.1482720905366994</v>
      </c>
      <c r="J204" s="496"/>
      <c r="K204" s="490"/>
      <c r="L204" s="14"/>
      <c r="M204" s="241" t="s">
        <v>1038</v>
      </c>
      <c r="S204">
        <f t="shared" si="21"/>
        <v>2018</v>
      </c>
      <c r="T204" s="418" t="str">
        <f>VLOOKUP($A204,'02-Metrics'!$A$2:$AD$188,4,FALSE)</f>
        <v>Commercial</v>
      </c>
      <c r="U204" s="418" t="str">
        <f>VLOOKUP($A204,'02-Metrics'!$A$2:$AD$188,5,FALSE)</f>
        <v>Offices &amp; Mall</v>
      </c>
      <c r="V204" s="418" t="str">
        <f>VLOOKUP($A204,'02-Metrics'!$A$2:$AD$188,7,FALSE)</f>
        <v>Maxim</v>
      </c>
    </row>
    <row r="205" spans="1:22" ht="15" hidden="1" customHeight="1">
      <c r="A205" s="418" t="s">
        <v>1058</v>
      </c>
      <c r="B205" s="497">
        <v>43342</v>
      </c>
      <c r="C205" s="495">
        <v>0</v>
      </c>
      <c r="D205" s="495">
        <v>350928.63</v>
      </c>
      <c r="E205" s="495">
        <f t="shared" si="22"/>
        <v>85107396.159999996</v>
      </c>
      <c r="F205" s="495">
        <f t="shared" si="23"/>
        <v>100074483.34999999</v>
      </c>
      <c r="G205" s="495">
        <f t="shared" si="28"/>
        <v>-14967087.189999998</v>
      </c>
      <c r="H205" s="495">
        <f>VLOOKUP(A205,'02-Metrics'!A:R,18,FALSE)</f>
        <v>98576600</v>
      </c>
      <c r="I205" s="496">
        <f t="shared" si="29"/>
        <v>-0.15183204928958796</v>
      </c>
      <c r="J205" s="496"/>
      <c r="K205" s="183">
        <v>0</v>
      </c>
      <c r="L205" s="180">
        <v>42855</v>
      </c>
      <c r="M205" s="241" t="s">
        <v>1041</v>
      </c>
      <c r="S205">
        <f t="shared" si="21"/>
        <v>2018</v>
      </c>
      <c r="T205" s="418" t="str">
        <f>VLOOKUP($A205,'02-Metrics'!$A$2:$AD$188,4,FALSE)</f>
        <v>Commercial</v>
      </c>
      <c r="U205" s="418" t="str">
        <f>VLOOKUP($A205,'02-Metrics'!$A$2:$AD$188,5,FALSE)</f>
        <v>Offices &amp; Mall</v>
      </c>
      <c r="V205" s="418" t="str">
        <f>VLOOKUP($A205,'02-Metrics'!$A$2:$AD$188,7,FALSE)</f>
        <v>Maxim</v>
      </c>
    </row>
    <row r="206" spans="1:22" ht="15" hidden="1" customHeight="1">
      <c r="A206" s="418" t="s">
        <v>1058</v>
      </c>
      <c r="B206" s="497">
        <v>43403</v>
      </c>
      <c r="C206" s="495">
        <v>1000000</v>
      </c>
      <c r="D206" s="495">
        <v>400000</v>
      </c>
      <c r="E206" s="495">
        <f t="shared" si="22"/>
        <v>86107396.159999996</v>
      </c>
      <c r="F206" s="495">
        <f t="shared" si="23"/>
        <v>100474483.34999999</v>
      </c>
      <c r="G206" s="495">
        <f t="shared" si="28"/>
        <v>-14367087.189999998</v>
      </c>
      <c r="H206" s="495">
        <f>VLOOKUP(A206,'02-Metrics'!A:R,18,FALSE)</f>
        <v>98576600</v>
      </c>
      <c r="I206" s="496">
        <f t="shared" si="29"/>
        <v>-0.14574541209577119</v>
      </c>
      <c r="J206" s="496"/>
      <c r="K206" s="183">
        <v>3722169</v>
      </c>
      <c r="L206" s="180">
        <v>42886</v>
      </c>
      <c r="M206" s="241" t="s">
        <v>1041</v>
      </c>
      <c r="S206">
        <f t="shared" si="21"/>
        <v>2018</v>
      </c>
      <c r="T206" s="418" t="str">
        <f>VLOOKUP($A206,'02-Metrics'!$A$2:$AD$188,4,FALSE)</f>
        <v>Commercial</v>
      </c>
      <c r="U206" s="418" t="str">
        <f>VLOOKUP($A206,'02-Metrics'!$A$2:$AD$188,5,FALSE)</f>
        <v>Offices &amp; Mall</v>
      </c>
      <c r="V206" s="418" t="str">
        <f>VLOOKUP($A206,'02-Metrics'!$A$2:$AD$188,7,FALSE)</f>
        <v>Maxim</v>
      </c>
    </row>
    <row r="207" spans="1:22" ht="15" hidden="1" customHeight="1">
      <c r="A207" s="418" t="s">
        <v>1058</v>
      </c>
      <c r="B207" s="497">
        <v>43434</v>
      </c>
      <c r="C207" s="495">
        <v>0</v>
      </c>
      <c r="D207" s="495">
        <v>27666.559999999998</v>
      </c>
      <c r="E207" s="495">
        <f t="shared" si="22"/>
        <v>86107396.159999996</v>
      </c>
      <c r="F207" s="495">
        <f t="shared" si="23"/>
        <v>100502149.91</v>
      </c>
      <c r="G207" s="495">
        <f t="shared" si="28"/>
        <v>-14394753.75</v>
      </c>
      <c r="H207" s="495">
        <f>VLOOKUP(A207,'02-Metrics'!A:R,18,FALSE)</f>
        <v>98576600</v>
      </c>
      <c r="I207" s="496">
        <f t="shared" si="29"/>
        <v>-0.14602607261763947</v>
      </c>
      <c r="J207" s="496"/>
      <c r="K207" s="183">
        <v>0</v>
      </c>
      <c r="L207" s="180">
        <v>42916</v>
      </c>
      <c r="M207" s="241" t="s">
        <v>1041</v>
      </c>
      <c r="S207">
        <f t="shared" si="21"/>
        <v>2018</v>
      </c>
      <c r="T207" s="418" t="str">
        <f>VLOOKUP($A207,'02-Metrics'!$A$2:$AD$188,4,FALSE)</f>
        <v>Commercial</v>
      </c>
      <c r="U207" s="418" t="str">
        <f>VLOOKUP($A207,'02-Metrics'!$A$2:$AD$188,5,FALSE)</f>
        <v>Offices &amp; Mall</v>
      </c>
      <c r="V207" s="418" t="str">
        <f>VLOOKUP($A207,'02-Metrics'!$A$2:$AD$188,7,FALSE)</f>
        <v>Maxim</v>
      </c>
    </row>
    <row r="208" spans="1:22" ht="15" hidden="1" customHeight="1">
      <c r="A208" s="418" t="s">
        <v>1058</v>
      </c>
      <c r="B208" s="497">
        <v>43464</v>
      </c>
      <c r="C208" s="495">
        <v>0</v>
      </c>
      <c r="D208" s="495">
        <v>14.06</v>
      </c>
      <c r="E208" s="495">
        <f t="shared" si="22"/>
        <v>86107396.159999996</v>
      </c>
      <c r="F208" s="495">
        <f t="shared" si="23"/>
        <v>100502163.97</v>
      </c>
      <c r="G208" s="495">
        <f t="shared" si="28"/>
        <v>-14394767.810000002</v>
      </c>
      <c r="H208" s="495">
        <f>VLOOKUP(A208,'02-Metrics'!A:R,18,FALSE)</f>
        <v>98576600</v>
      </c>
      <c r="I208" s="496">
        <f t="shared" si="29"/>
        <v>-0.14602621524783774</v>
      </c>
      <c r="J208" s="496"/>
      <c r="K208" s="490"/>
      <c r="L208" s="14"/>
      <c r="M208" s="241" t="s">
        <v>1038</v>
      </c>
      <c r="S208">
        <f t="shared" si="21"/>
        <v>2018</v>
      </c>
      <c r="T208" s="418" t="str">
        <f>VLOOKUP($A208,'02-Metrics'!$A$2:$AD$188,4,FALSE)</f>
        <v>Commercial</v>
      </c>
      <c r="U208" s="418" t="str">
        <f>VLOOKUP($A208,'02-Metrics'!$A$2:$AD$188,5,FALSE)</f>
        <v>Offices &amp; Mall</v>
      </c>
      <c r="V208" s="418" t="str">
        <f>VLOOKUP($A208,'02-Metrics'!$A$2:$AD$188,7,FALSE)</f>
        <v>Maxim</v>
      </c>
    </row>
    <row r="209" spans="1:22" ht="15" hidden="1" customHeight="1">
      <c r="A209" s="418" t="s">
        <v>1058</v>
      </c>
      <c r="B209" s="497">
        <v>43495</v>
      </c>
      <c r="C209" s="495">
        <v>0</v>
      </c>
      <c r="D209" s="495">
        <v>2340522.73</v>
      </c>
      <c r="E209" s="495">
        <f t="shared" si="22"/>
        <v>86107396.159999996</v>
      </c>
      <c r="F209" s="495">
        <f t="shared" si="23"/>
        <v>102842686.7</v>
      </c>
      <c r="G209" s="495">
        <f t="shared" si="28"/>
        <v>-16735290.540000007</v>
      </c>
      <c r="H209" s="495">
        <f>VLOOKUP(A209,'02-Metrics'!A:R,18,FALSE)</f>
        <v>98576600</v>
      </c>
      <c r="I209" s="496">
        <f t="shared" si="29"/>
        <v>-0.16976940308349048</v>
      </c>
      <c r="J209" s="496"/>
      <c r="K209" s="183">
        <v>0</v>
      </c>
      <c r="L209" s="180">
        <v>42947</v>
      </c>
      <c r="M209" s="241" t="s">
        <v>1041</v>
      </c>
      <c r="S209">
        <f t="shared" si="21"/>
        <v>2019</v>
      </c>
      <c r="T209" s="418" t="str">
        <f>VLOOKUP($A209,'02-Metrics'!$A$2:$AD$188,4,FALSE)</f>
        <v>Commercial</v>
      </c>
      <c r="U209" s="418" t="str">
        <f>VLOOKUP($A209,'02-Metrics'!$A$2:$AD$188,5,FALSE)</f>
        <v>Offices &amp; Mall</v>
      </c>
      <c r="V209" s="418" t="str">
        <f>VLOOKUP($A209,'02-Metrics'!$A$2:$AD$188,7,FALSE)</f>
        <v>Maxim</v>
      </c>
    </row>
    <row r="210" spans="1:22" ht="15" hidden="1" customHeight="1">
      <c r="A210" s="418" t="s">
        <v>1058</v>
      </c>
      <c r="B210" s="497">
        <v>43554</v>
      </c>
      <c r="C210" s="495">
        <v>0</v>
      </c>
      <c r="D210" s="495">
        <v>116366.16</v>
      </c>
      <c r="E210" s="495">
        <f t="shared" si="22"/>
        <v>86107396.159999996</v>
      </c>
      <c r="F210" s="495">
        <f t="shared" si="23"/>
        <v>102959052.86</v>
      </c>
      <c r="G210" s="495">
        <f t="shared" ref="G210:G239" si="30">E210-F210</f>
        <v>-16851656.700000003</v>
      </c>
      <c r="H210" s="495">
        <f>VLOOKUP(A210,'02-Metrics'!A:R,18,FALSE)</f>
        <v>98576600</v>
      </c>
      <c r="I210" s="496">
        <f t="shared" ref="I210:I239" si="31">G210/H210</f>
        <v>-0.17094986741275317</v>
      </c>
      <c r="J210" s="496"/>
      <c r="K210" s="490"/>
      <c r="L210" s="14"/>
      <c r="M210" s="241" t="s">
        <v>1038</v>
      </c>
      <c r="S210">
        <f t="shared" si="21"/>
        <v>2019</v>
      </c>
      <c r="T210" s="418" t="str">
        <f>VLOOKUP($A210,'02-Metrics'!$A$2:$AD$188,4,FALSE)</f>
        <v>Commercial</v>
      </c>
      <c r="U210" s="418" t="str">
        <f>VLOOKUP($A210,'02-Metrics'!$A$2:$AD$188,5,FALSE)</f>
        <v>Offices &amp; Mall</v>
      </c>
      <c r="V210" s="418" t="str">
        <f>VLOOKUP($A210,'02-Metrics'!$A$2:$AD$188,7,FALSE)</f>
        <v>Maxim</v>
      </c>
    </row>
    <row r="211" spans="1:22" ht="15" hidden="1" customHeight="1">
      <c r="A211" s="418" t="s">
        <v>1058</v>
      </c>
      <c r="B211" s="497">
        <v>43676</v>
      </c>
      <c r="C211" s="495">
        <v>4000000</v>
      </c>
      <c r="D211" s="495">
        <v>0</v>
      </c>
      <c r="E211" s="495">
        <f t="shared" si="22"/>
        <v>90107396.159999996</v>
      </c>
      <c r="F211" s="495">
        <f t="shared" si="23"/>
        <v>102959052.86</v>
      </c>
      <c r="G211" s="495">
        <f t="shared" si="30"/>
        <v>-12851656.700000003</v>
      </c>
      <c r="H211" s="495">
        <f>VLOOKUP(A211,'02-Metrics'!A:R,18,FALSE)</f>
        <v>98576600</v>
      </c>
      <c r="I211" s="496">
        <f t="shared" si="31"/>
        <v>-0.13037228612064125</v>
      </c>
      <c r="J211" s="496"/>
      <c r="K211" s="183">
        <v>0</v>
      </c>
      <c r="L211" s="180">
        <v>42978</v>
      </c>
      <c r="M211" s="241" t="s">
        <v>1041</v>
      </c>
      <c r="S211">
        <f t="shared" si="21"/>
        <v>2019</v>
      </c>
      <c r="T211" s="418" t="str">
        <f>VLOOKUP($A211,'02-Metrics'!$A$2:$AD$188,4,FALSE)</f>
        <v>Commercial</v>
      </c>
      <c r="U211" s="418" t="str">
        <f>VLOOKUP($A211,'02-Metrics'!$A$2:$AD$188,5,FALSE)</f>
        <v>Offices &amp; Mall</v>
      </c>
      <c r="V211" s="418" t="str">
        <f>VLOOKUP($A211,'02-Metrics'!$A$2:$AD$188,7,FALSE)</f>
        <v>Maxim</v>
      </c>
    </row>
    <row r="212" spans="1:22" ht="15" hidden="1" customHeight="1">
      <c r="A212" s="418" t="s">
        <v>1058</v>
      </c>
      <c r="B212" s="497">
        <v>43829</v>
      </c>
      <c r="C212" s="495">
        <v>6235954</v>
      </c>
      <c r="D212" s="495">
        <v>0</v>
      </c>
      <c r="E212" s="495">
        <f t="shared" si="22"/>
        <v>96343350.159999996</v>
      </c>
      <c r="F212" s="495">
        <f t="shared" si="23"/>
        <v>102959052.86</v>
      </c>
      <c r="G212" s="495">
        <f t="shared" si="30"/>
        <v>-6615702.700000003</v>
      </c>
      <c r="H212" s="495">
        <f>VLOOKUP(A212,'02-Metrics'!A:R,18,FALSE)</f>
        <v>98576600</v>
      </c>
      <c r="I212" s="496">
        <f t="shared" si="31"/>
        <v>-6.7112303528423609E-2</v>
      </c>
      <c r="J212" s="496"/>
      <c r="K212" s="490"/>
      <c r="L212" s="14"/>
      <c r="M212" s="241" t="s">
        <v>1038</v>
      </c>
      <c r="S212">
        <f t="shared" si="21"/>
        <v>2019</v>
      </c>
      <c r="T212" s="418" t="str">
        <f>VLOOKUP($A212,'02-Metrics'!$A$2:$AD$188,4,FALSE)</f>
        <v>Commercial</v>
      </c>
      <c r="U212" s="418" t="str">
        <f>VLOOKUP($A212,'02-Metrics'!$A$2:$AD$188,5,FALSE)</f>
        <v>Offices &amp; Mall</v>
      </c>
      <c r="V212" s="418" t="str">
        <f>VLOOKUP($A212,'02-Metrics'!$A$2:$AD$188,7,FALSE)</f>
        <v>Maxim</v>
      </c>
    </row>
    <row r="213" spans="1:22" ht="15" hidden="1" customHeight="1">
      <c r="A213" s="418" t="s">
        <v>1058</v>
      </c>
      <c r="B213" s="497">
        <v>44012</v>
      </c>
      <c r="C213" s="495">
        <v>0</v>
      </c>
      <c r="D213" s="495">
        <v>42300</v>
      </c>
      <c r="E213" s="495">
        <f t="shared" si="22"/>
        <v>96343350.159999996</v>
      </c>
      <c r="F213" s="495">
        <f t="shared" si="23"/>
        <v>103001352.86</v>
      </c>
      <c r="G213" s="495">
        <f t="shared" si="30"/>
        <v>-6658002.700000003</v>
      </c>
      <c r="H213" s="495">
        <f>VLOOKUP(A213,'02-Metrics'!A:R,18,FALSE)</f>
        <v>98576600</v>
      </c>
      <c r="I213" s="496">
        <f t="shared" si="31"/>
        <v>-6.7541411450587702E-2</v>
      </c>
      <c r="J213" s="496"/>
      <c r="K213" s="183">
        <v>0</v>
      </c>
      <c r="L213" s="180">
        <v>43008</v>
      </c>
      <c r="M213" s="241" t="s">
        <v>1041</v>
      </c>
      <c r="S213">
        <f t="shared" si="21"/>
        <v>2020</v>
      </c>
      <c r="T213" s="418" t="str">
        <f>VLOOKUP($A213,'02-Metrics'!$A$2:$AD$188,4,FALSE)</f>
        <v>Commercial</v>
      </c>
      <c r="U213" s="418" t="str">
        <f>VLOOKUP($A213,'02-Metrics'!$A$2:$AD$188,5,FALSE)</f>
        <v>Offices &amp; Mall</v>
      </c>
      <c r="V213" s="418" t="str">
        <f>VLOOKUP($A213,'02-Metrics'!$A$2:$AD$188,7,FALSE)</f>
        <v>Maxim</v>
      </c>
    </row>
    <row r="214" spans="1:22" ht="15" hidden="1" customHeight="1">
      <c r="A214" s="418" t="s">
        <v>1058</v>
      </c>
      <c r="B214" s="497">
        <v>44134</v>
      </c>
      <c r="C214" s="495">
        <v>3250000</v>
      </c>
      <c r="D214" s="495">
        <v>0</v>
      </c>
      <c r="E214" s="495">
        <f t="shared" si="22"/>
        <v>99593350.159999996</v>
      </c>
      <c r="F214" s="495">
        <f t="shared" si="23"/>
        <v>103001352.86</v>
      </c>
      <c r="G214" s="495">
        <f t="shared" si="30"/>
        <v>-3408002.700000003</v>
      </c>
      <c r="H214" s="495">
        <f>VLOOKUP(A214,'02-Metrics'!A:R,18,FALSE)</f>
        <v>98576600</v>
      </c>
      <c r="I214" s="496">
        <f t="shared" si="31"/>
        <v>-3.4572126650746757E-2</v>
      </c>
      <c r="J214" s="496"/>
      <c r="K214" s="490"/>
      <c r="L214" s="14"/>
      <c r="M214" s="241" t="s">
        <v>1038</v>
      </c>
      <c r="S214">
        <f t="shared" si="21"/>
        <v>2020</v>
      </c>
      <c r="T214" s="418" t="str">
        <f>VLOOKUP($A214,'02-Metrics'!$A$2:$AD$188,4,FALSE)</f>
        <v>Commercial</v>
      </c>
      <c r="U214" s="418" t="str">
        <f>VLOOKUP($A214,'02-Metrics'!$A$2:$AD$188,5,FALSE)</f>
        <v>Offices &amp; Mall</v>
      </c>
      <c r="V214" s="418" t="str">
        <f>VLOOKUP($A214,'02-Metrics'!$A$2:$AD$188,7,FALSE)</f>
        <v>Maxim</v>
      </c>
    </row>
    <row r="215" spans="1:22" ht="15" hidden="1" customHeight="1">
      <c r="A215" s="418">
        <v>6</v>
      </c>
      <c r="B215" s="505">
        <v>2</v>
      </c>
      <c r="C215" s="506"/>
      <c r="D215" s="506"/>
      <c r="E215" s="506"/>
      <c r="F215" s="506"/>
      <c r="G215" s="506"/>
      <c r="H215" s="495"/>
      <c r="I215" s="496"/>
      <c r="J215" s="496"/>
      <c r="K215" s="495"/>
      <c r="L215" s="493"/>
      <c r="S215">
        <f t="shared" si="21"/>
        <v>1900</v>
      </c>
      <c r="T215" s="418" t="e">
        <f>VLOOKUP($A215,'02-Metrics'!$A$2:$AD$188,4,FALSE)</f>
        <v>#N/A</v>
      </c>
      <c r="U215" s="418" t="e">
        <f>VLOOKUP($A215,'02-Metrics'!$A$2:$AD$188,5,FALSE)</f>
        <v>#N/A</v>
      </c>
      <c r="V215" s="418" t="e">
        <f>VLOOKUP($A215,'02-Metrics'!$A$2:$AD$188,7,FALSE)</f>
        <v>#N/A</v>
      </c>
    </row>
    <row r="216" spans="1:22" ht="15" hidden="1" customHeight="1">
      <c r="A216" s="418" t="s">
        <v>1059</v>
      </c>
      <c r="B216" s="494">
        <v>42003</v>
      </c>
      <c r="C216" s="495">
        <v>37499946</v>
      </c>
      <c r="D216" s="495">
        <v>2929502.47</v>
      </c>
      <c r="E216" s="495">
        <f t="shared" ref="E216:E243" si="32">C216+E215</f>
        <v>37499946</v>
      </c>
      <c r="F216" s="495">
        <f t="shared" ref="F216:F243" si="33">D216+F215</f>
        <v>2929502.47</v>
      </c>
      <c r="G216" s="495">
        <f t="shared" si="30"/>
        <v>34570443.530000001</v>
      </c>
      <c r="H216" s="495">
        <f>VLOOKUP(A216,'02-Metrics'!A:R,18,FALSE)</f>
        <v>184387980.81</v>
      </c>
      <c r="I216" s="496">
        <f t="shared" si="31"/>
        <v>0.18748751072675734</v>
      </c>
      <c r="J216" s="496"/>
      <c r="K216" s="490"/>
      <c r="L216" s="14"/>
      <c r="M216" s="241" t="s">
        <v>1038</v>
      </c>
      <c r="S216">
        <f t="shared" si="21"/>
        <v>2014</v>
      </c>
      <c r="T216" s="418" t="str">
        <f>VLOOKUP($A216,'02-Metrics'!$A$2:$AD$188,4,FALSE)</f>
        <v>Industrial</v>
      </c>
      <c r="U216" s="418" t="str">
        <f>VLOOKUP($A216,'02-Metrics'!$A$2:$AD$188,5,FALSE)</f>
        <v>Power Plant</v>
      </c>
      <c r="V216" s="418" t="str">
        <f>VLOOKUP($A216,'02-Metrics'!$A$2:$AD$188,7,FALSE)</f>
        <v xml:space="preserve">Sewedy </v>
      </c>
    </row>
    <row r="217" spans="1:22" ht="15" hidden="1" customHeight="1">
      <c r="A217" s="418" t="s">
        <v>1059</v>
      </c>
      <c r="B217" s="494">
        <v>42034</v>
      </c>
      <c r="C217" s="495">
        <v>0</v>
      </c>
      <c r="D217" s="495">
        <v>2648622</v>
      </c>
      <c r="E217" s="495">
        <f t="shared" si="32"/>
        <v>37499946</v>
      </c>
      <c r="F217" s="495">
        <f t="shared" si="33"/>
        <v>5578124.4700000007</v>
      </c>
      <c r="G217" s="495">
        <f t="shared" si="30"/>
        <v>31921821.530000001</v>
      </c>
      <c r="H217" s="495">
        <f>VLOOKUP(A217,'02-Metrics'!A:R,18,FALSE)</f>
        <v>184387980.81</v>
      </c>
      <c r="I217" s="496">
        <f t="shared" si="31"/>
        <v>0.17312311458572449</v>
      </c>
      <c r="J217" s="496"/>
      <c r="K217" s="183">
        <v>0</v>
      </c>
      <c r="L217" s="180">
        <v>43069</v>
      </c>
      <c r="M217" s="241" t="s">
        <v>1041</v>
      </c>
      <c r="S217">
        <f t="shared" si="21"/>
        <v>2015</v>
      </c>
      <c r="T217" s="418" t="str">
        <f>VLOOKUP($A217,'02-Metrics'!$A$2:$AD$188,4,FALSE)</f>
        <v>Industrial</v>
      </c>
      <c r="U217" s="418" t="str">
        <f>VLOOKUP($A217,'02-Metrics'!$A$2:$AD$188,5,FALSE)</f>
        <v>Power Plant</v>
      </c>
      <c r="V217" s="418" t="str">
        <f>VLOOKUP($A217,'02-Metrics'!$A$2:$AD$188,7,FALSE)</f>
        <v xml:space="preserve">Sewedy </v>
      </c>
    </row>
    <row r="218" spans="1:22" ht="15" hidden="1" customHeight="1">
      <c r="A218" s="418" t="s">
        <v>1059</v>
      </c>
      <c r="B218" s="494">
        <v>42063</v>
      </c>
      <c r="C218" s="495">
        <v>10000000</v>
      </c>
      <c r="D218" s="495">
        <v>5378106</v>
      </c>
      <c r="E218" s="495">
        <f t="shared" si="32"/>
        <v>47499946</v>
      </c>
      <c r="F218" s="495">
        <f t="shared" si="33"/>
        <v>10956230.470000001</v>
      </c>
      <c r="G218" s="495">
        <f t="shared" si="30"/>
        <v>36543715.530000001</v>
      </c>
      <c r="H218" s="495">
        <f>VLOOKUP(A218,'02-Metrics'!A:R,18,FALSE)</f>
        <v>184387980.81</v>
      </c>
      <c r="I218" s="496">
        <f t="shared" si="31"/>
        <v>0.19818924948072378</v>
      </c>
      <c r="J218" s="496"/>
      <c r="K218" s="490"/>
      <c r="L218" s="14"/>
      <c r="M218" s="241" t="s">
        <v>1038</v>
      </c>
      <c r="S218">
        <f t="shared" ref="S218:S244" si="34">YEAR(B218)</f>
        <v>2015</v>
      </c>
      <c r="T218" s="418" t="str">
        <f>VLOOKUP($A218,'02-Metrics'!$A$2:$AD$188,4,FALSE)</f>
        <v>Industrial</v>
      </c>
      <c r="U218" s="418" t="str">
        <f>VLOOKUP($A218,'02-Metrics'!$A$2:$AD$188,5,FALSE)</f>
        <v>Power Plant</v>
      </c>
      <c r="V218" s="418" t="str">
        <f>VLOOKUP($A218,'02-Metrics'!$A$2:$AD$188,7,FALSE)</f>
        <v xml:space="preserve">Sewedy </v>
      </c>
    </row>
    <row r="219" spans="1:22" ht="15" hidden="1" customHeight="1">
      <c r="A219" s="418" t="s">
        <v>1059</v>
      </c>
      <c r="B219" s="494">
        <v>42093</v>
      </c>
      <c r="C219" s="495">
        <v>20289932</v>
      </c>
      <c r="D219" s="495">
        <v>7624306</v>
      </c>
      <c r="E219" s="495">
        <f t="shared" si="32"/>
        <v>67789878</v>
      </c>
      <c r="F219" s="495">
        <f t="shared" si="33"/>
        <v>18580536.469999999</v>
      </c>
      <c r="G219" s="495">
        <f t="shared" si="30"/>
        <v>49209341.530000001</v>
      </c>
      <c r="H219" s="495">
        <f>VLOOKUP(A219,'02-Metrics'!A:R,18,FALSE)</f>
        <v>184387980.81</v>
      </c>
      <c r="I219" s="496">
        <f t="shared" si="31"/>
        <v>0.26687933407496378</v>
      </c>
      <c r="J219" s="496"/>
      <c r="K219" s="183">
        <v>0</v>
      </c>
      <c r="L219" s="180">
        <v>43100</v>
      </c>
      <c r="M219" s="241" t="s">
        <v>1041</v>
      </c>
      <c r="S219">
        <f t="shared" si="34"/>
        <v>2015</v>
      </c>
      <c r="T219" s="418" t="str">
        <f>VLOOKUP($A219,'02-Metrics'!$A$2:$AD$188,4,FALSE)</f>
        <v>Industrial</v>
      </c>
      <c r="U219" s="418" t="str">
        <f>VLOOKUP($A219,'02-Metrics'!$A$2:$AD$188,5,FALSE)</f>
        <v>Power Plant</v>
      </c>
      <c r="V219" s="418" t="str">
        <f>VLOOKUP($A219,'02-Metrics'!$A$2:$AD$188,7,FALSE)</f>
        <v xml:space="preserve">Sewedy </v>
      </c>
    </row>
    <row r="220" spans="1:22" ht="15" hidden="1" customHeight="1">
      <c r="A220" s="418" t="s">
        <v>1059</v>
      </c>
      <c r="B220" s="494">
        <v>42124</v>
      </c>
      <c r="C220" s="495">
        <v>21735246</v>
      </c>
      <c r="D220" s="495">
        <v>12042770</v>
      </c>
      <c r="E220" s="495">
        <f t="shared" si="32"/>
        <v>89525124</v>
      </c>
      <c r="F220" s="495">
        <f t="shared" si="33"/>
        <v>30623306.469999999</v>
      </c>
      <c r="G220" s="495">
        <f t="shared" si="30"/>
        <v>58901817.530000001</v>
      </c>
      <c r="H220" s="495">
        <f>VLOOKUP(A220,'02-Metrics'!A:R,18,FALSE)</f>
        <v>184387980.81</v>
      </c>
      <c r="I220" s="496">
        <f t="shared" si="31"/>
        <v>0.31944499457746406</v>
      </c>
      <c r="J220" s="496"/>
      <c r="K220" s="490"/>
      <c r="L220" s="14"/>
      <c r="M220" s="241" t="s">
        <v>1038</v>
      </c>
      <c r="S220">
        <f t="shared" si="34"/>
        <v>2015</v>
      </c>
      <c r="T220" s="418" t="str">
        <f>VLOOKUP($A220,'02-Metrics'!$A$2:$AD$188,4,FALSE)</f>
        <v>Industrial</v>
      </c>
      <c r="U220" s="418" t="str">
        <f>VLOOKUP($A220,'02-Metrics'!$A$2:$AD$188,5,FALSE)</f>
        <v>Power Plant</v>
      </c>
      <c r="V220" s="418" t="str">
        <f>VLOOKUP($A220,'02-Metrics'!$A$2:$AD$188,7,FALSE)</f>
        <v xml:space="preserve">Sewedy </v>
      </c>
    </row>
    <row r="221" spans="1:22" ht="15" hidden="1" customHeight="1">
      <c r="A221" s="418" t="s">
        <v>1059</v>
      </c>
      <c r="B221" s="494">
        <v>42154</v>
      </c>
      <c r="C221" s="495">
        <v>4639446</v>
      </c>
      <c r="D221" s="495">
        <v>13147883</v>
      </c>
      <c r="E221" s="495">
        <f t="shared" si="32"/>
        <v>94164570</v>
      </c>
      <c r="F221" s="495">
        <f t="shared" si="33"/>
        <v>43771189.469999999</v>
      </c>
      <c r="G221" s="495">
        <f t="shared" si="30"/>
        <v>50393380.530000001</v>
      </c>
      <c r="H221" s="495">
        <f>VLOOKUP(A221,'02-Metrics'!A:R,18,FALSE)</f>
        <v>184387980.81</v>
      </c>
      <c r="I221" s="496">
        <f t="shared" si="31"/>
        <v>0.27330078841704519</v>
      </c>
      <c r="J221" s="496"/>
      <c r="K221" s="490"/>
      <c r="L221" s="14">
        <v>43121</v>
      </c>
      <c r="M221" s="241" t="s">
        <v>1039</v>
      </c>
      <c r="S221">
        <f t="shared" si="34"/>
        <v>2015</v>
      </c>
      <c r="T221" s="418" t="str">
        <f>VLOOKUP($A221,'02-Metrics'!$A$2:$AD$188,4,FALSE)</f>
        <v>Industrial</v>
      </c>
      <c r="U221" s="418" t="str">
        <f>VLOOKUP($A221,'02-Metrics'!$A$2:$AD$188,5,FALSE)</f>
        <v>Power Plant</v>
      </c>
      <c r="V221" s="418" t="str">
        <f>VLOOKUP($A221,'02-Metrics'!$A$2:$AD$188,7,FALSE)</f>
        <v xml:space="preserve">Sewedy </v>
      </c>
    </row>
    <row r="222" spans="1:22" ht="15" hidden="1" customHeight="1">
      <c r="A222" s="418" t="s">
        <v>1059</v>
      </c>
      <c r="B222" s="494">
        <v>42185</v>
      </c>
      <c r="C222" s="495">
        <v>4379194</v>
      </c>
      <c r="D222" s="495">
        <v>8664394</v>
      </c>
      <c r="E222" s="495">
        <f t="shared" si="32"/>
        <v>98543764</v>
      </c>
      <c r="F222" s="495">
        <f t="shared" si="33"/>
        <v>52435583.469999999</v>
      </c>
      <c r="G222" s="495">
        <f t="shared" si="30"/>
        <v>46108180.530000001</v>
      </c>
      <c r="H222" s="495">
        <f>VLOOKUP(A222,'02-Metrics'!A:R,18,FALSE)</f>
        <v>184387980.81</v>
      </c>
      <c r="I222" s="496">
        <f t="shared" si="31"/>
        <v>0.25006066191218573</v>
      </c>
      <c r="J222" s="496"/>
      <c r="K222" s="490"/>
      <c r="L222" s="14"/>
      <c r="M222" s="241" t="s">
        <v>1038</v>
      </c>
      <c r="S222">
        <f t="shared" si="34"/>
        <v>2015</v>
      </c>
      <c r="T222" s="418" t="str">
        <f>VLOOKUP($A222,'02-Metrics'!$A$2:$AD$188,4,FALSE)</f>
        <v>Industrial</v>
      </c>
      <c r="U222" s="418" t="str">
        <f>VLOOKUP($A222,'02-Metrics'!$A$2:$AD$188,5,FALSE)</f>
        <v>Power Plant</v>
      </c>
      <c r="V222" s="418" t="str">
        <f>VLOOKUP($A222,'02-Metrics'!$A$2:$AD$188,7,FALSE)</f>
        <v xml:space="preserve">Sewedy </v>
      </c>
    </row>
    <row r="223" spans="1:22" ht="15" hidden="1" customHeight="1">
      <c r="A223" s="418" t="s">
        <v>1059</v>
      </c>
      <c r="B223" s="494">
        <v>42215</v>
      </c>
      <c r="C223" s="495">
        <v>11763312</v>
      </c>
      <c r="D223" s="495">
        <v>3142626</v>
      </c>
      <c r="E223" s="495">
        <f t="shared" si="32"/>
        <v>110307076</v>
      </c>
      <c r="F223" s="495">
        <f t="shared" si="33"/>
        <v>55578209.469999999</v>
      </c>
      <c r="G223" s="495">
        <f t="shared" si="30"/>
        <v>54728866.530000001</v>
      </c>
      <c r="H223" s="495">
        <f>VLOOKUP(A223,'02-Metrics'!A:R,18,FALSE)</f>
        <v>184387980.81</v>
      </c>
      <c r="I223" s="496">
        <f t="shared" si="31"/>
        <v>0.29681363334844796</v>
      </c>
      <c r="J223" s="496"/>
      <c r="K223" s="490"/>
      <c r="L223" s="14"/>
      <c r="M223" s="241" t="s">
        <v>1038</v>
      </c>
      <c r="S223">
        <f t="shared" si="34"/>
        <v>2015</v>
      </c>
      <c r="T223" s="418" t="str">
        <f>VLOOKUP($A223,'02-Metrics'!$A$2:$AD$188,4,FALSE)</f>
        <v>Industrial</v>
      </c>
      <c r="U223" s="418" t="str">
        <f>VLOOKUP($A223,'02-Metrics'!$A$2:$AD$188,5,FALSE)</f>
        <v>Power Plant</v>
      </c>
      <c r="V223" s="418" t="str">
        <f>VLOOKUP($A223,'02-Metrics'!$A$2:$AD$188,7,FALSE)</f>
        <v xml:space="preserve">Sewedy </v>
      </c>
    </row>
    <row r="224" spans="1:22" ht="15" hidden="1" customHeight="1">
      <c r="A224" s="418" t="s">
        <v>1059</v>
      </c>
      <c r="B224" s="494">
        <v>42246</v>
      </c>
      <c r="C224" s="495">
        <v>3392373</v>
      </c>
      <c r="D224" s="495">
        <v>5973388</v>
      </c>
      <c r="E224" s="495">
        <f t="shared" si="32"/>
        <v>113699449</v>
      </c>
      <c r="F224" s="495">
        <f t="shared" si="33"/>
        <v>61551597.469999999</v>
      </c>
      <c r="G224" s="495">
        <f t="shared" si="30"/>
        <v>52147851.530000001</v>
      </c>
      <c r="H224" s="495">
        <f>VLOOKUP(A224,'02-Metrics'!A:R,18,FALSE)</f>
        <v>184387980.81</v>
      </c>
      <c r="I224" s="496">
        <f t="shared" si="31"/>
        <v>0.28281589342710478</v>
      </c>
      <c r="J224" s="496"/>
      <c r="K224" s="490"/>
      <c r="L224" s="14"/>
      <c r="M224" s="241" t="s">
        <v>1038</v>
      </c>
      <c r="S224">
        <f t="shared" si="34"/>
        <v>2015</v>
      </c>
      <c r="T224" s="418" t="str">
        <f>VLOOKUP($A224,'02-Metrics'!$A$2:$AD$188,4,FALSE)</f>
        <v>Industrial</v>
      </c>
      <c r="U224" s="418" t="str">
        <f>VLOOKUP($A224,'02-Metrics'!$A$2:$AD$188,5,FALSE)</f>
        <v>Power Plant</v>
      </c>
      <c r="V224" s="418" t="str">
        <f>VLOOKUP($A224,'02-Metrics'!$A$2:$AD$188,7,FALSE)</f>
        <v xml:space="preserve">Sewedy </v>
      </c>
    </row>
    <row r="225" spans="1:22" ht="15" hidden="1" customHeight="1">
      <c r="A225" s="418" t="s">
        <v>1059</v>
      </c>
      <c r="B225" s="494">
        <v>42277</v>
      </c>
      <c r="C225" s="495">
        <v>3304852</v>
      </c>
      <c r="D225" s="495">
        <v>4958701</v>
      </c>
      <c r="E225" s="495">
        <f t="shared" si="32"/>
        <v>117004301</v>
      </c>
      <c r="F225" s="495">
        <f t="shared" si="33"/>
        <v>66510298.469999999</v>
      </c>
      <c r="G225" s="495">
        <f t="shared" si="30"/>
        <v>50494002.530000001</v>
      </c>
      <c r="H225" s="495">
        <f>VLOOKUP(A225,'02-Metrics'!A:R,18,FALSE)</f>
        <v>184387980.81</v>
      </c>
      <c r="I225" s="496">
        <f t="shared" si="31"/>
        <v>0.2738464964374811</v>
      </c>
      <c r="J225" s="496"/>
      <c r="K225" s="490"/>
      <c r="L225" s="14">
        <v>43247</v>
      </c>
      <c r="M225" s="241" t="s">
        <v>1039</v>
      </c>
      <c r="S225">
        <f t="shared" si="34"/>
        <v>2015</v>
      </c>
      <c r="T225" s="418" t="str">
        <f>VLOOKUP($A225,'02-Metrics'!$A$2:$AD$188,4,FALSE)</f>
        <v>Industrial</v>
      </c>
      <c r="U225" s="418" t="str">
        <f>VLOOKUP($A225,'02-Metrics'!$A$2:$AD$188,5,FALSE)</f>
        <v>Power Plant</v>
      </c>
      <c r="V225" s="418" t="str">
        <f>VLOOKUP($A225,'02-Metrics'!$A$2:$AD$188,7,FALSE)</f>
        <v xml:space="preserve">Sewedy </v>
      </c>
    </row>
    <row r="226" spans="1:22" ht="15" hidden="1" customHeight="1">
      <c r="A226" s="418" t="s">
        <v>1059</v>
      </c>
      <c r="B226" s="494">
        <v>42307</v>
      </c>
      <c r="C226" s="495">
        <v>5133030</v>
      </c>
      <c r="D226" s="495">
        <v>4105409</v>
      </c>
      <c r="E226" s="495">
        <f t="shared" si="32"/>
        <v>122137331</v>
      </c>
      <c r="F226" s="495">
        <f t="shared" si="33"/>
        <v>70615707.469999999</v>
      </c>
      <c r="G226" s="495">
        <f t="shared" si="30"/>
        <v>51521623.530000001</v>
      </c>
      <c r="H226" s="495">
        <f>VLOOKUP(A226,'02-Metrics'!A:R,18,FALSE)</f>
        <v>184387980.81</v>
      </c>
      <c r="I226" s="496">
        <f t="shared" si="31"/>
        <v>0.27941964169068989</v>
      </c>
      <c r="J226" s="496"/>
      <c r="K226" s="490"/>
      <c r="L226" s="14"/>
      <c r="M226" s="241" t="s">
        <v>1038</v>
      </c>
      <c r="S226">
        <f t="shared" si="34"/>
        <v>2015</v>
      </c>
      <c r="T226" s="418" t="str">
        <f>VLOOKUP($A226,'02-Metrics'!$A$2:$AD$188,4,FALSE)</f>
        <v>Industrial</v>
      </c>
      <c r="U226" s="418" t="str">
        <f>VLOOKUP($A226,'02-Metrics'!$A$2:$AD$188,5,FALSE)</f>
        <v>Power Plant</v>
      </c>
      <c r="V226" s="418" t="str">
        <f>VLOOKUP($A226,'02-Metrics'!$A$2:$AD$188,7,FALSE)</f>
        <v xml:space="preserve">Sewedy </v>
      </c>
    </row>
    <row r="227" spans="1:22" ht="15" hidden="1" customHeight="1">
      <c r="A227" s="418" t="s">
        <v>1059</v>
      </c>
      <c r="B227" s="494">
        <v>42338</v>
      </c>
      <c r="C227" s="495">
        <v>8929234</v>
      </c>
      <c r="D227" s="495">
        <v>3145301</v>
      </c>
      <c r="E227" s="495">
        <f t="shared" si="32"/>
        <v>131066565</v>
      </c>
      <c r="F227" s="495">
        <f t="shared" si="33"/>
        <v>73761008.469999999</v>
      </c>
      <c r="G227" s="495">
        <f t="shared" si="30"/>
        <v>57305556.530000001</v>
      </c>
      <c r="H227" s="495">
        <f>VLOOKUP(A227,'02-Metrics'!A:R,18,FALSE)</f>
        <v>184387980.81</v>
      </c>
      <c r="I227" s="496">
        <f t="shared" si="31"/>
        <v>0.31078791729407623</v>
      </c>
      <c r="J227" s="496"/>
      <c r="K227" s="490"/>
      <c r="L227" s="14"/>
      <c r="M227" s="241" t="s">
        <v>1038</v>
      </c>
      <c r="S227">
        <f t="shared" si="34"/>
        <v>2015</v>
      </c>
      <c r="T227" s="418" t="str">
        <f>VLOOKUP($A227,'02-Metrics'!$A$2:$AD$188,4,FALSE)</f>
        <v>Industrial</v>
      </c>
      <c r="U227" s="418" t="str">
        <f>VLOOKUP($A227,'02-Metrics'!$A$2:$AD$188,5,FALSE)</f>
        <v>Power Plant</v>
      </c>
      <c r="V227" s="418" t="str">
        <f>VLOOKUP($A227,'02-Metrics'!$A$2:$AD$188,7,FALSE)</f>
        <v xml:space="preserve">Sewedy </v>
      </c>
    </row>
    <row r="228" spans="1:22" ht="15" hidden="1" customHeight="1">
      <c r="A228" s="418" t="s">
        <v>1059</v>
      </c>
      <c r="B228" s="494">
        <v>42368</v>
      </c>
      <c r="C228" s="495">
        <v>4794332</v>
      </c>
      <c r="D228" s="495">
        <v>3979589</v>
      </c>
      <c r="E228" s="495">
        <f t="shared" si="32"/>
        <v>135860897</v>
      </c>
      <c r="F228" s="495">
        <f t="shared" si="33"/>
        <v>77740597.469999999</v>
      </c>
      <c r="G228" s="495">
        <f t="shared" si="30"/>
        <v>58120299.530000001</v>
      </c>
      <c r="H228" s="495">
        <f>VLOOKUP(A228,'02-Metrics'!A:R,18,FALSE)</f>
        <v>184387980.81</v>
      </c>
      <c r="I228" s="496">
        <f t="shared" si="31"/>
        <v>0.31520655128757685</v>
      </c>
      <c r="J228" s="496"/>
      <c r="K228" s="490"/>
      <c r="L228" s="14">
        <v>43290</v>
      </c>
      <c r="M228" s="241" t="s">
        <v>1039</v>
      </c>
      <c r="S228">
        <f t="shared" si="34"/>
        <v>2015</v>
      </c>
      <c r="T228" s="418" t="str">
        <f>VLOOKUP($A228,'02-Metrics'!$A$2:$AD$188,4,FALSE)</f>
        <v>Industrial</v>
      </c>
      <c r="U228" s="418" t="str">
        <f>VLOOKUP($A228,'02-Metrics'!$A$2:$AD$188,5,FALSE)</f>
        <v>Power Plant</v>
      </c>
      <c r="V228" s="418" t="str">
        <f>VLOOKUP($A228,'02-Metrics'!$A$2:$AD$188,7,FALSE)</f>
        <v xml:space="preserve">Sewedy </v>
      </c>
    </row>
    <row r="229" spans="1:22" ht="15" hidden="1" customHeight="1">
      <c r="A229" s="418" t="s">
        <v>1059</v>
      </c>
      <c r="B229" s="494">
        <v>42399</v>
      </c>
      <c r="C229" s="495">
        <v>8242355</v>
      </c>
      <c r="D229" s="495">
        <v>3395313</v>
      </c>
      <c r="E229" s="495">
        <f t="shared" si="32"/>
        <v>144103252</v>
      </c>
      <c r="F229" s="495">
        <f t="shared" si="33"/>
        <v>81135910.469999999</v>
      </c>
      <c r="G229" s="495">
        <f t="shared" si="30"/>
        <v>62967341.530000001</v>
      </c>
      <c r="H229" s="495">
        <f>VLOOKUP(A229,'02-Metrics'!A:R,18,FALSE)</f>
        <v>184387980.81</v>
      </c>
      <c r="I229" s="496">
        <f t="shared" si="31"/>
        <v>0.34149374190980381</v>
      </c>
      <c r="J229" s="496"/>
      <c r="K229" s="490"/>
      <c r="L229" s="14"/>
      <c r="M229" s="241" t="s">
        <v>1038</v>
      </c>
      <c r="S229">
        <f t="shared" si="34"/>
        <v>2016</v>
      </c>
      <c r="T229" s="418" t="str">
        <f>VLOOKUP($A229,'02-Metrics'!$A$2:$AD$188,4,FALSE)</f>
        <v>Industrial</v>
      </c>
      <c r="U229" s="418" t="str">
        <f>VLOOKUP($A229,'02-Metrics'!$A$2:$AD$188,5,FALSE)</f>
        <v>Power Plant</v>
      </c>
      <c r="V229" s="418" t="str">
        <f>VLOOKUP($A229,'02-Metrics'!$A$2:$AD$188,7,FALSE)</f>
        <v xml:space="preserve">Sewedy </v>
      </c>
    </row>
    <row r="230" spans="1:22" ht="15" hidden="1" customHeight="1">
      <c r="A230" s="418" t="s">
        <v>1059</v>
      </c>
      <c r="B230" s="494">
        <v>42428</v>
      </c>
      <c r="C230" s="495">
        <v>10640355</v>
      </c>
      <c r="D230" s="495">
        <v>3334406</v>
      </c>
      <c r="E230" s="495">
        <f t="shared" si="32"/>
        <v>154743607</v>
      </c>
      <c r="F230" s="495">
        <f t="shared" si="33"/>
        <v>84470316.469999999</v>
      </c>
      <c r="G230" s="495">
        <f t="shared" si="30"/>
        <v>70273290.530000001</v>
      </c>
      <c r="H230" s="495">
        <f>VLOOKUP(A230,'02-Metrics'!A:R,18,FALSE)</f>
        <v>184387980.81</v>
      </c>
      <c r="I230" s="496">
        <f t="shared" si="31"/>
        <v>0.38111643839959464</v>
      </c>
      <c r="J230" s="496"/>
      <c r="K230" s="490"/>
      <c r="L230" s="14"/>
      <c r="M230" s="241" t="s">
        <v>1038</v>
      </c>
      <c r="S230">
        <f t="shared" si="34"/>
        <v>2016</v>
      </c>
      <c r="T230" s="418" t="str">
        <f>VLOOKUP($A230,'02-Metrics'!$A$2:$AD$188,4,FALSE)</f>
        <v>Industrial</v>
      </c>
      <c r="U230" s="418" t="str">
        <f>VLOOKUP($A230,'02-Metrics'!$A$2:$AD$188,5,FALSE)</f>
        <v>Power Plant</v>
      </c>
      <c r="V230" s="418" t="str">
        <f>VLOOKUP($A230,'02-Metrics'!$A$2:$AD$188,7,FALSE)</f>
        <v xml:space="preserve">Sewedy </v>
      </c>
    </row>
    <row r="231" spans="1:22" ht="15" hidden="1" customHeight="1">
      <c r="A231" s="418" t="s">
        <v>1059</v>
      </c>
      <c r="B231" s="494">
        <v>42459</v>
      </c>
      <c r="C231" s="495">
        <v>10455766</v>
      </c>
      <c r="D231" s="495">
        <v>3139710</v>
      </c>
      <c r="E231" s="495">
        <f t="shared" si="32"/>
        <v>165199373</v>
      </c>
      <c r="F231" s="495">
        <f t="shared" si="33"/>
        <v>87610026.469999999</v>
      </c>
      <c r="G231" s="495">
        <f t="shared" si="30"/>
        <v>77589346.530000001</v>
      </c>
      <c r="H231" s="495">
        <f>VLOOKUP(A231,'02-Metrics'!A:R,18,FALSE)</f>
        <v>184387980.81</v>
      </c>
      <c r="I231" s="496">
        <f t="shared" si="31"/>
        <v>0.42079394865737396</v>
      </c>
      <c r="J231" s="496"/>
      <c r="K231" s="490"/>
      <c r="L231" s="14">
        <v>43398</v>
      </c>
      <c r="M231" s="241" t="s">
        <v>1039</v>
      </c>
      <c r="S231">
        <f t="shared" si="34"/>
        <v>2016</v>
      </c>
      <c r="T231" s="418" t="str">
        <f>VLOOKUP($A231,'02-Metrics'!$A$2:$AD$188,4,FALSE)</f>
        <v>Industrial</v>
      </c>
      <c r="U231" s="418" t="str">
        <f>VLOOKUP($A231,'02-Metrics'!$A$2:$AD$188,5,FALSE)</f>
        <v>Power Plant</v>
      </c>
      <c r="V231" s="418" t="str">
        <f>VLOOKUP($A231,'02-Metrics'!$A$2:$AD$188,7,FALSE)</f>
        <v xml:space="preserve">Sewedy </v>
      </c>
    </row>
    <row r="232" spans="1:22" ht="15" hidden="1" customHeight="1">
      <c r="A232" s="418" t="s">
        <v>1059</v>
      </c>
      <c r="B232" s="494">
        <v>42490</v>
      </c>
      <c r="C232" s="495">
        <v>0</v>
      </c>
      <c r="D232" s="495">
        <v>895818</v>
      </c>
      <c r="E232" s="495">
        <f t="shared" si="32"/>
        <v>165199373</v>
      </c>
      <c r="F232" s="495">
        <f t="shared" si="33"/>
        <v>88505844.469999999</v>
      </c>
      <c r="G232" s="495">
        <f t="shared" si="30"/>
        <v>76693528.530000001</v>
      </c>
      <c r="H232" s="495">
        <f>VLOOKUP(A232,'02-Metrics'!A:R,18,FALSE)</f>
        <v>184387980.81</v>
      </c>
      <c r="I232" s="496">
        <f t="shared" si="31"/>
        <v>0.41593561680697488</v>
      </c>
      <c r="J232" s="496"/>
      <c r="K232" s="490"/>
      <c r="L232" s="14"/>
      <c r="M232" s="241" t="s">
        <v>1038</v>
      </c>
      <c r="S232">
        <f t="shared" si="34"/>
        <v>2016</v>
      </c>
      <c r="T232" s="418" t="str">
        <f>VLOOKUP($A232,'02-Metrics'!$A$2:$AD$188,4,FALSE)</f>
        <v>Industrial</v>
      </c>
      <c r="U232" s="418" t="str">
        <f>VLOOKUP($A232,'02-Metrics'!$A$2:$AD$188,5,FALSE)</f>
        <v>Power Plant</v>
      </c>
      <c r="V232" s="418" t="str">
        <f>VLOOKUP($A232,'02-Metrics'!$A$2:$AD$188,7,FALSE)</f>
        <v xml:space="preserve">Sewedy </v>
      </c>
    </row>
    <row r="233" spans="1:22" ht="15" hidden="1" customHeight="1">
      <c r="A233" s="418" t="s">
        <v>1059</v>
      </c>
      <c r="B233" s="494">
        <v>42520</v>
      </c>
      <c r="C233" s="495">
        <v>0</v>
      </c>
      <c r="D233" s="495">
        <v>534039</v>
      </c>
      <c r="E233" s="495">
        <f t="shared" si="32"/>
        <v>165199373</v>
      </c>
      <c r="F233" s="495">
        <f t="shared" si="33"/>
        <v>89039883.469999999</v>
      </c>
      <c r="G233" s="495">
        <f t="shared" si="30"/>
        <v>76159489.530000001</v>
      </c>
      <c r="H233" s="495">
        <f>VLOOKUP(A233,'02-Metrics'!A:R,18,FALSE)</f>
        <v>184387980.81</v>
      </c>
      <c r="I233" s="496">
        <f t="shared" si="31"/>
        <v>0.41303933800586207</v>
      </c>
      <c r="J233" s="496"/>
      <c r="K233" s="490"/>
      <c r="L233" s="14"/>
      <c r="M233" s="241" t="s">
        <v>1038</v>
      </c>
      <c r="S233">
        <f t="shared" si="34"/>
        <v>2016</v>
      </c>
      <c r="T233" s="418" t="str">
        <f>VLOOKUP($A233,'02-Metrics'!$A$2:$AD$188,4,FALSE)</f>
        <v>Industrial</v>
      </c>
      <c r="U233" s="418" t="str">
        <f>VLOOKUP($A233,'02-Metrics'!$A$2:$AD$188,5,FALSE)</f>
        <v>Power Plant</v>
      </c>
      <c r="V233" s="418" t="str">
        <f>VLOOKUP($A233,'02-Metrics'!$A$2:$AD$188,7,FALSE)</f>
        <v xml:space="preserve">Sewedy </v>
      </c>
    </row>
    <row r="234" spans="1:22" ht="15" hidden="1" customHeight="1">
      <c r="A234" s="418" t="s">
        <v>1059</v>
      </c>
      <c r="B234" s="494">
        <v>42551</v>
      </c>
      <c r="C234" s="495">
        <v>0</v>
      </c>
      <c r="D234" s="495">
        <v>770631</v>
      </c>
      <c r="E234" s="495">
        <f t="shared" si="32"/>
        <v>165199373</v>
      </c>
      <c r="F234" s="495">
        <f t="shared" si="33"/>
        <v>89810514.469999999</v>
      </c>
      <c r="G234" s="495">
        <f t="shared" si="30"/>
        <v>75388858.530000001</v>
      </c>
      <c r="H234" s="495">
        <f>VLOOKUP(A234,'02-Metrics'!A:R,18,FALSE)</f>
        <v>184387980.81</v>
      </c>
      <c r="I234" s="496">
        <f t="shared" si="31"/>
        <v>0.40885993869461257</v>
      </c>
      <c r="J234" s="496"/>
      <c r="K234" s="490"/>
      <c r="L234" s="14"/>
      <c r="M234" s="241" t="s">
        <v>1038</v>
      </c>
      <c r="S234">
        <f t="shared" si="34"/>
        <v>2016</v>
      </c>
      <c r="T234" s="418" t="str">
        <f>VLOOKUP($A234,'02-Metrics'!$A$2:$AD$188,4,FALSE)</f>
        <v>Industrial</v>
      </c>
      <c r="U234" s="418" t="str">
        <f>VLOOKUP($A234,'02-Metrics'!$A$2:$AD$188,5,FALSE)</f>
        <v>Power Plant</v>
      </c>
      <c r="V234" s="418" t="str">
        <f>VLOOKUP($A234,'02-Metrics'!$A$2:$AD$188,7,FALSE)</f>
        <v xml:space="preserve">Sewedy </v>
      </c>
    </row>
    <row r="235" spans="1:22" ht="15" hidden="1" customHeight="1">
      <c r="A235" s="418" t="s">
        <v>1059</v>
      </c>
      <c r="B235" s="494">
        <v>42581</v>
      </c>
      <c r="C235" s="495">
        <v>13000000</v>
      </c>
      <c r="D235" s="495">
        <v>370048</v>
      </c>
      <c r="E235" s="495">
        <f t="shared" si="32"/>
        <v>178199373</v>
      </c>
      <c r="F235" s="495">
        <f t="shared" si="33"/>
        <v>90180562.469999999</v>
      </c>
      <c r="G235" s="495">
        <f t="shared" si="30"/>
        <v>88018810.530000001</v>
      </c>
      <c r="H235" s="495">
        <f>VLOOKUP(A235,'02-Metrics'!A:R,18,FALSE)</f>
        <v>184387980.81</v>
      </c>
      <c r="I235" s="496">
        <f t="shared" si="31"/>
        <v>0.47735655080847023</v>
      </c>
      <c r="J235" s="496"/>
      <c r="K235" s="490"/>
      <c r="L235" s="14"/>
      <c r="M235" s="241" t="s">
        <v>1038</v>
      </c>
      <c r="S235">
        <f t="shared" si="34"/>
        <v>2016</v>
      </c>
      <c r="T235" s="418" t="str">
        <f>VLOOKUP($A235,'02-Metrics'!$A$2:$AD$188,4,FALSE)</f>
        <v>Industrial</v>
      </c>
      <c r="U235" s="418" t="str">
        <f>VLOOKUP($A235,'02-Metrics'!$A$2:$AD$188,5,FALSE)</f>
        <v>Power Plant</v>
      </c>
      <c r="V235" s="418" t="str">
        <f>VLOOKUP($A235,'02-Metrics'!$A$2:$AD$188,7,FALSE)</f>
        <v xml:space="preserve">Sewedy </v>
      </c>
    </row>
    <row r="236" spans="1:22" ht="15" hidden="1" customHeight="1">
      <c r="A236" s="418" t="s">
        <v>1059</v>
      </c>
      <c r="B236" s="494">
        <v>42612</v>
      </c>
      <c r="C236" s="495">
        <v>0</v>
      </c>
      <c r="D236" s="495">
        <v>176959</v>
      </c>
      <c r="E236" s="495">
        <f t="shared" si="32"/>
        <v>178199373</v>
      </c>
      <c r="F236" s="495">
        <f t="shared" si="33"/>
        <v>90357521.469999999</v>
      </c>
      <c r="G236" s="495">
        <f t="shared" si="30"/>
        <v>87841851.530000001</v>
      </c>
      <c r="H236" s="495">
        <f>VLOOKUP(A236,'02-Metrics'!A:R,18,FALSE)</f>
        <v>184387980.81</v>
      </c>
      <c r="I236" s="496">
        <f t="shared" si="31"/>
        <v>0.476396840749156</v>
      </c>
      <c r="J236" s="496"/>
      <c r="K236" s="490"/>
      <c r="L236" s="14">
        <v>43663</v>
      </c>
      <c r="M236" s="241" t="s">
        <v>1039</v>
      </c>
      <c r="S236">
        <f t="shared" si="34"/>
        <v>2016</v>
      </c>
      <c r="T236" s="418" t="str">
        <f>VLOOKUP($A236,'02-Metrics'!$A$2:$AD$188,4,FALSE)</f>
        <v>Industrial</v>
      </c>
      <c r="U236" s="418" t="str">
        <f>VLOOKUP($A236,'02-Metrics'!$A$2:$AD$188,5,FALSE)</f>
        <v>Power Plant</v>
      </c>
      <c r="V236" s="418" t="str">
        <f>VLOOKUP($A236,'02-Metrics'!$A$2:$AD$188,7,FALSE)</f>
        <v xml:space="preserve">Sewedy </v>
      </c>
    </row>
    <row r="237" spans="1:22" ht="15" hidden="1" customHeight="1">
      <c r="A237" s="418" t="s">
        <v>1059</v>
      </c>
      <c r="B237" s="494">
        <v>42643</v>
      </c>
      <c r="C237" s="495">
        <v>0</v>
      </c>
      <c r="D237" s="495">
        <v>430418</v>
      </c>
      <c r="E237" s="495">
        <f t="shared" si="32"/>
        <v>178199373</v>
      </c>
      <c r="F237" s="495">
        <f t="shared" si="33"/>
        <v>90787939.469999999</v>
      </c>
      <c r="G237" s="495">
        <f t="shared" si="30"/>
        <v>87411433.530000001</v>
      </c>
      <c r="H237" s="495">
        <f>VLOOKUP(A237,'02-Metrics'!A:R,18,FALSE)</f>
        <v>184387980.81</v>
      </c>
      <c r="I237" s="496">
        <f t="shared" si="31"/>
        <v>0.47406253458609043</v>
      </c>
      <c r="J237" s="496"/>
      <c r="K237" s="490"/>
      <c r="L237" s="14">
        <v>43808</v>
      </c>
      <c r="M237" s="241" t="s">
        <v>1039</v>
      </c>
      <c r="S237">
        <f t="shared" si="34"/>
        <v>2016</v>
      </c>
      <c r="T237" s="418" t="str">
        <f>VLOOKUP($A237,'02-Metrics'!$A$2:$AD$188,4,FALSE)</f>
        <v>Industrial</v>
      </c>
      <c r="U237" s="418" t="str">
        <f>VLOOKUP($A237,'02-Metrics'!$A$2:$AD$188,5,FALSE)</f>
        <v>Power Plant</v>
      </c>
      <c r="V237" s="418" t="str">
        <f>VLOOKUP($A237,'02-Metrics'!$A$2:$AD$188,7,FALSE)</f>
        <v xml:space="preserve">Sewedy </v>
      </c>
    </row>
    <row r="238" spans="1:22" ht="15" hidden="1" customHeight="1">
      <c r="A238" s="418" t="s">
        <v>1059</v>
      </c>
      <c r="B238" s="494">
        <v>42673</v>
      </c>
      <c r="C238" s="495">
        <v>0</v>
      </c>
      <c r="D238" s="495">
        <v>106569</v>
      </c>
      <c r="E238" s="495">
        <f t="shared" si="32"/>
        <v>178199373</v>
      </c>
      <c r="F238" s="495">
        <f t="shared" si="33"/>
        <v>90894508.469999999</v>
      </c>
      <c r="G238" s="495">
        <f t="shared" si="30"/>
        <v>87304864.530000001</v>
      </c>
      <c r="H238" s="495">
        <f>VLOOKUP(A238,'02-Metrics'!A:R,18,FALSE)</f>
        <v>184387980.81</v>
      </c>
      <c r="I238" s="496">
        <f t="shared" si="31"/>
        <v>0.47348457392112814</v>
      </c>
      <c r="J238" s="496"/>
      <c r="K238" s="490"/>
      <c r="L238" s="14"/>
      <c r="M238" s="241" t="s">
        <v>1038</v>
      </c>
      <c r="S238">
        <f t="shared" si="34"/>
        <v>2016</v>
      </c>
      <c r="T238" s="418" t="str">
        <f>VLOOKUP($A238,'02-Metrics'!$A$2:$AD$188,4,FALSE)</f>
        <v>Industrial</v>
      </c>
      <c r="U238" s="418" t="str">
        <f>VLOOKUP($A238,'02-Metrics'!$A$2:$AD$188,5,FALSE)</f>
        <v>Power Plant</v>
      </c>
      <c r="V238" s="418" t="str">
        <f>VLOOKUP($A238,'02-Metrics'!$A$2:$AD$188,7,FALSE)</f>
        <v xml:space="preserve">Sewedy </v>
      </c>
    </row>
    <row r="239" spans="1:22" ht="15" hidden="1" customHeight="1">
      <c r="A239" s="418" t="s">
        <v>1059</v>
      </c>
      <c r="B239" s="494">
        <v>42704</v>
      </c>
      <c r="C239" s="495">
        <v>1357575</v>
      </c>
      <c r="D239" s="495">
        <v>9308</v>
      </c>
      <c r="E239" s="495">
        <f t="shared" si="32"/>
        <v>179556948</v>
      </c>
      <c r="F239" s="495">
        <f t="shared" si="33"/>
        <v>90903816.469999999</v>
      </c>
      <c r="G239" s="495">
        <f t="shared" si="30"/>
        <v>88653131.530000001</v>
      </c>
      <c r="H239" s="495">
        <f>VLOOKUP(A239,'02-Metrics'!A:R,18,FALSE)</f>
        <v>184387980.81</v>
      </c>
      <c r="I239" s="496">
        <f t="shared" si="31"/>
        <v>0.4807966936920437</v>
      </c>
      <c r="J239" s="496"/>
      <c r="K239" s="490"/>
      <c r="L239" s="14">
        <v>44116</v>
      </c>
      <c r="M239" s="241" t="s">
        <v>1039</v>
      </c>
      <c r="S239">
        <f t="shared" si="34"/>
        <v>2016</v>
      </c>
      <c r="T239" s="418" t="str">
        <f>VLOOKUP($A239,'02-Metrics'!$A$2:$AD$188,4,FALSE)</f>
        <v>Industrial</v>
      </c>
      <c r="U239" s="418" t="str">
        <f>VLOOKUP($A239,'02-Metrics'!$A$2:$AD$188,5,FALSE)</f>
        <v>Power Plant</v>
      </c>
      <c r="V239" s="418" t="str">
        <f>VLOOKUP($A239,'02-Metrics'!$A$2:$AD$188,7,FALSE)</f>
        <v xml:space="preserve">Sewedy </v>
      </c>
    </row>
    <row r="240" spans="1:22" ht="15" hidden="1" customHeight="1">
      <c r="A240" s="418" t="s">
        <v>1059</v>
      </c>
      <c r="B240" s="494">
        <v>42734</v>
      </c>
      <c r="C240" s="495">
        <v>0</v>
      </c>
      <c r="D240" s="495">
        <v>150084</v>
      </c>
      <c r="E240" s="495">
        <f t="shared" si="32"/>
        <v>179556948</v>
      </c>
      <c r="F240" s="495">
        <f t="shared" si="33"/>
        <v>91053900.469999999</v>
      </c>
      <c r="G240" s="495">
        <f>E240-F240</f>
        <v>88503047.530000001</v>
      </c>
      <c r="H240" s="495"/>
      <c r="I240" s="496"/>
      <c r="J240" s="496"/>
      <c r="K240" s="490"/>
      <c r="L240" s="14"/>
      <c r="S240">
        <f t="shared" si="34"/>
        <v>2016</v>
      </c>
      <c r="T240" s="418" t="str">
        <f>VLOOKUP($A240,'02-Metrics'!$A$2:$AD$188,4,FALSE)</f>
        <v>Industrial</v>
      </c>
      <c r="U240" s="418" t="str">
        <f>VLOOKUP($A240,'02-Metrics'!$A$2:$AD$188,5,FALSE)</f>
        <v>Power Plant</v>
      </c>
      <c r="V240" s="418" t="str">
        <f>VLOOKUP($A240,'02-Metrics'!$A$2:$AD$188,7,FALSE)</f>
        <v xml:space="preserve">Sewedy </v>
      </c>
    </row>
    <row r="241" spans="1:22" ht="15" hidden="1" customHeight="1">
      <c r="A241" s="418" t="s">
        <v>1059</v>
      </c>
      <c r="B241" s="494">
        <v>42765</v>
      </c>
      <c r="C241" s="495">
        <v>0</v>
      </c>
      <c r="D241" s="495">
        <v>100000</v>
      </c>
      <c r="E241" s="495">
        <f t="shared" si="32"/>
        <v>179556948</v>
      </c>
      <c r="F241" s="495">
        <f t="shared" si="33"/>
        <v>91153900.469999999</v>
      </c>
      <c r="G241" s="495">
        <f t="shared" ref="G241:G243" si="35">E241-F241</f>
        <v>88403047.530000001</v>
      </c>
      <c r="H241" s="495">
        <f>VLOOKUP(A241,'02-Metrics'!A:R,18,FALSE)</f>
        <v>184387980.81</v>
      </c>
      <c r="I241" s="496">
        <f t="shared" ref="I241:I243" si="36">G241/H241</f>
        <v>0.4794404013843705</v>
      </c>
      <c r="J241" s="496"/>
      <c r="K241" s="183">
        <v>0</v>
      </c>
      <c r="L241" s="180">
        <v>42004</v>
      </c>
      <c r="M241" s="241" t="s">
        <v>1041</v>
      </c>
      <c r="S241">
        <f t="shared" si="34"/>
        <v>2017</v>
      </c>
      <c r="T241" s="418" t="str">
        <f>VLOOKUP($A241,'02-Metrics'!$A$2:$AD$188,4,FALSE)</f>
        <v>Industrial</v>
      </c>
      <c r="U241" s="418" t="str">
        <f>VLOOKUP($A241,'02-Metrics'!$A$2:$AD$188,5,FALSE)</f>
        <v>Power Plant</v>
      </c>
      <c r="V241" s="418" t="str">
        <f>VLOOKUP($A241,'02-Metrics'!$A$2:$AD$188,7,FALSE)</f>
        <v xml:space="preserve">Sewedy </v>
      </c>
    </row>
    <row r="242" spans="1:22" ht="15" hidden="1" customHeight="1">
      <c r="A242" s="418" t="s">
        <v>1059</v>
      </c>
      <c r="B242" s="494">
        <v>42885</v>
      </c>
      <c r="C242" s="495">
        <v>2092941</v>
      </c>
      <c r="D242" s="495">
        <v>0</v>
      </c>
      <c r="E242" s="495">
        <f t="shared" si="32"/>
        <v>181649889</v>
      </c>
      <c r="F242" s="495">
        <f t="shared" si="33"/>
        <v>91153900.469999999</v>
      </c>
      <c r="G242" s="495">
        <f t="shared" si="35"/>
        <v>90495988.530000001</v>
      </c>
      <c r="H242" s="495">
        <f>VLOOKUP(A242,'02-Metrics'!A:R,18,FALSE)</f>
        <v>184387980.81</v>
      </c>
      <c r="I242" s="496">
        <f t="shared" si="36"/>
        <v>0.49079114664881718</v>
      </c>
      <c r="J242" s="496"/>
      <c r="K242" s="495">
        <v>15677598</v>
      </c>
      <c r="L242" s="493">
        <v>42035</v>
      </c>
      <c r="M242" s="241" t="s">
        <v>1041</v>
      </c>
      <c r="S242">
        <f t="shared" si="34"/>
        <v>2017</v>
      </c>
      <c r="T242" s="418" t="str">
        <f>VLOOKUP($A242,'02-Metrics'!$A$2:$AD$188,4,FALSE)</f>
        <v>Industrial</v>
      </c>
      <c r="U242" s="418" t="str">
        <f>VLOOKUP($A242,'02-Metrics'!$A$2:$AD$188,5,FALSE)</f>
        <v>Power Plant</v>
      </c>
      <c r="V242" s="418" t="str">
        <f>VLOOKUP($A242,'02-Metrics'!$A$2:$AD$188,7,FALSE)</f>
        <v xml:space="preserve">Sewedy </v>
      </c>
    </row>
    <row r="243" spans="1:22" ht="15" hidden="1" customHeight="1">
      <c r="A243" s="418" t="s">
        <v>1059</v>
      </c>
      <c r="B243" s="494">
        <v>42916</v>
      </c>
      <c r="C243" s="495">
        <v>0</v>
      </c>
      <c r="D243" s="495">
        <v>200000</v>
      </c>
      <c r="E243" s="495">
        <f t="shared" si="32"/>
        <v>181649889</v>
      </c>
      <c r="F243" s="495">
        <f t="shared" si="33"/>
        <v>91353900.469999999</v>
      </c>
      <c r="G243" s="495">
        <f t="shared" si="35"/>
        <v>90295988.530000001</v>
      </c>
      <c r="H243" s="495">
        <f>VLOOKUP(A243,'02-Metrics'!A:R,18,FALSE)</f>
        <v>184387980.81</v>
      </c>
      <c r="I243" s="496">
        <f t="shared" si="36"/>
        <v>0.48970647725159611</v>
      </c>
      <c r="J243" s="496"/>
      <c r="K243" s="183">
        <v>9136479.1699999999</v>
      </c>
      <c r="L243" s="180">
        <v>42063</v>
      </c>
      <c r="M243" s="241" t="s">
        <v>1041</v>
      </c>
      <c r="S243">
        <f t="shared" si="34"/>
        <v>2017</v>
      </c>
      <c r="T243" s="418" t="str">
        <f>VLOOKUP($A243,'02-Metrics'!$A$2:$AD$188,4,FALSE)</f>
        <v>Industrial</v>
      </c>
      <c r="U243" s="418" t="str">
        <f>VLOOKUP($A243,'02-Metrics'!$A$2:$AD$188,5,FALSE)</f>
        <v>Power Plant</v>
      </c>
      <c r="V243" s="418" t="str">
        <f>VLOOKUP($A243,'02-Metrics'!$A$2:$AD$188,7,FALSE)</f>
        <v xml:space="preserve">Sewedy </v>
      </c>
    </row>
    <row r="244" spans="1:22" ht="15" hidden="1" customHeight="1">
      <c r="A244" s="418">
        <v>7</v>
      </c>
      <c r="B244" s="505">
        <v>2</v>
      </c>
      <c r="C244" s="506"/>
      <c r="D244" s="506"/>
      <c r="E244" s="506"/>
      <c r="F244" s="506"/>
      <c r="G244" s="506"/>
      <c r="H244" s="495"/>
      <c r="I244" s="496"/>
      <c r="J244" s="496"/>
      <c r="K244" s="495"/>
      <c r="L244" s="493"/>
      <c r="S244">
        <f t="shared" si="34"/>
        <v>1900</v>
      </c>
      <c r="T244" s="418" t="e">
        <f>VLOOKUP($A244,'02-Metrics'!$A$2:$AD$188,4,FALSE)</f>
        <v>#N/A</v>
      </c>
      <c r="U244" s="418" t="e">
        <f>VLOOKUP($A244,'02-Metrics'!$A$2:$AD$188,5,FALSE)</f>
        <v>#N/A</v>
      </c>
      <c r="V244" s="418" t="e">
        <f>VLOOKUP($A244,'02-Metrics'!$A$2:$AD$188,7,FALSE)</f>
        <v>#N/A</v>
      </c>
    </row>
    <row r="245" spans="1:22" ht="15" hidden="1" customHeight="1">
      <c r="A245" s="418">
        <v>8</v>
      </c>
      <c r="B245" s="505">
        <v>2</v>
      </c>
      <c r="C245" s="506"/>
      <c r="D245" s="506"/>
      <c r="E245" s="506"/>
      <c r="F245" s="506"/>
      <c r="G245" s="506"/>
      <c r="H245" s="495"/>
      <c r="I245" s="496"/>
      <c r="J245" s="496"/>
      <c r="K245" s="495"/>
      <c r="L245" s="493"/>
      <c r="S245">
        <f t="shared" ref="S245:S303" si="37">YEAR(B245)</f>
        <v>1900</v>
      </c>
      <c r="T245" s="418" t="e">
        <f>VLOOKUP($A245,'02-Metrics'!$A$2:$AD$188,4,FALSE)</f>
        <v>#N/A</v>
      </c>
      <c r="U245" s="418" t="e">
        <f>VLOOKUP($A245,'02-Metrics'!$A$2:$AD$188,5,FALSE)</f>
        <v>#N/A</v>
      </c>
      <c r="V245" s="418" t="e">
        <f>VLOOKUP($A245,'02-Metrics'!$A$2:$AD$188,7,FALSE)</f>
        <v>#N/A</v>
      </c>
    </row>
    <row r="246" spans="1:22" ht="15" hidden="1" customHeight="1">
      <c r="A246" s="418" t="s">
        <v>1061</v>
      </c>
      <c r="B246" s="494">
        <v>42124</v>
      </c>
      <c r="C246" s="495">
        <v>0</v>
      </c>
      <c r="D246" s="495">
        <v>545325</v>
      </c>
      <c r="E246" s="495">
        <f t="shared" ref="E246:E291" si="38">C246+E245</f>
        <v>0</v>
      </c>
      <c r="F246" s="495">
        <f t="shared" ref="F246:F291" si="39">D246+F245</f>
        <v>545325</v>
      </c>
      <c r="G246" s="495">
        <f t="shared" ref="G246:G274" si="40">E246-F246</f>
        <v>-545325</v>
      </c>
      <c r="H246" s="495">
        <f>VLOOKUP(A246,'02-Metrics'!A:R,18,FALSE)</f>
        <v>18438370</v>
      </c>
      <c r="I246" s="496">
        <f t="shared" ref="I246:I274" si="41">G246/H246</f>
        <v>-2.9575553587437502E-2</v>
      </c>
      <c r="J246" s="496"/>
      <c r="K246" s="184">
        <v>0</v>
      </c>
      <c r="L246" s="180">
        <v>42673</v>
      </c>
      <c r="M246" s="241" t="s">
        <v>1041</v>
      </c>
      <c r="S246">
        <f t="shared" si="37"/>
        <v>2015</v>
      </c>
      <c r="T246" s="418" t="str">
        <f>VLOOKUP($A246,'02-Metrics'!$A$2:$AD$188,4,FALSE)</f>
        <v>Infrastructure</v>
      </c>
      <c r="U246" s="418" t="str">
        <f>VLOOKUP($A246,'02-Metrics'!$A$2:$AD$188,5,FALSE)</f>
        <v>Tank</v>
      </c>
      <c r="V246" s="418" t="str">
        <f>VLOOKUP($A246,'02-Metrics'!$A$2:$AD$188,7,FALSE)</f>
        <v>EMAAR</v>
      </c>
    </row>
    <row r="247" spans="1:22" ht="15" hidden="1" customHeight="1">
      <c r="A247" s="418" t="s">
        <v>1061</v>
      </c>
      <c r="B247" s="494">
        <v>42154</v>
      </c>
      <c r="C247" s="495">
        <v>0</v>
      </c>
      <c r="D247" s="495">
        <v>338808</v>
      </c>
      <c r="E247" s="495">
        <f t="shared" si="38"/>
        <v>0</v>
      </c>
      <c r="F247" s="495">
        <f t="shared" si="39"/>
        <v>884133</v>
      </c>
      <c r="G247" s="495">
        <f t="shared" si="40"/>
        <v>-884133</v>
      </c>
      <c r="H247" s="495">
        <f>VLOOKUP(A247,'02-Metrics'!A:R,18,FALSE)</f>
        <v>18438370</v>
      </c>
      <c r="I247" s="496">
        <f t="shared" si="41"/>
        <v>-4.7950713647681435E-2</v>
      </c>
      <c r="J247" s="496"/>
      <c r="K247" s="184">
        <v>1793763</v>
      </c>
      <c r="L247" s="180">
        <v>42704</v>
      </c>
      <c r="M247" s="241" t="s">
        <v>1041</v>
      </c>
      <c r="S247">
        <f t="shared" si="37"/>
        <v>2015</v>
      </c>
      <c r="T247" s="418" t="str">
        <f>VLOOKUP($A247,'02-Metrics'!$A$2:$AD$188,4,FALSE)</f>
        <v>Infrastructure</v>
      </c>
      <c r="U247" s="418" t="str">
        <f>VLOOKUP($A247,'02-Metrics'!$A$2:$AD$188,5,FALSE)</f>
        <v>Tank</v>
      </c>
      <c r="V247" s="418" t="str">
        <f>VLOOKUP($A247,'02-Metrics'!$A$2:$AD$188,7,FALSE)</f>
        <v>EMAAR</v>
      </c>
    </row>
    <row r="248" spans="1:22" ht="15" hidden="1" customHeight="1">
      <c r="A248" s="418" t="s">
        <v>1061</v>
      </c>
      <c r="B248" s="494">
        <v>42185</v>
      </c>
      <c r="C248" s="495">
        <v>0</v>
      </c>
      <c r="D248" s="495">
        <v>787544</v>
      </c>
      <c r="E248" s="495">
        <f t="shared" si="38"/>
        <v>0</v>
      </c>
      <c r="F248" s="495">
        <f t="shared" si="39"/>
        <v>1671677</v>
      </c>
      <c r="G248" s="495">
        <f t="shared" si="40"/>
        <v>-1671677</v>
      </c>
      <c r="H248" s="495">
        <f>VLOOKUP(A248,'02-Metrics'!A:R,18,FALSE)</f>
        <v>18438370</v>
      </c>
      <c r="I248" s="496">
        <f t="shared" si="41"/>
        <v>-9.0662949056776715E-2</v>
      </c>
      <c r="J248" s="496"/>
      <c r="K248" s="184">
        <v>0</v>
      </c>
      <c r="L248" s="180">
        <v>42734</v>
      </c>
      <c r="M248" s="241" t="s">
        <v>1041</v>
      </c>
      <c r="S248">
        <f t="shared" si="37"/>
        <v>2015</v>
      </c>
      <c r="T248" s="418" t="str">
        <f>VLOOKUP($A248,'02-Metrics'!$A$2:$AD$188,4,FALSE)</f>
        <v>Infrastructure</v>
      </c>
      <c r="U248" s="418" t="str">
        <f>VLOOKUP($A248,'02-Metrics'!$A$2:$AD$188,5,FALSE)</f>
        <v>Tank</v>
      </c>
      <c r="V248" s="418" t="str">
        <f>VLOOKUP($A248,'02-Metrics'!$A$2:$AD$188,7,FALSE)</f>
        <v>EMAAR</v>
      </c>
    </row>
    <row r="249" spans="1:22" ht="15" hidden="1" customHeight="1">
      <c r="A249" s="418" t="s">
        <v>1061</v>
      </c>
      <c r="B249" s="494">
        <v>42215</v>
      </c>
      <c r="C249" s="495">
        <v>313398</v>
      </c>
      <c r="D249" s="495">
        <v>970980</v>
      </c>
      <c r="E249" s="495">
        <f t="shared" si="38"/>
        <v>313398</v>
      </c>
      <c r="F249" s="495">
        <f t="shared" si="39"/>
        <v>2642657</v>
      </c>
      <c r="G249" s="495">
        <f t="shared" si="40"/>
        <v>-2329259</v>
      </c>
      <c r="H249" s="495">
        <f>VLOOKUP(A249,'02-Metrics'!A:R,18,FALSE)</f>
        <v>18438370</v>
      </c>
      <c r="I249" s="496">
        <f t="shared" si="41"/>
        <v>-0.12632673061664346</v>
      </c>
      <c r="J249" s="496"/>
      <c r="K249" s="184">
        <v>0</v>
      </c>
      <c r="L249" s="180">
        <v>42765</v>
      </c>
      <c r="M249" s="241" t="s">
        <v>1041</v>
      </c>
      <c r="S249">
        <f t="shared" si="37"/>
        <v>2015</v>
      </c>
      <c r="T249" s="418" t="str">
        <f>VLOOKUP($A249,'02-Metrics'!$A$2:$AD$188,4,FALSE)</f>
        <v>Infrastructure</v>
      </c>
      <c r="U249" s="418" t="str">
        <f>VLOOKUP($A249,'02-Metrics'!$A$2:$AD$188,5,FALSE)</f>
        <v>Tank</v>
      </c>
      <c r="V249" s="418" t="str">
        <f>VLOOKUP($A249,'02-Metrics'!$A$2:$AD$188,7,FALSE)</f>
        <v>EMAAR</v>
      </c>
    </row>
    <row r="250" spans="1:22" ht="15" hidden="1" customHeight="1">
      <c r="A250" s="418" t="s">
        <v>1061</v>
      </c>
      <c r="B250" s="494">
        <v>42246</v>
      </c>
      <c r="C250" s="495">
        <v>1124042</v>
      </c>
      <c r="D250" s="495">
        <v>2050996</v>
      </c>
      <c r="E250" s="495">
        <f t="shared" si="38"/>
        <v>1437440</v>
      </c>
      <c r="F250" s="495">
        <f t="shared" si="39"/>
        <v>4693653</v>
      </c>
      <c r="G250" s="495">
        <f t="shared" si="40"/>
        <v>-3256213</v>
      </c>
      <c r="H250" s="495">
        <f>VLOOKUP(A250,'02-Metrics'!A:R,18,FALSE)</f>
        <v>18438370</v>
      </c>
      <c r="I250" s="496">
        <f t="shared" si="41"/>
        <v>-0.17659982959448151</v>
      </c>
      <c r="J250" s="496"/>
      <c r="K250" s="184">
        <v>0</v>
      </c>
      <c r="L250" s="180">
        <v>42794</v>
      </c>
      <c r="M250" s="241" t="s">
        <v>1041</v>
      </c>
      <c r="S250">
        <f t="shared" si="37"/>
        <v>2015</v>
      </c>
      <c r="T250" s="418" t="str">
        <f>VLOOKUP($A250,'02-Metrics'!$A$2:$AD$188,4,FALSE)</f>
        <v>Infrastructure</v>
      </c>
      <c r="U250" s="418" t="str">
        <f>VLOOKUP($A250,'02-Metrics'!$A$2:$AD$188,5,FALSE)</f>
        <v>Tank</v>
      </c>
      <c r="V250" s="418" t="str">
        <f>VLOOKUP($A250,'02-Metrics'!$A$2:$AD$188,7,FALSE)</f>
        <v>EMAAR</v>
      </c>
    </row>
    <row r="251" spans="1:22" ht="15" hidden="1" customHeight="1">
      <c r="A251" s="418" t="s">
        <v>1061</v>
      </c>
      <c r="B251" s="494">
        <v>42277</v>
      </c>
      <c r="C251" s="495">
        <v>1721144</v>
      </c>
      <c r="D251" s="495">
        <v>1237752</v>
      </c>
      <c r="E251" s="495">
        <f t="shared" si="38"/>
        <v>3158584</v>
      </c>
      <c r="F251" s="495">
        <f t="shared" si="39"/>
        <v>5931405</v>
      </c>
      <c r="G251" s="495">
        <f t="shared" si="40"/>
        <v>-2772821</v>
      </c>
      <c r="H251" s="495">
        <f>VLOOKUP(A251,'02-Metrics'!A:R,18,FALSE)</f>
        <v>18438370</v>
      </c>
      <c r="I251" s="496">
        <f t="shared" si="41"/>
        <v>-0.15038319547769136</v>
      </c>
      <c r="J251" s="496"/>
      <c r="K251" s="184">
        <v>73561</v>
      </c>
      <c r="L251" s="180">
        <v>42824</v>
      </c>
      <c r="M251" s="241" t="s">
        <v>1041</v>
      </c>
      <c r="S251">
        <f t="shared" si="37"/>
        <v>2015</v>
      </c>
      <c r="T251" s="418" t="str">
        <f>VLOOKUP($A251,'02-Metrics'!$A$2:$AD$188,4,FALSE)</f>
        <v>Infrastructure</v>
      </c>
      <c r="U251" s="418" t="str">
        <f>VLOOKUP($A251,'02-Metrics'!$A$2:$AD$188,5,FALSE)</f>
        <v>Tank</v>
      </c>
      <c r="V251" s="418" t="str">
        <f>VLOOKUP($A251,'02-Metrics'!$A$2:$AD$188,7,FALSE)</f>
        <v>EMAAR</v>
      </c>
    </row>
    <row r="252" spans="1:22" ht="15" hidden="1" customHeight="1">
      <c r="A252" s="418" t="s">
        <v>1061</v>
      </c>
      <c r="B252" s="494">
        <v>42307</v>
      </c>
      <c r="C252" s="495">
        <v>3075432</v>
      </c>
      <c r="D252" s="495">
        <v>621081</v>
      </c>
      <c r="E252" s="495">
        <f t="shared" si="38"/>
        <v>6234016</v>
      </c>
      <c r="F252" s="495">
        <f t="shared" si="39"/>
        <v>6552486</v>
      </c>
      <c r="G252" s="495">
        <f t="shared" si="40"/>
        <v>-318470</v>
      </c>
      <c r="H252" s="495">
        <f>VLOOKUP(A252,'02-Metrics'!A:R,18,FALSE)</f>
        <v>18438370</v>
      </c>
      <c r="I252" s="496">
        <f t="shared" si="41"/>
        <v>-1.7272134142009298E-2</v>
      </c>
      <c r="J252" s="496"/>
      <c r="K252" s="184">
        <v>0</v>
      </c>
      <c r="L252" s="180">
        <v>42855</v>
      </c>
      <c r="M252" s="241" t="s">
        <v>1041</v>
      </c>
      <c r="S252">
        <f t="shared" si="37"/>
        <v>2015</v>
      </c>
      <c r="T252" s="418" t="str">
        <f>VLOOKUP($A252,'02-Metrics'!$A$2:$AD$188,4,FALSE)</f>
        <v>Infrastructure</v>
      </c>
      <c r="U252" s="418" t="str">
        <f>VLOOKUP($A252,'02-Metrics'!$A$2:$AD$188,5,FALSE)</f>
        <v>Tank</v>
      </c>
      <c r="V252" s="418" t="str">
        <f>VLOOKUP($A252,'02-Metrics'!$A$2:$AD$188,7,FALSE)</f>
        <v>EMAAR</v>
      </c>
    </row>
    <row r="253" spans="1:22" ht="15" hidden="1" customHeight="1">
      <c r="A253" s="418" t="s">
        <v>1061</v>
      </c>
      <c r="B253" s="494">
        <v>42338</v>
      </c>
      <c r="C253" s="495">
        <v>51999</v>
      </c>
      <c r="D253" s="495">
        <v>971120</v>
      </c>
      <c r="E253" s="495">
        <f t="shared" si="38"/>
        <v>6286015</v>
      </c>
      <c r="F253" s="495">
        <f t="shared" si="39"/>
        <v>7523606</v>
      </c>
      <c r="G253" s="495">
        <f t="shared" si="40"/>
        <v>-1237591</v>
      </c>
      <c r="H253" s="495">
        <f>VLOOKUP(A253,'02-Metrics'!A:R,18,FALSE)</f>
        <v>18438370</v>
      </c>
      <c r="I253" s="496">
        <f t="shared" si="41"/>
        <v>-6.7120412487654824E-2</v>
      </c>
      <c r="J253" s="496"/>
      <c r="K253" s="490"/>
      <c r="L253" s="14"/>
      <c r="M253" s="241" t="s">
        <v>1038</v>
      </c>
      <c r="S253">
        <f t="shared" si="37"/>
        <v>2015</v>
      </c>
      <c r="T253" s="418" t="str">
        <f>VLOOKUP($A253,'02-Metrics'!$A$2:$AD$188,4,FALSE)</f>
        <v>Infrastructure</v>
      </c>
      <c r="U253" s="418" t="str">
        <f>VLOOKUP($A253,'02-Metrics'!$A$2:$AD$188,5,FALSE)</f>
        <v>Tank</v>
      </c>
      <c r="V253" s="418" t="str">
        <f>VLOOKUP($A253,'02-Metrics'!$A$2:$AD$188,7,FALSE)</f>
        <v>EMAAR</v>
      </c>
    </row>
    <row r="254" spans="1:22" ht="15" hidden="1" customHeight="1">
      <c r="A254" s="418" t="s">
        <v>1061</v>
      </c>
      <c r="B254" s="494">
        <v>42368</v>
      </c>
      <c r="C254" s="495">
        <v>1983258</v>
      </c>
      <c r="D254" s="495">
        <v>1166958</v>
      </c>
      <c r="E254" s="495">
        <f t="shared" si="38"/>
        <v>8269273</v>
      </c>
      <c r="F254" s="495">
        <f t="shared" si="39"/>
        <v>8690564</v>
      </c>
      <c r="G254" s="495">
        <f t="shared" si="40"/>
        <v>-421291</v>
      </c>
      <c r="H254" s="495">
        <f>VLOOKUP(A254,'02-Metrics'!A:R,18,FALSE)</f>
        <v>18438370</v>
      </c>
      <c r="I254" s="496">
        <f t="shared" si="41"/>
        <v>-2.2848603211672182E-2</v>
      </c>
      <c r="J254" s="496"/>
      <c r="K254" s="184">
        <v>0</v>
      </c>
      <c r="L254" s="180">
        <v>42885</v>
      </c>
      <c r="M254" s="241" t="s">
        <v>1041</v>
      </c>
      <c r="S254">
        <f t="shared" si="37"/>
        <v>2015</v>
      </c>
      <c r="T254" s="418" t="str">
        <f>VLOOKUP($A254,'02-Metrics'!$A$2:$AD$188,4,FALSE)</f>
        <v>Infrastructure</v>
      </c>
      <c r="U254" s="418" t="str">
        <f>VLOOKUP($A254,'02-Metrics'!$A$2:$AD$188,5,FALSE)</f>
        <v>Tank</v>
      </c>
      <c r="V254" s="418" t="str">
        <f>VLOOKUP($A254,'02-Metrics'!$A$2:$AD$188,7,FALSE)</f>
        <v>EMAAR</v>
      </c>
    </row>
    <row r="255" spans="1:22" ht="15" hidden="1" customHeight="1">
      <c r="A255" s="418" t="s">
        <v>1061</v>
      </c>
      <c r="B255" s="494">
        <v>42399</v>
      </c>
      <c r="C255" s="495">
        <v>0</v>
      </c>
      <c r="D255" s="495">
        <v>722559</v>
      </c>
      <c r="E255" s="495">
        <f t="shared" si="38"/>
        <v>8269273</v>
      </c>
      <c r="F255" s="495">
        <f t="shared" si="39"/>
        <v>9413123</v>
      </c>
      <c r="G255" s="495">
        <f t="shared" si="40"/>
        <v>-1143850</v>
      </c>
      <c r="H255" s="495">
        <f>VLOOKUP(A255,'02-Metrics'!A:R,18,FALSE)</f>
        <v>18438370</v>
      </c>
      <c r="I255" s="496">
        <f t="shared" si="41"/>
        <v>-6.2036394757237219E-2</v>
      </c>
      <c r="J255" s="496"/>
      <c r="K255" s="184">
        <v>8051960</v>
      </c>
      <c r="L255" s="180">
        <v>42916</v>
      </c>
      <c r="M255" s="241" t="s">
        <v>1041</v>
      </c>
      <c r="S255">
        <f t="shared" si="37"/>
        <v>2016</v>
      </c>
      <c r="T255" s="418" t="str">
        <f>VLOOKUP($A255,'02-Metrics'!$A$2:$AD$188,4,FALSE)</f>
        <v>Infrastructure</v>
      </c>
      <c r="U255" s="418" t="str">
        <f>VLOOKUP($A255,'02-Metrics'!$A$2:$AD$188,5,FALSE)</f>
        <v>Tank</v>
      </c>
      <c r="V255" s="418" t="str">
        <f>VLOOKUP($A255,'02-Metrics'!$A$2:$AD$188,7,FALSE)</f>
        <v>EMAAR</v>
      </c>
    </row>
    <row r="256" spans="1:22" ht="15" hidden="1" customHeight="1">
      <c r="A256" s="418" t="s">
        <v>1061</v>
      </c>
      <c r="B256" s="494">
        <v>42428</v>
      </c>
      <c r="C256" s="495">
        <v>728974</v>
      </c>
      <c r="D256" s="495">
        <v>824337</v>
      </c>
      <c r="E256" s="495">
        <f t="shared" si="38"/>
        <v>8998247</v>
      </c>
      <c r="F256" s="495">
        <f t="shared" si="39"/>
        <v>10237460</v>
      </c>
      <c r="G256" s="495">
        <f t="shared" si="40"/>
        <v>-1239213</v>
      </c>
      <c r="H256" s="495">
        <f>VLOOKUP(A256,'02-Metrics'!A:R,18,FALSE)</f>
        <v>18438370</v>
      </c>
      <c r="I256" s="496">
        <f t="shared" si="41"/>
        <v>-6.7208381218079469E-2</v>
      </c>
      <c r="J256" s="496"/>
      <c r="K256" s="184">
        <v>0</v>
      </c>
      <c r="L256" s="180">
        <v>42946</v>
      </c>
      <c r="M256" s="241" t="s">
        <v>1041</v>
      </c>
      <c r="S256">
        <f t="shared" si="37"/>
        <v>2016</v>
      </c>
      <c r="T256" s="418" t="str">
        <f>VLOOKUP($A256,'02-Metrics'!$A$2:$AD$188,4,FALSE)</f>
        <v>Infrastructure</v>
      </c>
      <c r="U256" s="418" t="str">
        <f>VLOOKUP($A256,'02-Metrics'!$A$2:$AD$188,5,FALSE)</f>
        <v>Tank</v>
      </c>
      <c r="V256" s="418" t="str">
        <f>VLOOKUP($A256,'02-Metrics'!$A$2:$AD$188,7,FALSE)</f>
        <v>EMAAR</v>
      </c>
    </row>
    <row r="257" spans="1:22" ht="15" hidden="1" customHeight="1">
      <c r="A257" s="418" t="s">
        <v>1061</v>
      </c>
      <c r="B257" s="494">
        <v>42459</v>
      </c>
      <c r="C257" s="495">
        <v>306588</v>
      </c>
      <c r="D257" s="495">
        <v>1059766</v>
      </c>
      <c r="E257" s="495">
        <f t="shared" si="38"/>
        <v>9304835</v>
      </c>
      <c r="F257" s="495">
        <f t="shared" si="39"/>
        <v>11297226</v>
      </c>
      <c r="G257" s="495">
        <f t="shared" si="40"/>
        <v>-1992391</v>
      </c>
      <c r="H257" s="495">
        <f>VLOOKUP(A257,'02-Metrics'!A:R,18,FALSE)</f>
        <v>18438370</v>
      </c>
      <c r="I257" s="496">
        <f t="shared" si="41"/>
        <v>-0.10805678593064355</v>
      </c>
      <c r="J257" s="496"/>
      <c r="K257" s="490"/>
      <c r="L257" s="14"/>
      <c r="M257" s="241" t="s">
        <v>1038</v>
      </c>
      <c r="S257">
        <f t="shared" si="37"/>
        <v>2016</v>
      </c>
      <c r="T257" s="418" t="str">
        <f>VLOOKUP($A257,'02-Metrics'!$A$2:$AD$188,4,FALSE)</f>
        <v>Infrastructure</v>
      </c>
      <c r="U257" s="418" t="str">
        <f>VLOOKUP($A257,'02-Metrics'!$A$2:$AD$188,5,FALSE)</f>
        <v>Tank</v>
      </c>
      <c r="V257" s="418" t="str">
        <f>VLOOKUP($A257,'02-Metrics'!$A$2:$AD$188,7,FALSE)</f>
        <v>EMAAR</v>
      </c>
    </row>
    <row r="258" spans="1:22" ht="15" hidden="1" customHeight="1">
      <c r="A258" s="418" t="s">
        <v>1061</v>
      </c>
      <c r="B258" s="494">
        <v>42490</v>
      </c>
      <c r="C258" s="495">
        <v>1205323</v>
      </c>
      <c r="D258" s="495">
        <v>465410</v>
      </c>
      <c r="E258" s="495">
        <f t="shared" si="38"/>
        <v>10510158</v>
      </c>
      <c r="F258" s="495">
        <f t="shared" si="39"/>
        <v>11762636</v>
      </c>
      <c r="G258" s="495">
        <f t="shared" si="40"/>
        <v>-1252478</v>
      </c>
      <c r="H258" s="495">
        <f>VLOOKUP(A258,'02-Metrics'!A:R,18,FALSE)</f>
        <v>18438370</v>
      </c>
      <c r="I258" s="496">
        <f t="shared" si="41"/>
        <v>-6.7927804898155308E-2</v>
      </c>
      <c r="J258" s="496"/>
      <c r="K258" s="184">
        <v>0</v>
      </c>
      <c r="L258" s="180">
        <v>42977</v>
      </c>
      <c r="M258" s="241" t="s">
        <v>1041</v>
      </c>
      <c r="S258">
        <f t="shared" si="37"/>
        <v>2016</v>
      </c>
      <c r="T258" s="418" t="str">
        <f>VLOOKUP($A258,'02-Metrics'!$A$2:$AD$188,4,FALSE)</f>
        <v>Infrastructure</v>
      </c>
      <c r="U258" s="418" t="str">
        <f>VLOOKUP($A258,'02-Metrics'!$A$2:$AD$188,5,FALSE)</f>
        <v>Tank</v>
      </c>
      <c r="V258" s="418" t="str">
        <f>VLOOKUP($A258,'02-Metrics'!$A$2:$AD$188,7,FALSE)</f>
        <v>EMAAR</v>
      </c>
    </row>
    <row r="259" spans="1:22" ht="15" hidden="1" customHeight="1">
      <c r="A259" s="418" t="s">
        <v>1061</v>
      </c>
      <c r="B259" s="494">
        <v>42520</v>
      </c>
      <c r="C259" s="495">
        <v>136297</v>
      </c>
      <c r="D259" s="495">
        <v>743758</v>
      </c>
      <c r="E259" s="495">
        <f t="shared" si="38"/>
        <v>10646455</v>
      </c>
      <c r="F259" s="495">
        <f t="shared" si="39"/>
        <v>12506394</v>
      </c>
      <c r="G259" s="495">
        <f t="shared" si="40"/>
        <v>-1859939</v>
      </c>
      <c r="H259" s="495">
        <f>VLOOKUP(A259,'02-Metrics'!A:R,18,FALSE)</f>
        <v>18438370</v>
      </c>
      <c r="I259" s="496">
        <f t="shared" si="41"/>
        <v>-0.10087328760622549</v>
      </c>
      <c r="J259" s="496"/>
      <c r="K259" s="184">
        <v>0</v>
      </c>
      <c r="L259" s="180">
        <v>43008</v>
      </c>
      <c r="M259" s="241" t="s">
        <v>1041</v>
      </c>
      <c r="S259">
        <f t="shared" si="37"/>
        <v>2016</v>
      </c>
      <c r="T259" s="418" t="str">
        <f>VLOOKUP($A259,'02-Metrics'!$A$2:$AD$188,4,FALSE)</f>
        <v>Infrastructure</v>
      </c>
      <c r="U259" s="418" t="str">
        <f>VLOOKUP($A259,'02-Metrics'!$A$2:$AD$188,5,FALSE)</f>
        <v>Tank</v>
      </c>
      <c r="V259" s="418" t="str">
        <f>VLOOKUP($A259,'02-Metrics'!$A$2:$AD$188,7,FALSE)</f>
        <v>EMAAR</v>
      </c>
    </row>
    <row r="260" spans="1:22" ht="15" hidden="1" customHeight="1">
      <c r="A260" s="418" t="s">
        <v>1061</v>
      </c>
      <c r="B260" s="494">
        <v>42551</v>
      </c>
      <c r="C260" s="495">
        <v>1080850</v>
      </c>
      <c r="D260" s="495">
        <v>1726525</v>
      </c>
      <c r="E260" s="495">
        <f t="shared" si="38"/>
        <v>11727305</v>
      </c>
      <c r="F260" s="495">
        <f t="shared" si="39"/>
        <v>14232919</v>
      </c>
      <c r="G260" s="495">
        <f t="shared" si="40"/>
        <v>-2505614</v>
      </c>
      <c r="H260" s="495">
        <f>VLOOKUP(A260,'02-Metrics'!A:R,18,FALSE)</f>
        <v>18438370</v>
      </c>
      <c r="I260" s="496">
        <f t="shared" si="41"/>
        <v>-0.13589129624798721</v>
      </c>
      <c r="J260" s="496"/>
      <c r="K260" s="184">
        <v>0</v>
      </c>
      <c r="L260" s="180">
        <v>43099</v>
      </c>
      <c r="M260" s="241" t="s">
        <v>1041</v>
      </c>
      <c r="S260">
        <f t="shared" si="37"/>
        <v>2016</v>
      </c>
      <c r="T260" s="418" t="str">
        <f>VLOOKUP($A260,'02-Metrics'!$A$2:$AD$188,4,FALSE)</f>
        <v>Infrastructure</v>
      </c>
      <c r="U260" s="418" t="str">
        <f>VLOOKUP($A260,'02-Metrics'!$A$2:$AD$188,5,FALSE)</f>
        <v>Tank</v>
      </c>
      <c r="V260" s="418" t="str">
        <f>VLOOKUP($A260,'02-Metrics'!$A$2:$AD$188,7,FALSE)</f>
        <v>EMAAR</v>
      </c>
    </row>
    <row r="261" spans="1:22" ht="15" hidden="1" customHeight="1">
      <c r="A261" s="418" t="s">
        <v>1061</v>
      </c>
      <c r="B261" s="494">
        <v>42581</v>
      </c>
      <c r="C261" s="495">
        <v>763400</v>
      </c>
      <c r="D261" s="495">
        <v>309096</v>
      </c>
      <c r="E261" s="495">
        <f t="shared" si="38"/>
        <v>12490705</v>
      </c>
      <c r="F261" s="495">
        <f t="shared" si="39"/>
        <v>14542015</v>
      </c>
      <c r="G261" s="495">
        <f t="shared" si="40"/>
        <v>-2051310</v>
      </c>
      <c r="H261" s="495">
        <f>VLOOKUP(A261,'02-Metrics'!A:R,18,FALSE)</f>
        <v>18438370</v>
      </c>
      <c r="I261" s="496">
        <f t="shared" si="41"/>
        <v>-0.1112522419281097</v>
      </c>
      <c r="J261" s="496"/>
      <c r="K261" s="490"/>
      <c r="L261" s="14"/>
      <c r="M261" s="241" t="s">
        <v>1038</v>
      </c>
      <c r="S261">
        <f t="shared" si="37"/>
        <v>2016</v>
      </c>
      <c r="T261" s="418" t="str">
        <f>VLOOKUP($A261,'02-Metrics'!$A$2:$AD$188,4,FALSE)</f>
        <v>Infrastructure</v>
      </c>
      <c r="U261" s="418" t="str">
        <f>VLOOKUP($A261,'02-Metrics'!$A$2:$AD$188,5,FALSE)</f>
        <v>Tank</v>
      </c>
      <c r="V261" s="418" t="str">
        <f>VLOOKUP($A261,'02-Metrics'!$A$2:$AD$188,7,FALSE)</f>
        <v>EMAAR</v>
      </c>
    </row>
    <row r="262" spans="1:22" ht="15" hidden="1" customHeight="1">
      <c r="A262" s="418" t="s">
        <v>1061</v>
      </c>
      <c r="B262" s="494">
        <v>42612</v>
      </c>
      <c r="C262" s="495">
        <v>0</v>
      </c>
      <c r="D262" s="495">
        <v>635340</v>
      </c>
      <c r="E262" s="495">
        <f t="shared" si="38"/>
        <v>12490705</v>
      </c>
      <c r="F262" s="495">
        <f t="shared" si="39"/>
        <v>15177355</v>
      </c>
      <c r="G262" s="495">
        <f t="shared" si="40"/>
        <v>-2686650</v>
      </c>
      <c r="H262" s="495">
        <f>VLOOKUP(A262,'02-Metrics'!A:R,18,FALSE)</f>
        <v>18438370</v>
      </c>
      <c r="I262" s="496">
        <f t="shared" si="41"/>
        <v>-0.14570973464574147</v>
      </c>
      <c r="J262" s="496"/>
      <c r="K262" s="490"/>
      <c r="L262" s="14"/>
      <c r="M262" s="241" t="s">
        <v>1038</v>
      </c>
      <c r="S262">
        <f t="shared" si="37"/>
        <v>2016</v>
      </c>
      <c r="T262" s="418" t="str">
        <f>VLOOKUP($A262,'02-Metrics'!$A$2:$AD$188,4,FALSE)</f>
        <v>Infrastructure</v>
      </c>
      <c r="U262" s="418" t="str">
        <f>VLOOKUP($A262,'02-Metrics'!$A$2:$AD$188,5,FALSE)</f>
        <v>Tank</v>
      </c>
      <c r="V262" s="418" t="str">
        <f>VLOOKUP($A262,'02-Metrics'!$A$2:$AD$188,7,FALSE)</f>
        <v>EMAAR</v>
      </c>
    </row>
    <row r="263" spans="1:22" ht="15" hidden="1" customHeight="1">
      <c r="A263" s="418" t="s">
        <v>1061</v>
      </c>
      <c r="B263" s="494">
        <v>42643</v>
      </c>
      <c r="C263" s="495">
        <v>1345167</v>
      </c>
      <c r="D263" s="495">
        <v>431331</v>
      </c>
      <c r="E263" s="495">
        <f t="shared" si="38"/>
        <v>13835872</v>
      </c>
      <c r="F263" s="495">
        <f t="shared" si="39"/>
        <v>15608686</v>
      </c>
      <c r="G263" s="495">
        <f t="shared" si="40"/>
        <v>-1772814</v>
      </c>
      <c r="H263" s="495">
        <f>VLOOKUP(A263,'02-Metrics'!A:R,18,FALSE)</f>
        <v>18438370</v>
      </c>
      <c r="I263" s="496">
        <f t="shared" si="41"/>
        <v>-9.6148086842817448E-2</v>
      </c>
      <c r="J263" s="496"/>
      <c r="K263" s="490"/>
      <c r="L263" s="14"/>
      <c r="M263" s="241" t="s">
        <v>1038</v>
      </c>
      <c r="S263">
        <f t="shared" si="37"/>
        <v>2016</v>
      </c>
      <c r="T263" s="418" t="str">
        <f>VLOOKUP($A263,'02-Metrics'!$A$2:$AD$188,4,FALSE)</f>
        <v>Infrastructure</v>
      </c>
      <c r="U263" s="418" t="str">
        <f>VLOOKUP($A263,'02-Metrics'!$A$2:$AD$188,5,FALSE)</f>
        <v>Tank</v>
      </c>
      <c r="V263" s="418" t="str">
        <f>VLOOKUP($A263,'02-Metrics'!$A$2:$AD$188,7,FALSE)</f>
        <v>EMAAR</v>
      </c>
    </row>
    <row r="264" spans="1:22" ht="15" hidden="1" customHeight="1">
      <c r="A264" s="418" t="s">
        <v>1061</v>
      </c>
      <c r="B264" s="494">
        <v>42673</v>
      </c>
      <c r="C264" s="495">
        <v>337754</v>
      </c>
      <c r="D264" s="495">
        <v>181696</v>
      </c>
      <c r="E264" s="495">
        <f t="shared" si="38"/>
        <v>14173626</v>
      </c>
      <c r="F264" s="495">
        <f t="shared" si="39"/>
        <v>15790382</v>
      </c>
      <c r="G264" s="495">
        <f t="shared" si="40"/>
        <v>-1616756</v>
      </c>
      <c r="H264" s="495">
        <f>VLOOKUP(A264,'02-Metrics'!A:R,18,FALSE)</f>
        <v>18438370</v>
      </c>
      <c r="I264" s="496">
        <f t="shared" si="41"/>
        <v>-8.7684323505819659E-2</v>
      </c>
      <c r="J264" s="496"/>
      <c r="K264" s="490"/>
      <c r="L264" s="14"/>
      <c r="M264" s="241" t="s">
        <v>1038</v>
      </c>
      <c r="S264">
        <f t="shared" si="37"/>
        <v>2016</v>
      </c>
      <c r="T264" s="418" t="str">
        <f>VLOOKUP($A264,'02-Metrics'!$A$2:$AD$188,4,FALSE)</f>
        <v>Infrastructure</v>
      </c>
      <c r="U264" s="418" t="str">
        <f>VLOOKUP($A264,'02-Metrics'!$A$2:$AD$188,5,FALSE)</f>
        <v>Tank</v>
      </c>
      <c r="V264" s="418" t="str">
        <f>VLOOKUP($A264,'02-Metrics'!$A$2:$AD$188,7,FALSE)</f>
        <v>EMAAR</v>
      </c>
    </row>
    <row r="265" spans="1:22" ht="15" hidden="1" customHeight="1">
      <c r="A265" s="418" t="s">
        <v>1061</v>
      </c>
      <c r="B265" s="494">
        <v>42704</v>
      </c>
      <c r="C265" s="495">
        <v>639374</v>
      </c>
      <c r="D265" s="495">
        <v>303192</v>
      </c>
      <c r="E265" s="495">
        <f t="shared" si="38"/>
        <v>14813000</v>
      </c>
      <c r="F265" s="495">
        <f t="shared" si="39"/>
        <v>16093574</v>
      </c>
      <c r="G265" s="495">
        <f t="shared" si="40"/>
        <v>-1280574</v>
      </c>
      <c r="H265" s="495">
        <f>VLOOKUP(A265,'02-Metrics'!A:R,18,FALSE)</f>
        <v>18438370</v>
      </c>
      <c r="I265" s="496">
        <f t="shared" si="41"/>
        <v>-6.9451583843908107E-2</v>
      </c>
      <c r="J265" s="496"/>
      <c r="K265" s="490"/>
      <c r="L265" s="14"/>
      <c r="M265" s="241" t="s">
        <v>1038</v>
      </c>
      <c r="S265">
        <f t="shared" si="37"/>
        <v>2016</v>
      </c>
      <c r="T265" s="418" t="str">
        <f>VLOOKUP($A265,'02-Metrics'!$A$2:$AD$188,4,FALSE)</f>
        <v>Infrastructure</v>
      </c>
      <c r="U265" s="418" t="str">
        <f>VLOOKUP($A265,'02-Metrics'!$A$2:$AD$188,5,FALSE)</f>
        <v>Tank</v>
      </c>
      <c r="V265" s="418" t="str">
        <f>VLOOKUP($A265,'02-Metrics'!$A$2:$AD$188,7,FALSE)</f>
        <v>EMAAR</v>
      </c>
    </row>
    <row r="266" spans="1:22" ht="15" hidden="1" customHeight="1">
      <c r="A266" s="418" t="s">
        <v>1061</v>
      </c>
      <c r="B266" s="494">
        <v>42734</v>
      </c>
      <c r="C266" s="495">
        <v>0</v>
      </c>
      <c r="D266" s="495">
        <v>260192</v>
      </c>
      <c r="E266" s="495">
        <f t="shared" si="38"/>
        <v>14813000</v>
      </c>
      <c r="F266" s="495">
        <f t="shared" si="39"/>
        <v>16353766</v>
      </c>
      <c r="G266" s="495">
        <f t="shared" si="40"/>
        <v>-1540766</v>
      </c>
      <c r="H266" s="495">
        <f>VLOOKUP(A266,'02-Metrics'!A:R,18,FALSE)</f>
        <v>18438370</v>
      </c>
      <c r="I266" s="496">
        <f t="shared" si="41"/>
        <v>-8.3563026449734984E-2</v>
      </c>
      <c r="J266" s="496"/>
      <c r="K266" s="490"/>
      <c r="L266" s="14"/>
      <c r="M266" s="241" t="s">
        <v>1038</v>
      </c>
      <c r="S266">
        <f t="shared" si="37"/>
        <v>2016</v>
      </c>
      <c r="T266" s="418" t="str">
        <f>VLOOKUP($A266,'02-Metrics'!$A$2:$AD$188,4,FALSE)</f>
        <v>Infrastructure</v>
      </c>
      <c r="U266" s="418" t="str">
        <f>VLOOKUP($A266,'02-Metrics'!$A$2:$AD$188,5,FALSE)</f>
        <v>Tank</v>
      </c>
      <c r="V266" s="418" t="str">
        <f>VLOOKUP($A266,'02-Metrics'!$A$2:$AD$188,7,FALSE)</f>
        <v>EMAAR</v>
      </c>
    </row>
    <row r="267" spans="1:22" ht="15" hidden="1" customHeight="1">
      <c r="A267" s="418" t="s">
        <v>1061</v>
      </c>
      <c r="B267" s="494">
        <v>42765</v>
      </c>
      <c r="C267" s="495">
        <v>0</v>
      </c>
      <c r="D267" s="495">
        <v>212226</v>
      </c>
      <c r="E267" s="495">
        <f t="shared" si="38"/>
        <v>14813000</v>
      </c>
      <c r="F267" s="495">
        <f t="shared" si="39"/>
        <v>16565992</v>
      </c>
      <c r="G267" s="495">
        <f t="shared" si="40"/>
        <v>-1752992</v>
      </c>
      <c r="H267" s="495">
        <f>VLOOKUP(A267,'02-Metrics'!A:R,18,FALSE)</f>
        <v>18438370</v>
      </c>
      <c r="I267" s="496">
        <f t="shared" si="41"/>
        <v>-9.5073046044742565E-2</v>
      </c>
      <c r="J267" s="496"/>
      <c r="K267" s="490"/>
      <c r="L267" s="14"/>
      <c r="M267" s="241" t="s">
        <v>1038</v>
      </c>
      <c r="S267">
        <f t="shared" si="37"/>
        <v>2017</v>
      </c>
      <c r="T267" s="418" t="str">
        <f>VLOOKUP($A267,'02-Metrics'!$A$2:$AD$188,4,FALSE)</f>
        <v>Infrastructure</v>
      </c>
      <c r="U267" s="418" t="str">
        <f>VLOOKUP($A267,'02-Metrics'!$A$2:$AD$188,5,FALSE)</f>
        <v>Tank</v>
      </c>
      <c r="V267" s="418" t="str">
        <f>VLOOKUP($A267,'02-Metrics'!$A$2:$AD$188,7,FALSE)</f>
        <v>EMAAR</v>
      </c>
    </row>
    <row r="268" spans="1:22" ht="15" hidden="1" customHeight="1">
      <c r="A268" s="418" t="s">
        <v>1061</v>
      </c>
      <c r="B268" s="494">
        <v>42794</v>
      </c>
      <c r="C268" s="495">
        <v>0</v>
      </c>
      <c r="D268" s="495">
        <v>52219</v>
      </c>
      <c r="E268" s="495">
        <f t="shared" si="38"/>
        <v>14813000</v>
      </c>
      <c r="F268" s="495">
        <f t="shared" si="39"/>
        <v>16618211</v>
      </c>
      <c r="G268" s="495">
        <f t="shared" si="40"/>
        <v>-1805211</v>
      </c>
      <c r="H268" s="495">
        <f>VLOOKUP(A268,'02-Metrics'!A:R,18,FALSE)</f>
        <v>18438370</v>
      </c>
      <c r="I268" s="496">
        <f t="shared" si="41"/>
        <v>-9.790512935796386E-2</v>
      </c>
      <c r="J268" s="496"/>
      <c r="K268" s="490"/>
      <c r="L268" s="14">
        <v>43458</v>
      </c>
      <c r="M268" s="241" t="s">
        <v>1039</v>
      </c>
      <c r="S268">
        <f t="shared" si="37"/>
        <v>2017</v>
      </c>
      <c r="T268" s="418" t="str">
        <f>VLOOKUP($A268,'02-Metrics'!$A$2:$AD$188,4,FALSE)</f>
        <v>Infrastructure</v>
      </c>
      <c r="U268" s="418" t="str">
        <f>VLOOKUP($A268,'02-Metrics'!$A$2:$AD$188,5,FALSE)</f>
        <v>Tank</v>
      </c>
      <c r="V268" s="418" t="str">
        <f>VLOOKUP($A268,'02-Metrics'!$A$2:$AD$188,7,FALSE)</f>
        <v>EMAAR</v>
      </c>
    </row>
    <row r="269" spans="1:22" ht="15" hidden="1" customHeight="1">
      <c r="A269" s="418" t="s">
        <v>1061</v>
      </c>
      <c r="B269" s="494">
        <v>42824</v>
      </c>
      <c r="C269" s="495">
        <v>2381296</v>
      </c>
      <c r="D269" s="495">
        <v>154004</v>
      </c>
      <c r="E269" s="495">
        <f t="shared" si="38"/>
        <v>17194296</v>
      </c>
      <c r="F269" s="495">
        <f t="shared" si="39"/>
        <v>16772215</v>
      </c>
      <c r="G269" s="495">
        <f t="shared" si="40"/>
        <v>422081</v>
      </c>
      <c r="H269" s="495">
        <f>VLOOKUP(A269,'02-Metrics'!A:R,18,FALSE)</f>
        <v>18438370</v>
      </c>
      <c r="I269" s="496">
        <f t="shared" si="41"/>
        <v>2.2891448647575679E-2</v>
      </c>
      <c r="J269" s="496"/>
      <c r="K269" s="490"/>
      <c r="L269" s="14"/>
      <c r="M269" s="241" t="s">
        <v>1038</v>
      </c>
      <c r="S269">
        <f t="shared" si="37"/>
        <v>2017</v>
      </c>
      <c r="T269" s="418" t="str">
        <f>VLOOKUP($A269,'02-Metrics'!$A$2:$AD$188,4,FALSE)</f>
        <v>Infrastructure</v>
      </c>
      <c r="U269" s="418" t="str">
        <f>VLOOKUP($A269,'02-Metrics'!$A$2:$AD$188,5,FALSE)</f>
        <v>Tank</v>
      </c>
      <c r="V269" s="418" t="str">
        <f>VLOOKUP($A269,'02-Metrics'!$A$2:$AD$188,7,FALSE)</f>
        <v>EMAAR</v>
      </c>
    </row>
    <row r="270" spans="1:22" ht="15" hidden="1" customHeight="1">
      <c r="A270" s="418" t="s">
        <v>1061</v>
      </c>
      <c r="B270" s="494">
        <v>42855</v>
      </c>
      <c r="C270" s="495">
        <v>0</v>
      </c>
      <c r="D270" s="495">
        <v>34882</v>
      </c>
      <c r="E270" s="495">
        <f t="shared" si="38"/>
        <v>17194296</v>
      </c>
      <c r="F270" s="495">
        <f t="shared" si="39"/>
        <v>16807097</v>
      </c>
      <c r="G270" s="495">
        <f t="shared" si="40"/>
        <v>387199</v>
      </c>
      <c r="H270" s="495">
        <f>VLOOKUP(A270,'02-Metrics'!A:R,18,FALSE)</f>
        <v>18438370</v>
      </c>
      <c r="I270" s="496">
        <f t="shared" si="41"/>
        <v>2.0999632830884726E-2</v>
      </c>
      <c r="J270" s="496"/>
      <c r="K270" s="490"/>
      <c r="L270" s="14">
        <v>43468</v>
      </c>
      <c r="M270" s="241" t="s">
        <v>1039</v>
      </c>
      <c r="S270">
        <f t="shared" si="37"/>
        <v>2017</v>
      </c>
      <c r="T270" s="418" t="str">
        <f>VLOOKUP($A270,'02-Metrics'!$A$2:$AD$188,4,FALSE)</f>
        <v>Infrastructure</v>
      </c>
      <c r="U270" s="418" t="str">
        <f>VLOOKUP($A270,'02-Metrics'!$A$2:$AD$188,5,FALSE)</f>
        <v>Tank</v>
      </c>
      <c r="V270" s="418" t="str">
        <f>VLOOKUP($A270,'02-Metrics'!$A$2:$AD$188,7,FALSE)</f>
        <v>EMAAR</v>
      </c>
    </row>
    <row r="271" spans="1:22" ht="15" hidden="1" customHeight="1">
      <c r="A271" s="418" t="s">
        <v>1061</v>
      </c>
      <c r="B271" s="494">
        <v>42885</v>
      </c>
      <c r="C271" s="495">
        <v>370298.13</v>
      </c>
      <c r="D271" s="495">
        <v>0</v>
      </c>
      <c r="E271" s="495">
        <f t="shared" si="38"/>
        <v>17564594.129999999</v>
      </c>
      <c r="F271" s="495">
        <f t="shared" si="39"/>
        <v>16807097</v>
      </c>
      <c r="G271" s="495">
        <f t="shared" si="40"/>
        <v>757497.12999999896</v>
      </c>
      <c r="H271" s="495">
        <f>VLOOKUP(A271,'02-Metrics'!A:R,18,FALSE)</f>
        <v>18438370</v>
      </c>
      <c r="I271" s="496">
        <f t="shared" si="41"/>
        <v>4.1082651557594239E-2</v>
      </c>
      <c r="J271" s="496"/>
      <c r="K271" s="490"/>
      <c r="L271" s="14"/>
      <c r="M271" s="241" t="s">
        <v>1038</v>
      </c>
      <c r="S271">
        <f t="shared" si="37"/>
        <v>2017</v>
      </c>
      <c r="T271" s="418" t="str">
        <f>VLOOKUP($A271,'02-Metrics'!$A$2:$AD$188,4,FALSE)</f>
        <v>Infrastructure</v>
      </c>
      <c r="U271" s="418" t="str">
        <f>VLOOKUP($A271,'02-Metrics'!$A$2:$AD$188,5,FALSE)</f>
        <v>Tank</v>
      </c>
      <c r="V271" s="418" t="str">
        <f>VLOOKUP($A271,'02-Metrics'!$A$2:$AD$188,7,FALSE)</f>
        <v>EMAAR</v>
      </c>
    </row>
    <row r="272" spans="1:22" ht="15" hidden="1" customHeight="1">
      <c r="A272" s="418" t="s">
        <v>1061</v>
      </c>
      <c r="B272" s="494">
        <v>42916</v>
      </c>
      <c r="C272" s="495">
        <v>0</v>
      </c>
      <c r="D272" s="495">
        <v>29782</v>
      </c>
      <c r="E272" s="495">
        <f t="shared" si="38"/>
        <v>17564594.129999999</v>
      </c>
      <c r="F272" s="495">
        <f t="shared" si="39"/>
        <v>16836879</v>
      </c>
      <c r="G272" s="495">
        <f t="shared" si="40"/>
        <v>727715.12999999896</v>
      </c>
      <c r="H272" s="495">
        <f>VLOOKUP(A272,'02-Metrics'!A:R,18,FALSE)</f>
        <v>18438370</v>
      </c>
      <c r="I272" s="496">
        <f t="shared" si="41"/>
        <v>3.9467432858761323E-2</v>
      </c>
      <c r="J272" s="496"/>
      <c r="K272" s="490"/>
      <c r="L272" s="14"/>
      <c r="M272" s="241" t="s">
        <v>1038</v>
      </c>
      <c r="S272">
        <f t="shared" si="37"/>
        <v>2017</v>
      </c>
      <c r="T272" s="418" t="str">
        <f>VLOOKUP($A272,'02-Metrics'!$A$2:$AD$188,4,FALSE)</f>
        <v>Infrastructure</v>
      </c>
      <c r="U272" s="418" t="str">
        <f>VLOOKUP($A272,'02-Metrics'!$A$2:$AD$188,5,FALSE)</f>
        <v>Tank</v>
      </c>
      <c r="V272" s="418" t="str">
        <f>VLOOKUP($A272,'02-Metrics'!$A$2:$AD$188,7,FALSE)</f>
        <v>EMAAR</v>
      </c>
    </row>
    <row r="273" spans="1:22" ht="15" hidden="1" customHeight="1">
      <c r="A273" s="418" t="s">
        <v>1061</v>
      </c>
      <c r="B273" s="494">
        <v>42946</v>
      </c>
      <c r="C273" s="495">
        <v>0</v>
      </c>
      <c r="D273" s="495">
        <v>159247</v>
      </c>
      <c r="E273" s="495">
        <f t="shared" si="38"/>
        <v>17564594.129999999</v>
      </c>
      <c r="F273" s="495">
        <f t="shared" si="39"/>
        <v>16996126</v>
      </c>
      <c r="G273" s="495">
        <f t="shared" si="40"/>
        <v>568468.12999999896</v>
      </c>
      <c r="H273" s="495">
        <f>VLOOKUP(A273,'02-Metrics'!A:R,18,FALSE)</f>
        <v>18438370</v>
      </c>
      <c r="I273" s="496">
        <f t="shared" si="41"/>
        <v>3.0830714971008769E-2</v>
      </c>
      <c r="J273" s="496"/>
      <c r="K273" s="490"/>
      <c r="L273" s="14">
        <v>43702</v>
      </c>
      <c r="M273" s="241" t="s">
        <v>1039</v>
      </c>
      <c r="S273">
        <f t="shared" si="37"/>
        <v>2017</v>
      </c>
      <c r="T273" s="418" t="str">
        <f>VLOOKUP($A273,'02-Metrics'!$A$2:$AD$188,4,FALSE)</f>
        <v>Infrastructure</v>
      </c>
      <c r="U273" s="418" t="str">
        <f>VLOOKUP($A273,'02-Metrics'!$A$2:$AD$188,5,FALSE)</f>
        <v>Tank</v>
      </c>
      <c r="V273" s="418" t="str">
        <f>VLOOKUP($A273,'02-Metrics'!$A$2:$AD$188,7,FALSE)</f>
        <v>EMAAR</v>
      </c>
    </row>
    <row r="274" spans="1:22" ht="15" hidden="1" customHeight="1">
      <c r="A274" s="418" t="s">
        <v>1061</v>
      </c>
      <c r="B274" s="494">
        <v>43008</v>
      </c>
      <c r="C274" s="495">
        <v>0</v>
      </c>
      <c r="D274" s="495">
        <v>24109</v>
      </c>
      <c r="E274" s="495">
        <f t="shared" si="38"/>
        <v>17564594.129999999</v>
      </c>
      <c r="F274" s="495">
        <f t="shared" si="39"/>
        <v>17020235</v>
      </c>
      <c r="G274" s="495">
        <f t="shared" si="40"/>
        <v>544359.12999999896</v>
      </c>
      <c r="H274" s="495">
        <f>VLOOKUP(A274,'02-Metrics'!A:R,18,FALSE)</f>
        <v>18438370</v>
      </c>
      <c r="I274" s="496">
        <f t="shared" si="41"/>
        <v>2.9523169889746164E-2</v>
      </c>
      <c r="J274" s="496"/>
      <c r="K274" s="490"/>
      <c r="L274" s="14"/>
      <c r="M274" s="241" t="s">
        <v>1038</v>
      </c>
      <c r="S274">
        <f t="shared" si="37"/>
        <v>2017</v>
      </c>
      <c r="T274" s="418" t="str">
        <f>VLOOKUP($A274,'02-Metrics'!$A$2:$AD$188,4,FALSE)</f>
        <v>Infrastructure</v>
      </c>
      <c r="U274" s="418" t="str">
        <f>VLOOKUP($A274,'02-Metrics'!$A$2:$AD$188,5,FALSE)</f>
        <v>Tank</v>
      </c>
      <c r="V274" s="418" t="str">
        <f>VLOOKUP($A274,'02-Metrics'!$A$2:$AD$188,7,FALSE)</f>
        <v>EMAAR</v>
      </c>
    </row>
    <row r="275" spans="1:22" ht="15" hidden="1" customHeight="1">
      <c r="A275" s="418" t="s">
        <v>1061</v>
      </c>
      <c r="B275" s="494">
        <v>43069</v>
      </c>
      <c r="C275" s="495">
        <v>0</v>
      </c>
      <c r="D275" s="495">
        <v>6049</v>
      </c>
      <c r="E275" s="495">
        <f t="shared" si="38"/>
        <v>17564594.129999999</v>
      </c>
      <c r="F275" s="495">
        <f t="shared" si="39"/>
        <v>17026284</v>
      </c>
      <c r="G275" s="498">
        <f>E275-F275</f>
        <v>538310.12999999896</v>
      </c>
      <c r="H275" s="495"/>
      <c r="I275" s="496"/>
      <c r="J275" s="496"/>
      <c r="K275" s="490"/>
      <c r="L275" s="14"/>
      <c r="S275">
        <f t="shared" si="37"/>
        <v>2017</v>
      </c>
      <c r="T275" s="418" t="str">
        <f>VLOOKUP($A275,'02-Metrics'!$A$2:$AD$188,4,FALSE)</f>
        <v>Infrastructure</v>
      </c>
      <c r="U275" s="418" t="str">
        <f>VLOOKUP($A275,'02-Metrics'!$A$2:$AD$188,5,FALSE)</f>
        <v>Tank</v>
      </c>
      <c r="V275" s="418" t="str">
        <f>VLOOKUP($A275,'02-Metrics'!$A$2:$AD$188,7,FALSE)</f>
        <v>EMAAR</v>
      </c>
    </row>
    <row r="276" spans="1:22" ht="15" hidden="1" customHeight="1">
      <c r="A276" s="418" t="s">
        <v>1061</v>
      </c>
      <c r="B276" s="497">
        <v>43159</v>
      </c>
      <c r="C276" s="495">
        <v>0</v>
      </c>
      <c r="D276" s="495">
        <v>28162.19</v>
      </c>
      <c r="E276" s="495">
        <f t="shared" si="38"/>
        <v>17564594.129999999</v>
      </c>
      <c r="F276" s="495">
        <f t="shared" si="39"/>
        <v>17054446.190000001</v>
      </c>
      <c r="G276" s="495">
        <f t="shared" ref="G276:G307" si="42">E276-F276</f>
        <v>510147.93999999762</v>
      </c>
      <c r="H276" s="495">
        <f>VLOOKUP(A276,'02-Metrics'!A:R,18,FALSE)</f>
        <v>18438370</v>
      </c>
      <c r="I276" s="496">
        <f t="shared" ref="I276:I307" si="43">G276/H276</f>
        <v>2.7667735271610105E-2</v>
      </c>
      <c r="J276" s="496"/>
      <c r="K276" s="183">
        <v>361243</v>
      </c>
      <c r="L276" s="180">
        <v>42124</v>
      </c>
      <c r="M276" s="241" t="s">
        <v>1041</v>
      </c>
      <c r="S276">
        <f t="shared" si="37"/>
        <v>2018</v>
      </c>
      <c r="T276" s="418" t="str">
        <f>VLOOKUP($A276,'02-Metrics'!$A$2:$AD$188,4,FALSE)</f>
        <v>Infrastructure</v>
      </c>
      <c r="U276" s="418" t="str">
        <f>VLOOKUP($A276,'02-Metrics'!$A$2:$AD$188,5,FALSE)</f>
        <v>Tank</v>
      </c>
      <c r="V276" s="418" t="str">
        <f>VLOOKUP($A276,'02-Metrics'!$A$2:$AD$188,7,FALSE)</f>
        <v>EMAAR</v>
      </c>
    </row>
    <row r="277" spans="1:22" ht="15" hidden="1" customHeight="1">
      <c r="A277" s="418" t="s">
        <v>1061</v>
      </c>
      <c r="B277" s="497">
        <v>43189</v>
      </c>
      <c r="C277" s="495">
        <v>0</v>
      </c>
      <c r="D277" s="495">
        <v>28162.19</v>
      </c>
      <c r="E277" s="495">
        <f t="shared" si="38"/>
        <v>17564594.129999999</v>
      </c>
      <c r="F277" s="495">
        <f t="shared" si="39"/>
        <v>17082608.380000003</v>
      </c>
      <c r="G277" s="495">
        <f t="shared" si="42"/>
        <v>481985.74999999627</v>
      </c>
      <c r="H277" s="495">
        <f>VLOOKUP(A277,'02-Metrics'!A:R,18,FALSE)</f>
        <v>18438370</v>
      </c>
      <c r="I277" s="496">
        <f t="shared" si="43"/>
        <v>2.6140366529145271E-2</v>
      </c>
      <c r="J277" s="496"/>
      <c r="K277" s="183">
        <v>1255716</v>
      </c>
      <c r="L277" s="180">
        <v>42154</v>
      </c>
      <c r="M277" s="241" t="s">
        <v>1041</v>
      </c>
      <c r="S277">
        <f t="shared" si="37"/>
        <v>2018</v>
      </c>
      <c r="T277" s="418" t="str">
        <f>VLOOKUP($A277,'02-Metrics'!$A$2:$AD$188,4,FALSE)</f>
        <v>Infrastructure</v>
      </c>
      <c r="U277" s="418" t="str">
        <f>VLOOKUP($A277,'02-Metrics'!$A$2:$AD$188,5,FALSE)</f>
        <v>Tank</v>
      </c>
      <c r="V277" s="418" t="str">
        <f>VLOOKUP($A277,'02-Metrics'!$A$2:$AD$188,7,FALSE)</f>
        <v>EMAAR</v>
      </c>
    </row>
    <row r="278" spans="1:22" ht="15" hidden="1" customHeight="1">
      <c r="A278" s="418" t="s">
        <v>1061</v>
      </c>
      <c r="B278" s="497">
        <v>43220</v>
      </c>
      <c r="C278" s="495">
        <v>0</v>
      </c>
      <c r="D278" s="495">
        <v>11951.55</v>
      </c>
      <c r="E278" s="495">
        <f t="shared" si="38"/>
        <v>17564594.129999999</v>
      </c>
      <c r="F278" s="495">
        <f t="shared" si="39"/>
        <v>17094559.930000003</v>
      </c>
      <c r="G278" s="495">
        <f t="shared" si="42"/>
        <v>470034.19999999553</v>
      </c>
      <c r="H278" s="495">
        <f>VLOOKUP(A278,'02-Metrics'!A:R,18,FALSE)</f>
        <v>18438370</v>
      </c>
      <c r="I278" s="496">
        <f t="shared" si="43"/>
        <v>2.5492177453863629E-2</v>
      </c>
      <c r="J278" s="496"/>
      <c r="K278" s="495">
        <v>1197476</v>
      </c>
      <c r="L278" s="493">
        <v>42185</v>
      </c>
      <c r="M278" s="241" t="s">
        <v>1041</v>
      </c>
      <c r="S278">
        <f t="shared" si="37"/>
        <v>2018</v>
      </c>
      <c r="T278" s="418" t="str">
        <f>VLOOKUP($A278,'02-Metrics'!$A$2:$AD$188,4,FALSE)</f>
        <v>Infrastructure</v>
      </c>
      <c r="U278" s="418" t="str">
        <f>VLOOKUP($A278,'02-Metrics'!$A$2:$AD$188,5,FALSE)</f>
        <v>Tank</v>
      </c>
      <c r="V278" s="418" t="str">
        <f>VLOOKUP($A278,'02-Metrics'!$A$2:$AD$188,7,FALSE)</f>
        <v>EMAAR</v>
      </c>
    </row>
    <row r="279" spans="1:22" ht="15" hidden="1" customHeight="1">
      <c r="A279" s="418" t="s">
        <v>1061</v>
      </c>
      <c r="B279" s="497">
        <v>43373</v>
      </c>
      <c r="C279" s="495">
        <v>0</v>
      </c>
      <c r="D279" s="495">
        <v>2819.12</v>
      </c>
      <c r="E279" s="495">
        <f t="shared" si="38"/>
        <v>17564594.129999999</v>
      </c>
      <c r="F279" s="495">
        <f t="shared" si="39"/>
        <v>17097379.050000004</v>
      </c>
      <c r="G279" s="495">
        <f t="shared" si="42"/>
        <v>467215.07999999449</v>
      </c>
      <c r="H279" s="495">
        <f>VLOOKUP(A279,'02-Metrics'!A:R,18,FALSE)</f>
        <v>18438370</v>
      </c>
      <c r="I279" s="496">
        <f t="shared" si="43"/>
        <v>2.5339283244668293E-2</v>
      </c>
      <c r="J279" s="496"/>
      <c r="K279" s="183">
        <v>733802</v>
      </c>
      <c r="L279" s="180">
        <v>42215</v>
      </c>
      <c r="M279" s="241" t="s">
        <v>1041</v>
      </c>
      <c r="S279">
        <f t="shared" si="37"/>
        <v>2018</v>
      </c>
      <c r="T279" s="418" t="str">
        <f>VLOOKUP($A279,'02-Metrics'!$A$2:$AD$188,4,FALSE)</f>
        <v>Infrastructure</v>
      </c>
      <c r="U279" s="418" t="str">
        <f>VLOOKUP($A279,'02-Metrics'!$A$2:$AD$188,5,FALSE)</f>
        <v>Tank</v>
      </c>
      <c r="V279" s="418" t="str">
        <f>VLOOKUP($A279,'02-Metrics'!$A$2:$AD$188,7,FALSE)</f>
        <v>EMAAR</v>
      </c>
    </row>
    <row r="280" spans="1:22" ht="15" hidden="1" customHeight="1">
      <c r="A280" s="418" t="s">
        <v>1061</v>
      </c>
      <c r="B280" s="497">
        <v>43434</v>
      </c>
      <c r="C280" s="495">
        <v>0</v>
      </c>
      <c r="D280" s="495">
        <v>4373.46</v>
      </c>
      <c r="E280" s="495">
        <f t="shared" si="38"/>
        <v>17564594.129999999</v>
      </c>
      <c r="F280" s="495">
        <f t="shared" si="39"/>
        <v>17101752.510000005</v>
      </c>
      <c r="G280" s="495">
        <f t="shared" si="42"/>
        <v>462841.61999999359</v>
      </c>
      <c r="H280" s="495">
        <f>VLOOKUP(A280,'02-Metrics'!A:R,18,FALSE)</f>
        <v>18438370</v>
      </c>
      <c r="I280" s="496">
        <f t="shared" si="43"/>
        <v>2.5102089826811891E-2</v>
      </c>
      <c r="J280" s="496"/>
      <c r="K280" s="183">
        <v>2176660</v>
      </c>
      <c r="L280" s="180">
        <v>42246</v>
      </c>
      <c r="M280" s="241" t="s">
        <v>1041</v>
      </c>
      <c r="S280">
        <f t="shared" si="37"/>
        <v>2018</v>
      </c>
      <c r="T280" s="418" t="str">
        <f>VLOOKUP($A280,'02-Metrics'!$A$2:$AD$188,4,FALSE)</f>
        <v>Infrastructure</v>
      </c>
      <c r="U280" s="418" t="str">
        <f>VLOOKUP($A280,'02-Metrics'!$A$2:$AD$188,5,FALSE)</f>
        <v>Tank</v>
      </c>
      <c r="V280" s="418" t="str">
        <f>VLOOKUP($A280,'02-Metrics'!$A$2:$AD$188,7,FALSE)</f>
        <v>EMAAR</v>
      </c>
    </row>
    <row r="281" spans="1:22" ht="15" hidden="1" customHeight="1">
      <c r="A281" s="418" t="s">
        <v>1061</v>
      </c>
      <c r="B281" s="497">
        <v>43464</v>
      </c>
      <c r="C281" s="495">
        <v>0</v>
      </c>
      <c r="D281" s="495">
        <v>47605.57</v>
      </c>
      <c r="E281" s="495">
        <f t="shared" si="38"/>
        <v>17564594.129999999</v>
      </c>
      <c r="F281" s="495">
        <f t="shared" si="39"/>
        <v>17149358.080000006</v>
      </c>
      <c r="G281" s="495">
        <f t="shared" si="42"/>
        <v>415236.04999999329</v>
      </c>
      <c r="H281" s="495">
        <f>VLOOKUP(A281,'02-Metrics'!A:R,18,FALSE)</f>
        <v>18438370</v>
      </c>
      <c r="I281" s="496">
        <f t="shared" si="43"/>
        <v>2.2520214639363094E-2</v>
      </c>
      <c r="J281" s="496"/>
      <c r="K281" s="183">
        <v>165696</v>
      </c>
      <c r="L281" s="180">
        <v>42277</v>
      </c>
      <c r="M281" s="241" t="s">
        <v>1041</v>
      </c>
      <c r="S281">
        <f t="shared" si="37"/>
        <v>2018</v>
      </c>
      <c r="T281" s="418" t="str">
        <f>VLOOKUP($A281,'02-Metrics'!$A$2:$AD$188,4,FALSE)</f>
        <v>Infrastructure</v>
      </c>
      <c r="U281" s="418" t="str">
        <f>VLOOKUP($A281,'02-Metrics'!$A$2:$AD$188,5,FALSE)</f>
        <v>Tank</v>
      </c>
      <c r="V281" s="418" t="str">
        <f>VLOOKUP($A281,'02-Metrics'!$A$2:$AD$188,7,FALSE)</f>
        <v>EMAAR</v>
      </c>
    </row>
    <row r="282" spans="1:22" ht="15" hidden="1" customHeight="1">
      <c r="A282" s="418" t="s">
        <v>1061</v>
      </c>
      <c r="B282" s="497">
        <v>43524</v>
      </c>
      <c r="C282" s="495">
        <v>0</v>
      </c>
      <c r="D282" s="495">
        <v>191530</v>
      </c>
      <c r="E282" s="495">
        <f t="shared" si="38"/>
        <v>17564594.129999999</v>
      </c>
      <c r="F282" s="495">
        <f t="shared" si="39"/>
        <v>17340888.080000006</v>
      </c>
      <c r="G282" s="495">
        <f t="shared" si="42"/>
        <v>223706.04999999329</v>
      </c>
      <c r="H282" s="495">
        <f>VLOOKUP(A282,'02-Metrics'!A:R,18,FALSE)</f>
        <v>18438370</v>
      </c>
      <c r="I282" s="496">
        <f t="shared" si="43"/>
        <v>1.21326369955692E-2</v>
      </c>
      <c r="J282" s="496"/>
      <c r="K282" s="183">
        <v>2449389</v>
      </c>
      <c r="L282" s="180">
        <v>42307</v>
      </c>
      <c r="M282" s="241" t="s">
        <v>1041</v>
      </c>
      <c r="S282">
        <f t="shared" si="37"/>
        <v>2019</v>
      </c>
      <c r="T282" s="418" t="str">
        <f>VLOOKUP($A282,'02-Metrics'!$A$2:$AD$188,4,FALSE)</f>
        <v>Infrastructure</v>
      </c>
      <c r="U282" s="418" t="str">
        <f>VLOOKUP($A282,'02-Metrics'!$A$2:$AD$188,5,FALSE)</f>
        <v>Tank</v>
      </c>
      <c r="V282" s="418" t="str">
        <f>VLOOKUP($A282,'02-Metrics'!$A$2:$AD$188,7,FALSE)</f>
        <v>EMAAR</v>
      </c>
    </row>
    <row r="283" spans="1:22" ht="15" hidden="1" customHeight="1">
      <c r="A283" s="418" t="s">
        <v>1061</v>
      </c>
      <c r="B283" s="497">
        <v>43554</v>
      </c>
      <c r="C283" s="495">
        <v>0</v>
      </c>
      <c r="D283" s="495">
        <v>174727.57</v>
      </c>
      <c r="E283" s="495">
        <f t="shared" si="38"/>
        <v>17564594.129999999</v>
      </c>
      <c r="F283" s="495">
        <f t="shared" si="39"/>
        <v>17515615.650000006</v>
      </c>
      <c r="G283" s="495">
        <f t="shared" si="42"/>
        <v>48978.479999992996</v>
      </c>
      <c r="H283" s="495">
        <f>VLOOKUP(A283,'02-Metrics'!A:R,18,FALSE)</f>
        <v>18438370</v>
      </c>
      <c r="I283" s="496">
        <f t="shared" si="43"/>
        <v>2.6563345892284943E-3</v>
      </c>
      <c r="J283" s="496"/>
      <c r="K283" s="183">
        <v>0</v>
      </c>
      <c r="L283" s="180">
        <v>42338</v>
      </c>
      <c r="M283" s="241" t="s">
        <v>1041</v>
      </c>
      <c r="S283">
        <f t="shared" si="37"/>
        <v>2019</v>
      </c>
      <c r="T283" s="418" t="str">
        <f>VLOOKUP($A283,'02-Metrics'!$A$2:$AD$188,4,FALSE)</f>
        <v>Infrastructure</v>
      </c>
      <c r="U283" s="418" t="str">
        <f>VLOOKUP($A283,'02-Metrics'!$A$2:$AD$188,5,FALSE)</f>
        <v>Tank</v>
      </c>
      <c r="V283" s="418" t="str">
        <f>VLOOKUP($A283,'02-Metrics'!$A$2:$AD$188,7,FALSE)</f>
        <v>EMAAR</v>
      </c>
    </row>
    <row r="284" spans="1:22" ht="15" hidden="1" customHeight="1">
      <c r="A284" s="418" t="s">
        <v>1061</v>
      </c>
      <c r="B284" s="497">
        <v>43585</v>
      </c>
      <c r="C284" s="495">
        <v>263550.07</v>
      </c>
      <c r="D284" s="495">
        <v>0</v>
      </c>
      <c r="E284" s="495">
        <f t="shared" si="38"/>
        <v>17828144.199999999</v>
      </c>
      <c r="F284" s="495">
        <f t="shared" si="39"/>
        <v>17515615.650000006</v>
      </c>
      <c r="G284" s="495">
        <f t="shared" si="42"/>
        <v>312528.54999999329</v>
      </c>
      <c r="H284" s="495">
        <f>VLOOKUP(A284,'02-Metrics'!A:R,18,FALSE)</f>
        <v>18438370</v>
      </c>
      <c r="I284" s="496">
        <f t="shared" si="43"/>
        <v>1.6949901211440778E-2</v>
      </c>
      <c r="J284" s="496"/>
      <c r="K284" s="183">
        <v>882673</v>
      </c>
      <c r="L284" s="180">
        <v>42368</v>
      </c>
      <c r="M284" s="241" t="s">
        <v>1041</v>
      </c>
      <c r="S284">
        <f t="shared" si="37"/>
        <v>2019</v>
      </c>
      <c r="T284" s="418" t="str">
        <f>VLOOKUP($A284,'02-Metrics'!$A$2:$AD$188,4,FALSE)</f>
        <v>Infrastructure</v>
      </c>
      <c r="U284" s="418" t="str">
        <f>VLOOKUP($A284,'02-Metrics'!$A$2:$AD$188,5,FALSE)</f>
        <v>Tank</v>
      </c>
      <c r="V284" s="418" t="str">
        <f>VLOOKUP($A284,'02-Metrics'!$A$2:$AD$188,7,FALSE)</f>
        <v>EMAAR</v>
      </c>
    </row>
    <row r="285" spans="1:22" ht="15" hidden="1" customHeight="1">
      <c r="A285" s="418" t="s">
        <v>1061</v>
      </c>
      <c r="B285" s="497">
        <v>43615</v>
      </c>
      <c r="C285" s="495">
        <v>0</v>
      </c>
      <c r="D285" s="495">
        <v>16815</v>
      </c>
      <c r="E285" s="495">
        <f t="shared" si="38"/>
        <v>17828144.199999999</v>
      </c>
      <c r="F285" s="495">
        <f t="shared" si="39"/>
        <v>17532430.650000006</v>
      </c>
      <c r="G285" s="495">
        <f t="shared" si="42"/>
        <v>295713.54999999329</v>
      </c>
      <c r="H285" s="495">
        <f>VLOOKUP(A285,'02-Metrics'!A:R,18,FALSE)</f>
        <v>18438370</v>
      </c>
      <c r="I285" s="496">
        <f t="shared" si="43"/>
        <v>1.6037944243444149E-2</v>
      </c>
      <c r="J285" s="496"/>
      <c r="K285" s="183">
        <v>116975</v>
      </c>
      <c r="L285" s="180">
        <v>42399</v>
      </c>
      <c r="M285" s="241" t="s">
        <v>1041</v>
      </c>
      <c r="S285">
        <f t="shared" si="37"/>
        <v>2019</v>
      </c>
      <c r="T285" s="418" t="str">
        <f>VLOOKUP($A285,'02-Metrics'!$A$2:$AD$188,4,FALSE)</f>
        <v>Infrastructure</v>
      </c>
      <c r="U285" s="418" t="str">
        <f>VLOOKUP($A285,'02-Metrics'!$A$2:$AD$188,5,FALSE)</f>
        <v>Tank</v>
      </c>
      <c r="V285" s="418" t="str">
        <f>VLOOKUP($A285,'02-Metrics'!$A$2:$AD$188,7,FALSE)</f>
        <v>EMAAR</v>
      </c>
    </row>
    <row r="286" spans="1:22" ht="15" hidden="1" customHeight="1">
      <c r="A286" s="418" t="s">
        <v>1061</v>
      </c>
      <c r="B286" s="497">
        <v>43707</v>
      </c>
      <c r="C286" s="495">
        <v>0</v>
      </c>
      <c r="D286" s="495">
        <v>5244.55</v>
      </c>
      <c r="E286" s="495">
        <f t="shared" si="38"/>
        <v>17828144.199999999</v>
      </c>
      <c r="F286" s="495">
        <f t="shared" si="39"/>
        <v>17537675.200000007</v>
      </c>
      <c r="G286" s="495">
        <f t="shared" si="42"/>
        <v>290468.99999999255</v>
      </c>
      <c r="H286" s="495">
        <f>VLOOKUP(A286,'02-Metrics'!A:R,18,FALSE)</f>
        <v>18438370</v>
      </c>
      <c r="I286" s="496">
        <f t="shared" si="43"/>
        <v>1.5753507495510317E-2</v>
      </c>
      <c r="J286" s="496"/>
      <c r="K286" s="183">
        <v>805479</v>
      </c>
      <c r="L286" s="180">
        <v>42429</v>
      </c>
      <c r="M286" s="241" t="s">
        <v>1041</v>
      </c>
      <c r="S286">
        <f t="shared" si="37"/>
        <v>2019</v>
      </c>
      <c r="T286" s="418" t="str">
        <f>VLOOKUP($A286,'02-Metrics'!$A$2:$AD$188,4,FALSE)</f>
        <v>Infrastructure</v>
      </c>
      <c r="U286" s="418" t="str">
        <f>VLOOKUP($A286,'02-Metrics'!$A$2:$AD$188,5,FALSE)</f>
        <v>Tank</v>
      </c>
      <c r="V286" s="418" t="str">
        <f>VLOOKUP($A286,'02-Metrics'!$A$2:$AD$188,7,FALSE)</f>
        <v>EMAAR</v>
      </c>
    </row>
    <row r="287" spans="1:22" ht="15" hidden="1" customHeight="1">
      <c r="A287" s="418" t="s">
        <v>1061</v>
      </c>
      <c r="B287" s="497">
        <v>43768</v>
      </c>
      <c r="C287" s="495">
        <v>0</v>
      </c>
      <c r="D287" s="495">
        <v>17930</v>
      </c>
      <c r="E287" s="495">
        <f t="shared" si="38"/>
        <v>17828144.199999999</v>
      </c>
      <c r="F287" s="495">
        <f t="shared" si="39"/>
        <v>17555605.200000007</v>
      </c>
      <c r="G287" s="495">
        <f t="shared" si="42"/>
        <v>272538.99999999255</v>
      </c>
      <c r="H287" s="495">
        <f>VLOOKUP(A287,'02-Metrics'!A:R,18,FALSE)</f>
        <v>18438370</v>
      </c>
      <c r="I287" s="496">
        <f t="shared" si="43"/>
        <v>1.4781078804687863E-2</v>
      </c>
      <c r="J287" s="496"/>
      <c r="K287" s="183">
        <v>0</v>
      </c>
      <c r="L287" s="180">
        <v>42459</v>
      </c>
      <c r="M287" s="241" t="s">
        <v>1041</v>
      </c>
      <c r="S287">
        <f t="shared" si="37"/>
        <v>2019</v>
      </c>
      <c r="T287" s="418" t="str">
        <f>VLOOKUP($A287,'02-Metrics'!$A$2:$AD$188,4,FALSE)</f>
        <v>Infrastructure</v>
      </c>
      <c r="U287" s="418" t="str">
        <f>VLOOKUP($A287,'02-Metrics'!$A$2:$AD$188,5,FALSE)</f>
        <v>Tank</v>
      </c>
      <c r="V287" s="418" t="str">
        <f>VLOOKUP($A287,'02-Metrics'!$A$2:$AD$188,7,FALSE)</f>
        <v>EMAAR</v>
      </c>
    </row>
    <row r="288" spans="1:22" ht="15" hidden="1" customHeight="1">
      <c r="A288" s="418" t="s">
        <v>1061</v>
      </c>
      <c r="B288" s="497">
        <v>43799</v>
      </c>
      <c r="C288" s="495">
        <v>0</v>
      </c>
      <c r="D288" s="495">
        <v>9642.98</v>
      </c>
      <c r="E288" s="495">
        <f t="shared" si="38"/>
        <v>17828144.199999999</v>
      </c>
      <c r="F288" s="495">
        <f t="shared" si="39"/>
        <v>17565248.180000007</v>
      </c>
      <c r="G288" s="495">
        <f t="shared" si="42"/>
        <v>262896.0199999921</v>
      </c>
      <c r="H288" s="495">
        <f>VLOOKUP(A288,'02-Metrics'!A:R,18,FALSE)</f>
        <v>18438370</v>
      </c>
      <c r="I288" s="496">
        <f t="shared" si="43"/>
        <v>1.4258094397714772E-2</v>
      </c>
      <c r="J288" s="496"/>
      <c r="K288" s="183">
        <v>1383216</v>
      </c>
      <c r="L288" s="180">
        <v>42490</v>
      </c>
      <c r="M288" s="241" t="s">
        <v>1041</v>
      </c>
      <c r="S288">
        <f t="shared" si="37"/>
        <v>2019</v>
      </c>
      <c r="T288" s="418" t="str">
        <f>VLOOKUP($A288,'02-Metrics'!$A$2:$AD$188,4,FALSE)</f>
        <v>Infrastructure</v>
      </c>
      <c r="U288" s="418" t="str">
        <f>VLOOKUP($A288,'02-Metrics'!$A$2:$AD$188,5,FALSE)</f>
        <v>Tank</v>
      </c>
      <c r="V288" s="418" t="str">
        <f>VLOOKUP($A288,'02-Metrics'!$A$2:$AD$188,7,FALSE)</f>
        <v>EMAAR</v>
      </c>
    </row>
    <row r="289" spans="1:22" ht="15" hidden="1" customHeight="1">
      <c r="A289" s="418" t="s">
        <v>1061</v>
      </c>
      <c r="B289" s="497">
        <v>43829</v>
      </c>
      <c r="C289" s="495">
        <v>0</v>
      </c>
      <c r="D289" s="495">
        <v>3649.67</v>
      </c>
      <c r="E289" s="495">
        <f t="shared" si="38"/>
        <v>17828144.199999999</v>
      </c>
      <c r="F289" s="495">
        <f t="shared" si="39"/>
        <v>17568897.850000009</v>
      </c>
      <c r="G289" s="495">
        <f t="shared" si="42"/>
        <v>259246.34999999031</v>
      </c>
      <c r="H289" s="495">
        <f>VLOOKUP(A289,'02-Metrics'!A:R,18,FALSE)</f>
        <v>18438370</v>
      </c>
      <c r="I289" s="496">
        <f t="shared" si="43"/>
        <v>1.4060155534355277E-2</v>
      </c>
      <c r="J289" s="496"/>
      <c r="K289" s="183">
        <v>951643</v>
      </c>
      <c r="L289" s="180">
        <v>42520</v>
      </c>
      <c r="M289" s="241" t="s">
        <v>1041</v>
      </c>
      <c r="S289">
        <f t="shared" si="37"/>
        <v>2019</v>
      </c>
      <c r="T289" s="418" t="str">
        <f>VLOOKUP($A289,'02-Metrics'!$A$2:$AD$188,4,FALSE)</f>
        <v>Infrastructure</v>
      </c>
      <c r="U289" s="418" t="str">
        <f>VLOOKUP($A289,'02-Metrics'!$A$2:$AD$188,5,FALSE)</f>
        <v>Tank</v>
      </c>
      <c r="V289" s="418" t="str">
        <f>VLOOKUP($A289,'02-Metrics'!$A$2:$AD$188,7,FALSE)</f>
        <v>EMAAR</v>
      </c>
    </row>
    <row r="290" spans="1:22" ht="15" hidden="1" customHeight="1">
      <c r="A290" s="418" t="s">
        <v>1061</v>
      </c>
      <c r="B290" s="497">
        <v>43860</v>
      </c>
      <c r="C290" s="495">
        <v>0</v>
      </c>
      <c r="D290" s="495">
        <v>2374.06</v>
      </c>
      <c r="E290" s="495">
        <f t="shared" si="38"/>
        <v>17828144.199999999</v>
      </c>
      <c r="F290" s="495">
        <f t="shared" si="39"/>
        <v>17571271.910000008</v>
      </c>
      <c r="G290" s="495">
        <f t="shared" si="42"/>
        <v>256872.28999999166</v>
      </c>
      <c r="H290" s="495">
        <f>VLOOKUP(A290,'02-Metrics'!A:R,18,FALSE)</f>
        <v>18438370</v>
      </c>
      <c r="I290" s="496">
        <f t="shared" si="43"/>
        <v>1.3931399033645146E-2</v>
      </c>
      <c r="J290" s="496"/>
      <c r="K290" s="183">
        <v>0</v>
      </c>
      <c r="L290" s="180">
        <v>42551</v>
      </c>
      <c r="M290" s="241" t="s">
        <v>1041</v>
      </c>
      <c r="S290">
        <f t="shared" si="37"/>
        <v>2020</v>
      </c>
      <c r="T290" s="418" t="str">
        <f>VLOOKUP($A290,'02-Metrics'!$A$2:$AD$188,4,FALSE)</f>
        <v>Infrastructure</v>
      </c>
      <c r="U290" s="418" t="str">
        <f>VLOOKUP($A290,'02-Metrics'!$A$2:$AD$188,5,FALSE)</f>
        <v>Tank</v>
      </c>
      <c r="V290" s="418" t="str">
        <f>VLOOKUP($A290,'02-Metrics'!$A$2:$AD$188,7,FALSE)</f>
        <v>EMAAR</v>
      </c>
    </row>
    <row r="291" spans="1:22" ht="15" hidden="1" customHeight="1">
      <c r="A291" s="418" t="s">
        <v>1061</v>
      </c>
      <c r="B291" s="497">
        <v>43889</v>
      </c>
      <c r="C291" s="495">
        <v>0</v>
      </c>
      <c r="D291" s="495">
        <v>27938.68</v>
      </c>
      <c r="E291" s="495">
        <f t="shared" si="38"/>
        <v>17828144.199999999</v>
      </c>
      <c r="F291" s="495">
        <f t="shared" si="39"/>
        <v>17599210.590000007</v>
      </c>
      <c r="G291" s="495">
        <f t="shared" si="42"/>
        <v>228933.60999999195</v>
      </c>
      <c r="H291" s="495">
        <f>VLOOKUP(A291,'02-Metrics'!A:R,18,FALSE)</f>
        <v>18438370</v>
      </c>
      <c r="I291" s="496">
        <f t="shared" si="43"/>
        <v>1.2416152295457351E-2</v>
      </c>
      <c r="J291" s="496"/>
      <c r="K291" s="183">
        <v>1762191</v>
      </c>
      <c r="L291" s="180">
        <v>42581</v>
      </c>
      <c r="M291" s="241" t="s">
        <v>1041</v>
      </c>
      <c r="S291">
        <f t="shared" si="37"/>
        <v>2020</v>
      </c>
      <c r="T291" s="418" t="str">
        <f>VLOOKUP($A291,'02-Metrics'!$A$2:$AD$188,4,FALSE)</f>
        <v>Infrastructure</v>
      </c>
      <c r="U291" s="418" t="str">
        <f>VLOOKUP($A291,'02-Metrics'!$A$2:$AD$188,5,FALSE)</f>
        <v>Tank</v>
      </c>
      <c r="V291" s="418" t="str">
        <f>VLOOKUP($A291,'02-Metrics'!$A$2:$AD$188,7,FALSE)</f>
        <v>EMAAR</v>
      </c>
    </row>
    <row r="292" spans="1:22" ht="15" hidden="1" customHeight="1">
      <c r="A292" s="418" t="s">
        <v>1061</v>
      </c>
      <c r="B292" s="497">
        <v>44012</v>
      </c>
      <c r="C292" s="495">
        <v>0</v>
      </c>
      <c r="D292" s="495">
        <v>52377.98</v>
      </c>
      <c r="E292" s="495">
        <f t="shared" ref="E292:E295" si="44">C292+E291</f>
        <v>17828144.199999999</v>
      </c>
      <c r="F292" s="495">
        <f t="shared" ref="F292:F295" si="45">D292+F291</f>
        <v>17651588.570000008</v>
      </c>
      <c r="G292" s="495">
        <f t="shared" si="42"/>
        <v>176555.62999999151</v>
      </c>
      <c r="H292" s="495">
        <f>VLOOKUP(A292,'02-Metrics'!A:R,18,FALSE)</f>
        <v>18438370</v>
      </c>
      <c r="I292" s="496">
        <f t="shared" si="43"/>
        <v>9.5754467450209265E-3</v>
      </c>
      <c r="J292" s="496"/>
      <c r="K292" s="183">
        <v>0</v>
      </c>
      <c r="L292" s="180">
        <v>42612</v>
      </c>
      <c r="M292" s="241" t="s">
        <v>1041</v>
      </c>
      <c r="S292">
        <f t="shared" si="37"/>
        <v>2020</v>
      </c>
      <c r="T292" s="418" t="str">
        <f>VLOOKUP($A292,'02-Metrics'!$A$2:$AD$188,4,FALSE)</f>
        <v>Infrastructure</v>
      </c>
      <c r="U292" s="418" t="str">
        <f>VLOOKUP($A292,'02-Metrics'!$A$2:$AD$188,5,FALSE)</f>
        <v>Tank</v>
      </c>
      <c r="V292" s="418" t="str">
        <f>VLOOKUP($A292,'02-Metrics'!$A$2:$AD$188,7,FALSE)</f>
        <v>EMAAR</v>
      </c>
    </row>
    <row r="293" spans="1:22" ht="15" hidden="1" customHeight="1">
      <c r="A293" s="418" t="s">
        <v>1061</v>
      </c>
      <c r="B293" s="497">
        <v>44073</v>
      </c>
      <c r="C293" s="495">
        <v>0</v>
      </c>
      <c r="D293" s="495">
        <v>5374.25</v>
      </c>
      <c r="E293" s="495">
        <f t="shared" si="44"/>
        <v>17828144.199999999</v>
      </c>
      <c r="F293" s="495">
        <f t="shared" si="45"/>
        <v>17656962.820000008</v>
      </c>
      <c r="G293" s="495">
        <f t="shared" si="42"/>
        <v>171181.37999999151</v>
      </c>
      <c r="H293" s="495">
        <f>VLOOKUP(A293,'02-Metrics'!A:R,18,FALSE)</f>
        <v>18438370</v>
      </c>
      <c r="I293" s="496">
        <f t="shared" si="43"/>
        <v>9.2839757527369022E-3</v>
      </c>
      <c r="J293" s="496"/>
      <c r="K293" s="183">
        <v>540236</v>
      </c>
      <c r="L293" s="180">
        <v>42643</v>
      </c>
      <c r="M293" s="241" t="s">
        <v>1041</v>
      </c>
      <c r="S293">
        <f t="shared" si="37"/>
        <v>2020</v>
      </c>
      <c r="T293" s="418" t="str">
        <f>VLOOKUP($A293,'02-Metrics'!$A$2:$AD$188,4,FALSE)</f>
        <v>Infrastructure</v>
      </c>
      <c r="U293" s="418" t="str">
        <f>VLOOKUP($A293,'02-Metrics'!$A$2:$AD$188,5,FALSE)</f>
        <v>Tank</v>
      </c>
      <c r="V293" s="418" t="str">
        <f>VLOOKUP($A293,'02-Metrics'!$A$2:$AD$188,7,FALSE)</f>
        <v>EMAAR</v>
      </c>
    </row>
    <row r="294" spans="1:22" ht="15" hidden="1" customHeight="1">
      <c r="A294" s="418" t="s">
        <v>1061</v>
      </c>
      <c r="B294" s="497">
        <v>44104</v>
      </c>
      <c r="C294" s="495">
        <v>0</v>
      </c>
      <c r="D294" s="495">
        <v>50115</v>
      </c>
      <c r="E294" s="495">
        <f t="shared" si="44"/>
        <v>17828144.199999999</v>
      </c>
      <c r="F294" s="495">
        <f t="shared" si="45"/>
        <v>17707077.820000008</v>
      </c>
      <c r="G294" s="495">
        <f t="shared" si="42"/>
        <v>121066.37999999151</v>
      </c>
      <c r="H294" s="495">
        <f>VLOOKUP(A294,'02-Metrics'!A:R,18,FALSE)</f>
        <v>18438370</v>
      </c>
      <c r="I294" s="496">
        <f t="shared" si="43"/>
        <v>6.5660023093142995E-3</v>
      </c>
      <c r="J294" s="496"/>
      <c r="K294" s="183">
        <v>0</v>
      </c>
      <c r="L294" s="180">
        <v>42673</v>
      </c>
      <c r="M294" s="241" t="s">
        <v>1041</v>
      </c>
      <c r="S294">
        <f t="shared" si="37"/>
        <v>2020</v>
      </c>
      <c r="T294" s="418" t="str">
        <f>VLOOKUP($A294,'02-Metrics'!$A$2:$AD$188,4,FALSE)</f>
        <v>Infrastructure</v>
      </c>
      <c r="U294" s="418" t="str">
        <f>VLOOKUP($A294,'02-Metrics'!$A$2:$AD$188,5,FALSE)</f>
        <v>Tank</v>
      </c>
      <c r="V294" s="418" t="str">
        <f>VLOOKUP($A294,'02-Metrics'!$A$2:$AD$188,7,FALSE)</f>
        <v>EMAAR</v>
      </c>
    </row>
    <row r="295" spans="1:22" ht="15" hidden="1" customHeight="1">
      <c r="A295" s="418" t="s">
        <v>1061</v>
      </c>
      <c r="B295" s="497">
        <v>44134</v>
      </c>
      <c r="C295" s="495">
        <v>780036</v>
      </c>
      <c r="D295" s="495">
        <v>0</v>
      </c>
      <c r="E295" s="495">
        <f t="shared" si="44"/>
        <v>18608180.199999999</v>
      </c>
      <c r="F295" s="495">
        <f t="shared" si="45"/>
        <v>17707077.820000008</v>
      </c>
      <c r="G295" s="495">
        <f t="shared" si="42"/>
        <v>901102.37999999151</v>
      </c>
      <c r="H295" s="495">
        <f>VLOOKUP(A295,'02-Metrics'!A:R,18,FALSE)</f>
        <v>18438370</v>
      </c>
      <c r="I295" s="496">
        <f t="shared" si="43"/>
        <v>4.8871043373139356E-2</v>
      </c>
      <c r="J295" s="496"/>
      <c r="K295" s="183">
        <v>0</v>
      </c>
      <c r="L295" s="180">
        <v>42704</v>
      </c>
      <c r="M295" s="241" t="s">
        <v>1041</v>
      </c>
      <c r="S295">
        <f t="shared" si="37"/>
        <v>2020</v>
      </c>
      <c r="T295" s="418" t="str">
        <f>VLOOKUP($A295,'02-Metrics'!$A$2:$AD$188,4,FALSE)</f>
        <v>Infrastructure</v>
      </c>
      <c r="U295" s="418" t="str">
        <f>VLOOKUP($A295,'02-Metrics'!$A$2:$AD$188,5,FALSE)</f>
        <v>Tank</v>
      </c>
      <c r="V295" s="418" t="str">
        <f>VLOOKUP($A295,'02-Metrics'!$A$2:$AD$188,7,FALSE)</f>
        <v>EMAAR</v>
      </c>
    </row>
    <row r="296" spans="1:22" ht="15" hidden="1" customHeight="1">
      <c r="A296" s="418">
        <v>9</v>
      </c>
      <c r="B296" s="505">
        <v>2</v>
      </c>
      <c r="C296" s="506"/>
      <c r="D296" s="506"/>
      <c r="E296" s="506"/>
      <c r="F296" s="506"/>
      <c r="G296" s="506"/>
      <c r="H296" s="495"/>
      <c r="I296" s="496"/>
      <c r="J296" s="496"/>
      <c r="K296" s="495"/>
      <c r="L296" s="493"/>
      <c r="S296">
        <f t="shared" si="37"/>
        <v>1900</v>
      </c>
      <c r="T296" s="418" t="e">
        <f>VLOOKUP($A296,'02-Metrics'!$A$2:$AD$188,4,FALSE)</f>
        <v>#N/A</v>
      </c>
      <c r="U296" s="418" t="e">
        <f>VLOOKUP($A296,'02-Metrics'!$A$2:$AD$188,5,FALSE)</f>
        <v>#N/A</v>
      </c>
      <c r="V296" s="418" t="e">
        <f>VLOOKUP($A296,'02-Metrics'!$A$2:$AD$188,7,FALSE)</f>
        <v>#N/A</v>
      </c>
    </row>
    <row r="297" spans="1:22" ht="15" hidden="1" customHeight="1">
      <c r="A297" s="418" t="s">
        <v>14</v>
      </c>
      <c r="B297" s="494">
        <v>42093</v>
      </c>
      <c r="C297" s="495">
        <v>7040000</v>
      </c>
      <c r="D297" s="495">
        <v>118690</v>
      </c>
      <c r="E297" s="495">
        <f t="shared" ref="E297:E339" si="46">C297+E296</f>
        <v>7040000</v>
      </c>
      <c r="F297" s="495">
        <f t="shared" ref="F297:F339" si="47">D297+F296</f>
        <v>118690</v>
      </c>
      <c r="G297" s="495">
        <f t="shared" si="42"/>
        <v>6921310</v>
      </c>
      <c r="H297" s="495">
        <f>VLOOKUP(A297,'02-Metrics'!A:R,18,FALSE)</f>
        <v>161208266</v>
      </c>
      <c r="I297" s="496">
        <f t="shared" si="43"/>
        <v>4.2933964688882643E-2</v>
      </c>
      <c r="J297" s="496"/>
      <c r="K297" s="183">
        <v>2574334</v>
      </c>
      <c r="L297" s="180">
        <v>42765</v>
      </c>
      <c r="M297" s="241" t="s">
        <v>1041</v>
      </c>
      <c r="S297">
        <f t="shared" si="37"/>
        <v>2015</v>
      </c>
      <c r="T297" s="418" t="str">
        <f>VLOOKUP($A297,'02-Metrics'!$A$2:$AD$188,4,FALSE)</f>
        <v>Commercial</v>
      </c>
      <c r="U297" s="418" t="str">
        <f>VLOOKUP($A297,'02-Metrics'!$A$2:$AD$188,5,FALSE)</f>
        <v>Club</v>
      </c>
      <c r="V297" s="418" t="str">
        <f>VLOOKUP($A297,'02-Metrics'!$A$2:$AD$188,7,FALSE)</f>
        <v>SODIC</v>
      </c>
    </row>
    <row r="298" spans="1:22" ht="15" hidden="1" customHeight="1">
      <c r="A298" s="418" t="s">
        <v>14</v>
      </c>
      <c r="B298" s="494">
        <v>42124</v>
      </c>
      <c r="C298" s="495">
        <v>0</v>
      </c>
      <c r="D298" s="495">
        <v>128500</v>
      </c>
      <c r="E298" s="495">
        <f t="shared" si="46"/>
        <v>7040000</v>
      </c>
      <c r="F298" s="495">
        <f t="shared" si="47"/>
        <v>247190</v>
      </c>
      <c r="G298" s="495">
        <f t="shared" si="42"/>
        <v>6792810</v>
      </c>
      <c r="H298" s="495">
        <f>VLOOKUP(A298,'02-Metrics'!A:R,18,FALSE)</f>
        <v>161208266</v>
      </c>
      <c r="I298" s="496">
        <f t="shared" si="43"/>
        <v>4.2136859160807547E-2</v>
      </c>
      <c r="J298" s="496"/>
      <c r="K298" s="183">
        <v>0</v>
      </c>
      <c r="L298" s="180">
        <v>42794</v>
      </c>
      <c r="M298" s="241" t="s">
        <v>1041</v>
      </c>
      <c r="S298">
        <f t="shared" si="37"/>
        <v>2015</v>
      </c>
      <c r="T298" s="418" t="str">
        <f>VLOOKUP($A298,'02-Metrics'!$A$2:$AD$188,4,FALSE)</f>
        <v>Commercial</v>
      </c>
      <c r="U298" s="418" t="str">
        <f>VLOOKUP($A298,'02-Metrics'!$A$2:$AD$188,5,FALSE)</f>
        <v>Club</v>
      </c>
      <c r="V298" s="418" t="str">
        <f>VLOOKUP($A298,'02-Metrics'!$A$2:$AD$188,7,FALSE)</f>
        <v>SODIC</v>
      </c>
    </row>
    <row r="299" spans="1:22" ht="15" hidden="1" customHeight="1">
      <c r="A299" s="418" t="s">
        <v>14</v>
      </c>
      <c r="B299" s="494">
        <v>42154</v>
      </c>
      <c r="C299" s="495">
        <v>0</v>
      </c>
      <c r="D299" s="495">
        <v>661534</v>
      </c>
      <c r="E299" s="495">
        <f t="shared" si="46"/>
        <v>7040000</v>
      </c>
      <c r="F299" s="495">
        <f t="shared" si="47"/>
        <v>908724</v>
      </c>
      <c r="G299" s="495">
        <f t="shared" si="42"/>
        <v>6131276</v>
      </c>
      <c r="H299" s="495">
        <f>VLOOKUP(A299,'02-Metrics'!A:R,18,FALSE)</f>
        <v>161208266</v>
      </c>
      <c r="I299" s="496">
        <f t="shared" si="43"/>
        <v>3.8033260651783203E-2</v>
      </c>
      <c r="J299" s="496"/>
      <c r="K299" s="183">
        <v>154991</v>
      </c>
      <c r="L299" s="180">
        <v>42824</v>
      </c>
      <c r="M299" s="241" t="s">
        <v>1041</v>
      </c>
      <c r="S299">
        <f t="shared" si="37"/>
        <v>2015</v>
      </c>
      <c r="T299" s="418" t="str">
        <f>VLOOKUP($A299,'02-Metrics'!$A$2:$AD$188,4,FALSE)</f>
        <v>Commercial</v>
      </c>
      <c r="U299" s="418" t="str">
        <f>VLOOKUP($A299,'02-Metrics'!$A$2:$AD$188,5,FALSE)</f>
        <v>Club</v>
      </c>
      <c r="V299" s="418" t="str">
        <f>VLOOKUP($A299,'02-Metrics'!$A$2:$AD$188,7,FALSE)</f>
        <v>SODIC</v>
      </c>
    </row>
    <row r="300" spans="1:22" ht="15" hidden="1" customHeight="1">
      <c r="A300" s="418" t="s">
        <v>14</v>
      </c>
      <c r="B300" s="494">
        <v>42185</v>
      </c>
      <c r="C300" s="495">
        <v>0</v>
      </c>
      <c r="D300" s="495">
        <v>1086471</v>
      </c>
      <c r="E300" s="495">
        <f t="shared" si="46"/>
        <v>7040000</v>
      </c>
      <c r="F300" s="495">
        <f t="shared" si="47"/>
        <v>1995195</v>
      </c>
      <c r="G300" s="495">
        <f t="shared" si="42"/>
        <v>5044805</v>
      </c>
      <c r="H300" s="495">
        <f>VLOOKUP(A300,'02-Metrics'!A:R,18,FALSE)</f>
        <v>161208266</v>
      </c>
      <c r="I300" s="496">
        <f t="shared" si="43"/>
        <v>3.1293711700862786E-2</v>
      </c>
      <c r="J300" s="496"/>
      <c r="K300" s="183">
        <v>0</v>
      </c>
      <c r="L300" s="180">
        <v>42855</v>
      </c>
      <c r="M300" s="241" t="s">
        <v>1041</v>
      </c>
      <c r="S300">
        <f t="shared" si="37"/>
        <v>2015</v>
      </c>
      <c r="T300" s="418" t="str">
        <f>VLOOKUP($A300,'02-Metrics'!$A$2:$AD$188,4,FALSE)</f>
        <v>Commercial</v>
      </c>
      <c r="U300" s="418" t="str">
        <f>VLOOKUP($A300,'02-Metrics'!$A$2:$AD$188,5,FALSE)</f>
        <v>Club</v>
      </c>
      <c r="V300" s="418" t="str">
        <f>VLOOKUP($A300,'02-Metrics'!$A$2:$AD$188,7,FALSE)</f>
        <v>SODIC</v>
      </c>
    </row>
    <row r="301" spans="1:22" ht="15" hidden="1" customHeight="1">
      <c r="A301" s="418" t="s">
        <v>14</v>
      </c>
      <c r="B301" s="494">
        <v>42215</v>
      </c>
      <c r="C301" s="495">
        <v>430664</v>
      </c>
      <c r="D301" s="495">
        <v>1083495</v>
      </c>
      <c r="E301" s="495">
        <f t="shared" si="46"/>
        <v>7470664</v>
      </c>
      <c r="F301" s="495">
        <f t="shared" si="47"/>
        <v>3078690</v>
      </c>
      <c r="G301" s="495">
        <f t="shared" si="42"/>
        <v>4391974</v>
      </c>
      <c r="H301" s="495">
        <f>VLOOKUP(A301,'02-Metrics'!A:R,18,FALSE)</f>
        <v>161208266</v>
      </c>
      <c r="I301" s="496">
        <f t="shared" si="43"/>
        <v>2.7244099257292428E-2</v>
      </c>
      <c r="J301" s="496"/>
      <c r="K301" s="183">
        <v>0</v>
      </c>
      <c r="L301" s="180">
        <v>42885</v>
      </c>
      <c r="M301" s="241" t="s">
        <v>1041</v>
      </c>
      <c r="S301">
        <f t="shared" si="37"/>
        <v>2015</v>
      </c>
      <c r="T301" s="418" t="str">
        <f>VLOOKUP($A301,'02-Metrics'!$A$2:$AD$188,4,FALSE)</f>
        <v>Commercial</v>
      </c>
      <c r="U301" s="418" t="str">
        <f>VLOOKUP($A301,'02-Metrics'!$A$2:$AD$188,5,FALSE)</f>
        <v>Club</v>
      </c>
      <c r="V301" s="418" t="str">
        <f>VLOOKUP($A301,'02-Metrics'!$A$2:$AD$188,7,FALSE)</f>
        <v>SODIC</v>
      </c>
    </row>
    <row r="302" spans="1:22" ht="15" hidden="1" customHeight="1">
      <c r="A302" s="418" t="s">
        <v>14</v>
      </c>
      <c r="B302" s="494">
        <v>42246</v>
      </c>
      <c r="C302" s="495">
        <v>885707</v>
      </c>
      <c r="D302" s="495">
        <v>558470</v>
      </c>
      <c r="E302" s="495">
        <f t="shared" si="46"/>
        <v>8356371</v>
      </c>
      <c r="F302" s="495">
        <f t="shared" si="47"/>
        <v>3637160</v>
      </c>
      <c r="G302" s="495">
        <f t="shared" si="42"/>
        <v>4719211</v>
      </c>
      <c r="H302" s="495">
        <f>VLOOKUP(A302,'02-Metrics'!A:R,18,FALSE)</f>
        <v>161208266</v>
      </c>
      <c r="I302" s="496">
        <f t="shared" si="43"/>
        <v>2.9274001371617012E-2</v>
      </c>
      <c r="J302" s="496"/>
      <c r="K302" s="490"/>
      <c r="L302" s="14">
        <v>42886</v>
      </c>
      <c r="M302" s="241" t="s">
        <v>1039</v>
      </c>
      <c r="S302">
        <f t="shared" si="37"/>
        <v>2015</v>
      </c>
      <c r="T302" s="418" t="str">
        <f>VLOOKUP($A302,'02-Metrics'!$A$2:$AD$188,4,FALSE)</f>
        <v>Commercial</v>
      </c>
      <c r="U302" s="418" t="str">
        <f>VLOOKUP($A302,'02-Metrics'!$A$2:$AD$188,5,FALSE)</f>
        <v>Club</v>
      </c>
      <c r="V302" s="418" t="str">
        <f>VLOOKUP($A302,'02-Metrics'!$A$2:$AD$188,7,FALSE)</f>
        <v>SODIC</v>
      </c>
    </row>
    <row r="303" spans="1:22" ht="15" hidden="1" customHeight="1">
      <c r="A303" s="418" t="s">
        <v>14</v>
      </c>
      <c r="B303" s="494">
        <v>42277</v>
      </c>
      <c r="C303" s="495">
        <v>0</v>
      </c>
      <c r="D303" s="495">
        <v>969675</v>
      </c>
      <c r="E303" s="495">
        <f t="shared" si="46"/>
        <v>8356371</v>
      </c>
      <c r="F303" s="495">
        <f t="shared" si="47"/>
        <v>4606835</v>
      </c>
      <c r="G303" s="495">
        <f t="shared" si="42"/>
        <v>3749536</v>
      </c>
      <c r="H303" s="495">
        <f>VLOOKUP(A303,'02-Metrics'!A:R,18,FALSE)</f>
        <v>161208266</v>
      </c>
      <c r="I303" s="496">
        <f t="shared" si="43"/>
        <v>2.3258956212580315E-2</v>
      </c>
      <c r="J303" s="496"/>
      <c r="K303" s="183">
        <v>0</v>
      </c>
      <c r="L303" s="180">
        <v>42916</v>
      </c>
      <c r="M303" s="241" t="s">
        <v>1041</v>
      </c>
      <c r="S303">
        <f t="shared" si="37"/>
        <v>2015</v>
      </c>
      <c r="T303" s="418" t="str">
        <f>VLOOKUP($A303,'02-Metrics'!$A$2:$AD$188,4,FALSE)</f>
        <v>Commercial</v>
      </c>
      <c r="U303" s="418" t="str">
        <f>VLOOKUP($A303,'02-Metrics'!$A$2:$AD$188,5,FALSE)</f>
        <v>Club</v>
      </c>
      <c r="V303" s="418" t="str">
        <f>VLOOKUP($A303,'02-Metrics'!$A$2:$AD$188,7,FALSE)</f>
        <v>SODIC</v>
      </c>
    </row>
    <row r="304" spans="1:22" ht="15" hidden="1" customHeight="1">
      <c r="A304" s="418" t="s">
        <v>14</v>
      </c>
      <c r="B304" s="494">
        <v>42307</v>
      </c>
      <c r="C304" s="495">
        <v>744842</v>
      </c>
      <c r="D304" s="495">
        <v>1235888</v>
      </c>
      <c r="E304" s="495">
        <f t="shared" si="46"/>
        <v>9101213</v>
      </c>
      <c r="F304" s="495">
        <f t="shared" si="47"/>
        <v>5842723</v>
      </c>
      <c r="G304" s="495">
        <f t="shared" si="42"/>
        <v>3258490</v>
      </c>
      <c r="H304" s="495">
        <f>VLOOKUP(A304,'02-Metrics'!A:R,18,FALSE)</f>
        <v>161208266</v>
      </c>
      <c r="I304" s="496">
        <f t="shared" si="43"/>
        <v>2.0212921339902011E-2</v>
      </c>
      <c r="J304" s="496"/>
      <c r="K304" s="183">
        <v>0</v>
      </c>
      <c r="L304" s="180">
        <v>42946</v>
      </c>
      <c r="M304" s="241" t="s">
        <v>1041</v>
      </c>
      <c r="S304">
        <f t="shared" ref="S304:S367" si="48">YEAR(B304)</f>
        <v>2015</v>
      </c>
      <c r="T304" s="418" t="str">
        <f>VLOOKUP($A304,'02-Metrics'!$A$2:$AD$188,4,FALSE)</f>
        <v>Commercial</v>
      </c>
      <c r="U304" s="418" t="str">
        <f>VLOOKUP($A304,'02-Metrics'!$A$2:$AD$188,5,FALSE)</f>
        <v>Club</v>
      </c>
      <c r="V304" s="418" t="str">
        <f>VLOOKUP($A304,'02-Metrics'!$A$2:$AD$188,7,FALSE)</f>
        <v>SODIC</v>
      </c>
    </row>
    <row r="305" spans="1:22" ht="15" hidden="1" customHeight="1">
      <c r="A305" s="418" t="s">
        <v>14</v>
      </c>
      <c r="B305" s="494">
        <v>42338</v>
      </c>
      <c r="C305" s="495">
        <v>0</v>
      </c>
      <c r="D305" s="495">
        <v>982250</v>
      </c>
      <c r="E305" s="495">
        <f t="shared" si="46"/>
        <v>9101213</v>
      </c>
      <c r="F305" s="495">
        <f t="shared" si="47"/>
        <v>6824973</v>
      </c>
      <c r="G305" s="495">
        <f t="shared" si="42"/>
        <v>2276240</v>
      </c>
      <c r="H305" s="495">
        <f>VLOOKUP(A305,'02-Metrics'!A:R,18,FALSE)</f>
        <v>161208266</v>
      </c>
      <c r="I305" s="496">
        <f t="shared" si="43"/>
        <v>1.4119871495919447E-2</v>
      </c>
      <c r="J305" s="496"/>
      <c r="K305" s="183">
        <v>0</v>
      </c>
      <c r="L305" s="180">
        <v>43008</v>
      </c>
      <c r="M305" s="241" t="s">
        <v>1041</v>
      </c>
      <c r="S305">
        <f t="shared" si="48"/>
        <v>2015</v>
      </c>
      <c r="T305" s="418" t="str">
        <f>VLOOKUP($A305,'02-Metrics'!$A$2:$AD$188,4,FALSE)</f>
        <v>Commercial</v>
      </c>
      <c r="U305" s="418" t="str">
        <f>VLOOKUP($A305,'02-Metrics'!$A$2:$AD$188,5,FALSE)</f>
        <v>Club</v>
      </c>
      <c r="V305" s="418" t="str">
        <f>VLOOKUP($A305,'02-Metrics'!$A$2:$AD$188,7,FALSE)</f>
        <v>SODIC</v>
      </c>
    </row>
    <row r="306" spans="1:22" ht="15" hidden="1" customHeight="1">
      <c r="A306" s="418" t="s">
        <v>14</v>
      </c>
      <c r="B306" s="494">
        <v>42368</v>
      </c>
      <c r="C306" s="495">
        <v>994182</v>
      </c>
      <c r="D306" s="495">
        <v>1839023</v>
      </c>
      <c r="E306" s="495">
        <f t="shared" si="46"/>
        <v>10095395</v>
      </c>
      <c r="F306" s="495">
        <f t="shared" si="47"/>
        <v>8663996</v>
      </c>
      <c r="G306" s="495">
        <f t="shared" si="42"/>
        <v>1431399</v>
      </c>
      <c r="H306" s="495">
        <f>VLOOKUP(A306,'02-Metrics'!A:R,18,FALSE)</f>
        <v>161208266</v>
      </c>
      <c r="I306" s="496">
        <f t="shared" si="43"/>
        <v>8.8791910955732262E-3</v>
      </c>
      <c r="J306" s="496"/>
      <c r="K306" s="183">
        <v>0</v>
      </c>
      <c r="L306" s="180">
        <v>43069</v>
      </c>
      <c r="M306" s="241" t="s">
        <v>1041</v>
      </c>
      <c r="S306">
        <f t="shared" si="48"/>
        <v>2015</v>
      </c>
      <c r="T306" s="418" t="str">
        <f>VLOOKUP($A306,'02-Metrics'!$A$2:$AD$188,4,FALSE)</f>
        <v>Commercial</v>
      </c>
      <c r="U306" s="418" t="str">
        <f>VLOOKUP($A306,'02-Metrics'!$A$2:$AD$188,5,FALSE)</f>
        <v>Club</v>
      </c>
      <c r="V306" s="418" t="str">
        <f>VLOOKUP($A306,'02-Metrics'!$A$2:$AD$188,7,FALSE)</f>
        <v>SODIC</v>
      </c>
    </row>
    <row r="307" spans="1:22" ht="15" hidden="1" customHeight="1">
      <c r="A307" s="418" t="s">
        <v>14</v>
      </c>
      <c r="B307" s="494">
        <v>42399</v>
      </c>
      <c r="C307" s="495">
        <v>899985</v>
      </c>
      <c r="D307" s="495">
        <v>2311600</v>
      </c>
      <c r="E307" s="495">
        <f t="shared" si="46"/>
        <v>10995380</v>
      </c>
      <c r="F307" s="495">
        <f t="shared" si="47"/>
        <v>10975596</v>
      </c>
      <c r="G307" s="495">
        <f t="shared" si="42"/>
        <v>19784</v>
      </c>
      <c r="H307" s="495">
        <f>VLOOKUP(A307,'02-Metrics'!A:R,18,FALSE)</f>
        <v>161208266</v>
      </c>
      <c r="I307" s="496">
        <f t="shared" si="43"/>
        <v>1.2272323554426173E-4</v>
      </c>
      <c r="J307" s="496"/>
      <c r="K307" s="490"/>
      <c r="L307" s="14"/>
      <c r="M307" s="241" t="s">
        <v>1038</v>
      </c>
      <c r="S307">
        <f t="shared" si="48"/>
        <v>2016</v>
      </c>
      <c r="T307" s="418" t="str">
        <f>VLOOKUP($A307,'02-Metrics'!$A$2:$AD$188,4,FALSE)</f>
        <v>Commercial</v>
      </c>
      <c r="U307" s="418" t="str">
        <f>VLOOKUP($A307,'02-Metrics'!$A$2:$AD$188,5,FALSE)</f>
        <v>Club</v>
      </c>
      <c r="V307" s="418" t="str">
        <f>VLOOKUP($A307,'02-Metrics'!$A$2:$AD$188,7,FALSE)</f>
        <v>SODIC</v>
      </c>
    </row>
    <row r="308" spans="1:22" ht="15" hidden="1" customHeight="1">
      <c r="A308" s="418" t="s">
        <v>14</v>
      </c>
      <c r="B308" s="494">
        <v>42428</v>
      </c>
      <c r="C308" s="495">
        <v>1857883</v>
      </c>
      <c r="D308" s="495">
        <v>1907743</v>
      </c>
      <c r="E308" s="495">
        <f t="shared" si="46"/>
        <v>12853263</v>
      </c>
      <c r="F308" s="495">
        <f t="shared" si="47"/>
        <v>12883339</v>
      </c>
      <c r="G308" s="495">
        <f t="shared" ref="G308:G326" si="49">E308-F308</f>
        <v>-30076</v>
      </c>
      <c r="H308" s="495">
        <f>VLOOKUP(A308,'02-Metrics'!A:R,18,FALSE)</f>
        <v>161208266</v>
      </c>
      <c r="I308" s="496">
        <f t="shared" ref="I308:I326" si="50">G308/H308</f>
        <v>-1.8656611566059521E-4</v>
      </c>
      <c r="J308" s="496"/>
      <c r="K308" s="490"/>
      <c r="L308" s="14"/>
      <c r="M308" s="241" t="s">
        <v>1038</v>
      </c>
      <c r="S308">
        <f t="shared" si="48"/>
        <v>2016</v>
      </c>
      <c r="T308" s="418" t="str">
        <f>VLOOKUP($A308,'02-Metrics'!$A$2:$AD$188,4,FALSE)</f>
        <v>Commercial</v>
      </c>
      <c r="U308" s="418" t="str">
        <f>VLOOKUP($A308,'02-Metrics'!$A$2:$AD$188,5,FALSE)</f>
        <v>Club</v>
      </c>
      <c r="V308" s="418" t="str">
        <f>VLOOKUP($A308,'02-Metrics'!$A$2:$AD$188,7,FALSE)</f>
        <v>SODIC</v>
      </c>
    </row>
    <row r="309" spans="1:22" ht="15" hidden="1" customHeight="1">
      <c r="A309" s="418" t="s">
        <v>14</v>
      </c>
      <c r="B309" s="494">
        <v>42459</v>
      </c>
      <c r="C309" s="495">
        <v>1279246</v>
      </c>
      <c r="D309" s="495">
        <v>2454209</v>
      </c>
      <c r="E309" s="495">
        <f t="shared" si="46"/>
        <v>14132509</v>
      </c>
      <c r="F309" s="495">
        <f t="shared" si="47"/>
        <v>15337548</v>
      </c>
      <c r="G309" s="495">
        <f t="shared" si="49"/>
        <v>-1205039</v>
      </c>
      <c r="H309" s="495">
        <f>VLOOKUP(A309,'02-Metrics'!A:R,18,FALSE)</f>
        <v>161208266</v>
      </c>
      <c r="I309" s="496">
        <f t="shared" si="50"/>
        <v>-7.4750447349889613E-3</v>
      </c>
      <c r="J309" s="496"/>
      <c r="K309" s="490"/>
      <c r="L309" s="14"/>
      <c r="M309" s="241" t="s">
        <v>1038</v>
      </c>
      <c r="S309">
        <f t="shared" si="48"/>
        <v>2016</v>
      </c>
      <c r="T309" s="418" t="str">
        <f>VLOOKUP($A309,'02-Metrics'!$A$2:$AD$188,4,FALSE)</f>
        <v>Commercial</v>
      </c>
      <c r="U309" s="418" t="str">
        <f>VLOOKUP($A309,'02-Metrics'!$A$2:$AD$188,5,FALSE)</f>
        <v>Club</v>
      </c>
      <c r="V309" s="418" t="str">
        <f>VLOOKUP($A309,'02-Metrics'!$A$2:$AD$188,7,FALSE)</f>
        <v>SODIC</v>
      </c>
    </row>
    <row r="310" spans="1:22" ht="15" hidden="1" customHeight="1">
      <c r="A310" s="418" t="s">
        <v>14</v>
      </c>
      <c r="B310" s="494">
        <v>42490</v>
      </c>
      <c r="C310" s="495">
        <v>1306190</v>
      </c>
      <c r="D310" s="495">
        <v>3031677</v>
      </c>
      <c r="E310" s="495">
        <f t="shared" si="46"/>
        <v>15438699</v>
      </c>
      <c r="F310" s="495">
        <f t="shared" si="47"/>
        <v>18369225</v>
      </c>
      <c r="G310" s="495">
        <f t="shared" si="49"/>
        <v>-2930526</v>
      </c>
      <c r="H310" s="495">
        <f>VLOOKUP(A310,'02-Metrics'!A:R,18,FALSE)</f>
        <v>161208266</v>
      </c>
      <c r="I310" s="496">
        <f t="shared" si="50"/>
        <v>-1.8178509531266838E-2</v>
      </c>
      <c r="J310" s="496"/>
      <c r="K310" s="490"/>
      <c r="L310" s="14"/>
      <c r="M310" s="241" t="s">
        <v>1038</v>
      </c>
      <c r="S310">
        <f t="shared" si="48"/>
        <v>2016</v>
      </c>
      <c r="T310" s="418" t="str">
        <f>VLOOKUP($A310,'02-Metrics'!$A$2:$AD$188,4,FALSE)</f>
        <v>Commercial</v>
      </c>
      <c r="U310" s="418" t="str">
        <f>VLOOKUP($A310,'02-Metrics'!$A$2:$AD$188,5,FALSE)</f>
        <v>Club</v>
      </c>
      <c r="V310" s="418" t="str">
        <f>VLOOKUP($A310,'02-Metrics'!$A$2:$AD$188,7,FALSE)</f>
        <v>SODIC</v>
      </c>
    </row>
    <row r="311" spans="1:22" ht="15" hidden="1" customHeight="1">
      <c r="A311" s="418" t="s">
        <v>14</v>
      </c>
      <c r="B311" s="494">
        <v>42520</v>
      </c>
      <c r="C311" s="495">
        <v>1486761</v>
      </c>
      <c r="D311" s="495">
        <v>1609642</v>
      </c>
      <c r="E311" s="495">
        <f t="shared" si="46"/>
        <v>16925460</v>
      </c>
      <c r="F311" s="495">
        <f t="shared" si="47"/>
        <v>19978867</v>
      </c>
      <c r="G311" s="495">
        <f t="shared" si="49"/>
        <v>-3053407</v>
      </c>
      <c r="H311" s="495">
        <f>VLOOKUP(A311,'02-Metrics'!A:R,18,FALSE)</f>
        <v>161208266</v>
      </c>
      <c r="I311" s="496">
        <f t="shared" si="50"/>
        <v>-1.8940759526561747E-2</v>
      </c>
      <c r="J311" s="496"/>
      <c r="K311" s="490"/>
      <c r="L311" s="14"/>
      <c r="M311" s="241" t="s">
        <v>1038</v>
      </c>
      <c r="S311">
        <f t="shared" si="48"/>
        <v>2016</v>
      </c>
      <c r="T311" s="418" t="str">
        <f>VLOOKUP($A311,'02-Metrics'!$A$2:$AD$188,4,FALSE)</f>
        <v>Commercial</v>
      </c>
      <c r="U311" s="418" t="str">
        <f>VLOOKUP($A311,'02-Metrics'!$A$2:$AD$188,5,FALSE)</f>
        <v>Club</v>
      </c>
      <c r="V311" s="418" t="str">
        <f>VLOOKUP($A311,'02-Metrics'!$A$2:$AD$188,7,FALSE)</f>
        <v>SODIC</v>
      </c>
    </row>
    <row r="312" spans="1:22" ht="15" hidden="1" customHeight="1">
      <c r="A312" s="418" t="s">
        <v>14</v>
      </c>
      <c r="B312" s="494">
        <v>42551</v>
      </c>
      <c r="C312" s="495">
        <v>2355243</v>
      </c>
      <c r="D312" s="495">
        <v>1191143</v>
      </c>
      <c r="E312" s="495">
        <f t="shared" si="46"/>
        <v>19280703</v>
      </c>
      <c r="F312" s="495">
        <f t="shared" si="47"/>
        <v>21170010</v>
      </c>
      <c r="G312" s="495">
        <f t="shared" si="49"/>
        <v>-1889307</v>
      </c>
      <c r="H312" s="495">
        <f>VLOOKUP(A312,'02-Metrics'!A:R,18,FALSE)</f>
        <v>161208266</v>
      </c>
      <c r="I312" s="496">
        <f t="shared" si="50"/>
        <v>-1.1719665789346063E-2</v>
      </c>
      <c r="J312" s="496"/>
      <c r="K312" s="490"/>
      <c r="L312" s="14"/>
      <c r="M312" s="241" t="s">
        <v>1038</v>
      </c>
      <c r="S312">
        <f t="shared" si="48"/>
        <v>2016</v>
      </c>
      <c r="T312" s="418" t="str">
        <f>VLOOKUP($A312,'02-Metrics'!$A$2:$AD$188,4,FALSE)</f>
        <v>Commercial</v>
      </c>
      <c r="U312" s="418" t="str">
        <f>VLOOKUP($A312,'02-Metrics'!$A$2:$AD$188,5,FALSE)</f>
        <v>Club</v>
      </c>
      <c r="V312" s="418" t="str">
        <f>VLOOKUP($A312,'02-Metrics'!$A$2:$AD$188,7,FALSE)</f>
        <v>SODIC</v>
      </c>
    </row>
    <row r="313" spans="1:22" ht="15" hidden="1" customHeight="1">
      <c r="A313" s="418" t="s">
        <v>14</v>
      </c>
      <c r="B313" s="494">
        <v>42581</v>
      </c>
      <c r="C313" s="495">
        <v>1154879</v>
      </c>
      <c r="D313" s="495">
        <v>446976</v>
      </c>
      <c r="E313" s="495">
        <f t="shared" si="46"/>
        <v>20435582</v>
      </c>
      <c r="F313" s="495">
        <f t="shared" si="47"/>
        <v>21616986</v>
      </c>
      <c r="G313" s="495">
        <f t="shared" si="49"/>
        <v>-1181404</v>
      </c>
      <c r="H313" s="495">
        <f>VLOOKUP(A313,'02-Metrics'!A:R,18,FALSE)</f>
        <v>161208266</v>
      </c>
      <c r="I313" s="496">
        <f t="shared" si="50"/>
        <v>-7.3284331462258887E-3</v>
      </c>
      <c r="J313" s="496"/>
      <c r="K313" s="490"/>
      <c r="L313" s="14"/>
      <c r="M313" s="241" t="s">
        <v>1038</v>
      </c>
      <c r="S313">
        <f t="shared" si="48"/>
        <v>2016</v>
      </c>
      <c r="T313" s="418" t="str">
        <f>VLOOKUP($A313,'02-Metrics'!$A$2:$AD$188,4,FALSE)</f>
        <v>Commercial</v>
      </c>
      <c r="U313" s="418" t="str">
        <f>VLOOKUP($A313,'02-Metrics'!$A$2:$AD$188,5,FALSE)</f>
        <v>Club</v>
      </c>
      <c r="V313" s="418" t="str">
        <f>VLOOKUP($A313,'02-Metrics'!$A$2:$AD$188,7,FALSE)</f>
        <v>SODIC</v>
      </c>
    </row>
    <row r="314" spans="1:22" ht="15" hidden="1" customHeight="1">
      <c r="A314" s="418" t="s">
        <v>14</v>
      </c>
      <c r="B314" s="494">
        <v>42612</v>
      </c>
      <c r="C314" s="495">
        <v>0</v>
      </c>
      <c r="D314" s="495">
        <v>1129430</v>
      </c>
      <c r="E314" s="495">
        <f t="shared" si="46"/>
        <v>20435582</v>
      </c>
      <c r="F314" s="495">
        <f t="shared" si="47"/>
        <v>22746416</v>
      </c>
      <c r="G314" s="495">
        <f t="shared" si="49"/>
        <v>-2310834</v>
      </c>
      <c r="H314" s="495">
        <f>VLOOKUP(A314,'02-Metrics'!A:R,18,FALSE)</f>
        <v>161208266</v>
      </c>
      <c r="I314" s="496">
        <f t="shared" si="50"/>
        <v>-1.4334463469757809E-2</v>
      </c>
      <c r="J314" s="496"/>
      <c r="K314" s="490"/>
      <c r="L314" s="14"/>
      <c r="M314" s="241" t="s">
        <v>1038</v>
      </c>
      <c r="S314">
        <f t="shared" si="48"/>
        <v>2016</v>
      </c>
      <c r="T314" s="418" t="str">
        <f>VLOOKUP($A314,'02-Metrics'!$A$2:$AD$188,4,FALSE)</f>
        <v>Commercial</v>
      </c>
      <c r="U314" s="418" t="str">
        <f>VLOOKUP($A314,'02-Metrics'!$A$2:$AD$188,5,FALSE)</f>
        <v>Club</v>
      </c>
      <c r="V314" s="418" t="str">
        <f>VLOOKUP($A314,'02-Metrics'!$A$2:$AD$188,7,FALSE)</f>
        <v>SODIC</v>
      </c>
    </row>
    <row r="315" spans="1:22" ht="15" hidden="1" customHeight="1">
      <c r="A315" s="418" t="s">
        <v>14</v>
      </c>
      <c r="B315" s="494">
        <v>42643</v>
      </c>
      <c r="C315" s="495">
        <v>1974894</v>
      </c>
      <c r="D315" s="495">
        <v>1100158</v>
      </c>
      <c r="E315" s="495">
        <f t="shared" si="46"/>
        <v>22410476</v>
      </c>
      <c r="F315" s="495">
        <f t="shared" si="47"/>
        <v>23846574</v>
      </c>
      <c r="G315" s="495">
        <f t="shared" si="49"/>
        <v>-1436098</v>
      </c>
      <c r="H315" s="495">
        <f>VLOOKUP(A315,'02-Metrics'!A:R,18,FALSE)</f>
        <v>161208266</v>
      </c>
      <c r="I315" s="496">
        <f t="shared" si="50"/>
        <v>-8.9083397249617464E-3</v>
      </c>
      <c r="J315" s="496"/>
      <c r="K315" s="490"/>
      <c r="L315" s="14">
        <v>43564</v>
      </c>
      <c r="M315" s="241" t="s">
        <v>1039</v>
      </c>
      <c r="S315">
        <f t="shared" si="48"/>
        <v>2016</v>
      </c>
      <c r="T315" s="418" t="str">
        <f>VLOOKUP($A315,'02-Metrics'!$A$2:$AD$188,4,FALSE)</f>
        <v>Commercial</v>
      </c>
      <c r="U315" s="418" t="str">
        <f>VLOOKUP($A315,'02-Metrics'!$A$2:$AD$188,5,FALSE)</f>
        <v>Club</v>
      </c>
      <c r="V315" s="418" t="str">
        <f>VLOOKUP($A315,'02-Metrics'!$A$2:$AD$188,7,FALSE)</f>
        <v>SODIC</v>
      </c>
    </row>
    <row r="316" spans="1:22" ht="15" hidden="1" customHeight="1">
      <c r="A316" s="418" t="s">
        <v>14</v>
      </c>
      <c r="B316" s="494">
        <v>42673</v>
      </c>
      <c r="C316" s="495">
        <v>2811471</v>
      </c>
      <c r="D316" s="495">
        <v>2236647</v>
      </c>
      <c r="E316" s="495">
        <f t="shared" si="46"/>
        <v>25221947</v>
      </c>
      <c r="F316" s="495">
        <f t="shared" si="47"/>
        <v>26083221</v>
      </c>
      <c r="G316" s="495">
        <f t="shared" si="49"/>
        <v>-861274</v>
      </c>
      <c r="H316" s="495">
        <f>VLOOKUP(A316,'02-Metrics'!A:R,18,FALSE)</f>
        <v>161208266</v>
      </c>
      <c r="I316" s="496">
        <f t="shared" si="50"/>
        <v>-5.3426168606019245E-3</v>
      </c>
      <c r="J316" s="496"/>
      <c r="K316" s="490"/>
      <c r="L316" s="14"/>
      <c r="M316" s="241" t="s">
        <v>1038</v>
      </c>
      <c r="S316">
        <f t="shared" si="48"/>
        <v>2016</v>
      </c>
      <c r="T316" s="418" t="str">
        <f>VLOOKUP($A316,'02-Metrics'!$A$2:$AD$188,4,FALSE)</f>
        <v>Commercial</v>
      </c>
      <c r="U316" s="418" t="str">
        <f>VLOOKUP($A316,'02-Metrics'!$A$2:$AD$188,5,FALSE)</f>
        <v>Club</v>
      </c>
      <c r="V316" s="418" t="str">
        <f>VLOOKUP($A316,'02-Metrics'!$A$2:$AD$188,7,FALSE)</f>
        <v>SODIC</v>
      </c>
    </row>
    <row r="317" spans="1:22" ht="15" hidden="1" customHeight="1">
      <c r="A317" s="418" t="s">
        <v>14</v>
      </c>
      <c r="B317" s="494">
        <v>42704</v>
      </c>
      <c r="C317" s="495">
        <v>10093966</v>
      </c>
      <c r="D317" s="495">
        <v>2751284</v>
      </c>
      <c r="E317" s="495">
        <f t="shared" si="46"/>
        <v>35315913</v>
      </c>
      <c r="F317" s="495">
        <f t="shared" si="47"/>
        <v>28834505</v>
      </c>
      <c r="G317" s="495">
        <f t="shared" si="49"/>
        <v>6481408</v>
      </c>
      <c r="H317" s="495">
        <f>VLOOKUP(A317,'02-Metrics'!A:R,18,FALSE)</f>
        <v>161208266</v>
      </c>
      <c r="I317" s="496">
        <f t="shared" si="50"/>
        <v>4.0205184019534088E-2</v>
      </c>
      <c r="J317" s="496"/>
      <c r="K317" s="490"/>
      <c r="L317" s="14"/>
      <c r="M317" s="241" t="s">
        <v>1038</v>
      </c>
      <c r="S317">
        <f t="shared" si="48"/>
        <v>2016</v>
      </c>
      <c r="T317" s="418" t="str">
        <f>VLOOKUP($A317,'02-Metrics'!$A$2:$AD$188,4,FALSE)</f>
        <v>Commercial</v>
      </c>
      <c r="U317" s="418" t="str">
        <f>VLOOKUP($A317,'02-Metrics'!$A$2:$AD$188,5,FALSE)</f>
        <v>Club</v>
      </c>
      <c r="V317" s="418" t="str">
        <f>VLOOKUP($A317,'02-Metrics'!$A$2:$AD$188,7,FALSE)</f>
        <v>SODIC</v>
      </c>
    </row>
    <row r="318" spans="1:22" ht="15" hidden="1" customHeight="1">
      <c r="A318" s="418" t="s">
        <v>14</v>
      </c>
      <c r="B318" s="494">
        <v>42734</v>
      </c>
      <c r="C318" s="495">
        <v>1831900</v>
      </c>
      <c r="D318" s="495">
        <v>838576</v>
      </c>
      <c r="E318" s="495">
        <f t="shared" si="46"/>
        <v>37147813</v>
      </c>
      <c r="F318" s="495">
        <f t="shared" si="47"/>
        <v>29673081</v>
      </c>
      <c r="G318" s="495">
        <f t="shared" si="49"/>
        <v>7474732</v>
      </c>
      <c r="H318" s="495">
        <f>VLOOKUP(A318,'02-Metrics'!A:R,18,FALSE)</f>
        <v>161208266</v>
      </c>
      <c r="I318" s="496">
        <f t="shared" si="50"/>
        <v>4.6366927611515903E-2</v>
      </c>
      <c r="J318" s="496"/>
      <c r="K318" s="490"/>
      <c r="L318" s="14"/>
      <c r="M318" s="241" t="s">
        <v>1038</v>
      </c>
      <c r="S318">
        <f t="shared" si="48"/>
        <v>2016</v>
      </c>
      <c r="T318" s="418" t="str">
        <f>VLOOKUP($A318,'02-Metrics'!$A$2:$AD$188,4,FALSE)</f>
        <v>Commercial</v>
      </c>
      <c r="U318" s="418" t="str">
        <f>VLOOKUP($A318,'02-Metrics'!$A$2:$AD$188,5,FALSE)</f>
        <v>Club</v>
      </c>
      <c r="V318" s="418" t="str">
        <f>VLOOKUP($A318,'02-Metrics'!$A$2:$AD$188,7,FALSE)</f>
        <v>SODIC</v>
      </c>
    </row>
    <row r="319" spans="1:22" ht="15" hidden="1" customHeight="1">
      <c r="A319" s="418" t="s">
        <v>14</v>
      </c>
      <c r="B319" s="494">
        <v>42765</v>
      </c>
      <c r="C319" s="495">
        <v>0</v>
      </c>
      <c r="D319" s="495">
        <v>2393940</v>
      </c>
      <c r="E319" s="495">
        <f t="shared" si="46"/>
        <v>37147813</v>
      </c>
      <c r="F319" s="495">
        <f t="shared" si="47"/>
        <v>32067021</v>
      </c>
      <c r="G319" s="495">
        <f t="shared" si="49"/>
        <v>5080792</v>
      </c>
      <c r="H319" s="495">
        <f>VLOOKUP(A319,'02-Metrics'!A:R,18,FALSE)</f>
        <v>161208266</v>
      </c>
      <c r="I319" s="496">
        <f t="shared" si="50"/>
        <v>3.1516944670814832E-2</v>
      </c>
      <c r="J319" s="496"/>
      <c r="K319" s="490"/>
      <c r="L319" s="14"/>
      <c r="M319" s="241" t="s">
        <v>1038</v>
      </c>
      <c r="S319">
        <f t="shared" si="48"/>
        <v>2017</v>
      </c>
      <c r="T319" s="418" t="str">
        <f>VLOOKUP($A319,'02-Metrics'!$A$2:$AD$188,4,FALSE)</f>
        <v>Commercial</v>
      </c>
      <c r="U319" s="418" t="str">
        <f>VLOOKUP($A319,'02-Metrics'!$A$2:$AD$188,5,FALSE)</f>
        <v>Club</v>
      </c>
      <c r="V319" s="418" t="str">
        <f>VLOOKUP($A319,'02-Metrics'!$A$2:$AD$188,7,FALSE)</f>
        <v>SODIC</v>
      </c>
    </row>
    <row r="320" spans="1:22" ht="15" hidden="1" customHeight="1">
      <c r="A320" s="418" t="s">
        <v>14</v>
      </c>
      <c r="B320" s="494">
        <v>42794</v>
      </c>
      <c r="C320" s="495">
        <v>3047963</v>
      </c>
      <c r="D320" s="495">
        <v>2559491</v>
      </c>
      <c r="E320" s="495">
        <f t="shared" si="46"/>
        <v>40195776</v>
      </c>
      <c r="F320" s="495">
        <f t="shared" si="47"/>
        <v>34626512</v>
      </c>
      <c r="G320" s="495">
        <f t="shared" si="49"/>
        <v>5569264</v>
      </c>
      <c r="H320" s="495">
        <f>VLOOKUP(A320,'02-Metrics'!A:R,18,FALSE)</f>
        <v>161208266</v>
      </c>
      <c r="I320" s="496">
        <f t="shared" si="50"/>
        <v>3.4547012620308189E-2</v>
      </c>
      <c r="J320" s="496"/>
      <c r="K320" s="490"/>
      <c r="L320" s="14"/>
      <c r="M320" s="241" t="s">
        <v>1038</v>
      </c>
      <c r="S320">
        <f t="shared" si="48"/>
        <v>2017</v>
      </c>
      <c r="T320" s="418" t="str">
        <f>VLOOKUP($A320,'02-Metrics'!$A$2:$AD$188,4,FALSE)</f>
        <v>Commercial</v>
      </c>
      <c r="U320" s="418" t="str">
        <f>VLOOKUP($A320,'02-Metrics'!$A$2:$AD$188,5,FALSE)</f>
        <v>Club</v>
      </c>
      <c r="V320" s="418" t="str">
        <f>VLOOKUP($A320,'02-Metrics'!$A$2:$AD$188,7,FALSE)</f>
        <v>SODIC</v>
      </c>
    </row>
    <row r="321" spans="1:22" ht="15" hidden="1" customHeight="1">
      <c r="A321" s="418" t="s">
        <v>14</v>
      </c>
      <c r="B321" s="494">
        <v>42824</v>
      </c>
      <c r="C321" s="495">
        <v>1525588</v>
      </c>
      <c r="D321" s="495">
        <v>4738924</v>
      </c>
      <c r="E321" s="495">
        <f t="shared" si="46"/>
        <v>41721364</v>
      </c>
      <c r="F321" s="495">
        <f t="shared" si="47"/>
        <v>39365436</v>
      </c>
      <c r="G321" s="495">
        <f t="shared" si="49"/>
        <v>2355928</v>
      </c>
      <c r="H321" s="495">
        <f>VLOOKUP(A321,'02-Metrics'!A:R,18,FALSE)</f>
        <v>161208266</v>
      </c>
      <c r="I321" s="496">
        <f t="shared" si="50"/>
        <v>1.4614188580131493E-2</v>
      </c>
      <c r="J321" s="496"/>
      <c r="K321" s="490"/>
      <c r="L321" s="14"/>
      <c r="M321" s="241" t="s">
        <v>1038</v>
      </c>
      <c r="S321">
        <f t="shared" si="48"/>
        <v>2017</v>
      </c>
      <c r="T321" s="418" t="str">
        <f>VLOOKUP($A321,'02-Metrics'!$A$2:$AD$188,4,FALSE)</f>
        <v>Commercial</v>
      </c>
      <c r="U321" s="418" t="str">
        <f>VLOOKUP($A321,'02-Metrics'!$A$2:$AD$188,5,FALSE)</f>
        <v>Club</v>
      </c>
      <c r="V321" s="418" t="str">
        <f>VLOOKUP($A321,'02-Metrics'!$A$2:$AD$188,7,FALSE)</f>
        <v>SODIC</v>
      </c>
    </row>
    <row r="322" spans="1:22" ht="15" hidden="1" customHeight="1">
      <c r="A322" s="418" t="s">
        <v>14</v>
      </c>
      <c r="B322" s="494">
        <v>42855</v>
      </c>
      <c r="C322" s="495">
        <v>2166353</v>
      </c>
      <c r="D322" s="495">
        <v>2785571.99</v>
      </c>
      <c r="E322" s="495">
        <f t="shared" si="46"/>
        <v>43887717</v>
      </c>
      <c r="F322" s="495">
        <f t="shared" si="47"/>
        <v>42151007.990000002</v>
      </c>
      <c r="G322" s="495">
        <f t="shared" si="49"/>
        <v>1736709.0099999979</v>
      </c>
      <c r="H322" s="495">
        <f>VLOOKUP(A322,'02-Metrics'!A:R,18,FALSE)</f>
        <v>161208266</v>
      </c>
      <c r="I322" s="496">
        <f t="shared" si="50"/>
        <v>1.0773076673376028E-2</v>
      </c>
      <c r="J322" s="496"/>
      <c r="K322" s="490"/>
      <c r="L322" s="14"/>
      <c r="M322" s="241" t="s">
        <v>1038</v>
      </c>
      <c r="S322">
        <f t="shared" si="48"/>
        <v>2017</v>
      </c>
      <c r="T322" s="418" t="str">
        <f>VLOOKUP($A322,'02-Metrics'!$A$2:$AD$188,4,FALSE)</f>
        <v>Commercial</v>
      </c>
      <c r="U322" s="418" t="str">
        <f>VLOOKUP($A322,'02-Metrics'!$A$2:$AD$188,5,FALSE)</f>
        <v>Club</v>
      </c>
      <c r="V322" s="418" t="str">
        <f>VLOOKUP($A322,'02-Metrics'!$A$2:$AD$188,7,FALSE)</f>
        <v>SODIC</v>
      </c>
    </row>
    <row r="323" spans="1:22" ht="15" hidden="1" customHeight="1">
      <c r="A323" s="418" t="s">
        <v>14</v>
      </c>
      <c r="B323" s="494">
        <v>42885</v>
      </c>
      <c r="C323" s="495">
        <v>0</v>
      </c>
      <c r="D323" s="495">
        <v>3024765.26</v>
      </c>
      <c r="E323" s="495">
        <f t="shared" si="46"/>
        <v>43887717</v>
      </c>
      <c r="F323" s="495">
        <f t="shared" si="47"/>
        <v>45175773.25</v>
      </c>
      <c r="G323" s="495">
        <f t="shared" si="49"/>
        <v>-1288056.25</v>
      </c>
      <c r="H323" s="495">
        <f>VLOOKUP(A323,'02-Metrics'!A:R,18,FALSE)</f>
        <v>161208266</v>
      </c>
      <c r="I323" s="496">
        <f t="shared" si="50"/>
        <v>-7.9900136758495992E-3</v>
      </c>
      <c r="J323" s="496"/>
      <c r="K323" s="490"/>
      <c r="L323" s="14"/>
      <c r="M323" s="241" t="s">
        <v>1038</v>
      </c>
      <c r="S323">
        <f t="shared" si="48"/>
        <v>2017</v>
      </c>
      <c r="T323" s="418" t="str">
        <f>VLOOKUP($A323,'02-Metrics'!$A$2:$AD$188,4,FALSE)</f>
        <v>Commercial</v>
      </c>
      <c r="U323" s="418" t="str">
        <f>VLOOKUP($A323,'02-Metrics'!$A$2:$AD$188,5,FALSE)</f>
        <v>Club</v>
      </c>
      <c r="V323" s="418" t="str">
        <f>VLOOKUP($A323,'02-Metrics'!$A$2:$AD$188,7,FALSE)</f>
        <v>SODIC</v>
      </c>
    </row>
    <row r="324" spans="1:22" ht="15" hidden="1" customHeight="1">
      <c r="A324" s="418" t="s">
        <v>14</v>
      </c>
      <c r="B324" s="494">
        <v>42916</v>
      </c>
      <c r="C324" s="495">
        <v>2058984</v>
      </c>
      <c r="D324" s="495">
        <v>4005392.1900000004</v>
      </c>
      <c r="E324" s="495">
        <f t="shared" si="46"/>
        <v>45946701</v>
      </c>
      <c r="F324" s="495">
        <f t="shared" si="47"/>
        <v>49181165.439999998</v>
      </c>
      <c r="G324" s="495">
        <f t="shared" si="49"/>
        <v>-3234464.4399999976</v>
      </c>
      <c r="H324" s="495">
        <f>VLOOKUP(A324,'02-Metrics'!A:R,18,FALSE)</f>
        <v>161208266</v>
      </c>
      <c r="I324" s="496">
        <f t="shared" si="50"/>
        <v>-2.0063887046586047E-2</v>
      </c>
      <c r="J324" s="496"/>
      <c r="K324" s="490"/>
      <c r="L324" s="14"/>
      <c r="M324" s="241" t="s">
        <v>1038</v>
      </c>
      <c r="S324">
        <f t="shared" si="48"/>
        <v>2017</v>
      </c>
      <c r="T324" s="418" t="str">
        <f>VLOOKUP($A324,'02-Metrics'!$A$2:$AD$188,4,FALSE)</f>
        <v>Commercial</v>
      </c>
      <c r="U324" s="418" t="str">
        <f>VLOOKUP($A324,'02-Metrics'!$A$2:$AD$188,5,FALSE)</f>
        <v>Club</v>
      </c>
      <c r="V324" s="418" t="str">
        <f>VLOOKUP($A324,'02-Metrics'!$A$2:$AD$188,7,FALSE)</f>
        <v>SODIC</v>
      </c>
    </row>
    <row r="325" spans="1:22" ht="15" hidden="1" customHeight="1">
      <c r="A325" s="418" t="s">
        <v>14</v>
      </c>
      <c r="B325" s="494">
        <v>42946</v>
      </c>
      <c r="C325" s="495">
        <v>4816361</v>
      </c>
      <c r="D325" s="495">
        <v>5333609.21</v>
      </c>
      <c r="E325" s="495">
        <f t="shared" si="46"/>
        <v>50763062</v>
      </c>
      <c r="F325" s="495">
        <f t="shared" si="47"/>
        <v>54514774.649999999</v>
      </c>
      <c r="G325" s="495">
        <f t="shared" si="49"/>
        <v>-3751712.6499999985</v>
      </c>
      <c r="H325" s="495">
        <f>VLOOKUP(A325,'02-Metrics'!A:R,18,FALSE)</f>
        <v>161208266</v>
      </c>
      <c r="I325" s="496">
        <f t="shared" si="50"/>
        <v>-2.3272458311784077E-2</v>
      </c>
      <c r="J325" s="496"/>
      <c r="K325" s="490"/>
      <c r="L325" s="14"/>
      <c r="M325" s="241" t="s">
        <v>1038</v>
      </c>
      <c r="S325">
        <f t="shared" si="48"/>
        <v>2017</v>
      </c>
      <c r="T325" s="418" t="str">
        <f>VLOOKUP($A325,'02-Metrics'!$A$2:$AD$188,4,FALSE)</f>
        <v>Commercial</v>
      </c>
      <c r="U325" s="418" t="str">
        <f>VLOOKUP($A325,'02-Metrics'!$A$2:$AD$188,5,FALSE)</f>
        <v>Club</v>
      </c>
      <c r="V325" s="418" t="str">
        <f>VLOOKUP($A325,'02-Metrics'!$A$2:$AD$188,7,FALSE)</f>
        <v>SODIC</v>
      </c>
    </row>
    <row r="326" spans="1:22" ht="15" hidden="1" customHeight="1">
      <c r="A326" s="418" t="s">
        <v>14</v>
      </c>
      <c r="B326" s="494">
        <v>42977</v>
      </c>
      <c r="C326" s="495">
        <v>6522784</v>
      </c>
      <c r="D326" s="495">
        <v>10105092.559999999</v>
      </c>
      <c r="E326" s="495">
        <f t="shared" si="46"/>
        <v>57285846</v>
      </c>
      <c r="F326" s="495">
        <f t="shared" si="47"/>
        <v>64619867.209999993</v>
      </c>
      <c r="G326" s="495">
        <f t="shared" si="49"/>
        <v>-7334021.2099999934</v>
      </c>
      <c r="H326" s="495">
        <f>VLOOKUP(A326,'02-Metrics'!A:R,18,FALSE)</f>
        <v>161208266</v>
      </c>
      <c r="I326" s="496">
        <f t="shared" si="50"/>
        <v>-4.5494076649890851E-2</v>
      </c>
      <c r="J326" s="496"/>
      <c r="K326" s="490"/>
      <c r="L326" s="14">
        <v>44119</v>
      </c>
      <c r="M326" s="241" t="s">
        <v>1039</v>
      </c>
      <c r="S326">
        <f t="shared" si="48"/>
        <v>2017</v>
      </c>
      <c r="T326" s="418" t="str">
        <f>VLOOKUP($A326,'02-Metrics'!$A$2:$AD$188,4,FALSE)</f>
        <v>Commercial</v>
      </c>
      <c r="U326" s="418" t="str">
        <f>VLOOKUP($A326,'02-Metrics'!$A$2:$AD$188,5,FALSE)</f>
        <v>Club</v>
      </c>
      <c r="V326" s="418" t="str">
        <f>VLOOKUP($A326,'02-Metrics'!$A$2:$AD$188,7,FALSE)</f>
        <v>SODIC</v>
      </c>
    </row>
    <row r="327" spans="1:22" ht="15" hidden="1" customHeight="1">
      <c r="A327" s="418" t="s">
        <v>14</v>
      </c>
      <c r="B327" s="494">
        <v>43008</v>
      </c>
      <c r="C327" s="495">
        <v>0</v>
      </c>
      <c r="D327" s="495">
        <v>2004235.92</v>
      </c>
      <c r="E327" s="495">
        <f t="shared" si="46"/>
        <v>57285846</v>
      </c>
      <c r="F327" s="495">
        <f t="shared" si="47"/>
        <v>66624103.129999995</v>
      </c>
      <c r="G327" s="498">
        <f>E327-F327</f>
        <v>-9338257.1299999952</v>
      </c>
      <c r="H327" s="495"/>
      <c r="I327" s="496"/>
      <c r="J327" s="496"/>
      <c r="K327" s="490"/>
      <c r="L327" s="14"/>
      <c r="S327">
        <f t="shared" si="48"/>
        <v>2017</v>
      </c>
      <c r="T327" s="418" t="str">
        <f>VLOOKUP($A327,'02-Metrics'!$A$2:$AD$188,4,FALSE)</f>
        <v>Commercial</v>
      </c>
      <c r="U327" s="418" t="str">
        <f>VLOOKUP($A327,'02-Metrics'!$A$2:$AD$188,5,FALSE)</f>
        <v>Club</v>
      </c>
      <c r="V327" s="418" t="str">
        <f>VLOOKUP($A327,'02-Metrics'!$A$2:$AD$188,7,FALSE)</f>
        <v>SODIC</v>
      </c>
    </row>
    <row r="328" spans="1:22" ht="15" hidden="1" customHeight="1">
      <c r="A328" s="418" t="s">
        <v>14</v>
      </c>
      <c r="B328" s="494">
        <v>43038</v>
      </c>
      <c r="C328" s="495">
        <v>1701896</v>
      </c>
      <c r="D328" s="495">
        <v>6657399.8300000001</v>
      </c>
      <c r="E328" s="495">
        <f t="shared" si="46"/>
        <v>58987742</v>
      </c>
      <c r="F328" s="495">
        <f t="shared" si="47"/>
        <v>73281502.959999993</v>
      </c>
      <c r="G328" s="495">
        <f t="shared" ref="G328:G359" si="51">E328-F328</f>
        <v>-14293760.959999993</v>
      </c>
      <c r="H328" s="495">
        <f>VLOOKUP(A328,'02-Metrics'!A:R,18,FALSE)</f>
        <v>161208266</v>
      </c>
      <c r="I328" s="496">
        <f t="shared" ref="I328:I359" si="52">G328/H328</f>
        <v>-8.8666427067703793E-2</v>
      </c>
      <c r="J328" s="496"/>
      <c r="K328" s="183">
        <v>0</v>
      </c>
      <c r="L328" s="180">
        <v>42094</v>
      </c>
      <c r="M328" s="241" t="s">
        <v>1041</v>
      </c>
      <c r="S328">
        <f t="shared" si="48"/>
        <v>2017</v>
      </c>
      <c r="T328" s="418" t="str">
        <f>VLOOKUP($A328,'02-Metrics'!$A$2:$AD$188,4,FALSE)</f>
        <v>Commercial</v>
      </c>
      <c r="U328" s="418" t="str">
        <f>VLOOKUP($A328,'02-Metrics'!$A$2:$AD$188,5,FALSE)</f>
        <v>Club</v>
      </c>
      <c r="V328" s="418" t="str">
        <f>VLOOKUP($A328,'02-Metrics'!$A$2:$AD$188,7,FALSE)</f>
        <v>SODIC</v>
      </c>
    </row>
    <row r="329" spans="1:22" ht="15" hidden="1" customHeight="1">
      <c r="A329" s="418" t="s">
        <v>14</v>
      </c>
      <c r="B329" s="494">
        <v>43069</v>
      </c>
      <c r="C329" s="495">
        <v>2727407</v>
      </c>
      <c r="D329" s="495">
        <v>5003420.95</v>
      </c>
      <c r="E329" s="495">
        <f t="shared" si="46"/>
        <v>61715149</v>
      </c>
      <c r="F329" s="495">
        <f t="shared" si="47"/>
        <v>78284923.909999996</v>
      </c>
      <c r="G329" s="495">
        <f t="shared" si="51"/>
        <v>-16569774.909999996</v>
      </c>
      <c r="H329" s="495">
        <f>VLOOKUP(A329,'02-Metrics'!A:R,18,FALSE)</f>
        <v>161208266</v>
      </c>
      <c r="I329" s="496">
        <f t="shared" si="52"/>
        <v>-0.10278489634024099</v>
      </c>
      <c r="J329" s="496"/>
      <c r="K329" s="183">
        <v>0</v>
      </c>
      <c r="L329" s="180">
        <v>42124</v>
      </c>
      <c r="M329" s="241" t="s">
        <v>1041</v>
      </c>
      <c r="S329">
        <f t="shared" si="48"/>
        <v>2017</v>
      </c>
      <c r="T329" s="418" t="str">
        <f>VLOOKUP($A329,'02-Metrics'!$A$2:$AD$188,4,FALSE)</f>
        <v>Commercial</v>
      </c>
      <c r="U329" s="418" t="str">
        <f>VLOOKUP($A329,'02-Metrics'!$A$2:$AD$188,5,FALSE)</f>
        <v>Club</v>
      </c>
      <c r="V329" s="418" t="str">
        <f>VLOOKUP($A329,'02-Metrics'!$A$2:$AD$188,7,FALSE)</f>
        <v>SODIC</v>
      </c>
    </row>
    <row r="330" spans="1:22" ht="15" hidden="1" customHeight="1">
      <c r="A330" s="418" t="s">
        <v>14</v>
      </c>
      <c r="B330" s="494">
        <v>43099</v>
      </c>
      <c r="C330" s="495">
        <v>0</v>
      </c>
      <c r="D330" s="495">
        <v>2656148.96</v>
      </c>
      <c r="E330" s="495">
        <f t="shared" si="46"/>
        <v>61715149</v>
      </c>
      <c r="F330" s="495">
        <f t="shared" si="47"/>
        <v>80941072.86999999</v>
      </c>
      <c r="G330" s="495">
        <f t="shared" si="51"/>
        <v>-19225923.86999999</v>
      </c>
      <c r="H330" s="495">
        <f>VLOOKUP(A330,'02-Metrics'!A:R,18,FALSE)</f>
        <v>161208266</v>
      </c>
      <c r="I330" s="496">
        <f t="shared" si="52"/>
        <v>-0.11926140232784335</v>
      </c>
      <c r="J330" s="496"/>
      <c r="K330" s="495">
        <v>0</v>
      </c>
      <c r="L330" s="493">
        <v>42155</v>
      </c>
      <c r="M330" s="241" t="s">
        <v>1041</v>
      </c>
      <c r="S330">
        <f t="shared" si="48"/>
        <v>2017</v>
      </c>
      <c r="T330" s="418" t="str">
        <f>VLOOKUP($A330,'02-Metrics'!$A$2:$AD$188,4,FALSE)</f>
        <v>Commercial</v>
      </c>
      <c r="U330" s="418" t="str">
        <f>VLOOKUP($A330,'02-Metrics'!$A$2:$AD$188,5,FALSE)</f>
        <v>Club</v>
      </c>
      <c r="V330" s="418" t="str">
        <f>VLOOKUP($A330,'02-Metrics'!$A$2:$AD$188,7,FALSE)</f>
        <v>SODIC</v>
      </c>
    </row>
    <row r="331" spans="1:22" ht="15" hidden="1" customHeight="1">
      <c r="A331" s="418" t="s">
        <v>14</v>
      </c>
      <c r="B331" s="497">
        <v>43130</v>
      </c>
      <c r="C331" s="495">
        <v>6226938.120000001</v>
      </c>
      <c r="D331" s="495">
        <v>5253101.51</v>
      </c>
      <c r="E331" s="495">
        <f t="shared" si="46"/>
        <v>67942087.120000005</v>
      </c>
      <c r="F331" s="495">
        <f t="shared" si="47"/>
        <v>86194174.379999995</v>
      </c>
      <c r="G331" s="495">
        <f t="shared" si="51"/>
        <v>-18252087.25999999</v>
      </c>
      <c r="H331" s="495">
        <f>VLOOKUP(A331,'02-Metrics'!A:R,18,FALSE)</f>
        <v>161208266</v>
      </c>
      <c r="I331" s="496">
        <f t="shared" si="52"/>
        <v>-0.11322054205334602</v>
      </c>
      <c r="J331" s="496"/>
      <c r="K331" s="183">
        <v>0</v>
      </c>
      <c r="L331" s="180">
        <v>42185</v>
      </c>
      <c r="M331" s="241" t="s">
        <v>1041</v>
      </c>
      <c r="S331">
        <f t="shared" si="48"/>
        <v>2018</v>
      </c>
      <c r="T331" s="418" t="str">
        <f>VLOOKUP($A331,'02-Metrics'!$A$2:$AD$188,4,FALSE)</f>
        <v>Commercial</v>
      </c>
      <c r="U331" s="418" t="str">
        <f>VLOOKUP($A331,'02-Metrics'!$A$2:$AD$188,5,FALSE)</f>
        <v>Club</v>
      </c>
      <c r="V331" s="418" t="str">
        <f>VLOOKUP($A331,'02-Metrics'!$A$2:$AD$188,7,FALSE)</f>
        <v>SODIC</v>
      </c>
    </row>
    <row r="332" spans="1:22" ht="15" hidden="1" customHeight="1">
      <c r="A332" s="418" t="s">
        <v>14</v>
      </c>
      <c r="B332" s="497">
        <v>43159</v>
      </c>
      <c r="C332" s="495">
        <v>2720869.33</v>
      </c>
      <c r="D332" s="495">
        <v>2109288.3400000003</v>
      </c>
      <c r="E332" s="495">
        <f t="shared" si="46"/>
        <v>70662956.450000003</v>
      </c>
      <c r="F332" s="495">
        <f t="shared" si="47"/>
        <v>88303462.719999999</v>
      </c>
      <c r="G332" s="495">
        <f t="shared" si="51"/>
        <v>-17640506.269999996</v>
      </c>
      <c r="H332" s="495">
        <f>VLOOKUP(A332,'02-Metrics'!A:R,18,FALSE)</f>
        <v>161208266</v>
      </c>
      <c r="I332" s="496">
        <f t="shared" si="52"/>
        <v>-0.10942680985105314</v>
      </c>
      <c r="J332" s="496"/>
      <c r="K332" s="183">
        <v>0</v>
      </c>
      <c r="L332" s="180">
        <v>42216</v>
      </c>
      <c r="M332" s="241" t="s">
        <v>1041</v>
      </c>
      <c r="P332">
        <f t="shared" ref="P332:P362" si="53">SUM(K332:O332)</f>
        <v>42216</v>
      </c>
      <c r="S332">
        <f t="shared" si="48"/>
        <v>2018</v>
      </c>
      <c r="T332" s="418" t="str">
        <f>VLOOKUP($A332,'02-Metrics'!$A$2:$AD$188,4,FALSE)</f>
        <v>Commercial</v>
      </c>
      <c r="U332" s="418" t="str">
        <f>VLOOKUP($A332,'02-Metrics'!$A$2:$AD$188,5,FALSE)</f>
        <v>Club</v>
      </c>
      <c r="V332" s="418" t="str">
        <f>VLOOKUP($A332,'02-Metrics'!$A$2:$AD$188,7,FALSE)</f>
        <v>SODIC</v>
      </c>
    </row>
    <row r="333" spans="1:22" ht="15" hidden="1" customHeight="1">
      <c r="A333" s="418" t="s">
        <v>14</v>
      </c>
      <c r="B333" s="497">
        <v>43189</v>
      </c>
      <c r="C333" s="495">
        <v>7171420.8099999996</v>
      </c>
      <c r="D333" s="495">
        <v>4757625.4900000012</v>
      </c>
      <c r="E333" s="495">
        <f t="shared" si="46"/>
        <v>77834377.260000005</v>
      </c>
      <c r="F333" s="495">
        <f t="shared" si="47"/>
        <v>93061088.209999993</v>
      </c>
      <c r="G333" s="495">
        <f t="shared" si="51"/>
        <v>-15226710.949999988</v>
      </c>
      <c r="H333" s="495">
        <f>VLOOKUP(A333,'02-Metrics'!A:R,18,FALSE)</f>
        <v>161208266</v>
      </c>
      <c r="I333" s="496">
        <f t="shared" si="52"/>
        <v>-9.4453661265731792E-2</v>
      </c>
      <c r="J333" s="496"/>
      <c r="K333" s="183">
        <v>0</v>
      </c>
      <c r="L333" s="180">
        <v>42247</v>
      </c>
      <c r="M333" s="241" t="s">
        <v>1041</v>
      </c>
      <c r="P333">
        <f t="shared" si="53"/>
        <v>42247</v>
      </c>
      <c r="S333">
        <f t="shared" si="48"/>
        <v>2018</v>
      </c>
      <c r="T333" s="418" t="str">
        <f>VLOOKUP($A333,'02-Metrics'!$A$2:$AD$188,4,FALSE)</f>
        <v>Commercial</v>
      </c>
      <c r="U333" s="418" t="str">
        <f>VLOOKUP($A333,'02-Metrics'!$A$2:$AD$188,5,FALSE)</f>
        <v>Club</v>
      </c>
      <c r="V333" s="418" t="str">
        <f>VLOOKUP($A333,'02-Metrics'!$A$2:$AD$188,7,FALSE)</f>
        <v>SODIC</v>
      </c>
    </row>
    <row r="334" spans="1:22" ht="15" hidden="1" customHeight="1">
      <c r="A334" s="418" t="s">
        <v>14</v>
      </c>
      <c r="B334" s="497">
        <v>43220</v>
      </c>
      <c r="C334" s="495">
        <v>3345562.05</v>
      </c>
      <c r="D334" s="495">
        <v>3698643.7200000007</v>
      </c>
      <c r="E334" s="495">
        <f t="shared" si="46"/>
        <v>81179939.310000002</v>
      </c>
      <c r="F334" s="495">
        <f t="shared" si="47"/>
        <v>96759731.929999992</v>
      </c>
      <c r="G334" s="495">
        <f t="shared" si="51"/>
        <v>-15579792.61999999</v>
      </c>
      <c r="H334" s="495">
        <f>VLOOKUP(A334,'02-Metrics'!A:R,18,FALSE)</f>
        <v>161208266</v>
      </c>
      <c r="I334" s="496">
        <f t="shared" si="52"/>
        <v>-9.6643881896229744E-2</v>
      </c>
      <c r="J334" s="496"/>
      <c r="K334" s="183">
        <v>0</v>
      </c>
      <c r="L334" s="180">
        <v>42277</v>
      </c>
      <c r="M334" s="241" t="s">
        <v>1041</v>
      </c>
      <c r="P334">
        <f t="shared" si="53"/>
        <v>42277</v>
      </c>
      <c r="S334">
        <f t="shared" si="48"/>
        <v>2018</v>
      </c>
      <c r="T334" s="418" t="str">
        <f>VLOOKUP($A334,'02-Metrics'!$A$2:$AD$188,4,FALSE)</f>
        <v>Commercial</v>
      </c>
      <c r="U334" s="418" t="str">
        <f>VLOOKUP($A334,'02-Metrics'!$A$2:$AD$188,5,FALSE)</f>
        <v>Club</v>
      </c>
      <c r="V334" s="418" t="str">
        <f>VLOOKUP($A334,'02-Metrics'!$A$2:$AD$188,7,FALSE)</f>
        <v>SODIC</v>
      </c>
    </row>
    <row r="335" spans="1:22" ht="15" hidden="1" customHeight="1">
      <c r="A335" s="418" t="s">
        <v>14</v>
      </c>
      <c r="B335" s="497">
        <v>43250</v>
      </c>
      <c r="C335" s="495">
        <v>9283697.8300000001</v>
      </c>
      <c r="D335" s="495">
        <v>5567895.4400000023</v>
      </c>
      <c r="E335" s="495">
        <f t="shared" si="46"/>
        <v>90463637.140000001</v>
      </c>
      <c r="F335" s="495">
        <f t="shared" si="47"/>
        <v>102327627.36999999</v>
      </c>
      <c r="G335" s="495">
        <f t="shared" si="51"/>
        <v>-11863990.229999989</v>
      </c>
      <c r="H335" s="495">
        <f>VLOOKUP(A335,'02-Metrics'!A:R,18,FALSE)</f>
        <v>161208266</v>
      </c>
      <c r="I335" s="496">
        <f t="shared" si="52"/>
        <v>-7.3594180524216971E-2</v>
      </c>
      <c r="J335" s="496"/>
      <c r="K335" s="183">
        <v>124721</v>
      </c>
      <c r="L335" s="180">
        <v>42308</v>
      </c>
      <c r="M335" s="241" t="s">
        <v>1041</v>
      </c>
      <c r="P335">
        <f t="shared" si="53"/>
        <v>167029</v>
      </c>
      <c r="S335">
        <f t="shared" si="48"/>
        <v>2018</v>
      </c>
      <c r="T335" s="418" t="str">
        <f>VLOOKUP($A335,'02-Metrics'!$A$2:$AD$188,4,FALSE)</f>
        <v>Commercial</v>
      </c>
      <c r="U335" s="418" t="str">
        <f>VLOOKUP($A335,'02-Metrics'!$A$2:$AD$188,5,FALSE)</f>
        <v>Club</v>
      </c>
      <c r="V335" s="418" t="str">
        <f>VLOOKUP($A335,'02-Metrics'!$A$2:$AD$188,7,FALSE)</f>
        <v>SODIC</v>
      </c>
    </row>
    <row r="336" spans="1:22" ht="15" hidden="1" customHeight="1">
      <c r="A336" s="418" t="s">
        <v>14</v>
      </c>
      <c r="B336" s="497">
        <v>43281</v>
      </c>
      <c r="C336" s="495">
        <v>2500000</v>
      </c>
      <c r="D336" s="495">
        <v>3238710.0100000002</v>
      </c>
      <c r="E336" s="495">
        <f t="shared" si="46"/>
        <v>92963637.140000001</v>
      </c>
      <c r="F336" s="495">
        <f t="shared" si="47"/>
        <v>105566337.38</v>
      </c>
      <c r="G336" s="495">
        <f t="shared" si="51"/>
        <v>-12602700.239999995</v>
      </c>
      <c r="H336" s="495">
        <f>VLOOKUP(A336,'02-Metrics'!A:R,18,FALSE)</f>
        <v>161208266</v>
      </c>
      <c r="I336" s="496">
        <f t="shared" si="52"/>
        <v>-7.8176513851963364E-2</v>
      </c>
      <c r="J336" s="496"/>
      <c r="K336" s="183">
        <v>32630</v>
      </c>
      <c r="L336" s="180">
        <v>42338</v>
      </c>
      <c r="M336" s="241" t="s">
        <v>1041</v>
      </c>
      <c r="P336">
        <f t="shared" si="53"/>
        <v>74968</v>
      </c>
      <c r="S336">
        <f t="shared" si="48"/>
        <v>2018</v>
      </c>
      <c r="T336" s="418" t="str">
        <f>VLOOKUP($A336,'02-Metrics'!$A$2:$AD$188,4,FALSE)</f>
        <v>Commercial</v>
      </c>
      <c r="U336" s="418" t="str">
        <f>VLOOKUP($A336,'02-Metrics'!$A$2:$AD$188,5,FALSE)</f>
        <v>Club</v>
      </c>
      <c r="V336" s="418" t="str">
        <f>VLOOKUP($A336,'02-Metrics'!$A$2:$AD$188,7,FALSE)</f>
        <v>SODIC</v>
      </c>
    </row>
    <row r="337" spans="1:22" ht="15" hidden="1" customHeight="1">
      <c r="A337" s="418" t="s">
        <v>14</v>
      </c>
      <c r="B337" s="497">
        <v>43311</v>
      </c>
      <c r="C337" s="495">
        <v>1698857.44</v>
      </c>
      <c r="D337" s="495">
        <v>5182157.2299999995</v>
      </c>
      <c r="E337" s="495">
        <f t="shared" si="46"/>
        <v>94662494.579999998</v>
      </c>
      <c r="F337" s="495">
        <f t="shared" si="47"/>
        <v>110748494.61</v>
      </c>
      <c r="G337" s="495">
        <f t="shared" si="51"/>
        <v>-16086000.030000001</v>
      </c>
      <c r="H337" s="495">
        <f>VLOOKUP(A337,'02-Metrics'!A:R,18,FALSE)</f>
        <v>161208266</v>
      </c>
      <c r="I337" s="496">
        <f t="shared" si="52"/>
        <v>-9.9783965358203164E-2</v>
      </c>
      <c r="J337" s="496"/>
      <c r="K337" s="183">
        <v>217578</v>
      </c>
      <c r="L337" s="180">
        <v>42369</v>
      </c>
      <c r="M337" s="241" t="s">
        <v>1041</v>
      </c>
      <c r="P337">
        <f t="shared" si="53"/>
        <v>259947</v>
      </c>
      <c r="S337">
        <f t="shared" si="48"/>
        <v>2018</v>
      </c>
      <c r="T337" s="418" t="str">
        <f>VLOOKUP($A337,'02-Metrics'!$A$2:$AD$188,4,FALSE)</f>
        <v>Commercial</v>
      </c>
      <c r="U337" s="418" t="str">
        <f>VLOOKUP($A337,'02-Metrics'!$A$2:$AD$188,5,FALSE)</f>
        <v>Club</v>
      </c>
      <c r="V337" s="418" t="str">
        <f>VLOOKUP($A337,'02-Metrics'!$A$2:$AD$188,7,FALSE)</f>
        <v>SODIC</v>
      </c>
    </row>
    <row r="338" spans="1:22" ht="15" hidden="1" customHeight="1">
      <c r="A338" s="418" t="s">
        <v>14</v>
      </c>
      <c r="B338" s="497">
        <v>43342</v>
      </c>
      <c r="C338" s="495">
        <v>6840293.0800000001</v>
      </c>
      <c r="D338" s="495">
        <v>6955137.080000001</v>
      </c>
      <c r="E338" s="495">
        <f t="shared" si="46"/>
        <v>101502787.66</v>
      </c>
      <c r="F338" s="495">
        <f t="shared" si="47"/>
        <v>117703631.69</v>
      </c>
      <c r="G338" s="495">
        <f t="shared" si="51"/>
        <v>-16200844.030000001</v>
      </c>
      <c r="H338" s="495">
        <f>VLOOKUP(A338,'02-Metrics'!A:R,18,FALSE)</f>
        <v>161208266</v>
      </c>
      <c r="I338" s="496">
        <f t="shared" si="52"/>
        <v>-0.10049636058984718</v>
      </c>
      <c r="J338" s="496"/>
      <c r="K338" s="183">
        <v>81525</v>
      </c>
      <c r="L338" s="180">
        <v>42400</v>
      </c>
      <c r="M338" s="241" t="s">
        <v>1041</v>
      </c>
      <c r="P338">
        <f t="shared" si="53"/>
        <v>123925</v>
      </c>
      <c r="S338">
        <f t="shared" si="48"/>
        <v>2018</v>
      </c>
      <c r="T338" s="418" t="str">
        <f>VLOOKUP($A338,'02-Metrics'!$A$2:$AD$188,4,FALSE)</f>
        <v>Commercial</v>
      </c>
      <c r="U338" s="418" t="str">
        <f>VLOOKUP($A338,'02-Metrics'!$A$2:$AD$188,5,FALSE)</f>
        <v>Club</v>
      </c>
      <c r="V338" s="418" t="str">
        <f>VLOOKUP($A338,'02-Metrics'!$A$2:$AD$188,7,FALSE)</f>
        <v>SODIC</v>
      </c>
    </row>
    <row r="339" spans="1:22" ht="15" hidden="1" customHeight="1">
      <c r="A339" s="418" t="s">
        <v>14</v>
      </c>
      <c r="B339" s="497">
        <v>43373</v>
      </c>
      <c r="C339" s="495">
        <v>5851323.25</v>
      </c>
      <c r="D339" s="495">
        <v>4409524.2100000009</v>
      </c>
      <c r="E339" s="495">
        <f t="shared" si="46"/>
        <v>107354110.91</v>
      </c>
      <c r="F339" s="495">
        <f t="shared" si="47"/>
        <v>122113155.90000001</v>
      </c>
      <c r="G339" s="495">
        <f t="shared" si="51"/>
        <v>-14759044.99000001</v>
      </c>
      <c r="H339" s="495">
        <f>VLOOKUP(A339,'02-Metrics'!A:R,18,FALSE)</f>
        <v>161208266</v>
      </c>
      <c r="I339" s="496">
        <f t="shared" si="52"/>
        <v>-9.1552656425198498E-2</v>
      </c>
      <c r="J339" s="496"/>
      <c r="K339" s="183">
        <v>144258</v>
      </c>
      <c r="L339" s="180">
        <v>42429</v>
      </c>
      <c r="M339" s="241" t="s">
        <v>1041</v>
      </c>
      <c r="P339">
        <f t="shared" si="53"/>
        <v>186687</v>
      </c>
      <c r="S339">
        <f t="shared" si="48"/>
        <v>2018</v>
      </c>
      <c r="T339" s="418" t="str">
        <f>VLOOKUP($A339,'02-Metrics'!$A$2:$AD$188,4,FALSE)</f>
        <v>Commercial</v>
      </c>
      <c r="U339" s="418" t="str">
        <f>VLOOKUP($A339,'02-Metrics'!$A$2:$AD$188,5,FALSE)</f>
        <v>Club</v>
      </c>
      <c r="V339" s="418" t="str">
        <f>VLOOKUP($A339,'02-Metrics'!$A$2:$AD$188,7,FALSE)</f>
        <v>SODIC</v>
      </c>
    </row>
    <row r="340" spans="1:22" ht="15" hidden="1" customHeight="1">
      <c r="A340" s="418" t="s">
        <v>14</v>
      </c>
      <c r="B340" s="497">
        <v>43403</v>
      </c>
      <c r="C340" s="495">
        <v>5028067.13</v>
      </c>
      <c r="D340" s="495">
        <v>4745348.7200000007</v>
      </c>
      <c r="E340" s="495">
        <f t="shared" ref="E340:E365" si="54">C340+E339</f>
        <v>112382178.03999999</v>
      </c>
      <c r="F340" s="495">
        <f t="shared" ref="F340:F365" si="55">D340+F339</f>
        <v>126858504.62</v>
      </c>
      <c r="G340" s="495">
        <f t="shared" si="51"/>
        <v>-14476326.580000013</v>
      </c>
      <c r="H340" s="495">
        <f>VLOOKUP(A340,'02-Metrics'!A:R,18,FALSE)</f>
        <v>161208266</v>
      </c>
      <c r="I340" s="496">
        <f t="shared" si="52"/>
        <v>-8.9798910063333931E-2</v>
      </c>
      <c r="J340" s="496"/>
      <c r="K340" s="183">
        <v>173765</v>
      </c>
      <c r="L340" s="180">
        <v>42460</v>
      </c>
      <c r="M340" s="241" t="s">
        <v>1041</v>
      </c>
      <c r="P340">
        <f t="shared" si="53"/>
        <v>216225</v>
      </c>
      <c r="S340">
        <f t="shared" si="48"/>
        <v>2018</v>
      </c>
      <c r="T340" s="418" t="str">
        <f>VLOOKUP($A340,'02-Metrics'!$A$2:$AD$188,4,FALSE)</f>
        <v>Commercial</v>
      </c>
      <c r="U340" s="418" t="str">
        <f>VLOOKUP($A340,'02-Metrics'!$A$2:$AD$188,5,FALSE)</f>
        <v>Club</v>
      </c>
      <c r="V340" s="418" t="str">
        <f>VLOOKUP($A340,'02-Metrics'!$A$2:$AD$188,7,FALSE)</f>
        <v>SODIC</v>
      </c>
    </row>
    <row r="341" spans="1:22" ht="15" hidden="1" customHeight="1">
      <c r="A341" s="418" t="s">
        <v>14</v>
      </c>
      <c r="B341" s="497">
        <v>43434</v>
      </c>
      <c r="C341" s="495">
        <v>0</v>
      </c>
      <c r="D341" s="495">
        <v>3994534.5899999994</v>
      </c>
      <c r="E341" s="495">
        <f t="shared" si="54"/>
        <v>112382178.03999999</v>
      </c>
      <c r="F341" s="495">
        <f t="shared" si="55"/>
        <v>130853039.21000001</v>
      </c>
      <c r="G341" s="495">
        <f t="shared" si="51"/>
        <v>-18470861.170000017</v>
      </c>
      <c r="H341" s="495">
        <f>VLOOKUP(A341,'02-Metrics'!A:R,18,FALSE)</f>
        <v>161208266</v>
      </c>
      <c r="I341" s="496">
        <f t="shared" si="52"/>
        <v>-0.11457763071528861</v>
      </c>
      <c r="J341" s="496"/>
      <c r="K341" s="183">
        <v>166648</v>
      </c>
      <c r="L341" s="180">
        <v>42490</v>
      </c>
      <c r="M341" s="241" t="s">
        <v>1041</v>
      </c>
      <c r="P341">
        <f t="shared" si="53"/>
        <v>209138</v>
      </c>
      <c r="S341">
        <f t="shared" si="48"/>
        <v>2018</v>
      </c>
      <c r="T341" s="418" t="str">
        <f>VLOOKUP($A341,'02-Metrics'!$A$2:$AD$188,4,FALSE)</f>
        <v>Commercial</v>
      </c>
      <c r="U341" s="418" t="str">
        <f>VLOOKUP($A341,'02-Metrics'!$A$2:$AD$188,5,FALSE)</f>
        <v>Club</v>
      </c>
      <c r="V341" s="418" t="str">
        <f>VLOOKUP($A341,'02-Metrics'!$A$2:$AD$188,7,FALSE)</f>
        <v>SODIC</v>
      </c>
    </row>
    <row r="342" spans="1:22" ht="15" hidden="1" customHeight="1">
      <c r="A342" s="418" t="s">
        <v>14</v>
      </c>
      <c r="B342" s="497">
        <v>43464</v>
      </c>
      <c r="C342" s="495">
        <v>2014993.45</v>
      </c>
      <c r="D342" s="495">
        <v>2770057.02</v>
      </c>
      <c r="E342" s="495">
        <f t="shared" si="54"/>
        <v>114397171.48999999</v>
      </c>
      <c r="F342" s="495">
        <f t="shared" si="55"/>
        <v>133623096.23</v>
      </c>
      <c r="G342" s="495">
        <f t="shared" si="51"/>
        <v>-19225924.74000001</v>
      </c>
      <c r="H342" s="495">
        <f>VLOOKUP(A342,'02-Metrics'!A:R,18,FALSE)</f>
        <v>161208266</v>
      </c>
      <c r="I342" s="496">
        <f t="shared" si="52"/>
        <v>-0.11926140772458907</v>
      </c>
      <c r="J342" s="496"/>
      <c r="K342" s="183">
        <v>623524</v>
      </c>
      <c r="L342" s="180">
        <v>42521</v>
      </c>
      <c r="M342" s="241" t="s">
        <v>1041</v>
      </c>
      <c r="P342">
        <f t="shared" si="53"/>
        <v>666045</v>
      </c>
      <c r="S342">
        <f t="shared" si="48"/>
        <v>2018</v>
      </c>
      <c r="T342" s="418" t="str">
        <f>VLOOKUP($A342,'02-Metrics'!$A$2:$AD$188,4,FALSE)</f>
        <v>Commercial</v>
      </c>
      <c r="U342" s="418" t="str">
        <f>VLOOKUP($A342,'02-Metrics'!$A$2:$AD$188,5,FALSE)</f>
        <v>Club</v>
      </c>
      <c r="V342" s="418" t="str">
        <f>VLOOKUP($A342,'02-Metrics'!$A$2:$AD$188,7,FALSE)</f>
        <v>SODIC</v>
      </c>
    </row>
    <row r="343" spans="1:22" ht="15" hidden="1" customHeight="1">
      <c r="A343" s="418" t="s">
        <v>14</v>
      </c>
      <c r="B343" s="497">
        <v>43495</v>
      </c>
      <c r="C343" s="495">
        <v>2061960.6</v>
      </c>
      <c r="D343" s="495">
        <v>1463200.06</v>
      </c>
      <c r="E343" s="495">
        <f t="shared" si="54"/>
        <v>116459132.08999999</v>
      </c>
      <c r="F343" s="495">
        <f t="shared" si="55"/>
        <v>135086296.28999999</v>
      </c>
      <c r="G343" s="495">
        <f t="shared" si="51"/>
        <v>-18627164.200000003</v>
      </c>
      <c r="H343" s="495">
        <f>VLOOKUP(A343,'02-Metrics'!A:R,18,FALSE)</f>
        <v>161208266</v>
      </c>
      <c r="I343" s="496">
        <f t="shared" si="52"/>
        <v>-0.11554720277184796</v>
      </c>
      <c r="J343" s="496"/>
      <c r="K343" s="183">
        <v>-8211</v>
      </c>
      <c r="L343" s="180">
        <v>42551</v>
      </c>
      <c r="M343" s="241" t="s">
        <v>1041</v>
      </c>
      <c r="P343">
        <f t="shared" si="53"/>
        <v>34340</v>
      </c>
      <c r="S343">
        <f t="shared" si="48"/>
        <v>2019</v>
      </c>
      <c r="T343" s="418" t="str">
        <f>VLOOKUP($A343,'02-Metrics'!$A$2:$AD$188,4,FALSE)</f>
        <v>Commercial</v>
      </c>
      <c r="U343" s="418" t="str">
        <f>VLOOKUP($A343,'02-Metrics'!$A$2:$AD$188,5,FALSE)</f>
        <v>Club</v>
      </c>
      <c r="V343" s="418" t="str">
        <f>VLOOKUP($A343,'02-Metrics'!$A$2:$AD$188,7,FALSE)</f>
        <v>SODIC</v>
      </c>
    </row>
    <row r="344" spans="1:22" ht="15" hidden="1" customHeight="1">
      <c r="A344" s="418" t="s">
        <v>14</v>
      </c>
      <c r="B344" s="497">
        <v>43524</v>
      </c>
      <c r="C344" s="495">
        <v>0</v>
      </c>
      <c r="D344" s="495">
        <v>1257798.19</v>
      </c>
      <c r="E344" s="495">
        <f t="shared" si="54"/>
        <v>116459132.08999999</v>
      </c>
      <c r="F344" s="495">
        <f t="shared" si="55"/>
        <v>136344094.47999999</v>
      </c>
      <c r="G344" s="495">
        <f t="shared" si="51"/>
        <v>-19884962.390000001</v>
      </c>
      <c r="H344" s="495">
        <f>VLOOKUP(A344,'02-Metrics'!A:R,18,FALSE)</f>
        <v>161208266</v>
      </c>
      <c r="I344" s="496">
        <f t="shared" si="52"/>
        <v>-0.12334952098548098</v>
      </c>
      <c r="J344" s="496"/>
      <c r="K344" s="183">
        <v>0</v>
      </c>
      <c r="L344" s="180">
        <v>42582</v>
      </c>
      <c r="M344" s="241" t="s">
        <v>1041</v>
      </c>
      <c r="P344">
        <f t="shared" si="53"/>
        <v>42582</v>
      </c>
      <c r="S344">
        <f t="shared" si="48"/>
        <v>2019</v>
      </c>
      <c r="T344" s="418" t="str">
        <f>VLOOKUP($A344,'02-Metrics'!$A$2:$AD$188,4,FALSE)</f>
        <v>Commercial</v>
      </c>
      <c r="U344" s="418" t="str">
        <f>VLOOKUP($A344,'02-Metrics'!$A$2:$AD$188,5,FALSE)</f>
        <v>Club</v>
      </c>
      <c r="V344" s="418" t="str">
        <f>VLOOKUP($A344,'02-Metrics'!$A$2:$AD$188,7,FALSE)</f>
        <v>SODIC</v>
      </c>
    </row>
    <row r="345" spans="1:22" ht="15" hidden="1" customHeight="1">
      <c r="A345" s="418" t="s">
        <v>14</v>
      </c>
      <c r="B345" s="497">
        <v>43554</v>
      </c>
      <c r="C345" s="495">
        <v>0</v>
      </c>
      <c r="D345" s="495">
        <v>815360.64</v>
      </c>
      <c r="E345" s="495">
        <f t="shared" si="54"/>
        <v>116459132.08999999</v>
      </c>
      <c r="F345" s="495">
        <f t="shared" si="55"/>
        <v>137159455.11999997</v>
      </c>
      <c r="G345" s="495">
        <f t="shared" si="51"/>
        <v>-20700323.029999986</v>
      </c>
      <c r="H345" s="495">
        <f>VLOOKUP(A345,'02-Metrics'!A:R,18,FALSE)</f>
        <v>161208266</v>
      </c>
      <c r="I345" s="496">
        <f t="shared" si="52"/>
        <v>-0.12840733011792327</v>
      </c>
      <c r="J345" s="496"/>
      <c r="K345" s="183">
        <v>0</v>
      </c>
      <c r="L345" s="180">
        <v>42613</v>
      </c>
      <c r="M345" s="241" t="s">
        <v>1041</v>
      </c>
      <c r="P345">
        <f t="shared" si="53"/>
        <v>42613</v>
      </c>
      <c r="S345">
        <f t="shared" si="48"/>
        <v>2019</v>
      </c>
      <c r="T345" s="418" t="str">
        <f>VLOOKUP($A345,'02-Metrics'!$A$2:$AD$188,4,FALSE)</f>
        <v>Commercial</v>
      </c>
      <c r="U345" s="418" t="str">
        <f>VLOOKUP($A345,'02-Metrics'!$A$2:$AD$188,5,FALSE)</f>
        <v>Club</v>
      </c>
      <c r="V345" s="418" t="str">
        <f>VLOOKUP($A345,'02-Metrics'!$A$2:$AD$188,7,FALSE)</f>
        <v>SODIC</v>
      </c>
    </row>
    <row r="346" spans="1:22" ht="15" hidden="1" customHeight="1">
      <c r="A346" s="418" t="s">
        <v>14</v>
      </c>
      <c r="B346" s="497">
        <v>43585</v>
      </c>
      <c r="C346" s="495">
        <v>184729.32</v>
      </c>
      <c r="D346" s="495">
        <v>308528.78000000003</v>
      </c>
      <c r="E346" s="495">
        <f t="shared" si="54"/>
        <v>116643861.40999998</v>
      </c>
      <c r="F346" s="495">
        <f t="shared" si="55"/>
        <v>137467983.89999998</v>
      </c>
      <c r="G346" s="495">
        <f t="shared" si="51"/>
        <v>-20824122.489999995</v>
      </c>
      <c r="H346" s="495">
        <f>VLOOKUP(A346,'02-Metrics'!A:R,18,FALSE)</f>
        <v>161208266</v>
      </c>
      <c r="I346" s="496">
        <f t="shared" si="52"/>
        <v>-0.12917527746374988</v>
      </c>
      <c r="J346" s="496"/>
      <c r="K346" s="183">
        <v>270130</v>
      </c>
      <c r="L346" s="180">
        <v>42643</v>
      </c>
      <c r="M346" s="241" t="s">
        <v>1041</v>
      </c>
      <c r="P346">
        <f t="shared" si="53"/>
        <v>312773</v>
      </c>
      <c r="S346">
        <f t="shared" si="48"/>
        <v>2019</v>
      </c>
      <c r="T346" s="418" t="str">
        <f>VLOOKUP($A346,'02-Metrics'!$A$2:$AD$188,4,FALSE)</f>
        <v>Commercial</v>
      </c>
      <c r="U346" s="418" t="str">
        <f>VLOOKUP($A346,'02-Metrics'!$A$2:$AD$188,5,FALSE)</f>
        <v>Club</v>
      </c>
      <c r="V346" s="418" t="str">
        <f>VLOOKUP($A346,'02-Metrics'!$A$2:$AD$188,7,FALSE)</f>
        <v>SODIC</v>
      </c>
    </row>
    <row r="347" spans="1:22" ht="15" hidden="1" customHeight="1">
      <c r="A347" s="418" t="s">
        <v>14</v>
      </c>
      <c r="B347" s="497">
        <v>43615</v>
      </c>
      <c r="C347" s="495">
        <v>0</v>
      </c>
      <c r="D347" s="495">
        <v>1033679.1099999999</v>
      </c>
      <c r="E347" s="495">
        <f t="shared" si="54"/>
        <v>116643861.40999998</v>
      </c>
      <c r="F347" s="495">
        <f t="shared" si="55"/>
        <v>138501663.00999999</v>
      </c>
      <c r="G347" s="495">
        <f t="shared" si="51"/>
        <v>-21857801.600000009</v>
      </c>
      <c r="H347" s="495">
        <f>VLOOKUP(A347,'02-Metrics'!A:R,18,FALSE)</f>
        <v>161208266</v>
      </c>
      <c r="I347" s="496">
        <f t="shared" si="52"/>
        <v>-0.13558735009282966</v>
      </c>
      <c r="J347" s="496"/>
      <c r="K347" s="183">
        <v>2680029</v>
      </c>
      <c r="L347" s="180">
        <v>42674</v>
      </c>
      <c r="M347" s="241" t="s">
        <v>1041</v>
      </c>
      <c r="P347">
        <f t="shared" si="53"/>
        <v>2722703</v>
      </c>
      <c r="S347">
        <f t="shared" si="48"/>
        <v>2019</v>
      </c>
      <c r="T347" s="418" t="str">
        <f>VLOOKUP($A347,'02-Metrics'!$A$2:$AD$188,4,FALSE)</f>
        <v>Commercial</v>
      </c>
      <c r="U347" s="418" t="str">
        <f>VLOOKUP($A347,'02-Metrics'!$A$2:$AD$188,5,FALSE)</f>
        <v>Club</v>
      </c>
      <c r="V347" s="418" t="str">
        <f>VLOOKUP($A347,'02-Metrics'!$A$2:$AD$188,7,FALSE)</f>
        <v>SODIC</v>
      </c>
    </row>
    <row r="348" spans="1:22" ht="15" hidden="1" customHeight="1">
      <c r="A348" s="418" t="s">
        <v>14</v>
      </c>
      <c r="B348" s="497">
        <v>43646</v>
      </c>
      <c r="C348" s="495">
        <v>0</v>
      </c>
      <c r="D348" s="495">
        <v>1013827.0299999999</v>
      </c>
      <c r="E348" s="495">
        <f t="shared" si="54"/>
        <v>116643861.40999998</v>
      </c>
      <c r="F348" s="495">
        <f t="shared" si="55"/>
        <v>139515490.03999999</v>
      </c>
      <c r="G348" s="495">
        <f t="shared" si="51"/>
        <v>-22871628.63000001</v>
      </c>
      <c r="H348" s="495">
        <f>VLOOKUP(A348,'02-Metrics'!A:R,18,FALSE)</f>
        <v>161208266</v>
      </c>
      <c r="I348" s="496">
        <f t="shared" si="52"/>
        <v>-0.14187627717551413</v>
      </c>
      <c r="J348" s="496"/>
      <c r="K348" s="183">
        <v>1271140</v>
      </c>
      <c r="L348" s="180">
        <v>42704</v>
      </c>
      <c r="M348" s="241" t="s">
        <v>1041</v>
      </c>
      <c r="P348">
        <f t="shared" si="53"/>
        <v>1313844</v>
      </c>
      <c r="S348">
        <f t="shared" si="48"/>
        <v>2019</v>
      </c>
      <c r="T348" s="418" t="str">
        <f>VLOOKUP($A348,'02-Metrics'!$A$2:$AD$188,4,FALSE)</f>
        <v>Commercial</v>
      </c>
      <c r="U348" s="418" t="str">
        <f>VLOOKUP($A348,'02-Metrics'!$A$2:$AD$188,5,FALSE)</f>
        <v>Club</v>
      </c>
      <c r="V348" s="418" t="str">
        <f>VLOOKUP($A348,'02-Metrics'!$A$2:$AD$188,7,FALSE)</f>
        <v>SODIC</v>
      </c>
    </row>
    <row r="349" spans="1:22" ht="15" hidden="1" customHeight="1">
      <c r="A349" s="418" t="s">
        <v>14</v>
      </c>
      <c r="B349" s="497">
        <v>43676</v>
      </c>
      <c r="C349" s="495">
        <v>503082.9</v>
      </c>
      <c r="D349" s="495">
        <v>37446.68</v>
      </c>
      <c r="E349" s="495">
        <f t="shared" si="54"/>
        <v>117146944.30999999</v>
      </c>
      <c r="F349" s="495">
        <f t="shared" si="55"/>
        <v>139552936.72</v>
      </c>
      <c r="G349" s="495">
        <f t="shared" si="51"/>
        <v>-22405992.410000011</v>
      </c>
      <c r="H349" s="495">
        <f>VLOOKUP(A349,'02-Metrics'!A:R,18,FALSE)</f>
        <v>161208266</v>
      </c>
      <c r="I349" s="496">
        <f t="shared" si="52"/>
        <v>-0.13898786312855702</v>
      </c>
      <c r="J349" s="496"/>
      <c r="K349" s="183">
        <v>221840</v>
      </c>
      <c r="L349" s="180">
        <v>42735</v>
      </c>
      <c r="M349" s="241" t="s">
        <v>1041</v>
      </c>
      <c r="P349">
        <f t="shared" si="53"/>
        <v>264575</v>
      </c>
      <c r="S349">
        <f t="shared" si="48"/>
        <v>2019</v>
      </c>
      <c r="T349" s="418" t="str">
        <f>VLOOKUP($A349,'02-Metrics'!$A$2:$AD$188,4,FALSE)</f>
        <v>Commercial</v>
      </c>
      <c r="U349" s="418" t="str">
        <f>VLOOKUP($A349,'02-Metrics'!$A$2:$AD$188,5,FALSE)</f>
        <v>Club</v>
      </c>
      <c r="V349" s="418" t="str">
        <f>VLOOKUP($A349,'02-Metrics'!$A$2:$AD$188,7,FALSE)</f>
        <v>SODIC</v>
      </c>
    </row>
    <row r="350" spans="1:22" ht="15" hidden="1" customHeight="1">
      <c r="A350" s="418" t="s">
        <v>14</v>
      </c>
      <c r="B350" s="497">
        <v>43707</v>
      </c>
      <c r="C350" s="495">
        <v>3000000</v>
      </c>
      <c r="D350" s="495">
        <v>113794.73000000001</v>
      </c>
      <c r="E350" s="495">
        <f t="shared" si="54"/>
        <v>120146944.30999999</v>
      </c>
      <c r="F350" s="495">
        <f t="shared" si="55"/>
        <v>139666731.44999999</v>
      </c>
      <c r="G350" s="495">
        <f t="shared" si="51"/>
        <v>-19519787.140000001</v>
      </c>
      <c r="H350" s="495">
        <f>VLOOKUP(A350,'02-Metrics'!A:R,18,FALSE)</f>
        <v>161208266</v>
      </c>
      <c r="I350" s="496">
        <f t="shared" si="52"/>
        <v>-0.12108428199333153</v>
      </c>
      <c r="J350" s="496"/>
      <c r="K350" s="183">
        <v>2824041.3800000027</v>
      </c>
      <c r="L350" s="180">
        <v>42766</v>
      </c>
      <c r="M350" s="241" t="s">
        <v>1041</v>
      </c>
      <c r="P350">
        <f t="shared" si="53"/>
        <v>2866807.3800000027</v>
      </c>
      <c r="S350">
        <f t="shared" si="48"/>
        <v>2019</v>
      </c>
      <c r="T350" s="418" t="str">
        <f>VLOOKUP($A350,'02-Metrics'!$A$2:$AD$188,4,FALSE)</f>
        <v>Commercial</v>
      </c>
      <c r="U350" s="418" t="str">
        <f>VLOOKUP($A350,'02-Metrics'!$A$2:$AD$188,5,FALSE)</f>
        <v>Club</v>
      </c>
      <c r="V350" s="418" t="str">
        <f>VLOOKUP($A350,'02-Metrics'!$A$2:$AD$188,7,FALSE)</f>
        <v>SODIC</v>
      </c>
    </row>
    <row r="351" spans="1:22" ht="15" hidden="1" customHeight="1">
      <c r="A351" s="418" t="s">
        <v>14</v>
      </c>
      <c r="B351" s="497">
        <v>43738</v>
      </c>
      <c r="C351" s="495">
        <v>0</v>
      </c>
      <c r="D351" s="495">
        <v>92884.94</v>
      </c>
      <c r="E351" s="495">
        <f t="shared" si="54"/>
        <v>120146944.30999999</v>
      </c>
      <c r="F351" s="495">
        <f t="shared" si="55"/>
        <v>139759616.38999999</v>
      </c>
      <c r="G351" s="495">
        <f t="shared" si="51"/>
        <v>-19612672.079999998</v>
      </c>
      <c r="H351" s="495">
        <f>VLOOKUP(A351,'02-Metrics'!A:R,18,FALSE)</f>
        <v>161208266</v>
      </c>
      <c r="I351" s="496">
        <f t="shared" si="52"/>
        <v>-0.12166046175324532</v>
      </c>
      <c r="J351" s="496"/>
      <c r="K351" s="183">
        <v>3485234.5499999989</v>
      </c>
      <c r="L351" s="180">
        <v>42794</v>
      </c>
      <c r="M351" s="241" t="s">
        <v>1041</v>
      </c>
      <c r="P351">
        <f t="shared" si="53"/>
        <v>3528028.5499999989</v>
      </c>
      <c r="S351">
        <f t="shared" si="48"/>
        <v>2019</v>
      </c>
      <c r="T351" s="418" t="str">
        <f>VLOOKUP($A351,'02-Metrics'!$A$2:$AD$188,4,FALSE)</f>
        <v>Commercial</v>
      </c>
      <c r="U351" s="418" t="str">
        <f>VLOOKUP($A351,'02-Metrics'!$A$2:$AD$188,5,FALSE)</f>
        <v>Club</v>
      </c>
      <c r="V351" s="418" t="str">
        <f>VLOOKUP($A351,'02-Metrics'!$A$2:$AD$188,7,FALSE)</f>
        <v>SODIC</v>
      </c>
    </row>
    <row r="352" spans="1:22" ht="15" hidden="1" customHeight="1">
      <c r="A352" s="418" t="s">
        <v>14</v>
      </c>
      <c r="B352" s="497">
        <v>43768</v>
      </c>
      <c r="C352" s="495">
        <v>0</v>
      </c>
      <c r="D352" s="495">
        <v>72952.099999999991</v>
      </c>
      <c r="E352" s="495">
        <f t="shared" si="54"/>
        <v>120146944.30999999</v>
      </c>
      <c r="F352" s="495">
        <f t="shared" si="55"/>
        <v>139832568.48999998</v>
      </c>
      <c r="G352" s="495">
        <f t="shared" si="51"/>
        <v>-19685624.179999992</v>
      </c>
      <c r="H352" s="495">
        <f>VLOOKUP(A352,'02-Metrics'!A:R,18,FALSE)</f>
        <v>161208266</v>
      </c>
      <c r="I352" s="496">
        <f t="shared" si="52"/>
        <v>-0.12211299499989654</v>
      </c>
      <c r="J352" s="496"/>
      <c r="K352" s="183">
        <v>3307426.1300000008</v>
      </c>
      <c r="L352" s="180">
        <v>42825</v>
      </c>
      <c r="M352" s="241" t="s">
        <v>1041</v>
      </c>
      <c r="P352">
        <f t="shared" si="53"/>
        <v>3350251.1300000008</v>
      </c>
      <c r="S352">
        <f t="shared" si="48"/>
        <v>2019</v>
      </c>
      <c r="T352" s="418" t="str">
        <f>VLOOKUP($A352,'02-Metrics'!$A$2:$AD$188,4,FALSE)</f>
        <v>Commercial</v>
      </c>
      <c r="U352" s="418" t="str">
        <f>VLOOKUP($A352,'02-Metrics'!$A$2:$AD$188,5,FALSE)</f>
        <v>Club</v>
      </c>
      <c r="V352" s="418" t="str">
        <f>VLOOKUP($A352,'02-Metrics'!$A$2:$AD$188,7,FALSE)</f>
        <v>SODIC</v>
      </c>
    </row>
    <row r="353" spans="1:22" ht="15" hidden="1" customHeight="1">
      <c r="A353" s="418" t="s">
        <v>14</v>
      </c>
      <c r="B353" s="497">
        <v>43799</v>
      </c>
      <c r="C353" s="495">
        <v>13881.35</v>
      </c>
      <c r="D353" s="495">
        <v>540672.66999999993</v>
      </c>
      <c r="E353" s="495">
        <f t="shared" si="54"/>
        <v>120160825.65999998</v>
      </c>
      <c r="F353" s="495">
        <f t="shared" si="55"/>
        <v>140373241.15999997</v>
      </c>
      <c r="G353" s="495">
        <f t="shared" si="51"/>
        <v>-20212415.499999985</v>
      </c>
      <c r="H353" s="495">
        <f>VLOOKUP(A353,'02-Metrics'!A:R,18,FALSE)</f>
        <v>161208266</v>
      </c>
      <c r="I353" s="496">
        <f t="shared" si="52"/>
        <v>-0.12538076366381848</v>
      </c>
      <c r="J353" s="496"/>
      <c r="K353" s="490"/>
      <c r="L353" s="14"/>
      <c r="M353" s="241" t="s">
        <v>1038</v>
      </c>
      <c r="P353">
        <f t="shared" si="53"/>
        <v>0</v>
      </c>
      <c r="S353">
        <f t="shared" si="48"/>
        <v>2019</v>
      </c>
      <c r="T353" s="418" t="str">
        <f>VLOOKUP($A353,'02-Metrics'!$A$2:$AD$188,4,FALSE)</f>
        <v>Commercial</v>
      </c>
      <c r="U353" s="418" t="str">
        <f>VLOOKUP($A353,'02-Metrics'!$A$2:$AD$188,5,FALSE)</f>
        <v>Club</v>
      </c>
      <c r="V353" s="418" t="str">
        <f>VLOOKUP($A353,'02-Metrics'!$A$2:$AD$188,7,FALSE)</f>
        <v>SODIC</v>
      </c>
    </row>
    <row r="354" spans="1:22" ht="15" hidden="1" customHeight="1">
      <c r="A354" s="418" t="s">
        <v>14</v>
      </c>
      <c r="B354" s="497">
        <v>43829</v>
      </c>
      <c r="C354" s="495">
        <v>0</v>
      </c>
      <c r="D354" s="495">
        <v>129924.06999999999</v>
      </c>
      <c r="E354" s="495">
        <f t="shared" si="54"/>
        <v>120160825.65999998</v>
      </c>
      <c r="F354" s="495">
        <f t="shared" si="55"/>
        <v>140503165.22999996</v>
      </c>
      <c r="G354" s="495">
        <f t="shared" si="51"/>
        <v>-20342339.569999978</v>
      </c>
      <c r="H354" s="495">
        <f>VLOOKUP(A354,'02-Metrics'!A:R,18,FALSE)</f>
        <v>161208266</v>
      </c>
      <c r="I354" s="496">
        <f t="shared" si="52"/>
        <v>-0.12618670292005982</v>
      </c>
      <c r="J354" s="496"/>
      <c r="K354" s="183">
        <v>3742413.6300000008</v>
      </c>
      <c r="L354" s="180">
        <v>42855</v>
      </c>
      <c r="M354" s="241" t="s">
        <v>1041</v>
      </c>
      <c r="P354">
        <f t="shared" si="53"/>
        <v>3785268.6300000008</v>
      </c>
      <c r="S354">
        <f t="shared" si="48"/>
        <v>2019</v>
      </c>
      <c r="T354" s="418" t="str">
        <f>VLOOKUP($A354,'02-Metrics'!$A$2:$AD$188,4,FALSE)</f>
        <v>Commercial</v>
      </c>
      <c r="U354" s="418" t="str">
        <f>VLOOKUP($A354,'02-Metrics'!$A$2:$AD$188,5,FALSE)</f>
        <v>Club</v>
      </c>
      <c r="V354" s="418" t="str">
        <f>VLOOKUP($A354,'02-Metrics'!$A$2:$AD$188,7,FALSE)</f>
        <v>SODIC</v>
      </c>
    </row>
    <row r="355" spans="1:22" ht="15" hidden="1" customHeight="1">
      <c r="A355" s="418" t="s">
        <v>14</v>
      </c>
      <c r="B355" s="497">
        <v>43860</v>
      </c>
      <c r="C355" s="495">
        <v>6516540.6600000001</v>
      </c>
      <c r="D355" s="495">
        <v>129100</v>
      </c>
      <c r="E355" s="495">
        <f t="shared" si="54"/>
        <v>126677366.31999998</v>
      </c>
      <c r="F355" s="495">
        <f t="shared" si="55"/>
        <v>140632265.22999996</v>
      </c>
      <c r="G355" s="495">
        <f t="shared" si="51"/>
        <v>-13954898.909999982</v>
      </c>
      <c r="H355" s="495">
        <f>VLOOKUP(A355,'02-Metrics'!A:R,18,FALSE)</f>
        <v>161208266</v>
      </c>
      <c r="I355" s="496">
        <f t="shared" si="52"/>
        <v>-8.6564412956342957E-2</v>
      </c>
      <c r="J355" s="496"/>
      <c r="K355" s="490"/>
      <c r="L355" s="14"/>
      <c r="M355" s="241" t="s">
        <v>1038</v>
      </c>
      <c r="P355">
        <f t="shared" si="53"/>
        <v>0</v>
      </c>
      <c r="S355">
        <f t="shared" si="48"/>
        <v>2020</v>
      </c>
      <c r="T355" s="418" t="str">
        <f>VLOOKUP($A355,'02-Metrics'!$A$2:$AD$188,4,FALSE)</f>
        <v>Commercial</v>
      </c>
      <c r="U355" s="418" t="str">
        <f>VLOOKUP($A355,'02-Metrics'!$A$2:$AD$188,5,FALSE)</f>
        <v>Club</v>
      </c>
      <c r="V355" s="418" t="str">
        <f>VLOOKUP($A355,'02-Metrics'!$A$2:$AD$188,7,FALSE)</f>
        <v>SODIC</v>
      </c>
    </row>
    <row r="356" spans="1:22" ht="15" hidden="1" customHeight="1">
      <c r="A356" s="418" t="s">
        <v>14</v>
      </c>
      <c r="B356" s="497">
        <v>43889</v>
      </c>
      <c r="C356" s="495">
        <v>0</v>
      </c>
      <c r="D356" s="495">
        <v>297059.98</v>
      </c>
      <c r="E356" s="495">
        <f t="shared" si="54"/>
        <v>126677366.31999998</v>
      </c>
      <c r="F356" s="495">
        <f t="shared" si="55"/>
        <v>140929325.20999995</v>
      </c>
      <c r="G356" s="495">
        <f t="shared" si="51"/>
        <v>-14251958.889999971</v>
      </c>
      <c r="H356" s="495">
        <f>VLOOKUP(A356,'02-Metrics'!A:R,18,FALSE)</f>
        <v>161208266</v>
      </c>
      <c r="I356" s="496">
        <f t="shared" si="52"/>
        <v>-8.8407122312201852E-2</v>
      </c>
      <c r="J356" s="496"/>
      <c r="K356" s="183">
        <v>0</v>
      </c>
      <c r="L356" s="180">
        <v>42886</v>
      </c>
      <c r="M356" s="241" t="s">
        <v>1041</v>
      </c>
      <c r="P356">
        <f t="shared" si="53"/>
        <v>42886</v>
      </c>
      <c r="S356">
        <f t="shared" si="48"/>
        <v>2020</v>
      </c>
      <c r="T356" s="418" t="str">
        <f>VLOOKUP($A356,'02-Metrics'!$A$2:$AD$188,4,FALSE)</f>
        <v>Commercial</v>
      </c>
      <c r="U356" s="418" t="str">
        <f>VLOOKUP($A356,'02-Metrics'!$A$2:$AD$188,5,FALSE)</f>
        <v>Club</v>
      </c>
      <c r="V356" s="418" t="str">
        <f>VLOOKUP($A356,'02-Metrics'!$A$2:$AD$188,7,FALSE)</f>
        <v>SODIC</v>
      </c>
    </row>
    <row r="357" spans="1:22" ht="15" hidden="1" customHeight="1">
      <c r="A357" s="418" t="s">
        <v>14</v>
      </c>
      <c r="B357" s="497">
        <v>43920</v>
      </c>
      <c r="C357" s="495">
        <v>0</v>
      </c>
      <c r="D357" s="495">
        <v>446120.81</v>
      </c>
      <c r="E357" s="495">
        <f t="shared" si="54"/>
        <v>126677366.31999998</v>
      </c>
      <c r="F357" s="495">
        <f t="shared" si="55"/>
        <v>141375446.01999995</v>
      </c>
      <c r="G357" s="495">
        <f t="shared" si="51"/>
        <v>-14698079.699999973</v>
      </c>
      <c r="H357" s="495">
        <f>VLOOKUP(A357,'02-Metrics'!A:R,18,FALSE)</f>
        <v>161208266</v>
      </c>
      <c r="I357" s="496">
        <f t="shared" si="52"/>
        <v>-9.1174479229247291E-2</v>
      </c>
      <c r="J357" s="496"/>
      <c r="K357" s="490"/>
      <c r="L357" s="14"/>
      <c r="M357" s="241" t="s">
        <v>1038</v>
      </c>
      <c r="P357">
        <f t="shared" si="53"/>
        <v>0</v>
      </c>
      <c r="S357">
        <f t="shared" si="48"/>
        <v>2020</v>
      </c>
      <c r="T357" s="418" t="str">
        <f>VLOOKUP($A357,'02-Metrics'!$A$2:$AD$188,4,FALSE)</f>
        <v>Commercial</v>
      </c>
      <c r="U357" s="418" t="str">
        <f>VLOOKUP($A357,'02-Metrics'!$A$2:$AD$188,5,FALSE)</f>
        <v>Club</v>
      </c>
      <c r="V357" s="418" t="str">
        <f>VLOOKUP($A357,'02-Metrics'!$A$2:$AD$188,7,FALSE)</f>
        <v>SODIC</v>
      </c>
    </row>
    <row r="358" spans="1:22" ht="15" hidden="1" customHeight="1">
      <c r="A358" s="418" t="s">
        <v>14</v>
      </c>
      <c r="B358" s="497">
        <v>43981</v>
      </c>
      <c r="C358" s="495">
        <v>0</v>
      </c>
      <c r="D358" s="495">
        <v>93809.919999999998</v>
      </c>
      <c r="E358" s="495">
        <f t="shared" si="54"/>
        <v>126677366.31999998</v>
      </c>
      <c r="F358" s="495">
        <f t="shared" si="55"/>
        <v>141469255.93999994</v>
      </c>
      <c r="G358" s="495">
        <f t="shared" si="51"/>
        <v>-14791889.61999996</v>
      </c>
      <c r="H358" s="495">
        <f>VLOOKUP(A358,'02-Metrics'!A:R,18,FALSE)</f>
        <v>161208266</v>
      </c>
      <c r="I358" s="496">
        <f t="shared" si="52"/>
        <v>-9.1756396784268862E-2</v>
      </c>
      <c r="J358" s="496"/>
      <c r="K358" s="183">
        <v>4524968.410000002</v>
      </c>
      <c r="L358" s="180">
        <v>42916</v>
      </c>
      <c r="M358" s="241" t="s">
        <v>1041</v>
      </c>
      <c r="P358">
        <f t="shared" si="53"/>
        <v>4567884.410000002</v>
      </c>
      <c r="S358">
        <f t="shared" si="48"/>
        <v>2020</v>
      </c>
      <c r="T358" s="418" t="str">
        <f>VLOOKUP($A358,'02-Metrics'!$A$2:$AD$188,4,FALSE)</f>
        <v>Commercial</v>
      </c>
      <c r="U358" s="418" t="str">
        <f>VLOOKUP($A358,'02-Metrics'!$A$2:$AD$188,5,FALSE)</f>
        <v>Club</v>
      </c>
      <c r="V358" s="418" t="str">
        <f>VLOOKUP($A358,'02-Metrics'!$A$2:$AD$188,7,FALSE)</f>
        <v>SODIC</v>
      </c>
    </row>
    <row r="359" spans="1:22" ht="15" hidden="1" customHeight="1">
      <c r="A359" s="418" t="s">
        <v>14</v>
      </c>
      <c r="B359" s="497">
        <v>44012</v>
      </c>
      <c r="C359" s="495">
        <v>0</v>
      </c>
      <c r="D359" s="495">
        <v>128602.89</v>
      </c>
      <c r="E359" s="495">
        <f t="shared" si="54"/>
        <v>126677366.31999998</v>
      </c>
      <c r="F359" s="495">
        <f t="shared" si="55"/>
        <v>141597858.82999992</v>
      </c>
      <c r="G359" s="495">
        <f t="shared" si="51"/>
        <v>-14920492.509999946</v>
      </c>
      <c r="H359" s="495">
        <f>VLOOKUP(A359,'02-Metrics'!A:R,18,FALSE)</f>
        <v>161208266</v>
      </c>
      <c r="I359" s="496">
        <f t="shared" si="52"/>
        <v>-9.255414055505036E-2</v>
      </c>
      <c r="J359" s="496"/>
      <c r="K359" s="490"/>
      <c r="L359" s="14"/>
      <c r="M359" s="241" t="s">
        <v>1038</v>
      </c>
      <c r="P359">
        <f t="shared" si="53"/>
        <v>0</v>
      </c>
      <c r="S359">
        <f t="shared" si="48"/>
        <v>2020</v>
      </c>
      <c r="T359" s="418" t="str">
        <f>VLOOKUP($A359,'02-Metrics'!$A$2:$AD$188,4,FALSE)</f>
        <v>Commercial</v>
      </c>
      <c r="U359" s="418" t="str">
        <f>VLOOKUP($A359,'02-Metrics'!$A$2:$AD$188,5,FALSE)</f>
        <v>Club</v>
      </c>
      <c r="V359" s="418" t="str">
        <f>VLOOKUP($A359,'02-Metrics'!$A$2:$AD$188,7,FALSE)</f>
        <v>SODIC</v>
      </c>
    </row>
    <row r="360" spans="1:22" ht="15" hidden="1" customHeight="1">
      <c r="A360" s="418" t="s">
        <v>14</v>
      </c>
      <c r="B360" s="497">
        <v>44073</v>
      </c>
      <c r="C360" s="495">
        <v>0</v>
      </c>
      <c r="D360" s="495">
        <v>31157.79</v>
      </c>
      <c r="E360" s="495">
        <f t="shared" si="54"/>
        <v>126677366.31999998</v>
      </c>
      <c r="F360" s="495">
        <f t="shared" si="55"/>
        <v>141629016.61999992</v>
      </c>
      <c r="G360" s="495">
        <f t="shared" ref="G360:G391" si="56">E360-F360</f>
        <v>-14951650.299999937</v>
      </c>
      <c r="H360" s="495">
        <f>VLOOKUP(A360,'02-Metrics'!A:R,18,FALSE)</f>
        <v>161208266</v>
      </c>
      <c r="I360" s="496">
        <f t="shared" ref="I360:I391" si="57">G360/H360</f>
        <v>-9.2747417182689237E-2</v>
      </c>
      <c r="J360" s="496"/>
      <c r="K360" s="183">
        <v>2035095.7899999972</v>
      </c>
      <c r="L360" s="180">
        <v>42947</v>
      </c>
      <c r="M360" s="241" t="s">
        <v>1041</v>
      </c>
      <c r="P360">
        <f t="shared" si="53"/>
        <v>2078042.7899999972</v>
      </c>
      <c r="S360">
        <f t="shared" si="48"/>
        <v>2020</v>
      </c>
      <c r="T360" s="418" t="str">
        <f>VLOOKUP($A360,'02-Metrics'!$A$2:$AD$188,4,FALSE)</f>
        <v>Commercial</v>
      </c>
      <c r="U360" s="418" t="str">
        <f>VLOOKUP($A360,'02-Metrics'!$A$2:$AD$188,5,FALSE)</f>
        <v>Club</v>
      </c>
      <c r="V360" s="418" t="str">
        <f>VLOOKUP($A360,'02-Metrics'!$A$2:$AD$188,7,FALSE)</f>
        <v>SODIC</v>
      </c>
    </row>
    <row r="361" spans="1:22" ht="15" hidden="1" customHeight="1">
      <c r="A361" s="418" t="s">
        <v>14</v>
      </c>
      <c r="B361" s="497">
        <v>44104</v>
      </c>
      <c r="C361" s="495">
        <v>0</v>
      </c>
      <c r="D361" s="495">
        <v>15085.89</v>
      </c>
      <c r="E361" s="495">
        <f t="shared" si="54"/>
        <v>126677366.31999998</v>
      </c>
      <c r="F361" s="495">
        <f t="shared" si="55"/>
        <v>141644102.5099999</v>
      </c>
      <c r="G361" s="495">
        <f t="shared" si="56"/>
        <v>-14966736.189999923</v>
      </c>
      <c r="H361" s="495">
        <f>VLOOKUP(A361,'02-Metrics'!A:R,18,FALSE)</f>
        <v>161208266</v>
      </c>
      <c r="I361" s="496">
        <f t="shared" si="57"/>
        <v>-9.2840997309653603E-2</v>
      </c>
      <c r="J361" s="496"/>
      <c r="K361" s="490"/>
      <c r="L361" s="14"/>
      <c r="M361" s="241" t="s">
        <v>1038</v>
      </c>
      <c r="P361">
        <f t="shared" si="53"/>
        <v>0</v>
      </c>
      <c r="S361">
        <f t="shared" si="48"/>
        <v>2020</v>
      </c>
      <c r="T361" s="418" t="str">
        <f>VLOOKUP($A361,'02-Metrics'!$A$2:$AD$188,4,FALSE)</f>
        <v>Commercial</v>
      </c>
      <c r="U361" s="418" t="str">
        <f>VLOOKUP($A361,'02-Metrics'!$A$2:$AD$188,5,FALSE)</f>
        <v>Club</v>
      </c>
      <c r="V361" s="418" t="str">
        <f>VLOOKUP($A361,'02-Metrics'!$A$2:$AD$188,7,FALSE)</f>
        <v>SODIC</v>
      </c>
    </row>
    <row r="362" spans="1:22" ht="15" hidden="1" customHeight="1">
      <c r="A362" s="418" t="s">
        <v>14</v>
      </c>
      <c r="B362" s="497">
        <v>44134</v>
      </c>
      <c r="C362" s="495">
        <v>0</v>
      </c>
      <c r="D362" s="495">
        <v>228666.92</v>
      </c>
      <c r="E362" s="495">
        <f t="shared" si="54"/>
        <v>126677366.31999998</v>
      </c>
      <c r="F362" s="495">
        <f t="shared" si="55"/>
        <v>141872769.42999989</v>
      </c>
      <c r="G362" s="495">
        <f t="shared" si="56"/>
        <v>-15195403.10999991</v>
      </c>
      <c r="H362" s="495">
        <f>VLOOKUP(A362,'02-Metrics'!A:R,18,FALSE)</f>
        <v>161208266</v>
      </c>
      <c r="I362" s="496">
        <f t="shared" si="57"/>
        <v>-9.4259453854555517E-2</v>
      </c>
      <c r="J362" s="496"/>
      <c r="K362" s="183">
        <v>0</v>
      </c>
      <c r="L362" s="180">
        <v>42978</v>
      </c>
      <c r="M362" s="241" t="s">
        <v>1041</v>
      </c>
      <c r="P362">
        <f t="shared" si="53"/>
        <v>42978</v>
      </c>
      <c r="S362">
        <f t="shared" si="48"/>
        <v>2020</v>
      </c>
      <c r="T362" s="418" t="str">
        <f>VLOOKUP($A362,'02-Metrics'!$A$2:$AD$188,4,FALSE)</f>
        <v>Commercial</v>
      </c>
      <c r="U362" s="418" t="str">
        <f>VLOOKUP($A362,'02-Metrics'!$A$2:$AD$188,5,FALSE)</f>
        <v>Club</v>
      </c>
      <c r="V362" s="418" t="str">
        <f>VLOOKUP($A362,'02-Metrics'!$A$2:$AD$188,7,FALSE)</f>
        <v>SODIC</v>
      </c>
    </row>
    <row r="363" spans="1:22" ht="15" hidden="1" customHeight="1">
      <c r="A363" s="418" t="s">
        <v>14</v>
      </c>
      <c r="B363" s="497">
        <v>44195</v>
      </c>
      <c r="C363" s="495">
        <v>0</v>
      </c>
      <c r="D363" s="495">
        <v>38783</v>
      </c>
      <c r="E363" s="495">
        <f t="shared" si="54"/>
        <v>126677366.31999998</v>
      </c>
      <c r="F363" s="495">
        <f t="shared" si="55"/>
        <v>141911552.42999989</v>
      </c>
      <c r="G363" s="495">
        <f t="shared" si="56"/>
        <v>-15234186.10999991</v>
      </c>
      <c r="H363" s="495">
        <f>VLOOKUP(A363,'02-Metrics'!A:R,18,FALSE)</f>
        <v>161208266</v>
      </c>
      <c r="I363" s="496">
        <f t="shared" si="57"/>
        <v>-9.4500030848293531E-2</v>
      </c>
      <c r="J363" s="496"/>
      <c r="K363" s="490"/>
      <c r="L363" s="14"/>
      <c r="M363" s="241" t="s">
        <v>1038</v>
      </c>
      <c r="S363">
        <f t="shared" si="48"/>
        <v>2020</v>
      </c>
      <c r="T363" s="418" t="str">
        <f>VLOOKUP($A363,'02-Metrics'!$A$2:$AD$188,4,FALSE)</f>
        <v>Commercial</v>
      </c>
      <c r="U363" s="418" t="str">
        <f>VLOOKUP($A363,'02-Metrics'!$A$2:$AD$188,5,FALSE)</f>
        <v>Club</v>
      </c>
      <c r="V363" s="418" t="str">
        <f>VLOOKUP($A363,'02-Metrics'!$A$2:$AD$188,7,FALSE)</f>
        <v>SODIC</v>
      </c>
    </row>
    <row r="364" spans="1:22" ht="15" hidden="1" customHeight="1">
      <c r="A364" s="418" t="s">
        <v>14</v>
      </c>
      <c r="B364" s="497">
        <v>44255</v>
      </c>
      <c r="C364" s="495">
        <v>0</v>
      </c>
      <c r="D364" s="495">
        <v>58033.380000000005</v>
      </c>
      <c r="E364" s="495">
        <f t="shared" si="54"/>
        <v>126677366.31999998</v>
      </c>
      <c r="F364" s="495">
        <f t="shared" si="55"/>
        <v>141969585.80999988</v>
      </c>
      <c r="G364" s="495">
        <f t="shared" si="56"/>
        <v>-15292219.489999905</v>
      </c>
      <c r="H364" s="495">
        <f>VLOOKUP(A364,'02-Metrics'!A:R,18,FALSE)</f>
        <v>161208266</v>
      </c>
      <c r="I364" s="496">
        <f t="shared" si="57"/>
        <v>-9.4860020949545515E-2</v>
      </c>
      <c r="J364" s="496"/>
      <c r="K364" s="183">
        <v>695689.47999999486</v>
      </c>
      <c r="L364" s="180">
        <v>43008</v>
      </c>
      <c r="M364" s="241" t="s">
        <v>1041</v>
      </c>
      <c r="S364">
        <f t="shared" si="48"/>
        <v>2021</v>
      </c>
      <c r="T364" s="418" t="str">
        <f>VLOOKUP($A364,'02-Metrics'!$A$2:$AD$188,4,FALSE)</f>
        <v>Commercial</v>
      </c>
      <c r="U364" s="418" t="str">
        <f>VLOOKUP($A364,'02-Metrics'!$A$2:$AD$188,5,FALSE)</f>
        <v>Club</v>
      </c>
      <c r="V364" s="418" t="str">
        <f>VLOOKUP($A364,'02-Metrics'!$A$2:$AD$188,7,FALSE)</f>
        <v>SODIC</v>
      </c>
    </row>
    <row r="365" spans="1:22" ht="15" hidden="1" customHeight="1">
      <c r="A365" s="418" t="s">
        <v>14</v>
      </c>
      <c r="B365" s="497">
        <v>44285</v>
      </c>
      <c r="C365" s="495">
        <v>4028521</v>
      </c>
      <c r="D365" s="495">
        <v>759855</v>
      </c>
      <c r="E365" s="495">
        <f t="shared" si="54"/>
        <v>130705887.31999998</v>
      </c>
      <c r="F365" s="495">
        <f t="shared" si="55"/>
        <v>142729440.80999988</v>
      </c>
      <c r="G365" s="495">
        <f t="shared" si="56"/>
        <v>-12023553.489999905</v>
      </c>
      <c r="H365" s="495">
        <f>VLOOKUP(A365,'02-Metrics'!A:R,18,FALSE)</f>
        <v>161208266</v>
      </c>
      <c r="I365" s="496">
        <f t="shared" si="57"/>
        <v>-7.458397629560698E-2</v>
      </c>
      <c r="J365" s="496"/>
      <c r="K365" s="490"/>
      <c r="L365" s="14"/>
      <c r="M365" s="241" t="s">
        <v>1038</v>
      </c>
      <c r="S365">
        <f t="shared" si="48"/>
        <v>2021</v>
      </c>
      <c r="T365" s="418" t="str">
        <f>VLOOKUP($A365,'02-Metrics'!$A$2:$AD$188,4,FALSE)</f>
        <v>Commercial</v>
      </c>
      <c r="U365" s="418" t="str">
        <f>VLOOKUP($A365,'02-Metrics'!$A$2:$AD$188,5,FALSE)</f>
        <v>Club</v>
      </c>
      <c r="V365" s="418" t="str">
        <f>VLOOKUP($A365,'02-Metrics'!$A$2:$AD$188,7,FALSE)</f>
        <v>SODIC</v>
      </c>
    </row>
    <row r="366" spans="1:22" ht="15" hidden="1" customHeight="1">
      <c r="A366" s="418">
        <v>10</v>
      </c>
      <c r="B366" s="505">
        <v>2</v>
      </c>
      <c r="C366" s="506"/>
      <c r="D366" s="506"/>
      <c r="E366" s="506"/>
      <c r="F366" s="506"/>
      <c r="G366" s="506"/>
      <c r="H366" s="495"/>
      <c r="I366" s="496"/>
      <c r="J366" s="496"/>
      <c r="K366" s="495"/>
      <c r="L366" s="493"/>
      <c r="S366">
        <f t="shared" si="48"/>
        <v>1900</v>
      </c>
      <c r="T366" s="418" t="e">
        <f>VLOOKUP($A366,'02-Metrics'!$A$2:$AD$188,4,FALSE)</f>
        <v>#N/A</v>
      </c>
      <c r="U366" s="418" t="e">
        <f>VLOOKUP($A366,'02-Metrics'!$A$2:$AD$188,5,FALSE)</f>
        <v>#N/A</v>
      </c>
      <c r="V366" s="418" t="e">
        <f>VLOOKUP($A366,'02-Metrics'!$A$2:$AD$188,7,FALSE)</f>
        <v>#N/A</v>
      </c>
    </row>
    <row r="367" spans="1:22" ht="15" hidden="1" customHeight="1">
      <c r="A367" s="418" t="s">
        <v>1069</v>
      </c>
      <c r="B367" s="494">
        <v>42154</v>
      </c>
      <c r="C367" s="495">
        <v>22197572</v>
      </c>
      <c r="D367" s="495">
        <v>276275</v>
      </c>
      <c r="E367" s="495">
        <f t="shared" ref="E367:E423" si="58">C367+E366</f>
        <v>22197572</v>
      </c>
      <c r="F367" s="495">
        <f t="shared" ref="F367:F423" si="59">D367+F366</f>
        <v>276275</v>
      </c>
      <c r="G367" s="495">
        <f t="shared" ref="G367:G373" si="60">E367-F367</f>
        <v>21921297</v>
      </c>
      <c r="H367" s="495">
        <f>VLOOKUP(A367,'02-Metrics'!A:R,18,FALSE)</f>
        <v>314789511</v>
      </c>
      <c r="I367" s="496">
        <f t="shared" si="57"/>
        <v>6.9637952453885918E-2</v>
      </c>
      <c r="J367" s="496"/>
      <c r="K367" s="490"/>
      <c r="L367" s="14"/>
      <c r="M367" s="241" t="s">
        <v>1038</v>
      </c>
      <c r="S367">
        <f t="shared" si="48"/>
        <v>2015</v>
      </c>
      <c r="T367" s="418" t="str">
        <f>VLOOKUP($A367,'02-Metrics'!$A$2:$AD$188,4,FALSE)</f>
        <v>Residential</v>
      </c>
      <c r="U367" s="418" t="str">
        <f>VLOOKUP($A367,'02-Metrics'!$A$2:$AD$188,5,FALSE)</f>
        <v>Residential</v>
      </c>
      <c r="V367" s="418" t="str">
        <f>VLOOKUP($A367,'02-Metrics'!$A$2:$AD$188,7,FALSE)</f>
        <v>EMAAR</v>
      </c>
    </row>
    <row r="368" spans="1:22" ht="15" hidden="1" customHeight="1">
      <c r="A368" s="418" t="s">
        <v>1069</v>
      </c>
      <c r="B368" s="494">
        <v>42185</v>
      </c>
      <c r="C368" s="495">
        <v>0</v>
      </c>
      <c r="D368" s="495">
        <v>2218396</v>
      </c>
      <c r="E368" s="495">
        <f t="shared" si="58"/>
        <v>22197572</v>
      </c>
      <c r="F368" s="495">
        <f t="shared" si="59"/>
        <v>2494671</v>
      </c>
      <c r="G368" s="495">
        <f t="shared" si="60"/>
        <v>19702901</v>
      </c>
      <c r="H368" s="495">
        <f>VLOOKUP(A368,'02-Metrics'!A:R,18,FALSE)</f>
        <v>314789511</v>
      </c>
      <c r="I368" s="496">
        <f t="shared" si="57"/>
        <v>6.2590716372376204E-2</v>
      </c>
      <c r="J368" s="496"/>
      <c r="K368" s="183">
        <v>6710848.700000003</v>
      </c>
      <c r="L368" s="180">
        <v>43069</v>
      </c>
      <c r="M368" s="241" t="s">
        <v>1041</v>
      </c>
      <c r="S368">
        <f t="shared" ref="S368:S431" si="61">YEAR(B368)</f>
        <v>2015</v>
      </c>
      <c r="T368" s="418" t="str">
        <f>VLOOKUP($A368,'02-Metrics'!$A$2:$AD$188,4,FALSE)</f>
        <v>Residential</v>
      </c>
      <c r="U368" s="418" t="str">
        <f>VLOOKUP($A368,'02-Metrics'!$A$2:$AD$188,5,FALSE)</f>
        <v>Residential</v>
      </c>
      <c r="V368" s="418" t="str">
        <f>VLOOKUP($A368,'02-Metrics'!$A$2:$AD$188,7,FALSE)</f>
        <v>EMAAR</v>
      </c>
    </row>
    <row r="369" spans="1:22" ht="15" hidden="1" customHeight="1">
      <c r="A369" s="418" t="s">
        <v>1069</v>
      </c>
      <c r="B369" s="494">
        <v>42215</v>
      </c>
      <c r="C369" s="495">
        <v>0</v>
      </c>
      <c r="D369" s="495">
        <v>2378353</v>
      </c>
      <c r="E369" s="495">
        <f t="shared" si="58"/>
        <v>22197572</v>
      </c>
      <c r="F369" s="495">
        <f t="shared" si="59"/>
        <v>4873024</v>
      </c>
      <c r="G369" s="495">
        <f t="shared" si="60"/>
        <v>17324548</v>
      </c>
      <c r="H369" s="495">
        <f>VLOOKUP(A369,'02-Metrics'!A:R,18,FALSE)</f>
        <v>314789511</v>
      </c>
      <c r="I369" s="496">
        <f t="shared" si="57"/>
        <v>5.5035340742341315E-2</v>
      </c>
      <c r="J369" s="496"/>
      <c r="K369" s="490"/>
      <c r="L369" s="14"/>
      <c r="M369" s="241" t="s">
        <v>1038</v>
      </c>
      <c r="S369">
        <f t="shared" si="61"/>
        <v>2015</v>
      </c>
      <c r="T369" s="418" t="str">
        <f>VLOOKUP($A369,'02-Metrics'!$A$2:$AD$188,4,FALSE)</f>
        <v>Residential</v>
      </c>
      <c r="U369" s="418" t="str">
        <f>VLOOKUP($A369,'02-Metrics'!$A$2:$AD$188,5,FALSE)</f>
        <v>Residential</v>
      </c>
      <c r="V369" s="418" t="str">
        <f>VLOOKUP($A369,'02-Metrics'!$A$2:$AD$188,7,FALSE)</f>
        <v>EMAAR</v>
      </c>
    </row>
    <row r="370" spans="1:22" ht="15" hidden="1" customHeight="1">
      <c r="A370" s="418" t="s">
        <v>1069</v>
      </c>
      <c r="B370" s="494">
        <v>42246</v>
      </c>
      <c r="C370" s="495">
        <v>25331090</v>
      </c>
      <c r="D370" s="495">
        <v>4001637</v>
      </c>
      <c r="E370" s="495">
        <f t="shared" si="58"/>
        <v>47528662</v>
      </c>
      <c r="F370" s="495">
        <f t="shared" si="59"/>
        <v>8874661</v>
      </c>
      <c r="G370" s="495">
        <f t="shared" si="60"/>
        <v>38654001</v>
      </c>
      <c r="H370" s="495">
        <f>VLOOKUP(A370,'02-Metrics'!A:R,18,FALSE)</f>
        <v>314789511</v>
      </c>
      <c r="I370" s="496">
        <f t="shared" si="57"/>
        <v>0.12279316701883373</v>
      </c>
      <c r="J370" s="496"/>
      <c r="K370" s="183">
        <v>6289400.6899999976</v>
      </c>
      <c r="L370" s="180">
        <v>43100</v>
      </c>
      <c r="M370" s="241" t="s">
        <v>1041</v>
      </c>
      <c r="S370">
        <f t="shared" si="61"/>
        <v>2015</v>
      </c>
      <c r="T370" s="418" t="str">
        <f>VLOOKUP($A370,'02-Metrics'!$A$2:$AD$188,4,FALSE)</f>
        <v>Residential</v>
      </c>
      <c r="U370" s="418" t="str">
        <f>VLOOKUP($A370,'02-Metrics'!$A$2:$AD$188,5,FALSE)</f>
        <v>Residential</v>
      </c>
      <c r="V370" s="418" t="str">
        <f>VLOOKUP($A370,'02-Metrics'!$A$2:$AD$188,7,FALSE)</f>
        <v>EMAAR</v>
      </c>
    </row>
    <row r="371" spans="1:22" ht="15" hidden="1" customHeight="1">
      <c r="A371" s="418" t="s">
        <v>1069</v>
      </c>
      <c r="B371" s="494">
        <v>42277</v>
      </c>
      <c r="C371" s="495">
        <v>0</v>
      </c>
      <c r="D371" s="495">
        <v>6707634</v>
      </c>
      <c r="E371" s="495">
        <f t="shared" si="58"/>
        <v>47528662</v>
      </c>
      <c r="F371" s="495">
        <f t="shared" si="59"/>
        <v>15582295</v>
      </c>
      <c r="G371" s="495">
        <f t="shared" si="60"/>
        <v>31946367</v>
      </c>
      <c r="H371" s="495">
        <f>VLOOKUP(A371,'02-Metrics'!A:R,18,FALSE)</f>
        <v>314789511</v>
      </c>
      <c r="I371" s="496">
        <f t="shared" si="57"/>
        <v>0.1014848522065273</v>
      </c>
      <c r="J371" s="496"/>
      <c r="K371" s="490"/>
      <c r="L371" s="14"/>
      <c r="M371" s="241" t="s">
        <v>1038</v>
      </c>
      <c r="S371">
        <f t="shared" si="61"/>
        <v>2015</v>
      </c>
      <c r="T371" s="418" t="str">
        <f>VLOOKUP($A371,'02-Metrics'!$A$2:$AD$188,4,FALSE)</f>
        <v>Residential</v>
      </c>
      <c r="U371" s="418" t="str">
        <f>VLOOKUP($A371,'02-Metrics'!$A$2:$AD$188,5,FALSE)</f>
        <v>Residential</v>
      </c>
      <c r="V371" s="418" t="str">
        <f>VLOOKUP($A371,'02-Metrics'!$A$2:$AD$188,7,FALSE)</f>
        <v>EMAAR</v>
      </c>
    </row>
    <row r="372" spans="1:22" ht="15" hidden="1" customHeight="1">
      <c r="A372" s="418" t="s">
        <v>1069</v>
      </c>
      <c r="B372" s="494">
        <v>42307</v>
      </c>
      <c r="C372" s="495">
        <v>8388503</v>
      </c>
      <c r="D372" s="495">
        <v>4386195</v>
      </c>
      <c r="E372" s="495">
        <f t="shared" si="58"/>
        <v>55917165</v>
      </c>
      <c r="F372" s="495">
        <f t="shared" si="59"/>
        <v>19968490</v>
      </c>
      <c r="G372" s="495">
        <f t="shared" si="60"/>
        <v>35948675</v>
      </c>
      <c r="H372" s="495">
        <f>VLOOKUP(A372,'02-Metrics'!A:R,18,FALSE)</f>
        <v>314789511</v>
      </c>
      <c r="I372" s="496">
        <f t="shared" si="57"/>
        <v>0.1141990877834554</v>
      </c>
      <c r="J372" s="496"/>
      <c r="K372" s="490"/>
      <c r="L372" s="14">
        <v>43102</v>
      </c>
      <c r="M372" s="241" t="s">
        <v>1039</v>
      </c>
      <c r="S372">
        <f t="shared" si="61"/>
        <v>2015</v>
      </c>
      <c r="T372" s="418" t="str">
        <f>VLOOKUP($A372,'02-Metrics'!$A$2:$AD$188,4,FALSE)</f>
        <v>Residential</v>
      </c>
      <c r="U372" s="418" t="str">
        <f>VLOOKUP($A372,'02-Metrics'!$A$2:$AD$188,5,FALSE)</f>
        <v>Residential</v>
      </c>
      <c r="V372" s="418" t="str">
        <f>VLOOKUP($A372,'02-Metrics'!$A$2:$AD$188,7,FALSE)</f>
        <v>EMAAR</v>
      </c>
    </row>
    <row r="373" spans="1:22" ht="15" hidden="1" customHeight="1">
      <c r="A373" s="418" t="s">
        <v>1069</v>
      </c>
      <c r="B373" s="494">
        <v>42338</v>
      </c>
      <c r="C373" s="495">
        <v>3640804</v>
      </c>
      <c r="D373" s="495">
        <v>8552396</v>
      </c>
      <c r="E373" s="495">
        <f t="shared" si="58"/>
        <v>59557969</v>
      </c>
      <c r="F373" s="495">
        <f t="shared" si="59"/>
        <v>28520886</v>
      </c>
      <c r="G373" s="495">
        <f t="shared" si="60"/>
        <v>31037083</v>
      </c>
      <c r="H373" s="495">
        <f>VLOOKUP(A373,'02-Metrics'!A:R,18,FALSE)</f>
        <v>314789511</v>
      </c>
      <c r="I373" s="496">
        <f t="shared" si="57"/>
        <v>9.8596306152017879E-2</v>
      </c>
      <c r="J373" s="496"/>
      <c r="K373" s="490"/>
      <c r="L373" s="14">
        <v>43121</v>
      </c>
      <c r="M373" s="241" t="s">
        <v>1039</v>
      </c>
      <c r="S373">
        <f t="shared" si="61"/>
        <v>2015</v>
      </c>
      <c r="T373" s="418" t="str">
        <f>VLOOKUP($A373,'02-Metrics'!$A$2:$AD$188,4,FALSE)</f>
        <v>Residential</v>
      </c>
      <c r="U373" s="418" t="str">
        <f>VLOOKUP($A373,'02-Metrics'!$A$2:$AD$188,5,FALSE)</f>
        <v>Residential</v>
      </c>
      <c r="V373" s="418" t="str">
        <f>VLOOKUP($A373,'02-Metrics'!$A$2:$AD$188,7,FALSE)</f>
        <v>EMAAR</v>
      </c>
    </row>
    <row r="374" spans="1:22" ht="15" hidden="1" customHeight="1">
      <c r="A374" s="418" t="s">
        <v>1069</v>
      </c>
      <c r="B374" s="494">
        <v>42368</v>
      </c>
      <c r="C374" s="495">
        <v>5140038</v>
      </c>
      <c r="D374" s="495">
        <v>8467010</v>
      </c>
      <c r="E374" s="495">
        <f t="shared" si="58"/>
        <v>64698007</v>
      </c>
      <c r="F374" s="495">
        <f t="shared" si="59"/>
        <v>36987896</v>
      </c>
      <c r="G374" s="495">
        <f t="shared" si="56"/>
        <v>27710111</v>
      </c>
      <c r="H374" s="495">
        <f>VLOOKUP(A374,'02-Metrics'!A:R,18,FALSE)</f>
        <v>314789511</v>
      </c>
      <c r="I374" s="496">
        <f t="shared" si="57"/>
        <v>8.8027427953277643E-2</v>
      </c>
      <c r="J374" s="496"/>
      <c r="K374" s="490"/>
      <c r="L374" s="14">
        <v>43130</v>
      </c>
      <c r="M374" s="241" t="s">
        <v>1039</v>
      </c>
      <c r="S374">
        <f t="shared" si="61"/>
        <v>2015</v>
      </c>
      <c r="T374" s="418" t="str">
        <f>VLOOKUP($A374,'02-Metrics'!$A$2:$AD$188,4,FALSE)</f>
        <v>Residential</v>
      </c>
      <c r="U374" s="418" t="str">
        <f>VLOOKUP($A374,'02-Metrics'!$A$2:$AD$188,5,FALSE)</f>
        <v>Residential</v>
      </c>
      <c r="V374" s="418" t="str">
        <f>VLOOKUP($A374,'02-Metrics'!$A$2:$AD$188,7,FALSE)</f>
        <v>EMAAR</v>
      </c>
    </row>
    <row r="375" spans="1:22" ht="15" hidden="1" customHeight="1">
      <c r="A375" s="418" t="s">
        <v>1069</v>
      </c>
      <c r="B375" s="494">
        <v>42399</v>
      </c>
      <c r="C375" s="495">
        <v>7685729</v>
      </c>
      <c r="D375" s="495">
        <v>6938553</v>
      </c>
      <c r="E375" s="495">
        <f t="shared" si="58"/>
        <v>72383736</v>
      </c>
      <c r="F375" s="495">
        <f t="shared" si="59"/>
        <v>43926449</v>
      </c>
      <c r="G375" s="495">
        <f t="shared" si="56"/>
        <v>28457287</v>
      </c>
      <c r="H375" s="495">
        <f>VLOOKUP(A375,'02-Metrics'!A:R,18,FALSE)</f>
        <v>314789511</v>
      </c>
      <c r="I375" s="496">
        <f t="shared" si="57"/>
        <v>9.0401001321800706E-2</v>
      </c>
      <c r="J375" s="496"/>
      <c r="K375" s="490"/>
      <c r="L375" s="14"/>
      <c r="M375" s="241" t="s">
        <v>1038</v>
      </c>
      <c r="S375">
        <f t="shared" si="61"/>
        <v>2016</v>
      </c>
      <c r="T375" s="418" t="str">
        <f>VLOOKUP($A375,'02-Metrics'!$A$2:$AD$188,4,FALSE)</f>
        <v>Residential</v>
      </c>
      <c r="U375" s="418" t="str">
        <f>VLOOKUP($A375,'02-Metrics'!$A$2:$AD$188,5,FALSE)</f>
        <v>Residential</v>
      </c>
      <c r="V375" s="418" t="str">
        <f>VLOOKUP($A375,'02-Metrics'!$A$2:$AD$188,7,FALSE)</f>
        <v>EMAAR</v>
      </c>
    </row>
    <row r="376" spans="1:22" ht="15" hidden="1" customHeight="1">
      <c r="A376" s="418" t="s">
        <v>1069</v>
      </c>
      <c r="B376" s="494">
        <v>42428</v>
      </c>
      <c r="C376" s="495">
        <v>6538575</v>
      </c>
      <c r="D376" s="495">
        <v>7370547</v>
      </c>
      <c r="E376" s="495">
        <f t="shared" si="58"/>
        <v>78922311</v>
      </c>
      <c r="F376" s="495">
        <f t="shared" si="59"/>
        <v>51296996</v>
      </c>
      <c r="G376" s="495">
        <f t="shared" si="56"/>
        <v>27625315</v>
      </c>
      <c r="H376" s="495">
        <f>VLOOKUP(A376,'02-Metrics'!A:R,18,FALSE)</f>
        <v>314789511</v>
      </c>
      <c r="I376" s="496">
        <f t="shared" si="57"/>
        <v>8.7758054301879204E-2</v>
      </c>
      <c r="J376" s="496"/>
      <c r="K376" s="490"/>
      <c r="L376" s="14">
        <v>43158</v>
      </c>
      <c r="M376" s="241" t="s">
        <v>1039</v>
      </c>
      <c r="S376">
        <f t="shared" si="61"/>
        <v>2016</v>
      </c>
      <c r="T376" s="418" t="str">
        <f>VLOOKUP($A376,'02-Metrics'!$A$2:$AD$188,4,FALSE)</f>
        <v>Residential</v>
      </c>
      <c r="U376" s="418" t="str">
        <f>VLOOKUP($A376,'02-Metrics'!$A$2:$AD$188,5,FALSE)</f>
        <v>Residential</v>
      </c>
      <c r="V376" s="418" t="str">
        <f>VLOOKUP($A376,'02-Metrics'!$A$2:$AD$188,7,FALSE)</f>
        <v>EMAAR</v>
      </c>
    </row>
    <row r="377" spans="1:22" ht="15" hidden="1" customHeight="1">
      <c r="A377" s="418" t="s">
        <v>1069</v>
      </c>
      <c r="B377" s="494">
        <v>42459</v>
      </c>
      <c r="C377" s="495">
        <v>4182770</v>
      </c>
      <c r="D377" s="495">
        <v>7281299</v>
      </c>
      <c r="E377" s="495">
        <f t="shared" si="58"/>
        <v>83105081</v>
      </c>
      <c r="F377" s="495">
        <f t="shared" si="59"/>
        <v>58578295</v>
      </c>
      <c r="G377" s="495">
        <f t="shared" si="56"/>
        <v>24526786</v>
      </c>
      <c r="H377" s="495">
        <f>VLOOKUP(A377,'02-Metrics'!A:R,18,FALSE)</f>
        <v>314789511</v>
      </c>
      <c r="I377" s="496">
        <f t="shared" si="57"/>
        <v>7.7914876903252342E-2</v>
      </c>
      <c r="J377" s="496"/>
      <c r="K377" s="490"/>
      <c r="L377" s="14"/>
      <c r="M377" s="241" t="s">
        <v>1038</v>
      </c>
      <c r="S377">
        <f t="shared" si="61"/>
        <v>2016</v>
      </c>
      <c r="T377" s="418" t="str">
        <f>VLOOKUP($A377,'02-Metrics'!$A$2:$AD$188,4,FALSE)</f>
        <v>Residential</v>
      </c>
      <c r="U377" s="418" t="str">
        <f>VLOOKUP($A377,'02-Metrics'!$A$2:$AD$188,5,FALSE)</f>
        <v>Residential</v>
      </c>
      <c r="V377" s="418" t="str">
        <f>VLOOKUP($A377,'02-Metrics'!$A$2:$AD$188,7,FALSE)</f>
        <v>EMAAR</v>
      </c>
    </row>
    <row r="378" spans="1:22" ht="15" hidden="1" customHeight="1">
      <c r="A378" s="418" t="s">
        <v>1069</v>
      </c>
      <c r="B378" s="494">
        <v>42490</v>
      </c>
      <c r="C378" s="495">
        <v>7197655</v>
      </c>
      <c r="D378" s="495">
        <v>8362049</v>
      </c>
      <c r="E378" s="495">
        <f t="shared" si="58"/>
        <v>90302736</v>
      </c>
      <c r="F378" s="495">
        <f t="shared" si="59"/>
        <v>66940344</v>
      </c>
      <c r="G378" s="495">
        <f t="shared" si="56"/>
        <v>23362392</v>
      </c>
      <c r="H378" s="495">
        <f>VLOOKUP(A378,'02-Metrics'!A:R,18,FALSE)</f>
        <v>314789511</v>
      </c>
      <c r="I378" s="496">
        <f t="shared" si="57"/>
        <v>7.4215916298430926E-2</v>
      </c>
      <c r="J378" s="496"/>
      <c r="K378" s="490"/>
      <c r="L378" s="14">
        <v>43188</v>
      </c>
      <c r="M378" s="241" t="s">
        <v>1039</v>
      </c>
      <c r="S378">
        <f t="shared" si="61"/>
        <v>2016</v>
      </c>
      <c r="T378" s="418" t="str">
        <f>VLOOKUP($A378,'02-Metrics'!$A$2:$AD$188,4,FALSE)</f>
        <v>Residential</v>
      </c>
      <c r="U378" s="418" t="str">
        <f>VLOOKUP($A378,'02-Metrics'!$A$2:$AD$188,5,FALSE)</f>
        <v>Residential</v>
      </c>
      <c r="V378" s="418" t="str">
        <f>VLOOKUP($A378,'02-Metrics'!$A$2:$AD$188,7,FALSE)</f>
        <v>EMAAR</v>
      </c>
    </row>
    <row r="379" spans="1:22" ht="15" hidden="1" customHeight="1">
      <c r="A379" s="418" t="s">
        <v>1069</v>
      </c>
      <c r="B379" s="494">
        <v>42520</v>
      </c>
      <c r="C379" s="495">
        <v>6336694</v>
      </c>
      <c r="D379" s="495">
        <v>10614378</v>
      </c>
      <c r="E379" s="495">
        <f t="shared" si="58"/>
        <v>96639430</v>
      </c>
      <c r="F379" s="495">
        <f t="shared" si="59"/>
        <v>77554722</v>
      </c>
      <c r="G379" s="495">
        <f t="shared" si="56"/>
        <v>19084708</v>
      </c>
      <c r="H379" s="495">
        <f>VLOOKUP(A379,'02-Metrics'!A:R,18,FALSE)</f>
        <v>314789511</v>
      </c>
      <c r="I379" s="496">
        <f t="shared" si="57"/>
        <v>6.0626886643627718E-2</v>
      </c>
      <c r="J379" s="496"/>
      <c r="K379" s="490"/>
      <c r="L379" s="14"/>
      <c r="M379" s="241" t="s">
        <v>1038</v>
      </c>
      <c r="S379">
        <f t="shared" si="61"/>
        <v>2016</v>
      </c>
      <c r="T379" s="418" t="str">
        <f>VLOOKUP($A379,'02-Metrics'!$A$2:$AD$188,4,FALSE)</f>
        <v>Residential</v>
      </c>
      <c r="U379" s="418" t="str">
        <f>VLOOKUP($A379,'02-Metrics'!$A$2:$AD$188,5,FALSE)</f>
        <v>Residential</v>
      </c>
      <c r="V379" s="418" t="str">
        <f>VLOOKUP($A379,'02-Metrics'!$A$2:$AD$188,7,FALSE)</f>
        <v>EMAAR</v>
      </c>
    </row>
    <row r="380" spans="1:22" ht="15" hidden="1" customHeight="1">
      <c r="A380" s="418" t="s">
        <v>1069</v>
      </c>
      <c r="B380" s="494">
        <v>42551</v>
      </c>
      <c r="C380" s="495">
        <v>4180361</v>
      </c>
      <c r="D380" s="495">
        <v>6877557</v>
      </c>
      <c r="E380" s="495">
        <f t="shared" si="58"/>
        <v>100819791</v>
      </c>
      <c r="F380" s="495">
        <f t="shared" si="59"/>
        <v>84432279</v>
      </c>
      <c r="G380" s="495">
        <f t="shared" si="56"/>
        <v>16387512</v>
      </c>
      <c r="H380" s="495">
        <f>VLOOKUP(A380,'02-Metrics'!A:R,18,FALSE)</f>
        <v>314789511</v>
      </c>
      <c r="I380" s="496">
        <f t="shared" si="57"/>
        <v>5.2058634190006413E-2</v>
      </c>
      <c r="J380" s="496"/>
      <c r="K380" s="490"/>
      <c r="L380" s="14">
        <v>43202</v>
      </c>
      <c r="M380" s="241" t="s">
        <v>1039</v>
      </c>
      <c r="S380">
        <f t="shared" si="61"/>
        <v>2016</v>
      </c>
      <c r="T380" s="418" t="str">
        <f>VLOOKUP($A380,'02-Metrics'!$A$2:$AD$188,4,FALSE)</f>
        <v>Residential</v>
      </c>
      <c r="U380" s="418" t="str">
        <f>VLOOKUP($A380,'02-Metrics'!$A$2:$AD$188,5,FALSE)</f>
        <v>Residential</v>
      </c>
      <c r="V380" s="418" t="str">
        <f>VLOOKUP($A380,'02-Metrics'!$A$2:$AD$188,7,FALSE)</f>
        <v>EMAAR</v>
      </c>
    </row>
    <row r="381" spans="1:22" ht="15" hidden="1" customHeight="1">
      <c r="A381" s="418" t="s">
        <v>1069</v>
      </c>
      <c r="B381" s="494">
        <v>42581</v>
      </c>
      <c r="C381" s="495">
        <v>3615040</v>
      </c>
      <c r="D381" s="495">
        <v>6844122</v>
      </c>
      <c r="E381" s="495">
        <f t="shared" si="58"/>
        <v>104434831</v>
      </c>
      <c r="F381" s="495">
        <f t="shared" si="59"/>
        <v>91276401</v>
      </c>
      <c r="G381" s="495">
        <f t="shared" si="56"/>
        <v>13158430</v>
      </c>
      <c r="H381" s="495">
        <f>VLOOKUP(A381,'02-Metrics'!A:R,18,FALSE)</f>
        <v>314789511</v>
      </c>
      <c r="I381" s="496">
        <f t="shared" si="57"/>
        <v>4.180072569190528E-2</v>
      </c>
      <c r="J381" s="496"/>
      <c r="K381" s="490"/>
      <c r="L381" s="14"/>
      <c r="M381" s="241" t="s">
        <v>1038</v>
      </c>
      <c r="S381">
        <f t="shared" si="61"/>
        <v>2016</v>
      </c>
      <c r="T381" s="418" t="str">
        <f>VLOOKUP($A381,'02-Metrics'!$A$2:$AD$188,4,FALSE)</f>
        <v>Residential</v>
      </c>
      <c r="U381" s="418" t="str">
        <f>VLOOKUP($A381,'02-Metrics'!$A$2:$AD$188,5,FALSE)</f>
        <v>Residential</v>
      </c>
      <c r="V381" s="418" t="str">
        <f>VLOOKUP($A381,'02-Metrics'!$A$2:$AD$188,7,FALSE)</f>
        <v>EMAAR</v>
      </c>
    </row>
    <row r="382" spans="1:22" ht="15" hidden="1" customHeight="1">
      <c r="A382" s="418" t="s">
        <v>1069</v>
      </c>
      <c r="B382" s="494">
        <v>42612</v>
      </c>
      <c r="C382" s="495">
        <v>2686256</v>
      </c>
      <c r="D382" s="495">
        <v>5078227</v>
      </c>
      <c r="E382" s="495">
        <f t="shared" si="58"/>
        <v>107121087</v>
      </c>
      <c r="F382" s="495">
        <f t="shared" si="59"/>
        <v>96354628</v>
      </c>
      <c r="G382" s="495">
        <f t="shared" si="56"/>
        <v>10766459</v>
      </c>
      <c r="H382" s="495">
        <f>VLOOKUP(A382,'02-Metrics'!A:R,18,FALSE)</f>
        <v>314789511</v>
      </c>
      <c r="I382" s="496">
        <f t="shared" si="57"/>
        <v>3.420208940824588E-2</v>
      </c>
      <c r="J382" s="496"/>
      <c r="K382" s="490"/>
      <c r="L382" s="14">
        <v>43228</v>
      </c>
      <c r="M382" s="241" t="s">
        <v>1039</v>
      </c>
      <c r="S382">
        <f t="shared" si="61"/>
        <v>2016</v>
      </c>
      <c r="T382" s="418" t="str">
        <f>VLOOKUP($A382,'02-Metrics'!$A$2:$AD$188,4,FALSE)</f>
        <v>Residential</v>
      </c>
      <c r="U382" s="418" t="str">
        <f>VLOOKUP($A382,'02-Metrics'!$A$2:$AD$188,5,FALSE)</f>
        <v>Residential</v>
      </c>
      <c r="V382" s="418" t="str">
        <f>VLOOKUP($A382,'02-Metrics'!$A$2:$AD$188,7,FALSE)</f>
        <v>EMAAR</v>
      </c>
    </row>
    <row r="383" spans="1:22" ht="15" hidden="1" customHeight="1">
      <c r="A383" s="418" t="s">
        <v>1069</v>
      </c>
      <c r="B383" s="494">
        <v>42643</v>
      </c>
      <c r="C383" s="495">
        <v>5342829</v>
      </c>
      <c r="D383" s="495">
        <v>7908797</v>
      </c>
      <c r="E383" s="495">
        <f t="shared" si="58"/>
        <v>112463916</v>
      </c>
      <c r="F383" s="495">
        <f t="shared" si="59"/>
        <v>104263425</v>
      </c>
      <c r="G383" s="495">
        <f t="shared" si="56"/>
        <v>8200491</v>
      </c>
      <c r="H383" s="495">
        <f>VLOOKUP(A383,'02-Metrics'!A:R,18,FALSE)</f>
        <v>314789511</v>
      </c>
      <c r="I383" s="496">
        <f t="shared" si="57"/>
        <v>2.6050712344097133E-2</v>
      </c>
      <c r="J383" s="496"/>
      <c r="K383" s="490"/>
      <c r="L383" s="14">
        <v>43241</v>
      </c>
      <c r="M383" s="241" t="s">
        <v>1039</v>
      </c>
      <c r="S383">
        <f t="shared" si="61"/>
        <v>2016</v>
      </c>
      <c r="T383" s="418" t="str">
        <f>VLOOKUP($A383,'02-Metrics'!$A$2:$AD$188,4,FALSE)</f>
        <v>Residential</v>
      </c>
      <c r="U383" s="418" t="str">
        <f>VLOOKUP($A383,'02-Metrics'!$A$2:$AD$188,5,FALSE)</f>
        <v>Residential</v>
      </c>
      <c r="V383" s="418" t="str">
        <f>VLOOKUP($A383,'02-Metrics'!$A$2:$AD$188,7,FALSE)</f>
        <v>EMAAR</v>
      </c>
    </row>
    <row r="384" spans="1:22" ht="15" hidden="1" customHeight="1">
      <c r="A384" s="418" t="s">
        <v>1069</v>
      </c>
      <c r="B384" s="494">
        <v>42673</v>
      </c>
      <c r="C384" s="495">
        <v>4862346</v>
      </c>
      <c r="D384" s="495">
        <v>8301340</v>
      </c>
      <c r="E384" s="495">
        <f t="shared" si="58"/>
        <v>117326262</v>
      </c>
      <c r="F384" s="495">
        <f t="shared" si="59"/>
        <v>112564765</v>
      </c>
      <c r="G384" s="495">
        <f t="shared" si="56"/>
        <v>4761497</v>
      </c>
      <c r="H384" s="495">
        <f>VLOOKUP(A384,'02-Metrics'!A:R,18,FALSE)</f>
        <v>314789511</v>
      </c>
      <c r="I384" s="496">
        <f t="shared" si="57"/>
        <v>1.5125970953968667E-2</v>
      </c>
      <c r="J384" s="496"/>
      <c r="K384" s="490"/>
      <c r="L384" s="14">
        <v>43251</v>
      </c>
      <c r="M384" s="241" t="s">
        <v>1039</v>
      </c>
      <c r="S384">
        <f t="shared" si="61"/>
        <v>2016</v>
      </c>
      <c r="T384" s="418" t="str">
        <f>VLOOKUP($A384,'02-Metrics'!$A$2:$AD$188,4,FALSE)</f>
        <v>Residential</v>
      </c>
      <c r="U384" s="418" t="str">
        <f>VLOOKUP($A384,'02-Metrics'!$A$2:$AD$188,5,FALSE)</f>
        <v>Residential</v>
      </c>
      <c r="V384" s="418" t="str">
        <f>VLOOKUP($A384,'02-Metrics'!$A$2:$AD$188,7,FALSE)</f>
        <v>EMAAR</v>
      </c>
    </row>
    <row r="385" spans="1:22" ht="15" hidden="1" customHeight="1">
      <c r="A385" s="418" t="s">
        <v>1069</v>
      </c>
      <c r="B385" s="494">
        <v>42704</v>
      </c>
      <c r="C385" s="495">
        <v>6054470</v>
      </c>
      <c r="D385" s="495">
        <v>10177650</v>
      </c>
      <c r="E385" s="495">
        <f t="shared" si="58"/>
        <v>123380732</v>
      </c>
      <c r="F385" s="495">
        <f t="shared" si="59"/>
        <v>122742415</v>
      </c>
      <c r="G385" s="495">
        <f t="shared" si="56"/>
        <v>638317</v>
      </c>
      <c r="H385" s="495">
        <f>VLOOKUP(A385,'02-Metrics'!A:R,18,FALSE)</f>
        <v>314789511</v>
      </c>
      <c r="I385" s="496">
        <f t="shared" si="57"/>
        <v>2.0277581612304736E-3</v>
      </c>
      <c r="J385" s="496"/>
      <c r="K385" s="490"/>
      <c r="L385" s="14"/>
      <c r="M385" s="241" t="s">
        <v>1038</v>
      </c>
      <c r="S385">
        <f t="shared" si="61"/>
        <v>2016</v>
      </c>
      <c r="T385" s="418" t="str">
        <f>VLOOKUP($A385,'02-Metrics'!$A$2:$AD$188,4,FALSE)</f>
        <v>Residential</v>
      </c>
      <c r="U385" s="418" t="str">
        <f>VLOOKUP($A385,'02-Metrics'!$A$2:$AD$188,5,FALSE)</f>
        <v>Residential</v>
      </c>
      <c r="V385" s="418" t="str">
        <f>VLOOKUP($A385,'02-Metrics'!$A$2:$AD$188,7,FALSE)</f>
        <v>EMAAR</v>
      </c>
    </row>
    <row r="386" spans="1:22" ht="15" hidden="1" customHeight="1">
      <c r="A386" s="418" t="s">
        <v>1069</v>
      </c>
      <c r="B386" s="494">
        <v>42734</v>
      </c>
      <c r="C386" s="495">
        <v>5000000</v>
      </c>
      <c r="D386" s="495">
        <v>13116531</v>
      </c>
      <c r="E386" s="495">
        <f t="shared" si="58"/>
        <v>128380732</v>
      </c>
      <c r="F386" s="495">
        <f t="shared" si="59"/>
        <v>135858946</v>
      </c>
      <c r="G386" s="495">
        <f t="shared" si="56"/>
        <v>-7478214</v>
      </c>
      <c r="H386" s="495">
        <f>VLOOKUP(A386,'02-Metrics'!A:R,18,FALSE)</f>
        <v>314789511</v>
      </c>
      <c r="I386" s="496">
        <f t="shared" si="57"/>
        <v>-2.3756236274340158E-2</v>
      </c>
      <c r="J386" s="496"/>
      <c r="K386" s="490"/>
      <c r="L386" s="14">
        <v>43264</v>
      </c>
      <c r="M386" s="241" t="s">
        <v>1039</v>
      </c>
      <c r="S386">
        <f t="shared" si="61"/>
        <v>2016</v>
      </c>
      <c r="T386" s="418" t="str">
        <f>VLOOKUP($A386,'02-Metrics'!$A$2:$AD$188,4,FALSE)</f>
        <v>Residential</v>
      </c>
      <c r="U386" s="418" t="str">
        <f>VLOOKUP($A386,'02-Metrics'!$A$2:$AD$188,5,FALSE)</f>
        <v>Residential</v>
      </c>
      <c r="V386" s="418" t="str">
        <f>VLOOKUP($A386,'02-Metrics'!$A$2:$AD$188,7,FALSE)</f>
        <v>EMAAR</v>
      </c>
    </row>
    <row r="387" spans="1:22" ht="15" hidden="1" customHeight="1">
      <c r="A387" s="418" t="s">
        <v>1069</v>
      </c>
      <c r="B387" s="494">
        <v>42765</v>
      </c>
      <c r="C387" s="495">
        <v>8210499</v>
      </c>
      <c r="D387" s="495">
        <v>14864652</v>
      </c>
      <c r="E387" s="495">
        <f t="shared" si="58"/>
        <v>136591231</v>
      </c>
      <c r="F387" s="495">
        <f t="shared" si="59"/>
        <v>150723598</v>
      </c>
      <c r="G387" s="495">
        <f t="shared" si="56"/>
        <v>-14132367</v>
      </c>
      <c r="H387" s="495">
        <f>VLOOKUP(A387,'02-Metrics'!A:R,18,FALSE)</f>
        <v>314789511</v>
      </c>
      <c r="I387" s="496">
        <f t="shared" si="57"/>
        <v>-4.4894656607538615E-2</v>
      </c>
      <c r="J387" s="496"/>
      <c r="K387" s="490"/>
      <c r="L387" s="14"/>
      <c r="M387" s="241" t="s">
        <v>1038</v>
      </c>
      <c r="S387">
        <f t="shared" si="61"/>
        <v>2017</v>
      </c>
      <c r="T387" s="418" t="str">
        <f>VLOOKUP($A387,'02-Metrics'!$A$2:$AD$188,4,FALSE)</f>
        <v>Residential</v>
      </c>
      <c r="U387" s="418" t="str">
        <f>VLOOKUP($A387,'02-Metrics'!$A$2:$AD$188,5,FALSE)</f>
        <v>Residential</v>
      </c>
      <c r="V387" s="418" t="str">
        <f>VLOOKUP($A387,'02-Metrics'!$A$2:$AD$188,7,FALSE)</f>
        <v>EMAAR</v>
      </c>
    </row>
    <row r="388" spans="1:22" ht="15" hidden="1" customHeight="1">
      <c r="A388" s="418" t="s">
        <v>1069</v>
      </c>
      <c r="B388" s="494">
        <v>42794</v>
      </c>
      <c r="C388" s="495">
        <v>0</v>
      </c>
      <c r="D388" s="495">
        <v>9233896</v>
      </c>
      <c r="E388" s="495">
        <f t="shared" si="58"/>
        <v>136591231</v>
      </c>
      <c r="F388" s="495">
        <f t="shared" si="59"/>
        <v>159957494</v>
      </c>
      <c r="G388" s="495">
        <f t="shared" si="56"/>
        <v>-23366263</v>
      </c>
      <c r="H388" s="495">
        <f>VLOOKUP(A388,'02-Metrics'!A:R,18,FALSE)</f>
        <v>314789511</v>
      </c>
      <c r="I388" s="496">
        <f t="shared" si="57"/>
        <v>-7.4228213404480298E-2</v>
      </c>
      <c r="J388" s="496"/>
      <c r="K388" s="490"/>
      <c r="L388" s="14">
        <v>43290</v>
      </c>
      <c r="M388" s="241" t="s">
        <v>1039</v>
      </c>
      <c r="S388">
        <f t="shared" si="61"/>
        <v>2017</v>
      </c>
      <c r="T388" s="418" t="str">
        <f>VLOOKUP($A388,'02-Metrics'!$A$2:$AD$188,4,FALSE)</f>
        <v>Residential</v>
      </c>
      <c r="U388" s="418" t="str">
        <f>VLOOKUP($A388,'02-Metrics'!$A$2:$AD$188,5,FALSE)</f>
        <v>Residential</v>
      </c>
      <c r="V388" s="418" t="str">
        <f>VLOOKUP($A388,'02-Metrics'!$A$2:$AD$188,7,FALSE)</f>
        <v>EMAAR</v>
      </c>
    </row>
    <row r="389" spans="1:22" ht="15" hidden="1" customHeight="1">
      <c r="A389" s="418" t="s">
        <v>1069</v>
      </c>
      <c r="B389" s="494">
        <v>42824</v>
      </c>
      <c r="C389" s="495">
        <v>38126817.659999996</v>
      </c>
      <c r="D389" s="495">
        <v>8153089</v>
      </c>
      <c r="E389" s="495">
        <f t="shared" si="58"/>
        <v>174718048.66</v>
      </c>
      <c r="F389" s="495">
        <f t="shared" si="59"/>
        <v>168110583</v>
      </c>
      <c r="G389" s="495">
        <f t="shared" si="56"/>
        <v>6607465.6599999964</v>
      </c>
      <c r="H389" s="495">
        <f>VLOOKUP(A389,'02-Metrics'!A:R,18,FALSE)</f>
        <v>314789511</v>
      </c>
      <c r="I389" s="496">
        <f t="shared" si="57"/>
        <v>2.0990107449927062E-2</v>
      </c>
      <c r="J389" s="496"/>
      <c r="K389" s="490"/>
      <c r="L389" s="14"/>
      <c r="M389" s="241" t="s">
        <v>1038</v>
      </c>
      <c r="S389">
        <f t="shared" si="61"/>
        <v>2017</v>
      </c>
      <c r="T389" s="418" t="str">
        <f>VLOOKUP($A389,'02-Metrics'!$A$2:$AD$188,4,FALSE)</f>
        <v>Residential</v>
      </c>
      <c r="U389" s="418" t="str">
        <f>VLOOKUP($A389,'02-Metrics'!$A$2:$AD$188,5,FALSE)</f>
        <v>Residential</v>
      </c>
      <c r="V389" s="418" t="str">
        <f>VLOOKUP($A389,'02-Metrics'!$A$2:$AD$188,7,FALSE)</f>
        <v>EMAAR</v>
      </c>
    </row>
    <row r="390" spans="1:22" ht="15" hidden="1" customHeight="1">
      <c r="A390" s="418" t="s">
        <v>1069</v>
      </c>
      <c r="B390" s="494">
        <v>42855</v>
      </c>
      <c r="C390" s="495">
        <v>16537496.210000001</v>
      </c>
      <c r="D390" s="495">
        <v>16761288.439999999</v>
      </c>
      <c r="E390" s="495">
        <f t="shared" si="58"/>
        <v>191255544.87</v>
      </c>
      <c r="F390" s="495">
        <f t="shared" si="59"/>
        <v>184871871.44</v>
      </c>
      <c r="G390" s="495">
        <f t="shared" si="56"/>
        <v>6383673.4300000072</v>
      </c>
      <c r="H390" s="495">
        <f>VLOOKUP(A390,'02-Metrics'!A:R,18,FALSE)</f>
        <v>314789511</v>
      </c>
      <c r="I390" s="496">
        <f t="shared" si="57"/>
        <v>2.0279180871436365E-2</v>
      </c>
      <c r="J390" s="496"/>
      <c r="K390" s="490"/>
      <c r="L390" s="14">
        <v>43326</v>
      </c>
      <c r="M390" s="241" t="s">
        <v>1039</v>
      </c>
      <c r="S390">
        <f t="shared" si="61"/>
        <v>2017</v>
      </c>
      <c r="T390" s="418" t="str">
        <f>VLOOKUP($A390,'02-Metrics'!$A$2:$AD$188,4,FALSE)</f>
        <v>Residential</v>
      </c>
      <c r="U390" s="418" t="str">
        <f>VLOOKUP($A390,'02-Metrics'!$A$2:$AD$188,5,FALSE)</f>
        <v>Residential</v>
      </c>
      <c r="V390" s="418" t="str">
        <f>VLOOKUP($A390,'02-Metrics'!$A$2:$AD$188,7,FALSE)</f>
        <v>EMAAR</v>
      </c>
    </row>
    <row r="391" spans="1:22" ht="15" hidden="1" customHeight="1">
      <c r="A391" s="418" t="s">
        <v>1069</v>
      </c>
      <c r="B391" s="494">
        <v>42885</v>
      </c>
      <c r="C391" s="495">
        <v>0</v>
      </c>
      <c r="D391" s="495">
        <v>10586376.030000001</v>
      </c>
      <c r="E391" s="495">
        <f t="shared" si="58"/>
        <v>191255544.87</v>
      </c>
      <c r="F391" s="495">
        <f t="shared" si="59"/>
        <v>195458247.47</v>
      </c>
      <c r="G391" s="495">
        <f t="shared" si="56"/>
        <v>-4202702.599999994</v>
      </c>
      <c r="H391" s="495">
        <f>VLOOKUP(A391,'02-Metrics'!A:R,18,FALSE)</f>
        <v>314789511</v>
      </c>
      <c r="I391" s="496">
        <f t="shared" si="57"/>
        <v>-1.3350834297652294E-2</v>
      </c>
      <c r="J391" s="496"/>
      <c r="K391" s="490"/>
      <c r="L391" s="14">
        <v>43331</v>
      </c>
      <c r="M391" s="241" t="s">
        <v>1039</v>
      </c>
      <c r="S391">
        <f t="shared" si="61"/>
        <v>2017</v>
      </c>
      <c r="T391" s="418" t="str">
        <f>VLOOKUP($A391,'02-Metrics'!$A$2:$AD$188,4,FALSE)</f>
        <v>Residential</v>
      </c>
      <c r="U391" s="418" t="str">
        <f>VLOOKUP($A391,'02-Metrics'!$A$2:$AD$188,5,FALSE)</f>
        <v>Residential</v>
      </c>
      <c r="V391" s="418" t="str">
        <f>VLOOKUP($A391,'02-Metrics'!$A$2:$AD$188,7,FALSE)</f>
        <v>EMAAR</v>
      </c>
    </row>
    <row r="392" spans="1:22" ht="15" hidden="1" customHeight="1">
      <c r="A392" s="418" t="s">
        <v>1069</v>
      </c>
      <c r="B392" s="494">
        <v>42916</v>
      </c>
      <c r="C392" s="495">
        <v>21160249.509999998</v>
      </c>
      <c r="D392" s="495">
        <v>15262911.350000001</v>
      </c>
      <c r="E392" s="495">
        <f t="shared" si="58"/>
        <v>212415794.38</v>
      </c>
      <c r="F392" s="495">
        <f t="shared" si="59"/>
        <v>210721158.81999999</v>
      </c>
      <c r="G392" s="495">
        <f t="shared" ref="G392:G423" si="62">E392-F392</f>
        <v>1694635.5600000024</v>
      </c>
      <c r="H392" s="495">
        <f>VLOOKUP(A392,'02-Metrics'!A:R,18,FALSE)</f>
        <v>314789511</v>
      </c>
      <c r="I392" s="496">
        <f t="shared" ref="I392:I423" si="63">G392/H392</f>
        <v>5.3833927141238276E-3</v>
      </c>
      <c r="J392" s="496"/>
      <c r="K392" s="490"/>
      <c r="L392" s="14"/>
      <c r="M392" s="241" t="s">
        <v>1038</v>
      </c>
      <c r="S392">
        <f t="shared" si="61"/>
        <v>2017</v>
      </c>
      <c r="T392" s="418" t="str">
        <f>VLOOKUP($A392,'02-Metrics'!$A$2:$AD$188,4,FALSE)</f>
        <v>Residential</v>
      </c>
      <c r="U392" s="418" t="str">
        <f>VLOOKUP($A392,'02-Metrics'!$A$2:$AD$188,5,FALSE)</f>
        <v>Residential</v>
      </c>
      <c r="V392" s="418" t="str">
        <f>VLOOKUP($A392,'02-Metrics'!$A$2:$AD$188,7,FALSE)</f>
        <v>EMAAR</v>
      </c>
    </row>
    <row r="393" spans="1:22" ht="15" hidden="1" customHeight="1">
      <c r="A393" s="418" t="s">
        <v>1069</v>
      </c>
      <c r="B393" s="494">
        <v>42946</v>
      </c>
      <c r="C393" s="495">
        <v>10750805.82</v>
      </c>
      <c r="D393" s="495">
        <v>10255046.6</v>
      </c>
      <c r="E393" s="495">
        <f t="shared" si="58"/>
        <v>223166600.19999999</v>
      </c>
      <c r="F393" s="495">
        <f t="shared" si="59"/>
        <v>220976205.41999999</v>
      </c>
      <c r="G393" s="495">
        <f t="shared" si="62"/>
        <v>2190394.7800000012</v>
      </c>
      <c r="H393" s="495">
        <f>VLOOKUP(A393,'02-Metrics'!A:R,18,FALSE)</f>
        <v>314789511</v>
      </c>
      <c r="I393" s="496">
        <f t="shared" si="63"/>
        <v>6.9582838800496156E-3</v>
      </c>
      <c r="J393" s="496"/>
      <c r="K393" s="490"/>
      <c r="L393" s="14">
        <v>43355</v>
      </c>
      <c r="M393" s="241" t="s">
        <v>1039</v>
      </c>
      <c r="S393">
        <f t="shared" si="61"/>
        <v>2017</v>
      </c>
      <c r="T393" s="418" t="str">
        <f>VLOOKUP($A393,'02-Metrics'!$A$2:$AD$188,4,FALSE)</f>
        <v>Residential</v>
      </c>
      <c r="U393" s="418" t="str">
        <f>VLOOKUP($A393,'02-Metrics'!$A$2:$AD$188,5,FALSE)</f>
        <v>Residential</v>
      </c>
      <c r="V393" s="418" t="str">
        <f>VLOOKUP($A393,'02-Metrics'!$A$2:$AD$188,7,FALSE)</f>
        <v>EMAAR</v>
      </c>
    </row>
    <row r="394" spans="1:22" ht="15" hidden="1" customHeight="1">
      <c r="A394" s="418" t="s">
        <v>1069</v>
      </c>
      <c r="B394" s="494">
        <v>42977</v>
      </c>
      <c r="C394" s="495">
        <v>18136563.93</v>
      </c>
      <c r="D394" s="495">
        <v>17881064.68</v>
      </c>
      <c r="E394" s="495">
        <f t="shared" si="58"/>
        <v>241303164.13</v>
      </c>
      <c r="F394" s="495">
        <f t="shared" si="59"/>
        <v>238857270.09999999</v>
      </c>
      <c r="G394" s="495">
        <f t="shared" si="62"/>
        <v>2445894.0300000012</v>
      </c>
      <c r="H394" s="495">
        <f>VLOOKUP(A394,'02-Metrics'!A:R,18,FALSE)</f>
        <v>314789511</v>
      </c>
      <c r="I394" s="496">
        <f t="shared" si="63"/>
        <v>7.7699349709272909E-3</v>
      </c>
      <c r="J394" s="496"/>
      <c r="K394" s="490"/>
      <c r="L394" s="14">
        <v>43366</v>
      </c>
      <c r="M394" s="241" t="s">
        <v>1039</v>
      </c>
      <c r="S394">
        <f t="shared" si="61"/>
        <v>2017</v>
      </c>
      <c r="T394" s="418" t="str">
        <f>VLOOKUP($A394,'02-Metrics'!$A$2:$AD$188,4,FALSE)</f>
        <v>Residential</v>
      </c>
      <c r="U394" s="418" t="str">
        <f>VLOOKUP($A394,'02-Metrics'!$A$2:$AD$188,5,FALSE)</f>
        <v>Residential</v>
      </c>
      <c r="V394" s="418" t="str">
        <f>VLOOKUP($A394,'02-Metrics'!$A$2:$AD$188,7,FALSE)</f>
        <v>EMAAR</v>
      </c>
    </row>
    <row r="395" spans="1:22" ht="15" hidden="1" customHeight="1">
      <c r="A395" s="418" t="s">
        <v>1069</v>
      </c>
      <c r="B395" s="494">
        <v>43008</v>
      </c>
      <c r="C395" s="495">
        <v>0</v>
      </c>
      <c r="D395" s="495">
        <v>6242929.0499999998</v>
      </c>
      <c r="E395" s="495">
        <f t="shared" si="58"/>
        <v>241303164.13</v>
      </c>
      <c r="F395" s="495">
        <f t="shared" si="59"/>
        <v>245100199.15000001</v>
      </c>
      <c r="G395" s="495">
        <f t="shared" si="62"/>
        <v>-3797035.0200000107</v>
      </c>
      <c r="H395" s="495">
        <f>VLOOKUP(A395,'02-Metrics'!A:R,18,FALSE)</f>
        <v>314789511</v>
      </c>
      <c r="I395" s="496">
        <f t="shared" si="63"/>
        <v>-1.2062139579993855E-2</v>
      </c>
      <c r="J395" s="496"/>
      <c r="K395" s="490"/>
      <c r="L395" s="14"/>
      <c r="M395" s="241" t="s">
        <v>1038</v>
      </c>
      <c r="S395">
        <f t="shared" si="61"/>
        <v>2017</v>
      </c>
      <c r="T395" s="418" t="str">
        <f>VLOOKUP($A395,'02-Metrics'!$A$2:$AD$188,4,FALSE)</f>
        <v>Residential</v>
      </c>
      <c r="U395" s="418" t="str">
        <f>VLOOKUP($A395,'02-Metrics'!$A$2:$AD$188,5,FALSE)</f>
        <v>Residential</v>
      </c>
      <c r="V395" s="418" t="str">
        <f>VLOOKUP($A395,'02-Metrics'!$A$2:$AD$188,7,FALSE)</f>
        <v>EMAAR</v>
      </c>
    </row>
    <row r="396" spans="1:22" ht="15" hidden="1" customHeight="1">
      <c r="A396" s="418" t="s">
        <v>1069</v>
      </c>
      <c r="B396" s="494">
        <v>43038</v>
      </c>
      <c r="C396" s="495">
        <v>15631210</v>
      </c>
      <c r="D396" s="495">
        <v>19136867.850000001</v>
      </c>
      <c r="E396" s="495">
        <f t="shared" si="58"/>
        <v>256934374.13</v>
      </c>
      <c r="F396" s="495">
        <f t="shared" si="59"/>
        <v>264237067</v>
      </c>
      <c r="G396" s="495">
        <f t="shared" si="62"/>
        <v>-7302692.8700000048</v>
      </c>
      <c r="H396" s="495">
        <f>VLOOKUP(A396,'02-Metrics'!A:R,18,FALSE)</f>
        <v>314789511</v>
      </c>
      <c r="I396" s="496">
        <f t="shared" si="63"/>
        <v>-2.3198653750569231E-2</v>
      </c>
      <c r="J396" s="496"/>
      <c r="K396" s="490"/>
      <c r="L396" s="14">
        <v>43391</v>
      </c>
      <c r="M396" s="241" t="s">
        <v>1039</v>
      </c>
      <c r="S396">
        <f t="shared" si="61"/>
        <v>2017</v>
      </c>
      <c r="T396" s="418" t="str">
        <f>VLOOKUP($A396,'02-Metrics'!$A$2:$AD$188,4,FALSE)</f>
        <v>Residential</v>
      </c>
      <c r="U396" s="418" t="str">
        <f>VLOOKUP($A396,'02-Metrics'!$A$2:$AD$188,5,FALSE)</f>
        <v>Residential</v>
      </c>
      <c r="V396" s="418" t="str">
        <f>VLOOKUP($A396,'02-Metrics'!$A$2:$AD$188,7,FALSE)</f>
        <v>EMAAR</v>
      </c>
    </row>
    <row r="397" spans="1:22" ht="15" hidden="1" customHeight="1">
      <c r="A397" s="418" t="s">
        <v>1069</v>
      </c>
      <c r="B397" s="494">
        <v>43069</v>
      </c>
      <c r="C397" s="495">
        <v>20089288</v>
      </c>
      <c r="D397" s="495">
        <v>13781773.34</v>
      </c>
      <c r="E397" s="495">
        <f t="shared" si="58"/>
        <v>277023662.13</v>
      </c>
      <c r="F397" s="495">
        <f t="shared" si="59"/>
        <v>278018840.33999997</v>
      </c>
      <c r="G397" s="495">
        <f t="shared" si="62"/>
        <v>-995178.20999997854</v>
      </c>
      <c r="H397" s="495">
        <f>VLOOKUP(A397,'02-Metrics'!A:R,18,FALSE)</f>
        <v>314789511</v>
      </c>
      <c r="I397" s="496">
        <f t="shared" si="63"/>
        <v>-3.1614084180841035E-3</v>
      </c>
      <c r="J397" s="496"/>
      <c r="K397" s="490"/>
      <c r="L397" s="14">
        <v>43403</v>
      </c>
      <c r="M397" s="241" t="s">
        <v>1039</v>
      </c>
      <c r="S397">
        <f t="shared" si="61"/>
        <v>2017</v>
      </c>
      <c r="T397" s="418" t="str">
        <f>VLOOKUP($A397,'02-Metrics'!$A$2:$AD$188,4,FALSE)</f>
        <v>Residential</v>
      </c>
      <c r="U397" s="418" t="str">
        <f>VLOOKUP($A397,'02-Metrics'!$A$2:$AD$188,5,FALSE)</f>
        <v>Residential</v>
      </c>
      <c r="V397" s="418" t="str">
        <f>VLOOKUP($A397,'02-Metrics'!$A$2:$AD$188,7,FALSE)</f>
        <v>EMAAR</v>
      </c>
    </row>
    <row r="398" spans="1:22" ht="15" hidden="1" customHeight="1">
      <c r="A398" s="418" t="s">
        <v>1069</v>
      </c>
      <c r="B398" s="494">
        <v>43099</v>
      </c>
      <c r="C398" s="495">
        <v>0</v>
      </c>
      <c r="D398" s="495">
        <v>15174423.67</v>
      </c>
      <c r="E398" s="495">
        <f t="shared" si="58"/>
        <v>277023662.13</v>
      </c>
      <c r="F398" s="495">
        <f t="shared" si="59"/>
        <v>293193264.00999999</v>
      </c>
      <c r="G398" s="495">
        <f t="shared" si="62"/>
        <v>-16169601.879999995</v>
      </c>
      <c r="H398" s="495">
        <f>VLOOKUP(A398,'02-Metrics'!A:R,18,FALSE)</f>
        <v>314789511</v>
      </c>
      <c r="I398" s="496">
        <f t="shared" si="63"/>
        <v>-5.1366393462836807E-2</v>
      </c>
      <c r="J398" s="496"/>
      <c r="K398" s="490"/>
      <c r="L398" s="14"/>
      <c r="M398" s="241" t="s">
        <v>1038</v>
      </c>
      <c r="S398">
        <f t="shared" si="61"/>
        <v>2017</v>
      </c>
      <c r="T398" s="418" t="str">
        <f>VLOOKUP($A398,'02-Metrics'!$A$2:$AD$188,4,FALSE)</f>
        <v>Residential</v>
      </c>
      <c r="U398" s="418" t="str">
        <f>VLOOKUP($A398,'02-Metrics'!$A$2:$AD$188,5,FALSE)</f>
        <v>Residential</v>
      </c>
      <c r="V398" s="418" t="str">
        <f>VLOOKUP($A398,'02-Metrics'!$A$2:$AD$188,7,FALSE)</f>
        <v>EMAAR</v>
      </c>
    </row>
    <row r="399" spans="1:22" ht="15" hidden="1" customHeight="1">
      <c r="A399" s="418" t="s">
        <v>1069</v>
      </c>
      <c r="B399" s="497">
        <v>43130</v>
      </c>
      <c r="C399" s="495">
        <v>24624160.029999997</v>
      </c>
      <c r="D399" s="495">
        <v>10353800.460000003</v>
      </c>
      <c r="E399" s="495">
        <f t="shared" si="58"/>
        <v>301647822.15999997</v>
      </c>
      <c r="F399" s="495">
        <f t="shared" si="59"/>
        <v>303547064.46999997</v>
      </c>
      <c r="G399" s="495">
        <f t="shared" si="62"/>
        <v>-1899242.3100000024</v>
      </c>
      <c r="H399" s="495">
        <f>VLOOKUP(A399,'02-Metrics'!A:R,18,FALSE)</f>
        <v>314789511</v>
      </c>
      <c r="I399" s="496">
        <f t="shared" si="63"/>
        <v>-6.033372280946179E-3</v>
      </c>
      <c r="J399" s="496"/>
      <c r="K399" s="490"/>
      <c r="L399" s="14"/>
      <c r="M399" s="241" t="s">
        <v>1038</v>
      </c>
      <c r="S399">
        <f t="shared" si="61"/>
        <v>2018</v>
      </c>
      <c r="T399" s="418" t="str">
        <f>VLOOKUP($A399,'02-Metrics'!$A$2:$AD$188,4,FALSE)</f>
        <v>Residential</v>
      </c>
      <c r="U399" s="418" t="str">
        <f>VLOOKUP($A399,'02-Metrics'!$A$2:$AD$188,5,FALSE)</f>
        <v>Residential</v>
      </c>
      <c r="V399" s="418" t="str">
        <f>VLOOKUP($A399,'02-Metrics'!$A$2:$AD$188,7,FALSE)</f>
        <v>EMAAR</v>
      </c>
    </row>
    <row r="400" spans="1:22" ht="15" hidden="1" customHeight="1">
      <c r="A400" s="418" t="s">
        <v>1069</v>
      </c>
      <c r="B400" s="497">
        <v>43159</v>
      </c>
      <c r="C400" s="495">
        <v>14680971.469999999</v>
      </c>
      <c r="D400" s="495">
        <v>4412276.2999999989</v>
      </c>
      <c r="E400" s="495">
        <f t="shared" si="58"/>
        <v>316328793.63</v>
      </c>
      <c r="F400" s="495">
        <f t="shared" si="59"/>
        <v>307959340.76999998</v>
      </c>
      <c r="G400" s="495">
        <f t="shared" si="62"/>
        <v>8369452.8600000143</v>
      </c>
      <c r="H400" s="495">
        <f>VLOOKUP(A400,'02-Metrics'!A:R,18,FALSE)</f>
        <v>314789511</v>
      </c>
      <c r="I400" s="496">
        <f t="shared" si="63"/>
        <v>2.6587457864820706E-2</v>
      </c>
      <c r="J400" s="496"/>
      <c r="K400" s="490"/>
      <c r="L400" s="14">
        <v>43447</v>
      </c>
      <c r="M400" s="241" t="s">
        <v>1039</v>
      </c>
      <c r="S400">
        <f t="shared" si="61"/>
        <v>2018</v>
      </c>
      <c r="T400" s="418" t="str">
        <f>VLOOKUP($A400,'02-Metrics'!$A$2:$AD$188,4,FALSE)</f>
        <v>Residential</v>
      </c>
      <c r="U400" s="418" t="str">
        <f>VLOOKUP($A400,'02-Metrics'!$A$2:$AD$188,5,FALSE)</f>
        <v>Residential</v>
      </c>
      <c r="V400" s="418" t="str">
        <f>VLOOKUP($A400,'02-Metrics'!$A$2:$AD$188,7,FALSE)</f>
        <v>EMAAR</v>
      </c>
    </row>
    <row r="401" spans="1:22" ht="15" hidden="1" customHeight="1">
      <c r="A401" s="418" t="s">
        <v>1069</v>
      </c>
      <c r="B401" s="497">
        <v>43189</v>
      </c>
      <c r="C401" s="495">
        <v>10942287.560000001</v>
      </c>
      <c r="D401" s="495">
        <v>4019413.99</v>
      </c>
      <c r="E401" s="495">
        <f t="shared" si="58"/>
        <v>327271081.19</v>
      </c>
      <c r="F401" s="495">
        <f t="shared" si="59"/>
        <v>311978754.75999999</v>
      </c>
      <c r="G401" s="495">
        <f t="shared" si="62"/>
        <v>15292326.430000007</v>
      </c>
      <c r="H401" s="495">
        <f>VLOOKUP(A401,'02-Metrics'!A:R,18,FALSE)</f>
        <v>314789511</v>
      </c>
      <c r="I401" s="496">
        <f t="shared" si="63"/>
        <v>4.8579529798882047E-2</v>
      </c>
      <c r="J401" s="496"/>
      <c r="K401" s="490"/>
      <c r="L401" s="14"/>
      <c r="M401" s="241" t="s">
        <v>1038</v>
      </c>
      <c r="S401">
        <f t="shared" si="61"/>
        <v>2018</v>
      </c>
      <c r="T401" s="418" t="str">
        <f>VLOOKUP($A401,'02-Metrics'!$A$2:$AD$188,4,FALSE)</f>
        <v>Residential</v>
      </c>
      <c r="U401" s="418" t="str">
        <f>VLOOKUP($A401,'02-Metrics'!$A$2:$AD$188,5,FALSE)</f>
        <v>Residential</v>
      </c>
      <c r="V401" s="418" t="str">
        <f>VLOOKUP($A401,'02-Metrics'!$A$2:$AD$188,7,FALSE)</f>
        <v>EMAAR</v>
      </c>
    </row>
    <row r="402" spans="1:22" ht="15" hidden="1" customHeight="1">
      <c r="A402" s="418" t="s">
        <v>1069</v>
      </c>
      <c r="B402" s="497">
        <v>43220</v>
      </c>
      <c r="C402" s="495">
        <v>6775827.6600000001</v>
      </c>
      <c r="D402" s="495">
        <v>4634224.8600000003</v>
      </c>
      <c r="E402" s="495">
        <f t="shared" si="58"/>
        <v>334046908.85000002</v>
      </c>
      <c r="F402" s="495">
        <f t="shared" si="59"/>
        <v>316612979.62</v>
      </c>
      <c r="G402" s="495">
        <f t="shared" si="62"/>
        <v>17433929.230000019</v>
      </c>
      <c r="H402" s="495">
        <f>VLOOKUP(A402,'02-Metrics'!A:R,18,FALSE)</f>
        <v>314789511</v>
      </c>
      <c r="I402" s="496">
        <f t="shared" si="63"/>
        <v>5.5382814931212936E-2</v>
      </c>
      <c r="J402" s="496"/>
      <c r="K402" s="490"/>
      <c r="L402" s="14">
        <v>43480</v>
      </c>
      <c r="M402" s="241" t="s">
        <v>1039</v>
      </c>
      <c r="S402">
        <f t="shared" si="61"/>
        <v>2018</v>
      </c>
      <c r="T402" s="418" t="str">
        <f>VLOOKUP($A402,'02-Metrics'!$A$2:$AD$188,4,FALSE)</f>
        <v>Residential</v>
      </c>
      <c r="U402" s="418" t="str">
        <f>VLOOKUP($A402,'02-Metrics'!$A$2:$AD$188,5,FALSE)</f>
        <v>Residential</v>
      </c>
      <c r="V402" s="418" t="str">
        <f>VLOOKUP($A402,'02-Metrics'!$A$2:$AD$188,7,FALSE)</f>
        <v>EMAAR</v>
      </c>
    </row>
    <row r="403" spans="1:22" ht="15" hidden="1" customHeight="1">
      <c r="A403" s="418" t="s">
        <v>1069</v>
      </c>
      <c r="B403" s="497">
        <v>43250</v>
      </c>
      <c r="C403" s="495">
        <v>7450775.9900000002</v>
      </c>
      <c r="D403" s="495">
        <v>5096713.669999999</v>
      </c>
      <c r="E403" s="495">
        <f t="shared" si="58"/>
        <v>341497684.84000003</v>
      </c>
      <c r="F403" s="495">
        <f t="shared" si="59"/>
        <v>321709693.29000002</v>
      </c>
      <c r="G403" s="495">
        <f t="shared" si="62"/>
        <v>19787991.550000012</v>
      </c>
      <c r="H403" s="495">
        <f>VLOOKUP(A403,'02-Metrics'!A:R,18,FALSE)</f>
        <v>314789511</v>
      </c>
      <c r="I403" s="496">
        <f t="shared" si="63"/>
        <v>6.2861025728395414E-2</v>
      </c>
      <c r="J403" s="496"/>
      <c r="K403" s="490"/>
      <c r="L403" s="14"/>
      <c r="M403" s="241" t="s">
        <v>1038</v>
      </c>
      <c r="S403">
        <f t="shared" si="61"/>
        <v>2018</v>
      </c>
      <c r="T403" s="418" t="str">
        <f>VLOOKUP($A403,'02-Metrics'!$A$2:$AD$188,4,FALSE)</f>
        <v>Residential</v>
      </c>
      <c r="U403" s="418" t="str">
        <f>VLOOKUP($A403,'02-Metrics'!$A$2:$AD$188,5,FALSE)</f>
        <v>Residential</v>
      </c>
      <c r="V403" s="418" t="str">
        <f>VLOOKUP($A403,'02-Metrics'!$A$2:$AD$188,7,FALSE)</f>
        <v>EMAAR</v>
      </c>
    </row>
    <row r="404" spans="1:22" ht="15" hidden="1" customHeight="1">
      <c r="A404" s="418" t="s">
        <v>1069</v>
      </c>
      <c r="B404" s="497">
        <v>43281</v>
      </c>
      <c r="C404" s="495">
        <v>7033824.8300000001</v>
      </c>
      <c r="D404" s="495">
        <v>2859439.7999999993</v>
      </c>
      <c r="E404" s="495">
        <f t="shared" si="58"/>
        <v>348531509.67000002</v>
      </c>
      <c r="F404" s="495">
        <f t="shared" si="59"/>
        <v>324569133.09000003</v>
      </c>
      <c r="G404" s="495">
        <f t="shared" si="62"/>
        <v>23962376.579999983</v>
      </c>
      <c r="H404" s="495">
        <f>VLOOKUP(A404,'02-Metrics'!A:R,18,FALSE)</f>
        <v>314789511</v>
      </c>
      <c r="I404" s="496">
        <f t="shared" si="63"/>
        <v>7.6121902867341676E-2</v>
      </c>
      <c r="J404" s="496"/>
      <c r="K404" s="490"/>
      <c r="L404" s="14"/>
      <c r="M404" s="241" t="s">
        <v>1038</v>
      </c>
      <c r="S404">
        <f t="shared" si="61"/>
        <v>2018</v>
      </c>
      <c r="T404" s="418" t="str">
        <f>VLOOKUP($A404,'02-Metrics'!$A$2:$AD$188,4,FALSE)</f>
        <v>Residential</v>
      </c>
      <c r="U404" s="418" t="str">
        <f>VLOOKUP($A404,'02-Metrics'!$A$2:$AD$188,5,FALSE)</f>
        <v>Residential</v>
      </c>
      <c r="V404" s="418" t="str">
        <f>VLOOKUP($A404,'02-Metrics'!$A$2:$AD$188,7,FALSE)</f>
        <v>EMAAR</v>
      </c>
    </row>
    <row r="405" spans="1:22" ht="15" hidden="1" customHeight="1">
      <c r="A405" s="418" t="s">
        <v>1069</v>
      </c>
      <c r="B405" s="497">
        <v>43311</v>
      </c>
      <c r="C405" s="495">
        <v>5048904.72</v>
      </c>
      <c r="D405" s="495">
        <v>2048823.2499999998</v>
      </c>
      <c r="E405" s="495">
        <f t="shared" si="58"/>
        <v>353580414.39000005</v>
      </c>
      <c r="F405" s="495">
        <f t="shared" si="59"/>
        <v>326617956.34000003</v>
      </c>
      <c r="G405" s="495">
        <f t="shared" si="62"/>
        <v>26962458.050000012</v>
      </c>
      <c r="H405" s="495">
        <f>VLOOKUP(A405,'02-Metrics'!A:R,18,FALSE)</f>
        <v>314789511</v>
      </c>
      <c r="I405" s="496">
        <f t="shared" si="63"/>
        <v>8.5652339445325451E-2</v>
      </c>
      <c r="J405" s="496"/>
      <c r="K405" s="490"/>
      <c r="L405" s="14"/>
      <c r="M405" s="241" t="s">
        <v>1038</v>
      </c>
      <c r="S405">
        <f t="shared" si="61"/>
        <v>2018</v>
      </c>
      <c r="T405" s="418" t="str">
        <f>VLOOKUP($A405,'02-Metrics'!$A$2:$AD$188,4,FALSE)</f>
        <v>Residential</v>
      </c>
      <c r="U405" s="418" t="str">
        <f>VLOOKUP($A405,'02-Metrics'!$A$2:$AD$188,5,FALSE)</f>
        <v>Residential</v>
      </c>
      <c r="V405" s="418" t="str">
        <f>VLOOKUP($A405,'02-Metrics'!$A$2:$AD$188,7,FALSE)</f>
        <v>EMAAR</v>
      </c>
    </row>
    <row r="406" spans="1:22" ht="15" hidden="1" customHeight="1">
      <c r="A406" s="418" t="s">
        <v>1069</v>
      </c>
      <c r="B406" s="497">
        <v>43342</v>
      </c>
      <c r="C406" s="495">
        <v>2169741.0100000002</v>
      </c>
      <c r="D406" s="495">
        <v>2616371.0599999996</v>
      </c>
      <c r="E406" s="495">
        <f t="shared" si="58"/>
        <v>355750155.40000004</v>
      </c>
      <c r="F406" s="495">
        <f t="shared" si="59"/>
        <v>329234327.40000004</v>
      </c>
      <c r="G406" s="495">
        <f t="shared" si="62"/>
        <v>26515828</v>
      </c>
      <c r="H406" s="495">
        <f>VLOOKUP(A406,'02-Metrics'!A:R,18,FALSE)</f>
        <v>314789511</v>
      </c>
      <c r="I406" s="496">
        <f t="shared" si="63"/>
        <v>8.423351818733249E-2</v>
      </c>
      <c r="J406" s="496"/>
      <c r="K406" s="490"/>
      <c r="L406" s="14">
        <v>43566</v>
      </c>
      <c r="M406" s="241" t="s">
        <v>1039</v>
      </c>
      <c r="S406">
        <f t="shared" si="61"/>
        <v>2018</v>
      </c>
      <c r="T406" s="418" t="str">
        <f>VLOOKUP($A406,'02-Metrics'!$A$2:$AD$188,4,FALSE)</f>
        <v>Residential</v>
      </c>
      <c r="U406" s="418" t="str">
        <f>VLOOKUP($A406,'02-Metrics'!$A$2:$AD$188,5,FALSE)</f>
        <v>Residential</v>
      </c>
      <c r="V406" s="418" t="str">
        <f>VLOOKUP($A406,'02-Metrics'!$A$2:$AD$188,7,FALSE)</f>
        <v>EMAAR</v>
      </c>
    </row>
    <row r="407" spans="1:22" ht="15" hidden="1" customHeight="1">
      <c r="A407" s="418" t="s">
        <v>1069</v>
      </c>
      <c r="B407" s="497">
        <v>43373</v>
      </c>
      <c r="C407" s="495">
        <v>2466454.7599999998</v>
      </c>
      <c r="D407" s="495">
        <v>1299669.71</v>
      </c>
      <c r="E407" s="495">
        <f t="shared" si="58"/>
        <v>358216610.16000003</v>
      </c>
      <c r="F407" s="495">
        <f t="shared" si="59"/>
        <v>330533997.11000001</v>
      </c>
      <c r="G407" s="495">
        <f t="shared" si="62"/>
        <v>27682613.050000012</v>
      </c>
      <c r="H407" s="495">
        <f>VLOOKUP(A407,'02-Metrics'!A:R,18,FALSE)</f>
        <v>314789511</v>
      </c>
      <c r="I407" s="496">
        <f t="shared" si="63"/>
        <v>8.7940074502673035E-2</v>
      </c>
      <c r="J407" s="496"/>
      <c r="K407" s="490"/>
      <c r="L407" s="14"/>
      <c r="M407" s="241" t="s">
        <v>1038</v>
      </c>
      <c r="S407">
        <f t="shared" si="61"/>
        <v>2018</v>
      </c>
      <c r="T407" s="418" t="str">
        <f>VLOOKUP($A407,'02-Metrics'!$A$2:$AD$188,4,FALSE)</f>
        <v>Residential</v>
      </c>
      <c r="U407" s="418" t="str">
        <f>VLOOKUP($A407,'02-Metrics'!$A$2:$AD$188,5,FALSE)</f>
        <v>Residential</v>
      </c>
      <c r="V407" s="418" t="str">
        <f>VLOOKUP($A407,'02-Metrics'!$A$2:$AD$188,7,FALSE)</f>
        <v>EMAAR</v>
      </c>
    </row>
    <row r="408" spans="1:22" ht="15" hidden="1" customHeight="1">
      <c r="A408" s="418" t="s">
        <v>1069</v>
      </c>
      <c r="B408" s="497">
        <v>43403</v>
      </c>
      <c r="C408" s="495">
        <v>0</v>
      </c>
      <c r="D408" s="495">
        <v>1150556.4000000001</v>
      </c>
      <c r="E408" s="495">
        <f t="shared" si="58"/>
        <v>358216610.16000003</v>
      </c>
      <c r="F408" s="495">
        <f t="shared" si="59"/>
        <v>331684553.50999999</v>
      </c>
      <c r="G408" s="495">
        <f t="shared" si="62"/>
        <v>26532056.650000036</v>
      </c>
      <c r="H408" s="495">
        <f>VLOOKUP(A408,'02-Metrics'!A:R,18,FALSE)</f>
        <v>314789511</v>
      </c>
      <c r="I408" s="496">
        <f t="shared" si="63"/>
        <v>8.4285072160488972E-2</v>
      </c>
      <c r="J408" s="496"/>
      <c r="K408" s="490"/>
      <c r="L408" s="14"/>
      <c r="M408" s="241" t="s">
        <v>1038</v>
      </c>
      <c r="S408">
        <f t="shared" si="61"/>
        <v>2018</v>
      </c>
      <c r="T408" s="418" t="str">
        <f>VLOOKUP($A408,'02-Metrics'!$A$2:$AD$188,4,FALSE)</f>
        <v>Residential</v>
      </c>
      <c r="U408" s="418" t="str">
        <f>VLOOKUP($A408,'02-Metrics'!$A$2:$AD$188,5,FALSE)</f>
        <v>Residential</v>
      </c>
      <c r="V408" s="418" t="str">
        <f>VLOOKUP($A408,'02-Metrics'!$A$2:$AD$188,7,FALSE)</f>
        <v>EMAAR</v>
      </c>
    </row>
    <row r="409" spans="1:22" ht="15" hidden="1" customHeight="1">
      <c r="A409" s="418" t="s">
        <v>1069</v>
      </c>
      <c r="B409" s="497">
        <v>43434</v>
      </c>
      <c r="C409" s="495">
        <v>3641079.3600000003</v>
      </c>
      <c r="D409" s="495">
        <v>4067971.5900000008</v>
      </c>
      <c r="E409" s="495">
        <f t="shared" si="58"/>
        <v>361857689.52000004</v>
      </c>
      <c r="F409" s="495">
        <f t="shared" si="59"/>
        <v>335752525.09999996</v>
      </c>
      <c r="G409" s="495">
        <f t="shared" si="62"/>
        <v>26105164.420000076</v>
      </c>
      <c r="H409" s="495">
        <f>VLOOKUP(A409,'02-Metrics'!A:R,18,FALSE)</f>
        <v>314789511</v>
      </c>
      <c r="I409" s="496">
        <f t="shared" si="63"/>
        <v>8.292895254696106E-2</v>
      </c>
      <c r="J409" s="496"/>
      <c r="K409" s="490"/>
      <c r="L409" s="14"/>
      <c r="M409" s="241" t="s">
        <v>1038</v>
      </c>
      <c r="S409">
        <f t="shared" si="61"/>
        <v>2018</v>
      </c>
      <c r="T409" s="418" t="str">
        <f>VLOOKUP($A409,'02-Metrics'!$A$2:$AD$188,4,FALSE)</f>
        <v>Residential</v>
      </c>
      <c r="U409" s="418" t="str">
        <f>VLOOKUP($A409,'02-Metrics'!$A$2:$AD$188,5,FALSE)</f>
        <v>Residential</v>
      </c>
      <c r="V409" s="418" t="str">
        <f>VLOOKUP($A409,'02-Metrics'!$A$2:$AD$188,7,FALSE)</f>
        <v>EMAAR</v>
      </c>
    </row>
    <row r="410" spans="1:22" ht="15" hidden="1" customHeight="1">
      <c r="A410" s="418" t="s">
        <v>1069</v>
      </c>
      <c r="B410" s="497">
        <v>43464</v>
      </c>
      <c r="C410" s="495">
        <v>0</v>
      </c>
      <c r="D410" s="495">
        <v>1113764.04</v>
      </c>
      <c r="E410" s="495">
        <f t="shared" si="58"/>
        <v>361857689.52000004</v>
      </c>
      <c r="F410" s="495">
        <f t="shared" si="59"/>
        <v>336866289.13999999</v>
      </c>
      <c r="G410" s="495">
        <f t="shared" si="62"/>
        <v>24991400.380000055</v>
      </c>
      <c r="H410" s="495">
        <f>VLOOKUP(A410,'02-Metrics'!A:R,18,FALSE)</f>
        <v>314789511</v>
      </c>
      <c r="I410" s="496">
        <f t="shared" si="63"/>
        <v>7.9390829448570968E-2</v>
      </c>
      <c r="J410" s="496"/>
      <c r="K410" s="490"/>
      <c r="L410" s="14">
        <v>43655</v>
      </c>
      <c r="M410" s="241" t="s">
        <v>1039</v>
      </c>
      <c r="S410">
        <f t="shared" si="61"/>
        <v>2018</v>
      </c>
      <c r="T410" s="418" t="str">
        <f>VLOOKUP($A410,'02-Metrics'!$A$2:$AD$188,4,FALSE)</f>
        <v>Residential</v>
      </c>
      <c r="U410" s="418" t="str">
        <f>VLOOKUP($A410,'02-Metrics'!$A$2:$AD$188,5,FALSE)</f>
        <v>Residential</v>
      </c>
      <c r="V410" s="418" t="str">
        <f>VLOOKUP($A410,'02-Metrics'!$A$2:$AD$188,7,FALSE)</f>
        <v>EMAAR</v>
      </c>
    </row>
    <row r="411" spans="1:22" ht="15" hidden="1" customHeight="1">
      <c r="A411" s="418" t="s">
        <v>1069</v>
      </c>
      <c r="B411" s="497">
        <v>43495</v>
      </c>
      <c r="C411" s="495">
        <v>2837434.6799999997</v>
      </c>
      <c r="D411" s="495">
        <v>441258.47</v>
      </c>
      <c r="E411" s="495">
        <f t="shared" si="58"/>
        <v>364695124.20000005</v>
      </c>
      <c r="F411" s="495">
        <f t="shared" si="59"/>
        <v>337307547.61000001</v>
      </c>
      <c r="G411" s="495">
        <f t="shared" si="62"/>
        <v>27387576.590000033</v>
      </c>
      <c r="H411" s="495">
        <f>VLOOKUP(A411,'02-Metrics'!A:R,18,FALSE)</f>
        <v>314789511</v>
      </c>
      <c r="I411" s="496">
        <f t="shared" si="63"/>
        <v>8.7002824531850528E-2</v>
      </c>
      <c r="J411" s="496"/>
      <c r="K411" s="490"/>
      <c r="L411" s="14"/>
      <c r="M411" s="241" t="s">
        <v>1038</v>
      </c>
      <c r="S411">
        <f t="shared" si="61"/>
        <v>2019</v>
      </c>
      <c r="T411" s="418" t="str">
        <f>VLOOKUP($A411,'02-Metrics'!$A$2:$AD$188,4,FALSE)</f>
        <v>Residential</v>
      </c>
      <c r="U411" s="418" t="str">
        <f>VLOOKUP($A411,'02-Metrics'!$A$2:$AD$188,5,FALSE)</f>
        <v>Residential</v>
      </c>
      <c r="V411" s="418" t="str">
        <f>VLOOKUP($A411,'02-Metrics'!$A$2:$AD$188,7,FALSE)</f>
        <v>EMAAR</v>
      </c>
    </row>
    <row r="412" spans="1:22" ht="15" hidden="1" customHeight="1">
      <c r="A412" s="418" t="s">
        <v>1069</v>
      </c>
      <c r="B412" s="497">
        <v>43524</v>
      </c>
      <c r="C412" s="495">
        <v>0</v>
      </c>
      <c r="D412" s="495">
        <v>1977550.6</v>
      </c>
      <c r="E412" s="495">
        <f t="shared" si="58"/>
        <v>364695124.20000005</v>
      </c>
      <c r="F412" s="495">
        <f t="shared" si="59"/>
        <v>339285098.21000004</v>
      </c>
      <c r="G412" s="495">
        <f t="shared" si="62"/>
        <v>25410025.99000001</v>
      </c>
      <c r="H412" s="495">
        <f>VLOOKUP(A412,'02-Metrics'!A:R,18,FALSE)</f>
        <v>314789511</v>
      </c>
      <c r="I412" s="496">
        <f t="shared" si="63"/>
        <v>8.0720688276046185E-2</v>
      </c>
      <c r="J412" s="496"/>
      <c r="K412" s="490"/>
      <c r="L412" s="14">
        <v>43702</v>
      </c>
      <c r="M412" s="241" t="s">
        <v>1039</v>
      </c>
      <c r="S412">
        <f t="shared" si="61"/>
        <v>2019</v>
      </c>
      <c r="T412" s="418" t="str">
        <f>VLOOKUP($A412,'02-Metrics'!$A$2:$AD$188,4,FALSE)</f>
        <v>Residential</v>
      </c>
      <c r="U412" s="418" t="str">
        <f>VLOOKUP($A412,'02-Metrics'!$A$2:$AD$188,5,FALSE)</f>
        <v>Residential</v>
      </c>
      <c r="V412" s="418" t="str">
        <f>VLOOKUP($A412,'02-Metrics'!$A$2:$AD$188,7,FALSE)</f>
        <v>EMAAR</v>
      </c>
    </row>
    <row r="413" spans="1:22" ht="15" hidden="1" customHeight="1">
      <c r="A413" s="418" t="s">
        <v>1069</v>
      </c>
      <c r="B413" s="497">
        <v>43554</v>
      </c>
      <c r="C413" s="495">
        <v>1902092.11</v>
      </c>
      <c r="D413" s="495">
        <v>716244.11</v>
      </c>
      <c r="E413" s="495">
        <f t="shared" si="58"/>
        <v>366597216.31000006</v>
      </c>
      <c r="F413" s="495">
        <f t="shared" si="59"/>
        <v>340001342.32000005</v>
      </c>
      <c r="G413" s="495">
        <f t="shared" si="62"/>
        <v>26595873.99000001</v>
      </c>
      <c r="H413" s="495">
        <f>VLOOKUP(A413,'02-Metrics'!A:R,18,FALSE)</f>
        <v>314789511</v>
      </c>
      <c r="I413" s="496">
        <f t="shared" si="63"/>
        <v>8.4487802358827677E-2</v>
      </c>
      <c r="J413" s="496"/>
      <c r="K413" s="490"/>
      <c r="L413" s="14"/>
      <c r="M413" s="241" t="s">
        <v>1038</v>
      </c>
      <c r="S413">
        <f t="shared" si="61"/>
        <v>2019</v>
      </c>
      <c r="T413" s="418" t="str">
        <f>VLOOKUP($A413,'02-Metrics'!$A$2:$AD$188,4,FALSE)</f>
        <v>Residential</v>
      </c>
      <c r="U413" s="418" t="str">
        <f>VLOOKUP($A413,'02-Metrics'!$A$2:$AD$188,5,FALSE)</f>
        <v>Residential</v>
      </c>
      <c r="V413" s="418" t="str">
        <f>VLOOKUP($A413,'02-Metrics'!$A$2:$AD$188,7,FALSE)</f>
        <v>EMAAR</v>
      </c>
    </row>
    <row r="414" spans="1:22" ht="15" hidden="1" customHeight="1">
      <c r="A414" s="418" t="s">
        <v>1069</v>
      </c>
      <c r="B414" s="497">
        <v>43585</v>
      </c>
      <c r="C414" s="495">
        <v>451528</v>
      </c>
      <c r="D414" s="495">
        <v>442940.14</v>
      </c>
      <c r="E414" s="495">
        <f t="shared" si="58"/>
        <v>367048744.31000006</v>
      </c>
      <c r="F414" s="495">
        <f t="shared" si="59"/>
        <v>340444282.46000004</v>
      </c>
      <c r="G414" s="495">
        <f>E414-F414</f>
        <v>26604461.850000024</v>
      </c>
      <c r="H414" s="495">
        <f>VLOOKUP(A414,'02-Metrics'!A:R,18,FALSE)</f>
        <v>314789511</v>
      </c>
      <c r="I414" s="496">
        <f t="shared" si="63"/>
        <v>8.4515083636316032E-2</v>
      </c>
      <c r="J414" s="496"/>
      <c r="K414" s="490"/>
      <c r="L414" s="14"/>
      <c r="M414" s="241" t="s">
        <v>1038</v>
      </c>
      <c r="S414">
        <f t="shared" si="61"/>
        <v>2019</v>
      </c>
      <c r="T414" s="418" t="str">
        <f>VLOOKUP($A414,'02-Metrics'!$A$2:$AD$188,4,FALSE)</f>
        <v>Residential</v>
      </c>
      <c r="U414" s="418" t="str">
        <f>VLOOKUP($A414,'02-Metrics'!$A$2:$AD$188,5,FALSE)</f>
        <v>Residential</v>
      </c>
      <c r="V414" s="418" t="str">
        <f>VLOOKUP($A414,'02-Metrics'!$A$2:$AD$188,7,FALSE)</f>
        <v>EMAAR</v>
      </c>
    </row>
    <row r="415" spans="1:22" ht="15" hidden="1" customHeight="1">
      <c r="A415" s="418" t="s">
        <v>1069</v>
      </c>
      <c r="B415" s="497">
        <v>43615</v>
      </c>
      <c r="C415" s="495">
        <v>0</v>
      </c>
      <c r="D415" s="495">
        <v>453790.4</v>
      </c>
      <c r="E415" s="495">
        <f t="shared" si="58"/>
        <v>367048744.31000006</v>
      </c>
      <c r="F415" s="495">
        <f t="shared" si="59"/>
        <v>340898072.86000001</v>
      </c>
      <c r="G415" s="495">
        <f>E415-F415</f>
        <v>26150671.450000048</v>
      </c>
      <c r="H415" s="495">
        <f>VLOOKUP(A415,'02-Metrics'!A:R,18,FALSE)</f>
        <v>314789511</v>
      </c>
      <c r="I415" s="496">
        <f t="shared" si="63"/>
        <v>8.307351590885774E-2</v>
      </c>
      <c r="J415" s="496"/>
      <c r="K415" s="490"/>
      <c r="L415" s="14"/>
      <c r="M415" s="241" t="s">
        <v>1038</v>
      </c>
      <c r="S415">
        <f t="shared" si="61"/>
        <v>2019</v>
      </c>
      <c r="T415" s="418" t="str">
        <f>VLOOKUP($A415,'02-Metrics'!$A$2:$AD$188,4,FALSE)</f>
        <v>Residential</v>
      </c>
      <c r="U415" s="418" t="str">
        <f>VLOOKUP($A415,'02-Metrics'!$A$2:$AD$188,5,FALSE)</f>
        <v>Residential</v>
      </c>
      <c r="V415" s="418" t="str">
        <f>VLOOKUP($A415,'02-Metrics'!$A$2:$AD$188,7,FALSE)</f>
        <v>EMAAR</v>
      </c>
    </row>
    <row r="416" spans="1:22" ht="15" hidden="1" customHeight="1">
      <c r="A416" s="418" t="s">
        <v>1069</v>
      </c>
      <c r="B416" s="497">
        <v>43646</v>
      </c>
      <c r="C416" s="495">
        <v>943725.79</v>
      </c>
      <c r="D416" s="495">
        <v>269135.29000000004</v>
      </c>
      <c r="E416" s="495">
        <f t="shared" si="58"/>
        <v>367992470.10000008</v>
      </c>
      <c r="F416" s="495">
        <f t="shared" si="59"/>
        <v>341167208.15000004</v>
      </c>
      <c r="G416" s="495">
        <f>E416-F416</f>
        <v>26825261.950000048</v>
      </c>
      <c r="H416" s="495">
        <f>VLOOKUP(A416,'02-Metrics'!A:R,18,FALSE)</f>
        <v>314789511</v>
      </c>
      <c r="I416" s="496">
        <f t="shared" si="63"/>
        <v>8.5216505037869733E-2</v>
      </c>
      <c r="J416" s="496"/>
      <c r="K416" s="490"/>
      <c r="L416" s="14">
        <v>43796</v>
      </c>
      <c r="M416" s="241" t="s">
        <v>1039</v>
      </c>
      <c r="S416">
        <f t="shared" si="61"/>
        <v>2019</v>
      </c>
      <c r="T416" s="418" t="str">
        <f>VLOOKUP($A416,'02-Metrics'!$A$2:$AD$188,4,FALSE)</f>
        <v>Residential</v>
      </c>
      <c r="U416" s="418" t="str">
        <f>VLOOKUP($A416,'02-Metrics'!$A$2:$AD$188,5,FALSE)</f>
        <v>Residential</v>
      </c>
      <c r="V416" s="418" t="str">
        <f>VLOOKUP($A416,'02-Metrics'!$A$2:$AD$188,7,FALSE)</f>
        <v>EMAAR</v>
      </c>
    </row>
    <row r="417" spans="1:22" ht="15" hidden="1" customHeight="1">
      <c r="A417" s="418" t="s">
        <v>1069</v>
      </c>
      <c r="B417" s="497">
        <v>43676</v>
      </c>
      <c r="C417" s="495">
        <v>0</v>
      </c>
      <c r="D417" s="495">
        <v>245868.3</v>
      </c>
      <c r="E417" s="495">
        <f t="shared" si="58"/>
        <v>367992470.10000008</v>
      </c>
      <c r="F417" s="495">
        <f t="shared" si="59"/>
        <v>341413076.45000005</v>
      </c>
      <c r="G417" s="495">
        <f t="shared" si="62"/>
        <v>26579393.650000036</v>
      </c>
      <c r="H417" s="495">
        <f>VLOOKUP(A417,'02-Metrics'!A:R,18,FALSE)</f>
        <v>314789511</v>
      </c>
      <c r="I417" s="496">
        <f t="shared" si="63"/>
        <v>8.443544883552373E-2</v>
      </c>
      <c r="J417" s="496"/>
      <c r="K417" s="490"/>
      <c r="L417" s="14"/>
      <c r="M417" s="241" t="s">
        <v>1038</v>
      </c>
      <c r="S417">
        <f t="shared" si="61"/>
        <v>2019</v>
      </c>
      <c r="T417" s="418" t="str">
        <f>VLOOKUP($A417,'02-Metrics'!$A$2:$AD$188,4,FALSE)</f>
        <v>Residential</v>
      </c>
      <c r="U417" s="418" t="str">
        <f>VLOOKUP($A417,'02-Metrics'!$A$2:$AD$188,5,FALSE)</f>
        <v>Residential</v>
      </c>
      <c r="V417" s="418" t="str">
        <f>VLOOKUP($A417,'02-Metrics'!$A$2:$AD$188,7,FALSE)</f>
        <v>EMAAR</v>
      </c>
    </row>
    <row r="418" spans="1:22" ht="15" hidden="1" customHeight="1">
      <c r="A418" s="418" t="s">
        <v>1069</v>
      </c>
      <c r="B418" s="497">
        <v>43707</v>
      </c>
      <c r="C418" s="495">
        <v>1435222.17</v>
      </c>
      <c r="D418" s="495">
        <v>393472.74000000005</v>
      </c>
      <c r="E418" s="495">
        <f t="shared" si="58"/>
        <v>369427692.2700001</v>
      </c>
      <c r="F418" s="495">
        <f t="shared" si="59"/>
        <v>341806549.19000006</v>
      </c>
      <c r="G418" s="495">
        <f t="shared" si="62"/>
        <v>27621143.080000043</v>
      </c>
      <c r="H418" s="495">
        <f>VLOOKUP(A418,'02-Metrics'!A:R,18,FALSE)</f>
        <v>314789511</v>
      </c>
      <c r="I418" s="496">
        <f t="shared" si="63"/>
        <v>8.7744801255465091E-2</v>
      </c>
      <c r="J418" s="496"/>
      <c r="K418" s="490"/>
      <c r="L418" s="14"/>
      <c r="M418" s="241" t="s">
        <v>1038</v>
      </c>
      <c r="S418">
        <f t="shared" si="61"/>
        <v>2019</v>
      </c>
      <c r="T418" s="418" t="str">
        <f>VLOOKUP($A418,'02-Metrics'!$A$2:$AD$188,4,FALSE)</f>
        <v>Residential</v>
      </c>
      <c r="U418" s="418" t="str">
        <f>VLOOKUP($A418,'02-Metrics'!$A$2:$AD$188,5,FALSE)</f>
        <v>Residential</v>
      </c>
      <c r="V418" s="418" t="str">
        <f>VLOOKUP($A418,'02-Metrics'!$A$2:$AD$188,7,FALSE)</f>
        <v>EMAAR</v>
      </c>
    </row>
    <row r="419" spans="1:22" ht="15" hidden="1" customHeight="1">
      <c r="A419" s="418" t="s">
        <v>1069</v>
      </c>
      <c r="B419" s="497">
        <v>43738</v>
      </c>
      <c r="C419" s="495">
        <v>4496154.45</v>
      </c>
      <c r="D419" s="495">
        <v>375978.67000000004</v>
      </c>
      <c r="E419" s="495">
        <f t="shared" si="58"/>
        <v>373923846.72000009</v>
      </c>
      <c r="F419" s="495">
        <f t="shared" si="59"/>
        <v>342182527.86000007</v>
      </c>
      <c r="G419" s="495">
        <f t="shared" si="62"/>
        <v>31741318.860000014</v>
      </c>
      <c r="H419" s="495">
        <f>VLOOKUP(A419,'02-Metrics'!A:R,18,FALSE)</f>
        <v>314789511</v>
      </c>
      <c r="I419" s="496">
        <f t="shared" si="63"/>
        <v>0.10083347046464967</v>
      </c>
      <c r="J419" s="496"/>
      <c r="K419" s="490"/>
      <c r="L419" s="14">
        <v>43846</v>
      </c>
      <c r="M419" s="241" t="s">
        <v>764</v>
      </c>
      <c r="S419">
        <f t="shared" si="61"/>
        <v>2019</v>
      </c>
      <c r="T419" s="418" t="str">
        <f>VLOOKUP($A419,'02-Metrics'!$A$2:$AD$188,4,FALSE)</f>
        <v>Residential</v>
      </c>
      <c r="U419" s="418" t="str">
        <f>VLOOKUP($A419,'02-Metrics'!$A$2:$AD$188,5,FALSE)</f>
        <v>Residential</v>
      </c>
      <c r="V419" s="418" t="str">
        <f>VLOOKUP($A419,'02-Metrics'!$A$2:$AD$188,7,FALSE)</f>
        <v>EMAAR</v>
      </c>
    </row>
    <row r="420" spans="1:22" ht="15" hidden="1" customHeight="1">
      <c r="A420" s="418" t="s">
        <v>1069</v>
      </c>
      <c r="B420" s="497">
        <v>43768</v>
      </c>
      <c r="C420" s="495">
        <v>0</v>
      </c>
      <c r="D420" s="495">
        <v>505480.85000000003</v>
      </c>
      <c r="E420" s="495">
        <f t="shared" si="58"/>
        <v>373923846.72000009</v>
      </c>
      <c r="F420" s="495">
        <f t="shared" si="59"/>
        <v>342688008.7100001</v>
      </c>
      <c r="G420" s="495">
        <f t="shared" si="62"/>
        <v>31235838.00999999</v>
      </c>
      <c r="H420" s="495">
        <f>VLOOKUP(A420,'02-Metrics'!A:R,18,FALSE)</f>
        <v>314789511</v>
      </c>
      <c r="I420" s="496">
        <f t="shared" si="63"/>
        <v>9.9227696344685354E-2</v>
      </c>
      <c r="J420" s="496"/>
      <c r="K420" s="490"/>
      <c r="L420" s="14"/>
      <c r="M420" s="241" t="s">
        <v>1038</v>
      </c>
      <c r="S420">
        <f t="shared" si="61"/>
        <v>2019</v>
      </c>
      <c r="T420" s="418" t="str">
        <f>VLOOKUP($A420,'02-Metrics'!$A$2:$AD$188,4,FALSE)</f>
        <v>Residential</v>
      </c>
      <c r="U420" s="418" t="str">
        <f>VLOOKUP($A420,'02-Metrics'!$A$2:$AD$188,5,FALSE)</f>
        <v>Residential</v>
      </c>
      <c r="V420" s="418" t="str">
        <f>VLOOKUP($A420,'02-Metrics'!$A$2:$AD$188,7,FALSE)</f>
        <v>EMAAR</v>
      </c>
    </row>
    <row r="421" spans="1:22" ht="15" hidden="1" customHeight="1">
      <c r="A421" s="418" t="s">
        <v>1069</v>
      </c>
      <c r="B421" s="497">
        <v>43799</v>
      </c>
      <c r="C421" s="495">
        <v>0</v>
      </c>
      <c r="D421" s="495">
        <v>218136.99</v>
      </c>
      <c r="E421" s="495">
        <f t="shared" si="58"/>
        <v>373923846.72000009</v>
      </c>
      <c r="F421" s="495">
        <f t="shared" si="59"/>
        <v>342906145.70000011</v>
      </c>
      <c r="G421" s="495">
        <f t="shared" si="62"/>
        <v>31017701.019999981</v>
      </c>
      <c r="H421" s="495">
        <f>VLOOKUP(A421,'02-Metrics'!A:R,18,FALSE)</f>
        <v>314789511</v>
      </c>
      <c r="I421" s="496">
        <f t="shared" si="63"/>
        <v>9.8534734913705499E-2</v>
      </c>
      <c r="J421" s="496"/>
      <c r="K421" s="490"/>
      <c r="L421" s="14"/>
      <c r="M421" s="241" t="s">
        <v>1038</v>
      </c>
      <c r="S421">
        <f t="shared" si="61"/>
        <v>2019</v>
      </c>
      <c r="T421" s="418" t="str">
        <f>VLOOKUP($A421,'02-Metrics'!$A$2:$AD$188,4,FALSE)</f>
        <v>Residential</v>
      </c>
      <c r="U421" s="418" t="str">
        <f>VLOOKUP($A421,'02-Metrics'!$A$2:$AD$188,5,FALSE)</f>
        <v>Residential</v>
      </c>
      <c r="V421" s="418" t="str">
        <f>VLOOKUP($A421,'02-Metrics'!$A$2:$AD$188,7,FALSE)</f>
        <v>EMAAR</v>
      </c>
    </row>
    <row r="422" spans="1:22" ht="15" hidden="1" customHeight="1">
      <c r="A422" s="418" t="s">
        <v>1069</v>
      </c>
      <c r="B422" s="497">
        <v>43829</v>
      </c>
      <c r="C422" s="495">
        <v>0</v>
      </c>
      <c r="D422" s="495">
        <v>257588.12</v>
      </c>
      <c r="E422" s="495">
        <f t="shared" si="58"/>
        <v>373923846.72000009</v>
      </c>
      <c r="F422" s="495">
        <f t="shared" si="59"/>
        <v>343163733.82000011</v>
      </c>
      <c r="G422" s="495">
        <f t="shared" si="62"/>
        <v>30760112.899999976</v>
      </c>
      <c r="H422" s="495">
        <f>VLOOKUP(A422,'02-Metrics'!A:R,18,FALSE)</f>
        <v>314789511</v>
      </c>
      <c r="I422" s="496">
        <f t="shared" si="63"/>
        <v>9.7716448055348251E-2</v>
      </c>
      <c r="J422" s="496"/>
      <c r="K422" s="490"/>
      <c r="L422" s="14"/>
      <c r="M422" s="241" t="s">
        <v>1038</v>
      </c>
      <c r="S422">
        <f t="shared" si="61"/>
        <v>2019</v>
      </c>
      <c r="T422" s="418" t="str">
        <f>VLOOKUP($A422,'02-Metrics'!$A$2:$AD$188,4,FALSE)</f>
        <v>Residential</v>
      </c>
      <c r="U422" s="418" t="str">
        <f>VLOOKUP($A422,'02-Metrics'!$A$2:$AD$188,5,FALSE)</f>
        <v>Residential</v>
      </c>
      <c r="V422" s="418" t="str">
        <f>VLOOKUP($A422,'02-Metrics'!$A$2:$AD$188,7,FALSE)</f>
        <v>EMAAR</v>
      </c>
    </row>
    <row r="423" spans="1:22" ht="15" hidden="1" customHeight="1">
      <c r="A423" s="418" t="s">
        <v>1069</v>
      </c>
      <c r="B423" s="497">
        <v>43860</v>
      </c>
      <c r="C423" s="495">
        <v>29830.3</v>
      </c>
      <c r="D423" s="495">
        <v>511542.79999999993</v>
      </c>
      <c r="E423" s="495">
        <f t="shared" si="58"/>
        <v>373953677.0200001</v>
      </c>
      <c r="F423" s="495">
        <f t="shared" si="59"/>
        <v>343675276.62000012</v>
      </c>
      <c r="G423" s="495">
        <f t="shared" si="62"/>
        <v>30278400.399999976</v>
      </c>
      <c r="H423" s="495">
        <f>VLOOKUP(A423,'02-Metrics'!A:R,18,FALSE)</f>
        <v>314789511</v>
      </c>
      <c r="I423" s="496">
        <f t="shared" si="63"/>
        <v>9.6186179468984834E-2</v>
      </c>
      <c r="J423" s="496"/>
      <c r="K423" s="490"/>
      <c r="L423" s="14"/>
      <c r="M423" s="241" t="s">
        <v>1038</v>
      </c>
      <c r="S423">
        <f t="shared" si="61"/>
        <v>2020</v>
      </c>
      <c r="T423" s="418" t="str">
        <f>VLOOKUP($A423,'02-Metrics'!$A$2:$AD$188,4,FALSE)</f>
        <v>Residential</v>
      </c>
      <c r="U423" s="418" t="str">
        <f>VLOOKUP($A423,'02-Metrics'!$A$2:$AD$188,5,FALSE)</f>
        <v>Residential</v>
      </c>
      <c r="V423" s="418" t="str">
        <f>VLOOKUP($A423,'02-Metrics'!$A$2:$AD$188,7,FALSE)</f>
        <v>EMAAR</v>
      </c>
    </row>
    <row r="424" spans="1:22" ht="15" hidden="1" customHeight="1">
      <c r="A424" s="418" t="s">
        <v>1069</v>
      </c>
      <c r="B424" s="497">
        <v>43889</v>
      </c>
      <c r="C424" s="495">
        <v>1380970.95</v>
      </c>
      <c r="D424" s="495">
        <v>252076.80999999997</v>
      </c>
      <c r="E424" s="495">
        <f t="shared" ref="E424:E437" si="64">C424+E423</f>
        <v>375334647.97000009</v>
      </c>
      <c r="F424" s="495">
        <f t="shared" ref="F424:F437" si="65">D424+F423</f>
        <v>343927353.43000013</v>
      </c>
      <c r="G424" s="495">
        <f t="shared" ref="G424:G433" si="66">E424-F424</f>
        <v>31407294.539999962</v>
      </c>
      <c r="H424" s="495">
        <f>VLOOKUP(A424,'02-Metrics'!A:R,18,FALSE)</f>
        <v>314789511</v>
      </c>
      <c r="I424" s="496">
        <f t="shared" ref="I424:I430" si="67">G424/H424</f>
        <v>9.977236674826806E-2</v>
      </c>
      <c r="J424" s="496"/>
      <c r="K424" s="490"/>
      <c r="L424" s="14"/>
      <c r="M424" s="241" t="s">
        <v>1038</v>
      </c>
      <c r="S424">
        <f t="shared" si="61"/>
        <v>2020</v>
      </c>
      <c r="T424" s="418" t="str">
        <f>VLOOKUP($A424,'02-Metrics'!$A$2:$AD$188,4,FALSE)</f>
        <v>Residential</v>
      </c>
      <c r="U424" s="418" t="str">
        <f>VLOOKUP($A424,'02-Metrics'!$A$2:$AD$188,5,FALSE)</f>
        <v>Residential</v>
      </c>
      <c r="V424" s="418" t="str">
        <f>VLOOKUP($A424,'02-Metrics'!$A$2:$AD$188,7,FALSE)</f>
        <v>EMAAR</v>
      </c>
    </row>
    <row r="425" spans="1:22" ht="15" hidden="1" customHeight="1">
      <c r="A425" s="418" t="s">
        <v>1069</v>
      </c>
      <c r="B425" s="497">
        <v>43920</v>
      </c>
      <c r="C425" s="495">
        <v>0</v>
      </c>
      <c r="D425" s="495">
        <v>648900.38000000012</v>
      </c>
      <c r="E425" s="495">
        <f t="shared" si="64"/>
        <v>375334647.97000009</v>
      </c>
      <c r="F425" s="495">
        <f t="shared" si="65"/>
        <v>344576253.81000012</v>
      </c>
      <c r="G425" s="495">
        <f t="shared" si="66"/>
        <v>30758394.159999967</v>
      </c>
      <c r="H425" s="495">
        <f>VLOOKUP(A425,'02-Metrics'!A:R,18,FALSE)</f>
        <v>314789511</v>
      </c>
      <c r="I425" s="496">
        <f t="shared" si="67"/>
        <v>9.7710988089434681E-2</v>
      </c>
      <c r="J425" s="496"/>
      <c r="K425" s="490"/>
      <c r="L425" s="14"/>
      <c r="M425" s="241" t="s">
        <v>1038</v>
      </c>
      <c r="S425">
        <f t="shared" si="61"/>
        <v>2020</v>
      </c>
      <c r="T425" s="418" t="str">
        <f>VLOOKUP($A425,'02-Metrics'!$A$2:$AD$188,4,FALSE)</f>
        <v>Residential</v>
      </c>
      <c r="U425" s="418" t="str">
        <f>VLOOKUP($A425,'02-Metrics'!$A$2:$AD$188,5,FALSE)</f>
        <v>Residential</v>
      </c>
      <c r="V425" s="418" t="str">
        <f>VLOOKUP($A425,'02-Metrics'!$A$2:$AD$188,7,FALSE)</f>
        <v>EMAAR</v>
      </c>
    </row>
    <row r="426" spans="1:22" ht="15" hidden="1" customHeight="1">
      <c r="A426" s="418" t="s">
        <v>1069</v>
      </c>
      <c r="B426" s="497">
        <v>43951</v>
      </c>
      <c r="C426" s="495">
        <v>1391898.96</v>
      </c>
      <c r="D426" s="495">
        <v>120394.34</v>
      </c>
      <c r="E426" s="495">
        <f t="shared" si="64"/>
        <v>376726546.93000007</v>
      </c>
      <c r="F426" s="495">
        <f t="shared" si="65"/>
        <v>344696648.1500001</v>
      </c>
      <c r="G426" s="495">
        <f t="shared" si="66"/>
        <v>32029898.779999971</v>
      </c>
      <c r="H426" s="495">
        <f>VLOOKUP(A426,'02-Metrics'!A:R,18,FALSE)</f>
        <v>314789511</v>
      </c>
      <c r="I426" s="496">
        <f t="shared" si="67"/>
        <v>0.1017502097774788</v>
      </c>
      <c r="J426" s="496"/>
      <c r="K426" s="490"/>
      <c r="L426" s="14">
        <v>44105</v>
      </c>
      <c r="M426" s="241" t="s">
        <v>1040</v>
      </c>
      <c r="S426">
        <f t="shared" si="61"/>
        <v>2020</v>
      </c>
      <c r="T426" s="418" t="str">
        <f>VLOOKUP($A426,'02-Metrics'!$A$2:$AD$188,4,FALSE)</f>
        <v>Residential</v>
      </c>
      <c r="U426" s="418" t="str">
        <f>VLOOKUP($A426,'02-Metrics'!$A$2:$AD$188,5,FALSE)</f>
        <v>Residential</v>
      </c>
      <c r="V426" s="418" t="str">
        <f>VLOOKUP($A426,'02-Metrics'!$A$2:$AD$188,7,FALSE)</f>
        <v>EMAAR</v>
      </c>
    </row>
    <row r="427" spans="1:22" ht="15" hidden="1" customHeight="1">
      <c r="A427" s="418" t="s">
        <v>1069</v>
      </c>
      <c r="B427" s="497">
        <v>43981</v>
      </c>
      <c r="C427" s="495">
        <v>0</v>
      </c>
      <c r="D427" s="495">
        <v>89389.86</v>
      </c>
      <c r="E427" s="495">
        <f t="shared" si="64"/>
        <v>376726546.93000007</v>
      </c>
      <c r="F427" s="495">
        <f t="shared" si="65"/>
        <v>344786038.01000011</v>
      </c>
      <c r="G427" s="495">
        <f t="shared" si="66"/>
        <v>31940508.919999957</v>
      </c>
      <c r="H427" s="495">
        <f>VLOOKUP(A427,'02-Metrics'!A:R,18,FALSE)</f>
        <v>314789511</v>
      </c>
      <c r="I427" s="496">
        <f t="shared" si="67"/>
        <v>0.10146624269192997</v>
      </c>
      <c r="J427" s="496"/>
      <c r="K427" s="490"/>
      <c r="L427" s="14">
        <v>44166</v>
      </c>
      <c r="M427" s="241" t="s">
        <v>1040</v>
      </c>
      <c r="S427">
        <f t="shared" si="61"/>
        <v>2020</v>
      </c>
      <c r="T427" s="418" t="str">
        <f>VLOOKUP($A427,'02-Metrics'!$A$2:$AD$188,4,FALSE)</f>
        <v>Residential</v>
      </c>
      <c r="U427" s="418" t="str">
        <f>VLOOKUP($A427,'02-Metrics'!$A$2:$AD$188,5,FALSE)</f>
        <v>Residential</v>
      </c>
      <c r="V427" s="418" t="str">
        <f>VLOOKUP($A427,'02-Metrics'!$A$2:$AD$188,7,FALSE)</f>
        <v>EMAAR</v>
      </c>
    </row>
    <row r="428" spans="1:22" ht="15" hidden="1" customHeight="1">
      <c r="A428" s="418" t="s">
        <v>1069</v>
      </c>
      <c r="B428" s="497">
        <v>44012</v>
      </c>
      <c r="C428" s="495">
        <v>0</v>
      </c>
      <c r="D428" s="495">
        <v>1282175.1099999999</v>
      </c>
      <c r="E428" s="495">
        <f t="shared" si="64"/>
        <v>376726546.93000007</v>
      </c>
      <c r="F428" s="495">
        <f t="shared" si="65"/>
        <v>346068213.12000012</v>
      </c>
      <c r="G428" s="495">
        <f t="shared" si="66"/>
        <v>30658333.809999943</v>
      </c>
      <c r="H428" s="495">
        <f>VLOOKUP(A428,'02-Metrics'!A:R,18,FALSE)</f>
        <v>314789511</v>
      </c>
      <c r="I428" s="496">
        <f t="shared" si="67"/>
        <v>9.7393123781687699E-2</v>
      </c>
      <c r="J428" s="496"/>
      <c r="K428" s="490"/>
      <c r="L428" s="14"/>
      <c r="M428" s="241" t="s">
        <v>1038</v>
      </c>
      <c r="S428">
        <f t="shared" si="61"/>
        <v>2020</v>
      </c>
      <c r="T428" s="418" t="str">
        <f>VLOOKUP($A428,'02-Metrics'!$A$2:$AD$188,4,FALSE)</f>
        <v>Residential</v>
      </c>
      <c r="U428" s="418" t="str">
        <f>VLOOKUP($A428,'02-Metrics'!$A$2:$AD$188,5,FALSE)</f>
        <v>Residential</v>
      </c>
      <c r="V428" s="418" t="str">
        <f>VLOOKUP($A428,'02-Metrics'!$A$2:$AD$188,7,FALSE)</f>
        <v>EMAAR</v>
      </c>
    </row>
    <row r="429" spans="1:22" ht="15" hidden="1" customHeight="1">
      <c r="A429" s="418" t="s">
        <v>1069</v>
      </c>
      <c r="B429" s="497">
        <v>44042</v>
      </c>
      <c r="C429" s="495">
        <v>0</v>
      </c>
      <c r="D429" s="495">
        <v>85228.53</v>
      </c>
      <c r="E429" s="495">
        <f t="shared" si="64"/>
        <v>376726546.93000007</v>
      </c>
      <c r="F429" s="495">
        <f t="shared" si="65"/>
        <v>346153441.6500001</v>
      </c>
      <c r="G429" s="495">
        <f t="shared" si="66"/>
        <v>30573105.279999971</v>
      </c>
      <c r="H429" s="495">
        <f>VLOOKUP(A429,'02-Metrics'!A:R,18,FALSE)</f>
        <v>314789511</v>
      </c>
      <c r="I429" s="496">
        <f t="shared" si="67"/>
        <v>9.7122376101025712E-2</v>
      </c>
      <c r="J429" s="496"/>
      <c r="K429" s="490"/>
      <c r="L429" s="14"/>
      <c r="M429" s="241" t="s">
        <v>1038</v>
      </c>
      <c r="S429">
        <f t="shared" si="61"/>
        <v>2020</v>
      </c>
      <c r="T429" s="418" t="str">
        <f>VLOOKUP($A429,'02-Metrics'!$A$2:$AD$188,4,FALSE)</f>
        <v>Residential</v>
      </c>
      <c r="U429" s="418" t="str">
        <f>VLOOKUP($A429,'02-Metrics'!$A$2:$AD$188,5,FALSE)</f>
        <v>Residential</v>
      </c>
      <c r="V429" s="418" t="str">
        <f>VLOOKUP($A429,'02-Metrics'!$A$2:$AD$188,7,FALSE)</f>
        <v>EMAAR</v>
      </c>
    </row>
    <row r="430" spans="1:22" ht="15" hidden="1" customHeight="1">
      <c r="A430" s="418" t="s">
        <v>1069</v>
      </c>
      <c r="B430" s="497">
        <v>44073</v>
      </c>
      <c r="C430" s="495">
        <v>0</v>
      </c>
      <c r="D430" s="495">
        <v>155882.57</v>
      </c>
      <c r="E430" s="495">
        <f t="shared" si="64"/>
        <v>376726546.93000007</v>
      </c>
      <c r="F430" s="495">
        <f t="shared" si="65"/>
        <v>346309324.22000009</v>
      </c>
      <c r="G430" s="495">
        <f t="shared" si="66"/>
        <v>30417222.709999979</v>
      </c>
      <c r="H430" s="495">
        <f>VLOOKUP(A430,'02-Metrics'!A:R,18,FALSE)</f>
        <v>314789511</v>
      </c>
      <c r="I430" s="496">
        <f t="shared" si="67"/>
        <v>9.6627179899904533E-2</v>
      </c>
      <c r="J430" s="496"/>
      <c r="K430" s="490"/>
      <c r="L430" s="14">
        <v>44277</v>
      </c>
      <c r="M430" s="241" t="s">
        <v>764</v>
      </c>
      <c r="S430">
        <f t="shared" si="61"/>
        <v>2020</v>
      </c>
      <c r="T430" s="418" t="str">
        <f>VLOOKUP($A430,'02-Metrics'!$A$2:$AD$188,4,FALSE)</f>
        <v>Residential</v>
      </c>
      <c r="U430" s="418" t="str">
        <f>VLOOKUP($A430,'02-Metrics'!$A$2:$AD$188,5,FALSE)</f>
        <v>Residential</v>
      </c>
      <c r="V430" s="418" t="str">
        <f>VLOOKUP($A430,'02-Metrics'!$A$2:$AD$188,7,FALSE)</f>
        <v>EMAAR</v>
      </c>
    </row>
    <row r="431" spans="1:22" ht="15" hidden="1" customHeight="1">
      <c r="A431" s="418" t="s">
        <v>1069</v>
      </c>
      <c r="B431" s="497">
        <v>44104</v>
      </c>
      <c r="C431" s="495">
        <v>0</v>
      </c>
      <c r="D431" s="495">
        <v>408741.45</v>
      </c>
      <c r="E431" s="495">
        <f t="shared" si="64"/>
        <v>376726546.93000007</v>
      </c>
      <c r="F431" s="495">
        <f t="shared" si="65"/>
        <v>346718065.67000008</v>
      </c>
      <c r="G431" s="495">
        <f t="shared" si="66"/>
        <v>30008481.25999999</v>
      </c>
      <c r="H431" s="495"/>
      <c r="I431" s="496"/>
      <c r="J431" s="496"/>
      <c r="K431" s="490"/>
      <c r="L431" s="14"/>
      <c r="S431">
        <f t="shared" si="61"/>
        <v>2020</v>
      </c>
      <c r="T431" s="418" t="str">
        <f>VLOOKUP($A431,'02-Metrics'!$A$2:$AD$188,4,FALSE)</f>
        <v>Residential</v>
      </c>
      <c r="U431" s="418" t="str">
        <f>VLOOKUP($A431,'02-Metrics'!$A$2:$AD$188,5,FALSE)</f>
        <v>Residential</v>
      </c>
      <c r="V431" s="418" t="str">
        <f>VLOOKUP($A431,'02-Metrics'!$A$2:$AD$188,7,FALSE)</f>
        <v>EMAAR</v>
      </c>
    </row>
    <row r="432" spans="1:22" ht="15" hidden="1" customHeight="1">
      <c r="A432" s="418" t="s">
        <v>1069</v>
      </c>
      <c r="B432" s="497">
        <v>44134</v>
      </c>
      <c r="C432" s="495">
        <v>0</v>
      </c>
      <c r="D432" s="495">
        <v>47530</v>
      </c>
      <c r="E432" s="495">
        <f t="shared" si="64"/>
        <v>376726546.93000007</v>
      </c>
      <c r="F432" s="495">
        <f t="shared" si="65"/>
        <v>346765595.67000008</v>
      </c>
      <c r="G432" s="495">
        <f t="shared" si="66"/>
        <v>29960951.25999999</v>
      </c>
      <c r="H432" s="495">
        <f>VLOOKUP(A432,'02-Metrics'!A:R,18,FALSE)</f>
        <v>314789511</v>
      </c>
      <c r="I432" s="496">
        <f t="shared" ref="I432:I463" si="68">G432/H432</f>
        <v>9.5177730556594023E-2</v>
      </c>
      <c r="J432" s="496"/>
      <c r="K432" s="183">
        <v>0</v>
      </c>
      <c r="L432" s="180">
        <v>42154</v>
      </c>
      <c r="M432" s="241" t="s">
        <v>1041</v>
      </c>
      <c r="S432">
        <f t="shared" ref="S432:S495" si="69">YEAR(B432)</f>
        <v>2020</v>
      </c>
      <c r="T432" s="418" t="str">
        <f>VLOOKUP($A432,'02-Metrics'!$A$2:$AD$188,4,FALSE)</f>
        <v>Residential</v>
      </c>
      <c r="U432" s="418" t="str">
        <f>VLOOKUP($A432,'02-Metrics'!$A$2:$AD$188,5,FALSE)</f>
        <v>Residential</v>
      </c>
      <c r="V432" s="418" t="str">
        <f>VLOOKUP($A432,'02-Metrics'!$A$2:$AD$188,7,FALSE)</f>
        <v>EMAAR</v>
      </c>
    </row>
    <row r="433" spans="1:22" ht="15" hidden="1" customHeight="1">
      <c r="A433" s="418" t="s">
        <v>1069</v>
      </c>
      <c r="B433" s="497">
        <v>44165</v>
      </c>
      <c r="C433" s="495">
        <v>4834138.97</v>
      </c>
      <c r="D433" s="495">
        <v>85691</v>
      </c>
      <c r="E433" s="495">
        <f t="shared" si="64"/>
        <v>381560685.9000001</v>
      </c>
      <c r="F433" s="495">
        <f t="shared" si="65"/>
        <v>346851286.67000008</v>
      </c>
      <c r="G433" s="495">
        <f t="shared" si="66"/>
        <v>34709399.230000019</v>
      </c>
      <c r="H433" s="495">
        <f>VLOOKUP(A433,'02-Metrics'!A:R,18,FALSE)</f>
        <v>314789511</v>
      </c>
      <c r="I433" s="496">
        <f t="shared" si="68"/>
        <v>0.11026224831868689</v>
      </c>
      <c r="J433" s="496"/>
      <c r="K433" s="183">
        <v>3375819</v>
      </c>
      <c r="L433" s="180">
        <v>42185</v>
      </c>
      <c r="M433" s="241" t="s">
        <v>1041</v>
      </c>
      <c r="S433">
        <f t="shared" si="69"/>
        <v>2020</v>
      </c>
      <c r="T433" s="418" t="str">
        <f>VLOOKUP($A433,'02-Metrics'!$A$2:$AD$188,4,FALSE)</f>
        <v>Residential</v>
      </c>
      <c r="U433" s="418" t="str">
        <f>VLOOKUP($A433,'02-Metrics'!$A$2:$AD$188,5,FALSE)</f>
        <v>Residential</v>
      </c>
      <c r="V433" s="418" t="str">
        <f>VLOOKUP($A433,'02-Metrics'!$A$2:$AD$188,7,FALSE)</f>
        <v>EMAAR</v>
      </c>
    </row>
    <row r="434" spans="1:22" ht="15" hidden="1" customHeight="1">
      <c r="A434" s="418" t="s">
        <v>1069</v>
      </c>
      <c r="B434" s="497">
        <v>44195</v>
      </c>
      <c r="C434" s="495">
        <v>0</v>
      </c>
      <c r="D434" s="495">
        <v>58479.53</v>
      </c>
      <c r="E434" s="495">
        <f t="shared" si="64"/>
        <v>381560685.9000001</v>
      </c>
      <c r="F434" s="495">
        <f t="shared" si="65"/>
        <v>346909766.20000005</v>
      </c>
      <c r="G434" s="495">
        <f t="shared" ref="G434:G463" si="70">E434-F434</f>
        <v>34650919.700000048</v>
      </c>
      <c r="H434" s="495">
        <f>VLOOKUP(A434,'02-Metrics'!A:R,18,FALSE)</f>
        <v>314789511</v>
      </c>
      <c r="I434" s="496">
        <f t="shared" si="68"/>
        <v>0.11007647487974924</v>
      </c>
      <c r="J434" s="496"/>
      <c r="K434" s="183">
        <v>4871804</v>
      </c>
      <c r="L434" s="180">
        <v>42215</v>
      </c>
      <c r="M434" s="241" t="s">
        <v>1041</v>
      </c>
      <c r="S434">
        <f t="shared" si="69"/>
        <v>2020</v>
      </c>
      <c r="T434" s="418" t="str">
        <f>VLOOKUP($A434,'02-Metrics'!$A$2:$AD$188,4,FALSE)</f>
        <v>Residential</v>
      </c>
      <c r="U434" s="418" t="str">
        <f>VLOOKUP($A434,'02-Metrics'!$A$2:$AD$188,5,FALSE)</f>
        <v>Residential</v>
      </c>
      <c r="V434" s="418" t="str">
        <f>VLOOKUP($A434,'02-Metrics'!$A$2:$AD$188,7,FALSE)</f>
        <v>EMAAR</v>
      </c>
    </row>
    <row r="435" spans="1:22" ht="15" hidden="1" customHeight="1">
      <c r="A435" s="418" t="s">
        <v>1069</v>
      </c>
      <c r="B435" s="497">
        <v>44226</v>
      </c>
      <c r="C435" s="495">
        <v>0</v>
      </c>
      <c r="D435" s="495">
        <v>55175.199999999997</v>
      </c>
      <c r="E435" s="495">
        <f t="shared" si="64"/>
        <v>381560685.9000001</v>
      </c>
      <c r="F435" s="495">
        <f t="shared" si="65"/>
        <v>346964941.40000004</v>
      </c>
      <c r="G435" s="495">
        <f t="shared" si="70"/>
        <v>34595744.50000006</v>
      </c>
      <c r="H435" s="495">
        <f>VLOOKUP(A435,'02-Metrics'!A:R,18,FALSE)</f>
        <v>314789511</v>
      </c>
      <c r="I435" s="496">
        <f t="shared" si="68"/>
        <v>0.10990119839158193</v>
      </c>
      <c r="J435" s="496"/>
      <c r="K435" s="183">
        <v>6620592</v>
      </c>
      <c r="L435" s="180">
        <v>42246</v>
      </c>
      <c r="M435" s="241" t="s">
        <v>1041</v>
      </c>
      <c r="S435">
        <f t="shared" si="69"/>
        <v>2021</v>
      </c>
      <c r="T435" s="418" t="str">
        <f>VLOOKUP($A435,'02-Metrics'!$A$2:$AD$188,4,FALSE)</f>
        <v>Residential</v>
      </c>
      <c r="U435" s="418" t="str">
        <f>VLOOKUP($A435,'02-Metrics'!$A$2:$AD$188,5,FALSE)</f>
        <v>Residential</v>
      </c>
      <c r="V435" s="418" t="str">
        <f>VLOOKUP($A435,'02-Metrics'!$A$2:$AD$188,7,FALSE)</f>
        <v>EMAAR</v>
      </c>
    </row>
    <row r="436" spans="1:22" ht="15" hidden="1" customHeight="1">
      <c r="A436" s="418" t="s">
        <v>1069</v>
      </c>
      <c r="B436" s="497">
        <v>44255</v>
      </c>
      <c r="C436" s="495">
        <v>0</v>
      </c>
      <c r="D436" s="495">
        <v>60443</v>
      </c>
      <c r="E436" s="495">
        <f t="shared" si="64"/>
        <v>381560685.9000001</v>
      </c>
      <c r="F436" s="495">
        <f t="shared" si="65"/>
        <v>347025384.40000004</v>
      </c>
      <c r="G436" s="495">
        <f t="shared" si="70"/>
        <v>34535301.50000006</v>
      </c>
      <c r="H436" s="495">
        <f>VLOOKUP(A436,'02-Metrics'!A:R,18,FALSE)</f>
        <v>314789511</v>
      </c>
      <c r="I436" s="496">
        <f t="shared" si="68"/>
        <v>0.10970918754659541</v>
      </c>
      <c r="J436" s="496"/>
      <c r="K436" s="183">
        <v>4530736</v>
      </c>
      <c r="L436" s="180">
        <v>42277</v>
      </c>
      <c r="M436" s="241" t="s">
        <v>1041</v>
      </c>
      <c r="S436">
        <f t="shared" si="69"/>
        <v>2021</v>
      </c>
      <c r="T436" s="418" t="str">
        <f>VLOOKUP($A436,'02-Metrics'!$A$2:$AD$188,4,FALSE)</f>
        <v>Residential</v>
      </c>
      <c r="U436" s="418" t="str">
        <f>VLOOKUP($A436,'02-Metrics'!$A$2:$AD$188,5,FALSE)</f>
        <v>Residential</v>
      </c>
      <c r="V436" s="418" t="str">
        <f>VLOOKUP($A436,'02-Metrics'!$A$2:$AD$188,7,FALSE)</f>
        <v>EMAAR</v>
      </c>
    </row>
    <row r="437" spans="1:22" ht="15" hidden="1" customHeight="1">
      <c r="A437" s="418" t="s">
        <v>1069</v>
      </c>
      <c r="B437" s="497">
        <v>44285</v>
      </c>
      <c r="C437" s="495">
        <v>0</v>
      </c>
      <c r="D437" s="495">
        <v>404760.88</v>
      </c>
      <c r="E437" s="495">
        <f t="shared" si="64"/>
        <v>381560685.9000001</v>
      </c>
      <c r="F437" s="495">
        <f t="shared" si="65"/>
        <v>347430145.28000003</v>
      </c>
      <c r="G437" s="495">
        <f t="shared" si="70"/>
        <v>34130540.620000064</v>
      </c>
      <c r="H437" s="495">
        <f>VLOOKUP(A437,'02-Metrics'!A:R,18,FALSE)</f>
        <v>314789511</v>
      </c>
      <c r="I437" s="496">
        <f t="shared" si="68"/>
        <v>0.10842337316633166</v>
      </c>
      <c r="J437" s="496"/>
      <c r="K437" s="183">
        <v>5368329</v>
      </c>
      <c r="L437" s="180">
        <v>42307</v>
      </c>
      <c r="M437" s="241" t="s">
        <v>1041</v>
      </c>
      <c r="S437">
        <f t="shared" si="69"/>
        <v>2021</v>
      </c>
      <c r="T437" s="418" t="str">
        <f>VLOOKUP($A437,'02-Metrics'!$A$2:$AD$188,4,FALSE)</f>
        <v>Residential</v>
      </c>
      <c r="U437" s="418" t="str">
        <f>VLOOKUP($A437,'02-Metrics'!$A$2:$AD$188,5,FALSE)</f>
        <v>Residential</v>
      </c>
      <c r="V437" s="418" t="str">
        <f>VLOOKUP($A437,'02-Metrics'!$A$2:$AD$188,7,FALSE)</f>
        <v>EMAAR</v>
      </c>
    </row>
    <row r="438" spans="1:22" ht="15" hidden="1" customHeight="1">
      <c r="A438" s="418">
        <v>11</v>
      </c>
      <c r="B438" s="505">
        <v>2</v>
      </c>
      <c r="C438" s="506"/>
      <c r="D438" s="506"/>
      <c r="E438" s="506"/>
      <c r="F438" s="506"/>
      <c r="G438" s="506"/>
      <c r="H438" s="495"/>
      <c r="I438" s="496"/>
      <c r="J438" s="496"/>
      <c r="K438" s="495"/>
      <c r="L438" s="493"/>
      <c r="S438">
        <f t="shared" si="69"/>
        <v>1900</v>
      </c>
      <c r="T438" s="418" t="e">
        <f>VLOOKUP($A438,'02-Metrics'!$A$2:$AD$188,4,FALSE)</f>
        <v>#N/A</v>
      </c>
      <c r="U438" s="418" t="e">
        <f>VLOOKUP($A438,'02-Metrics'!$A$2:$AD$188,5,FALSE)</f>
        <v>#N/A</v>
      </c>
      <c r="V438" s="418" t="e">
        <f>VLOOKUP($A438,'02-Metrics'!$A$2:$AD$188,7,FALSE)</f>
        <v>#N/A</v>
      </c>
    </row>
    <row r="439" spans="1:22" ht="15" hidden="1" customHeight="1">
      <c r="A439" s="418" t="s">
        <v>1070</v>
      </c>
      <c r="B439" s="494">
        <v>42215</v>
      </c>
      <c r="C439" s="495">
        <v>0</v>
      </c>
      <c r="D439" s="495">
        <v>147700</v>
      </c>
      <c r="E439" s="495">
        <f t="shared" ref="E439:E495" si="71">C439+E438</f>
        <v>0</v>
      </c>
      <c r="F439" s="495">
        <f t="shared" ref="F439:F495" si="72">D439+F438</f>
        <v>147700</v>
      </c>
      <c r="G439" s="495">
        <f t="shared" si="70"/>
        <v>-147700</v>
      </c>
      <c r="H439" s="495">
        <f>VLOOKUP(A439,'02-Metrics'!A:R,18,FALSE)</f>
        <v>427594086.74000001</v>
      </c>
      <c r="I439" s="496">
        <f t="shared" si="68"/>
        <v>-3.4542105370556603E-4</v>
      </c>
      <c r="J439" s="496"/>
      <c r="K439" s="183">
        <v>10287159</v>
      </c>
      <c r="L439" s="180">
        <v>42368</v>
      </c>
      <c r="M439" s="241" t="s">
        <v>1041</v>
      </c>
      <c r="S439">
        <f t="shared" si="69"/>
        <v>2015</v>
      </c>
      <c r="T439" s="418" t="str">
        <f>VLOOKUP($A439,'02-Metrics'!$A$2:$AD$188,4,FALSE)</f>
        <v>Industrial</v>
      </c>
      <c r="U439" s="418" t="str">
        <f>VLOOKUP($A439,'02-Metrics'!$A$2:$AD$188,5,FALSE)</f>
        <v>Power Plant</v>
      </c>
      <c r="V439" s="418" t="str">
        <f>VLOOKUP($A439,'02-Metrics'!$A$2:$AD$188,7,FALSE)</f>
        <v xml:space="preserve">Sewedy </v>
      </c>
    </row>
    <row r="440" spans="1:22" ht="15" hidden="1" customHeight="1">
      <c r="A440" s="418" t="s">
        <v>1070</v>
      </c>
      <c r="B440" s="494">
        <v>42246</v>
      </c>
      <c r="C440" s="495">
        <v>0</v>
      </c>
      <c r="D440" s="495">
        <v>334580</v>
      </c>
      <c r="E440" s="495">
        <f t="shared" si="71"/>
        <v>0</v>
      </c>
      <c r="F440" s="495">
        <f t="shared" si="72"/>
        <v>482280</v>
      </c>
      <c r="G440" s="495">
        <f t="shared" si="70"/>
        <v>-482280</v>
      </c>
      <c r="H440" s="495">
        <f>VLOOKUP(A440,'02-Metrics'!A:R,18,FALSE)</f>
        <v>427594086.74000001</v>
      </c>
      <c r="I440" s="496">
        <f t="shared" si="68"/>
        <v>-1.1278921176785402E-3</v>
      </c>
      <c r="J440" s="496"/>
      <c r="K440" s="183">
        <v>6087611</v>
      </c>
      <c r="L440" s="180">
        <v>42399</v>
      </c>
      <c r="M440" s="241" t="s">
        <v>1041</v>
      </c>
      <c r="S440">
        <f t="shared" si="69"/>
        <v>2015</v>
      </c>
      <c r="T440" s="418" t="str">
        <f>VLOOKUP($A440,'02-Metrics'!$A$2:$AD$188,4,FALSE)</f>
        <v>Industrial</v>
      </c>
      <c r="U440" s="418" t="str">
        <f>VLOOKUP($A440,'02-Metrics'!$A$2:$AD$188,5,FALSE)</f>
        <v>Power Plant</v>
      </c>
      <c r="V440" s="418" t="str">
        <f>VLOOKUP($A440,'02-Metrics'!$A$2:$AD$188,7,FALSE)</f>
        <v xml:space="preserve">Sewedy </v>
      </c>
    </row>
    <row r="441" spans="1:22" ht="15" hidden="1" customHeight="1">
      <c r="A441" s="418" t="s">
        <v>1070</v>
      </c>
      <c r="B441" s="494">
        <v>42277</v>
      </c>
      <c r="C441" s="495">
        <v>3540240</v>
      </c>
      <c r="D441" s="495">
        <v>247460</v>
      </c>
      <c r="E441" s="495">
        <f t="shared" si="71"/>
        <v>3540240</v>
      </c>
      <c r="F441" s="495">
        <f t="shared" si="72"/>
        <v>729740</v>
      </c>
      <c r="G441" s="495">
        <f t="shared" si="70"/>
        <v>2810500</v>
      </c>
      <c r="H441" s="495">
        <f>VLOOKUP(A441,'02-Metrics'!A:R,18,FALSE)</f>
        <v>427594086.74000001</v>
      </c>
      <c r="I441" s="496">
        <f t="shared" si="68"/>
        <v>6.5728224200371924E-3</v>
      </c>
      <c r="J441" s="496"/>
      <c r="K441" s="183">
        <v>10052757</v>
      </c>
      <c r="L441" s="180">
        <v>42429</v>
      </c>
      <c r="M441" s="241" t="s">
        <v>1041</v>
      </c>
      <c r="S441">
        <f t="shared" si="69"/>
        <v>2015</v>
      </c>
      <c r="T441" s="418" t="str">
        <f>VLOOKUP($A441,'02-Metrics'!$A$2:$AD$188,4,FALSE)</f>
        <v>Industrial</v>
      </c>
      <c r="U441" s="418" t="str">
        <f>VLOOKUP($A441,'02-Metrics'!$A$2:$AD$188,5,FALSE)</f>
        <v>Power Plant</v>
      </c>
      <c r="V441" s="418" t="str">
        <f>VLOOKUP($A441,'02-Metrics'!$A$2:$AD$188,7,FALSE)</f>
        <v xml:space="preserve">Sewedy </v>
      </c>
    </row>
    <row r="442" spans="1:22" ht="15" hidden="1" customHeight="1">
      <c r="A442" s="418" t="s">
        <v>1070</v>
      </c>
      <c r="B442" s="494">
        <v>42307</v>
      </c>
      <c r="C442" s="495">
        <v>13624138</v>
      </c>
      <c r="D442" s="495">
        <v>989897</v>
      </c>
      <c r="E442" s="495">
        <f t="shared" si="71"/>
        <v>17164378</v>
      </c>
      <c r="F442" s="495">
        <f t="shared" si="72"/>
        <v>1719637</v>
      </c>
      <c r="G442" s="495">
        <f t="shared" si="70"/>
        <v>15444741</v>
      </c>
      <c r="H442" s="495">
        <f>VLOOKUP(A442,'02-Metrics'!A:R,18,FALSE)</f>
        <v>427594086.74000001</v>
      </c>
      <c r="I442" s="496">
        <f t="shared" si="68"/>
        <v>3.6120099596679466E-2</v>
      </c>
      <c r="J442" s="496"/>
      <c r="K442" s="183">
        <v>9825883</v>
      </c>
      <c r="L442" s="180">
        <v>42459</v>
      </c>
      <c r="M442" s="241" t="s">
        <v>1041</v>
      </c>
      <c r="S442">
        <f t="shared" si="69"/>
        <v>2015</v>
      </c>
      <c r="T442" s="418" t="str">
        <f>VLOOKUP($A442,'02-Metrics'!$A$2:$AD$188,4,FALSE)</f>
        <v>Industrial</v>
      </c>
      <c r="U442" s="418" t="str">
        <f>VLOOKUP($A442,'02-Metrics'!$A$2:$AD$188,5,FALSE)</f>
        <v>Power Plant</v>
      </c>
      <c r="V442" s="418" t="str">
        <f>VLOOKUP($A442,'02-Metrics'!$A$2:$AD$188,7,FALSE)</f>
        <v xml:space="preserve">Sewedy </v>
      </c>
    </row>
    <row r="443" spans="1:22" ht="15" hidden="1" customHeight="1">
      <c r="A443" s="418" t="s">
        <v>1070</v>
      </c>
      <c r="B443" s="494">
        <v>42338</v>
      </c>
      <c r="C443" s="495">
        <v>6387095</v>
      </c>
      <c r="D443" s="495">
        <v>5947736</v>
      </c>
      <c r="E443" s="495">
        <f t="shared" si="71"/>
        <v>23551473</v>
      </c>
      <c r="F443" s="495">
        <f t="shared" si="72"/>
        <v>7667373</v>
      </c>
      <c r="G443" s="495">
        <f t="shared" si="70"/>
        <v>15884100</v>
      </c>
      <c r="H443" s="495">
        <f>VLOOKUP(A443,'02-Metrics'!A:R,18,FALSE)</f>
        <v>427594086.74000001</v>
      </c>
      <c r="I443" s="496">
        <f t="shared" si="68"/>
        <v>3.7147613806124448E-2</v>
      </c>
      <c r="J443" s="496"/>
      <c r="K443" s="183">
        <v>6233880</v>
      </c>
      <c r="L443" s="180">
        <v>42490</v>
      </c>
      <c r="M443" s="241" t="s">
        <v>1041</v>
      </c>
      <c r="S443">
        <f t="shared" si="69"/>
        <v>2015</v>
      </c>
      <c r="T443" s="418" t="str">
        <f>VLOOKUP($A443,'02-Metrics'!$A$2:$AD$188,4,FALSE)</f>
        <v>Industrial</v>
      </c>
      <c r="U443" s="418" t="str">
        <f>VLOOKUP($A443,'02-Metrics'!$A$2:$AD$188,5,FALSE)</f>
        <v>Power Plant</v>
      </c>
      <c r="V443" s="418" t="str">
        <f>VLOOKUP($A443,'02-Metrics'!$A$2:$AD$188,7,FALSE)</f>
        <v xml:space="preserve">Sewedy </v>
      </c>
    </row>
    <row r="444" spans="1:22" ht="15" hidden="1" customHeight="1">
      <c r="A444" s="418" t="s">
        <v>1070</v>
      </c>
      <c r="B444" s="494">
        <v>42368</v>
      </c>
      <c r="C444" s="495">
        <v>43430464</v>
      </c>
      <c r="D444" s="495">
        <v>16315539</v>
      </c>
      <c r="E444" s="495">
        <f t="shared" si="71"/>
        <v>66981937</v>
      </c>
      <c r="F444" s="495">
        <f t="shared" si="72"/>
        <v>23982912</v>
      </c>
      <c r="G444" s="495">
        <f t="shared" si="70"/>
        <v>42999025</v>
      </c>
      <c r="H444" s="495">
        <f>VLOOKUP(A444,'02-Metrics'!A:R,18,FALSE)</f>
        <v>427594086.74000001</v>
      </c>
      <c r="I444" s="496">
        <f t="shared" si="68"/>
        <v>0.1005603826933783</v>
      </c>
      <c r="J444" s="496"/>
      <c r="K444" s="183">
        <v>4861241</v>
      </c>
      <c r="L444" s="180">
        <v>42520</v>
      </c>
      <c r="M444" s="241" t="s">
        <v>1041</v>
      </c>
      <c r="S444">
        <f t="shared" si="69"/>
        <v>2015</v>
      </c>
      <c r="T444" s="418" t="str">
        <f>VLOOKUP($A444,'02-Metrics'!$A$2:$AD$188,4,FALSE)</f>
        <v>Industrial</v>
      </c>
      <c r="U444" s="418" t="str">
        <f>VLOOKUP($A444,'02-Metrics'!$A$2:$AD$188,5,FALSE)</f>
        <v>Power Plant</v>
      </c>
      <c r="V444" s="418" t="str">
        <f>VLOOKUP($A444,'02-Metrics'!$A$2:$AD$188,7,FALSE)</f>
        <v xml:space="preserve">Sewedy </v>
      </c>
    </row>
    <row r="445" spans="1:22" ht="15" hidden="1" customHeight="1">
      <c r="A445" s="418" t="s">
        <v>1070</v>
      </c>
      <c r="B445" s="494">
        <v>42399</v>
      </c>
      <c r="C445" s="495">
        <v>63199591</v>
      </c>
      <c r="D445" s="495">
        <v>12117980</v>
      </c>
      <c r="E445" s="495">
        <f t="shared" si="71"/>
        <v>130181528</v>
      </c>
      <c r="F445" s="495">
        <f t="shared" si="72"/>
        <v>36100892</v>
      </c>
      <c r="G445" s="495">
        <f t="shared" si="70"/>
        <v>94080636</v>
      </c>
      <c r="H445" s="495">
        <f>VLOOKUP(A445,'02-Metrics'!A:R,18,FALSE)</f>
        <v>427594086.74000001</v>
      </c>
      <c r="I445" s="496">
        <f t="shared" si="68"/>
        <v>0.22002323913615307</v>
      </c>
      <c r="J445" s="496"/>
      <c r="K445" s="183">
        <v>3544720</v>
      </c>
      <c r="L445" s="180">
        <v>42551</v>
      </c>
      <c r="M445" s="241" t="s">
        <v>1041</v>
      </c>
      <c r="S445">
        <f t="shared" si="69"/>
        <v>2016</v>
      </c>
      <c r="T445" s="418" t="str">
        <f>VLOOKUP($A445,'02-Metrics'!$A$2:$AD$188,4,FALSE)</f>
        <v>Industrial</v>
      </c>
      <c r="U445" s="418" t="str">
        <f>VLOOKUP($A445,'02-Metrics'!$A$2:$AD$188,5,FALSE)</f>
        <v>Power Plant</v>
      </c>
      <c r="V445" s="418" t="str">
        <f>VLOOKUP($A445,'02-Metrics'!$A$2:$AD$188,7,FALSE)</f>
        <v xml:space="preserve">Sewedy </v>
      </c>
    </row>
    <row r="446" spans="1:22" ht="15" hidden="1" customHeight="1">
      <c r="A446" s="418" t="s">
        <v>1070</v>
      </c>
      <c r="B446" s="494">
        <v>42428</v>
      </c>
      <c r="C446" s="495">
        <v>16149696</v>
      </c>
      <c r="D446" s="495">
        <v>18985169</v>
      </c>
      <c r="E446" s="495">
        <f t="shared" si="71"/>
        <v>146331224</v>
      </c>
      <c r="F446" s="495">
        <f t="shared" si="72"/>
        <v>55086061</v>
      </c>
      <c r="G446" s="495">
        <f t="shared" si="70"/>
        <v>91245163</v>
      </c>
      <c r="H446" s="495">
        <f>VLOOKUP(A446,'02-Metrics'!A:R,18,FALSE)</f>
        <v>427594086.74000001</v>
      </c>
      <c r="I446" s="496">
        <f t="shared" si="68"/>
        <v>0.21339201319564066</v>
      </c>
      <c r="J446" s="496"/>
      <c r="K446" s="495">
        <v>7057268</v>
      </c>
      <c r="L446" s="493">
        <v>42581</v>
      </c>
      <c r="M446" s="241" t="s">
        <v>1041</v>
      </c>
      <c r="S446">
        <f t="shared" si="69"/>
        <v>2016</v>
      </c>
      <c r="T446" s="418" t="str">
        <f>VLOOKUP($A446,'02-Metrics'!$A$2:$AD$188,4,FALSE)</f>
        <v>Industrial</v>
      </c>
      <c r="U446" s="418" t="str">
        <f>VLOOKUP($A446,'02-Metrics'!$A$2:$AD$188,5,FALSE)</f>
        <v>Power Plant</v>
      </c>
      <c r="V446" s="418" t="str">
        <f>VLOOKUP($A446,'02-Metrics'!$A$2:$AD$188,7,FALSE)</f>
        <v xml:space="preserve">Sewedy </v>
      </c>
    </row>
    <row r="447" spans="1:22" ht="15" hidden="1" customHeight="1">
      <c r="A447" s="418" t="s">
        <v>1070</v>
      </c>
      <c r="B447" s="494">
        <v>42459</v>
      </c>
      <c r="C447" s="495">
        <v>18497443</v>
      </c>
      <c r="D447" s="495">
        <v>24380775</v>
      </c>
      <c r="E447" s="495">
        <f t="shared" si="71"/>
        <v>164828667</v>
      </c>
      <c r="F447" s="495">
        <f t="shared" si="72"/>
        <v>79466836</v>
      </c>
      <c r="G447" s="495">
        <f t="shared" si="70"/>
        <v>85361831</v>
      </c>
      <c r="H447" s="495">
        <f>VLOOKUP(A447,'02-Metrics'!A:R,18,FALSE)</f>
        <v>427594086.74000001</v>
      </c>
      <c r="I447" s="496">
        <f t="shared" si="68"/>
        <v>0.19963286127458665</v>
      </c>
      <c r="J447" s="496"/>
      <c r="K447" s="183">
        <v>6452626</v>
      </c>
      <c r="L447" s="180">
        <v>42612</v>
      </c>
      <c r="M447" s="241" t="s">
        <v>1041</v>
      </c>
      <c r="S447">
        <f t="shared" si="69"/>
        <v>2016</v>
      </c>
      <c r="T447" s="418" t="str">
        <f>VLOOKUP($A447,'02-Metrics'!$A$2:$AD$188,4,FALSE)</f>
        <v>Industrial</v>
      </c>
      <c r="U447" s="418" t="str">
        <f>VLOOKUP($A447,'02-Metrics'!$A$2:$AD$188,5,FALSE)</f>
        <v>Power Plant</v>
      </c>
      <c r="V447" s="418" t="str">
        <f>VLOOKUP($A447,'02-Metrics'!$A$2:$AD$188,7,FALSE)</f>
        <v xml:space="preserve">Sewedy </v>
      </c>
    </row>
    <row r="448" spans="1:22" ht="15" hidden="1" customHeight="1">
      <c r="A448" s="418" t="s">
        <v>1070</v>
      </c>
      <c r="B448" s="494">
        <v>42490</v>
      </c>
      <c r="C448" s="495">
        <v>25207548</v>
      </c>
      <c r="D448" s="495">
        <v>23115342</v>
      </c>
      <c r="E448" s="495">
        <f t="shared" si="71"/>
        <v>190036215</v>
      </c>
      <c r="F448" s="495">
        <f t="shared" si="72"/>
        <v>102582178</v>
      </c>
      <c r="G448" s="495">
        <f t="shared" si="70"/>
        <v>87454037</v>
      </c>
      <c r="H448" s="495">
        <f>VLOOKUP(A448,'02-Metrics'!A:R,18,FALSE)</f>
        <v>427594086.74000001</v>
      </c>
      <c r="I448" s="496">
        <f t="shared" si="68"/>
        <v>0.20452583352298956</v>
      </c>
      <c r="J448" s="496"/>
      <c r="K448" s="183">
        <v>6612101</v>
      </c>
      <c r="L448" s="180">
        <v>42643</v>
      </c>
      <c r="M448" s="241" t="s">
        <v>1041</v>
      </c>
      <c r="S448">
        <f t="shared" si="69"/>
        <v>2016</v>
      </c>
      <c r="T448" s="418" t="str">
        <f>VLOOKUP($A448,'02-Metrics'!$A$2:$AD$188,4,FALSE)</f>
        <v>Industrial</v>
      </c>
      <c r="U448" s="418" t="str">
        <f>VLOOKUP($A448,'02-Metrics'!$A$2:$AD$188,5,FALSE)</f>
        <v>Power Plant</v>
      </c>
      <c r="V448" s="418" t="str">
        <f>VLOOKUP($A448,'02-Metrics'!$A$2:$AD$188,7,FALSE)</f>
        <v xml:space="preserve">Sewedy </v>
      </c>
    </row>
    <row r="449" spans="1:22" ht="15" hidden="1" customHeight="1">
      <c r="A449" s="418" t="s">
        <v>1070</v>
      </c>
      <c r="B449" s="494">
        <v>42520</v>
      </c>
      <c r="C449" s="495">
        <v>16979590</v>
      </c>
      <c r="D449" s="495">
        <v>13864400</v>
      </c>
      <c r="E449" s="495">
        <f t="shared" si="71"/>
        <v>207015805</v>
      </c>
      <c r="F449" s="495">
        <f t="shared" si="72"/>
        <v>116446578</v>
      </c>
      <c r="G449" s="495">
        <f t="shared" si="70"/>
        <v>90569227</v>
      </c>
      <c r="H449" s="495">
        <f>VLOOKUP(A449,'02-Metrics'!A:R,18,FALSE)</f>
        <v>427594086.74000001</v>
      </c>
      <c r="I449" s="496">
        <f t="shared" si="68"/>
        <v>0.21181122426295598</v>
      </c>
      <c r="J449" s="496"/>
      <c r="K449" s="183">
        <v>0</v>
      </c>
      <c r="L449" s="180">
        <v>42673</v>
      </c>
      <c r="M449" s="241" t="s">
        <v>1041</v>
      </c>
      <c r="S449">
        <f t="shared" si="69"/>
        <v>2016</v>
      </c>
      <c r="T449" s="418" t="str">
        <f>VLOOKUP($A449,'02-Metrics'!$A$2:$AD$188,4,FALSE)</f>
        <v>Industrial</v>
      </c>
      <c r="U449" s="418" t="str">
        <f>VLOOKUP($A449,'02-Metrics'!$A$2:$AD$188,5,FALSE)</f>
        <v>Power Plant</v>
      </c>
      <c r="V449" s="418" t="str">
        <f>VLOOKUP($A449,'02-Metrics'!$A$2:$AD$188,7,FALSE)</f>
        <v xml:space="preserve">Sewedy </v>
      </c>
    </row>
    <row r="450" spans="1:22" ht="15" hidden="1" customHeight="1">
      <c r="A450" s="418" t="s">
        <v>1070</v>
      </c>
      <c r="B450" s="494">
        <v>42551</v>
      </c>
      <c r="C450" s="495">
        <v>23636716</v>
      </c>
      <c r="D450" s="495">
        <v>13116897</v>
      </c>
      <c r="E450" s="495">
        <f t="shared" si="71"/>
        <v>230652521</v>
      </c>
      <c r="F450" s="495">
        <f t="shared" si="72"/>
        <v>129563475</v>
      </c>
      <c r="G450" s="495">
        <f t="shared" si="70"/>
        <v>101089046</v>
      </c>
      <c r="H450" s="495">
        <f>VLOOKUP(A450,'02-Metrics'!A:R,18,FALSE)</f>
        <v>427594086.74000001</v>
      </c>
      <c r="I450" s="496">
        <f t="shared" si="68"/>
        <v>0.23641357337447821</v>
      </c>
      <c r="J450" s="496"/>
      <c r="K450" s="183">
        <v>9641488</v>
      </c>
      <c r="L450" s="180">
        <v>42704</v>
      </c>
      <c r="M450" s="241" t="s">
        <v>1041</v>
      </c>
      <c r="S450">
        <f t="shared" si="69"/>
        <v>2016</v>
      </c>
      <c r="T450" s="418" t="str">
        <f>VLOOKUP($A450,'02-Metrics'!$A$2:$AD$188,4,FALSE)</f>
        <v>Industrial</v>
      </c>
      <c r="U450" s="418" t="str">
        <f>VLOOKUP($A450,'02-Metrics'!$A$2:$AD$188,5,FALSE)</f>
        <v>Power Plant</v>
      </c>
      <c r="V450" s="418" t="str">
        <f>VLOOKUP($A450,'02-Metrics'!$A$2:$AD$188,7,FALSE)</f>
        <v xml:space="preserve">Sewedy </v>
      </c>
    </row>
    <row r="451" spans="1:22" ht="15" hidden="1" customHeight="1">
      <c r="A451" s="418" t="s">
        <v>1070</v>
      </c>
      <c r="B451" s="494">
        <v>42581</v>
      </c>
      <c r="C451" s="495">
        <v>0</v>
      </c>
      <c r="D451" s="495">
        <v>7784151</v>
      </c>
      <c r="E451" s="495">
        <f t="shared" si="71"/>
        <v>230652521</v>
      </c>
      <c r="F451" s="495">
        <f t="shared" si="72"/>
        <v>137347626</v>
      </c>
      <c r="G451" s="495">
        <f t="shared" si="70"/>
        <v>93304895</v>
      </c>
      <c r="H451" s="495">
        <f>VLOOKUP(A451,'02-Metrics'!A:R,18,FALSE)</f>
        <v>427594086.74000001</v>
      </c>
      <c r="I451" s="496">
        <f t="shared" si="68"/>
        <v>0.2182090395855599</v>
      </c>
      <c r="J451" s="496"/>
      <c r="K451" s="183">
        <v>8205250</v>
      </c>
      <c r="L451" s="180">
        <v>42734</v>
      </c>
      <c r="M451" s="241" t="s">
        <v>1041</v>
      </c>
      <c r="S451">
        <f t="shared" si="69"/>
        <v>2016</v>
      </c>
      <c r="T451" s="418" t="str">
        <f>VLOOKUP($A451,'02-Metrics'!$A$2:$AD$188,4,FALSE)</f>
        <v>Industrial</v>
      </c>
      <c r="U451" s="418" t="str">
        <f>VLOOKUP($A451,'02-Metrics'!$A$2:$AD$188,5,FALSE)</f>
        <v>Power Plant</v>
      </c>
      <c r="V451" s="418" t="str">
        <f>VLOOKUP($A451,'02-Metrics'!$A$2:$AD$188,7,FALSE)</f>
        <v xml:space="preserve">Sewedy </v>
      </c>
    </row>
    <row r="452" spans="1:22" ht="15" hidden="1" customHeight="1">
      <c r="A452" s="418" t="s">
        <v>1070</v>
      </c>
      <c r="B452" s="494">
        <v>42612</v>
      </c>
      <c r="C452" s="495">
        <v>28428128</v>
      </c>
      <c r="D452" s="495">
        <v>14054325</v>
      </c>
      <c r="E452" s="495">
        <f t="shared" si="71"/>
        <v>259080649</v>
      </c>
      <c r="F452" s="495">
        <f t="shared" si="72"/>
        <v>151401951</v>
      </c>
      <c r="G452" s="495">
        <f t="shared" si="70"/>
        <v>107678698</v>
      </c>
      <c r="H452" s="495">
        <f>VLOOKUP(A452,'02-Metrics'!A:R,18,FALSE)</f>
        <v>427594086.74000001</v>
      </c>
      <c r="I452" s="496">
        <f t="shared" si="68"/>
        <v>0.2518245722735506</v>
      </c>
      <c r="J452" s="496"/>
      <c r="K452" s="183">
        <v>0</v>
      </c>
      <c r="L452" s="180">
        <v>42765</v>
      </c>
      <c r="M452" s="241" t="s">
        <v>1041</v>
      </c>
      <c r="S452">
        <f t="shared" si="69"/>
        <v>2016</v>
      </c>
      <c r="T452" s="418" t="str">
        <f>VLOOKUP($A452,'02-Metrics'!$A$2:$AD$188,4,FALSE)</f>
        <v>Industrial</v>
      </c>
      <c r="U452" s="418" t="str">
        <f>VLOOKUP($A452,'02-Metrics'!$A$2:$AD$188,5,FALSE)</f>
        <v>Power Plant</v>
      </c>
      <c r="V452" s="418" t="str">
        <f>VLOOKUP($A452,'02-Metrics'!$A$2:$AD$188,7,FALSE)</f>
        <v xml:space="preserve">Sewedy </v>
      </c>
    </row>
    <row r="453" spans="1:22" ht="15" hidden="1" customHeight="1">
      <c r="A453" s="418" t="s">
        <v>1070</v>
      </c>
      <c r="B453" s="494">
        <v>42643</v>
      </c>
      <c r="C453" s="495">
        <v>0</v>
      </c>
      <c r="D453" s="495">
        <v>10804163</v>
      </c>
      <c r="E453" s="495">
        <f t="shared" si="71"/>
        <v>259080649</v>
      </c>
      <c r="F453" s="495">
        <f t="shared" si="72"/>
        <v>162206114</v>
      </c>
      <c r="G453" s="495">
        <f t="shared" si="70"/>
        <v>96874535</v>
      </c>
      <c r="H453" s="495">
        <f>VLOOKUP(A453,'02-Metrics'!A:R,18,FALSE)</f>
        <v>427594086.74000001</v>
      </c>
      <c r="I453" s="496">
        <f t="shared" si="68"/>
        <v>0.2265572373523137</v>
      </c>
      <c r="J453" s="496"/>
      <c r="K453" s="183">
        <v>5860433</v>
      </c>
      <c r="L453" s="180">
        <v>42794</v>
      </c>
      <c r="M453" s="241" t="s">
        <v>1041</v>
      </c>
      <c r="S453">
        <f t="shared" si="69"/>
        <v>2016</v>
      </c>
      <c r="T453" s="418" t="str">
        <f>VLOOKUP($A453,'02-Metrics'!$A$2:$AD$188,4,FALSE)</f>
        <v>Industrial</v>
      </c>
      <c r="U453" s="418" t="str">
        <f>VLOOKUP($A453,'02-Metrics'!$A$2:$AD$188,5,FALSE)</f>
        <v>Power Plant</v>
      </c>
      <c r="V453" s="418" t="str">
        <f>VLOOKUP($A453,'02-Metrics'!$A$2:$AD$188,7,FALSE)</f>
        <v xml:space="preserve">Sewedy </v>
      </c>
    </row>
    <row r="454" spans="1:22" ht="15" hidden="1" customHeight="1">
      <c r="A454" s="418" t="s">
        <v>1070</v>
      </c>
      <c r="B454" s="494">
        <v>42673</v>
      </c>
      <c r="C454" s="495">
        <v>14538316</v>
      </c>
      <c r="D454" s="495">
        <v>10947421</v>
      </c>
      <c r="E454" s="495">
        <f t="shared" si="71"/>
        <v>273618965</v>
      </c>
      <c r="F454" s="495">
        <f t="shared" si="72"/>
        <v>173153535</v>
      </c>
      <c r="G454" s="495">
        <f t="shared" si="70"/>
        <v>100465430</v>
      </c>
      <c r="H454" s="495">
        <f>VLOOKUP(A454,'02-Metrics'!A:R,18,FALSE)</f>
        <v>427594086.74000001</v>
      </c>
      <c r="I454" s="496">
        <f t="shared" si="68"/>
        <v>0.23495514347720234</v>
      </c>
      <c r="J454" s="496"/>
      <c r="K454" s="183">
        <v>13097397</v>
      </c>
      <c r="L454" s="180">
        <v>42824</v>
      </c>
      <c r="M454" s="241" t="s">
        <v>1041</v>
      </c>
      <c r="S454">
        <f t="shared" si="69"/>
        <v>2016</v>
      </c>
      <c r="T454" s="418" t="str">
        <f>VLOOKUP($A454,'02-Metrics'!$A$2:$AD$188,4,FALSE)</f>
        <v>Industrial</v>
      </c>
      <c r="U454" s="418" t="str">
        <f>VLOOKUP($A454,'02-Metrics'!$A$2:$AD$188,5,FALSE)</f>
        <v>Power Plant</v>
      </c>
      <c r="V454" s="418" t="str">
        <f>VLOOKUP($A454,'02-Metrics'!$A$2:$AD$188,7,FALSE)</f>
        <v xml:space="preserve">Sewedy </v>
      </c>
    </row>
    <row r="455" spans="1:22" ht="15" hidden="1" customHeight="1">
      <c r="A455" s="418" t="s">
        <v>1070</v>
      </c>
      <c r="B455" s="494">
        <v>42704</v>
      </c>
      <c r="C455" s="495">
        <v>18459309</v>
      </c>
      <c r="D455" s="495">
        <v>10580410</v>
      </c>
      <c r="E455" s="495">
        <f t="shared" si="71"/>
        <v>292078274</v>
      </c>
      <c r="F455" s="495">
        <f t="shared" si="72"/>
        <v>183733945</v>
      </c>
      <c r="G455" s="495">
        <f t="shared" si="70"/>
        <v>108344329</v>
      </c>
      <c r="H455" s="495">
        <f>VLOOKUP(A455,'02-Metrics'!A:R,18,FALSE)</f>
        <v>427594086.74000001</v>
      </c>
      <c r="I455" s="496">
        <f t="shared" si="68"/>
        <v>0.25338126124713956</v>
      </c>
      <c r="J455" s="496"/>
      <c r="K455" s="490"/>
      <c r="L455" s="14"/>
      <c r="M455" s="241" t="s">
        <v>1038</v>
      </c>
      <c r="S455">
        <f t="shared" si="69"/>
        <v>2016</v>
      </c>
      <c r="T455" s="418" t="str">
        <f>VLOOKUP($A455,'02-Metrics'!$A$2:$AD$188,4,FALSE)</f>
        <v>Industrial</v>
      </c>
      <c r="U455" s="418" t="str">
        <f>VLOOKUP($A455,'02-Metrics'!$A$2:$AD$188,5,FALSE)</f>
        <v>Power Plant</v>
      </c>
      <c r="V455" s="418" t="str">
        <f>VLOOKUP($A455,'02-Metrics'!$A$2:$AD$188,7,FALSE)</f>
        <v xml:space="preserve">Sewedy </v>
      </c>
    </row>
    <row r="456" spans="1:22" ht="15" hidden="1" customHeight="1">
      <c r="A456" s="418" t="s">
        <v>1070</v>
      </c>
      <c r="B456" s="494">
        <v>42734</v>
      </c>
      <c r="C456" s="495">
        <v>20000000</v>
      </c>
      <c r="D456" s="495">
        <v>8207528</v>
      </c>
      <c r="E456" s="495">
        <f t="shared" si="71"/>
        <v>312078274</v>
      </c>
      <c r="F456" s="495">
        <f t="shared" si="72"/>
        <v>191941473</v>
      </c>
      <c r="G456" s="495">
        <f t="shared" si="70"/>
        <v>120136801</v>
      </c>
      <c r="H456" s="495">
        <f>VLOOKUP(A456,'02-Metrics'!A:R,18,FALSE)</f>
        <v>427594086.74000001</v>
      </c>
      <c r="I456" s="496">
        <f t="shared" si="68"/>
        <v>0.28095992139631615</v>
      </c>
      <c r="J456" s="496"/>
      <c r="K456" s="183">
        <v>0</v>
      </c>
      <c r="L456" s="180">
        <v>42855</v>
      </c>
      <c r="M456" s="241" t="s">
        <v>1041</v>
      </c>
      <c r="S456">
        <f t="shared" si="69"/>
        <v>2016</v>
      </c>
      <c r="T456" s="418" t="str">
        <f>VLOOKUP($A456,'02-Metrics'!$A$2:$AD$188,4,FALSE)</f>
        <v>Industrial</v>
      </c>
      <c r="U456" s="418" t="str">
        <f>VLOOKUP($A456,'02-Metrics'!$A$2:$AD$188,5,FALSE)</f>
        <v>Power Plant</v>
      </c>
      <c r="V456" s="418" t="str">
        <f>VLOOKUP($A456,'02-Metrics'!$A$2:$AD$188,7,FALSE)</f>
        <v xml:space="preserve">Sewedy </v>
      </c>
    </row>
    <row r="457" spans="1:22" ht="15" hidden="1" customHeight="1">
      <c r="A457" s="418" t="s">
        <v>1070</v>
      </c>
      <c r="B457" s="494">
        <v>42765</v>
      </c>
      <c r="C457" s="495">
        <v>3120341</v>
      </c>
      <c r="D457" s="495">
        <v>11875941</v>
      </c>
      <c r="E457" s="495">
        <f t="shared" si="71"/>
        <v>315198615</v>
      </c>
      <c r="F457" s="495">
        <f t="shared" si="72"/>
        <v>203817414</v>
      </c>
      <c r="G457" s="495">
        <f t="shared" si="70"/>
        <v>111381201</v>
      </c>
      <c r="H457" s="495">
        <f>VLOOKUP(A457,'02-Metrics'!A:R,18,FALSE)</f>
        <v>427594086.74000001</v>
      </c>
      <c r="I457" s="496">
        <f t="shared" si="68"/>
        <v>0.26048349229797862</v>
      </c>
      <c r="J457" s="496"/>
      <c r="K457" s="490"/>
      <c r="L457" s="14"/>
      <c r="M457" s="241" t="s">
        <v>1038</v>
      </c>
      <c r="S457">
        <f t="shared" si="69"/>
        <v>2017</v>
      </c>
      <c r="T457" s="418" t="str">
        <f>VLOOKUP($A457,'02-Metrics'!$A$2:$AD$188,4,FALSE)</f>
        <v>Industrial</v>
      </c>
      <c r="U457" s="418" t="str">
        <f>VLOOKUP($A457,'02-Metrics'!$A$2:$AD$188,5,FALSE)</f>
        <v>Power Plant</v>
      </c>
      <c r="V457" s="418" t="str">
        <f>VLOOKUP($A457,'02-Metrics'!$A$2:$AD$188,7,FALSE)</f>
        <v xml:space="preserve">Sewedy </v>
      </c>
    </row>
    <row r="458" spans="1:22" ht="15" hidden="1" customHeight="1">
      <c r="A458" s="418" t="s">
        <v>1070</v>
      </c>
      <c r="B458" s="494">
        <v>42794</v>
      </c>
      <c r="C458" s="495">
        <v>15647341</v>
      </c>
      <c r="D458" s="495">
        <v>11376813</v>
      </c>
      <c r="E458" s="495">
        <f t="shared" si="71"/>
        <v>330845956</v>
      </c>
      <c r="F458" s="495">
        <f t="shared" si="72"/>
        <v>215194227</v>
      </c>
      <c r="G458" s="495">
        <f t="shared" si="70"/>
        <v>115651729</v>
      </c>
      <c r="H458" s="495">
        <f>VLOOKUP(A458,'02-Metrics'!A:R,18,FALSE)</f>
        <v>427594086.74000001</v>
      </c>
      <c r="I458" s="496">
        <f t="shared" si="68"/>
        <v>0.27047083340589417</v>
      </c>
      <c r="J458" s="496"/>
      <c r="K458" s="183">
        <v>15107064</v>
      </c>
      <c r="L458" s="180">
        <v>42885</v>
      </c>
      <c r="M458" s="241" t="s">
        <v>1041</v>
      </c>
      <c r="S458">
        <f t="shared" si="69"/>
        <v>2017</v>
      </c>
      <c r="T458" s="418" t="str">
        <f>VLOOKUP($A458,'02-Metrics'!$A$2:$AD$188,4,FALSE)</f>
        <v>Industrial</v>
      </c>
      <c r="U458" s="418" t="str">
        <f>VLOOKUP($A458,'02-Metrics'!$A$2:$AD$188,5,FALSE)</f>
        <v>Power Plant</v>
      </c>
      <c r="V458" s="418" t="str">
        <f>VLOOKUP($A458,'02-Metrics'!$A$2:$AD$188,7,FALSE)</f>
        <v xml:space="preserve">Sewedy </v>
      </c>
    </row>
    <row r="459" spans="1:22" ht="15" hidden="1" customHeight="1">
      <c r="A459" s="418" t="s">
        <v>1070</v>
      </c>
      <c r="B459" s="494">
        <v>42824</v>
      </c>
      <c r="C459" s="495">
        <v>32970270.880000003</v>
      </c>
      <c r="D459" s="495">
        <v>7121129</v>
      </c>
      <c r="E459" s="495">
        <f t="shared" si="71"/>
        <v>363816226.88</v>
      </c>
      <c r="F459" s="495">
        <f t="shared" si="72"/>
        <v>222315356</v>
      </c>
      <c r="G459" s="495">
        <f t="shared" si="70"/>
        <v>141500870.88</v>
      </c>
      <c r="H459" s="495">
        <f>VLOOKUP(A459,'02-Metrics'!A:R,18,FALSE)</f>
        <v>427594086.74000001</v>
      </c>
      <c r="I459" s="496">
        <f t="shared" si="68"/>
        <v>0.33092335761425079</v>
      </c>
      <c r="J459" s="496"/>
      <c r="K459" s="490"/>
      <c r="L459" s="14"/>
      <c r="M459" s="241" t="s">
        <v>1038</v>
      </c>
      <c r="S459">
        <f t="shared" si="69"/>
        <v>2017</v>
      </c>
      <c r="T459" s="418" t="str">
        <f>VLOOKUP($A459,'02-Metrics'!$A$2:$AD$188,4,FALSE)</f>
        <v>Industrial</v>
      </c>
      <c r="U459" s="418" t="str">
        <f>VLOOKUP($A459,'02-Metrics'!$A$2:$AD$188,5,FALSE)</f>
        <v>Power Plant</v>
      </c>
      <c r="V459" s="418" t="str">
        <f>VLOOKUP($A459,'02-Metrics'!$A$2:$AD$188,7,FALSE)</f>
        <v xml:space="preserve">Sewedy </v>
      </c>
    </row>
    <row r="460" spans="1:22" ht="15" hidden="1" customHeight="1">
      <c r="A460" s="418" t="s">
        <v>1070</v>
      </c>
      <c r="B460" s="494">
        <v>42855</v>
      </c>
      <c r="C460" s="495">
        <v>25382957.25</v>
      </c>
      <c r="D460" s="495">
        <v>14899321.050000001</v>
      </c>
      <c r="E460" s="495">
        <f t="shared" si="71"/>
        <v>389199184.13</v>
      </c>
      <c r="F460" s="495">
        <f t="shared" si="72"/>
        <v>237214677.05000001</v>
      </c>
      <c r="G460" s="495">
        <f t="shared" si="70"/>
        <v>151984507.07999998</v>
      </c>
      <c r="H460" s="495">
        <f>VLOOKUP(A460,'02-Metrics'!A:R,18,FALSE)</f>
        <v>427594086.74000001</v>
      </c>
      <c r="I460" s="496">
        <f t="shared" si="68"/>
        <v>0.35544108722068146</v>
      </c>
      <c r="J460" s="496"/>
      <c r="K460" s="183">
        <v>7401541</v>
      </c>
      <c r="L460" s="180">
        <v>42916</v>
      </c>
      <c r="M460" s="241" t="s">
        <v>1041</v>
      </c>
      <c r="S460">
        <f t="shared" si="69"/>
        <v>2017</v>
      </c>
      <c r="T460" s="418" t="str">
        <f>VLOOKUP($A460,'02-Metrics'!$A$2:$AD$188,4,FALSE)</f>
        <v>Industrial</v>
      </c>
      <c r="U460" s="418" t="str">
        <f>VLOOKUP($A460,'02-Metrics'!$A$2:$AD$188,5,FALSE)</f>
        <v>Power Plant</v>
      </c>
      <c r="V460" s="418" t="str">
        <f>VLOOKUP($A460,'02-Metrics'!$A$2:$AD$188,7,FALSE)</f>
        <v xml:space="preserve">Sewedy </v>
      </c>
    </row>
    <row r="461" spans="1:22" ht="15" hidden="1" customHeight="1">
      <c r="A461" s="418" t="s">
        <v>1070</v>
      </c>
      <c r="B461" s="494">
        <v>42946</v>
      </c>
      <c r="C461" s="495">
        <v>15789713.220000001</v>
      </c>
      <c r="D461" s="495">
        <v>6667658.6899999995</v>
      </c>
      <c r="E461" s="495">
        <f t="shared" si="71"/>
        <v>404988897.35000002</v>
      </c>
      <c r="F461" s="495">
        <f t="shared" si="72"/>
        <v>243882335.74000001</v>
      </c>
      <c r="G461" s="495">
        <f t="shared" si="70"/>
        <v>161106561.61000001</v>
      </c>
      <c r="H461" s="495">
        <f>VLOOKUP(A461,'02-Metrics'!A:R,18,FALSE)</f>
        <v>427594086.74000001</v>
      </c>
      <c r="I461" s="496">
        <f t="shared" si="68"/>
        <v>0.37677453128102162</v>
      </c>
      <c r="J461" s="496"/>
      <c r="K461" s="490"/>
      <c r="L461" s="14"/>
      <c r="M461" s="241" t="s">
        <v>1038</v>
      </c>
      <c r="S461">
        <f t="shared" si="69"/>
        <v>2017</v>
      </c>
      <c r="T461" s="418" t="str">
        <f>VLOOKUP($A461,'02-Metrics'!$A$2:$AD$188,4,FALSE)</f>
        <v>Industrial</v>
      </c>
      <c r="U461" s="418" t="str">
        <f>VLOOKUP($A461,'02-Metrics'!$A$2:$AD$188,5,FALSE)</f>
        <v>Power Plant</v>
      </c>
      <c r="V461" s="418" t="str">
        <f>VLOOKUP($A461,'02-Metrics'!$A$2:$AD$188,7,FALSE)</f>
        <v xml:space="preserve">Sewedy </v>
      </c>
    </row>
    <row r="462" spans="1:22" ht="15" hidden="1" customHeight="1">
      <c r="A462" s="418" t="s">
        <v>1070</v>
      </c>
      <c r="B462" s="497">
        <v>43130</v>
      </c>
      <c r="C462" s="495">
        <v>8614798.7699999996</v>
      </c>
      <c r="D462" s="495">
        <v>7289651.0100000007</v>
      </c>
      <c r="E462" s="495">
        <f t="shared" si="71"/>
        <v>413603696.12</v>
      </c>
      <c r="F462" s="495">
        <f t="shared" si="72"/>
        <v>251171986.75</v>
      </c>
      <c r="G462" s="495">
        <f t="shared" si="70"/>
        <v>162431709.37</v>
      </c>
      <c r="H462" s="495">
        <f>VLOOKUP(A462,'02-Metrics'!A:R,18,FALSE)</f>
        <v>427594086.74000001</v>
      </c>
      <c r="I462" s="496">
        <f t="shared" si="68"/>
        <v>0.37987361005945608</v>
      </c>
      <c r="J462" s="496"/>
      <c r="K462" s="183">
        <v>16155110</v>
      </c>
      <c r="L462" s="180">
        <v>42946</v>
      </c>
      <c r="M462" s="241" t="s">
        <v>1041</v>
      </c>
      <c r="S462">
        <f t="shared" si="69"/>
        <v>2018</v>
      </c>
      <c r="T462" s="418" t="str">
        <f>VLOOKUP($A462,'02-Metrics'!$A$2:$AD$188,4,FALSE)</f>
        <v>Industrial</v>
      </c>
      <c r="U462" s="418" t="str">
        <f>VLOOKUP($A462,'02-Metrics'!$A$2:$AD$188,5,FALSE)</f>
        <v>Power Plant</v>
      </c>
      <c r="V462" s="418" t="str">
        <f>VLOOKUP($A462,'02-Metrics'!$A$2:$AD$188,7,FALSE)</f>
        <v xml:space="preserve">Sewedy </v>
      </c>
    </row>
    <row r="463" spans="1:22" ht="15" hidden="1" customHeight="1">
      <c r="A463" s="418" t="s">
        <v>1070</v>
      </c>
      <c r="B463" s="497">
        <v>43159</v>
      </c>
      <c r="C463" s="495">
        <v>13069139.98</v>
      </c>
      <c r="D463" s="495">
        <v>856732.47</v>
      </c>
      <c r="E463" s="495">
        <f t="shared" si="71"/>
        <v>426672836.10000002</v>
      </c>
      <c r="F463" s="495">
        <f t="shared" si="72"/>
        <v>252028719.22</v>
      </c>
      <c r="G463" s="495">
        <f t="shared" si="70"/>
        <v>174644116.88000003</v>
      </c>
      <c r="H463" s="495">
        <f>VLOOKUP(A463,'02-Metrics'!A:R,18,FALSE)</f>
        <v>427594086.74000001</v>
      </c>
      <c r="I463" s="496">
        <f t="shared" si="68"/>
        <v>0.40843435935116884</v>
      </c>
      <c r="J463" s="496"/>
      <c r="K463" s="490"/>
      <c r="L463" s="14">
        <v>42947</v>
      </c>
      <c r="M463" s="241" t="s">
        <v>1039</v>
      </c>
      <c r="S463">
        <f t="shared" si="69"/>
        <v>2018</v>
      </c>
      <c r="T463" s="418" t="str">
        <f>VLOOKUP($A463,'02-Metrics'!$A$2:$AD$188,4,FALSE)</f>
        <v>Industrial</v>
      </c>
      <c r="U463" s="418" t="str">
        <f>VLOOKUP($A463,'02-Metrics'!$A$2:$AD$188,5,FALSE)</f>
        <v>Power Plant</v>
      </c>
      <c r="V463" s="418" t="str">
        <f>VLOOKUP($A463,'02-Metrics'!$A$2:$AD$188,7,FALSE)</f>
        <v xml:space="preserve">Sewedy </v>
      </c>
    </row>
    <row r="464" spans="1:22" ht="15" hidden="1" customHeight="1">
      <c r="A464" s="418" t="s">
        <v>1070</v>
      </c>
      <c r="B464" s="497">
        <v>43281</v>
      </c>
      <c r="C464" s="495">
        <v>3413730.79</v>
      </c>
      <c r="D464" s="495">
        <v>1681341.0599999998</v>
      </c>
      <c r="E464" s="495">
        <f t="shared" si="71"/>
        <v>430086566.89000005</v>
      </c>
      <c r="F464" s="495">
        <f t="shared" si="72"/>
        <v>253710060.28</v>
      </c>
      <c r="G464" s="495">
        <f t="shared" ref="G464:G495" si="73">E464-F464</f>
        <v>176376506.61000004</v>
      </c>
      <c r="H464" s="495">
        <f>VLOOKUP(A464,'02-Metrics'!A:R,18,FALSE)</f>
        <v>427594086.74000001</v>
      </c>
      <c r="I464" s="496">
        <f t="shared" ref="I464:I495" si="74">G464/H464</f>
        <v>0.41248584131437338</v>
      </c>
      <c r="J464" s="496"/>
      <c r="K464" s="490"/>
      <c r="L464" s="14"/>
      <c r="M464" s="241" t="s">
        <v>1038</v>
      </c>
      <c r="S464">
        <f t="shared" si="69"/>
        <v>2018</v>
      </c>
      <c r="T464" s="418" t="str">
        <f>VLOOKUP($A464,'02-Metrics'!$A$2:$AD$188,4,FALSE)</f>
        <v>Industrial</v>
      </c>
      <c r="U464" s="418" t="str">
        <f>VLOOKUP($A464,'02-Metrics'!$A$2:$AD$188,5,FALSE)</f>
        <v>Power Plant</v>
      </c>
      <c r="V464" s="418" t="str">
        <f>VLOOKUP($A464,'02-Metrics'!$A$2:$AD$188,7,FALSE)</f>
        <v xml:space="preserve">Sewedy </v>
      </c>
    </row>
    <row r="465" spans="1:22" ht="15" hidden="1" customHeight="1">
      <c r="A465" s="418" t="s">
        <v>1070</v>
      </c>
      <c r="B465" s="497">
        <v>43373</v>
      </c>
      <c r="C465" s="495">
        <v>1693887.15</v>
      </c>
      <c r="D465" s="495">
        <v>893435.51000000013</v>
      </c>
      <c r="E465" s="495">
        <f t="shared" si="71"/>
        <v>431780454.04000002</v>
      </c>
      <c r="F465" s="495">
        <f t="shared" si="72"/>
        <v>254603495.78999999</v>
      </c>
      <c r="G465" s="495">
        <f t="shared" si="73"/>
        <v>177176958.25000003</v>
      </c>
      <c r="H465" s="495">
        <f>VLOOKUP(A465,'02-Metrics'!A:R,18,FALSE)</f>
        <v>427594086.74000001</v>
      </c>
      <c r="I465" s="496">
        <f t="shared" si="74"/>
        <v>0.41435783081287808</v>
      </c>
      <c r="J465" s="496"/>
      <c r="K465" s="183">
        <v>10877624</v>
      </c>
      <c r="L465" s="180">
        <v>42977</v>
      </c>
      <c r="M465" s="241" t="s">
        <v>1041</v>
      </c>
      <c r="S465">
        <f t="shared" si="69"/>
        <v>2018</v>
      </c>
      <c r="T465" s="418" t="str">
        <f>VLOOKUP($A465,'02-Metrics'!$A$2:$AD$188,4,FALSE)</f>
        <v>Industrial</v>
      </c>
      <c r="U465" s="418" t="str">
        <f>VLOOKUP($A465,'02-Metrics'!$A$2:$AD$188,5,FALSE)</f>
        <v>Power Plant</v>
      </c>
      <c r="V465" s="418" t="str">
        <f>VLOOKUP($A465,'02-Metrics'!$A$2:$AD$188,7,FALSE)</f>
        <v xml:space="preserve">Sewedy </v>
      </c>
    </row>
    <row r="466" spans="1:22" ht="15" hidden="1" customHeight="1">
      <c r="A466" s="418" t="s">
        <v>1070</v>
      </c>
      <c r="B466" s="497">
        <v>44226</v>
      </c>
      <c r="C466" s="495">
        <v>8655898.120000001</v>
      </c>
      <c r="D466" s="495">
        <v>0</v>
      </c>
      <c r="E466" s="495">
        <f t="shared" si="71"/>
        <v>440436352.16000003</v>
      </c>
      <c r="F466" s="495">
        <f t="shared" si="72"/>
        <v>254603495.78999999</v>
      </c>
      <c r="G466" s="495">
        <f t="shared" si="73"/>
        <v>185832856.37000003</v>
      </c>
      <c r="H466" s="495">
        <f>VLOOKUP(A466,'02-Metrics'!A:R,18,FALSE)</f>
        <v>427594086.74000001</v>
      </c>
      <c r="I466" s="496">
        <f t="shared" si="74"/>
        <v>0.43460109045660472</v>
      </c>
      <c r="J466" s="496"/>
      <c r="K466" s="490"/>
      <c r="L466" s="14">
        <v>42978</v>
      </c>
      <c r="M466" s="241" t="s">
        <v>1039</v>
      </c>
      <c r="S466">
        <f t="shared" si="69"/>
        <v>2021</v>
      </c>
      <c r="T466" s="418" t="str">
        <f>VLOOKUP($A466,'02-Metrics'!$A$2:$AD$188,4,FALSE)</f>
        <v>Industrial</v>
      </c>
      <c r="U466" s="418" t="str">
        <f>VLOOKUP($A466,'02-Metrics'!$A$2:$AD$188,5,FALSE)</f>
        <v>Power Plant</v>
      </c>
      <c r="V466" s="418" t="str">
        <f>VLOOKUP($A466,'02-Metrics'!$A$2:$AD$188,7,FALSE)</f>
        <v xml:space="preserve">Sewedy </v>
      </c>
    </row>
    <row r="467" spans="1:22" ht="15" hidden="1" customHeight="1">
      <c r="A467" s="418" t="s">
        <v>1070</v>
      </c>
      <c r="B467" s="494">
        <v>42885</v>
      </c>
      <c r="C467" s="495">
        <v>46279788.090000004</v>
      </c>
      <c r="D467" s="495">
        <v>6632118.3099999996</v>
      </c>
      <c r="E467" s="495">
        <f t="shared" si="71"/>
        <v>486716140.25</v>
      </c>
      <c r="F467" s="495">
        <f t="shared" si="72"/>
        <v>261235614.09999999</v>
      </c>
      <c r="G467" s="495">
        <f t="shared" si="73"/>
        <v>225480526.15000001</v>
      </c>
      <c r="H467" s="495">
        <f>VLOOKUP(A467,'02-Metrics'!A:R,18,FALSE)</f>
        <v>427594086.74000001</v>
      </c>
      <c r="I467" s="496">
        <f t="shared" si="74"/>
        <v>0.52732377070290071</v>
      </c>
      <c r="J467" s="496"/>
      <c r="K467" s="490"/>
      <c r="L467" s="14"/>
      <c r="M467" s="241" t="s">
        <v>1038</v>
      </c>
      <c r="S467">
        <f t="shared" si="69"/>
        <v>2017</v>
      </c>
      <c r="T467" s="418" t="str">
        <f>VLOOKUP($A467,'02-Metrics'!$A$2:$AD$188,4,FALSE)</f>
        <v>Industrial</v>
      </c>
      <c r="U467" s="418" t="str">
        <f>VLOOKUP($A467,'02-Metrics'!$A$2:$AD$188,5,FALSE)</f>
        <v>Power Plant</v>
      </c>
      <c r="V467" s="418" t="str">
        <f>VLOOKUP($A467,'02-Metrics'!$A$2:$AD$188,7,FALSE)</f>
        <v xml:space="preserve">Sewedy </v>
      </c>
    </row>
    <row r="468" spans="1:22" ht="15" hidden="1" customHeight="1">
      <c r="A468" s="418" t="s">
        <v>1070</v>
      </c>
      <c r="B468" s="494">
        <v>42916</v>
      </c>
      <c r="C468" s="495">
        <v>12546063.859999999</v>
      </c>
      <c r="D468" s="495">
        <v>7136706.1100000003</v>
      </c>
      <c r="E468" s="495">
        <f t="shared" si="71"/>
        <v>499262204.11000001</v>
      </c>
      <c r="F468" s="495">
        <f t="shared" si="72"/>
        <v>268372320.21000001</v>
      </c>
      <c r="G468" s="495">
        <f t="shared" si="73"/>
        <v>230889883.90000001</v>
      </c>
      <c r="H468" s="495">
        <f>VLOOKUP(A468,'02-Metrics'!A:R,18,FALSE)</f>
        <v>427594086.74000001</v>
      </c>
      <c r="I468" s="496">
        <f t="shared" si="74"/>
        <v>0.53997445488621398</v>
      </c>
      <c r="J468" s="496"/>
      <c r="K468" s="183">
        <v>18032647</v>
      </c>
      <c r="L468" s="180">
        <v>43008</v>
      </c>
      <c r="M468" s="241" t="s">
        <v>1041</v>
      </c>
      <c r="S468">
        <f t="shared" si="69"/>
        <v>2017</v>
      </c>
      <c r="T468" s="418" t="str">
        <f>VLOOKUP($A468,'02-Metrics'!$A$2:$AD$188,4,FALSE)</f>
        <v>Industrial</v>
      </c>
      <c r="U468" s="418" t="str">
        <f>VLOOKUP($A468,'02-Metrics'!$A$2:$AD$188,5,FALSE)</f>
        <v>Power Plant</v>
      </c>
      <c r="V468" s="418" t="str">
        <f>VLOOKUP($A468,'02-Metrics'!$A$2:$AD$188,7,FALSE)</f>
        <v xml:space="preserve">Sewedy </v>
      </c>
    </row>
    <row r="469" spans="1:22" ht="15" hidden="1" customHeight="1">
      <c r="A469" s="418" t="s">
        <v>1070</v>
      </c>
      <c r="B469" s="494">
        <v>42977</v>
      </c>
      <c r="C469" s="495">
        <v>18363274.079999998</v>
      </c>
      <c r="D469" s="495">
        <v>7144049.4500000002</v>
      </c>
      <c r="E469" s="495">
        <f t="shared" si="71"/>
        <v>517625478.19</v>
      </c>
      <c r="F469" s="495">
        <f t="shared" si="72"/>
        <v>275516369.66000003</v>
      </c>
      <c r="G469" s="495">
        <f t="shared" si="73"/>
        <v>242109108.52999997</v>
      </c>
      <c r="H469" s="495">
        <f>VLOOKUP(A469,'02-Metrics'!A:R,18,FALSE)</f>
        <v>427594086.74000001</v>
      </c>
      <c r="I469" s="496">
        <f t="shared" si="74"/>
        <v>0.56621248056972129</v>
      </c>
      <c r="J469" s="496"/>
      <c r="K469" s="490"/>
      <c r="L469" s="14"/>
      <c r="M469" s="241" t="s">
        <v>1038</v>
      </c>
      <c r="S469">
        <f t="shared" si="69"/>
        <v>2017</v>
      </c>
      <c r="T469" s="418" t="str">
        <f>VLOOKUP($A469,'02-Metrics'!$A$2:$AD$188,4,FALSE)</f>
        <v>Industrial</v>
      </c>
      <c r="U469" s="418" t="str">
        <f>VLOOKUP($A469,'02-Metrics'!$A$2:$AD$188,5,FALSE)</f>
        <v>Power Plant</v>
      </c>
      <c r="V469" s="418" t="str">
        <f>VLOOKUP($A469,'02-Metrics'!$A$2:$AD$188,7,FALSE)</f>
        <v xml:space="preserve">Sewedy </v>
      </c>
    </row>
    <row r="470" spans="1:22" ht="15" hidden="1" customHeight="1">
      <c r="A470" s="418" t="s">
        <v>1070</v>
      </c>
      <c r="B470" s="494">
        <v>43008</v>
      </c>
      <c r="C470" s="495">
        <v>17115970.899999999</v>
      </c>
      <c r="D470" s="495">
        <v>2367586.5</v>
      </c>
      <c r="E470" s="495">
        <f t="shared" si="71"/>
        <v>534741449.08999997</v>
      </c>
      <c r="F470" s="495">
        <f t="shared" si="72"/>
        <v>277883956.16000003</v>
      </c>
      <c r="G470" s="495">
        <f t="shared" si="73"/>
        <v>256857492.92999995</v>
      </c>
      <c r="H470" s="495">
        <f>VLOOKUP(A470,'02-Metrics'!A:R,18,FALSE)</f>
        <v>427594086.74000001</v>
      </c>
      <c r="I470" s="496">
        <f t="shared" si="74"/>
        <v>0.60070403425897467</v>
      </c>
      <c r="J470" s="496"/>
      <c r="K470" s="183">
        <v>18646794</v>
      </c>
      <c r="L470" s="180">
        <v>43038</v>
      </c>
      <c r="M470" s="241" t="s">
        <v>1041</v>
      </c>
      <c r="S470">
        <f t="shared" si="69"/>
        <v>2017</v>
      </c>
      <c r="T470" s="418" t="str">
        <f>VLOOKUP($A470,'02-Metrics'!$A$2:$AD$188,4,FALSE)</f>
        <v>Industrial</v>
      </c>
      <c r="U470" s="418" t="str">
        <f>VLOOKUP($A470,'02-Metrics'!$A$2:$AD$188,5,FALSE)</f>
        <v>Power Plant</v>
      </c>
      <c r="V470" s="418" t="str">
        <f>VLOOKUP($A470,'02-Metrics'!$A$2:$AD$188,7,FALSE)</f>
        <v xml:space="preserve">Sewedy </v>
      </c>
    </row>
    <row r="471" spans="1:22" ht="15" hidden="1" customHeight="1">
      <c r="A471" s="418" t="s">
        <v>1070</v>
      </c>
      <c r="B471" s="494">
        <v>43038</v>
      </c>
      <c r="C471" s="495">
        <v>27371052</v>
      </c>
      <c r="D471" s="495">
        <v>6079303.2599999998</v>
      </c>
      <c r="E471" s="495">
        <f t="shared" si="71"/>
        <v>562112501.08999991</v>
      </c>
      <c r="F471" s="495">
        <f t="shared" si="72"/>
        <v>283963259.42000002</v>
      </c>
      <c r="G471" s="495">
        <f t="shared" si="73"/>
        <v>278149241.6699999</v>
      </c>
      <c r="H471" s="495">
        <f>VLOOKUP(A471,'02-Metrics'!A:R,18,FALSE)</f>
        <v>427594086.74000001</v>
      </c>
      <c r="I471" s="496">
        <f t="shared" si="74"/>
        <v>0.65049833544384228</v>
      </c>
      <c r="J471" s="496"/>
      <c r="K471" s="490"/>
      <c r="L471" s="14"/>
      <c r="M471" s="241" t="s">
        <v>1038</v>
      </c>
      <c r="S471">
        <f t="shared" si="69"/>
        <v>2017</v>
      </c>
      <c r="T471" s="418" t="str">
        <f>VLOOKUP($A471,'02-Metrics'!$A$2:$AD$188,4,FALSE)</f>
        <v>Industrial</v>
      </c>
      <c r="U471" s="418" t="str">
        <f>VLOOKUP($A471,'02-Metrics'!$A$2:$AD$188,5,FALSE)</f>
        <v>Power Plant</v>
      </c>
      <c r="V471" s="418" t="str">
        <f>VLOOKUP($A471,'02-Metrics'!$A$2:$AD$188,7,FALSE)</f>
        <v xml:space="preserve">Sewedy </v>
      </c>
    </row>
    <row r="472" spans="1:22" ht="15" hidden="1" customHeight="1">
      <c r="A472" s="418" t="s">
        <v>1070</v>
      </c>
      <c r="B472" s="494">
        <v>43069</v>
      </c>
      <c r="C472" s="495">
        <v>0</v>
      </c>
      <c r="D472" s="495">
        <v>2426788</v>
      </c>
      <c r="E472" s="495">
        <f t="shared" si="71"/>
        <v>562112501.08999991</v>
      </c>
      <c r="F472" s="495">
        <f t="shared" si="72"/>
        <v>286390047.42000002</v>
      </c>
      <c r="G472" s="495">
        <f t="shared" si="73"/>
        <v>275722453.6699999</v>
      </c>
      <c r="H472" s="495">
        <f>VLOOKUP(A472,'02-Metrics'!A:R,18,FALSE)</f>
        <v>427594086.74000001</v>
      </c>
      <c r="I472" s="496">
        <f t="shared" si="74"/>
        <v>0.64482288745413319</v>
      </c>
      <c r="J472" s="496"/>
      <c r="K472" s="183">
        <v>11525428</v>
      </c>
      <c r="L472" s="180">
        <v>43069</v>
      </c>
      <c r="M472" s="241" t="s">
        <v>1041</v>
      </c>
      <c r="S472">
        <f t="shared" si="69"/>
        <v>2017</v>
      </c>
      <c r="T472" s="418" t="str">
        <f>VLOOKUP($A472,'02-Metrics'!$A$2:$AD$188,4,FALSE)</f>
        <v>Industrial</v>
      </c>
      <c r="U472" s="418" t="str">
        <f>VLOOKUP($A472,'02-Metrics'!$A$2:$AD$188,5,FALSE)</f>
        <v>Power Plant</v>
      </c>
      <c r="V472" s="418" t="str">
        <f>VLOOKUP($A472,'02-Metrics'!$A$2:$AD$188,7,FALSE)</f>
        <v xml:space="preserve">Sewedy </v>
      </c>
    </row>
    <row r="473" spans="1:22" ht="15" hidden="1" customHeight="1">
      <c r="A473" s="418" t="s">
        <v>1070</v>
      </c>
      <c r="B473" s="494">
        <v>43099</v>
      </c>
      <c r="C473" s="495">
        <v>0</v>
      </c>
      <c r="D473" s="495">
        <v>5938469.2699999996</v>
      </c>
      <c r="E473" s="495">
        <f t="shared" si="71"/>
        <v>562112501.08999991</v>
      </c>
      <c r="F473" s="495">
        <f t="shared" si="72"/>
        <v>292328516.69</v>
      </c>
      <c r="G473" s="495">
        <f t="shared" si="73"/>
        <v>269783984.39999992</v>
      </c>
      <c r="H473" s="495">
        <f>VLOOKUP(A473,'02-Metrics'!A:R,18,FALSE)</f>
        <v>427594086.74000001</v>
      </c>
      <c r="I473" s="496">
        <f t="shared" si="74"/>
        <v>0.6309347878424777</v>
      </c>
      <c r="J473" s="496"/>
      <c r="K473" s="490"/>
      <c r="L473" s="14"/>
      <c r="M473" s="241" t="s">
        <v>1038</v>
      </c>
      <c r="S473">
        <f t="shared" si="69"/>
        <v>2017</v>
      </c>
      <c r="T473" s="418" t="str">
        <f>VLOOKUP($A473,'02-Metrics'!$A$2:$AD$188,4,FALSE)</f>
        <v>Industrial</v>
      </c>
      <c r="U473" s="418" t="str">
        <f>VLOOKUP($A473,'02-Metrics'!$A$2:$AD$188,5,FALSE)</f>
        <v>Power Plant</v>
      </c>
      <c r="V473" s="418" t="str">
        <f>VLOOKUP($A473,'02-Metrics'!$A$2:$AD$188,7,FALSE)</f>
        <v xml:space="preserve">Sewedy </v>
      </c>
    </row>
    <row r="474" spans="1:22" ht="15" hidden="1" customHeight="1">
      <c r="A474" s="418" t="s">
        <v>1070</v>
      </c>
      <c r="B474" s="497">
        <v>43189</v>
      </c>
      <c r="C474" s="495">
        <v>6925479.9100000001</v>
      </c>
      <c r="D474" s="495">
        <v>3626135.94</v>
      </c>
      <c r="E474" s="495">
        <f t="shared" si="71"/>
        <v>569037980.99999988</v>
      </c>
      <c r="F474" s="495">
        <f t="shared" si="72"/>
        <v>295954652.63</v>
      </c>
      <c r="G474" s="495">
        <f t="shared" si="73"/>
        <v>273083328.36999989</v>
      </c>
      <c r="H474" s="495">
        <f>VLOOKUP(A474,'02-Metrics'!A:R,18,FALSE)</f>
        <v>427594086.74000001</v>
      </c>
      <c r="I474" s="496">
        <f t="shared" si="74"/>
        <v>0.63865085331745741</v>
      </c>
      <c r="J474" s="496"/>
      <c r="K474" s="183">
        <v>13381664</v>
      </c>
      <c r="L474" s="180">
        <v>43099</v>
      </c>
      <c r="M474" s="241" t="s">
        <v>1041</v>
      </c>
      <c r="S474">
        <f t="shared" si="69"/>
        <v>2018</v>
      </c>
      <c r="T474" s="418" t="str">
        <f>VLOOKUP($A474,'02-Metrics'!$A$2:$AD$188,4,FALSE)</f>
        <v>Industrial</v>
      </c>
      <c r="U474" s="418" t="str">
        <f>VLOOKUP($A474,'02-Metrics'!$A$2:$AD$188,5,FALSE)</f>
        <v>Power Plant</v>
      </c>
      <c r="V474" s="418" t="str">
        <f>VLOOKUP($A474,'02-Metrics'!$A$2:$AD$188,7,FALSE)</f>
        <v xml:space="preserve">Sewedy </v>
      </c>
    </row>
    <row r="475" spans="1:22" ht="15" hidden="1" customHeight="1">
      <c r="A475" s="418" t="s">
        <v>1070</v>
      </c>
      <c r="B475" s="497">
        <v>43220</v>
      </c>
      <c r="C475" s="495">
        <v>0</v>
      </c>
      <c r="D475" s="495">
        <v>5248992.3600000003</v>
      </c>
      <c r="E475" s="495">
        <f t="shared" si="71"/>
        <v>569037980.99999988</v>
      </c>
      <c r="F475" s="495">
        <f t="shared" si="72"/>
        <v>301203644.99000001</v>
      </c>
      <c r="G475" s="495">
        <f t="shared" si="73"/>
        <v>267834336.00999987</v>
      </c>
      <c r="H475" s="495">
        <f>VLOOKUP(A475,'02-Metrics'!A:R,18,FALSE)</f>
        <v>427594086.74000001</v>
      </c>
      <c r="I475" s="496">
        <f t="shared" si="74"/>
        <v>0.62637521031215149</v>
      </c>
      <c r="J475" s="496"/>
      <c r="K475" s="490"/>
      <c r="L475" s="14"/>
      <c r="M475" s="241" t="s">
        <v>1038</v>
      </c>
      <c r="S475">
        <f t="shared" si="69"/>
        <v>2018</v>
      </c>
      <c r="T475" s="418" t="str">
        <f>VLOOKUP($A475,'02-Metrics'!$A$2:$AD$188,4,FALSE)</f>
        <v>Industrial</v>
      </c>
      <c r="U475" s="418" t="str">
        <f>VLOOKUP($A475,'02-Metrics'!$A$2:$AD$188,5,FALSE)</f>
        <v>Power Plant</v>
      </c>
      <c r="V475" s="418" t="str">
        <f>VLOOKUP($A475,'02-Metrics'!$A$2:$AD$188,7,FALSE)</f>
        <v xml:space="preserve">Sewedy </v>
      </c>
    </row>
    <row r="476" spans="1:22" ht="15" hidden="1" customHeight="1">
      <c r="A476" s="418" t="s">
        <v>1070</v>
      </c>
      <c r="B476" s="497">
        <v>43250</v>
      </c>
      <c r="C476" s="495">
        <v>12791498.800000001</v>
      </c>
      <c r="D476" s="495">
        <v>3391151.8299999996</v>
      </c>
      <c r="E476" s="495">
        <f t="shared" si="71"/>
        <v>581829479.79999983</v>
      </c>
      <c r="F476" s="495">
        <f t="shared" si="72"/>
        <v>304594796.81999999</v>
      </c>
      <c r="G476" s="495">
        <f t="shared" si="73"/>
        <v>277234682.97999984</v>
      </c>
      <c r="H476" s="495">
        <f>VLOOKUP(A476,'02-Metrics'!A:R,18,FALSE)</f>
        <v>427594086.74000001</v>
      </c>
      <c r="I476" s="496">
        <f t="shared" si="74"/>
        <v>0.64835948760108397</v>
      </c>
      <c r="J476" s="496"/>
      <c r="K476" s="490"/>
      <c r="L476" s="14">
        <v>43109</v>
      </c>
      <c r="M476" s="241" t="s">
        <v>1039</v>
      </c>
      <c r="S476">
        <f t="shared" si="69"/>
        <v>2018</v>
      </c>
      <c r="T476" s="418" t="str">
        <f>VLOOKUP($A476,'02-Metrics'!$A$2:$AD$188,4,FALSE)</f>
        <v>Industrial</v>
      </c>
      <c r="U476" s="418" t="str">
        <f>VLOOKUP($A476,'02-Metrics'!$A$2:$AD$188,5,FALSE)</f>
        <v>Power Plant</v>
      </c>
      <c r="V476" s="418" t="str">
        <f>VLOOKUP($A476,'02-Metrics'!$A$2:$AD$188,7,FALSE)</f>
        <v xml:space="preserve">Sewedy </v>
      </c>
    </row>
    <row r="477" spans="1:22" ht="15" hidden="1" customHeight="1">
      <c r="A477" s="418" t="s">
        <v>1070</v>
      </c>
      <c r="B477" s="497">
        <v>43311</v>
      </c>
      <c r="C477" s="495">
        <v>0</v>
      </c>
      <c r="D477" s="495">
        <v>982254.01</v>
      </c>
      <c r="E477" s="495">
        <f t="shared" si="71"/>
        <v>581829479.79999983</v>
      </c>
      <c r="F477" s="495">
        <f t="shared" si="72"/>
        <v>305577050.82999998</v>
      </c>
      <c r="G477" s="495">
        <f t="shared" si="73"/>
        <v>276252428.96999985</v>
      </c>
      <c r="H477" s="495">
        <f>VLOOKUP(A477,'02-Metrics'!A:R,18,FALSE)</f>
        <v>427594086.74000001</v>
      </c>
      <c r="I477" s="496">
        <f t="shared" si="74"/>
        <v>0.64606232297589294</v>
      </c>
      <c r="J477" s="496"/>
      <c r="K477" s="490"/>
      <c r="L477" s="14">
        <v>43111</v>
      </c>
      <c r="M477" s="241" t="s">
        <v>1039</v>
      </c>
      <c r="S477">
        <f t="shared" si="69"/>
        <v>2018</v>
      </c>
      <c r="T477" s="418" t="str">
        <f>VLOOKUP($A477,'02-Metrics'!$A$2:$AD$188,4,FALSE)</f>
        <v>Industrial</v>
      </c>
      <c r="U477" s="418" t="str">
        <f>VLOOKUP($A477,'02-Metrics'!$A$2:$AD$188,5,FALSE)</f>
        <v>Power Plant</v>
      </c>
      <c r="V477" s="418" t="str">
        <f>VLOOKUP($A477,'02-Metrics'!$A$2:$AD$188,7,FALSE)</f>
        <v xml:space="preserve">Sewedy </v>
      </c>
    </row>
    <row r="478" spans="1:22" ht="15" hidden="1" customHeight="1">
      <c r="A478" s="418" t="s">
        <v>1070</v>
      </c>
      <c r="B478" s="497">
        <v>43342</v>
      </c>
      <c r="C478" s="495">
        <v>0</v>
      </c>
      <c r="D478" s="495">
        <v>1608874.0399999998</v>
      </c>
      <c r="E478" s="495">
        <f t="shared" si="71"/>
        <v>581829479.79999983</v>
      </c>
      <c r="F478" s="495">
        <f t="shared" si="72"/>
        <v>307185924.87</v>
      </c>
      <c r="G478" s="495">
        <f t="shared" si="73"/>
        <v>274643554.92999983</v>
      </c>
      <c r="H478" s="495">
        <f>VLOOKUP(A478,'02-Metrics'!A:R,18,FALSE)</f>
        <v>427594086.74000001</v>
      </c>
      <c r="I478" s="496">
        <f t="shared" si="74"/>
        <v>0.64229970302886286</v>
      </c>
      <c r="J478" s="496"/>
      <c r="K478" s="490"/>
      <c r="L478" s="14">
        <v>43130</v>
      </c>
      <c r="M478" s="241" t="s">
        <v>1039</v>
      </c>
      <c r="S478">
        <f t="shared" si="69"/>
        <v>2018</v>
      </c>
      <c r="T478" s="418" t="str">
        <f>VLOOKUP($A478,'02-Metrics'!$A$2:$AD$188,4,FALSE)</f>
        <v>Industrial</v>
      </c>
      <c r="U478" s="418" t="str">
        <f>VLOOKUP($A478,'02-Metrics'!$A$2:$AD$188,5,FALSE)</f>
        <v>Power Plant</v>
      </c>
      <c r="V478" s="418" t="str">
        <f>VLOOKUP($A478,'02-Metrics'!$A$2:$AD$188,7,FALSE)</f>
        <v xml:space="preserve">Sewedy </v>
      </c>
    </row>
    <row r="479" spans="1:22" ht="15" hidden="1" customHeight="1">
      <c r="A479" s="418" t="s">
        <v>1070</v>
      </c>
      <c r="B479" s="497">
        <v>43403</v>
      </c>
      <c r="C479" s="495">
        <v>0</v>
      </c>
      <c r="D479" s="495">
        <v>473618.30000000005</v>
      </c>
      <c r="E479" s="495">
        <f t="shared" si="71"/>
        <v>581829479.79999983</v>
      </c>
      <c r="F479" s="495">
        <f t="shared" si="72"/>
        <v>307659543.17000002</v>
      </c>
      <c r="G479" s="495">
        <f t="shared" si="73"/>
        <v>274169936.62999982</v>
      </c>
      <c r="H479" s="495">
        <f>VLOOKUP(A479,'02-Metrics'!A:R,18,FALSE)</f>
        <v>427594086.74000001</v>
      </c>
      <c r="I479" s="496">
        <f t="shared" si="74"/>
        <v>0.64119206773949089</v>
      </c>
      <c r="J479" s="496"/>
      <c r="K479" s="490"/>
      <c r="L479" s="14"/>
      <c r="M479" s="241" t="s">
        <v>1038</v>
      </c>
      <c r="S479">
        <f t="shared" si="69"/>
        <v>2018</v>
      </c>
      <c r="T479" s="418" t="str">
        <f>VLOOKUP($A479,'02-Metrics'!$A$2:$AD$188,4,FALSE)</f>
        <v>Industrial</v>
      </c>
      <c r="U479" s="418" t="str">
        <f>VLOOKUP($A479,'02-Metrics'!$A$2:$AD$188,5,FALSE)</f>
        <v>Power Plant</v>
      </c>
      <c r="V479" s="418" t="str">
        <f>VLOOKUP($A479,'02-Metrics'!$A$2:$AD$188,7,FALSE)</f>
        <v xml:space="preserve">Sewedy </v>
      </c>
    </row>
    <row r="480" spans="1:22" ht="15" hidden="1" customHeight="1">
      <c r="A480" s="418" t="s">
        <v>1070</v>
      </c>
      <c r="B480" s="497">
        <v>43434</v>
      </c>
      <c r="C480" s="495">
        <v>0</v>
      </c>
      <c r="D480" s="495">
        <v>493053.42999999993</v>
      </c>
      <c r="E480" s="495">
        <f t="shared" si="71"/>
        <v>581829479.79999983</v>
      </c>
      <c r="F480" s="495">
        <f t="shared" si="72"/>
        <v>308152596.60000002</v>
      </c>
      <c r="G480" s="495">
        <f t="shared" si="73"/>
        <v>273676883.19999981</v>
      </c>
      <c r="H480" s="495">
        <f>VLOOKUP(A480,'02-Metrics'!A:R,18,FALSE)</f>
        <v>427594086.74000001</v>
      </c>
      <c r="I480" s="496">
        <f t="shared" si="74"/>
        <v>0.64003898016113103</v>
      </c>
      <c r="J480" s="496"/>
      <c r="K480" s="490"/>
      <c r="L480" s="14">
        <v>43150</v>
      </c>
      <c r="M480" s="241" t="s">
        <v>1039</v>
      </c>
      <c r="S480">
        <f t="shared" si="69"/>
        <v>2018</v>
      </c>
      <c r="T480" s="418" t="str">
        <f>VLOOKUP($A480,'02-Metrics'!$A$2:$AD$188,4,FALSE)</f>
        <v>Industrial</v>
      </c>
      <c r="U480" s="418" t="str">
        <f>VLOOKUP($A480,'02-Metrics'!$A$2:$AD$188,5,FALSE)</f>
        <v>Power Plant</v>
      </c>
      <c r="V480" s="418" t="str">
        <f>VLOOKUP($A480,'02-Metrics'!$A$2:$AD$188,7,FALSE)</f>
        <v xml:space="preserve">Sewedy </v>
      </c>
    </row>
    <row r="481" spans="1:22" ht="15" hidden="1" customHeight="1">
      <c r="A481" s="418" t="s">
        <v>1070</v>
      </c>
      <c r="B481" s="497">
        <v>43464</v>
      </c>
      <c r="C481" s="495">
        <v>5224000</v>
      </c>
      <c r="D481" s="495">
        <v>216491.27000000002</v>
      </c>
      <c r="E481" s="495">
        <f t="shared" si="71"/>
        <v>587053479.79999983</v>
      </c>
      <c r="F481" s="495">
        <f t="shared" si="72"/>
        <v>308369087.87</v>
      </c>
      <c r="G481" s="495">
        <f t="shared" si="73"/>
        <v>278684391.92999983</v>
      </c>
      <c r="H481" s="495">
        <f>VLOOKUP(A481,'02-Metrics'!A:R,18,FALSE)</f>
        <v>427594086.74000001</v>
      </c>
      <c r="I481" s="496">
        <f t="shared" si="74"/>
        <v>0.65174987347160107</v>
      </c>
      <c r="J481" s="496"/>
      <c r="K481" s="490"/>
      <c r="L481" s="14"/>
      <c r="M481" s="241" t="s">
        <v>1038</v>
      </c>
      <c r="S481">
        <f t="shared" si="69"/>
        <v>2018</v>
      </c>
      <c r="T481" s="418" t="str">
        <f>VLOOKUP($A481,'02-Metrics'!$A$2:$AD$188,4,FALSE)</f>
        <v>Industrial</v>
      </c>
      <c r="U481" s="418" t="str">
        <f>VLOOKUP($A481,'02-Metrics'!$A$2:$AD$188,5,FALSE)</f>
        <v>Power Plant</v>
      </c>
      <c r="V481" s="418" t="str">
        <f>VLOOKUP($A481,'02-Metrics'!$A$2:$AD$188,7,FALSE)</f>
        <v xml:space="preserve">Sewedy </v>
      </c>
    </row>
    <row r="482" spans="1:22" ht="15" hidden="1" customHeight="1">
      <c r="A482" s="418" t="s">
        <v>1070</v>
      </c>
      <c r="B482" s="497">
        <v>43495</v>
      </c>
      <c r="C482" s="495">
        <v>0</v>
      </c>
      <c r="D482" s="495">
        <v>345622.63999999996</v>
      </c>
      <c r="E482" s="495">
        <f t="shared" si="71"/>
        <v>587053479.79999983</v>
      </c>
      <c r="F482" s="495">
        <f t="shared" si="72"/>
        <v>308714710.50999999</v>
      </c>
      <c r="G482" s="495">
        <f t="shared" si="73"/>
        <v>278338769.28999984</v>
      </c>
      <c r="H482" s="495">
        <f>VLOOKUP(A482,'02-Metrics'!A:R,18,FALSE)</f>
        <v>427594086.74000001</v>
      </c>
      <c r="I482" s="496">
        <f t="shared" si="74"/>
        <v>0.65094157735451719</v>
      </c>
      <c r="J482" s="496"/>
      <c r="K482" s="490"/>
      <c r="L482" s="14">
        <v>43172</v>
      </c>
      <c r="M482" s="241" t="s">
        <v>1039</v>
      </c>
      <c r="S482">
        <f t="shared" si="69"/>
        <v>2019</v>
      </c>
      <c r="T482" s="418" t="str">
        <f>VLOOKUP($A482,'02-Metrics'!$A$2:$AD$188,4,FALSE)</f>
        <v>Industrial</v>
      </c>
      <c r="U482" s="418" t="str">
        <f>VLOOKUP($A482,'02-Metrics'!$A$2:$AD$188,5,FALSE)</f>
        <v>Power Plant</v>
      </c>
      <c r="V482" s="418" t="str">
        <f>VLOOKUP($A482,'02-Metrics'!$A$2:$AD$188,7,FALSE)</f>
        <v xml:space="preserve">Sewedy </v>
      </c>
    </row>
    <row r="483" spans="1:22" ht="15" hidden="1" customHeight="1">
      <c r="A483" s="418" t="s">
        <v>1070</v>
      </c>
      <c r="B483" s="497">
        <v>43524</v>
      </c>
      <c r="C483" s="495">
        <v>0</v>
      </c>
      <c r="D483" s="495">
        <v>1694295.5000000002</v>
      </c>
      <c r="E483" s="495">
        <f t="shared" si="71"/>
        <v>587053479.79999983</v>
      </c>
      <c r="F483" s="495">
        <f t="shared" si="72"/>
        <v>310409006.00999999</v>
      </c>
      <c r="G483" s="495">
        <f t="shared" si="73"/>
        <v>276644473.78999984</v>
      </c>
      <c r="H483" s="495">
        <f>VLOOKUP(A483,'02-Metrics'!A:R,18,FALSE)</f>
        <v>427594086.74000001</v>
      </c>
      <c r="I483" s="496">
        <f t="shared" si="74"/>
        <v>0.64697918509386321</v>
      </c>
      <c r="J483" s="496"/>
      <c r="K483" s="490"/>
      <c r="L483" s="14"/>
      <c r="M483" s="241" t="s">
        <v>1038</v>
      </c>
      <c r="S483">
        <f t="shared" si="69"/>
        <v>2019</v>
      </c>
      <c r="T483" s="418" t="str">
        <f>VLOOKUP($A483,'02-Metrics'!$A$2:$AD$188,4,FALSE)</f>
        <v>Industrial</v>
      </c>
      <c r="U483" s="418" t="str">
        <f>VLOOKUP($A483,'02-Metrics'!$A$2:$AD$188,5,FALSE)</f>
        <v>Power Plant</v>
      </c>
      <c r="V483" s="418" t="str">
        <f>VLOOKUP($A483,'02-Metrics'!$A$2:$AD$188,7,FALSE)</f>
        <v xml:space="preserve">Sewedy </v>
      </c>
    </row>
    <row r="484" spans="1:22" ht="15" hidden="1" customHeight="1">
      <c r="A484" s="418" t="s">
        <v>1070</v>
      </c>
      <c r="B484" s="497">
        <v>43554</v>
      </c>
      <c r="C484" s="495">
        <v>10152661.359999999</v>
      </c>
      <c r="D484" s="495">
        <v>63012.4</v>
      </c>
      <c r="E484" s="495">
        <f t="shared" si="71"/>
        <v>597206141.15999985</v>
      </c>
      <c r="F484" s="495">
        <f t="shared" si="72"/>
        <v>310472018.40999997</v>
      </c>
      <c r="G484" s="495">
        <f t="shared" si="73"/>
        <v>286734122.74999988</v>
      </c>
      <c r="H484" s="495">
        <f>VLOOKUP(A484,'02-Metrics'!A:R,18,FALSE)</f>
        <v>427594086.74000001</v>
      </c>
      <c r="I484" s="496">
        <f t="shared" si="74"/>
        <v>0.67057550990958747</v>
      </c>
      <c r="J484" s="496"/>
      <c r="K484" s="490"/>
      <c r="L484" s="14">
        <v>43209</v>
      </c>
      <c r="M484" s="241" t="s">
        <v>1039</v>
      </c>
      <c r="S484">
        <f t="shared" si="69"/>
        <v>2019</v>
      </c>
      <c r="T484" s="418" t="str">
        <f>VLOOKUP($A484,'02-Metrics'!$A$2:$AD$188,4,FALSE)</f>
        <v>Industrial</v>
      </c>
      <c r="U484" s="418" t="str">
        <f>VLOOKUP($A484,'02-Metrics'!$A$2:$AD$188,5,FALSE)</f>
        <v>Power Plant</v>
      </c>
      <c r="V484" s="418" t="str">
        <f>VLOOKUP($A484,'02-Metrics'!$A$2:$AD$188,7,FALSE)</f>
        <v xml:space="preserve">Sewedy </v>
      </c>
    </row>
    <row r="485" spans="1:22" ht="15" hidden="1" customHeight="1">
      <c r="A485" s="418" t="s">
        <v>1070</v>
      </c>
      <c r="B485" s="497">
        <v>43585</v>
      </c>
      <c r="C485" s="495">
        <v>0</v>
      </c>
      <c r="D485" s="495">
        <v>212898.37</v>
      </c>
      <c r="E485" s="495">
        <f t="shared" si="71"/>
        <v>597206141.15999985</v>
      </c>
      <c r="F485" s="495">
        <f t="shared" si="72"/>
        <v>310684916.77999997</v>
      </c>
      <c r="G485" s="495">
        <f t="shared" si="73"/>
        <v>286521224.37999988</v>
      </c>
      <c r="H485" s="495">
        <f>VLOOKUP(A485,'02-Metrics'!A:R,18,FALSE)</f>
        <v>427594086.74000001</v>
      </c>
      <c r="I485" s="496">
        <f t="shared" si="74"/>
        <v>0.67007761160696322</v>
      </c>
      <c r="J485" s="496"/>
      <c r="K485" s="490"/>
      <c r="L485" s="14"/>
      <c r="M485" s="241" t="s">
        <v>1038</v>
      </c>
      <c r="S485">
        <f t="shared" si="69"/>
        <v>2019</v>
      </c>
      <c r="T485" s="418" t="str">
        <f>VLOOKUP($A485,'02-Metrics'!$A$2:$AD$188,4,FALSE)</f>
        <v>Industrial</v>
      </c>
      <c r="U485" s="418" t="str">
        <f>VLOOKUP($A485,'02-Metrics'!$A$2:$AD$188,5,FALSE)</f>
        <v>Power Plant</v>
      </c>
      <c r="V485" s="418" t="str">
        <f>VLOOKUP($A485,'02-Metrics'!$A$2:$AD$188,7,FALSE)</f>
        <v xml:space="preserve">Sewedy </v>
      </c>
    </row>
    <row r="486" spans="1:22" ht="15" hidden="1" customHeight="1">
      <c r="A486" s="418" t="s">
        <v>1070</v>
      </c>
      <c r="B486" s="497">
        <v>43615</v>
      </c>
      <c r="C486" s="495">
        <v>0</v>
      </c>
      <c r="D486" s="495">
        <v>108105.2</v>
      </c>
      <c r="E486" s="495">
        <f t="shared" si="71"/>
        <v>597206141.15999985</v>
      </c>
      <c r="F486" s="495">
        <f t="shared" si="72"/>
        <v>310793021.97999996</v>
      </c>
      <c r="G486" s="495">
        <f t="shared" si="73"/>
        <v>286413119.17999989</v>
      </c>
      <c r="H486" s="495">
        <f>VLOOKUP(A486,'02-Metrics'!A:R,18,FALSE)</f>
        <v>427594086.74000001</v>
      </c>
      <c r="I486" s="496">
        <f t="shared" si="74"/>
        <v>0.6698247895887165</v>
      </c>
      <c r="J486" s="496"/>
      <c r="K486" s="490"/>
      <c r="L486" s="14">
        <v>43233</v>
      </c>
      <c r="M486" s="241" t="s">
        <v>1039</v>
      </c>
      <c r="S486">
        <f t="shared" si="69"/>
        <v>2019</v>
      </c>
      <c r="T486" s="418" t="str">
        <f>VLOOKUP($A486,'02-Metrics'!$A$2:$AD$188,4,FALSE)</f>
        <v>Industrial</v>
      </c>
      <c r="U486" s="418" t="str">
        <f>VLOOKUP($A486,'02-Metrics'!$A$2:$AD$188,5,FALSE)</f>
        <v>Power Plant</v>
      </c>
      <c r="V486" s="418" t="str">
        <f>VLOOKUP($A486,'02-Metrics'!$A$2:$AD$188,7,FALSE)</f>
        <v xml:space="preserve">Sewedy </v>
      </c>
    </row>
    <row r="487" spans="1:22" ht="15" hidden="1" customHeight="1">
      <c r="A487" s="418" t="s">
        <v>1070</v>
      </c>
      <c r="B487" s="497">
        <v>43676</v>
      </c>
      <c r="C487" s="495">
        <v>0</v>
      </c>
      <c r="D487" s="495">
        <v>7135.32</v>
      </c>
      <c r="E487" s="495">
        <f t="shared" si="71"/>
        <v>597206141.15999985</v>
      </c>
      <c r="F487" s="495">
        <f t="shared" si="72"/>
        <v>310800157.29999995</v>
      </c>
      <c r="G487" s="495">
        <f t="shared" si="73"/>
        <v>286405983.8599999</v>
      </c>
      <c r="H487" s="495">
        <f>VLOOKUP(A487,'02-Metrics'!A:R,18,FALSE)</f>
        <v>427594086.74000001</v>
      </c>
      <c r="I487" s="496">
        <f t="shared" si="74"/>
        <v>0.66980810245430267</v>
      </c>
      <c r="J487" s="496"/>
      <c r="K487" s="490"/>
      <c r="L487" s="14">
        <v>43247</v>
      </c>
      <c r="M487" s="241" t="s">
        <v>1039</v>
      </c>
      <c r="S487">
        <f t="shared" si="69"/>
        <v>2019</v>
      </c>
      <c r="T487" s="418" t="str">
        <f>VLOOKUP($A487,'02-Metrics'!$A$2:$AD$188,4,FALSE)</f>
        <v>Industrial</v>
      </c>
      <c r="U487" s="418" t="str">
        <f>VLOOKUP($A487,'02-Metrics'!$A$2:$AD$188,5,FALSE)</f>
        <v>Power Plant</v>
      </c>
      <c r="V487" s="418" t="str">
        <f>VLOOKUP($A487,'02-Metrics'!$A$2:$AD$188,7,FALSE)</f>
        <v xml:space="preserve">Sewedy </v>
      </c>
    </row>
    <row r="488" spans="1:22" ht="15" hidden="1" customHeight="1">
      <c r="A488" s="418" t="s">
        <v>1070</v>
      </c>
      <c r="B488" s="497">
        <v>43738</v>
      </c>
      <c r="C488" s="495">
        <v>0</v>
      </c>
      <c r="D488" s="495">
        <v>3939</v>
      </c>
      <c r="E488" s="495">
        <f t="shared" si="71"/>
        <v>597206141.15999985</v>
      </c>
      <c r="F488" s="495">
        <f t="shared" si="72"/>
        <v>310804096.29999995</v>
      </c>
      <c r="G488" s="495">
        <f t="shared" si="73"/>
        <v>286402044.8599999</v>
      </c>
      <c r="H488" s="495">
        <f>VLOOKUP(A488,'02-Metrics'!A:R,18,FALSE)</f>
        <v>427594086.74000001</v>
      </c>
      <c r="I488" s="496">
        <f t="shared" si="74"/>
        <v>0.66979889044664831</v>
      </c>
      <c r="J488" s="496"/>
      <c r="K488" s="490"/>
      <c r="L488" s="14"/>
      <c r="M488" s="241" t="s">
        <v>1038</v>
      </c>
      <c r="S488">
        <f t="shared" si="69"/>
        <v>2019</v>
      </c>
      <c r="T488" s="418" t="str">
        <f>VLOOKUP($A488,'02-Metrics'!$A$2:$AD$188,4,FALSE)</f>
        <v>Industrial</v>
      </c>
      <c r="U488" s="418" t="str">
        <f>VLOOKUP($A488,'02-Metrics'!$A$2:$AD$188,5,FALSE)</f>
        <v>Power Plant</v>
      </c>
      <c r="V488" s="418" t="str">
        <f>VLOOKUP($A488,'02-Metrics'!$A$2:$AD$188,7,FALSE)</f>
        <v xml:space="preserve">Sewedy </v>
      </c>
    </row>
    <row r="489" spans="1:22" ht="15" hidden="1" customHeight="1">
      <c r="A489" s="418" t="s">
        <v>1070</v>
      </c>
      <c r="B489" s="497">
        <v>43768</v>
      </c>
      <c r="C489" s="495">
        <v>0</v>
      </c>
      <c r="D489" s="495">
        <v>29789.37</v>
      </c>
      <c r="E489" s="495">
        <f t="shared" si="71"/>
        <v>597206141.15999985</v>
      </c>
      <c r="F489" s="495">
        <f t="shared" si="72"/>
        <v>310833885.66999996</v>
      </c>
      <c r="G489" s="495">
        <f t="shared" si="73"/>
        <v>286372255.48999989</v>
      </c>
      <c r="H489" s="495">
        <f>VLOOKUP(A489,'02-Metrics'!A:R,18,FALSE)</f>
        <v>427594086.74000001</v>
      </c>
      <c r="I489" s="496">
        <f t="shared" si="74"/>
        <v>0.66972922304262239</v>
      </c>
      <c r="J489" s="496"/>
      <c r="K489" s="490"/>
      <c r="L489" s="14">
        <v>43261</v>
      </c>
      <c r="M489" s="241" t="s">
        <v>1039</v>
      </c>
      <c r="S489">
        <f t="shared" si="69"/>
        <v>2019</v>
      </c>
      <c r="T489" s="418" t="str">
        <f>VLOOKUP($A489,'02-Metrics'!$A$2:$AD$188,4,FALSE)</f>
        <v>Industrial</v>
      </c>
      <c r="U489" s="418" t="str">
        <f>VLOOKUP($A489,'02-Metrics'!$A$2:$AD$188,5,FALSE)</f>
        <v>Power Plant</v>
      </c>
      <c r="V489" s="418" t="str">
        <f>VLOOKUP($A489,'02-Metrics'!$A$2:$AD$188,7,FALSE)</f>
        <v xml:space="preserve">Sewedy </v>
      </c>
    </row>
    <row r="490" spans="1:22" ht="15" hidden="1" customHeight="1">
      <c r="A490" s="418" t="s">
        <v>1070</v>
      </c>
      <c r="B490" s="497">
        <v>43799</v>
      </c>
      <c r="C490" s="495">
        <v>0</v>
      </c>
      <c r="D490" s="495">
        <v>1528</v>
      </c>
      <c r="E490" s="495">
        <f t="shared" si="71"/>
        <v>597206141.15999985</v>
      </c>
      <c r="F490" s="495">
        <f t="shared" si="72"/>
        <v>310835413.66999996</v>
      </c>
      <c r="G490" s="495">
        <f t="shared" si="73"/>
        <v>286370727.48999989</v>
      </c>
      <c r="H490" s="495">
        <f>VLOOKUP(A490,'02-Metrics'!A:R,18,FALSE)</f>
        <v>427594086.74000001</v>
      </c>
      <c r="I490" s="496">
        <f t="shared" si="74"/>
        <v>0.66972564956008984</v>
      </c>
      <c r="J490" s="496"/>
      <c r="K490" s="490"/>
      <c r="L490" s="14"/>
      <c r="M490" s="241" t="s">
        <v>1038</v>
      </c>
      <c r="S490">
        <f t="shared" si="69"/>
        <v>2019</v>
      </c>
      <c r="T490" s="418" t="str">
        <f>VLOOKUP($A490,'02-Metrics'!$A$2:$AD$188,4,FALSE)</f>
        <v>Industrial</v>
      </c>
      <c r="U490" s="418" t="str">
        <f>VLOOKUP($A490,'02-Metrics'!$A$2:$AD$188,5,FALSE)</f>
        <v>Power Plant</v>
      </c>
      <c r="V490" s="418" t="str">
        <f>VLOOKUP($A490,'02-Metrics'!$A$2:$AD$188,7,FALSE)</f>
        <v xml:space="preserve">Sewedy </v>
      </c>
    </row>
    <row r="491" spans="1:22" ht="15" hidden="1" customHeight="1">
      <c r="A491" s="418" t="s">
        <v>1070</v>
      </c>
      <c r="B491" s="497">
        <v>43829</v>
      </c>
      <c r="C491" s="495">
        <v>0</v>
      </c>
      <c r="D491" s="495">
        <v>88677.31</v>
      </c>
      <c r="E491" s="495">
        <f t="shared" si="71"/>
        <v>597206141.15999985</v>
      </c>
      <c r="F491" s="495">
        <f t="shared" si="72"/>
        <v>310924090.97999996</v>
      </c>
      <c r="G491" s="495">
        <f t="shared" si="73"/>
        <v>286282050.17999989</v>
      </c>
      <c r="H491" s="495">
        <f>VLOOKUP(A491,'02-Metrics'!A:R,18,FALSE)</f>
        <v>427594086.74000001</v>
      </c>
      <c r="I491" s="496">
        <f t="shared" si="74"/>
        <v>0.66951826289888483</v>
      </c>
      <c r="J491" s="496"/>
      <c r="K491" s="490"/>
      <c r="L491" s="14">
        <v>43290</v>
      </c>
      <c r="M491" s="241" t="s">
        <v>1039</v>
      </c>
      <c r="S491">
        <f t="shared" si="69"/>
        <v>2019</v>
      </c>
      <c r="T491" s="418" t="str">
        <f>VLOOKUP($A491,'02-Metrics'!$A$2:$AD$188,4,FALSE)</f>
        <v>Industrial</v>
      </c>
      <c r="U491" s="418" t="str">
        <f>VLOOKUP($A491,'02-Metrics'!$A$2:$AD$188,5,FALSE)</f>
        <v>Power Plant</v>
      </c>
      <c r="V491" s="418" t="str">
        <f>VLOOKUP($A491,'02-Metrics'!$A$2:$AD$188,7,FALSE)</f>
        <v xml:space="preserve">Sewedy </v>
      </c>
    </row>
    <row r="492" spans="1:22" ht="15" hidden="1" customHeight="1">
      <c r="A492" s="418" t="s">
        <v>1070</v>
      </c>
      <c r="B492" s="497">
        <v>43860</v>
      </c>
      <c r="C492" s="495">
        <v>0</v>
      </c>
      <c r="D492" s="495">
        <v>100000</v>
      </c>
      <c r="E492" s="495">
        <f t="shared" si="71"/>
        <v>597206141.15999985</v>
      </c>
      <c r="F492" s="495">
        <f t="shared" si="72"/>
        <v>311024090.97999996</v>
      </c>
      <c r="G492" s="495">
        <f t="shared" si="73"/>
        <v>286182050.17999989</v>
      </c>
      <c r="H492" s="495">
        <f>VLOOKUP(A492,'02-Metrics'!A:R,18,FALSE)</f>
        <v>427594086.74000001</v>
      </c>
      <c r="I492" s="496">
        <f t="shared" si="74"/>
        <v>0.66928439624099345</v>
      </c>
      <c r="J492" s="496"/>
      <c r="K492" s="490"/>
      <c r="L492" s="14">
        <v>43300</v>
      </c>
      <c r="M492" s="241" t="s">
        <v>1039</v>
      </c>
      <c r="S492">
        <f t="shared" si="69"/>
        <v>2020</v>
      </c>
      <c r="T492" s="418" t="str">
        <f>VLOOKUP($A492,'02-Metrics'!$A$2:$AD$188,4,FALSE)</f>
        <v>Industrial</v>
      </c>
      <c r="U492" s="418" t="str">
        <f>VLOOKUP($A492,'02-Metrics'!$A$2:$AD$188,5,FALSE)</f>
        <v>Power Plant</v>
      </c>
      <c r="V492" s="418" t="str">
        <f>VLOOKUP($A492,'02-Metrics'!$A$2:$AD$188,7,FALSE)</f>
        <v xml:space="preserve">Sewedy </v>
      </c>
    </row>
    <row r="493" spans="1:22" ht="15" hidden="1" customHeight="1">
      <c r="A493" s="418" t="s">
        <v>1070</v>
      </c>
      <c r="B493" s="497">
        <v>43889</v>
      </c>
      <c r="C493" s="495">
        <v>0</v>
      </c>
      <c r="D493" s="495">
        <v>5075.05</v>
      </c>
      <c r="E493" s="495">
        <f t="shared" si="71"/>
        <v>597206141.15999985</v>
      </c>
      <c r="F493" s="495">
        <f t="shared" si="72"/>
        <v>311029166.02999997</v>
      </c>
      <c r="G493" s="495">
        <f t="shared" si="73"/>
        <v>286176975.12999988</v>
      </c>
      <c r="H493" s="495">
        <f>VLOOKUP(A493,'02-Metrics'!A:R,18,FALSE)</f>
        <v>427594086.74000001</v>
      </c>
      <c r="I493" s="496">
        <f t="shared" si="74"/>
        <v>0.66927252739117216</v>
      </c>
      <c r="J493" s="496"/>
      <c r="K493" s="490"/>
      <c r="L493" s="14"/>
      <c r="M493" s="241" t="s">
        <v>1038</v>
      </c>
      <c r="S493">
        <f t="shared" si="69"/>
        <v>2020</v>
      </c>
      <c r="T493" s="418" t="str">
        <f>VLOOKUP($A493,'02-Metrics'!$A$2:$AD$188,4,FALSE)</f>
        <v>Industrial</v>
      </c>
      <c r="U493" s="418" t="str">
        <f>VLOOKUP($A493,'02-Metrics'!$A$2:$AD$188,5,FALSE)</f>
        <v>Power Plant</v>
      </c>
      <c r="V493" s="418" t="str">
        <f>VLOOKUP($A493,'02-Metrics'!$A$2:$AD$188,7,FALSE)</f>
        <v xml:space="preserve">Sewedy </v>
      </c>
    </row>
    <row r="494" spans="1:22" ht="15" hidden="1" customHeight="1">
      <c r="A494" s="418" t="s">
        <v>1070</v>
      </c>
      <c r="B494" s="497">
        <v>43920</v>
      </c>
      <c r="C494" s="495">
        <v>0</v>
      </c>
      <c r="D494" s="495">
        <v>14320</v>
      </c>
      <c r="E494" s="495">
        <f t="shared" si="71"/>
        <v>597206141.15999985</v>
      </c>
      <c r="F494" s="495">
        <f t="shared" si="72"/>
        <v>311043486.02999997</v>
      </c>
      <c r="G494" s="495">
        <f t="shared" si="73"/>
        <v>286162655.12999988</v>
      </c>
      <c r="H494" s="495">
        <f>VLOOKUP(A494,'02-Metrics'!A:R,18,FALSE)</f>
        <v>427594086.74000001</v>
      </c>
      <c r="I494" s="496">
        <f t="shared" si="74"/>
        <v>0.66923903768576209</v>
      </c>
      <c r="J494" s="496"/>
      <c r="K494" s="490"/>
      <c r="L494" s="14">
        <v>43326</v>
      </c>
      <c r="M494" s="241" t="s">
        <v>1039</v>
      </c>
      <c r="S494">
        <f t="shared" si="69"/>
        <v>2020</v>
      </c>
      <c r="T494" s="418" t="str">
        <f>VLOOKUP($A494,'02-Metrics'!$A$2:$AD$188,4,FALSE)</f>
        <v>Industrial</v>
      </c>
      <c r="U494" s="418" t="str">
        <f>VLOOKUP($A494,'02-Metrics'!$A$2:$AD$188,5,FALSE)</f>
        <v>Power Plant</v>
      </c>
      <c r="V494" s="418" t="str">
        <f>VLOOKUP($A494,'02-Metrics'!$A$2:$AD$188,7,FALSE)</f>
        <v xml:space="preserve">Sewedy </v>
      </c>
    </row>
    <row r="495" spans="1:22" ht="15" hidden="1" customHeight="1">
      <c r="A495" s="418" t="s">
        <v>1070</v>
      </c>
      <c r="B495" s="497">
        <v>43951</v>
      </c>
      <c r="C495" s="495">
        <v>0</v>
      </c>
      <c r="D495" s="495">
        <v>22196.309999999998</v>
      </c>
      <c r="E495" s="495">
        <f t="shared" si="71"/>
        <v>597206141.15999985</v>
      </c>
      <c r="F495" s="495">
        <f t="shared" si="72"/>
        <v>311065682.33999997</v>
      </c>
      <c r="G495" s="495">
        <f t="shared" si="73"/>
        <v>286140458.81999987</v>
      </c>
      <c r="H495" s="495">
        <f>VLOOKUP(A495,'02-Metrics'!A:R,18,FALSE)</f>
        <v>427594086.74000001</v>
      </c>
      <c r="I495" s="496">
        <f t="shared" si="74"/>
        <v>0.66918712791738988</v>
      </c>
      <c r="J495" s="496"/>
      <c r="K495" s="490"/>
      <c r="L495" s="14"/>
      <c r="M495" s="241" t="s">
        <v>1038</v>
      </c>
      <c r="S495">
        <f t="shared" si="69"/>
        <v>2020</v>
      </c>
      <c r="T495" s="418" t="str">
        <f>VLOOKUP($A495,'02-Metrics'!$A$2:$AD$188,4,FALSE)</f>
        <v>Industrial</v>
      </c>
      <c r="U495" s="418" t="str">
        <f>VLOOKUP($A495,'02-Metrics'!$A$2:$AD$188,5,FALSE)</f>
        <v>Power Plant</v>
      </c>
      <c r="V495" s="418" t="str">
        <f>VLOOKUP($A495,'02-Metrics'!$A$2:$AD$188,7,FALSE)</f>
        <v xml:space="preserve">Sewedy </v>
      </c>
    </row>
    <row r="496" spans="1:22" ht="15" hidden="1" customHeight="1">
      <c r="A496" s="418" t="s">
        <v>1070</v>
      </c>
      <c r="B496" s="497">
        <v>44073</v>
      </c>
      <c r="C496" s="495">
        <v>0</v>
      </c>
      <c r="D496" s="495">
        <v>114225</v>
      </c>
      <c r="E496" s="495">
        <f t="shared" ref="E496:E498" si="75">C496+E495</f>
        <v>597206141.15999985</v>
      </c>
      <c r="F496" s="495">
        <f t="shared" ref="F496:F498" si="76">D496+F495</f>
        <v>311179907.33999997</v>
      </c>
      <c r="G496" s="495">
        <f t="shared" ref="G496:G527" si="77">E496-F496</f>
        <v>286026233.81999987</v>
      </c>
      <c r="H496" s="495">
        <f>VLOOKUP(A496,'02-Metrics'!A:R,18,FALSE)</f>
        <v>427594086.74000001</v>
      </c>
      <c r="I496" s="496">
        <f t="shared" ref="I496:I527" si="78">G496/H496</f>
        <v>0.6689199937274134</v>
      </c>
      <c r="J496" s="496"/>
      <c r="K496" s="490"/>
      <c r="L496" s="14">
        <v>43370</v>
      </c>
      <c r="M496" s="241" t="s">
        <v>1039</v>
      </c>
      <c r="S496">
        <f t="shared" ref="S496:S559" si="79">YEAR(B496)</f>
        <v>2020</v>
      </c>
      <c r="T496" s="418" t="str">
        <f>VLOOKUP($A496,'02-Metrics'!$A$2:$AD$188,4,FALSE)</f>
        <v>Industrial</v>
      </c>
      <c r="U496" s="418" t="str">
        <f>VLOOKUP($A496,'02-Metrics'!$A$2:$AD$188,5,FALSE)</f>
        <v>Power Plant</v>
      </c>
      <c r="V496" s="418" t="str">
        <f>VLOOKUP($A496,'02-Metrics'!$A$2:$AD$188,7,FALSE)</f>
        <v xml:space="preserve">Sewedy </v>
      </c>
    </row>
    <row r="497" spans="1:22" ht="15" hidden="1" customHeight="1">
      <c r="A497" s="418" t="s">
        <v>1070</v>
      </c>
      <c r="B497" s="497">
        <v>44134</v>
      </c>
      <c r="C497" s="495">
        <v>0</v>
      </c>
      <c r="D497" s="495">
        <v>149657.94</v>
      </c>
      <c r="E497" s="495">
        <f t="shared" si="75"/>
        <v>597206141.15999985</v>
      </c>
      <c r="F497" s="495">
        <f t="shared" si="76"/>
        <v>311329565.27999997</v>
      </c>
      <c r="G497" s="495">
        <f t="shared" si="77"/>
        <v>285876575.87999988</v>
      </c>
      <c r="H497" s="495">
        <f>VLOOKUP(A497,'02-Metrics'!A:R,18,FALSE)</f>
        <v>427594086.74000001</v>
      </c>
      <c r="I497" s="496">
        <f t="shared" si="78"/>
        <v>0.66856999370486636</v>
      </c>
      <c r="J497" s="496"/>
      <c r="K497" s="490"/>
      <c r="L497" s="14"/>
      <c r="M497" s="241" t="s">
        <v>1038</v>
      </c>
      <c r="S497">
        <f t="shared" si="79"/>
        <v>2020</v>
      </c>
      <c r="T497" s="418" t="str">
        <f>VLOOKUP($A497,'02-Metrics'!$A$2:$AD$188,4,FALSE)</f>
        <v>Industrial</v>
      </c>
      <c r="U497" s="418" t="str">
        <f>VLOOKUP($A497,'02-Metrics'!$A$2:$AD$188,5,FALSE)</f>
        <v>Power Plant</v>
      </c>
      <c r="V497" s="418" t="str">
        <f>VLOOKUP($A497,'02-Metrics'!$A$2:$AD$188,7,FALSE)</f>
        <v xml:space="preserve">Sewedy </v>
      </c>
    </row>
    <row r="498" spans="1:22" ht="15" hidden="1" customHeight="1">
      <c r="A498" s="418" t="s">
        <v>1070</v>
      </c>
      <c r="B498" s="497">
        <v>44195</v>
      </c>
      <c r="C498" s="495">
        <v>0</v>
      </c>
      <c r="D498" s="495">
        <v>92545.2</v>
      </c>
      <c r="E498" s="495">
        <f t="shared" si="75"/>
        <v>597206141.15999985</v>
      </c>
      <c r="F498" s="495">
        <f t="shared" si="76"/>
        <v>311422110.47999996</v>
      </c>
      <c r="G498" s="495">
        <f t="shared" si="77"/>
        <v>285784030.67999989</v>
      </c>
      <c r="H498" s="495">
        <f>VLOOKUP(A498,'02-Metrics'!A:R,18,FALSE)</f>
        <v>427594086.74000001</v>
      </c>
      <c r="I498" s="496">
        <f t="shared" si="78"/>
        <v>0.66835356133858748</v>
      </c>
      <c r="J498" s="496"/>
      <c r="K498" s="490"/>
      <c r="L498" s="14"/>
      <c r="M498" s="241" t="s">
        <v>1038</v>
      </c>
      <c r="S498">
        <f t="shared" si="79"/>
        <v>2020</v>
      </c>
      <c r="T498" s="418" t="str">
        <f>VLOOKUP($A498,'02-Metrics'!$A$2:$AD$188,4,FALSE)</f>
        <v>Industrial</v>
      </c>
      <c r="U498" s="418" t="str">
        <f>VLOOKUP($A498,'02-Metrics'!$A$2:$AD$188,5,FALSE)</f>
        <v>Power Plant</v>
      </c>
      <c r="V498" s="418" t="str">
        <f>VLOOKUP($A498,'02-Metrics'!$A$2:$AD$188,7,FALSE)</f>
        <v xml:space="preserve">Sewedy </v>
      </c>
    </row>
    <row r="499" spans="1:22" ht="15" hidden="1" customHeight="1">
      <c r="A499" s="418">
        <v>12</v>
      </c>
      <c r="B499" s="505">
        <v>2</v>
      </c>
      <c r="C499" s="506"/>
      <c r="D499" s="506"/>
      <c r="E499" s="506"/>
      <c r="F499" s="506"/>
      <c r="G499" s="506"/>
      <c r="H499" s="495"/>
      <c r="I499" s="496"/>
      <c r="J499" s="496"/>
      <c r="K499" s="495"/>
      <c r="L499" s="493"/>
      <c r="S499">
        <f t="shared" si="79"/>
        <v>1900</v>
      </c>
      <c r="T499" s="418" t="e">
        <f>VLOOKUP($A499,'02-Metrics'!$A$2:$AD$188,4,FALSE)</f>
        <v>#N/A</v>
      </c>
      <c r="U499" s="418" t="e">
        <f>VLOOKUP($A499,'02-Metrics'!$A$2:$AD$188,5,FALSE)</f>
        <v>#N/A</v>
      </c>
      <c r="V499" s="418" t="e">
        <f>VLOOKUP($A499,'02-Metrics'!$A$2:$AD$188,7,FALSE)</f>
        <v>#N/A</v>
      </c>
    </row>
    <row r="500" spans="1:22" ht="15" hidden="1" customHeight="1">
      <c r="A500" s="418" t="s">
        <v>1071</v>
      </c>
      <c r="B500" s="494">
        <v>42246</v>
      </c>
      <c r="C500" s="495">
        <v>0</v>
      </c>
      <c r="D500" s="495">
        <v>1235235</v>
      </c>
      <c r="E500" s="495">
        <f t="shared" ref="E500:E553" si="80">C500+E499</f>
        <v>0</v>
      </c>
      <c r="F500" s="495">
        <f t="shared" ref="F500:F553" si="81">D500+F499</f>
        <v>1235235</v>
      </c>
      <c r="G500" s="495">
        <f t="shared" si="77"/>
        <v>-1235235</v>
      </c>
      <c r="H500" s="495">
        <f>VLOOKUP(A500,'02-Metrics'!A:R,18,FALSE)</f>
        <v>155643269.75999999</v>
      </c>
      <c r="I500" s="496">
        <f t="shared" si="78"/>
        <v>-7.9363213192881216E-3</v>
      </c>
      <c r="J500" s="496"/>
      <c r="K500" s="490"/>
      <c r="L500" s="14">
        <v>43433</v>
      </c>
      <c r="M500" s="241" t="s">
        <v>1039</v>
      </c>
      <c r="S500">
        <f t="shared" si="79"/>
        <v>2015</v>
      </c>
      <c r="T500" s="418" t="str">
        <f>VLOOKUP($A500,'02-Metrics'!$A$2:$AD$188,4,FALSE)</f>
        <v>Commercial</v>
      </c>
      <c r="U500" s="418" t="str">
        <f>VLOOKUP($A500,'02-Metrics'!$A$2:$AD$188,5,FALSE)</f>
        <v>University</v>
      </c>
      <c r="V500" s="418" t="str">
        <f>VLOOKUP($A500,'02-Metrics'!$A$2:$AD$188,7,FALSE)</f>
        <v>New Giza</v>
      </c>
    </row>
    <row r="501" spans="1:22" ht="15" hidden="1" customHeight="1">
      <c r="A501" s="418" t="s">
        <v>1071</v>
      </c>
      <c r="B501" s="494">
        <v>42277</v>
      </c>
      <c r="C501" s="495">
        <v>29637377</v>
      </c>
      <c r="D501" s="495">
        <v>13446591</v>
      </c>
      <c r="E501" s="495">
        <f t="shared" si="80"/>
        <v>29637377</v>
      </c>
      <c r="F501" s="495">
        <f t="shared" si="81"/>
        <v>14681826</v>
      </c>
      <c r="G501" s="495">
        <f t="shared" si="77"/>
        <v>14955551</v>
      </c>
      <c r="H501" s="495">
        <f>VLOOKUP(A501,'02-Metrics'!A:R,18,FALSE)</f>
        <v>155643269.75999999</v>
      </c>
      <c r="I501" s="496">
        <f t="shared" si="78"/>
        <v>9.6088645677138984E-2</v>
      </c>
      <c r="J501" s="496"/>
      <c r="K501" s="490"/>
      <c r="L501" s="14"/>
      <c r="M501" s="241" t="s">
        <v>1038</v>
      </c>
      <c r="S501">
        <f t="shared" si="79"/>
        <v>2015</v>
      </c>
      <c r="T501" s="418" t="str">
        <f>VLOOKUP($A501,'02-Metrics'!$A$2:$AD$188,4,FALSE)</f>
        <v>Commercial</v>
      </c>
      <c r="U501" s="418" t="str">
        <f>VLOOKUP($A501,'02-Metrics'!$A$2:$AD$188,5,FALSE)</f>
        <v>University</v>
      </c>
      <c r="V501" s="418" t="str">
        <f>VLOOKUP($A501,'02-Metrics'!$A$2:$AD$188,7,FALSE)</f>
        <v>New Giza</v>
      </c>
    </row>
    <row r="502" spans="1:22" ht="15" hidden="1" customHeight="1">
      <c r="A502" s="418" t="s">
        <v>1071</v>
      </c>
      <c r="B502" s="494">
        <v>42307</v>
      </c>
      <c r="C502" s="495">
        <v>4586765</v>
      </c>
      <c r="D502" s="495">
        <v>2616279</v>
      </c>
      <c r="E502" s="495">
        <f t="shared" si="80"/>
        <v>34224142</v>
      </c>
      <c r="F502" s="495">
        <f t="shared" si="81"/>
        <v>17298105</v>
      </c>
      <c r="G502" s="495">
        <f t="shared" si="77"/>
        <v>16926037</v>
      </c>
      <c r="H502" s="495">
        <f>VLOOKUP(A502,'02-Metrics'!A:R,18,FALSE)</f>
        <v>155643269.75999999</v>
      </c>
      <c r="I502" s="496">
        <f t="shared" si="78"/>
        <v>0.10874891684105417</v>
      </c>
      <c r="J502" s="496"/>
      <c r="K502" s="490"/>
      <c r="L502" s="14"/>
      <c r="M502" s="241" t="s">
        <v>1038</v>
      </c>
      <c r="S502">
        <f t="shared" si="79"/>
        <v>2015</v>
      </c>
      <c r="T502" s="418" t="str">
        <f>VLOOKUP($A502,'02-Metrics'!$A$2:$AD$188,4,FALSE)</f>
        <v>Commercial</v>
      </c>
      <c r="U502" s="418" t="str">
        <f>VLOOKUP($A502,'02-Metrics'!$A$2:$AD$188,5,FALSE)</f>
        <v>University</v>
      </c>
      <c r="V502" s="418" t="str">
        <f>VLOOKUP($A502,'02-Metrics'!$A$2:$AD$188,7,FALSE)</f>
        <v>New Giza</v>
      </c>
    </row>
    <row r="503" spans="1:22" ht="15" hidden="1" customHeight="1">
      <c r="A503" s="418" t="s">
        <v>1071</v>
      </c>
      <c r="B503" s="494">
        <v>42338</v>
      </c>
      <c r="C503" s="495">
        <v>0</v>
      </c>
      <c r="D503" s="495">
        <v>5501224</v>
      </c>
      <c r="E503" s="495">
        <f t="shared" si="80"/>
        <v>34224142</v>
      </c>
      <c r="F503" s="495">
        <f t="shared" si="81"/>
        <v>22799329</v>
      </c>
      <c r="G503" s="495">
        <f t="shared" si="77"/>
        <v>11424813</v>
      </c>
      <c r="H503" s="495">
        <f>VLOOKUP(A503,'02-Metrics'!A:R,18,FALSE)</f>
        <v>155643269.75999999</v>
      </c>
      <c r="I503" s="496">
        <f t="shared" si="78"/>
        <v>7.3403835691815786E-2</v>
      </c>
      <c r="J503" s="496"/>
      <c r="K503" s="490"/>
      <c r="L503" s="14">
        <v>43474</v>
      </c>
      <c r="M503" s="241" t="s">
        <v>1039</v>
      </c>
      <c r="S503">
        <f t="shared" si="79"/>
        <v>2015</v>
      </c>
      <c r="T503" s="418" t="str">
        <f>VLOOKUP($A503,'02-Metrics'!$A$2:$AD$188,4,FALSE)</f>
        <v>Commercial</v>
      </c>
      <c r="U503" s="418" t="str">
        <f>VLOOKUP($A503,'02-Metrics'!$A$2:$AD$188,5,FALSE)</f>
        <v>University</v>
      </c>
      <c r="V503" s="418" t="str">
        <f>VLOOKUP($A503,'02-Metrics'!$A$2:$AD$188,7,FALSE)</f>
        <v>New Giza</v>
      </c>
    </row>
    <row r="504" spans="1:22" ht="15" hidden="1" customHeight="1">
      <c r="A504" s="418" t="s">
        <v>1071</v>
      </c>
      <c r="B504" s="494">
        <v>42368</v>
      </c>
      <c r="C504" s="495">
        <v>0</v>
      </c>
      <c r="D504" s="495">
        <v>8141258</v>
      </c>
      <c r="E504" s="495">
        <f t="shared" si="80"/>
        <v>34224142</v>
      </c>
      <c r="F504" s="495">
        <f t="shared" si="81"/>
        <v>30940587</v>
      </c>
      <c r="G504" s="495">
        <f t="shared" si="77"/>
        <v>3283555</v>
      </c>
      <c r="H504" s="495">
        <f>VLOOKUP(A504,'02-Metrics'!A:R,18,FALSE)</f>
        <v>155643269.75999999</v>
      </c>
      <c r="I504" s="496">
        <f t="shared" si="78"/>
        <v>2.1096671928463092E-2</v>
      </c>
      <c r="J504" s="496"/>
      <c r="K504" s="490"/>
      <c r="L504" s="14">
        <v>43495</v>
      </c>
      <c r="M504" s="241" t="s">
        <v>1039</v>
      </c>
      <c r="S504">
        <f t="shared" si="79"/>
        <v>2015</v>
      </c>
      <c r="T504" s="418" t="str">
        <f>VLOOKUP($A504,'02-Metrics'!$A$2:$AD$188,4,FALSE)</f>
        <v>Commercial</v>
      </c>
      <c r="U504" s="418" t="str">
        <f>VLOOKUP($A504,'02-Metrics'!$A$2:$AD$188,5,FALSE)</f>
        <v>University</v>
      </c>
      <c r="V504" s="418" t="str">
        <f>VLOOKUP($A504,'02-Metrics'!$A$2:$AD$188,7,FALSE)</f>
        <v>New Giza</v>
      </c>
    </row>
    <row r="505" spans="1:22" ht="15" hidden="1" customHeight="1">
      <c r="A505" s="418" t="s">
        <v>1071</v>
      </c>
      <c r="B505" s="494">
        <v>42399</v>
      </c>
      <c r="C505" s="495">
        <v>0</v>
      </c>
      <c r="D505" s="495">
        <v>5451532</v>
      </c>
      <c r="E505" s="495">
        <f t="shared" si="80"/>
        <v>34224142</v>
      </c>
      <c r="F505" s="495">
        <f t="shared" si="81"/>
        <v>36392119</v>
      </c>
      <c r="G505" s="495">
        <f t="shared" si="77"/>
        <v>-2167977</v>
      </c>
      <c r="H505" s="495">
        <f>VLOOKUP(A505,'02-Metrics'!A:R,18,FALSE)</f>
        <v>155643269.75999999</v>
      </c>
      <c r="I505" s="496">
        <f t="shared" si="78"/>
        <v>-1.3929140677544194E-2</v>
      </c>
      <c r="J505" s="496"/>
      <c r="K505" s="490"/>
      <c r="L505" s="14"/>
      <c r="M505" s="241" t="s">
        <v>1038</v>
      </c>
      <c r="S505">
        <f t="shared" si="79"/>
        <v>2016</v>
      </c>
      <c r="T505" s="418" t="str">
        <f>VLOOKUP($A505,'02-Metrics'!$A$2:$AD$188,4,FALSE)</f>
        <v>Commercial</v>
      </c>
      <c r="U505" s="418" t="str">
        <f>VLOOKUP($A505,'02-Metrics'!$A$2:$AD$188,5,FALSE)</f>
        <v>University</v>
      </c>
      <c r="V505" s="418" t="str">
        <f>VLOOKUP($A505,'02-Metrics'!$A$2:$AD$188,7,FALSE)</f>
        <v>New Giza</v>
      </c>
    </row>
    <row r="506" spans="1:22" ht="15" hidden="1" customHeight="1">
      <c r="A506" s="418" t="s">
        <v>1071</v>
      </c>
      <c r="B506" s="494">
        <v>42428</v>
      </c>
      <c r="C506" s="495">
        <v>0</v>
      </c>
      <c r="D506" s="495">
        <v>3603669</v>
      </c>
      <c r="E506" s="495">
        <f t="shared" si="80"/>
        <v>34224142</v>
      </c>
      <c r="F506" s="495">
        <f t="shared" si="81"/>
        <v>39995788</v>
      </c>
      <c r="G506" s="495">
        <f t="shared" si="77"/>
        <v>-5771646</v>
      </c>
      <c r="H506" s="495">
        <f>VLOOKUP(A506,'02-Metrics'!A:R,18,FALSE)</f>
        <v>155643269.75999999</v>
      </c>
      <c r="I506" s="496">
        <f t="shared" si="78"/>
        <v>-3.7082528585397921E-2</v>
      </c>
      <c r="J506" s="496"/>
      <c r="K506" s="490"/>
      <c r="L506" s="14"/>
      <c r="M506" s="241" t="s">
        <v>1038</v>
      </c>
      <c r="S506">
        <f t="shared" si="79"/>
        <v>2016</v>
      </c>
      <c r="T506" s="418" t="str">
        <f>VLOOKUP($A506,'02-Metrics'!$A$2:$AD$188,4,FALSE)</f>
        <v>Commercial</v>
      </c>
      <c r="U506" s="418" t="str">
        <f>VLOOKUP($A506,'02-Metrics'!$A$2:$AD$188,5,FALSE)</f>
        <v>University</v>
      </c>
      <c r="V506" s="418" t="str">
        <f>VLOOKUP($A506,'02-Metrics'!$A$2:$AD$188,7,FALSE)</f>
        <v>New Giza</v>
      </c>
    </row>
    <row r="507" spans="1:22" ht="15" hidden="1" customHeight="1">
      <c r="A507" s="418" t="s">
        <v>1071</v>
      </c>
      <c r="B507" s="494">
        <v>42459</v>
      </c>
      <c r="C507" s="495">
        <v>17563755</v>
      </c>
      <c r="D507" s="495">
        <v>12545548</v>
      </c>
      <c r="E507" s="495">
        <f t="shared" si="80"/>
        <v>51787897</v>
      </c>
      <c r="F507" s="495">
        <f t="shared" si="81"/>
        <v>52541336</v>
      </c>
      <c r="G507" s="495">
        <f t="shared" si="77"/>
        <v>-753439</v>
      </c>
      <c r="H507" s="495">
        <f>VLOOKUP(A507,'02-Metrics'!A:R,18,FALSE)</f>
        <v>155643269.75999999</v>
      </c>
      <c r="I507" s="496">
        <f t="shared" si="78"/>
        <v>-4.8408068088121878E-3</v>
      </c>
      <c r="J507" s="496"/>
      <c r="K507" s="490"/>
      <c r="L507" s="14">
        <v>43536</v>
      </c>
      <c r="M507" s="241" t="s">
        <v>1039</v>
      </c>
      <c r="S507">
        <f t="shared" si="79"/>
        <v>2016</v>
      </c>
      <c r="T507" s="418" t="str">
        <f>VLOOKUP($A507,'02-Metrics'!$A$2:$AD$188,4,FALSE)</f>
        <v>Commercial</v>
      </c>
      <c r="U507" s="418" t="str">
        <f>VLOOKUP($A507,'02-Metrics'!$A$2:$AD$188,5,FALSE)</f>
        <v>University</v>
      </c>
      <c r="V507" s="418" t="str">
        <f>VLOOKUP($A507,'02-Metrics'!$A$2:$AD$188,7,FALSE)</f>
        <v>New Giza</v>
      </c>
    </row>
    <row r="508" spans="1:22" ht="15" hidden="1" customHeight="1">
      <c r="A508" s="418" t="s">
        <v>1071</v>
      </c>
      <c r="B508" s="494">
        <v>42490</v>
      </c>
      <c r="C508" s="495">
        <v>3905995</v>
      </c>
      <c r="D508" s="495">
        <v>3148793</v>
      </c>
      <c r="E508" s="495">
        <f t="shared" si="80"/>
        <v>55693892</v>
      </c>
      <c r="F508" s="495">
        <f t="shared" si="81"/>
        <v>55690129</v>
      </c>
      <c r="G508" s="495">
        <f t="shared" si="77"/>
        <v>3763</v>
      </c>
      <c r="H508" s="495">
        <f>VLOOKUP(A508,'02-Metrics'!A:R,18,FALSE)</f>
        <v>155643269.75999999</v>
      </c>
      <c r="I508" s="496">
        <f t="shared" si="78"/>
        <v>2.4177081384903437E-5</v>
      </c>
      <c r="J508" s="496"/>
      <c r="K508" s="490"/>
      <c r="L508" s="14"/>
      <c r="M508" s="241" t="s">
        <v>1038</v>
      </c>
      <c r="S508">
        <f t="shared" si="79"/>
        <v>2016</v>
      </c>
      <c r="T508" s="418" t="str">
        <f>VLOOKUP($A508,'02-Metrics'!$A$2:$AD$188,4,FALSE)</f>
        <v>Commercial</v>
      </c>
      <c r="U508" s="418" t="str">
        <f>VLOOKUP($A508,'02-Metrics'!$A$2:$AD$188,5,FALSE)</f>
        <v>University</v>
      </c>
      <c r="V508" s="418" t="str">
        <f>VLOOKUP($A508,'02-Metrics'!$A$2:$AD$188,7,FALSE)</f>
        <v>New Giza</v>
      </c>
    </row>
    <row r="509" spans="1:22" ht="15" hidden="1" customHeight="1">
      <c r="A509" s="418" t="s">
        <v>1071</v>
      </c>
      <c r="B509" s="494">
        <v>42520</v>
      </c>
      <c r="C509" s="495">
        <v>8423296</v>
      </c>
      <c r="D509" s="495">
        <v>3830635</v>
      </c>
      <c r="E509" s="495">
        <f t="shared" si="80"/>
        <v>64117188</v>
      </c>
      <c r="F509" s="495">
        <f t="shared" si="81"/>
        <v>59520764</v>
      </c>
      <c r="G509" s="495">
        <f t="shared" si="77"/>
        <v>4596424</v>
      </c>
      <c r="H509" s="495">
        <f>VLOOKUP(A509,'02-Metrics'!A:R,18,FALSE)</f>
        <v>155643269.75999999</v>
      </c>
      <c r="I509" s="496">
        <f t="shared" si="78"/>
        <v>2.9531787703301463E-2</v>
      </c>
      <c r="J509" s="496"/>
      <c r="K509" s="490"/>
      <c r="L509" s="14">
        <v>43564</v>
      </c>
      <c r="M509" s="241" t="s">
        <v>1039</v>
      </c>
      <c r="S509">
        <f t="shared" si="79"/>
        <v>2016</v>
      </c>
      <c r="T509" s="418" t="str">
        <f>VLOOKUP($A509,'02-Metrics'!$A$2:$AD$188,4,FALSE)</f>
        <v>Commercial</v>
      </c>
      <c r="U509" s="418" t="str">
        <f>VLOOKUP($A509,'02-Metrics'!$A$2:$AD$188,5,FALSE)</f>
        <v>University</v>
      </c>
      <c r="V509" s="418" t="str">
        <f>VLOOKUP($A509,'02-Metrics'!$A$2:$AD$188,7,FALSE)</f>
        <v>New Giza</v>
      </c>
    </row>
    <row r="510" spans="1:22" ht="15" hidden="1" customHeight="1">
      <c r="A510" s="418" t="s">
        <v>1071</v>
      </c>
      <c r="B510" s="494">
        <v>42551</v>
      </c>
      <c r="C510" s="495">
        <v>3298717</v>
      </c>
      <c r="D510" s="495">
        <v>6751529</v>
      </c>
      <c r="E510" s="495">
        <f t="shared" si="80"/>
        <v>67415905</v>
      </c>
      <c r="F510" s="495">
        <f t="shared" si="81"/>
        <v>66272293</v>
      </c>
      <c r="G510" s="495">
        <f t="shared" si="77"/>
        <v>1143612</v>
      </c>
      <c r="H510" s="495">
        <f>VLOOKUP(A510,'02-Metrics'!A:R,18,FALSE)</f>
        <v>155643269.75999999</v>
      </c>
      <c r="I510" s="496">
        <f t="shared" si="78"/>
        <v>7.3476482585044358E-3</v>
      </c>
      <c r="J510" s="496"/>
      <c r="K510" s="490"/>
      <c r="L510" s="14"/>
      <c r="M510" s="241" t="s">
        <v>1038</v>
      </c>
      <c r="S510">
        <f t="shared" si="79"/>
        <v>2016</v>
      </c>
      <c r="T510" s="418" t="str">
        <f>VLOOKUP($A510,'02-Metrics'!$A$2:$AD$188,4,FALSE)</f>
        <v>Commercial</v>
      </c>
      <c r="U510" s="418" t="str">
        <f>VLOOKUP($A510,'02-Metrics'!$A$2:$AD$188,5,FALSE)</f>
        <v>University</v>
      </c>
      <c r="V510" s="418" t="str">
        <f>VLOOKUP($A510,'02-Metrics'!$A$2:$AD$188,7,FALSE)</f>
        <v>New Giza</v>
      </c>
    </row>
    <row r="511" spans="1:22" ht="15" hidden="1" customHeight="1">
      <c r="A511" s="418" t="s">
        <v>1071</v>
      </c>
      <c r="B511" s="494">
        <v>42581</v>
      </c>
      <c r="C511" s="495">
        <v>0</v>
      </c>
      <c r="D511" s="495">
        <v>2378336</v>
      </c>
      <c r="E511" s="495">
        <f t="shared" si="80"/>
        <v>67415905</v>
      </c>
      <c r="F511" s="495">
        <f t="shared" si="81"/>
        <v>68650629</v>
      </c>
      <c r="G511" s="495">
        <f t="shared" si="77"/>
        <v>-1234724</v>
      </c>
      <c r="H511" s="495">
        <f>VLOOKUP(A511,'02-Metrics'!A:R,18,FALSE)</f>
        <v>155643269.75999999</v>
      </c>
      <c r="I511" s="496">
        <f t="shared" si="78"/>
        <v>-7.9330381705802581E-3</v>
      </c>
      <c r="J511" s="496"/>
      <c r="K511" s="490"/>
      <c r="L511" s="14"/>
      <c r="M511" s="241" t="s">
        <v>1038</v>
      </c>
      <c r="S511">
        <f t="shared" si="79"/>
        <v>2016</v>
      </c>
      <c r="T511" s="418" t="str">
        <f>VLOOKUP($A511,'02-Metrics'!$A$2:$AD$188,4,FALSE)</f>
        <v>Commercial</v>
      </c>
      <c r="U511" s="418" t="str">
        <f>VLOOKUP($A511,'02-Metrics'!$A$2:$AD$188,5,FALSE)</f>
        <v>University</v>
      </c>
      <c r="V511" s="418" t="str">
        <f>VLOOKUP($A511,'02-Metrics'!$A$2:$AD$188,7,FALSE)</f>
        <v>New Giza</v>
      </c>
    </row>
    <row r="512" spans="1:22" ht="15" hidden="1" customHeight="1">
      <c r="A512" s="418" t="s">
        <v>1071</v>
      </c>
      <c r="B512" s="494">
        <v>42612</v>
      </c>
      <c r="C512" s="495">
        <v>3461858</v>
      </c>
      <c r="D512" s="495">
        <v>3473570</v>
      </c>
      <c r="E512" s="495">
        <f t="shared" si="80"/>
        <v>70877763</v>
      </c>
      <c r="F512" s="495">
        <f t="shared" si="81"/>
        <v>72124199</v>
      </c>
      <c r="G512" s="495">
        <f t="shared" si="77"/>
        <v>-1246436</v>
      </c>
      <c r="H512" s="495">
        <f>VLOOKUP(A512,'02-Metrics'!A:R,18,FALSE)</f>
        <v>155643269.75999999</v>
      </c>
      <c r="I512" s="496">
        <f t="shared" si="78"/>
        <v>-8.008287167970635E-3</v>
      </c>
      <c r="J512" s="496"/>
      <c r="K512" s="490"/>
      <c r="L512" s="14">
        <v>43626</v>
      </c>
      <c r="M512" s="241" t="s">
        <v>1039</v>
      </c>
      <c r="S512">
        <f t="shared" si="79"/>
        <v>2016</v>
      </c>
      <c r="T512" s="418" t="str">
        <f>VLOOKUP($A512,'02-Metrics'!$A$2:$AD$188,4,FALSE)</f>
        <v>Commercial</v>
      </c>
      <c r="U512" s="418" t="str">
        <f>VLOOKUP($A512,'02-Metrics'!$A$2:$AD$188,5,FALSE)</f>
        <v>University</v>
      </c>
      <c r="V512" s="418" t="str">
        <f>VLOOKUP($A512,'02-Metrics'!$A$2:$AD$188,7,FALSE)</f>
        <v>New Giza</v>
      </c>
    </row>
    <row r="513" spans="1:22" ht="15" hidden="1" customHeight="1">
      <c r="A513" s="418" t="s">
        <v>1071</v>
      </c>
      <c r="B513" s="494">
        <v>42643</v>
      </c>
      <c r="C513" s="495">
        <v>5275168</v>
      </c>
      <c r="D513" s="495">
        <v>5300631</v>
      </c>
      <c r="E513" s="495">
        <f t="shared" si="80"/>
        <v>76152931</v>
      </c>
      <c r="F513" s="495">
        <f t="shared" si="81"/>
        <v>77424830</v>
      </c>
      <c r="G513" s="495">
        <f t="shared" si="77"/>
        <v>-1271899</v>
      </c>
      <c r="H513" s="495">
        <f>VLOOKUP(A513,'02-Metrics'!A:R,18,FALSE)</f>
        <v>155643269.75999999</v>
      </c>
      <c r="I513" s="496">
        <f t="shared" si="78"/>
        <v>-8.1718856328401E-3</v>
      </c>
      <c r="J513" s="496"/>
      <c r="K513" s="490"/>
      <c r="L513" s="14"/>
      <c r="M513" s="241" t="s">
        <v>1038</v>
      </c>
      <c r="S513">
        <f t="shared" si="79"/>
        <v>2016</v>
      </c>
      <c r="T513" s="418" t="str">
        <f>VLOOKUP($A513,'02-Metrics'!$A$2:$AD$188,4,FALSE)</f>
        <v>Commercial</v>
      </c>
      <c r="U513" s="418" t="str">
        <f>VLOOKUP($A513,'02-Metrics'!$A$2:$AD$188,5,FALSE)</f>
        <v>University</v>
      </c>
      <c r="V513" s="418" t="str">
        <f>VLOOKUP($A513,'02-Metrics'!$A$2:$AD$188,7,FALSE)</f>
        <v>New Giza</v>
      </c>
    </row>
    <row r="514" spans="1:22" ht="15" hidden="1" customHeight="1">
      <c r="A514" s="418" t="s">
        <v>1071</v>
      </c>
      <c r="B514" s="494">
        <v>42673</v>
      </c>
      <c r="C514" s="495">
        <v>5636322</v>
      </c>
      <c r="D514" s="495">
        <v>4222393</v>
      </c>
      <c r="E514" s="495">
        <f t="shared" si="80"/>
        <v>81789253</v>
      </c>
      <c r="F514" s="495">
        <f t="shared" si="81"/>
        <v>81647223</v>
      </c>
      <c r="G514" s="495">
        <f t="shared" si="77"/>
        <v>142030</v>
      </c>
      <c r="H514" s="495">
        <f>VLOOKUP(A514,'02-Metrics'!A:R,18,FALSE)</f>
        <v>155643269.75999999</v>
      </c>
      <c r="I514" s="496">
        <f t="shared" si="78"/>
        <v>9.1253544222637132E-4</v>
      </c>
      <c r="J514" s="496"/>
      <c r="K514" s="490"/>
      <c r="L514" s="14"/>
      <c r="M514" s="241" t="s">
        <v>1038</v>
      </c>
      <c r="S514">
        <f t="shared" si="79"/>
        <v>2016</v>
      </c>
      <c r="T514" s="418" t="str">
        <f>VLOOKUP($A514,'02-Metrics'!$A$2:$AD$188,4,FALSE)</f>
        <v>Commercial</v>
      </c>
      <c r="U514" s="418" t="str">
        <f>VLOOKUP($A514,'02-Metrics'!$A$2:$AD$188,5,FALSE)</f>
        <v>University</v>
      </c>
      <c r="V514" s="418" t="str">
        <f>VLOOKUP($A514,'02-Metrics'!$A$2:$AD$188,7,FALSE)</f>
        <v>New Giza</v>
      </c>
    </row>
    <row r="515" spans="1:22" ht="15" hidden="1" customHeight="1">
      <c r="A515" s="418" t="s">
        <v>1071</v>
      </c>
      <c r="B515" s="494">
        <v>42704</v>
      </c>
      <c r="C515" s="495">
        <v>10000016</v>
      </c>
      <c r="D515" s="495">
        <v>9401120</v>
      </c>
      <c r="E515" s="495">
        <f t="shared" si="80"/>
        <v>91789269</v>
      </c>
      <c r="F515" s="495">
        <f t="shared" si="81"/>
        <v>91048343</v>
      </c>
      <c r="G515" s="495">
        <f t="shared" si="77"/>
        <v>740926</v>
      </c>
      <c r="H515" s="495">
        <f>VLOOKUP(A515,'02-Metrics'!A:R,18,FALSE)</f>
        <v>155643269.75999999</v>
      </c>
      <c r="I515" s="496">
        <f t="shared" si="78"/>
        <v>4.7604114276351226E-3</v>
      </c>
      <c r="J515" s="496"/>
      <c r="K515" s="490"/>
      <c r="L515" s="14">
        <v>43684</v>
      </c>
      <c r="M515" s="241" t="s">
        <v>1039</v>
      </c>
      <c r="S515">
        <f t="shared" si="79"/>
        <v>2016</v>
      </c>
      <c r="T515" s="418" t="str">
        <f>VLOOKUP($A515,'02-Metrics'!$A$2:$AD$188,4,FALSE)</f>
        <v>Commercial</v>
      </c>
      <c r="U515" s="418" t="str">
        <f>VLOOKUP($A515,'02-Metrics'!$A$2:$AD$188,5,FALSE)</f>
        <v>University</v>
      </c>
      <c r="V515" s="418" t="str">
        <f>VLOOKUP($A515,'02-Metrics'!$A$2:$AD$188,7,FALSE)</f>
        <v>New Giza</v>
      </c>
    </row>
    <row r="516" spans="1:22" ht="15" hidden="1" customHeight="1">
      <c r="A516" s="418" t="s">
        <v>1071</v>
      </c>
      <c r="B516" s="494">
        <v>42734</v>
      </c>
      <c r="C516" s="495">
        <v>4814232</v>
      </c>
      <c r="D516" s="495">
        <v>2934762</v>
      </c>
      <c r="E516" s="495">
        <f t="shared" si="80"/>
        <v>96603501</v>
      </c>
      <c r="F516" s="495">
        <f t="shared" si="81"/>
        <v>93983105</v>
      </c>
      <c r="G516" s="495">
        <f t="shared" si="77"/>
        <v>2620396</v>
      </c>
      <c r="H516" s="495">
        <f>VLOOKUP(A516,'02-Metrics'!A:R,18,FALSE)</f>
        <v>155643269.75999999</v>
      </c>
      <c r="I516" s="496">
        <f t="shared" si="78"/>
        <v>1.683590947453506E-2</v>
      </c>
      <c r="J516" s="496"/>
      <c r="K516" s="490"/>
      <c r="L516" s="14"/>
      <c r="M516" s="241" t="s">
        <v>1038</v>
      </c>
      <c r="S516">
        <f t="shared" si="79"/>
        <v>2016</v>
      </c>
      <c r="T516" s="418" t="str">
        <f>VLOOKUP($A516,'02-Metrics'!$A$2:$AD$188,4,FALSE)</f>
        <v>Commercial</v>
      </c>
      <c r="U516" s="418" t="str">
        <f>VLOOKUP($A516,'02-Metrics'!$A$2:$AD$188,5,FALSE)</f>
        <v>University</v>
      </c>
      <c r="V516" s="418" t="str">
        <f>VLOOKUP($A516,'02-Metrics'!$A$2:$AD$188,7,FALSE)</f>
        <v>New Giza</v>
      </c>
    </row>
    <row r="517" spans="1:22" ht="15" hidden="1" customHeight="1">
      <c r="A517" s="418" t="s">
        <v>1071</v>
      </c>
      <c r="B517" s="494">
        <v>42765</v>
      </c>
      <c r="C517" s="495">
        <v>3576546</v>
      </c>
      <c r="D517" s="495">
        <v>3139736</v>
      </c>
      <c r="E517" s="495">
        <f t="shared" si="80"/>
        <v>100180047</v>
      </c>
      <c r="F517" s="495">
        <f t="shared" si="81"/>
        <v>97122841</v>
      </c>
      <c r="G517" s="495">
        <f t="shared" si="77"/>
        <v>3057206</v>
      </c>
      <c r="H517" s="495">
        <f>VLOOKUP(A517,'02-Metrics'!A:R,18,FALSE)</f>
        <v>155643269.75999999</v>
      </c>
      <c r="I517" s="496">
        <f t="shared" si="78"/>
        <v>1.9642391249645258E-2</v>
      </c>
      <c r="J517" s="496"/>
      <c r="K517" s="490"/>
      <c r="L517" s="14">
        <v>43720</v>
      </c>
      <c r="M517" s="241" t="s">
        <v>1039</v>
      </c>
      <c r="S517">
        <f t="shared" si="79"/>
        <v>2017</v>
      </c>
      <c r="T517" s="418" t="str">
        <f>VLOOKUP($A517,'02-Metrics'!$A$2:$AD$188,4,FALSE)</f>
        <v>Commercial</v>
      </c>
      <c r="U517" s="418" t="str">
        <f>VLOOKUP($A517,'02-Metrics'!$A$2:$AD$188,5,FALSE)</f>
        <v>University</v>
      </c>
      <c r="V517" s="418" t="str">
        <f>VLOOKUP($A517,'02-Metrics'!$A$2:$AD$188,7,FALSE)</f>
        <v>New Giza</v>
      </c>
    </row>
    <row r="518" spans="1:22" ht="15" hidden="1" customHeight="1">
      <c r="A518" s="418" t="s">
        <v>1071</v>
      </c>
      <c r="B518" s="494">
        <v>42794</v>
      </c>
      <c r="C518" s="495">
        <v>5550000</v>
      </c>
      <c r="D518" s="495">
        <v>7547923</v>
      </c>
      <c r="E518" s="495">
        <f t="shared" si="80"/>
        <v>105730047</v>
      </c>
      <c r="F518" s="495">
        <f t="shared" si="81"/>
        <v>104670764</v>
      </c>
      <c r="G518" s="495">
        <f t="shared" si="77"/>
        <v>1059283</v>
      </c>
      <c r="H518" s="495">
        <f>VLOOKUP(A518,'02-Metrics'!A:R,18,FALSE)</f>
        <v>155643269.75999999</v>
      </c>
      <c r="I518" s="496">
        <f t="shared" si="78"/>
        <v>6.8058387724274968E-3</v>
      </c>
      <c r="J518" s="496"/>
      <c r="K518" s="490"/>
      <c r="L518" s="14">
        <v>43731</v>
      </c>
      <c r="M518" s="241" t="s">
        <v>1039</v>
      </c>
      <c r="S518">
        <f t="shared" si="79"/>
        <v>2017</v>
      </c>
      <c r="T518" s="418" t="str">
        <f>VLOOKUP($A518,'02-Metrics'!$A$2:$AD$188,4,FALSE)</f>
        <v>Commercial</v>
      </c>
      <c r="U518" s="418" t="str">
        <f>VLOOKUP($A518,'02-Metrics'!$A$2:$AD$188,5,FALSE)</f>
        <v>University</v>
      </c>
      <c r="V518" s="418" t="str">
        <f>VLOOKUP($A518,'02-Metrics'!$A$2:$AD$188,7,FALSE)</f>
        <v>New Giza</v>
      </c>
    </row>
    <row r="519" spans="1:22" ht="15" hidden="1" customHeight="1">
      <c r="A519" s="418" t="s">
        <v>1071</v>
      </c>
      <c r="B519" s="494">
        <v>42824</v>
      </c>
      <c r="C519" s="495">
        <v>22318487</v>
      </c>
      <c r="D519" s="495">
        <v>5417841</v>
      </c>
      <c r="E519" s="495">
        <f t="shared" si="80"/>
        <v>128048534</v>
      </c>
      <c r="F519" s="495">
        <f t="shared" si="81"/>
        <v>110088605</v>
      </c>
      <c r="G519" s="495">
        <f t="shared" si="77"/>
        <v>17959929</v>
      </c>
      <c r="H519" s="495">
        <f>VLOOKUP(A519,'02-Metrics'!A:R,18,FALSE)</f>
        <v>155643269.75999999</v>
      </c>
      <c r="I519" s="496">
        <f t="shared" si="78"/>
        <v>0.11539161974490764</v>
      </c>
      <c r="J519" s="496"/>
      <c r="K519" s="490"/>
      <c r="L519" s="14"/>
      <c r="M519" s="241" t="s">
        <v>1038</v>
      </c>
      <c r="S519">
        <f t="shared" si="79"/>
        <v>2017</v>
      </c>
      <c r="T519" s="418" t="str">
        <f>VLOOKUP($A519,'02-Metrics'!$A$2:$AD$188,4,FALSE)</f>
        <v>Commercial</v>
      </c>
      <c r="U519" s="418" t="str">
        <f>VLOOKUP($A519,'02-Metrics'!$A$2:$AD$188,5,FALSE)</f>
        <v>University</v>
      </c>
      <c r="V519" s="418" t="str">
        <f>VLOOKUP($A519,'02-Metrics'!$A$2:$AD$188,7,FALSE)</f>
        <v>New Giza</v>
      </c>
    </row>
    <row r="520" spans="1:22" ht="15" hidden="1" customHeight="1">
      <c r="A520" s="418" t="s">
        <v>1071</v>
      </c>
      <c r="B520" s="494">
        <v>42855</v>
      </c>
      <c r="C520" s="495">
        <v>8320514</v>
      </c>
      <c r="D520" s="495">
        <v>2321143</v>
      </c>
      <c r="E520" s="495">
        <f t="shared" si="80"/>
        <v>136369048</v>
      </c>
      <c r="F520" s="495">
        <f t="shared" si="81"/>
        <v>112409748</v>
      </c>
      <c r="G520" s="495">
        <f t="shared" si="77"/>
        <v>23959300</v>
      </c>
      <c r="H520" s="495">
        <f>VLOOKUP(A520,'02-Metrics'!A:R,18,FALSE)</f>
        <v>155643269.75999999</v>
      </c>
      <c r="I520" s="496">
        <f t="shared" si="78"/>
        <v>0.153937269738325</v>
      </c>
      <c r="J520" s="512"/>
      <c r="M520" s="241" t="s">
        <v>1038</v>
      </c>
      <c r="S520">
        <f t="shared" si="79"/>
        <v>2017</v>
      </c>
      <c r="T520" s="418" t="str">
        <f>VLOOKUP($A520,'02-Metrics'!$A$2:$AD$188,4,FALSE)</f>
        <v>Commercial</v>
      </c>
      <c r="U520" s="418" t="str">
        <f>VLOOKUP($A520,'02-Metrics'!$A$2:$AD$188,5,FALSE)</f>
        <v>University</v>
      </c>
      <c r="V520" s="418" t="str">
        <f>VLOOKUP($A520,'02-Metrics'!$A$2:$AD$188,7,FALSE)</f>
        <v>New Giza</v>
      </c>
    </row>
    <row r="521" spans="1:22" ht="15" hidden="1" customHeight="1">
      <c r="A521" s="418" t="s">
        <v>1071</v>
      </c>
      <c r="B521" s="494">
        <v>42885</v>
      </c>
      <c r="C521" s="495"/>
      <c r="D521" s="495">
        <v>8613795.75</v>
      </c>
      <c r="E521" s="495">
        <f t="shared" si="80"/>
        <v>136369048</v>
      </c>
      <c r="F521" s="495">
        <f t="shared" si="81"/>
        <v>121023543.75</v>
      </c>
      <c r="G521" s="495">
        <f t="shared" si="77"/>
        <v>15345504.25</v>
      </c>
      <c r="H521" s="495">
        <f>VLOOKUP(A521,'02-Metrics'!A:R,18,FALSE)</f>
        <v>155643269.75999999</v>
      </c>
      <c r="I521" s="496">
        <f t="shared" si="78"/>
        <v>9.8594075244387888E-2</v>
      </c>
      <c r="J521" s="512"/>
      <c r="M521" s="241" t="s">
        <v>1038</v>
      </c>
      <c r="S521">
        <f t="shared" si="79"/>
        <v>2017</v>
      </c>
      <c r="T521" s="418" t="str">
        <f>VLOOKUP($A521,'02-Metrics'!$A$2:$AD$188,4,FALSE)</f>
        <v>Commercial</v>
      </c>
      <c r="U521" s="418" t="str">
        <f>VLOOKUP($A521,'02-Metrics'!$A$2:$AD$188,5,FALSE)</f>
        <v>University</v>
      </c>
      <c r="V521" s="418" t="str">
        <f>VLOOKUP($A521,'02-Metrics'!$A$2:$AD$188,7,FALSE)</f>
        <v>New Giza</v>
      </c>
    </row>
    <row r="522" spans="1:22" ht="15" hidden="1" customHeight="1">
      <c r="A522" s="418" t="s">
        <v>1071</v>
      </c>
      <c r="B522" s="494">
        <v>42916</v>
      </c>
      <c r="C522" s="495">
        <v>9270483.7100000009</v>
      </c>
      <c r="D522" s="495">
        <v>2858240.03</v>
      </c>
      <c r="E522" s="495">
        <f t="shared" si="80"/>
        <v>145639531.71000001</v>
      </c>
      <c r="F522" s="495">
        <f t="shared" si="81"/>
        <v>123881783.78</v>
      </c>
      <c r="G522" s="495">
        <f t="shared" si="77"/>
        <v>21757747.930000007</v>
      </c>
      <c r="H522" s="495">
        <f>VLOOKUP(A522,'02-Metrics'!A:R,18,FALSE)</f>
        <v>155643269.75999999</v>
      </c>
      <c r="I522" s="496">
        <f t="shared" si="78"/>
        <v>0.13979241096354625</v>
      </c>
      <c r="J522" s="512"/>
      <c r="M522" s="241" t="s">
        <v>1038</v>
      </c>
      <c r="S522">
        <f t="shared" si="79"/>
        <v>2017</v>
      </c>
      <c r="T522" s="418" t="str">
        <f>VLOOKUP($A522,'02-Metrics'!$A$2:$AD$188,4,FALSE)</f>
        <v>Commercial</v>
      </c>
      <c r="U522" s="418" t="str">
        <f>VLOOKUP($A522,'02-Metrics'!$A$2:$AD$188,5,FALSE)</f>
        <v>University</v>
      </c>
      <c r="V522" s="418" t="str">
        <f>VLOOKUP($A522,'02-Metrics'!$A$2:$AD$188,7,FALSE)</f>
        <v>New Giza</v>
      </c>
    </row>
    <row r="523" spans="1:22" ht="15" hidden="1" customHeight="1">
      <c r="A523" s="418" t="s">
        <v>1071</v>
      </c>
      <c r="B523" s="494">
        <v>42946</v>
      </c>
      <c r="C523" s="495">
        <v>0</v>
      </c>
      <c r="D523" s="495">
        <v>4631134.43</v>
      </c>
      <c r="E523" s="495">
        <f t="shared" si="80"/>
        <v>145639531.71000001</v>
      </c>
      <c r="F523" s="495">
        <f t="shared" si="81"/>
        <v>128512918.21000001</v>
      </c>
      <c r="G523" s="495">
        <f t="shared" si="77"/>
        <v>17126613.5</v>
      </c>
      <c r="H523" s="495">
        <f>VLOOKUP(A523,'02-Metrics'!A:R,18,FALSE)</f>
        <v>155643269.75999999</v>
      </c>
      <c r="I523" s="496">
        <f t="shared" si="78"/>
        <v>0.11003761053342703</v>
      </c>
      <c r="J523" s="512"/>
      <c r="L523" s="23">
        <v>43850</v>
      </c>
      <c r="M523" s="241" t="s">
        <v>1039</v>
      </c>
      <c r="S523">
        <f t="shared" si="79"/>
        <v>2017</v>
      </c>
      <c r="T523" s="418" t="str">
        <f>VLOOKUP($A523,'02-Metrics'!$A$2:$AD$188,4,FALSE)</f>
        <v>Commercial</v>
      </c>
      <c r="U523" s="418" t="str">
        <f>VLOOKUP($A523,'02-Metrics'!$A$2:$AD$188,5,FALSE)</f>
        <v>University</v>
      </c>
      <c r="V523" s="418" t="str">
        <f>VLOOKUP($A523,'02-Metrics'!$A$2:$AD$188,7,FALSE)</f>
        <v>New Giza</v>
      </c>
    </row>
    <row r="524" spans="1:22" ht="15" hidden="1" customHeight="1">
      <c r="A524" s="418" t="s">
        <v>1071</v>
      </c>
      <c r="B524" s="494">
        <v>42977</v>
      </c>
      <c r="C524" s="495"/>
      <c r="D524" s="495">
        <v>6912532.5299999993</v>
      </c>
      <c r="E524" s="495">
        <f t="shared" si="80"/>
        <v>145639531.71000001</v>
      </c>
      <c r="F524" s="495">
        <f t="shared" si="81"/>
        <v>135425450.74000001</v>
      </c>
      <c r="G524" s="495">
        <f t="shared" si="77"/>
        <v>10214080.969999999</v>
      </c>
      <c r="H524" s="495">
        <f>VLOOKUP(A524,'02-Metrics'!A:R,18,FALSE)</f>
        <v>155643269.75999999</v>
      </c>
      <c r="I524" s="496">
        <f t="shared" si="78"/>
        <v>6.5624944694042897E-2</v>
      </c>
      <c r="J524" s="512"/>
      <c r="M524" s="241" t="s">
        <v>1038</v>
      </c>
      <c r="S524">
        <f t="shared" si="79"/>
        <v>2017</v>
      </c>
      <c r="T524" s="418" t="str">
        <f>VLOOKUP($A524,'02-Metrics'!$A$2:$AD$188,4,FALSE)</f>
        <v>Commercial</v>
      </c>
      <c r="U524" s="418" t="str">
        <f>VLOOKUP($A524,'02-Metrics'!$A$2:$AD$188,5,FALSE)</f>
        <v>University</v>
      </c>
      <c r="V524" s="418" t="str">
        <f>VLOOKUP($A524,'02-Metrics'!$A$2:$AD$188,7,FALSE)</f>
        <v>New Giza</v>
      </c>
    </row>
    <row r="525" spans="1:22" ht="15" hidden="1" customHeight="1">
      <c r="A525" s="418" t="s">
        <v>1071</v>
      </c>
      <c r="B525" s="494">
        <v>43008</v>
      </c>
      <c r="C525" s="495">
        <v>0</v>
      </c>
      <c r="D525" s="495">
        <v>212395</v>
      </c>
      <c r="E525" s="495">
        <f t="shared" si="80"/>
        <v>145639531.71000001</v>
      </c>
      <c r="F525" s="495">
        <f t="shared" si="81"/>
        <v>135637845.74000001</v>
      </c>
      <c r="G525" s="495">
        <f t="shared" si="77"/>
        <v>10001685.969999999</v>
      </c>
      <c r="H525" s="495">
        <f>VLOOKUP(A525,'02-Metrics'!A:R,18,FALSE)</f>
        <v>155643269.75999999</v>
      </c>
      <c r="I525" s="496">
        <f t="shared" si="78"/>
        <v>6.4260317747259335E-2</v>
      </c>
      <c r="J525" s="512"/>
      <c r="L525" s="23">
        <v>43878</v>
      </c>
      <c r="M525" s="241" t="s">
        <v>1039</v>
      </c>
      <c r="S525">
        <f t="shared" si="79"/>
        <v>2017</v>
      </c>
      <c r="T525" s="418" t="str">
        <f>VLOOKUP($A525,'02-Metrics'!$A$2:$AD$188,4,FALSE)</f>
        <v>Commercial</v>
      </c>
      <c r="U525" s="418" t="str">
        <f>VLOOKUP($A525,'02-Metrics'!$A$2:$AD$188,5,FALSE)</f>
        <v>University</v>
      </c>
      <c r="V525" s="418" t="str">
        <f>VLOOKUP($A525,'02-Metrics'!$A$2:$AD$188,7,FALSE)</f>
        <v>New Giza</v>
      </c>
    </row>
    <row r="526" spans="1:22" ht="15" hidden="1" customHeight="1">
      <c r="A526" s="418" t="s">
        <v>1071</v>
      </c>
      <c r="B526" s="494">
        <v>43038</v>
      </c>
      <c r="C526" s="495"/>
      <c r="D526" s="495">
        <v>3530884.09</v>
      </c>
      <c r="E526" s="495">
        <f t="shared" si="80"/>
        <v>145639531.71000001</v>
      </c>
      <c r="F526" s="495">
        <f t="shared" si="81"/>
        <v>139168729.83000001</v>
      </c>
      <c r="G526" s="495">
        <f t="shared" si="77"/>
        <v>6470801.8799999952</v>
      </c>
      <c r="H526" s="495">
        <f>VLOOKUP(A526,'02-Metrics'!A:R,18,FALSE)</f>
        <v>155643269.75999999</v>
      </c>
      <c r="I526" s="496">
        <f t="shared" si="78"/>
        <v>4.1574569141202777E-2</v>
      </c>
      <c r="J526" s="512"/>
      <c r="M526" s="241" t="s">
        <v>1038</v>
      </c>
      <c r="S526">
        <f t="shared" si="79"/>
        <v>2017</v>
      </c>
      <c r="T526" s="418" t="str">
        <f>VLOOKUP($A526,'02-Metrics'!$A$2:$AD$188,4,FALSE)</f>
        <v>Commercial</v>
      </c>
      <c r="U526" s="418" t="str">
        <f>VLOOKUP($A526,'02-Metrics'!$A$2:$AD$188,5,FALSE)</f>
        <v>University</v>
      </c>
      <c r="V526" s="418" t="str">
        <f>VLOOKUP($A526,'02-Metrics'!$A$2:$AD$188,7,FALSE)</f>
        <v>New Giza</v>
      </c>
    </row>
    <row r="527" spans="1:22" ht="15" hidden="1" customHeight="1">
      <c r="A527" s="418" t="s">
        <v>1071</v>
      </c>
      <c r="B527" s="494">
        <v>43069</v>
      </c>
      <c r="C527" s="495"/>
      <c r="D527" s="495">
        <v>5558200.5099999998</v>
      </c>
      <c r="E527" s="495">
        <f t="shared" si="80"/>
        <v>145639531.71000001</v>
      </c>
      <c r="F527" s="495">
        <f t="shared" si="81"/>
        <v>144726930.34</v>
      </c>
      <c r="G527" s="495">
        <f t="shared" si="77"/>
        <v>912601.37000000477</v>
      </c>
      <c r="H527" s="495">
        <f>VLOOKUP(A527,'02-Metrics'!A:R,18,FALSE)</f>
        <v>155643269.75999999</v>
      </c>
      <c r="I527" s="496">
        <f t="shared" si="78"/>
        <v>5.8634168467883311E-3</v>
      </c>
      <c r="J527" s="512"/>
      <c r="M527" s="241" t="s">
        <v>1038</v>
      </c>
      <c r="S527">
        <f t="shared" si="79"/>
        <v>2017</v>
      </c>
      <c r="T527" s="418" t="str">
        <f>VLOOKUP($A527,'02-Metrics'!$A$2:$AD$188,4,FALSE)</f>
        <v>Commercial</v>
      </c>
      <c r="U527" s="418" t="str">
        <f>VLOOKUP($A527,'02-Metrics'!$A$2:$AD$188,5,FALSE)</f>
        <v>University</v>
      </c>
      <c r="V527" s="418" t="str">
        <f>VLOOKUP($A527,'02-Metrics'!$A$2:$AD$188,7,FALSE)</f>
        <v>New Giza</v>
      </c>
    </row>
    <row r="528" spans="1:22" ht="15" hidden="1" customHeight="1">
      <c r="A528" s="418" t="s">
        <v>1071</v>
      </c>
      <c r="B528" s="494">
        <v>43099</v>
      </c>
      <c r="C528" s="495">
        <v>0</v>
      </c>
      <c r="D528" s="495">
        <v>805717.79</v>
      </c>
      <c r="E528" s="495">
        <f t="shared" si="80"/>
        <v>145639531.71000001</v>
      </c>
      <c r="F528" s="495">
        <f t="shared" si="81"/>
        <v>145532648.13</v>
      </c>
      <c r="G528" s="495">
        <f t="shared" ref="G528:G539" si="82">E528-F528</f>
        <v>106883.58000001311</v>
      </c>
      <c r="H528" s="495">
        <f>VLOOKUP(A528,'02-Metrics'!A:R,18,FALSE)</f>
        <v>155643269.75999999</v>
      </c>
      <c r="I528" s="496">
        <f t="shared" ref="I528:I540" si="83">G528/H528</f>
        <v>6.8672150209145744E-4</v>
      </c>
      <c r="J528" s="512"/>
      <c r="L528" s="23">
        <v>43950</v>
      </c>
      <c r="M528" s="241" t="s">
        <v>1039</v>
      </c>
      <c r="S528">
        <f t="shared" si="79"/>
        <v>2017</v>
      </c>
      <c r="T528" s="418" t="str">
        <f>VLOOKUP($A528,'02-Metrics'!$A$2:$AD$188,4,FALSE)</f>
        <v>Commercial</v>
      </c>
      <c r="U528" s="418" t="str">
        <f>VLOOKUP($A528,'02-Metrics'!$A$2:$AD$188,5,FALSE)</f>
        <v>University</v>
      </c>
      <c r="V528" s="418" t="str">
        <f>VLOOKUP($A528,'02-Metrics'!$A$2:$AD$188,7,FALSE)</f>
        <v>New Giza</v>
      </c>
    </row>
    <row r="529" spans="1:22" ht="15" hidden="1" customHeight="1">
      <c r="A529" s="418" t="s">
        <v>1071</v>
      </c>
      <c r="B529" s="497">
        <v>43130</v>
      </c>
      <c r="C529" s="495">
        <v>0</v>
      </c>
      <c r="D529" s="495">
        <v>144319.6</v>
      </c>
      <c r="E529" s="495">
        <f t="shared" si="80"/>
        <v>145639531.71000001</v>
      </c>
      <c r="F529" s="495">
        <f t="shared" si="81"/>
        <v>145676967.72999999</v>
      </c>
      <c r="G529" s="495">
        <f t="shared" si="82"/>
        <v>-37436.019999980927</v>
      </c>
      <c r="H529" s="495">
        <f>VLOOKUP(A529,'02-Metrics'!A:R,18,FALSE)</f>
        <v>155643269.75999999</v>
      </c>
      <c r="I529" s="496">
        <f t="shared" si="83"/>
        <v>-2.4052450232963372E-4</v>
      </c>
      <c r="J529" s="512"/>
      <c r="M529" s="241" t="s">
        <v>1038</v>
      </c>
      <c r="S529">
        <f t="shared" si="79"/>
        <v>2018</v>
      </c>
      <c r="T529" s="418" t="str">
        <f>VLOOKUP($A529,'02-Metrics'!$A$2:$AD$188,4,FALSE)</f>
        <v>Commercial</v>
      </c>
      <c r="U529" s="418" t="str">
        <f>VLOOKUP($A529,'02-Metrics'!$A$2:$AD$188,5,FALSE)</f>
        <v>University</v>
      </c>
      <c r="V529" s="418" t="str">
        <f>VLOOKUP($A529,'02-Metrics'!$A$2:$AD$188,7,FALSE)</f>
        <v>New Giza</v>
      </c>
    </row>
    <row r="530" spans="1:22" ht="15" hidden="1" customHeight="1">
      <c r="A530" s="418" t="s">
        <v>1071</v>
      </c>
      <c r="B530" s="497">
        <v>43159</v>
      </c>
      <c r="C530" s="495">
        <v>0</v>
      </c>
      <c r="D530" s="495">
        <v>22446.659999999996</v>
      </c>
      <c r="E530" s="495">
        <f t="shared" si="80"/>
        <v>145639531.71000001</v>
      </c>
      <c r="F530" s="495">
        <f t="shared" si="81"/>
        <v>145699414.38999999</v>
      </c>
      <c r="G530" s="495">
        <f t="shared" si="82"/>
        <v>-59882.67999997735</v>
      </c>
      <c r="H530" s="495">
        <f>VLOOKUP(A530,'02-Metrics'!A:R,18,FALSE)</f>
        <v>155643269.75999999</v>
      </c>
      <c r="I530" s="496">
        <f t="shared" si="83"/>
        <v>-3.8474313789677966E-4</v>
      </c>
      <c r="J530" s="512"/>
      <c r="M530" s="241" t="s">
        <v>1038</v>
      </c>
      <c r="S530">
        <f t="shared" si="79"/>
        <v>2018</v>
      </c>
      <c r="T530" s="418" t="str">
        <f>VLOOKUP($A530,'02-Metrics'!$A$2:$AD$188,4,FALSE)</f>
        <v>Commercial</v>
      </c>
      <c r="U530" s="418" t="str">
        <f>VLOOKUP($A530,'02-Metrics'!$A$2:$AD$188,5,FALSE)</f>
        <v>University</v>
      </c>
      <c r="V530" s="418" t="str">
        <f>VLOOKUP($A530,'02-Metrics'!$A$2:$AD$188,7,FALSE)</f>
        <v>New Giza</v>
      </c>
    </row>
    <row r="531" spans="1:22" ht="15" hidden="1" customHeight="1">
      <c r="A531" s="418" t="s">
        <v>1071</v>
      </c>
      <c r="B531" s="497">
        <v>43189</v>
      </c>
      <c r="C531" s="495">
        <v>0</v>
      </c>
      <c r="D531" s="495">
        <v>9866.5499999999993</v>
      </c>
      <c r="E531" s="495">
        <f t="shared" si="80"/>
        <v>145639531.71000001</v>
      </c>
      <c r="F531" s="495">
        <f t="shared" si="81"/>
        <v>145709280.94</v>
      </c>
      <c r="G531" s="495">
        <f t="shared" si="82"/>
        <v>-69749.229999989271</v>
      </c>
      <c r="H531" s="495">
        <f>VLOOKUP(A531,'02-Metrics'!A:R,18,FALSE)</f>
        <v>155643269.75999999</v>
      </c>
      <c r="I531" s="496">
        <f t="shared" si="83"/>
        <v>-4.4813521398992534E-4</v>
      </c>
      <c r="J531" s="512"/>
      <c r="M531" s="241" t="s">
        <v>1038</v>
      </c>
      <c r="S531">
        <f t="shared" si="79"/>
        <v>2018</v>
      </c>
      <c r="T531" s="418" t="str">
        <f>VLOOKUP($A531,'02-Metrics'!$A$2:$AD$188,4,FALSE)</f>
        <v>Commercial</v>
      </c>
      <c r="U531" s="418" t="str">
        <f>VLOOKUP($A531,'02-Metrics'!$A$2:$AD$188,5,FALSE)</f>
        <v>University</v>
      </c>
      <c r="V531" s="418" t="str">
        <f>VLOOKUP($A531,'02-Metrics'!$A$2:$AD$188,7,FALSE)</f>
        <v>New Giza</v>
      </c>
    </row>
    <row r="532" spans="1:22" ht="15" hidden="1" customHeight="1">
      <c r="A532" s="418" t="s">
        <v>1071</v>
      </c>
      <c r="B532" s="497">
        <v>43220</v>
      </c>
      <c r="C532" s="495">
        <v>0</v>
      </c>
      <c r="D532" s="495">
        <v>1329690.05</v>
      </c>
      <c r="E532" s="495">
        <f t="shared" si="80"/>
        <v>145639531.71000001</v>
      </c>
      <c r="F532" s="495">
        <f t="shared" si="81"/>
        <v>147038970.99000001</v>
      </c>
      <c r="G532" s="495">
        <f t="shared" si="82"/>
        <v>-1399439.2800000012</v>
      </c>
      <c r="H532" s="495">
        <f>VLOOKUP(A532,'02-Metrics'!A:R,18,FALSE)</f>
        <v>155643269.75999999</v>
      </c>
      <c r="I532" s="496">
        <f t="shared" si="83"/>
        <v>-8.9913253695962526E-3</v>
      </c>
      <c r="J532" s="512"/>
      <c r="M532" s="241" t="s">
        <v>1038</v>
      </c>
      <c r="S532">
        <f t="shared" si="79"/>
        <v>2018</v>
      </c>
      <c r="T532" s="418" t="str">
        <f>VLOOKUP($A532,'02-Metrics'!$A$2:$AD$188,4,FALSE)</f>
        <v>Commercial</v>
      </c>
      <c r="U532" s="418" t="str">
        <f>VLOOKUP($A532,'02-Metrics'!$A$2:$AD$188,5,FALSE)</f>
        <v>University</v>
      </c>
      <c r="V532" s="418" t="str">
        <f>VLOOKUP($A532,'02-Metrics'!$A$2:$AD$188,7,FALSE)</f>
        <v>New Giza</v>
      </c>
    </row>
    <row r="533" spans="1:22" ht="15" hidden="1" customHeight="1">
      <c r="A533" s="418" t="s">
        <v>1071</v>
      </c>
      <c r="B533" s="497">
        <v>43250</v>
      </c>
      <c r="C533" s="495">
        <v>0</v>
      </c>
      <c r="D533" s="495">
        <v>6689.07</v>
      </c>
      <c r="E533" s="495">
        <f t="shared" si="80"/>
        <v>145639531.71000001</v>
      </c>
      <c r="F533" s="495">
        <f t="shared" si="81"/>
        <v>147045660.06</v>
      </c>
      <c r="G533" s="495">
        <f t="shared" si="82"/>
        <v>-1406128.349999994</v>
      </c>
      <c r="H533" s="495">
        <f>VLOOKUP(A533,'02-Metrics'!A:R,18,FALSE)</f>
        <v>155643269.75999999</v>
      </c>
      <c r="I533" s="496">
        <f t="shared" si="83"/>
        <v>-9.0343023001780067E-3</v>
      </c>
      <c r="J533" s="512"/>
      <c r="M533" s="241" t="s">
        <v>1038</v>
      </c>
      <c r="S533">
        <f t="shared" si="79"/>
        <v>2018</v>
      </c>
      <c r="T533" s="418" t="str">
        <f>VLOOKUP($A533,'02-Metrics'!$A$2:$AD$188,4,FALSE)</f>
        <v>Commercial</v>
      </c>
      <c r="U533" s="418" t="str">
        <f>VLOOKUP($A533,'02-Metrics'!$A$2:$AD$188,5,FALSE)</f>
        <v>University</v>
      </c>
      <c r="V533" s="418" t="str">
        <f>VLOOKUP($A533,'02-Metrics'!$A$2:$AD$188,7,FALSE)</f>
        <v>New Giza</v>
      </c>
    </row>
    <row r="534" spans="1:22" ht="15" hidden="1" customHeight="1">
      <c r="A534" s="418" t="s">
        <v>1071</v>
      </c>
      <c r="B534" s="497">
        <v>43281</v>
      </c>
      <c r="C534" s="495">
        <v>3603174</v>
      </c>
      <c r="D534" s="495">
        <v>192833.35</v>
      </c>
      <c r="E534" s="495">
        <f t="shared" si="80"/>
        <v>149242705.71000001</v>
      </c>
      <c r="F534" s="495">
        <f t="shared" si="81"/>
        <v>147238493.41</v>
      </c>
      <c r="G534" s="495">
        <f t="shared" si="82"/>
        <v>2004212.3000000119</v>
      </c>
      <c r="H534" s="495">
        <f>VLOOKUP(A534,'02-Metrics'!A:R,18,FALSE)</f>
        <v>155643269.75999999</v>
      </c>
      <c r="I534" s="496">
        <f t="shared" si="83"/>
        <v>1.2876960906118734E-2</v>
      </c>
      <c r="J534" s="512"/>
      <c r="L534" s="23">
        <v>44105</v>
      </c>
      <c r="M534" s="241" t="s">
        <v>1040</v>
      </c>
      <c r="S534">
        <f t="shared" si="79"/>
        <v>2018</v>
      </c>
      <c r="T534" s="418" t="str">
        <f>VLOOKUP($A534,'02-Metrics'!$A$2:$AD$188,4,FALSE)</f>
        <v>Commercial</v>
      </c>
      <c r="U534" s="418" t="str">
        <f>VLOOKUP($A534,'02-Metrics'!$A$2:$AD$188,5,FALSE)</f>
        <v>University</v>
      </c>
      <c r="V534" s="418" t="str">
        <f>VLOOKUP($A534,'02-Metrics'!$A$2:$AD$188,7,FALSE)</f>
        <v>New Giza</v>
      </c>
    </row>
    <row r="535" spans="1:22" ht="15" hidden="1" customHeight="1">
      <c r="A535" s="418" t="s">
        <v>1071</v>
      </c>
      <c r="B535" s="497">
        <v>43311</v>
      </c>
      <c r="C535" s="495">
        <v>4990186</v>
      </c>
      <c r="D535" s="495">
        <v>450517.66</v>
      </c>
      <c r="E535" s="495">
        <f t="shared" si="80"/>
        <v>154232891.71000001</v>
      </c>
      <c r="F535" s="495">
        <f t="shared" si="81"/>
        <v>147689011.06999999</v>
      </c>
      <c r="G535" s="495">
        <f t="shared" si="82"/>
        <v>6543880.6400000155</v>
      </c>
      <c r="H535" s="495">
        <f>VLOOKUP(A535,'02-Metrics'!A:R,18,FALSE)</f>
        <v>155643269.75999999</v>
      </c>
      <c r="I535" s="496">
        <f t="shared" si="83"/>
        <v>4.2044096414130844E-2</v>
      </c>
      <c r="J535" s="512"/>
      <c r="L535" s="23">
        <v>44136</v>
      </c>
      <c r="M535" s="241" t="s">
        <v>1040</v>
      </c>
      <c r="S535">
        <f t="shared" si="79"/>
        <v>2018</v>
      </c>
      <c r="T535" s="418" t="str">
        <f>VLOOKUP($A535,'02-Metrics'!$A$2:$AD$188,4,FALSE)</f>
        <v>Commercial</v>
      </c>
      <c r="U535" s="418" t="str">
        <f>VLOOKUP($A535,'02-Metrics'!$A$2:$AD$188,5,FALSE)</f>
        <v>University</v>
      </c>
      <c r="V535" s="418" t="str">
        <f>VLOOKUP($A535,'02-Metrics'!$A$2:$AD$188,7,FALSE)</f>
        <v>New Giza</v>
      </c>
    </row>
    <row r="536" spans="1:22" ht="15" hidden="1" customHeight="1">
      <c r="A536" s="418" t="s">
        <v>1071</v>
      </c>
      <c r="B536" s="497">
        <v>43342</v>
      </c>
      <c r="C536" s="495"/>
      <c r="D536" s="495">
        <v>4041255.48</v>
      </c>
      <c r="E536" s="495">
        <f t="shared" si="80"/>
        <v>154232891.71000001</v>
      </c>
      <c r="F536" s="495">
        <f t="shared" si="81"/>
        <v>151730266.54999998</v>
      </c>
      <c r="G536" s="495">
        <f t="shared" si="82"/>
        <v>2502625.1600000262</v>
      </c>
      <c r="H536" s="495">
        <f>VLOOKUP(A536,'02-Metrics'!A:R,18,FALSE)</f>
        <v>155643269.75999999</v>
      </c>
      <c r="I536" s="496">
        <f t="shared" si="83"/>
        <v>1.6079237887118687E-2</v>
      </c>
      <c r="J536" s="512"/>
      <c r="L536" s="23">
        <v>44146</v>
      </c>
      <c r="M536" s="241" t="s">
        <v>1039</v>
      </c>
      <c r="S536">
        <f t="shared" si="79"/>
        <v>2018</v>
      </c>
      <c r="T536" s="418" t="str">
        <f>VLOOKUP($A536,'02-Metrics'!$A$2:$AD$188,4,FALSE)</f>
        <v>Commercial</v>
      </c>
      <c r="U536" s="418" t="str">
        <f>VLOOKUP($A536,'02-Metrics'!$A$2:$AD$188,5,FALSE)</f>
        <v>University</v>
      </c>
      <c r="V536" s="418" t="str">
        <f>VLOOKUP($A536,'02-Metrics'!$A$2:$AD$188,7,FALSE)</f>
        <v>New Giza</v>
      </c>
    </row>
    <row r="537" spans="1:22" ht="15" hidden="1" customHeight="1">
      <c r="A537" s="418" t="s">
        <v>1071</v>
      </c>
      <c r="B537" s="497">
        <v>43373</v>
      </c>
      <c r="C537" s="495">
        <v>0</v>
      </c>
      <c r="D537" s="495">
        <v>3372999.77</v>
      </c>
      <c r="E537" s="495">
        <f t="shared" si="80"/>
        <v>154232891.71000001</v>
      </c>
      <c r="F537" s="495">
        <f t="shared" si="81"/>
        <v>155103266.31999999</v>
      </c>
      <c r="G537" s="495">
        <f t="shared" si="82"/>
        <v>-870374.6099999845</v>
      </c>
      <c r="H537" s="495">
        <f>VLOOKUP(A537,'02-Metrics'!A:R,18,FALSE)</f>
        <v>155643269.75999999</v>
      </c>
      <c r="I537" s="496">
        <f t="shared" si="83"/>
        <v>-5.5921120864531534E-3</v>
      </c>
      <c r="J537" s="512"/>
      <c r="L537" s="23">
        <v>44166</v>
      </c>
      <c r="M537" s="241" t="s">
        <v>1040</v>
      </c>
      <c r="S537">
        <f t="shared" si="79"/>
        <v>2018</v>
      </c>
      <c r="T537" s="418" t="str">
        <f>VLOOKUP($A537,'02-Metrics'!$A$2:$AD$188,4,FALSE)</f>
        <v>Commercial</v>
      </c>
      <c r="U537" s="418" t="str">
        <f>VLOOKUP($A537,'02-Metrics'!$A$2:$AD$188,5,FALSE)</f>
        <v>University</v>
      </c>
      <c r="V537" s="418" t="str">
        <f>VLOOKUP($A537,'02-Metrics'!$A$2:$AD$188,7,FALSE)</f>
        <v>New Giza</v>
      </c>
    </row>
    <row r="538" spans="1:22" ht="15" hidden="1" customHeight="1">
      <c r="A538" s="418" t="s">
        <v>1071</v>
      </c>
      <c r="B538" s="497">
        <v>43403</v>
      </c>
      <c r="C538" s="495">
        <v>0</v>
      </c>
      <c r="D538" s="495">
        <v>647350.03999999992</v>
      </c>
      <c r="E538" s="495">
        <f t="shared" si="80"/>
        <v>154232891.71000001</v>
      </c>
      <c r="F538" s="495">
        <f t="shared" si="81"/>
        <v>155750616.35999998</v>
      </c>
      <c r="G538" s="495">
        <f t="shared" si="82"/>
        <v>-1517724.6499999762</v>
      </c>
      <c r="H538" s="495">
        <f>VLOOKUP(A538,'02-Metrics'!A:R,18,FALSE)</f>
        <v>155643269.75999999</v>
      </c>
      <c r="I538" s="496">
        <f t="shared" si="83"/>
        <v>-9.7513027857888679E-3</v>
      </c>
      <c r="J538" s="512"/>
      <c r="M538" s="241" t="s">
        <v>1038</v>
      </c>
      <c r="S538">
        <f t="shared" si="79"/>
        <v>2018</v>
      </c>
      <c r="T538" s="418" t="str">
        <f>VLOOKUP($A538,'02-Metrics'!$A$2:$AD$188,4,FALSE)</f>
        <v>Commercial</v>
      </c>
      <c r="U538" s="418" t="str">
        <f>VLOOKUP($A538,'02-Metrics'!$A$2:$AD$188,5,FALSE)</f>
        <v>University</v>
      </c>
      <c r="V538" s="418" t="str">
        <f>VLOOKUP($A538,'02-Metrics'!$A$2:$AD$188,7,FALSE)</f>
        <v>New Giza</v>
      </c>
    </row>
    <row r="539" spans="1:22" ht="15" hidden="1" customHeight="1">
      <c r="A539" s="418" t="s">
        <v>1071</v>
      </c>
      <c r="B539" s="497">
        <v>43434</v>
      </c>
      <c r="C539" s="495">
        <v>0</v>
      </c>
      <c r="D539" s="495">
        <v>1252075</v>
      </c>
      <c r="E539" s="495">
        <f t="shared" si="80"/>
        <v>154232891.71000001</v>
      </c>
      <c r="F539" s="495">
        <f t="shared" si="81"/>
        <v>157002691.35999998</v>
      </c>
      <c r="G539" s="495">
        <f t="shared" si="82"/>
        <v>-2769799.6499999762</v>
      </c>
      <c r="H539" s="495">
        <f>VLOOKUP(A539,'02-Metrics'!A:R,18,FALSE)</f>
        <v>155643269.75999999</v>
      </c>
      <c r="I539" s="496">
        <f t="shared" si="83"/>
        <v>-1.7795820238619846E-2</v>
      </c>
      <c r="J539" s="512"/>
      <c r="M539" s="241" t="s">
        <v>1038</v>
      </c>
      <c r="S539">
        <f t="shared" si="79"/>
        <v>2018</v>
      </c>
      <c r="T539" s="418" t="str">
        <f>VLOOKUP($A539,'02-Metrics'!$A$2:$AD$188,4,FALSE)</f>
        <v>Commercial</v>
      </c>
      <c r="U539" s="418" t="str">
        <f>VLOOKUP($A539,'02-Metrics'!$A$2:$AD$188,5,FALSE)</f>
        <v>University</v>
      </c>
      <c r="V539" s="418" t="str">
        <f>VLOOKUP($A539,'02-Metrics'!$A$2:$AD$188,7,FALSE)</f>
        <v>New Giza</v>
      </c>
    </row>
    <row r="540" spans="1:22" ht="15" hidden="1" customHeight="1">
      <c r="A540" s="418" t="s">
        <v>1071</v>
      </c>
      <c r="B540" s="497">
        <v>43464</v>
      </c>
      <c r="C540" s="495">
        <v>0</v>
      </c>
      <c r="D540" s="495">
        <v>252299.43</v>
      </c>
      <c r="E540" s="495">
        <f t="shared" si="80"/>
        <v>154232891.71000001</v>
      </c>
      <c r="F540" s="495">
        <f t="shared" si="81"/>
        <v>157254990.78999999</v>
      </c>
      <c r="G540" s="495">
        <f>E540-F540</f>
        <v>-3022099.0799999833</v>
      </c>
      <c r="H540" s="495">
        <f>VLOOKUP(A540,'02-Metrics'!A:R,18,FALSE)</f>
        <v>155643269.75999999</v>
      </c>
      <c r="I540" s="496">
        <f t="shared" si="83"/>
        <v>-1.9416831094977785E-2</v>
      </c>
      <c r="J540" s="512"/>
      <c r="M540" s="241" t="s">
        <v>1038</v>
      </c>
      <c r="S540">
        <f t="shared" si="79"/>
        <v>2018</v>
      </c>
      <c r="T540" s="418" t="str">
        <f>VLOOKUP($A540,'02-Metrics'!$A$2:$AD$188,4,FALSE)</f>
        <v>Commercial</v>
      </c>
      <c r="U540" s="418" t="str">
        <f>VLOOKUP($A540,'02-Metrics'!$A$2:$AD$188,5,FALSE)</f>
        <v>University</v>
      </c>
      <c r="V540" s="418" t="str">
        <f>VLOOKUP($A540,'02-Metrics'!$A$2:$AD$188,7,FALSE)</f>
        <v>New Giza</v>
      </c>
    </row>
    <row r="541" spans="1:22" ht="15" hidden="1" customHeight="1">
      <c r="A541" s="418" t="s">
        <v>1071</v>
      </c>
      <c r="B541" s="497">
        <v>43495</v>
      </c>
      <c r="C541" s="495">
        <v>0</v>
      </c>
      <c r="D541" s="495">
        <v>100591.46</v>
      </c>
      <c r="E541" s="495">
        <f t="shared" si="80"/>
        <v>154232891.71000001</v>
      </c>
      <c r="F541" s="495">
        <f t="shared" si="81"/>
        <v>157355582.25</v>
      </c>
      <c r="G541" s="495">
        <f>E541-F541</f>
        <v>-3122690.5399999917</v>
      </c>
      <c r="H541" s="495">
        <f>VLOOKUP(A541,'02-Metrics'!A:R,18,FALSE)</f>
        <v>155643269.75999999</v>
      </c>
      <c r="I541" s="496">
        <f t="shared" ref="I541" si="84">G541/H541</f>
        <v>-2.0063126049813411E-2</v>
      </c>
      <c r="J541" s="512"/>
      <c r="S541">
        <f t="shared" si="79"/>
        <v>2019</v>
      </c>
      <c r="T541" s="418" t="str">
        <f>VLOOKUP($A541,'02-Metrics'!$A$2:$AD$188,4,FALSE)</f>
        <v>Commercial</v>
      </c>
      <c r="U541" s="418" t="str">
        <f>VLOOKUP($A541,'02-Metrics'!$A$2:$AD$188,5,FALSE)</f>
        <v>University</v>
      </c>
      <c r="V541" s="418" t="str">
        <f>VLOOKUP($A541,'02-Metrics'!$A$2:$AD$188,7,FALSE)</f>
        <v>New Giza</v>
      </c>
    </row>
    <row r="542" spans="1:22" ht="15" hidden="1" customHeight="1">
      <c r="A542" s="418" t="s">
        <v>1071</v>
      </c>
      <c r="B542" s="497">
        <v>43524</v>
      </c>
      <c r="C542" s="495">
        <v>0</v>
      </c>
      <c r="D542" s="495">
        <v>10289.42</v>
      </c>
      <c r="E542" s="495">
        <f>C542+E541</f>
        <v>154232891.71000001</v>
      </c>
      <c r="F542" s="495">
        <f>D542+F541</f>
        <v>157365871.66999999</v>
      </c>
      <c r="G542" s="495">
        <f>E542-F542</f>
        <v>-3132979.9599999785</v>
      </c>
      <c r="H542" s="495">
        <f>VLOOKUP(A542,'02-Metrics'!A:R,18,FALSE)</f>
        <v>155643269.75999999</v>
      </c>
      <c r="I542" s="496">
        <f t="shared" ref="I542:I573" si="85">G542/H542</f>
        <v>-2.0129235043898751E-2</v>
      </c>
      <c r="J542" s="512"/>
      <c r="K542" s="491">
        <v>0</v>
      </c>
      <c r="L542" s="489">
        <v>42216</v>
      </c>
      <c r="M542" s="241" t="s">
        <v>1041</v>
      </c>
      <c r="S542">
        <f t="shared" si="79"/>
        <v>2019</v>
      </c>
      <c r="T542" s="418" t="str">
        <f>VLOOKUP($A542,'02-Metrics'!$A$2:$AD$188,4,FALSE)</f>
        <v>Commercial</v>
      </c>
      <c r="U542" s="418" t="str">
        <f>VLOOKUP($A542,'02-Metrics'!$A$2:$AD$188,5,FALSE)</f>
        <v>University</v>
      </c>
      <c r="V542" s="418" t="str">
        <f>VLOOKUP($A542,'02-Metrics'!$A$2:$AD$188,7,FALSE)</f>
        <v>New Giza</v>
      </c>
    </row>
    <row r="543" spans="1:22" ht="15" hidden="1" customHeight="1">
      <c r="A543" s="418" t="s">
        <v>1071</v>
      </c>
      <c r="B543" s="497">
        <v>43554</v>
      </c>
      <c r="C543" s="495">
        <v>0</v>
      </c>
      <c r="D543" s="495">
        <v>139871.89000000001</v>
      </c>
      <c r="E543" s="495">
        <f t="shared" si="80"/>
        <v>154232891.71000001</v>
      </c>
      <c r="F543" s="495">
        <f t="shared" si="81"/>
        <v>157505743.55999997</v>
      </c>
      <c r="G543" s="495">
        <f t="shared" ref="G543:G573" si="86">E543-F543</f>
        <v>-3272851.8499999642</v>
      </c>
      <c r="H543" s="495">
        <f>VLOOKUP(A543,'02-Metrics'!A:R,18,FALSE)</f>
        <v>155643269.75999999</v>
      </c>
      <c r="I543" s="496">
        <f t="shared" si="85"/>
        <v>-2.1027904740414806E-2</v>
      </c>
      <c r="J543" s="512"/>
      <c r="K543" s="491">
        <v>0</v>
      </c>
      <c r="L543" s="489">
        <v>42246</v>
      </c>
      <c r="M543" s="241" t="s">
        <v>1041</v>
      </c>
      <c r="S543">
        <f t="shared" si="79"/>
        <v>2019</v>
      </c>
      <c r="T543" s="418" t="str">
        <f>VLOOKUP($A543,'02-Metrics'!$A$2:$AD$188,4,FALSE)</f>
        <v>Commercial</v>
      </c>
      <c r="U543" s="418" t="str">
        <f>VLOOKUP($A543,'02-Metrics'!$A$2:$AD$188,5,FALSE)</f>
        <v>University</v>
      </c>
      <c r="V543" s="418" t="str">
        <f>VLOOKUP($A543,'02-Metrics'!$A$2:$AD$188,7,FALSE)</f>
        <v>New Giza</v>
      </c>
    </row>
    <row r="544" spans="1:22" ht="15" hidden="1" customHeight="1">
      <c r="A544" s="418" t="s">
        <v>1071</v>
      </c>
      <c r="B544" s="497">
        <v>43585</v>
      </c>
      <c r="C544" s="495">
        <v>0</v>
      </c>
      <c r="D544" s="495">
        <v>174699.23</v>
      </c>
      <c r="E544" s="495">
        <f t="shared" si="80"/>
        <v>154232891.71000001</v>
      </c>
      <c r="F544" s="495">
        <f t="shared" si="81"/>
        <v>157680442.78999996</v>
      </c>
      <c r="G544" s="495">
        <f t="shared" si="86"/>
        <v>-3447551.0799999535</v>
      </c>
      <c r="H544" s="495">
        <f>VLOOKUP(A544,'02-Metrics'!A:R,18,FALSE)</f>
        <v>155643269.75999999</v>
      </c>
      <c r="I544" s="496">
        <f t="shared" si="85"/>
        <v>-2.2150338304483291E-2</v>
      </c>
      <c r="J544" s="512"/>
      <c r="K544" s="491">
        <v>4049316</v>
      </c>
      <c r="L544" s="489">
        <v>42276</v>
      </c>
      <c r="M544" s="241" t="s">
        <v>1041</v>
      </c>
      <c r="S544">
        <f t="shared" si="79"/>
        <v>2019</v>
      </c>
      <c r="T544" s="418" t="str">
        <f>VLOOKUP($A544,'02-Metrics'!$A$2:$AD$188,4,FALSE)</f>
        <v>Commercial</v>
      </c>
      <c r="U544" s="418" t="str">
        <f>VLOOKUP($A544,'02-Metrics'!$A$2:$AD$188,5,FALSE)</f>
        <v>University</v>
      </c>
      <c r="V544" s="418" t="str">
        <f>VLOOKUP($A544,'02-Metrics'!$A$2:$AD$188,7,FALSE)</f>
        <v>New Giza</v>
      </c>
    </row>
    <row r="545" spans="1:22" ht="15" hidden="1" customHeight="1">
      <c r="A545" s="418" t="s">
        <v>1071</v>
      </c>
      <c r="B545" s="497">
        <v>43829</v>
      </c>
      <c r="C545" s="495">
        <v>0</v>
      </c>
      <c r="D545" s="495">
        <v>132497.49</v>
      </c>
      <c r="E545" s="495">
        <f t="shared" si="80"/>
        <v>154232891.71000001</v>
      </c>
      <c r="F545" s="495">
        <f t="shared" si="81"/>
        <v>157812940.27999997</v>
      </c>
      <c r="G545" s="495">
        <f t="shared" si="86"/>
        <v>-3580048.569999963</v>
      </c>
      <c r="H545" s="495">
        <f>VLOOKUP(A545,'02-Metrics'!A:R,18,FALSE)</f>
        <v>155643269.75999999</v>
      </c>
      <c r="I545" s="496">
        <f t="shared" si="85"/>
        <v>-2.3001627860429519E-2</v>
      </c>
      <c r="J545" s="512"/>
      <c r="K545" s="491">
        <v>7136419</v>
      </c>
      <c r="L545" s="489">
        <v>42306</v>
      </c>
      <c r="M545" s="241" t="s">
        <v>1041</v>
      </c>
      <c r="S545">
        <f t="shared" si="79"/>
        <v>2019</v>
      </c>
      <c r="T545" s="418" t="str">
        <f>VLOOKUP($A545,'02-Metrics'!$A$2:$AD$188,4,FALSE)</f>
        <v>Commercial</v>
      </c>
      <c r="U545" s="418" t="str">
        <f>VLOOKUP($A545,'02-Metrics'!$A$2:$AD$188,5,FALSE)</f>
        <v>University</v>
      </c>
      <c r="V545" s="418" t="str">
        <f>VLOOKUP($A545,'02-Metrics'!$A$2:$AD$188,7,FALSE)</f>
        <v>New Giza</v>
      </c>
    </row>
    <row r="546" spans="1:22" ht="15" hidden="1" customHeight="1">
      <c r="A546" s="418" t="s">
        <v>1071</v>
      </c>
      <c r="B546" s="497">
        <v>43860</v>
      </c>
      <c r="C546" s="495"/>
      <c r="D546" s="495">
        <v>0</v>
      </c>
      <c r="E546" s="495">
        <f t="shared" si="80"/>
        <v>154232891.71000001</v>
      </c>
      <c r="F546" s="495">
        <f t="shared" si="81"/>
        <v>157812940.27999997</v>
      </c>
      <c r="G546" s="495">
        <f t="shared" si="86"/>
        <v>-3580048.569999963</v>
      </c>
      <c r="H546" s="495">
        <f>VLOOKUP(A546,'02-Metrics'!A:R,18,FALSE)</f>
        <v>155643269.75999999</v>
      </c>
      <c r="I546" s="496">
        <f t="shared" si="85"/>
        <v>-2.3001627860429519E-2</v>
      </c>
      <c r="J546" s="512"/>
      <c r="K546" s="491">
        <v>3051785</v>
      </c>
      <c r="L546" s="489">
        <v>42336</v>
      </c>
      <c r="M546" s="241" t="s">
        <v>1041</v>
      </c>
      <c r="S546">
        <f t="shared" si="79"/>
        <v>2020</v>
      </c>
      <c r="T546" s="418" t="str">
        <f>VLOOKUP($A546,'02-Metrics'!$A$2:$AD$188,4,FALSE)</f>
        <v>Commercial</v>
      </c>
      <c r="U546" s="418" t="str">
        <f>VLOOKUP($A546,'02-Metrics'!$A$2:$AD$188,5,FALSE)</f>
        <v>University</v>
      </c>
      <c r="V546" s="418" t="str">
        <f>VLOOKUP($A546,'02-Metrics'!$A$2:$AD$188,7,FALSE)</f>
        <v>New Giza</v>
      </c>
    </row>
    <row r="547" spans="1:22" ht="15" hidden="1" customHeight="1">
      <c r="A547" s="418" t="s">
        <v>1071</v>
      </c>
      <c r="B547" s="497">
        <v>43951</v>
      </c>
      <c r="C547" s="495">
        <v>0</v>
      </c>
      <c r="D547" s="495">
        <v>35314.26</v>
      </c>
      <c r="E547" s="495">
        <f t="shared" si="80"/>
        <v>154232891.71000001</v>
      </c>
      <c r="F547" s="495">
        <f t="shared" si="81"/>
        <v>157848254.53999996</v>
      </c>
      <c r="G547" s="495">
        <f t="shared" si="86"/>
        <v>-3615362.8299999535</v>
      </c>
      <c r="H547" s="495">
        <f>VLOOKUP(A547,'02-Metrics'!A:R,18,FALSE)</f>
        <v>155643269.75999999</v>
      </c>
      <c r="I547" s="496">
        <f t="shared" si="85"/>
        <v>-2.32285201639287E-2</v>
      </c>
      <c r="J547" s="512"/>
      <c r="K547" s="491">
        <v>0</v>
      </c>
      <c r="L547" s="489">
        <v>42366</v>
      </c>
      <c r="M547" s="241" t="s">
        <v>1041</v>
      </c>
      <c r="S547">
        <f t="shared" si="79"/>
        <v>2020</v>
      </c>
      <c r="T547" s="418" t="str">
        <f>VLOOKUP($A547,'02-Metrics'!$A$2:$AD$188,4,FALSE)</f>
        <v>Commercial</v>
      </c>
      <c r="U547" s="418" t="str">
        <f>VLOOKUP($A547,'02-Metrics'!$A$2:$AD$188,5,FALSE)</f>
        <v>University</v>
      </c>
      <c r="V547" s="418" t="str">
        <f>VLOOKUP($A547,'02-Metrics'!$A$2:$AD$188,7,FALSE)</f>
        <v>New Giza</v>
      </c>
    </row>
    <row r="548" spans="1:22" ht="15" hidden="1" customHeight="1">
      <c r="A548" s="418" t="s">
        <v>1071</v>
      </c>
      <c r="B548" s="497">
        <v>43981</v>
      </c>
      <c r="C548" s="495">
        <v>0</v>
      </c>
      <c r="D548" s="495">
        <v>40517</v>
      </c>
      <c r="E548" s="495">
        <f t="shared" si="80"/>
        <v>154232891.71000001</v>
      </c>
      <c r="F548" s="495">
        <f t="shared" si="81"/>
        <v>157888771.53999996</v>
      </c>
      <c r="G548" s="495">
        <f t="shared" si="86"/>
        <v>-3655879.8299999535</v>
      </c>
      <c r="H548" s="495">
        <f>VLOOKUP(A548,'02-Metrics'!A:R,18,FALSE)</f>
        <v>155643269.75999999</v>
      </c>
      <c r="I548" s="496">
        <f t="shared" si="85"/>
        <v>-2.3488839804234871E-2</v>
      </c>
      <c r="J548" s="512"/>
      <c r="K548" s="491">
        <v>2077186</v>
      </c>
      <c r="L548" s="489">
        <v>42396</v>
      </c>
      <c r="M548" s="241" t="s">
        <v>1041</v>
      </c>
      <c r="S548">
        <f t="shared" si="79"/>
        <v>2020</v>
      </c>
      <c r="T548" s="418" t="str">
        <f>VLOOKUP($A548,'02-Metrics'!$A$2:$AD$188,4,FALSE)</f>
        <v>Commercial</v>
      </c>
      <c r="U548" s="418" t="str">
        <f>VLOOKUP($A548,'02-Metrics'!$A$2:$AD$188,5,FALSE)</f>
        <v>University</v>
      </c>
      <c r="V548" s="418" t="str">
        <f>VLOOKUP($A548,'02-Metrics'!$A$2:$AD$188,7,FALSE)</f>
        <v>New Giza</v>
      </c>
    </row>
    <row r="549" spans="1:22" ht="15" hidden="1" customHeight="1">
      <c r="A549" s="418" t="s">
        <v>1071</v>
      </c>
      <c r="B549" s="497">
        <v>44012</v>
      </c>
      <c r="C549" s="495">
        <v>0</v>
      </c>
      <c r="D549" s="495">
        <v>34470.28</v>
      </c>
      <c r="E549" s="495">
        <f t="shared" si="80"/>
        <v>154232891.71000001</v>
      </c>
      <c r="F549" s="495">
        <f t="shared" si="81"/>
        <v>157923241.81999996</v>
      </c>
      <c r="G549" s="495">
        <f t="shared" si="86"/>
        <v>-3690350.1099999547</v>
      </c>
      <c r="H549" s="495">
        <f>VLOOKUP(A549,'02-Metrics'!A:R,18,FALSE)</f>
        <v>155643269.75999999</v>
      </c>
      <c r="I549" s="496">
        <f t="shared" si="85"/>
        <v>-2.3710309579658851E-2</v>
      </c>
      <c r="J549" s="512"/>
      <c r="K549" s="491">
        <v>0</v>
      </c>
      <c r="L549" s="489">
        <v>42426</v>
      </c>
      <c r="M549" s="241" t="s">
        <v>1041</v>
      </c>
      <c r="S549">
        <f t="shared" si="79"/>
        <v>2020</v>
      </c>
      <c r="T549" s="418" t="str">
        <f>VLOOKUP($A549,'02-Metrics'!$A$2:$AD$188,4,FALSE)</f>
        <v>Commercial</v>
      </c>
      <c r="U549" s="418" t="str">
        <f>VLOOKUP($A549,'02-Metrics'!$A$2:$AD$188,5,FALSE)</f>
        <v>University</v>
      </c>
      <c r="V549" s="418" t="str">
        <f>VLOOKUP($A549,'02-Metrics'!$A$2:$AD$188,7,FALSE)</f>
        <v>New Giza</v>
      </c>
    </row>
    <row r="550" spans="1:22" ht="15" hidden="1" customHeight="1">
      <c r="A550" s="418" t="s">
        <v>1071</v>
      </c>
      <c r="B550" s="497">
        <v>44134</v>
      </c>
      <c r="C550" s="495">
        <v>313708</v>
      </c>
      <c r="D550" s="495">
        <v>21982.92</v>
      </c>
      <c r="E550" s="495">
        <f t="shared" si="80"/>
        <v>154546599.71000001</v>
      </c>
      <c r="F550" s="495">
        <f t="shared" si="81"/>
        <v>157945224.73999995</v>
      </c>
      <c r="G550" s="495">
        <f t="shared" si="86"/>
        <v>-3398625.0299999416</v>
      </c>
      <c r="H550" s="495">
        <f>VLOOKUP(A550,'02-Metrics'!A:R,18,FALSE)</f>
        <v>155643269.75999999</v>
      </c>
      <c r="I550" s="496">
        <f t="shared" si="85"/>
        <v>-2.1835990950592209E-2</v>
      </c>
      <c r="J550" s="512"/>
      <c r="K550" s="491">
        <v>0</v>
      </c>
      <c r="L550" s="489">
        <v>42456</v>
      </c>
      <c r="M550" s="241" t="s">
        <v>1041</v>
      </c>
      <c r="S550">
        <f t="shared" si="79"/>
        <v>2020</v>
      </c>
      <c r="T550" s="418" t="str">
        <f>VLOOKUP($A550,'02-Metrics'!$A$2:$AD$188,4,FALSE)</f>
        <v>Commercial</v>
      </c>
      <c r="U550" s="418" t="str">
        <f>VLOOKUP($A550,'02-Metrics'!$A$2:$AD$188,5,FALSE)</f>
        <v>University</v>
      </c>
      <c r="V550" s="418" t="str">
        <f>VLOOKUP($A550,'02-Metrics'!$A$2:$AD$188,7,FALSE)</f>
        <v>New Giza</v>
      </c>
    </row>
    <row r="551" spans="1:22" ht="15" hidden="1" customHeight="1">
      <c r="A551" s="418" t="s">
        <v>1071</v>
      </c>
      <c r="B551" s="497">
        <v>44165</v>
      </c>
      <c r="C551" s="495">
        <v>0</v>
      </c>
      <c r="D551" s="495">
        <v>121183.78</v>
      </c>
      <c r="E551" s="495">
        <f t="shared" si="80"/>
        <v>154546599.71000001</v>
      </c>
      <c r="F551" s="495">
        <f t="shared" si="81"/>
        <v>158066408.51999995</v>
      </c>
      <c r="G551" s="495">
        <f t="shared" si="86"/>
        <v>-3519808.8099999428</v>
      </c>
      <c r="H551" s="495">
        <f>VLOOKUP(A551,'02-Metrics'!A:R,18,FALSE)</f>
        <v>155643269.75999999</v>
      </c>
      <c r="I551" s="496">
        <f t="shared" si="85"/>
        <v>-2.261459050190506E-2</v>
      </c>
      <c r="J551" s="512"/>
      <c r="K551" s="491">
        <v>0</v>
      </c>
      <c r="L551" s="489">
        <v>42486</v>
      </c>
      <c r="M551" s="241" t="s">
        <v>1041</v>
      </c>
      <c r="S551">
        <f t="shared" si="79"/>
        <v>2020</v>
      </c>
      <c r="T551" s="418" t="str">
        <f>VLOOKUP($A551,'02-Metrics'!$A$2:$AD$188,4,FALSE)</f>
        <v>Commercial</v>
      </c>
      <c r="U551" s="418" t="str">
        <f>VLOOKUP($A551,'02-Metrics'!$A$2:$AD$188,5,FALSE)</f>
        <v>University</v>
      </c>
      <c r="V551" s="418" t="str">
        <f>VLOOKUP($A551,'02-Metrics'!$A$2:$AD$188,7,FALSE)</f>
        <v>New Giza</v>
      </c>
    </row>
    <row r="552" spans="1:22" ht="15" hidden="1" customHeight="1">
      <c r="A552" s="418" t="s">
        <v>1071</v>
      </c>
      <c r="B552" s="497">
        <v>44195</v>
      </c>
      <c r="C552" s="495">
        <v>0</v>
      </c>
      <c r="D552" s="495">
        <v>358005</v>
      </c>
      <c r="E552" s="495">
        <f t="shared" si="80"/>
        <v>154546599.71000001</v>
      </c>
      <c r="F552" s="495">
        <f t="shared" si="81"/>
        <v>158424413.51999995</v>
      </c>
      <c r="G552" s="495">
        <f t="shared" si="86"/>
        <v>-3877813.8099999428</v>
      </c>
      <c r="H552" s="495">
        <f>VLOOKUP(A552,'02-Metrics'!A:R,18,FALSE)</f>
        <v>155643269.75999999</v>
      </c>
      <c r="I552" s="496">
        <f t="shared" si="85"/>
        <v>-2.4914754206715677E-2</v>
      </c>
      <c r="J552" s="512"/>
      <c r="K552" s="491">
        <v>9692661</v>
      </c>
      <c r="L552" s="489">
        <v>42516</v>
      </c>
      <c r="M552" s="241" t="s">
        <v>1041</v>
      </c>
      <c r="S552">
        <f t="shared" si="79"/>
        <v>2020</v>
      </c>
      <c r="T552" s="418" t="str">
        <f>VLOOKUP($A552,'02-Metrics'!$A$2:$AD$188,4,FALSE)</f>
        <v>Commercial</v>
      </c>
      <c r="U552" s="418" t="str">
        <f>VLOOKUP($A552,'02-Metrics'!$A$2:$AD$188,5,FALSE)</f>
        <v>University</v>
      </c>
      <c r="V552" s="418" t="str">
        <f>VLOOKUP($A552,'02-Metrics'!$A$2:$AD$188,7,FALSE)</f>
        <v>New Giza</v>
      </c>
    </row>
    <row r="553" spans="1:22" ht="15" hidden="1" customHeight="1">
      <c r="A553" s="418" t="s">
        <v>1071</v>
      </c>
      <c r="B553" s="497">
        <v>44255</v>
      </c>
      <c r="C553" s="495">
        <v>0</v>
      </c>
      <c r="D553" s="495">
        <v>104901.44</v>
      </c>
      <c r="E553" s="495">
        <f t="shared" si="80"/>
        <v>154546599.71000001</v>
      </c>
      <c r="F553" s="495">
        <f t="shared" si="81"/>
        <v>158529314.95999995</v>
      </c>
      <c r="G553" s="495">
        <f t="shared" si="86"/>
        <v>-3982715.2499999404</v>
      </c>
      <c r="H553" s="495">
        <f>VLOOKUP(A553,'02-Metrics'!A:R,18,FALSE)</f>
        <v>155643269.75999999</v>
      </c>
      <c r="I553" s="496">
        <f t="shared" si="85"/>
        <v>-2.5588740561292747E-2</v>
      </c>
      <c r="J553" s="512"/>
      <c r="K553" s="491">
        <v>0</v>
      </c>
      <c r="L553" s="489">
        <v>42546</v>
      </c>
      <c r="M553" s="241" t="s">
        <v>1041</v>
      </c>
      <c r="S553">
        <f t="shared" si="79"/>
        <v>2021</v>
      </c>
      <c r="T553" s="418" t="str">
        <f>VLOOKUP($A553,'02-Metrics'!$A$2:$AD$188,4,FALSE)</f>
        <v>Commercial</v>
      </c>
      <c r="U553" s="418" t="str">
        <f>VLOOKUP($A553,'02-Metrics'!$A$2:$AD$188,5,FALSE)</f>
        <v>University</v>
      </c>
      <c r="V553" s="418" t="str">
        <f>VLOOKUP($A553,'02-Metrics'!$A$2:$AD$188,7,FALSE)</f>
        <v>New Giza</v>
      </c>
    </row>
    <row r="554" spans="1:22" ht="15" hidden="1" customHeight="1">
      <c r="A554" s="418">
        <v>13</v>
      </c>
      <c r="B554" s="505">
        <v>2</v>
      </c>
      <c r="C554" s="506"/>
      <c r="D554" s="506"/>
      <c r="E554" s="506"/>
      <c r="F554" s="506"/>
      <c r="G554" s="506"/>
      <c r="H554" s="495"/>
      <c r="I554" s="496"/>
      <c r="J554" s="496"/>
      <c r="K554" s="495"/>
      <c r="L554" s="493"/>
      <c r="S554">
        <f t="shared" si="79"/>
        <v>1900</v>
      </c>
      <c r="T554" s="418" t="e">
        <f>VLOOKUP($A554,'02-Metrics'!$A$2:$AD$188,4,FALSE)</f>
        <v>#N/A</v>
      </c>
      <c r="U554" s="418" t="e">
        <f>VLOOKUP($A554,'02-Metrics'!$A$2:$AD$188,5,FALSE)</f>
        <v>#N/A</v>
      </c>
      <c r="V554" s="418" t="e">
        <f>VLOOKUP($A554,'02-Metrics'!$A$2:$AD$188,7,FALSE)</f>
        <v>#N/A</v>
      </c>
    </row>
    <row r="555" spans="1:22" ht="15" hidden="1" customHeight="1">
      <c r="A555" s="418" t="s">
        <v>1072</v>
      </c>
      <c r="B555" s="494">
        <v>42338</v>
      </c>
      <c r="C555" s="495">
        <v>0</v>
      </c>
      <c r="D555" s="495">
        <v>70000</v>
      </c>
      <c r="E555" s="495">
        <f t="shared" ref="E555:E599" si="87">C555+E554</f>
        <v>0</v>
      </c>
      <c r="F555" s="495">
        <f t="shared" ref="F555:F599" si="88">D555+F554</f>
        <v>70000</v>
      </c>
      <c r="G555" s="495">
        <f t="shared" si="86"/>
        <v>-70000</v>
      </c>
      <c r="H555" s="495">
        <f>VLOOKUP(A555,'02-Metrics'!A:R,18,FALSE)</f>
        <v>120483319.90000001</v>
      </c>
      <c r="I555" s="496">
        <f t="shared" si="85"/>
        <v>-5.8099328652380536E-4</v>
      </c>
      <c r="J555" s="512"/>
      <c r="K555" s="491">
        <v>1602218</v>
      </c>
      <c r="L555" s="489">
        <v>42606</v>
      </c>
      <c r="M555" s="241" t="s">
        <v>1041</v>
      </c>
      <c r="S555">
        <f t="shared" si="79"/>
        <v>2015</v>
      </c>
      <c r="T555" s="418" t="str">
        <f>VLOOKUP($A555,'02-Metrics'!$A$2:$AD$188,4,FALSE)</f>
        <v>Industrial</v>
      </c>
      <c r="U555" s="418" t="str">
        <f>VLOOKUP($A555,'02-Metrics'!$A$2:$AD$188,5,FALSE)</f>
        <v>Power Plant</v>
      </c>
      <c r="V555" s="418" t="str">
        <f>VLOOKUP($A555,'02-Metrics'!$A$2:$AD$188,7,FALSE)</f>
        <v>GAMESA</v>
      </c>
    </row>
    <row r="556" spans="1:22" ht="15" hidden="1" customHeight="1">
      <c r="A556" s="418" t="s">
        <v>1072</v>
      </c>
      <c r="B556" s="494">
        <v>42368</v>
      </c>
      <c r="C556" s="495">
        <v>40803000</v>
      </c>
      <c r="D556" s="495">
        <v>422060</v>
      </c>
      <c r="E556" s="495">
        <f t="shared" si="87"/>
        <v>40803000</v>
      </c>
      <c r="F556" s="495">
        <f t="shared" si="88"/>
        <v>492060</v>
      </c>
      <c r="G556" s="495">
        <f t="shared" si="86"/>
        <v>40310940</v>
      </c>
      <c r="H556" s="495">
        <f>VLOOKUP(A556,'02-Metrics'!A:R,18,FALSE)</f>
        <v>120483319.90000001</v>
      </c>
      <c r="I556" s="496">
        <f t="shared" si="85"/>
        <v>0.33457693590662752</v>
      </c>
      <c r="J556" s="512"/>
      <c r="K556" s="491">
        <v>0</v>
      </c>
      <c r="L556" s="489">
        <v>42636</v>
      </c>
      <c r="M556" s="241" t="s">
        <v>1041</v>
      </c>
      <c r="S556">
        <f t="shared" si="79"/>
        <v>2015</v>
      </c>
      <c r="T556" s="418" t="str">
        <f>VLOOKUP($A556,'02-Metrics'!$A$2:$AD$188,4,FALSE)</f>
        <v>Industrial</v>
      </c>
      <c r="U556" s="418" t="str">
        <f>VLOOKUP($A556,'02-Metrics'!$A$2:$AD$188,5,FALSE)</f>
        <v>Power Plant</v>
      </c>
      <c r="V556" s="418" t="str">
        <f>VLOOKUP($A556,'02-Metrics'!$A$2:$AD$188,7,FALSE)</f>
        <v>GAMESA</v>
      </c>
    </row>
    <row r="557" spans="1:22" ht="15" hidden="1" customHeight="1">
      <c r="A557" s="418" t="s">
        <v>1072</v>
      </c>
      <c r="B557" s="494">
        <v>42399</v>
      </c>
      <c r="C557" s="495">
        <v>0</v>
      </c>
      <c r="D557" s="495">
        <v>1312651</v>
      </c>
      <c r="E557" s="495">
        <f t="shared" si="87"/>
        <v>40803000</v>
      </c>
      <c r="F557" s="495">
        <f t="shared" si="88"/>
        <v>1804711</v>
      </c>
      <c r="G557" s="495">
        <f t="shared" si="86"/>
        <v>38998289</v>
      </c>
      <c r="H557" s="495">
        <f>VLOOKUP(A557,'02-Metrics'!A:R,18,FALSE)</f>
        <v>120483319.90000001</v>
      </c>
      <c r="I557" s="496">
        <f t="shared" si="85"/>
        <v>0.32368205849878806</v>
      </c>
      <c r="J557" s="512"/>
      <c r="K557" s="491">
        <v>0</v>
      </c>
      <c r="L557" s="489">
        <v>42666</v>
      </c>
      <c r="M557" s="241" t="s">
        <v>1041</v>
      </c>
      <c r="S557">
        <f t="shared" si="79"/>
        <v>2016</v>
      </c>
      <c r="T557" s="418" t="str">
        <f>VLOOKUP($A557,'02-Metrics'!$A$2:$AD$188,4,FALSE)</f>
        <v>Industrial</v>
      </c>
      <c r="U557" s="418" t="str">
        <f>VLOOKUP($A557,'02-Metrics'!$A$2:$AD$188,5,FALSE)</f>
        <v>Power Plant</v>
      </c>
      <c r="V557" s="418" t="str">
        <f>VLOOKUP($A557,'02-Metrics'!$A$2:$AD$188,7,FALSE)</f>
        <v>GAMESA</v>
      </c>
    </row>
    <row r="558" spans="1:22" ht="15" hidden="1" customHeight="1">
      <c r="A558" s="418" t="s">
        <v>1072</v>
      </c>
      <c r="B558" s="494">
        <v>42428</v>
      </c>
      <c r="C558" s="495">
        <v>0</v>
      </c>
      <c r="D558" s="495">
        <v>3108546</v>
      </c>
      <c r="E558" s="495">
        <f t="shared" si="87"/>
        <v>40803000</v>
      </c>
      <c r="F558" s="495">
        <f t="shared" si="88"/>
        <v>4913257</v>
      </c>
      <c r="G558" s="495">
        <f t="shared" si="86"/>
        <v>35889743</v>
      </c>
      <c r="H558" s="495">
        <f>VLOOKUP(A558,'02-Metrics'!A:R,18,FALSE)</f>
        <v>120483319.90000001</v>
      </c>
      <c r="I558" s="496">
        <f t="shared" si="85"/>
        <v>0.29788142482949626</v>
      </c>
      <c r="J558" s="512"/>
      <c r="K558" s="491">
        <v>0</v>
      </c>
      <c r="L558" s="489">
        <v>42696</v>
      </c>
      <c r="M558" s="241" t="s">
        <v>1041</v>
      </c>
      <c r="S558">
        <f t="shared" si="79"/>
        <v>2016</v>
      </c>
      <c r="T558" s="418" t="str">
        <f>VLOOKUP($A558,'02-Metrics'!$A$2:$AD$188,4,FALSE)</f>
        <v>Industrial</v>
      </c>
      <c r="U558" s="418" t="str">
        <f>VLOOKUP($A558,'02-Metrics'!$A$2:$AD$188,5,FALSE)</f>
        <v>Power Plant</v>
      </c>
      <c r="V558" s="418" t="str">
        <f>VLOOKUP($A558,'02-Metrics'!$A$2:$AD$188,7,FALSE)</f>
        <v>GAMESA</v>
      </c>
    </row>
    <row r="559" spans="1:22" ht="15" hidden="1" customHeight="1">
      <c r="A559" s="418" t="s">
        <v>1072</v>
      </c>
      <c r="B559" s="494">
        <v>42459</v>
      </c>
      <c r="C559" s="495">
        <v>0</v>
      </c>
      <c r="D559" s="495">
        <v>5078863</v>
      </c>
      <c r="E559" s="495">
        <f t="shared" si="87"/>
        <v>40803000</v>
      </c>
      <c r="F559" s="495">
        <f t="shared" si="88"/>
        <v>9992120</v>
      </c>
      <c r="G559" s="495">
        <f t="shared" si="86"/>
        <v>30810880</v>
      </c>
      <c r="H559" s="495">
        <f>VLOOKUP(A559,'02-Metrics'!A:R,18,FALSE)</f>
        <v>120483319.90000001</v>
      </c>
      <c r="I559" s="496">
        <f t="shared" si="85"/>
        <v>0.25572734902700833</v>
      </c>
      <c r="J559" s="512"/>
      <c r="K559" s="491">
        <v>0</v>
      </c>
      <c r="L559" s="489">
        <v>42726</v>
      </c>
      <c r="M559" s="241" t="s">
        <v>1041</v>
      </c>
      <c r="S559">
        <f t="shared" si="79"/>
        <v>2016</v>
      </c>
      <c r="T559" s="418" t="str">
        <f>VLOOKUP($A559,'02-Metrics'!$A$2:$AD$188,4,FALSE)</f>
        <v>Industrial</v>
      </c>
      <c r="U559" s="418" t="str">
        <f>VLOOKUP($A559,'02-Metrics'!$A$2:$AD$188,5,FALSE)</f>
        <v>Power Plant</v>
      </c>
      <c r="V559" s="418" t="str">
        <f>VLOOKUP($A559,'02-Metrics'!$A$2:$AD$188,7,FALSE)</f>
        <v>GAMESA</v>
      </c>
    </row>
    <row r="560" spans="1:22" ht="15" hidden="1" customHeight="1">
      <c r="A560" s="418" t="s">
        <v>1072</v>
      </c>
      <c r="B560" s="494">
        <v>42490</v>
      </c>
      <c r="C560" s="495">
        <v>0</v>
      </c>
      <c r="D560" s="495">
        <v>3078859</v>
      </c>
      <c r="E560" s="495">
        <f t="shared" si="87"/>
        <v>40803000</v>
      </c>
      <c r="F560" s="495">
        <f t="shared" si="88"/>
        <v>13070979</v>
      </c>
      <c r="G560" s="495">
        <f t="shared" si="86"/>
        <v>27732021</v>
      </c>
      <c r="H560" s="495">
        <f>VLOOKUP(A560,'02-Metrics'!A:R,18,FALSE)</f>
        <v>120483319.90000001</v>
      </c>
      <c r="I560" s="496">
        <f t="shared" si="85"/>
        <v>0.23017311461053122</v>
      </c>
      <c r="J560" s="512"/>
      <c r="K560" s="491">
        <v>0</v>
      </c>
      <c r="L560" s="489">
        <v>42756</v>
      </c>
      <c r="M560" s="241" t="s">
        <v>1041</v>
      </c>
      <c r="S560">
        <f t="shared" ref="S560:S623" si="89">YEAR(B560)</f>
        <v>2016</v>
      </c>
      <c r="T560" s="418" t="str">
        <f>VLOOKUP($A560,'02-Metrics'!$A$2:$AD$188,4,FALSE)</f>
        <v>Industrial</v>
      </c>
      <c r="U560" s="418" t="str">
        <f>VLOOKUP($A560,'02-Metrics'!$A$2:$AD$188,5,FALSE)</f>
        <v>Power Plant</v>
      </c>
      <c r="V560" s="418" t="str">
        <f>VLOOKUP($A560,'02-Metrics'!$A$2:$AD$188,7,FALSE)</f>
        <v>GAMESA</v>
      </c>
    </row>
    <row r="561" spans="1:22" ht="15" hidden="1" customHeight="1">
      <c r="A561" s="418" t="s">
        <v>1072</v>
      </c>
      <c r="B561" s="494">
        <v>42520</v>
      </c>
      <c r="C561" s="495">
        <v>9237636</v>
      </c>
      <c r="D561" s="495">
        <v>3423933</v>
      </c>
      <c r="E561" s="495">
        <f t="shared" si="87"/>
        <v>50040636</v>
      </c>
      <c r="F561" s="495">
        <f t="shared" si="88"/>
        <v>16494912</v>
      </c>
      <c r="G561" s="495">
        <f t="shared" si="86"/>
        <v>33545724</v>
      </c>
      <c r="H561" s="495">
        <f>VLOOKUP(A561,'02-Metrics'!A:R,18,FALSE)</f>
        <v>120483319.90000001</v>
      </c>
      <c r="I561" s="496">
        <f t="shared" si="85"/>
        <v>0.27842629193686419</v>
      </c>
      <c r="J561" s="512"/>
      <c r="K561" s="491">
        <v>0</v>
      </c>
      <c r="L561" s="489">
        <v>42786</v>
      </c>
      <c r="M561" s="241" t="s">
        <v>1041</v>
      </c>
      <c r="S561">
        <f t="shared" si="89"/>
        <v>2016</v>
      </c>
      <c r="T561" s="418" t="str">
        <f>VLOOKUP($A561,'02-Metrics'!$A$2:$AD$188,4,FALSE)</f>
        <v>Industrial</v>
      </c>
      <c r="U561" s="418" t="str">
        <f>VLOOKUP($A561,'02-Metrics'!$A$2:$AD$188,5,FALSE)</f>
        <v>Power Plant</v>
      </c>
      <c r="V561" s="418" t="str">
        <f>VLOOKUP($A561,'02-Metrics'!$A$2:$AD$188,7,FALSE)</f>
        <v>GAMESA</v>
      </c>
    </row>
    <row r="562" spans="1:22" ht="15" hidden="1" customHeight="1">
      <c r="A562" s="418" t="s">
        <v>1072</v>
      </c>
      <c r="B562" s="494">
        <v>42551</v>
      </c>
      <c r="C562" s="495">
        <v>0</v>
      </c>
      <c r="D562" s="495">
        <v>3375856</v>
      </c>
      <c r="E562" s="495">
        <f t="shared" si="87"/>
        <v>50040636</v>
      </c>
      <c r="F562" s="495">
        <f t="shared" si="88"/>
        <v>19870768</v>
      </c>
      <c r="G562" s="495">
        <f t="shared" si="86"/>
        <v>30169868</v>
      </c>
      <c r="H562" s="495">
        <f>VLOOKUP(A562,'02-Metrics'!A:R,18,FALSE)</f>
        <v>120483319.90000001</v>
      </c>
      <c r="I562" s="496">
        <f t="shared" si="85"/>
        <v>0.2504070109044198</v>
      </c>
      <c r="J562" s="512"/>
      <c r="K562" s="491">
        <v>0</v>
      </c>
      <c r="L562" s="489">
        <v>42816</v>
      </c>
      <c r="M562" s="241" t="s">
        <v>1041</v>
      </c>
      <c r="S562">
        <f t="shared" si="89"/>
        <v>2016</v>
      </c>
      <c r="T562" s="418" t="str">
        <f>VLOOKUP($A562,'02-Metrics'!$A$2:$AD$188,4,FALSE)</f>
        <v>Industrial</v>
      </c>
      <c r="U562" s="418" t="str">
        <f>VLOOKUP($A562,'02-Metrics'!$A$2:$AD$188,5,FALSE)</f>
        <v>Power Plant</v>
      </c>
      <c r="V562" s="418" t="str">
        <f>VLOOKUP($A562,'02-Metrics'!$A$2:$AD$188,7,FALSE)</f>
        <v>GAMESA</v>
      </c>
    </row>
    <row r="563" spans="1:22" ht="15" hidden="1" customHeight="1">
      <c r="A563" s="418" t="s">
        <v>1072</v>
      </c>
      <c r="B563" s="494">
        <v>42581</v>
      </c>
      <c r="C563" s="495">
        <v>6127667</v>
      </c>
      <c r="D563" s="495">
        <v>5596265</v>
      </c>
      <c r="E563" s="495">
        <f t="shared" si="87"/>
        <v>56168303</v>
      </c>
      <c r="F563" s="495">
        <f t="shared" si="88"/>
        <v>25467033</v>
      </c>
      <c r="G563" s="495">
        <f t="shared" si="86"/>
        <v>30701270</v>
      </c>
      <c r="H563" s="495">
        <f>VLOOKUP(A563,'02-Metrics'!A:R,18,FALSE)</f>
        <v>120483319.90000001</v>
      </c>
      <c r="I563" s="496">
        <f t="shared" si="85"/>
        <v>0.25481759653935299</v>
      </c>
      <c r="J563" s="512"/>
      <c r="L563" s="23">
        <v>42824</v>
      </c>
      <c r="M563" s="241" t="s">
        <v>1039</v>
      </c>
      <c r="S563">
        <f t="shared" si="89"/>
        <v>2016</v>
      </c>
      <c r="T563" s="418" t="str">
        <f>VLOOKUP($A563,'02-Metrics'!$A$2:$AD$188,4,FALSE)</f>
        <v>Industrial</v>
      </c>
      <c r="U563" s="418" t="str">
        <f>VLOOKUP($A563,'02-Metrics'!$A$2:$AD$188,5,FALSE)</f>
        <v>Power Plant</v>
      </c>
      <c r="V563" s="418" t="str">
        <f>VLOOKUP($A563,'02-Metrics'!$A$2:$AD$188,7,FALSE)</f>
        <v>GAMESA</v>
      </c>
    </row>
    <row r="564" spans="1:22" ht="15" hidden="1" customHeight="1">
      <c r="A564" s="418" t="s">
        <v>1072</v>
      </c>
      <c r="B564" s="494">
        <v>42612</v>
      </c>
      <c r="C564" s="495">
        <v>6269675</v>
      </c>
      <c r="D564" s="495">
        <v>7018075</v>
      </c>
      <c r="E564" s="495">
        <f t="shared" si="87"/>
        <v>62437978</v>
      </c>
      <c r="F564" s="495">
        <f t="shared" si="88"/>
        <v>32485108</v>
      </c>
      <c r="G564" s="495">
        <f t="shared" si="86"/>
        <v>29952870</v>
      </c>
      <c r="H564" s="495">
        <f>VLOOKUP(A564,'02-Metrics'!A:R,18,FALSE)</f>
        <v>120483319.90000001</v>
      </c>
      <c r="I564" s="496">
        <f t="shared" si="85"/>
        <v>0.24860594831600419</v>
      </c>
      <c r="J564" s="512"/>
      <c r="M564" s="241" t="s">
        <v>1038</v>
      </c>
      <c r="S564">
        <f t="shared" si="89"/>
        <v>2016</v>
      </c>
      <c r="T564" s="418" t="str">
        <f>VLOOKUP($A564,'02-Metrics'!$A$2:$AD$188,4,FALSE)</f>
        <v>Industrial</v>
      </c>
      <c r="U564" s="418" t="str">
        <f>VLOOKUP($A564,'02-Metrics'!$A$2:$AD$188,5,FALSE)</f>
        <v>Power Plant</v>
      </c>
      <c r="V564" s="418" t="str">
        <f>VLOOKUP($A564,'02-Metrics'!$A$2:$AD$188,7,FALSE)</f>
        <v>GAMESA</v>
      </c>
    </row>
    <row r="565" spans="1:22" ht="15" hidden="1" customHeight="1">
      <c r="A565" s="418" t="s">
        <v>1072</v>
      </c>
      <c r="B565" s="494">
        <v>42643</v>
      </c>
      <c r="C565" s="495">
        <v>0</v>
      </c>
      <c r="D565" s="495">
        <v>3378966</v>
      </c>
      <c r="E565" s="495">
        <f t="shared" si="87"/>
        <v>62437978</v>
      </c>
      <c r="F565" s="495">
        <f t="shared" si="88"/>
        <v>35864074</v>
      </c>
      <c r="G565" s="495">
        <f t="shared" si="86"/>
        <v>26573904</v>
      </c>
      <c r="H565" s="495">
        <f>VLOOKUP(A565,'02-Metrics'!A:R,18,FALSE)</f>
        <v>120483319.90000001</v>
      </c>
      <c r="I565" s="496">
        <f t="shared" si="85"/>
        <v>0.22056085458182995</v>
      </c>
      <c r="J565" s="512"/>
      <c r="L565" s="23">
        <v>42947</v>
      </c>
      <c r="M565" s="241" t="s">
        <v>1039</v>
      </c>
      <c r="N565" t="s">
        <v>1042</v>
      </c>
      <c r="S565">
        <f t="shared" si="89"/>
        <v>2016</v>
      </c>
      <c r="T565" s="418" t="str">
        <f>VLOOKUP($A565,'02-Metrics'!$A$2:$AD$188,4,FALSE)</f>
        <v>Industrial</v>
      </c>
      <c r="U565" s="418" t="str">
        <f>VLOOKUP($A565,'02-Metrics'!$A$2:$AD$188,5,FALSE)</f>
        <v>Power Plant</v>
      </c>
      <c r="V565" s="418" t="str">
        <f>VLOOKUP($A565,'02-Metrics'!$A$2:$AD$188,7,FALSE)</f>
        <v>GAMESA</v>
      </c>
    </row>
    <row r="566" spans="1:22" ht="15" hidden="1" customHeight="1">
      <c r="A566" s="418" t="s">
        <v>1072</v>
      </c>
      <c r="B566" s="494">
        <v>42673</v>
      </c>
      <c r="C566" s="495">
        <v>14744602</v>
      </c>
      <c r="D566" s="495">
        <v>11229556</v>
      </c>
      <c r="E566" s="495">
        <f t="shared" si="87"/>
        <v>77182580</v>
      </c>
      <c r="F566" s="495">
        <f t="shared" si="88"/>
        <v>47093630</v>
      </c>
      <c r="G566" s="495">
        <f t="shared" si="86"/>
        <v>30088950</v>
      </c>
      <c r="H566" s="495">
        <f>VLOOKUP(A566,'02-Metrics'!A:R,18,FALSE)</f>
        <v>120483319.90000001</v>
      </c>
      <c r="I566" s="496">
        <f t="shared" si="85"/>
        <v>0.24973539926500646</v>
      </c>
      <c r="J566" s="512"/>
      <c r="L566" s="23">
        <v>43109</v>
      </c>
      <c r="M566" s="241" t="s">
        <v>1039</v>
      </c>
      <c r="N566" t="s">
        <v>1042</v>
      </c>
      <c r="S566">
        <f t="shared" si="89"/>
        <v>2016</v>
      </c>
      <c r="T566" s="418" t="str">
        <f>VLOOKUP($A566,'02-Metrics'!$A$2:$AD$188,4,FALSE)</f>
        <v>Industrial</v>
      </c>
      <c r="U566" s="418" t="str">
        <f>VLOOKUP($A566,'02-Metrics'!$A$2:$AD$188,5,FALSE)</f>
        <v>Power Plant</v>
      </c>
      <c r="V566" s="418" t="str">
        <f>VLOOKUP($A566,'02-Metrics'!$A$2:$AD$188,7,FALSE)</f>
        <v>GAMESA</v>
      </c>
    </row>
    <row r="567" spans="1:22" ht="15" hidden="1" customHeight="1">
      <c r="A567" s="418" t="s">
        <v>1072</v>
      </c>
      <c r="B567" s="494">
        <v>42704</v>
      </c>
      <c r="C567" s="495">
        <v>9251647</v>
      </c>
      <c r="D567" s="495">
        <v>4726905</v>
      </c>
      <c r="E567" s="495">
        <f t="shared" si="87"/>
        <v>86434227</v>
      </c>
      <c r="F567" s="495">
        <f t="shared" si="88"/>
        <v>51820535</v>
      </c>
      <c r="G567" s="495">
        <f t="shared" si="86"/>
        <v>34613692</v>
      </c>
      <c r="H567" s="495">
        <f>VLOOKUP(A567,'02-Metrics'!A:R,18,FALSE)</f>
        <v>120483319.90000001</v>
      </c>
      <c r="I567" s="496">
        <f t="shared" si="85"/>
        <v>0.28729032391146786</v>
      </c>
      <c r="J567" s="512"/>
      <c r="L567" s="23">
        <v>43159</v>
      </c>
      <c r="M567" s="241" t="s">
        <v>1039</v>
      </c>
      <c r="N567" t="s">
        <v>1042</v>
      </c>
      <c r="S567">
        <f t="shared" si="89"/>
        <v>2016</v>
      </c>
      <c r="T567" s="418" t="str">
        <f>VLOOKUP($A567,'02-Metrics'!$A$2:$AD$188,4,FALSE)</f>
        <v>Industrial</v>
      </c>
      <c r="U567" s="418" t="str">
        <f>VLOOKUP($A567,'02-Metrics'!$A$2:$AD$188,5,FALSE)</f>
        <v>Power Plant</v>
      </c>
      <c r="V567" s="418" t="str">
        <f>VLOOKUP($A567,'02-Metrics'!$A$2:$AD$188,7,FALSE)</f>
        <v>GAMESA</v>
      </c>
    </row>
    <row r="568" spans="1:22" ht="15" hidden="1" customHeight="1">
      <c r="A568" s="418" t="s">
        <v>1072</v>
      </c>
      <c r="B568" s="494">
        <v>42734</v>
      </c>
      <c r="C568" s="495">
        <v>0</v>
      </c>
      <c r="D568" s="495">
        <v>17575959</v>
      </c>
      <c r="E568" s="495">
        <f t="shared" si="87"/>
        <v>86434227</v>
      </c>
      <c r="F568" s="495">
        <f t="shared" si="88"/>
        <v>69396494</v>
      </c>
      <c r="G568" s="495">
        <f t="shared" si="86"/>
        <v>17037733</v>
      </c>
      <c r="H568" s="495">
        <f>VLOOKUP(A568,'02-Metrics'!A:R,18,FALSE)</f>
        <v>120483319.90000001</v>
      </c>
      <c r="I568" s="496">
        <f t="shared" si="85"/>
        <v>0.14141154986550133</v>
      </c>
      <c r="J568" s="512"/>
      <c r="L568" s="23">
        <v>43261</v>
      </c>
      <c r="M568" s="241" t="s">
        <v>1039</v>
      </c>
      <c r="N568" t="s">
        <v>1042</v>
      </c>
      <c r="S568">
        <f t="shared" si="89"/>
        <v>2016</v>
      </c>
      <c r="T568" s="418" t="str">
        <f>VLOOKUP($A568,'02-Metrics'!$A$2:$AD$188,4,FALSE)</f>
        <v>Industrial</v>
      </c>
      <c r="U568" s="418" t="str">
        <f>VLOOKUP($A568,'02-Metrics'!$A$2:$AD$188,5,FALSE)</f>
        <v>Power Plant</v>
      </c>
      <c r="V568" s="418" t="str">
        <f>VLOOKUP($A568,'02-Metrics'!$A$2:$AD$188,7,FALSE)</f>
        <v>GAMESA</v>
      </c>
    </row>
    <row r="569" spans="1:22" ht="15" hidden="1" customHeight="1">
      <c r="A569" s="418" t="s">
        <v>1072</v>
      </c>
      <c r="B569" s="494">
        <v>42765</v>
      </c>
      <c r="C569" s="495">
        <v>11998906</v>
      </c>
      <c r="D569" s="495">
        <v>3032449</v>
      </c>
      <c r="E569" s="495">
        <f t="shared" si="87"/>
        <v>98433133</v>
      </c>
      <c r="F569" s="495">
        <f t="shared" si="88"/>
        <v>72428943</v>
      </c>
      <c r="G569" s="495">
        <f t="shared" si="86"/>
        <v>26004190</v>
      </c>
      <c r="H569" s="495">
        <f>VLOOKUP(A569,'02-Metrics'!A:R,18,FALSE)</f>
        <v>120483319.90000001</v>
      </c>
      <c r="I569" s="496">
        <f t="shared" si="85"/>
        <v>0.21583228302127819</v>
      </c>
      <c r="J569" s="512"/>
      <c r="L569" s="23">
        <v>43361</v>
      </c>
      <c r="M569" s="241" t="s">
        <v>1039</v>
      </c>
      <c r="N569" t="s">
        <v>1042</v>
      </c>
      <c r="S569">
        <f t="shared" si="89"/>
        <v>2017</v>
      </c>
      <c r="T569" s="418" t="str">
        <f>VLOOKUP($A569,'02-Metrics'!$A$2:$AD$188,4,FALSE)</f>
        <v>Industrial</v>
      </c>
      <c r="U569" s="418" t="str">
        <f>VLOOKUP($A569,'02-Metrics'!$A$2:$AD$188,5,FALSE)</f>
        <v>Power Plant</v>
      </c>
      <c r="V569" s="418" t="str">
        <f>VLOOKUP($A569,'02-Metrics'!$A$2:$AD$188,7,FALSE)</f>
        <v>GAMESA</v>
      </c>
    </row>
    <row r="570" spans="1:22" ht="15" hidden="1" customHeight="1">
      <c r="A570" s="418" t="s">
        <v>1072</v>
      </c>
      <c r="B570" s="494">
        <v>42794</v>
      </c>
      <c r="C570" s="495">
        <v>4563406</v>
      </c>
      <c r="D570" s="495">
        <v>4528710</v>
      </c>
      <c r="E570" s="495">
        <f t="shared" si="87"/>
        <v>102996539</v>
      </c>
      <c r="F570" s="495">
        <f t="shared" si="88"/>
        <v>76957653</v>
      </c>
      <c r="G570" s="495">
        <f t="shared" si="86"/>
        <v>26038886</v>
      </c>
      <c r="H570" s="495">
        <f>VLOOKUP(A570,'02-Metrics'!A:R,18,FALSE)</f>
        <v>120483319.90000001</v>
      </c>
      <c r="I570" s="496">
        <f t="shared" si="85"/>
        <v>0.21612025649369576</v>
      </c>
      <c r="J570" s="512"/>
      <c r="L570" s="23">
        <v>44201</v>
      </c>
      <c r="M570" s="241" t="s">
        <v>1039</v>
      </c>
      <c r="N570" t="s">
        <v>1042</v>
      </c>
      <c r="S570">
        <f t="shared" si="89"/>
        <v>2017</v>
      </c>
      <c r="T570" s="418" t="str">
        <f>VLOOKUP($A570,'02-Metrics'!$A$2:$AD$188,4,FALSE)</f>
        <v>Industrial</v>
      </c>
      <c r="U570" s="418" t="str">
        <f>VLOOKUP($A570,'02-Metrics'!$A$2:$AD$188,5,FALSE)</f>
        <v>Power Plant</v>
      </c>
      <c r="V570" s="418" t="str">
        <f>VLOOKUP($A570,'02-Metrics'!$A$2:$AD$188,7,FALSE)</f>
        <v>GAMESA</v>
      </c>
    </row>
    <row r="571" spans="1:22" ht="15" hidden="1" customHeight="1">
      <c r="A571" s="418" t="s">
        <v>1072</v>
      </c>
      <c r="B571" s="494">
        <v>42824</v>
      </c>
      <c r="C571" s="495">
        <v>2404766.19</v>
      </c>
      <c r="D571" s="495">
        <v>3267691</v>
      </c>
      <c r="E571" s="495">
        <f t="shared" si="87"/>
        <v>105401305.19</v>
      </c>
      <c r="F571" s="495">
        <f t="shared" si="88"/>
        <v>80225344</v>
      </c>
      <c r="G571" s="495">
        <f t="shared" si="86"/>
        <v>25175961.189999998</v>
      </c>
      <c r="H571" s="495">
        <f>VLOOKUP(A571,'02-Metrics'!A:R,18,FALSE)</f>
        <v>120483319.90000001</v>
      </c>
      <c r="I571" s="496">
        <f t="shared" si="85"/>
        <v>0.20895806333105532</v>
      </c>
      <c r="J571" s="512"/>
      <c r="K571" s="491">
        <v>0</v>
      </c>
      <c r="L571" s="489">
        <v>42846</v>
      </c>
      <c r="M571" s="241" t="s">
        <v>1041</v>
      </c>
      <c r="S571">
        <f t="shared" si="89"/>
        <v>2017</v>
      </c>
      <c r="T571" s="418" t="str">
        <f>VLOOKUP($A571,'02-Metrics'!$A$2:$AD$188,4,FALSE)</f>
        <v>Industrial</v>
      </c>
      <c r="U571" s="418" t="str">
        <f>VLOOKUP($A571,'02-Metrics'!$A$2:$AD$188,5,FALSE)</f>
        <v>Power Plant</v>
      </c>
      <c r="V571" s="418" t="str">
        <f>VLOOKUP($A571,'02-Metrics'!$A$2:$AD$188,7,FALSE)</f>
        <v>GAMESA</v>
      </c>
    </row>
    <row r="572" spans="1:22" ht="15" hidden="1" customHeight="1">
      <c r="A572" s="418" t="s">
        <v>1072</v>
      </c>
      <c r="B572" s="494">
        <v>42855</v>
      </c>
      <c r="C572" s="495">
        <v>5202314</v>
      </c>
      <c r="D572" s="495">
        <v>2502244</v>
      </c>
      <c r="E572" s="495">
        <f t="shared" si="87"/>
        <v>110603619.19</v>
      </c>
      <c r="F572" s="495">
        <f t="shared" si="88"/>
        <v>82727588</v>
      </c>
      <c r="G572" s="495">
        <f t="shared" si="86"/>
        <v>27876031.189999998</v>
      </c>
      <c r="H572" s="495">
        <f>VLOOKUP(A572,'02-Metrics'!A:R,18,FALSE)</f>
        <v>120483319.90000001</v>
      </c>
      <c r="I572" s="496">
        <f t="shared" si="85"/>
        <v>0.23136838537597432</v>
      </c>
      <c r="J572" s="512"/>
      <c r="M572" s="241" t="s">
        <v>1038</v>
      </c>
      <c r="S572">
        <f t="shared" si="89"/>
        <v>2017</v>
      </c>
      <c r="T572" s="418" t="str">
        <f>VLOOKUP($A572,'02-Metrics'!$A$2:$AD$188,4,FALSE)</f>
        <v>Industrial</v>
      </c>
      <c r="U572" s="418" t="str">
        <f>VLOOKUP($A572,'02-Metrics'!$A$2:$AD$188,5,FALSE)</f>
        <v>Power Plant</v>
      </c>
      <c r="V572" s="418" t="str">
        <f>VLOOKUP($A572,'02-Metrics'!$A$2:$AD$188,7,FALSE)</f>
        <v>GAMESA</v>
      </c>
    </row>
    <row r="573" spans="1:22" ht="15" hidden="1" customHeight="1">
      <c r="A573" s="418" t="s">
        <v>1072</v>
      </c>
      <c r="B573" s="494">
        <v>42885</v>
      </c>
      <c r="C573" s="495">
        <v>7408706</v>
      </c>
      <c r="D573" s="495">
        <v>2859736</v>
      </c>
      <c r="E573" s="495">
        <f t="shared" si="87"/>
        <v>118012325.19</v>
      </c>
      <c r="F573" s="495">
        <f t="shared" si="88"/>
        <v>85587324</v>
      </c>
      <c r="G573" s="495">
        <f t="shared" si="86"/>
        <v>32425001.189999998</v>
      </c>
      <c r="H573" s="495">
        <f>VLOOKUP(A573,'02-Metrics'!A:R,18,FALSE)</f>
        <v>120483319.90000001</v>
      </c>
      <c r="I573" s="496">
        <f t="shared" si="85"/>
        <v>0.26912440009880567</v>
      </c>
      <c r="J573" s="512"/>
      <c r="K573" s="491">
        <v>1145904</v>
      </c>
      <c r="L573" s="489">
        <v>42876</v>
      </c>
      <c r="M573" s="241" t="s">
        <v>1041</v>
      </c>
      <c r="S573">
        <f t="shared" si="89"/>
        <v>2017</v>
      </c>
      <c r="T573" s="418" t="str">
        <f>VLOOKUP($A573,'02-Metrics'!$A$2:$AD$188,4,FALSE)</f>
        <v>Industrial</v>
      </c>
      <c r="U573" s="418" t="str">
        <f>VLOOKUP($A573,'02-Metrics'!$A$2:$AD$188,5,FALSE)</f>
        <v>Power Plant</v>
      </c>
      <c r="V573" s="418" t="str">
        <f>VLOOKUP($A573,'02-Metrics'!$A$2:$AD$188,7,FALSE)</f>
        <v>GAMESA</v>
      </c>
    </row>
    <row r="574" spans="1:22" ht="15" hidden="1" customHeight="1">
      <c r="A574" s="418" t="s">
        <v>1072</v>
      </c>
      <c r="B574" s="494">
        <v>42916</v>
      </c>
      <c r="C574" s="495">
        <v>0</v>
      </c>
      <c r="D574" s="495">
        <v>5659087.7699999996</v>
      </c>
      <c r="E574" s="495">
        <f t="shared" si="87"/>
        <v>118012325.19</v>
      </c>
      <c r="F574" s="495">
        <f t="shared" si="88"/>
        <v>91246411.769999996</v>
      </c>
      <c r="G574" s="495">
        <f t="shared" ref="G574:G605" si="90">E574-F574</f>
        <v>26765913.420000002</v>
      </c>
      <c r="H574" s="495">
        <f>VLOOKUP(A574,'02-Metrics'!A:R,18,FALSE)</f>
        <v>120483319.90000001</v>
      </c>
      <c r="I574" s="496">
        <f t="shared" ref="I574:I605" si="91">G574/H574</f>
        <v>0.22215451435282038</v>
      </c>
      <c r="J574" s="512"/>
      <c r="L574" s="23">
        <v>42886</v>
      </c>
      <c r="M574" s="241" t="s">
        <v>1039</v>
      </c>
      <c r="S574">
        <f t="shared" si="89"/>
        <v>2017</v>
      </c>
      <c r="T574" s="418" t="str">
        <f>VLOOKUP($A574,'02-Metrics'!$A$2:$AD$188,4,FALSE)</f>
        <v>Industrial</v>
      </c>
      <c r="U574" s="418" t="str">
        <f>VLOOKUP($A574,'02-Metrics'!$A$2:$AD$188,5,FALSE)</f>
        <v>Power Plant</v>
      </c>
      <c r="V574" s="418" t="str">
        <f>VLOOKUP($A574,'02-Metrics'!$A$2:$AD$188,7,FALSE)</f>
        <v>GAMESA</v>
      </c>
    </row>
    <row r="575" spans="1:22" ht="15" hidden="1" customHeight="1">
      <c r="A575" s="418" t="s">
        <v>1072</v>
      </c>
      <c r="B575" s="494">
        <v>42946</v>
      </c>
      <c r="C575" s="495">
        <v>8037955.9699999997</v>
      </c>
      <c r="D575" s="495">
        <v>4500859.21</v>
      </c>
      <c r="E575" s="495">
        <f t="shared" si="87"/>
        <v>126050281.16</v>
      </c>
      <c r="F575" s="495">
        <f t="shared" si="88"/>
        <v>95747270.979999989</v>
      </c>
      <c r="G575" s="495">
        <f t="shared" si="90"/>
        <v>30303010.180000007</v>
      </c>
      <c r="H575" s="495">
        <f>VLOOKUP(A575,'02-Metrics'!A:R,18,FALSE)</f>
        <v>120483319.90000001</v>
      </c>
      <c r="I575" s="496">
        <f t="shared" si="91"/>
        <v>0.25151207822917904</v>
      </c>
      <c r="J575" s="512"/>
      <c r="M575" s="241" t="s">
        <v>1038</v>
      </c>
      <c r="S575">
        <f t="shared" si="89"/>
        <v>2017</v>
      </c>
      <c r="T575" s="418" t="str">
        <f>VLOOKUP($A575,'02-Metrics'!$A$2:$AD$188,4,FALSE)</f>
        <v>Industrial</v>
      </c>
      <c r="U575" s="418" t="str">
        <f>VLOOKUP($A575,'02-Metrics'!$A$2:$AD$188,5,FALSE)</f>
        <v>Power Plant</v>
      </c>
      <c r="V575" s="418" t="str">
        <f>VLOOKUP($A575,'02-Metrics'!$A$2:$AD$188,7,FALSE)</f>
        <v>GAMESA</v>
      </c>
    </row>
    <row r="576" spans="1:22" ht="15" hidden="1" customHeight="1">
      <c r="A576" s="418" t="s">
        <v>1072</v>
      </c>
      <c r="B576" s="494">
        <v>42977</v>
      </c>
      <c r="C576" s="495">
        <v>6005029</v>
      </c>
      <c r="D576" s="495">
        <v>1448593.55</v>
      </c>
      <c r="E576" s="495">
        <f t="shared" si="87"/>
        <v>132055310.16</v>
      </c>
      <c r="F576" s="495">
        <f t="shared" si="88"/>
        <v>97195864.529999986</v>
      </c>
      <c r="G576" s="495">
        <f t="shared" si="90"/>
        <v>34859445.63000001</v>
      </c>
      <c r="H576" s="495">
        <f>VLOOKUP(A576,'02-Metrics'!A:R,18,FALSE)</f>
        <v>120483319.90000001</v>
      </c>
      <c r="I576" s="496">
        <f t="shared" si="91"/>
        <v>0.28933005547102297</v>
      </c>
      <c r="J576" s="512"/>
      <c r="K576" s="491">
        <v>0</v>
      </c>
      <c r="L576" s="489">
        <v>42906</v>
      </c>
      <c r="M576" s="241" t="s">
        <v>1041</v>
      </c>
      <c r="S576">
        <f t="shared" si="89"/>
        <v>2017</v>
      </c>
      <c r="T576" s="418" t="str">
        <f>VLOOKUP($A576,'02-Metrics'!$A$2:$AD$188,4,FALSE)</f>
        <v>Industrial</v>
      </c>
      <c r="U576" s="418" t="str">
        <f>VLOOKUP($A576,'02-Metrics'!$A$2:$AD$188,5,FALSE)</f>
        <v>Power Plant</v>
      </c>
      <c r="V576" s="418" t="str">
        <f>VLOOKUP($A576,'02-Metrics'!$A$2:$AD$188,7,FALSE)</f>
        <v>GAMESA</v>
      </c>
    </row>
    <row r="577" spans="1:22" ht="15" hidden="1" customHeight="1">
      <c r="A577" s="418" t="s">
        <v>1072</v>
      </c>
      <c r="B577" s="494">
        <v>43008</v>
      </c>
      <c r="C577" s="495">
        <v>0</v>
      </c>
      <c r="D577" s="495">
        <v>219490</v>
      </c>
      <c r="E577" s="495">
        <f t="shared" si="87"/>
        <v>132055310.16</v>
      </c>
      <c r="F577" s="495">
        <f t="shared" si="88"/>
        <v>97415354.529999986</v>
      </c>
      <c r="G577" s="495">
        <f t="shared" si="90"/>
        <v>34639955.63000001</v>
      </c>
      <c r="H577" s="495">
        <f>VLOOKUP(A577,'02-Metrics'!A:R,18,FALSE)</f>
        <v>120483319.90000001</v>
      </c>
      <c r="I577" s="496">
        <f t="shared" si="91"/>
        <v>0.28750830952160711</v>
      </c>
      <c r="J577" s="512"/>
      <c r="L577" s="23">
        <v>42916</v>
      </c>
      <c r="M577" s="241" t="s">
        <v>1039</v>
      </c>
      <c r="S577">
        <f t="shared" si="89"/>
        <v>2017</v>
      </c>
      <c r="T577" s="418" t="str">
        <f>VLOOKUP($A577,'02-Metrics'!$A$2:$AD$188,4,FALSE)</f>
        <v>Industrial</v>
      </c>
      <c r="U577" s="418" t="str">
        <f>VLOOKUP($A577,'02-Metrics'!$A$2:$AD$188,5,FALSE)</f>
        <v>Power Plant</v>
      </c>
      <c r="V577" s="418" t="str">
        <f>VLOOKUP($A577,'02-Metrics'!$A$2:$AD$188,7,FALSE)</f>
        <v>GAMESA</v>
      </c>
    </row>
    <row r="578" spans="1:22" ht="15" hidden="1" customHeight="1">
      <c r="A578" s="418" t="s">
        <v>1072</v>
      </c>
      <c r="B578" s="494">
        <v>43038</v>
      </c>
      <c r="C578" s="495">
        <v>53837</v>
      </c>
      <c r="D578" s="495">
        <v>1100949.7</v>
      </c>
      <c r="E578" s="495">
        <f t="shared" si="87"/>
        <v>132109147.16</v>
      </c>
      <c r="F578" s="495">
        <f t="shared" si="88"/>
        <v>98516304.229999989</v>
      </c>
      <c r="G578" s="495">
        <f t="shared" si="90"/>
        <v>33592842.930000007</v>
      </c>
      <c r="H578" s="495">
        <f>VLOOKUP(A578,'02-Metrics'!A:R,18,FALSE)</f>
        <v>120483319.90000001</v>
      </c>
      <c r="I578" s="496">
        <f t="shared" si="91"/>
        <v>0.2788173745368383</v>
      </c>
      <c r="J578" s="512"/>
      <c r="M578" s="241" t="s">
        <v>1038</v>
      </c>
      <c r="S578">
        <f t="shared" si="89"/>
        <v>2017</v>
      </c>
      <c r="T578" s="418" t="str">
        <f>VLOOKUP($A578,'02-Metrics'!$A$2:$AD$188,4,FALSE)</f>
        <v>Industrial</v>
      </c>
      <c r="U578" s="418" t="str">
        <f>VLOOKUP($A578,'02-Metrics'!$A$2:$AD$188,5,FALSE)</f>
        <v>Power Plant</v>
      </c>
      <c r="V578" s="418" t="str">
        <f>VLOOKUP($A578,'02-Metrics'!$A$2:$AD$188,7,FALSE)</f>
        <v>GAMESA</v>
      </c>
    </row>
    <row r="579" spans="1:22" ht="15" hidden="1" customHeight="1">
      <c r="A579" s="418" t="s">
        <v>1072</v>
      </c>
      <c r="B579" s="494">
        <v>43069</v>
      </c>
      <c r="C579" s="495">
        <v>4132072</v>
      </c>
      <c r="D579" s="495">
        <v>83442.73</v>
      </c>
      <c r="E579" s="495">
        <f t="shared" si="87"/>
        <v>136241219.16</v>
      </c>
      <c r="F579" s="495">
        <f t="shared" si="88"/>
        <v>98599746.959999993</v>
      </c>
      <c r="G579" s="495">
        <f t="shared" si="90"/>
        <v>37641472.200000003</v>
      </c>
      <c r="H579" s="495">
        <f>VLOOKUP(A579,'02-Metrics'!A:R,18,FALSE)</f>
        <v>120483319.90000001</v>
      </c>
      <c r="I579" s="496">
        <f t="shared" si="91"/>
        <v>0.31242060918674935</v>
      </c>
      <c r="J579" s="512"/>
      <c r="K579" s="491">
        <v>0</v>
      </c>
      <c r="L579" s="489">
        <v>42936</v>
      </c>
      <c r="M579" s="241" t="s">
        <v>1041</v>
      </c>
      <c r="S579">
        <f t="shared" si="89"/>
        <v>2017</v>
      </c>
      <c r="T579" s="418" t="str">
        <f>VLOOKUP($A579,'02-Metrics'!$A$2:$AD$188,4,FALSE)</f>
        <v>Industrial</v>
      </c>
      <c r="U579" s="418" t="str">
        <f>VLOOKUP($A579,'02-Metrics'!$A$2:$AD$188,5,FALSE)</f>
        <v>Power Plant</v>
      </c>
      <c r="V579" s="418" t="str">
        <f>VLOOKUP($A579,'02-Metrics'!$A$2:$AD$188,7,FALSE)</f>
        <v>GAMESA</v>
      </c>
    </row>
    <row r="580" spans="1:22" ht="15" hidden="1" customHeight="1">
      <c r="A580" s="418" t="s">
        <v>1072</v>
      </c>
      <c r="B580" s="494">
        <v>43099</v>
      </c>
      <c r="C580" s="495">
        <v>0</v>
      </c>
      <c r="D580" s="495">
        <v>301052.88</v>
      </c>
      <c r="E580" s="495">
        <f t="shared" si="87"/>
        <v>136241219.16</v>
      </c>
      <c r="F580" s="495">
        <f t="shared" si="88"/>
        <v>98900799.839999989</v>
      </c>
      <c r="G580" s="495">
        <f t="shared" si="90"/>
        <v>37340419.320000008</v>
      </c>
      <c r="H580" s="495">
        <f>VLOOKUP(A580,'02-Metrics'!A:R,18,FALSE)</f>
        <v>120483319.90000001</v>
      </c>
      <c r="I580" s="496">
        <f t="shared" si="91"/>
        <v>0.30992189915576857</v>
      </c>
      <c r="J580" s="512"/>
      <c r="M580" s="241" t="s">
        <v>1038</v>
      </c>
      <c r="S580">
        <f t="shared" si="89"/>
        <v>2017</v>
      </c>
      <c r="T580" s="418" t="str">
        <f>VLOOKUP($A580,'02-Metrics'!$A$2:$AD$188,4,FALSE)</f>
        <v>Industrial</v>
      </c>
      <c r="U580" s="418" t="str">
        <f>VLOOKUP($A580,'02-Metrics'!$A$2:$AD$188,5,FALSE)</f>
        <v>Power Plant</v>
      </c>
      <c r="V580" s="418" t="str">
        <f>VLOOKUP($A580,'02-Metrics'!$A$2:$AD$188,7,FALSE)</f>
        <v>GAMESA</v>
      </c>
    </row>
    <row r="581" spans="1:22" ht="15" hidden="1" customHeight="1">
      <c r="A581" s="418" t="s">
        <v>1072</v>
      </c>
      <c r="B581" s="497">
        <v>43130</v>
      </c>
      <c r="C581" s="495">
        <v>0</v>
      </c>
      <c r="D581" s="495">
        <v>179964.77</v>
      </c>
      <c r="E581" s="495">
        <f t="shared" si="87"/>
        <v>136241219.16</v>
      </c>
      <c r="F581" s="495">
        <f t="shared" si="88"/>
        <v>99080764.609999985</v>
      </c>
      <c r="G581" s="495">
        <f t="shared" si="90"/>
        <v>37160454.550000012</v>
      </c>
      <c r="H581" s="495">
        <f>VLOOKUP(A581,'02-Metrics'!A:R,18,FALSE)</f>
        <v>120483319.90000001</v>
      </c>
      <c r="I581" s="496">
        <f t="shared" si="91"/>
        <v>0.3084282088246143</v>
      </c>
      <c r="J581" s="512"/>
      <c r="K581" s="491">
        <v>0</v>
      </c>
      <c r="L581" s="489">
        <v>42966</v>
      </c>
      <c r="M581" s="241" t="s">
        <v>1041</v>
      </c>
      <c r="S581">
        <f t="shared" si="89"/>
        <v>2018</v>
      </c>
      <c r="T581" s="418" t="str">
        <f>VLOOKUP($A581,'02-Metrics'!$A$2:$AD$188,4,FALSE)</f>
        <v>Industrial</v>
      </c>
      <c r="U581" s="418" t="str">
        <f>VLOOKUP($A581,'02-Metrics'!$A$2:$AD$188,5,FALSE)</f>
        <v>Power Plant</v>
      </c>
      <c r="V581" s="418" t="str">
        <f>VLOOKUP($A581,'02-Metrics'!$A$2:$AD$188,7,FALSE)</f>
        <v>GAMESA</v>
      </c>
    </row>
    <row r="582" spans="1:22" ht="15" hidden="1" customHeight="1">
      <c r="A582" s="418" t="s">
        <v>1072</v>
      </c>
      <c r="B582" s="497">
        <v>43159</v>
      </c>
      <c r="C582" s="495">
        <v>0</v>
      </c>
      <c r="D582" s="495">
        <v>204171.36</v>
      </c>
      <c r="E582" s="495">
        <f t="shared" si="87"/>
        <v>136241219.16</v>
      </c>
      <c r="F582" s="495">
        <f t="shared" si="88"/>
        <v>99284935.969999984</v>
      </c>
      <c r="G582" s="495">
        <f t="shared" si="90"/>
        <v>36956283.190000013</v>
      </c>
      <c r="H582" s="495">
        <f>VLOOKUP(A582,'02-Metrics'!A:R,18,FALSE)</f>
        <v>120483319.90000001</v>
      </c>
      <c r="I582" s="496">
        <f t="shared" si="91"/>
        <v>0.30673360611803668</v>
      </c>
      <c r="J582" s="512"/>
      <c r="L582" s="23">
        <v>42978</v>
      </c>
      <c r="M582" s="241" t="s">
        <v>1039</v>
      </c>
      <c r="S582">
        <f t="shared" si="89"/>
        <v>2018</v>
      </c>
      <c r="T582" s="418" t="str">
        <f>VLOOKUP($A582,'02-Metrics'!$A$2:$AD$188,4,FALSE)</f>
        <v>Industrial</v>
      </c>
      <c r="U582" s="418" t="str">
        <f>VLOOKUP($A582,'02-Metrics'!$A$2:$AD$188,5,FALSE)</f>
        <v>Power Plant</v>
      </c>
      <c r="V582" s="418" t="str">
        <f>VLOOKUP($A582,'02-Metrics'!$A$2:$AD$188,7,FALSE)</f>
        <v>GAMESA</v>
      </c>
    </row>
    <row r="583" spans="1:22" ht="15" hidden="1" customHeight="1">
      <c r="A583" s="418" t="s">
        <v>1072</v>
      </c>
      <c r="B583" s="497">
        <v>43189</v>
      </c>
      <c r="C583" s="495">
        <v>0</v>
      </c>
      <c r="D583" s="495">
        <v>271214.90000000002</v>
      </c>
      <c r="E583" s="495">
        <f t="shared" si="87"/>
        <v>136241219.16</v>
      </c>
      <c r="F583" s="495">
        <f t="shared" si="88"/>
        <v>99556150.86999999</v>
      </c>
      <c r="G583" s="495">
        <f t="shared" si="90"/>
        <v>36685068.290000007</v>
      </c>
      <c r="H583" s="495">
        <f>VLOOKUP(A583,'02-Metrics'!A:R,18,FALSE)</f>
        <v>120483319.90000001</v>
      </c>
      <c r="I583" s="496">
        <f t="shared" si="91"/>
        <v>0.30448254845939055</v>
      </c>
      <c r="J583" s="512"/>
      <c r="M583" s="241" t="s">
        <v>1038</v>
      </c>
      <c r="S583">
        <f t="shared" si="89"/>
        <v>2018</v>
      </c>
      <c r="T583" s="418" t="str">
        <f>VLOOKUP($A583,'02-Metrics'!$A$2:$AD$188,4,FALSE)</f>
        <v>Industrial</v>
      </c>
      <c r="U583" s="418" t="str">
        <f>VLOOKUP($A583,'02-Metrics'!$A$2:$AD$188,5,FALSE)</f>
        <v>Power Plant</v>
      </c>
      <c r="V583" s="418" t="str">
        <f>VLOOKUP($A583,'02-Metrics'!$A$2:$AD$188,7,FALSE)</f>
        <v>GAMESA</v>
      </c>
    </row>
    <row r="584" spans="1:22" ht="15" hidden="1" customHeight="1">
      <c r="A584" s="418" t="s">
        <v>1072</v>
      </c>
      <c r="B584" s="497">
        <v>43220</v>
      </c>
      <c r="C584" s="495">
        <v>75000</v>
      </c>
      <c r="D584" s="495">
        <v>295681.56</v>
      </c>
      <c r="E584" s="495">
        <f t="shared" si="87"/>
        <v>136316219.16</v>
      </c>
      <c r="F584" s="495">
        <f t="shared" si="88"/>
        <v>99851832.429999992</v>
      </c>
      <c r="G584" s="495">
        <f t="shared" si="90"/>
        <v>36464386.730000004</v>
      </c>
      <c r="H584" s="495">
        <f>VLOOKUP(A584,'02-Metrics'!A:R,18,FALSE)</f>
        <v>120483319.90000001</v>
      </c>
      <c r="I584" s="496">
        <f t="shared" si="91"/>
        <v>0.30265091267625338</v>
      </c>
      <c r="J584" s="512"/>
      <c r="K584" s="491">
        <v>0</v>
      </c>
      <c r="L584" s="489">
        <v>42996</v>
      </c>
      <c r="M584" s="241" t="s">
        <v>1041</v>
      </c>
      <c r="S584">
        <f t="shared" si="89"/>
        <v>2018</v>
      </c>
      <c r="T584" s="418" t="str">
        <f>VLOOKUP($A584,'02-Metrics'!$A$2:$AD$188,4,FALSE)</f>
        <v>Industrial</v>
      </c>
      <c r="U584" s="418" t="str">
        <f>VLOOKUP($A584,'02-Metrics'!$A$2:$AD$188,5,FALSE)</f>
        <v>Power Plant</v>
      </c>
      <c r="V584" s="418" t="str">
        <f>VLOOKUP($A584,'02-Metrics'!$A$2:$AD$188,7,FALSE)</f>
        <v>GAMESA</v>
      </c>
    </row>
    <row r="585" spans="1:22" ht="15" hidden="1" customHeight="1">
      <c r="A585" s="418" t="s">
        <v>1072</v>
      </c>
      <c r="B585" s="497">
        <v>43250</v>
      </c>
      <c r="C585" s="495">
        <v>221249.2</v>
      </c>
      <c r="D585" s="495">
        <v>207873.44999999998</v>
      </c>
      <c r="E585" s="495">
        <f t="shared" si="87"/>
        <v>136537468.35999998</v>
      </c>
      <c r="F585" s="495">
        <f t="shared" si="88"/>
        <v>100059705.88</v>
      </c>
      <c r="G585" s="495">
        <f t="shared" si="90"/>
        <v>36477762.479999989</v>
      </c>
      <c r="H585" s="495">
        <f>VLOOKUP(A585,'02-Metrics'!A:R,18,FALSE)</f>
        <v>120483319.90000001</v>
      </c>
      <c r="I585" s="496">
        <f t="shared" si="91"/>
        <v>0.30276193011842784</v>
      </c>
      <c r="J585" s="512"/>
      <c r="L585" s="23">
        <v>43008</v>
      </c>
      <c r="M585" s="241" t="s">
        <v>1039</v>
      </c>
      <c r="S585">
        <f t="shared" si="89"/>
        <v>2018</v>
      </c>
      <c r="T585" s="418" t="str">
        <f>VLOOKUP($A585,'02-Metrics'!$A$2:$AD$188,4,FALSE)</f>
        <v>Industrial</v>
      </c>
      <c r="U585" s="418" t="str">
        <f>VLOOKUP($A585,'02-Metrics'!$A$2:$AD$188,5,FALSE)</f>
        <v>Power Plant</v>
      </c>
      <c r="V585" s="418" t="str">
        <f>VLOOKUP($A585,'02-Metrics'!$A$2:$AD$188,7,FALSE)</f>
        <v>GAMESA</v>
      </c>
    </row>
    <row r="586" spans="1:22" ht="15" hidden="1" customHeight="1">
      <c r="A586" s="418" t="s">
        <v>1072</v>
      </c>
      <c r="B586" s="497">
        <v>43281</v>
      </c>
      <c r="C586" s="495">
        <v>1141675.8999999999</v>
      </c>
      <c r="D586" s="495">
        <v>184000</v>
      </c>
      <c r="E586" s="495">
        <f t="shared" si="87"/>
        <v>137679144.25999999</v>
      </c>
      <c r="F586" s="495">
        <f t="shared" si="88"/>
        <v>100243705.88</v>
      </c>
      <c r="G586" s="495">
        <f t="shared" si="90"/>
        <v>37435438.379999995</v>
      </c>
      <c r="H586" s="495">
        <f>VLOOKUP(A586,'02-Metrics'!A:R,18,FALSE)</f>
        <v>120483319.90000001</v>
      </c>
      <c r="I586" s="496">
        <f t="shared" si="91"/>
        <v>0.31071054824079425</v>
      </c>
      <c r="J586" s="512"/>
      <c r="M586" s="241" t="s">
        <v>1038</v>
      </c>
      <c r="S586">
        <f t="shared" si="89"/>
        <v>2018</v>
      </c>
      <c r="T586" s="418" t="str">
        <f>VLOOKUP($A586,'02-Metrics'!$A$2:$AD$188,4,FALSE)</f>
        <v>Industrial</v>
      </c>
      <c r="U586" s="418" t="str">
        <f>VLOOKUP($A586,'02-Metrics'!$A$2:$AD$188,5,FALSE)</f>
        <v>Power Plant</v>
      </c>
      <c r="V586" s="418" t="str">
        <f>VLOOKUP($A586,'02-Metrics'!$A$2:$AD$188,7,FALSE)</f>
        <v>GAMESA</v>
      </c>
    </row>
    <row r="587" spans="1:22" ht="15" hidden="1" customHeight="1">
      <c r="A587" s="418" t="s">
        <v>1072</v>
      </c>
      <c r="B587" s="497">
        <v>43311</v>
      </c>
      <c r="C587" s="495">
        <v>273420</v>
      </c>
      <c r="D587" s="495">
        <v>198620.53</v>
      </c>
      <c r="E587" s="495">
        <f t="shared" si="87"/>
        <v>137952564.25999999</v>
      </c>
      <c r="F587" s="495">
        <f t="shared" si="88"/>
        <v>100442326.41</v>
      </c>
      <c r="G587" s="495">
        <f t="shared" si="90"/>
        <v>37510237.849999994</v>
      </c>
      <c r="H587" s="495">
        <f>VLOOKUP(A587,'02-Metrics'!A:R,18,FALSE)</f>
        <v>120483319.90000001</v>
      </c>
      <c r="I587" s="496">
        <f t="shared" si="91"/>
        <v>0.31133137666801619</v>
      </c>
      <c r="J587" s="512"/>
      <c r="K587" s="491">
        <v>0</v>
      </c>
      <c r="L587" s="489">
        <v>43026</v>
      </c>
      <c r="M587" s="241" t="s">
        <v>1041</v>
      </c>
      <c r="S587">
        <f t="shared" si="89"/>
        <v>2018</v>
      </c>
      <c r="T587" s="418" t="str">
        <f>VLOOKUP($A587,'02-Metrics'!$A$2:$AD$188,4,FALSE)</f>
        <v>Industrial</v>
      </c>
      <c r="U587" s="418" t="str">
        <f>VLOOKUP($A587,'02-Metrics'!$A$2:$AD$188,5,FALSE)</f>
        <v>Power Plant</v>
      </c>
      <c r="V587" s="418" t="str">
        <f>VLOOKUP($A587,'02-Metrics'!$A$2:$AD$188,7,FALSE)</f>
        <v>GAMESA</v>
      </c>
    </row>
    <row r="588" spans="1:22" hidden="1">
      <c r="A588" s="418" t="s">
        <v>1072</v>
      </c>
      <c r="B588" s="497">
        <v>43342</v>
      </c>
      <c r="C588" s="495">
        <v>0</v>
      </c>
      <c r="D588" s="495">
        <v>587193.9</v>
      </c>
      <c r="E588" s="495">
        <f t="shared" si="87"/>
        <v>137952564.25999999</v>
      </c>
      <c r="F588" s="495">
        <f t="shared" si="88"/>
        <v>101029520.31</v>
      </c>
      <c r="G588" s="495">
        <f t="shared" si="90"/>
        <v>36923043.949999988</v>
      </c>
      <c r="H588" s="495">
        <f>VLOOKUP(A588,'02-Metrics'!A:R,18,FALSE)</f>
        <v>120483319.90000001</v>
      </c>
      <c r="I588" s="496">
        <f t="shared" si="91"/>
        <v>0.30645772361390572</v>
      </c>
      <c r="J588" s="512"/>
      <c r="M588" s="241" t="s">
        <v>1038</v>
      </c>
      <c r="S588">
        <f t="shared" si="89"/>
        <v>2018</v>
      </c>
      <c r="T588" s="418" t="str">
        <f>VLOOKUP($A588,'02-Metrics'!$A$2:$AD$188,4,FALSE)</f>
        <v>Industrial</v>
      </c>
      <c r="U588" s="418" t="str">
        <f>VLOOKUP($A588,'02-Metrics'!$A$2:$AD$188,5,FALSE)</f>
        <v>Power Plant</v>
      </c>
      <c r="V588" s="418" t="str">
        <f>VLOOKUP($A588,'02-Metrics'!$A$2:$AD$188,7,FALSE)</f>
        <v>GAMESA</v>
      </c>
    </row>
    <row r="589" spans="1:22" hidden="1">
      <c r="A589" s="418" t="s">
        <v>1072</v>
      </c>
      <c r="B589" s="497">
        <v>43373</v>
      </c>
      <c r="C589" s="495">
        <v>0</v>
      </c>
      <c r="D589" s="495">
        <v>404069.3</v>
      </c>
      <c r="E589" s="495">
        <f t="shared" si="87"/>
        <v>137952564.25999999</v>
      </c>
      <c r="F589" s="495">
        <f t="shared" si="88"/>
        <v>101433589.61</v>
      </c>
      <c r="G589" s="495">
        <f t="shared" si="90"/>
        <v>36518974.649999991</v>
      </c>
      <c r="H589" s="495">
        <f>VLOOKUP(A589,'02-Metrics'!A:R,18,FALSE)</f>
        <v>120483319.90000001</v>
      </c>
      <c r="I589" s="496">
        <f t="shared" si="91"/>
        <v>0.3031039871769004</v>
      </c>
      <c r="J589" s="512"/>
      <c r="K589" s="491">
        <v>0</v>
      </c>
      <c r="L589" s="489">
        <v>43056</v>
      </c>
      <c r="M589" s="241" t="s">
        <v>1041</v>
      </c>
      <c r="S589">
        <f t="shared" si="89"/>
        <v>2018</v>
      </c>
      <c r="T589" s="418" t="str">
        <f>VLOOKUP($A589,'02-Metrics'!$A$2:$AD$188,4,FALSE)</f>
        <v>Industrial</v>
      </c>
      <c r="U589" s="418" t="str">
        <f>VLOOKUP($A589,'02-Metrics'!$A$2:$AD$188,5,FALSE)</f>
        <v>Power Plant</v>
      </c>
      <c r="V589" s="418" t="str">
        <f>VLOOKUP($A589,'02-Metrics'!$A$2:$AD$188,7,FALSE)</f>
        <v>GAMESA</v>
      </c>
    </row>
    <row r="590" spans="1:22" hidden="1">
      <c r="A590" s="418" t="s">
        <v>1072</v>
      </c>
      <c r="B590" s="497">
        <v>43403</v>
      </c>
      <c r="C590" s="495">
        <v>0</v>
      </c>
      <c r="D590" s="495">
        <v>180496.44999999998</v>
      </c>
      <c r="E590" s="495">
        <f t="shared" si="87"/>
        <v>137952564.25999999</v>
      </c>
      <c r="F590" s="495">
        <f t="shared" si="88"/>
        <v>101614086.06</v>
      </c>
      <c r="G590" s="495">
        <f t="shared" si="90"/>
        <v>36338478.199999988</v>
      </c>
      <c r="H590" s="495">
        <f>VLOOKUP(A590,'02-Metrics'!A:R,18,FALSE)</f>
        <v>120483319.90000001</v>
      </c>
      <c r="I590" s="496">
        <f t="shared" si="91"/>
        <v>0.3016058839527378</v>
      </c>
      <c r="J590" s="512"/>
      <c r="M590" s="241" t="s">
        <v>1038</v>
      </c>
      <c r="S590">
        <f t="shared" si="89"/>
        <v>2018</v>
      </c>
      <c r="T590" s="418" t="str">
        <f>VLOOKUP($A590,'02-Metrics'!$A$2:$AD$188,4,FALSE)</f>
        <v>Industrial</v>
      </c>
      <c r="U590" s="418" t="str">
        <f>VLOOKUP($A590,'02-Metrics'!$A$2:$AD$188,5,FALSE)</f>
        <v>Power Plant</v>
      </c>
      <c r="V590" s="418" t="str">
        <f>VLOOKUP($A590,'02-Metrics'!$A$2:$AD$188,7,FALSE)</f>
        <v>GAMESA</v>
      </c>
    </row>
    <row r="591" spans="1:22" hidden="1">
      <c r="A591" s="418" t="s">
        <v>1072</v>
      </c>
      <c r="B591" s="497">
        <v>43434</v>
      </c>
      <c r="C591" s="495">
        <v>2648763.21</v>
      </c>
      <c r="D591" s="495">
        <v>92905</v>
      </c>
      <c r="E591" s="495">
        <f t="shared" si="87"/>
        <v>140601327.47</v>
      </c>
      <c r="F591" s="495">
        <f t="shared" si="88"/>
        <v>101706991.06</v>
      </c>
      <c r="G591" s="495">
        <f t="shared" si="90"/>
        <v>38894336.409999996</v>
      </c>
      <c r="H591" s="495">
        <f>VLOOKUP(A591,'02-Metrics'!A:R,18,FALSE)</f>
        <v>120483319.90000001</v>
      </c>
      <c r="I591" s="496">
        <f t="shared" si="91"/>
        <v>0.32281926197154859</v>
      </c>
      <c r="J591" s="512"/>
      <c r="K591" s="491">
        <v>0</v>
      </c>
      <c r="L591" s="489">
        <v>43086</v>
      </c>
      <c r="M591" s="241" t="s">
        <v>1041</v>
      </c>
      <c r="S591">
        <f t="shared" si="89"/>
        <v>2018</v>
      </c>
      <c r="T591" s="418" t="str">
        <f>VLOOKUP($A591,'02-Metrics'!$A$2:$AD$188,4,FALSE)</f>
        <v>Industrial</v>
      </c>
      <c r="U591" s="418" t="str">
        <f>VLOOKUP($A591,'02-Metrics'!$A$2:$AD$188,5,FALSE)</f>
        <v>Power Plant</v>
      </c>
      <c r="V591" s="418" t="str">
        <f>VLOOKUP($A591,'02-Metrics'!$A$2:$AD$188,7,FALSE)</f>
        <v>GAMESA</v>
      </c>
    </row>
    <row r="592" spans="1:22" hidden="1">
      <c r="A592" s="418" t="s">
        <v>1072</v>
      </c>
      <c r="B592" s="497">
        <v>43464</v>
      </c>
      <c r="C592" s="495">
        <v>0</v>
      </c>
      <c r="D592" s="495">
        <v>158878.66</v>
      </c>
      <c r="E592" s="495">
        <f t="shared" si="87"/>
        <v>140601327.47</v>
      </c>
      <c r="F592" s="495">
        <f t="shared" si="88"/>
        <v>101865869.72</v>
      </c>
      <c r="G592" s="495">
        <f t="shared" si="90"/>
        <v>38735457.75</v>
      </c>
      <c r="H592" s="495">
        <f>VLOOKUP(A592,'02-Metrics'!A:R,18,FALSE)</f>
        <v>120483319.90000001</v>
      </c>
      <c r="I592" s="496">
        <f t="shared" si="91"/>
        <v>0.32150058433109296</v>
      </c>
      <c r="J592" s="512"/>
      <c r="M592" s="241" t="s">
        <v>1038</v>
      </c>
      <c r="S592">
        <f t="shared" si="89"/>
        <v>2018</v>
      </c>
      <c r="T592" s="418" t="str">
        <f>VLOOKUP($A592,'02-Metrics'!$A$2:$AD$188,4,FALSE)</f>
        <v>Industrial</v>
      </c>
      <c r="U592" s="418" t="str">
        <f>VLOOKUP($A592,'02-Metrics'!$A$2:$AD$188,5,FALSE)</f>
        <v>Power Plant</v>
      </c>
      <c r="V592" s="418" t="str">
        <f>VLOOKUP($A592,'02-Metrics'!$A$2:$AD$188,7,FALSE)</f>
        <v>GAMESA</v>
      </c>
    </row>
    <row r="593" spans="1:22" hidden="1">
      <c r="A593" s="418" t="s">
        <v>1072</v>
      </c>
      <c r="B593" s="497">
        <v>43495</v>
      </c>
      <c r="C593" s="495">
        <v>0</v>
      </c>
      <c r="D593" s="495">
        <v>150000</v>
      </c>
      <c r="E593" s="495">
        <f t="shared" si="87"/>
        <v>140601327.47</v>
      </c>
      <c r="F593" s="495">
        <f t="shared" si="88"/>
        <v>102015869.72</v>
      </c>
      <c r="G593" s="495">
        <f t="shared" si="90"/>
        <v>38585457.75</v>
      </c>
      <c r="H593" s="495">
        <f>VLOOKUP(A593,'02-Metrics'!A:R,18,FALSE)</f>
        <v>120483319.90000001</v>
      </c>
      <c r="I593" s="496">
        <f t="shared" si="91"/>
        <v>0.32025559871711334</v>
      </c>
      <c r="J593" s="512"/>
      <c r="L593" s="23">
        <v>43110</v>
      </c>
      <c r="M593" s="241" t="s">
        <v>1039</v>
      </c>
      <c r="S593">
        <f t="shared" si="89"/>
        <v>2019</v>
      </c>
      <c r="T593" s="418" t="str">
        <f>VLOOKUP($A593,'02-Metrics'!$A$2:$AD$188,4,FALSE)</f>
        <v>Industrial</v>
      </c>
      <c r="U593" s="418" t="str">
        <f>VLOOKUP($A593,'02-Metrics'!$A$2:$AD$188,5,FALSE)</f>
        <v>Power Plant</v>
      </c>
      <c r="V593" s="418" t="str">
        <f>VLOOKUP($A593,'02-Metrics'!$A$2:$AD$188,7,FALSE)</f>
        <v>GAMESA</v>
      </c>
    </row>
    <row r="594" spans="1:22" hidden="1">
      <c r="A594" s="418" t="s">
        <v>1072</v>
      </c>
      <c r="B594" s="497">
        <v>43524</v>
      </c>
      <c r="C594" s="495">
        <v>0</v>
      </c>
      <c r="D594" s="495">
        <v>200000</v>
      </c>
      <c r="E594" s="495">
        <f t="shared" si="87"/>
        <v>140601327.47</v>
      </c>
      <c r="F594" s="495">
        <f t="shared" si="88"/>
        <v>102215869.72</v>
      </c>
      <c r="G594" s="495">
        <f t="shared" si="90"/>
        <v>38385457.75</v>
      </c>
      <c r="H594" s="495">
        <f>VLOOKUP(A594,'02-Metrics'!A:R,18,FALSE)</f>
        <v>120483319.90000001</v>
      </c>
      <c r="I594" s="496">
        <f t="shared" si="91"/>
        <v>0.3185956178984739</v>
      </c>
      <c r="J594" s="512"/>
      <c r="M594" s="241" t="s">
        <v>1038</v>
      </c>
      <c r="S594">
        <f t="shared" si="89"/>
        <v>2019</v>
      </c>
      <c r="T594" s="418" t="str">
        <f>VLOOKUP($A594,'02-Metrics'!$A$2:$AD$188,4,FALSE)</f>
        <v>Industrial</v>
      </c>
      <c r="U594" s="418" t="str">
        <f>VLOOKUP($A594,'02-Metrics'!$A$2:$AD$188,5,FALSE)</f>
        <v>Power Plant</v>
      </c>
      <c r="V594" s="418" t="str">
        <f>VLOOKUP($A594,'02-Metrics'!$A$2:$AD$188,7,FALSE)</f>
        <v>GAMESA</v>
      </c>
    </row>
    <row r="595" spans="1:22" hidden="1">
      <c r="A595" s="418" t="s">
        <v>1072</v>
      </c>
      <c r="B595" s="497">
        <v>43554</v>
      </c>
      <c r="C595" s="495">
        <v>0</v>
      </c>
      <c r="D595" s="495">
        <v>138643.58000000002</v>
      </c>
      <c r="E595" s="495">
        <f t="shared" si="87"/>
        <v>140601327.47</v>
      </c>
      <c r="F595" s="495">
        <f t="shared" si="88"/>
        <v>102354513.3</v>
      </c>
      <c r="G595" s="495">
        <f t="shared" si="90"/>
        <v>38246814.170000002</v>
      </c>
      <c r="H595" s="495">
        <f>VLOOKUP(A595,'02-Metrics'!A:R,18,FALSE)</f>
        <v>120483319.90000001</v>
      </c>
      <c r="I595" s="496">
        <f t="shared" si="91"/>
        <v>0.31744488948133642</v>
      </c>
      <c r="J595" s="512"/>
      <c r="L595" s="23">
        <v>43149</v>
      </c>
      <c r="M595" s="241" t="s">
        <v>1039</v>
      </c>
      <c r="S595">
        <f t="shared" si="89"/>
        <v>2019</v>
      </c>
      <c r="T595" s="418" t="str">
        <f>VLOOKUP($A595,'02-Metrics'!$A$2:$AD$188,4,FALSE)</f>
        <v>Industrial</v>
      </c>
      <c r="U595" s="418" t="str">
        <f>VLOOKUP($A595,'02-Metrics'!$A$2:$AD$188,5,FALSE)</f>
        <v>Power Plant</v>
      </c>
      <c r="V595" s="418" t="str">
        <f>VLOOKUP($A595,'02-Metrics'!$A$2:$AD$188,7,FALSE)</f>
        <v>GAMESA</v>
      </c>
    </row>
    <row r="596" spans="1:22" hidden="1">
      <c r="A596" s="418" t="s">
        <v>1072</v>
      </c>
      <c r="B596" s="497">
        <v>43615</v>
      </c>
      <c r="C596" s="495">
        <v>0</v>
      </c>
      <c r="D596" s="495">
        <v>200000</v>
      </c>
      <c r="E596" s="495">
        <f t="shared" si="87"/>
        <v>140601327.47</v>
      </c>
      <c r="F596" s="495">
        <f t="shared" si="88"/>
        <v>102554513.3</v>
      </c>
      <c r="G596" s="495">
        <f t="shared" si="90"/>
        <v>38046814.170000002</v>
      </c>
      <c r="H596" s="495">
        <f>VLOOKUP(A596,'02-Metrics'!A:R,18,FALSE)</f>
        <v>120483319.90000001</v>
      </c>
      <c r="I596" s="496">
        <f t="shared" si="91"/>
        <v>0.31578490866269698</v>
      </c>
      <c r="J596" s="512"/>
      <c r="M596" s="241" t="s">
        <v>1038</v>
      </c>
      <c r="S596">
        <f t="shared" si="89"/>
        <v>2019</v>
      </c>
      <c r="T596" s="418" t="str">
        <f>VLOOKUP($A596,'02-Metrics'!$A$2:$AD$188,4,FALSE)</f>
        <v>Industrial</v>
      </c>
      <c r="U596" s="418" t="str">
        <f>VLOOKUP($A596,'02-Metrics'!$A$2:$AD$188,5,FALSE)</f>
        <v>Power Plant</v>
      </c>
      <c r="V596" s="418" t="str">
        <f>VLOOKUP($A596,'02-Metrics'!$A$2:$AD$188,7,FALSE)</f>
        <v>GAMESA</v>
      </c>
    </row>
    <row r="597" spans="1:22" ht="15" hidden="1" customHeight="1">
      <c r="A597" s="418" t="s">
        <v>1072</v>
      </c>
      <c r="B597" s="497">
        <v>43707</v>
      </c>
      <c r="C597" s="495">
        <v>0</v>
      </c>
      <c r="D597" s="495">
        <v>50000</v>
      </c>
      <c r="E597" s="495">
        <f t="shared" si="87"/>
        <v>140601327.47</v>
      </c>
      <c r="F597" s="495">
        <f t="shared" si="88"/>
        <v>102604513.3</v>
      </c>
      <c r="G597" s="495">
        <f t="shared" si="90"/>
        <v>37996814.170000002</v>
      </c>
      <c r="H597" s="495">
        <f>VLOOKUP(A597,'02-Metrics'!A:R,18,FALSE)</f>
        <v>120483319.90000001</v>
      </c>
      <c r="I597" s="496">
        <f t="shared" si="91"/>
        <v>0.31536991345803711</v>
      </c>
      <c r="J597" s="512"/>
      <c r="L597" s="23">
        <v>43166</v>
      </c>
      <c r="M597" s="241" t="s">
        <v>1039</v>
      </c>
      <c r="S597">
        <f t="shared" si="89"/>
        <v>2019</v>
      </c>
      <c r="T597" s="418" t="str">
        <f>VLOOKUP($A597,'02-Metrics'!$A$2:$AD$188,4,FALSE)</f>
        <v>Industrial</v>
      </c>
      <c r="U597" s="418" t="str">
        <f>VLOOKUP($A597,'02-Metrics'!$A$2:$AD$188,5,FALSE)</f>
        <v>Power Plant</v>
      </c>
      <c r="V597" s="418" t="str">
        <f>VLOOKUP($A597,'02-Metrics'!$A$2:$AD$188,7,FALSE)</f>
        <v>GAMESA</v>
      </c>
    </row>
    <row r="598" spans="1:22" ht="15" hidden="1" customHeight="1">
      <c r="A598" s="418" t="s">
        <v>1072</v>
      </c>
      <c r="B598" s="497">
        <v>43768</v>
      </c>
      <c r="C598" s="495">
        <v>0</v>
      </c>
      <c r="D598" s="495">
        <v>242455.96</v>
      </c>
      <c r="E598" s="495">
        <f t="shared" si="87"/>
        <v>140601327.47</v>
      </c>
      <c r="F598" s="495">
        <f t="shared" si="88"/>
        <v>102846969.25999999</v>
      </c>
      <c r="G598" s="495">
        <f t="shared" si="90"/>
        <v>37754358.210000008</v>
      </c>
      <c r="H598" s="495">
        <f>VLOOKUP(A598,'02-Metrics'!A:R,18,FALSE)</f>
        <v>120483319.90000001</v>
      </c>
      <c r="I598" s="496">
        <f t="shared" si="91"/>
        <v>0.3133575522432131</v>
      </c>
      <c r="J598" s="512"/>
      <c r="M598" s="241" t="s">
        <v>1038</v>
      </c>
      <c r="S598">
        <f t="shared" si="89"/>
        <v>2019</v>
      </c>
      <c r="T598" s="418" t="str">
        <f>VLOOKUP($A598,'02-Metrics'!$A$2:$AD$188,4,FALSE)</f>
        <v>Industrial</v>
      </c>
      <c r="U598" s="418" t="str">
        <f>VLOOKUP($A598,'02-Metrics'!$A$2:$AD$188,5,FALSE)</f>
        <v>Power Plant</v>
      </c>
      <c r="V598" s="418" t="str">
        <f>VLOOKUP($A598,'02-Metrics'!$A$2:$AD$188,7,FALSE)</f>
        <v>GAMESA</v>
      </c>
    </row>
    <row r="599" spans="1:22" ht="15" hidden="1" customHeight="1">
      <c r="A599" s="418" t="s">
        <v>1072</v>
      </c>
      <c r="B599" s="497">
        <v>44073</v>
      </c>
      <c r="C599" s="495">
        <v>0</v>
      </c>
      <c r="D599" s="495">
        <v>108222</v>
      </c>
      <c r="E599" s="495">
        <f t="shared" si="87"/>
        <v>140601327.47</v>
      </c>
      <c r="F599" s="495">
        <f t="shared" si="88"/>
        <v>102955191.25999999</v>
      </c>
      <c r="G599" s="495">
        <f t="shared" si="90"/>
        <v>37646136.210000008</v>
      </c>
      <c r="H599" s="495">
        <f>VLOOKUP(A599,'02-Metrics'!A:R,18,FALSE)</f>
        <v>120483319.90000001</v>
      </c>
      <c r="I599" s="496">
        <f t="shared" si="91"/>
        <v>0.31245932002243909</v>
      </c>
      <c r="J599" s="512"/>
      <c r="M599" s="241" t="s">
        <v>1038</v>
      </c>
      <c r="S599">
        <f t="shared" si="89"/>
        <v>2020</v>
      </c>
      <c r="T599" s="418" t="str">
        <f>VLOOKUP($A599,'02-Metrics'!$A$2:$AD$188,4,FALSE)</f>
        <v>Industrial</v>
      </c>
      <c r="U599" s="418" t="str">
        <f>VLOOKUP($A599,'02-Metrics'!$A$2:$AD$188,5,FALSE)</f>
        <v>Power Plant</v>
      </c>
      <c r="V599" s="418" t="str">
        <f>VLOOKUP($A599,'02-Metrics'!$A$2:$AD$188,7,FALSE)</f>
        <v>GAMESA</v>
      </c>
    </row>
    <row r="600" spans="1:22" ht="15" hidden="1" customHeight="1">
      <c r="A600" s="418">
        <v>14</v>
      </c>
      <c r="B600" s="505">
        <v>2</v>
      </c>
      <c r="C600" s="506"/>
      <c r="D600" s="506"/>
      <c r="E600" s="506"/>
      <c r="F600" s="506"/>
      <c r="G600" s="506"/>
      <c r="H600" s="495"/>
      <c r="I600" s="496"/>
      <c r="J600" s="496"/>
      <c r="K600" s="495"/>
      <c r="L600" s="493"/>
      <c r="S600">
        <f t="shared" si="89"/>
        <v>1900</v>
      </c>
      <c r="T600" s="418" t="e">
        <f>VLOOKUP($A600,'02-Metrics'!$A$2:$AD$188,4,FALSE)</f>
        <v>#N/A</v>
      </c>
      <c r="U600" s="418" t="e">
        <f>VLOOKUP($A600,'02-Metrics'!$A$2:$AD$188,5,FALSE)</f>
        <v>#N/A</v>
      </c>
      <c r="V600" s="418" t="e">
        <f>VLOOKUP($A600,'02-Metrics'!$A$2:$AD$188,7,FALSE)</f>
        <v>#N/A</v>
      </c>
    </row>
    <row r="601" spans="1:22" ht="15" hidden="1" customHeight="1">
      <c r="A601" s="418" t="s">
        <v>1241</v>
      </c>
      <c r="B601" s="494">
        <v>42855</v>
      </c>
      <c r="C601" s="495">
        <v>2491720.4300000002</v>
      </c>
      <c r="D601" s="495">
        <v>651002.50000000012</v>
      </c>
      <c r="E601" s="495">
        <f t="shared" ref="E601:E635" si="92">C601+E600</f>
        <v>2491720.4300000002</v>
      </c>
      <c r="F601" s="495">
        <f t="shared" ref="F601:F635" si="93">D601+F600</f>
        <v>651002.50000000012</v>
      </c>
      <c r="G601" s="495">
        <f t="shared" si="90"/>
        <v>1840717.9300000002</v>
      </c>
      <c r="H601" s="495">
        <f>VLOOKUP(A601,'02-Metrics'!A:R,18,FALSE)</f>
        <v>135792183</v>
      </c>
      <c r="I601" s="496">
        <f t="shared" si="91"/>
        <v>1.3555404216456261E-2</v>
      </c>
      <c r="J601" s="512"/>
      <c r="M601" s="241" t="s">
        <v>1038</v>
      </c>
      <c r="S601">
        <f t="shared" si="89"/>
        <v>2017</v>
      </c>
      <c r="T601" s="418" t="str">
        <f>VLOOKUP($A601,'02-Metrics'!$A$2:$AD$188,4,FALSE)</f>
        <v>Industrial</v>
      </c>
      <c r="U601" s="418" t="str">
        <f>VLOOKUP($A601,'02-Metrics'!$A$2:$AD$188,5,FALSE)</f>
        <v>Power Plant</v>
      </c>
      <c r="V601" s="418" t="str">
        <f>VLOOKUP($A601,'02-Metrics'!$A$2:$AD$188,7,FALSE)</f>
        <v>EETC</v>
      </c>
    </row>
    <row r="602" spans="1:22" ht="15" hidden="1" customHeight="1">
      <c r="A602" s="418" t="s">
        <v>1241</v>
      </c>
      <c r="B602" s="494">
        <v>42885</v>
      </c>
      <c r="C602" s="495">
        <v>5999615</v>
      </c>
      <c r="D602" s="495">
        <v>9380.9600000000009</v>
      </c>
      <c r="E602" s="495">
        <f t="shared" si="92"/>
        <v>8491335.4299999997</v>
      </c>
      <c r="F602" s="495">
        <f t="shared" si="93"/>
        <v>660383.46000000008</v>
      </c>
      <c r="G602" s="495">
        <f t="shared" si="90"/>
        <v>7830951.9699999997</v>
      </c>
      <c r="H602" s="495">
        <f>VLOOKUP(A602,'02-Metrics'!A:R,18,FALSE)</f>
        <v>135792183</v>
      </c>
      <c r="I602" s="496">
        <f t="shared" si="91"/>
        <v>5.7668650705762645E-2</v>
      </c>
      <c r="J602" s="512"/>
      <c r="M602" s="241" t="s">
        <v>1038</v>
      </c>
      <c r="S602">
        <f t="shared" si="89"/>
        <v>2017</v>
      </c>
      <c r="T602" s="418" t="str">
        <f>VLOOKUP($A602,'02-Metrics'!$A$2:$AD$188,4,FALSE)</f>
        <v>Industrial</v>
      </c>
      <c r="U602" s="418" t="str">
        <f>VLOOKUP($A602,'02-Metrics'!$A$2:$AD$188,5,FALSE)</f>
        <v>Power Plant</v>
      </c>
      <c r="V602" s="418" t="str">
        <f>VLOOKUP($A602,'02-Metrics'!$A$2:$AD$188,7,FALSE)</f>
        <v>EETC</v>
      </c>
    </row>
    <row r="603" spans="1:22" ht="15" hidden="1" customHeight="1">
      <c r="A603" s="418" t="s">
        <v>1241</v>
      </c>
      <c r="B603" s="494">
        <v>42916</v>
      </c>
      <c r="C603" s="495">
        <v>0</v>
      </c>
      <c r="D603" s="495">
        <v>145014.46</v>
      </c>
      <c r="E603" s="495">
        <f t="shared" si="92"/>
        <v>8491335.4299999997</v>
      </c>
      <c r="F603" s="495">
        <f t="shared" si="93"/>
        <v>805397.92</v>
      </c>
      <c r="G603" s="495">
        <f t="shared" si="90"/>
        <v>7685937.5099999998</v>
      </c>
      <c r="H603" s="495">
        <f>VLOOKUP(A603,'02-Metrics'!A:R,18,FALSE)</f>
        <v>135792183</v>
      </c>
      <c r="I603" s="496">
        <f t="shared" si="91"/>
        <v>5.6600736067406766E-2</v>
      </c>
      <c r="J603" s="512"/>
      <c r="M603" s="241" t="s">
        <v>1038</v>
      </c>
      <c r="S603">
        <f t="shared" si="89"/>
        <v>2017</v>
      </c>
      <c r="T603" s="418" t="str">
        <f>VLOOKUP($A603,'02-Metrics'!$A$2:$AD$188,4,FALSE)</f>
        <v>Industrial</v>
      </c>
      <c r="U603" s="418" t="str">
        <f>VLOOKUP($A603,'02-Metrics'!$A$2:$AD$188,5,FALSE)</f>
        <v>Power Plant</v>
      </c>
      <c r="V603" s="418" t="str">
        <f>VLOOKUP($A603,'02-Metrics'!$A$2:$AD$188,7,FALSE)</f>
        <v>EETC</v>
      </c>
    </row>
    <row r="604" spans="1:22" ht="15" hidden="1" customHeight="1">
      <c r="A604" s="418" t="s">
        <v>1241</v>
      </c>
      <c r="B604" s="494">
        <v>42946</v>
      </c>
      <c r="C604" s="495">
        <v>0</v>
      </c>
      <c r="D604" s="495">
        <v>345164.46</v>
      </c>
      <c r="E604" s="495">
        <f t="shared" si="92"/>
        <v>8491335.4299999997</v>
      </c>
      <c r="F604" s="495">
        <f t="shared" si="93"/>
        <v>1150562.3800000001</v>
      </c>
      <c r="G604" s="495">
        <f t="shared" si="90"/>
        <v>7340773.0499999998</v>
      </c>
      <c r="H604" s="495">
        <f>VLOOKUP(A604,'02-Metrics'!A:R,18,FALSE)</f>
        <v>135792183</v>
      </c>
      <c r="I604" s="496">
        <f t="shared" si="91"/>
        <v>5.4058877969433629E-2</v>
      </c>
      <c r="J604" s="512"/>
      <c r="M604" s="241" t="s">
        <v>1038</v>
      </c>
      <c r="S604">
        <f t="shared" si="89"/>
        <v>2017</v>
      </c>
      <c r="T604" s="418" t="str">
        <f>VLOOKUP($A604,'02-Metrics'!$A$2:$AD$188,4,FALSE)</f>
        <v>Industrial</v>
      </c>
      <c r="U604" s="418" t="str">
        <f>VLOOKUP($A604,'02-Metrics'!$A$2:$AD$188,5,FALSE)</f>
        <v>Power Plant</v>
      </c>
      <c r="V604" s="418" t="str">
        <f>VLOOKUP($A604,'02-Metrics'!$A$2:$AD$188,7,FALSE)</f>
        <v>EETC</v>
      </c>
    </row>
    <row r="605" spans="1:22" ht="15" hidden="1" customHeight="1">
      <c r="A605" s="418" t="s">
        <v>1241</v>
      </c>
      <c r="B605" s="494">
        <v>42977</v>
      </c>
      <c r="C605" s="495">
        <v>17787964.289999999</v>
      </c>
      <c r="D605" s="495">
        <v>752110.92</v>
      </c>
      <c r="E605" s="495">
        <f t="shared" si="92"/>
        <v>26279299.719999999</v>
      </c>
      <c r="F605" s="495">
        <f t="shared" si="93"/>
        <v>1902673.3000000003</v>
      </c>
      <c r="G605" s="495">
        <f t="shared" si="90"/>
        <v>24376626.419999998</v>
      </c>
      <c r="H605" s="495">
        <f>VLOOKUP(A605,'02-Metrics'!A:R,18,FALSE)</f>
        <v>135792183</v>
      </c>
      <c r="I605" s="496">
        <f t="shared" si="91"/>
        <v>0.17951420973915705</v>
      </c>
      <c r="J605" s="512"/>
      <c r="M605" s="241" t="s">
        <v>1038</v>
      </c>
      <c r="S605">
        <f t="shared" si="89"/>
        <v>2017</v>
      </c>
      <c r="T605" s="418" t="str">
        <f>VLOOKUP($A605,'02-Metrics'!$A$2:$AD$188,4,FALSE)</f>
        <v>Industrial</v>
      </c>
      <c r="U605" s="418" t="str">
        <f>VLOOKUP($A605,'02-Metrics'!$A$2:$AD$188,5,FALSE)</f>
        <v>Power Plant</v>
      </c>
      <c r="V605" s="418" t="str">
        <f>VLOOKUP($A605,'02-Metrics'!$A$2:$AD$188,7,FALSE)</f>
        <v>EETC</v>
      </c>
    </row>
    <row r="606" spans="1:22" ht="15" hidden="1" customHeight="1">
      <c r="A606" s="418" t="s">
        <v>1241</v>
      </c>
      <c r="B606" s="494">
        <v>43008</v>
      </c>
      <c r="C606" s="495">
        <v>876287.52</v>
      </c>
      <c r="D606" s="495">
        <v>107891.55</v>
      </c>
      <c r="E606" s="495">
        <f t="shared" si="92"/>
        <v>27155587.239999998</v>
      </c>
      <c r="F606" s="495">
        <f t="shared" si="93"/>
        <v>2010564.8500000003</v>
      </c>
      <c r="G606" s="495">
        <f t="shared" ref="G606:G625" si="94">E606-F606</f>
        <v>25145022.389999997</v>
      </c>
      <c r="H606" s="495">
        <f>VLOOKUP(A606,'02-Metrics'!A:R,18,FALSE)</f>
        <v>135792183</v>
      </c>
      <c r="I606" s="496">
        <f t="shared" ref="I606:I626" si="95">G606/H606</f>
        <v>0.18517282684821407</v>
      </c>
      <c r="J606" s="512"/>
      <c r="M606" s="241" t="s">
        <v>1038</v>
      </c>
      <c r="S606">
        <f t="shared" si="89"/>
        <v>2017</v>
      </c>
      <c r="T606" s="418" t="str">
        <f>VLOOKUP($A606,'02-Metrics'!$A$2:$AD$188,4,FALSE)</f>
        <v>Industrial</v>
      </c>
      <c r="U606" s="418" t="str">
        <f>VLOOKUP($A606,'02-Metrics'!$A$2:$AD$188,5,FALSE)</f>
        <v>Power Plant</v>
      </c>
      <c r="V606" s="418" t="str">
        <f>VLOOKUP($A606,'02-Metrics'!$A$2:$AD$188,7,FALSE)</f>
        <v>EETC</v>
      </c>
    </row>
    <row r="607" spans="1:22" ht="15" hidden="1" customHeight="1">
      <c r="A607" s="418" t="s">
        <v>1241</v>
      </c>
      <c r="B607" s="494">
        <v>43038</v>
      </c>
      <c r="C607" s="495">
        <v>0</v>
      </c>
      <c r="D607" s="495">
        <v>220222.77000000002</v>
      </c>
      <c r="E607" s="495">
        <f t="shared" si="92"/>
        <v>27155587.239999998</v>
      </c>
      <c r="F607" s="495">
        <f t="shared" si="93"/>
        <v>2230787.62</v>
      </c>
      <c r="G607" s="495">
        <f t="shared" si="94"/>
        <v>24924799.619999997</v>
      </c>
      <c r="H607" s="495">
        <f>VLOOKUP(A607,'02-Metrics'!A:R,18,FALSE)</f>
        <v>135792183</v>
      </c>
      <c r="I607" s="496">
        <f t="shared" si="95"/>
        <v>0.18355106361313889</v>
      </c>
      <c r="J607" s="512"/>
      <c r="M607" s="241" t="s">
        <v>1038</v>
      </c>
      <c r="S607">
        <f t="shared" si="89"/>
        <v>2017</v>
      </c>
      <c r="T607" s="418" t="str">
        <f>VLOOKUP($A607,'02-Metrics'!$A$2:$AD$188,4,FALSE)</f>
        <v>Industrial</v>
      </c>
      <c r="U607" s="418" t="str">
        <f>VLOOKUP($A607,'02-Metrics'!$A$2:$AD$188,5,FALSE)</f>
        <v>Power Plant</v>
      </c>
      <c r="V607" s="418" t="str">
        <f>VLOOKUP($A607,'02-Metrics'!$A$2:$AD$188,7,FALSE)</f>
        <v>EETC</v>
      </c>
    </row>
    <row r="608" spans="1:22" ht="15" hidden="1" customHeight="1">
      <c r="A608" s="418" t="s">
        <v>1241</v>
      </c>
      <c r="B608" s="494">
        <v>43069</v>
      </c>
      <c r="C608" s="495">
        <v>0</v>
      </c>
      <c r="D608" s="495">
        <v>23360.559999999998</v>
      </c>
      <c r="E608" s="495">
        <f t="shared" si="92"/>
        <v>27155587.239999998</v>
      </c>
      <c r="F608" s="495">
        <f t="shared" si="93"/>
        <v>2254148.1800000002</v>
      </c>
      <c r="G608" s="495">
        <f t="shared" si="94"/>
        <v>24901439.059999999</v>
      </c>
      <c r="H608" s="495">
        <f>VLOOKUP(A608,'02-Metrics'!A:R,18,FALSE)</f>
        <v>135792183</v>
      </c>
      <c r="I608" s="496">
        <f t="shared" si="95"/>
        <v>0.18337903191378843</v>
      </c>
      <c r="J608" s="512"/>
      <c r="L608" s="23">
        <v>43451</v>
      </c>
      <c r="M608" s="241" t="s">
        <v>1039</v>
      </c>
      <c r="S608">
        <f t="shared" si="89"/>
        <v>2017</v>
      </c>
      <c r="T608" s="418" t="str">
        <f>VLOOKUP($A608,'02-Metrics'!$A$2:$AD$188,4,FALSE)</f>
        <v>Industrial</v>
      </c>
      <c r="U608" s="418" t="str">
        <f>VLOOKUP($A608,'02-Metrics'!$A$2:$AD$188,5,FALSE)</f>
        <v>Power Plant</v>
      </c>
      <c r="V608" s="418" t="str">
        <f>VLOOKUP($A608,'02-Metrics'!$A$2:$AD$188,7,FALSE)</f>
        <v>EETC</v>
      </c>
    </row>
    <row r="609" spans="1:22" ht="15" hidden="1" customHeight="1">
      <c r="A609" s="418" t="s">
        <v>1241</v>
      </c>
      <c r="B609" s="494">
        <v>43099</v>
      </c>
      <c r="C609" s="495">
        <v>0</v>
      </c>
      <c r="D609" s="495">
        <v>17393.36</v>
      </c>
      <c r="E609" s="495">
        <f t="shared" si="92"/>
        <v>27155587.239999998</v>
      </c>
      <c r="F609" s="495">
        <f t="shared" si="93"/>
        <v>2271541.54</v>
      </c>
      <c r="G609" s="495">
        <f t="shared" si="94"/>
        <v>24884045.699999999</v>
      </c>
      <c r="H609" s="495">
        <f>VLOOKUP(A609,'02-Metrics'!A:R,18,FALSE)</f>
        <v>135792183</v>
      </c>
      <c r="I609" s="496">
        <f t="shared" si="95"/>
        <v>0.1832509438337846</v>
      </c>
      <c r="J609" s="512"/>
      <c r="M609" s="241" t="s">
        <v>1038</v>
      </c>
      <c r="S609">
        <f t="shared" si="89"/>
        <v>2017</v>
      </c>
      <c r="T609" s="418" t="str">
        <f>VLOOKUP($A609,'02-Metrics'!$A$2:$AD$188,4,FALSE)</f>
        <v>Industrial</v>
      </c>
      <c r="U609" s="418" t="str">
        <f>VLOOKUP($A609,'02-Metrics'!$A$2:$AD$188,5,FALSE)</f>
        <v>Power Plant</v>
      </c>
      <c r="V609" s="418" t="str">
        <f>VLOOKUP($A609,'02-Metrics'!$A$2:$AD$188,7,FALSE)</f>
        <v>EETC</v>
      </c>
    </row>
    <row r="610" spans="1:22" ht="15" hidden="1" customHeight="1">
      <c r="A610" s="418" t="s">
        <v>1241</v>
      </c>
      <c r="B610" s="497">
        <v>43130</v>
      </c>
      <c r="C610" s="495">
        <v>0</v>
      </c>
      <c r="D610" s="495">
        <v>319918.08000000002</v>
      </c>
      <c r="E610" s="495">
        <f t="shared" si="92"/>
        <v>27155587.239999998</v>
      </c>
      <c r="F610" s="495">
        <f t="shared" si="93"/>
        <v>2591459.62</v>
      </c>
      <c r="G610" s="495">
        <f t="shared" si="94"/>
        <v>24564127.619999997</v>
      </c>
      <c r="H610" s="495">
        <f>VLOOKUP(A610,'02-Metrics'!A:R,18,FALSE)</f>
        <v>135792183</v>
      </c>
      <c r="I610" s="496">
        <f t="shared" si="95"/>
        <v>0.18089500497977853</v>
      </c>
      <c r="J610" s="512"/>
      <c r="M610" s="241" t="s">
        <v>1038</v>
      </c>
      <c r="S610">
        <f t="shared" si="89"/>
        <v>2018</v>
      </c>
      <c r="T610" s="418" t="str">
        <f>VLOOKUP($A610,'02-Metrics'!$A$2:$AD$188,4,FALSE)</f>
        <v>Industrial</v>
      </c>
      <c r="U610" s="418" t="str">
        <f>VLOOKUP($A610,'02-Metrics'!$A$2:$AD$188,5,FALSE)</f>
        <v>Power Plant</v>
      </c>
      <c r="V610" s="418" t="str">
        <f>VLOOKUP($A610,'02-Metrics'!$A$2:$AD$188,7,FALSE)</f>
        <v>EETC</v>
      </c>
    </row>
    <row r="611" spans="1:22" ht="15" hidden="1" customHeight="1">
      <c r="A611" s="418" t="s">
        <v>1241</v>
      </c>
      <c r="B611" s="497">
        <v>43159</v>
      </c>
      <c r="C611" s="495">
        <v>1257447.03</v>
      </c>
      <c r="D611" s="495">
        <v>6306.93</v>
      </c>
      <c r="E611" s="495">
        <f t="shared" si="92"/>
        <v>28413034.27</v>
      </c>
      <c r="F611" s="495">
        <f t="shared" si="93"/>
        <v>2597766.5500000003</v>
      </c>
      <c r="G611" s="495">
        <f t="shared" si="94"/>
        <v>25815267.719999999</v>
      </c>
      <c r="H611" s="495">
        <f>VLOOKUP(A611,'02-Metrics'!A:R,18,FALSE)</f>
        <v>135792183</v>
      </c>
      <c r="I611" s="496">
        <f t="shared" si="95"/>
        <v>0.19010864358812171</v>
      </c>
      <c r="J611" s="512"/>
      <c r="M611" s="241" t="s">
        <v>1038</v>
      </c>
      <c r="S611">
        <f t="shared" si="89"/>
        <v>2018</v>
      </c>
      <c r="T611" s="418" t="str">
        <f>VLOOKUP($A611,'02-Metrics'!$A$2:$AD$188,4,FALSE)</f>
        <v>Industrial</v>
      </c>
      <c r="U611" s="418" t="str">
        <f>VLOOKUP($A611,'02-Metrics'!$A$2:$AD$188,5,FALSE)</f>
        <v>Power Plant</v>
      </c>
      <c r="V611" s="418" t="str">
        <f>VLOOKUP($A611,'02-Metrics'!$A$2:$AD$188,7,FALSE)</f>
        <v>EETC</v>
      </c>
    </row>
    <row r="612" spans="1:22" ht="15" hidden="1" customHeight="1">
      <c r="A612" s="418" t="s">
        <v>1241</v>
      </c>
      <c r="B612" s="497">
        <v>43189</v>
      </c>
      <c r="C612" s="495">
        <v>4940012.5999999996</v>
      </c>
      <c r="D612" s="495">
        <v>109475.01999999999</v>
      </c>
      <c r="E612" s="495">
        <f t="shared" si="92"/>
        <v>33353046.869999997</v>
      </c>
      <c r="F612" s="495">
        <f t="shared" si="93"/>
        <v>2707241.5700000003</v>
      </c>
      <c r="G612" s="495">
        <f t="shared" si="94"/>
        <v>30645805.299999997</v>
      </c>
      <c r="H612" s="495">
        <f>VLOOKUP(A612,'02-Metrics'!A:R,18,FALSE)</f>
        <v>135792183</v>
      </c>
      <c r="I612" s="496">
        <f t="shared" si="95"/>
        <v>0.22568166018805366</v>
      </c>
      <c r="J612" s="512"/>
      <c r="L612" s="23">
        <v>43541</v>
      </c>
      <c r="M612" s="241" t="s">
        <v>1039</v>
      </c>
      <c r="S612">
        <f t="shared" si="89"/>
        <v>2018</v>
      </c>
      <c r="T612" s="418" t="str">
        <f>VLOOKUP($A612,'02-Metrics'!$A$2:$AD$188,4,FALSE)</f>
        <v>Industrial</v>
      </c>
      <c r="U612" s="418" t="str">
        <f>VLOOKUP($A612,'02-Metrics'!$A$2:$AD$188,5,FALSE)</f>
        <v>Power Plant</v>
      </c>
      <c r="V612" s="418" t="str">
        <f>VLOOKUP($A612,'02-Metrics'!$A$2:$AD$188,7,FALSE)</f>
        <v>EETC</v>
      </c>
    </row>
    <row r="613" spans="1:22" ht="15" hidden="1" customHeight="1">
      <c r="A613" s="418" t="s">
        <v>1241</v>
      </c>
      <c r="B613" s="497">
        <v>43220</v>
      </c>
      <c r="C613" s="495">
        <v>118079.78</v>
      </c>
      <c r="D613" s="495">
        <v>525375.37</v>
      </c>
      <c r="E613" s="495">
        <f t="shared" si="92"/>
        <v>33471126.649999999</v>
      </c>
      <c r="F613" s="495">
        <f t="shared" si="93"/>
        <v>3232616.9400000004</v>
      </c>
      <c r="G613" s="495">
        <f t="shared" si="94"/>
        <v>30238509.709999997</v>
      </c>
      <c r="H613" s="495">
        <f>VLOOKUP(A613,'02-Metrics'!A:R,18,FALSE)</f>
        <v>135792183</v>
      </c>
      <c r="I613" s="496">
        <f t="shared" si="95"/>
        <v>0.22268225638584804</v>
      </c>
      <c r="J613" s="512"/>
      <c r="M613" s="241" t="s">
        <v>1038</v>
      </c>
      <c r="S613">
        <f t="shared" si="89"/>
        <v>2018</v>
      </c>
      <c r="T613" s="418" t="str">
        <f>VLOOKUP($A613,'02-Metrics'!$A$2:$AD$188,4,FALSE)</f>
        <v>Industrial</v>
      </c>
      <c r="U613" s="418" t="str">
        <f>VLOOKUP($A613,'02-Metrics'!$A$2:$AD$188,5,FALSE)</f>
        <v>Power Plant</v>
      </c>
      <c r="V613" s="418" t="str">
        <f>VLOOKUP($A613,'02-Metrics'!$A$2:$AD$188,7,FALSE)</f>
        <v>EETC</v>
      </c>
    </row>
    <row r="614" spans="1:22" ht="15" hidden="1" customHeight="1">
      <c r="A614" s="418" t="s">
        <v>1241</v>
      </c>
      <c r="B614" s="497">
        <v>43250</v>
      </c>
      <c r="C614" s="495">
        <v>0</v>
      </c>
      <c r="D614" s="495">
        <v>196312.29</v>
      </c>
      <c r="E614" s="495">
        <f t="shared" si="92"/>
        <v>33471126.649999999</v>
      </c>
      <c r="F614" s="495">
        <f t="shared" si="93"/>
        <v>3428929.2300000004</v>
      </c>
      <c r="G614" s="495">
        <f t="shared" si="94"/>
        <v>30042197.419999998</v>
      </c>
      <c r="H614" s="495">
        <f>VLOOKUP(A614,'02-Metrics'!A:R,18,FALSE)</f>
        <v>135792183</v>
      </c>
      <c r="I614" s="496">
        <f t="shared" si="95"/>
        <v>0.22123657456777168</v>
      </c>
      <c r="J614" s="512"/>
      <c r="M614" s="241" t="s">
        <v>1038</v>
      </c>
      <c r="S614">
        <f t="shared" si="89"/>
        <v>2018</v>
      </c>
      <c r="T614" s="418" t="str">
        <f>VLOOKUP($A614,'02-Metrics'!$A$2:$AD$188,4,FALSE)</f>
        <v>Industrial</v>
      </c>
      <c r="U614" s="418" t="str">
        <f>VLOOKUP($A614,'02-Metrics'!$A$2:$AD$188,5,FALSE)</f>
        <v>Power Plant</v>
      </c>
      <c r="V614" s="418" t="str">
        <f>VLOOKUP($A614,'02-Metrics'!$A$2:$AD$188,7,FALSE)</f>
        <v>EETC</v>
      </c>
    </row>
    <row r="615" spans="1:22" ht="15" hidden="1" customHeight="1">
      <c r="A615" s="418" t="s">
        <v>1241</v>
      </c>
      <c r="B615" s="497">
        <v>43281</v>
      </c>
      <c r="C615" s="495">
        <v>989652.75999999989</v>
      </c>
      <c r="D615" s="495">
        <v>190504.63</v>
      </c>
      <c r="E615" s="495">
        <f t="shared" si="92"/>
        <v>34460779.409999996</v>
      </c>
      <c r="F615" s="495">
        <f t="shared" si="93"/>
        <v>3619433.8600000003</v>
      </c>
      <c r="G615" s="495">
        <f t="shared" si="94"/>
        <v>30841345.549999997</v>
      </c>
      <c r="H615" s="495">
        <f>VLOOKUP(A615,'02-Metrics'!A:R,18,FALSE)</f>
        <v>135792183</v>
      </c>
      <c r="I615" s="496">
        <f t="shared" si="95"/>
        <v>0.22712165655367655</v>
      </c>
      <c r="J615" s="512"/>
      <c r="M615" s="241" t="s">
        <v>1038</v>
      </c>
      <c r="S615">
        <f t="shared" si="89"/>
        <v>2018</v>
      </c>
      <c r="T615" s="418" t="str">
        <f>VLOOKUP($A615,'02-Metrics'!$A$2:$AD$188,4,FALSE)</f>
        <v>Industrial</v>
      </c>
      <c r="U615" s="418" t="str">
        <f>VLOOKUP($A615,'02-Metrics'!$A$2:$AD$188,5,FALSE)</f>
        <v>Power Plant</v>
      </c>
      <c r="V615" s="418" t="str">
        <f>VLOOKUP($A615,'02-Metrics'!$A$2:$AD$188,7,FALSE)</f>
        <v>EETC</v>
      </c>
    </row>
    <row r="616" spans="1:22" ht="15" hidden="1" customHeight="1">
      <c r="A616" s="418" t="s">
        <v>1241</v>
      </c>
      <c r="B616" s="497">
        <v>43311</v>
      </c>
      <c r="C616" s="495">
        <v>0</v>
      </c>
      <c r="D616" s="495">
        <v>665347.46</v>
      </c>
      <c r="E616" s="495">
        <f t="shared" si="92"/>
        <v>34460779.409999996</v>
      </c>
      <c r="F616" s="495">
        <f t="shared" si="93"/>
        <v>4284781.32</v>
      </c>
      <c r="G616" s="495">
        <f t="shared" si="94"/>
        <v>30175998.089999996</v>
      </c>
      <c r="H616" s="495">
        <f>VLOOKUP(A616,'02-Metrics'!A:R,18,FALSE)</f>
        <v>135792183</v>
      </c>
      <c r="I616" s="496">
        <f t="shared" si="95"/>
        <v>0.22222190867938249</v>
      </c>
      <c r="J616" s="512"/>
      <c r="M616" s="241" t="s">
        <v>1038</v>
      </c>
      <c r="S616">
        <f t="shared" si="89"/>
        <v>2018</v>
      </c>
      <c r="T616" s="418" t="str">
        <f>VLOOKUP($A616,'02-Metrics'!$A$2:$AD$188,4,FALSE)</f>
        <v>Industrial</v>
      </c>
      <c r="U616" s="418" t="str">
        <f>VLOOKUP($A616,'02-Metrics'!$A$2:$AD$188,5,FALSE)</f>
        <v>Power Plant</v>
      </c>
      <c r="V616" s="418" t="str">
        <f>VLOOKUP($A616,'02-Metrics'!$A$2:$AD$188,7,FALSE)</f>
        <v>EETC</v>
      </c>
    </row>
    <row r="617" spans="1:22" ht="15" hidden="1" customHeight="1">
      <c r="A617" s="418" t="s">
        <v>1241</v>
      </c>
      <c r="B617" s="497">
        <v>43342</v>
      </c>
      <c r="C617" s="495">
        <v>0</v>
      </c>
      <c r="D617" s="495">
        <v>367807.95</v>
      </c>
      <c r="E617" s="495">
        <f t="shared" si="92"/>
        <v>34460779.409999996</v>
      </c>
      <c r="F617" s="495">
        <f t="shared" si="93"/>
        <v>4652589.2700000005</v>
      </c>
      <c r="G617" s="495">
        <f t="shared" si="94"/>
        <v>29808190.139999997</v>
      </c>
      <c r="H617" s="495">
        <f>VLOOKUP(A617,'02-Metrics'!A:R,18,FALSE)</f>
        <v>135792183</v>
      </c>
      <c r="I617" s="496">
        <f t="shared" si="95"/>
        <v>0.21951329952475981</v>
      </c>
      <c r="J617" s="512"/>
      <c r="M617" s="241" t="s">
        <v>1038</v>
      </c>
      <c r="S617">
        <f t="shared" si="89"/>
        <v>2018</v>
      </c>
      <c r="T617" s="418" t="str">
        <f>VLOOKUP($A617,'02-Metrics'!$A$2:$AD$188,4,FALSE)</f>
        <v>Industrial</v>
      </c>
      <c r="U617" s="418" t="str">
        <f>VLOOKUP($A617,'02-Metrics'!$A$2:$AD$188,5,FALSE)</f>
        <v>Power Plant</v>
      </c>
      <c r="V617" s="418" t="str">
        <f>VLOOKUP($A617,'02-Metrics'!$A$2:$AD$188,7,FALSE)</f>
        <v>EETC</v>
      </c>
    </row>
    <row r="618" spans="1:22" ht="15" hidden="1" customHeight="1">
      <c r="A618" s="418" t="s">
        <v>1241</v>
      </c>
      <c r="B618" s="497">
        <v>43373</v>
      </c>
      <c r="C618" s="495">
        <v>0</v>
      </c>
      <c r="D618" s="495">
        <v>89153.829999999987</v>
      </c>
      <c r="E618" s="495">
        <f t="shared" si="92"/>
        <v>34460779.409999996</v>
      </c>
      <c r="F618" s="495">
        <f t="shared" si="93"/>
        <v>4741743.1000000006</v>
      </c>
      <c r="G618" s="495">
        <f t="shared" si="94"/>
        <v>29719036.309999995</v>
      </c>
      <c r="H618" s="495">
        <f>VLOOKUP(A618,'02-Metrics'!A:R,18,FALSE)</f>
        <v>135792183</v>
      </c>
      <c r="I618" s="496">
        <f t="shared" si="95"/>
        <v>0.21885675341120331</v>
      </c>
      <c r="J618" s="512"/>
      <c r="M618" s="241" t="s">
        <v>1038</v>
      </c>
      <c r="S618">
        <f t="shared" si="89"/>
        <v>2018</v>
      </c>
      <c r="T618" s="418" t="str">
        <f>VLOOKUP($A618,'02-Metrics'!$A$2:$AD$188,4,FALSE)</f>
        <v>Industrial</v>
      </c>
      <c r="U618" s="418" t="str">
        <f>VLOOKUP($A618,'02-Metrics'!$A$2:$AD$188,5,FALSE)</f>
        <v>Power Plant</v>
      </c>
      <c r="V618" s="418" t="str">
        <f>VLOOKUP($A618,'02-Metrics'!$A$2:$AD$188,7,FALSE)</f>
        <v>EETC</v>
      </c>
    </row>
    <row r="619" spans="1:22" ht="15" hidden="1" customHeight="1">
      <c r="A619" s="418" t="s">
        <v>1241</v>
      </c>
      <c r="B619" s="497">
        <v>43403</v>
      </c>
      <c r="C619" s="495">
        <v>3874428.6100000003</v>
      </c>
      <c r="D619" s="495">
        <v>268351.58</v>
      </c>
      <c r="E619" s="495">
        <f t="shared" si="92"/>
        <v>38335208.019999996</v>
      </c>
      <c r="F619" s="495">
        <f t="shared" si="93"/>
        <v>5010094.6800000006</v>
      </c>
      <c r="G619" s="495">
        <f t="shared" si="94"/>
        <v>33325113.339999996</v>
      </c>
      <c r="H619" s="495">
        <f>VLOOKUP(A619,'02-Metrics'!A:R,18,FALSE)</f>
        <v>135792183</v>
      </c>
      <c r="I619" s="496">
        <f t="shared" si="95"/>
        <v>0.24541260478889271</v>
      </c>
      <c r="J619" s="512"/>
      <c r="M619" s="241" t="s">
        <v>1038</v>
      </c>
      <c r="S619">
        <f t="shared" si="89"/>
        <v>2018</v>
      </c>
      <c r="T619" s="418" t="str">
        <f>VLOOKUP($A619,'02-Metrics'!$A$2:$AD$188,4,FALSE)</f>
        <v>Industrial</v>
      </c>
      <c r="U619" s="418" t="str">
        <f>VLOOKUP($A619,'02-Metrics'!$A$2:$AD$188,5,FALSE)</f>
        <v>Power Plant</v>
      </c>
      <c r="V619" s="418" t="str">
        <f>VLOOKUP($A619,'02-Metrics'!$A$2:$AD$188,7,FALSE)</f>
        <v>EETC</v>
      </c>
    </row>
    <row r="620" spans="1:22" ht="15" hidden="1" customHeight="1">
      <c r="A620" s="418" t="s">
        <v>1241</v>
      </c>
      <c r="B620" s="497">
        <v>43434</v>
      </c>
      <c r="C620" s="495">
        <v>0</v>
      </c>
      <c r="D620" s="495">
        <v>146686.94999999998</v>
      </c>
      <c r="E620" s="495">
        <f t="shared" si="92"/>
        <v>38335208.019999996</v>
      </c>
      <c r="F620" s="495">
        <f t="shared" si="93"/>
        <v>5156781.6300000008</v>
      </c>
      <c r="G620" s="495">
        <f t="shared" si="94"/>
        <v>33178426.389999993</v>
      </c>
      <c r="H620" s="495">
        <f>VLOOKUP(A620,'02-Metrics'!A:R,18,FALSE)</f>
        <v>135792183</v>
      </c>
      <c r="I620" s="496">
        <f t="shared" si="95"/>
        <v>0.24433237360945875</v>
      </c>
      <c r="J620" s="512"/>
      <c r="M620" s="241" t="s">
        <v>1038</v>
      </c>
      <c r="S620">
        <f t="shared" si="89"/>
        <v>2018</v>
      </c>
      <c r="T620" s="418" t="str">
        <f>VLOOKUP($A620,'02-Metrics'!$A$2:$AD$188,4,FALSE)</f>
        <v>Industrial</v>
      </c>
      <c r="U620" s="418" t="str">
        <f>VLOOKUP($A620,'02-Metrics'!$A$2:$AD$188,5,FALSE)</f>
        <v>Power Plant</v>
      </c>
      <c r="V620" s="418" t="str">
        <f>VLOOKUP($A620,'02-Metrics'!$A$2:$AD$188,7,FALSE)</f>
        <v>EETC</v>
      </c>
    </row>
    <row r="621" spans="1:22" ht="15" hidden="1" customHeight="1">
      <c r="A621" s="418" t="s">
        <v>1241</v>
      </c>
      <c r="B621" s="497">
        <v>43464</v>
      </c>
      <c r="C621" s="495">
        <v>3755389.3200000003</v>
      </c>
      <c r="D621" s="495">
        <v>232123.79</v>
      </c>
      <c r="E621" s="495">
        <f t="shared" si="92"/>
        <v>42090597.339999996</v>
      </c>
      <c r="F621" s="495">
        <f t="shared" si="93"/>
        <v>5388905.4200000009</v>
      </c>
      <c r="G621" s="495">
        <f t="shared" si="94"/>
        <v>36701691.919999994</v>
      </c>
      <c r="H621" s="495">
        <f>VLOOKUP(A621,'02-Metrics'!A:R,18,FALSE)</f>
        <v>135792183</v>
      </c>
      <c r="I621" s="496">
        <f t="shared" si="95"/>
        <v>0.27027838502309071</v>
      </c>
      <c r="J621" s="512"/>
      <c r="M621" s="241" t="s">
        <v>1038</v>
      </c>
      <c r="S621">
        <f t="shared" si="89"/>
        <v>2018</v>
      </c>
      <c r="T621" s="418" t="str">
        <f>VLOOKUP($A621,'02-Metrics'!$A$2:$AD$188,4,FALSE)</f>
        <v>Industrial</v>
      </c>
      <c r="U621" s="418" t="str">
        <f>VLOOKUP($A621,'02-Metrics'!$A$2:$AD$188,5,FALSE)</f>
        <v>Power Plant</v>
      </c>
      <c r="V621" s="418" t="str">
        <f>VLOOKUP($A621,'02-Metrics'!$A$2:$AD$188,7,FALSE)</f>
        <v>EETC</v>
      </c>
    </row>
    <row r="622" spans="1:22" ht="15" hidden="1" customHeight="1">
      <c r="A622" s="418" t="s">
        <v>1241</v>
      </c>
      <c r="B622" s="497">
        <v>43495</v>
      </c>
      <c r="C622" s="495">
        <v>5102458.7700000005</v>
      </c>
      <c r="D622" s="495">
        <v>888</v>
      </c>
      <c r="E622" s="495">
        <f t="shared" si="92"/>
        <v>47193056.109999999</v>
      </c>
      <c r="F622" s="495">
        <f t="shared" si="93"/>
        <v>5389793.4200000009</v>
      </c>
      <c r="G622" s="495">
        <f t="shared" si="94"/>
        <v>41803262.689999998</v>
      </c>
      <c r="H622" s="495">
        <f>VLOOKUP(A622,'02-Metrics'!A:R,18,FALSE)</f>
        <v>135792183</v>
      </c>
      <c r="I622" s="496">
        <f t="shared" si="95"/>
        <v>0.30784734265594654</v>
      </c>
      <c r="J622" s="512"/>
      <c r="M622" s="241" t="s">
        <v>1038</v>
      </c>
      <c r="S622">
        <f t="shared" si="89"/>
        <v>2019</v>
      </c>
      <c r="T622" s="418" t="str">
        <f>VLOOKUP($A622,'02-Metrics'!$A$2:$AD$188,4,FALSE)</f>
        <v>Industrial</v>
      </c>
      <c r="U622" s="418" t="str">
        <f>VLOOKUP($A622,'02-Metrics'!$A$2:$AD$188,5,FALSE)</f>
        <v>Power Plant</v>
      </c>
      <c r="V622" s="418" t="str">
        <f>VLOOKUP($A622,'02-Metrics'!$A$2:$AD$188,7,FALSE)</f>
        <v>EETC</v>
      </c>
    </row>
    <row r="623" spans="1:22" ht="15" hidden="1" customHeight="1">
      <c r="A623" s="418" t="s">
        <v>1241</v>
      </c>
      <c r="B623" s="497">
        <v>43554</v>
      </c>
      <c r="C623" s="495">
        <v>0</v>
      </c>
      <c r="D623" s="495">
        <v>21494.82</v>
      </c>
      <c r="E623" s="495">
        <f t="shared" si="92"/>
        <v>47193056.109999999</v>
      </c>
      <c r="F623" s="495">
        <f t="shared" si="93"/>
        <v>5411288.2400000012</v>
      </c>
      <c r="G623" s="495">
        <f t="shared" si="94"/>
        <v>41781767.869999997</v>
      </c>
      <c r="H623" s="495">
        <f>VLOOKUP(A623,'02-Metrics'!A:R,18,FALSE)</f>
        <v>135792183</v>
      </c>
      <c r="I623" s="496">
        <f t="shared" si="95"/>
        <v>0.30768905062819407</v>
      </c>
      <c r="J623" s="512"/>
      <c r="M623" s="241" t="s">
        <v>1038</v>
      </c>
      <c r="S623">
        <f t="shared" si="89"/>
        <v>2019</v>
      </c>
      <c r="T623" s="418" t="str">
        <f>VLOOKUP($A623,'02-Metrics'!$A$2:$AD$188,4,FALSE)</f>
        <v>Industrial</v>
      </c>
      <c r="U623" s="418" t="str">
        <f>VLOOKUP($A623,'02-Metrics'!$A$2:$AD$188,5,FALSE)</f>
        <v>Power Plant</v>
      </c>
      <c r="V623" s="418" t="str">
        <f>VLOOKUP($A623,'02-Metrics'!$A$2:$AD$188,7,FALSE)</f>
        <v>EETC</v>
      </c>
    </row>
    <row r="624" spans="1:22" ht="15" hidden="1" customHeight="1">
      <c r="A624" s="418" t="s">
        <v>1241</v>
      </c>
      <c r="B624" s="497">
        <v>43585</v>
      </c>
      <c r="C624" s="495">
        <v>216757.91999999998</v>
      </c>
      <c r="D624" s="495">
        <v>140145</v>
      </c>
      <c r="E624" s="495">
        <f t="shared" si="92"/>
        <v>47409814.030000001</v>
      </c>
      <c r="F624" s="495">
        <f t="shared" si="93"/>
        <v>5551433.2400000012</v>
      </c>
      <c r="G624" s="495">
        <f t="shared" si="94"/>
        <v>41858380.789999999</v>
      </c>
      <c r="H624" s="495">
        <f>VLOOKUP(A624,'02-Metrics'!A:R,18,FALSE)</f>
        <v>135792183</v>
      </c>
      <c r="I624" s="496">
        <f t="shared" si="95"/>
        <v>0.30825324304566193</v>
      </c>
      <c r="J624" s="512"/>
      <c r="M624" s="241" t="s">
        <v>1038</v>
      </c>
      <c r="S624">
        <f t="shared" ref="S624:S687" si="96">YEAR(B624)</f>
        <v>2019</v>
      </c>
      <c r="T624" s="418" t="str">
        <f>VLOOKUP($A624,'02-Metrics'!$A$2:$AD$188,4,FALSE)</f>
        <v>Industrial</v>
      </c>
      <c r="U624" s="418" t="str">
        <f>VLOOKUP($A624,'02-Metrics'!$A$2:$AD$188,5,FALSE)</f>
        <v>Power Plant</v>
      </c>
      <c r="V624" s="418" t="str">
        <f>VLOOKUP($A624,'02-Metrics'!$A$2:$AD$188,7,FALSE)</f>
        <v>EETC</v>
      </c>
    </row>
    <row r="625" spans="1:22" ht="15" hidden="1" customHeight="1">
      <c r="A625" s="418" t="s">
        <v>1241</v>
      </c>
      <c r="B625" s="497">
        <v>43707</v>
      </c>
      <c r="C625" s="495">
        <v>0</v>
      </c>
      <c r="D625" s="495">
        <v>736856.6</v>
      </c>
      <c r="E625" s="495">
        <f t="shared" si="92"/>
        <v>47409814.030000001</v>
      </c>
      <c r="F625" s="495">
        <f t="shared" si="93"/>
        <v>6288289.8400000008</v>
      </c>
      <c r="G625" s="495">
        <f t="shared" si="94"/>
        <v>41121524.189999998</v>
      </c>
      <c r="H625" s="495">
        <f>VLOOKUP(A625,'02-Metrics'!A:R,18,FALSE)</f>
        <v>135792183</v>
      </c>
      <c r="I625" s="496">
        <f t="shared" si="95"/>
        <v>0.30282688798073154</v>
      </c>
      <c r="J625" s="512"/>
      <c r="L625" s="23">
        <v>44105</v>
      </c>
      <c r="M625" s="241" t="s">
        <v>1040</v>
      </c>
      <c r="S625">
        <f t="shared" si="96"/>
        <v>2019</v>
      </c>
      <c r="T625" s="418" t="str">
        <f>VLOOKUP($A625,'02-Metrics'!$A$2:$AD$188,4,FALSE)</f>
        <v>Industrial</v>
      </c>
      <c r="U625" s="418" t="str">
        <f>VLOOKUP($A625,'02-Metrics'!$A$2:$AD$188,5,FALSE)</f>
        <v>Power Plant</v>
      </c>
      <c r="V625" s="418" t="str">
        <f>VLOOKUP($A625,'02-Metrics'!$A$2:$AD$188,7,FALSE)</f>
        <v>EETC</v>
      </c>
    </row>
    <row r="626" spans="1:22" ht="15" hidden="1" customHeight="1">
      <c r="A626" s="418" t="s">
        <v>1241</v>
      </c>
      <c r="B626" s="497">
        <v>43738</v>
      </c>
      <c r="C626" s="495">
        <v>0</v>
      </c>
      <c r="D626" s="495">
        <v>143348</v>
      </c>
      <c r="E626" s="495">
        <f t="shared" si="92"/>
        <v>47409814.030000001</v>
      </c>
      <c r="F626" s="495">
        <f t="shared" si="93"/>
        <v>6431637.8400000008</v>
      </c>
      <c r="G626" s="495">
        <f>E626-F626</f>
        <v>40978176.189999998</v>
      </c>
      <c r="H626" s="495">
        <f>VLOOKUP(A626,'02-Metrics'!A:R,18,FALSE)</f>
        <v>135792183</v>
      </c>
      <c r="I626" s="496">
        <f t="shared" si="95"/>
        <v>0.301771245477363</v>
      </c>
      <c r="J626" s="512"/>
      <c r="L626" s="23">
        <v>44166</v>
      </c>
      <c r="M626" s="241" t="s">
        <v>1040</v>
      </c>
      <c r="S626">
        <f t="shared" si="96"/>
        <v>2019</v>
      </c>
      <c r="T626" s="418" t="str">
        <f>VLOOKUP($A626,'02-Metrics'!$A$2:$AD$188,4,FALSE)</f>
        <v>Industrial</v>
      </c>
      <c r="U626" s="418" t="str">
        <f>VLOOKUP($A626,'02-Metrics'!$A$2:$AD$188,5,FALSE)</f>
        <v>Power Plant</v>
      </c>
      <c r="V626" s="418" t="str">
        <f>VLOOKUP($A626,'02-Metrics'!$A$2:$AD$188,7,FALSE)</f>
        <v>EETC</v>
      </c>
    </row>
    <row r="627" spans="1:22" ht="15" hidden="1" customHeight="1">
      <c r="A627" s="418" t="s">
        <v>1241</v>
      </c>
      <c r="B627" s="497">
        <v>43768</v>
      </c>
      <c r="C627" s="495">
        <v>2023992.42</v>
      </c>
      <c r="D627" s="495">
        <v>15000</v>
      </c>
      <c r="E627" s="495">
        <f t="shared" si="92"/>
        <v>49433806.450000003</v>
      </c>
      <c r="F627" s="495">
        <f t="shared" si="93"/>
        <v>6446637.8400000008</v>
      </c>
      <c r="G627" s="495">
        <f>E627-F627</f>
        <v>42987168.609999999</v>
      </c>
      <c r="H627" s="495"/>
      <c r="I627" s="496"/>
      <c r="J627" s="512"/>
      <c r="S627">
        <f t="shared" si="96"/>
        <v>2019</v>
      </c>
      <c r="T627" s="418" t="str">
        <f>VLOOKUP($A627,'02-Metrics'!$A$2:$AD$188,4,FALSE)</f>
        <v>Industrial</v>
      </c>
      <c r="U627" s="418" t="str">
        <f>VLOOKUP($A627,'02-Metrics'!$A$2:$AD$188,5,FALSE)</f>
        <v>Power Plant</v>
      </c>
      <c r="V627" s="418" t="str">
        <f>VLOOKUP($A627,'02-Metrics'!$A$2:$AD$188,7,FALSE)</f>
        <v>EETC</v>
      </c>
    </row>
    <row r="628" spans="1:22" ht="15" hidden="1" customHeight="1">
      <c r="A628" s="418" t="s">
        <v>1241</v>
      </c>
      <c r="B628" s="497">
        <v>43799</v>
      </c>
      <c r="C628" s="495">
        <v>0</v>
      </c>
      <c r="D628" s="495">
        <v>54191.89</v>
      </c>
      <c r="E628" s="495">
        <f t="shared" si="92"/>
        <v>49433806.450000003</v>
      </c>
      <c r="F628" s="495">
        <f t="shared" si="93"/>
        <v>6500829.7300000004</v>
      </c>
      <c r="G628" s="495">
        <f t="shared" ref="G628:G659" si="97">E628-F628</f>
        <v>42932976.719999999</v>
      </c>
      <c r="H628" s="495">
        <f>VLOOKUP(A628,'02-Metrics'!A:R,18,FALSE)</f>
        <v>135792183</v>
      </c>
      <c r="I628" s="496">
        <f t="shared" ref="I628:I659" si="98">G628/H628</f>
        <v>0.31616677610963806</v>
      </c>
      <c r="J628" s="512"/>
      <c r="K628" s="491">
        <v>3666159</v>
      </c>
      <c r="L628" s="489">
        <v>42246</v>
      </c>
      <c r="M628" s="241" t="s">
        <v>1041</v>
      </c>
      <c r="S628">
        <f t="shared" si="96"/>
        <v>2019</v>
      </c>
      <c r="T628" s="418" t="str">
        <f>VLOOKUP($A628,'02-Metrics'!$A$2:$AD$188,4,FALSE)</f>
        <v>Industrial</v>
      </c>
      <c r="U628" s="418" t="str">
        <f>VLOOKUP($A628,'02-Metrics'!$A$2:$AD$188,5,FALSE)</f>
        <v>Power Plant</v>
      </c>
      <c r="V628" s="418" t="str">
        <f>VLOOKUP($A628,'02-Metrics'!$A$2:$AD$188,7,FALSE)</f>
        <v>EETC</v>
      </c>
    </row>
    <row r="629" spans="1:22" ht="15" hidden="1" customHeight="1">
      <c r="A629" s="418" t="s">
        <v>1241</v>
      </c>
      <c r="B629" s="497">
        <v>43829</v>
      </c>
      <c r="C629" s="495">
        <v>2000000</v>
      </c>
      <c r="D629" s="495">
        <v>5447349.2000000002</v>
      </c>
      <c r="E629" s="495">
        <f t="shared" si="92"/>
        <v>51433806.450000003</v>
      </c>
      <c r="F629" s="495">
        <f t="shared" si="93"/>
        <v>11948178.93</v>
      </c>
      <c r="G629" s="495">
        <f t="shared" si="97"/>
        <v>39485627.520000003</v>
      </c>
      <c r="H629" s="495">
        <f>VLOOKUP(A629,'02-Metrics'!A:R,18,FALSE)</f>
        <v>135792183</v>
      </c>
      <c r="I629" s="496">
        <f t="shared" si="98"/>
        <v>0.29077982728946927</v>
      </c>
      <c r="J629" s="512"/>
      <c r="K629" s="491">
        <v>2947529</v>
      </c>
      <c r="L629" s="489">
        <v>42277</v>
      </c>
      <c r="M629" s="241" t="s">
        <v>1041</v>
      </c>
      <c r="S629">
        <f t="shared" si="96"/>
        <v>2019</v>
      </c>
      <c r="T629" s="418" t="str">
        <f>VLOOKUP($A629,'02-Metrics'!$A$2:$AD$188,4,FALSE)</f>
        <v>Industrial</v>
      </c>
      <c r="U629" s="418" t="str">
        <f>VLOOKUP($A629,'02-Metrics'!$A$2:$AD$188,5,FALSE)</f>
        <v>Power Plant</v>
      </c>
      <c r="V629" s="418" t="str">
        <f>VLOOKUP($A629,'02-Metrics'!$A$2:$AD$188,7,FALSE)</f>
        <v>EETC</v>
      </c>
    </row>
    <row r="630" spans="1:22" ht="15" hidden="1" customHeight="1">
      <c r="A630" s="418" t="s">
        <v>1241</v>
      </c>
      <c r="B630" s="497">
        <v>43860</v>
      </c>
      <c r="C630" s="495">
        <v>0</v>
      </c>
      <c r="D630" s="495">
        <v>888</v>
      </c>
      <c r="E630" s="495">
        <f t="shared" si="92"/>
        <v>51433806.450000003</v>
      </c>
      <c r="F630" s="495">
        <f t="shared" si="93"/>
        <v>11949066.93</v>
      </c>
      <c r="G630" s="495">
        <f t="shared" si="97"/>
        <v>39484739.520000003</v>
      </c>
      <c r="H630" s="495">
        <f>VLOOKUP(A630,'02-Metrics'!A:R,18,FALSE)</f>
        <v>135792183</v>
      </c>
      <c r="I630" s="496">
        <f t="shared" si="98"/>
        <v>0.29077328788506185</v>
      </c>
      <c r="J630" s="512"/>
      <c r="K630" s="491">
        <v>5298608</v>
      </c>
      <c r="L630" s="489">
        <v>42307</v>
      </c>
      <c r="M630" s="241" t="s">
        <v>1041</v>
      </c>
      <c r="S630">
        <f t="shared" si="96"/>
        <v>2020</v>
      </c>
      <c r="T630" s="418" t="str">
        <f>VLOOKUP($A630,'02-Metrics'!$A$2:$AD$188,4,FALSE)</f>
        <v>Industrial</v>
      </c>
      <c r="U630" s="418" t="str">
        <f>VLOOKUP($A630,'02-Metrics'!$A$2:$AD$188,5,FALSE)</f>
        <v>Power Plant</v>
      </c>
      <c r="V630" s="418" t="str">
        <f>VLOOKUP($A630,'02-Metrics'!$A$2:$AD$188,7,FALSE)</f>
        <v>EETC</v>
      </c>
    </row>
    <row r="631" spans="1:22" ht="15" hidden="1" customHeight="1">
      <c r="A631" s="418" t="s">
        <v>1241</v>
      </c>
      <c r="B631" s="497">
        <v>43889</v>
      </c>
      <c r="C631" s="495">
        <v>0</v>
      </c>
      <c r="D631" s="495">
        <v>49862.7</v>
      </c>
      <c r="E631" s="495">
        <f t="shared" si="92"/>
        <v>51433806.450000003</v>
      </c>
      <c r="F631" s="495">
        <f t="shared" si="93"/>
        <v>11998929.629999999</v>
      </c>
      <c r="G631" s="495">
        <f t="shared" si="97"/>
        <v>39434876.820000008</v>
      </c>
      <c r="H631" s="495">
        <f>VLOOKUP(A631,'02-Metrics'!A:R,18,FALSE)</f>
        <v>135792183</v>
      </c>
      <c r="I631" s="496">
        <f t="shared" si="98"/>
        <v>0.29040608928129541</v>
      </c>
      <c r="J631" s="512"/>
      <c r="K631" s="491">
        <v>8220856</v>
      </c>
      <c r="L631" s="489">
        <v>42338</v>
      </c>
      <c r="M631" s="241" t="s">
        <v>1041</v>
      </c>
      <c r="S631">
        <f t="shared" si="96"/>
        <v>2020</v>
      </c>
      <c r="T631" s="418" t="str">
        <f>VLOOKUP($A631,'02-Metrics'!$A$2:$AD$188,4,FALSE)</f>
        <v>Industrial</v>
      </c>
      <c r="U631" s="418" t="str">
        <f>VLOOKUP($A631,'02-Metrics'!$A$2:$AD$188,5,FALSE)</f>
        <v>Power Plant</v>
      </c>
      <c r="V631" s="418" t="str">
        <f>VLOOKUP($A631,'02-Metrics'!$A$2:$AD$188,7,FALSE)</f>
        <v>EETC</v>
      </c>
    </row>
    <row r="632" spans="1:22" ht="15" hidden="1" customHeight="1">
      <c r="A632" s="418" t="s">
        <v>1241</v>
      </c>
      <c r="B632" s="497">
        <v>43981</v>
      </c>
      <c r="C632" s="495">
        <v>0</v>
      </c>
      <c r="D632" s="495">
        <v>49862.7</v>
      </c>
      <c r="E632" s="495">
        <f t="shared" si="92"/>
        <v>51433806.450000003</v>
      </c>
      <c r="F632" s="495">
        <f t="shared" si="93"/>
        <v>12048792.329999998</v>
      </c>
      <c r="G632" s="495">
        <f t="shared" si="97"/>
        <v>39385014.120000005</v>
      </c>
      <c r="H632" s="495">
        <f>VLOOKUP(A632,'02-Metrics'!A:R,18,FALSE)</f>
        <v>135792183</v>
      </c>
      <c r="I632" s="496">
        <f t="shared" si="98"/>
        <v>0.29003889067752897</v>
      </c>
      <c r="J632" s="512"/>
      <c r="K632" s="491">
        <v>5801943</v>
      </c>
      <c r="L632" s="489">
        <v>42368</v>
      </c>
      <c r="M632" s="241" t="s">
        <v>1041</v>
      </c>
      <c r="S632">
        <f t="shared" si="96"/>
        <v>2020</v>
      </c>
      <c r="T632" s="418" t="str">
        <f>VLOOKUP($A632,'02-Metrics'!$A$2:$AD$188,4,FALSE)</f>
        <v>Industrial</v>
      </c>
      <c r="U632" s="418" t="str">
        <f>VLOOKUP($A632,'02-Metrics'!$A$2:$AD$188,5,FALSE)</f>
        <v>Power Plant</v>
      </c>
      <c r="V632" s="418" t="str">
        <f>VLOOKUP($A632,'02-Metrics'!$A$2:$AD$188,7,FALSE)</f>
        <v>EETC</v>
      </c>
    </row>
    <row r="633" spans="1:22" ht="15" hidden="1" customHeight="1">
      <c r="A633" s="418" t="s">
        <v>1241</v>
      </c>
      <c r="B633" s="497">
        <v>44012</v>
      </c>
      <c r="C633" s="495">
        <v>0</v>
      </c>
      <c r="D633" s="495">
        <v>260</v>
      </c>
      <c r="E633" s="495">
        <f t="shared" si="92"/>
        <v>51433806.450000003</v>
      </c>
      <c r="F633" s="495">
        <f t="shared" si="93"/>
        <v>12049052.329999998</v>
      </c>
      <c r="G633" s="495">
        <f t="shared" si="97"/>
        <v>39384754.120000005</v>
      </c>
      <c r="H633" s="495">
        <f>VLOOKUP(A633,'02-Metrics'!A:R,18,FALSE)</f>
        <v>135792183</v>
      </c>
      <c r="I633" s="496">
        <f t="shared" si="98"/>
        <v>0.29003697598704931</v>
      </c>
      <c r="J633" s="512"/>
      <c r="K633" s="491">
        <v>5352562</v>
      </c>
      <c r="L633" s="489">
        <v>42399</v>
      </c>
      <c r="M633" s="241" t="s">
        <v>1041</v>
      </c>
      <c r="S633">
        <f t="shared" si="96"/>
        <v>2020</v>
      </c>
      <c r="T633" s="418" t="str">
        <f>VLOOKUP($A633,'02-Metrics'!$A$2:$AD$188,4,FALSE)</f>
        <v>Industrial</v>
      </c>
      <c r="U633" s="418" t="str">
        <f>VLOOKUP($A633,'02-Metrics'!$A$2:$AD$188,5,FALSE)</f>
        <v>Power Plant</v>
      </c>
      <c r="V633" s="418" t="str">
        <f>VLOOKUP($A633,'02-Metrics'!$A$2:$AD$188,7,FALSE)</f>
        <v>EETC</v>
      </c>
    </row>
    <row r="634" spans="1:22" ht="15" hidden="1" customHeight="1">
      <c r="A634" s="418" t="s">
        <v>1241</v>
      </c>
      <c r="B634" s="497">
        <v>44073</v>
      </c>
      <c r="C634" s="495">
        <v>0</v>
      </c>
      <c r="D634" s="495">
        <v>44123.41</v>
      </c>
      <c r="E634" s="495">
        <f t="shared" si="92"/>
        <v>51433806.450000003</v>
      </c>
      <c r="F634" s="495">
        <f t="shared" si="93"/>
        <v>12093175.739999998</v>
      </c>
      <c r="G634" s="495">
        <f t="shared" si="97"/>
        <v>39340630.710000008</v>
      </c>
      <c r="H634" s="495">
        <f>VLOOKUP(A634,'02-Metrics'!A:R,18,FALSE)</f>
        <v>135792183</v>
      </c>
      <c r="I634" s="496">
        <f t="shared" si="98"/>
        <v>0.28971204262914019</v>
      </c>
      <c r="J634" s="512"/>
      <c r="K634" s="491">
        <v>4388436</v>
      </c>
      <c r="L634" s="489">
        <v>42429</v>
      </c>
      <c r="M634" s="241" t="s">
        <v>1041</v>
      </c>
      <c r="S634">
        <f t="shared" si="96"/>
        <v>2020</v>
      </c>
      <c r="T634" s="418" t="str">
        <f>VLOOKUP($A634,'02-Metrics'!$A$2:$AD$188,4,FALSE)</f>
        <v>Industrial</v>
      </c>
      <c r="U634" s="418" t="str">
        <f>VLOOKUP($A634,'02-Metrics'!$A$2:$AD$188,5,FALSE)</f>
        <v>Power Plant</v>
      </c>
      <c r="V634" s="418" t="str">
        <f>VLOOKUP($A634,'02-Metrics'!$A$2:$AD$188,7,FALSE)</f>
        <v>EETC</v>
      </c>
    </row>
    <row r="635" spans="1:22" ht="15" hidden="1" customHeight="1">
      <c r="A635" s="418" t="s">
        <v>1241</v>
      </c>
      <c r="B635" s="497">
        <v>44165</v>
      </c>
      <c r="C635" s="495">
        <v>0</v>
      </c>
      <c r="D635" s="495">
        <v>44123.35</v>
      </c>
      <c r="E635" s="495">
        <f t="shared" si="92"/>
        <v>51433806.450000003</v>
      </c>
      <c r="F635" s="495">
        <f t="shared" si="93"/>
        <v>12137299.089999998</v>
      </c>
      <c r="G635" s="495">
        <f t="shared" si="97"/>
        <v>39296507.360000007</v>
      </c>
      <c r="H635" s="495">
        <f>VLOOKUP(A635,'02-Metrics'!A:R,18,FALSE)</f>
        <v>135792183</v>
      </c>
      <c r="I635" s="496">
        <f t="shared" si="98"/>
        <v>0.28938710971308274</v>
      </c>
      <c r="J635" s="512"/>
      <c r="K635" s="491">
        <v>3420205</v>
      </c>
      <c r="L635" s="489">
        <v>42459</v>
      </c>
      <c r="M635" s="241" t="s">
        <v>1041</v>
      </c>
      <c r="S635">
        <f t="shared" si="96"/>
        <v>2020</v>
      </c>
      <c r="T635" s="418" t="str">
        <f>VLOOKUP($A635,'02-Metrics'!$A$2:$AD$188,4,FALSE)</f>
        <v>Industrial</v>
      </c>
      <c r="U635" s="418" t="str">
        <f>VLOOKUP($A635,'02-Metrics'!$A$2:$AD$188,5,FALSE)</f>
        <v>Power Plant</v>
      </c>
      <c r="V635" s="418" t="str">
        <f>VLOOKUP($A635,'02-Metrics'!$A$2:$AD$188,7,FALSE)</f>
        <v>EETC</v>
      </c>
    </row>
    <row r="636" spans="1:22" ht="15" hidden="1" customHeight="1">
      <c r="A636" s="418" t="s">
        <v>1241</v>
      </c>
      <c r="B636" s="497">
        <v>44285</v>
      </c>
      <c r="C636" s="495">
        <v>0</v>
      </c>
      <c r="D636" s="495">
        <v>44123.41</v>
      </c>
      <c r="E636" s="495">
        <f t="shared" ref="E636" si="99">C636+E635</f>
        <v>51433806.450000003</v>
      </c>
      <c r="F636" s="495">
        <f t="shared" ref="F636" si="100">D636+F635</f>
        <v>12181422.499999998</v>
      </c>
      <c r="G636" s="495">
        <f t="shared" si="97"/>
        <v>39252383.950000003</v>
      </c>
      <c r="H636" s="495">
        <f>VLOOKUP(A636,'02-Metrics'!A:R,18,FALSE)</f>
        <v>135792183</v>
      </c>
      <c r="I636" s="496">
        <f t="shared" si="98"/>
        <v>0.28906217635517356</v>
      </c>
      <c r="J636" s="512"/>
      <c r="K636" s="491">
        <v>8821905</v>
      </c>
      <c r="L636" s="489">
        <v>42490</v>
      </c>
      <c r="M636" s="241" t="s">
        <v>1041</v>
      </c>
      <c r="S636">
        <f t="shared" si="96"/>
        <v>2021</v>
      </c>
      <c r="T636" s="418" t="str">
        <f>VLOOKUP($A636,'02-Metrics'!$A$2:$AD$188,4,FALSE)</f>
        <v>Industrial</v>
      </c>
      <c r="U636" s="418" t="str">
        <f>VLOOKUP($A636,'02-Metrics'!$A$2:$AD$188,5,FALSE)</f>
        <v>Power Plant</v>
      </c>
      <c r="V636" s="418" t="str">
        <f>VLOOKUP($A636,'02-Metrics'!$A$2:$AD$188,7,FALSE)</f>
        <v>EETC</v>
      </c>
    </row>
    <row r="637" spans="1:22" ht="15" hidden="1" customHeight="1">
      <c r="A637" s="418">
        <v>15</v>
      </c>
      <c r="B637" s="505">
        <v>2</v>
      </c>
      <c r="C637" s="506"/>
      <c r="D637" s="506"/>
      <c r="E637" s="506"/>
      <c r="F637" s="506"/>
      <c r="G637" s="506"/>
      <c r="H637" s="495"/>
      <c r="I637" s="496"/>
      <c r="J637" s="496"/>
      <c r="K637" s="495"/>
      <c r="L637" s="493"/>
      <c r="S637">
        <f t="shared" si="96"/>
        <v>1900</v>
      </c>
      <c r="T637" s="418" t="e">
        <f>VLOOKUP($A637,'02-Metrics'!$A$2:$AD$188,4,FALSE)</f>
        <v>#N/A</v>
      </c>
      <c r="U637" s="418" t="e">
        <f>VLOOKUP($A637,'02-Metrics'!$A$2:$AD$188,5,FALSE)</f>
        <v>#N/A</v>
      </c>
      <c r="V637" s="418" t="e">
        <f>VLOOKUP($A637,'02-Metrics'!$A$2:$AD$188,7,FALSE)</f>
        <v>#N/A</v>
      </c>
    </row>
    <row r="638" spans="1:22" ht="15" hidden="1" customHeight="1">
      <c r="A638" s="418" t="s">
        <v>1242</v>
      </c>
      <c r="B638" s="494">
        <v>42459</v>
      </c>
      <c r="C638" s="495">
        <v>0</v>
      </c>
      <c r="D638" s="495">
        <v>37382</v>
      </c>
      <c r="E638" s="495">
        <f t="shared" ref="E638:E688" si="101">C638+E637</f>
        <v>0</v>
      </c>
      <c r="F638" s="495">
        <f t="shared" ref="F638:F688" si="102">D638+F637</f>
        <v>37382</v>
      </c>
      <c r="G638" s="495">
        <f t="shared" si="97"/>
        <v>-37382</v>
      </c>
      <c r="H638" s="495">
        <f>VLOOKUP(A638,'02-Metrics'!A:R,18,FALSE)</f>
        <v>47319156</v>
      </c>
      <c r="I638" s="496">
        <f t="shared" si="98"/>
        <v>-7.8999718422703908E-4</v>
      </c>
      <c r="J638" s="512"/>
      <c r="K638" s="491">
        <v>2098881</v>
      </c>
      <c r="L638" s="489">
        <v>42551</v>
      </c>
      <c r="M638" s="241" t="s">
        <v>1041</v>
      </c>
      <c r="S638">
        <f t="shared" si="96"/>
        <v>2016</v>
      </c>
      <c r="T638" s="418" t="str">
        <f>VLOOKUP($A638,'02-Metrics'!$A$2:$AD$188,4,FALSE)</f>
        <v>Infrastructure</v>
      </c>
      <c r="U638" s="418" t="str">
        <f>VLOOKUP($A638,'02-Metrics'!$A$2:$AD$188,5,FALSE)</f>
        <v>L&amp;L</v>
      </c>
      <c r="V638" s="418" t="str">
        <f>VLOOKUP($A638,'02-Metrics'!$A$2:$AD$188,7,FALSE)</f>
        <v>EMAAR</v>
      </c>
    </row>
    <row r="639" spans="1:22" ht="15" hidden="1" customHeight="1">
      <c r="A639" s="418" t="s">
        <v>1242</v>
      </c>
      <c r="B639" s="494">
        <v>42490</v>
      </c>
      <c r="C639" s="495">
        <v>15011610</v>
      </c>
      <c r="D639" s="495">
        <v>675195</v>
      </c>
      <c r="E639" s="495">
        <f t="shared" si="101"/>
        <v>15011610</v>
      </c>
      <c r="F639" s="495">
        <f t="shared" si="102"/>
        <v>712577</v>
      </c>
      <c r="G639" s="495">
        <f t="shared" si="97"/>
        <v>14299033</v>
      </c>
      <c r="H639" s="495">
        <f>VLOOKUP(A639,'02-Metrics'!A:R,18,FALSE)</f>
        <v>47319156</v>
      </c>
      <c r="I639" s="496">
        <f t="shared" si="98"/>
        <v>0.30218275659861726</v>
      </c>
      <c r="J639" s="512"/>
      <c r="K639" s="491">
        <v>6034533</v>
      </c>
      <c r="L639" s="489">
        <v>42581</v>
      </c>
      <c r="M639" s="241" t="s">
        <v>1041</v>
      </c>
      <c r="S639">
        <f t="shared" si="96"/>
        <v>2016</v>
      </c>
      <c r="T639" s="418" t="str">
        <f>VLOOKUP($A639,'02-Metrics'!$A$2:$AD$188,4,FALSE)</f>
        <v>Infrastructure</v>
      </c>
      <c r="U639" s="418" t="str">
        <f>VLOOKUP($A639,'02-Metrics'!$A$2:$AD$188,5,FALSE)</f>
        <v>L&amp;L</v>
      </c>
      <c r="V639" s="418" t="str">
        <f>VLOOKUP($A639,'02-Metrics'!$A$2:$AD$188,7,FALSE)</f>
        <v>EMAAR</v>
      </c>
    </row>
    <row r="640" spans="1:22" ht="15" hidden="1" customHeight="1">
      <c r="A640" s="418" t="s">
        <v>1242</v>
      </c>
      <c r="B640" s="494">
        <v>42520</v>
      </c>
      <c r="C640" s="495">
        <v>0</v>
      </c>
      <c r="D640" s="495">
        <v>532745</v>
      </c>
      <c r="E640" s="495">
        <f t="shared" si="101"/>
        <v>15011610</v>
      </c>
      <c r="F640" s="495">
        <f t="shared" si="102"/>
        <v>1245322</v>
      </c>
      <c r="G640" s="495">
        <f t="shared" si="97"/>
        <v>13766288</v>
      </c>
      <c r="H640" s="495">
        <f>VLOOKUP(A640,'02-Metrics'!A:R,18,FALSE)</f>
        <v>47319156</v>
      </c>
      <c r="I640" s="496">
        <f t="shared" si="98"/>
        <v>0.29092420836922789</v>
      </c>
      <c r="J640" s="512"/>
      <c r="K640" s="491">
        <v>9407244</v>
      </c>
      <c r="L640" s="489">
        <v>42612</v>
      </c>
      <c r="M640" s="241" t="s">
        <v>1041</v>
      </c>
      <c r="S640">
        <f t="shared" si="96"/>
        <v>2016</v>
      </c>
      <c r="T640" s="418" t="str">
        <f>VLOOKUP($A640,'02-Metrics'!$A$2:$AD$188,4,FALSE)</f>
        <v>Infrastructure</v>
      </c>
      <c r="U640" s="418" t="str">
        <f>VLOOKUP($A640,'02-Metrics'!$A$2:$AD$188,5,FALSE)</f>
        <v>L&amp;L</v>
      </c>
      <c r="V640" s="418" t="str">
        <f>VLOOKUP($A640,'02-Metrics'!$A$2:$AD$188,7,FALSE)</f>
        <v>EMAAR</v>
      </c>
    </row>
    <row r="641" spans="1:22" ht="15" hidden="1" customHeight="1">
      <c r="A641" s="418" t="s">
        <v>1242</v>
      </c>
      <c r="B641" s="494">
        <v>42551</v>
      </c>
      <c r="C641" s="495">
        <v>0</v>
      </c>
      <c r="D641" s="495">
        <v>229819</v>
      </c>
      <c r="E641" s="495">
        <f t="shared" si="101"/>
        <v>15011610</v>
      </c>
      <c r="F641" s="495">
        <f t="shared" si="102"/>
        <v>1475141</v>
      </c>
      <c r="G641" s="495">
        <f t="shared" si="97"/>
        <v>13536469</v>
      </c>
      <c r="H641" s="495">
        <f>VLOOKUP(A641,'02-Metrics'!A:R,18,FALSE)</f>
        <v>47319156</v>
      </c>
      <c r="I641" s="496">
        <f t="shared" si="98"/>
        <v>0.28606742267338836</v>
      </c>
      <c r="J641" s="512"/>
      <c r="K641" s="491">
        <v>7438667</v>
      </c>
      <c r="L641" s="489">
        <v>42643</v>
      </c>
      <c r="M641" s="241" t="s">
        <v>1041</v>
      </c>
      <c r="S641">
        <f t="shared" si="96"/>
        <v>2016</v>
      </c>
      <c r="T641" s="418" t="str">
        <f>VLOOKUP($A641,'02-Metrics'!$A$2:$AD$188,4,FALSE)</f>
        <v>Infrastructure</v>
      </c>
      <c r="U641" s="418" t="str">
        <f>VLOOKUP($A641,'02-Metrics'!$A$2:$AD$188,5,FALSE)</f>
        <v>L&amp;L</v>
      </c>
      <c r="V641" s="418" t="str">
        <f>VLOOKUP($A641,'02-Metrics'!$A$2:$AD$188,7,FALSE)</f>
        <v>EMAAR</v>
      </c>
    </row>
    <row r="642" spans="1:22" ht="15" hidden="1" customHeight="1">
      <c r="A642" s="418" t="s">
        <v>1242</v>
      </c>
      <c r="B642" s="494">
        <v>42581</v>
      </c>
      <c r="C642" s="495">
        <v>0</v>
      </c>
      <c r="D642" s="495">
        <v>1135579</v>
      </c>
      <c r="E642" s="495">
        <f t="shared" si="101"/>
        <v>15011610</v>
      </c>
      <c r="F642" s="495">
        <f t="shared" si="102"/>
        <v>2610720</v>
      </c>
      <c r="G642" s="495">
        <f t="shared" si="97"/>
        <v>12400890</v>
      </c>
      <c r="H642" s="495">
        <f>VLOOKUP(A642,'02-Metrics'!A:R,18,FALSE)</f>
        <v>47319156</v>
      </c>
      <c r="I642" s="496">
        <f t="shared" si="98"/>
        <v>0.26206912904363722</v>
      </c>
      <c r="J642" s="512"/>
      <c r="K642" s="491">
        <v>7251283</v>
      </c>
      <c r="L642" s="489">
        <v>42673</v>
      </c>
      <c r="M642" s="241" t="s">
        <v>1041</v>
      </c>
      <c r="S642">
        <f t="shared" si="96"/>
        <v>2016</v>
      </c>
      <c r="T642" s="418" t="str">
        <f>VLOOKUP($A642,'02-Metrics'!$A$2:$AD$188,4,FALSE)</f>
        <v>Infrastructure</v>
      </c>
      <c r="U642" s="418" t="str">
        <f>VLOOKUP($A642,'02-Metrics'!$A$2:$AD$188,5,FALSE)</f>
        <v>L&amp;L</v>
      </c>
      <c r="V642" s="418" t="str">
        <f>VLOOKUP($A642,'02-Metrics'!$A$2:$AD$188,7,FALSE)</f>
        <v>EMAAR</v>
      </c>
    </row>
    <row r="643" spans="1:22" ht="15" hidden="1" customHeight="1">
      <c r="A643" s="418" t="s">
        <v>1242</v>
      </c>
      <c r="B643" s="494">
        <v>42612</v>
      </c>
      <c r="C643" s="495">
        <v>0</v>
      </c>
      <c r="D643" s="495">
        <v>446458</v>
      </c>
      <c r="E643" s="495">
        <f t="shared" si="101"/>
        <v>15011610</v>
      </c>
      <c r="F643" s="495">
        <f t="shared" si="102"/>
        <v>3057178</v>
      </c>
      <c r="G643" s="495">
        <f t="shared" si="97"/>
        <v>11954432</v>
      </c>
      <c r="H643" s="495">
        <f>VLOOKUP(A643,'02-Metrics'!A:R,18,FALSE)</f>
        <v>47319156</v>
      </c>
      <c r="I643" s="496">
        <f t="shared" si="98"/>
        <v>0.25263409178304025</v>
      </c>
      <c r="J643" s="512"/>
      <c r="K643" s="491">
        <v>4715979</v>
      </c>
      <c r="L643" s="489">
        <v>42704</v>
      </c>
      <c r="M643" s="241" t="s">
        <v>1041</v>
      </c>
      <c r="S643">
        <f t="shared" si="96"/>
        <v>2016</v>
      </c>
      <c r="T643" s="418" t="str">
        <f>VLOOKUP($A643,'02-Metrics'!$A$2:$AD$188,4,FALSE)</f>
        <v>Infrastructure</v>
      </c>
      <c r="U643" s="418" t="str">
        <f>VLOOKUP($A643,'02-Metrics'!$A$2:$AD$188,5,FALSE)</f>
        <v>L&amp;L</v>
      </c>
      <c r="V643" s="418" t="str">
        <f>VLOOKUP($A643,'02-Metrics'!$A$2:$AD$188,7,FALSE)</f>
        <v>EMAAR</v>
      </c>
    </row>
    <row r="644" spans="1:22" ht="15" hidden="1" customHeight="1">
      <c r="A644" s="418" t="s">
        <v>1242</v>
      </c>
      <c r="B644" s="494">
        <v>42643</v>
      </c>
      <c r="C644" s="495">
        <v>0</v>
      </c>
      <c r="D644" s="495">
        <v>415909</v>
      </c>
      <c r="E644" s="495">
        <f t="shared" si="101"/>
        <v>15011610</v>
      </c>
      <c r="F644" s="495">
        <f t="shared" si="102"/>
        <v>3473087</v>
      </c>
      <c r="G644" s="495">
        <f t="shared" si="97"/>
        <v>11538523</v>
      </c>
      <c r="H644" s="495">
        <f>VLOOKUP(A644,'02-Metrics'!A:R,18,FALSE)</f>
        <v>47319156</v>
      </c>
      <c r="I644" s="496">
        <f t="shared" si="98"/>
        <v>0.24384464930016925</v>
      </c>
      <c r="J644" s="512"/>
      <c r="K644" s="491">
        <v>9189505</v>
      </c>
      <c r="L644" s="489">
        <v>42734</v>
      </c>
      <c r="M644" s="241" t="s">
        <v>1041</v>
      </c>
      <c r="S644">
        <f t="shared" si="96"/>
        <v>2016</v>
      </c>
      <c r="T644" s="418" t="str">
        <f>VLOOKUP($A644,'02-Metrics'!$A$2:$AD$188,4,FALSE)</f>
        <v>Infrastructure</v>
      </c>
      <c r="U644" s="418" t="str">
        <f>VLOOKUP($A644,'02-Metrics'!$A$2:$AD$188,5,FALSE)</f>
        <v>L&amp;L</v>
      </c>
      <c r="V644" s="418" t="str">
        <f>VLOOKUP($A644,'02-Metrics'!$A$2:$AD$188,7,FALSE)</f>
        <v>EMAAR</v>
      </c>
    </row>
    <row r="645" spans="1:22" ht="15" hidden="1" customHeight="1">
      <c r="A645" s="418" t="s">
        <v>1242</v>
      </c>
      <c r="B645" s="494">
        <v>42673</v>
      </c>
      <c r="C645" s="495">
        <v>0</v>
      </c>
      <c r="D645" s="495">
        <v>404830</v>
      </c>
      <c r="E645" s="495">
        <f t="shared" si="101"/>
        <v>15011610</v>
      </c>
      <c r="F645" s="495">
        <f t="shared" si="102"/>
        <v>3877917</v>
      </c>
      <c r="G645" s="495">
        <f t="shared" si="97"/>
        <v>11133693</v>
      </c>
      <c r="H645" s="495">
        <f>VLOOKUP(A645,'02-Metrics'!A:R,18,FALSE)</f>
        <v>47319156</v>
      </c>
      <c r="I645" s="496">
        <f t="shared" si="98"/>
        <v>0.23528934032551216</v>
      </c>
      <c r="J645" s="512"/>
      <c r="K645" s="491">
        <v>6589859</v>
      </c>
      <c r="L645" s="489">
        <v>42765</v>
      </c>
      <c r="M645" s="241" t="s">
        <v>1041</v>
      </c>
      <c r="S645">
        <f t="shared" si="96"/>
        <v>2016</v>
      </c>
      <c r="T645" s="418" t="str">
        <f>VLOOKUP($A645,'02-Metrics'!$A$2:$AD$188,4,FALSE)</f>
        <v>Infrastructure</v>
      </c>
      <c r="U645" s="418" t="str">
        <f>VLOOKUP($A645,'02-Metrics'!$A$2:$AD$188,5,FALSE)</f>
        <v>L&amp;L</v>
      </c>
      <c r="V645" s="418" t="str">
        <f>VLOOKUP($A645,'02-Metrics'!$A$2:$AD$188,7,FALSE)</f>
        <v>EMAAR</v>
      </c>
    </row>
    <row r="646" spans="1:22" ht="15" hidden="1" customHeight="1">
      <c r="A646" s="418" t="s">
        <v>1242</v>
      </c>
      <c r="B646" s="494">
        <v>42704</v>
      </c>
      <c r="C646" s="495">
        <v>0</v>
      </c>
      <c r="D646" s="495">
        <v>966035</v>
      </c>
      <c r="E646" s="495">
        <f t="shared" si="101"/>
        <v>15011610</v>
      </c>
      <c r="F646" s="495">
        <f t="shared" si="102"/>
        <v>4843952</v>
      </c>
      <c r="G646" s="495">
        <f t="shared" si="97"/>
        <v>10167658</v>
      </c>
      <c r="H646" s="495">
        <f>VLOOKUP(A646,'02-Metrics'!A:R,18,FALSE)</f>
        <v>47319156</v>
      </c>
      <c r="I646" s="496">
        <f t="shared" si="98"/>
        <v>0.21487403536952349</v>
      </c>
      <c r="J646" s="512"/>
      <c r="K646" s="491">
        <v>6232054</v>
      </c>
      <c r="L646" s="489">
        <v>42794</v>
      </c>
      <c r="M646" s="241" t="s">
        <v>1041</v>
      </c>
      <c r="S646">
        <f t="shared" si="96"/>
        <v>2016</v>
      </c>
      <c r="T646" s="418" t="str">
        <f>VLOOKUP($A646,'02-Metrics'!$A$2:$AD$188,4,FALSE)</f>
        <v>Infrastructure</v>
      </c>
      <c r="U646" s="418" t="str">
        <f>VLOOKUP($A646,'02-Metrics'!$A$2:$AD$188,5,FALSE)</f>
        <v>L&amp;L</v>
      </c>
      <c r="V646" s="418" t="str">
        <f>VLOOKUP($A646,'02-Metrics'!$A$2:$AD$188,7,FALSE)</f>
        <v>EMAAR</v>
      </c>
    </row>
    <row r="647" spans="1:22" ht="15" hidden="1" customHeight="1">
      <c r="A647" s="418" t="s">
        <v>1242</v>
      </c>
      <c r="B647" s="494">
        <v>42734</v>
      </c>
      <c r="C647" s="495">
        <v>0</v>
      </c>
      <c r="D647" s="495">
        <v>297394</v>
      </c>
      <c r="E647" s="495">
        <f t="shared" si="101"/>
        <v>15011610</v>
      </c>
      <c r="F647" s="495">
        <f t="shared" si="102"/>
        <v>5141346</v>
      </c>
      <c r="G647" s="495">
        <f t="shared" si="97"/>
        <v>9870264</v>
      </c>
      <c r="H647" s="495">
        <f>VLOOKUP(A647,'02-Metrics'!A:R,18,FALSE)</f>
        <v>47319156</v>
      </c>
      <c r="I647" s="496">
        <f t="shared" si="98"/>
        <v>0.20858918109190283</v>
      </c>
      <c r="J647" s="512"/>
      <c r="K647" s="491">
        <v>7360122</v>
      </c>
      <c r="L647" s="489">
        <v>42824</v>
      </c>
      <c r="M647" s="241" t="s">
        <v>1041</v>
      </c>
      <c r="S647">
        <f t="shared" si="96"/>
        <v>2016</v>
      </c>
      <c r="T647" s="418" t="str">
        <f>VLOOKUP($A647,'02-Metrics'!$A$2:$AD$188,4,FALSE)</f>
        <v>Infrastructure</v>
      </c>
      <c r="U647" s="418" t="str">
        <f>VLOOKUP($A647,'02-Metrics'!$A$2:$AD$188,5,FALSE)</f>
        <v>L&amp;L</v>
      </c>
      <c r="V647" s="418" t="str">
        <f>VLOOKUP($A647,'02-Metrics'!$A$2:$AD$188,7,FALSE)</f>
        <v>EMAAR</v>
      </c>
    </row>
    <row r="648" spans="1:22" ht="15" hidden="1" customHeight="1">
      <c r="A648" s="418" t="s">
        <v>1242</v>
      </c>
      <c r="B648" s="494">
        <v>42765</v>
      </c>
      <c r="C648" s="495">
        <v>0</v>
      </c>
      <c r="D648" s="495">
        <v>456488</v>
      </c>
      <c r="E648" s="495">
        <f t="shared" si="101"/>
        <v>15011610</v>
      </c>
      <c r="F648" s="495">
        <f t="shared" si="102"/>
        <v>5597834</v>
      </c>
      <c r="G648" s="495">
        <f t="shared" si="97"/>
        <v>9413776</v>
      </c>
      <c r="H648" s="495">
        <f>VLOOKUP(A648,'02-Metrics'!A:R,18,FALSE)</f>
        <v>47319156</v>
      </c>
      <c r="I648" s="496">
        <f t="shared" si="98"/>
        <v>0.19894217893489055</v>
      </c>
      <c r="J648" s="512"/>
      <c r="L648" s="23">
        <v>42826</v>
      </c>
      <c r="M648" s="241" t="s">
        <v>1039</v>
      </c>
      <c r="S648">
        <f t="shared" si="96"/>
        <v>2017</v>
      </c>
      <c r="T648" s="418" t="str">
        <f>VLOOKUP($A648,'02-Metrics'!$A$2:$AD$188,4,FALSE)</f>
        <v>Infrastructure</v>
      </c>
      <c r="U648" s="418" t="str">
        <f>VLOOKUP($A648,'02-Metrics'!$A$2:$AD$188,5,FALSE)</f>
        <v>L&amp;L</v>
      </c>
      <c r="V648" s="418" t="str">
        <f>VLOOKUP($A648,'02-Metrics'!$A$2:$AD$188,7,FALSE)</f>
        <v>EMAAR</v>
      </c>
    </row>
    <row r="649" spans="1:22" ht="15" hidden="1" customHeight="1">
      <c r="A649" s="418" t="s">
        <v>1242</v>
      </c>
      <c r="B649" s="494">
        <v>42794</v>
      </c>
      <c r="C649" s="495">
        <v>0</v>
      </c>
      <c r="D649" s="495">
        <v>458750</v>
      </c>
      <c r="E649" s="495">
        <f t="shared" si="101"/>
        <v>15011610</v>
      </c>
      <c r="F649" s="495">
        <f t="shared" si="102"/>
        <v>6056584</v>
      </c>
      <c r="G649" s="495">
        <f t="shared" si="97"/>
        <v>8955026</v>
      </c>
      <c r="H649" s="495">
        <f>VLOOKUP(A649,'02-Metrics'!A:R,18,FALSE)</f>
        <v>47319156</v>
      </c>
      <c r="I649" s="496">
        <f t="shared" si="98"/>
        <v>0.18924737372746039</v>
      </c>
      <c r="J649" s="512"/>
      <c r="K649" s="491">
        <v>7780352</v>
      </c>
      <c r="L649" s="489">
        <v>42855</v>
      </c>
      <c r="M649" s="241" t="s">
        <v>1041</v>
      </c>
      <c r="S649">
        <f t="shared" si="96"/>
        <v>2017</v>
      </c>
      <c r="T649" s="418" t="str">
        <f>VLOOKUP($A649,'02-Metrics'!$A$2:$AD$188,4,FALSE)</f>
        <v>Infrastructure</v>
      </c>
      <c r="U649" s="418" t="str">
        <f>VLOOKUP($A649,'02-Metrics'!$A$2:$AD$188,5,FALSE)</f>
        <v>L&amp;L</v>
      </c>
      <c r="V649" s="418" t="str">
        <f>VLOOKUP($A649,'02-Metrics'!$A$2:$AD$188,7,FALSE)</f>
        <v>EMAAR</v>
      </c>
    </row>
    <row r="650" spans="1:22" ht="15" hidden="1" customHeight="1">
      <c r="A650" s="418" t="s">
        <v>1242</v>
      </c>
      <c r="B650" s="494">
        <v>42824</v>
      </c>
      <c r="C650" s="495">
        <v>12606185.119999999</v>
      </c>
      <c r="D650" s="495">
        <v>306806</v>
      </c>
      <c r="E650" s="495">
        <f t="shared" si="101"/>
        <v>27617795.119999997</v>
      </c>
      <c r="F650" s="495">
        <f t="shared" si="102"/>
        <v>6363390</v>
      </c>
      <c r="G650" s="495">
        <f t="shared" si="97"/>
        <v>21254405.119999997</v>
      </c>
      <c r="H650" s="495">
        <f>VLOOKUP(A650,'02-Metrics'!A:R,18,FALSE)</f>
        <v>47319156</v>
      </c>
      <c r="I650" s="496">
        <f t="shared" si="98"/>
        <v>0.4491712641704767</v>
      </c>
      <c r="J650" s="512"/>
      <c r="M650" s="241" t="s">
        <v>1038</v>
      </c>
      <c r="S650">
        <f t="shared" si="96"/>
        <v>2017</v>
      </c>
      <c r="T650" s="418" t="str">
        <f>VLOOKUP($A650,'02-Metrics'!$A$2:$AD$188,4,FALSE)</f>
        <v>Infrastructure</v>
      </c>
      <c r="U650" s="418" t="str">
        <f>VLOOKUP($A650,'02-Metrics'!$A$2:$AD$188,5,FALSE)</f>
        <v>L&amp;L</v>
      </c>
      <c r="V650" s="418" t="str">
        <f>VLOOKUP($A650,'02-Metrics'!$A$2:$AD$188,7,FALSE)</f>
        <v>EMAAR</v>
      </c>
    </row>
    <row r="651" spans="1:22" ht="15" hidden="1" customHeight="1">
      <c r="A651" s="418" t="s">
        <v>1242</v>
      </c>
      <c r="B651" s="494">
        <v>42855</v>
      </c>
      <c r="C651" s="495">
        <v>1751497.73</v>
      </c>
      <c r="D651" s="495">
        <v>966917.41</v>
      </c>
      <c r="E651" s="495">
        <f t="shared" si="101"/>
        <v>29369292.849999998</v>
      </c>
      <c r="F651" s="495">
        <f t="shared" si="102"/>
        <v>7330307.4100000001</v>
      </c>
      <c r="G651" s="495">
        <f t="shared" si="97"/>
        <v>22038985.439999998</v>
      </c>
      <c r="H651" s="495">
        <f>VLOOKUP(A651,'02-Metrics'!A:R,18,FALSE)</f>
        <v>47319156</v>
      </c>
      <c r="I651" s="496">
        <f t="shared" si="98"/>
        <v>0.46575187097588971</v>
      </c>
      <c r="J651" s="512"/>
      <c r="K651" s="491">
        <v>6227576</v>
      </c>
      <c r="L651" s="489">
        <v>42885</v>
      </c>
      <c r="M651" s="241" t="s">
        <v>1041</v>
      </c>
      <c r="S651">
        <f t="shared" si="96"/>
        <v>2017</v>
      </c>
      <c r="T651" s="418" t="str">
        <f>VLOOKUP($A651,'02-Metrics'!$A$2:$AD$188,4,FALSE)</f>
        <v>Infrastructure</v>
      </c>
      <c r="U651" s="418" t="str">
        <f>VLOOKUP($A651,'02-Metrics'!$A$2:$AD$188,5,FALSE)</f>
        <v>L&amp;L</v>
      </c>
      <c r="V651" s="418" t="str">
        <f>VLOOKUP($A651,'02-Metrics'!$A$2:$AD$188,7,FALSE)</f>
        <v>EMAAR</v>
      </c>
    </row>
    <row r="652" spans="1:22" ht="15" hidden="1" customHeight="1">
      <c r="A652" s="418" t="s">
        <v>1242</v>
      </c>
      <c r="B652" s="494">
        <v>42885</v>
      </c>
      <c r="C652" s="495">
        <v>0</v>
      </c>
      <c r="D652" s="495">
        <v>1308809.05</v>
      </c>
      <c r="E652" s="495">
        <f t="shared" si="101"/>
        <v>29369292.849999998</v>
      </c>
      <c r="F652" s="495">
        <f t="shared" si="102"/>
        <v>8639116.4600000009</v>
      </c>
      <c r="G652" s="495">
        <f t="shared" si="97"/>
        <v>20730176.389999997</v>
      </c>
      <c r="H652" s="495">
        <f>VLOOKUP(A652,'02-Metrics'!A:R,18,FALSE)</f>
        <v>47319156</v>
      </c>
      <c r="I652" s="496">
        <f t="shared" si="98"/>
        <v>0.43809269104461618</v>
      </c>
      <c r="J652" s="512"/>
      <c r="L652" s="23">
        <v>42886</v>
      </c>
      <c r="M652" s="241" t="s">
        <v>1039</v>
      </c>
      <c r="S652">
        <f t="shared" si="96"/>
        <v>2017</v>
      </c>
      <c r="T652" s="418" t="str">
        <f>VLOOKUP($A652,'02-Metrics'!$A$2:$AD$188,4,FALSE)</f>
        <v>Infrastructure</v>
      </c>
      <c r="U652" s="418" t="str">
        <f>VLOOKUP($A652,'02-Metrics'!$A$2:$AD$188,5,FALSE)</f>
        <v>L&amp;L</v>
      </c>
      <c r="V652" s="418" t="str">
        <f>VLOOKUP($A652,'02-Metrics'!$A$2:$AD$188,7,FALSE)</f>
        <v>EMAAR</v>
      </c>
    </row>
    <row r="653" spans="1:22" ht="15" hidden="1" customHeight="1">
      <c r="A653" s="418" t="s">
        <v>1242</v>
      </c>
      <c r="B653" s="494">
        <v>42916</v>
      </c>
      <c r="C653" s="495">
        <v>2464525.6</v>
      </c>
      <c r="D653" s="495">
        <v>468061.15</v>
      </c>
      <c r="E653" s="495">
        <f t="shared" si="101"/>
        <v>31833818.449999999</v>
      </c>
      <c r="F653" s="495">
        <f t="shared" si="102"/>
        <v>9107177.6100000013</v>
      </c>
      <c r="G653" s="495">
        <f t="shared" si="97"/>
        <v>22726640.839999996</v>
      </c>
      <c r="H653" s="495">
        <f>VLOOKUP(A653,'02-Metrics'!A:R,18,FALSE)</f>
        <v>47319156</v>
      </c>
      <c r="I653" s="496">
        <f t="shared" si="98"/>
        <v>0.48028415468779695</v>
      </c>
      <c r="J653" s="512"/>
      <c r="M653" s="241" t="s">
        <v>1038</v>
      </c>
      <c r="S653">
        <f t="shared" si="96"/>
        <v>2017</v>
      </c>
      <c r="T653" s="418" t="str">
        <f>VLOOKUP($A653,'02-Metrics'!$A$2:$AD$188,4,FALSE)</f>
        <v>Infrastructure</v>
      </c>
      <c r="U653" s="418" t="str">
        <f>VLOOKUP($A653,'02-Metrics'!$A$2:$AD$188,5,FALSE)</f>
        <v>L&amp;L</v>
      </c>
      <c r="V653" s="418" t="str">
        <f>VLOOKUP($A653,'02-Metrics'!$A$2:$AD$188,7,FALSE)</f>
        <v>EMAAR</v>
      </c>
    </row>
    <row r="654" spans="1:22" ht="15" hidden="1" customHeight="1">
      <c r="A654" s="418" t="s">
        <v>1242</v>
      </c>
      <c r="B654" s="494">
        <v>42946</v>
      </c>
      <c r="C654" s="495">
        <v>0</v>
      </c>
      <c r="D654" s="495">
        <v>1326578.68</v>
      </c>
      <c r="E654" s="495">
        <f t="shared" si="101"/>
        <v>31833818.449999999</v>
      </c>
      <c r="F654" s="495">
        <f t="shared" si="102"/>
        <v>10433756.290000001</v>
      </c>
      <c r="G654" s="495">
        <f t="shared" si="97"/>
        <v>21400062.159999996</v>
      </c>
      <c r="H654" s="495">
        <f>VLOOKUP(A654,'02-Metrics'!A:R,18,FALSE)</f>
        <v>47319156</v>
      </c>
      <c r="I654" s="496">
        <f t="shared" si="98"/>
        <v>0.45224944755988455</v>
      </c>
      <c r="J654" s="512"/>
      <c r="K654" s="491">
        <v>3408230</v>
      </c>
      <c r="L654" s="489">
        <v>42916</v>
      </c>
      <c r="M654" s="241" t="s">
        <v>1041</v>
      </c>
      <c r="S654">
        <f t="shared" si="96"/>
        <v>2017</v>
      </c>
      <c r="T654" s="418" t="str">
        <f>VLOOKUP($A654,'02-Metrics'!$A$2:$AD$188,4,FALSE)</f>
        <v>Infrastructure</v>
      </c>
      <c r="U654" s="418" t="str">
        <f>VLOOKUP($A654,'02-Metrics'!$A$2:$AD$188,5,FALSE)</f>
        <v>L&amp;L</v>
      </c>
      <c r="V654" s="418" t="str">
        <f>VLOOKUP($A654,'02-Metrics'!$A$2:$AD$188,7,FALSE)</f>
        <v>EMAAR</v>
      </c>
    </row>
    <row r="655" spans="1:22" ht="15" hidden="1" customHeight="1">
      <c r="A655" s="418" t="s">
        <v>1242</v>
      </c>
      <c r="B655" s="494">
        <v>42977</v>
      </c>
      <c r="C655" s="495">
        <v>7667416.3300000001</v>
      </c>
      <c r="D655" s="495">
        <v>2854452.62</v>
      </c>
      <c r="E655" s="495">
        <f t="shared" si="101"/>
        <v>39501234.780000001</v>
      </c>
      <c r="F655" s="495">
        <f t="shared" si="102"/>
        <v>13288208.91</v>
      </c>
      <c r="G655" s="495">
        <f t="shared" si="97"/>
        <v>26213025.870000001</v>
      </c>
      <c r="H655" s="495">
        <f>VLOOKUP(A655,'02-Metrics'!A:R,18,FALSE)</f>
        <v>47319156</v>
      </c>
      <c r="I655" s="496">
        <f t="shared" si="98"/>
        <v>0.55396224459286636</v>
      </c>
      <c r="J655" s="512"/>
      <c r="M655" s="241" t="s">
        <v>1038</v>
      </c>
      <c r="S655">
        <f t="shared" si="96"/>
        <v>2017</v>
      </c>
      <c r="T655" s="418" t="str">
        <f>VLOOKUP($A655,'02-Metrics'!$A$2:$AD$188,4,FALSE)</f>
        <v>Infrastructure</v>
      </c>
      <c r="U655" s="418" t="str">
        <f>VLOOKUP($A655,'02-Metrics'!$A$2:$AD$188,5,FALSE)</f>
        <v>L&amp;L</v>
      </c>
      <c r="V655" s="418" t="str">
        <f>VLOOKUP($A655,'02-Metrics'!$A$2:$AD$188,7,FALSE)</f>
        <v>EMAAR</v>
      </c>
    </row>
    <row r="656" spans="1:22" ht="15" hidden="1" customHeight="1">
      <c r="A656" s="418" t="s">
        <v>1242</v>
      </c>
      <c r="B656" s="494">
        <v>43008</v>
      </c>
      <c r="C656" s="495">
        <v>6884389.6299999999</v>
      </c>
      <c r="D656" s="495">
        <v>962472.15</v>
      </c>
      <c r="E656" s="495">
        <f t="shared" si="101"/>
        <v>46385624.410000004</v>
      </c>
      <c r="F656" s="495">
        <f t="shared" si="102"/>
        <v>14250681.060000001</v>
      </c>
      <c r="G656" s="495">
        <f t="shared" si="97"/>
        <v>32134943.350000001</v>
      </c>
      <c r="H656" s="495">
        <f>VLOOKUP(A656,'02-Metrics'!A:R,18,FALSE)</f>
        <v>47319156</v>
      </c>
      <c r="I656" s="496">
        <f t="shared" si="98"/>
        <v>0.67911066186387603</v>
      </c>
      <c r="J656" s="512"/>
      <c r="K656" s="491">
        <v>3675454</v>
      </c>
      <c r="L656" s="489">
        <v>42946</v>
      </c>
      <c r="M656" s="241" t="s">
        <v>1041</v>
      </c>
      <c r="S656">
        <f t="shared" si="96"/>
        <v>2017</v>
      </c>
      <c r="T656" s="418" t="str">
        <f>VLOOKUP($A656,'02-Metrics'!$A$2:$AD$188,4,FALSE)</f>
        <v>Infrastructure</v>
      </c>
      <c r="U656" s="418" t="str">
        <f>VLOOKUP($A656,'02-Metrics'!$A$2:$AD$188,5,FALSE)</f>
        <v>L&amp;L</v>
      </c>
      <c r="V656" s="418" t="str">
        <f>VLOOKUP($A656,'02-Metrics'!$A$2:$AD$188,7,FALSE)</f>
        <v>EMAAR</v>
      </c>
    </row>
    <row r="657" spans="1:22" ht="15" hidden="1" customHeight="1">
      <c r="A657" s="418" t="s">
        <v>1242</v>
      </c>
      <c r="B657" s="494">
        <v>43038</v>
      </c>
      <c r="C657" s="495">
        <v>0</v>
      </c>
      <c r="D657" s="495">
        <v>3525242.3</v>
      </c>
      <c r="E657" s="495">
        <f t="shared" si="101"/>
        <v>46385624.410000004</v>
      </c>
      <c r="F657" s="495">
        <f t="shared" si="102"/>
        <v>17775923.359999999</v>
      </c>
      <c r="G657" s="495">
        <f t="shared" si="97"/>
        <v>28609701.050000004</v>
      </c>
      <c r="H657" s="495">
        <f>VLOOKUP(A657,'02-Metrics'!A:R,18,FALSE)</f>
        <v>47319156</v>
      </c>
      <c r="I657" s="496">
        <f t="shared" si="98"/>
        <v>0.604611397760349</v>
      </c>
      <c r="J657" s="512"/>
      <c r="M657" s="241" t="s">
        <v>1038</v>
      </c>
      <c r="S657">
        <f t="shared" si="96"/>
        <v>2017</v>
      </c>
      <c r="T657" s="418" t="str">
        <f>VLOOKUP($A657,'02-Metrics'!$A$2:$AD$188,4,FALSE)</f>
        <v>Infrastructure</v>
      </c>
      <c r="U657" s="418" t="str">
        <f>VLOOKUP($A657,'02-Metrics'!$A$2:$AD$188,5,FALSE)</f>
        <v>L&amp;L</v>
      </c>
      <c r="V657" s="418" t="str">
        <f>VLOOKUP($A657,'02-Metrics'!$A$2:$AD$188,7,FALSE)</f>
        <v>EMAAR</v>
      </c>
    </row>
    <row r="658" spans="1:22" ht="15" hidden="1" customHeight="1">
      <c r="A658" s="418" t="s">
        <v>1242</v>
      </c>
      <c r="B658" s="494">
        <v>43069</v>
      </c>
      <c r="C658" s="495">
        <v>1684908</v>
      </c>
      <c r="D658" s="495">
        <v>3708118.5</v>
      </c>
      <c r="E658" s="495">
        <f t="shared" si="101"/>
        <v>48070532.410000004</v>
      </c>
      <c r="F658" s="495">
        <f t="shared" si="102"/>
        <v>21484041.859999999</v>
      </c>
      <c r="G658" s="495">
        <f t="shared" si="97"/>
        <v>26586490.550000004</v>
      </c>
      <c r="H658" s="495">
        <f>VLOOKUP(A658,'02-Metrics'!A:R,18,FALSE)</f>
        <v>47319156</v>
      </c>
      <c r="I658" s="496">
        <f t="shared" si="98"/>
        <v>0.56185470742546639</v>
      </c>
      <c r="J658" s="512"/>
      <c r="K658" s="491">
        <v>3533111</v>
      </c>
      <c r="L658" s="489">
        <v>42977</v>
      </c>
      <c r="M658" s="241" t="s">
        <v>1041</v>
      </c>
      <c r="S658">
        <f t="shared" si="96"/>
        <v>2017</v>
      </c>
      <c r="T658" s="418" t="str">
        <f>VLOOKUP($A658,'02-Metrics'!$A$2:$AD$188,4,FALSE)</f>
        <v>Infrastructure</v>
      </c>
      <c r="U658" s="418" t="str">
        <f>VLOOKUP($A658,'02-Metrics'!$A$2:$AD$188,5,FALSE)</f>
        <v>L&amp;L</v>
      </c>
      <c r="V658" s="418" t="str">
        <f>VLOOKUP($A658,'02-Metrics'!$A$2:$AD$188,7,FALSE)</f>
        <v>EMAAR</v>
      </c>
    </row>
    <row r="659" spans="1:22" ht="15" hidden="1" customHeight="1">
      <c r="A659" s="418" t="s">
        <v>1242</v>
      </c>
      <c r="B659" s="494">
        <v>43099</v>
      </c>
      <c r="C659" s="495">
        <v>2970871</v>
      </c>
      <c r="D659" s="495">
        <v>5137853.5</v>
      </c>
      <c r="E659" s="495">
        <f t="shared" si="101"/>
        <v>51041403.410000004</v>
      </c>
      <c r="F659" s="495">
        <f t="shared" si="102"/>
        <v>26621895.359999999</v>
      </c>
      <c r="G659" s="495">
        <f t="shared" si="97"/>
        <v>24419508.050000004</v>
      </c>
      <c r="H659" s="495">
        <f>VLOOKUP(A659,'02-Metrics'!A:R,18,FALSE)</f>
        <v>47319156</v>
      </c>
      <c r="I659" s="496">
        <f t="shared" si="98"/>
        <v>0.51605967042184786</v>
      </c>
      <c r="J659" s="512"/>
      <c r="L659" s="23">
        <v>42978</v>
      </c>
      <c r="M659" s="241" t="s">
        <v>1039</v>
      </c>
      <c r="S659">
        <f t="shared" si="96"/>
        <v>2017</v>
      </c>
      <c r="T659" s="418" t="str">
        <f>VLOOKUP($A659,'02-Metrics'!$A$2:$AD$188,4,FALSE)</f>
        <v>Infrastructure</v>
      </c>
      <c r="U659" s="418" t="str">
        <f>VLOOKUP($A659,'02-Metrics'!$A$2:$AD$188,5,FALSE)</f>
        <v>L&amp;L</v>
      </c>
      <c r="V659" s="418" t="str">
        <f>VLOOKUP($A659,'02-Metrics'!$A$2:$AD$188,7,FALSE)</f>
        <v>EMAAR</v>
      </c>
    </row>
    <row r="660" spans="1:22" ht="15" hidden="1" customHeight="1">
      <c r="A660" s="418" t="s">
        <v>1242</v>
      </c>
      <c r="B660" s="497">
        <v>43130</v>
      </c>
      <c r="C660" s="495">
        <v>3340231.54</v>
      </c>
      <c r="D660" s="495">
        <v>3268363.8</v>
      </c>
      <c r="E660" s="495">
        <f t="shared" si="101"/>
        <v>54381634.950000003</v>
      </c>
      <c r="F660" s="495">
        <f t="shared" si="102"/>
        <v>29890259.16</v>
      </c>
      <c r="G660" s="495">
        <f t="shared" ref="G660:G691" si="103">E660-F660</f>
        <v>24491375.790000003</v>
      </c>
      <c r="H660" s="495">
        <f>VLOOKUP(A660,'02-Metrics'!A:R,18,FALSE)</f>
        <v>47319156</v>
      </c>
      <c r="I660" s="496">
        <f t="shared" ref="I660:I691" si="104">G660/H660</f>
        <v>0.51757845786598566</v>
      </c>
      <c r="J660" s="512"/>
      <c r="M660" s="241" t="s">
        <v>1038</v>
      </c>
      <c r="S660">
        <f t="shared" si="96"/>
        <v>2018</v>
      </c>
      <c r="T660" s="418" t="str">
        <f>VLOOKUP($A660,'02-Metrics'!$A$2:$AD$188,4,FALSE)</f>
        <v>Infrastructure</v>
      </c>
      <c r="U660" s="418" t="str">
        <f>VLOOKUP($A660,'02-Metrics'!$A$2:$AD$188,5,FALSE)</f>
        <v>L&amp;L</v>
      </c>
      <c r="V660" s="418" t="str">
        <f>VLOOKUP($A660,'02-Metrics'!$A$2:$AD$188,7,FALSE)</f>
        <v>EMAAR</v>
      </c>
    </row>
    <row r="661" spans="1:22" ht="15" hidden="1" customHeight="1">
      <c r="A661" s="418" t="s">
        <v>1242</v>
      </c>
      <c r="B661" s="497">
        <v>43159</v>
      </c>
      <c r="C661" s="495">
        <v>2207449.91</v>
      </c>
      <c r="D661" s="495">
        <v>3350598.1500000004</v>
      </c>
      <c r="E661" s="495">
        <f t="shared" si="101"/>
        <v>56589084.859999999</v>
      </c>
      <c r="F661" s="495">
        <f t="shared" si="102"/>
        <v>33240857.310000002</v>
      </c>
      <c r="G661" s="495">
        <f t="shared" si="103"/>
        <v>23348227.549999997</v>
      </c>
      <c r="H661" s="495">
        <f>VLOOKUP(A661,'02-Metrics'!A:R,18,FALSE)</f>
        <v>47319156</v>
      </c>
      <c r="I661" s="496">
        <f t="shared" si="104"/>
        <v>0.49342020280327903</v>
      </c>
      <c r="J661" s="512"/>
      <c r="K661" s="491">
        <v>0</v>
      </c>
      <c r="L661" s="489">
        <v>43008</v>
      </c>
      <c r="M661" s="241" t="s">
        <v>1041</v>
      </c>
      <c r="S661">
        <f t="shared" si="96"/>
        <v>2018</v>
      </c>
      <c r="T661" s="418" t="str">
        <f>VLOOKUP($A661,'02-Metrics'!$A$2:$AD$188,4,FALSE)</f>
        <v>Infrastructure</v>
      </c>
      <c r="U661" s="418" t="str">
        <f>VLOOKUP($A661,'02-Metrics'!$A$2:$AD$188,5,FALSE)</f>
        <v>L&amp;L</v>
      </c>
      <c r="V661" s="418" t="str">
        <f>VLOOKUP($A661,'02-Metrics'!$A$2:$AD$188,7,FALSE)</f>
        <v>EMAAR</v>
      </c>
    </row>
    <row r="662" spans="1:22" ht="15" hidden="1" customHeight="1">
      <c r="A662" s="418" t="s">
        <v>1242</v>
      </c>
      <c r="B662" s="497">
        <v>43189</v>
      </c>
      <c r="C662" s="495">
        <v>1524280.95</v>
      </c>
      <c r="D662" s="495">
        <v>3454652.1600000006</v>
      </c>
      <c r="E662" s="495">
        <f t="shared" si="101"/>
        <v>58113365.810000002</v>
      </c>
      <c r="F662" s="495">
        <f t="shared" si="102"/>
        <v>36695509.470000006</v>
      </c>
      <c r="G662" s="495">
        <f t="shared" si="103"/>
        <v>21417856.339999996</v>
      </c>
      <c r="H662" s="495">
        <f>VLOOKUP(A662,'02-Metrics'!A:R,18,FALSE)</f>
        <v>47319156</v>
      </c>
      <c r="I662" s="496">
        <f t="shared" si="104"/>
        <v>0.45262549357389209</v>
      </c>
      <c r="J662" s="512"/>
      <c r="M662" s="241" t="s">
        <v>1038</v>
      </c>
      <c r="S662">
        <f t="shared" si="96"/>
        <v>2018</v>
      </c>
      <c r="T662" s="418" t="str">
        <f>VLOOKUP($A662,'02-Metrics'!$A$2:$AD$188,4,FALSE)</f>
        <v>Infrastructure</v>
      </c>
      <c r="U662" s="418" t="str">
        <f>VLOOKUP($A662,'02-Metrics'!$A$2:$AD$188,5,FALSE)</f>
        <v>L&amp;L</v>
      </c>
      <c r="V662" s="418" t="str">
        <f>VLOOKUP($A662,'02-Metrics'!$A$2:$AD$188,7,FALSE)</f>
        <v>EMAAR</v>
      </c>
    </row>
    <row r="663" spans="1:22" ht="15" hidden="1" customHeight="1">
      <c r="A663" s="418" t="s">
        <v>1242</v>
      </c>
      <c r="B663" s="497">
        <v>43220</v>
      </c>
      <c r="C663" s="495">
        <v>1565019.14</v>
      </c>
      <c r="D663" s="495">
        <v>1685712.4799999997</v>
      </c>
      <c r="E663" s="495">
        <f t="shared" si="101"/>
        <v>59678384.950000003</v>
      </c>
      <c r="F663" s="495">
        <f t="shared" si="102"/>
        <v>38381221.950000003</v>
      </c>
      <c r="G663" s="495">
        <f t="shared" si="103"/>
        <v>21297163</v>
      </c>
      <c r="H663" s="495">
        <f>VLOOKUP(A663,'02-Metrics'!A:R,18,FALSE)</f>
        <v>47319156</v>
      </c>
      <c r="I663" s="496">
        <f t="shared" si="104"/>
        <v>0.45007487031256432</v>
      </c>
      <c r="J663" s="512"/>
      <c r="K663" s="491">
        <v>0</v>
      </c>
      <c r="L663" s="489">
        <v>43038</v>
      </c>
      <c r="M663" s="241" t="s">
        <v>1041</v>
      </c>
      <c r="S663">
        <f t="shared" si="96"/>
        <v>2018</v>
      </c>
      <c r="T663" s="418" t="str">
        <f>VLOOKUP($A663,'02-Metrics'!$A$2:$AD$188,4,FALSE)</f>
        <v>Infrastructure</v>
      </c>
      <c r="U663" s="418" t="str">
        <f>VLOOKUP($A663,'02-Metrics'!$A$2:$AD$188,5,FALSE)</f>
        <v>L&amp;L</v>
      </c>
      <c r="V663" s="418" t="str">
        <f>VLOOKUP($A663,'02-Metrics'!$A$2:$AD$188,7,FALSE)</f>
        <v>EMAAR</v>
      </c>
    </row>
    <row r="664" spans="1:22" ht="15" hidden="1" customHeight="1">
      <c r="A664" s="418" t="s">
        <v>1242</v>
      </c>
      <c r="B664" s="497">
        <v>43250</v>
      </c>
      <c r="C664" s="495">
        <v>2751811.8099999996</v>
      </c>
      <c r="D664" s="495">
        <v>2696978.7</v>
      </c>
      <c r="E664" s="495">
        <f t="shared" si="101"/>
        <v>62430196.760000005</v>
      </c>
      <c r="F664" s="495">
        <f t="shared" si="102"/>
        <v>41078200.650000006</v>
      </c>
      <c r="G664" s="495">
        <f t="shared" si="103"/>
        <v>21351996.109999999</v>
      </c>
      <c r="H664" s="495">
        <f>VLOOKUP(A664,'02-Metrics'!A:R,18,FALSE)</f>
        <v>47319156</v>
      </c>
      <c r="I664" s="496">
        <f t="shared" si="104"/>
        <v>0.45123366338148552</v>
      </c>
      <c r="J664" s="512"/>
      <c r="M664" s="241" t="s">
        <v>1038</v>
      </c>
      <c r="S664">
        <f t="shared" si="96"/>
        <v>2018</v>
      </c>
      <c r="T664" s="418" t="str">
        <f>VLOOKUP($A664,'02-Metrics'!$A$2:$AD$188,4,FALSE)</f>
        <v>Infrastructure</v>
      </c>
      <c r="U664" s="418" t="str">
        <f>VLOOKUP($A664,'02-Metrics'!$A$2:$AD$188,5,FALSE)</f>
        <v>L&amp;L</v>
      </c>
      <c r="V664" s="418" t="str">
        <f>VLOOKUP($A664,'02-Metrics'!$A$2:$AD$188,7,FALSE)</f>
        <v>EMAAR</v>
      </c>
    </row>
    <row r="665" spans="1:22" ht="15" hidden="1" customHeight="1">
      <c r="A665" s="418" t="s">
        <v>1242</v>
      </c>
      <c r="B665" s="497">
        <v>43281</v>
      </c>
      <c r="C665" s="495">
        <v>0</v>
      </c>
      <c r="D665" s="495">
        <v>543492.04</v>
      </c>
      <c r="E665" s="495">
        <f t="shared" si="101"/>
        <v>62430196.760000005</v>
      </c>
      <c r="F665" s="495">
        <f t="shared" si="102"/>
        <v>41621692.690000005</v>
      </c>
      <c r="G665" s="495">
        <f t="shared" si="103"/>
        <v>20808504.07</v>
      </c>
      <c r="H665" s="495">
        <f>VLOOKUP(A665,'02-Metrics'!A:R,18,FALSE)</f>
        <v>47319156</v>
      </c>
      <c r="I665" s="496">
        <f t="shared" si="104"/>
        <v>0.43974799698456163</v>
      </c>
      <c r="J665" s="512"/>
      <c r="K665" s="491">
        <v>0</v>
      </c>
      <c r="L665" s="489">
        <v>43069</v>
      </c>
      <c r="M665" s="241" t="s">
        <v>1041</v>
      </c>
      <c r="S665">
        <f t="shared" si="96"/>
        <v>2018</v>
      </c>
      <c r="T665" s="418" t="str">
        <f>VLOOKUP($A665,'02-Metrics'!$A$2:$AD$188,4,FALSE)</f>
        <v>Infrastructure</v>
      </c>
      <c r="U665" s="418" t="str">
        <f>VLOOKUP($A665,'02-Metrics'!$A$2:$AD$188,5,FALSE)</f>
        <v>L&amp;L</v>
      </c>
      <c r="V665" s="418" t="str">
        <f>VLOOKUP($A665,'02-Metrics'!$A$2:$AD$188,7,FALSE)</f>
        <v>EMAAR</v>
      </c>
    </row>
    <row r="666" spans="1:22" ht="15" hidden="1" customHeight="1">
      <c r="A666" s="418" t="s">
        <v>1242</v>
      </c>
      <c r="B666" s="497">
        <v>43311</v>
      </c>
      <c r="C666" s="495">
        <v>0</v>
      </c>
      <c r="D666" s="495">
        <v>140888.76</v>
      </c>
      <c r="E666" s="495">
        <f t="shared" si="101"/>
        <v>62430196.760000005</v>
      </c>
      <c r="F666" s="495">
        <f t="shared" si="102"/>
        <v>41762581.450000003</v>
      </c>
      <c r="G666" s="495">
        <f t="shared" si="103"/>
        <v>20667615.310000002</v>
      </c>
      <c r="H666" s="495">
        <f>VLOOKUP(A666,'02-Metrics'!A:R,18,FALSE)</f>
        <v>47319156</v>
      </c>
      <c r="I666" s="496">
        <f t="shared" si="104"/>
        <v>0.43677058208730524</v>
      </c>
      <c r="J666" s="512"/>
      <c r="M666" s="241" t="s">
        <v>1038</v>
      </c>
      <c r="S666">
        <f t="shared" si="96"/>
        <v>2018</v>
      </c>
      <c r="T666" s="418" t="str">
        <f>VLOOKUP($A666,'02-Metrics'!$A$2:$AD$188,4,FALSE)</f>
        <v>Infrastructure</v>
      </c>
      <c r="U666" s="418" t="str">
        <f>VLOOKUP($A666,'02-Metrics'!$A$2:$AD$188,5,FALSE)</f>
        <v>L&amp;L</v>
      </c>
      <c r="V666" s="418" t="str">
        <f>VLOOKUP($A666,'02-Metrics'!$A$2:$AD$188,7,FALSE)</f>
        <v>EMAAR</v>
      </c>
    </row>
    <row r="667" spans="1:22" ht="15" hidden="1" customHeight="1">
      <c r="A667" s="418" t="s">
        <v>1242</v>
      </c>
      <c r="B667" s="497">
        <v>43342</v>
      </c>
      <c r="C667" s="495">
        <v>854854.29</v>
      </c>
      <c r="D667" s="495">
        <v>291983.76</v>
      </c>
      <c r="E667" s="495">
        <f t="shared" si="101"/>
        <v>63285051.050000004</v>
      </c>
      <c r="F667" s="495">
        <f t="shared" si="102"/>
        <v>42054565.210000001</v>
      </c>
      <c r="G667" s="495">
        <f t="shared" si="103"/>
        <v>21230485.840000004</v>
      </c>
      <c r="H667" s="495">
        <f>VLOOKUP(A667,'02-Metrics'!A:R,18,FALSE)</f>
        <v>47319156</v>
      </c>
      <c r="I667" s="496">
        <f t="shared" si="104"/>
        <v>0.44866577586464146</v>
      </c>
      <c r="J667" s="512"/>
      <c r="K667" s="491">
        <v>0</v>
      </c>
      <c r="L667" s="489">
        <v>43099</v>
      </c>
      <c r="M667" s="241" t="s">
        <v>1041</v>
      </c>
      <c r="S667">
        <f t="shared" si="96"/>
        <v>2018</v>
      </c>
      <c r="T667" s="418" t="str">
        <f>VLOOKUP($A667,'02-Metrics'!$A$2:$AD$188,4,FALSE)</f>
        <v>Infrastructure</v>
      </c>
      <c r="U667" s="418" t="str">
        <f>VLOOKUP($A667,'02-Metrics'!$A$2:$AD$188,5,FALSE)</f>
        <v>L&amp;L</v>
      </c>
      <c r="V667" s="418" t="str">
        <f>VLOOKUP($A667,'02-Metrics'!$A$2:$AD$188,7,FALSE)</f>
        <v>EMAAR</v>
      </c>
    </row>
    <row r="668" spans="1:22" ht="15" hidden="1" customHeight="1">
      <c r="A668" s="418" t="s">
        <v>1242</v>
      </c>
      <c r="B668" s="497">
        <v>43373</v>
      </c>
      <c r="C668" s="495">
        <v>0</v>
      </c>
      <c r="D668" s="495">
        <v>80626.53</v>
      </c>
      <c r="E668" s="495">
        <f t="shared" si="101"/>
        <v>63285051.050000004</v>
      </c>
      <c r="F668" s="495">
        <f t="shared" si="102"/>
        <v>42135191.740000002</v>
      </c>
      <c r="G668" s="495">
        <f t="shared" si="103"/>
        <v>21149859.310000002</v>
      </c>
      <c r="H668" s="495">
        <f>VLOOKUP(A668,'02-Metrics'!A:R,18,FALSE)</f>
        <v>47319156</v>
      </c>
      <c r="I668" s="496">
        <f t="shared" si="104"/>
        <v>0.44696188811989807</v>
      </c>
      <c r="J668" s="512"/>
      <c r="M668" s="241" t="s">
        <v>1038</v>
      </c>
      <c r="S668">
        <f t="shared" si="96"/>
        <v>2018</v>
      </c>
      <c r="T668" s="418" t="str">
        <f>VLOOKUP($A668,'02-Metrics'!$A$2:$AD$188,4,FALSE)</f>
        <v>Infrastructure</v>
      </c>
      <c r="U668" s="418" t="str">
        <f>VLOOKUP($A668,'02-Metrics'!$A$2:$AD$188,5,FALSE)</f>
        <v>L&amp;L</v>
      </c>
      <c r="V668" s="418" t="str">
        <f>VLOOKUP($A668,'02-Metrics'!$A$2:$AD$188,7,FALSE)</f>
        <v>EMAAR</v>
      </c>
    </row>
    <row r="669" spans="1:22" ht="15" hidden="1" customHeight="1">
      <c r="A669" s="418" t="s">
        <v>1242</v>
      </c>
      <c r="B669" s="497">
        <v>43403</v>
      </c>
      <c r="C669" s="495">
        <v>2299870.9900000002</v>
      </c>
      <c r="D669" s="495">
        <v>204712.1</v>
      </c>
      <c r="E669" s="495">
        <f t="shared" si="101"/>
        <v>65584922.040000007</v>
      </c>
      <c r="F669" s="495">
        <f t="shared" si="102"/>
        <v>42339903.840000004</v>
      </c>
      <c r="G669" s="495">
        <f t="shared" si="103"/>
        <v>23245018.200000003</v>
      </c>
      <c r="H669" s="495">
        <f>VLOOKUP(A669,'02-Metrics'!A:R,18,FALSE)</f>
        <v>47319156</v>
      </c>
      <c r="I669" s="496">
        <f t="shared" si="104"/>
        <v>0.49123907028265684</v>
      </c>
      <c r="J669" s="512"/>
      <c r="M669" s="241" t="s">
        <v>1038</v>
      </c>
      <c r="S669">
        <f t="shared" si="96"/>
        <v>2018</v>
      </c>
      <c r="T669" s="418" t="str">
        <f>VLOOKUP($A669,'02-Metrics'!$A$2:$AD$188,4,FALSE)</f>
        <v>Infrastructure</v>
      </c>
      <c r="U669" s="418" t="str">
        <f>VLOOKUP($A669,'02-Metrics'!$A$2:$AD$188,5,FALSE)</f>
        <v>L&amp;L</v>
      </c>
      <c r="V669" s="418" t="str">
        <f>VLOOKUP($A669,'02-Metrics'!$A$2:$AD$188,7,FALSE)</f>
        <v>EMAAR</v>
      </c>
    </row>
    <row r="670" spans="1:22" ht="15" hidden="1" customHeight="1">
      <c r="A670" s="418" t="s">
        <v>1242</v>
      </c>
      <c r="B670" s="497">
        <v>43434</v>
      </c>
      <c r="C670" s="495">
        <v>0</v>
      </c>
      <c r="D670" s="495">
        <v>863989.14</v>
      </c>
      <c r="E670" s="495">
        <f t="shared" si="101"/>
        <v>65584922.040000007</v>
      </c>
      <c r="F670" s="495">
        <f t="shared" si="102"/>
        <v>43203892.980000004</v>
      </c>
      <c r="G670" s="495">
        <f t="shared" si="103"/>
        <v>22381029.060000002</v>
      </c>
      <c r="H670" s="495">
        <f>VLOOKUP(A670,'02-Metrics'!A:R,18,FALSE)</f>
        <v>47319156</v>
      </c>
      <c r="I670" s="496">
        <f t="shared" si="104"/>
        <v>0.47298030970797539</v>
      </c>
      <c r="J670" s="512"/>
      <c r="M670" s="241" t="s">
        <v>1038</v>
      </c>
      <c r="S670">
        <f t="shared" si="96"/>
        <v>2018</v>
      </c>
      <c r="T670" s="418" t="str">
        <f>VLOOKUP($A670,'02-Metrics'!$A$2:$AD$188,4,FALSE)</f>
        <v>Infrastructure</v>
      </c>
      <c r="U670" s="418" t="str">
        <f>VLOOKUP($A670,'02-Metrics'!$A$2:$AD$188,5,FALSE)</f>
        <v>L&amp;L</v>
      </c>
      <c r="V670" s="418" t="str">
        <f>VLOOKUP($A670,'02-Metrics'!$A$2:$AD$188,7,FALSE)</f>
        <v>EMAAR</v>
      </c>
    </row>
    <row r="671" spans="1:22" ht="15" hidden="1" customHeight="1">
      <c r="A671" s="418" t="s">
        <v>1242</v>
      </c>
      <c r="B671" s="497">
        <v>43464</v>
      </c>
      <c r="C671" s="495">
        <v>0</v>
      </c>
      <c r="D671" s="495">
        <v>287870.08000000002</v>
      </c>
      <c r="E671" s="495">
        <f t="shared" si="101"/>
        <v>65584922.040000007</v>
      </c>
      <c r="F671" s="495">
        <f t="shared" si="102"/>
        <v>43491763.060000002</v>
      </c>
      <c r="G671" s="495">
        <f t="shared" si="103"/>
        <v>22093158.980000004</v>
      </c>
      <c r="H671" s="495">
        <f>VLOOKUP(A671,'02-Metrics'!A:R,18,FALSE)</f>
        <v>47319156</v>
      </c>
      <c r="I671" s="496">
        <f t="shared" si="104"/>
        <v>0.4668967252923954</v>
      </c>
      <c r="J671" s="512"/>
      <c r="M671" s="241" t="s">
        <v>1038</v>
      </c>
      <c r="S671">
        <f t="shared" si="96"/>
        <v>2018</v>
      </c>
      <c r="T671" s="418" t="str">
        <f>VLOOKUP($A671,'02-Metrics'!$A$2:$AD$188,4,FALSE)</f>
        <v>Infrastructure</v>
      </c>
      <c r="U671" s="418" t="str">
        <f>VLOOKUP($A671,'02-Metrics'!$A$2:$AD$188,5,FALSE)</f>
        <v>L&amp;L</v>
      </c>
      <c r="V671" s="418" t="str">
        <f>VLOOKUP($A671,'02-Metrics'!$A$2:$AD$188,7,FALSE)</f>
        <v>EMAAR</v>
      </c>
    </row>
    <row r="672" spans="1:22" ht="15" hidden="1" customHeight="1">
      <c r="A672" s="418" t="s">
        <v>1242</v>
      </c>
      <c r="B672" s="497">
        <v>43495</v>
      </c>
      <c r="C672" s="495">
        <v>1080718.74</v>
      </c>
      <c r="D672" s="495">
        <v>20590.239999999998</v>
      </c>
      <c r="E672" s="495">
        <f t="shared" si="101"/>
        <v>66665640.780000009</v>
      </c>
      <c r="F672" s="495">
        <f t="shared" si="102"/>
        <v>43512353.300000004</v>
      </c>
      <c r="G672" s="495">
        <f t="shared" si="103"/>
        <v>23153287.480000004</v>
      </c>
      <c r="H672" s="495">
        <f>VLOOKUP(A672,'02-Metrics'!A:R,18,FALSE)</f>
        <v>47319156</v>
      </c>
      <c r="I672" s="496">
        <f t="shared" si="104"/>
        <v>0.48930051668715319</v>
      </c>
      <c r="J672" s="512"/>
      <c r="M672" s="241" t="s">
        <v>1038</v>
      </c>
      <c r="S672">
        <f t="shared" si="96"/>
        <v>2019</v>
      </c>
      <c r="T672" s="418" t="str">
        <f>VLOOKUP($A672,'02-Metrics'!$A$2:$AD$188,4,FALSE)</f>
        <v>Infrastructure</v>
      </c>
      <c r="U672" s="418" t="str">
        <f>VLOOKUP($A672,'02-Metrics'!$A$2:$AD$188,5,FALSE)</f>
        <v>L&amp;L</v>
      </c>
      <c r="V672" s="418" t="str">
        <f>VLOOKUP($A672,'02-Metrics'!$A$2:$AD$188,7,FALSE)</f>
        <v>EMAAR</v>
      </c>
    </row>
    <row r="673" spans="1:22" ht="15" hidden="1" customHeight="1">
      <c r="A673" s="418" t="s">
        <v>1242</v>
      </c>
      <c r="B673" s="497">
        <v>43524</v>
      </c>
      <c r="C673" s="495">
        <v>504922.64</v>
      </c>
      <c r="D673" s="495">
        <v>353680.59</v>
      </c>
      <c r="E673" s="495">
        <f t="shared" si="101"/>
        <v>67170563.420000002</v>
      </c>
      <c r="F673" s="495">
        <f t="shared" si="102"/>
        <v>43866033.890000008</v>
      </c>
      <c r="G673" s="495">
        <f t="shared" si="103"/>
        <v>23304529.529999994</v>
      </c>
      <c r="H673" s="495">
        <f>VLOOKUP(A673,'02-Metrics'!A:R,18,FALSE)</f>
        <v>47319156</v>
      </c>
      <c r="I673" s="496">
        <f t="shared" si="104"/>
        <v>0.49249672859761051</v>
      </c>
      <c r="J673" s="512"/>
      <c r="M673" s="241" t="s">
        <v>1038</v>
      </c>
      <c r="S673">
        <f t="shared" si="96"/>
        <v>2019</v>
      </c>
      <c r="T673" s="418" t="str">
        <f>VLOOKUP($A673,'02-Metrics'!$A$2:$AD$188,4,FALSE)</f>
        <v>Infrastructure</v>
      </c>
      <c r="U673" s="418" t="str">
        <f>VLOOKUP($A673,'02-Metrics'!$A$2:$AD$188,5,FALSE)</f>
        <v>L&amp;L</v>
      </c>
      <c r="V673" s="418" t="str">
        <f>VLOOKUP($A673,'02-Metrics'!$A$2:$AD$188,7,FALSE)</f>
        <v>EMAAR</v>
      </c>
    </row>
    <row r="674" spans="1:22" ht="15" hidden="1" customHeight="1">
      <c r="A674" s="418" t="s">
        <v>1242</v>
      </c>
      <c r="B674" s="497">
        <v>43554</v>
      </c>
      <c r="C674" s="495">
        <v>0</v>
      </c>
      <c r="D674" s="495">
        <v>339484.21</v>
      </c>
      <c r="E674" s="495">
        <f t="shared" si="101"/>
        <v>67170563.420000002</v>
      </c>
      <c r="F674" s="495">
        <f t="shared" si="102"/>
        <v>44205518.100000009</v>
      </c>
      <c r="G674" s="495">
        <f t="shared" si="103"/>
        <v>22965045.319999993</v>
      </c>
      <c r="H674" s="495">
        <f>VLOOKUP(A674,'02-Metrics'!A:R,18,FALSE)</f>
        <v>47319156</v>
      </c>
      <c r="I674" s="496">
        <f t="shared" si="104"/>
        <v>0.48532237810834988</v>
      </c>
      <c r="J674" s="512"/>
      <c r="L674" s="23">
        <v>43270</v>
      </c>
      <c r="M674" s="241" t="s">
        <v>1039</v>
      </c>
      <c r="S674">
        <f t="shared" si="96"/>
        <v>2019</v>
      </c>
      <c r="T674" s="418" t="str">
        <f>VLOOKUP($A674,'02-Metrics'!$A$2:$AD$188,4,FALSE)</f>
        <v>Infrastructure</v>
      </c>
      <c r="U674" s="418" t="str">
        <f>VLOOKUP($A674,'02-Metrics'!$A$2:$AD$188,5,FALSE)</f>
        <v>L&amp;L</v>
      </c>
      <c r="V674" s="418" t="str">
        <f>VLOOKUP($A674,'02-Metrics'!$A$2:$AD$188,7,FALSE)</f>
        <v>EMAAR</v>
      </c>
    </row>
    <row r="675" spans="1:22" ht="15" hidden="1" customHeight="1">
      <c r="A675" s="418" t="s">
        <v>1242</v>
      </c>
      <c r="B675" s="497">
        <v>43585</v>
      </c>
      <c r="C675" s="495">
        <v>0</v>
      </c>
      <c r="D675" s="495">
        <v>85703.63</v>
      </c>
      <c r="E675" s="495">
        <f t="shared" si="101"/>
        <v>67170563.420000002</v>
      </c>
      <c r="F675" s="495">
        <f t="shared" si="102"/>
        <v>44291221.730000012</v>
      </c>
      <c r="G675" s="495">
        <f t="shared" si="103"/>
        <v>22879341.68999999</v>
      </c>
      <c r="H675" s="495">
        <f>VLOOKUP(A675,'02-Metrics'!A:R,18,FALSE)</f>
        <v>47319156</v>
      </c>
      <c r="I675" s="496">
        <f t="shared" si="104"/>
        <v>0.48351119555048677</v>
      </c>
      <c r="J675" s="512"/>
      <c r="M675" s="241" t="s">
        <v>1038</v>
      </c>
      <c r="S675">
        <f t="shared" si="96"/>
        <v>2019</v>
      </c>
      <c r="T675" s="418" t="str">
        <f>VLOOKUP($A675,'02-Metrics'!$A$2:$AD$188,4,FALSE)</f>
        <v>Infrastructure</v>
      </c>
      <c r="U675" s="418" t="str">
        <f>VLOOKUP($A675,'02-Metrics'!$A$2:$AD$188,5,FALSE)</f>
        <v>L&amp;L</v>
      </c>
      <c r="V675" s="418" t="str">
        <f>VLOOKUP($A675,'02-Metrics'!$A$2:$AD$188,7,FALSE)</f>
        <v>EMAAR</v>
      </c>
    </row>
    <row r="676" spans="1:22" ht="15" hidden="1" customHeight="1">
      <c r="A676" s="418" t="s">
        <v>1242</v>
      </c>
      <c r="B676" s="497">
        <v>43646</v>
      </c>
      <c r="C676" s="495">
        <v>419078.79</v>
      </c>
      <c r="D676" s="495">
        <v>9327.89</v>
      </c>
      <c r="E676" s="495">
        <f t="shared" si="101"/>
        <v>67589642.210000008</v>
      </c>
      <c r="F676" s="495">
        <f t="shared" si="102"/>
        <v>44300549.620000012</v>
      </c>
      <c r="G676" s="495">
        <f t="shared" si="103"/>
        <v>23289092.589999996</v>
      </c>
      <c r="H676" s="495">
        <f>VLOOKUP(A676,'02-Metrics'!A:R,18,FALSE)</f>
        <v>47319156</v>
      </c>
      <c r="I676" s="496">
        <f t="shared" si="104"/>
        <v>0.49217049834954785</v>
      </c>
      <c r="J676" s="512"/>
      <c r="L676" s="23">
        <v>43296</v>
      </c>
      <c r="M676" s="241" t="s">
        <v>1039</v>
      </c>
      <c r="S676">
        <f t="shared" si="96"/>
        <v>2019</v>
      </c>
      <c r="T676" s="418" t="str">
        <f>VLOOKUP($A676,'02-Metrics'!$A$2:$AD$188,4,FALSE)</f>
        <v>Infrastructure</v>
      </c>
      <c r="U676" s="418" t="str">
        <f>VLOOKUP($A676,'02-Metrics'!$A$2:$AD$188,5,FALSE)</f>
        <v>L&amp;L</v>
      </c>
      <c r="V676" s="418" t="str">
        <f>VLOOKUP($A676,'02-Metrics'!$A$2:$AD$188,7,FALSE)</f>
        <v>EMAAR</v>
      </c>
    </row>
    <row r="677" spans="1:22" ht="15" hidden="1" customHeight="1">
      <c r="A677" s="418" t="s">
        <v>1242</v>
      </c>
      <c r="B677" s="497">
        <v>43676</v>
      </c>
      <c r="C677" s="495">
        <v>0</v>
      </c>
      <c r="D677" s="495">
        <v>18248.53</v>
      </c>
      <c r="E677" s="495">
        <f t="shared" si="101"/>
        <v>67589642.210000008</v>
      </c>
      <c r="F677" s="495">
        <f t="shared" si="102"/>
        <v>44318798.150000013</v>
      </c>
      <c r="G677" s="495">
        <f t="shared" si="103"/>
        <v>23270844.059999995</v>
      </c>
      <c r="H677" s="495">
        <f>VLOOKUP(A677,'02-Metrics'!A:R,18,FALSE)</f>
        <v>47319156</v>
      </c>
      <c r="I677" s="496">
        <f t="shared" si="104"/>
        <v>0.49178485051593046</v>
      </c>
      <c r="J677" s="512"/>
      <c r="M677" s="241" t="s">
        <v>1038</v>
      </c>
      <c r="S677">
        <f t="shared" si="96"/>
        <v>2019</v>
      </c>
      <c r="T677" s="418" t="str">
        <f>VLOOKUP($A677,'02-Metrics'!$A$2:$AD$188,4,FALSE)</f>
        <v>Infrastructure</v>
      </c>
      <c r="U677" s="418" t="str">
        <f>VLOOKUP($A677,'02-Metrics'!$A$2:$AD$188,5,FALSE)</f>
        <v>L&amp;L</v>
      </c>
      <c r="V677" s="418" t="str">
        <f>VLOOKUP($A677,'02-Metrics'!$A$2:$AD$188,7,FALSE)</f>
        <v>EMAAR</v>
      </c>
    </row>
    <row r="678" spans="1:22" ht="15" hidden="1" customHeight="1">
      <c r="A678" s="418" t="s">
        <v>1242</v>
      </c>
      <c r="B678" s="497">
        <v>43707</v>
      </c>
      <c r="C678" s="495">
        <v>0</v>
      </c>
      <c r="D678" s="495">
        <v>6039</v>
      </c>
      <c r="E678" s="495">
        <f t="shared" si="101"/>
        <v>67589642.210000008</v>
      </c>
      <c r="F678" s="495">
        <f t="shared" si="102"/>
        <v>44324837.150000013</v>
      </c>
      <c r="G678" s="495">
        <f t="shared" si="103"/>
        <v>23264805.059999995</v>
      </c>
      <c r="H678" s="495">
        <f>VLOOKUP(A678,'02-Metrics'!A:R,18,FALSE)</f>
        <v>47319156</v>
      </c>
      <c r="I678" s="496">
        <f t="shared" si="104"/>
        <v>0.49165722778318349</v>
      </c>
      <c r="J678" s="512"/>
      <c r="L678" s="23">
        <v>43326</v>
      </c>
      <c r="M678" s="241" t="s">
        <v>1039</v>
      </c>
      <c r="S678">
        <f t="shared" si="96"/>
        <v>2019</v>
      </c>
      <c r="T678" s="418" t="str">
        <f>VLOOKUP($A678,'02-Metrics'!$A$2:$AD$188,4,FALSE)</f>
        <v>Infrastructure</v>
      </c>
      <c r="U678" s="418" t="str">
        <f>VLOOKUP($A678,'02-Metrics'!$A$2:$AD$188,5,FALSE)</f>
        <v>L&amp;L</v>
      </c>
      <c r="V678" s="418" t="str">
        <f>VLOOKUP($A678,'02-Metrics'!$A$2:$AD$188,7,FALSE)</f>
        <v>EMAAR</v>
      </c>
    </row>
    <row r="679" spans="1:22" ht="15" hidden="1" customHeight="1">
      <c r="A679" s="418" t="s">
        <v>1242</v>
      </c>
      <c r="B679" s="497">
        <v>43738</v>
      </c>
      <c r="C679" s="495">
        <v>0</v>
      </c>
      <c r="D679" s="495">
        <v>9226.5</v>
      </c>
      <c r="E679" s="495">
        <f t="shared" si="101"/>
        <v>67589642.210000008</v>
      </c>
      <c r="F679" s="495">
        <f t="shared" si="102"/>
        <v>44334063.650000013</v>
      </c>
      <c r="G679" s="495">
        <f t="shared" si="103"/>
        <v>23255578.559999995</v>
      </c>
      <c r="H679" s="495">
        <f>VLOOKUP(A679,'02-Metrics'!A:R,18,FALSE)</f>
        <v>47319156</v>
      </c>
      <c r="I679" s="496">
        <f t="shared" si="104"/>
        <v>0.49146224332488081</v>
      </c>
      <c r="J679" s="512"/>
      <c r="M679" s="241" t="s">
        <v>1038</v>
      </c>
      <c r="S679">
        <f t="shared" si="96"/>
        <v>2019</v>
      </c>
      <c r="T679" s="418" t="str">
        <f>VLOOKUP($A679,'02-Metrics'!$A$2:$AD$188,4,FALSE)</f>
        <v>Infrastructure</v>
      </c>
      <c r="U679" s="418" t="str">
        <f>VLOOKUP($A679,'02-Metrics'!$A$2:$AD$188,5,FALSE)</f>
        <v>L&amp;L</v>
      </c>
      <c r="V679" s="418" t="str">
        <f>VLOOKUP($A679,'02-Metrics'!$A$2:$AD$188,7,FALSE)</f>
        <v>EMAAR</v>
      </c>
    </row>
    <row r="680" spans="1:22" ht="15" hidden="1" customHeight="1">
      <c r="A680" s="418" t="s">
        <v>1242</v>
      </c>
      <c r="B680" s="497">
        <v>43768</v>
      </c>
      <c r="C680" s="495">
        <v>0</v>
      </c>
      <c r="D680" s="495">
        <v>18248.53</v>
      </c>
      <c r="E680" s="495">
        <f t="shared" si="101"/>
        <v>67589642.210000008</v>
      </c>
      <c r="F680" s="495">
        <f t="shared" si="102"/>
        <v>44352312.180000015</v>
      </c>
      <c r="G680" s="495">
        <f t="shared" si="103"/>
        <v>23237330.029999994</v>
      </c>
      <c r="H680" s="495">
        <f>VLOOKUP(A680,'02-Metrics'!A:R,18,FALSE)</f>
        <v>47319156</v>
      </c>
      <c r="I680" s="496">
        <f t="shared" si="104"/>
        <v>0.49107659549126348</v>
      </c>
      <c r="J680" s="512"/>
      <c r="M680" s="241" t="s">
        <v>1038</v>
      </c>
      <c r="S680">
        <f t="shared" si="96"/>
        <v>2019</v>
      </c>
      <c r="T680" s="418" t="str">
        <f>VLOOKUP($A680,'02-Metrics'!$A$2:$AD$188,4,FALSE)</f>
        <v>Infrastructure</v>
      </c>
      <c r="U680" s="418" t="str">
        <f>VLOOKUP($A680,'02-Metrics'!$A$2:$AD$188,5,FALSE)</f>
        <v>L&amp;L</v>
      </c>
      <c r="V680" s="418" t="str">
        <f>VLOOKUP($A680,'02-Metrics'!$A$2:$AD$188,7,FALSE)</f>
        <v>EMAAR</v>
      </c>
    </row>
    <row r="681" spans="1:22" ht="15" hidden="1" customHeight="1">
      <c r="A681" s="418" t="s">
        <v>1242</v>
      </c>
      <c r="B681" s="497">
        <v>43799</v>
      </c>
      <c r="C681" s="495">
        <v>864260.36</v>
      </c>
      <c r="D681" s="495">
        <v>0</v>
      </c>
      <c r="E681" s="495">
        <f t="shared" si="101"/>
        <v>68453902.570000008</v>
      </c>
      <c r="F681" s="495">
        <f t="shared" si="102"/>
        <v>44352312.180000015</v>
      </c>
      <c r="G681" s="495">
        <f t="shared" si="103"/>
        <v>24101590.389999993</v>
      </c>
      <c r="H681" s="495">
        <f>VLOOKUP(A681,'02-Metrics'!A:R,18,FALSE)</f>
        <v>47319156</v>
      </c>
      <c r="I681" s="496">
        <f t="shared" si="104"/>
        <v>0.50934108778271514</v>
      </c>
      <c r="J681" s="512"/>
      <c r="M681" s="241" t="s">
        <v>1038</v>
      </c>
      <c r="S681">
        <f t="shared" si="96"/>
        <v>2019</v>
      </c>
      <c r="T681" s="418" t="str">
        <f>VLOOKUP($A681,'02-Metrics'!$A$2:$AD$188,4,FALSE)</f>
        <v>Infrastructure</v>
      </c>
      <c r="U681" s="418" t="str">
        <f>VLOOKUP($A681,'02-Metrics'!$A$2:$AD$188,5,FALSE)</f>
        <v>L&amp;L</v>
      </c>
      <c r="V681" s="418" t="str">
        <f>VLOOKUP($A681,'02-Metrics'!$A$2:$AD$188,7,FALSE)</f>
        <v>EMAAR</v>
      </c>
    </row>
    <row r="682" spans="1:22" ht="15" hidden="1" customHeight="1">
      <c r="A682" s="418" t="s">
        <v>1242</v>
      </c>
      <c r="B682" s="497">
        <v>43829</v>
      </c>
      <c r="C682" s="495">
        <v>0</v>
      </c>
      <c r="D682" s="495">
        <v>9226.5</v>
      </c>
      <c r="E682" s="495">
        <f t="shared" si="101"/>
        <v>68453902.570000008</v>
      </c>
      <c r="F682" s="495">
        <f t="shared" si="102"/>
        <v>44361538.680000015</v>
      </c>
      <c r="G682" s="495">
        <f t="shared" si="103"/>
        <v>24092363.889999993</v>
      </c>
      <c r="H682" s="495">
        <f>VLOOKUP(A682,'02-Metrics'!A:R,18,FALSE)</f>
        <v>47319156</v>
      </c>
      <c r="I682" s="496">
        <f t="shared" si="104"/>
        <v>0.50914610332441246</v>
      </c>
      <c r="J682" s="512"/>
      <c r="M682" s="241" t="s">
        <v>1038</v>
      </c>
      <c r="S682">
        <f t="shared" si="96"/>
        <v>2019</v>
      </c>
      <c r="T682" s="418" t="str">
        <f>VLOOKUP($A682,'02-Metrics'!$A$2:$AD$188,4,FALSE)</f>
        <v>Infrastructure</v>
      </c>
      <c r="U682" s="418" t="str">
        <f>VLOOKUP($A682,'02-Metrics'!$A$2:$AD$188,5,FALSE)</f>
        <v>L&amp;L</v>
      </c>
      <c r="V682" s="418" t="str">
        <f>VLOOKUP($A682,'02-Metrics'!$A$2:$AD$188,7,FALSE)</f>
        <v>EMAAR</v>
      </c>
    </row>
    <row r="683" spans="1:22" ht="15" hidden="1" customHeight="1">
      <c r="A683" s="418" t="s">
        <v>1242</v>
      </c>
      <c r="B683" s="497">
        <v>43860</v>
      </c>
      <c r="C683" s="495">
        <v>0</v>
      </c>
      <c r="D683" s="495">
        <v>18248.53</v>
      </c>
      <c r="E683" s="495">
        <f t="shared" si="101"/>
        <v>68453902.570000008</v>
      </c>
      <c r="F683" s="495">
        <f t="shared" si="102"/>
        <v>44379787.210000016</v>
      </c>
      <c r="G683" s="495">
        <f t="shared" si="103"/>
        <v>24074115.359999992</v>
      </c>
      <c r="H683" s="495">
        <f>VLOOKUP(A683,'02-Metrics'!A:R,18,FALSE)</f>
        <v>47319156</v>
      </c>
      <c r="I683" s="496">
        <f t="shared" si="104"/>
        <v>0.50876045549079518</v>
      </c>
      <c r="J683" s="512"/>
      <c r="M683" s="241" t="s">
        <v>1038</v>
      </c>
      <c r="S683">
        <f t="shared" si="96"/>
        <v>2020</v>
      </c>
      <c r="T683" s="418" t="str">
        <f>VLOOKUP($A683,'02-Metrics'!$A$2:$AD$188,4,FALSE)</f>
        <v>Infrastructure</v>
      </c>
      <c r="U683" s="418" t="str">
        <f>VLOOKUP($A683,'02-Metrics'!$A$2:$AD$188,5,FALSE)</f>
        <v>L&amp;L</v>
      </c>
      <c r="V683" s="418" t="str">
        <f>VLOOKUP($A683,'02-Metrics'!$A$2:$AD$188,7,FALSE)</f>
        <v>EMAAR</v>
      </c>
    </row>
    <row r="684" spans="1:22" ht="15" hidden="1" customHeight="1">
      <c r="A684" s="418" t="s">
        <v>1242</v>
      </c>
      <c r="B684" s="497">
        <v>44012</v>
      </c>
      <c r="C684" s="495">
        <v>0</v>
      </c>
      <c r="D684" s="495">
        <v>124706.12</v>
      </c>
      <c r="E684" s="495">
        <f t="shared" si="101"/>
        <v>68453902.570000008</v>
      </c>
      <c r="F684" s="495">
        <f t="shared" si="102"/>
        <v>44504493.330000013</v>
      </c>
      <c r="G684" s="495">
        <f t="shared" si="103"/>
        <v>23949409.239999995</v>
      </c>
      <c r="H684" s="495">
        <f>VLOOKUP(A684,'02-Metrics'!A:R,18,FALSE)</f>
        <v>47319156</v>
      </c>
      <c r="I684" s="496">
        <f t="shared" si="104"/>
        <v>0.50612502978709073</v>
      </c>
      <c r="J684" s="512"/>
      <c r="M684" s="241" t="s">
        <v>1038</v>
      </c>
      <c r="S684">
        <f t="shared" si="96"/>
        <v>2020</v>
      </c>
      <c r="T684" s="418" t="str">
        <f>VLOOKUP($A684,'02-Metrics'!$A$2:$AD$188,4,FALSE)</f>
        <v>Infrastructure</v>
      </c>
      <c r="U684" s="418" t="str">
        <f>VLOOKUP($A684,'02-Metrics'!$A$2:$AD$188,5,FALSE)</f>
        <v>L&amp;L</v>
      </c>
      <c r="V684" s="418" t="str">
        <f>VLOOKUP($A684,'02-Metrics'!$A$2:$AD$188,7,FALSE)</f>
        <v>EMAAR</v>
      </c>
    </row>
    <row r="685" spans="1:22" ht="15" hidden="1" customHeight="1">
      <c r="A685" s="418" t="s">
        <v>1242</v>
      </c>
      <c r="B685" s="497">
        <v>44104</v>
      </c>
      <c r="C685" s="495">
        <v>0</v>
      </c>
      <c r="D685" s="495">
        <v>273240.66000000003</v>
      </c>
      <c r="E685" s="495">
        <f t="shared" si="101"/>
        <v>68453902.570000008</v>
      </c>
      <c r="F685" s="495">
        <f t="shared" si="102"/>
        <v>44777733.99000001</v>
      </c>
      <c r="G685" s="495">
        <f t="shared" si="103"/>
        <v>23676168.579999998</v>
      </c>
      <c r="H685" s="495">
        <f>VLOOKUP(A685,'02-Metrics'!A:R,18,FALSE)</f>
        <v>47319156</v>
      </c>
      <c r="I685" s="496">
        <f t="shared" si="104"/>
        <v>0.50035061022643768</v>
      </c>
      <c r="J685" s="512"/>
      <c r="M685" s="241" t="s">
        <v>1038</v>
      </c>
      <c r="S685">
        <f t="shared" si="96"/>
        <v>2020</v>
      </c>
      <c r="T685" s="418" t="str">
        <f>VLOOKUP($A685,'02-Metrics'!$A$2:$AD$188,4,FALSE)</f>
        <v>Infrastructure</v>
      </c>
      <c r="U685" s="418" t="str">
        <f>VLOOKUP($A685,'02-Metrics'!$A$2:$AD$188,5,FALSE)</f>
        <v>L&amp;L</v>
      </c>
      <c r="V685" s="418" t="str">
        <f>VLOOKUP($A685,'02-Metrics'!$A$2:$AD$188,7,FALSE)</f>
        <v>EMAAR</v>
      </c>
    </row>
    <row r="686" spans="1:22" ht="15" hidden="1" customHeight="1">
      <c r="A686" s="418" t="s">
        <v>1242</v>
      </c>
      <c r="B686" s="497">
        <v>44134</v>
      </c>
      <c r="C686" s="495">
        <v>0</v>
      </c>
      <c r="D686" s="495">
        <v>104893.12</v>
      </c>
      <c r="E686" s="495">
        <f t="shared" si="101"/>
        <v>68453902.570000008</v>
      </c>
      <c r="F686" s="495">
        <f t="shared" si="102"/>
        <v>44882627.110000007</v>
      </c>
      <c r="G686" s="495">
        <f t="shared" si="103"/>
        <v>23571275.460000001</v>
      </c>
      <c r="H686" s="495">
        <f>VLOOKUP(A686,'02-Metrics'!A:R,18,FALSE)</f>
        <v>47319156</v>
      </c>
      <c r="I686" s="496">
        <f t="shared" si="104"/>
        <v>0.49813389444224238</v>
      </c>
      <c r="J686" s="512"/>
      <c r="M686" s="241" t="s">
        <v>1038</v>
      </c>
      <c r="S686">
        <f t="shared" si="96"/>
        <v>2020</v>
      </c>
      <c r="T686" s="418" t="str">
        <f>VLOOKUP($A686,'02-Metrics'!$A$2:$AD$188,4,FALSE)</f>
        <v>Infrastructure</v>
      </c>
      <c r="U686" s="418" t="str">
        <f>VLOOKUP($A686,'02-Metrics'!$A$2:$AD$188,5,FALSE)</f>
        <v>L&amp;L</v>
      </c>
      <c r="V686" s="418" t="str">
        <f>VLOOKUP($A686,'02-Metrics'!$A$2:$AD$188,7,FALSE)</f>
        <v>EMAAR</v>
      </c>
    </row>
    <row r="687" spans="1:22" hidden="1">
      <c r="A687" s="418" t="s">
        <v>1242</v>
      </c>
      <c r="B687" s="497">
        <v>44165</v>
      </c>
      <c r="C687" s="495">
        <v>1416810.93</v>
      </c>
      <c r="D687" s="495">
        <v>0</v>
      </c>
      <c r="E687" s="495">
        <f t="shared" si="101"/>
        <v>69870713.500000015</v>
      </c>
      <c r="F687" s="495">
        <f t="shared" si="102"/>
        <v>44882627.110000007</v>
      </c>
      <c r="G687" s="495">
        <f t="shared" si="103"/>
        <v>24988086.390000008</v>
      </c>
      <c r="H687" s="495">
        <f>VLOOKUP(A687,'02-Metrics'!A:R,18,FALSE)</f>
        <v>47319156</v>
      </c>
      <c r="I687" s="496">
        <f t="shared" si="104"/>
        <v>0.52807548786373126</v>
      </c>
      <c r="J687" s="512"/>
      <c r="M687" s="241" t="s">
        <v>1038</v>
      </c>
      <c r="S687">
        <f t="shared" si="96"/>
        <v>2020</v>
      </c>
      <c r="T687" s="418" t="str">
        <f>VLOOKUP($A687,'02-Metrics'!$A$2:$AD$188,4,FALSE)</f>
        <v>Infrastructure</v>
      </c>
      <c r="U687" s="418" t="str">
        <f>VLOOKUP($A687,'02-Metrics'!$A$2:$AD$188,5,FALSE)</f>
        <v>L&amp;L</v>
      </c>
      <c r="V687" s="418" t="str">
        <f>VLOOKUP($A687,'02-Metrics'!$A$2:$AD$188,7,FALSE)</f>
        <v>EMAAR</v>
      </c>
    </row>
    <row r="688" spans="1:22" hidden="1">
      <c r="A688" s="418" t="s">
        <v>1242</v>
      </c>
      <c r="B688" s="497">
        <v>44285</v>
      </c>
      <c r="C688" s="495">
        <v>0</v>
      </c>
      <c r="D688" s="495">
        <v>72815.8</v>
      </c>
      <c r="E688" s="495">
        <f t="shared" si="101"/>
        <v>69870713.500000015</v>
      </c>
      <c r="F688" s="495">
        <f t="shared" si="102"/>
        <v>44955442.910000004</v>
      </c>
      <c r="G688" s="495">
        <f t="shared" si="103"/>
        <v>24915270.590000011</v>
      </c>
      <c r="H688" s="495">
        <f>VLOOKUP(A688,'02-Metrics'!A:R,18,FALSE)</f>
        <v>47319156</v>
      </c>
      <c r="I688" s="496">
        <f t="shared" si="104"/>
        <v>0.52653666498193696</v>
      </c>
      <c r="J688" s="512"/>
      <c r="L688" s="23">
        <v>43858</v>
      </c>
      <c r="M688" s="241" t="s">
        <v>764</v>
      </c>
      <c r="S688">
        <f t="shared" ref="S688:S749" si="105">YEAR(B688)</f>
        <v>2021</v>
      </c>
      <c r="T688" s="418" t="str">
        <f>VLOOKUP($A688,'02-Metrics'!$A$2:$AD$188,4,FALSE)</f>
        <v>Infrastructure</v>
      </c>
      <c r="U688" s="418" t="str">
        <f>VLOOKUP($A688,'02-Metrics'!$A$2:$AD$188,5,FALSE)</f>
        <v>L&amp;L</v>
      </c>
      <c r="V688" s="418" t="str">
        <f>VLOOKUP($A688,'02-Metrics'!$A$2:$AD$188,7,FALSE)</f>
        <v>EMAAR</v>
      </c>
    </row>
    <row r="689" spans="1:22" hidden="1">
      <c r="A689" s="418">
        <v>16</v>
      </c>
      <c r="B689" s="505">
        <v>2</v>
      </c>
      <c r="C689" s="506"/>
      <c r="D689" s="506"/>
      <c r="E689" s="506"/>
      <c r="F689" s="506"/>
      <c r="G689" s="506"/>
      <c r="H689" s="495"/>
      <c r="I689" s="496"/>
      <c r="J689" s="496"/>
      <c r="K689" s="495"/>
      <c r="L689" s="493"/>
      <c r="S689">
        <f t="shared" si="105"/>
        <v>1900</v>
      </c>
      <c r="T689" s="418" t="e">
        <f>VLOOKUP($A689,'02-Metrics'!$A$2:$AD$188,4,FALSE)</f>
        <v>#N/A</v>
      </c>
      <c r="U689" s="418" t="e">
        <f>VLOOKUP($A689,'02-Metrics'!$A$2:$AD$188,5,FALSE)</f>
        <v>#N/A</v>
      </c>
      <c r="V689" s="418" t="e">
        <f>VLOOKUP($A689,'02-Metrics'!$A$2:$AD$188,7,FALSE)</f>
        <v>#N/A</v>
      </c>
    </row>
    <row r="690" spans="1:22" hidden="1">
      <c r="A690" s="625" t="s">
        <v>1079</v>
      </c>
      <c r="B690" s="494">
        <v>42520</v>
      </c>
      <c r="C690" s="495">
        <v>0</v>
      </c>
      <c r="D690" s="495">
        <v>860500</v>
      </c>
      <c r="E690" s="495">
        <f t="shared" ref="E690:E723" si="106">C690+E689</f>
        <v>0</v>
      </c>
      <c r="F690" s="495">
        <f t="shared" ref="F690:F723" si="107">D690+F689</f>
        <v>860500</v>
      </c>
      <c r="G690" s="495">
        <f t="shared" si="103"/>
        <v>-860500</v>
      </c>
      <c r="H690" s="495">
        <f>VLOOKUP(A690,'02-Metrics'!A:R,18,FALSE)</f>
        <v>1335232523</v>
      </c>
      <c r="I690" s="626">
        <f t="shared" si="104"/>
        <v>-6.4445704038621594E-4</v>
      </c>
      <c r="J690" s="512"/>
      <c r="M690" s="241" t="s">
        <v>1038</v>
      </c>
      <c r="S690">
        <f t="shared" si="105"/>
        <v>2016</v>
      </c>
      <c r="T690" s="418" t="str">
        <f>VLOOKUP($A690,'02-Metrics'!$A$2:$AD$188,4,FALSE)</f>
        <v>Commercial</v>
      </c>
      <c r="U690" s="418" t="str">
        <f>VLOOKUP($A690,'02-Metrics'!$A$2:$AD$188,5,FALSE)</f>
        <v>Offices &amp; Mall</v>
      </c>
      <c r="V690" s="418" t="str">
        <f>VLOOKUP($A690,'02-Metrics'!$A$2:$AD$188,7,FALSE)</f>
        <v>Army Forces</v>
      </c>
    </row>
    <row r="691" spans="1:22" hidden="1">
      <c r="A691" s="625" t="s">
        <v>1079</v>
      </c>
      <c r="B691" s="494">
        <v>42551</v>
      </c>
      <c r="C691" s="495">
        <v>55000000</v>
      </c>
      <c r="D691" s="495">
        <v>210051</v>
      </c>
      <c r="E691" s="495">
        <f t="shared" si="106"/>
        <v>55000000</v>
      </c>
      <c r="F691" s="495">
        <f t="shared" si="107"/>
        <v>1070551</v>
      </c>
      <c r="G691" s="495">
        <f t="shared" si="103"/>
        <v>53929449</v>
      </c>
      <c r="H691" s="495">
        <f>VLOOKUP(A691,'02-Metrics'!A:R,18,FALSE)</f>
        <v>1335232523</v>
      </c>
      <c r="I691" s="496">
        <f t="shared" si="104"/>
        <v>4.0389556179197414E-2</v>
      </c>
      <c r="J691" s="512"/>
      <c r="M691" s="241" t="s">
        <v>1038</v>
      </c>
      <c r="S691">
        <f t="shared" si="105"/>
        <v>2016</v>
      </c>
      <c r="T691" s="418" t="str">
        <f>VLOOKUP($A691,'02-Metrics'!$A$2:$AD$188,4,FALSE)</f>
        <v>Commercial</v>
      </c>
      <c r="U691" s="418" t="str">
        <f>VLOOKUP($A691,'02-Metrics'!$A$2:$AD$188,5,FALSE)</f>
        <v>Offices &amp; Mall</v>
      </c>
      <c r="V691" s="418" t="str">
        <f>VLOOKUP($A691,'02-Metrics'!$A$2:$AD$188,7,FALSE)</f>
        <v>Army Forces</v>
      </c>
    </row>
    <row r="692" spans="1:22" hidden="1">
      <c r="A692" s="625" t="s">
        <v>1079</v>
      </c>
      <c r="B692" s="494">
        <v>42581</v>
      </c>
      <c r="C692" s="495">
        <v>0</v>
      </c>
      <c r="D692" s="495">
        <v>5797210</v>
      </c>
      <c r="E692" s="495">
        <f t="shared" si="106"/>
        <v>55000000</v>
      </c>
      <c r="F692" s="495">
        <f t="shared" si="107"/>
        <v>6867761</v>
      </c>
      <c r="G692" s="495">
        <f t="shared" ref="G692:G695" si="108">E692-F692</f>
        <v>48132239</v>
      </c>
      <c r="H692" s="495">
        <f>VLOOKUP(A692,'02-Metrics'!A:R,18,FALSE)</f>
        <v>1335232523</v>
      </c>
      <c r="I692" s="496">
        <f t="shared" ref="I692:I696" si="109">G692/H692</f>
        <v>3.6047832996051132E-2</v>
      </c>
      <c r="J692" s="512"/>
      <c r="L692" s="23">
        <v>44105</v>
      </c>
      <c r="M692" s="241" t="s">
        <v>1040</v>
      </c>
      <c r="S692">
        <f t="shared" si="105"/>
        <v>2016</v>
      </c>
      <c r="T692" s="418" t="str">
        <f>VLOOKUP($A692,'02-Metrics'!$A$2:$AD$188,4,FALSE)</f>
        <v>Commercial</v>
      </c>
      <c r="U692" s="418" t="str">
        <f>VLOOKUP($A692,'02-Metrics'!$A$2:$AD$188,5,FALSE)</f>
        <v>Offices &amp; Mall</v>
      </c>
      <c r="V692" s="418" t="str">
        <f>VLOOKUP($A692,'02-Metrics'!$A$2:$AD$188,7,FALSE)</f>
        <v>Army Forces</v>
      </c>
    </row>
    <row r="693" spans="1:22" hidden="1">
      <c r="A693" s="625" t="s">
        <v>1079</v>
      </c>
      <c r="B693" s="494">
        <v>42612</v>
      </c>
      <c r="C693" s="495">
        <v>0</v>
      </c>
      <c r="D693" s="495">
        <v>4223578</v>
      </c>
      <c r="E693" s="495">
        <f t="shared" si="106"/>
        <v>55000000</v>
      </c>
      <c r="F693" s="495">
        <f t="shared" si="107"/>
        <v>11091339</v>
      </c>
      <c r="G693" s="495">
        <f t="shared" si="108"/>
        <v>43908661</v>
      </c>
      <c r="H693" s="495">
        <f>VLOOKUP(A693,'02-Metrics'!A:R,18,FALSE)</f>
        <v>1335232523</v>
      </c>
      <c r="I693" s="496">
        <f t="shared" si="109"/>
        <v>3.2884655102128603E-2</v>
      </c>
      <c r="J693" s="512"/>
      <c r="L693" s="23">
        <v>44129</v>
      </c>
      <c r="M693" s="241" t="s">
        <v>764</v>
      </c>
      <c r="S693">
        <f t="shared" si="105"/>
        <v>2016</v>
      </c>
      <c r="T693" s="418" t="str">
        <f>VLOOKUP($A693,'02-Metrics'!$A$2:$AD$188,4,FALSE)</f>
        <v>Commercial</v>
      </c>
      <c r="U693" s="418" t="str">
        <f>VLOOKUP($A693,'02-Metrics'!$A$2:$AD$188,5,FALSE)</f>
        <v>Offices &amp; Mall</v>
      </c>
      <c r="V693" s="418" t="str">
        <f>VLOOKUP($A693,'02-Metrics'!$A$2:$AD$188,7,FALSE)</f>
        <v>Army Forces</v>
      </c>
    </row>
    <row r="694" spans="1:22" ht="15" hidden="1" customHeight="1">
      <c r="A694" s="625" t="s">
        <v>1079</v>
      </c>
      <c r="B694" s="494">
        <v>42643</v>
      </c>
      <c r="C694" s="495">
        <v>25000000</v>
      </c>
      <c r="D694" s="495">
        <v>6918725</v>
      </c>
      <c r="E694" s="495">
        <f t="shared" si="106"/>
        <v>80000000</v>
      </c>
      <c r="F694" s="495">
        <f t="shared" si="107"/>
        <v>18010064</v>
      </c>
      <c r="G694" s="495">
        <f t="shared" si="108"/>
        <v>61989936</v>
      </c>
      <c r="H694" s="495">
        <f>VLOOKUP(A694,'02-Metrics'!A:R,18,FALSE)</f>
        <v>1335232523</v>
      </c>
      <c r="I694" s="496">
        <f t="shared" si="109"/>
        <v>4.6426322705741943E-2</v>
      </c>
      <c r="J694" s="512"/>
      <c r="L694" s="23">
        <v>44136</v>
      </c>
      <c r="M694" s="241" t="s">
        <v>1040</v>
      </c>
      <c r="S694">
        <f t="shared" si="105"/>
        <v>2016</v>
      </c>
      <c r="T694" s="418" t="str">
        <f>VLOOKUP($A694,'02-Metrics'!$A$2:$AD$188,4,FALSE)</f>
        <v>Commercial</v>
      </c>
      <c r="U694" s="418" t="str">
        <f>VLOOKUP($A694,'02-Metrics'!$A$2:$AD$188,5,FALSE)</f>
        <v>Offices &amp; Mall</v>
      </c>
      <c r="V694" s="418" t="str">
        <f>VLOOKUP($A694,'02-Metrics'!$A$2:$AD$188,7,FALSE)</f>
        <v>Army Forces</v>
      </c>
    </row>
    <row r="695" spans="1:22" ht="15" hidden="1" customHeight="1">
      <c r="A695" s="625" t="s">
        <v>1079</v>
      </c>
      <c r="B695" s="494">
        <v>42673</v>
      </c>
      <c r="C695" s="495">
        <v>0</v>
      </c>
      <c r="D695" s="495">
        <v>5761473</v>
      </c>
      <c r="E695" s="495">
        <f t="shared" si="106"/>
        <v>80000000</v>
      </c>
      <c r="F695" s="495">
        <f t="shared" si="107"/>
        <v>23771537</v>
      </c>
      <c r="G695" s="495">
        <f t="shared" si="108"/>
        <v>56228463</v>
      </c>
      <c r="H695" s="495">
        <f>VLOOKUP(A695,'02-Metrics'!A:R,18,FALSE)</f>
        <v>1335232523</v>
      </c>
      <c r="I695" s="496">
        <f t="shared" si="109"/>
        <v>4.2111364149268853E-2</v>
      </c>
      <c r="J695" s="512"/>
      <c r="L695" s="23">
        <v>44166</v>
      </c>
      <c r="M695" s="241" t="s">
        <v>1040</v>
      </c>
      <c r="S695">
        <f t="shared" si="105"/>
        <v>2016</v>
      </c>
      <c r="T695" s="418" t="str">
        <f>VLOOKUP($A695,'02-Metrics'!$A$2:$AD$188,4,FALSE)</f>
        <v>Commercial</v>
      </c>
      <c r="U695" s="418" t="str">
        <f>VLOOKUP($A695,'02-Metrics'!$A$2:$AD$188,5,FALSE)</f>
        <v>Offices &amp; Mall</v>
      </c>
      <c r="V695" s="418" t="str">
        <f>VLOOKUP($A695,'02-Metrics'!$A$2:$AD$188,7,FALSE)</f>
        <v>Army Forces</v>
      </c>
    </row>
    <row r="696" spans="1:22" ht="15" hidden="1" customHeight="1">
      <c r="A696" s="625" t="s">
        <v>1079</v>
      </c>
      <c r="B696" s="494">
        <v>42704</v>
      </c>
      <c r="C696" s="495">
        <v>0</v>
      </c>
      <c r="D696" s="495">
        <v>11455502</v>
      </c>
      <c r="E696" s="495">
        <f t="shared" si="106"/>
        <v>80000000</v>
      </c>
      <c r="F696" s="495">
        <f t="shared" si="107"/>
        <v>35227039</v>
      </c>
      <c r="G696" s="495">
        <f>E696-F696</f>
        <v>44772961</v>
      </c>
      <c r="H696" s="495">
        <f>VLOOKUP(A696,'02-Metrics'!A:R,18,FALSE)</f>
        <v>1335232523</v>
      </c>
      <c r="I696" s="496">
        <f t="shared" si="109"/>
        <v>3.3531958088771033E-2</v>
      </c>
      <c r="J696" s="512"/>
      <c r="M696" s="241" t="s">
        <v>1038</v>
      </c>
      <c r="S696">
        <f t="shared" si="105"/>
        <v>2016</v>
      </c>
      <c r="T696" s="418" t="str">
        <f>VLOOKUP($A696,'02-Metrics'!$A$2:$AD$188,4,FALSE)</f>
        <v>Commercial</v>
      </c>
      <c r="U696" s="418" t="str">
        <f>VLOOKUP($A696,'02-Metrics'!$A$2:$AD$188,5,FALSE)</f>
        <v>Offices &amp; Mall</v>
      </c>
      <c r="V696" s="418" t="str">
        <f>VLOOKUP($A696,'02-Metrics'!$A$2:$AD$188,7,FALSE)</f>
        <v>Army Forces</v>
      </c>
    </row>
    <row r="697" spans="1:22" ht="15" hidden="1" customHeight="1">
      <c r="A697" s="625" t="s">
        <v>1079</v>
      </c>
      <c r="B697" s="494">
        <v>42734</v>
      </c>
      <c r="C697" s="495">
        <v>0</v>
      </c>
      <c r="D697" s="495">
        <v>9154402</v>
      </c>
      <c r="E697" s="495">
        <f t="shared" si="106"/>
        <v>80000000</v>
      </c>
      <c r="F697" s="495">
        <f t="shared" si="107"/>
        <v>44381441</v>
      </c>
      <c r="G697" s="495">
        <f>E697-F697</f>
        <v>35618559</v>
      </c>
      <c r="H697" s="495">
        <f>VLOOKUP(A697,'02-Metrics'!A:R,18,FALSE)</f>
        <v>1335232523</v>
      </c>
      <c r="I697" s="496">
        <f t="shared" ref="I697" si="110">G697/H697</f>
        <v>2.6675922273052662E-2</v>
      </c>
      <c r="J697" s="512"/>
      <c r="S697">
        <f t="shared" si="105"/>
        <v>2016</v>
      </c>
      <c r="T697" s="418" t="str">
        <f>VLOOKUP($A697,'02-Metrics'!$A$2:$AD$188,4,FALSE)</f>
        <v>Commercial</v>
      </c>
      <c r="U697" s="418" t="str">
        <f>VLOOKUP($A697,'02-Metrics'!$A$2:$AD$188,5,FALSE)</f>
        <v>Offices &amp; Mall</v>
      </c>
      <c r="V697" s="418" t="str">
        <f>VLOOKUP($A697,'02-Metrics'!$A$2:$AD$188,7,FALSE)</f>
        <v>Army Forces</v>
      </c>
    </row>
    <row r="698" spans="1:22" ht="15" hidden="1" customHeight="1">
      <c r="A698" s="625" t="s">
        <v>1079</v>
      </c>
      <c r="B698" s="494">
        <v>42765</v>
      </c>
      <c r="C698" s="495">
        <v>0</v>
      </c>
      <c r="D698" s="495">
        <v>13543795.097270191</v>
      </c>
      <c r="E698" s="495">
        <f t="shared" si="106"/>
        <v>80000000</v>
      </c>
      <c r="F698" s="495">
        <f t="shared" si="107"/>
        <v>57925236.097270191</v>
      </c>
      <c r="G698" s="495">
        <f>E698-F698</f>
        <v>22074763.902729809</v>
      </c>
      <c r="H698" s="495">
        <f>VLOOKUP(A698,'02-Metrics'!A:R,18,FALSE)</f>
        <v>1335232523</v>
      </c>
      <c r="I698" s="496">
        <f t="shared" ref="I698:I729" si="111">G698/H698</f>
        <v>1.6532524127806772E-2</v>
      </c>
      <c r="J698" s="512"/>
      <c r="K698" s="491">
        <v>0</v>
      </c>
      <c r="L698" s="489">
        <v>42338</v>
      </c>
      <c r="M698" s="241" t="s">
        <v>1041</v>
      </c>
      <c r="S698">
        <f t="shared" si="105"/>
        <v>2017</v>
      </c>
      <c r="T698" s="418" t="str">
        <f>VLOOKUP($A698,'02-Metrics'!$A$2:$AD$188,4,FALSE)</f>
        <v>Commercial</v>
      </c>
      <c r="U698" s="418" t="str">
        <f>VLOOKUP($A698,'02-Metrics'!$A$2:$AD$188,5,FALSE)</f>
        <v>Offices &amp; Mall</v>
      </c>
      <c r="V698" s="418" t="str">
        <f>VLOOKUP($A698,'02-Metrics'!$A$2:$AD$188,7,FALSE)</f>
        <v>Army Forces</v>
      </c>
    </row>
    <row r="699" spans="1:22" ht="15" hidden="1" customHeight="1">
      <c r="A699" s="625" t="s">
        <v>1079</v>
      </c>
      <c r="B699" s="494">
        <v>42794</v>
      </c>
      <c r="C699" s="495">
        <v>0</v>
      </c>
      <c r="D699" s="495">
        <v>13611600.871231837</v>
      </c>
      <c r="E699" s="495">
        <f t="shared" si="106"/>
        <v>80000000</v>
      </c>
      <c r="F699" s="495">
        <f t="shared" si="107"/>
        <v>71536836.96850203</v>
      </c>
      <c r="G699" s="495">
        <f t="shared" ref="G699:G729" si="112">E699-F699</f>
        <v>8463163.0314979702</v>
      </c>
      <c r="H699" s="495">
        <f>VLOOKUP(A699,'02-Metrics'!A:R,18,FALSE)</f>
        <v>1335232523</v>
      </c>
      <c r="I699" s="496">
        <f t="shared" si="111"/>
        <v>6.3383439855725938E-3</v>
      </c>
      <c r="J699" s="512"/>
      <c r="K699" s="491">
        <v>0</v>
      </c>
      <c r="L699" s="489">
        <v>42369</v>
      </c>
      <c r="M699" s="241" t="s">
        <v>1041</v>
      </c>
      <c r="S699">
        <f t="shared" si="105"/>
        <v>2017</v>
      </c>
      <c r="T699" s="418" t="str">
        <f>VLOOKUP($A699,'02-Metrics'!$A$2:$AD$188,4,FALSE)</f>
        <v>Commercial</v>
      </c>
      <c r="U699" s="418" t="str">
        <f>VLOOKUP($A699,'02-Metrics'!$A$2:$AD$188,5,FALSE)</f>
        <v>Offices &amp; Mall</v>
      </c>
      <c r="V699" s="418" t="str">
        <f>VLOOKUP($A699,'02-Metrics'!$A$2:$AD$188,7,FALSE)</f>
        <v>Army Forces</v>
      </c>
    </row>
    <row r="700" spans="1:22" ht="15" hidden="1" customHeight="1">
      <c r="A700" s="625" t="s">
        <v>1079</v>
      </c>
      <c r="B700" s="494">
        <v>42824</v>
      </c>
      <c r="C700" s="495">
        <v>27336675</v>
      </c>
      <c r="D700" s="495">
        <v>15529227.270523405</v>
      </c>
      <c r="E700" s="495">
        <f t="shared" si="106"/>
        <v>107336675</v>
      </c>
      <c r="F700" s="495">
        <f t="shared" si="107"/>
        <v>87066064.239025429</v>
      </c>
      <c r="G700" s="495">
        <f t="shared" si="112"/>
        <v>20270610.760974571</v>
      </c>
      <c r="H700" s="495">
        <f>VLOOKUP(A700,'02-Metrics'!A:R,18,FALSE)</f>
        <v>1335232523</v>
      </c>
      <c r="I700" s="496">
        <f t="shared" si="111"/>
        <v>1.5181333896384257E-2</v>
      </c>
      <c r="J700" s="512"/>
      <c r="K700" s="491">
        <v>6596770</v>
      </c>
      <c r="L700" s="489">
        <v>42400</v>
      </c>
      <c r="M700" s="241" t="s">
        <v>1041</v>
      </c>
      <c r="S700">
        <f t="shared" si="105"/>
        <v>2017</v>
      </c>
      <c r="T700" s="418" t="str">
        <f>VLOOKUP($A700,'02-Metrics'!$A$2:$AD$188,4,FALSE)</f>
        <v>Commercial</v>
      </c>
      <c r="U700" s="418" t="str">
        <f>VLOOKUP($A700,'02-Metrics'!$A$2:$AD$188,5,FALSE)</f>
        <v>Offices &amp; Mall</v>
      </c>
      <c r="V700" s="418" t="str">
        <f>VLOOKUP($A700,'02-Metrics'!$A$2:$AD$188,7,FALSE)</f>
        <v>Army Forces</v>
      </c>
    </row>
    <row r="701" spans="1:22" ht="15" hidden="1" customHeight="1">
      <c r="A701" s="625" t="s">
        <v>1079</v>
      </c>
      <c r="B701" s="494">
        <v>42855</v>
      </c>
      <c r="C701" s="495">
        <v>100447129.95</v>
      </c>
      <c r="D701" s="495">
        <v>29122913.413485456</v>
      </c>
      <c r="E701" s="495">
        <f t="shared" si="106"/>
        <v>207783804.94999999</v>
      </c>
      <c r="F701" s="495">
        <f t="shared" si="107"/>
        <v>116188977.65251088</v>
      </c>
      <c r="G701" s="495">
        <f t="shared" si="112"/>
        <v>91594827.297489107</v>
      </c>
      <c r="H701" s="495">
        <f>VLOOKUP(A701,'02-Metrics'!A:R,18,FALSE)</f>
        <v>1335232523</v>
      </c>
      <c r="I701" s="496">
        <f t="shared" si="111"/>
        <v>6.8598409430361898E-2</v>
      </c>
      <c r="J701" s="512"/>
      <c r="K701" s="491">
        <v>10725650</v>
      </c>
      <c r="L701" s="489">
        <v>42429</v>
      </c>
      <c r="M701" s="241" t="s">
        <v>1041</v>
      </c>
      <c r="S701">
        <f t="shared" si="105"/>
        <v>2017</v>
      </c>
      <c r="T701" s="418" t="str">
        <f>VLOOKUP($A701,'02-Metrics'!$A$2:$AD$188,4,FALSE)</f>
        <v>Commercial</v>
      </c>
      <c r="U701" s="418" t="str">
        <f>VLOOKUP($A701,'02-Metrics'!$A$2:$AD$188,5,FALSE)</f>
        <v>Offices &amp; Mall</v>
      </c>
      <c r="V701" s="418" t="str">
        <f>VLOOKUP($A701,'02-Metrics'!$A$2:$AD$188,7,FALSE)</f>
        <v>Army Forces</v>
      </c>
    </row>
    <row r="702" spans="1:22" ht="15" hidden="1" customHeight="1">
      <c r="A702" s="625" t="s">
        <v>1079</v>
      </c>
      <c r="B702" s="494">
        <v>42885</v>
      </c>
      <c r="C702" s="495">
        <v>132035229.8</v>
      </c>
      <c r="D702" s="495">
        <v>26565873.972536407</v>
      </c>
      <c r="E702" s="495">
        <f t="shared" si="106"/>
        <v>339819034.75</v>
      </c>
      <c r="F702" s="495">
        <f t="shared" si="107"/>
        <v>142754851.6250473</v>
      </c>
      <c r="G702" s="495">
        <f t="shared" si="112"/>
        <v>197064183.1249527</v>
      </c>
      <c r="H702" s="495">
        <f>VLOOKUP(A702,'02-Metrics'!A:R,18,FALSE)</f>
        <v>1335232523</v>
      </c>
      <c r="I702" s="496">
        <f t="shared" si="111"/>
        <v>0.14758791426244544</v>
      </c>
      <c r="J702" s="512"/>
      <c r="K702" s="491">
        <v>5923635</v>
      </c>
      <c r="L702" s="489">
        <v>42460</v>
      </c>
      <c r="M702" s="241" t="s">
        <v>1041</v>
      </c>
      <c r="S702">
        <f t="shared" si="105"/>
        <v>2017</v>
      </c>
      <c r="T702" s="418" t="str">
        <f>VLOOKUP($A702,'02-Metrics'!$A$2:$AD$188,4,FALSE)</f>
        <v>Commercial</v>
      </c>
      <c r="U702" s="418" t="str">
        <f>VLOOKUP($A702,'02-Metrics'!$A$2:$AD$188,5,FALSE)</f>
        <v>Offices &amp; Mall</v>
      </c>
      <c r="V702" s="418" t="str">
        <f>VLOOKUP($A702,'02-Metrics'!$A$2:$AD$188,7,FALSE)</f>
        <v>Army Forces</v>
      </c>
    </row>
    <row r="703" spans="1:22" ht="15" hidden="1" customHeight="1">
      <c r="A703" s="625" t="s">
        <v>1079</v>
      </c>
      <c r="B703" s="494">
        <v>42916</v>
      </c>
      <c r="C703" s="495">
        <v>0</v>
      </c>
      <c r="D703" s="495">
        <v>30790260.477014653</v>
      </c>
      <c r="E703" s="495">
        <f t="shared" si="106"/>
        <v>339819034.75</v>
      </c>
      <c r="F703" s="495">
        <f t="shared" si="107"/>
        <v>173545112.10206196</v>
      </c>
      <c r="G703" s="495">
        <f t="shared" si="112"/>
        <v>166273922.64793804</v>
      </c>
      <c r="H703" s="495">
        <f>VLOOKUP(A703,'02-Metrics'!A:R,18,FALSE)</f>
        <v>1335232523</v>
      </c>
      <c r="I703" s="496">
        <f t="shared" si="111"/>
        <v>0.12452806517501075</v>
      </c>
      <c r="J703" s="512"/>
      <c r="K703" s="491">
        <v>5319791</v>
      </c>
      <c r="L703" s="489">
        <v>42490</v>
      </c>
      <c r="M703" s="241" t="s">
        <v>1041</v>
      </c>
      <c r="S703">
        <f t="shared" si="105"/>
        <v>2017</v>
      </c>
      <c r="T703" s="418" t="str">
        <f>VLOOKUP($A703,'02-Metrics'!$A$2:$AD$188,4,FALSE)</f>
        <v>Commercial</v>
      </c>
      <c r="U703" s="418" t="str">
        <f>VLOOKUP($A703,'02-Metrics'!$A$2:$AD$188,5,FALSE)</f>
        <v>Offices &amp; Mall</v>
      </c>
      <c r="V703" s="418" t="str">
        <f>VLOOKUP($A703,'02-Metrics'!$A$2:$AD$188,7,FALSE)</f>
        <v>Army Forces</v>
      </c>
    </row>
    <row r="704" spans="1:22" ht="15" hidden="1" customHeight="1">
      <c r="A704" s="625" t="s">
        <v>1079</v>
      </c>
      <c r="B704" s="494">
        <v>42946</v>
      </c>
      <c r="C704" s="495">
        <v>71287503.5</v>
      </c>
      <c r="D704" s="495">
        <v>31694169.36074036</v>
      </c>
      <c r="E704" s="495">
        <f t="shared" si="106"/>
        <v>411106538.25</v>
      </c>
      <c r="F704" s="495">
        <f t="shared" si="107"/>
        <v>205239281.46280232</v>
      </c>
      <c r="G704" s="495">
        <f t="shared" si="112"/>
        <v>205867256.78719768</v>
      </c>
      <c r="H704" s="495">
        <f>VLOOKUP(A704,'02-Metrics'!A:R,18,FALSE)</f>
        <v>1335232523</v>
      </c>
      <c r="I704" s="496">
        <f t="shared" si="111"/>
        <v>0.15418082861302329</v>
      </c>
      <c r="J704" s="512"/>
      <c r="K704" s="491">
        <v>11503990</v>
      </c>
      <c r="L704" s="489">
        <v>42521</v>
      </c>
      <c r="M704" s="241" t="s">
        <v>1041</v>
      </c>
      <c r="S704">
        <f t="shared" si="105"/>
        <v>2017</v>
      </c>
      <c r="T704" s="418" t="str">
        <f>VLOOKUP($A704,'02-Metrics'!$A$2:$AD$188,4,FALSE)</f>
        <v>Commercial</v>
      </c>
      <c r="U704" s="418" t="str">
        <f>VLOOKUP($A704,'02-Metrics'!$A$2:$AD$188,5,FALSE)</f>
        <v>Offices &amp; Mall</v>
      </c>
      <c r="V704" s="418" t="str">
        <f>VLOOKUP($A704,'02-Metrics'!$A$2:$AD$188,7,FALSE)</f>
        <v>Army Forces</v>
      </c>
    </row>
    <row r="705" spans="1:22" ht="15" hidden="1" customHeight="1">
      <c r="A705" s="625" t="s">
        <v>1079</v>
      </c>
      <c r="B705" s="494">
        <v>42977</v>
      </c>
      <c r="C705" s="495">
        <v>120000000</v>
      </c>
      <c r="D705" s="495">
        <v>45038850.444182128</v>
      </c>
      <c r="E705" s="495">
        <f t="shared" si="106"/>
        <v>531106538.25</v>
      </c>
      <c r="F705" s="495">
        <f t="shared" si="107"/>
        <v>250278131.90698445</v>
      </c>
      <c r="G705" s="495">
        <f t="shared" si="112"/>
        <v>280828406.34301555</v>
      </c>
      <c r="H705" s="495">
        <f>VLOOKUP(A705,'02-Metrics'!A:R,18,FALSE)</f>
        <v>1335232523</v>
      </c>
      <c r="I705" s="496">
        <f t="shared" si="111"/>
        <v>0.21032172412341363</v>
      </c>
      <c r="J705" s="512"/>
      <c r="K705" s="491">
        <v>8848356</v>
      </c>
      <c r="L705" s="489">
        <v>42551</v>
      </c>
      <c r="M705" s="241" t="s">
        <v>1041</v>
      </c>
      <c r="S705">
        <f t="shared" si="105"/>
        <v>2017</v>
      </c>
      <c r="T705" s="418" t="str">
        <f>VLOOKUP($A705,'02-Metrics'!$A$2:$AD$188,4,FALSE)</f>
        <v>Commercial</v>
      </c>
      <c r="U705" s="418" t="str">
        <f>VLOOKUP($A705,'02-Metrics'!$A$2:$AD$188,5,FALSE)</f>
        <v>Offices &amp; Mall</v>
      </c>
      <c r="V705" s="418" t="str">
        <f>VLOOKUP($A705,'02-Metrics'!$A$2:$AD$188,7,FALSE)</f>
        <v>Army Forces</v>
      </c>
    </row>
    <row r="706" spans="1:22" ht="15" hidden="1" customHeight="1">
      <c r="A706" s="625" t="s">
        <v>1079</v>
      </c>
      <c r="B706" s="494">
        <v>43008</v>
      </c>
      <c r="C706" s="495">
        <v>0</v>
      </c>
      <c r="D706" s="495">
        <v>22513087.510565352</v>
      </c>
      <c r="E706" s="495">
        <f t="shared" si="106"/>
        <v>531106538.25</v>
      </c>
      <c r="F706" s="495">
        <f t="shared" si="107"/>
        <v>272791219.41754979</v>
      </c>
      <c r="G706" s="495">
        <f t="shared" si="112"/>
        <v>258315318.83245021</v>
      </c>
      <c r="H706" s="495">
        <f>VLOOKUP(A706,'02-Metrics'!A:R,18,FALSE)</f>
        <v>1335232523</v>
      </c>
      <c r="I706" s="496">
        <f t="shared" si="111"/>
        <v>0.19346092488225755</v>
      </c>
      <c r="J706" s="512"/>
      <c r="K706" s="491">
        <v>10889299</v>
      </c>
      <c r="L706" s="489">
        <v>42582</v>
      </c>
      <c r="M706" s="241" t="s">
        <v>1041</v>
      </c>
      <c r="S706">
        <f t="shared" si="105"/>
        <v>2017</v>
      </c>
      <c r="T706" s="418" t="str">
        <f>VLOOKUP($A706,'02-Metrics'!$A$2:$AD$188,4,FALSE)</f>
        <v>Commercial</v>
      </c>
      <c r="U706" s="418" t="str">
        <f>VLOOKUP($A706,'02-Metrics'!$A$2:$AD$188,5,FALSE)</f>
        <v>Offices &amp; Mall</v>
      </c>
      <c r="V706" s="418" t="str">
        <f>VLOOKUP($A706,'02-Metrics'!$A$2:$AD$188,7,FALSE)</f>
        <v>Army Forces</v>
      </c>
    </row>
    <row r="707" spans="1:22" ht="15" hidden="1" customHeight="1">
      <c r="A707" s="625" t="s">
        <v>1079</v>
      </c>
      <c r="B707" s="494">
        <v>43038</v>
      </c>
      <c r="C707" s="495">
        <v>0</v>
      </c>
      <c r="D707" s="495">
        <v>38304436.848394394</v>
      </c>
      <c r="E707" s="495">
        <f t="shared" si="106"/>
        <v>531106538.25</v>
      </c>
      <c r="F707" s="495">
        <f t="shared" si="107"/>
        <v>311095656.26594418</v>
      </c>
      <c r="G707" s="495">
        <f t="shared" si="112"/>
        <v>220010881.98405582</v>
      </c>
      <c r="H707" s="495">
        <f>VLOOKUP(A707,'02-Metrics'!A:R,18,FALSE)</f>
        <v>1335232523</v>
      </c>
      <c r="I707" s="496">
        <f t="shared" si="111"/>
        <v>0.16477345944939645</v>
      </c>
      <c r="J707" s="512"/>
      <c r="K707" s="491">
        <v>11732540</v>
      </c>
      <c r="L707" s="489">
        <v>42613</v>
      </c>
      <c r="M707" s="241" t="s">
        <v>1041</v>
      </c>
      <c r="S707">
        <f t="shared" si="105"/>
        <v>2017</v>
      </c>
      <c r="T707" s="418" t="str">
        <f>VLOOKUP($A707,'02-Metrics'!$A$2:$AD$188,4,FALSE)</f>
        <v>Commercial</v>
      </c>
      <c r="U707" s="418" t="str">
        <f>VLOOKUP($A707,'02-Metrics'!$A$2:$AD$188,5,FALSE)</f>
        <v>Offices &amp; Mall</v>
      </c>
      <c r="V707" s="418" t="str">
        <f>VLOOKUP($A707,'02-Metrics'!$A$2:$AD$188,7,FALSE)</f>
        <v>Army Forces</v>
      </c>
    </row>
    <row r="708" spans="1:22" ht="15" hidden="1" customHeight="1">
      <c r="A708" s="625" t="s">
        <v>1079</v>
      </c>
      <c r="B708" s="494">
        <v>43069</v>
      </c>
      <c r="C708" s="495">
        <v>10553942</v>
      </c>
      <c r="D708" s="495">
        <v>27116155.300002471</v>
      </c>
      <c r="E708" s="495">
        <f t="shared" si="106"/>
        <v>541660480.25</v>
      </c>
      <c r="F708" s="495">
        <f t="shared" si="107"/>
        <v>338211811.56594664</v>
      </c>
      <c r="G708" s="495">
        <f t="shared" si="112"/>
        <v>203448668.68405336</v>
      </c>
      <c r="H708" s="495">
        <f>VLOOKUP(A708,'02-Metrics'!A:R,18,FALSE)</f>
        <v>1335232523</v>
      </c>
      <c r="I708" s="496">
        <f t="shared" si="111"/>
        <v>0.15236946762421946</v>
      </c>
      <c r="J708" s="512"/>
      <c r="K708" s="491">
        <v>12559619</v>
      </c>
      <c r="L708" s="489">
        <v>42643</v>
      </c>
      <c r="M708" s="241" t="s">
        <v>1041</v>
      </c>
      <c r="S708">
        <f t="shared" si="105"/>
        <v>2017</v>
      </c>
      <c r="T708" s="418" t="str">
        <f>VLOOKUP($A708,'02-Metrics'!$A$2:$AD$188,4,FALSE)</f>
        <v>Commercial</v>
      </c>
      <c r="U708" s="418" t="str">
        <f>VLOOKUP($A708,'02-Metrics'!$A$2:$AD$188,5,FALSE)</f>
        <v>Offices &amp; Mall</v>
      </c>
      <c r="V708" s="418" t="str">
        <f>VLOOKUP($A708,'02-Metrics'!$A$2:$AD$188,7,FALSE)</f>
        <v>Army Forces</v>
      </c>
    </row>
    <row r="709" spans="1:22" ht="15" hidden="1" customHeight="1">
      <c r="A709" s="625" t="s">
        <v>1079</v>
      </c>
      <c r="B709" s="494">
        <v>43099</v>
      </c>
      <c r="C709" s="495">
        <v>0</v>
      </c>
      <c r="D709" s="495">
        <v>53322217.699809127</v>
      </c>
      <c r="E709" s="495">
        <f t="shared" si="106"/>
        <v>541660480.25</v>
      </c>
      <c r="F709" s="495">
        <f t="shared" si="107"/>
        <v>391534029.26575577</v>
      </c>
      <c r="G709" s="495">
        <f t="shared" si="112"/>
        <v>150126450.98424423</v>
      </c>
      <c r="H709" s="495">
        <f>VLOOKUP(A709,'02-Metrics'!A:R,18,FALSE)</f>
        <v>1335232523</v>
      </c>
      <c r="I709" s="496">
        <f t="shared" si="111"/>
        <v>0.11243468714118809</v>
      </c>
      <c r="J709" s="512"/>
      <c r="K709" s="491">
        <v>9456723</v>
      </c>
      <c r="L709" s="489">
        <v>42674</v>
      </c>
      <c r="M709" s="241" t="s">
        <v>1041</v>
      </c>
      <c r="S709">
        <f t="shared" si="105"/>
        <v>2017</v>
      </c>
      <c r="T709" s="418" t="str">
        <f>VLOOKUP($A709,'02-Metrics'!$A$2:$AD$188,4,FALSE)</f>
        <v>Commercial</v>
      </c>
      <c r="U709" s="418" t="str">
        <f>VLOOKUP($A709,'02-Metrics'!$A$2:$AD$188,5,FALSE)</f>
        <v>Offices &amp; Mall</v>
      </c>
      <c r="V709" s="418" t="str">
        <f>VLOOKUP($A709,'02-Metrics'!$A$2:$AD$188,7,FALSE)</f>
        <v>Army Forces</v>
      </c>
    </row>
    <row r="710" spans="1:22" ht="15" hidden="1" customHeight="1">
      <c r="A710" s="625" t="s">
        <v>1079</v>
      </c>
      <c r="B710" s="497">
        <v>43130</v>
      </c>
      <c r="C710" s="495">
        <v>0</v>
      </c>
      <c r="D710" s="495">
        <v>29529095.256207161</v>
      </c>
      <c r="E710" s="495">
        <f t="shared" si="106"/>
        <v>541660480.25</v>
      </c>
      <c r="F710" s="495">
        <f t="shared" si="107"/>
        <v>421063124.52196294</v>
      </c>
      <c r="G710" s="495">
        <f t="shared" si="112"/>
        <v>120597355.72803706</v>
      </c>
      <c r="H710" s="495">
        <f>VLOOKUP(A710,'02-Metrics'!A:R,18,FALSE)</f>
        <v>1335232523</v>
      </c>
      <c r="I710" s="496">
        <f t="shared" si="111"/>
        <v>9.0319366590231764E-2</v>
      </c>
      <c r="J710" s="512"/>
      <c r="K710" s="491">
        <v>8920594</v>
      </c>
      <c r="L710" s="489">
        <v>42704</v>
      </c>
      <c r="M710" s="241" t="s">
        <v>1041</v>
      </c>
      <c r="S710">
        <f t="shared" si="105"/>
        <v>2018</v>
      </c>
      <c r="T710" s="418" t="str">
        <f>VLOOKUP($A710,'02-Metrics'!$A$2:$AD$188,4,FALSE)</f>
        <v>Commercial</v>
      </c>
      <c r="U710" s="418" t="str">
        <f>VLOOKUP($A710,'02-Metrics'!$A$2:$AD$188,5,FALSE)</f>
        <v>Offices &amp; Mall</v>
      </c>
      <c r="V710" s="418" t="str">
        <f>VLOOKUP($A710,'02-Metrics'!$A$2:$AD$188,7,FALSE)</f>
        <v>Army Forces</v>
      </c>
    </row>
    <row r="711" spans="1:22" ht="15" hidden="1" customHeight="1">
      <c r="A711" s="625" t="s">
        <v>1079</v>
      </c>
      <c r="B711" s="497">
        <v>43159</v>
      </c>
      <c r="C711" s="495">
        <v>4294503.3</v>
      </c>
      <c r="D711" s="495">
        <v>25566997.449436314</v>
      </c>
      <c r="E711" s="495">
        <f t="shared" si="106"/>
        <v>545954983.54999995</v>
      </c>
      <c r="F711" s="495">
        <f t="shared" si="107"/>
        <v>446630121.97139925</v>
      </c>
      <c r="G711" s="495">
        <f t="shared" si="112"/>
        <v>99324861.578600705</v>
      </c>
      <c r="H711" s="495">
        <f>VLOOKUP(A711,'02-Metrics'!A:R,18,FALSE)</f>
        <v>1335232523</v>
      </c>
      <c r="I711" s="496">
        <f t="shared" si="111"/>
        <v>7.4387688936334198E-2</v>
      </c>
      <c r="J711" s="512"/>
      <c r="K711" s="491">
        <v>2983177</v>
      </c>
      <c r="L711" s="489">
        <v>42735</v>
      </c>
      <c r="M711" s="241" t="s">
        <v>1041</v>
      </c>
      <c r="S711">
        <f t="shared" si="105"/>
        <v>2018</v>
      </c>
      <c r="T711" s="418" t="str">
        <f>VLOOKUP($A711,'02-Metrics'!$A$2:$AD$188,4,FALSE)</f>
        <v>Commercial</v>
      </c>
      <c r="U711" s="418" t="str">
        <f>VLOOKUP($A711,'02-Metrics'!$A$2:$AD$188,5,FALSE)</f>
        <v>Offices &amp; Mall</v>
      </c>
      <c r="V711" s="418" t="str">
        <f>VLOOKUP($A711,'02-Metrics'!$A$2:$AD$188,7,FALSE)</f>
        <v>Army Forces</v>
      </c>
    </row>
    <row r="712" spans="1:22" ht="15" hidden="1" customHeight="1">
      <c r="A712" s="625" t="s">
        <v>1079</v>
      </c>
      <c r="B712" s="497">
        <v>43189</v>
      </c>
      <c r="C712" s="495">
        <v>53353592.25</v>
      </c>
      <c r="D712" s="495">
        <v>40678602.670524426</v>
      </c>
      <c r="E712" s="495">
        <f t="shared" si="106"/>
        <v>599308575.79999995</v>
      </c>
      <c r="F712" s="495">
        <f t="shared" si="107"/>
        <v>487308724.64192367</v>
      </c>
      <c r="G712" s="495">
        <f t="shared" si="112"/>
        <v>111999851.15807629</v>
      </c>
      <c r="H712" s="495">
        <f>VLOOKUP(A712,'02-Metrics'!A:R,18,FALSE)</f>
        <v>1335232523</v>
      </c>
      <c r="I712" s="496">
        <f t="shared" si="111"/>
        <v>8.3880409762964028E-2</v>
      </c>
      <c r="J712" s="512"/>
      <c r="K712" s="491">
        <v>1879134</v>
      </c>
      <c r="L712" s="489">
        <v>42766</v>
      </c>
      <c r="M712" s="241" t="s">
        <v>1041</v>
      </c>
      <c r="S712">
        <f t="shared" si="105"/>
        <v>2018</v>
      </c>
      <c r="T712" s="418" t="str">
        <f>VLOOKUP($A712,'02-Metrics'!$A$2:$AD$188,4,FALSE)</f>
        <v>Commercial</v>
      </c>
      <c r="U712" s="418" t="str">
        <f>VLOOKUP($A712,'02-Metrics'!$A$2:$AD$188,5,FALSE)</f>
        <v>Offices &amp; Mall</v>
      </c>
      <c r="V712" s="418" t="str">
        <f>VLOOKUP($A712,'02-Metrics'!$A$2:$AD$188,7,FALSE)</f>
        <v>Army Forces</v>
      </c>
    </row>
    <row r="713" spans="1:22" ht="15" hidden="1" customHeight="1">
      <c r="A713" s="625" t="s">
        <v>1079</v>
      </c>
      <c r="B713" s="497">
        <v>43220</v>
      </c>
      <c r="C713" s="495">
        <v>23793093.25</v>
      </c>
      <c r="D713" s="495">
        <v>27583099.853899095</v>
      </c>
      <c r="E713" s="495">
        <f t="shared" si="106"/>
        <v>623101669.04999995</v>
      </c>
      <c r="F713" s="495">
        <f t="shared" si="107"/>
        <v>514891824.49582279</v>
      </c>
      <c r="G713" s="495">
        <f t="shared" si="112"/>
        <v>108209844.55417717</v>
      </c>
      <c r="H713" s="495">
        <f>VLOOKUP(A713,'02-Metrics'!A:R,18,FALSE)</f>
        <v>1335232523</v>
      </c>
      <c r="I713" s="496">
        <f t="shared" si="111"/>
        <v>8.104194789312899E-2</v>
      </c>
      <c r="J713" s="512"/>
      <c r="K713" s="491">
        <v>7874877</v>
      </c>
      <c r="L713" s="489">
        <v>42794</v>
      </c>
      <c r="M713" s="241" t="s">
        <v>1041</v>
      </c>
      <c r="S713">
        <f t="shared" si="105"/>
        <v>2018</v>
      </c>
      <c r="T713" s="418" t="str">
        <f>VLOOKUP($A713,'02-Metrics'!$A$2:$AD$188,4,FALSE)</f>
        <v>Commercial</v>
      </c>
      <c r="U713" s="418" t="str">
        <f>VLOOKUP($A713,'02-Metrics'!$A$2:$AD$188,5,FALSE)</f>
        <v>Offices &amp; Mall</v>
      </c>
      <c r="V713" s="418" t="str">
        <f>VLOOKUP($A713,'02-Metrics'!$A$2:$AD$188,7,FALSE)</f>
        <v>Army Forces</v>
      </c>
    </row>
    <row r="714" spans="1:22" ht="15" hidden="1" customHeight="1">
      <c r="A714" s="625" t="s">
        <v>1079</v>
      </c>
      <c r="B714" s="497">
        <v>43250</v>
      </c>
      <c r="C714" s="495">
        <v>11242619.75</v>
      </c>
      <c r="D714" s="495">
        <v>36941424.863669716</v>
      </c>
      <c r="E714" s="495">
        <f t="shared" si="106"/>
        <v>634344288.79999995</v>
      </c>
      <c r="F714" s="495">
        <f t="shared" si="107"/>
        <v>551833249.35949254</v>
      </c>
      <c r="G714" s="495">
        <f t="shared" si="112"/>
        <v>82511039.440507412</v>
      </c>
      <c r="H714" s="495">
        <f>VLOOKUP(A714,'02-Metrics'!A:R,18,FALSE)</f>
        <v>1335232523</v>
      </c>
      <c r="I714" s="496">
        <f t="shared" si="111"/>
        <v>6.1795258892527301E-2</v>
      </c>
      <c r="J714" s="512"/>
      <c r="L714" s="23">
        <v>42824</v>
      </c>
      <c r="M714" s="241" t="s">
        <v>1039</v>
      </c>
      <c r="S714">
        <f t="shared" si="105"/>
        <v>2018</v>
      </c>
      <c r="T714" s="418" t="str">
        <f>VLOOKUP($A714,'02-Metrics'!$A$2:$AD$188,4,FALSE)</f>
        <v>Commercial</v>
      </c>
      <c r="U714" s="418" t="str">
        <f>VLOOKUP($A714,'02-Metrics'!$A$2:$AD$188,5,FALSE)</f>
        <v>Offices &amp; Mall</v>
      </c>
      <c r="V714" s="418" t="str">
        <f>VLOOKUP($A714,'02-Metrics'!$A$2:$AD$188,7,FALSE)</f>
        <v>Army Forces</v>
      </c>
    </row>
    <row r="715" spans="1:22" ht="15" hidden="1" customHeight="1">
      <c r="A715" s="625" t="s">
        <v>1079</v>
      </c>
      <c r="B715" s="497">
        <v>43281</v>
      </c>
      <c r="C715" s="495">
        <v>56952862.649999999</v>
      </c>
      <c r="D715" s="495">
        <v>26486827.601196624</v>
      </c>
      <c r="E715" s="495">
        <f t="shared" si="106"/>
        <v>691297151.44999993</v>
      </c>
      <c r="F715" s="495">
        <f t="shared" si="107"/>
        <v>578320076.96068919</v>
      </c>
      <c r="G715" s="495">
        <f t="shared" si="112"/>
        <v>112977074.48931074</v>
      </c>
      <c r="H715" s="495">
        <f>VLOOKUP(A715,'02-Metrics'!A:R,18,FALSE)</f>
        <v>1335232523</v>
      </c>
      <c r="I715" s="496">
        <f t="shared" si="111"/>
        <v>8.4612284784281538E-2</v>
      </c>
      <c r="J715" s="512"/>
      <c r="K715" s="491">
        <v>3592384</v>
      </c>
      <c r="L715" s="489">
        <v>42825</v>
      </c>
      <c r="M715" s="241" t="s">
        <v>1041</v>
      </c>
      <c r="S715">
        <f t="shared" si="105"/>
        <v>2018</v>
      </c>
      <c r="T715" s="418" t="str">
        <f>VLOOKUP($A715,'02-Metrics'!$A$2:$AD$188,4,FALSE)</f>
        <v>Commercial</v>
      </c>
      <c r="U715" s="418" t="str">
        <f>VLOOKUP($A715,'02-Metrics'!$A$2:$AD$188,5,FALSE)</f>
        <v>Offices &amp; Mall</v>
      </c>
      <c r="V715" s="418" t="str">
        <f>VLOOKUP($A715,'02-Metrics'!$A$2:$AD$188,7,FALSE)</f>
        <v>Army Forces</v>
      </c>
    </row>
    <row r="716" spans="1:22" ht="15" hidden="1" customHeight="1">
      <c r="A716" s="625" t="s">
        <v>1079</v>
      </c>
      <c r="B716" s="497">
        <v>43311</v>
      </c>
      <c r="C716" s="495">
        <v>11062482.800000001</v>
      </c>
      <c r="D716" s="495">
        <v>28587062.264643159</v>
      </c>
      <c r="E716" s="495">
        <f t="shared" si="106"/>
        <v>702359634.24999988</v>
      </c>
      <c r="F716" s="495">
        <f t="shared" si="107"/>
        <v>606907139.22533238</v>
      </c>
      <c r="G716" s="495">
        <f t="shared" si="112"/>
        <v>95452495.024667501</v>
      </c>
      <c r="H716" s="495">
        <f>VLOOKUP(A716,'02-Metrics'!A:R,18,FALSE)</f>
        <v>1335232523</v>
      </c>
      <c r="I716" s="496">
        <f t="shared" si="111"/>
        <v>7.1487544963483113E-2</v>
      </c>
      <c r="J716" s="512"/>
      <c r="K716" s="491">
        <v>323060</v>
      </c>
      <c r="L716" s="489">
        <v>42855</v>
      </c>
      <c r="M716" s="241" t="s">
        <v>1041</v>
      </c>
      <c r="S716">
        <f t="shared" si="105"/>
        <v>2018</v>
      </c>
      <c r="T716" s="418" t="str">
        <f>VLOOKUP($A716,'02-Metrics'!$A$2:$AD$188,4,FALSE)</f>
        <v>Commercial</v>
      </c>
      <c r="U716" s="418" t="str">
        <f>VLOOKUP($A716,'02-Metrics'!$A$2:$AD$188,5,FALSE)</f>
        <v>Offices &amp; Mall</v>
      </c>
      <c r="V716" s="418" t="str">
        <f>VLOOKUP($A716,'02-Metrics'!$A$2:$AD$188,7,FALSE)</f>
        <v>Army Forces</v>
      </c>
    </row>
    <row r="717" spans="1:22" ht="15" hidden="1" customHeight="1">
      <c r="A717" s="625" t="s">
        <v>1079</v>
      </c>
      <c r="B717" s="497">
        <v>43342</v>
      </c>
      <c r="C717" s="495">
        <v>46576698.549999997</v>
      </c>
      <c r="D717" s="495">
        <v>22407143.683860052</v>
      </c>
      <c r="E717" s="495">
        <f t="shared" si="106"/>
        <v>748936332.79999983</v>
      </c>
      <c r="F717" s="495">
        <f t="shared" si="107"/>
        <v>629314282.90919244</v>
      </c>
      <c r="G717" s="495">
        <f t="shared" si="112"/>
        <v>119622049.89080739</v>
      </c>
      <c r="H717" s="495">
        <f>VLOOKUP(A717,'02-Metrics'!A:R,18,FALSE)</f>
        <v>1335232523</v>
      </c>
      <c r="I717" s="496">
        <f t="shared" si="111"/>
        <v>8.9588927643883778E-2</v>
      </c>
      <c r="J717" s="512"/>
      <c r="K717" s="491">
        <v>0</v>
      </c>
      <c r="L717" s="489">
        <v>42886</v>
      </c>
      <c r="M717" s="241" t="s">
        <v>1041</v>
      </c>
      <c r="S717">
        <f t="shared" si="105"/>
        <v>2018</v>
      </c>
      <c r="T717" s="418" t="str">
        <f>VLOOKUP($A717,'02-Metrics'!$A$2:$AD$188,4,FALSE)</f>
        <v>Commercial</v>
      </c>
      <c r="U717" s="418" t="str">
        <f>VLOOKUP($A717,'02-Metrics'!$A$2:$AD$188,5,FALSE)</f>
        <v>Offices &amp; Mall</v>
      </c>
      <c r="V717" s="418" t="str">
        <f>VLOOKUP($A717,'02-Metrics'!$A$2:$AD$188,7,FALSE)</f>
        <v>Army Forces</v>
      </c>
    </row>
    <row r="718" spans="1:22" ht="15" hidden="1" customHeight="1">
      <c r="A718" s="625" t="s">
        <v>1079</v>
      </c>
      <c r="B718" s="497">
        <v>43373</v>
      </c>
      <c r="C718" s="495">
        <v>66272397.350000001</v>
      </c>
      <c r="D718" s="495">
        <v>32515419.445982303</v>
      </c>
      <c r="E718" s="495">
        <f t="shared" si="106"/>
        <v>815208730.14999986</v>
      </c>
      <c r="F718" s="495">
        <f t="shared" si="107"/>
        <v>661829702.35517478</v>
      </c>
      <c r="G718" s="495">
        <f t="shared" si="112"/>
        <v>153379027.79482508</v>
      </c>
      <c r="H718" s="495">
        <f>VLOOKUP(A718,'02-Metrics'!A:R,18,FALSE)</f>
        <v>1335232523</v>
      </c>
      <c r="I718" s="496">
        <f t="shared" si="111"/>
        <v>0.11487064998253123</v>
      </c>
      <c r="J718" s="512"/>
      <c r="M718" s="241" t="s">
        <v>1038</v>
      </c>
      <c r="S718">
        <f t="shared" si="105"/>
        <v>2018</v>
      </c>
      <c r="T718" s="418" t="str">
        <f>VLOOKUP($A718,'02-Metrics'!$A$2:$AD$188,4,FALSE)</f>
        <v>Commercial</v>
      </c>
      <c r="U718" s="418" t="str">
        <f>VLOOKUP($A718,'02-Metrics'!$A$2:$AD$188,5,FALSE)</f>
        <v>Offices &amp; Mall</v>
      </c>
      <c r="V718" s="418" t="str">
        <f>VLOOKUP($A718,'02-Metrics'!$A$2:$AD$188,7,FALSE)</f>
        <v>Army Forces</v>
      </c>
    </row>
    <row r="719" spans="1:22" ht="15" hidden="1" customHeight="1">
      <c r="A719" s="625" t="s">
        <v>1079</v>
      </c>
      <c r="B719" s="497">
        <v>43403</v>
      </c>
      <c r="C719" s="495">
        <v>0</v>
      </c>
      <c r="D719" s="495">
        <v>45346210.752718501</v>
      </c>
      <c r="E719" s="495">
        <f t="shared" si="106"/>
        <v>815208730.14999986</v>
      </c>
      <c r="F719" s="495">
        <f t="shared" si="107"/>
        <v>707175913.10789323</v>
      </c>
      <c r="G719" s="495">
        <f t="shared" si="112"/>
        <v>108032817.04210663</v>
      </c>
      <c r="H719" s="495">
        <f>VLOOKUP(A719,'02-Metrics'!A:R,18,FALSE)</f>
        <v>1335232523</v>
      </c>
      <c r="I719" s="496">
        <f t="shared" si="111"/>
        <v>8.090936610754397E-2</v>
      </c>
      <c r="J719" s="512"/>
      <c r="K719" s="491">
        <v>0</v>
      </c>
      <c r="L719" s="489">
        <v>42916</v>
      </c>
      <c r="M719" s="241" t="s">
        <v>1041</v>
      </c>
      <c r="S719">
        <f t="shared" si="105"/>
        <v>2018</v>
      </c>
      <c r="T719" s="418" t="str">
        <f>VLOOKUP($A719,'02-Metrics'!$A$2:$AD$188,4,FALSE)</f>
        <v>Commercial</v>
      </c>
      <c r="U719" s="418" t="str">
        <f>VLOOKUP($A719,'02-Metrics'!$A$2:$AD$188,5,FALSE)</f>
        <v>Offices &amp; Mall</v>
      </c>
      <c r="V719" s="418" t="str">
        <f>VLOOKUP($A719,'02-Metrics'!$A$2:$AD$188,7,FALSE)</f>
        <v>Army Forces</v>
      </c>
    </row>
    <row r="720" spans="1:22" ht="15" hidden="1" customHeight="1">
      <c r="A720" s="625" t="s">
        <v>1079</v>
      </c>
      <c r="B720" s="497">
        <v>43434</v>
      </c>
      <c r="C720" s="495">
        <v>0</v>
      </c>
      <c r="D720" s="495">
        <v>25574126.968274727</v>
      </c>
      <c r="E720" s="495">
        <f t="shared" si="106"/>
        <v>815208730.14999986</v>
      </c>
      <c r="F720" s="495">
        <f t="shared" si="107"/>
        <v>732750040.07616794</v>
      </c>
      <c r="G720" s="495">
        <f t="shared" si="112"/>
        <v>82458690.073831916</v>
      </c>
      <c r="H720" s="495">
        <f>VLOOKUP(A720,'02-Metrics'!A:R,18,FALSE)</f>
        <v>1335232523</v>
      </c>
      <c r="I720" s="496">
        <f t="shared" si="111"/>
        <v>6.1756052712499662E-2</v>
      </c>
      <c r="J720" s="512"/>
      <c r="M720" s="241" t="s">
        <v>1038</v>
      </c>
      <c r="S720">
        <f t="shared" si="105"/>
        <v>2018</v>
      </c>
      <c r="T720" s="418" t="str">
        <f>VLOOKUP($A720,'02-Metrics'!$A$2:$AD$188,4,FALSE)</f>
        <v>Commercial</v>
      </c>
      <c r="U720" s="418" t="str">
        <f>VLOOKUP($A720,'02-Metrics'!$A$2:$AD$188,5,FALSE)</f>
        <v>Offices &amp; Mall</v>
      </c>
      <c r="V720" s="418" t="str">
        <f>VLOOKUP($A720,'02-Metrics'!$A$2:$AD$188,7,FALSE)</f>
        <v>Army Forces</v>
      </c>
    </row>
    <row r="721" spans="1:22" ht="15" hidden="1" customHeight="1">
      <c r="A721" s="625" t="s">
        <v>1079</v>
      </c>
      <c r="B721" s="497">
        <v>43464</v>
      </c>
      <c r="C721" s="495">
        <v>41275143.700000003</v>
      </c>
      <c r="D721" s="495">
        <v>27203664.386895031</v>
      </c>
      <c r="E721" s="495">
        <f t="shared" si="106"/>
        <v>856483873.8499999</v>
      </c>
      <c r="F721" s="495">
        <f t="shared" si="107"/>
        <v>759953704.463063</v>
      </c>
      <c r="G721" s="495">
        <f t="shared" si="112"/>
        <v>96530169.386936903</v>
      </c>
      <c r="H721" s="495">
        <f>VLOOKUP(A721,'02-Metrics'!A:R,18,FALSE)</f>
        <v>1335232523</v>
      </c>
      <c r="I721" s="496">
        <f t="shared" si="111"/>
        <v>7.229465109946015E-2</v>
      </c>
      <c r="J721" s="512"/>
      <c r="K721" s="491">
        <v>0</v>
      </c>
      <c r="L721" s="489">
        <v>42947</v>
      </c>
      <c r="M721" s="241" t="s">
        <v>1041</v>
      </c>
      <c r="S721">
        <f t="shared" si="105"/>
        <v>2018</v>
      </c>
      <c r="T721" s="418" t="str">
        <f>VLOOKUP($A721,'02-Metrics'!$A$2:$AD$188,4,FALSE)</f>
        <v>Commercial</v>
      </c>
      <c r="U721" s="418" t="str">
        <f>VLOOKUP($A721,'02-Metrics'!$A$2:$AD$188,5,FALSE)</f>
        <v>Offices &amp; Mall</v>
      </c>
      <c r="V721" s="418" t="str">
        <f>VLOOKUP($A721,'02-Metrics'!$A$2:$AD$188,7,FALSE)</f>
        <v>Army Forces</v>
      </c>
    </row>
    <row r="722" spans="1:22" ht="15" hidden="1" customHeight="1">
      <c r="A722" s="625" t="s">
        <v>1079</v>
      </c>
      <c r="B722" s="497">
        <v>43495</v>
      </c>
      <c r="C722" s="495">
        <v>53206512.5</v>
      </c>
      <c r="D722" s="495">
        <v>22504960.098549925</v>
      </c>
      <c r="E722" s="495">
        <f t="shared" si="106"/>
        <v>909690386.3499999</v>
      </c>
      <c r="F722" s="495">
        <f t="shared" si="107"/>
        <v>782458664.56161296</v>
      </c>
      <c r="G722" s="495">
        <f t="shared" si="112"/>
        <v>127231721.78838694</v>
      </c>
      <c r="H722" s="495">
        <f>VLOOKUP(A722,'02-Metrics'!A:R,18,FALSE)</f>
        <v>1335232523</v>
      </c>
      <c r="I722" s="496">
        <f t="shared" si="111"/>
        <v>9.5288063761750461E-2</v>
      </c>
      <c r="J722" s="512"/>
      <c r="M722" s="241" t="s">
        <v>1038</v>
      </c>
      <c r="S722">
        <f t="shared" si="105"/>
        <v>2019</v>
      </c>
      <c r="T722" s="418" t="str">
        <f>VLOOKUP($A722,'02-Metrics'!$A$2:$AD$188,4,FALSE)</f>
        <v>Commercial</v>
      </c>
      <c r="U722" s="418" t="str">
        <f>VLOOKUP($A722,'02-Metrics'!$A$2:$AD$188,5,FALSE)</f>
        <v>Offices &amp; Mall</v>
      </c>
      <c r="V722" s="418" t="str">
        <f>VLOOKUP($A722,'02-Metrics'!$A$2:$AD$188,7,FALSE)</f>
        <v>Army Forces</v>
      </c>
    </row>
    <row r="723" spans="1:22" ht="15" hidden="1" customHeight="1">
      <c r="A723" s="625" t="s">
        <v>1079</v>
      </c>
      <c r="B723" s="497">
        <v>43524</v>
      </c>
      <c r="C723" s="495">
        <v>87421678.5</v>
      </c>
      <c r="D723" s="495">
        <v>25797723.123182714</v>
      </c>
      <c r="E723" s="495">
        <f t="shared" si="106"/>
        <v>997112064.8499999</v>
      </c>
      <c r="F723" s="495">
        <f t="shared" si="107"/>
        <v>808256387.68479562</v>
      </c>
      <c r="G723" s="495">
        <f t="shared" si="112"/>
        <v>188855677.16520429</v>
      </c>
      <c r="H723" s="495">
        <f>VLOOKUP(A723,'02-Metrics'!A:R,18,FALSE)</f>
        <v>1335232523</v>
      </c>
      <c r="I723" s="496">
        <f t="shared" si="111"/>
        <v>0.1414402914189683</v>
      </c>
      <c r="J723" s="512"/>
      <c r="K723" s="491">
        <v>0</v>
      </c>
      <c r="L723" s="489">
        <v>42978</v>
      </c>
      <c r="M723" s="241" t="s">
        <v>1041</v>
      </c>
      <c r="S723">
        <f t="shared" si="105"/>
        <v>2019</v>
      </c>
      <c r="T723" s="418" t="str">
        <f>VLOOKUP($A723,'02-Metrics'!$A$2:$AD$188,4,FALSE)</f>
        <v>Commercial</v>
      </c>
      <c r="U723" s="418" t="str">
        <f>VLOOKUP($A723,'02-Metrics'!$A$2:$AD$188,5,FALSE)</f>
        <v>Offices &amp; Mall</v>
      </c>
      <c r="V723" s="418" t="str">
        <f>VLOOKUP($A723,'02-Metrics'!$A$2:$AD$188,7,FALSE)</f>
        <v>Army Forces</v>
      </c>
    </row>
    <row r="724" spans="1:22" ht="15" hidden="1" customHeight="1">
      <c r="A724" s="625" t="s">
        <v>1079</v>
      </c>
      <c r="B724" s="497">
        <v>43554</v>
      </c>
      <c r="C724" s="495">
        <v>74379903.950000003</v>
      </c>
      <c r="D724" s="495">
        <v>35171209.468588017</v>
      </c>
      <c r="E724" s="495">
        <f t="shared" ref="E724:E748" si="113">C724+E723</f>
        <v>1071491968.8</v>
      </c>
      <c r="F724" s="495">
        <f t="shared" ref="F724:F748" si="114">D724+F723</f>
        <v>843427597.15338361</v>
      </c>
      <c r="G724" s="495">
        <f t="shared" si="112"/>
        <v>228064371.64661634</v>
      </c>
      <c r="H724" s="495">
        <f>VLOOKUP(A724,'02-Metrics'!A:R,18,FALSE)</f>
        <v>1335232523</v>
      </c>
      <c r="I724" s="496">
        <f t="shared" si="111"/>
        <v>0.1708049854374438</v>
      </c>
      <c r="J724" s="512"/>
      <c r="K724" s="491">
        <v>0</v>
      </c>
      <c r="L724" s="489">
        <v>43008</v>
      </c>
      <c r="M724" s="241" t="s">
        <v>1041</v>
      </c>
      <c r="S724">
        <f t="shared" si="105"/>
        <v>2019</v>
      </c>
      <c r="T724" s="418" t="str">
        <f>VLOOKUP($A724,'02-Metrics'!$A$2:$AD$188,4,FALSE)</f>
        <v>Commercial</v>
      </c>
      <c r="U724" s="418" t="str">
        <f>VLOOKUP($A724,'02-Metrics'!$A$2:$AD$188,5,FALSE)</f>
        <v>Offices &amp; Mall</v>
      </c>
      <c r="V724" s="418" t="str">
        <f>VLOOKUP($A724,'02-Metrics'!$A$2:$AD$188,7,FALSE)</f>
        <v>Army Forces</v>
      </c>
    </row>
    <row r="725" spans="1:22" ht="15" hidden="1" customHeight="1">
      <c r="A725" s="625" t="s">
        <v>1079</v>
      </c>
      <c r="B725" s="497">
        <v>43585</v>
      </c>
      <c r="C725" s="495">
        <v>210011341.75</v>
      </c>
      <c r="D725" s="495">
        <v>61882786.719870374</v>
      </c>
      <c r="E725" s="495">
        <f t="shared" si="113"/>
        <v>1281503310.55</v>
      </c>
      <c r="F725" s="495">
        <f t="shared" si="114"/>
        <v>905310383.87325394</v>
      </c>
      <c r="G725" s="495">
        <f t="shared" si="112"/>
        <v>376192926.67674601</v>
      </c>
      <c r="H725" s="495">
        <f>VLOOKUP(A725,'02-Metrics'!A:R,18,FALSE)</f>
        <v>1335232523</v>
      </c>
      <c r="I725" s="496">
        <f t="shared" si="111"/>
        <v>0.28174338191786691</v>
      </c>
      <c r="J725" s="512"/>
      <c r="M725" s="241" t="s">
        <v>1038</v>
      </c>
      <c r="S725">
        <f t="shared" si="105"/>
        <v>2019</v>
      </c>
      <c r="T725" s="418" t="str">
        <f>VLOOKUP($A725,'02-Metrics'!$A$2:$AD$188,4,FALSE)</f>
        <v>Commercial</v>
      </c>
      <c r="U725" s="418" t="str">
        <f>VLOOKUP($A725,'02-Metrics'!$A$2:$AD$188,5,FALSE)</f>
        <v>Offices &amp; Mall</v>
      </c>
      <c r="V725" s="418" t="str">
        <f>VLOOKUP($A725,'02-Metrics'!$A$2:$AD$188,7,FALSE)</f>
        <v>Army Forces</v>
      </c>
    </row>
    <row r="726" spans="1:22" ht="15" hidden="1" customHeight="1">
      <c r="A726" s="625" t="s">
        <v>1079</v>
      </c>
      <c r="B726" s="497">
        <v>43615</v>
      </c>
      <c r="C726" s="495">
        <v>8928462.4499999993</v>
      </c>
      <c r="D726" s="495">
        <v>32150324.914930746</v>
      </c>
      <c r="E726" s="495">
        <f t="shared" si="113"/>
        <v>1290431773</v>
      </c>
      <c r="F726" s="495">
        <f t="shared" si="114"/>
        <v>937460708.78818464</v>
      </c>
      <c r="G726" s="495">
        <f t="shared" si="112"/>
        <v>352971064.21181536</v>
      </c>
      <c r="H726" s="495">
        <f>VLOOKUP(A726,'02-Metrics'!A:R,18,FALSE)</f>
        <v>1335232523</v>
      </c>
      <c r="I726" s="496">
        <f t="shared" si="111"/>
        <v>0.26435175756411333</v>
      </c>
      <c r="J726" s="512"/>
      <c r="K726" s="491">
        <v>1210864</v>
      </c>
      <c r="L726" s="489">
        <v>43039</v>
      </c>
      <c r="M726" s="241" t="s">
        <v>1041</v>
      </c>
      <c r="S726">
        <f t="shared" si="105"/>
        <v>2019</v>
      </c>
      <c r="T726" s="418" t="str">
        <f>VLOOKUP($A726,'02-Metrics'!$A$2:$AD$188,4,FALSE)</f>
        <v>Commercial</v>
      </c>
      <c r="U726" s="418" t="str">
        <f>VLOOKUP($A726,'02-Metrics'!$A$2:$AD$188,5,FALSE)</f>
        <v>Offices &amp; Mall</v>
      </c>
      <c r="V726" s="418" t="str">
        <f>VLOOKUP($A726,'02-Metrics'!$A$2:$AD$188,7,FALSE)</f>
        <v>Army Forces</v>
      </c>
    </row>
    <row r="727" spans="1:22" ht="15" hidden="1" customHeight="1">
      <c r="A727" s="625" t="s">
        <v>1079</v>
      </c>
      <c r="B727" s="497">
        <v>43646</v>
      </c>
      <c r="C727" s="495">
        <v>0</v>
      </c>
      <c r="D727" s="495">
        <v>21381290.711815391</v>
      </c>
      <c r="E727" s="495">
        <f t="shared" si="113"/>
        <v>1290431773</v>
      </c>
      <c r="F727" s="495">
        <f t="shared" si="114"/>
        <v>958841999.5</v>
      </c>
      <c r="G727" s="495">
        <f t="shared" si="112"/>
        <v>331589773.5</v>
      </c>
      <c r="H727" s="495">
        <f>VLOOKUP(A727,'02-Metrics'!A:R,18,FALSE)</f>
        <v>1335232523</v>
      </c>
      <c r="I727" s="496">
        <f t="shared" si="111"/>
        <v>0.24833859854984974</v>
      </c>
      <c r="J727" s="512"/>
      <c r="M727" s="241" t="s">
        <v>1038</v>
      </c>
      <c r="S727">
        <f t="shared" si="105"/>
        <v>2019</v>
      </c>
      <c r="T727" s="418" t="str">
        <f>VLOOKUP($A727,'02-Metrics'!$A$2:$AD$188,4,FALSE)</f>
        <v>Commercial</v>
      </c>
      <c r="U727" s="418" t="str">
        <f>VLOOKUP($A727,'02-Metrics'!$A$2:$AD$188,5,FALSE)</f>
        <v>Offices &amp; Mall</v>
      </c>
      <c r="V727" s="418" t="str">
        <f>VLOOKUP($A727,'02-Metrics'!$A$2:$AD$188,7,FALSE)</f>
        <v>Army Forces</v>
      </c>
    </row>
    <row r="728" spans="1:22" ht="15" hidden="1" customHeight="1">
      <c r="A728" s="625" t="s">
        <v>1079</v>
      </c>
      <c r="B728" s="497">
        <v>43676</v>
      </c>
      <c r="C728" s="495">
        <v>0</v>
      </c>
      <c r="D728" s="495">
        <v>57032978.959999971</v>
      </c>
      <c r="E728" s="495">
        <f t="shared" si="113"/>
        <v>1290431773</v>
      </c>
      <c r="F728" s="495">
        <f t="shared" si="114"/>
        <v>1015874978.4599999</v>
      </c>
      <c r="G728" s="495">
        <f t="shared" si="112"/>
        <v>274556794.54000008</v>
      </c>
      <c r="H728" s="495">
        <f>VLOOKUP(A728,'02-Metrics'!A:R,18,FALSE)</f>
        <v>1335232523</v>
      </c>
      <c r="I728" s="496">
        <f t="shared" si="111"/>
        <v>0.20562470566783825</v>
      </c>
      <c r="J728" s="512"/>
      <c r="K728" s="491">
        <v>0</v>
      </c>
      <c r="L728" s="489">
        <v>43069</v>
      </c>
      <c r="M728" s="241" t="s">
        <v>1041</v>
      </c>
      <c r="S728">
        <f t="shared" si="105"/>
        <v>2019</v>
      </c>
      <c r="T728" s="418" t="str">
        <f>VLOOKUP($A728,'02-Metrics'!$A$2:$AD$188,4,FALSE)</f>
        <v>Commercial</v>
      </c>
      <c r="U728" s="418" t="str">
        <f>VLOOKUP($A728,'02-Metrics'!$A$2:$AD$188,5,FALSE)</f>
        <v>Offices &amp; Mall</v>
      </c>
      <c r="V728" s="418" t="str">
        <f>VLOOKUP($A728,'02-Metrics'!$A$2:$AD$188,7,FALSE)</f>
        <v>Army Forces</v>
      </c>
    </row>
    <row r="729" spans="1:22" ht="15" hidden="1" customHeight="1">
      <c r="A729" s="625" t="s">
        <v>1079</v>
      </c>
      <c r="B729" s="497">
        <v>43707</v>
      </c>
      <c r="C729" s="495">
        <v>0</v>
      </c>
      <c r="D729" s="495">
        <v>24527556.079999987</v>
      </c>
      <c r="E729" s="495">
        <f t="shared" si="113"/>
        <v>1290431773</v>
      </c>
      <c r="F729" s="495">
        <f t="shared" si="114"/>
        <v>1040402534.54</v>
      </c>
      <c r="G729" s="495">
        <f t="shared" si="112"/>
        <v>250029238.46000004</v>
      </c>
      <c r="H729" s="495">
        <f>VLOOKUP(A729,'02-Metrics'!A:R,18,FALSE)</f>
        <v>1335232523</v>
      </c>
      <c r="I729" s="496">
        <f t="shared" si="111"/>
        <v>0.18725520398367351</v>
      </c>
      <c r="J729" s="512"/>
      <c r="M729" s="241" t="s">
        <v>1038</v>
      </c>
      <c r="S729">
        <f t="shared" si="105"/>
        <v>2019</v>
      </c>
      <c r="T729" s="418" t="str">
        <f>VLOOKUP($A729,'02-Metrics'!$A$2:$AD$188,4,FALSE)</f>
        <v>Commercial</v>
      </c>
      <c r="U729" s="418" t="str">
        <f>VLOOKUP($A729,'02-Metrics'!$A$2:$AD$188,5,FALSE)</f>
        <v>Offices &amp; Mall</v>
      </c>
      <c r="V729" s="418" t="str">
        <f>VLOOKUP($A729,'02-Metrics'!$A$2:$AD$188,7,FALSE)</f>
        <v>Army Forces</v>
      </c>
    </row>
    <row r="730" spans="1:22" ht="15" hidden="1" customHeight="1">
      <c r="A730" s="625" t="s">
        <v>1079</v>
      </c>
      <c r="B730" s="497">
        <v>43738</v>
      </c>
      <c r="C730" s="495">
        <v>0</v>
      </c>
      <c r="D730" s="495">
        <v>16373062.610000001</v>
      </c>
      <c r="E730" s="495">
        <f t="shared" si="113"/>
        <v>1290431773</v>
      </c>
      <c r="F730" s="495">
        <f t="shared" si="114"/>
        <v>1056775597.15</v>
      </c>
      <c r="G730" s="495">
        <f t="shared" ref="G730:G748" si="115">E730-F730</f>
        <v>233656175.85000002</v>
      </c>
      <c r="H730" s="495">
        <f>VLOOKUP(A730,'02-Metrics'!A:R,18,FALSE)</f>
        <v>1335232523</v>
      </c>
      <c r="I730" s="496">
        <f t="shared" ref="I730:I748" si="116">G730/H730</f>
        <v>0.17499287339483119</v>
      </c>
      <c r="J730" s="512"/>
      <c r="K730" s="491">
        <v>0</v>
      </c>
      <c r="L730" s="489">
        <v>43100</v>
      </c>
      <c r="M730" s="241" t="s">
        <v>1041</v>
      </c>
      <c r="S730">
        <f t="shared" si="105"/>
        <v>2019</v>
      </c>
      <c r="T730" s="418" t="str">
        <f>VLOOKUP($A730,'02-Metrics'!$A$2:$AD$188,4,FALSE)</f>
        <v>Commercial</v>
      </c>
      <c r="U730" s="418" t="str">
        <f>VLOOKUP($A730,'02-Metrics'!$A$2:$AD$188,5,FALSE)</f>
        <v>Offices &amp; Mall</v>
      </c>
      <c r="V730" s="418" t="str">
        <f>VLOOKUP($A730,'02-Metrics'!$A$2:$AD$188,7,FALSE)</f>
        <v>Army Forces</v>
      </c>
    </row>
    <row r="731" spans="1:22" ht="15" hidden="1" customHeight="1">
      <c r="A731" s="625" t="s">
        <v>1079</v>
      </c>
      <c r="B731" s="497">
        <v>43768</v>
      </c>
      <c r="C731" s="495">
        <v>29468085</v>
      </c>
      <c r="D731" s="495">
        <v>17863882.639999997</v>
      </c>
      <c r="E731" s="495">
        <f t="shared" si="113"/>
        <v>1319899858</v>
      </c>
      <c r="F731" s="495">
        <f t="shared" si="114"/>
        <v>1074639479.79</v>
      </c>
      <c r="G731" s="495">
        <f t="shared" si="115"/>
        <v>245260378.21000004</v>
      </c>
      <c r="H731" s="495">
        <f>VLOOKUP(A731,'02-Metrics'!A:R,18,FALSE)</f>
        <v>1335232523</v>
      </c>
      <c r="I731" s="496">
        <f t="shared" si="116"/>
        <v>0.1836836460955498</v>
      </c>
      <c r="J731" s="512"/>
      <c r="M731" s="241" t="s">
        <v>1038</v>
      </c>
      <c r="S731">
        <f t="shared" si="105"/>
        <v>2019</v>
      </c>
      <c r="T731" s="418" t="str">
        <f>VLOOKUP($A731,'02-Metrics'!$A$2:$AD$188,4,FALSE)</f>
        <v>Commercial</v>
      </c>
      <c r="U731" s="418" t="str">
        <f>VLOOKUP($A731,'02-Metrics'!$A$2:$AD$188,5,FALSE)</f>
        <v>Offices &amp; Mall</v>
      </c>
      <c r="V731" s="418" t="str">
        <f>VLOOKUP($A731,'02-Metrics'!$A$2:$AD$188,7,FALSE)</f>
        <v>Army Forces</v>
      </c>
    </row>
    <row r="732" spans="1:22" ht="15" hidden="1" customHeight="1">
      <c r="A732" s="625" t="s">
        <v>1079</v>
      </c>
      <c r="B732" s="497">
        <v>43799</v>
      </c>
      <c r="C732" s="495">
        <v>0</v>
      </c>
      <c r="D732" s="495">
        <v>37739785.370000012</v>
      </c>
      <c r="E732" s="495">
        <f t="shared" si="113"/>
        <v>1319899858</v>
      </c>
      <c r="F732" s="495">
        <f t="shared" si="114"/>
        <v>1112379265.1600001</v>
      </c>
      <c r="G732" s="495">
        <f t="shared" si="115"/>
        <v>207520592.83999991</v>
      </c>
      <c r="H732" s="495">
        <f>VLOOKUP(A732,'02-Metrics'!A:R,18,FALSE)</f>
        <v>1335232523</v>
      </c>
      <c r="I732" s="496">
        <f t="shared" si="116"/>
        <v>0.15541906691558316</v>
      </c>
      <c r="J732" s="512"/>
      <c r="M732" s="241" t="s">
        <v>1038</v>
      </c>
      <c r="S732">
        <f t="shared" si="105"/>
        <v>2019</v>
      </c>
      <c r="T732" s="418" t="str">
        <f>VLOOKUP($A732,'02-Metrics'!$A$2:$AD$188,4,FALSE)</f>
        <v>Commercial</v>
      </c>
      <c r="U732" s="418" t="str">
        <f>VLOOKUP($A732,'02-Metrics'!$A$2:$AD$188,5,FALSE)</f>
        <v>Offices &amp; Mall</v>
      </c>
      <c r="V732" s="418" t="str">
        <f>VLOOKUP($A732,'02-Metrics'!$A$2:$AD$188,7,FALSE)</f>
        <v>Army Forces</v>
      </c>
    </row>
    <row r="733" spans="1:22" ht="15" hidden="1" customHeight="1">
      <c r="A733" s="625" t="s">
        <v>1079</v>
      </c>
      <c r="B733" s="497">
        <v>43829</v>
      </c>
      <c r="C733" s="495">
        <v>2086567</v>
      </c>
      <c r="D733" s="495">
        <v>20045230.270000003</v>
      </c>
      <c r="E733" s="495">
        <f t="shared" si="113"/>
        <v>1321986425</v>
      </c>
      <c r="F733" s="495">
        <f t="shared" si="114"/>
        <v>1132424495.4300001</v>
      </c>
      <c r="G733" s="495">
        <f t="shared" si="115"/>
        <v>189561929.56999993</v>
      </c>
      <c r="H733" s="495">
        <f>VLOOKUP(A733,'02-Metrics'!A:R,18,FALSE)</f>
        <v>1335232523</v>
      </c>
      <c r="I733" s="496">
        <f t="shared" si="116"/>
        <v>0.14196922731038056</v>
      </c>
      <c r="J733" s="512"/>
      <c r="M733" s="241" t="s">
        <v>1038</v>
      </c>
      <c r="S733">
        <f t="shared" si="105"/>
        <v>2019</v>
      </c>
      <c r="T733" s="418" t="str">
        <f>VLOOKUP($A733,'02-Metrics'!$A$2:$AD$188,4,FALSE)</f>
        <v>Commercial</v>
      </c>
      <c r="U733" s="418" t="str">
        <f>VLOOKUP($A733,'02-Metrics'!$A$2:$AD$188,5,FALSE)</f>
        <v>Offices &amp; Mall</v>
      </c>
      <c r="V733" s="418" t="str">
        <f>VLOOKUP($A733,'02-Metrics'!$A$2:$AD$188,7,FALSE)</f>
        <v>Army Forces</v>
      </c>
    </row>
    <row r="734" spans="1:22" ht="15" hidden="1" customHeight="1">
      <c r="A734" s="625" t="s">
        <v>1079</v>
      </c>
      <c r="B734" s="497">
        <v>43860</v>
      </c>
      <c r="C734" s="495">
        <v>0</v>
      </c>
      <c r="D734" s="495">
        <v>36980646.200000003</v>
      </c>
      <c r="E734" s="495">
        <f t="shared" si="113"/>
        <v>1321986425</v>
      </c>
      <c r="F734" s="495">
        <f t="shared" si="114"/>
        <v>1169405141.6300001</v>
      </c>
      <c r="G734" s="495">
        <f t="shared" si="115"/>
        <v>152581283.36999989</v>
      </c>
      <c r="H734" s="495">
        <f>VLOOKUP(A734,'02-Metrics'!A:R,18,FALSE)</f>
        <v>1335232523</v>
      </c>
      <c r="I734" s="496">
        <f t="shared" si="116"/>
        <v>0.11427319267746737</v>
      </c>
      <c r="J734" s="512"/>
      <c r="M734" s="241" t="s">
        <v>1038</v>
      </c>
      <c r="S734">
        <f t="shared" si="105"/>
        <v>2020</v>
      </c>
      <c r="T734" s="418" t="str">
        <f>VLOOKUP($A734,'02-Metrics'!$A$2:$AD$188,4,FALSE)</f>
        <v>Commercial</v>
      </c>
      <c r="U734" s="418" t="str">
        <f>VLOOKUP($A734,'02-Metrics'!$A$2:$AD$188,5,FALSE)</f>
        <v>Offices &amp; Mall</v>
      </c>
      <c r="V734" s="418" t="str">
        <f>VLOOKUP($A734,'02-Metrics'!$A$2:$AD$188,7,FALSE)</f>
        <v>Army Forces</v>
      </c>
    </row>
    <row r="735" spans="1:22" ht="15" hidden="1" customHeight="1">
      <c r="A735" s="625" t="s">
        <v>1079</v>
      </c>
      <c r="B735" s="497">
        <v>43889</v>
      </c>
      <c r="C735" s="495">
        <v>0</v>
      </c>
      <c r="D735" s="495">
        <v>15033181.940000005</v>
      </c>
      <c r="E735" s="495">
        <f t="shared" si="113"/>
        <v>1321986425</v>
      </c>
      <c r="F735" s="495">
        <f t="shared" si="114"/>
        <v>1184438323.5700002</v>
      </c>
      <c r="G735" s="495">
        <f t="shared" si="115"/>
        <v>137548101.42999983</v>
      </c>
      <c r="H735" s="495">
        <f>VLOOKUP(A735,'02-Metrics'!A:R,18,FALSE)</f>
        <v>1335232523</v>
      </c>
      <c r="I735" s="496">
        <f t="shared" si="116"/>
        <v>0.10301434324034947</v>
      </c>
      <c r="J735" s="512"/>
      <c r="L735" s="23">
        <v>43214</v>
      </c>
      <c r="M735" s="241" t="s">
        <v>1039</v>
      </c>
      <c r="S735">
        <f t="shared" si="105"/>
        <v>2020</v>
      </c>
      <c r="T735" s="418" t="str">
        <f>VLOOKUP($A735,'02-Metrics'!$A$2:$AD$188,4,FALSE)</f>
        <v>Commercial</v>
      </c>
      <c r="U735" s="418" t="str">
        <f>VLOOKUP($A735,'02-Metrics'!$A$2:$AD$188,5,FALSE)</f>
        <v>Offices &amp; Mall</v>
      </c>
      <c r="V735" s="418" t="str">
        <f>VLOOKUP($A735,'02-Metrics'!$A$2:$AD$188,7,FALSE)</f>
        <v>Army Forces</v>
      </c>
    </row>
    <row r="736" spans="1:22" ht="15" hidden="1" customHeight="1">
      <c r="A736" s="625" t="s">
        <v>1079</v>
      </c>
      <c r="B736" s="497">
        <v>43920</v>
      </c>
      <c r="C736" s="495">
        <v>32946170</v>
      </c>
      <c r="D736" s="495">
        <v>10926610.619999995</v>
      </c>
      <c r="E736" s="495">
        <f t="shared" si="113"/>
        <v>1354932595</v>
      </c>
      <c r="F736" s="495">
        <f t="shared" si="114"/>
        <v>1195364934.1900001</v>
      </c>
      <c r="G736" s="495">
        <f t="shared" si="115"/>
        <v>159567660.80999994</v>
      </c>
      <c r="H736" s="495">
        <f>VLOOKUP(A736,'02-Metrics'!A:R,18,FALSE)</f>
        <v>1335232523</v>
      </c>
      <c r="I736" s="496">
        <f t="shared" si="116"/>
        <v>0.11950552286689615</v>
      </c>
      <c r="J736" s="512"/>
      <c r="M736" s="241" t="s">
        <v>1038</v>
      </c>
      <c r="S736">
        <f t="shared" si="105"/>
        <v>2020</v>
      </c>
      <c r="T736" s="418" t="str">
        <f>VLOOKUP($A736,'02-Metrics'!$A$2:$AD$188,4,FALSE)</f>
        <v>Commercial</v>
      </c>
      <c r="U736" s="418" t="str">
        <f>VLOOKUP($A736,'02-Metrics'!$A$2:$AD$188,5,FALSE)</f>
        <v>Offices &amp; Mall</v>
      </c>
      <c r="V736" s="418" t="str">
        <f>VLOOKUP($A736,'02-Metrics'!$A$2:$AD$188,7,FALSE)</f>
        <v>Army Forces</v>
      </c>
    </row>
    <row r="737" spans="1:22" ht="15" hidden="1" customHeight="1">
      <c r="A737" s="625" t="s">
        <v>1079</v>
      </c>
      <c r="B737" s="497">
        <v>43951</v>
      </c>
      <c r="C737" s="495">
        <v>0</v>
      </c>
      <c r="D737" s="495">
        <v>6381053.3200000003</v>
      </c>
      <c r="E737" s="495">
        <f t="shared" si="113"/>
        <v>1354932595</v>
      </c>
      <c r="F737" s="495">
        <f t="shared" si="114"/>
        <v>1201745987.51</v>
      </c>
      <c r="G737" s="495">
        <f t="shared" si="115"/>
        <v>153186607.49000001</v>
      </c>
      <c r="H737" s="495">
        <f>VLOOKUP(A737,'02-Metrics'!A:R,18,FALSE)</f>
        <v>1335232523</v>
      </c>
      <c r="I737" s="496">
        <f t="shared" si="116"/>
        <v>0.11472654002302191</v>
      </c>
      <c r="J737" s="512"/>
      <c r="L737" s="23">
        <v>43228</v>
      </c>
      <c r="M737" s="241" t="s">
        <v>1039</v>
      </c>
      <c r="S737">
        <f t="shared" si="105"/>
        <v>2020</v>
      </c>
      <c r="T737" s="418" t="str">
        <f>VLOOKUP($A737,'02-Metrics'!$A$2:$AD$188,4,FALSE)</f>
        <v>Commercial</v>
      </c>
      <c r="U737" s="418" t="str">
        <f>VLOOKUP($A737,'02-Metrics'!$A$2:$AD$188,5,FALSE)</f>
        <v>Offices &amp; Mall</v>
      </c>
      <c r="V737" s="418" t="str">
        <f>VLOOKUP($A737,'02-Metrics'!$A$2:$AD$188,7,FALSE)</f>
        <v>Army Forces</v>
      </c>
    </row>
    <row r="738" spans="1:22" ht="15" hidden="1" customHeight="1">
      <c r="A738" s="625" t="s">
        <v>1079</v>
      </c>
      <c r="B738" s="497">
        <v>43981</v>
      </c>
      <c r="C738" s="495">
        <v>0</v>
      </c>
      <c r="D738" s="495">
        <v>8951560.1300000008</v>
      </c>
      <c r="E738" s="495">
        <f t="shared" si="113"/>
        <v>1354932595</v>
      </c>
      <c r="F738" s="495">
        <f t="shared" si="114"/>
        <v>1210697547.6400001</v>
      </c>
      <c r="G738" s="495">
        <f t="shared" si="115"/>
        <v>144235047.3599999</v>
      </c>
      <c r="H738" s="495">
        <f>VLOOKUP(A738,'02-Metrics'!A:R,18,FALSE)</f>
        <v>1335232523</v>
      </c>
      <c r="I738" s="496">
        <f t="shared" si="116"/>
        <v>0.10802241922323209</v>
      </c>
      <c r="J738" s="512"/>
      <c r="M738" s="241" t="s">
        <v>1038</v>
      </c>
      <c r="S738">
        <f t="shared" si="105"/>
        <v>2020</v>
      </c>
      <c r="T738" s="418" t="str">
        <f>VLOOKUP($A738,'02-Metrics'!$A$2:$AD$188,4,FALSE)</f>
        <v>Commercial</v>
      </c>
      <c r="U738" s="418" t="str">
        <f>VLOOKUP($A738,'02-Metrics'!$A$2:$AD$188,5,FALSE)</f>
        <v>Offices &amp; Mall</v>
      </c>
      <c r="V738" s="418" t="str">
        <f>VLOOKUP($A738,'02-Metrics'!$A$2:$AD$188,7,FALSE)</f>
        <v>Army Forces</v>
      </c>
    </row>
    <row r="739" spans="1:22" ht="15" hidden="1" customHeight="1">
      <c r="A739" s="625" t="s">
        <v>1079</v>
      </c>
      <c r="B739" s="497">
        <v>44012</v>
      </c>
      <c r="C739" s="495">
        <v>477952.85</v>
      </c>
      <c r="D739" s="495">
        <v>7469937.8300000001</v>
      </c>
      <c r="E739" s="495">
        <f t="shared" si="113"/>
        <v>1355410547.8499999</v>
      </c>
      <c r="F739" s="495">
        <f t="shared" si="114"/>
        <v>1218167485.47</v>
      </c>
      <c r="G739" s="495">
        <f t="shared" si="115"/>
        <v>137243062.37999988</v>
      </c>
      <c r="H739" s="495">
        <f>VLOOKUP(A739,'02-Metrics'!A:R,18,FALSE)</f>
        <v>1335232523</v>
      </c>
      <c r="I739" s="496">
        <f t="shared" si="116"/>
        <v>0.10278588936078505</v>
      </c>
      <c r="J739" s="512"/>
      <c r="L739" s="23">
        <v>43261</v>
      </c>
      <c r="M739" s="241" t="s">
        <v>1039</v>
      </c>
      <c r="S739">
        <f t="shared" si="105"/>
        <v>2020</v>
      </c>
      <c r="T739" s="418" t="str">
        <f>VLOOKUP($A739,'02-Metrics'!$A$2:$AD$188,4,FALSE)</f>
        <v>Commercial</v>
      </c>
      <c r="U739" s="418" t="str">
        <f>VLOOKUP($A739,'02-Metrics'!$A$2:$AD$188,5,FALSE)</f>
        <v>Offices &amp; Mall</v>
      </c>
      <c r="V739" s="418" t="str">
        <f>VLOOKUP($A739,'02-Metrics'!$A$2:$AD$188,7,FALSE)</f>
        <v>Army Forces</v>
      </c>
    </row>
    <row r="740" spans="1:22" ht="15" hidden="1" customHeight="1">
      <c r="A740" s="625" t="s">
        <v>1079</v>
      </c>
      <c r="B740" s="497">
        <v>44042</v>
      </c>
      <c r="C740" s="495">
        <v>2650150</v>
      </c>
      <c r="D740" s="495">
        <v>6612714.3799999999</v>
      </c>
      <c r="E740" s="495">
        <f t="shared" si="113"/>
        <v>1358060697.8499999</v>
      </c>
      <c r="F740" s="495">
        <f t="shared" si="114"/>
        <v>1224780199.8500001</v>
      </c>
      <c r="G740" s="495">
        <f t="shared" si="115"/>
        <v>133280497.99999976</v>
      </c>
      <c r="H740" s="495">
        <f>VLOOKUP(A740,'02-Metrics'!A:R,18,FALSE)</f>
        <v>1335232523</v>
      </c>
      <c r="I740" s="496">
        <f t="shared" si="116"/>
        <v>9.9818193239140984E-2</v>
      </c>
      <c r="J740" s="512"/>
      <c r="M740" s="241" t="s">
        <v>1038</v>
      </c>
      <c r="S740">
        <f t="shared" si="105"/>
        <v>2020</v>
      </c>
      <c r="T740" s="418" t="str">
        <f>VLOOKUP($A740,'02-Metrics'!$A$2:$AD$188,4,FALSE)</f>
        <v>Commercial</v>
      </c>
      <c r="U740" s="418" t="str">
        <f>VLOOKUP($A740,'02-Metrics'!$A$2:$AD$188,5,FALSE)</f>
        <v>Offices &amp; Mall</v>
      </c>
      <c r="V740" s="418" t="str">
        <f>VLOOKUP($A740,'02-Metrics'!$A$2:$AD$188,7,FALSE)</f>
        <v>Army Forces</v>
      </c>
    </row>
    <row r="741" spans="1:22" ht="15" hidden="1" customHeight="1">
      <c r="A741" s="625" t="s">
        <v>1079</v>
      </c>
      <c r="B741" s="497">
        <v>44073</v>
      </c>
      <c r="C741" s="495">
        <v>0</v>
      </c>
      <c r="D741" s="495">
        <v>4678863.3499999996</v>
      </c>
      <c r="E741" s="495">
        <f t="shared" si="113"/>
        <v>1358060697.8499999</v>
      </c>
      <c r="F741" s="495">
        <f t="shared" si="114"/>
        <v>1229459063.2</v>
      </c>
      <c r="G741" s="495">
        <f t="shared" si="115"/>
        <v>128601634.64999986</v>
      </c>
      <c r="H741" s="495">
        <f>VLOOKUP(A741,'02-Metrics'!A:R,18,FALSE)</f>
        <v>1335232523</v>
      </c>
      <c r="I741" s="496">
        <f t="shared" si="116"/>
        <v>9.6314037019602963E-2</v>
      </c>
      <c r="J741" s="512"/>
      <c r="L741" s="23">
        <v>43290</v>
      </c>
      <c r="M741" s="241" t="s">
        <v>1039</v>
      </c>
      <c r="S741">
        <f t="shared" si="105"/>
        <v>2020</v>
      </c>
      <c r="T741" s="418" t="str">
        <f>VLOOKUP($A741,'02-Metrics'!$A$2:$AD$188,4,FALSE)</f>
        <v>Commercial</v>
      </c>
      <c r="U741" s="418" t="str">
        <f>VLOOKUP($A741,'02-Metrics'!$A$2:$AD$188,5,FALSE)</f>
        <v>Offices &amp; Mall</v>
      </c>
      <c r="V741" s="418" t="str">
        <f>VLOOKUP($A741,'02-Metrics'!$A$2:$AD$188,7,FALSE)</f>
        <v>Army Forces</v>
      </c>
    </row>
    <row r="742" spans="1:22" ht="15" hidden="1" customHeight="1">
      <c r="A742" s="625" t="s">
        <v>1079</v>
      </c>
      <c r="B742" s="497">
        <v>44104</v>
      </c>
      <c r="C742" s="495">
        <v>22540675</v>
      </c>
      <c r="D742" s="495">
        <v>6073048.3200000003</v>
      </c>
      <c r="E742" s="495">
        <f t="shared" si="113"/>
        <v>1380601372.8499999</v>
      </c>
      <c r="F742" s="495">
        <f t="shared" si="114"/>
        <v>1235532111.52</v>
      </c>
      <c r="G742" s="495">
        <f t="shared" si="115"/>
        <v>145069261.32999992</v>
      </c>
      <c r="H742" s="495">
        <f>VLOOKUP(A742,'02-Metrics'!A:R,18,FALSE)</f>
        <v>1335232523</v>
      </c>
      <c r="I742" s="496">
        <f t="shared" si="116"/>
        <v>0.10864718978238963</v>
      </c>
      <c r="J742" s="512"/>
      <c r="L742" s="23">
        <v>43306</v>
      </c>
      <c r="M742" s="241" t="s">
        <v>1039</v>
      </c>
      <c r="S742">
        <f t="shared" si="105"/>
        <v>2020</v>
      </c>
      <c r="T742" s="418" t="str">
        <f>VLOOKUP($A742,'02-Metrics'!$A$2:$AD$188,4,FALSE)</f>
        <v>Commercial</v>
      </c>
      <c r="U742" s="418" t="str">
        <f>VLOOKUP($A742,'02-Metrics'!$A$2:$AD$188,5,FALSE)</f>
        <v>Offices &amp; Mall</v>
      </c>
      <c r="V742" s="418" t="str">
        <f>VLOOKUP($A742,'02-Metrics'!$A$2:$AD$188,7,FALSE)</f>
        <v>Army Forces</v>
      </c>
    </row>
    <row r="743" spans="1:22" ht="15" hidden="1" customHeight="1">
      <c r="A743" s="625" t="s">
        <v>1079</v>
      </c>
      <c r="B743" s="497">
        <v>44134</v>
      </c>
      <c r="C743" s="495">
        <v>0</v>
      </c>
      <c r="D743" s="495">
        <v>6514406.21</v>
      </c>
      <c r="E743" s="495">
        <f t="shared" si="113"/>
        <v>1380601372.8499999</v>
      </c>
      <c r="F743" s="495">
        <f t="shared" si="114"/>
        <v>1242046517.73</v>
      </c>
      <c r="G743" s="495">
        <f t="shared" si="115"/>
        <v>138554855.11999989</v>
      </c>
      <c r="H743" s="495">
        <f>VLOOKUP(A743,'02-Metrics'!A:R,18,FALSE)</f>
        <v>1335232523</v>
      </c>
      <c r="I743" s="496">
        <f t="shared" si="116"/>
        <v>0.10376833452850211</v>
      </c>
      <c r="J743" s="512"/>
      <c r="M743" s="241" t="s">
        <v>1038</v>
      </c>
      <c r="S743">
        <f t="shared" si="105"/>
        <v>2020</v>
      </c>
      <c r="T743" s="418" t="str">
        <f>VLOOKUP($A743,'02-Metrics'!$A$2:$AD$188,4,FALSE)</f>
        <v>Commercial</v>
      </c>
      <c r="U743" s="418" t="str">
        <f>VLOOKUP($A743,'02-Metrics'!$A$2:$AD$188,5,FALSE)</f>
        <v>Offices &amp; Mall</v>
      </c>
      <c r="V743" s="418" t="str">
        <f>VLOOKUP($A743,'02-Metrics'!$A$2:$AD$188,7,FALSE)</f>
        <v>Army Forces</v>
      </c>
    </row>
    <row r="744" spans="1:22" ht="15" hidden="1" customHeight="1">
      <c r="A744" s="625" t="s">
        <v>1079</v>
      </c>
      <c r="B744" s="497">
        <v>44165</v>
      </c>
      <c r="C744" s="495">
        <v>0</v>
      </c>
      <c r="D744" s="495">
        <v>4208756.9000000004</v>
      </c>
      <c r="E744" s="495">
        <f t="shared" si="113"/>
        <v>1380601372.8499999</v>
      </c>
      <c r="F744" s="495">
        <f t="shared" si="114"/>
        <v>1246255274.6300001</v>
      </c>
      <c r="G744" s="495">
        <f t="shared" si="115"/>
        <v>134346098.21999979</v>
      </c>
      <c r="H744" s="495">
        <f>VLOOKUP(A744,'02-Metrics'!A:R,18,FALSE)</f>
        <v>1335232523</v>
      </c>
      <c r="I744" s="496">
        <f t="shared" si="116"/>
        <v>0.10061625664880527</v>
      </c>
      <c r="J744" s="512"/>
      <c r="M744" s="241" t="s">
        <v>1038</v>
      </c>
      <c r="S744">
        <f t="shared" si="105"/>
        <v>2020</v>
      </c>
      <c r="T744" s="418" t="str">
        <f>VLOOKUP($A744,'02-Metrics'!$A$2:$AD$188,4,FALSE)</f>
        <v>Commercial</v>
      </c>
      <c r="U744" s="418" t="str">
        <f>VLOOKUP($A744,'02-Metrics'!$A$2:$AD$188,5,FALSE)</f>
        <v>Offices &amp; Mall</v>
      </c>
      <c r="V744" s="418" t="str">
        <f>VLOOKUP($A744,'02-Metrics'!$A$2:$AD$188,7,FALSE)</f>
        <v>Army Forces</v>
      </c>
    </row>
    <row r="745" spans="1:22" ht="15" hidden="1" customHeight="1">
      <c r="A745" s="625" t="s">
        <v>1079</v>
      </c>
      <c r="B745" s="497">
        <v>44195</v>
      </c>
      <c r="C745" s="495">
        <v>0</v>
      </c>
      <c r="D745" s="495">
        <v>3300995.03</v>
      </c>
      <c r="E745" s="495">
        <f t="shared" si="113"/>
        <v>1380601372.8499999</v>
      </c>
      <c r="F745" s="495">
        <f t="shared" si="114"/>
        <v>1249556269.6600001</v>
      </c>
      <c r="G745" s="495">
        <f t="shared" si="115"/>
        <v>131045103.18999982</v>
      </c>
      <c r="H745" s="495">
        <f>VLOOKUP(A745,'02-Metrics'!A:R,18,FALSE)</f>
        <v>1335232523</v>
      </c>
      <c r="I745" s="496">
        <f t="shared" si="116"/>
        <v>9.8144031794228412E-2</v>
      </c>
      <c r="J745" s="512"/>
      <c r="M745" s="241" t="s">
        <v>1038</v>
      </c>
      <c r="S745">
        <f t="shared" si="105"/>
        <v>2020</v>
      </c>
      <c r="T745" s="418" t="str">
        <f>VLOOKUP($A745,'02-Metrics'!$A$2:$AD$188,4,FALSE)</f>
        <v>Commercial</v>
      </c>
      <c r="U745" s="418" t="str">
        <f>VLOOKUP($A745,'02-Metrics'!$A$2:$AD$188,5,FALSE)</f>
        <v>Offices &amp; Mall</v>
      </c>
      <c r="V745" s="418" t="str">
        <f>VLOOKUP($A745,'02-Metrics'!$A$2:$AD$188,7,FALSE)</f>
        <v>Army Forces</v>
      </c>
    </row>
    <row r="746" spans="1:22" ht="15" hidden="1" customHeight="1">
      <c r="A746" s="625" t="s">
        <v>1079</v>
      </c>
      <c r="B746" s="497">
        <v>44226</v>
      </c>
      <c r="C746" s="495">
        <v>22295055</v>
      </c>
      <c r="D746" s="495">
        <v>3966606.84</v>
      </c>
      <c r="E746" s="495">
        <f t="shared" si="113"/>
        <v>1402896427.8499999</v>
      </c>
      <c r="F746" s="495">
        <f t="shared" si="114"/>
        <v>1253522876.5</v>
      </c>
      <c r="G746" s="495">
        <f t="shared" si="115"/>
        <v>149373551.3499999</v>
      </c>
      <c r="H746" s="495">
        <f>VLOOKUP(A746,'02-Metrics'!A:R,18,FALSE)</f>
        <v>1335232523</v>
      </c>
      <c r="I746" s="496">
        <f t="shared" si="116"/>
        <v>0.11187081558977267</v>
      </c>
      <c r="J746" s="512"/>
      <c r="M746" s="241" t="s">
        <v>1038</v>
      </c>
      <c r="S746">
        <f t="shared" si="105"/>
        <v>2021</v>
      </c>
      <c r="T746" s="418" t="str">
        <f>VLOOKUP($A746,'02-Metrics'!$A$2:$AD$188,4,FALSE)</f>
        <v>Commercial</v>
      </c>
      <c r="U746" s="418" t="str">
        <f>VLOOKUP($A746,'02-Metrics'!$A$2:$AD$188,5,FALSE)</f>
        <v>Offices &amp; Mall</v>
      </c>
      <c r="V746" s="418" t="str">
        <f>VLOOKUP($A746,'02-Metrics'!$A$2:$AD$188,7,FALSE)</f>
        <v>Army Forces</v>
      </c>
    </row>
    <row r="747" spans="1:22" ht="15" hidden="1" customHeight="1">
      <c r="A747" s="625" t="s">
        <v>1079</v>
      </c>
      <c r="B747" s="497">
        <v>44255</v>
      </c>
      <c r="C747" s="495">
        <v>0</v>
      </c>
      <c r="D747" s="495">
        <v>2340657.04</v>
      </c>
      <c r="E747" s="495">
        <f t="shared" si="113"/>
        <v>1402896427.8499999</v>
      </c>
      <c r="F747" s="495">
        <f t="shared" si="114"/>
        <v>1255863533.54</v>
      </c>
      <c r="G747" s="495">
        <f t="shared" si="115"/>
        <v>147032894.30999994</v>
      </c>
      <c r="H747" s="495">
        <f>VLOOKUP(A747,'02-Metrics'!A:R,18,FALSE)</f>
        <v>1335232523</v>
      </c>
      <c r="I747" s="496">
        <f t="shared" si="116"/>
        <v>0.11011781976344201</v>
      </c>
      <c r="J747" s="512"/>
      <c r="L747" s="23">
        <v>43426</v>
      </c>
      <c r="M747" s="241" t="s">
        <v>1039</v>
      </c>
      <c r="S747">
        <f t="shared" si="105"/>
        <v>2021</v>
      </c>
      <c r="T747" s="418" t="str">
        <f>VLOOKUP($A747,'02-Metrics'!$A$2:$AD$188,4,FALSE)</f>
        <v>Commercial</v>
      </c>
      <c r="U747" s="418" t="str">
        <f>VLOOKUP($A747,'02-Metrics'!$A$2:$AD$188,5,FALSE)</f>
        <v>Offices &amp; Mall</v>
      </c>
      <c r="V747" s="418" t="str">
        <f>VLOOKUP($A747,'02-Metrics'!$A$2:$AD$188,7,FALSE)</f>
        <v>Army Forces</v>
      </c>
    </row>
    <row r="748" spans="1:22" ht="15" hidden="1" customHeight="1">
      <c r="A748" s="625" t="s">
        <v>1079</v>
      </c>
      <c r="B748" s="497">
        <v>44285</v>
      </c>
      <c r="C748" s="495">
        <v>0</v>
      </c>
      <c r="D748" s="495">
        <v>2825278.74</v>
      </c>
      <c r="E748" s="495">
        <f t="shared" si="113"/>
        <v>1402896427.8499999</v>
      </c>
      <c r="F748" s="495">
        <f t="shared" si="114"/>
        <v>1258688812.28</v>
      </c>
      <c r="G748" s="495">
        <f t="shared" si="115"/>
        <v>144207615.56999993</v>
      </c>
      <c r="H748" s="495">
        <f>VLOOKUP(A748,'02-Metrics'!A:R,18,FALSE)</f>
        <v>1335232523</v>
      </c>
      <c r="I748" s="496">
        <f t="shared" si="116"/>
        <v>0.10800187464427118</v>
      </c>
      <c r="J748" s="512"/>
      <c r="M748" s="241" t="s">
        <v>1038</v>
      </c>
      <c r="S748">
        <f t="shared" si="105"/>
        <v>2021</v>
      </c>
      <c r="T748" s="418" t="str">
        <f>VLOOKUP($A748,'02-Metrics'!$A$2:$AD$188,4,FALSE)</f>
        <v>Commercial</v>
      </c>
      <c r="U748" s="418" t="str">
        <f>VLOOKUP($A748,'02-Metrics'!$A$2:$AD$188,5,FALSE)</f>
        <v>Offices &amp; Mall</v>
      </c>
      <c r="V748" s="418" t="str">
        <f>VLOOKUP($A748,'02-Metrics'!$A$2:$AD$188,7,FALSE)</f>
        <v>Army Forces</v>
      </c>
    </row>
    <row r="749" spans="1:22" ht="15" hidden="1" customHeight="1">
      <c r="A749" s="418">
        <v>17</v>
      </c>
      <c r="B749" s="505">
        <v>2</v>
      </c>
      <c r="C749" s="506"/>
      <c r="D749" s="506"/>
      <c r="E749" s="506"/>
      <c r="F749" s="506"/>
      <c r="G749" s="506"/>
      <c r="H749" s="495"/>
      <c r="I749" s="496"/>
      <c r="J749" s="496"/>
      <c r="K749" s="495"/>
      <c r="L749" s="493"/>
      <c r="S749">
        <f t="shared" si="105"/>
        <v>1900</v>
      </c>
      <c r="T749" s="418" t="e">
        <f>VLOOKUP($A749,'02-Metrics'!$A$2:$AD$188,4,FALSE)</f>
        <v>#N/A</v>
      </c>
      <c r="U749" s="418" t="e">
        <f>VLOOKUP($A749,'02-Metrics'!$A$2:$AD$188,5,FALSE)</f>
        <v>#N/A</v>
      </c>
      <c r="V749" s="418" t="e">
        <f>VLOOKUP($A749,'02-Metrics'!$A$2:$AD$188,7,FALSE)</f>
        <v>#N/A</v>
      </c>
    </row>
    <row r="750" spans="1:22" ht="15" hidden="1" customHeight="1">
      <c r="A750" s="418">
        <v>18</v>
      </c>
      <c r="B750" s="505">
        <v>2</v>
      </c>
      <c r="C750" s="506"/>
      <c r="D750" s="506"/>
      <c r="E750" s="506"/>
      <c r="F750" s="506"/>
      <c r="G750" s="506"/>
      <c r="H750" s="495"/>
      <c r="I750" s="496"/>
      <c r="J750" s="496"/>
      <c r="K750" s="495"/>
      <c r="L750" s="493"/>
      <c r="S750">
        <f t="shared" ref="S750:S797" si="117">YEAR(B750)</f>
        <v>1900</v>
      </c>
      <c r="T750" s="418" t="e">
        <f>VLOOKUP($A750,'02-Metrics'!$A$2:$AD$188,4,FALSE)</f>
        <v>#N/A</v>
      </c>
      <c r="U750" s="418" t="e">
        <f>VLOOKUP($A750,'02-Metrics'!$A$2:$AD$188,5,FALSE)</f>
        <v>#N/A</v>
      </c>
      <c r="V750" s="418" t="e">
        <f>VLOOKUP($A750,'02-Metrics'!$A$2:$AD$188,7,FALSE)</f>
        <v>#N/A</v>
      </c>
    </row>
    <row r="751" spans="1:22" ht="15" hidden="1" customHeight="1">
      <c r="A751" s="418" t="s">
        <v>1081</v>
      </c>
      <c r="B751" s="494">
        <v>42581</v>
      </c>
      <c r="C751" s="495">
        <v>0</v>
      </c>
      <c r="D751" s="495">
        <v>164006</v>
      </c>
      <c r="E751" s="495">
        <f t="shared" ref="E751:E802" si="118">C751+E750</f>
        <v>0</v>
      </c>
      <c r="F751" s="495">
        <f t="shared" ref="F751:F802" si="119">D751+F750</f>
        <v>164006</v>
      </c>
      <c r="G751" s="495">
        <f t="shared" ref="G751:G768" si="120">E751-F751</f>
        <v>-164006</v>
      </c>
      <c r="H751" s="495">
        <f>VLOOKUP(A751,'02-Metrics'!A:R,18,FALSE)</f>
        <v>274663700</v>
      </c>
      <c r="I751" s="496">
        <f t="shared" ref="I751:I768" si="121">G751/H751</f>
        <v>-5.9711567272996034E-4</v>
      </c>
      <c r="J751" s="512"/>
      <c r="M751" s="241" t="s">
        <v>1038</v>
      </c>
      <c r="S751">
        <f t="shared" si="117"/>
        <v>2016</v>
      </c>
      <c r="T751" s="418" t="str">
        <f>VLOOKUP($A751,'02-Metrics'!$A$2:$AD$188,4,FALSE)</f>
        <v>Industrial</v>
      </c>
      <c r="U751" s="418" t="str">
        <f>VLOOKUP($A751,'02-Metrics'!$A$2:$AD$188,5,FALSE)</f>
        <v>Factory</v>
      </c>
      <c r="V751" s="418" t="str">
        <f>VLOOKUP($A751,'02-Metrics'!$A$2:$AD$188,7,FALSE)</f>
        <v>CDI</v>
      </c>
    </row>
    <row r="752" spans="1:22" ht="15" hidden="1" customHeight="1">
      <c r="A752" s="418" t="s">
        <v>1081</v>
      </c>
      <c r="B752" s="494">
        <v>42612</v>
      </c>
      <c r="C752" s="495">
        <v>31008558</v>
      </c>
      <c r="D752" s="495">
        <v>678639</v>
      </c>
      <c r="E752" s="495">
        <f t="shared" si="118"/>
        <v>31008558</v>
      </c>
      <c r="F752" s="495">
        <f t="shared" si="119"/>
        <v>842645</v>
      </c>
      <c r="G752" s="495">
        <f t="shared" si="120"/>
        <v>30165913</v>
      </c>
      <c r="H752" s="495">
        <f>VLOOKUP(A752,'02-Metrics'!A:R,18,FALSE)</f>
        <v>274663700</v>
      </c>
      <c r="I752" s="496">
        <f t="shared" si="121"/>
        <v>0.10982853941019509</v>
      </c>
      <c r="J752" s="512"/>
      <c r="M752" s="241" t="s">
        <v>1038</v>
      </c>
      <c r="S752">
        <f t="shared" si="117"/>
        <v>2016</v>
      </c>
      <c r="T752" s="418" t="str">
        <f>VLOOKUP($A752,'02-Metrics'!$A$2:$AD$188,4,FALSE)</f>
        <v>Industrial</v>
      </c>
      <c r="U752" s="418" t="str">
        <f>VLOOKUP($A752,'02-Metrics'!$A$2:$AD$188,5,FALSE)</f>
        <v>Factory</v>
      </c>
      <c r="V752" s="418" t="str">
        <f>VLOOKUP($A752,'02-Metrics'!$A$2:$AD$188,7,FALSE)</f>
        <v>CDI</v>
      </c>
    </row>
    <row r="753" spans="1:22" ht="15" hidden="1" customHeight="1">
      <c r="A753" s="418" t="s">
        <v>1081</v>
      </c>
      <c r="B753" s="494">
        <v>42643</v>
      </c>
      <c r="C753" s="495">
        <v>0</v>
      </c>
      <c r="D753" s="495">
        <v>7751031</v>
      </c>
      <c r="E753" s="495">
        <f t="shared" si="118"/>
        <v>31008558</v>
      </c>
      <c r="F753" s="495">
        <f t="shared" si="119"/>
        <v>8593676</v>
      </c>
      <c r="G753" s="495">
        <f t="shared" si="120"/>
        <v>22414882</v>
      </c>
      <c r="H753" s="495">
        <f>VLOOKUP(A753,'02-Metrics'!A:R,18,FALSE)</f>
        <v>274663700</v>
      </c>
      <c r="I753" s="496">
        <f t="shared" si="121"/>
        <v>8.1608461547703612E-2</v>
      </c>
      <c r="J753" s="512"/>
      <c r="M753" s="241" t="s">
        <v>1038</v>
      </c>
      <c r="S753">
        <f t="shared" si="117"/>
        <v>2016</v>
      </c>
      <c r="T753" s="418" t="str">
        <f>VLOOKUP($A753,'02-Metrics'!$A$2:$AD$188,4,FALSE)</f>
        <v>Industrial</v>
      </c>
      <c r="U753" s="418" t="str">
        <f>VLOOKUP($A753,'02-Metrics'!$A$2:$AD$188,5,FALSE)</f>
        <v>Factory</v>
      </c>
      <c r="V753" s="418" t="str">
        <f>VLOOKUP($A753,'02-Metrics'!$A$2:$AD$188,7,FALSE)</f>
        <v>CDI</v>
      </c>
    </row>
    <row r="754" spans="1:22" ht="15" hidden="1" customHeight="1">
      <c r="A754" s="418" t="s">
        <v>1081</v>
      </c>
      <c r="B754" s="494">
        <v>42673</v>
      </c>
      <c r="C754" s="495">
        <v>0</v>
      </c>
      <c r="D754" s="495">
        <v>13725760</v>
      </c>
      <c r="E754" s="495">
        <f t="shared" si="118"/>
        <v>31008558</v>
      </c>
      <c r="F754" s="495">
        <f t="shared" si="119"/>
        <v>22319436</v>
      </c>
      <c r="G754" s="495">
        <f t="shared" si="120"/>
        <v>8689122</v>
      </c>
      <c r="H754" s="495">
        <f>VLOOKUP(A754,'02-Metrics'!A:R,18,FALSE)</f>
        <v>274663700</v>
      </c>
      <c r="I754" s="496">
        <f t="shared" si="121"/>
        <v>3.1635494606677181E-2</v>
      </c>
      <c r="J754" s="512"/>
      <c r="L754" s="23">
        <v>43145</v>
      </c>
      <c r="M754" s="241" t="s">
        <v>1039</v>
      </c>
      <c r="S754">
        <f t="shared" si="117"/>
        <v>2016</v>
      </c>
      <c r="T754" s="418" t="str">
        <f>VLOOKUP($A754,'02-Metrics'!$A$2:$AD$188,4,FALSE)</f>
        <v>Industrial</v>
      </c>
      <c r="U754" s="418" t="str">
        <f>VLOOKUP($A754,'02-Metrics'!$A$2:$AD$188,5,FALSE)</f>
        <v>Factory</v>
      </c>
      <c r="V754" s="418" t="str">
        <f>VLOOKUP($A754,'02-Metrics'!$A$2:$AD$188,7,FALSE)</f>
        <v>CDI</v>
      </c>
    </row>
    <row r="755" spans="1:22" ht="15" hidden="1" customHeight="1">
      <c r="A755" s="418" t="s">
        <v>1081</v>
      </c>
      <c r="B755" s="494">
        <v>42704</v>
      </c>
      <c r="C755" s="495">
        <v>2431481</v>
      </c>
      <c r="D755" s="495">
        <v>19985096</v>
      </c>
      <c r="E755" s="495">
        <f t="shared" si="118"/>
        <v>33440039</v>
      </c>
      <c r="F755" s="495">
        <f t="shared" si="119"/>
        <v>42304532</v>
      </c>
      <c r="G755" s="495">
        <f t="shared" si="120"/>
        <v>-8864493</v>
      </c>
      <c r="H755" s="495">
        <f>VLOOKUP(A755,'02-Metrics'!A:R,18,FALSE)</f>
        <v>274663700</v>
      </c>
      <c r="I755" s="496">
        <f t="shared" si="121"/>
        <v>-3.2273988153512824E-2</v>
      </c>
      <c r="J755" s="512"/>
      <c r="M755" s="241" t="s">
        <v>1038</v>
      </c>
      <c r="S755">
        <f t="shared" si="117"/>
        <v>2016</v>
      </c>
      <c r="T755" s="418" t="str">
        <f>VLOOKUP($A755,'02-Metrics'!$A$2:$AD$188,4,FALSE)</f>
        <v>Industrial</v>
      </c>
      <c r="U755" s="418" t="str">
        <f>VLOOKUP($A755,'02-Metrics'!$A$2:$AD$188,5,FALSE)</f>
        <v>Factory</v>
      </c>
      <c r="V755" s="418" t="str">
        <f>VLOOKUP($A755,'02-Metrics'!$A$2:$AD$188,7,FALSE)</f>
        <v>CDI</v>
      </c>
    </row>
    <row r="756" spans="1:22" ht="15" hidden="1" customHeight="1">
      <c r="A756" s="418" t="s">
        <v>1081</v>
      </c>
      <c r="B756" s="494">
        <v>42734</v>
      </c>
      <c r="C756" s="495">
        <v>11664033</v>
      </c>
      <c r="D756" s="495">
        <v>12775230</v>
      </c>
      <c r="E756" s="495">
        <f t="shared" si="118"/>
        <v>45104072</v>
      </c>
      <c r="F756" s="495">
        <f t="shared" si="119"/>
        <v>55079762</v>
      </c>
      <c r="G756" s="495">
        <f t="shared" si="120"/>
        <v>-9975690</v>
      </c>
      <c r="H756" s="495">
        <f>VLOOKUP(A756,'02-Metrics'!A:R,18,FALSE)</f>
        <v>274663700</v>
      </c>
      <c r="I756" s="496">
        <f t="shared" si="121"/>
        <v>-3.6319651996241223E-2</v>
      </c>
      <c r="J756" s="512"/>
      <c r="M756" s="241" t="s">
        <v>1038</v>
      </c>
      <c r="S756">
        <f t="shared" si="117"/>
        <v>2016</v>
      </c>
      <c r="T756" s="418" t="str">
        <f>VLOOKUP($A756,'02-Metrics'!$A$2:$AD$188,4,FALSE)</f>
        <v>Industrial</v>
      </c>
      <c r="U756" s="418" t="str">
        <f>VLOOKUP($A756,'02-Metrics'!$A$2:$AD$188,5,FALSE)</f>
        <v>Factory</v>
      </c>
      <c r="V756" s="418" t="str">
        <f>VLOOKUP($A756,'02-Metrics'!$A$2:$AD$188,7,FALSE)</f>
        <v>CDI</v>
      </c>
    </row>
    <row r="757" spans="1:22" ht="15" hidden="1" customHeight="1">
      <c r="A757" s="418" t="s">
        <v>1081</v>
      </c>
      <c r="B757" s="494">
        <v>42765</v>
      </c>
      <c r="C757" s="495">
        <v>30215733</v>
      </c>
      <c r="D757" s="495">
        <v>9325965</v>
      </c>
      <c r="E757" s="495">
        <f t="shared" si="118"/>
        <v>75319805</v>
      </c>
      <c r="F757" s="495">
        <f t="shared" si="119"/>
        <v>64405727</v>
      </c>
      <c r="G757" s="495">
        <f t="shared" si="120"/>
        <v>10914078</v>
      </c>
      <c r="H757" s="495">
        <f>VLOOKUP(A757,'02-Metrics'!A:R,18,FALSE)</f>
        <v>274663700</v>
      </c>
      <c r="I757" s="496">
        <f t="shared" si="121"/>
        <v>3.9736150062785872E-2</v>
      </c>
      <c r="J757" s="512"/>
      <c r="L757" s="23">
        <v>43202</v>
      </c>
      <c r="M757" s="241" t="s">
        <v>1039</v>
      </c>
      <c r="S757">
        <f t="shared" si="117"/>
        <v>2017</v>
      </c>
      <c r="T757" s="418" t="str">
        <f>VLOOKUP($A757,'02-Metrics'!$A$2:$AD$188,4,FALSE)</f>
        <v>Industrial</v>
      </c>
      <c r="U757" s="418" t="str">
        <f>VLOOKUP($A757,'02-Metrics'!$A$2:$AD$188,5,FALSE)</f>
        <v>Factory</v>
      </c>
      <c r="V757" s="418" t="str">
        <f>VLOOKUP($A757,'02-Metrics'!$A$2:$AD$188,7,FALSE)</f>
        <v>CDI</v>
      </c>
    </row>
    <row r="758" spans="1:22" ht="15" hidden="1" customHeight="1">
      <c r="A758" s="418" t="s">
        <v>1081</v>
      </c>
      <c r="B758" s="494">
        <v>42794</v>
      </c>
      <c r="C758" s="495">
        <v>0</v>
      </c>
      <c r="D758" s="495">
        <v>22437549</v>
      </c>
      <c r="E758" s="495">
        <f t="shared" si="118"/>
        <v>75319805</v>
      </c>
      <c r="F758" s="495">
        <f t="shared" si="119"/>
        <v>86843276</v>
      </c>
      <c r="G758" s="495">
        <f t="shared" si="120"/>
        <v>-11523471</v>
      </c>
      <c r="H758" s="495">
        <f>VLOOKUP(A758,'02-Metrics'!A:R,18,FALSE)</f>
        <v>274663700</v>
      </c>
      <c r="I758" s="496">
        <f t="shared" si="121"/>
        <v>-4.1954837861719621E-2</v>
      </c>
      <c r="J758" s="512"/>
      <c r="L758" s="23">
        <v>43209</v>
      </c>
      <c r="M758" s="241" t="s">
        <v>1039</v>
      </c>
      <c r="S758">
        <f t="shared" si="117"/>
        <v>2017</v>
      </c>
      <c r="T758" s="418" t="str">
        <f>VLOOKUP($A758,'02-Metrics'!$A$2:$AD$188,4,FALSE)</f>
        <v>Industrial</v>
      </c>
      <c r="U758" s="418" t="str">
        <f>VLOOKUP($A758,'02-Metrics'!$A$2:$AD$188,5,FALSE)</f>
        <v>Factory</v>
      </c>
      <c r="V758" s="418" t="str">
        <f>VLOOKUP($A758,'02-Metrics'!$A$2:$AD$188,7,FALSE)</f>
        <v>CDI</v>
      </c>
    </row>
    <row r="759" spans="1:22" ht="15" hidden="1" customHeight="1">
      <c r="A759" s="418" t="s">
        <v>1081</v>
      </c>
      <c r="B759" s="494">
        <v>42824</v>
      </c>
      <c r="C759" s="495">
        <v>23184069</v>
      </c>
      <c r="D759" s="495">
        <v>23359182</v>
      </c>
      <c r="E759" s="495">
        <f t="shared" si="118"/>
        <v>98503874</v>
      </c>
      <c r="F759" s="495">
        <f t="shared" si="119"/>
        <v>110202458</v>
      </c>
      <c r="G759" s="495">
        <f t="shared" si="120"/>
        <v>-11698584</v>
      </c>
      <c r="H759" s="495">
        <f>VLOOKUP(A759,'02-Metrics'!A:R,18,FALSE)</f>
        <v>274663700</v>
      </c>
      <c r="I759" s="496">
        <f t="shared" si="121"/>
        <v>-4.2592392078021228E-2</v>
      </c>
      <c r="J759" s="512"/>
      <c r="M759" s="241" t="s">
        <v>1038</v>
      </c>
      <c r="S759">
        <f t="shared" si="117"/>
        <v>2017</v>
      </c>
      <c r="T759" s="418" t="str">
        <f>VLOOKUP($A759,'02-Metrics'!$A$2:$AD$188,4,FALSE)</f>
        <v>Industrial</v>
      </c>
      <c r="U759" s="418" t="str">
        <f>VLOOKUP($A759,'02-Metrics'!$A$2:$AD$188,5,FALSE)</f>
        <v>Factory</v>
      </c>
      <c r="V759" s="418" t="str">
        <f>VLOOKUP($A759,'02-Metrics'!$A$2:$AD$188,7,FALSE)</f>
        <v>CDI</v>
      </c>
    </row>
    <row r="760" spans="1:22" ht="15" hidden="1" customHeight="1">
      <c r="A760" s="418" t="s">
        <v>1081</v>
      </c>
      <c r="B760" s="494">
        <v>42855</v>
      </c>
      <c r="C760" s="495">
        <v>16078329</v>
      </c>
      <c r="D760" s="495">
        <v>15214946</v>
      </c>
      <c r="E760" s="495">
        <f t="shared" si="118"/>
        <v>114582203</v>
      </c>
      <c r="F760" s="495">
        <f t="shared" si="119"/>
        <v>125417404</v>
      </c>
      <c r="G760" s="495">
        <f t="shared" si="120"/>
        <v>-10835201</v>
      </c>
      <c r="H760" s="495">
        <f>VLOOKUP(A760,'02-Metrics'!A:R,18,FALSE)</f>
        <v>274663700</v>
      </c>
      <c r="I760" s="496">
        <f t="shared" si="121"/>
        <v>-3.944897341730997E-2</v>
      </c>
      <c r="J760" s="512"/>
      <c r="M760" s="241" t="s">
        <v>1038</v>
      </c>
      <c r="S760">
        <f t="shared" si="117"/>
        <v>2017</v>
      </c>
      <c r="T760" s="418" t="str">
        <f>VLOOKUP($A760,'02-Metrics'!$A$2:$AD$188,4,FALSE)</f>
        <v>Industrial</v>
      </c>
      <c r="U760" s="418" t="str">
        <f>VLOOKUP($A760,'02-Metrics'!$A$2:$AD$188,5,FALSE)</f>
        <v>Factory</v>
      </c>
      <c r="V760" s="418" t="str">
        <f>VLOOKUP($A760,'02-Metrics'!$A$2:$AD$188,7,FALSE)</f>
        <v>CDI</v>
      </c>
    </row>
    <row r="761" spans="1:22" ht="15" hidden="1" customHeight="1">
      <c r="A761" s="418" t="s">
        <v>1081</v>
      </c>
      <c r="B761" s="494">
        <v>42885</v>
      </c>
      <c r="C761" s="495">
        <v>36976159</v>
      </c>
      <c r="D761" s="495">
        <v>23863782</v>
      </c>
      <c r="E761" s="495">
        <f t="shared" si="118"/>
        <v>151558362</v>
      </c>
      <c r="F761" s="495">
        <f t="shared" si="119"/>
        <v>149281186</v>
      </c>
      <c r="G761" s="495">
        <f t="shared" si="120"/>
        <v>2277176</v>
      </c>
      <c r="H761" s="495">
        <f>VLOOKUP(A761,'02-Metrics'!A:R,18,FALSE)</f>
        <v>274663700</v>
      </c>
      <c r="I761" s="496">
        <f t="shared" si="121"/>
        <v>8.2907788688494338E-3</v>
      </c>
      <c r="J761" s="512"/>
      <c r="L761" s="23">
        <v>43275</v>
      </c>
      <c r="M761" s="241" t="s">
        <v>1039</v>
      </c>
      <c r="S761">
        <f t="shared" si="117"/>
        <v>2017</v>
      </c>
      <c r="T761" s="418" t="str">
        <f>VLOOKUP($A761,'02-Metrics'!$A$2:$AD$188,4,FALSE)</f>
        <v>Industrial</v>
      </c>
      <c r="U761" s="418" t="str">
        <f>VLOOKUP($A761,'02-Metrics'!$A$2:$AD$188,5,FALSE)</f>
        <v>Factory</v>
      </c>
      <c r="V761" s="418" t="str">
        <f>VLOOKUP($A761,'02-Metrics'!$A$2:$AD$188,7,FALSE)</f>
        <v>CDI</v>
      </c>
    </row>
    <row r="762" spans="1:22" ht="15" hidden="1" customHeight="1">
      <c r="A762" s="418" t="s">
        <v>1081</v>
      </c>
      <c r="B762" s="494">
        <v>42916</v>
      </c>
      <c r="C762" s="495">
        <v>12546064</v>
      </c>
      <c r="D762" s="495">
        <v>26492361</v>
      </c>
      <c r="E762" s="495">
        <f t="shared" si="118"/>
        <v>164104426</v>
      </c>
      <c r="F762" s="495">
        <f t="shared" si="119"/>
        <v>175773547</v>
      </c>
      <c r="G762" s="495">
        <f t="shared" si="120"/>
        <v>-11669121</v>
      </c>
      <c r="H762" s="495">
        <f>VLOOKUP(A762,'02-Metrics'!A:R,18,FALSE)</f>
        <v>274663700</v>
      </c>
      <c r="I762" s="496">
        <f t="shared" si="121"/>
        <v>-4.2485122715524473E-2</v>
      </c>
      <c r="J762" s="512"/>
      <c r="M762" s="241" t="s">
        <v>1038</v>
      </c>
      <c r="S762">
        <f t="shared" si="117"/>
        <v>2017</v>
      </c>
      <c r="T762" s="418" t="str">
        <f>VLOOKUP($A762,'02-Metrics'!$A$2:$AD$188,4,FALSE)</f>
        <v>Industrial</v>
      </c>
      <c r="U762" s="418" t="str">
        <f>VLOOKUP($A762,'02-Metrics'!$A$2:$AD$188,5,FALSE)</f>
        <v>Factory</v>
      </c>
      <c r="V762" s="418" t="str">
        <f>VLOOKUP($A762,'02-Metrics'!$A$2:$AD$188,7,FALSE)</f>
        <v>CDI</v>
      </c>
    </row>
    <row r="763" spans="1:22" ht="15" hidden="1" customHeight="1">
      <c r="A763" s="418" t="s">
        <v>1081</v>
      </c>
      <c r="B763" s="494">
        <v>42946</v>
      </c>
      <c r="C763" s="495">
        <v>5224000</v>
      </c>
      <c r="D763" s="495">
        <v>18368515</v>
      </c>
      <c r="E763" s="495">
        <f t="shared" si="118"/>
        <v>169328426</v>
      </c>
      <c r="F763" s="495">
        <f t="shared" si="119"/>
        <v>194142062</v>
      </c>
      <c r="G763" s="495">
        <f t="shared" si="120"/>
        <v>-24813636</v>
      </c>
      <c r="H763" s="495">
        <f>VLOOKUP(A763,'02-Metrics'!A:R,18,FALSE)</f>
        <v>274663700</v>
      </c>
      <c r="I763" s="496">
        <f t="shared" si="121"/>
        <v>-9.0341883547043172E-2</v>
      </c>
      <c r="J763" s="512"/>
      <c r="M763" s="241" t="s">
        <v>1038</v>
      </c>
      <c r="S763">
        <f t="shared" si="117"/>
        <v>2017</v>
      </c>
      <c r="T763" s="418" t="str">
        <f>VLOOKUP($A763,'02-Metrics'!$A$2:$AD$188,4,FALSE)</f>
        <v>Industrial</v>
      </c>
      <c r="U763" s="418" t="str">
        <f>VLOOKUP($A763,'02-Metrics'!$A$2:$AD$188,5,FALSE)</f>
        <v>Factory</v>
      </c>
      <c r="V763" s="418" t="str">
        <f>VLOOKUP($A763,'02-Metrics'!$A$2:$AD$188,7,FALSE)</f>
        <v>CDI</v>
      </c>
    </row>
    <row r="764" spans="1:22" ht="15" hidden="1" customHeight="1">
      <c r="A764" s="418" t="s">
        <v>1081</v>
      </c>
      <c r="B764" s="494">
        <v>42977</v>
      </c>
      <c r="C764" s="495">
        <v>8112852</v>
      </c>
      <c r="D764" s="495">
        <v>14863076</v>
      </c>
      <c r="E764" s="495">
        <f t="shared" si="118"/>
        <v>177441278</v>
      </c>
      <c r="F764" s="495">
        <f t="shared" si="119"/>
        <v>209005138</v>
      </c>
      <c r="G764" s="495">
        <f t="shared" si="120"/>
        <v>-31563860</v>
      </c>
      <c r="H764" s="495">
        <f>VLOOKUP(A764,'02-Metrics'!A:R,18,FALSE)</f>
        <v>274663700</v>
      </c>
      <c r="I764" s="496">
        <f t="shared" si="121"/>
        <v>-0.11491820724762683</v>
      </c>
      <c r="J764" s="512"/>
      <c r="M764" s="241" t="s">
        <v>1038</v>
      </c>
      <c r="S764">
        <f t="shared" si="117"/>
        <v>2017</v>
      </c>
      <c r="T764" s="418" t="str">
        <f>VLOOKUP($A764,'02-Metrics'!$A$2:$AD$188,4,FALSE)</f>
        <v>Industrial</v>
      </c>
      <c r="U764" s="418" t="str">
        <f>VLOOKUP($A764,'02-Metrics'!$A$2:$AD$188,5,FALSE)</f>
        <v>Factory</v>
      </c>
      <c r="V764" s="418" t="str">
        <f>VLOOKUP($A764,'02-Metrics'!$A$2:$AD$188,7,FALSE)</f>
        <v>CDI</v>
      </c>
    </row>
    <row r="765" spans="1:22" ht="15" hidden="1" customHeight="1">
      <c r="A765" s="418" t="s">
        <v>1081</v>
      </c>
      <c r="B765" s="494">
        <v>43008</v>
      </c>
      <c r="C765" s="495">
        <v>17115970</v>
      </c>
      <c r="D765" s="495">
        <v>8220088</v>
      </c>
      <c r="E765" s="495">
        <f t="shared" si="118"/>
        <v>194557248</v>
      </c>
      <c r="F765" s="495">
        <f t="shared" si="119"/>
        <v>217225226</v>
      </c>
      <c r="G765" s="495">
        <f t="shared" si="120"/>
        <v>-22667978</v>
      </c>
      <c r="H765" s="495">
        <f>VLOOKUP(A765,'02-Metrics'!A:R,18,FALSE)</f>
        <v>274663700</v>
      </c>
      <c r="I765" s="496">
        <f t="shared" si="121"/>
        <v>-8.2529937519956229E-2</v>
      </c>
      <c r="J765" s="512"/>
      <c r="M765" s="241" t="s">
        <v>1038</v>
      </c>
      <c r="S765">
        <f t="shared" si="117"/>
        <v>2017</v>
      </c>
      <c r="T765" s="418" t="str">
        <f>VLOOKUP($A765,'02-Metrics'!$A$2:$AD$188,4,FALSE)</f>
        <v>Industrial</v>
      </c>
      <c r="U765" s="418" t="str">
        <f>VLOOKUP($A765,'02-Metrics'!$A$2:$AD$188,5,FALSE)</f>
        <v>Factory</v>
      </c>
      <c r="V765" s="418" t="str">
        <f>VLOOKUP($A765,'02-Metrics'!$A$2:$AD$188,7,FALSE)</f>
        <v>CDI</v>
      </c>
    </row>
    <row r="766" spans="1:22" ht="15" hidden="1" customHeight="1">
      <c r="A766" s="418" t="s">
        <v>1081</v>
      </c>
      <c r="B766" s="494">
        <v>43038</v>
      </c>
      <c r="C766" s="495">
        <v>15460620</v>
      </c>
      <c r="D766" s="495">
        <v>11297355</v>
      </c>
      <c r="E766" s="495">
        <f t="shared" si="118"/>
        <v>210017868</v>
      </c>
      <c r="F766" s="495">
        <f t="shared" si="119"/>
        <v>228522581</v>
      </c>
      <c r="G766" s="495">
        <f t="shared" si="120"/>
        <v>-18504713</v>
      </c>
      <c r="H766" s="495">
        <f>VLOOKUP(A766,'02-Metrics'!A:R,18,FALSE)</f>
        <v>274663700</v>
      </c>
      <c r="I766" s="496">
        <f t="shared" si="121"/>
        <v>-6.7372255598391773E-2</v>
      </c>
      <c r="J766" s="512"/>
      <c r="L766" s="23">
        <v>43381</v>
      </c>
      <c r="M766" s="241" t="s">
        <v>1039</v>
      </c>
      <c r="S766">
        <f t="shared" si="117"/>
        <v>2017</v>
      </c>
      <c r="T766" s="418" t="str">
        <f>VLOOKUP($A766,'02-Metrics'!$A$2:$AD$188,4,FALSE)</f>
        <v>Industrial</v>
      </c>
      <c r="U766" s="418" t="str">
        <f>VLOOKUP($A766,'02-Metrics'!$A$2:$AD$188,5,FALSE)</f>
        <v>Factory</v>
      </c>
      <c r="V766" s="418" t="str">
        <f>VLOOKUP($A766,'02-Metrics'!$A$2:$AD$188,7,FALSE)</f>
        <v>CDI</v>
      </c>
    </row>
    <row r="767" spans="1:22" ht="15" hidden="1" customHeight="1">
      <c r="A767" s="418" t="s">
        <v>1081</v>
      </c>
      <c r="B767" s="494">
        <v>43069</v>
      </c>
      <c r="C767" s="495">
        <v>7309725</v>
      </c>
      <c r="D767" s="495">
        <v>11909214</v>
      </c>
      <c r="E767" s="495">
        <f t="shared" si="118"/>
        <v>217327593</v>
      </c>
      <c r="F767" s="495">
        <f t="shared" si="119"/>
        <v>240431795</v>
      </c>
      <c r="G767" s="495">
        <f t="shared" si="120"/>
        <v>-23104202</v>
      </c>
      <c r="H767" s="495">
        <f>VLOOKUP(A767,'02-Metrics'!A:R,18,FALSE)</f>
        <v>274663700</v>
      </c>
      <c r="I767" s="496">
        <f t="shared" si="121"/>
        <v>-8.4118148848937813E-2</v>
      </c>
      <c r="J767" s="512"/>
      <c r="L767" s="23">
        <v>43389</v>
      </c>
      <c r="M767" s="241" t="s">
        <v>1039</v>
      </c>
      <c r="S767">
        <f t="shared" si="117"/>
        <v>2017</v>
      </c>
      <c r="T767" s="418" t="str">
        <f>VLOOKUP($A767,'02-Metrics'!$A$2:$AD$188,4,FALSE)</f>
        <v>Industrial</v>
      </c>
      <c r="U767" s="418" t="str">
        <f>VLOOKUP($A767,'02-Metrics'!$A$2:$AD$188,5,FALSE)</f>
        <v>Factory</v>
      </c>
      <c r="V767" s="418" t="str">
        <f>VLOOKUP($A767,'02-Metrics'!$A$2:$AD$188,7,FALSE)</f>
        <v>CDI</v>
      </c>
    </row>
    <row r="768" spans="1:22" ht="15" hidden="1" customHeight="1">
      <c r="A768" s="418" t="s">
        <v>1081</v>
      </c>
      <c r="B768" s="494">
        <v>43099</v>
      </c>
      <c r="C768" s="495">
        <v>6696657</v>
      </c>
      <c r="D768" s="495">
        <v>7785865</v>
      </c>
      <c r="E768" s="495">
        <f t="shared" si="118"/>
        <v>224024250</v>
      </c>
      <c r="F768" s="495">
        <f t="shared" si="119"/>
        <v>248217660</v>
      </c>
      <c r="G768" s="495">
        <f t="shared" si="120"/>
        <v>-24193410</v>
      </c>
      <c r="H768" s="495">
        <f>VLOOKUP(A768,'02-Metrics'!A:R,18,FALSE)</f>
        <v>274663700</v>
      </c>
      <c r="I768" s="496">
        <f t="shared" si="121"/>
        <v>-8.8083754788128174E-2</v>
      </c>
      <c r="J768" s="512"/>
      <c r="L768" s="23">
        <v>43398</v>
      </c>
      <c r="M768" s="241" t="s">
        <v>1039</v>
      </c>
      <c r="S768">
        <f t="shared" si="117"/>
        <v>2017</v>
      </c>
      <c r="T768" s="418" t="str">
        <f>VLOOKUP($A768,'02-Metrics'!$A$2:$AD$188,4,FALSE)</f>
        <v>Industrial</v>
      </c>
      <c r="U768" s="418" t="str">
        <f>VLOOKUP($A768,'02-Metrics'!$A$2:$AD$188,5,FALSE)</f>
        <v>Factory</v>
      </c>
      <c r="V768" s="418" t="str">
        <f>VLOOKUP($A768,'02-Metrics'!$A$2:$AD$188,7,FALSE)</f>
        <v>CDI</v>
      </c>
    </row>
    <row r="769" spans="1:22" ht="15" hidden="1" customHeight="1">
      <c r="A769" s="418">
        <v>19</v>
      </c>
      <c r="B769" s="505">
        <v>2</v>
      </c>
      <c r="C769" s="506"/>
      <c r="D769" s="506"/>
      <c r="E769" s="506"/>
      <c r="F769" s="506"/>
      <c r="G769" s="506"/>
      <c r="H769" s="495"/>
      <c r="I769" s="496"/>
      <c r="J769" s="496"/>
      <c r="K769" s="495"/>
      <c r="L769" s="493"/>
      <c r="S769">
        <f t="shared" si="117"/>
        <v>1900</v>
      </c>
      <c r="T769" s="418" t="e">
        <f>VLOOKUP($A769,'02-Metrics'!$A$2:$AD$188,4,FALSE)</f>
        <v>#N/A</v>
      </c>
      <c r="U769" s="418" t="e">
        <f>VLOOKUP($A769,'02-Metrics'!$A$2:$AD$188,5,FALSE)</f>
        <v>#N/A</v>
      </c>
      <c r="V769" s="418" t="e">
        <f>VLOOKUP($A769,'02-Metrics'!$A$2:$AD$188,7,FALSE)</f>
        <v>#N/A</v>
      </c>
    </row>
    <row r="770" spans="1:22" ht="15" hidden="1" customHeight="1">
      <c r="A770" s="418">
        <v>20</v>
      </c>
      <c r="B770" s="505">
        <v>2</v>
      </c>
      <c r="C770" s="506"/>
      <c r="D770" s="506"/>
      <c r="E770" s="506"/>
      <c r="F770" s="506"/>
      <c r="G770" s="506"/>
      <c r="H770" s="495"/>
      <c r="I770" s="496"/>
      <c r="J770" s="496"/>
      <c r="K770" s="495"/>
      <c r="L770" s="493"/>
      <c r="S770">
        <f t="shared" si="117"/>
        <v>1900</v>
      </c>
      <c r="T770" s="418" t="e">
        <f>VLOOKUP($A770,'02-Metrics'!$A$2:$AD$188,4,FALSE)</f>
        <v>#N/A</v>
      </c>
      <c r="U770" s="418" t="e">
        <f>VLOOKUP($A770,'02-Metrics'!$A$2:$AD$188,5,FALSE)</f>
        <v>#N/A</v>
      </c>
      <c r="V770" s="418" t="e">
        <f>VLOOKUP($A770,'02-Metrics'!$A$2:$AD$188,7,FALSE)</f>
        <v>#N/A</v>
      </c>
    </row>
    <row r="771" spans="1:22" ht="15" hidden="1" customHeight="1">
      <c r="A771" s="418" t="s">
        <v>1243</v>
      </c>
      <c r="B771" s="494">
        <v>42551</v>
      </c>
      <c r="C771" s="495">
        <v>14475149</v>
      </c>
      <c r="D771" s="495">
        <v>0</v>
      </c>
      <c r="E771" s="495">
        <f t="shared" si="118"/>
        <v>14475149</v>
      </c>
      <c r="F771" s="495">
        <f t="shared" si="119"/>
        <v>0</v>
      </c>
      <c r="G771" s="495">
        <f t="shared" ref="G771:G793" si="122">E771-F771</f>
        <v>14475149</v>
      </c>
      <c r="H771" s="495">
        <f>VLOOKUP(A771,'02-Metrics'!A:R,18,FALSE)</f>
        <v>114399640</v>
      </c>
      <c r="I771" s="496">
        <f t="shared" ref="I771:I792" si="123">G771/H771</f>
        <v>0.12653142090307276</v>
      </c>
      <c r="J771" s="512"/>
      <c r="M771" s="241" t="s">
        <v>1038</v>
      </c>
      <c r="S771">
        <f t="shared" si="117"/>
        <v>2016</v>
      </c>
      <c r="T771" s="418" t="str">
        <f>VLOOKUP($A771,'02-Metrics'!$A$2:$AD$188,4,FALSE)</f>
        <v>Industrial</v>
      </c>
      <c r="U771" s="418" t="str">
        <f>VLOOKUP($A771,'02-Metrics'!$A$2:$AD$188,5,FALSE)</f>
        <v>Power Plant</v>
      </c>
      <c r="V771" s="418" t="str">
        <f>VLOOKUP($A771,'02-Metrics'!$A$2:$AD$188,7,FALSE)</f>
        <v>EETC</v>
      </c>
    </row>
    <row r="772" spans="1:22" ht="15" hidden="1" customHeight="1">
      <c r="A772" s="418" t="s">
        <v>1243</v>
      </c>
      <c r="B772" s="494">
        <v>42765</v>
      </c>
      <c r="C772" s="495">
        <v>0</v>
      </c>
      <c r="D772" s="495">
        <v>33682</v>
      </c>
      <c r="E772" s="495">
        <f t="shared" si="118"/>
        <v>14475149</v>
      </c>
      <c r="F772" s="495">
        <f t="shared" si="119"/>
        <v>33682</v>
      </c>
      <c r="G772" s="495">
        <f t="shared" si="122"/>
        <v>14441467</v>
      </c>
      <c r="H772" s="495">
        <f>VLOOKUP(A772,'02-Metrics'!A:R,18,FALSE)</f>
        <v>114399640</v>
      </c>
      <c r="I772" s="496">
        <f t="shared" si="123"/>
        <v>0.1262369968996406</v>
      </c>
      <c r="J772" s="512"/>
      <c r="L772" s="23">
        <v>43474</v>
      </c>
      <c r="M772" s="241" t="s">
        <v>1039</v>
      </c>
      <c r="S772">
        <f t="shared" si="117"/>
        <v>2017</v>
      </c>
      <c r="T772" s="418" t="str">
        <f>VLOOKUP($A772,'02-Metrics'!$A$2:$AD$188,4,FALSE)</f>
        <v>Industrial</v>
      </c>
      <c r="U772" s="418" t="str">
        <f>VLOOKUP($A772,'02-Metrics'!$A$2:$AD$188,5,FALSE)</f>
        <v>Power Plant</v>
      </c>
      <c r="V772" s="418" t="str">
        <f>VLOOKUP($A772,'02-Metrics'!$A$2:$AD$188,7,FALSE)</f>
        <v>EETC</v>
      </c>
    </row>
    <row r="773" spans="1:22" ht="15" hidden="1" customHeight="1">
      <c r="A773" s="418" t="s">
        <v>1243</v>
      </c>
      <c r="B773" s="494">
        <v>42794</v>
      </c>
      <c r="C773" s="495">
        <v>0</v>
      </c>
      <c r="D773" s="495">
        <v>120088</v>
      </c>
      <c r="E773" s="495">
        <f t="shared" si="118"/>
        <v>14475149</v>
      </c>
      <c r="F773" s="495">
        <f t="shared" si="119"/>
        <v>153770</v>
      </c>
      <c r="G773" s="495">
        <f t="shared" si="122"/>
        <v>14321379</v>
      </c>
      <c r="H773" s="495">
        <f>VLOOKUP(A773,'02-Metrics'!A:R,18,FALSE)</f>
        <v>114399640</v>
      </c>
      <c r="I773" s="496">
        <f t="shared" si="123"/>
        <v>0.12518727331659435</v>
      </c>
      <c r="J773" s="512"/>
      <c r="L773" s="23">
        <v>43482</v>
      </c>
      <c r="M773" s="241" t="s">
        <v>1039</v>
      </c>
      <c r="S773">
        <f t="shared" si="117"/>
        <v>2017</v>
      </c>
      <c r="T773" s="418" t="str">
        <f>VLOOKUP($A773,'02-Metrics'!$A$2:$AD$188,4,FALSE)</f>
        <v>Industrial</v>
      </c>
      <c r="U773" s="418" t="str">
        <f>VLOOKUP($A773,'02-Metrics'!$A$2:$AD$188,5,FALSE)</f>
        <v>Power Plant</v>
      </c>
      <c r="V773" s="418" t="str">
        <f>VLOOKUP($A773,'02-Metrics'!$A$2:$AD$188,7,FALSE)</f>
        <v>EETC</v>
      </c>
    </row>
    <row r="774" spans="1:22" ht="15" hidden="1" customHeight="1">
      <c r="A774" s="418" t="s">
        <v>1243</v>
      </c>
      <c r="B774" s="494">
        <v>42824</v>
      </c>
      <c r="C774" s="495">
        <v>0</v>
      </c>
      <c r="D774" s="495">
        <v>161095</v>
      </c>
      <c r="E774" s="495">
        <f t="shared" si="118"/>
        <v>14475149</v>
      </c>
      <c r="F774" s="495">
        <f t="shared" si="119"/>
        <v>314865</v>
      </c>
      <c r="G774" s="495">
        <f t="shared" si="122"/>
        <v>14160284</v>
      </c>
      <c r="H774" s="495">
        <f>VLOOKUP(A774,'02-Metrics'!A:R,18,FALSE)</f>
        <v>114399640</v>
      </c>
      <c r="I774" s="496">
        <f t="shared" si="123"/>
        <v>0.12377909580834345</v>
      </c>
      <c r="J774" s="512"/>
      <c r="M774" s="241" t="s">
        <v>1038</v>
      </c>
      <c r="S774">
        <f t="shared" si="117"/>
        <v>2017</v>
      </c>
      <c r="T774" s="418" t="str">
        <f>VLOOKUP($A774,'02-Metrics'!$A$2:$AD$188,4,FALSE)</f>
        <v>Industrial</v>
      </c>
      <c r="U774" s="418" t="str">
        <f>VLOOKUP($A774,'02-Metrics'!$A$2:$AD$188,5,FALSE)</f>
        <v>Power Plant</v>
      </c>
      <c r="V774" s="418" t="str">
        <f>VLOOKUP($A774,'02-Metrics'!$A$2:$AD$188,7,FALSE)</f>
        <v>EETC</v>
      </c>
    </row>
    <row r="775" spans="1:22" ht="15" hidden="1" customHeight="1">
      <c r="A775" s="418" t="s">
        <v>1243</v>
      </c>
      <c r="B775" s="494">
        <v>42855</v>
      </c>
      <c r="C775" s="495">
        <v>0</v>
      </c>
      <c r="D775" s="495">
        <v>34773</v>
      </c>
      <c r="E775" s="495">
        <f t="shared" si="118"/>
        <v>14475149</v>
      </c>
      <c r="F775" s="495">
        <f t="shared" si="119"/>
        <v>349638</v>
      </c>
      <c r="G775" s="495">
        <f t="shared" si="122"/>
        <v>14125511</v>
      </c>
      <c r="H775" s="495">
        <f>VLOOKUP(A775,'02-Metrics'!A:R,18,FALSE)</f>
        <v>114399640</v>
      </c>
      <c r="I775" s="496">
        <f t="shared" si="123"/>
        <v>0.12347513506161382</v>
      </c>
      <c r="J775" s="512"/>
      <c r="M775" s="241" t="s">
        <v>1038</v>
      </c>
      <c r="S775">
        <f t="shared" si="117"/>
        <v>2017</v>
      </c>
      <c r="T775" s="418" t="str">
        <f>VLOOKUP($A775,'02-Metrics'!$A$2:$AD$188,4,FALSE)</f>
        <v>Industrial</v>
      </c>
      <c r="U775" s="418" t="str">
        <f>VLOOKUP($A775,'02-Metrics'!$A$2:$AD$188,5,FALSE)</f>
        <v>Power Plant</v>
      </c>
      <c r="V775" s="418" t="str">
        <f>VLOOKUP($A775,'02-Metrics'!$A$2:$AD$188,7,FALSE)</f>
        <v>EETC</v>
      </c>
    </row>
    <row r="776" spans="1:22" ht="15" hidden="1" customHeight="1">
      <c r="A776" s="418" t="s">
        <v>1243</v>
      </c>
      <c r="B776" s="494">
        <v>42885</v>
      </c>
      <c r="C776" s="495">
        <v>0</v>
      </c>
      <c r="D776" s="495">
        <v>81695</v>
      </c>
      <c r="E776" s="495">
        <f t="shared" si="118"/>
        <v>14475149</v>
      </c>
      <c r="F776" s="495">
        <f t="shared" si="119"/>
        <v>431333</v>
      </c>
      <c r="G776" s="495">
        <f t="shared" si="122"/>
        <v>14043816</v>
      </c>
      <c r="H776" s="495">
        <f>VLOOKUP(A776,'02-Metrics'!A:R,18,FALSE)</f>
        <v>114399640</v>
      </c>
      <c r="I776" s="496">
        <f t="shared" si="123"/>
        <v>0.12276101568151788</v>
      </c>
      <c r="J776" s="512"/>
      <c r="L776" s="23">
        <v>43570</v>
      </c>
      <c r="M776" s="241" t="s">
        <v>1039</v>
      </c>
      <c r="S776">
        <f t="shared" si="117"/>
        <v>2017</v>
      </c>
      <c r="T776" s="418" t="str">
        <f>VLOOKUP($A776,'02-Metrics'!$A$2:$AD$188,4,FALSE)</f>
        <v>Industrial</v>
      </c>
      <c r="U776" s="418" t="str">
        <f>VLOOKUP($A776,'02-Metrics'!$A$2:$AD$188,5,FALSE)</f>
        <v>Power Plant</v>
      </c>
      <c r="V776" s="418" t="str">
        <f>VLOOKUP($A776,'02-Metrics'!$A$2:$AD$188,7,FALSE)</f>
        <v>EETC</v>
      </c>
    </row>
    <row r="777" spans="1:22" ht="15" hidden="1" customHeight="1">
      <c r="A777" s="418" t="s">
        <v>1243</v>
      </c>
      <c r="B777" s="494">
        <v>42916</v>
      </c>
      <c r="C777" s="495">
        <v>0</v>
      </c>
      <c r="D777" s="495">
        <v>100779</v>
      </c>
      <c r="E777" s="495">
        <f t="shared" si="118"/>
        <v>14475149</v>
      </c>
      <c r="F777" s="495">
        <f t="shared" si="119"/>
        <v>532112</v>
      </c>
      <c r="G777" s="495">
        <f t="shared" si="122"/>
        <v>13943037</v>
      </c>
      <c r="H777" s="495">
        <f>VLOOKUP(A777,'02-Metrics'!A:R,18,FALSE)</f>
        <v>114399640</v>
      </c>
      <c r="I777" s="496">
        <f t="shared" si="123"/>
        <v>0.12188007759464978</v>
      </c>
      <c r="J777" s="512"/>
      <c r="L777" s="23">
        <v>43573</v>
      </c>
      <c r="M777" s="241" t="s">
        <v>1039</v>
      </c>
      <c r="S777">
        <f t="shared" si="117"/>
        <v>2017</v>
      </c>
      <c r="T777" s="418" t="str">
        <f>VLOOKUP($A777,'02-Metrics'!$A$2:$AD$188,4,FALSE)</f>
        <v>Industrial</v>
      </c>
      <c r="U777" s="418" t="str">
        <f>VLOOKUP($A777,'02-Metrics'!$A$2:$AD$188,5,FALSE)</f>
        <v>Power Plant</v>
      </c>
      <c r="V777" s="418" t="str">
        <f>VLOOKUP($A777,'02-Metrics'!$A$2:$AD$188,7,FALSE)</f>
        <v>EETC</v>
      </c>
    </row>
    <row r="778" spans="1:22" ht="15" hidden="1" customHeight="1">
      <c r="A778" s="418" t="s">
        <v>1243</v>
      </c>
      <c r="B778" s="494">
        <v>42946</v>
      </c>
      <c r="C778" s="495">
        <v>0</v>
      </c>
      <c r="D778" s="495">
        <v>93274.61</v>
      </c>
      <c r="E778" s="495">
        <f t="shared" si="118"/>
        <v>14475149</v>
      </c>
      <c r="F778" s="495">
        <f t="shared" si="119"/>
        <v>625386.61</v>
      </c>
      <c r="G778" s="495">
        <f t="shared" si="122"/>
        <v>13849762.390000001</v>
      </c>
      <c r="H778" s="495">
        <f>VLOOKUP(A778,'02-Metrics'!A:R,18,FALSE)</f>
        <v>114399640</v>
      </c>
      <c r="I778" s="496">
        <f t="shared" si="123"/>
        <v>0.12106473752889432</v>
      </c>
      <c r="J778" s="512"/>
      <c r="M778" s="241" t="s">
        <v>1038</v>
      </c>
      <c r="S778">
        <f t="shared" si="117"/>
        <v>2017</v>
      </c>
      <c r="T778" s="418" t="str">
        <f>VLOOKUP($A778,'02-Metrics'!$A$2:$AD$188,4,FALSE)</f>
        <v>Industrial</v>
      </c>
      <c r="U778" s="418" t="str">
        <f>VLOOKUP($A778,'02-Metrics'!$A$2:$AD$188,5,FALSE)</f>
        <v>Power Plant</v>
      </c>
      <c r="V778" s="418" t="str">
        <f>VLOOKUP($A778,'02-Metrics'!$A$2:$AD$188,7,FALSE)</f>
        <v>EETC</v>
      </c>
    </row>
    <row r="779" spans="1:22" ht="15" hidden="1" customHeight="1">
      <c r="A779" s="418" t="s">
        <v>1243</v>
      </c>
      <c r="B779" s="494">
        <v>42977</v>
      </c>
      <c r="C779" s="495">
        <v>0</v>
      </c>
      <c r="D779" s="495">
        <v>274220</v>
      </c>
      <c r="E779" s="495">
        <f t="shared" si="118"/>
        <v>14475149</v>
      </c>
      <c r="F779" s="495">
        <f t="shared" si="119"/>
        <v>899606.61</v>
      </c>
      <c r="G779" s="495">
        <f t="shared" si="122"/>
        <v>13575542.390000001</v>
      </c>
      <c r="H779" s="495">
        <f>VLOOKUP(A779,'02-Metrics'!A:R,18,FALSE)</f>
        <v>114399640</v>
      </c>
      <c r="I779" s="496">
        <f t="shared" si="123"/>
        <v>0.1186677020137476</v>
      </c>
      <c r="J779" s="512"/>
      <c r="M779" s="241" t="s">
        <v>1038</v>
      </c>
      <c r="S779">
        <f t="shared" si="117"/>
        <v>2017</v>
      </c>
      <c r="T779" s="418" t="str">
        <f>VLOOKUP($A779,'02-Metrics'!$A$2:$AD$188,4,FALSE)</f>
        <v>Industrial</v>
      </c>
      <c r="U779" s="418" t="str">
        <f>VLOOKUP($A779,'02-Metrics'!$A$2:$AD$188,5,FALSE)</f>
        <v>Power Plant</v>
      </c>
      <c r="V779" s="418" t="str">
        <f>VLOOKUP($A779,'02-Metrics'!$A$2:$AD$188,7,FALSE)</f>
        <v>EETC</v>
      </c>
    </row>
    <row r="780" spans="1:22" ht="15" hidden="1" customHeight="1">
      <c r="A780" s="418" t="s">
        <v>1243</v>
      </c>
      <c r="B780" s="494">
        <v>43008</v>
      </c>
      <c r="C780" s="495">
        <v>0</v>
      </c>
      <c r="D780" s="495">
        <v>98332.42</v>
      </c>
      <c r="E780" s="495">
        <f t="shared" si="118"/>
        <v>14475149</v>
      </c>
      <c r="F780" s="495">
        <f t="shared" si="119"/>
        <v>997939.03</v>
      </c>
      <c r="G780" s="495">
        <f t="shared" si="122"/>
        <v>13477209.970000001</v>
      </c>
      <c r="H780" s="495">
        <f>VLOOKUP(A780,'02-Metrics'!A:R,18,FALSE)</f>
        <v>114399640</v>
      </c>
      <c r="I780" s="496">
        <f t="shared" si="123"/>
        <v>0.1178081501829901</v>
      </c>
      <c r="J780" s="512"/>
      <c r="M780" s="241" t="s">
        <v>1038</v>
      </c>
      <c r="S780">
        <f t="shared" si="117"/>
        <v>2017</v>
      </c>
      <c r="T780" s="418" t="str">
        <f>VLOOKUP($A780,'02-Metrics'!$A$2:$AD$188,4,FALSE)</f>
        <v>Industrial</v>
      </c>
      <c r="U780" s="418" t="str">
        <f>VLOOKUP($A780,'02-Metrics'!$A$2:$AD$188,5,FALSE)</f>
        <v>Power Plant</v>
      </c>
      <c r="V780" s="418" t="str">
        <f>VLOOKUP($A780,'02-Metrics'!$A$2:$AD$188,7,FALSE)</f>
        <v>EETC</v>
      </c>
    </row>
    <row r="781" spans="1:22" ht="15" hidden="1" customHeight="1">
      <c r="A781" s="418" t="s">
        <v>1243</v>
      </c>
      <c r="B781" s="494">
        <v>43038</v>
      </c>
      <c r="C781" s="495">
        <v>0</v>
      </c>
      <c r="D781" s="495">
        <v>616950.57999999996</v>
      </c>
      <c r="E781" s="495">
        <f t="shared" si="118"/>
        <v>14475149</v>
      </c>
      <c r="F781" s="495">
        <f t="shared" si="119"/>
        <v>1614889.6099999999</v>
      </c>
      <c r="G781" s="495">
        <f t="shared" si="122"/>
        <v>12860259.390000001</v>
      </c>
      <c r="H781" s="495">
        <f>VLOOKUP(A781,'02-Metrics'!A:R,18,FALSE)</f>
        <v>114399640</v>
      </c>
      <c r="I781" s="496">
        <f t="shared" si="123"/>
        <v>0.11241520856184513</v>
      </c>
      <c r="J781" s="512"/>
      <c r="L781" s="23">
        <v>43747</v>
      </c>
      <c r="M781" s="241" t="s">
        <v>1039</v>
      </c>
      <c r="S781">
        <f t="shared" si="117"/>
        <v>2017</v>
      </c>
      <c r="T781" s="418" t="str">
        <f>VLOOKUP($A781,'02-Metrics'!$A$2:$AD$188,4,FALSE)</f>
        <v>Industrial</v>
      </c>
      <c r="U781" s="418" t="str">
        <f>VLOOKUP($A781,'02-Metrics'!$A$2:$AD$188,5,FALSE)</f>
        <v>Power Plant</v>
      </c>
      <c r="V781" s="418" t="str">
        <f>VLOOKUP($A781,'02-Metrics'!$A$2:$AD$188,7,FALSE)</f>
        <v>EETC</v>
      </c>
    </row>
    <row r="782" spans="1:22" ht="15" hidden="1" customHeight="1">
      <c r="A782" s="418" t="s">
        <v>1243</v>
      </c>
      <c r="B782" s="494">
        <v>43069</v>
      </c>
      <c r="C782" s="495">
        <v>0</v>
      </c>
      <c r="D782" s="495">
        <v>2538214.09</v>
      </c>
      <c r="E782" s="495">
        <f t="shared" si="118"/>
        <v>14475149</v>
      </c>
      <c r="F782" s="495">
        <f t="shared" si="119"/>
        <v>4153103.6999999997</v>
      </c>
      <c r="G782" s="495">
        <f t="shared" si="122"/>
        <v>10322045.300000001</v>
      </c>
      <c r="H782" s="495">
        <f>VLOOKUP(A782,'02-Metrics'!A:R,18,FALSE)</f>
        <v>114399640</v>
      </c>
      <c r="I782" s="496">
        <f t="shared" si="123"/>
        <v>9.0227952640410419E-2</v>
      </c>
      <c r="J782" s="512"/>
      <c r="L782" s="23">
        <v>43751</v>
      </c>
      <c r="M782" s="241" t="s">
        <v>1039</v>
      </c>
      <c r="S782">
        <f t="shared" si="117"/>
        <v>2017</v>
      </c>
      <c r="T782" s="418" t="str">
        <f>VLOOKUP($A782,'02-Metrics'!$A$2:$AD$188,4,FALSE)</f>
        <v>Industrial</v>
      </c>
      <c r="U782" s="418" t="str">
        <f>VLOOKUP($A782,'02-Metrics'!$A$2:$AD$188,5,FALSE)</f>
        <v>Power Plant</v>
      </c>
      <c r="V782" s="418" t="str">
        <f>VLOOKUP($A782,'02-Metrics'!$A$2:$AD$188,7,FALSE)</f>
        <v>EETC</v>
      </c>
    </row>
    <row r="783" spans="1:22" ht="15" hidden="1" customHeight="1">
      <c r="A783" s="418" t="s">
        <v>1243</v>
      </c>
      <c r="B783" s="494">
        <v>43099</v>
      </c>
      <c r="C783" s="495">
        <v>0</v>
      </c>
      <c r="D783" s="495">
        <v>5382896.7300000004</v>
      </c>
      <c r="E783" s="495">
        <f t="shared" si="118"/>
        <v>14475149</v>
      </c>
      <c r="F783" s="495">
        <f t="shared" si="119"/>
        <v>9536000.4299999997</v>
      </c>
      <c r="G783" s="495">
        <f t="shared" si="122"/>
        <v>4939148.57</v>
      </c>
      <c r="H783" s="495">
        <f>VLOOKUP(A783,'02-Metrics'!A:R,18,FALSE)</f>
        <v>114399640</v>
      </c>
      <c r="I783" s="496">
        <f t="shared" si="123"/>
        <v>4.3174511475735415E-2</v>
      </c>
      <c r="J783" s="512"/>
      <c r="M783" s="241" t="s">
        <v>1038</v>
      </c>
      <c r="S783">
        <f t="shared" si="117"/>
        <v>2017</v>
      </c>
      <c r="T783" s="418" t="str">
        <f>VLOOKUP($A783,'02-Metrics'!$A$2:$AD$188,4,FALSE)</f>
        <v>Industrial</v>
      </c>
      <c r="U783" s="418" t="str">
        <f>VLOOKUP($A783,'02-Metrics'!$A$2:$AD$188,5,FALSE)</f>
        <v>Power Plant</v>
      </c>
      <c r="V783" s="418" t="str">
        <f>VLOOKUP($A783,'02-Metrics'!$A$2:$AD$188,7,FALSE)</f>
        <v>EETC</v>
      </c>
    </row>
    <row r="784" spans="1:22" ht="15" hidden="1" customHeight="1">
      <c r="A784" s="418" t="s">
        <v>1243</v>
      </c>
      <c r="B784" s="497">
        <v>43130</v>
      </c>
      <c r="C784" s="495">
        <v>0</v>
      </c>
      <c r="D784" s="495">
        <v>2162233.84</v>
      </c>
      <c r="E784" s="495">
        <f t="shared" si="118"/>
        <v>14475149</v>
      </c>
      <c r="F784" s="495">
        <f t="shared" si="119"/>
        <v>11698234.27</v>
      </c>
      <c r="G784" s="495">
        <f t="shared" si="122"/>
        <v>2776914.7300000004</v>
      </c>
      <c r="H784" s="495">
        <f>VLOOKUP(A784,'02-Metrics'!A:R,18,FALSE)</f>
        <v>114399640</v>
      </c>
      <c r="I784" s="496">
        <f t="shared" si="123"/>
        <v>2.4273806543447168E-2</v>
      </c>
      <c r="J784" s="512"/>
      <c r="M784" s="241" t="s">
        <v>1038</v>
      </c>
      <c r="S784">
        <f t="shared" si="117"/>
        <v>2018</v>
      </c>
      <c r="T784" s="418" t="str">
        <f>VLOOKUP($A784,'02-Metrics'!$A$2:$AD$188,4,FALSE)</f>
        <v>Industrial</v>
      </c>
      <c r="U784" s="418" t="str">
        <f>VLOOKUP($A784,'02-Metrics'!$A$2:$AD$188,5,FALSE)</f>
        <v>Power Plant</v>
      </c>
      <c r="V784" s="418" t="str">
        <f>VLOOKUP($A784,'02-Metrics'!$A$2:$AD$188,7,FALSE)</f>
        <v>EETC</v>
      </c>
    </row>
    <row r="785" spans="1:22" ht="15" hidden="1" customHeight="1">
      <c r="A785" s="418" t="s">
        <v>1243</v>
      </c>
      <c r="B785" s="497">
        <v>43159</v>
      </c>
      <c r="C785" s="495">
        <v>0</v>
      </c>
      <c r="D785" s="495">
        <v>3362348.64</v>
      </c>
      <c r="E785" s="495">
        <f t="shared" si="118"/>
        <v>14475149</v>
      </c>
      <c r="F785" s="495">
        <f t="shared" si="119"/>
        <v>15060582.91</v>
      </c>
      <c r="G785" s="495">
        <f t="shared" si="122"/>
        <v>-585433.91000000015</v>
      </c>
      <c r="H785" s="495">
        <f>VLOOKUP(A785,'02-Metrics'!A:R,18,FALSE)</f>
        <v>114399640</v>
      </c>
      <c r="I785" s="496">
        <f t="shared" si="123"/>
        <v>-5.1174453870659045E-3</v>
      </c>
      <c r="J785" s="512"/>
      <c r="L785" s="23">
        <v>43830</v>
      </c>
      <c r="M785" s="241" t="s">
        <v>1039</v>
      </c>
      <c r="S785">
        <f t="shared" si="117"/>
        <v>2018</v>
      </c>
      <c r="T785" s="418" t="str">
        <f>VLOOKUP($A785,'02-Metrics'!$A$2:$AD$188,4,FALSE)</f>
        <v>Industrial</v>
      </c>
      <c r="U785" s="418" t="str">
        <f>VLOOKUP($A785,'02-Metrics'!$A$2:$AD$188,5,FALSE)</f>
        <v>Power Plant</v>
      </c>
      <c r="V785" s="418" t="str">
        <f>VLOOKUP($A785,'02-Metrics'!$A$2:$AD$188,7,FALSE)</f>
        <v>EETC</v>
      </c>
    </row>
    <row r="786" spans="1:22" ht="15" hidden="1" customHeight="1">
      <c r="A786" s="418" t="s">
        <v>1243</v>
      </c>
      <c r="B786" s="497">
        <v>43189</v>
      </c>
      <c r="C786" s="495">
        <v>5704185.9000000004</v>
      </c>
      <c r="D786" s="495">
        <v>2473988.6600000006</v>
      </c>
      <c r="E786" s="495">
        <f t="shared" si="118"/>
        <v>20179334.899999999</v>
      </c>
      <c r="F786" s="495">
        <f t="shared" si="119"/>
        <v>17534571.57</v>
      </c>
      <c r="G786" s="495">
        <f t="shared" si="122"/>
        <v>2644763.3299999982</v>
      </c>
      <c r="H786" s="495">
        <f>VLOOKUP(A786,'02-Metrics'!A:R,18,FALSE)</f>
        <v>114399640</v>
      </c>
      <c r="I786" s="496">
        <f t="shared" si="123"/>
        <v>2.3118633327867101E-2</v>
      </c>
      <c r="J786" s="512"/>
      <c r="M786" s="241" t="s">
        <v>1038</v>
      </c>
      <c r="S786">
        <f t="shared" si="117"/>
        <v>2018</v>
      </c>
      <c r="T786" s="418" t="str">
        <f>VLOOKUP($A786,'02-Metrics'!$A$2:$AD$188,4,FALSE)</f>
        <v>Industrial</v>
      </c>
      <c r="U786" s="418" t="str">
        <f>VLOOKUP($A786,'02-Metrics'!$A$2:$AD$188,5,FALSE)</f>
        <v>Power Plant</v>
      </c>
      <c r="V786" s="418" t="str">
        <f>VLOOKUP($A786,'02-Metrics'!$A$2:$AD$188,7,FALSE)</f>
        <v>EETC</v>
      </c>
    </row>
    <row r="787" spans="1:22" ht="15" hidden="1" customHeight="1">
      <c r="A787" s="418" t="s">
        <v>1243</v>
      </c>
      <c r="B787" s="497">
        <v>43220</v>
      </c>
      <c r="C787" s="495">
        <v>4460637.4000000004</v>
      </c>
      <c r="D787" s="495">
        <v>9368200.3300000001</v>
      </c>
      <c r="E787" s="495">
        <f t="shared" si="118"/>
        <v>24639972.299999997</v>
      </c>
      <c r="F787" s="495">
        <f t="shared" si="119"/>
        <v>26902771.899999999</v>
      </c>
      <c r="G787" s="495">
        <f t="shared" si="122"/>
        <v>-2262799.6000000015</v>
      </c>
      <c r="H787" s="495">
        <f>VLOOKUP(A787,'02-Metrics'!A:R,18,FALSE)</f>
        <v>114399640</v>
      </c>
      <c r="I787" s="496">
        <f t="shared" si="123"/>
        <v>-1.9779779027276671E-2</v>
      </c>
      <c r="J787" s="512"/>
      <c r="M787" s="241" t="s">
        <v>1038</v>
      </c>
      <c r="S787">
        <f t="shared" si="117"/>
        <v>2018</v>
      </c>
      <c r="T787" s="418" t="str">
        <f>VLOOKUP($A787,'02-Metrics'!$A$2:$AD$188,4,FALSE)</f>
        <v>Industrial</v>
      </c>
      <c r="U787" s="418" t="str">
        <f>VLOOKUP($A787,'02-Metrics'!$A$2:$AD$188,5,FALSE)</f>
        <v>Power Plant</v>
      </c>
      <c r="V787" s="418" t="str">
        <f>VLOOKUP($A787,'02-Metrics'!$A$2:$AD$188,7,FALSE)</f>
        <v>EETC</v>
      </c>
    </row>
    <row r="788" spans="1:22" ht="15" hidden="1" customHeight="1">
      <c r="A788" s="418" t="s">
        <v>1243</v>
      </c>
      <c r="B788" s="497">
        <v>43250</v>
      </c>
      <c r="C788" s="495">
        <v>2844752.9</v>
      </c>
      <c r="D788" s="495">
        <v>5326188.32</v>
      </c>
      <c r="E788" s="495">
        <f t="shared" si="118"/>
        <v>27484725.199999996</v>
      </c>
      <c r="F788" s="495">
        <f t="shared" si="119"/>
        <v>32228960.219999999</v>
      </c>
      <c r="G788" s="495">
        <f t="shared" si="122"/>
        <v>-4744235.0200000033</v>
      </c>
      <c r="H788" s="495">
        <f>VLOOKUP(A788,'02-Metrics'!A:R,18,FALSE)</f>
        <v>114399640</v>
      </c>
      <c r="I788" s="496">
        <f t="shared" si="123"/>
        <v>-4.1470716341415088E-2</v>
      </c>
      <c r="J788" s="512"/>
      <c r="M788" s="241" t="s">
        <v>1038</v>
      </c>
      <c r="S788">
        <f t="shared" si="117"/>
        <v>2018</v>
      </c>
      <c r="T788" s="418" t="str">
        <f>VLOOKUP($A788,'02-Metrics'!$A$2:$AD$188,4,FALSE)</f>
        <v>Industrial</v>
      </c>
      <c r="U788" s="418" t="str">
        <f>VLOOKUP($A788,'02-Metrics'!$A$2:$AD$188,5,FALSE)</f>
        <v>Power Plant</v>
      </c>
      <c r="V788" s="418" t="str">
        <f>VLOOKUP($A788,'02-Metrics'!$A$2:$AD$188,7,FALSE)</f>
        <v>EETC</v>
      </c>
    </row>
    <row r="789" spans="1:22" ht="15" hidden="1" customHeight="1">
      <c r="A789" s="418" t="s">
        <v>1243</v>
      </c>
      <c r="B789" s="497">
        <v>43281</v>
      </c>
      <c r="C789" s="495">
        <v>2454573.85</v>
      </c>
      <c r="D789" s="495">
        <v>5838925.1299999999</v>
      </c>
      <c r="E789" s="495">
        <f t="shared" si="118"/>
        <v>29939299.049999997</v>
      </c>
      <c r="F789" s="495">
        <f t="shared" si="119"/>
        <v>38067885.350000001</v>
      </c>
      <c r="G789" s="495">
        <f t="shared" si="122"/>
        <v>-8128586.3000000045</v>
      </c>
      <c r="H789" s="495">
        <f>VLOOKUP(A789,'02-Metrics'!A:R,18,FALSE)</f>
        <v>114399640</v>
      </c>
      <c r="I789" s="496">
        <f t="shared" si="123"/>
        <v>-7.1054299646397534E-2</v>
      </c>
      <c r="J789" s="512"/>
      <c r="M789" s="241" t="s">
        <v>1038</v>
      </c>
      <c r="S789">
        <f t="shared" si="117"/>
        <v>2018</v>
      </c>
      <c r="T789" s="418" t="str">
        <f>VLOOKUP($A789,'02-Metrics'!$A$2:$AD$188,4,FALSE)</f>
        <v>Industrial</v>
      </c>
      <c r="U789" s="418" t="str">
        <f>VLOOKUP($A789,'02-Metrics'!$A$2:$AD$188,5,FALSE)</f>
        <v>Power Plant</v>
      </c>
      <c r="V789" s="418" t="str">
        <f>VLOOKUP($A789,'02-Metrics'!$A$2:$AD$188,7,FALSE)</f>
        <v>EETC</v>
      </c>
    </row>
    <row r="790" spans="1:22" ht="15" hidden="1" customHeight="1">
      <c r="A790" s="418" t="s">
        <v>1243</v>
      </c>
      <c r="B790" s="497">
        <v>43311</v>
      </c>
      <c r="C790" s="495">
        <v>3862350.4</v>
      </c>
      <c r="D790" s="495">
        <v>5542866.7600000007</v>
      </c>
      <c r="E790" s="495">
        <f t="shared" si="118"/>
        <v>33801649.449999996</v>
      </c>
      <c r="F790" s="495">
        <f t="shared" si="119"/>
        <v>43610752.109999999</v>
      </c>
      <c r="G790" s="495">
        <f t="shared" si="122"/>
        <v>-9809102.6600000039</v>
      </c>
      <c r="H790" s="495">
        <f>VLOOKUP(A790,'02-Metrics'!A:R,18,FALSE)</f>
        <v>114399640</v>
      </c>
      <c r="I790" s="496">
        <f t="shared" si="123"/>
        <v>-8.5744174194953796E-2</v>
      </c>
      <c r="J790" s="512"/>
      <c r="M790" s="241" t="s">
        <v>1038</v>
      </c>
      <c r="S790">
        <f t="shared" si="117"/>
        <v>2018</v>
      </c>
      <c r="T790" s="418" t="str">
        <f>VLOOKUP($A790,'02-Metrics'!$A$2:$AD$188,4,FALSE)</f>
        <v>Industrial</v>
      </c>
      <c r="U790" s="418" t="str">
        <f>VLOOKUP($A790,'02-Metrics'!$A$2:$AD$188,5,FALSE)</f>
        <v>Power Plant</v>
      </c>
      <c r="V790" s="418" t="str">
        <f>VLOOKUP($A790,'02-Metrics'!$A$2:$AD$188,7,FALSE)</f>
        <v>EETC</v>
      </c>
    </row>
    <row r="791" spans="1:22" ht="15" hidden="1" customHeight="1">
      <c r="A791" s="418" t="s">
        <v>1243</v>
      </c>
      <c r="B791" s="497">
        <v>43342</v>
      </c>
      <c r="C791" s="495">
        <v>0</v>
      </c>
      <c r="D791" s="495">
        <v>2639855.04</v>
      </c>
      <c r="E791" s="495">
        <f t="shared" si="118"/>
        <v>33801649.449999996</v>
      </c>
      <c r="F791" s="495">
        <f t="shared" si="119"/>
        <v>46250607.149999999</v>
      </c>
      <c r="G791" s="495">
        <f t="shared" si="122"/>
        <v>-12448957.700000003</v>
      </c>
      <c r="H791" s="495">
        <f>VLOOKUP(A791,'02-Metrics'!A:R,18,FALSE)</f>
        <v>114399640</v>
      </c>
      <c r="I791" s="496">
        <f t="shared" si="123"/>
        <v>-0.10881990275493876</v>
      </c>
      <c r="J791" s="512"/>
      <c r="L791" s="23">
        <v>44136</v>
      </c>
      <c r="M791" s="241" t="s">
        <v>1040</v>
      </c>
      <c r="S791">
        <f t="shared" si="117"/>
        <v>2018</v>
      </c>
      <c r="T791" s="418" t="str">
        <f>VLOOKUP($A791,'02-Metrics'!$A$2:$AD$188,4,FALSE)</f>
        <v>Industrial</v>
      </c>
      <c r="U791" s="418" t="str">
        <f>VLOOKUP($A791,'02-Metrics'!$A$2:$AD$188,5,FALSE)</f>
        <v>Power Plant</v>
      </c>
      <c r="V791" s="418" t="str">
        <f>VLOOKUP($A791,'02-Metrics'!$A$2:$AD$188,7,FALSE)</f>
        <v>EETC</v>
      </c>
    </row>
    <row r="792" spans="1:22" ht="15" hidden="1" customHeight="1">
      <c r="A792" s="418" t="s">
        <v>1243</v>
      </c>
      <c r="B792" s="497">
        <v>43373</v>
      </c>
      <c r="C792" s="495">
        <v>157932.21</v>
      </c>
      <c r="D792" s="495">
        <v>3145703.33</v>
      </c>
      <c r="E792" s="495">
        <f t="shared" si="118"/>
        <v>33959581.659999996</v>
      </c>
      <c r="F792" s="495">
        <f t="shared" si="119"/>
        <v>49396310.479999997</v>
      </c>
      <c r="G792" s="495">
        <f t="shared" si="122"/>
        <v>-15436728.82</v>
      </c>
      <c r="H792" s="495">
        <f>VLOOKUP(A792,'02-Metrics'!A:R,18,FALSE)</f>
        <v>114399640</v>
      </c>
      <c r="I792" s="496">
        <f t="shared" si="123"/>
        <v>-0.13493686536076513</v>
      </c>
      <c r="J792" s="512"/>
      <c r="M792" s="241" t="s">
        <v>1038</v>
      </c>
      <c r="S792">
        <f t="shared" si="117"/>
        <v>2018</v>
      </c>
      <c r="T792" s="418" t="str">
        <f>VLOOKUP($A792,'02-Metrics'!$A$2:$AD$188,4,FALSE)</f>
        <v>Industrial</v>
      </c>
      <c r="U792" s="418" t="str">
        <f>VLOOKUP($A792,'02-Metrics'!$A$2:$AD$188,5,FALSE)</f>
        <v>Power Plant</v>
      </c>
      <c r="V792" s="418" t="str">
        <f>VLOOKUP($A792,'02-Metrics'!$A$2:$AD$188,7,FALSE)</f>
        <v>EETC</v>
      </c>
    </row>
    <row r="793" spans="1:22" ht="15" hidden="1" customHeight="1">
      <c r="A793" s="418" t="s">
        <v>1243</v>
      </c>
      <c r="B793" s="497">
        <v>43403</v>
      </c>
      <c r="C793" s="495">
        <v>3204837.55</v>
      </c>
      <c r="D793" s="495">
        <v>5410418.0999999987</v>
      </c>
      <c r="E793" s="495">
        <f t="shared" si="118"/>
        <v>37164419.209999993</v>
      </c>
      <c r="F793" s="495">
        <f t="shared" si="119"/>
        <v>54806728.579999998</v>
      </c>
      <c r="G793" s="495">
        <f t="shared" si="122"/>
        <v>-17642309.370000005</v>
      </c>
      <c r="H793" s="495"/>
      <c r="I793" s="496"/>
      <c r="J793" s="512"/>
      <c r="S793">
        <f t="shared" si="117"/>
        <v>2018</v>
      </c>
      <c r="T793" s="418" t="str">
        <f>VLOOKUP($A793,'02-Metrics'!$A$2:$AD$188,4,FALSE)</f>
        <v>Industrial</v>
      </c>
      <c r="U793" s="418" t="str">
        <f>VLOOKUP($A793,'02-Metrics'!$A$2:$AD$188,5,FALSE)</f>
        <v>Power Plant</v>
      </c>
      <c r="V793" s="418" t="str">
        <f>VLOOKUP($A793,'02-Metrics'!$A$2:$AD$188,7,FALSE)</f>
        <v>EETC</v>
      </c>
    </row>
    <row r="794" spans="1:22" ht="15" hidden="1" customHeight="1">
      <c r="A794" s="418" t="s">
        <v>1243</v>
      </c>
      <c r="B794" s="497">
        <v>43434</v>
      </c>
      <c r="C794" s="495">
        <v>6303674.5499999998</v>
      </c>
      <c r="D794" s="495">
        <v>6197456.1099999994</v>
      </c>
      <c r="E794" s="495">
        <f t="shared" si="118"/>
        <v>43468093.75999999</v>
      </c>
      <c r="F794" s="495">
        <f t="shared" si="119"/>
        <v>61004184.689999998</v>
      </c>
      <c r="G794" s="495">
        <f>E794-F794</f>
        <v>-17536090.930000007</v>
      </c>
      <c r="H794" s="495">
        <f>VLOOKUP(A794,'02-Metrics'!A:R,18,FALSE)</f>
        <v>114399640</v>
      </c>
      <c r="I794" s="496">
        <f t="shared" ref="I794:I825" si="124">G794/H794</f>
        <v>-0.15328799050416597</v>
      </c>
      <c r="J794" s="512"/>
      <c r="K794" s="491">
        <v>0</v>
      </c>
      <c r="L794" s="489">
        <v>42460</v>
      </c>
      <c r="M794" s="241" t="s">
        <v>1041</v>
      </c>
      <c r="S794">
        <f t="shared" si="117"/>
        <v>2018</v>
      </c>
      <c r="T794" s="418" t="str">
        <f>VLOOKUP($A794,'02-Metrics'!$A$2:$AD$188,4,FALSE)</f>
        <v>Industrial</v>
      </c>
      <c r="U794" s="418" t="str">
        <f>VLOOKUP($A794,'02-Metrics'!$A$2:$AD$188,5,FALSE)</f>
        <v>Power Plant</v>
      </c>
      <c r="V794" s="418" t="str">
        <f>VLOOKUP($A794,'02-Metrics'!$A$2:$AD$188,7,FALSE)</f>
        <v>EETC</v>
      </c>
    </row>
    <row r="795" spans="1:22" ht="15" hidden="1" customHeight="1">
      <c r="A795" s="418" t="s">
        <v>1243</v>
      </c>
      <c r="B795" s="497">
        <v>43464</v>
      </c>
      <c r="C795" s="495">
        <v>2397298.02</v>
      </c>
      <c r="D795" s="495">
        <v>3733641.57</v>
      </c>
      <c r="E795" s="495">
        <f t="shared" si="118"/>
        <v>45865391.779999994</v>
      </c>
      <c r="F795" s="495">
        <f t="shared" si="119"/>
        <v>64737826.259999998</v>
      </c>
      <c r="G795" s="495">
        <f t="shared" ref="G795:G825" si="125">E795-F795</f>
        <v>-18872434.480000004</v>
      </c>
      <c r="H795" s="495">
        <f>VLOOKUP(A795,'02-Metrics'!A:R,18,FALSE)</f>
        <v>114399640</v>
      </c>
      <c r="I795" s="496">
        <f t="shared" si="124"/>
        <v>-0.16496935200145738</v>
      </c>
      <c r="J795" s="512"/>
      <c r="K795" s="491">
        <v>0</v>
      </c>
      <c r="L795" s="489">
        <v>42490</v>
      </c>
      <c r="M795" s="241" t="s">
        <v>1041</v>
      </c>
      <c r="S795">
        <f t="shared" si="117"/>
        <v>2018</v>
      </c>
      <c r="T795" s="418" t="str">
        <f>VLOOKUP($A795,'02-Metrics'!$A$2:$AD$188,4,FALSE)</f>
        <v>Industrial</v>
      </c>
      <c r="U795" s="418" t="str">
        <f>VLOOKUP($A795,'02-Metrics'!$A$2:$AD$188,5,FALSE)</f>
        <v>Power Plant</v>
      </c>
      <c r="V795" s="418" t="str">
        <f>VLOOKUP($A795,'02-Metrics'!$A$2:$AD$188,7,FALSE)</f>
        <v>EETC</v>
      </c>
    </row>
    <row r="796" spans="1:22" ht="15" hidden="1" customHeight="1">
      <c r="A796" s="418" t="s">
        <v>1243</v>
      </c>
      <c r="B796" s="497">
        <v>43495</v>
      </c>
      <c r="C796" s="495">
        <v>16076487.850000001</v>
      </c>
      <c r="D796" s="495">
        <v>3936073.5600000019</v>
      </c>
      <c r="E796" s="495">
        <f t="shared" si="118"/>
        <v>61941879.629999995</v>
      </c>
      <c r="F796" s="495">
        <f t="shared" si="119"/>
        <v>68673899.819999993</v>
      </c>
      <c r="G796" s="495">
        <f t="shared" si="125"/>
        <v>-6732020.1899999976</v>
      </c>
      <c r="H796" s="495">
        <f>VLOOKUP(A796,'02-Metrics'!A:R,18,FALSE)</f>
        <v>114399640</v>
      </c>
      <c r="I796" s="496">
        <f t="shared" si="124"/>
        <v>-5.8846515513510333E-2</v>
      </c>
      <c r="J796" s="512"/>
      <c r="K796" s="491">
        <v>0</v>
      </c>
      <c r="L796" s="489">
        <v>42521</v>
      </c>
      <c r="M796" s="241" t="s">
        <v>1041</v>
      </c>
      <c r="S796">
        <f t="shared" si="117"/>
        <v>2019</v>
      </c>
      <c r="T796" s="418" t="str">
        <f>VLOOKUP($A796,'02-Metrics'!$A$2:$AD$188,4,FALSE)</f>
        <v>Industrial</v>
      </c>
      <c r="U796" s="418" t="str">
        <f>VLOOKUP($A796,'02-Metrics'!$A$2:$AD$188,5,FALSE)</f>
        <v>Power Plant</v>
      </c>
      <c r="V796" s="418" t="str">
        <f>VLOOKUP($A796,'02-Metrics'!$A$2:$AD$188,7,FALSE)</f>
        <v>EETC</v>
      </c>
    </row>
    <row r="797" spans="1:22" ht="15" hidden="1" customHeight="1">
      <c r="A797" s="418" t="s">
        <v>1243</v>
      </c>
      <c r="B797" s="497">
        <v>43524</v>
      </c>
      <c r="C797" s="495">
        <v>6776872.0999999996</v>
      </c>
      <c r="D797" s="495">
        <v>2587393.25</v>
      </c>
      <c r="E797" s="495">
        <f t="shared" si="118"/>
        <v>68718751.729999989</v>
      </c>
      <c r="F797" s="495">
        <f t="shared" si="119"/>
        <v>71261293.069999993</v>
      </c>
      <c r="G797" s="495">
        <f t="shared" si="125"/>
        <v>-2542541.3400000036</v>
      </c>
      <c r="H797" s="495">
        <f>VLOOKUP(A797,'02-Metrics'!A:R,18,FALSE)</f>
        <v>114399640</v>
      </c>
      <c r="I797" s="496">
        <f t="shared" si="124"/>
        <v>-2.2225081652354883E-2</v>
      </c>
      <c r="J797" s="512"/>
      <c r="K797" s="491">
        <v>0</v>
      </c>
      <c r="L797" s="489">
        <v>42551</v>
      </c>
      <c r="M797" s="241" t="s">
        <v>1041</v>
      </c>
      <c r="S797">
        <f t="shared" si="117"/>
        <v>2019</v>
      </c>
      <c r="T797" s="418" t="str">
        <f>VLOOKUP($A797,'02-Metrics'!$A$2:$AD$188,4,FALSE)</f>
        <v>Industrial</v>
      </c>
      <c r="U797" s="418" t="str">
        <f>VLOOKUP($A797,'02-Metrics'!$A$2:$AD$188,5,FALSE)</f>
        <v>Power Plant</v>
      </c>
      <c r="V797" s="418" t="str">
        <f>VLOOKUP($A797,'02-Metrics'!$A$2:$AD$188,7,FALSE)</f>
        <v>EETC</v>
      </c>
    </row>
    <row r="798" spans="1:22" ht="15" hidden="1" customHeight="1">
      <c r="A798" s="418" t="s">
        <v>1243</v>
      </c>
      <c r="B798" s="497">
        <v>43554</v>
      </c>
      <c r="C798" s="495">
        <v>572427.4</v>
      </c>
      <c r="D798" s="495">
        <v>3256717.88</v>
      </c>
      <c r="E798" s="495">
        <f t="shared" si="118"/>
        <v>69291179.129999995</v>
      </c>
      <c r="F798" s="495">
        <f t="shared" si="119"/>
        <v>74518010.949999988</v>
      </c>
      <c r="G798" s="495">
        <f t="shared" si="125"/>
        <v>-5226831.8199999928</v>
      </c>
      <c r="H798" s="495">
        <f>VLOOKUP(A798,'02-Metrics'!A:R,18,FALSE)</f>
        <v>114399640</v>
      </c>
      <c r="I798" s="496">
        <f t="shared" si="124"/>
        <v>-4.5689233112971274E-2</v>
      </c>
      <c r="J798" s="512"/>
      <c r="K798" s="491">
        <v>0</v>
      </c>
      <c r="L798" s="489">
        <v>42582</v>
      </c>
      <c r="M798" s="241" t="s">
        <v>1041</v>
      </c>
      <c r="S798">
        <f t="shared" ref="S798:S861" si="126">YEAR(B798)</f>
        <v>2019</v>
      </c>
      <c r="T798" s="418" t="str">
        <f>VLOOKUP($A798,'02-Metrics'!$A$2:$AD$188,4,FALSE)</f>
        <v>Industrial</v>
      </c>
      <c r="U798" s="418" t="str">
        <f>VLOOKUP($A798,'02-Metrics'!$A$2:$AD$188,5,FALSE)</f>
        <v>Power Plant</v>
      </c>
      <c r="V798" s="418" t="str">
        <f>VLOOKUP($A798,'02-Metrics'!$A$2:$AD$188,7,FALSE)</f>
        <v>EETC</v>
      </c>
    </row>
    <row r="799" spans="1:22" ht="15" hidden="1" customHeight="1">
      <c r="A799" s="418" t="s">
        <v>1243</v>
      </c>
      <c r="B799" s="497">
        <v>43585</v>
      </c>
      <c r="C799" s="495">
        <v>8672103.3000000007</v>
      </c>
      <c r="D799" s="495">
        <v>2818936.01</v>
      </c>
      <c r="E799" s="495">
        <f t="shared" si="118"/>
        <v>77963282.429999992</v>
      </c>
      <c r="F799" s="495">
        <f t="shared" si="119"/>
        <v>77336946.959999993</v>
      </c>
      <c r="G799" s="495">
        <f t="shared" si="125"/>
        <v>626335.46999999881</v>
      </c>
      <c r="H799" s="495">
        <f>VLOOKUP(A799,'02-Metrics'!A:R,18,FALSE)</f>
        <v>114399640</v>
      </c>
      <c r="I799" s="496">
        <f t="shared" si="124"/>
        <v>5.4749776310484789E-3</v>
      </c>
      <c r="J799" s="512"/>
      <c r="K799" s="491">
        <v>0</v>
      </c>
      <c r="L799" s="489">
        <v>42613</v>
      </c>
      <c r="M799" s="241" t="s">
        <v>1041</v>
      </c>
      <c r="S799">
        <f t="shared" si="126"/>
        <v>2019</v>
      </c>
      <c r="T799" s="418" t="str">
        <f>VLOOKUP($A799,'02-Metrics'!$A$2:$AD$188,4,FALSE)</f>
        <v>Industrial</v>
      </c>
      <c r="U799" s="418" t="str">
        <f>VLOOKUP($A799,'02-Metrics'!$A$2:$AD$188,5,FALSE)</f>
        <v>Power Plant</v>
      </c>
      <c r="V799" s="418" t="str">
        <f>VLOOKUP($A799,'02-Metrics'!$A$2:$AD$188,7,FALSE)</f>
        <v>EETC</v>
      </c>
    </row>
    <row r="800" spans="1:22" ht="15" hidden="1" customHeight="1">
      <c r="A800" s="418" t="s">
        <v>1243</v>
      </c>
      <c r="B800" s="497">
        <v>43615</v>
      </c>
      <c r="C800" s="495">
        <v>3212556.35</v>
      </c>
      <c r="D800" s="495">
        <v>2782141.63</v>
      </c>
      <c r="E800" s="495">
        <f t="shared" si="118"/>
        <v>81175838.779999986</v>
      </c>
      <c r="F800" s="495">
        <f t="shared" si="119"/>
        <v>80119088.589999989</v>
      </c>
      <c r="G800" s="495">
        <f t="shared" si="125"/>
        <v>1056750.1899999976</v>
      </c>
      <c r="H800" s="495">
        <f>VLOOKUP(A800,'02-Metrics'!A:R,18,FALSE)</f>
        <v>114399640</v>
      </c>
      <c r="I800" s="496">
        <f t="shared" si="124"/>
        <v>9.2373559042668099E-3</v>
      </c>
      <c r="J800" s="512"/>
      <c r="K800" s="491">
        <v>0</v>
      </c>
      <c r="L800" s="489">
        <v>42643</v>
      </c>
      <c r="M800" s="241" t="s">
        <v>1041</v>
      </c>
      <c r="S800">
        <f t="shared" si="126"/>
        <v>2019</v>
      </c>
      <c r="T800" s="418" t="str">
        <f>VLOOKUP($A800,'02-Metrics'!$A$2:$AD$188,4,FALSE)</f>
        <v>Industrial</v>
      </c>
      <c r="U800" s="418" t="str">
        <f>VLOOKUP($A800,'02-Metrics'!$A$2:$AD$188,5,FALSE)</f>
        <v>Power Plant</v>
      </c>
      <c r="V800" s="418" t="str">
        <f>VLOOKUP($A800,'02-Metrics'!$A$2:$AD$188,7,FALSE)</f>
        <v>EETC</v>
      </c>
    </row>
    <row r="801" spans="1:22" ht="15" hidden="1" customHeight="1">
      <c r="A801" s="418" t="s">
        <v>1243</v>
      </c>
      <c r="B801" s="497">
        <v>43646</v>
      </c>
      <c r="C801" s="495">
        <v>673869.4</v>
      </c>
      <c r="D801" s="495">
        <v>1362961.26</v>
      </c>
      <c r="E801" s="495">
        <f t="shared" si="118"/>
        <v>81849708.179999992</v>
      </c>
      <c r="F801" s="495">
        <f t="shared" si="119"/>
        <v>81482049.849999994</v>
      </c>
      <c r="G801" s="495">
        <f t="shared" si="125"/>
        <v>367658.32999999821</v>
      </c>
      <c r="H801" s="495">
        <f>VLOOKUP(A801,'02-Metrics'!A:R,18,FALSE)</f>
        <v>114399640</v>
      </c>
      <c r="I801" s="496">
        <f t="shared" si="124"/>
        <v>3.213806704286816E-3</v>
      </c>
      <c r="J801" s="512"/>
      <c r="K801" s="491">
        <v>0</v>
      </c>
      <c r="L801" s="489">
        <v>42674</v>
      </c>
      <c r="M801" s="241" t="s">
        <v>1041</v>
      </c>
      <c r="S801">
        <f t="shared" si="126"/>
        <v>2019</v>
      </c>
      <c r="T801" s="418" t="str">
        <f>VLOOKUP($A801,'02-Metrics'!$A$2:$AD$188,4,FALSE)</f>
        <v>Industrial</v>
      </c>
      <c r="U801" s="418" t="str">
        <f>VLOOKUP($A801,'02-Metrics'!$A$2:$AD$188,5,FALSE)</f>
        <v>Power Plant</v>
      </c>
      <c r="V801" s="418" t="str">
        <f>VLOOKUP($A801,'02-Metrics'!$A$2:$AD$188,7,FALSE)</f>
        <v>EETC</v>
      </c>
    </row>
    <row r="802" spans="1:22" ht="15" hidden="1" customHeight="1">
      <c r="A802" s="418" t="s">
        <v>1243</v>
      </c>
      <c r="B802" s="497">
        <v>43676</v>
      </c>
      <c r="C802" s="495">
        <v>0</v>
      </c>
      <c r="D802" s="495">
        <v>992471.6399999999</v>
      </c>
      <c r="E802" s="495">
        <f t="shared" si="118"/>
        <v>81849708.179999992</v>
      </c>
      <c r="F802" s="495">
        <f t="shared" si="119"/>
        <v>82474521.489999995</v>
      </c>
      <c r="G802" s="495">
        <f t="shared" si="125"/>
        <v>-624813.31000000238</v>
      </c>
      <c r="H802" s="495">
        <f>VLOOKUP(A802,'02-Metrics'!A:R,18,FALSE)</f>
        <v>114399640</v>
      </c>
      <c r="I802" s="496">
        <f t="shared" si="124"/>
        <v>-5.4616719947720325E-3</v>
      </c>
      <c r="J802" s="512"/>
      <c r="K802" s="491">
        <v>2732328</v>
      </c>
      <c r="L802" s="489">
        <v>42704</v>
      </c>
      <c r="M802" s="241" t="s">
        <v>1041</v>
      </c>
      <c r="S802">
        <f t="shared" si="126"/>
        <v>2019</v>
      </c>
      <c r="T802" s="418" t="str">
        <f>VLOOKUP($A802,'02-Metrics'!$A$2:$AD$188,4,FALSE)</f>
        <v>Industrial</v>
      </c>
      <c r="U802" s="418" t="str">
        <f>VLOOKUP($A802,'02-Metrics'!$A$2:$AD$188,5,FALSE)</f>
        <v>Power Plant</v>
      </c>
      <c r="V802" s="418" t="str">
        <f>VLOOKUP($A802,'02-Metrics'!$A$2:$AD$188,7,FALSE)</f>
        <v>EETC</v>
      </c>
    </row>
    <row r="803" spans="1:22" ht="15" hidden="1" customHeight="1">
      <c r="A803" s="418" t="s">
        <v>1243</v>
      </c>
      <c r="B803" s="497">
        <v>43707</v>
      </c>
      <c r="C803" s="495">
        <v>2002680.05</v>
      </c>
      <c r="D803" s="495">
        <v>2504381.4900000007</v>
      </c>
      <c r="E803" s="495">
        <f t="shared" ref="E803:E822" si="127">C803+E802</f>
        <v>83852388.229999989</v>
      </c>
      <c r="F803" s="495">
        <f t="shared" ref="F803:F822" si="128">D803+F802</f>
        <v>84978902.979999989</v>
      </c>
      <c r="G803" s="495">
        <f t="shared" si="125"/>
        <v>-1126514.75</v>
      </c>
      <c r="H803" s="495">
        <f>VLOOKUP(A803,'02-Metrics'!A:R,18,FALSE)</f>
        <v>114399640</v>
      </c>
      <c r="I803" s="496">
        <f t="shared" si="124"/>
        <v>-9.8471878932486143E-3</v>
      </c>
      <c r="J803" s="512"/>
      <c r="K803" s="491">
        <v>0</v>
      </c>
      <c r="L803" s="489">
        <v>42735</v>
      </c>
      <c r="M803" s="241" t="s">
        <v>1041</v>
      </c>
      <c r="S803">
        <f t="shared" si="126"/>
        <v>2019</v>
      </c>
      <c r="T803" s="418" t="str">
        <f>VLOOKUP($A803,'02-Metrics'!$A$2:$AD$188,4,FALSE)</f>
        <v>Industrial</v>
      </c>
      <c r="U803" s="418" t="str">
        <f>VLOOKUP($A803,'02-Metrics'!$A$2:$AD$188,5,FALSE)</f>
        <v>Power Plant</v>
      </c>
      <c r="V803" s="418" t="str">
        <f>VLOOKUP($A803,'02-Metrics'!$A$2:$AD$188,7,FALSE)</f>
        <v>EETC</v>
      </c>
    </row>
    <row r="804" spans="1:22" ht="15" hidden="1" customHeight="1">
      <c r="A804" s="418" t="s">
        <v>1243</v>
      </c>
      <c r="B804" s="497">
        <v>43738</v>
      </c>
      <c r="C804" s="495">
        <v>3766551.0999999996</v>
      </c>
      <c r="D804" s="495">
        <v>712492.09999999986</v>
      </c>
      <c r="E804" s="495">
        <f t="shared" si="127"/>
        <v>87618939.329999983</v>
      </c>
      <c r="F804" s="495">
        <f t="shared" si="128"/>
        <v>85691395.079999983</v>
      </c>
      <c r="G804" s="495">
        <f t="shared" si="125"/>
        <v>1927544.25</v>
      </c>
      <c r="H804" s="495">
        <f>VLOOKUP(A804,'02-Metrics'!A:R,18,FALSE)</f>
        <v>114399640</v>
      </c>
      <c r="I804" s="496">
        <f t="shared" si="124"/>
        <v>1.6849216046484063E-2</v>
      </c>
      <c r="J804" s="512"/>
      <c r="K804" s="491">
        <v>0</v>
      </c>
      <c r="L804" s="489">
        <v>42766</v>
      </c>
      <c r="M804" s="241" t="s">
        <v>1041</v>
      </c>
      <c r="S804">
        <f t="shared" si="126"/>
        <v>2019</v>
      </c>
      <c r="T804" s="418" t="str">
        <f>VLOOKUP($A804,'02-Metrics'!$A$2:$AD$188,4,FALSE)</f>
        <v>Industrial</v>
      </c>
      <c r="U804" s="418" t="str">
        <f>VLOOKUP($A804,'02-Metrics'!$A$2:$AD$188,5,FALSE)</f>
        <v>Power Plant</v>
      </c>
      <c r="V804" s="418" t="str">
        <f>VLOOKUP($A804,'02-Metrics'!$A$2:$AD$188,7,FALSE)</f>
        <v>EETC</v>
      </c>
    </row>
    <row r="805" spans="1:22" ht="15" hidden="1" customHeight="1">
      <c r="A805" s="418" t="s">
        <v>1243</v>
      </c>
      <c r="B805" s="497">
        <v>43768</v>
      </c>
      <c r="C805" s="495">
        <v>2304089.5499999998</v>
      </c>
      <c r="D805" s="495">
        <v>384474.63</v>
      </c>
      <c r="E805" s="495">
        <f t="shared" si="127"/>
        <v>89923028.87999998</v>
      </c>
      <c r="F805" s="495">
        <f t="shared" si="128"/>
        <v>86075869.709999979</v>
      </c>
      <c r="G805" s="495">
        <f t="shared" si="125"/>
        <v>3847159.1700000018</v>
      </c>
      <c r="H805" s="495">
        <f>VLOOKUP(A805,'02-Metrics'!A:R,18,FALSE)</f>
        <v>114399640</v>
      </c>
      <c r="I805" s="496">
        <f t="shared" si="124"/>
        <v>3.3629119549676921E-2</v>
      </c>
      <c r="J805" s="512"/>
      <c r="K805" s="491">
        <v>0</v>
      </c>
      <c r="L805" s="489">
        <v>42794</v>
      </c>
      <c r="M805" s="241" t="s">
        <v>1041</v>
      </c>
      <c r="S805">
        <f t="shared" si="126"/>
        <v>2019</v>
      </c>
      <c r="T805" s="418" t="str">
        <f>VLOOKUP($A805,'02-Metrics'!$A$2:$AD$188,4,FALSE)</f>
        <v>Industrial</v>
      </c>
      <c r="U805" s="418" t="str">
        <f>VLOOKUP($A805,'02-Metrics'!$A$2:$AD$188,5,FALSE)</f>
        <v>Power Plant</v>
      </c>
      <c r="V805" s="418" t="str">
        <f>VLOOKUP($A805,'02-Metrics'!$A$2:$AD$188,7,FALSE)</f>
        <v>EETC</v>
      </c>
    </row>
    <row r="806" spans="1:22" ht="15" hidden="1" customHeight="1">
      <c r="A806" s="418" t="s">
        <v>1243</v>
      </c>
      <c r="B806" s="497">
        <v>43799</v>
      </c>
      <c r="C806" s="495">
        <v>0</v>
      </c>
      <c r="D806" s="495">
        <v>400815.96000000008</v>
      </c>
      <c r="E806" s="495">
        <f t="shared" si="127"/>
        <v>89923028.87999998</v>
      </c>
      <c r="F806" s="495">
        <f t="shared" si="128"/>
        <v>86476685.669999972</v>
      </c>
      <c r="G806" s="495">
        <f t="shared" si="125"/>
        <v>3446343.2100000083</v>
      </c>
      <c r="H806" s="495">
        <f>VLOOKUP(A806,'02-Metrics'!A:R,18,FALSE)</f>
        <v>114399640</v>
      </c>
      <c r="I806" s="496">
        <f t="shared" si="124"/>
        <v>3.0125472510228252E-2</v>
      </c>
      <c r="J806" s="512"/>
      <c r="L806" s="23">
        <v>42824</v>
      </c>
      <c r="M806" s="241" t="s">
        <v>1039</v>
      </c>
      <c r="S806">
        <f t="shared" si="126"/>
        <v>2019</v>
      </c>
      <c r="T806" s="418" t="str">
        <f>VLOOKUP($A806,'02-Metrics'!$A$2:$AD$188,4,FALSE)</f>
        <v>Industrial</v>
      </c>
      <c r="U806" s="418" t="str">
        <f>VLOOKUP($A806,'02-Metrics'!$A$2:$AD$188,5,FALSE)</f>
        <v>Power Plant</v>
      </c>
      <c r="V806" s="418" t="str">
        <f>VLOOKUP($A806,'02-Metrics'!$A$2:$AD$188,7,FALSE)</f>
        <v>EETC</v>
      </c>
    </row>
    <row r="807" spans="1:22" ht="15" hidden="1" customHeight="1">
      <c r="A807" s="418" t="s">
        <v>1243</v>
      </c>
      <c r="B807" s="497">
        <v>43829</v>
      </c>
      <c r="C807" s="495">
        <v>88401.76</v>
      </c>
      <c r="D807" s="495">
        <v>8203862.8700000001</v>
      </c>
      <c r="E807" s="495">
        <f t="shared" si="127"/>
        <v>90011430.639999986</v>
      </c>
      <c r="F807" s="495">
        <f t="shared" si="128"/>
        <v>94680548.539999977</v>
      </c>
      <c r="G807" s="495">
        <f t="shared" si="125"/>
        <v>-4669117.8999999911</v>
      </c>
      <c r="H807" s="495">
        <f>VLOOKUP(A807,'02-Metrics'!A:R,18,FALSE)</f>
        <v>114399640</v>
      </c>
      <c r="I807" s="496">
        <f t="shared" si="124"/>
        <v>-4.0814096093309306E-2</v>
      </c>
      <c r="J807" s="512"/>
      <c r="K807" s="491">
        <v>1481722</v>
      </c>
      <c r="L807" s="489">
        <v>42825</v>
      </c>
      <c r="M807" s="241" t="s">
        <v>1041</v>
      </c>
      <c r="S807">
        <f t="shared" si="126"/>
        <v>2019</v>
      </c>
      <c r="T807" s="418" t="str">
        <f>VLOOKUP($A807,'02-Metrics'!$A$2:$AD$188,4,FALSE)</f>
        <v>Industrial</v>
      </c>
      <c r="U807" s="418" t="str">
        <f>VLOOKUP($A807,'02-Metrics'!$A$2:$AD$188,5,FALSE)</f>
        <v>Power Plant</v>
      </c>
      <c r="V807" s="418" t="str">
        <f>VLOOKUP($A807,'02-Metrics'!$A$2:$AD$188,7,FALSE)</f>
        <v>EETC</v>
      </c>
    </row>
    <row r="808" spans="1:22" ht="15" hidden="1" customHeight="1">
      <c r="A808" s="418" t="s">
        <v>1243</v>
      </c>
      <c r="B808" s="497">
        <v>43860</v>
      </c>
      <c r="C808" s="495">
        <v>314776.08</v>
      </c>
      <c r="D808" s="495">
        <v>340616.99000000005</v>
      </c>
      <c r="E808" s="495">
        <f t="shared" si="127"/>
        <v>90326206.719999984</v>
      </c>
      <c r="F808" s="495">
        <f t="shared" si="128"/>
        <v>95021165.529999971</v>
      </c>
      <c r="G808" s="495">
        <f t="shared" si="125"/>
        <v>-4694958.8099999875</v>
      </c>
      <c r="H808" s="495">
        <f>VLOOKUP(A808,'02-Metrics'!A:R,18,FALSE)</f>
        <v>114399640</v>
      </c>
      <c r="I808" s="496">
        <f t="shared" si="124"/>
        <v>-4.1039978884548828E-2</v>
      </c>
      <c r="J808" s="512"/>
      <c r="M808" s="241" t="s">
        <v>1038</v>
      </c>
      <c r="S808">
        <f t="shared" si="126"/>
        <v>2020</v>
      </c>
      <c r="T808" s="418" t="str">
        <f>VLOOKUP($A808,'02-Metrics'!$A$2:$AD$188,4,FALSE)</f>
        <v>Industrial</v>
      </c>
      <c r="U808" s="418" t="str">
        <f>VLOOKUP($A808,'02-Metrics'!$A$2:$AD$188,5,FALSE)</f>
        <v>Power Plant</v>
      </c>
      <c r="V808" s="418" t="str">
        <f>VLOOKUP($A808,'02-Metrics'!$A$2:$AD$188,7,FALSE)</f>
        <v>EETC</v>
      </c>
    </row>
    <row r="809" spans="1:22" ht="15" hidden="1" customHeight="1">
      <c r="A809" s="418" t="s">
        <v>1243</v>
      </c>
      <c r="B809" s="497">
        <v>43889</v>
      </c>
      <c r="C809" s="495">
        <v>9998831.0999999996</v>
      </c>
      <c r="D809" s="495">
        <v>724431.47</v>
      </c>
      <c r="E809" s="495">
        <f t="shared" si="127"/>
        <v>100325037.81999998</v>
      </c>
      <c r="F809" s="495">
        <f t="shared" si="128"/>
        <v>95745596.99999997</v>
      </c>
      <c r="G809" s="495">
        <f t="shared" si="125"/>
        <v>4579440.8200000077</v>
      </c>
      <c r="H809" s="495">
        <f>VLOOKUP(A809,'02-Metrics'!A:R,18,FALSE)</f>
        <v>114399640</v>
      </c>
      <c r="I809" s="496">
        <f t="shared" si="124"/>
        <v>4.0030203067072653E-2</v>
      </c>
      <c r="J809" s="512"/>
      <c r="K809" s="491">
        <v>2210783</v>
      </c>
      <c r="L809" s="489">
        <v>42855</v>
      </c>
      <c r="M809" s="241" t="s">
        <v>1041</v>
      </c>
      <c r="S809">
        <f t="shared" si="126"/>
        <v>2020</v>
      </c>
      <c r="T809" s="418" t="str">
        <f>VLOOKUP($A809,'02-Metrics'!$A$2:$AD$188,4,FALSE)</f>
        <v>Industrial</v>
      </c>
      <c r="U809" s="418" t="str">
        <f>VLOOKUP($A809,'02-Metrics'!$A$2:$AD$188,5,FALSE)</f>
        <v>Power Plant</v>
      </c>
      <c r="V809" s="418" t="str">
        <f>VLOOKUP($A809,'02-Metrics'!$A$2:$AD$188,7,FALSE)</f>
        <v>EETC</v>
      </c>
    </row>
    <row r="810" spans="1:22" ht="15" hidden="1" customHeight="1">
      <c r="A810" s="418" t="s">
        <v>1243</v>
      </c>
      <c r="B810" s="497">
        <v>43920</v>
      </c>
      <c r="C810" s="495">
        <v>0</v>
      </c>
      <c r="D810" s="495">
        <v>131775.99</v>
      </c>
      <c r="E810" s="495">
        <f t="shared" si="127"/>
        <v>100325037.81999998</v>
      </c>
      <c r="F810" s="495">
        <f t="shared" si="128"/>
        <v>95877372.989999965</v>
      </c>
      <c r="G810" s="495">
        <f t="shared" si="125"/>
        <v>4447664.8300000131</v>
      </c>
      <c r="H810" s="495">
        <f>VLOOKUP(A810,'02-Metrics'!A:R,18,FALSE)</f>
        <v>114399640</v>
      </c>
      <c r="I810" s="496">
        <f t="shared" si="124"/>
        <v>3.8878311417763316E-2</v>
      </c>
      <c r="J810" s="512"/>
      <c r="M810" s="241" t="s">
        <v>1038</v>
      </c>
      <c r="S810">
        <f t="shared" si="126"/>
        <v>2020</v>
      </c>
      <c r="T810" s="418" t="str">
        <f>VLOOKUP($A810,'02-Metrics'!$A$2:$AD$188,4,FALSE)</f>
        <v>Industrial</v>
      </c>
      <c r="U810" s="418" t="str">
        <f>VLOOKUP($A810,'02-Metrics'!$A$2:$AD$188,5,FALSE)</f>
        <v>Power Plant</v>
      </c>
      <c r="V810" s="418" t="str">
        <f>VLOOKUP($A810,'02-Metrics'!$A$2:$AD$188,7,FALSE)</f>
        <v>EETC</v>
      </c>
    </row>
    <row r="811" spans="1:22" ht="15" hidden="1" customHeight="1">
      <c r="A811" s="418" t="s">
        <v>1243</v>
      </c>
      <c r="B811" s="497">
        <v>43951</v>
      </c>
      <c r="C811" s="495">
        <v>0</v>
      </c>
      <c r="D811" s="495">
        <v>60503.259999999995</v>
      </c>
      <c r="E811" s="495">
        <f t="shared" si="127"/>
        <v>100325037.81999998</v>
      </c>
      <c r="F811" s="495">
        <f t="shared" si="128"/>
        <v>95937876.24999997</v>
      </c>
      <c r="G811" s="495">
        <f t="shared" si="125"/>
        <v>4387161.5700000077</v>
      </c>
      <c r="H811" s="495">
        <f>VLOOKUP(A811,'02-Metrics'!A:R,18,FALSE)</f>
        <v>114399640</v>
      </c>
      <c r="I811" s="496">
        <f t="shared" si="124"/>
        <v>3.8349435103117523E-2</v>
      </c>
      <c r="J811" s="512"/>
      <c r="K811" s="491">
        <v>0</v>
      </c>
      <c r="L811" s="489">
        <v>42886</v>
      </c>
      <c r="M811" s="241" t="s">
        <v>1041</v>
      </c>
      <c r="S811">
        <f t="shared" si="126"/>
        <v>2020</v>
      </c>
      <c r="T811" s="418" t="str">
        <f>VLOOKUP($A811,'02-Metrics'!$A$2:$AD$188,4,FALSE)</f>
        <v>Industrial</v>
      </c>
      <c r="U811" s="418" t="str">
        <f>VLOOKUP($A811,'02-Metrics'!$A$2:$AD$188,5,FALSE)</f>
        <v>Power Plant</v>
      </c>
      <c r="V811" s="418" t="str">
        <f>VLOOKUP($A811,'02-Metrics'!$A$2:$AD$188,7,FALSE)</f>
        <v>EETC</v>
      </c>
    </row>
    <row r="812" spans="1:22" ht="15" hidden="1" customHeight="1">
      <c r="A812" s="418" t="s">
        <v>1243</v>
      </c>
      <c r="B812" s="497">
        <v>43981</v>
      </c>
      <c r="C812" s="495">
        <v>0</v>
      </c>
      <c r="D812" s="495">
        <v>72160.25</v>
      </c>
      <c r="E812" s="495">
        <f t="shared" si="127"/>
        <v>100325037.81999998</v>
      </c>
      <c r="F812" s="495">
        <f t="shared" si="128"/>
        <v>96010036.49999997</v>
      </c>
      <c r="G812" s="495">
        <f t="shared" si="125"/>
        <v>4315001.3200000077</v>
      </c>
      <c r="H812" s="495">
        <f>VLOOKUP(A812,'02-Metrics'!A:R,18,FALSE)</f>
        <v>114399640</v>
      </c>
      <c r="I812" s="496">
        <f t="shared" si="124"/>
        <v>3.7718661702082344E-2</v>
      </c>
      <c r="J812" s="512"/>
      <c r="M812" s="241" t="s">
        <v>1038</v>
      </c>
      <c r="S812">
        <f t="shared" si="126"/>
        <v>2020</v>
      </c>
      <c r="T812" s="418" t="str">
        <f>VLOOKUP($A812,'02-Metrics'!$A$2:$AD$188,4,FALSE)</f>
        <v>Industrial</v>
      </c>
      <c r="U812" s="418" t="str">
        <f>VLOOKUP($A812,'02-Metrics'!$A$2:$AD$188,5,FALSE)</f>
        <v>Power Plant</v>
      </c>
      <c r="V812" s="418" t="str">
        <f>VLOOKUP($A812,'02-Metrics'!$A$2:$AD$188,7,FALSE)</f>
        <v>EETC</v>
      </c>
    </row>
    <row r="813" spans="1:22" ht="15" hidden="1" customHeight="1">
      <c r="A813" s="418" t="s">
        <v>1243</v>
      </c>
      <c r="B813" s="497">
        <v>44012</v>
      </c>
      <c r="C813" s="495">
        <v>0</v>
      </c>
      <c r="D813" s="495">
        <v>107753.46</v>
      </c>
      <c r="E813" s="495">
        <f t="shared" si="127"/>
        <v>100325037.81999998</v>
      </c>
      <c r="F813" s="495">
        <f t="shared" si="128"/>
        <v>96117789.959999964</v>
      </c>
      <c r="G813" s="495">
        <f t="shared" si="125"/>
        <v>4207247.8600000143</v>
      </c>
      <c r="H813" s="495">
        <f>VLOOKUP(A813,'02-Metrics'!A:R,18,FALSE)</f>
        <v>114399640</v>
      </c>
      <c r="I813" s="496">
        <f t="shared" si="124"/>
        <v>3.6776757863923475E-2</v>
      </c>
      <c r="J813" s="512"/>
      <c r="K813" s="491">
        <v>1036832</v>
      </c>
      <c r="L813" s="489">
        <v>42916</v>
      </c>
      <c r="M813" s="241" t="s">
        <v>1041</v>
      </c>
      <c r="S813">
        <f t="shared" si="126"/>
        <v>2020</v>
      </c>
      <c r="T813" s="418" t="str">
        <f>VLOOKUP($A813,'02-Metrics'!$A$2:$AD$188,4,FALSE)</f>
        <v>Industrial</v>
      </c>
      <c r="U813" s="418" t="str">
        <f>VLOOKUP($A813,'02-Metrics'!$A$2:$AD$188,5,FALSE)</f>
        <v>Power Plant</v>
      </c>
      <c r="V813" s="418" t="str">
        <f>VLOOKUP($A813,'02-Metrics'!$A$2:$AD$188,7,FALSE)</f>
        <v>EETC</v>
      </c>
    </row>
    <row r="814" spans="1:22" ht="15" hidden="1" customHeight="1">
      <c r="A814" s="418" t="s">
        <v>1243</v>
      </c>
      <c r="B814" s="497">
        <v>44042</v>
      </c>
      <c r="C814" s="495">
        <v>71807.3</v>
      </c>
      <c r="D814" s="495">
        <v>201917.90000000002</v>
      </c>
      <c r="E814" s="495">
        <f t="shared" si="127"/>
        <v>100396845.11999997</v>
      </c>
      <c r="F814" s="495">
        <f t="shared" si="128"/>
        <v>96319707.85999997</v>
      </c>
      <c r="G814" s="495">
        <f t="shared" si="125"/>
        <v>4077137.2600000054</v>
      </c>
      <c r="H814" s="495">
        <f>VLOOKUP(A814,'02-Metrics'!A:R,18,FALSE)</f>
        <v>114399640</v>
      </c>
      <c r="I814" s="496">
        <f t="shared" si="124"/>
        <v>3.5639423865319902E-2</v>
      </c>
      <c r="J814" s="512"/>
      <c r="M814" s="241" t="s">
        <v>1038</v>
      </c>
      <c r="S814">
        <f t="shared" si="126"/>
        <v>2020</v>
      </c>
      <c r="T814" s="418" t="str">
        <f>VLOOKUP($A814,'02-Metrics'!$A$2:$AD$188,4,FALSE)</f>
        <v>Industrial</v>
      </c>
      <c r="U814" s="418" t="str">
        <f>VLOOKUP($A814,'02-Metrics'!$A$2:$AD$188,5,FALSE)</f>
        <v>Power Plant</v>
      </c>
      <c r="V814" s="418" t="str">
        <f>VLOOKUP($A814,'02-Metrics'!$A$2:$AD$188,7,FALSE)</f>
        <v>EETC</v>
      </c>
    </row>
    <row r="815" spans="1:22" ht="15" hidden="1" customHeight="1">
      <c r="A815" s="418" t="s">
        <v>1243</v>
      </c>
      <c r="B815" s="497">
        <v>44073</v>
      </c>
      <c r="C815" s="495">
        <v>0</v>
      </c>
      <c r="D815" s="495">
        <v>45588.61</v>
      </c>
      <c r="E815" s="495">
        <f t="shared" si="127"/>
        <v>100396845.11999997</v>
      </c>
      <c r="F815" s="495">
        <f t="shared" si="128"/>
        <v>96365296.469999969</v>
      </c>
      <c r="G815" s="495">
        <f t="shared" si="125"/>
        <v>4031548.650000006</v>
      </c>
      <c r="H815" s="495">
        <f>VLOOKUP(A815,'02-Metrics'!A:R,18,FALSE)</f>
        <v>114399640</v>
      </c>
      <c r="I815" s="496">
        <f t="shared" si="124"/>
        <v>3.5240920775624872E-2</v>
      </c>
      <c r="J815" s="512"/>
      <c r="K815" s="491">
        <v>5457135</v>
      </c>
      <c r="L815" s="489">
        <v>42947</v>
      </c>
      <c r="M815" s="241" t="s">
        <v>1041</v>
      </c>
      <c r="S815">
        <f t="shared" si="126"/>
        <v>2020</v>
      </c>
      <c r="T815" s="418" t="str">
        <f>VLOOKUP($A815,'02-Metrics'!$A$2:$AD$188,4,FALSE)</f>
        <v>Industrial</v>
      </c>
      <c r="U815" s="418" t="str">
        <f>VLOOKUP($A815,'02-Metrics'!$A$2:$AD$188,5,FALSE)</f>
        <v>Power Plant</v>
      </c>
      <c r="V815" s="418" t="str">
        <f>VLOOKUP($A815,'02-Metrics'!$A$2:$AD$188,7,FALSE)</f>
        <v>EETC</v>
      </c>
    </row>
    <row r="816" spans="1:22" ht="15" hidden="1" customHeight="1">
      <c r="A816" s="418" t="s">
        <v>1243</v>
      </c>
      <c r="B816" s="497">
        <v>44104</v>
      </c>
      <c r="C816" s="495">
        <v>143528</v>
      </c>
      <c r="D816" s="495">
        <v>78180.829999999987</v>
      </c>
      <c r="E816" s="495">
        <f t="shared" si="127"/>
        <v>100540373.11999997</v>
      </c>
      <c r="F816" s="495">
        <f t="shared" si="128"/>
        <v>96443477.299999967</v>
      </c>
      <c r="G816" s="495">
        <f t="shared" si="125"/>
        <v>4096895.8200000077</v>
      </c>
      <c r="H816" s="495">
        <f>VLOOKUP(A816,'02-Metrics'!A:R,18,FALSE)</f>
        <v>114399640</v>
      </c>
      <c r="I816" s="496">
        <f t="shared" si="124"/>
        <v>3.5812139094144067E-2</v>
      </c>
      <c r="J816" s="512"/>
      <c r="M816" s="241" t="s">
        <v>1038</v>
      </c>
      <c r="S816">
        <f t="shared" si="126"/>
        <v>2020</v>
      </c>
      <c r="T816" s="418" t="str">
        <f>VLOOKUP($A816,'02-Metrics'!$A$2:$AD$188,4,FALSE)</f>
        <v>Industrial</v>
      </c>
      <c r="U816" s="418" t="str">
        <f>VLOOKUP($A816,'02-Metrics'!$A$2:$AD$188,5,FALSE)</f>
        <v>Power Plant</v>
      </c>
      <c r="V816" s="418" t="str">
        <f>VLOOKUP($A816,'02-Metrics'!$A$2:$AD$188,7,FALSE)</f>
        <v>EETC</v>
      </c>
    </row>
    <row r="817" spans="1:22" ht="15" hidden="1" customHeight="1">
      <c r="A817" s="418" t="s">
        <v>1243</v>
      </c>
      <c r="B817" s="497">
        <v>44134</v>
      </c>
      <c r="C817" s="495">
        <v>0</v>
      </c>
      <c r="D817" s="495">
        <v>19606.21</v>
      </c>
      <c r="E817" s="495">
        <f t="shared" si="127"/>
        <v>100540373.11999997</v>
      </c>
      <c r="F817" s="495">
        <f t="shared" si="128"/>
        <v>96463083.509999961</v>
      </c>
      <c r="G817" s="495">
        <f t="shared" si="125"/>
        <v>4077289.6100000143</v>
      </c>
      <c r="H817" s="495">
        <f>VLOOKUP(A817,'02-Metrics'!A:R,18,FALSE)</f>
        <v>114399640</v>
      </c>
      <c r="I817" s="496">
        <f t="shared" si="124"/>
        <v>3.5640755600279989E-2</v>
      </c>
      <c r="J817" s="512"/>
      <c r="K817" s="491">
        <v>2439085</v>
      </c>
      <c r="L817" s="489">
        <v>42978</v>
      </c>
      <c r="M817" s="241" t="s">
        <v>1041</v>
      </c>
      <c r="S817">
        <f t="shared" si="126"/>
        <v>2020</v>
      </c>
      <c r="T817" s="418" t="str">
        <f>VLOOKUP($A817,'02-Metrics'!$A$2:$AD$188,4,FALSE)</f>
        <v>Industrial</v>
      </c>
      <c r="U817" s="418" t="str">
        <f>VLOOKUP($A817,'02-Metrics'!$A$2:$AD$188,5,FALSE)</f>
        <v>Power Plant</v>
      </c>
      <c r="V817" s="418" t="str">
        <f>VLOOKUP($A817,'02-Metrics'!$A$2:$AD$188,7,FALSE)</f>
        <v>EETC</v>
      </c>
    </row>
    <row r="818" spans="1:22" ht="15" hidden="1" customHeight="1">
      <c r="A818" s="418" t="s">
        <v>1243</v>
      </c>
      <c r="B818" s="497">
        <v>44165</v>
      </c>
      <c r="C818" s="495">
        <v>0</v>
      </c>
      <c r="D818" s="495">
        <v>13480.369999999999</v>
      </c>
      <c r="E818" s="495">
        <f t="shared" si="127"/>
        <v>100540373.11999997</v>
      </c>
      <c r="F818" s="495">
        <f t="shared" si="128"/>
        <v>96476563.879999965</v>
      </c>
      <c r="G818" s="495">
        <f t="shared" si="125"/>
        <v>4063809.2400000095</v>
      </c>
      <c r="H818" s="495">
        <f>VLOOKUP(A818,'02-Metrics'!A:R,18,FALSE)</f>
        <v>114399640</v>
      </c>
      <c r="I818" s="496">
        <f t="shared" si="124"/>
        <v>3.5522919827370172E-2</v>
      </c>
      <c r="J818" s="512"/>
      <c r="M818" s="241" t="s">
        <v>1038</v>
      </c>
      <c r="S818">
        <f t="shared" si="126"/>
        <v>2020</v>
      </c>
      <c r="T818" s="418" t="str">
        <f>VLOOKUP($A818,'02-Metrics'!$A$2:$AD$188,4,FALSE)</f>
        <v>Industrial</v>
      </c>
      <c r="U818" s="418" t="str">
        <f>VLOOKUP($A818,'02-Metrics'!$A$2:$AD$188,5,FALSE)</f>
        <v>Power Plant</v>
      </c>
      <c r="V818" s="418" t="str">
        <f>VLOOKUP($A818,'02-Metrics'!$A$2:$AD$188,7,FALSE)</f>
        <v>EETC</v>
      </c>
    </row>
    <row r="819" spans="1:22" ht="15" hidden="1" customHeight="1">
      <c r="A819" s="418" t="s">
        <v>1243</v>
      </c>
      <c r="B819" s="497">
        <v>44195</v>
      </c>
      <c r="C819" s="495">
        <v>0</v>
      </c>
      <c r="D819" s="495">
        <v>23808.25</v>
      </c>
      <c r="E819" s="495">
        <f t="shared" si="127"/>
        <v>100540373.11999997</v>
      </c>
      <c r="F819" s="495">
        <f t="shared" si="128"/>
        <v>96500372.129999965</v>
      </c>
      <c r="G819" s="495">
        <f t="shared" si="125"/>
        <v>4040000.9900000095</v>
      </c>
      <c r="H819" s="495">
        <f>VLOOKUP(A819,'02-Metrics'!A:R,18,FALSE)</f>
        <v>114399640</v>
      </c>
      <c r="I819" s="496">
        <f t="shared" si="124"/>
        <v>3.531480509903711E-2</v>
      </c>
      <c r="J819" s="512"/>
      <c r="K819" s="491">
        <v>3062111</v>
      </c>
      <c r="L819" s="489">
        <v>43008</v>
      </c>
      <c r="M819" s="241" t="s">
        <v>1041</v>
      </c>
      <c r="S819">
        <f t="shared" si="126"/>
        <v>2020</v>
      </c>
      <c r="T819" s="418" t="str">
        <f>VLOOKUP($A819,'02-Metrics'!$A$2:$AD$188,4,FALSE)</f>
        <v>Industrial</v>
      </c>
      <c r="U819" s="418" t="str">
        <f>VLOOKUP($A819,'02-Metrics'!$A$2:$AD$188,5,FALSE)</f>
        <v>Power Plant</v>
      </c>
      <c r="V819" s="418" t="str">
        <f>VLOOKUP($A819,'02-Metrics'!$A$2:$AD$188,7,FALSE)</f>
        <v>EETC</v>
      </c>
    </row>
    <row r="820" spans="1:22" ht="15" hidden="1" customHeight="1">
      <c r="A820" s="418" t="s">
        <v>1243</v>
      </c>
      <c r="B820" s="497">
        <v>44226</v>
      </c>
      <c r="C820" s="495">
        <v>0</v>
      </c>
      <c r="D820" s="495">
        <v>58081.020000000004</v>
      </c>
      <c r="E820" s="495">
        <f t="shared" si="127"/>
        <v>100540373.11999997</v>
      </c>
      <c r="F820" s="495">
        <f t="shared" si="128"/>
        <v>96558453.149999961</v>
      </c>
      <c r="G820" s="495">
        <f t="shared" si="125"/>
        <v>3981919.9700000137</v>
      </c>
      <c r="H820" s="495">
        <f>VLOOKUP(A820,'02-Metrics'!A:R,18,FALSE)</f>
        <v>114399640</v>
      </c>
      <c r="I820" s="496">
        <f t="shared" si="124"/>
        <v>3.4807102277594697E-2</v>
      </c>
      <c r="J820" s="512"/>
      <c r="M820" s="241" t="s">
        <v>1038</v>
      </c>
      <c r="S820">
        <f t="shared" si="126"/>
        <v>2021</v>
      </c>
      <c r="T820" s="418" t="str">
        <f>VLOOKUP($A820,'02-Metrics'!$A$2:$AD$188,4,FALSE)</f>
        <v>Industrial</v>
      </c>
      <c r="U820" s="418" t="str">
        <f>VLOOKUP($A820,'02-Metrics'!$A$2:$AD$188,5,FALSE)</f>
        <v>Power Plant</v>
      </c>
      <c r="V820" s="418" t="str">
        <f>VLOOKUP($A820,'02-Metrics'!$A$2:$AD$188,7,FALSE)</f>
        <v>EETC</v>
      </c>
    </row>
    <row r="821" spans="1:22" ht="15" hidden="1" customHeight="1">
      <c r="A821" s="418" t="s">
        <v>1243</v>
      </c>
      <c r="B821" s="497">
        <v>44255</v>
      </c>
      <c r="C821" s="495">
        <v>0</v>
      </c>
      <c r="D821" s="495">
        <v>62535</v>
      </c>
      <c r="E821" s="495">
        <f t="shared" si="127"/>
        <v>100540373.11999997</v>
      </c>
      <c r="F821" s="495">
        <f t="shared" si="128"/>
        <v>96620988.149999961</v>
      </c>
      <c r="G821" s="495">
        <f t="shared" si="125"/>
        <v>3919384.9700000137</v>
      </c>
      <c r="H821" s="495">
        <f>VLOOKUP(A821,'02-Metrics'!A:R,18,FALSE)</f>
        <v>114399640</v>
      </c>
      <c r="I821" s="496">
        <f t="shared" si="124"/>
        <v>3.4260465942025808E-2</v>
      </c>
      <c r="J821" s="512"/>
      <c r="K821" s="491">
        <v>4024170</v>
      </c>
      <c r="L821" s="489">
        <v>43039</v>
      </c>
      <c r="M821" s="241" t="s">
        <v>1041</v>
      </c>
      <c r="S821">
        <f t="shared" si="126"/>
        <v>2021</v>
      </c>
      <c r="T821" s="418" t="str">
        <f>VLOOKUP($A821,'02-Metrics'!$A$2:$AD$188,4,FALSE)</f>
        <v>Industrial</v>
      </c>
      <c r="U821" s="418" t="str">
        <f>VLOOKUP($A821,'02-Metrics'!$A$2:$AD$188,5,FALSE)</f>
        <v>Power Plant</v>
      </c>
      <c r="V821" s="418" t="str">
        <f>VLOOKUP($A821,'02-Metrics'!$A$2:$AD$188,7,FALSE)</f>
        <v>EETC</v>
      </c>
    </row>
    <row r="822" spans="1:22" ht="15" hidden="1" customHeight="1">
      <c r="A822" s="418" t="s">
        <v>1243</v>
      </c>
      <c r="B822" s="497">
        <v>44285</v>
      </c>
      <c r="C822" s="495">
        <v>0</v>
      </c>
      <c r="D822" s="495">
        <v>432315.18</v>
      </c>
      <c r="E822" s="495">
        <f t="shared" si="127"/>
        <v>100540373.11999997</v>
      </c>
      <c r="F822" s="495">
        <f t="shared" si="128"/>
        <v>97053303.329999968</v>
      </c>
      <c r="G822" s="495">
        <f t="shared" si="125"/>
        <v>3487069.7900000066</v>
      </c>
      <c r="H822" s="495">
        <f>VLOOKUP(A822,'02-Metrics'!A:R,18,FALSE)</f>
        <v>114399640</v>
      </c>
      <c r="I822" s="496">
        <f t="shared" si="124"/>
        <v>3.0481475203943006E-2</v>
      </c>
      <c r="J822" s="512"/>
      <c r="M822" s="241" t="s">
        <v>1038</v>
      </c>
      <c r="S822">
        <f t="shared" si="126"/>
        <v>2021</v>
      </c>
      <c r="T822" s="418" t="str">
        <f>VLOOKUP($A822,'02-Metrics'!$A$2:$AD$188,4,FALSE)</f>
        <v>Industrial</v>
      </c>
      <c r="U822" s="418" t="str">
        <f>VLOOKUP($A822,'02-Metrics'!$A$2:$AD$188,5,FALSE)</f>
        <v>Power Plant</v>
      </c>
      <c r="V822" s="418" t="str">
        <f>VLOOKUP($A822,'02-Metrics'!$A$2:$AD$188,7,FALSE)</f>
        <v>EETC</v>
      </c>
    </row>
    <row r="823" spans="1:22" ht="15" hidden="1" customHeight="1">
      <c r="A823" s="418">
        <v>21</v>
      </c>
      <c r="B823" s="505">
        <v>2</v>
      </c>
      <c r="C823" s="506"/>
      <c r="D823" s="506"/>
      <c r="E823" s="506"/>
      <c r="F823" s="506"/>
      <c r="G823" s="506"/>
      <c r="H823" s="495"/>
      <c r="I823" s="496"/>
      <c r="J823" s="496"/>
      <c r="K823" s="495"/>
      <c r="L823" s="493"/>
      <c r="S823">
        <f t="shared" si="126"/>
        <v>1900</v>
      </c>
      <c r="T823" s="418" t="e">
        <f>VLOOKUP($A823,'02-Metrics'!$A$2:$AD$188,4,FALSE)</f>
        <v>#N/A</v>
      </c>
      <c r="U823" s="418" t="e">
        <f>VLOOKUP($A823,'02-Metrics'!$A$2:$AD$188,5,FALSE)</f>
        <v>#N/A</v>
      </c>
      <c r="V823" s="418" t="e">
        <f>VLOOKUP($A823,'02-Metrics'!$A$2:$AD$188,7,FALSE)</f>
        <v>#N/A</v>
      </c>
    </row>
    <row r="824" spans="1:22" ht="15" hidden="1" customHeight="1">
      <c r="A824" s="418" t="s">
        <v>1085</v>
      </c>
      <c r="B824" s="494">
        <v>42916</v>
      </c>
      <c r="C824" s="495">
        <v>0</v>
      </c>
      <c r="D824" s="495">
        <v>40613.479999999996</v>
      </c>
      <c r="E824" s="495">
        <f t="shared" ref="E824:E857" si="129">C824+E823</f>
        <v>0</v>
      </c>
      <c r="F824" s="495">
        <f t="shared" ref="F824:F857" si="130">D824+F823</f>
        <v>40613.479999999996</v>
      </c>
      <c r="G824" s="495">
        <f t="shared" si="125"/>
        <v>-40613.479999999996</v>
      </c>
      <c r="H824" s="495">
        <f>VLOOKUP(A824,'02-Metrics'!A:R,18,FALSE)</f>
        <v>109399640</v>
      </c>
      <c r="I824" s="496">
        <f t="shared" si="124"/>
        <v>-3.7123961285430185E-4</v>
      </c>
      <c r="J824" s="512"/>
      <c r="M824" s="241" t="s">
        <v>1038</v>
      </c>
      <c r="S824">
        <f t="shared" si="126"/>
        <v>2017</v>
      </c>
      <c r="T824" s="418" t="str">
        <f>VLOOKUP($A824,'02-Metrics'!$A$2:$AD$188,4,FALSE)</f>
        <v>Industrial</v>
      </c>
      <c r="U824" s="418" t="str">
        <f>VLOOKUP($A824,'02-Metrics'!$A$2:$AD$188,5,FALSE)</f>
        <v>Power Plant</v>
      </c>
      <c r="V824" s="418" t="str">
        <f>VLOOKUP($A824,'02-Metrics'!$A$2:$AD$188,7,FALSE)</f>
        <v>EETC</v>
      </c>
    </row>
    <row r="825" spans="1:22" ht="15" hidden="1" customHeight="1">
      <c r="A825" s="418" t="s">
        <v>1085</v>
      </c>
      <c r="B825" s="494">
        <v>42946</v>
      </c>
      <c r="C825" s="495">
        <v>0</v>
      </c>
      <c r="D825" s="495">
        <v>142795</v>
      </c>
      <c r="E825" s="495">
        <f t="shared" si="129"/>
        <v>0</v>
      </c>
      <c r="F825" s="495">
        <f t="shared" si="130"/>
        <v>183408.47999999998</v>
      </c>
      <c r="G825" s="495">
        <f t="shared" si="125"/>
        <v>-183408.47999999998</v>
      </c>
      <c r="H825" s="495">
        <f>VLOOKUP(A825,'02-Metrics'!A:R,18,FALSE)</f>
        <v>109399640</v>
      </c>
      <c r="I825" s="496">
        <f t="shared" si="124"/>
        <v>-1.6764998495424662E-3</v>
      </c>
      <c r="J825" s="512"/>
      <c r="K825" s="491">
        <v>3315630</v>
      </c>
      <c r="L825" s="489">
        <v>43100</v>
      </c>
      <c r="M825" s="241" t="s">
        <v>1041</v>
      </c>
      <c r="S825">
        <f t="shared" si="126"/>
        <v>2017</v>
      </c>
      <c r="T825" s="418" t="str">
        <f>VLOOKUP($A825,'02-Metrics'!$A$2:$AD$188,4,FALSE)</f>
        <v>Industrial</v>
      </c>
      <c r="U825" s="418" t="str">
        <f>VLOOKUP($A825,'02-Metrics'!$A$2:$AD$188,5,FALSE)</f>
        <v>Power Plant</v>
      </c>
      <c r="V825" s="418" t="str">
        <f>VLOOKUP($A825,'02-Metrics'!$A$2:$AD$188,7,FALSE)</f>
        <v>EETC</v>
      </c>
    </row>
    <row r="826" spans="1:22" ht="15" hidden="1" customHeight="1">
      <c r="A826" s="418" t="s">
        <v>1085</v>
      </c>
      <c r="B826" s="494">
        <v>42977</v>
      </c>
      <c r="C826" s="495">
        <v>0</v>
      </c>
      <c r="D826" s="495">
        <v>479654.13</v>
      </c>
      <c r="E826" s="495">
        <f t="shared" si="129"/>
        <v>0</v>
      </c>
      <c r="F826" s="495">
        <f t="shared" si="130"/>
        <v>663062.61</v>
      </c>
      <c r="G826" s="495">
        <f t="shared" ref="G826:G857" si="131">E826-F826</f>
        <v>-663062.61</v>
      </c>
      <c r="H826" s="495">
        <f>VLOOKUP(A826,'02-Metrics'!A:R,18,FALSE)</f>
        <v>109399640</v>
      </c>
      <c r="I826" s="496">
        <f t="shared" ref="I826:I857" si="132">G826/H826</f>
        <v>-6.0609213156460114E-3</v>
      </c>
      <c r="J826" s="512"/>
      <c r="M826" s="241" t="s">
        <v>1038</v>
      </c>
      <c r="S826">
        <f t="shared" si="126"/>
        <v>2017</v>
      </c>
      <c r="T826" s="418" t="str">
        <f>VLOOKUP($A826,'02-Metrics'!$A$2:$AD$188,4,FALSE)</f>
        <v>Industrial</v>
      </c>
      <c r="U826" s="418" t="str">
        <f>VLOOKUP($A826,'02-Metrics'!$A$2:$AD$188,5,FALSE)</f>
        <v>Power Plant</v>
      </c>
      <c r="V826" s="418" t="str">
        <f>VLOOKUP($A826,'02-Metrics'!$A$2:$AD$188,7,FALSE)</f>
        <v>EETC</v>
      </c>
    </row>
    <row r="827" spans="1:22" ht="15" hidden="1" customHeight="1">
      <c r="A827" s="418" t="s">
        <v>1085</v>
      </c>
      <c r="B827" s="494">
        <v>43008</v>
      </c>
      <c r="C827" s="495">
        <v>0</v>
      </c>
      <c r="D827" s="495">
        <v>748859.02</v>
      </c>
      <c r="E827" s="495">
        <f t="shared" si="129"/>
        <v>0</v>
      </c>
      <c r="F827" s="495">
        <f t="shared" si="130"/>
        <v>1411921.63</v>
      </c>
      <c r="G827" s="495">
        <f t="shared" si="131"/>
        <v>-1411921.63</v>
      </c>
      <c r="H827" s="495">
        <f>VLOOKUP(A827,'02-Metrics'!A:R,18,FALSE)</f>
        <v>109399640</v>
      </c>
      <c r="I827" s="496">
        <f t="shared" si="132"/>
        <v>-1.2906090275982626E-2</v>
      </c>
      <c r="J827" s="512"/>
      <c r="L827" s="23">
        <v>43102</v>
      </c>
      <c r="M827" s="241" t="s">
        <v>1039</v>
      </c>
      <c r="S827">
        <f t="shared" si="126"/>
        <v>2017</v>
      </c>
      <c r="T827" s="418" t="str">
        <f>VLOOKUP($A827,'02-Metrics'!$A$2:$AD$188,4,FALSE)</f>
        <v>Industrial</v>
      </c>
      <c r="U827" s="418" t="str">
        <f>VLOOKUP($A827,'02-Metrics'!$A$2:$AD$188,5,FALSE)</f>
        <v>Power Plant</v>
      </c>
      <c r="V827" s="418" t="str">
        <f>VLOOKUP($A827,'02-Metrics'!$A$2:$AD$188,7,FALSE)</f>
        <v>EETC</v>
      </c>
    </row>
    <row r="828" spans="1:22" ht="15" hidden="1" customHeight="1">
      <c r="A828" s="418" t="s">
        <v>1085</v>
      </c>
      <c r="B828" s="494">
        <v>43038</v>
      </c>
      <c r="C828" s="495">
        <v>0</v>
      </c>
      <c r="D828" s="495">
        <v>6411169.0899999999</v>
      </c>
      <c r="E828" s="495">
        <f t="shared" si="129"/>
        <v>0</v>
      </c>
      <c r="F828" s="495">
        <f t="shared" si="130"/>
        <v>7823090.7199999997</v>
      </c>
      <c r="G828" s="495">
        <f t="shared" si="131"/>
        <v>-7823090.7199999997</v>
      </c>
      <c r="H828" s="495">
        <f>VLOOKUP(A828,'02-Metrics'!A:R,18,FALSE)</f>
        <v>109399640</v>
      </c>
      <c r="I828" s="496">
        <f t="shared" si="132"/>
        <v>-7.1509291255437396E-2</v>
      </c>
      <c r="J828" s="512"/>
      <c r="L828" s="23">
        <v>43129</v>
      </c>
      <c r="M828" s="241" t="s">
        <v>1039</v>
      </c>
      <c r="S828">
        <f t="shared" si="126"/>
        <v>2017</v>
      </c>
      <c r="T828" s="418" t="str">
        <f>VLOOKUP($A828,'02-Metrics'!$A$2:$AD$188,4,FALSE)</f>
        <v>Industrial</v>
      </c>
      <c r="U828" s="418" t="str">
        <f>VLOOKUP($A828,'02-Metrics'!$A$2:$AD$188,5,FALSE)</f>
        <v>Power Plant</v>
      </c>
      <c r="V828" s="418" t="str">
        <f>VLOOKUP($A828,'02-Metrics'!$A$2:$AD$188,7,FALSE)</f>
        <v>EETC</v>
      </c>
    </row>
    <row r="829" spans="1:22" ht="15" hidden="1" customHeight="1">
      <c r="A829" s="418" t="s">
        <v>1085</v>
      </c>
      <c r="B829" s="494">
        <v>43069</v>
      </c>
      <c r="C829" s="495">
        <v>4159164</v>
      </c>
      <c r="D829" s="495">
        <v>6675773.4699999997</v>
      </c>
      <c r="E829" s="495">
        <f t="shared" si="129"/>
        <v>4159164</v>
      </c>
      <c r="F829" s="495">
        <f t="shared" si="130"/>
        <v>14498864.189999999</v>
      </c>
      <c r="G829" s="495">
        <f t="shared" si="131"/>
        <v>-10339700.189999999</v>
      </c>
      <c r="H829" s="495">
        <f>VLOOKUP(A829,'02-Metrics'!A:R,18,FALSE)</f>
        <v>109399640</v>
      </c>
      <c r="I829" s="496">
        <f t="shared" si="132"/>
        <v>-9.4513109823761751E-2</v>
      </c>
      <c r="J829" s="512"/>
      <c r="M829" s="241" t="s">
        <v>1038</v>
      </c>
      <c r="S829">
        <f t="shared" si="126"/>
        <v>2017</v>
      </c>
      <c r="T829" s="418" t="str">
        <f>VLOOKUP($A829,'02-Metrics'!$A$2:$AD$188,4,FALSE)</f>
        <v>Industrial</v>
      </c>
      <c r="U829" s="418" t="str">
        <f>VLOOKUP($A829,'02-Metrics'!$A$2:$AD$188,5,FALSE)</f>
        <v>Power Plant</v>
      </c>
      <c r="V829" s="418" t="str">
        <f>VLOOKUP($A829,'02-Metrics'!$A$2:$AD$188,7,FALSE)</f>
        <v>EETC</v>
      </c>
    </row>
    <row r="830" spans="1:22" ht="15" hidden="1" customHeight="1">
      <c r="A830" s="418" t="s">
        <v>1085</v>
      </c>
      <c r="B830" s="494">
        <v>43099</v>
      </c>
      <c r="C830" s="495">
        <v>0</v>
      </c>
      <c r="D830" s="495">
        <v>10913856.550000001</v>
      </c>
      <c r="E830" s="495">
        <f t="shared" si="129"/>
        <v>4159164</v>
      </c>
      <c r="F830" s="495">
        <f t="shared" si="130"/>
        <v>25412720.740000002</v>
      </c>
      <c r="G830" s="495">
        <f t="shared" si="131"/>
        <v>-21253556.740000002</v>
      </c>
      <c r="H830" s="495">
        <f>VLOOKUP(A830,'02-Metrics'!A:R,18,FALSE)</f>
        <v>109399640</v>
      </c>
      <c r="I830" s="496">
        <f t="shared" si="132"/>
        <v>-0.19427446689952546</v>
      </c>
      <c r="J830" s="512"/>
      <c r="L830" s="23">
        <v>43138</v>
      </c>
      <c r="M830" s="241" t="s">
        <v>1039</v>
      </c>
      <c r="S830">
        <f t="shared" si="126"/>
        <v>2017</v>
      </c>
      <c r="T830" s="418" t="str">
        <f>VLOOKUP($A830,'02-Metrics'!$A$2:$AD$188,4,FALSE)</f>
        <v>Industrial</v>
      </c>
      <c r="U830" s="418" t="str">
        <f>VLOOKUP($A830,'02-Metrics'!$A$2:$AD$188,5,FALSE)</f>
        <v>Power Plant</v>
      </c>
      <c r="V830" s="418" t="str">
        <f>VLOOKUP($A830,'02-Metrics'!$A$2:$AD$188,7,FALSE)</f>
        <v>EETC</v>
      </c>
    </row>
    <row r="831" spans="1:22" ht="15" hidden="1" customHeight="1">
      <c r="A831" s="418" t="s">
        <v>1085</v>
      </c>
      <c r="B831" s="497">
        <v>43130</v>
      </c>
      <c r="C831" s="495">
        <v>3314345.55</v>
      </c>
      <c r="D831" s="495">
        <v>3740908.129999999</v>
      </c>
      <c r="E831" s="495">
        <f t="shared" si="129"/>
        <v>7473509.5499999998</v>
      </c>
      <c r="F831" s="495">
        <f t="shared" si="130"/>
        <v>29153628.870000001</v>
      </c>
      <c r="G831" s="495">
        <f t="shared" si="131"/>
        <v>-21680119.32</v>
      </c>
      <c r="H831" s="495">
        <f>VLOOKUP(A831,'02-Metrics'!A:R,18,FALSE)</f>
        <v>109399640</v>
      </c>
      <c r="I831" s="496">
        <f t="shared" si="132"/>
        <v>-0.19817358923667391</v>
      </c>
      <c r="J831" s="512"/>
      <c r="M831" s="241" t="s">
        <v>1038</v>
      </c>
      <c r="S831">
        <f t="shared" si="126"/>
        <v>2018</v>
      </c>
      <c r="T831" s="418" t="str">
        <f>VLOOKUP($A831,'02-Metrics'!$A$2:$AD$188,4,FALSE)</f>
        <v>Industrial</v>
      </c>
      <c r="U831" s="418" t="str">
        <f>VLOOKUP($A831,'02-Metrics'!$A$2:$AD$188,5,FALSE)</f>
        <v>Power Plant</v>
      </c>
      <c r="V831" s="418" t="str">
        <f>VLOOKUP($A831,'02-Metrics'!$A$2:$AD$188,7,FALSE)</f>
        <v>EETC</v>
      </c>
    </row>
    <row r="832" spans="1:22" ht="15" hidden="1" customHeight="1">
      <c r="A832" s="418" t="s">
        <v>1085</v>
      </c>
      <c r="B832" s="497">
        <v>43159</v>
      </c>
      <c r="C832" s="495">
        <v>0</v>
      </c>
      <c r="D832" s="495">
        <v>1664984.3500000003</v>
      </c>
      <c r="E832" s="495">
        <f t="shared" si="129"/>
        <v>7473509.5499999998</v>
      </c>
      <c r="F832" s="495">
        <f t="shared" si="130"/>
        <v>30818613.220000003</v>
      </c>
      <c r="G832" s="495">
        <f t="shared" si="131"/>
        <v>-23345103.670000002</v>
      </c>
      <c r="H832" s="495">
        <f>VLOOKUP(A832,'02-Metrics'!A:R,18,FALSE)</f>
        <v>109399640</v>
      </c>
      <c r="I832" s="496">
        <f t="shared" si="132"/>
        <v>-0.21339287469318913</v>
      </c>
      <c r="J832" s="512"/>
      <c r="L832" s="23">
        <v>43167</v>
      </c>
      <c r="M832" s="241" t="s">
        <v>1039</v>
      </c>
      <c r="S832">
        <f t="shared" si="126"/>
        <v>2018</v>
      </c>
      <c r="T832" s="418" t="str">
        <f>VLOOKUP($A832,'02-Metrics'!$A$2:$AD$188,4,FALSE)</f>
        <v>Industrial</v>
      </c>
      <c r="U832" s="418" t="str">
        <f>VLOOKUP($A832,'02-Metrics'!$A$2:$AD$188,5,FALSE)</f>
        <v>Power Plant</v>
      </c>
      <c r="V832" s="418" t="str">
        <f>VLOOKUP($A832,'02-Metrics'!$A$2:$AD$188,7,FALSE)</f>
        <v>EETC</v>
      </c>
    </row>
    <row r="833" spans="1:22" ht="15" hidden="1" customHeight="1">
      <c r="A833" s="418" t="s">
        <v>1085</v>
      </c>
      <c r="B833" s="497">
        <v>43189</v>
      </c>
      <c r="C833" s="495">
        <v>7628244.4400000004</v>
      </c>
      <c r="D833" s="495">
        <v>880801.75</v>
      </c>
      <c r="E833" s="495">
        <f t="shared" si="129"/>
        <v>15101753.99</v>
      </c>
      <c r="F833" s="495">
        <f t="shared" si="130"/>
        <v>31699414.970000003</v>
      </c>
      <c r="G833" s="495">
        <f t="shared" si="131"/>
        <v>-16597660.980000002</v>
      </c>
      <c r="H833" s="495">
        <f>VLOOKUP(A833,'02-Metrics'!A:R,18,FALSE)</f>
        <v>109399640</v>
      </c>
      <c r="I833" s="496">
        <f t="shared" si="132"/>
        <v>-0.15171586469571566</v>
      </c>
      <c r="J833" s="512"/>
      <c r="M833" s="241" t="s">
        <v>1038</v>
      </c>
      <c r="S833">
        <f t="shared" si="126"/>
        <v>2018</v>
      </c>
      <c r="T833" s="418" t="str">
        <f>VLOOKUP($A833,'02-Metrics'!$A$2:$AD$188,4,FALSE)</f>
        <v>Industrial</v>
      </c>
      <c r="U833" s="418" t="str">
        <f>VLOOKUP($A833,'02-Metrics'!$A$2:$AD$188,5,FALSE)</f>
        <v>Power Plant</v>
      </c>
      <c r="V833" s="418" t="str">
        <f>VLOOKUP($A833,'02-Metrics'!$A$2:$AD$188,7,FALSE)</f>
        <v>EETC</v>
      </c>
    </row>
    <row r="834" spans="1:22" ht="15" hidden="1" customHeight="1">
      <c r="A834" s="418" t="s">
        <v>1085</v>
      </c>
      <c r="B834" s="497">
        <v>43220</v>
      </c>
      <c r="C834" s="495">
        <v>0</v>
      </c>
      <c r="D834" s="495">
        <v>786248.12</v>
      </c>
      <c r="E834" s="495">
        <f t="shared" si="129"/>
        <v>15101753.99</v>
      </c>
      <c r="F834" s="495">
        <f t="shared" si="130"/>
        <v>32485663.090000004</v>
      </c>
      <c r="G834" s="495">
        <f t="shared" si="131"/>
        <v>-17383909.100000001</v>
      </c>
      <c r="H834" s="495">
        <f>VLOOKUP(A834,'02-Metrics'!A:R,18,FALSE)</f>
        <v>109399640</v>
      </c>
      <c r="I834" s="496">
        <f t="shared" si="132"/>
        <v>-0.15890279986296116</v>
      </c>
      <c r="J834" s="512"/>
      <c r="L834" s="23">
        <v>43202</v>
      </c>
      <c r="M834" s="241" t="s">
        <v>1039</v>
      </c>
      <c r="S834">
        <f t="shared" si="126"/>
        <v>2018</v>
      </c>
      <c r="T834" s="418" t="str">
        <f>VLOOKUP($A834,'02-Metrics'!$A$2:$AD$188,4,FALSE)</f>
        <v>Industrial</v>
      </c>
      <c r="U834" s="418" t="str">
        <f>VLOOKUP($A834,'02-Metrics'!$A$2:$AD$188,5,FALSE)</f>
        <v>Power Plant</v>
      </c>
      <c r="V834" s="418" t="str">
        <f>VLOOKUP($A834,'02-Metrics'!$A$2:$AD$188,7,FALSE)</f>
        <v>EETC</v>
      </c>
    </row>
    <row r="835" spans="1:22" ht="15" hidden="1" customHeight="1">
      <c r="A835" s="418" t="s">
        <v>1085</v>
      </c>
      <c r="B835" s="497">
        <v>43250</v>
      </c>
      <c r="C835" s="495">
        <v>0</v>
      </c>
      <c r="D835" s="495">
        <v>803021.13</v>
      </c>
      <c r="E835" s="495">
        <f t="shared" si="129"/>
        <v>15101753.99</v>
      </c>
      <c r="F835" s="495">
        <f t="shared" si="130"/>
        <v>33288684.220000003</v>
      </c>
      <c r="G835" s="495">
        <f t="shared" si="131"/>
        <v>-18186930.230000004</v>
      </c>
      <c r="H835" s="495">
        <f>VLOOKUP(A835,'02-Metrics'!A:R,18,FALSE)</f>
        <v>109399640</v>
      </c>
      <c r="I835" s="496">
        <f t="shared" si="132"/>
        <v>-0.1662430537248569</v>
      </c>
      <c r="J835" s="512"/>
      <c r="M835" s="241" t="s">
        <v>1038</v>
      </c>
      <c r="S835">
        <f t="shared" si="126"/>
        <v>2018</v>
      </c>
      <c r="T835" s="418" t="str">
        <f>VLOOKUP($A835,'02-Metrics'!$A$2:$AD$188,4,FALSE)</f>
        <v>Industrial</v>
      </c>
      <c r="U835" s="418" t="str">
        <f>VLOOKUP($A835,'02-Metrics'!$A$2:$AD$188,5,FALSE)</f>
        <v>Power Plant</v>
      </c>
      <c r="V835" s="418" t="str">
        <f>VLOOKUP($A835,'02-Metrics'!$A$2:$AD$188,7,FALSE)</f>
        <v>EETC</v>
      </c>
    </row>
    <row r="836" spans="1:22" ht="15" hidden="1" customHeight="1">
      <c r="A836" s="418" t="s">
        <v>1085</v>
      </c>
      <c r="B836" s="497">
        <v>43281</v>
      </c>
      <c r="C836" s="495">
        <v>4195153.8099999996</v>
      </c>
      <c r="D836" s="495">
        <v>1424251.5000000002</v>
      </c>
      <c r="E836" s="495">
        <f t="shared" si="129"/>
        <v>19296907.800000001</v>
      </c>
      <c r="F836" s="495">
        <f t="shared" si="130"/>
        <v>34712935.720000006</v>
      </c>
      <c r="G836" s="495">
        <f t="shared" si="131"/>
        <v>-15416027.920000006</v>
      </c>
      <c r="H836" s="495">
        <f>VLOOKUP(A836,'02-Metrics'!A:R,18,FALSE)</f>
        <v>109399640</v>
      </c>
      <c r="I836" s="496">
        <f t="shared" si="132"/>
        <v>-0.14091479569768242</v>
      </c>
      <c r="J836" s="512"/>
      <c r="L836" s="23">
        <v>43236</v>
      </c>
      <c r="M836" s="241" t="s">
        <v>1039</v>
      </c>
      <c r="S836">
        <f t="shared" si="126"/>
        <v>2018</v>
      </c>
      <c r="T836" s="418" t="str">
        <f>VLOOKUP($A836,'02-Metrics'!$A$2:$AD$188,4,FALSE)</f>
        <v>Industrial</v>
      </c>
      <c r="U836" s="418" t="str">
        <f>VLOOKUP($A836,'02-Metrics'!$A$2:$AD$188,5,FALSE)</f>
        <v>Power Plant</v>
      </c>
      <c r="V836" s="418" t="str">
        <f>VLOOKUP($A836,'02-Metrics'!$A$2:$AD$188,7,FALSE)</f>
        <v>EETC</v>
      </c>
    </row>
    <row r="837" spans="1:22" ht="15" hidden="1" customHeight="1">
      <c r="A837" s="418" t="s">
        <v>1085</v>
      </c>
      <c r="B837" s="497">
        <v>43311</v>
      </c>
      <c r="C837" s="495">
        <v>0</v>
      </c>
      <c r="D837" s="495">
        <v>1819574.82</v>
      </c>
      <c r="E837" s="495">
        <f t="shared" si="129"/>
        <v>19296907.800000001</v>
      </c>
      <c r="F837" s="495">
        <f t="shared" si="130"/>
        <v>36532510.540000007</v>
      </c>
      <c r="G837" s="495">
        <f t="shared" si="131"/>
        <v>-17235602.740000006</v>
      </c>
      <c r="H837" s="495">
        <f>VLOOKUP(A837,'02-Metrics'!A:R,18,FALSE)</f>
        <v>109399640</v>
      </c>
      <c r="I837" s="496">
        <f t="shared" si="132"/>
        <v>-0.15754716139833738</v>
      </c>
      <c r="J837" s="512"/>
      <c r="L837" s="23">
        <v>43247</v>
      </c>
      <c r="M837" s="241" t="s">
        <v>1039</v>
      </c>
      <c r="S837">
        <f t="shared" si="126"/>
        <v>2018</v>
      </c>
      <c r="T837" s="418" t="str">
        <f>VLOOKUP($A837,'02-Metrics'!$A$2:$AD$188,4,FALSE)</f>
        <v>Industrial</v>
      </c>
      <c r="U837" s="418" t="str">
        <f>VLOOKUP($A837,'02-Metrics'!$A$2:$AD$188,5,FALSE)</f>
        <v>Power Plant</v>
      </c>
      <c r="V837" s="418" t="str">
        <f>VLOOKUP($A837,'02-Metrics'!$A$2:$AD$188,7,FALSE)</f>
        <v>EETC</v>
      </c>
    </row>
    <row r="838" spans="1:22" ht="15" hidden="1" customHeight="1">
      <c r="A838" s="418" t="s">
        <v>1085</v>
      </c>
      <c r="B838" s="497">
        <v>43342</v>
      </c>
      <c r="C838" s="495">
        <v>0</v>
      </c>
      <c r="D838" s="495">
        <v>2211651.52</v>
      </c>
      <c r="E838" s="495">
        <f t="shared" si="129"/>
        <v>19296907.800000001</v>
      </c>
      <c r="F838" s="495">
        <f t="shared" si="130"/>
        <v>38744162.06000001</v>
      </c>
      <c r="G838" s="495">
        <f t="shared" si="131"/>
        <v>-19447254.260000009</v>
      </c>
      <c r="H838" s="495">
        <f>VLOOKUP(A838,'02-Metrics'!A:R,18,FALSE)</f>
        <v>109399640</v>
      </c>
      <c r="I838" s="496">
        <f t="shared" si="132"/>
        <v>-0.17776342097652248</v>
      </c>
      <c r="J838" s="512"/>
      <c r="M838" s="241" t="s">
        <v>1038</v>
      </c>
      <c r="S838">
        <f t="shared" si="126"/>
        <v>2018</v>
      </c>
      <c r="T838" s="418" t="str">
        <f>VLOOKUP($A838,'02-Metrics'!$A$2:$AD$188,4,FALSE)</f>
        <v>Industrial</v>
      </c>
      <c r="U838" s="418" t="str">
        <f>VLOOKUP($A838,'02-Metrics'!$A$2:$AD$188,5,FALSE)</f>
        <v>Power Plant</v>
      </c>
      <c r="V838" s="418" t="str">
        <f>VLOOKUP($A838,'02-Metrics'!$A$2:$AD$188,7,FALSE)</f>
        <v>EETC</v>
      </c>
    </row>
    <row r="839" spans="1:22" ht="15" hidden="1" customHeight="1">
      <c r="A839" s="418" t="s">
        <v>1085</v>
      </c>
      <c r="B839" s="497">
        <v>43373</v>
      </c>
      <c r="C839" s="495">
        <v>0</v>
      </c>
      <c r="D839" s="495">
        <v>2432926.0399999991</v>
      </c>
      <c r="E839" s="495">
        <f t="shared" si="129"/>
        <v>19296907.800000001</v>
      </c>
      <c r="F839" s="495">
        <f t="shared" si="130"/>
        <v>41177088.100000009</v>
      </c>
      <c r="G839" s="495">
        <f t="shared" si="131"/>
        <v>-21880180.300000008</v>
      </c>
      <c r="H839" s="495">
        <f>VLOOKUP(A839,'02-Metrics'!A:R,18,FALSE)</f>
        <v>109399640</v>
      </c>
      <c r="I839" s="496">
        <f t="shared" si="132"/>
        <v>-0.20000230622331122</v>
      </c>
      <c r="J839" s="512"/>
      <c r="M839" s="241" t="s">
        <v>1038</v>
      </c>
      <c r="S839">
        <f t="shared" si="126"/>
        <v>2018</v>
      </c>
      <c r="T839" s="418" t="str">
        <f>VLOOKUP($A839,'02-Metrics'!$A$2:$AD$188,4,FALSE)</f>
        <v>Industrial</v>
      </c>
      <c r="U839" s="418" t="str">
        <f>VLOOKUP($A839,'02-Metrics'!$A$2:$AD$188,5,FALSE)</f>
        <v>Power Plant</v>
      </c>
      <c r="V839" s="418" t="str">
        <f>VLOOKUP($A839,'02-Metrics'!$A$2:$AD$188,7,FALSE)</f>
        <v>EETC</v>
      </c>
    </row>
    <row r="840" spans="1:22" ht="15" hidden="1" customHeight="1">
      <c r="A840" s="418" t="s">
        <v>1085</v>
      </c>
      <c r="B840" s="497">
        <v>43403</v>
      </c>
      <c r="C840" s="495">
        <v>0</v>
      </c>
      <c r="D840" s="495">
        <v>3566344.41</v>
      </c>
      <c r="E840" s="495">
        <f t="shared" si="129"/>
        <v>19296907.800000001</v>
      </c>
      <c r="F840" s="495">
        <f t="shared" si="130"/>
        <v>44743432.510000005</v>
      </c>
      <c r="G840" s="495">
        <f t="shared" si="131"/>
        <v>-25446524.710000005</v>
      </c>
      <c r="H840" s="495">
        <f>VLOOKUP(A840,'02-Metrics'!A:R,18,FALSE)</f>
        <v>109399640</v>
      </c>
      <c r="I840" s="496">
        <f t="shared" si="132"/>
        <v>-0.23260153973084377</v>
      </c>
      <c r="J840" s="512"/>
      <c r="M840" s="241" t="s">
        <v>1038</v>
      </c>
      <c r="S840">
        <f t="shared" si="126"/>
        <v>2018</v>
      </c>
      <c r="T840" s="418" t="str">
        <f>VLOOKUP($A840,'02-Metrics'!$A$2:$AD$188,4,FALSE)</f>
        <v>Industrial</v>
      </c>
      <c r="U840" s="418" t="str">
        <f>VLOOKUP($A840,'02-Metrics'!$A$2:$AD$188,5,FALSE)</f>
        <v>Power Plant</v>
      </c>
      <c r="V840" s="418" t="str">
        <f>VLOOKUP($A840,'02-Metrics'!$A$2:$AD$188,7,FALSE)</f>
        <v>EETC</v>
      </c>
    </row>
    <row r="841" spans="1:22" ht="15" hidden="1" customHeight="1">
      <c r="A841" s="418" t="s">
        <v>1085</v>
      </c>
      <c r="B841" s="497">
        <v>43434</v>
      </c>
      <c r="C841" s="495">
        <v>7250071.1500000004</v>
      </c>
      <c r="D841" s="495">
        <v>3065805.1800000011</v>
      </c>
      <c r="E841" s="495">
        <f t="shared" si="129"/>
        <v>26546978.950000003</v>
      </c>
      <c r="F841" s="495">
        <f t="shared" si="130"/>
        <v>47809237.690000005</v>
      </c>
      <c r="G841" s="495">
        <f t="shared" si="131"/>
        <v>-21262258.740000002</v>
      </c>
      <c r="H841" s="495">
        <f>VLOOKUP(A841,'02-Metrics'!A:R,18,FALSE)</f>
        <v>109399640</v>
      </c>
      <c r="I841" s="496">
        <f t="shared" si="132"/>
        <v>-0.19435401012288525</v>
      </c>
      <c r="J841" s="512"/>
      <c r="L841" s="23">
        <v>43326</v>
      </c>
      <c r="M841" s="241" t="s">
        <v>1039</v>
      </c>
      <c r="S841">
        <f t="shared" si="126"/>
        <v>2018</v>
      </c>
      <c r="T841" s="418" t="str">
        <f>VLOOKUP($A841,'02-Metrics'!$A$2:$AD$188,4,FALSE)</f>
        <v>Industrial</v>
      </c>
      <c r="U841" s="418" t="str">
        <f>VLOOKUP($A841,'02-Metrics'!$A$2:$AD$188,5,FALSE)</f>
        <v>Power Plant</v>
      </c>
      <c r="V841" s="418" t="str">
        <f>VLOOKUP($A841,'02-Metrics'!$A$2:$AD$188,7,FALSE)</f>
        <v>EETC</v>
      </c>
    </row>
    <row r="842" spans="1:22" ht="15" hidden="1" customHeight="1">
      <c r="A842" s="418" t="s">
        <v>1085</v>
      </c>
      <c r="B842" s="497">
        <v>43464</v>
      </c>
      <c r="C842" s="495">
        <v>0</v>
      </c>
      <c r="D842" s="495">
        <v>3579926.7599999993</v>
      </c>
      <c r="E842" s="495">
        <f t="shared" si="129"/>
        <v>26546978.950000003</v>
      </c>
      <c r="F842" s="495">
        <f t="shared" si="130"/>
        <v>51389164.450000003</v>
      </c>
      <c r="G842" s="495">
        <f t="shared" si="131"/>
        <v>-24842185.5</v>
      </c>
      <c r="H842" s="495">
        <f>VLOOKUP(A842,'02-Metrics'!A:R,18,FALSE)</f>
        <v>109399640</v>
      </c>
      <c r="I842" s="496">
        <f t="shared" si="132"/>
        <v>-0.2270773971468279</v>
      </c>
      <c r="J842" s="512"/>
      <c r="M842" s="241" t="s">
        <v>1038</v>
      </c>
      <c r="S842">
        <f t="shared" si="126"/>
        <v>2018</v>
      </c>
      <c r="T842" s="418" t="str">
        <f>VLOOKUP($A842,'02-Metrics'!$A$2:$AD$188,4,FALSE)</f>
        <v>Industrial</v>
      </c>
      <c r="U842" s="418" t="str">
        <f>VLOOKUP($A842,'02-Metrics'!$A$2:$AD$188,5,FALSE)</f>
        <v>Power Plant</v>
      </c>
      <c r="V842" s="418" t="str">
        <f>VLOOKUP($A842,'02-Metrics'!$A$2:$AD$188,7,FALSE)</f>
        <v>EETC</v>
      </c>
    </row>
    <row r="843" spans="1:22" ht="15" hidden="1" customHeight="1">
      <c r="A843" s="418" t="s">
        <v>1085</v>
      </c>
      <c r="B843" s="497">
        <v>43495</v>
      </c>
      <c r="C843" s="495">
        <v>5137574.8</v>
      </c>
      <c r="D843" s="495">
        <v>4796272.16</v>
      </c>
      <c r="E843" s="495">
        <f t="shared" si="129"/>
        <v>31684553.750000004</v>
      </c>
      <c r="F843" s="495">
        <f t="shared" si="130"/>
        <v>56185436.609999999</v>
      </c>
      <c r="G843" s="495">
        <f t="shared" si="131"/>
        <v>-24500882.859999996</v>
      </c>
      <c r="H843" s="495">
        <f>VLOOKUP(A843,'02-Metrics'!A:R,18,FALSE)</f>
        <v>109399640</v>
      </c>
      <c r="I843" s="496">
        <f t="shared" si="132"/>
        <v>-0.2239576186905185</v>
      </c>
      <c r="J843" s="512"/>
      <c r="M843" s="241" t="s">
        <v>1038</v>
      </c>
      <c r="S843">
        <f t="shared" si="126"/>
        <v>2019</v>
      </c>
      <c r="T843" s="418" t="str">
        <f>VLOOKUP($A843,'02-Metrics'!$A$2:$AD$188,4,FALSE)</f>
        <v>Industrial</v>
      </c>
      <c r="U843" s="418" t="str">
        <f>VLOOKUP($A843,'02-Metrics'!$A$2:$AD$188,5,FALSE)</f>
        <v>Power Plant</v>
      </c>
      <c r="V843" s="418" t="str">
        <f>VLOOKUP($A843,'02-Metrics'!$A$2:$AD$188,7,FALSE)</f>
        <v>EETC</v>
      </c>
    </row>
    <row r="844" spans="1:22" ht="15" hidden="1" customHeight="1">
      <c r="A844" s="418" t="s">
        <v>1085</v>
      </c>
      <c r="B844" s="497">
        <v>43524</v>
      </c>
      <c r="C844" s="495">
        <v>12961</v>
      </c>
      <c r="D844" s="495">
        <v>2376618.4199999995</v>
      </c>
      <c r="E844" s="495">
        <f t="shared" si="129"/>
        <v>31697514.750000004</v>
      </c>
      <c r="F844" s="495">
        <f t="shared" si="130"/>
        <v>58562055.030000001</v>
      </c>
      <c r="G844" s="495">
        <f t="shared" si="131"/>
        <v>-26864540.279999997</v>
      </c>
      <c r="H844" s="495">
        <f>VLOOKUP(A844,'02-Metrics'!A:R,18,FALSE)</f>
        <v>109399640</v>
      </c>
      <c r="I844" s="496">
        <f t="shared" si="132"/>
        <v>-0.24556333348080486</v>
      </c>
      <c r="J844" s="512"/>
      <c r="L844" s="23">
        <v>43397</v>
      </c>
      <c r="M844" s="241" t="s">
        <v>1039</v>
      </c>
      <c r="S844">
        <f t="shared" si="126"/>
        <v>2019</v>
      </c>
      <c r="T844" s="418" t="str">
        <f>VLOOKUP($A844,'02-Metrics'!$A$2:$AD$188,4,FALSE)</f>
        <v>Industrial</v>
      </c>
      <c r="U844" s="418" t="str">
        <f>VLOOKUP($A844,'02-Metrics'!$A$2:$AD$188,5,FALSE)</f>
        <v>Power Plant</v>
      </c>
      <c r="V844" s="418" t="str">
        <f>VLOOKUP($A844,'02-Metrics'!$A$2:$AD$188,7,FALSE)</f>
        <v>EETC</v>
      </c>
    </row>
    <row r="845" spans="1:22" ht="15" hidden="1" customHeight="1">
      <c r="A845" s="418" t="s">
        <v>1085</v>
      </c>
      <c r="B845" s="497">
        <v>43554</v>
      </c>
      <c r="C845" s="495">
        <v>0</v>
      </c>
      <c r="D845" s="495">
        <v>3278687.379999999</v>
      </c>
      <c r="E845" s="495">
        <f t="shared" si="129"/>
        <v>31697514.750000004</v>
      </c>
      <c r="F845" s="495">
        <f t="shared" si="130"/>
        <v>61840742.409999996</v>
      </c>
      <c r="G845" s="495">
        <f t="shared" si="131"/>
        <v>-30143227.659999993</v>
      </c>
      <c r="H845" s="495">
        <f>VLOOKUP(A845,'02-Metrics'!A:R,18,FALSE)</f>
        <v>109399640</v>
      </c>
      <c r="I845" s="496">
        <f t="shared" si="132"/>
        <v>-0.27553315221146973</v>
      </c>
      <c r="J845" s="512"/>
      <c r="M845" s="241" t="s">
        <v>1038</v>
      </c>
      <c r="S845">
        <f t="shared" si="126"/>
        <v>2019</v>
      </c>
      <c r="T845" s="418" t="str">
        <f>VLOOKUP($A845,'02-Metrics'!$A$2:$AD$188,4,FALSE)</f>
        <v>Industrial</v>
      </c>
      <c r="U845" s="418" t="str">
        <f>VLOOKUP($A845,'02-Metrics'!$A$2:$AD$188,5,FALSE)</f>
        <v>Power Plant</v>
      </c>
      <c r="V845" s="418" t="str">
        <f>VLOOKUP($A845,'02-Metrics'!$A$2:$AD$188,7,FALSE)</f>
        <v>EETC</v>
      </c>
    </row>
    <row r="846" spans="1:22" ht="15" hidden="1" customHeight="1">
      <c r="A846" s="418" t="s">
        <v>1085</v>
      </c>
      <c r="B846" s="497">
        <v>43585</v>
      </c>
      <c r="C846" s="495">
        <v>1044033.95</v>
      </c>
      <c r="D846" s="495">
        <v>2492659.2799999998</v>
      </c>
      <c r="E846" s="495">
        <f t="shared" si="129"/>
        <v>32741548.700000003</v>
      </c>
      <c r="F846" s="495">
        <f t="shared" si="130"/>
        <v>64333401.689999998</v>
      </c>
      <c r="G846" s="495">
        <f t="shared" si="131"/>
        <v>-31591852.989999995</v>
      </c>
      <c r="H846" s="495">
        <f>VLOOKUP(A846,'02-Metrics'!A:R,18,FALSE)</f>
        <v>109399640</v>
      </c>
      <c r="I846" s="496">
        <f t="shared" si="132"/>
        <v>-0.28877474359147792</v>
      </c>
      <c r="J846" s="512"/>
      <c r="M846" s="241" t="s">
        <v>1038</v>
      </c>
      <c r="S846">
        <f t="shared" si="126"/>
        <v>2019</v>
      </c>
      <c r="T846" s="418" t="str">
        <f>VLOOKUP($A846,'02-Metrics'!$A$2:$AD$188,4,FALSE)</f>
        <v>Industrial</v>
      </c>
      <c r="U846" s="418" t="str">
        <f>VLOOKUP($A846,'02-Metrics'!$A$2:$AD$188,5,FALSE)</f>
        <v>Power Plant</v>
      </c>
      <c r="V846" s="418" t="str">
        <f>VLOOKUP($A846,'02-Metrics'!$A$2:$AD$188,7,FALSE)</f>
        <v>EETC</v>
      </c>
    </row>
    <row r="847" spans="1:22" ht="15" hidden="1" customHeight="1">
      <c r="A847" s="418" t="s">
        <v>1085</v>
      </c>
      <c r="B847" s="497">
        <v>43615</v>
      </c>
      <c r="C847" s="495">
        <v>5974553.29</v>
      </c>
      <c r="D847" s="495">
        <v>2545880.6999999997</v>
      </c>
      <c r="E847" s="495">
        <f t="shared" si="129"/>
        <v>38716101.990000002</v>
      </c>
      <c r="F847" s="495">
        <f t="shared" si="130"/>
        <v>66879282.390000001</v>
      </c>
      <c r="G847" s="495">
        <f t="shared" si="131"/>
        <v>-28163180.399999999</v>
      </c>
      <c r="H847" s="495">
        <f>VLOOKUP(A847,'02-Metrics'!A:R,18,FALSE)</f>
        <v>109399640</v>
      </c>
      <c r="I847" s="496">
        <f t="shared" si="132"/>
        <v>-0.25743394036762823</v>
      </c>
      <c r="J847" s="512"/>
      <c r="M847" s="241" t="s">
        <v>1038</v>
      </c>
      <c r="S847">
        <f t="shared" si="126"/>
        <v>2019</v>
      </c>
      <c r="T847" s="418" t="str">
        <f>VLOOKUP($A847,'02-Metrics'!$A$2:$AD$188,4,FALSE)</f>
        <v>Industrial</v>
      </c>
      <c r="U847" s="418" t="str">
        <f>VLOOKUP($A847,'02-Metrics'!$A$2:$AD$188,5,FALSE)</f>
        <v>Power Plant</v>
      </c>
      <c r="V847" s="418" t="str">
        <f>VLOOKUP($A847,'02-Metrics'!$A$2:$AD$188,7,FALSE)</f>
        <v>EETC</v>
      </c>
    </row>
    <row r="848" spans="1:22" ht="15" hidden="1" customHeight="1">
      <c r="A848" s="418" t="s">
        <v>1085</v>
      </c>
      <c r="B848" s="497">
        <v>43646</v>
      </c>
      <c r="C848" s="495">
        <v>1688213.1500000001</v>
      </c>
      <c r="D848" s="495">
        <v>1481896.28</v>
      </c>
      <c r="E848" s="495">
        <f t="shared" si="129"/>
        <v>40404315.140000001</v>
      </c>
      <c r="F848" s="495">
        <f t="shared" si="130"/>
        <v>68361178.670000002</v>
      </c>
      <c r="G848" s="495">
        <f t="shared" si="131"/>
        <v>-27956863.530000001</v>
      </c>
      <c r="H848" s="495">
        <f>VLOOKUP(A848,'02-Metrics'!A:R,18,FALSE)</f>
        <v>109399640</v>
      </c>
      <c r="I848" s="496">
        <f t="shared" si="132"/>
        <v>-0.25554803955479194</v>
      </c>
      <c r="J848" s="512"/>
      <c r="L848" s="23">
        <v>43474</v>
      </c>
      <c r="M848" s="241" t="s">
        <v>1039</v>
      </c>
      <c r="S848">
        <f t="shared" si="126"/>
        <v>2019</v>
      </c>
      <c r="T848" s="418" t="str">
        <f>VLOOKUP($A848,'02-Metrics'!$A$2:$AD$188,4,FALSE)</f>
        <v>Industrial</v>
      </c>
      <c r="U848" s="418" t="str">
        <f>VLOOKUP($A848,'02-Metrics'!$A$2:$AD$188,5,FALSE)</f>
        <v>Power Plant</v>
      </c>
      <c r="V848" s="418" t="str">
        <f>VLOOKUP($A848,'02-Metrics'!$A$2:$AD$188,7,FALSE)</f>
        <v>EETC</v>
      </c>
    </row>
    <row r="849" spans="1:22" ht="15" hidden="1" customHeight="1">
      <c r="A849" s="418" t="s">
        <v>1085</v>
      </c>
      <c r="B849" s="497">
        <v>43676</v>
      </c>
      <c r="C849" s="495">
        <v>4174473.87</v>
      </c>
      <c r="D849" s="495">
        <v>2079569.59</v>
      </c>
      <c r="E849" s="495">
        <f t="shared" si="129"/>
        <v>44578789.009999998</v>
      </c>
      <c r="F849" s="495">
        <f t="shared" si="130"/>
        <v>70440748.260000005</v>
      </c>
      <c r="G849" s="495">
        <f t="shared" si="131"/>
        <v>-25861959.250000007</v>
      </c>
      <c r="H849" s="495">
        <f>VLOOKUP(A849,'02-Metrics'!A:R,18,FALSE)</f>
        <v>109399640</v>
      </c>
      <c r="I849" s="496">
        <f t="shared" si="132"/>
        <v>-0.23639894290328567</v>
      </c>
      <c r="J849" s="512"/>
      <c r="L849" s="23">
        <v>43485</v>
      </c>
      <c r="M849" s="241" t="s">
        <v>1039</v>
      </c>
      <c r="S849">
        <f t="shared" si="126"/>
        <v>2019</v>
      </c>
      <c r="T849" s="418" t="str">
        <f>VLOOKUP($A849,'02-Metrics'!$A$2:$AD$188,4,FALSE)</f>
        <v>Industrial</v>
      </c>
      <c r="U849" s="418" t="str">
        <f>VLOOKUP($A849,'02-Metrics'!$A$2:$AD$188,5,FALSE)</f>
        <v>Power Plant</v>
      </c>
      <c r="V849" s="418" t="str">
        <f>VLOOKUP($A849,'02-Metrics'!$A$2:$AD$188,7,FALSE)</f>
        <v>EETC</v>
      </c>
    </row>
    <row r="850" spans="1:22" ht="15" hidden="1" customHeight="1">
      <c r="A850" s="418" t="s">
        <v>1085</v>
      </c>
      <c r="B850" s="497">
        <v>43707</v>
      </c>
      <c r="C850" s="495">
        <v>1266190.73</v>
      </c>
      <c r="D850" s="495">
        <v>3237678.4499999993</v>
      </c>
      <c r="E850" s="495">
        <f t="shared" si="129"/>
        <v>45844979.739999995</v>
      </c>
      <c r="F850" s="495">
        <f t="shared" si="130"/>
        <v>73678426.710000008</v>
      </c>
      <c r="G850" s="495">
        <f t="shared" si="131"/>
        <v>-27833446.970000014</v>
      </c>
      <c r="H850" s="495">
        <f>VLOOKUP(A850,'02-Metrics'!A:R,18,FALSE)</f>
        <v>109399640</v>
      </c>
      <c r="I850" s="496">
        <f t="shared" si="132"/>
        <v>-0.25441991372183687</v>
      </c>
      <c r="J850" s="512"/>
      <c r="M850" s="241" t="s">
        <v>1038</v>
      </c>
      <c r="S850">
        <f t="shared" si="126"/>
        <v>2019</v>
      </c>
      <c r="T850" s="418" t="str">
        <f>VLOOKUP($A850,'02-Metrics'!$A$2:$AD$188,4,FALSE)</f>
        <v>Industrial</v>
      </c>
      <c r="U850" s="418" t="str">
        <f>VLOOKUP($A850,'02-Metrics'!$A$2:$AD$188,5,FALSE)</f>
        <v>Power Plant</v>
      </c>
      <c r="V850" s="418" t="str">
        <f>VLOOKUP($A850,'02-Metrics'!$A$2:$AD$188,7,FALSE)</f>
        <v>EETC</v>
      </c>
    </row>
    <row r="851" spans="1:22" ht="15" hidden="1" customHeight="1">
      <c r="A851" s="418" t="s">
        <v>1085</v>
      </c>
      <c r="B851" s="497">
        <v>43738</v>
      </c>
      <c r="C851" s="495">
        <v>5241118.0599999996</v>
      </c>
      <c r="D851" s="495">
        <v>5319231.2700000005</v>
      </c>
      <c r="E851" s="495">
        <f t="shared" si="129"/>
        <v>51086097.799999997</v>
      </c>
      <c r="F851" s="495">
        <f t="shared" si="130"/>
        <v>78997657.980000004</v>
      </c>
      <c r="G851" s="495">
        <f t="shared" si="131"/>
        <v>-27911560.180000007</v>
      </c>
      <c r="H851" s="495">
        <f>VLOOKUP(A851,'02-Metrics'!A:R,18,FALSE)</f>
        <v>109399640</v>
      </c>
      <c r="I851" s="496">
        <f t="shared" si="132"/>
        <v>-0.25513393078807212</v>
      </c>
      <c r="J851" s="512"/>
      <c r="L851" s="23">
        <v>43517</v>
      </c>
      <c r="M851" s="241" t="s">
        <v>1039</v>
      </c>
      <c r="S851">
        <f t="shared" si="126"/>
        <v>2019</v>
      </c>
      <c r="T851" s="418" t="str">
        <f>VLOOKUP($A851,'02-Metrics'!$A$2:$AD$188,4,FALSE)</f>
        <v>Industrial</v>
      </c>
      <c r="U851" s="418" t="str">
        <f>VLOOKUP($A851,'02-Metrics'!$A$2:$AD$188,5,FALSE)</f>
        <v>Power Plant</v>
      </c>
      <c r="V851" s="418" t="str">
        <f>VLOOKUP($A851,'02-Metrics'!$A$2:$AD$188,7,FALSE)</f>
        <v>EETC</v>
      </c>
    </row>
    <row r="852" spans="1:22" ht="15" hidden="1" customHeight="1">
      <c r="A852" s="418" t="s">
        <v>1085</v>
      </c>
      <c r="B852" s="497">
        <v>43768</v>
      </c>
      <c r="C852" s="495">
        <v>2856819.25</v>
      </c>
      <c r="D852" s="495">
        <v>867863.23999999987</v>
      </c>
      <c r="E852" s="495">
        <f t="shared" si="129"/>
        <v>53942917.049999997</v>
      </c>
      <c r="F852" s="495">
        <f t="shared" si="130"/>
        <v>79865521.219999999</v>
      </c>
      <c r="G852" s="495">
        <f t="shared" si="131"/>
        <v>-25922604.170000002</v>
      </c>
      <c r="H852" s="495">
        <f>VLOOKUP(A852,'02-Metrics'!A:R,18,FALSE)</f>
        <v>109399640</v>
      </c>
      <c r="I852" s="496">
        <f t="shared" si="132"/>
        <v>-0.23695328586090414</v>
      </c>
      <c r="J852" s="512"/>
      <c r="M852" s="241" t="s">
        <v>1038</v>
      </c>
      <c r="S852">
        <f t="shared" si="126"/>
        <v>2019</v>
      </c>
      <c r="T852" s="418" t="str">
        <f>VLOOKUP($A852,'02-Metrics'!$A$2:$AD$188,4,FALSE)</f>
        <v>Industrial</v>
      </c>
      <c r="U852" s="418" t="str">
        <f>VLOOKUP($A852,'02-Metrics'!$A$2:$AD$188,5,FALSE)</f>
        <v>Power Plant</v>
      </c>
      <c r="V852" s="418" t="str">
        <f>VLOOKUP($A852,'02-Metrics'!$A$2:$AD$188,7,FALSE)</f>
        <v>EETC</v>
      </c>
    </row>
    <row r="853" spans="1:22" ht="15" hidden="1" customHeight="1">
      <c r="A853" s="418" t="s">
        <v>1085</v>
      </c>
      <c r="B853" s="497">
        <v>43799</v>
      </c>
      <c r="C853" s="495">
        <v>0</v>
      </c>
      <c r="D853" s="495">
        <v>1831906.83</v>
      </c>
      <c r="E853" s="495">
        <f t="shared" si="129"/>
        <v>53942917.049999997</v>
      </c>
      <c r="F853" s="495">
        <f t="shared" si="130"/>
        <v>81697428.049999997</v>
      </c>
      <c r="G853" s="495">
        <f t="shared" si="131"/>
        <v>-27754511</v>
      </c>
      <c r="H853" s="495">
        <f>VLOOKUP(A853,'02-Metrics'!A:R,18,FALSE)</f>
        <v>109399640</v>
      </c>
      <c r="I853" s="496">
        <f t="shared" si="132"/>
        <v>-0.25369837597271799</v>
      </c>
      <c r="J853" s="512"/>
      <c r="M853" s="241" t="s">
        <v>1038</v>
      </c>
      <c r="S853">
        <f t="shared" si="126"/>
        <v>2019</v>
      </c>
      <c r="T853" s="418" t="str">
        <f>VLOOKUP($A853,'02-Metrics'!$A$2:$AD$188,4,FALSE)</f>
        <v>Industrial</v>
      </c>
      <c r="U853" s="418" t="str">
        <f>VLOOKUP($A853,'02-Metrics'!$A$2:$AD$188,5,FALSE)</f>
        <v>Power Plant</v>
      </c>
      <c r="V853" s="418" t="str">
        <f>VLOOKUP($A853,'02-Metrics'!$A$2:$AD$188,7,FALSE)</f>
        <v>EETC</v>
      </c>
    </row>
    <row r="854" spans="1:22" ht="15" hidden="1" customHeight="1">
      <c r="A854" s="418" t="s">
        <v>1085</v>
      </c>
      <c r="B854" s="497">
        <v>43829</v>
      </c>
      <c r="C854" s="495">
        <v>535189.19999999995</v>
      </c>
      <c r="D854" s="495">
        <v>3641609.1899999995</v>
      </c>
      <c r="E854" s="495">
        <f t="shared" si="129"/>
        <v>54478106.25</v>
      </c>
      <c r="F854" s="495">
        <f t="shared" si="130"/>
        <v>85339037.239999995</v>
      </c>
      <c r="G854" s="495">
        <f t="shared" si="131"/>
        <v>-30860930.989999995</v>
      </c>
      <c r="H854" s="495">
        <f>VLOOKUP(A854,'02-Metrics'!A:R,18,FALSE)</f>
        <v>109399640</v>
      </c>
      <c r="I854" s="496">
        <f t="shared" si="132"/>
        <v>-0.28209353330595965</v>
      </c>
      <c r="J854" s="512"/>
      <c r="M854" s="241" t="s">
        <v>1038</v>
      </c>
      <c r="S854">
        <f t="shared" si="126"/>
        <v>2019</v>
      </c>
      <c r="T854" s="418" t="str">
        <f>VLOOKUP($A854,'02-Metrics'!$A$2:$AD$188,4,FALSE)</f>
        <v>Industrial</v>
      </c>
      <c r="U854" s="418" t="str">
        <f>VLOOKUP($A854,'02-Metrics'!$A$2:$AD$188,5,FALSE)</f>
        <v>Power Plant</v>
      </c>
      <c r="V854" s="418" t="str">
        <f>VLOOKUP($A854,'02-Metrics'!$A$2:$AD$188,7,FALSE)</f>
        <v>EETC</v>
      </c>
    </row>
    <row r="855" spans="1:22" ht="15" hidden="1" customHeight="1">
      <c r="A855" s="418" t="s">
        <v>1085</v>
      </c>
      <c r="B855" s="497">
        <v>43860</v>
      </c>
      <c r="C855" s="495">
        <v>10904883.26</v>
      </c>
      <c r="D855" s="495">
        <v>288845.05000000005</v>
      </c>
      <c r="E855" s="495">
        <f t="shared" si="129"/>
        <v>65382989.509999998</v>
      </c>
      <c r="F855" s="495">
        <f t="shared" si="130"/>
        <v>85627882.289999992</v>
      </c>
      <c r="G855" s="495">
        <f t="shared" si="131"/>
        <v>-20244892.779999994</v>
      </c>
      <c r="H855" s="495">
        <f>VLOOKUP(A855,'02-Metrics'!A:R,18,FALSE)</f>
        <v>109399640</v>
      </c>
      <c r="I855" s="496">
        <f t="shared" si="132"/>
        <v>-0.18505447348821252</v>
      </c>
      <c r="J855" s="512"/>
      <c r="L855" s="23">
        <v>43626</v>
      </c>
      <c r="M855" s="241" t="s">
        <v>1039</v>
      </c>
      <c r="S855">
        <f t="shared" si="126"/>
        <v>2020</v>
      </c>
      <c r="T855" s="418" t="str">
        <f>VLOOKUP($A855,'02-Metrics'!$A$2:$AD$188,4,FALSE)</f>
        <v>Industrial</v>
      </c>
      <c r="U855" s="418" t="str">
        <f>VLOOKUP($A855,'02-Metrics'!$A$2:$AD$188,5,FALSE)</f>
        <v>Power Plant</v>
      </c>
      <c r="V855" s="418" t="str">
        <f>VLOOKUP($A855,'02-Metrics'!$A$2:$AD$188,7,FALSE)</f>
        <v>EETC</v>
      </c>
    </row>
    <row r="856" spans="1:22" ht="15" hidden="1" customHeight="1">
      <c r="A856" s="418" t="s">
        <v>1085</v>
      </c>
      <c r="B856" s="497">
        <v>43889</v>
      </c>
      <c r="C856" s="495">
        <v>0</v>
      </c>
      <c r="D856" s="495">
        <v>1177692.67</v>
      </c>
      <c r="E856" s="495">
        <f t="shared" si="129"/>
        <v>65382989.509999998</v>
      </c>
      <c r="F856" s="495">
        <f t="shared" si="130"/>
        <v>86805574.959999993</v>
      </c>
      <c r="G856" s="495">
        <f t="shared" si="131"/>
        <v>-21422585.449999996</v>
      </c>
      <c r="H856" s="495">
        <f>VLOOKUP(A856,'02-Metrics'!A:R,18,FALSE)</f>
        <v>109399640</v>
      </c>
      <c r="I856" s="496">
        <f t="shared" si="132"/>
        <v>-0.19581952417759324</v>
      </c>
      <c r="J856" s="512"/>
      <c r="M856" s="241" t="s">
        <v>1038</v>
      </c>
      <c r="S856">
        <f t="shared" si="126"/>
        <v>2020</v>
      </c>
      <c r="T856" s="418" t="str">
        <f>VLOOKUP($A856,'02-Metrics'!$A$2:$AD$188,4,FALSE)</f>
        <v>Industrial</v>
      </c>
      <c r="U856" s="418" t="str">
        <f>VLOOKUP($A856,'02-Metrics'!$A$2:$AD$188,5,FALSE)</f>
        <v>Power Plant</v>
      </c>
      <c r="V856" s="418" t="str">
        <f>VLOOKUP($A856,'02-Metrics'!$A$2:$AD$188,7,FALSE)</f>
        <v>EETC</v>
      </c>
    </row>
    <row r="857" spans="1:22" ht="15" hidden="1" customHeight="1">
      <c r="A857" s="418" t="s">
        <v>1085</v>
      </c>
      <c r="B857" s="497">
        <v>43920</v>
      </c>
      <c r="C857" s="495">
        <v>1170773.3600000001</v>
      </c>
      <c r="D857" s="495">
        <v>470499.49</v>
      </c>
      <c r="E857" s="495">
        <f t="shared" si="129"/>
        <v>66553762.869999997</v>
      </c>
      <c r="F857" s="495">
        <f t="shared" si="130"/>
        <v>87276074.449999988</v>
      </c>
      <c r="G857" s="495">
        <f t="shared" si="131"/>
        <v>-20722311.579999991</v>
      </c>
      <c r="H857" s="495">
        <f>VLOOKUP(A857,'02-Metrics'!A:R,18,FALSE)</f>
        <v>109399640</v>
      </c>
      <c r="I857" s="496">
        <f t="shared" si="132"/>
        <v>-0.18941846225453751</v>
      </c>
      <c r="J857" s="512"/>
      <c r="M857" s="241" t="s">
        <v>1038</v>
      </c>
      <c r="S857">
        <f t="shared" si="126"/>
        <v>2020</v>
      </c>
      <c r="T857" s="418" t="str">
        <f>VLOOKUP($A857,'02-Metrics'!$A$2:$AD$188,4,FALSE)</f>
        <v>Industrial</v>
      </c>
      <c r="U857" s="418" t="str">
        <f>VLOOKUP($A857,'02-Metrics'!$A$2:$AD$188,5,FALSE)</f>
        <v>Power Plant</v>
      </c>
      <c r="V857" s="418" t="str">
        <f>VLOOKUP($A857,'02-Metrics'!$A$2:$AD$188,7,FALSE)</f>
        <v>EETC</v>
      </c>
    </row>
    <row r="858" spans="1:22" ht="15" hidden="1" customHeight="1">
      <c r="A858" s="418" t="s">
        <v>1085</v>
      </c>
      <c r="B858" s="497">
        <v>43951</v>
      </c>
      <c r="C858" s="495">
        <v>0</v>
      </c>
      <c r="D858" s="495">
        <v>614268.80000000005</v>
      </c>
      <c r="E858" s="495">
        <f t="shared" ref="E858:E869" si="133">C858+E857</f>
        <v>66553762.869999997</v>
      </c>
      <c r="F858" s="495">
        <f t="shared" ref="F858:F869" si="134">D858+F857</f>
        <v>87890343.249999985</v>
      </c>
      <c r="G858" s="495">
        <f t="shared" ref="G858:G866" si="135">E858-F858</f>
        <v>-21336580.379999988</v>
      </c>
      <c r="H858" s="495">
        <f>VLOOKUP(A858,'02-Metrics'!A:R,18,FALSE)</f>
        <v>109399640</v>
      </c>
      <c r="I858" s="496">
        <f t="shared" ref="I858:I867" si="136">G858/H858</f>
        <v>-0.19503336921401193</v>
      </c>
      <c r="J858" s="512"/>
      <c r="M858" s="241" t="s">
        <v>1038</v>
      </c>
      <c r="S858">
        <f t="shared" si="126"/>
        <v>2020</v>
      </c>
      <c r="T858" s="418" t="str">
        <f>VLOOKUP($A858,'02-Metrics'!$A$2:$AD$188,4,FALSE)</f>
        <v>Industrial</v>
      </c>
      <c r="U858" s="418" t="str">
        <f>VLOOKUP($A858,'02-Metrics'!$A$2:$AD$188,5,FALSE)</f>
        <v>Power Plant</v>
      </c>
      <c r="V858" s="418" t="str">
        <f>VLOOKUP($A858,'02-Metrics'!$A$2:$AD$188,7,FALSE)</f>
        <v>EETC</v>
      </c>
    </row>
    <row r="859" spans="1:22" ht="15" hidden="1" customHeight="1">
      <c r="A859" s="418" t="s">
        <v>1085</v>
      </c>
      <c r="B859" s="497">
        <v>43981</v>
      </c>
      <c r="C859" s="495">
        <v>0</v>
      </c>
      <c r="D859" s="495">
        <v>366775.42</v>
      </c>
      <c r="E859" s="495">
        <f t="shared" si="133"/>
        <v>66553762.869999997</v>
      </c>
      <c r="F859" s="495">
        <f t="shared" si="134"/>
        <v>88257118.669999987</v>
      </c>
      <c r="G859" s="495">
        <f t="shared" si="135"/>
        <v>-21703355.79999999</v>
      </c>
      <c r="H859" s="495">
        <f>VLOOKUP(A859,'02-Metrics'!A:R,18,FALSE)</f>
        <v>109399640</v>
      </c>
      <c r="I859" s="496">
        <f t="shared" si="136"/>
        <v>-0.19838598920435194</v>
      </c>
      <c r="J859" s="512"/>
      <c r="M859" s="241" t="s">
        <v>1038</v>
      </c>
      <c r="S859">
        <f t="shared" si="126"/>
        <v>2020</v>
      </c>
      <c r="T859" s="418" t="str">
        <f>VLOOKUP($A859,'02-Metrics'!$A$2:$AD$188,4,FALSE)</f>
        <v>Industrial</v>
      </c>
      <c r="U859" s="418" t="str">
        <f>VLOOKUP($A859,'02-Metrics'!$A$2:$AD$188,5,FALSE)</f>
        <v>Power Plant</v>
      </c>
      <c r="V859" s="418" t="str">
        <f>VLOOKUP($A859,'02-Metrics'!$A$2:$AD$188,7,FALSE)</f>
        <v>EETC</v>
      </c>
    </row>
    <row r="860" spans="1:22" ht="15" hidden="1" customHeight="1">
      <c r="A860" s="418" t="s">
        <v>1085</v>
      </c>
      <c r="B860" s="497">
        <v>44012</v>
      </c>
      <c r="C860" s="495">
        <v>0</v>
      </c>
      <c r="D860" s="495">
        <v>745395.29999999993</v>
      </c>
      <c r="E860" s="495">
        <f t="shared" si="133"/>
        <v>66553762.869999997</v>
      </c>
      <c r="F860" s="495">
        <f t="shared" si="134"/>
        <v>89002513.969999984</v>
      </c>
      <c r="G860" s="495">
        <f t="shared" si="135"/>
        <v>-22448751.099999987</v>
      </c>
      <c r="H860" s="495">
        <f>VLOOKUP(A860,'02-Metrics'!A:R,18,FALSE)</f>
        <v>109399640</v>
      </c>
      <c r="I860" s="496">
        <f t="shared" si="136"/>
        <v>-0.20519949700017281</v>
      </c>
      <c r="J860" s="512"/>
      <c r="L860" s="23">
        <v>43794</v>
      </c>
      <c r="M860" s="241" t="s">
        <v>1039</v>
      </c>
      <c r="S860">
        <f t="shared" si="126"/>
        <v>2020</v>
      </c>
      <c r="T860" s="418" t="str">
        <f>VLOOKUP($A860,'02-Metrics'!$A$2:$AD$188,4,FALSE)</f>
        <v>Industrial</v>
      </c>
      <c r="U860" s="418" t="str">
        <f>VLOOKUP($A860,'02-Metrics'!$A$2:$AD$188,5,FALSE)</f>
        <v>Power Plant</v>
      </c>
      <c r="V860" s="418" t="str">
        <f>VLOOKUP($A860,'02-Metrics'!$A$2:$AD$188,7,FALSE)</f>
        <v>EETC</v>
      </c>
    </row>
    <row r="861" spans="1:22" ht="15" hidden="1" customHeight="1">
      <c r="A861" s="418" t="s">
        <v>1085</v>
      </c>
      <c r="B861" s="497">
        <v>44042</v>
      </c>
      <c r="C861" s="495">
        <v>2893529.08</v>
      </c>
      <c r="D861" s="495">
        <v>341157.31</v>
      </c>
      <c r="E861" s="495">
        <f t="shared" si="133"/>
        <v>69447291.950000003</v>
      </c>
      <c r="F861" s="495">
        <f t="shared" si="134"/>
        <v>89343671.279999986</v>
      </c>
      <c r="G861" s="495">
        <f t="shared" si="135"/>
        <v>-19896379.329999983</v>
      </c>
      <c r="H861" s="495">
        <f>VLOOKUP(A861,'02-Metrics'!A:R,18,FALSE)</f>
        <v>109399640</v>
      </c>
      <c r="I861" s="496">
        <f t="shared" si="136"/>
        <v>-0.1818687824749696</v>
      </c>
      <c r="J861" s="512"/>
      <c r="M861" s="241" t="s">
        <v>1038</v>
      </c>
      <c r="S861">
        <f t="shared" si="126"/>
        <v>2020</v>
      </c>
      <c r="T861" s="418" t="str">
        <f>VLOOKUP($A861,'02-Metrics'!$A$2:$AD$188,4,FALSE)</f>
        <v>Industrial</v>
      </c>
      <c r="U861" s="418" t="str">
        <f>VLOOKUP($A861,'02-Metrics'!$A$2:$AD$188,5,FALSE)</f>
        <v>Power Plant</v>
      </c>
      <c r="V861" s="418" t="str">
        <f>VLOOKUP($A861,'02-Metrics'!$A$2:$AD$188,7,FALSE)</f>
        <v>EETC</v>
      </c>
    </row>
    <row r="862" spans="1:22" ht="15" hidden="1" customHeight="1">
      <c r="A862" s="418" t="s">
        <v>1085</v>
      </c>
      <c r="B862" s="497">
        <v>44073</v>
      </c>
      <c r="C862" s="495">
        <v>2899097.58</v>
      </c>
      <c r="D862" s="495">
        <v>250748.68000000002</v>
      </c>
      <c r="E862" s="495">
        <f t="shared" si="133"/>
        <v>72346389.530000001</v>
      </c>
      <c r="F862" s="495">
        <f t="shared" si="134"/>
        <v>89594419.959999993</v>
      </c>
      <c r="G862" s="495">
        <f t="shared" si="135"/>
        <v>-17248030.429999992</v>
      </c>
      <c r="H862" s="495">
        <f>VLOOKUP(A862,'02-Metrics'!A:R,18,FALSE)</f>
        <v>109399640</v>
      </c>
      <c r="I862" s="496">
        <f t="shared" si="136"/>
        <v>-0.15766076040103963</v>
      </c>
      <c r="J862" s="512"/>
      <c r="M862" s="241" t="s">
        <v>1038</v>
      </c>
      <c r="S862">
        <f t="shared" ref="S862:S924" si="137">YEAR(B862)</f>
        <v>2020</v>
      </c>
      <c r="T862" s="418" t="str">
        <f>VLOOKUP($A862,'02-Metrics'!$A$2:$AD$188,4,FALSE)</f>
        <v>Industrial</v>
      </c>
      <c r="U862" s="418" t="str">
        <f>VLOOKUP($A862,'02-Metrics'!$A$2:$AD$188,5,FALSE)</f>
        <v>Power Plant</v>
      </c>
      <c r="V862" s="418" t="str">
        <f>VLOOKUP($A862,'02-Metrics'!$A$2:$AD$188,7,FALSE)</f>
        <v>EETC</v>
      </c>
    </row>
    <row r="863" spans="1:22" ht="15" hidden="1" customHeight="1">
      <c r="A863" s="418" t="s">
        <v>1085</v>
      </c>
      <c r="B863" s="497">
        <v>44104</v>
      </c>
      <c r="C863" s="495">
        <v>1137638.28</v>
      </c>
      <c r="D863" s="495">
        <v>332330.69</v>
      </c>
      <c r="E863" s="495">
        <f t="shared" si="133"/>
        <v>73484027.810000002</v>
      </c>
      <c r="F863" s="495">
        <f t="shared" si="134"/>
        <v>89926750.649999991</v>
      </c>
      <c r="G863" s="495">
        <f t="shared" si="135"/>
        <v>-16442722.839999989</v>
      </c>
      <c r="H863" s="495">
        <f>VLOOKUP(A863,'02-Metrics'!A:R,18,FALSE)</f>
        <v>109399640</v>
      </c>
      <c r="I863" s="496">
        <f t="shared" si="136"/>
        <v>-0.15029960647036852</v>
      </c>
      <c r="J863" s="512"/>
      <c r="M863" s="241" t="s">
        <v>1038</v>
      </c>
      <c r="S863">
        <f t="shared" si="137"/>
        <v>2020</v>
      </c>
      <c r="T863" s="418" t="str">
        <f>VLOOKUP($A863,'02-Metrics'!$A$2:$AD$188,4,FALSE)</f>
        <v>Industrial</v>
      </c>
      <c r="U863" s="418" t="str">
        <f>VLOOKUP($A863,'02-Metrics'!$A$2:$AD$188,5,FALSE)</f>
        <v>Power Plant</v>
      </c>
      <c r="V863" s="418" t="str">
        <f>VLOOKUP($A863,'02-Metrics'!$A$2:$AD$188,7,FALSE)</f>
        <v>EETC</v>
      </c>
    </row>
    <row r="864" spans="1:22" ht="15" hidden="1" customHeight="1">
      <c r="A864" s="418" t="s">
        <v>1085</v>
      </c>
      <c r="B864" s="497">
        <v>44134</v>
      </c>
      <c r="C864" s="495">
        <v>0</v>
      </c>
      <c r="D864" s="495">
        <v>132372.71</v>
      </c>
      <c r="E864" s="495">
        <f t="shared" si="133"/>
        <v>73484027.810000002</v>
      </c>
      <c r="F864" s="495">
        <f t="shared" si="134"/>
        <v>90059123.359999985</v>
      </c>
      <c r="G864" s="495">
        <f t="shared" si="135"/>
        <v>-16575095.549999982</v>
      </c>
      <c r="H864" s="495">
        <f>VLOOKUP(A864,'02-Metrics'!A:R,18,FALSE)</f>
        <v>109399640</v>
      </c>
      <c r="I864" s="496">
        <f t="shared" si="136"/>
        <v>-0.15150959866047076</v>
      </c>
      <c r="J864" s="512"/>
      <c r="M864" s="241" t="s">
        <v>1038</v>
      </c>
      <c r="S864">
        <f t="shared" si="137"/>
        <v>2020</v>
      </c>
      <c r="T864" s="418" t="str">
        <f>VLOOKUP($A864,'02-Metrics'!$A$2:$AD$188,4,FALSE)</f>
        <v>Industrial</v>
      </c>
      <c r="U864" s="418" t="str">
        <f>VLOOKUP($A864,'02-Metrics'!$A$2:$AD$188,5,FALSE)</f>
        <v>Power Plant</v>
      </c>
      <c r="V864" s="418" t="str">
        <f>VLOOKUP($A864,'02-Metrics'!$A$2:$AD$188,7,FALSE)</f>
        <v>EETC</v>
      </c>
    </row>
    <row r="865" spans="1:22" ht="15" hidden="1" customHeight="1">
      <c r="A865" s="418" t="s">
        <v>1085</v>
      </c>
      <c r="B865" s="497">
        <v>44165</v>
      </c>
      <c r="C865" s="495">
        <v>0</v>
      </c>
      <c r="D865" s="495">
        <v>230397.45000000004</v>
      </c>
      <c r="E865" s="495">
        <f t="shared" si="133"/>
        <v>73484027.810000002</v>
      </c>
      <c r="F865" s="495">
        <f t="shared" si="134"/>
        <v>90289520.809999987</v>
      </c>
      <c r="G865" s="495">
        <f t="shared" si="135"/>
        <v>-16805492.999999985</v>
      </c>
      <c r="H865" s="495">
        <f>VLOOKUP(A865,'02-Metrics'!A:R,18,FALSE)</f>
        <v>109399640</v>
      </c>
      <c r="I865" s="496">
        <f t="shared" si="136"/>
        <v>-0.15361561518849592</v>
      </c>
      <c r="J865" s="512"/>
      <c r="L865" s="23">
        <v>44105</v>
      </c>
      <c r="M865" s="241" t="s">
        <v>1040</v>
      </c>
      <c r="S865">
        <f t="shared" si="137"/>
        <v>2020</v>
      </c>
      <c r="T865" s="418" t="str">
        <f>VLOOKUP($A865,'02-Metrics'!$A$2:$AD$188,4,FALSE)</f>
        <v>Industrial</v>
      </c>
      <c r="U865" s="418" t="str">
        <f>VLOOKUP($A865,'02-Metrics'!$A$2:$AD$188,5,FALSE)</f>
        <v>Power Plant</v>
      </c>
      <c r="V865" s="418" t="str">
        <f>VLOOKUP($A865,'02-Metrics'!$A$2:$AD$188,7,FALSE)</f>
        <v>EETC</v>
      </c>
    </row>
    <row r="866" spans="1:22" ht="15" hidden="1" customHeight="1">
      <c r="A866" s="418" t="s">
        <v>1085</v>
      </c>
      <c r="B866" s="497">
        <v>44195</v>
      </c>
      <c r="C866" s="495">
        <v>215412.72</v>
      </c>
      <c r="D866" s="495">
        <v>10911.29</v>
      </c>
      <c r="E866" s="495">
        <f t="shared" si="133"/>
        <v>73699440.530000001</v>
      </c>
      <c r="F866" s="495">
        <f t="shared" si="134"/>
        <v>90300432.099999994</v>
      </c>
      <c r="G866" s="495">
        <f t="shared" si="135"/>
        <v>-16600991.569999993</v>
      </c>
      <c r="H866" s="495">
        <f>VLOOKUP(A866,'02-Metrics'!A:R,18,FALSE)</f>
        <v>109399640</v>
      </c>
      <c r="I866" s="496">
        <f t="shared" si="136"/>
        <v>-0.15174630894580635</v>
      </c>
      <c r="J866" s="512"/>
      <c r="L866" s="23">
        <v>44136</v>
      </c>
      <c r="M866" s="241" t="s">
        <v>764</v>
      </c>
      <c r="S866">
        <f t="shared" si="137"/>
        <v>2020</v>
      </c>
      <c r="T866" s="418" t="str">
        <f>VLOOKUP($A866,'02-Metrics'!$A$2:$AD$188,4,FALSE)</f>
        <v>Industrial</v>
      </c>
      <c r="U866" s="418" t="str">
        <f>VLOOKUP($A866,'02-Metrics'!$A$2:$AD$188,5,FALSE)</f>
        <v>Power Plant</v>
      </c>
      <c r="V866" s="418" t="str">
        <f>VLOOKUP($A866,'02-Metrics'!$A$2:$AD$188,7,FALSE)</f>
        <v>EETC</v>
      </c>
    </row>
    <row r="867" spans="1:22" ht="15" hidden="1" customHeight="1">
      <c r="A867" s="418" t="s">
        <v>1085</v>
      </c>
      <c r="B867" s="497">
        <v>44226</v>
      </c>
      <c r="C867" s="495">
        <v>288528.58</v>
      </c>
      <c r="D867" s="495">
        <v>25415.8</v>
      </c>
      <c r="E867" s="495">
        <f t="shared" si="133"/>
        <v>73987969.109999999</v>
      </c>
      <c r="F867" s="495">
        <f t="shared" si="134"/>
        <v>90325847.899999991</v>
      </c>
      <c r="G867" s="495">
        <f>E867-F867</f>
        <v>-16337878.789999992</v>
      </c>
      <c r="H867" s="495">
        <f>VLOOKUP(A867,'02-Metrics'!A:R,18,FALSE)</f>
        <v>109399640</v>
      </c>
      <c r="I867" s="496">
        <f t="shared" si="136"/>
        <v>-0.14934124819789163</v>
      </c>
      <c r="J867" s="512"/>
      <c r="M867" s="241" t="s">
        <v>1038</v>
      </c>
      <c r="S867">
        <f t="shared" si="137"/>
        <v>2021</v>
      </c>
      <c r="T867" s="418" t="str">
        <f>VLOOKUP($A867,'02-Metrics'!$A$2:$AD$188,4,FALSE)</f>
        <v>Industrial</v>
      </c>
      <c r="U867" s="418" t="str">
        <f>VLOOKUP($A867,'02-Metrics'!$A$2:$AD$188,5,FALSE)</f>
        <v>Power Plant</v>
      </c>
      <c r="V867" s="418" t="str">
        <f>VLOOKUP($A867,'02-Metrics'!$A$2:$AD$188,7,FALSE)</f>
        <v>EETC</v>
      </c>
    </row>
    <row r="868" spans="1:22" ht="15" hidden="1" customHeight="1">
      <c r="A868" s="418" t="s">
        <v>1085</v>
      </c>
      <c r="B868" s="497">
        <v>44255</v>
      </c>
      <c r="C868" s="495">
        <v>5362261.37</v>
      </c>
      <c r="D868" s="495">
        <v>180197.06</v>
      </c>
      <c r="E868" s="495">
        <f t="shared" si="133"/>
        <v>79350230.480000004</v>
      </c>
      <c r="F868" s="495">
        <f t="shared" si="134"/>
        <v>90506044.959999993</v>
      </c>
      <c r="G868" s="495">
        <f>E868-F868</f>
        <v>-11155814.479999989</v>
      </c>
      <c r="H868" s="495"/>
      <c r="I868" s="496"/>
      <c r="J868" s="512"/>
      <c r="S868">
        <f t="shared" si="137"/>
        <v>2021</v>
      </c>
      <c r="T868" s="418" t="str">
        <f>VLOOKUP($A868,'02-Metrics'!$A$2:$AD$188,4,FALSE)</f>
        <v>Industrial</v>
      </c>
      <c r="U868" s="418" t="str">
        <f>VLOOKUP($A868,'02-Metrics'!$A$2:$AD$188,5,FALSE)</f>
        <v>Power Plant</v>
      </c>
      <c r="V868" s="418" t="str">
        <f>VLOOKUP($A868,'02-Metrics'!$A$2:$AD$188,7,FALSE)</f>
        <v>EETC</v>
      </c>
    </row>
    <row r="869" spans="1:22" ht="15" hidden="1" customHeight="1">
      <c r="A869" s="418" t="s">
        <v>1085</v>
      </c>
      <c r="B869" s="497">
        <v>44285</v>
      </c>
      <c r="C869" s="495">
        <v>250941.62</v>
      </c>
      <c r="D869" s="495">
        <v>121287.64</v>
      </c>
      <c r="E869" s="495">
        <f t="shared" si="133"/>
        <v>79601172.100000009</v>
      </c>
      <c r="F869" s="495">
        <f t="shared" si="134"/>
        <v>90627332.599999994</v>
      </c>
      <c r="G869" s="495">
        <f t="shared" ref="G869:G900" si="138">E869-F869</f>
        <v>-11026160.499999985</v>
      </c>
      <c r="H869" s="495">
        <f>VLOOKUP(A869,'02-Metrics'!A:R,18,FALSE)</f>
        <v>109399640</v>
      </c>
      <c r="I869" s="496">
        <f t="shared" ref="I869:I900" si="139">G869/H869</f>
        <v>-0.10078790478652384</v>
      </c>
      <c r="J869" s="512"/>
      <c r="K869" s="491">
        <v>4000000</v>
      </c>
      <c r="L869" s="489">
        <v>42521</v>
      </c>
      <c r="M869" s="241" t="s">
        <v>1041</v>
      </c>
      <c r="S869">
        <f t="shared" si="137"/>
        <v>2021</v>
      </c>
      <c r="T869" s="418" t="str">
        <f>VLOOKUP($A869,'02-Metrics'!$A$2:$AD$188,4,FALSE)</f>
        <v>Industrial</v>
      </c>
      <c r="U869" s="418" t="str">
        <f>VLOOKUP($A869,'02-Metrics'!$A$2:$AD$188,5,FALSE)</f>
        <v>Power Plant</v>
      </c>
      <c r="V869" s="418" t="str">
        <f>VLOOKUP($A869,'02-Metrics'!$A$2:$AD$188,7,FALSE)</f>
        <v>EETC</v>
      </c>
    </row>
    <row r="870" spans="1:22" ht="15" hidden="1" customHeight="1">
      <c r="A870" s="418">
        <v>22</v>
      </c>
      <c r="B870" s="505">
        <v>2</v>
      </c>
      <c r="C870" s="506"/>
      <c r="D870" s="506"/>
      <c r="E870" s="506"/>
      <c r="F870" s="506"/>
      <c r="G870" s="506"/>
      <c r="H870" s="495"/>
      <c r="I870" s="496"/>
      <c r="J870" s="496"/>
      <c r="K870" s="495"/>
      <c r="L870" s="493"/>
      <c r="S870">
        <f t="shared" si="137"/>
        <v>1900</v>
      </c>
      <c r="T870" s="418" t="e">
        <f>VLOOKUP($A870,'02-Metrics'!$A$2:$AD$188,4,FALSE)</f>
        <v>#N/A</v>
      </c>
      <c r="U870" s="418" t="e">
        <f>VLOOKUP($A870,'02-Metrics'!$A$2:$AD$188,5,FALSE)</f>
        <v>#N/A</v>
      </c>
      <c r="V870" s="418" t="e">
        <f>VLOOKUP($A870,'02-Metrics'!$A$2:$AD$188,7,FALSE)</f>
        <v>#N/A</v>
      </c>
    </row>
    <row r="871" spans="1:22" ht="15" hidden="1" customHeight="1">
      <c r="A871" s="418" t="s">
        <v>1086</v>
      </c>
      <c r="B871" s="494">
        <v>42885</v>
      </c>
      <c r="C871" s="495">
        <v>1115000</v>
      </c>
      <c r="D871" s="495">
        <v>18772.05</v>
      </c>
      <c r="E871" s="495">
        <f t="shared" ref="E871:E902" si="140">C871+E870</f>
        <v>1115000</v>
      </c>
      <c r="F871" s="495">
        <f t="shared" ref="F871:F902" si="141">D871+F870</f>
        <v>18772.05</v>
      </c>
      <c r="G871" s="495">
        <f t="shared" si="138"/>
        <v>1096227.95</v>
      </c>
      <c r="H871" s="495">
        <f>VLOOKUP(A871,'02-Metrics'!A:R,18,FALSE)</f>
        <v>9050320</v>
      </c>
      <c r="I871" s="496">
        <f t="shared" si="139"/>
        <v>0.12112587731704513</v>
      </c>
      <c r="J871" s="512"/>
      <c r="K871" s="491">
        <v>5014273</v>
      </c>
      <c r="L871" s="489">
        <v>42582</v>
      </c>
      <c r="M871" s="241" t="s">
        <v>1041</v>
      </c>
      <c r="S871">
        <f t="shared" si="137"/>
        <v>2017</v>
      </c>
      <c r="T871" s="418" t="str">
        <f>VLOOKUP($A871,'02-Metrics'!$A$2:$AD$188,4,FALSE)</f>
        <v>Infrastructure</v>
      </c>
      <c r="U871" s="418" t="str">
        <f>VLOOKUP($A871,'02-Metrics'!$A$2:$AD$188,5,FALSE)</f>
        <v>L&amp;L</v>
      </c>
      <c r="V871" s="418" t="str">
        <f>VLOOKUP($A871,'02-Metrics'!$A$2:$AD$188,7,FALSE)</f>
        <v>Army Forces</v>
      </c>
    </row>
    <row r="872" spans="1:22" ht="15" hidden="1" customHeight="1">
      <c r="A872" s="418" t="s">
        <v>1086</v>
      </c>
      <c r="B872" s="494">
        <v>42977</v>
      </c>
      <c r="C872" s="495">
        <v>0</v>
      </c>
      <c r="D872" s="495">
        <v>21342</v>
      </c>
      <c r="E872" s="495">
        <f t="shared" si="140"/>
        <v>1115000</v>
      </c>
      <c r="F872" s="495">
        <f t="shared" si="141"/>
        <v>40114.050000000003</v>
      </c>
      <c r="G872" s="495">
        <f t="shared" si="138"/>
        <v>1074885.95</v>
      </c>
      <c r="H872" s="495">
        <f>VLOOKUP(A872,'02-Metrics'!A:R,18,FALSE)</f>
        <v>9050320</v>
      </c>
      <c r="I872" s="496">
        <f t="shared" si="139"/>
        <v>0.11876772865489839</v>
      </c>
      <c r="J872" s="512"/>
      <c r="K872" s="491">
        <v>14172854</v>
      </c>
      <c r="L872" s="489">
        <v>42613</v>
      </c>
      <c r="M872" s="241" t="s">
        <v>1041</v>
      </c>
      <c r="S872">
        <f t="shared" si="137"/>
        <v>2017</v>
      </c>
      <c r="T872" s="418" t="str">
        <f>VLOOKUP($A872,'02-Metrics'!$A$2:$AD$188,4,FALSE)</f>
        <v>Infrastructure</v>
      </c>
      <c r="U872" s="418" t="str">
        <f>VLOOKUP($A872,'02-Metrics'!$A$2:$AD$188,5,FALSE)</f>
        <v>L&amp;L</v>
      </c>
      <c r="V872" s="418" t="str">
        <f>VLOOKUP($A872,'02-Metrics'!$A$2:$AD$188,7,FALSE)</f>
        <v>Army Forces</v>
      </c>
    </row>
    <row r="873" spans="1:22" ht="15" hidden="1" customHeight="1">
      <c r="A873" s="418" t="s">
        <v>1086</v>
      </c>
      <c r="B873" s="494">
        <v>43008</v>
      </c>
      <c r="C873" s="495">
        <v>0</v>
      </c>
      <c r="D873" s="495">
        <v>202989.69</v>
      </c>
      <c r="E873" s="495">
        <f t="shared" si="140"/>
        <v>1115000</v>
      </c>
      <c r="F873" s="495">
        <f t="shared" si="141"/>
        <v>243103.74</v>
      </c>
      <c r="G873" s="495">
        <f t="shared" si="138"/>
        <v>871896.26</v>
      </c>
      <c r="H873" s="495">
        <f>VLOOKUP(A873,'02-Metrics'!A:R,18,FALSE)</f>
        <v>9050320</v>
      </c>
      <c r="I873" s="496">
        <f t="shared" si="139"/>
        <v>9.6338721724756701E-2</v>
      </c>
      <c r="J873" s="512"/>
      <c r="K873" s="491">
        <v>8448406</v>
      </c>
      <c r="L873" s="489">
        <v>42643</v>
      </c>
      <c r="M873" s="241" t="s">
        <v>1041</v>
      </c>
      <c r="S873">
        <f t="shared" si="137"/>
        <v>2017</v>
      </c>
      <c r="T873" s="418" t="str">
        <f>VLOOKUP($A873,'02-Metrics'!$A$2:$AD$188,4,FALSE)</f>
        <v>Infrastructure</v>
      </c>
      <c r="U873" s="418" t="str">
        <f>VLOOKUP($A873,'02-Metrics'!$A$2:$AD$188,5,FALSE)</f>
        <v>L&amp;L</v>
      </c>
      <c r="V873" s="418" t="str">
        <f>VLOOKUP($A873,'02-Metrics'!$A$2:$AD$188,7,FALSE)</f>
        <v>Army Forces</v>
      </c>
    </row>
    <row r="874" spans="1:22" ht="15" hidden="1" customHeight="1">
      <c r="A874" s="418" t="s">
        <v>1086</v>
      </c>
      <c r="B874" s="494">
        <v>43038</v>
      </c>
      <c r="C874" s="495">
        <v>0</v>
      </c>
      <c r="D874" s="495">
        <v>3064.0299999999997</v>
      </c>
      <c r="E874" s="495">
        <f t="shared" si="140"/>
        <v>1115000</v>
      </c>
      <c r="F874" s="495">
        <f t="shared" si="141"/>
        <v>246167.77</v>
      </c>
      <c r="G874" s="495">
        <f t="shared" si="138"/>
        <v>868832.23</v>
      </c>
      <c r="H874" s="495">
        <f>VLOOKUP(A874,'02-Metrics'!A:R,18,FALSE)</f>
        <v>9050320</v>
      </c>
      <c r="I874" s="496">
        <f t="shared" si="139"/>
        <v>9.6000166844929236E-2</v>
      </c>
      <c r="J874" s="512"/>
      <c r="K874" s="491">
        <v>12758335</v>
      </c>
      <c r="L874" s="489">
        <v>42674</v>
      </c>
      <c r="M874" s="241" t="s">
        <v>1041</v>
      </c>
      <c r="S874">
        <f t="shared" si="137"/>
        <v>2017</v>
      </c>
      <c r="T874" s="418" t="str">
        <f>VLOOKUP($A874,'02-Metrics'!$A$2:$AD$188,4,FALSE)</f>
        <v>Infrastructure</v>
      </c>
      <c r="U874" s="418" t="str">
        <f>VLOOKUP($A874,'02-Metrics'!$A$2:$AD$188,5,FALSE)</f>
        <v>L&amp;L</v>
      </c>
      <c r="V874" s="418" t="str">
        <f>VLOOKUP($A874,'02-Metrics'!$A$2:$AD$188,7,FALSE)</f>
        <v>Army Forces</v>
      </c>
    </row>
    <row r="875" spans="1:22" ht="15" hidden="1" customHeight="1">
      <c r="A875" s="418" t="s">
        <v>1086</v>
      </c>
      <c r="B875" s="494">
        <v>43069</v>
      </c>
      <c r="C875" s="495">
        <v>0</v>
      </c>
      <c r="D875" s="495">
        <v>7821.35</v>
      </c>
      <c r="E875" s="495">
        <f t="shared" si="140"/>
        <v>1115000</v>
      </c>
      <c r="F875" s="495">
        <f t="shared" si="141"/>
        <v>253989.12</v>
      </c>
      <c r="G875" s="495">
        <f t="shared" si="138"/>
        <v>861010.88</v>
      </c>
      <c r="H875" s="495">
        <f>VLOOKUP(A875,'02-Metrics'!A:R,18,FALSE)</f>
        <v>9050320</v>
      </c>
      <c r="I875" s="496">
        <f t="shared" si="139"/>
        <v>9.5135959833464456E-2</v>
      </c>
      <c r="J875" s="512"/>
      <c r="K875" s="491">
        <v>43227106</v>
      </c>
      <c r="L875" s="489">
        <v>42704</v>
      </c>
      <c r="M875" s="241" t="s">
        <v>1041</v>
      </c>
      <c r="S875">
        <f t="shared" si="137"/>
        <v>2017</v>
      </c>
      <c r="T875" s="418" t="str">
        <f>VLOOKUP($A875,'02-Metrics'!$A$2:$AD$188,4,FALSE)</f>
        <v>Infrastructure</v>
      </c>
      <c r="U875" s="418" t="str">
        <f>VLOOKUP($A875,'02-Metrics'!$A$2:$AD$188,5,FALSE)</f>
        <v>L&amp;L</v>
      </c>
      <c r="V875" s="418" t="str">
        <f>VLOOKUP($A875,'02-Metrics'!$A$2:$AD$188,7,FALSE)</f>
        <v>Army Forces</v>
      </c>
    </row>
    <row r="876" spans="1:22" ht="15" hidden="1" customHeight="1">
      <c r="A876" s="418" t="s">
        <v>1086</v>
      </c>
      <c r="B876" s="494">
        <v>43099</v>
      </c>
      <c r="C876" s="495">
        <v>0</v>
      </c>
      <c r="D876" s="495">
        <v>483426.17</v>
      </c>
      <c r="E876" s="495">
        <f t="shared" si="140"/>
        <v>1115000</v>
      </c>
      <c r="F876" s="495">
        <f t="shared" si="141"/>
        <v>737415.29</v>
      </c>
      <c r="G876" s="495">
        <f t="shared" si="138"/>
        <v>377584.70999999996</v>
      </c>
      <c r="H876" s="495">
        <f>VLOOKUP(A876,'02-Metrics'!A:R,18,FALSE)</f>
        <v>9050320</v>
      </c>
      <c r="I876" s="496">
        <f t="shared" si="139"/>
        <v>4.17205922000548E-2</v>
      </c>
      <c r="J876" s="512"/>
      <c r="K876" s="491">
        <v>12128868</v>
      </c>
      <c r="L876" s="489">
        <v>42735</v>
      </c>
      <c r="M876" s="241" t="s">
        <v>1041</v>
      </c>
      <c r="S876">
        <f t="shared" si="137"/>
        <v>2017</v>
      </c>
      <c r="T876" s="418" t="str">
        <f>VLOOKUP($A876,'02-Metrics'!$A$2:$AD$188,4,FALSE)</f>
        <v>Infrastructure</v>
      </c>
      <c r="U876" s="418" t="str">
        <f>VLOOKUP($A876,'02-Metrics'!$A$2:$AD$188,5,FALSE)</f>
        <v>L&amp;L</v>
      </c>
      <c r="V876" s="418" t="str">
        <f>VLOOKUP($A876,'02-Metrics'!$A$2:$AD$188,7,FALSE)</f>
        <v>Army Forces</v>
      </c>
    </row>
    <row r="877" spans="1:22" ht="15" hidden="1" customHeight="1">
      <c r="A877" s="418" t="s">
        <v>1086</v>
      </c>
      <c r="B877" s="497">
        <v>43130</v>
      </c>
      <c r="C877" s="495">
        <v>0</v>
      </c>
      <c r="D877" s="495">
        <v>984041.29</v>
      </c>
      <c r="E877" s="495">
        <f t="shared" si="140"/>
        <v>1115000</v>
      </c>
      <c r="F877" s="495">
        <f t="shared" si="141"/>
        <v>1721456.58</v>
      </c>
      <c r="G877" s="495">
        <f t="shared" si="138"/>
        <v>-606456.58000000007</v>
      </c>
      <c r="H877" s="495">
        <f>VLOOKUP(A877,'02-Metrics'!A:R,18,FALSE)</f>
        <v>9050320</v>
      </c>
      <c r="I877" s="496">
        <f t="shared" si="139"/>
        <v>-6.7009407402169208E-2</v>
      </c>
      <c r="J877" s="512"/>
      <c r="K877" s="491">
        <v>3742582</v>
      </c>
      <c r="L877" s="489">
        <v>42766</v>
      </c>
      <c r="M877" s="241" t="s">
        <v>1041</v>
      </c>
      <c r="S877">
        <f t="shared" si="137"/>
        <v>2018</v>
      </c>
      <c r="T877" s="418" t="str">
        <f>VLOOKUP($A877,'02-Metrics'!$A$2:$AD$188,4,FALSE)</f>
        <v>Infrastructure</v>
      </c>
      <c r="U877" s="418" t="str">
        <f>VLOOKUP($A877,'02-Metrics'!$A$2:$AD$188,5,FALSE)</f>
        <v>L&amp;L</v>
      </c>
      <c r="V877" s="418" t="str">
        <f>VLOOKUP($A877,'02-Metrics'!$A$2:$AD$188,7,FALSE)</f>
        <v>Army Forces</v>
      </c>
    </row>
    <row r="878" spans="1:22" ht="15" hidden="1" customHeight="1">
      <c r="A878" s="418" t="s">
        <v>1086</v>
      </c>
      <c r="B878" s="497">
        <v>43159</v>
      </c>
      <c r="C878" s="495">
        <v>0</v>
      </c>
      <c r="D878" s="495">
        <v>1208788.3399999999</v>
      </c>
      <c r="E878" s="495">
        <f t="shared" si="140"/>
        <v>1115000</v>
      </c>
      <c r="F878" s="495">
        <f t="shared" si="141"/>
        <v>2930244.92</v>
      </c>
      <c r="G878" s="495">
        <f t="shared" si="138"/>
        <v>-1815244.92</v>
      </c>
      <c r="H878" s="495">
        <f>VLOOKUP(A878,'02-Metrics'!A:R,18,FALSE)</f>
        <v>9050320</v>
      </c>
      <c r="I878" s="496">
        <f t="shared" si="139"/>
        <v>-0.20057245710648905</v>
      </c>
      <c r="J878" s="512"/>
      <c r="K878" s="491">
        <v>58697488</v>
      </c>
      <c r="L878" s="489">
        <v>42794</v>
      </c>
      <c r="M878" s="241" t="s">
        <v>1041</v>
      </c>
      <c r="S878">
        <f t="shared" si="137"/>
        <v>2018</v>
      </c>
      <c r="T878" s="418" t="str">
        <f>VLOOKUP($A878,'02-Metrics'!$A$2:$AD$188,4,FALSE)</f>
        <v>Infrastructure</v>
      </c>
      <c r="U878" s="418" t="str">
        <f>VLOOKUP($A878,'02-Metrics'!$A$2:$AD$188,5,FALSE)</f>
        <v>L&amp;L</v>
      </c>
      <c r="V878" s="418" t="str">
        <f>VLOOKUP($A878,'02-Metrics'!$A$2:$AD$188,7,FALSE)</f>
        <v>Army Forces</v>
      </c>
    </row>
    <row r="879" spans="1:22" ht="15" hidden="1" customHeight="1">
      <c r="A879" s="418" t="s">
        <v>1086</v>
      </c>
      <c r="B879" s="497">
        <v>43189</v>
      </c>
      <c r="C879" s="495">
        <v>0</v>
      </c>
      <c r="D879" s="495">
        <v>942303.73</v>
      </c>
      <c r="E879" s="495">
        <f t="shared" si="140"/>
        <v>1115000</v>
      </c>
      <c r="F879" s="495">
        <f t="shared" si="141"/>
        <v>3872548.65</v>
      </c>
      <c r="G879" s="495">
        <f t="shared" si="138"/>
        <v>-2757548.65</v>
      </c>
      <c r="H879" s="495">
        <f>VLOOKUP(A879,'02-Metrics'!A:R,18,FALSE)</f>
        <v>9050320</v>
      </c>
      <c r="I879" s="496">
        <f t="shared" si="139"/>
        <v>-0.30469073469225394</v>
      </c>
      <c r="J879" s="512"/>
      <c r="L879" s="23">
        <v>42824</v>
      </c>
      <c r="M879" s="241" t="s">
        <v>1039</v>
      </c>
      <c r="S879">
        <f t="shared" si="137"/>
        <v>2018</v>
      </c>
      <c r="T879" s="418" t="str">
        <f>VLOOKUP($A879,'02-Metrics'!$A$2:$AD$188,4,FALSE)</f>
        <v>Infrastructure</v>
      </c>
      <c r="U879" s="418" t="str">
        <f>VLOOKUP($A879,'02-Metrics'!$A$2:$AD$188,5,FALSE)</f>
        <v>L&amp;L</v>
      </c>
      <c r="V879" s="418" t="str">
        <f>VLOOKUP($A879,'02-Metrics'!$A$2:$AD$188,7,FALSE)</f>
        <v>Army Forces</v>
      </c>
    </row>
    <row r="880" spans="1:22" ht="15" hidden="1" customHeight="1">
      <c r="A880" s="418" t="s">
        <v>1086</v>
      </c>
      <c r="B880" s="497">
        <v>43220</v>
      </c>
      <c r="C880" s="495">
        <v>0</v>
      </c>
      <c r="D880" s="495">
        <v>883025.97</v>
      </c>
      <c r="E880" s="495">
        <f t="shared" si="140"/>
        <v>1115000</v>
      </c>
      <c r="F880" s="495">
        <f t="shared" si="141"/>
        <v>4755574.62</v>
      </c>
      <c r="G880" s="495">
        <f t="shared" si="138"/>
        <v>-3640574.62</v>
      </c>
      <c r="H880" s="495">
        <f>VLOOKUP(A880,'02-Metrics'!A:R,18,FALSE)</f>
        <v>9050320</v>
      </c>
      <c r="I880" s="496">
        <f t="shared" si="139"/>
        <v>-0.40225921514377394</v>
      </c>
      <c r="J880" s="512"/>
      <c r="K880" s="491">
        <v>10879402</v>
      </c>
      <c r="L880" s="489">
        <v>42825</v>
      </c>
      <c r="M880" s="241" t="s">
        <v>1041</v>
      </c>
      <c r="S880">
        <f t="shared" si="137"/>
        <v>2018</v>
      </c>
      <c r="T880" s="418" t="str">
        <f>VLOOKUP($A880,'02-Metrics'!$A$2:$AD$188,4,FALSE)</f>
        <v>Infrastructure</v>
      </c>
      <c r="U880" s="418" t="str">
        <f>VLOOKUP($A880,'02-Metrics'!$A$2:$AD$188,5,FALSE)</f>
        <v>L&amp;L</v>
      </c>
      <c r="V880" s="418" t="str">
        <f>VLOOKUP($A880,'02-Metrics'!$A$2:$AD$188,7,FALSE)</f>
        <v>Army Forces</v>
      </c>
    </row>
    <row r="881" spans="1:22" ht="15" hidden="1" customHeight="1">
      <c r="A881" s="418" t="s">
        <v>1086</v>
      </c>
      <c r="B881" s="497">
        <v>43250</v>
      </c>
      <c r="C881" s="495">
        <v>0</v>
      </c>
      <c r="D881" s="495">
        <v>587759.24</v>
      </c>
      <c r="E881" s="495">
        <f t="shared" si="140"/>
        <v>1115000</v>
      </c>
      <c r="F881" s="495">
        <f t="shared" si="141"/>
        <v>5343333.8600000003</v>
      </c>
      <c r="G881" s="495">
        <f t="shared" si="138"/>
        <v>-4228333.8600000003</v>
      </c>
      <c r="H881" s="495">
        <f>VLOOKUP(A881,'02-Metrics'!A:R,18,FALSE)</f>
        <v>9050320</v>
      </c>
      <c r="I881" s="496">
        <f t="shared" si="139"/>
        <v>-0.46720269117556068</v>
      </c>
      <c r="J881" s="512"/>
      <c r="M881" s="241" t="s">
        <v>1038</v>
      </c>
      <c r="S881">
        <f t="shared" si="137"/>
        <v>2018</v>
      </c>
      <c r="T881" s="418" t="str">
        <f>VLOOKUP($A881,'02-Metrics'!$A$2:$AD$188,4,FALSE)</f>
        <v>Infrastructure</v>
      </c>
      <c r="U881" s="418" t="str">
        <f>VLOOKUP($A881,'02-Metrics'!$A$2:$AD$188,5,FALSE)</f>
        <v>L&amp;L</v>
      </c>
      <c r="V881" s="418" t="str">
        <f>VLOOKUP($A881,'02-Metrics'!$A$2:$AD$188,7,FALSE)</f>
        <v>Army Forces</v>
      </c>
    </row>
    <row r="882" spans="1:22" ht="15" hidden="1" customHeight="1">
      <c r="A882" s="418" t="s">
        <v>1086</v>
      </c>
      <c r="B882" s="497">
        <v>43281</v>
      </c>
      <c r="C882" s="495">
        <v>5500870.8499999996</v>
      </c>
      <c r="D882" s="495">
        <v>407379.19</v>
      </c>
      <c r="E882" s="495">
        <f t="shared" si="140"/>
        <v>6615870.8499999996</v>
      </c>
      <c r="F882" s="495">
        <f t="shared" si="141"/>
        <v>5750713.0500000007</v>
      </c>
      <c r="G882" s="495">
        <f t="shared" si="138"/>
        <v>865157.79999999888</v>
      </c>
      <c r="H882" s="495">
        <f>VLOOKUP(A882,'02-Metrics'!A:R,18,FALSE)</f>
        <v>9050320</v>
      </c>
      <c r="I882" s="496">
        <f t="shared" si="139"/>
        <v>9.559416683608965E-2</v>
      </c>
      <c r="J882" s="512"/>
      <c r="K882" s="491">
        <v>26153462</v>
      </c>
      <c r="L882" s="489">
        <v>42855</v>
      </c>
      <c r="M882" s="241" t="s">
        <v>1041</v>
      </c>
      <c r="S882">
        <f t="shared" si="137"/>
        <v>2018</v>
      </c>
      <c r="T882" s="418" t="str">
        <f>VLOOKUP($A882,'02-Metrics'!$A$2:$AD$188,4,FALSE)</f>
        <v>Infrastructure</v>
      </c>
      <c r="U882" s="418" t="str">
        <f>VLOOKUP($A882,'02-Metrics'!$A$2:$AD$188,5,FALSE)</f>
        <v>L&amp;L</v>
      </c>
      <c r="V882" s="418" t="str">
        <f>VLOOKUP($A882,'02-Metrics'!$A$2:$AD$188,7,FALSE)</f>
        <v>Army Forces</v>
      </c>
    </row>
    <row r="883" spans="1:22" ht="15" hidden="1" customHeight="1">
      <c r="A883" s="418" t="s">
        <v>1086</v>
      </c>
      <c r="B883" s="497">
        <v>43311</v>
      </c>
      <c r="C883" s="495">
        <v>0</v>
      </c>
      <c r="D883" s="495">
        <v>1077667.1099999999</v>
      </c>
      <c r="E883" s="495">
        <f t="shared" si="140"/>
        <v>6615870.8499999996</v>
      </c>
      <c r="F883" s="495">
        <f t="shared" si="141"/>
        <v>6828380.1600000001</v>
      </c>
      <c r="G883" s="495">
        <f t="shared" si="138"/>
        <v>-212509.31000000052</v>
      </c>
      <c r="H883" s="495">
        <f>VLOOKUP(A883,'02-Metrics'!A:R,18,FALSE)</f>
        <v>9050320</v>
      </c>
      <c r="I883" s="496">
        <f t="shared" si="139"/>
        <v>-2.3480861450202922E-2</v>
      </c>
      <c r="J883" s="512"/>
      <c r="M883" s="241" t="s">
        <v>1038</v>
      </c>
      <c r="S883">
        <f t="shared" si="137"/>
        <v>2018</v>
      </c>
      <c r="T883" s="418" t="str">
        <f>VLOOKUP($A883,'02-Metrics'!$A$2:$AD$188,4,FALSE)</f>
        <v>Infrastructure</v>
      </c>
      <c r="U883" s="418" t="str">
        <f>VLOOKUP($A883,'02-Metrics'!$A$2:$AD$188,5,FALSE)</f>
        <v>L&amp;L</v>
      </c>
      <c r="V883" s="418" t="str">
        <f>VLOOKUP($A883,'02-Metrics'!$A$2:$AD$188,7,FALSE)</f>
        <v>Army Forces</v>
      </c>
    </row>
    <row r="884" spans="1:22" ht="15" hidden="1" customHeight="1">
      <c r="A884" s="418" t="s">
        <v>1086</v>
      </c>
      <c r="B884" s="497">
        <v>43342</v>
      </c>
      <c r="C884" s="495">
        <v>0</v>
      </c>
      <c r="D884" s="495">
        <v>1166414.18</v>
      </c>
      <c r="E884" s="495">
        <f t="shared" si="140"/>
        <v>6615870.8499999996</v>
      </c>
      <c r="F884" s="495">
        <f t="shared" si="141"/>
        <v>7994794.3399999999</v>
      </c>
      <c r="G884" s="495">
        <f t="shared" si="138"/>
        <v>-1378923.4900000002</v>
      </c>
      <c r="H884" s="495">
        <f>VLOOKUP(A884,'02-Metrics'!A:R,18,FALSE)</f>
        <v>9050320</v>
      </c>
      <c r="I884" s="496">
        <f t="shared" si="139"/>
        <v>-0.15236184908378933</v>
      </c>
      <c r="J884" s="512"/>
      <c r="K884" s="491">
        <v>24482093</v>
      </c>
      <c r="L884" s="489">
        <v>42886</v>
      </c>
      <c r="M884" s="241" t="s">
        <v>1041</v>
      </c>
      <c r="S884">
        <f t="shared" si="137"/>
        <v>2018</v>
      </c>
      <c r="T884" s="418" t="str">
        <f>VLOOKUP($A884,'02-Metrics'!$A$2:$AD$188,4,FALSE)</f>
        <v>Infrastructure</v>
      </c>
      <c r="U884" s="418" t="str">
        <f>VLOOKUP($A884,'02-Metrics'!$A$2:$AD$188,5,FALSE)</f>
        <v>L&amp;L</v>
      </c>
      <c r="V884" s="418" t="str">
        <f>VLOOKUP($A884,'02-Metrics'!$A$2:$AD$188,7,FALSE)</f>
        <v>Army Forces</v>
      </c>
    </row>
    <row r="885" spans="1:22" ht="15" hidden="1" customHeight="1">
      <c r="A885" s="418" t="s">
        <v>1086</v>
      </c>
      <c r="B885" s="497">
        <v>43373</v>
      </c>
      <c r="C885" s="495">
        <v>0</v>
      </c>
      <c r="D885" s="495">
        <v>574475.42999999993</v>
      </c>
      <c r="E885" s="495">
        <f t="shared" si="140"/>
        <v>6615870.8499999996</v>
      </c>
      <c r="F885" s="495">
        <f t="shared" si="141"/>
        <v>8569269.7699999996</v>
      </c>
      <c r="G885" s="495">
        <f t="shared" si="138"/>
        <v>-1953398.92</v>
      </c>
      <c r="H885" s="495">
        <f>VLOOKUP(A885,'02-Metrics'!A:R,18,FALSE)</f>
        <v>9050320</v>
      </c>
      <c r="I885" s="496">
        <f t="shared" si="139"/>
        <v>-0.21583755270531871</v>
      </c>
      <c r="J885" s="512"/>
      <c r="M885" s="241" t="s">
        <v>1038</v>
      </c>
      <c r="S885">
        <f t="shared" si="137"/>
        <v>2018</v>
      </c>
      <c r="T885" s="418" t="str">
        <f>VLOOKUP($A885,'02-Metrics'!$A$2:$AD$188,4,FALSE)</f>
        <v>Infrastructure</v>
      </c>
      <c r="U885" s="418" t="str">
        <f>VLOOKUP($A885,'02-Metrics'!$A$2:$AD$188,5,FALSE)</f>
        <v>L&amp;L</v>
      </c>
      <c r="V885" s="418" t="str">
        <f>VLOOKUP($A885,'02-Metrics'!$A$2:$AD$188,7,FALSE)</f>
        <v>Army Forces</v>
      </c>
    </row>
    <row r="886" spans="1:22" ht="15" hidden="1" customHeight="1">
      <c r="A886" s="418" t="s">
        <v>1086</v>
      </c>
      <c r="B886" s="497">
        <v>43403</v>
      </c>
      <c r="C886" s="495">
        <v>0</v>
      </c>
      <c r="D886" s="495">
        <v>2459804.84</v>
      </c>
      <c r="E886" s="495">
        <f t="shared" si="140"/>
        <v>6615870.8499999996</v>
      </c>
      <c r="F886" s="495">
        <f t="shared" si="141"/>
        <v>11029074.609999999</v>
      </c>
      <c r="G886" s="495">
        <f t="shared" si="138"/>
        <v>-4413203.76</v>
      </c>
      <c r="H886" s="495">
        <f>VLOOKUP(A886,'02-Metrics'!A:R,18,FALSE)</f>
        <v>9050320</v>
      </c>
      <c r="I886" s="496">
        <f t="shared" si="139"/>
        <v>-0.48762958215842089</v>
      </c>
      <c r="J886" s="512"/>
      <c r="K886" s="491">
        <v>15797320</v>
      </c>
      <c r="L886" s="489">
        <v>42916</v>
      </c>
      <c r="M886" s="241" t="s">
        <v>1041</v>
      </c>
      <c r="S886">
        <f t="shared" si="137"/>
        <v>2018</v>
      </c>
      <c r="T886" s="418" t="str">
        <f>VLOOKUP($A886,'02-Metrics'!$A$2:$AD$188,4,FALSE)</f>
        <v>Infrastructure</v>
      </c>
      <c r="U886" s="418" t="str">
        <f>VLOOKUP($A886,'02-Metrics'!$A$2:$AD$188,5,FALSE)</f>
        <v>L&amp;L</v>
      </c>
      <c r="V886" s="418" t="str">
        <f>VLOOKUP($A886,'02-Metrics'!$A$2:$AD$188,7,FALSE)</f>
        <v>Army Forces</v>
      </c>
    </row>
    <row r="887" spans="1:22" ht="15" hidden="1" customHeight="1">
      <c r="A887" s="418" t="s">
        <v>1086</v>
      </c>
      <c r="B887" s="497">
        <v>43434</v>
      </c>
      <c r="C887" s="495">
        <v>0</v>
      </c>
      <c r="D887" s="495">
        <v>1743963.1</v>
      </c>
      <c r="E887" s="495">
        <f t="shared" si="140"/>
        <v>6615870.8499999996</v>
      </c>
      <c r="F887" s="495">
        <f t="shared" si="141"/>
        <v>12773037.709999999</v>
      </c>
      <c r="G887" s="495">
        <f t="shared" si="138"/>
        <v>-6157166.8599999994</v>
      </c>
      <c r="H887" s="495">
        <f>VLOOKUP(A887,'02-Metrics'!A:R,18,FALSE)</f>
        <v>9050320</v>
      </c>
      <c r="I887" s="496">
        <f t="shared" si="139"/>
        <v>-0.68032587356027185</v>
      </c>
      <c r="J887" s="512"/>
      <c r="M887" s="241" t="s">
        <v>1038</v>
      </c>
      <c r="S887">
        <f t="shared" si="137"/>
        <v>2018</v>
      </c>
      <c r="T887" s="418" t="str">
        <f>VLOOKUP($A887,'02-Metrics'!$A$2:$AD$188,4,FALSE)</f>
        <v>Infrastructure</v>
      </c>
      <c r="U887" s="418" t="str">
        <f>VLOOKUP($A887,'02-Metrics'!$A$2:$AD$188,5,FALSE)</f>
        <v>L&amp;L</v>
      </c>
      <c r="V887" s="418" t="str">
        <f>VLOOKUP($A887,'02-Metrics'!$A$2:$AD$188,7,FALSE)</f>
        <v>Army Forces</v>
      </c>
    </row>
    <row r="888" spans="1:22" ht="15" hidden="1" customHeight="1">
      <c r="A888" s="418" t="s">
        <v>1086</v>
      </c>
      <c r="B888" s="497">
        <v>43464</v>
      </c>
      <c r="C888" s="495">
        <v>0</v>
      </c>
      <c r="D888" s="495">
        <v>1026384.16</v>
      </c>
      <c r="E888" s="495">
        <f t="shared" si="140"/>
        <v>6615870.8499999996</v>
      </c>
      <c r="F888" s="495">
        <f t="shared" si="141"/>
        <v>13799421.869999999</v>
      </c>
      <c r="G888" s="495">
        <f t="shared" si="138"/>
        <v>-7183551.0199999996</v>
      </c>
      <c r="H888" s="495">
        <f>VLOOKUP(A888,'02-Metrics'!A:R,18,FALSE)</f>
        <v>9050320</v>
      </c>
      <c r="I888" s="496">
        <f t="shared" si="139"/>
        <v>-0.79373447789691409</v>
      </c>
      <c r="J888" s="512"/>
      <c r="K888" s="491">
        <v>47310652</v>
      </c>
      <c r="L888" s="489">
        <v>42947</v>
      </c>
      <c r="M888" s="241" t="s">
        <v>1041</v>
      </c>
      <c r="S888">
        <f t="shared" si="137"/>
        <v>2018</v>
      </c>
      <c r="T888" s="418" t="str">
        <f>VLOOKUP($A888,'02-Metrics'!$A$2:$AD$188,4,FALSE)</f>
        <v>Infrastructure</v>
      </c>
      <c r="U888" s="418" t="str">
        <f>VLOOKUP($A888,'02-Metrics'!$A$2:$AD$188,5,FALSE)</f>
        <v>L&amp;L</v>
      </c>
      <c r="V888" s="418" t="str">
        <f>VLOOKUP($A888,'02-Metrics'!$A$2:$AD$188,7,FALSE)</f>
        <v>Army Forces</v>
      </c>
    </row>
    <row r="889" spans="1:22" ht="15" hidden="1" customHeight="1">
      <c r="A889" s="418" t="s">
        <v>1086</v>
      </c>
      <c r="B889" s="497">
        <v>43495</v>
      </c>
      <c r="C889" s="495">
        <v>0</v>
      </c>
      <c r="D889" s="495">
        <v>1591582.89</v>
      </c>
      <c r="E889" s="495">
        <f t="shared" si="140"/>
        <v>6615870.8499999996</v>
      </c>
      <c r="F889" s="495">
        <f t="shared" si="141"/>
        <v>15391004.76</v>
      </c>
      <c r="G889" s="495">
        <f t="shared" si="138"/>
        <v>-8775133.9100000001</v>
      </c>
      <c r="H889" s="495">
        <f>VLOOKUP(A889,'02-Metrics'!A:R,18,FALSE)</f>
        <v>9050320</v>
      </c>
      <c r="I889" s="496">
        <f t="shared" si="139"/>
        <v>-0.96959377237489952</v>
      </c>
      <c r="J889" s="512"/>
      <c r="M889" s="241" t="s">
        <v>1038</v>
      </c>
      <c r="S889">
        <f t="shared" si="137"/>
        <v>2019</v>
      </c>
      <c r="T889" s="418" t="str">
        <f>VLOOKUP($A889,'02-Metrics'!$A$2:$AD$188,4,FALSE)</f>
        <v>Infrastructure</v>
      </c>
      <c r="U889" s="418" t="str">
        <f>VLOOKUP($A889,'02-Metrics'!$A$2:$AD$188,5,FALSE)</f>
        <v>L&amp;L</v>
      </c>
      <c r="V889" s="418" t="str">
        <f>VLOOKUP($A889,'02-Metrics'!$A$2:$AD$188,7,FALSE)</f>
        <v>Army Forces</v>
      </c>
    </row>
    <row r="890" spans="1:22" ht="15" hidden="1" customHeight="1">
      <c r="A890" s="418" t="s">
        <v>1086</v>
      </c>
      <c r="B890" s="497">
        <v>43524</v>
      </c>
      <c r="C890" s="495">
        <v>0</v>
      </c>
      <c r="D890" s="495">
        <v>1074306.5499999998</v>
      </c>
      <c r="E890" s="495">
        <f t="shared" si="140"/>
        <v>6615870.8499999996</v>
      </c>
      <c r="F890" s="495">
        <f t="shared" si="141"/>
        <v>16465311.309999999</v>
      </c>
      <c r="G890" s="495">
        <f t="shared" si="138"/>
        <v>-9849440.459999999</v>
      </c>
      <c r="H890" s="495">
        <f>VLOOKUP(A890,'02-Metrics'!A:R,18,FALSE)</f>
        <v>9050320</v>
      </c>
      <c r="I890" s="496">
        <f t="shared" si="139"/>
        <v>-1.0882974811940349</v>
      </c>
      <c r="J890" s="512"/>
      <c r="K890" s="491">
        <v>20808430</v>
      </c>
      <c r="L890" s="489">
        <v>42978</v>
      </c>
      <c r="M890" s="241" t="s">
        <v>1041</v>
      </c>
      <c r="S890">
        <f t="shared" si="137"/>
        <v>2019</v>
      </c>
      <c r="T890" s="418" t="str">
        <f>VLOOKUP($A890,'02-Metrics'!$A$2:$AD$188,4,FALSE)</f>
        <v>Infrastructure</v>
      </c>
      <c r="U890" s="418" t="str">
        <f>VLOOKUP($A890,'02-Metrics'!$A$2:$AD$188,5,FALSE)</f>
        <v>L&amp;L</v>
      </c>
      <c r="V890" s="418" t="str">
        <f>VLOOKUP($A890,'02-Metrics'!$A$2:$AD$188,7,FALSE)</f>
        <v>Army Forces</v>
      </c>
    </row>
    <row r="891" spans="1:22" ht="15" hidden="1" customHeight="1">
      <c r="A891" s="418" t="s">
        <v>1086</v>
      </c>
      <c r="B891" s="497">
        <v>43554</v>
      </c>
      <c r="C891" s="495">
        <v>0</v>
      </c>
      <c r="D891" s="495">
        <v>974305.39999999991</v>
      </c>
      <c r="E891" s="495">
        <f t="shared" si="140"/>
        <v>6615870.8499999996</v>
      </c>
      <c r="F891" s="495">
        <f t="shared" si="141"/>
        <v>17439616.709999997</v>
      </c>
      <c r="G891" s="495">
        <f t="shared" si="138"/>
        <v>-10823745.859999998</v>
      </c>
      <c r="H891" s="495">
        <f>VLOOKUP(A891,'02-Metrics'!A:R,18,FALSE)</f>
        <v>9050320</v>
      </c>
      <c r="I891" s="496">
        <f t="shared" si="139"/>
        <v>-1.195951729883584</v>
      </c>
      <c r="J891" s="512"/>
      <c r="M891" s="241" t="s">
        <v>1038</v>
      </c>
      <c r="S891">
        <f t="shared" si="137"/>
        <v>2019</v>
      </c>
      <c r="T891" s="418" t="str">
        <f>VLOOKUP($A891,'02-Metrics'!$A$2:$AD$188,4,FALSE)</f>
        <v>Infrastructure</v>
      </c>
      <c r="U891" s="418" t="str">
        <f>VLOOKUP($A891,'02-Metrics'!$A$2:$AD$188,5,FALSE)</f>
        <v>L&amp;L</v>
      </c>
      <c r="V891" s="418" t="str">
        <f>VLOOKUP($A891,'02-Metrics'!$A$2:$AD$188,7,FALSE)</f>
        <v>Army Forces</v>
      </c>
    </row>
    <row r="892" spans="1:22" ht="15" hidden="1" customHeight="1">
      <c r="A892" s="418" t="s">
        <v>1086</v>
      </c>
      <c r="B892" s="497">
        <v>43585</v>
      </c>
      <c r="C892" s="495">
        <v>0</v>
      </c>
      <c r="D892" s="495">
        <v>243500.39</v>
      </c>
      <c r="E892" s="495">
        <f t="shared" si="140"/>
        <v>6615870.8499999996</v>
      </c>
      <c r="F892" s="495">
        <f t="shared" si="141"/>
        <v>17683117.099999998</v>
      </c>
      <c r="G892" s="495">
        <f t="shared" si="138"/>
        <v>-11067246.249999998</v>
      </c>
      <c r="H892" s="495">
        <f>VLOOKUP(A892,'02-Metrics'!A:R,18,FALSE)</f>
        <v>9050320</v>
      </c>
      <c r="I892" s="496">
        <f t="shared" si="139"/>
        <v>-1.2228568989825772</v>
      </c>
      <c r="J892" s="512"/>
      <c r="K892" s="491">
        <v>39607725</v>
      </c>
      <c r="L892" s="489">
        <v>43008</v>
      </c>
      <c r="M892" s="241" t="s">
        <v>1041</v>
      </c>
      <c r="S892">
        <f t="shared" si="137"/>
        <v>2019</v>
      </c>
      <c r="T892" s="418" t="str">
        <f>VLOOKUP($A892,'02-Metrics'!$A$2:$AD$188,4,FALSE)</f>
        <v>Infrastructure</v>
      </c>
      <c r="U892" s="418" t="str">
        <f>VLOOKUP($A892,'02-Metrics'!$A$2:$AD$188,5,FALSE)</f>
        <v>L&amp;L</v>
      </c>
      <c r="V892" s="418" t="str">
        <f>VLOOKUP($A892,'02-Metrics'!$A$2:$AD$188,7,FALSE)</f>
        <v>Army Forces</v>
      </c>
    </row>
    <row r="893" spans="1:22" ht="15" hidden="1" customHeight="1">
      <c r="A893" s="418" t="s">
        <v>1086</v>
      </c>
      <c r="B893" s="497">
        <v>43615</v>
      </c>
      <c r="C893" s="495">
        <v>0</v>
      </c>
      <c r="D893" s="495">
        <v>411430.90999999992</v>
      </c>
      <c r="E893" s="495">
        <f t="shared" si="140"/>
        <v>6615870.8499999996</v>
      </c>
      <c r="F893" s="495">
        <f t="shared" si="141"/>
        <v>18094548.009999998</v>
      </c>
      <c r="G893" s="495">
        <f t="shared" si="138"/>
        <v>-11478677.159999998</v>
      </c>
      <c r="H893" s="495">
        <f>VLOOKUP(A893,'02-Metrics'!A:R,18,FALSE)</f>
        <v>9050320</v>
      </c>
      <c r="I893" s="496">
        <f t="shared" si="139"/>
        <v>-1.2683172705495493</v>
      </c>
      <c r="J893" s="512"/>
      <c r="M893" s="241" t="s">
        <v>1038</v>
      </c>
      <c r="S893">
        <f t="shared" si="137"/>
        <v>2019</v>
      </c>
      <c r="T893" s="418" t="str">
        <f>VLOOKUP($A893,'02-Metrics'!$A$2:$AD$188,4,FALSE)</f>
        <v>Infrastructure</v>
      </c>
      <c r="U893" s="418" t="str">
        <f>VLOOKUP($A893,'02-Metrics'!$A$2:$AD$188,5,FALSE)</f>
        <v>L&amp;L</v>
      </c>
      <c r="V893" s="418" t="str">
        <f>VLOOKUP($A893,'02-Metrics'!$A$2:$AD$188,7,FALSE)</f>
        <v>Army Forces</v>
      </c>
    </row>
    <row r="894" spans="1:22" ht="15" hidden="1" customHeight="1">
      <c r="A894" s="418" t="s">
        <v>1086</v>
      </c>
      <c r="B894" s="497">
        <v>43646</v>
      </c>
      <c r="C894" s="495">
        <v>0</v>
      </c>
      <c r="D894" s="495">
        <v>22932.84</v>
      </c>
      <c r="E894" s="495">
        <f t="shared" si="140"/>
        <v>6615870.8499999996</v>
      </c>
      <c r="F894" s="495">
        <f t="shared" si="141"/>
        <v>18117480.849999998</v>
      </c>
      <c r="G894" s="495">
        <f t="shared" si="138"/>
        <v>-11501609.999999998</v>
      </c>
      <c r="H894" s="495">
        <f>VLOOKUP(A894,'02-Metrics'!A:R,18,FALSE)</f>
        <v>9050320</v>
      </c>
      <c r="I894" s="496">
        <f t="shared" si="139"/>
        <v>-1.2708511964217837</v>
      </c>
      <c r="J894" s="512"/>
      <c r="K894" s="491">
        <v>45731593</v>
      </c>
      <c r="L894" s="489">
        <v>43039</v>
      </c>
      <c r="M894" s="241" t="s">
        <v>1041</v>
      </c>
      <c r="S894">
        <f t="shared" si="137"/>
        <v>2019</v>
      </c>
      <c r="T894" s="418" t="str">
        <f>VLOOKUP($A894,'02-Metrics'!$A$2:$AD$188,4,FALSE)</f>
        <v>Infrastructure</v>
      </c>
      <c r="U894" s="418" t="str">
        <f>VLOOKUP($A894,'02-Metrics'!$A$2:$AD$188,5,FALSE)</f>
        <v>L&amp;L</v>
      </c>
      <c r="V894" s="418" t="str">
        <f>VLOOKUP($A894,'02-Metrics'!$A$2:$AD$188,7,FALSE)</f>
        <v>Army Forces</v>
      </c>
    </row>
    <row r="895" spans="1:22" ht="15" hidden="1" customHeight="1">
      <c r="A895" s="418" t="s">
        <v>1086</v>
      </c>
      <c r="B895" s="497">
        <v>43676</v>
      </c>
      <c r="C895" s="495">
        <v>947802.1</v>
      </c>
      <c r="D895" s="495">
        <v>22747.170000000002</v>
      </c>
      <c r="E895" s="495">
        <f t="shared" si="140"/>
        <v>7563672.9499999993</v>
      </c>
      <c r="F895" s="495">
        <f t="shared" si="141"/>
        <v>18140228.02</v>
      </c>
      <c r="G895" s="495">
        <f t="shared" si="138"/>
        <v>-10576555.07</v>
      </c>
      <c r="H895" s="495">
        <f>VLOOKUP(A895,'02-Metrics'!A:R,18,FALSE)</f>
        <v>9050320</v>
      </c>
      <c r="I895" s="496">
        <f t="shared" si="139"/>
        <v>-1.1686387961972615</v>
      </c>
      <c r="J895" s="512"/>
      <c r="M895" s="241" t="s">
        <v>1038</v>
      </c>
      <c r="S895">
        <f t="shared" si="137"/>
        <v>2019</v>
      </c>
      <c r="T895" s="418" t="str">
        <f>VLOOKUP($A895,'02-Metrics'!$A$2:$AD$188,4,FALSE)</f>
        <v>Infrastructure</v>
      </c>
      <c r="U895" s="418" t="str">
        <f>VLOOKUP($A895,'02-Metrics'!$A$2:$AD$188,5,FALSE)</f>
        <v>L&amp;L</v>
      </c>
      <c r="V895" s="418" t="str">
        <f>VLOOKUP($A895,'02-Metrics'!$A$2:$AD$188,7,FALSE)</f>
        <v>Army Forces</v>
      </c>
    </row>
    <row r="896" spans="1:22" ht="15" hidden="1" customHeight="1">
      <c r="A896" s="418" t="s">
        <v>1086</v>
      </c>
      <c r="B896" s="497">
        <v>43707</v>
      </c>
      <c r="C896" s="495">
        <v>309647</v>
      </c>
      <c r="D896" s="495">
        <v>3600</v>
      </c>
      <c r="E896" s="495">
        <f t="shared" si="140"/>
        <v>7873319.9499999993</v>
      </c>
      <c r="F896" s="495">
        <f t="shared" si="141"/>
        <v>18143828.02</v>
      </c>
      <c r="G896" s="495">
        <f t="shared" si="138"/>
        <v>-10270508.07</v>
      </c>
      <c r="H896" s="495">
        <f>VLOOKUP(A896,'02-Metrics'!A:R,18,FALSE)</f>
        <v>9050320</v>
      </c>
      <c r="I896" s="496">
        <f t="shared" si="139"/>
        <v>-1.1348226438402178</v>
      </c>
      <c r="J896" s="512"/>
      <c r="K896" s="491">
        <v>37795060</v>
      </c>
      <c r="L896" s="489">
        <v>43069</v>
      </c>
      <c r="M896" s="241" t="s">
        <v>1041</v>
      </c>
      <c r="S896">
        <f t="shared" si="137"/>
        <v>2019</v>
      </c>
      <c r="T896" s="418" t="str">
        <f>VLOOKUP($A896,'02-Metrics'!$A$2:$AD$188,4,FALSE)</f>
        <v>Infrastructure</v>
      </c>
      <c r="U896" s="418" t="str">
        <f>VLOOKUP($A896,'02-Metrics'!$A$2:$AD$188,5,FALSE)</f>
        <v>L&amp;L</v>
      </c>
      <c r="V896" s="418" t="str">
        <f>VLOOKUP($A896,'02-Metrics'!$A$2:$AD$188,7,FALSE)</f>
        <v>Army Forces</v>
      </c>
    </row>
    <row r="897" spans="1:22" ht="15" hidden="1" customHeight="1">
      <c r="A897" s="418" t="s">
        <v>1086</v>
      </c>
      <c r="B897" s="497">
        <v>43768</v>
      </c>
      <c r="C897" s="495">
        <v>0</v>
      </c>
      <c r="D897" s="495">
        <v>4170.1000000000004</v>
      </c>
      <c r="E897" s="495">
        <f t="shared" si="140"/>
        <v>7873319.9499999993</v>
      </c>
      <c r="F897" s="495">
        <f t="shared" si="141"/>
        <v>18147998.120000001</v>
      </c>
      <c r="G897" s="495">
        <f t="shared" si="138"/>
        <v>-10274678.170000002</v>
      </c>
      <c r="H897" s="495">
        <f>VLOOKUP(A897,'02-Metrics'!A:R,18,FALSE)</f>
        <v>9050320</v>
      </c>
      <c r="I897" s="496">
        <f t="shared" si="139"/>
        <v>-1.1352834120782471</v>
      </c>
      <c r="J897" s="512"/>
      <c r="M897" s="241" t="s">
        <v>1038</v>
      </c>
      <c r="S897">
        <f t="shared" si="137"/>
        <v>2019</v>
      </c>
      <c r="T897" s="418" t="str">
        <f>VLOOKUP($A897,'02-Metrics'!$A$2:$AD$188,4,FALSE)</f>
        <v>Infrastructure</v>
      </c>
      <c r="U897" s="418" t="str">
        <f>VLOOKUP($A897,'02-Metrics'!$A$2:$AD$188,5,FALSE)</f>
        <v>L&amp;L</v>
      </c>
      <c r="V897" s="418" t="str">
        <f>VLOOKUP($A897,'02-Metrics'!$A$2:$AD$188,7,FALSE)</f>
        <v>Army Forces</v>
      </c>
    </row>
    <row r="898" spans="1:22" ht="15" hidden="1" customHeight="1">
      <c r="A898" s="418" t="s">
        <v>1086</v>
      </c>
      <c r="B898" s="497">
        <v>43829</v>
      </c>
      <c r="C898" s="495">
        <v>0</v>
      </c>
      <c r="D898" s="495">
        <v>70945.899999999994</v>
      </c>
      <c r="E898" s="495">
        <f t="shared" si="140"/>
        <v>7873319.9499999993</v>
      </c>
      <c r="F898" s="495">
        <f t="shared" si="141"/>
        <v>18218944.02</v>
      </c>
      <c r="G898" s="495">
        <f t="shared" si="138"/>
        <v>-10345624.07</v>
      </c>
      <c r="H898" s="495">
        <f>VLOOKUP(A898,'02-Metrics'!A:R,18,FALSE)</f>
        <v>9050320</v>
      </c>
      <c r="I898" s="496">
        <f t="shared" si="139"/>
        <v>-1.1431224608632624</v>
      </c>
      <c r="J898" s="512"/>
      <c r="K898" s="491">
        <v>28053894</v>
      </c>
      <c r="L898" s="489">
        <v>43100</v>
      </c>
      <c r="M898" s="241" t="s">
        <v>1041</v>
      </c>
      <c r="S898">
        <f t="shared" si="137"/>
        <v>2019</v>
      </c>
      <c r="T898" s="418" t="str">
        <f>VLOOKUP($A898,'02-Metrics'!$A$2:$AD$188,4,FALSE)</f>
        <v>Infrastructure</v>
      </c>
      <c r="U898" s="418" t="str">
        <f>VLOOKUP($A898,'02-Metrics'!$A$2:$AD$188,5,FALSE)</f>
        <v>L&amp;L</v>
      </c>
      <c r="V898" s="418" t="str">
        <f>VLOOKUP($A898,'02-Metrics'!$A$2:$AD$188,7,FALSE)</f>
        <v>Army Forces</v>
      </c>
    </row>
    <row r="899" spans="1:22" ht="15" hidden="1" customHeight="1">
      <c r="A899" s="418" t="s">
        <v>1086</v>
      </c>
      <c r="B899" s="497">
        <v>43860</v>
      </c>
      <c r="C899" s="495">
        <v>0</v>
      </c>
      <c r="D899" s="495">
        <v>570.1</v>
      </c>
      <c r="E899" s="495">
        <f t="shared" si="140"/>
        <v>7873319.9499999993</v>
      </c>
      <c r="F899" s="495">
        <f t="shared" si="141"/>
        <v>18219514.120000001</v>
      </c>
      <c r="G899" s="495">
        <f t="shared" si="138"/>
        <v>-10346194.170000002</v>
      </c>
      <c r="H899" s="495">
        <f>VLOOKUP(A899,'02-Metrics'!A:R,18,FALSE)</f>
        <v>9050320</v>
      </c>
      <c r="I899" s="496">
        <f t="shared" si="139"/>
        <v>-1.1431854531110504</v>
      </c>
      <c r="J899" s="512"/>
      <c r="M899" s="241" t="s">
        <v>1038</v>
      </c>
      <c r="S899">
        <f t="shared" si="137"/>
        <v>2020</v>
      </c>
      <c r="T899" s="418" t="str">
        <f>VLOOKUP($A899,'02-Metrics'!$A$2:$AD$188,4,FALSE)</f>
        <v>Infrastructure</v>
      </c>
      <c r="U899" s="418" t="str">
        <f>VLOOKUP($A899,'02-Metrics'!$A$2:$AD$188,5,FALSE)</f>
        <v>L&amp;L</v>
      </c>
      <c r="V899" s="418" t="str">
        <f>VLOOKUP($A899,'02-Metrics'!$A$2:$AD$188,7,FALSE)</f>
        <v>Army Forces</v>
      </c>
    </row>
    <row r="900" spans="1:22" ht="15" hidden="1" customHeight="1">
      <c r="A900" s="418" t="s">
        <v>1086</v>
      </c>
      <c r="B900" s="497">
        <v>43889</v>
      </c>
      <c r="C900" s="495">
        <v>0</v>
      </c>
      <c r="D900" s="495">
        <v>40660.800000000003</v>
      </c>
      <c r="E900" s="495">
        <f t="shared" si="140"/>
        <v>7873319.9499999993</v>
      </c>
      <c r="F900" s="495">
        <f t="shared" si="141"/>
        <v>18260174.920000002</v>
      </c>
      <c r="G900" s="495">
        <f t="shared" si="138"/>
        <v>-10386854.970000003</v>
      </c>
      <c r="H900" s="495">
        <f>VLOOKUP(A900,'02-Metrics'!A:R,18,FALSE)</f>
        <v>9050320</v>
      </c>
      <c r="I900" s="496">
        <f t="shared" si="139"/>
        <v>-1.1476782003288284</v>
      </c>
      <c r="J900" s="512"/>
      <c r="M900" s="241" t="s">
        <v>1038</v>
      </c>
      <c r="S900">
        <f t="shared" si="137"/>
        <v>2020</v>
      </c>
      <c r="T900" s="418" t="str">
        <f>VLOOKUP($A900,'02-Metrics'!$A$2:$AD$188,4,FALSE)</f>
        <v>Infrastructure</v>
      </c>
      <c r="U900" s="418" t="str">
        <f>VLOOKUP($A900,'02-Metrics'!$A$2:$AD$188,5,FALSE)</f>
        <v>L&amp;L</v>
      </c>
      <c r="V900" s="418" t="str">
        <f>VLOOKUP($A900,'02-Metrics'!$A$2:$AD$188,7,FALSE)</f>
        <v>Army Forces</v>
      </c>
    </row>
    <row r="901" spans="1:22" ht="15" hidden="1" customHeight="1">
      <c r="A901" s="418" t="s">
        <v>1086</v>
      </c>
      <c r="B901" s="497">
        <v>44104</v>
      </c>
      <c r="C901" s="495">
        <v>0</v>
      </c>
      <c r="D901" s="495">
        <v>1710.3</v>
      </c>
      <c r="E901" s="495">
        <f t="shared" si="140"/>
        <v>7873319.9499999993</v>
      </c>
      <c r="F901" s="495">
        <f t="shared" si="141"/>
        <v>18261885.220000003</v>
      </c>
      <c r="G901" s="495">
        <f t="shared" ref="G901:G930" si="142">E901-F901</f>
        <v>-10388565.270000003</v>
      </c>
      <c r="H901" s="495">
        <f>VLOOKUP(A901,'02-Metrics'!A:R,18,FALSE)</f>
        <v>9050320</v>
      </c>
      <c r="I901" s="496">
        <f t="shared" ref="I901:I930" si="143">G901/H901</f>
        <v>-1.1478671770721922</v>
      </c>
      <c r="J901" s="512"/>
      <c r="L901" s="23">
        <v>43157</v>
      </c>
      <c r="M901" s="241" t="s">
        <v>1039</v>
      </c>
      <c r="S901">
        <f t="shared" si="137"/>
        <v>2020</v>
      </c>
      <c r="T901" s="418" t="str">
        <f>VLOOKUP($A901,'02-Metrics'!$A$2:$AD$188,4,FALSE)</f>
        <v>Infrastructure</v>
      </c>
      <c r="U901" s="418" t="str">
        <f>VLOOKUP($A901,'02-Metrics'!$A$2:$AD$188,5,FALSE)</f>
        <v>L&amp;L</v>
      </c>
      <c r="V901" s="418" t="str">
        <f>VLOOKUP($A901,'02-Metrics'!$A$2:$AD$188,7,FALSE)</f>
        <v>Army Forces</v>
      </c>
    </row>
    <row r="902" spans="1:22" ht="15" hidden="1" customHeight="1">
      <c r="A902" s="418" t="s">
        <v>1086</v>
      </c>
      <c r="B902" s="497">
        <v>44195</v>
      </c>
      <c r="C902" s="495">
        <v>0</v>
      </c>
      <c r="D902" s="495">
        <v>79460.31</v>
      </c>
      <c r="E902" s="495">
        <f t="shared" si="140"/>
        <v>7873319.9499999993</v>
      </c>
      <c r="F902" s="495">
        <f t="shared" si="141"/>
        <v>18341345.530000001</v>
      </c>
      <c r="G902" s="495">
        <f t="shared" si="142"/>
        <v>-10468025.580000002</v>
      </c>
      <c r="H902" s="495">
        <f>VLOOKUP(A902,'02-Metrics'!A:R,18,FALSE)</f>
        <v>9050320</v>
      </c>
      <c r="I902" s="496">
        <f t="shared" si="143"/>
        <v>-1.1566470113763936</v>
      </c>
      <c r="J902" s="512"/>
      <c r="M902" s="241" t="s">
        <v>1038</v>
      </c>
      <c r="S902">
        <f t="shared" si="137"/>
        <v>2020</v>
      </c>
      <c r="T902" s="418" t="str">
        <f>VLOOKUP($A902,'02-Metrics'!$A$2:$AD$188,4,FALSE)</f>
        <v>Infrastructure</v>
      </c>
      <c r="U902" s="418" t="str">
        <f>VLOOKUP($A902,'02-Metrics'!$A$2:$AD$188,5,FALSE)</f>
        <v>L&amp;L</v>
      </c>
      <c r="V902" s="418" t="str">
        <f>VLOOKUP($A902,'02-Metrics'!$A$2:$AD$188,7,FALSE)</f>
        <v>Army Forces</v>
      </c>
    </row>
    <row r="903" spans="1:22" ht="15" hidden="1" customHeight="1">
      <c r="A903" s="418">
        <v>23</v>
      </c>
      <c r="B903" s="505">
        <v>2</v>
      </c>
      <c r="C903" s="506"/>
      <c r="D903" s="506"/>
      <c r="E903" s="506"/>
      <c r="F903" s="506"/>
      <c r="G903" s="506"/>
      <c r="H903" s="495"/>
      <c r="I903" s="496"/>
      <c r="J903" s="496"/>
      <c r="K903" s="495"/>
      <c r="L903" s="493"/>
      <c r="S903">
        <f t="shared" si="137"/>
        <v>1900</v>
      </c>
      <c r="T903" s="418" t="e">
        <f>VLOOKUP($A903,'02-Metrics'!$A$2:$AD$188,4,FALSE)</f>
        <v>#N/A</v>
      </c>
      <c r="U903" s="418" t="e">
        <f>VLOOKUP($A903,'02-Metrics'!$A$2:$AD$188,5,FALSE)</f>
        <v>#N/A</v>
      </c>
      <c r="V903" s="418" t="e">
        <f>VLOOKUP($A903,'02-Metrics'!$A$2:$AD$188,7,FALSE)</f>
        <v>#N/A</v>
      </c>
    </row>
    <row r="904" spans="1:22" ht="15" hidden="1" customHeight="1">
      <c r="A904" s="418" t="s">
        <v>1087</v>
      </c>
      <c r="B904" s="494">
        <v>42704</v>
      </c>
      <c r="C904" s="495">
        <v>0</v>
      </c>
      <c r="D904" s="495">
        <v>0</v>
      </c>
      <c r="E904" s="495">
        <f t="shared" ref="E904:E955" si="144">C904+E903</f>
        <v>0</v>
      </c>
      <c r="F904" s="495">
        <f t="shared" ref="F904:F955" si="145">D904+F903</f>
        <v>0</v>
      </c>
      <c r="G904" s="495">
        <f t="shared" si="142"/>
        <v>0</v>
      </c>
      <c r="H904" s="495">
        <f>VLOOKUP(A904,'02-Metrics'!A:R,18,FALSE)</f>
        <v>72547889</v>
      </c>
      <c r="I904" s="496">
        <f t="shared" si="143"/>
        <v>0</v>
      </c>
      <c r="J904" s="512"/>
      <c r="M904" s="241" t="s">
        <v>1038</v>
      </c>
      <c r="S904">
        <f t="shared" si="137"/>
        <v>2016</v>
      </c>
      <c r="T904" s="418" t="str">
        <f>VLOOKUP($A904,'02-Metrics'!$A$2:$AD$188,4,FALSE)</f>
        <v>Industrial</v>
      </c>
      <c r="U904" s="418" t="str">
        <f>VLOOKUP($A904,'02-Metrics'!$A$2:$AD$188,5,FALSE)</f>
        <v>Power Plant</v>
      </c>
      <c r="V904" s="418" t="str">
        <f>VLOOKUP($A904,'02-Metrics'!$A$2:$AD$188,7,FALSE)</f>
        <v>GAMESA</v>
      </c>
    </row>
    <row r="905" spans="1:22" ht="15" hidden="1" customHeight="1">
      <c r="A905" s="418" t="s">
        <v>1087</v>
      </c>
      <c r="B905" s="494">
        <v>42734</v>
      </c>
      <c r="C905" s="495">
        <v>0</v>
      </c>
      <c r="D905" s="495">
        <v>0</v>
      </c>
      <c r="E905" s="495">
        <f t="shared" si="144"/>
        <v>0</v>
      </c>
      <c r="F905" s="495">
        <f t="shared" si="145"/>
        <v>0</v>
      </c>
      <c r="G905" s="495">
        <f t="shared" si="142"/>
        <v>0</v>
      </c>
      <c r="H905" s="495">
        <f>VLOOKUP(A905,'02-Metrics'!A:R,18,FALSE)</f>
        <v>72547889</v>
      </c>
      <c r="I905" s="496">
        <f t="shared" si="143"/>
        <v>0</v>
      </c>
      <c r="J905" s="512"/>
      <c r="L905" s="23">
        <v>43206</v>
      </c>
      <c r="M905" s="241" t="s">
        <v>1039</v>
      </c>
      <c r="S905">
        <f t="shared" si="137"/>
        <v>2016</v>
      </c>
      <c r="T905" s="418" t="str">
        <f>VLOOKUP($A905,'02-Metrics'!$A$2:$AD$188,4,FALSE)</f>
        <v>Industrial</v>
      </c>
      <c r="U905" s="418" t="str">
        <f>VLOOKUP($A905,'02-Metrics'!$A$2:$AD$188,5,FALSE)</f>
        <v>Power Plant</v>
      </c>
      <c r="V905" s="418" t="str">
        <f>VLOOKUP($A905,'02-Metrics'!$A$2:$AD$188,7,FALSE)</f>
        <v>GAMESA</v>
      </c>
    </row>
    <row r="906" spans="1:22" ht="15" hidden="1" customHeight="1">
      <c r="A906" s="418" t="s">
        <v>1087</v>
      </c>
      <c r="B906" s="494">
        <v>42765</v>
      </c>
      <c r="C906" s="495">
        <v>22186715</v>
      </c>
      <c r="D906" s="495">
        <v>117409</v>
      </c>
      <c r="E906" s="495">
        <f t="shared" si="144"/>
        <v>22186715</v>
      </c>
      <c r="F906" s="495">
        <f t="shared" si="145"/>
        <v>117409</v>
      </c>
      <c r="G906" s="495">
        <f t="shared" si="142"/>
        <v>22069306</v>
      </c>
      <c r="H906" s="495">
        <f>VLOOKUP(A906,'02-Metrics'!A:R,18,FALSE)</f>
        <v>72547889</v>
      </c>
      <c r="I906" s="496">
        <f t="shared" si="143"/>
        <v>0.30420328288256604</v>
      </c>
      <c r="J906" s="512"/>
      <c r="L906" s="23">
        <v>43214</v>
      </c>
      <c r="M906" s="241" t="s">
        <v>1039</v>
      </c>
      <c r="S906">
        <f t="shared" si="137"/>
        <v>2017</v>
      </c>
      <c r="T906" s="418" t="str">
        <f>VLOOKUP($A906,'02-Metrics'!$A$2:$AD$188,4,FALSE)</f>
        <v>Industrial</v>
      </c>
      <c r="U906" s="418" t="str">
        <f>VLOOKUP($A906,'02-Metrics'!$A$2:$AD$188,5,FALSE)</f>
        <v>Power Plant</v>
      </c>
      <c r="V906" s="418" t="str">
        <f>VLOOKUP($A906,'02-Metrics'!$A$2:$AD$188,7,FALSE)</f>
        <v>GAMESA</v>
      </c>
    </row>
    <row r="907" spans="1:22" ht="15" hidden="1" customHeight="1">
      <c r="A907" s="418" t="s">
        <v>1087</v>
      </c>
      <c r="B907" s="494">
        <v>42794</v>
      </c>
      <c r="C907" s="495">
        <v>0</v>
      </c>
      <c r="D907" s="495">
        <v>6035079</v>
      </c>
      <c r="E907" s="495">
        <f t="shared" si="144"/>
        <v>22186715</v>
      </c>
      <c r="F907" s="495">
        <f t="shared" si="145"/>
        <v>6152488</v>
      </c>
      <c r="G907" s="495">
        <f t="shared" si="142"/>
        <v>16034227</v>
      </c>
      <c r="H907" s="495">
        <f>VLOOKUP(A907,'02-Metrics'!A:R,18,FALSE)</f>
        <v>72547889</v>
      </c>
      <c r="I907" s="496">
        <f t="shared" si="143"/>
        <v>0.22101576242969662</v>
      </c>
      <c r="J907" s="512"/>
      <c r="M907" s="241" t="s">
        <v>1038</v>
      </c>
      <c r="S907">
        <f t="shared" si="137"/>
        <v>2017</v>
      </c>
      <c r="T907" s="418" t="str">
        <f>VLOOKUP($A907,'02-Metrics'!$A$2:$AD$188,4,FALSE)</f>
        <v>Industrial</v>
      </c>
      <c r="U907" s="418" t="str">
        <f>VLOOKUP($A907,'02-Metrics'!$A$2:$AD$188,5,FALSE)</f>
        <v>Power Plant</v>
      </c>
      <c r="V907" s="418" t="str">
        <f>VLOOKUP($A907,'02-Metrics'!$A$2:$AD$188,7,FALSE)</f>
        <v>GAMESA</v>
      </c>
    </row>
    <row r="908" spans="1:22" ht="15" hidden="1" customHeight="1">
      <c r="A908" s="418" t="s">
        <v>1087</v>
      </c>
      <c r="B908" s="494">
        <v>42824</v>
      </c>
      <c r="C908" s="495">
        <v>15487757.029999999</v>
      </c>
      <c r="D908" s="495">
        <v>834404</v>
      </c>
      <c r="E908" s="495">
        <f t="shared" si="144"/>
        <v>37674472.030000001</v>
      </c>
      <c r="F908" s="495">
        <f t="shared" si="145"/>
        <v>6986892</v>
      </c>
      <c r="G908" s="495">
        <f t="shared" si="142"/>
        <v>30687580.030000001</v>
      </c>
      <c r="H908" s="495">
        <f>VLOOKUP(A908,'02-Metrics'!A:R,18,FALSE)</f>
        <v>72547889</v>
      </c>
      <c r="I908" s="496">
        <f t="shared" si="143"/>
        <v>0.42299755999792082</v>
      </c>
      <c r="J908" s="512"/>
      <c r="L908" s="23">
        <v>43228</v>
      </c>
      <c r="M908" s="241" t="s">
        <v>1039</v>
      </c>
      <c r="S908">
        <f t="shared" si="137"/>
        <v>2017</v>
      </c>
      <c r="T908" s="418" t="str">
        <f>VLOOKUP($A908,'02-Metrics'!$A$2:$AD$188,4,FALSE)</f>
        <v>Industrial</v>
      </c>
      <c r="U908" s="418" t="str">
        <f>VLOOKUP($A908,'02-Metrics'!$A$2:$AD$188,5,FALSE)</f>
        <v>Power Plant</v>
      </c>
      <c r="V908" s="418" t="str">
        <f>VLOOKUP($A908,'02-Metrics'!$A$2:$AD$188,7,FALSE)</f>
        <v>GAMESA</v>
      </c>
    </row>
    <row r="909" spans="1:22" ht="15" hidden="1" customHeight="1">
      <c r="A909" s="418" t="s">
        <v>1087</v>
      </c>
      <c r="B909" s="494">
        <v>42855</v>
      </c>
      <c r="C909" s="495">
        <v>17656868.719999999</v>
      </c>
      <c r="D909" s="495">
        <v>16480030</v>
      </c>
      <c r="E909" s="495">
        <f t="shared" si="144"/>
        <v>55331340.75</v>
      </c>
      <c r="F909" s="495">
        <f t="shared" si="145"/>
        <v>23466922</v>
      </c>
      <c r="G909" s="495">
        <f t="shared" si="142"/>
        <v>31864418.75</v>
      </c>
      <c r="H909" s="495">
        <f>VLOOKUP(A909,'02-Metrics'!A:R,18,FALSE)</f>
        <v>72547889</v>
      </c>
      <c r="I909" s="496">
        <f t="shared" si="143"/>
        <v>0.4392191032601927</v>
      </c>
      <c r="J909" s="512"/>
      <c r="M909" s="241" t="s">
        <v>1038</v>
      </c>
      <c r="S909">
        <f t="shared" si="137"/>
        <v>2017</v>
      </c>
      <c r="T909" s="418" t="str">
        <f>VLOOKUP($A909,'02-Metrics'!$A$2:$AD$188,4,FALSE)</f>
        <v>Industrial</v>
      </c>
      <c r="U909" s="418" t="str">
        <f>VLOOKUP($A909,'02-Metrics'!$A$2:$AD$188,5,FALSE)</f>
        <v>Power Plant</v>
      </c>
      <c r="V909" s="418" t="str">
        <f>VLOOKUP($A909,'02-Metrics'!$A$2:$AD$188,7,FALSE)</f>
        <v>GAMESA</v>
      </c>
    </row>
    <row r="910" spans="1:22" ht="15" hidden="1" customHeight="1">
      <c r="A910" s="418" t="s">
        <v>1087</v>
      </c>
      <c r="B910" s="494">
        <v>42885</v>
      </c>
      <c r="C910" s="495">
        <v>18028615.550000001</v>
      </c>
      <c r="D910" s="495">
        <v>13015953.050000001</v>
      </c>
      <c r="E910" s="495">
        <f t="shared" si="144"/>
        <v>73359956.299999997</v>
      </c>
      <c r="F910" s="495">
        <f t="shared" si="145"/>
        <v>36482875.049999997</v>
      </c>
      <c r="G910" s="495">
        <f t="shared" si="142"/>
        <v>36877081.25</v>
      </c>
      <c r="H910" s="495">
        <f>VLOOKUP(A910,'02-Metrics'!A:R,18,FALSE)</f>
        <v>72547889</v>
      </c>
      <c r="I910" s="496">
        <f t="shared" si="143"/>
        <v>0.50831363611420866</v>
      </c>
      <c r="J910" s="512"/>
      <c r="L910" s="23">
        <v>43269</v>
      </c>
      <c r="M910" s="241" t="s">
        <v>1039</v>
      </c>
      <c r="S910">
        <f t="shared" si="137"/>
        <v>2017</v>
      </c>
      <c r="T910" s="418" t="str">
        <f>VLOOKUP($A910,'02-Metrics'!$A$2:$AD$188,4,FALSE)</f>
        <v>Industrial</v>
      </c>
      <c r="U910" s="418" t="str">
        <f>VLOOKUP($A910,'02-Metrics'!$A$2:$AD$188,5,FALSE)</f>
        <v>Power Plant</v>
      </c>
      <c r="V910" s="418" t="str">
        <f>VLOOKUP($A910,'02-Metrics'!$A$2:$AD$188,7,FALSE)</f>
        <v>GAMESA</v>
      </c>
    </row>
    <row r="911" spans="1:22" ht="15" hidden="1" customHeight="1">
      <c r="A911" s="418" t="s">
        <v>1087</v>
      </c>
      <c r="B911" s="494">
        <v>42916</v>
      </c>
      <c r="C911" s="495">
        <v>0</v>
      </c>
      <c r="D911" s="495">
        <v>6869792.4199999999</v>
      </c>
      <c r="E911" s="495">
        <f t="shared" si="144"/>
        <v>73359956.299999997</v>
      </c>
      <c r="F911" s="495">
        <f t="shared" si="145"/>
        <v>43352667.469999999</v>
      </c>
      <c r="G911" s="495">
        <f t="shared" si="142"/>
        <v>30007288.829999998</v>
      </c>
      <c r="H911" s="495">
        <f>VLOOKUP(A911,'02-Metrics'!A:R,18,FALSE)</f>
        <v>72547889</v>
      </c>
      <c r="I911" s="496">
        <f t="shared" si="143"/>
        <v>0.41362042705336333</v>
      </c>
      <c r="J911" s="512"/>
      <c r="L911" s="23">
        <v>43271</v>
      </c>
      <c r="M911" s="241" t="s">
        <v>1039</v>
      </c>
      <c r="S911">
        <f t="shared" si="137"/>
        <v>2017</v>
      </c>
      <c r="T911" s="418" t="str">
        <f>VLOOKUP($A911,'02-Metrics'!$A$2:$AD$188,4,FALSE)</f>
        <v>Industrial</v>
      </c>
      <c r="U911" s="418" t="str">
        <f>VLOOKUP($A911,'02-Metrics'!$A$2:$AD$188,5,FALSE)</f>
        <v>Power Plant</v>
      </c>
      <c r="V911" s="418" t="str">
        <f>VLOOKUP($A911,'02-Metrics'!$A$2:$AD$188,7,FALSE)</f>
        <v>GAMESA</v>
      </c>
    </row>
    <row r="912" spans="1:22" ht="15" hidden="1" customHeight="1">
      <c r="A912" s="418" t="s">
        <v>1087</v>
      </c>
      <c r="B912" s="494">
        <v>42946</v>
      </c>
      <c r="C912" s="495">
        <v>31255187.939999998</v>
      </c>
      <c r="D912" s="495">
        <v>1022983</v>
      </c>
      <c r="E912" s="495">
        <f t="shared" si="144"/>
        <v>104615144.23999999</v>
      </c>
      <c r="F912" s="495">
        <f t="shared" si="145"/>
        <v>44375650.469999999</v>
      </c>
      <c r="G912" s="495">
        <f t="shared" si="142"/>
        <v>60239493.769999996</v>
      </c>
      <c r="H912" s="495">
        <f>VLOOKUP(A912,'02-Metrics'!A:R,18,FALSE)</f>
        <v>72547889</v>
      </c>
      <c r="I912" s="496">
        <f t="shared" si="143"/>
        <v>0.83034109745081619</v>
      </c>
      <c r="J912" s="512"/>
      <c r="M912" s="241" t="s">
        <v>1038</v>
      </c>
      <c r="S912">
        <f t="shared" si="137"/>
        <v>2017</v>
      </c>
      <c r="T912" s="418" t="str">
        <f>VLOOKUP($A912,'02-Metrics'!$A$2:$AD$188,4,FALSE)</f>
        <v>Industrial</v>
      </c>
      <c r="U912" s="418" t="str">
        <f>VLOOKUP($A912,'02-Metrics'!$A$2:$AD$188,5,FALSE)</f>
        <v>Power Plant</v>
      </c>
      <c r="V912" s="418" t="str">
        <f>VLOOKUP($A912,'02-Metrics'!$A$2:$AD$188,7,FALSE)</f>
        <v>GAMESA</v>
      </c>
    </row>
    <row r="913" spans="1:22" ht="15" hidden="1" customHeight="1">
      <c r="A913" s="418" t="s">
        <v>1087</v>
      </c>
      <c r="B913" s="494">
        <v>42977</v>
      </c>
      <c r="C913" s="495">
        <v>9138162</v>
      </c>
      <c r="D913" s="495">
        <v>1672756.67</v>
      </c>
      <c r="E913" s="495">
        <f t="shared" si="144"/>
        <v>113753306.23999999</v>
      </c>
      <c r="F913" s="495">
        <f t="shared" si="145"/>
        <v>46048407.140000001</v>
      </c>
      <c r="G913" s="495">
        <f t="shared" si="142"/>
        <v>67704899.099999994</v>
      </c>
      <c r="H913" s="495">
        <f>VLOOKUP(A913,'02-Metrics'!A:R,18,FALSE)</f>
        <v>72547889</v>
      </c>
      <c r="I913" s="496">
        <f t="shared" si="143"/>
        <v>0.93324423402588585</v>
      </c>
      <c r="J913" s="512"/>
      <c r="L913" s="23">
        <v>43300</v>
      </c>
      <c r="M913" s="241" t="s">
        <v>1039</v>
      </c>
      <c r="S913">
        <f t="shared" si="137"/>
        <v>2017</v>
      </c>
      <c r="T913" s="418" t="str">
        <f>VLOOKUP($A913,'02-Metrics'!$A$2:$AD$188,4,FALSE)</f>
        <v>Industrial</v>
      </c>
      <c r="U913" s="418" t="str">
        <f>VLOOKUP($A913,'02-Metrics'!$A$2:$AD$188,5,FALSE)</f>
        <v>Power Plant</v>
      </c>
      <c r="V913" s="418" t="str">
        <f>VLOOKUP($A913,'02-Metrics'!$A$2:$AD$188,7,FALSE)</f>
        <v>GAMESA</v>
      </c>
    </row>
    <row r="914" spans="1:22" ht="15" hidden="1" customHeight="1">
      <c r="A914" s="418" t="s">
        <v>1087</v>
      </c>
      <c r="B914" s="494">
        <v>43008</v>
      </c>
      <c r="C914" s="495">
        <v>0</v>
      </c>
      <c r="D914" s="495">
        <v>80911</v>
      </c>
      <c r="E914" s="495">
        <f t="shared" si="144"/>
        <v>113753306.23999999</v>
      </c>
      <c r="F914" s="495">
        <f t="shared" si="145"/>
        <v>46129318.140000001</v>
      </c>
      <c r="G914" s="495">
        <f t="shared" si="142"/>
        <v>67623988.099999994</v>
      </c>
      <c r="H914" s="495">
        <f>VLOOKUP(A914,'02-Metrics'!A:R,18,FALSE)</f>
        <v>72547889</v>
      </c>
      <c r="I914" s="496">
        <f t="shared" si="143"/>
        <v>0.93212895691561737</v>
      </c>
      <c r="J914" s="512"/>
      <c r="M914" s="241" t="s">
        <v>1038</v>
      </c>
      <c r="S914">
        <f t="shared" si="137"/>
        <v>2017</v>
      </c>
      <c r="T914" s="418" t="str">
        <f>VLOOKUP($A914,'02-Metrics'!$A$2:$AD$188,4,FALSE)</f>
        <v>Industrial</v>
      </c>
      <c r="U914" s="418" t="str">
        <f>VLOOKUP($A914,'02-Metrics'!$A$2:$AD$188,5,FALSE)</f>
        <v>Power Plant</v>
      </c>
      <c r="V914" s="418" t="str">
        <f>VLOOKUP($A914,'02-Metrics'!$A$2:$AD$188,7,FALSE)</f>
        <v>GAMESA</v>
      </c>
    </row>
    <row r="915" spans="1:22" ht="15" hidden="1" customHeight="1">
      <c r="A915" s="418" t="s">
        <v>1087</v>
      </c>
      <c r="B915" s="494">
        <v>43038</v>
      </c>
      <c r="C915" s="495">
        <v>0</v>
      </c>
      <c r="D915" s="495">
        <v>610714</v>
      </c>
      <c r="E915" s="495">
        <f t="shared" si="144"/>
        <v>113753306.23999999</v>
      </c>
      <c r="F915" s="495">
        <f t="shared" si="145"/>
        <v>46740032.140000001</v>
      </c>
      <c r="G915" s="495">
        <f t="shared" si="142"/>
        <v>67013274.099999994</v>
      </c>
      <c r="H915" s="495">
        <f>VLOOKUP(A915,'02-Metrics'!A:R,18,FALSE)</f>
        <v>72547889</v>
      </c>
      <c r="I915" s="496">
        <f t="shared" si="143"/>
        <v>0.92371087599805968</v>
      </c>
      <c r="J915" s="512"/>
      <c r="L915" s="23">
        <v>43331</v>
      </c>
      <c r="M915" s="241" t="s">
        <v>1039</v>
      </c>
      <c r="S915">
        <f t="shared" si="137"/>
        <v>2017</v>
      </c>
      <c r="T915" s="418" t="str">
        <f>VLOOKUP($A915,'02-Metrics'!$A$2:$AD$188,4,FALSE)</f>
        <v>Industrial</v>
      </c>
      <c r="U915" s="418" t="str">
        <f>VLOOKUP($A915,'02-Metrics'!$A$2:$AD$188,5,FALSE)</f>
        <v>Power Plant</v>
      </c>
      <c r="V915" s="418" t="str">
        <f>VLOOKUP($A915,'02-Metrics'!$A$2:$AD$188,7,FALSE)</f>
        <v>GAMESA</v>
      </c>
    </row>
    <row r="916" spans="1:22" ht="15" hidden="1" customHeight="1">
      <c r="A916" s="418" t="s">
        <v>1087</v>
      </c>
      <c r="B916" s="494">
        <v>43069</v>
      </c>
      <c r="C916" s="495">
        <v>0</v>
      </c>
      <c r="D916" s="495">
        <v>239263</v>
      </c>
      <c r="E916" s="495">
        <f t="shared" si="144"/>
        <v>113753306.23999999</v>
      </c>
      <c r="F916" s="495">
        <f t="shared" si="145"/>
        <v>46979295.140000001</v>
      </c>
      <c r="G916" s="495">
        <f t="shared" si="142"/>
        <v>66774011.099999994</v>
      </c>
      <c r="H916" s="495">
        <f>VLOOKUP(A916,'02-Metrics'!A:R,18,FALSE)</f>
        <v>72547889</v>
      </c>
      <c r="I916" s="496">
        <f t="shared" si="143"/>
        <v>0.92041287514237657</v>
      </c>
      <c r="J916" s="512"/>
      <c r="L916" s="23">
        <v>43340</v>
      </c>
      <c r="M916" s="241" t="s">
        <v>1039</v>
      </c>
      <c r="S916">
        <f t="shared" si="137"/>
        <v>2017</v>
      </c>
      <c r="T916" s="418" t="str">
        <f>VLOOKUP($A916,'02-Metrics'!$A$2:$AD$188,4,FALSE)</f>
        <v>Industrial</v>
      </c>
      <c r="U916" s="418" t="str">
        <f>VLOOKUP($A916,'02-Metrics'!$A$2:$AD$188,5,FALSE)</f>
        <v>Power Plant</v>
      </c>
      <c r="V916" s="418" t="str">
        <f>VLOOKUP($A916,'02-Metrics'!$A$2:$AD$188,7,FALSE)</f>
        <v>GAMESA</v>
      </c>
    </row>
    <row r="917" spans="1:22" ht="15" hidden="1" customHeight="1">
      <c r="A917" s="418" t="s">
        <v>1087</v>
      </c>
      <c r="B917" s="494">
        <v>43099</v>
      </c>
      <c r="C917" s="495">
        <v>2309407</v>
      </c>
      <c r="D917" s="495">
        <v>239095</v>
      </c>
      <c r="E917" s="495">
        <f t="shared" si="144"/>
        <v>116062713.23999999</v>
      </c>
      <c r="F917" s="495">
        <f t="shared" si="145"/>
        <v>47218390.140000001</v>
      </c>
      <c r="G917" s="495">
        <f t="shared" si="142"/>
        <v>68844323.099999994</v>
      </c>
      <c r="H917" s="495">
        <f>VLOOKUP(A917,'02-Metrics'!A:R,18,FALSE)</f>
        <v>72547889</v>
      </c>
      <c r="I917" s="496">
        <f t="shared" si="143"/>
        <v>0.94895005284026934</v>
      </c>
      <c r="J917" s="512"/>
      <c r="M917" s="241" t="s">
        <v>1038</v>
      </c>
      <c r="S917">
        <f t="shared" si="137"/>
        <v>2017</v>
      </c>
      <c r="T917" s="418" t="str">
        <f>VLOOKUP($A917,'02-Metrics'!$A$2:$AD$188,4,FALSE)</f>
        <v>Industrial</v>
      </c>
      <c r="U917" s="418" t="str">
        <f>VLOOKUP($A917,'02-Metrics'!$A$2:$AD$188,5,FALSE)</f>
        <v>Power Plant</v>
      </c>
      <c r="V917" s="418" t="str">
        <f>VLOOKUP($A917,'02-Metrics'!$A$2:$AD$188,7,FALSE)</f>
        <v>GAMESA</v>
      </c>
    </row>
    <row r="918" spans="1:22" ht="15" hidden="1" customHeight="1">
      <c r="A918" s="418" t="s">
        <v>1087</v>
      </c>
      <c r="B918" s="497">
        <v>43130</v>
      </c>
      <c r="C918" s="495">
        <v>1523916.51</v>
      </c>
      <c r="D918" s="495">
        <v>171545.41</v>
      </c>
      <c r="E918" s="495">
        <f t="shared" si="144"/>
        <v>117586629.75</v>
      </c>
      <c r="F918" s="495">
        <f t="shared" si="145"/>
        <v>47389935.549999997</v>
      </c>
      <c r="G918" s="495">
        <f t="shared" si="142"/>
        <v>70196694.200000003</v>
      </c>
      <c r="H918" s="495">
        <f>VLOOKUP(A918,'02-Metrics'!A:R,18,FALSE)</f>
        <v>72547889</v>
      </c>
      <c r="I918" s="496">
        <f t="shared" si="143"/>
        <v>0.96759113418172649</v>
      </c>
      <c r="J918" s="512"/>
      <c r="L918" s="23">
        <v>43370</v>
      </c>
      <c r="M918" s="241" t="s">
        <v>1039</v>
      </c>
      <c r="S918">
        <f t="shared" si="137"/>
        <v>2018</v>
      </c>
      <c r="T918" s="418" t="str">
        <f>VLOOKUP($A918,'02-Metrics'!$A$2:$AD$188,4,FALSE)</f>
        <v>Industrial</v>
      </c>
      <c r="U918" s="418" t="str">
        <f>VLOOKUP($A918,'02-Metrics'!$A$2:$AD$188,5,FALSE)</f>
        <v>Power Plant</v>
      </c>
      <c r="V918" s="418" t="str">
        <f>VLOOKUP($A918,'02-Metrics'!$A$2:$AD$188,7,FALSE)</f>
        <v>GAMESA</v>
      </c>
    </row>
    <row r="919" spans="1:22" ht="15" hidden="1" customHeight="1">
      <c r="A919" s="418" t="s">
        <v>1087</v>
      </c>
      <c r="B919" s="497">
        <v>43189</v>
      </c>
      <c r="C919" s="495">
        <v>0</v>
      </c>
      <c r="D919" s="495">
        <v>117816.12</v>
      </c>
      <c r="E919" s="495">
        <f t="shared" si="144"/>
        <v>117586629.75</v>
      </c>
      <c r="F919" s="495">
        <f t="shared" si="145"/>
        <v>47507751.669999994</v>
      </c>
      <c r="G919" s="495">
        <f t="shared" si="142"/>
        <v>70078878.080000013</v>
      </c>
      <c r="H919" s="495">
        <f>VLOOKUP(A919,'02-Metrics'!A:R,18,FALSE)</f>
        <v>72547889</v>
      </c>
      <c r="I919" s="496">
        <f t="shared" si="143"/>
        <v>0.96596715694925339</v>
      </c>
      <c r="J919" s="512"/>
      <c r="M919" s="241" t="s">
        <v>1038</v>
      </c>
      <c r="S919">
        <f t="shared" si="137"/>
        <v>2018</v>
      </c>
      <c r="T919" s="418" t="str">
        <f>VLOOKUP($A919,'02-Metrics'!$A$2:$AD$188,4,FALSE)</f>
        <v>Industrial</v>
      </c>
      <c r="U919" s="418" t="str">
        <f>VLOOKUP($A919,'02-Metrics'!$A$2:$AD$188,5,FALSE)</f>
        <v>Power Plant</v>
      </c>
      <c r="V919" s="418" t="str">
        <f>VLOOKUP($A919,'02-Metrics'!$A$2:$AD$188,7,FALSE)</f>
        <v>GAMESA</v>
      </c>
    </row>
    <row r="920" spans="1:22" ht="15" hidden="1" customHeight="1">
      <c r="A920" s="418" t="s">
        <v>1087</v>
      </c>
      <c r="B920" s="497">
        <v>43220</v>
      </c>
      <c r="C920" s="495">
        <v>218510</v>
      </c>
      <c r="D920" s="495">
        <v>326063.59999999998</v>
      </c>
      <c r="E920" s="495">
        <f t="shared" si="144"/>
        <v>117805139.75</v>
      </c>
      <c r="F920" s="495">
        <f t="shared" si="145"/>
        <v>47833815.269999996</v>
      </c>
      <c r="G920" s="495">
        <f t="shared" si="142"/>
        <v>69971324.480000004</v>
      </c>
      <c r="H920" s="495">
        <f>VLOOKUP(A920,'02-Metrics'!A:R,18,FALSE)</f>
        <v>72547889</v>
      </c>
      <c r="I920" s="496">
        <f t="shared" si="143"/>
        <v>0.96448463827803455</v>
      </c>
      <c r="J920" s="512"/>
      <c r="M920" s="241" t="s">
        <v>1038</v>
      </c>
      <c r="S920">
        <f t="shared" si="137"/>
        <v>2018</v>
      </c>
      <c r="T920" s="418" t="str">
        <f>VLOOKUP($A920,'02-Metrics'!$A$2:$AD$188,4,FALSE)</f>
        <v>Industrial</v>
      </c>
      <c r="U920" s="418" t="str">
        <f>VLOOKUP($A920,'02-Metrics'!$A$2:$AD$188,5,FALSE)</f>
        <v>Power Plant</v>
      </c>
      <c r="V920" s="418" t="str">
        <f>VLOOKUP($A920,'02-Metrics'!$A$2:$AD$188,7,FALSE)</f>
        <v>GAMESA</v>
      </c>
    </row>
    <row r="921" spans="1:22" ht="15" hidden="1" customHeight="1">
      <c r="A921" s="418" t="s">
        <v>1087</v>
      </c>
      <c r="B921" s="497">
        <v>43250</v>
      </c>
      <c r="C921" s="495">
        <v>0</v>
      </c>
      <c r="D921" s="495">
        <v>171248.52</v>
      </c>
      <c r="E921" s="495">
        <f t="shared" si="144"/>
        <v>117805139.75</v>
      </c>
      <c r="F921" s="495">
        <f t="shared" si="145"/>
        <v>48005063.789999999</v>
      </c>
      <c r="G921" s="495">
        <f t="shared" si="142"/>
        <v>69800075.960000008</v>
      </c>
      <c r="H921" s="495">
        <f>VLOOKUP(A921,'02-Metrics'!A:R,18,FALSE)</f>
        <v>72547889</v>
      </c>
      <c r="I921" s="496">
        <f t="shared" si="143"/>
        <v>0.96212414891906795</v>
      </c>
      <c r="J921" s="512"/>
      <c r="M921" s="241" t="s">
        <v>1038</v>
      </c>
      <c r="S921">
        <f t="shared" si="137"/>
        <v>2018</v>
      </c>
      <c r="T921" s="418" t="str">
        <f>VLOOKUP($A921,'02-Metrics'!$A$2:$AD$188,4,FALSE)</f>
        <v>Industrial</v>
      </c>
      <c r="U921" s="418" t="str">
        <f>VLOOKUP($A921,'02-Metrics'!$A$2:$AD$188,5,FALSE)</f>
        <v>Power Plant</v>
      </c>
      <c r="V921" s="418" t="str">
        <f>VLOOKUP($A921,'02-Metrics'!$A$2:$AD$188,7,FALSE)</f>
        <v>GAMESA</v>
      </c>
    </row>
    <row r="922" spans="1:22" ht="15" hidden="1" customHeight="1">
      <c r="A922" s="418" t="s">
        <v>1087</v>
      </c>
      <c r="B922" s="497">
        <v>43281</v>
      </c>
      <c r="C922" s="495">
        <v>0</v>
      </c>
      <c r="D922" s="495">
        <v>178854.3</v>
      </c>
      <c r="E922" s="495">
        <f t="shared" si="144"/>
        <v>117805139.75</v>
      </c>
      <c r="F922" s="495">
        <f t="shared" si="145"/>
        <v>48183918.089999996</v>
      </c>
      <c r="G922" s="495">
        <f t="shared" si="142"/>
        <v>69621221.659999996</v>
      </c>
      <c r="H922" s="495">
        <f>VLOOKUP(A922,'02-Metrics'!A:R,18,FALSE)</f>
        <v>72547889</v>
      </c>
      <c r="I922" s="496">
        <f t="shared" si="143"/>
        <v>0.95965882149927195</v>
      </c>
      <c r="J922" s="512"/>
      <c r="L922" s="23">
        <v>43443</v>
      </c>
      <c r="M922" s="241" t="s">
        <v>1039</v>
      </c>
      <c r="S922">
        <f t="shared" si="137"/>
        <v>2018</v>
      </c>
      <c r="T922" s="418" t="str">
        <f>VLOOKUP($A922,'02-Metrics'!$A$2:$AD$188,4,FALSE)</f>
        <v>Industrial</v>
      </c>
      <c r="U922" s="418" t="str">
        <f>VLOOKUP($A922,'02-Metrics'!$A$2:$AD$188,5,FALSE)</f>
        <v>Power Plant</v>
      </c>
      <c r="V922" s="418" t="str">
        <f>VLOOKUP($A922,'02-Metrics'!$A$2:$AD$188,7,FALSE)</f>
        <v>GAMESA</v>
      </c>
    </row>
    <row r="923" spans="1:22" ht="15" hidden="1" customHeight="1">
      <c r="A923" s="418" t="s">
        <v>1087</v>
      </c>
      <c r="B923" s="497">
        <v>43311</v>
      </c>
      <c r="C923" s="495">
        <v>0</v>
      </c>
      <c r="D923" s="495">
        <v>266452</v>
      </c>
      <c r="E923" s="495">
        <f t="shared" si="144"/>
        <v>117805139.75</v>
      </c>
      <c r="F923" s="495">
        <f t="shared" si="145"/>
        <v>48450370.089999996</v>
      </c>
      <c r="G923" s="495">
        <f t="shared" si="142"/>
        <v>69354769.659999996</v>
      </c>
      <c r="H923" s="495">
        <f>VLOOKUP(A923,'02-Metrics'!A:R,18,FALSE)</f>
        <v>72547889</v>
      </c>
      <c r="I923" s="496">
        <f t="shared" si="143"/>
        <v>0.95598604750580674</v>
      </c>
      <c r="J923" s="512"/>
      <c r="L923" s="23">
        <v>43451</v>
      </c>
      <c r="M923" s="241" t="s">
        <v>1039</v>
      </c>
      <c r="S923">
        <f t="shared" si="137"/>
        <v>2018</v>
      </c>
      <c r="T923" s="418" t="str">
        <f>VLOOKUP($A923,'02-Metrics'!$A$2:$AD$188,4,FALSE)</f>
        <v>Industrial</v>
      </c>
      <c r="U923" s="418" t="str">
        <f>VLOOKUP($A923,'02-Metrics'!$A$2:$AD$188,5,FALSE)</f>
        <v>Power Plant</v>
      </c>
      <c r="V923" s="418" t="str">
        <f>VLOOKUP($A923,'02-Metrics'!$A$2:$AD$188,7,FALSE)</f>
        <v>GAMESA</v>
      </c>
    </row>
    <row r="924" spans="1:22" ht="15" hidden="1" customHeight="1">
      <c r="A924" s="418" t="s">
        <v>1087</v>
      </c>
      <c r="B924" s="497">
        <v>43342</v>
      </c>
      <c r="C924" s="495">
        <v>0</v>
      </c>
      <c r="D924" s="495">
        <v>314398.59999999998</v>
      </c>
      <c r="E924" s="495">
        <f t="shared" si="144"/>
        <v>117805139.75</v>
      </c>
      <c r="F924" s="495">
        <f t="shared" si="145"/>
        <v>48764768.689999998</v>
      </c>
      <c r="G924" s="495">
        <f t="shared" si="142"/>
        <v>69040371.060000002</v>
      </c>
      <c r="H924" s="495">
        <f>VLOOKUP(A924,'02-Metrics'!A:R,18,FALSE)</f>
        <v>72547889</v>
      </c>
      <c r="I924" s="496">
        <f t="shared" si="143"/>
        <v>0.95165237764533717</v>
      </c>
      <c r="J924" s="512"/>
      <c r="L924" s="23">
        <v>43459</v>
      </c>
      <c r="M924" s="241" t="s">
        <v>1039</v>
      </c>
      <c r="S924">
        <f t="shared" si="137"/>
        <v>2018</v>
      </c>
      <c r="T924" s="418" t="str">
        <f>VLOOKUP($A924,'02-Metrics'!$A$2:$AD$188,4,FALSE)</f>
        <v>Industrial</v>
      </c>
      <c r="U924" s="418" t="str">
        <f>VLOOKUP($A924,'02-Metrics'!$A$2:$AD$188,5,FALSE)</f>
        <v>Power Plant</v>
      </c>
      <c r="V924" s="418" t="str">
        <f>VLOOKUP($A924,'02-Metrics'!$A$2:$AD$188,7,FALSE)</f>
        <v>GAMESA</v>
      </c>
    </row>
    <row r="925" spans="1:22" ht="15" hidden="1" customHeight="1">
      <c r="A925" s="418" t="s">
        <v>1087</v>
      </c>
      <c r="B925" s="497">
        <v>43373</v>
      </c>
      <c r="C925" s="495">
        <v>0</v>
      </c>
      <c r="D925" s="495">
        <v>164390</v>
      </c>
      <c r="E925" s="495">
        <f t="shared" si="144"/>
        <v>117805139.75</v>
      </c>
      <c r="F925" s="495">
        <f t="shared" si="145"/>
        <v>48929158.689999998</v>
      </c>
      <c r="G925" s="495">
        <f t="shared" si="142"/>
        <v>68875981.060000002</v>
      </c>
      <c r="H925" s="495">
        <f>VLOOKUP(A925,'02-Metrics'!A:R,18,FALSE)</f>
        <v>72547889</v>
      </c>
      <c r="I925" s="496">
        <f t="shared" si="143"/>
        <v>0.94938642611640989</v>
      </c>
      <c r="J925" s="512"/>
      <c r="M925" s="241" t="s">
        <v>1038</v>
      </c>
      <c r="S925">
        <f t="shared" ref="S925:S988" si="146">YEAR(B925)</f>
        <v>2018</v>
      </c>
      <c r="T925" s="418" t="str">
        <f>VLOOKUP($A925,'02-Metrics'!$A$2:$AD$188,4,FALSE)</f>
        <v>Industrial</v>
      </c>
      <c r="U925" s="418" t="str">
        <f>VLOOKUP($A925,'02-Metrics'!$A$2:$AD$188,5,FALSE)</f>
        <v>Power Plant</v>
      </c>
      <c r="V925" s="418" t="str">
        <f>VLOOKUP($A925,'02-Metrics'!$A$2:$AD$188,7,FALSE)</f>
        <v>GAMESA</v>
      </c>
    </row>
    <row r="926" spans="1:22" ht="15" hidden="1" customHeight="1">
      <c r="A926" s="418" t="s">
        <v>1087</v>
      </c>
      <c r="B926" s="497">
        <v>43403</v>
      </c>
      <c r="C926" s="495">
        <v>0</v>
      </c>
      <c r="D926" s="495">
        <v>37921</v>
      </c>
      <c r="E926" s="495">
        <f t="shared" si="144"/>
        <v>117805139.75</v>
      </c>
      <c r="F926" s="495">
        <f t="shared" si="145"/>
        <v>48967079.689999998</v>
      </c>
      <c r="G926" s="495">
        <f t="shared" si="142"/>
        <v>68838060.060000002</v>
      </c>
      <c r="H926" s="495">
        <f>VLOOKUP(A926,'02-Metrics'!A:R,18,FALSE)</f>
        <v>72547889</v>
      </c>
      <c r="I926" s="496">
        <f t="shared" si="143"/>
        <v>0.94886372310571299</v>
      </c>
      <c r="J926" s="512"/>
      <c r="L926" s="23">
        <v>43471</v>
      </c>
      <c r="M926" s="241" t="s">
        <v>1039</v>
      </c>
      <c r="S926">
        <f t="shared" si="146"/>
        <v>2018</v>
      </c>
      <c r="T926" s="418" t="str">
        <f>VLOOKUP($A926,'02-Metrics'!$A$2:$AD$188,4,FALSE)</f>
        <v>Industrial</v>
      </c>
      <c r="U926" s="418" t="str">
        <f>VLOOKUP($A926,'02-Metrics'!$A$2:$AD$188,5,FALSE)</f>
        <v>Power Plant</v>
      </c>
      <c r="V926" s="418" t="str">
        <f>VLOOKUP($A926,'02-Metrics'!$A$2:$AD$188,7,FALSE)</f>
        <v>GAMESA</v>
      </c>
    </row>
    <row r="927" spans="1:22" ht="15" hidden="1" customHeight="1">
      <c r="A927" s="418" t="s">
        <v>1087</v>
      </c>
      <c r="B927" s="497">
        <v>43434</v>
      </c>
      <c r="C927" s="495">
        <v>0</v>
      </c>
      <c r="D927" s="495">
        <v>60300.490000000005</v>
      </c>
      <c r="E927" s="495">
        <f t="shared" si="144"/>
        <v>117805139.75</v>
      </c>
      <c r="F927" s="495">
        <f t="shared" si="145"/>
        <v>49027380.18</v>
      </c>
      <c r="G927" s="495">
        <f t="shared" si="142"/>
        <v>68777759.569999993</v>
      </c>
      <c r="H927" s="495">
        <f>VLOOKUP(A927,'02-Metrics'!A:R,18,FALSE)</f>
        <v>72547889</v>
      </c>
      <c r="I927" s="496">
        <f t="shared" si="143"/>
        <v>0.94803254123631353</v>
      </c>
      <c r="J927" s="512"/>
      <c r="M927" s="241" t="s">
        <v>1038</v>
      </c>
      <c r="S927">
        <f t="shared" si="146"/>
        <v>2018</v>
      </c>
      <c r="T927" s="418" t="str">
        <f>VLOOKUP($A927,'02-Metrics'!$A$2:$AD$188,4,FALSE)</f>
        <v>Industrial</v>
      </c>
      <c r="U927" s="418" t="str">
        <f>VLOOKUP($A927,'02-Metrics'!$A$2:$AD$188,5,FALSE)</f>
        <v>Power Plant</v>
      </c>
      <c r="V927" s="418" t="str">
        <f>VLOOKUP($A927,'02-Metrics'!$A$2:$AD$188,7,FALSE)</f>
        <v>GAMESA</v>
      </c>
    </row>
    <row r="928" spans="1:22" ht="15" hidden="1" customHeight="1">
      <c r="A928" s="418" t="s">
        <v>1087</v>
      </c>
      <c r="B928" s="497">
        <v>43495</v>
      </c>
      <c r="C928" s="495">
        <v>0</v>
      </c>
      <c r="D928" s="495">
        <v>7570.77</v>
      </c>
      <c r="E928" s="495">
        <f t="shared" si="144"/>
        <v>117805139.75</v>
      </c>
      <c r="F928" s="495">
        <f t="shared" si="145"/>
        <v>49034950.950000003</v>
      </c>
      <c r="G928" s="495">
        <f t="shared" si="142"/>
        <v>68770188.799999997</v>
      </c>
      <c r="H928" s="495">
        <f>VLOOKUP(A928,'02-Metrics'!A:R,18,FALSE)</f>
        <v>72547889</v>
      </c>
      <c r="I928" s="496">
        <f t="shared" si="143"/>
        <v>0.94792818575327531</v>
      </c>
      <c r="J928" s="512"/>
      <c r="L928" s="23">
        <v>43524</v>
      </c>
      <c r="M928" s="241" t="s">
        <v>1039</v>
      </c>
      <c r="S928">
        <f t="shared" si="146"/>
        <v>2019</v>
      </c>
      <c r="T928" s="418" t="str">
        <f>VLOOKUP($A928,'02-Metrics'!$A$2:$AD$188,4,FALSE)</f>
        <v>Industrial</v>
      </c>
      <c r="U928" s="418" t="str">
        <f>VLOOKUP($A928,'02-Metrics'!$A$2:$AD$188,5,FALSE)</f>
        <v>Power Plant</v>
      </c>
      <c r="V928" s="418" t="str">
        <f>VLOOKUP($A928,'02-Metrics'!$A$2:$AD$188,7,FALSE)</f>
        <v>GAMESA</v>
      </c>
    </row>
    <row r="929" spans="1:22" ht="15" hidden="1" customHeight="1">
      <c r="A929" s="418" t="s">
        <v>1087</v>
      </c>
      <c r="B929" s="497">
        <v>43768</v>
      </c>
      <c r="C929" s="495">
        <v>286904.18</v>
      </c>
      <c r="D929" s="495">
        <v>6339.06</v>
      </c>
      <c r="E929" s="495">
        <f t="shared" si="144"/>
        <v>118092043.93000001</v>
      </c>
      <c r="F929" s="495">
        <f t="shared" si="145"/>
        <v>49041290.010000005</v>
      </c>
      <c r="G929" s="495">
        <f t="shared" si="142"/>
        <v>69050753.920000002</v>
      </c>
      <c r="H929" s="495">
        <f>VLOOKUP(A929,'02-Metrics'!A:R,18,FALSE)</f>
        <v>72547889</v>
      </c>
      <c r="I929" s="496">
        <f t="shared" si="143"/>
        <v>0.95179549497298266</v>
      </c>
      <c r="J929" s="512"/>
      <c r="M929" s="241" t="s">
        <v>1038</v>
      </c>
      <c r="S929">
        <f t="shared" si="146"/>
        <v>2019</v>
      </c>
      <c r="T929" s="418" t="str">
        <f>VLOOKUP($A929,'02-Metrics'!$A$2:$AD$188,4,FALSE)</f>
        <v>Industrial</v>
      </c>
      <c r="U929" s="418" t="str">
        <f>VLOOKUP($A929,'02-Metrics'!$A$2:$AD$188,5,FALSE)</f>
        <v>Power Plant</v>
      </c>
      <c r="V929" s="418" t="str">
        <f>VLOOKUP($A929,'02-Metrics'!$A$2:$AD$188,7,FALSE)</f>
        <v>GAMESA</v>
      </c>
    </row>
    <row r="930" spans="1:22" ht="15" hidden="1" customHeight="1">
      <c r="A930" s="418" t="s">
        <v>1087</v>
      </c>
      <c r="B930" s="497">
        <v>44073</v>
      </c>
      <c r="C930" s="495">
        <v>0</v>
      </c>
      <c r="D930" s="495">
        <v>62501.49</v>
      </c>
      <c r="E930" s="495">
        <f t="shared" si="144"/>
        <v>118092043.93000001</v>
      </c>
      <c r="F930" s="495">
        <f t="shared" si="145"/>
        <v>49103791.500000007</v>
      </c>
      <c r="G930" s="495">
        <f t="shared" si="142"/>
        <v>68988252.430000007</v>
      </c>
      <c r="H930" s="495">
        <f>VLOOKUP(A930,'02-Metrics'!A:R,18,FALSE)</f>
        <v>72547889</v>
      </c>
      <c r="I930" s="496">
        <f t="shared" si="143"/>
        <v>0.95093397452267714</v>
      </c>
      <c r="J930" s="512"/>
      <c r="L930" s="23">
        <v>43543</v>
      </c>
      <c r="M930" s="241" t="s">
        <v>1039</v>
      </c>
      <c r="S930">
        <f t="shared" si="146"/>
        <v>2020</v>
      </c>
      <c r="T930" s="418" t="str">
        <f>VLOOKUP($A930,'02-Metrics'!$A$2:$AD$188,4,FALSE)</f>
        <v>Industrial</v>
      </c>
      <c r="U930" s="418" t="str">
        <f>VLOOKUP($A930,'02-Metrics'!$A$2:$AD$188,5,FALSE)</f>
        <v>Power Plant</v>
      </c>
      <c r="V930" s="418" t="str">
        <f>VLOOKUP($A930,'02-Metrics'!$A$2:$AD$188,7,FALSE)</f>
        <v>GAMESA</v>
      </c>
    </row>
    <row r="931" spans="1:22" ht="15" hidden="1" customHeight="1">
      <c r="A931" s="418">
        <v>24</v>
      </c>
      <c r="B931" s="505">
        <v>2</v>
      </c>
      <c r="C931" s="506"/>
      <c r="D931" s="506"/>
      <c r="E931" s="506"/>
      <c r="F931" s="506"/>
      <c r="G931" s="506"/>
      <c r="H931" s="495"/>
      <c r="I931" s="496"/>
      <c r="J931" s="496"/>
      <c r="K931" s="495"/>
      <c r="L931" s="493"/>
      <c r="S931">
        <f t="shared" si="146"/>
        <v>1900</v>
      </c>
      <c r="T931" s="418" t="e">
        <f>VLOOKUP($A931,'02-Metrics'!$A$2:$AD$188,4,FALSE)</f>
        <v>#N/A</v>
      </c>
      <c r="U931" s="418" t="e">
        <f>VLOOKUP($A931,'02-Metrics'!$A$2:$AD$188,5,FALSE)</f>
        <v>#N/A</v>
      </c>
      <c r="V931" s="418" t="e">
        <f>VLOOKUP($A931,'02-Metrics'!$A$2:$AD$188,7,FALSE)</f>
        <v>#N/A</v>
      </c>
    </row>
    <row r="932" spans="1:22" ht="15" hidden="1" customHeight="1">
      <c r="A932" s="418" t="s">
        <v>1088</v>
      </c>
      <c r="B932" s="494">
        <v>42673</v>
      </c>
      <c r="C932" s="495">
        <v>7080183</v>
      </c>
      <c r="D932" s="495">
        <v>0</v>
      </c>
      <c r="E932" s="495">
        <f t="shared" si="144"/>
        <v>7080183</v>
      </c>
      <c r="F932" s="495">
        <f t="shared" si="145"/>
        <v>0</v>
      </c>
      <c r="G932" s="495">
        <f t="shared" ref="G932:G963" si="147">E932-F932</f>
        <v>7080183</v>
      </c>
      <c r="H932" s="495">
        <f>VLOOKUP(A932,'02-Metrics'!A:R,18,FALSE)</f>
        <v>23038288.539999999</v>
      </c>
      <c r="I932" s="496">
        <f t="shared" ref="I932:I963" si="148">G932/H932</f>
        <v>0.30732243793661596</v>
      </c>
      <c r="J932" s="512"/>
      <c r="M932" s="241" t="s">
        <v>1038</v>
      </c>
      <c r="S932">
        <f t="shared" si="146"/>
        <v>2016</v>
      </c>
      <c r="T932" s="418" t="str">
        <f>VLOOKUP($A932,'02-Metrics'!$A$2:$AD$188,4,FALSE)</f>
        <v>Industrial</v>
      </c>
      <c r="U932" s="418" t="str">
        <f>VLOOKUP($A932,'02-Metrics'!$A$2:$AD$188,5,FALSE)</f>
        <v>Power Plant</v>
      </c>
      <c r="V932" s="418" t="str">
        <f>VLOOKUP($A932,'02-Metrics'!$A$2:$AD$188,7,FALSE)</f>
        <v>GAMESA</v>
      </c>
    </row>
    <row r="933" spans="1:22" ht="15" hidden="1" customHeight="1">
      <c r="A933" s="418" t="s">
        <v>1088</v>
      </c>
      <c r="B933" s="494">
        <v>42704</v>
      </c>
      <c r="C933" s="495">
        <v>0</v>
      </c>
      <c r="D933" s="495">
        <v>0</v>
      </c>
      <c r="E933" s="495">
        <f t="shared" si="144"/>
        <v>7080183</v>
      </c>
      <c r="F933" s="495">
        <f t="shared" si="145"/>
        <v>0</v>
      </c>
      <c r="G933" s="495">
        <f t="shared" si="147"/>
        <v>7080183</v>
      </c>
      <c r="H933" s="495">
        <f>VLOOKUP(A933,'02-Metrics'!A:R,18,FALSE)</f>
        <v>23038288.539999999</v>
      </c>
      <c r="I933" s="496">
        <f t="shared" si="148"/>
        <v>0.30732243793661596</v>
      </c>
      <c r="J933" s="512"/>
      <c r="L933" s="23">
        <v>43565</v>
      </c>
      <c r="M933" s="241" t="s">
        <v>1039</v>
      </c>
      <c r="S933">
        <f t="shared" si="146"/>
        <v>2016</v>
      </c>
      <c r="T933" s="418" t="str">
        <f>VLOOKUP($A933,'02-Metrics'!$A$2:$AD$188,4,FALSE)</f>
        <v>Industrial</v>
      </c>
      <c r="U933" s="418" t="str">
        <f>VLOOKUP($A933,'02-Metrics'!$A$2:$AD$188,5,FALSE)</f>
        <v>Power Plant</v>
      </c>
      <c r="V933" s="418" t="str">
        <f>VLOOKUP($A933,'02-Metrics'!$A$2:$AD$188,7,FALSE)</f>
        <v>GAMESA</v>
      </c>
    </row>
    <row r="934" spans="1:22" ht="15" hidden="1" customHeight="1">
      <c r="A934" s="418" t="s">
        <v>1088</v>
      </c>
      <c r="B934" s="494">
        <v>42734</v>
      </c>
      <c r="C934" s="495">
        <v>0</v>
      </c>
      <c r="D934" s="495">
        <v>0</v>
      </c>
      <c r="E934" s="495">
        <f t="shared" si="144"/>
        <v>7080183</v>
      </c>
      <c r="F934" s="495">
        <f t="shared" si="145"/>
        <v>0</v>
      </c>
      <c r="G934" s="495">
        <f t="shared" si="147"/>
        <v>7080183</v>
      </c>
      <c r="H934" s="495">
        <f>VLOOKUP(A934,'02-Metrics'!A:R,18,FALSE)</f>
        <v>23038288.539999999</v>
      </c>
      <c r="I934" s="496">
        <f t="shared" si="148"/>
        <v>0.30732243793661596</v>
      </c>
      <c r="J934" s="512"/>
      <c r="L934" s="23">
        <v>43578</v>
      </c>
      <c r="M934" s="241" t="s">
        <v>1039</v>
      </c>
      <c r="S934">
        <f t="shared" si="146"/>
        <v>2016</v>
      </c>
      <c r="T934" s="418" t="str">
        <f>VLOOKUP($A934,'02-Metrics'!$A$2:$AD$188,4,FALSE)</f>
        <v>Industrial</v>
      </c>
      <c r="U934" s="418" t="str">
        <f>VLOOKUP($A934,'02-Metrics'!$A$2:$AD$188,5,FALSE)</f>
        <v>Power Plant</v>
      </c>
      <c r="V934" s="418" t="str">
        <f>VLOOKUP($A934,'02-Metrics'!$A$2:$AD$188,7,FALSE)</f>
        <v>GAMESA</v>
      </c>
    </row>
    <row r="935" spans="1:22" ht="15" hidden="1" customHeight="1">
      <c r="A935" s="418" t="s">
        <v>1088</v>
      </c>
      <c r="B935" s="494">
        <v>42765</v>
      </c>
      <c r="C935" s="495">
        <v>0</v>
      </c>
      <c r="D935" s="495">
        <v>184065</v>
      </c>
      <c r="E935" s="495">
        <f t="shared" si="144"/>
        <v>7080183</v>
      </c>
      <c r="F935" s="495">
        <f t="shared" si="145"/>
        <v>184065</v>
      </c>
      <c r="G935" s="495">
        <f t="shared" si="147"/>
        <v>6896118</v>
      </c>
      <c r="H935" s="495">
        <f>VLOOKUP(A935,'02-Metrics'!A:R,18,FALSE)</f>
        <v>23038288.539999999</v>
      </c>
      <c r="I935" s="496">
        <f t="shared" si="148"/>
        <v>0.29933291216605279</v>
      </c>
      <c r="J935" s="512"/>
      <c r="M935" s="241" t="s">
        <v>1038</v>
      </c>
      <c r="S935">
        <f t="shared" si="146"/>
        <v>2017</v>
      </c>
      <c r="T935" s="418" t="str">
        <f>VLOOKUP($A935,'02-Metrics'!$A$2:$AD$188,4,FALSE)</f>
        <v>Industrial</v>
      </c>
      <c r="U935" s="418" t="str">
        <f>VLOOKUP($A935,'02-Metrics'!$A$2:$AD$188,5,FALSE)</f>
        <v>Power Plant</v>
      </c>
      <c r="V935" s="418" t="str">
        <f>VLOOKUP($A935,'02-Metrics'!$A$2:$AD$188,7,FALSE)</f>
        <v>GAMESA</v>
      </c>
    </row>
    <row r="936" spans="1:22" ht="15" hidden="1" customHeight="1">
      <c r="A936" s="418" t="s">
        <v>1088</v>
      </c>
      <c r="B936" s="494">
        <v>42794</v>
      </c>
      <c r="C936" s="495">
        <v>3385150</v>
      </c>
      <c r="D936" s="495">
        <v>435344</v>
      </c>
      <c r="E936" s="495">
        <f t="shared" si="144"/>
        <v>10465333</v>
      </c>
      <c r="F936" s="495">
        <f t="shared" si="145"/>
        <v>619409</v>
      </c>
      <c r="G936" s="495">
        <f t="shared" si="147"/>
        <v>9845924</v>
      </c>
      <c r="H936" s="495">
        <f>VLOOKUP(A936,'02-Metrics'!A:R,18,FALSE)</f>
        <v>23038288.539999999</v>
      </c>
      <c r="I936" s="496">
        <f t="shared" si="148"/>
        <v>0.42737219750091732</v>
      </c>
      <c r="J936" s="512"/>
      <c r="L936" s="23">
        <v>43590</v>
      </c>
      <c r="M936" s="241" t="s">
        <v>1039</v>
      </c>
      <c r="S936">
        <f t="shared" si="146"/>
        <v>2017</v>
      </c>
      <c r="T936" s="418" t="str">
        <f>VLOOKUP($A936,'02-Metrics'!$A$2:$AD$188,4,FALSE)</f>
        <v>Industrial</v>
      </c>
      <c r="U936" s="418" t="str">
        <f>VLOOKUP($A936,'02-Metrics'!$A$2:$AD$188,5,FALSE)</f>
        <v>Power Plant</v>
      </c>
      <c r="V936" s="418" t="str">
        <f>VLOOKUP($A936,'02-Metrics'!$A$2:$AD$188,7,FALSE)</f>
        <v>GAMESA</v>
      </c>
    </row>
    <row r="937" spans="1:22" ht="15" hidden="1" customHeight="1">
      <c r="A937" s="418" t="s">
        <v>1088</v>
      </c>
      <c r="B937" s="494">
        <v>42824</v>
      </c>
      <c r="C937" s="495">
        <v>1989017.66</v>
      </c>
      <c r="D937" s="495">
        <v>120209</v>
      </c>
      <c r="E937" s="495">
        <f t="shared" si="144"/>
        <v>12454350.66</v>
      </c>
      <c r="F937" s="495">
        <f t="shared" si="145"/>
        <v>739618</v>
      </c>
      <c r="G937" s="495">
        <f t="shared" si="147"/>
        <v>11714732.66</v>
      </c>
      <c r="H937" s="495">
        <f>VLOOKUP(A937,'02-Metrics'!A:R,18,FALSE)</f>
        <v>23038288.539999999</v>
      </c>
      <c r="I937" s="496">
        <f t="shared" si="148"/>
        <v>0.50848971006072829</v>
      </c>
      <c r="J937" s="512"/>
      <c r="M937" s="241" t="s">
        <v>1038</v>
      </c>
      <c r="S937">
        <f t="shared" si="146"/>
        <v>2017</v>
      </c>
      <c r="T937" s="418" t="str">
        <f>VLOOKUP($A937,'02-Metrics'!$A$2:$AD$188,4,FALSE)</f>
        <v>Industrial</v>
      </c>
      <c r="U937" s="418" t="str">
        <f>VLOOKUP($A937,'02-Metrics'!$A$2:$AD$188,5,FALSE)</f>
        <v>Power Plant</v>
      </c>
      <c r="V937" s="418" t="str">
        <f>VLOOKUP($A937,'02-Metrics'!$A$2:$AD$188,7,FALSE)</f>
        <v>GAMESA</v>
      </c>
    </row>
    <row r="938" spans="1:22" ht="15" hidden="1" customHeight="1">
      <c r="A938" s="418" t="s">
        <v>1088</v>
      </c>
      <c r="B938" s="494">
        <v>42855</v>
      </c>
      <c r="C938" s="495">
        <v>6134340.0099999998</v>
      </c>
      <c r="D938" s="495">
        <v>636709</v>
      </c>
      <c r="E938" s="495">
        <f t="shared" si="144"/>
        <v>18588690.670000002</v>
      </c>
      <c r="F938" s="495">
        <f t="shared" si="145"/>
        <v>1376327</v>
      </c>
      <c r="G938" s="495">
        <f t="shared" si="147"/>
        <v>17212363.670000002</v>
      </c>
      <c r="H938" s="495">
        <f>VLOOKUP(A938,'02-Metrics'!A:R,18,FALSE)</f>
        <v>23038288.539999999</v>
      </c>
      <c r="I938" s="496">
        <f t="shared" si="148"/>
        <v>0.74711989304740267</v>
      </c>
      <c r="J938" s="512"/>
      <c r="M938" s="241" t="s">
        <v>1038</v>
      </c>
      <c r="S938">
        <f t="shared" si="146"/>
        <v>2017</v>
      </c>
      <c r="T938" s="418" t="str">
        <f>VLOOKUP($A938,'02-Metrics'!$A$2:$AD$188,4,FALSE)</f>
        <v>Industrial</v>
      </c>
      <c r="U938" s="418" t="str">
        <f>VLOOKUP($A938,'02-Metrics'!$A$2:$AD$188,5,FALSE)</f>
        <v>Power Plant</v>
      </c>
      <c r="V938" s="418" t="str">
        <f>VLOOKUP($A938,'02-Metrics'!$A$2:$AD$188,7,FALSE)</f>
        <v>GAMESA</v>
      </c>
    </row>
    <row r="939" spans="1:22" ht="15" hidden="1" customHeight="1">
      <c r="A939" s="418" t="s">
        <v>1088</v>
      </c>
      <c r="B939" s="494">
        <v>42885</v>
      </c>
      <c r="C939" s="495">
        <v>10074183.939999999</v>
      </c>
      <c r="D939" s="495">
        <v>105887.57</v>
      </c>
      <c r="E939" s="495">
        <f t="shared" si="144"/>
        <v>28662874.609999999</v>
      </c>
      <c r="F939" s="495">
        <f t="shared" si="145"/>
        <v>1482214.57</v>
      </c>
      <c r="G939" s="495">
        <f t="shared" si="147"/>
        <v>27180660.039999999</v>
      </c>
      <c r="H939" s="495">
        <f>VLOOKUP(A939,'02-Metrics'!A:R,18,FALSE)</f>
        <v>23038288.539999999</v>
      </c>
      <c r="I939" s="496">
        <f t="shared" si="148"/>
        <v>1.1798037858935506</v>
      </c>
      <c r="J939" s="512"/>
      <c r="M939" s="241" t="s">
        <v>1038</v>
      </c>
      <c r="S939">
        <f t="shared" si="146"/>
        <v>2017</v>
      </c>
      <c r="T939" s="418" t="str">
        <f>VLOOKUP($A939,'02-Metrics'!$A$2:$AD$188,4,FALSE)</f>
        <v>Industrial</v>
      </c>
      <c r="U939" s="418" t="str">
        <f>VLOOKUP($A939,'02-Metrics'!$A$2:$AD$188,5,FALSE)</f>
        <v>Power Plant</v>
      </c>
      <c r="V939" s="418" t="str">
        <f>VLOOKUP($A939,'02-Metrics'!$A$2:$AD$188,7,FALSE)</f>
        <v>GAMESA</v>
      </c>
    </row>
    <row r="940" spans="1:22" ht="15" hidden="1" customHeight="1">
      <c r="A940" s="418" t="s">
        <v>1088</v>
      </c>
      <c r="B940" s="494">
        <v>42916</v>
      </c>
      <c r="C940" s="495">
        <v>0</v>
      </c>
      <c r="D940" s="495">
        <v>84940</v>
      </c>
      <c r="E940" s="495">
        <f t="shared" si="144"/>
        <v>28662874.609999999</v>
      </c>
      <c r="F940" s="495">
        <f t="shared" si="145"/>
        <v>1567154.57</v>
      </c>
      <c r="G940" s="495">
        <f t="shared" si="147"/>
        <v>27095720.039999999</v>
      </c>
      <c r="H940" s="495">
        <f>VLOOKUP(A940,'02-Metrics'!A:R,18,FALSE)</f>
        <v>23038288.539999999</v>
      </c>
      <c r="I940" s="496">
        <f t="shared" si="148"/>
        <v>1.1761168800779331</v>
      </c>
      <c r="J940" s="512"/>
      <c r="M940" s="241" t="s">
        <v>1038</v>
      </c>
      <c r="S940">
        <f t="shared" si="146"/>
        <v>2017</v>
      </c>
      <c r="T940" s="418" t="str">
        <f>VLOOKUP($A940,'02-Metrics'!$A$2:$AD$188,4,FALSE)</f>
        <v>Industrial</v>
      </c>
      <c r="U940" s="418" t="str">
        <f>VLOOKUP($A940,'02-Metrics'!$A$2:$AD$188,5,FALSE)</f>
        <v>Power Plant</v>
      </c>
      <c r="V940" s="418" t="str">
        <f>VLOOKUP($A940,'02-Metrics'!$A$2:$AD$188,7,FALSE)</f>
        <v>GAMESA</v>
      </c>
    </row>
    <row r="941" spans="1:22" ht="15" hidden="1" customHeight="1">
      <c r="A941" s="418" t="s">
        <v>1088</v>
      </c>
      <c r="B941" s="494">
        <v>42946</v>
      </c>
      <c r="C941" s="495">
        <v>3973499.69</v>
      </c>
      <c r="D941" s="495">
        <v>120057</v>
      </c>
      <c r="E941" s="495">
        <f t="shared" si="144"/>
        <v>32636374.300000001</v>
      </c>
      <c r="F941" s="495">
        <f t="shared" si="145"/>
        <v>1687211.57</v>
      </c>
      <c r="G941" s="495">
        <f t="shared" si="147"/>
        <v>30949162.73</v>
      </c>
      <c r="H941" s="495">
        <f>VLOOKUP(A941,'02-Metrics'!A:R,18,FALSE)</f>
        <v>23038288.539999999</v>
      </c>
      <c r="I941" s="496">
        <f t="shared" si="148"/>
        <v>1.3433794214472496</v>
      </c>
      <c r="J941" s="512"/>
      <c r="M941" s="241" t="s">
        <v>1038</v>
      </c>
      <c r="S941">
        <f t="shared" si="146"/>
        <v>2017</v>
      </c>
      <c r="T941" s="418" t="str">
        <f>VLOOKUP($A941,'02-Metrics'!$A$2:$AD$188,4,FALSE)</f>
        <v>Industrial</v>
      </c>
      <c r="U941" s="418" t="str">
        <f>VLOOKUP($A941,'02-Metrics'!$A$2:$AD$188,5,FALSE)</f>
        <v>Power Plant</v>
      </c>
      <c r="V941" s="418" t="str">
        <f>VLOOKUP($A941,'02-Metrics'!$A$2:$AD$188,7,FALSE)</f>
        <v>GAMESA</v>
      </c>
    </row>
    <row r="942" spans="1:22" ht="15" hidden="1" customHeight="1">
      <c r="A942" s="418" t="s">
        <v>1088</v>
      </c>
      <c r="B942" s="494">
        <v>42977</v>
      </c>
      <c r="C942" s="495">
        <v>584820</v>
      </c>
      <c r="D942" s="495">
        <v>184602</v>
      </c>
      <c r="E942" s="495">
        <f t="shared" si="144"/>
        <v>33221194.300000001</v>
      </c>
      <c r="F942" s="495">
        <f t="shared" si="145"/>
        <v>1871813.57</v>
      </c>
      <c r="G942" s="495">
        <f t="shared" si="147"/>
        <v>31349380.73</v>
      </c>
      <c r="H942" s="495">
        <f>VLOOKUP(A942,'02-Metrics'!A:R,18,FALSE)</f>
        <v>23038288.539999999</v>
      </c>
      <c r="I942" s="496">
        <f t="shared" si="148"/>
        <v>1.3607512847827195</v>
      </c>
      <c r="J942" s="512"/>
      <c r="L942" s="23">
        <v>43741</v>
      </c>
      <c r="M942" s="241" t="s">
        <v>1039</v>
      </c>
      <c r="S942">
        <f t="shared" si="146"/>
        <v>2017</v>
      </c>
      <c r="T942" s="418" t="str">
        <f>VLOOKUP($A942,'02-Metrics'!$A$2:$AD$188,4,FALSE)</f>
        <v>Industrial</v>
      </c>
      <c r="U942" s="418" t="str">
        <f>VLOOKUP($A942,'02-Metrics'!$A$2:$AD$188,5,FALSE)</f>
        <v>Power Plant</v>
      </c>
      <c r="V942" s="418" t="str">
        <f>VLOOKUP($A942,'02-Metrics'!$A$2:$AD$188,7,FALSE)</f>
        <v>GAMESA</v>
      </c>
    </row>
    <row r="943" spans="1:22" ht="15" hidden="1" customHeight="1">
      <c r="A943" s="418" t="s">
        <v>1088</v>
      </c>
      <c r="B943" s="494">
        <v>43008</v>
      </c>
      <c r="C943" s="495">
        <v>1308427.56</v>
      </c>
      <c r="D943" s="495">
        <v>3000</v>
      </c>
      <c r="E943" s="495">
        <f t="shared" si="144"/>
        <v>34529621.859999999</v>
      </c>
      <c r="F943" s="495">
        <f t="shared" si="145"/>
        <v>1874813.57</v>
      </c>
      <c r="G943" s="495">
        <f t="shared" si="147"/>
        <v>32654808.289999999</v>
      </c>
      <c r="H943" s="495">
        <f>VLOOKUP(A943,'02-Metrics'!A:R,18,FALSE)</f>
        <v>23038288.539999999</v>
      </c>
      <c r="I943" s="496">
        <f t="shared" si="148"/>
        <v>1.4174146761511131</v>
      </c>
      <c r="J943" s="512"/>
      <c r="L943" s="23">
        <v>43754</v>
      </c>
      <c r="M943" s="241" t="s">
        <v>1039</v>
      </c>
      <c r="S943">
        <f t="shared" si="146"/>
        <v>2017</v>
      </c>
      <c r="T943" s="418" t="str">
        <f>VLOOKUP($A943,'02-Metrics'!$A$2:$AD$188,4,FALSE)</f>
        <v>Industrial</v>
      </c>
      <c r="U943" s="418" t="str">
        <f>VLOOKUP($A943,'02-Metrics'!$A$2:$AD$188,5,FALSE)</f>
        <v>Power Plant</v>
      </c>
      <c r="V943" s="418" t="str">
        <f>VLOOKUP($A943,'02-Metrics'!$A$2:$AD$188,7,FALSE)</f>
        <v>GAMESA</v>
      </c>
    </row>
    <row r="944" spans="1:22" ht="15" hidden="1" customHeight="1">
      <c r="A944" s="418" t="s">
        <v>1088</v>
      </c>
      <c r="B944" s="494">
        <v>43038</v>
      </c>
      <c r="C944" s="495">
        <v>0</v>
      </c>
      <c r="D944" s="495">
        <v>4165.6400000000003</v>
      </c>
      <c r="E944" s="495">
        <f t="shared" si="144"/>
        <v>34529621.859999999</v>
      </c>
      <c r="F944" s="495">
        <f t="shared" si="145"/>
        <v>1878979.21</v>
      </c>
      <c r="G944" s="495">
        <f t="shared" si="147"/>
        <v>32650642.649999999</v>
      </c>
      <c r="H944" s="495">
        <f>VLOOKUP(A944,'02-Metrics'!A:R,18,FALSE)</f>
        <v>23038288.539999999</v>
      </c>
      <c r="I944" s="496">
        <f t="shared" si="148"/>
        <v>1.4172338623726604</v>
      </c>
      <c r="J944" s="512"/>
      <c r="L944" s="23">
        <v>43758</v>
      </c>
      <c r="M944" s="241" t="s">
        <v>1039</v>
      </c>
      <c r="S944">
        <f t="shared" si="146"/>
        <v>2017</v>
      </c>
      <c r="T944" s="418" t="str">
        <f>VLOOKUP($A944,'02-Metrics'!$A$2:$AD$188,4,FALSE)</f>
        <v>Industrial</v>
      </c>
      <c r="U944" s="418" t="str">
        <f>VLOOKUP($A944,'02-Metrics'!$A$2:$AD$188,5,FALSE)</f>
        <v>Power Plant</v>
      </c>
      <c r="V944" s="418" t="str">
        <f>VLOOKUP($A944,'02-Metrics'!$A$2:$AD$188,7,FALSE)</f>
        <v>GAMESA</v>
      </c>
    </row>
    <row r="945" spans="1:22" ht="15" hidden="1" customHeight="1">
      <c r="A945" s="418" t="s">
        <v>1088</v>
      </c>
      <c r="B945" s="494">
        <v>43069</v>
      </c>
      <c r="C945" s="495">
        <v>137345</v>
      </c>
      <c r="D945" s="495">
        <v>0</v>
      </c>
      <c r="E945" s="495">
        <f t="shared" si="144"/>
        <v>34666966.859999999</v>
      </c>
      <c r="F945" s="495">
        <f t="shared" si="145"/>
        <v>1878979.21</v>
      </c>
      <c r="G945" s="495">
        <f t="shared" si="147"/>
        <v>32787987.649999999</v>
      </c>
      <c r="H945" s="495">
        <f>VLOOKUP(A945,'02-Metrics'!A:R,18,FALSE)</f>
        <v>23038288.539999999</v>
      </c>
      <c r="I945" s="496">
        <f t="shared" si="148"/>
        <v>1.4231954597266279</v>
      </c>
      <c r="J945" s="512"/>
      <c r="M945" s="241" t="s">
        <v>1038</v>
      </c>
      <c r="S945">
        <f t="shared" si="146"/>
        <v>2017</v>
      </c>
      <c r="T945" s="418" t="str">
        <f>VLOOKUP($A945,'02-Metrics'!$A$2:$AD$188,4,FALSE)</f>
        <v>Industrial</v>
      </c>
      <c r="U945" s="418" t="str">
        <f>VLOOKUP($A945,'02-Metrics'!$A$2:$AD$188,5,FALSE)</f>
        <v>Power Plant</v>
      </c>
      <c r="V945" s="418" t="str">
        <f>VLOOKUP($A945,'02-Metrics'!$A$2:$AD$188,7,FALSE)</f>
        <v>GAMESA</v>
      </c>
    </row>
    <row r="946" spans="1:22" ht="15" hidden="1" customHeight="1">
      <c r="A946" s="418" t="s">
        <v>1088</v>
      </c>
      <c r="B946" s="494">
        <v>43099</v>
      </c>
      <c r="C946" s="495">
        <v>0</v>
      </c>
      <c r="D946" s="495">
        <v>2079</v>
      </c>
      <c r="E946" s="495">
        <f t="shared" si="144"/>
        <v>34666966.859999999</v>
      </c>
      <c r="F946" s="495">
        <f t="shared" si="145"/>
        <v>1881058.21</v>
      </c>
      <c r="G946" s="495">
        <f t="shared" si="147"/>
        <v>32785908.649999999</v>
      </c>
      <c r="H946" s="495">
        <f>VLOOKUP(A946,'02-Metrics'!A:R,18,FALSE)</f>
        <v>23038288.539999999</v>
      </c>
      <c r="I946" s="496">
        <f t="shared" si="148"/>
        <v>1.4231052186483293</v>
      </c>
      <c r="J946" s="512"/>
      <c r="M946" s="241" t="s">
        <v>1038</v>
      </c>
      <c r="S946">
        <f t="shared" si="146"/>
        <v>2017</v>
      </c>
      <c r="T946" s="418" t="str">
        <f>VLOOKUP($A946,'02-Metrics'!$A$2:$AD$188,4,FALSE)</f>
        <v>Industrial</v>
      </c>
      <c r="U946" s="418" t="str">
        <f>VLOOKUP($A946,'02-Metrics'!$A$2:$AD$188,5,FALSE)</f>
        <v>Power Plant</v>
      </c>
      <c r="V946" s="418" t="str">
        <f>VLOOKUP($A946,'02-Metrics'!$A$2:$AD$188,7,FALSE)</f>
        <v>GAMESA</v>
      </c>
    </row>
    <row r="947" spans="1:22" ht="15" hidden="1" customHeight="1">
      <c r="A947" s="418" t="s">
        <v>1088</v>
      </c>
      <c r="B947" s="497">
        <v>43130</v>
      </c>
      <c r="C947" s="495">
        <v>128570.36</v>
      </c>
      <c r="D947" s="495">
        <v>58180.729999999996</v>
      </c>
      <c r="E947" s="495">
        <f t="shared" si="144"/>
        <v>34795537.219999999</v>
      </c>
      <c r="F947" s="495">
        <f t="shared" si="145"/>
        <v>1939238.94</v>
      </c>
      <c r="G947" s="495">
        <f t="shared" si="147"/>
        <v>32856298.279999997</v>
      </c>
      <c r="H947" s="495">
        <f>VLOOKUP(A947,'02-Metrics'!A:R,18,FALSE)</f>
        <v>23038288.539999999</v>
      </c>
      <c r="I947" s="496">
        <f t="shared" si="148"/>
        <v>1.4261605510736433</v>
      </c>
      <c r="J947" s="512"/>
      <c r="L947" s="23">
        <v>43822</v>
      </c>
      <c r="M947" s="241" t="s">
        <v>1039</v>
      </c>
      <c r="S947">
        <f t="shared" si="146"/>
        <v>2018</v>
      </c>
      <c r="T947" s="418" t="str">
        <f>VLOOKUP($A947,'02-Metrics'!$A$2:$AD$188,4,FALSE)</f>
        <v>Industrial</v>
      </c>
      <c r="U947" s="418" t="str">
        <f>VLOOKUP($A947,'02-Metrics'!$A$2:$AD$188,5,FALSE)</f>
        <v>Power Plant</v>
      </c>
      <c r="V947" s="418" t="str">
        <f>VLOOKUP($A947,'02-Metrics'!$A$2:$AD$188,7,FALSE)</f>
        <v>GAMESA</v>
      </c>
    </row>
    <row r="948" spans="1:22" ht="15" hidden="1" customHeight="1">
      <c r="A948" s="418" t="s">
        <v>1088</v>
      </c>
      <c r="B948" s="497">
        <v>43189</v>
      </c>
      <c r="C948" s="495">
        <v>0</v>
      </c>
      <c r="D948" s="495">
        <v>29275.96</v>
      </c>
      <c r="E948" s="495">
        <f t="shared" si="144"/>
        <v>34795537.219999999</v>
      </c>
      <c r="F948" s="495">
        <f t="shared" si="145"/>
        <v>1968514.9</v>
      </c>
      <c r="G948" s="495">
        <f t="shared" si="147"/>
        <v>32827022.32</v>
      </c>
      <c r="H948" s="495">
        <f>VLOOKUP(A948,'02-Metrics'!A:R,18,FALSE)</f>
        <v>23038288.539999999</v>
      </c>
      <c r="I948" s="496">
        <f t="shared" si="148"/>
        <v>1.424889798693354</v>
      </c>
      <c r="J948" s="512"/>
      <c r="M948" s="241" t="s">
        <v>1038</v>
      </c>
      <c r="S948">
        <f t="shared" si="146"/>
        <v>2018</v>
      </c>
      <c r="T948" s="418" t="str">
        <f>VLOOKUP($A948,'02-Metrics'!$A$2:$AD$188,4,FALSE)</f>
        <v>Industrial</v>
      </c>
      <c r="U948" s="418" t="str">
        <f>VLOOKUP($A948,'02-Metrics'!$A$2:$AD$188,5,FALSE)</f>
        <v>Power Plant</v>
      </c>
      <c r="V948" s="418" t="str">
        <f>VLOOKUP($A948,'02-Metrics'!$A$2:$AD$188,7,FALSE)</f>
        <v>GAMESA</v>
      </c>
    </row>
    <row r="949" spans="1:22" ht="15" hidden="1" customHeight="1">
      <c r="A949" s="418" t="s">
        <v>1088</v>
      </c>
      <c r="B949" s="497">
        <v>43250</v>
      </c>
      <c r="C949" s="495">
        <v>0</v>
      </c>
      <c r="D949" s="495">
        <v>10910.29</v>
      </c>
      <c r="E949" s="495">
        <f t="shared" si="144"/>
        <v>34795537.219999999</v>
      </c>
      <c r="F949" s="495">
        <f t="shared" si="145"/>
        <v>1979425.19</v>
      </c>
      <c r="G949" s="495">
        <f t="shared" si="147"/>
        <v>32816112.029999997</v>
      </c>
      <c r="H949" s="495">
        <f>VLOOKUP(A949,'02-Metrics'!A:R,18,FALSE)</f>
        <v>23038288.539999999</v>
      </c>
      <c r="I949" s="496">
        <f t="shared" si="148"/>
        <v>1.4244162266230562</v>
      </c>
      <c r="J949" s="512"/>
      <c r="M949" s="241" t="s">
        <v>1038</v>
      </c>
      <c r="S949">
        <f t="shared" si="146"/>
        <v>2018</v>
      </c>
      <c r="T949" s="418" t="str">
        <f>VLOOKUP($A949,'02-Metrics'!$A$2:$AD$188,4,FALSE)</f>
        <v>Industrial</v>
      </c>
      <c r="U949" s="418" t="str">
        <f>VLOOKUP($A949,'02-Metrics'!$A$2:$AD$188,5,FALSE)</f>
        <v>Power Plant</v>
      </c>
      <c r="V949" s="418" t="str">
        <f>VLOOKUP($A949,'02-Metrics'!$A$2:$AD$188,7,FALSE)</f>
        <v>GAMESA</v>
      </c>
    </row>
    <row r="950" spans="1:22" ht="15" hidden="1" customHeight="1">
      <c r="A950" s="418" t="s">
        <v>1088</v>
      </c>
      <c r="B950" s="497">
        <v>43281</v>
      </c>
      <c r="C950" s="495">
        <v>0</v>
      </c>
      <c r="D950" s="495">
        <v>2000</v>
      </c>
      <c r="E950" s="495">
        <f t="shared" si="144"/>
        <v>34795537.219999999</v>
      </c>
      <c r="F950" s="495">
        <f t="shared" si="145"/>
        <v>1981425.19</v>
      </c>
      <c r="G950" s="495">
        <f t="shared" si="147"/>
        <v>32814112.029999997</v>
      </c>
      <c r="H950" s="495">
        <f>VLOOKUP(A950,'02-Metrics'!A:R,18,FALSE)</f>
        <v>23038288.539999999</v>
      </c>
      <c r="I950" s="496">
        <f t="shared" si="148"/>
        <v>1.4243294146189212</v>
      </c>
      <c r="J950" s="512"/>
      <c r="M950" s="241" t="s">
        <v>1038</v>
      </c>
      <c r="S950">
        <f t="shared" si="146"/>
        <v>2018</v>
      </c>
      <c r="T950" s="418" t="str">
        <f>VLOOKUP($A950,'02-Metrics'!$A$2:$AD$188,4,FALSE)</f>
        <v>Industrial</v>
      </c>
      <c r="U950" s="418" t="str">
        <f>VLOOKUP($A950,'02-Metrics'!$A$2:$AD$188,5,FALSE)</f>
        <v>Power Plant</v>
      </c>
      <c r="V950" s="418" t="str">
        <f>VLOOKUP($A950,'02-Metrics'!$A$2:$AD$188,7,FALSE)</f>
        <v>GAMESA</v>
      </c>
    </row>
    <row r="951" spans="1:22" ht="15" hidden="1" customHeight="1">
      <c r="A951" s="418" t="s">
        <v>1088</v>
      </c>
      <c r="B951" s="497">
        <v>43373</v>
      </c>
      <c r="C951" s="495">
        <v>0</v>
      </c>
      <c r="D951" s="495">
        <v>27909.31</v>
      </c>
      <c r="E951" s="495">
        <f t="shared" si="144"/>
        <v>34795537.219999999</v>
      </c>
      <c r="F951" s="495">
        <f t="shared" si="145"/>
        <v>2009334.5</v>
      </c>
      <c r="G951" s="495">
        <f t="shared" si="147"/>
        <v>32786202.719999999</v>
      </c>
      <c r="H951" s="495">
        <f>VLOOKUP(A951,'02-Metrics'!A:R,18,FALSE)</f>
        <v>23038288.539999999</v>
      </c>
      <c r="I951" s="496">
        <f t="shared" si="148"/>
        <v>1.4231179830513574</v>
      </c>
      <c r="J951" s="512"/>
      <c r="L951" s="23">
        <v>43892</v>
      </c>
      <c r="M951" s="241" t="s">
        <v>764</v>
      </c>
      <c r="S951">
        <f t="shared" si="146"/>
        <v>2018</v>
      </c>
      <c r="T951" s="418" t="str">
        <f>VLOOKUP($A951,'02-Metrics'!$A$2:$AD$188,4,FALSE)</f>
        <v>Industrial</v>
      </c>
      <c r="U951" s="418" t="str">
        <f>VLOOKUP($A951,'02-Metrics'!$A$2:$AD$188,5,FALSE)</f>
        <v>Power Plant</v>
      </c>
      <c r="V951" s="418" t="str">
        <f>VLOOKUP($A951,'02-Metrics'!$A$2:$AD$188,7,FALSE)</f>
        <v>GAMESA</v>
      </c>
    </row>
    <row r="952" spans="1:22" ht="15" hidden="1" customHeight="1">
      <c r="A952" s="418" t="s">
        <v>1088</v>
      </c>
      <c r="B952" s="497">
        <v>43464</v>
      </c>
      <c r="C952" s="495">
        <v>0</v>
      </c>
      <c r="D952" s="495">
        <v>2022.91</v>
      </c>
      <c r="E952" s="495">
        <f t="shared" si="144"/>
        <v>34795537.219999999</v>
      </c>
      <c r="F952" s="495">
        <f t="shared" si="145"/>
        <v>2011357.41</v>
      </c>
      <c r="G952" s="495">
        <f t="shared" si="147"/>
        <v>32784179.809999999</v>
      </c>
      <c r="H952" s="495">
        <f>VLOOKUP(A952,'02-Metrics'!A:R,18,FALSE)</f>
        <v>23038288.539999999</v>
      </c>
      <c r="I952" s="496">
        <f t="shared" si="148"/>
        <v>1.423030176615715</v>
      </c>
      <c r="J952" s="512"/>
      <c r="L952" s="23">
        <v>43900</v>
      </c>
      <c r="M952" s="241" t="s">
        <v>764</v>
      </c>
      <c r="S952">
        <f t="shared" si="146"/>
        <v>2018</v>
      </c>
      <c r="T952" s="418" t="str">
        <f>VLOOKUP($A952,'02-Metrics'!$A$2:$AD$188,4,FALSE)</f>
        <v>Industrial</v>
      </c>
      <c r="U952" s="418" t="str">
        <f>VLOOKUP($A952,'02-Metrics'!$A$2:$AD$188,5,FALSE)</f>
        <v>Power Plant</v>
      </c>
      <c r="V952" s="418" t="str">
        <f>VLOOKUP($A952,'02-Metrics'!$A$2:$AD$188,7,FALSE)</f>
        <v>GAMESA</v>
      </c>
    </row>
    <row r="953" spans="1:22" ht="15" hidden="1" customHeight="1">
      <c r="A953" s="418" t="s">
        <v>1088</v>
      </c>
      <c r="B953" s="497">
        <v>43738</v>
      </c>
      <c r="C953" s="495">
        <v>0</v>
      </c>
      <c r="D953" s="495">
        <v>2022.91</v>
      </c>
      <c r="E953" s="495">
        <f t="shared" si="144"/>
        <v>34795537.219999999</v>
      </c>
      <c r="F953" s="495">
        <f t="shared" si="145"/>
        <v>2013380.3199999998</v>
      </c>
      <c r="G953" s="495">
        <f t="shared" si="147"/>
        <v>32782156.899999999</v>
      </c>
      <c r="H953" s="495">
        <f>VLOOKUP(A953,'02-Metrics'!A:R,18,FALSE)</f>
        <v>23038288.539999999</v>
      </c>
      <c r="I953" s="496">
        <f t="shared" si="148"/>
        <v>1.4229423701800723</v>
      </c>
      <c r="J953" s="512"/>
      <c r="M953" s="241" t="s">
        <v>1038</v>
      </c>
      <c r="S953">
        <f t="shared" si="146"/>
        <v>2019</v>
      </c>
      <c r="T953" s="418" t="str">
        <f>VLOOKUP($A953,'02-Metrics'!$A$2:$AD$188,4,FALSE)</f>
        <v>Industrial</v>
      </c>
      <c r="U953" s="418" t="str">
        <f>VLOOKUP($A953,'02-Metrics'!$A$2:$AD$188,5,FALSE)</f>
        <v>Power Plant</v>
      </c>
      <c r="V953" s="418" t="str">
        <f>VLOOKUP($A953,'02-Metrics'!$A$2:$AD$188,7,FALSE)</f>
        <v>GAMESA</v>
      </c>
    </row>
    <row r="954" spans="1:22" ht="15" hidden="1" customHeight="1">
      <c r="A954" s="418" t="s">
        <v>1088</v>
      </c>
      <c r="B954" s="497">
        <v>43829</v>
      </c>
      <c r="C954" s="495">
        <v>0</v>
      </c>
      <c r="D954" s="495">
        <v>2022.91</v>
      </c>
      <c r="E954" s="495">
        <f t="shared" si="144"/>
        <v>34795537.219999999</v>
      </c>
      <c r="F954" s="495">
        <f t="shared" si="145"/>
        <v>2015403.2299999997</v>
      </c>
      <c r="G954" s="495">
        <f t="shared" si="147"/>
        <v>32780133.989999998</v>
      </c>
      <c r="H954" s="495">
        <f>VLOOKUP(A954,'02-Metrics'!A:R,18,FALSE)</f>
        <v>23038288.539999999</v>
      </c>
      <c r="I954" s="496">
        <f t="shared" si="148"/>
        <v>1.4228545637444299</v>
      </c>
      <c r="J954" s="512"/>
      <c r="M954" s="241" t="s">
        <v>1038</v>
      </c>
      <c r="S954">
        <f t="shared" si="146"/>
        <v>2019</v>
      </c>
      <c r="T954" s="418" t="str">
        <f>VLOOKUP($A954,'02-Metrics'!$A$2:$AD$188,4,FALSE)</f>
        <v>Industrial</v>
      </c>
      <c r="U954" s="418" t="str">
        <f>VLOOKUP($A954,'02-Metrics'!$A$2:$AD$188,5,FALSE)</f>
        <v>Power Plant</v>
      </c>
      <c r="V954" s="418" t="str">
        <f>VLOOKUP($A954,'02-Metrics'!$A$2:$AD$188,7,FALSE)</f>
        <v>GAMESA</v>
      </c>
    </row>
    <row r="955" spans="1:22" ht="15" hidden="1" customHeight="1">
      <c r="A955" s="418" t="s">
        <v>1088</v>
      </c>
      <c r="B955" s="497">
        <v>44073</v>
      </c>
      <c r="C955" s="495">
        <v>0</v>
      </c>
      <c r="D955" s="495">
        <v>21004.91</v>
      </c>
      <c r="E955" s="495">
        <f t="shared" si="144"/>
        <v>34795537.219999999</v>
      </c>
      <c r="F955" s="495">
        <f t="shared" si="145"/>
        <v>2036408.1399999997</v>
      </c>
      <c r="G955" s="495">
        <f t="shared" si="147"/>
        <v>32759129.079999998</v>
      </c>
      <c r="H955" s="495">
        <f>VLOOKUP(A955,'02-Metrics'!A:R,18,FALSE)</f>
        <v>23038288.539999999</v>
      </c>
      <c r="I955" s="496">
        <f t="shared" si="148"/>
        <v>1.4219428245775412</v>
      </c>
      <c r="J955" s="512"/>
      <c r="M955" s="241" t="s">
        <v>1038</v>
      </c>
      <c r="S955">
        <f t="shared" si="146"/>
        <v>2020</v>
      </c>
      <c r="T955" s="418" t="str">
        <f>VLOOKUP($A955,'02-Metrics'!$A$2:$AD$188,4,FALSE)</f>
        <v>Industrial</v>
      </c>
      <c r="U955" s="418" t="str">
        <f>VLOOKUP($A955,'02-Metrics'!$A$2:$AD$188,5,FALSE)</f>
        <v>Power Plant</v>
      </c>
      <c r="V955" s="418" t="str">
        <f>VLOOKUP($A955,'02-Metrics'!$A$2:$AD$188,7,FALSE)</f>
        <v>GAMESA</v>
      </c>
    </row>
    <row r="956" spans="1:22" ht="15" hidden="1" customHeight="1">
      <c r="A956" s="418">
        <v>25</v>
      </c>
      <c r="B956" s="505">
        <v>2</v>
      </c>
      <c r="C956" s="506"/>
      <c r="D956" s="506"/>
      <c r="E956" s="506"/>
      <c r="F956" s="506"/>
      <c r="G956" s="506"/>
      <c r="H956" s="495"/>
      <c r="I956" s="496"/>
      <c r="J956" s="496"/>
      <c r="K956" s="495"/>
      <c r="L956" s="493"/>
      <c r="S956">
        <f t="shared" si="146"/>
        <v>1900</v>
      </c>
      <c r="T956" s="418" t="e">
        <f>VLOOKUP($A956,'02-Metrics'!$A$2:$AD$188,4,FALSE)</f>
        <v>#N/A</v>
      </c>
      <c r="U956" s="418" t="e">
        <f>VLOOKUP($A956,'02-Metrics'!$A$2:$AD$188,5,FALSE)</f>
        <v>#N/A</v>
      </c>
      <c r="V956" s="418" t="e">
        <f>VLOOKUP($A956,'02-Metrics'!$A$2:$AD$188,7,FALSE)</f>
        <v>#N/A</v>
      </c>
    </row>
    <row r="957" spans="1:22" ht="15" hidden="1" customHeight="1">
      <c r="A957" s="418" t="s">
        <v>1092</v>
      </c>
      <c r="B957" s="494">
        <v>42794</v>
      </c>
      <c r="C957" s="495">
        <v>0</v>
      </c>
      <c r="D957" s="495">
        <v>635038</v>
      </c>
      <c r="E957" s="495">
        <f t="shared" ref="E957:E995" si="149">C957+E956</f>
        <v>0</v>
      </c>
      <c r="F957" s="495">
        <f t="shared" ref="F957:F995" si="150">D957+F956</f>
        <v>635038</v>
      </c>
      <c r="G957" s="495">
        <f t="shared" si="147"/>
        <v>-635038</v>
      </c>
      <c r="H957" s="495">
        <f>VLOOKUP(A957,'02-Metrics'!A:R,18,FALSE)</f>
        <v>54777143</v>
      </c>
      <c r="I957" s="496">
        <f t="shared" si="148"/>
        <v>-1.1593120145021072E-2</v>
      </c>
      <c r="J957" s="512"/>
      <c r="L957" s="23">
        <v>44007</v>
      </c>
      <c r="M957" s="241" t="s">
        <v>764</v>
      </c>
      <c r="S957">
        <f t="shared" si="146"/>
        <v>2017</v>
      </c>
      <c r="T957" s="418" t="str">
        <f>VLOOKUP($A957,'02-Metrics'!$A$2:$AD$188,4,FALSE)</f>
        <v>Infrastructure</v>
      </c>
      <c r="U957" s="418" t="str">
        <f>VLOOKUP($A957,'02-Metrics'!$A$2:$AD$188,5,FALSE)</f>
        <v>Tank</v>
      </c>
      <c r="V957" s="418" t="str">
        <f>VLOOKUP($A957,'02-Metrics'!$A$2:$AD$188,7,FALSE)</f>
        <v>EMAAR</v>
      </c>
    </row>
    <row r="958" spans="1:22" ht="15" hidden="1" customHeight="1">
      <c r="A958" s="418" t="s">
        <v>1092</v>
      </c>
      <c r="B958" s="494">
        <v>42824</v>
      </c>
      <c r="C958" s="495">
        <v>6948801</v>
      </c>
      <c r="D958" s="495">
        <v>924047</v>
      </c>
      <c r="E958" s="495">
        <f t="shared" si="149"/>
        <v>6948801</v>
      </c>
      <c r="F958" s="495">
        <f t="shared" si="150"/>
        <v>1559085</v>
      </c>
      <c r="G958" s="495">
        <f t="shared" si="147"/>
        <v>5389716</v>
      </c>
      <c r="H958" s="495">
        <f>VLOOKUP(A958,'02-Metrics'!A:R,18,FALSE)</f>
        <v>54777143</v>
      </c>
      <c r="I958" s="496">
        <f t="shared" si="148"/>
        <v>9.839352154602149E-2</v>
      </c>
      <c r="J958" s="512"/>
      <c r="L958" s="23">
        <v>44011</v>
      </c>
      <c r="M958" s="241" t="s">
        <v>1039</v>
      </c>
      <c r="S958">
        <f t="shared" si="146"/>
        <v>2017</v>
      </c>
      <c r="T958" s="418" t="str">
        <f>VLOOKUP($A958,'02-Metrics'!$A$2:$AD$188,4,FALSE)</f>
        <v>Infrastructure</v>
      </c>
      <c r="U958" s="418" t="str">
        <f>VLOOKUP($A958,'02-Metrics'!$A$2:$AD$188,5,FALSE)</f>
        <v>Tank</v>
      </c>
      <c r="V958" s="418" t="str">
        <f>VLOOKUP($A958,'02-Metrics'!$A$2:$AD$188,7,FALSE)</f>
        <v>EMAAR</v>
      </c>
    </row>
    <row r="959" spans="1:22" ht="15" hidden="1" customHeight="1">
      <c r="A959" s="418" t="s">
        <v>1092</v>
      </c>
      <c r="B959" s="494">
        <v>42855</v>
      </c>
      <c r="C959" s="495">
        <v>0</v>
      </c>
      <c r="D959" s="495">
        <v>4318623.43</v>
      </c>
      <c r="E959" s="495">
        <f t="shared" si="149"/>
        <v>6948801</v>
      </c>
      <c r="F959" s="495">
        <f t="shared" si="150"/>
        <v>5877708.4299999997</v>
      </c>
      <c r="G959" s="495">
        <f t="shared" si="147"/>
        <v>1071092.5700000003</v>
      </c>
      <c r="H959" s="495">
        <f>VLOOKUP(A959,'02-Metrics'!A:R,18,FALSE)</f>
        <v>54777143</v>
      </c>
      <c r="I959" s="496">
        <f t="shared" si="148"/>
        <v>1.9553640648983836E-2</v>
      </c>
      <c r="J959" s="512"/>
      <c r="M959" s="241" t="s">
        <v>1038</v>
      </c>
      <c r="S959">
        <f t="shared" si="146"/>
        <v>2017</v>
      </c>
      <c r="T959" s="418" t="str">
        <f>VLOOKUP($A959,'02-Metrics'!$A$2:$AD$188,4,FALSE)</f>
        <v>Infrastructure</v>
      </c>
      <c r="U959" s="418" t="str">
        <f>VLOOKUP($A959,'02-Metrics'!$A$2:$AD$188,5,FALSE)</f>
        <v>Tank</v>
      </c>
      <c r="V959" s="418" t="str">
        <f>VLOOKUP($A959,'02-Metrics'!$A$2:$AD$188,7,FALSE)</f>
        <v>EMAAR</v>
      </c>
    </row>
    <row r="960" spans="1:22" ht="15" hidden="1" customHeight="1">
      <c r="A960" s="418" t="s">
        <v>1092</v>
      </c>
      <c r="B960" s="494">
        <v>42885</v>
      </c>
      <c r="C960" s="495">
        <v>10601254</v>
      </c>
      <c r="D960" s="495">
        <v>3739988.33</v>
      </c>
      <c r="E960" s="495">
        <f t="shared" si="149"/>
        <v>17550055</v>
      </c>
      <c r="F960" s="495">
        <f t="shared" si="150"/>
        <v>9617696.7599999998</v>
      </c>
      <c r="G960" s="495">
        <f t="shared" si="147"/>
        <v>7932358.2400000002</v>
      </c>
      <c r="H960" s="495">
        <f>VLOOKUP(A960,'02-Metrics'!A:R,18,FALSE)</f>
        <v>54777143</v>
      </c>
      <c r="I960" s="496">
        <f t="shared" si="148"/>
        <v>0.14481146342371307</v>
      </c>
      <c r="J960" s="512"/>
      <c r="L960" s="23">
        <v>44028</v>
      </c>
      <c r="M960" s="241" t="s">
        <v>764</v>
      </c>
      <c r="S960">
        <f t="shared" si="146"/>
        <v>2017</v>
      </c>
      <c r="T960" s="418" t="str">
        <f>VLOOKUP($A960,'02-Metrics'!$A$2:$AD$188,4,FALSE)</f>
        <v>Infrastructure</v>
      </c>
      <c r="U960" s="418" t="str">
        <f>VLOOKUP($A960,'02-Metrics'!$A$2:$AD$188,5,FALSE)</f>
        <v>Tank</v>
      </c>
      <c r="V960" s="418" t="str">
        <f>VLOOKUP($A960,'02-Metrics'!$A$2:$AD$188,7,FALSE)</f>
        <v>EMAAR</v>
      </c>
    </row>
    <row r="961" spans="1:22" ht="15" hidden="1" customHeight="1">
      <c r="A961" s="418" t="s">
        <v>1092</v>
      </c>
      <c r="B961" s="494">
        <v>42916</v>
      </c>
      <c r="C961" s="495">
        <v>4521275</v>
      </c>
      <c r="D961" s="495">
        <v>3704155.29</v>
      </c>
      <c r="E961" s="495">
        <f t="shared" si="149"/>
        <v>22071330</v>
      </c>
      <c r="F961" s="495">
        <f t="shared" si="150"/>
        <v>13321852.050000001</v>
      </c>
      <c r="G961" s="495">
        <f t="shared" si="147"/>
        <v>8749477.9499999993</v>
      </c>
      <c r="H961" s="495">
        <f>VLOOKUP(A961,'02-Metrics'!A:R,18,FALSE)</f>
        <v>54777143</v>
      </c>
      <c r="I961" s="496">
        <f t="shared" si="148"/>
        <v>0.15972862896482204</v>
      </c>
      <c r="J961" s="512"/>
      <c r="L961" s="23">
        <v>44031</v>
      </c>
      <c r="M961" s="241" t="s">
        <v>1039</v>
      </c>
      <c r="S961">
        <f t="shared" si="146"/>
        <v>2017</v>
      </c>
      <c r="T961" s="418" t="str">
        <f>VLOOKUP($A961,'02-Metrics'!$A$2:$AD$188,4,FALSE)</f>
        <v>Infrastructure</v>
      </c>
      <c r="U961" s="418" t="str">
        <f>VLOOKUP($A961,'02-Metrics'!$A$2:$AD$188,5,FALSE)</f>
        <v>Tank</v>
      </c>
      <c r="V961" s="418" t="str">
        <f>VLOOKUP($A961,'02-Metrics'!$A$2:$AD$188,7,FALSE)</f>
        <v>EMAAR</v>
      </c>
    </row>
    <row r="962" spans="1:22" ht="15" hidden="1" customHeight="1">
      <c r="A962" s="418" t="s">
        <v>1092</v>
      </c>
      <c r="B962" s="494">
        <v>42946</v>
      </c>
      <c r="C962" s="495">
        <v>4038006</v>
      </c>
      <c r="D962" s="495">
        <v>3699252.52</v>
      </c>
      <c r="E962" s="495">
        <f t="shared" si="149"/>
        <v>26109336</v>
      </c>
      <c r="F962" s="495">
        <f t="shared" si="150"/>
        <v>17021104.57</v>
      </c>
      <c r="G962" s="495">
        <f t="shared" si="147"/>
        <v>9088231.4299999997</v>
      </c>
      <c r="H962" s="495">
        <f>VLOOKUP(A962,'02-Metrics'!A:R,18,FALSE)</f>
        <v>54777143</v>
      </c>
      <c r="I962" s="496">
        <f t="shared" si="148"/>
        <v>0.16591284123744826</v>
      </c>
      <c r="J962" s="512"/>
      <c r="M962" s="241" t="s">
        <v>1038</v>
      </c>
      <c r="S962">
        <f t="shared" si="146"/>
        <v>2017</v>
      </c>
      <c r="T962" s="418" t="str">
        <f>VLOOKUP($A962,'02-Metrics'!$A$2:$AD$188,4,FALSE)</f>
        <v>Infrastructure</v>
      </c>
      <c r="U962" s="418" t="str">
        <f>VLOOKUP($A962,'02-Metrics'!$A$2:$AD$188,5,FALSE)</f>
        <v>Tank</v>
      </c>
      <c r="V962" s="418" t="str">
        <f>VLOOKUP($A962,'02-Metrics'!$A$2:$AD$188,7,FALSE)</f>
        <v>EMAAR</v>
      </c>
    </row>
    <row r="963" spans="1:22" ht="15" hidden="1" customHeight="1">
      <c r="A963" s="418" t="s">
        <v>1092</v>
      </c>
      <c r="B963" s="494">
        <v>42977</v>
      </c>
      <c r="C963" s="495">
        <v>4655009</v>
      </c>
      <c r="D963" s="495">
        <v>4701656.0600000005</v>
      </c>
      <c r="E963" s="495">
        <f t="shared" si="149"/>
        <v>30764345</v>
      </c>
      <c r="F963" s="495">
        <f t="shared" si="150"/>
        <v>21722760.630000003</v>
      </c>
      <c r="G963" s="495">
        <f t="shared" si="147"/>
        <v>9041584.3699999973</v>
      </c>
      <c r="H963" s="495">
        <f>VLOOKUP(A963,'02-Metrics'!A:R,18,FALSE)</f>
        <v>54777143</v>
      </c>
      <c r="I963" s="496">
        <f t="shared" si="148"/>
        <v>0.16506126232249824</v>
      </c>
      <c r="J963" s="512"/>
      <c r="M963" s="241" t="s">
        <v>1038</v>
      </c>
      <c r="S963">
        <f t="shared" si="146"/>
        <v>2017</v>
      </c>
      <c r="T963" s="418" t="str">
        <f>VLOOKUP($A963,'02-Metrics'!$A$2:$AD$188,4,FALSE)</f>
        <v>Infrastructure</v>
      </c>
      <c r="U963" s="418" t="str">
        <f>VLOOKUP($A963,'02-Metrics'!$A$2:$AD$188,5,FALSE)</f>
        <v>Tank</v>
      </c>
      <c r="V963" s="418" t="str">
        <f>VLOOKUP($A963,'02-Metrics'!$A$2:$AD$188,7,FALSE)</f>
        <v>EMAAR</v>
      </c>
    </row>
    <row r="964" spans="1:22" ht="15" hidden="1" customHeight="1">
      <c r="A964" s="418" t="s">
        <v>1092</v>
      </c>
      <c r="B964" s="494">
        <v>43008</v>
      </c>
      <c r="C964" s="495">
        <v>574298</v>
      </c>
      <c r="D964" s="495">
        <v>1618744.35</v>
      </c>
      <c r="E964" s="495">
        <f t="shared" si="149"/>
        <v>31338643</v>
      </c>
      <c r="F964" s="495">
        <f t="shared" si="150"/>
        <v>23341504.980000004</v>
      </c>
      <c r="G964" s="495">
        <f t="shared" ref="G964:G971" si="151">E964-F964</f>
        <v>7997138.0199999958</v>
      </c>
      <c r="H964" s="495">
        <f>VLOOKUP(A964,'02-Metrics'!A:R,18,FALSE)</f>
        <v>54777143</v>
      </c>
      <c r="I964" s="496">
        <f t="shared" ref="I964:I972" si="152">G964/H964</f>
        <v>0.14599406946068721</v>
      </c>
      <c r="J964" s="512"/>
      <c r="L964" s="23">
        <v>44083</v>
      </c>
      <c r="M964" s="241" t="s">
        <v>764</v>
      </c>
      <c r="S964">
        <f t="shared" si="146"/>
        <v>2017</v>
      </c>
      <c r="T964" s="418" t="str">
        <f>VLOOKUP($A964,'02-Metrics'!$A$2:$AD$188,4,FALSE)</f>
        <v>Infrastructure</v>
      </c>
      <c r="U964" s="418" t="str">
        <f>VLOOKUP($A964,'02-Metrics'!$A$2:$AD$188,5,FALSE)</f>
        <v>Tank</v>
      </c>
      <c r="V964" s="418" t="str">
        <f>VLOOKUP($A964,'02-Metrics'!$A$2:$AD$188,7,FALSE)</f>
        <v>EMAAR</v>
      </c>
    </row>
    <row r="965" spans="1:22" ht="15" hidden="1" customHeight="1">
      <c r="A965" s="418" t="s">
        <v>1092</v>
      </c>
      <c r="B965" s="494">
        <v>43038</v>
      </c>
      <c r="C965" s="495">
        <v>6664691</v>
      </c>
      <c r="D965" s="495">
        <v>3352253.07</v>
      </c>
      <c r="E965" s="495">
        <f t="shared" si="149"/>
        <v>38003334</v>
      </c>
      <c r="F965" s="495">
        <f t="shared" si="150"/>
        <v>26693758.050000004</v>
      </c>
      <c r="G965" s="495">
        <f t="shared" si="151"/>
        <v>11309575.949999996</v>
      </c>
      <c r="H965" s="495">
        <f>VLOOKUP(A965,'02-Metrics'!A:R,18,FALSE)</f>
        <v>54777143</v>
      </c>
      <c r="I965" s="496">
        <f t="shared" si="152"/>
        <v>0.20646523952517926</v>
      </c>
      <c r="J965" s="512"/>
      <c r="L965" s="23">
        <v>44105</v>
      </c>
      <c r="M965" s="241" t="s">
        <v>1040</v>
      </c>
      <c r="S965">
        <f t="shared" si="146"/>
        <v>2017</v>
      </c>
      <c r="T965" s="418" t="str">
        <f>VLOOKUP($A965,'02-Metrics'!$A$2:$AD$188,4,FALSE)</f>
        <v>Infrastructure</v>
      </c>
      <c r="U965" s="418" t="str">
        <f>VLOOKUP($A965,'02-Metrics'!$A$2:$AD$188,5,FALSE)</f>
        <v>Tank</v>
      </c>
      <c r="V965" s="418" t="str">
        <f>VLOOKUP($A965,'02-Metrics'!$A$2:$AD$188,7,FALSE)</f>
        <v>EMAAR</v>
      </c>
    </row>
    <row r="966" spans="1:22" ht="15" hidden="1" customHeight="1">
      <c r="A966" s="418" t="s">
        <v>1092</v>
      </c>
      <c r="B966" s="494">
        <v>43069</v>
      </c>
      <c r="C966" s="495">
        <v>0</v>
      </c>
      <c r="D966" s="495">
        <v>1028772.67</v>
      </c>
      <c r="E966" s="495">
        <f t="shared" si="149"/>
        <v>38003334</v>
      </c>
      <c r="F966" s="495">
        <f t="shared" si="150"/>
        <v>27722530.720000006</v>
      </c>
      <c r="G966" s="495">
        <f t="shared" si="151"/>
        <v>10280803.279999994</v>
      </c>
      <c r="H966" s="495">
        <f>VLOOKUP(A966,'02-Metrics'!A:R,18,FALSE)</f>
        <v>54777143</v>
      </c>
      <c r="I966" s="496">
        <f t="shared" si="152"/>
        <v>0.18768418206842211</v>
      </c>
      <c r="J966" s="512"/>
      <c r="L966" s="23">
        <v>44136</v>
      </c>
      <c r="M966" s="241" t="s">
        <v>1040</v>
      </c>
      <c r="S966">
        <f t="shared" si="146"/>
        <v>2017</v>
      </c>
      <c r="T966" s="418" t="str">
        <f>VLOOKUP($A966,'02-Metrics'!$A$2:$AD$188,4,FALSE)</f>
        <v>Infrastructure</v>
      </c>
      <c r="U966" s="418" t="str">
        <f>VLOOKUP($A966,'02-Metrics'!$A$2:$AD$188,5,FALSE)</f>
        <v>Tank</v>
      </c>
      <c r="V966" s="418" t="str">
        <f>VLOOKUP($A966,'02-Metrics'!$A$2:$AD$188,7,FALSE)</f>
        <v>EMAAR</v>
      </c>
    </row>
    <row r="967" spans="1:22" ht="15" hidden="1" customHeight="1">
      <c r="A967" s="418" t="s">
        <v>1092</v>
      </c>
      <c r="B967" s="494">
        <v>43099</v>
      </c>
      <c r="C967" s="495">
        <v>1418091</v>
      </c>
      <c r="D967" s="495">
        <v>3760892.22</v>
      </c>
      <c r="E967" s="495">
        <f t="shared" si="149"/>
        <v>39421425</v>
      </c>
      <c r="F967" s="495">
        <f t="shared" si="150"/>
        <v>31483422.940000005</v>
      </c>
      <c r="G967" s="495">
        <f t="shared" si="151"/>
        <v>7938002.0599999949</v>
      </c>
      <c r="H967" s="495">
        <f>VLOOKUP(A967,'02-Metrics'!A:R,18,FALSE)</f>
        <v>54777143</v>
      </c>
      <c r="I967" s="496">
        <f t="shared" si="152"/>
        <v>0.14491449581443111</v>
      </c>
      <c r="J967" s="512"/>
      <c r="L967" s="23">
        <v>44166</v>
      </c>
      <c r="M967" s="241" t="s">
        <v>1040</v>
      </c>
      <c r="S967">
        <f t="shared" si="146"/>
        <v>2017</v>
      </c>
      <c r="T967" s="418" t="str">
        <f>VLOOKUP($A967,'02-Metrics'!$A$2:$AD$188,4,FALSE)</f>
        <v>Infrastructure</v>
      </c>
      <c r="U967" s="418" t="str">
        <f>VLOOKUP($A967,'02-Metrics'!$A$2:$AD$188,5,FALSE)</f>
        <v>Tank</v>
      </c>
      <c r="V967" s="418" t="str">
        <f>VLOOKUP($A967,'02-Metrics'!$A$2:$AD$188,7,FALSE)</f>
        <v>EMAAR</v>
      </c>
    </row>
    <row r="968" spans="1:22" ht="15" hidden="1" customHeight="1">
      <c r="A968" s="418" t="s">
        <v>1092</v>
      </c>
      <c r="B968" s="497">
        <v>43130</v>
      </c>
      <c r="C968" s="495">
        <v>1656498.3699999999</v>
      </c>
      <c r="D968" s="495">
        <v>1386471.9</v>
      </c>
      <c r="E968" s="495">
        <f t="shared" si="149"/>
        <v>41077923.369999997</v>
      </c>
      <c r="F968" s="495">
        <f t="shared" si="150"/>
        <v>32869894.840000004</v>
      </c>
      <c r="G968" s="495">
        <f t="shared" si="151"/>
        <v>8208028.5299999937</v>
      </c>
      <c r="H968" s="495">
        <f>VLOOKUP(A968,'02-Metrics'!A:R,18,FALSE)</f>
        <v>54777143</v>
      </c>
      <c r="I968" s="496">
        <f t="shared" si="152"/>
        <v>0.14984404224951992</v>
      </c>
      <c r="J968" s="512"/>
      <c r="M968" s="241" t="s">
        <v>1038</v>
      </c>
      <c r="S968">
        <f t="shared" si="146"/>
        <v>2018</v>
      </c>
      <c r="T968" s="418" t="str">
        <f>VLOOKUP($A968,'02-Metrics'!$A$2:$AD$188,4,FALSE)</f>
        <v>Infrastructure</v>
      </c>
      <c r="U968" s="418" t="str">
        <f>VLOOKUP($A968,'02-Metrics'!$A$2:$AD$188,5,FALSE)</f>
        <v>Tank</v>
      </c>
      <c r="V968" s="418" t="str">
        <f>VLOOKUP($A968,'02-Metrics'!$A$2:$AD$188,7,FALSE)</f>
        <v>EMAAR</v>
      </c>
    </row>
    <row r="969" spans="1:22" ht="15" hidden="1" customHeight="1">
      <c r="A969" s="418" t="s">
        <v>1092</v>
      </c>
      <c r="B969" s="497">
        <v>43159</v>
      </c>
      <c r="C969" s="495">
        <v>2548915.81</v>
      </c>
      <c r="D969" s="495">
        <v>713801.85</v>
      </c>
      <c r="E969" s="495">
        <f t="shared" si="149"/>
        <v>43626839.18</v>
      </c>
      <c r="F969" s="495">
        <f t="shared" si="150"/>
        <v>33583696.690000005</v>
      </c>
      <c r="G969" s="495">
        <f t="shared" si="151"/>
        <v>10043142.489999995</v>
      </c>
      <c r="H969" s="495">
        <f>VLOOKUP(A969,'02-Metrics'!A:R,18,FALSE)</f>
        <v>54777143</v>
      </c>
      <c r="I969" s="496">
        <f t="shared" si="152"/>
        <v>0.18334549667915309</v>
      </c>
      <c r="J969" s="512"/>
      <c r="L969" s="23">
        <v>44202</v>
      </c>
      <c r="M969" s="241" t="s">
        <v>764</v>
      </c>
      <c r="S969">
        <f t="shared" si="146"/>
        <v>2018</v>
      </c>
      <c r="T969" s="418" t="str">
        <f>VLOOKUP($A969,'02-Metrics'!$A$2:$AD$188,4,FALSE)</f>
        <v>Infrastructure</v>
      </c>
      <c r="U969" s="418" t="str">
        <f>VLOOKUP($A969,'02-Metrics'!$A$2:$AD$188,5,FALSE)</f>
        <v>Tank</v>
      </c>
      <c r="V969" s="418" t="str">
        <f>VLOOKUP($A969,'02-Metrics'!$A$2:$AD$188,7,FALSE)</f>
        <v>EMAAR</v>
      </c>
    </row>
    <row r="970" spans="1:22" ht="15" hidden="1" customHeight="1">
      <c r="A970" s="418" t="s">
        <v>1092</v>
      </c>
      <c r="B970" s="497">
        <v>43189</v>
      </c>
      <c r="C970" s="495">
        <v>4193998</v>
      </c>
      <c r="D970" s="495">
        <v>3278167.58</v>
      </c>
      <c r="E970" s="495">
        <f t="shared" si="149"/>
        <v>47820837.18</v>
      </c>
      <c r="F970" s="495">
        <f t="shared" si="150"/>
        <v>36861864.270000003</v>
      </c>
      <c r="G970" s="495">
        <f t="shared" si="151"/>
        <v>10958972.909999996</v>
      </c>
      <c r="H970" s="495">
        <f>VLOOKUP(A970,'02-Metrics'!A:R,18,FALSE)</f>
        <v>54777143</v>
      </c>
      <c r="I970" s="496">
        <f t="shared" si="152"/>
        <v>0.20006470417779906</v>
      </c>
      <c r="J970" s="512"/>
      <c r="L970" s="23">
        <v>44220</v>
      </c>
      <c r="M970" s="241" t="s">
        <v>764</v>
      </c>
      <c r="S970">
        <f t="shared" si="146"/>
        <v>2018</v>
      </c>
      <c r="T970" s="418" t="str">
        <f>VLOOKUP($A970,'02-Metrics'!$A$2:$AD$188,4,FALSE)</f>
        <v>Infrastructure</v>
      </c>
      <c r="U970" s="418" t="str">
        <f>VLOOKUP($A970,'02-Metrics'!$A$2:$AD$188,5,FALSE)</f>
        <v>Tank</v>
      </c>
      <c r="V970" s="418" t="str">
        <f>VLOOKUP($A970,'02-Metrics'!$A$2:$AD$188,7,FALSE)</f>
        <v>EMAAR</v>
      </c>
    </row>
    <row r="971" spans="1:22" ht="15" hidden="1" customHeight="1">
      <c r="A971" s="418" t="s">
        <v>1092</v>
      </c>
      <c r="B971" s="497">
        <v>43220</v>
      </c>
      <c r="C971" s="495">
        <v>3281572.56</v>
      </c>
      <c r="D971" s="495">
        <v>277697.88</v>
      </c>
      <c r="E971" s="495">
        <f t="shared" si="149"/>
        <v>51102409.740000002</v>
      </c>
      <c r="F971" s="495">
        <f t="shared" si="150"/>
        <v>37139562.150000006</v>
      </c>
      <c r="G971" s="495">
        <f t="shared" si="151"/>
        <v>13962847.589999996</v>
      </c>
      <c r="H971" s="495">
        <f>VLOOKUP(A971,'02-Metrics'!A:R,18,FALSE)</f>
        <v>54777143</v>
      </c>
      <c r="I971" s="496">
        <f t="shared" si="152"/>
        <v>0.25490280845789998</v>
      </c>
      <c r="J971" s="512"/>
      <c r="M971" s="241" t="s">
        <v>1038</v>
      </c>
      <c r="S971">
        <f t="shared" si="146"/>
        <v>2018</v>
      </c>
      <c r="T971" s="418" t="str">
        <f>VLOOKUP($A971,'02-Metrics'!$A$2:$AD$188,4,FALSE)</f>
        <v>Infrastructure</v>
      </c>
      <c r="U971" s="418" t="str">
        <f>VLOOKUP($A971,'02-Metrics'!$A$2:$AD$188,5,FALSE)</f>
        <v>Tank</v>
      </c>
      <c r="V971" s="418" t="str">
        <f>VLOOKUP($A971,'02-Metrics'!$A$2:$AD$188,7,FALSE)</f>
        <v>EMAAR</v>
      </c>
    </row>
    <row r="972" spans="1:22" ht="15" hidden="1" customHeight="1">
      <c r="A972" s="418" t="s">
        <v>1092</v>
      </c>
      <c r="B972" s="497">
        <v>43250</v>
      </c>
      <c r="C972" s="495">
        <v>558221.71</v>
      </c>
      <c r="D972" s="495">
        <v>556513.87000000011</v>
      </c>
      <c r="E972" s="495">
        <f t="shared" si="149"/>
        <v>51660631.450000003</v>
      </c>
      <c r="F972" s="495">
        <f t="shared" si="150"/>
        <v>37696076.020000003</v>
      </c>
      <c r="G972" s="495">
        <f>E972-F972</f>
        <v>13964555.43</v>
      </c>
      <c r="H972" s="495">
        <f>VLOOKUP(A972,'02-Metrics'!A:R,18,FALSE)</f>
        <v>54777143</v>
      </c>
      <c r="I972" s="496">
        <f t="shared" si="152"/>
        <v>0.25493398642568854</v>
      </c>
      <c r="J972" s="512"/>
      <c r="M972" s="241" t="s">
        <v>1038</v>
      </c>
      <c r="S972">
        <f t="shared" si="146"/>
        <v>2018</v>
      </c>
      <c r="T972" s="418" t="str">
        <f>VLOOKUP($A972,'02-Metrics'!$A$2:$AD$188,4,FALSE)</f>
        <v>Infrastructure</v>
      </c>
      <c r="U972" s="418" t="str">
        <f>VLOOKUP($A972,'02-Metrics'!$A$2:$AD$188,5,FALSE)</f>
        <v>Tank</v>
      </c>
      <c r="V972" s="418" t="str">
        <f>VLOOKUP($A972,'02-Metrics'!$A$2:$AD$188,7,FALSE)</f>
        <v>EMAAR</v>
      </c>
    </row>
    <row r="973" spans="1:22" ht="15" hidden="1" customHeight="1">
      <c r="A973" s="418" t="s">
        <v>1092</v>
      </c>
      <c r="B973" s="497">
        <v>43281</v>
      </c>
      <c r="C973" s="495">
        <v>1653125.9</v>
      </c>
      <c r="D973" s="495">
        <v>505439.58</v>
      </c>
      <c r="E973" s="495">
        <f t="shared" si="149"/>
        <v>53313757.350000001</v>
      </c>
      <c r="F973" s="495">
        <f t="shared" si="150"/>
        <v>38201515.600000001</v>
      </c>
      <c r="G973" s="495">
        <f>E973-F973</f>
        <v>15112241.75</v>
      </c>
      <c r="H973" s="495"/>
      <c r="I973" s="496"/>
      <c r="J973" s="512"/>
      <c r="S973">
        <f t="shared" si="146"/>
        <v>2018</v>
      </c>
      <c r="T973" s="418" t="str">
        <f>VLOOKUP($A973,'02-Metrics'!$A$2:$AD$188,4,FALSE)</f>
        <v>Infrastructure</v>
      </c>
      <c r="U973" s="418" t="str">
        <f>VLOOKUP($A973,'02-Metrics'!$A$2:$AD$188,5,FALSE)</f>
        <v>Tank</v>
      </c>
      <c r="V973" s="418" t="str">
        <f>VLOOKUP($A973,'02-Metrics'!$A$2:$AD$188,7,FALSE)</f>
        <v>EMAAR</v>
      </c>
    </row>
    <row r="974" spans="1:22" ht="15" hidden="1" customHeight="1">
      <c r="A974" s="418" t="s">
        <v>1092</v>
      </c>
      <c r="B974" s="497">
        <v>43311</v>
      </c>
      <c r="C974" s="495">
        <v>0</v>
      </c>
      <c r="D974" s="495">
        <v>605871.85</v>
      </c>
      <c r="E974" s="495">
        <f t="shared" si="149"/>
        <v>53313757.350000001</v>
      </c>
      <c r="F974" s="495">
        <f t="shared" si="150"/>
        <v>38807387.450000003</v>
      </c>
      <c r="G974" s="495">
        <f t="shared" ref="G974:G992" si="153">E974-F974</f>
        <v>14506369.899999999</v>
      </c>
      <c r="H974" s="495">
        <f>VLOOKUP(A974,'02-Metrics'!A:R,18,FALSE)</f>
        <v>54777143</v>
      </c>
      <c r="I974" s="496">
        <f t="shared" ref="I974:I993" si="154">G974/H974</f>
        <v>0.2648252374170007</v>
      </c>
      <c r="J974" s="512"/>
      <c r="M974" s="241" t="s">
        <v>1038</v>
      </c>
      <c r="S974">
        <f t="shared" si="146"/>
        <v>2018</v>
      </c>
      <c r="T974" s="418" t="str">
        <f>VLOOKUP($A974,'02-Metrics'!$A$2:$AD$188,4,FALSE)</f>
        <v>Infrastructure</v>
      </c>
      <c r="U974" s="418" t="str">
        <f>VLOOKUP($A974,'02-Metrics'!$A$2:$AD$188,5,FALSE)</f>
        <v>Tank</v>
      </c>
      <c r="V974" s="418" t="str">
        <f>VLOOKUP($A974,'02-Metrics'!$A$2:$AD$188,7,FALSE)</f>
        <v>EMAAR</v>
      </c>
    </row>
    <row r="975" spans="1:22" ht="15" hidden="1" customHeight="1">
      <c r="A975" s="418" t="s">
        <v>1092</v>
      </c>
      <c r="B975" s="497">
        <v>43342</v>
      </c>
      <c r="C975" s="495">
        <v>0</v>
      </c>
      <c r="D975" s="495">
        <v>578798.26</v>
      </c>
      <c r="E975" s="495">
        <f t="shared" si="149"/>
        <v>53313757.350000001</v>
      </c>
      <c r="F975" s="495">
        <f t="shared" si="150"/>
        <v>39386185.710000001</v>
      </c>
      <c r="G975" s="495">
        <f t="shared" si="153"/>
        <v>13927571.640000001</v>
      </c>
      <c r="H975" s="495">
        <f>VLOOKUP(A975,'02-Metrics'!A:R,18,FALSE)</f>
        <v>54777143</v>
      </c>
      <c r="I975" s="496">
        <f t="shared" si="154"/>
        <v>0.25425881813514811</v>
      </c>
      <c r="J975" s="512"/>
      <c r="M975" s="241" t="s">
        <v>1038</v>
      </c>
      <c r="S975">
        <f t="shared" si="146"/>
        <v>2018</v>
      </c>
      <c r="T975" s="418" t="str">
        <f>VLOOKUP($A975,'02-Metrics'!$A$2:$AD$188,4,FALSE)</f>
        <v>Infrastructure</v>
      </c>
      <c r="U975" s="418" t="str">
        <f>VLOOKUP($A975,'02-Metrics'!$A$2:$AD$188,5,FALSE)</f>
        <v>Tank</v>
      </c>
      <c r="V975" s="418" t="str">
        <f>VLOOKUP($A975,'02-Metrics'!$A$2:$AD$188,7,FALSE)</f>
        <v>EMAAR</v>
      </c>
    </row>
    <row r="976" spans="1:22" ht="15" hidden="1" customHeight="1">
      <c r="A976" s="418" t="s">
        <v>1092</v>
      </c>
      <c r="B976" s="497">
        <v>43373</v>
      </c>
      <c r="C976" s="495">
        <v>0</v>
      </c>
      <c r="D976" s="495">
        <v>412108.33</v>
      </c>
      <c r="E976" s="495">
        <f t="shared" si="149"/>
        <v>53313757.350000001</v>
      </c>
      <c r="F976" s="495">
        <f t="shared" si="150"/>
        <v>39798294.039999999</v>
      </c>
      <c r="G976" s="495">
        <f t="shared" si="153"/>
        <v>13515463.310000002</v>
      </c>
      <c r="H976" s="495">
        <f>VLOOKUP(A976,'02-Metrics'!A:R,18,FALSE)</f>
        <v>54777143</v>
      </c>
      <c r="I976" s="496">
        <f t="shared" si="154"/>
        <v>0.24673545515143064</v>
      </c>
      <c r="J976" s="512"/>
      <c r="M976" s="241" t="s">
        <v>1038</v>
      </c>
      <c r="S976">
        <f t="shared" si="146"/>
        <v>2018</v>
      </c>
      <c r="T976" s="418" t="str">
        <f>VLOOKUP($A976,'02-Metrics'!$A$2:$AD$188,4,FALSE)</f>
        <v>Infrastructure</v>
      </c>
      <c r="U976" s="418" t="str">
        <f>VLOOKUP($A976,'02-Metrics'!$A$2:$AD$188,5,FALSE)</f>
        <v>Tank</v>
      </c>
      <c r="V976" s="418" t="str">
        <f>VLOOKUP($A976,'02-Metrics'!$A$2:$AD$188,7,FALSE)</f>
        <v>EMAAR</v>
      </c>
    </row>
    <row r="977" spans="1:22" ht="15" hidden="1" customHeight="1">
      <c r="A977" s="418" t="s">
        <v>1092</v>
      </c>
      <c r="B977" s="497">
        <v>43403</v>
      </c>
      <c r="C977" s="495">
        <v>0</v>
      </c>
      <c r="D977" s="495">
        <v>161750.85999999999</v>
      </c>
      <c r="E977" s="495">
        <f t="shared" si="149"/>
        <v>53313757.350000001</v>
      </c>
      <c r="F977" s="495">
        <f t="shared" si="150"/>
        <v>39960044.899999999</v>
      </c>
      <c r="G977" s="495">
        <f t="shared" si="153"/>
        <v>13353712.450000003</v>
      </c>
      <c r="H977" s="495">
        <f>VLOOKUP(A977,'02-Metrics'!A:R,18,FALSE)</f>
        <v>54777143</v>
      </c>
      <c r="I977" s="496">
        <f t="shared" si="154"/>
        <v>0.24378256547626084</v>
      </c>
      <c r="J977" s="512"/>
      <c r="M977" s="241" t="s">
        <v>1038</v>
      </c>
      <c r="S977">
        <f t="shared" si="146"/>
        <v>2018</v>
      </c>
      <c r="T977" s="418" t="str">
        <f>VLOOKUP($A977,'02-Metrics'!$A$2:$AD$188,4,FALSE)</f>
        <v>Infrastructure</v>
      </c>
      <c r="U977" s="418" t="str">
        <f>VLOOKUP($A977,'02-Metrics'!$A$2:$AD$188,5,FALSE)</f>
        <v>Tank</v>
      </c>
      <c r="V977" s="418" t="str">
        <f>VLOOKUP($A977,'02-Metrics'!$A$2:$AD$188,7,FALSE)</f>
        <v>EMAAR</v>
      </c>
    </row>
    <row r="978" spans="1:22" ht="15" hidden="1" customHeight="1">
      <c r="A978" s="418" t="s">
        <v>1092</v>
      </c>
      <c r="B978" s="497">
        <v>43434</v>
      </c>
      <c r="C978" s="495">
        <v>0</v>
      </c>
      <c r="D978" s="495">
        <v>804028.65</v>
      </c>
      <c r="E978" s="495">
        <f t="shared" si="149"/>
        <v>53313757.350000001</v>
      </c>
      <c r="F978" s="495">
        <f t="shared" si="150"/>
        <v>40764073.549999997</v>
      </c>
      <c r="G978" s="495">
        <f t="shared" si="153"/>
        <v>12549683.800000004</v>
      </c>
      <c r="H978" s="495">
        <f>VLOOKUP(A978,'02-Metrics'!A:R,18,FALSE)</f>
        <v>54777143</v>
      </c>
      <c r="I978" s="496">
        <f t="shared" si="154"/>
        <v>0.22910438757275101</v>
      </c>
      <c r="J978" s="512"/>
      <c r="M978" s="241" t="s">
        <v>1038</v>
      </c>
      <c r="S978">
        <f t="shared" si="146"/>
        <v>2018</v>
      </c>
      <c r="T978" s="418" t="str">
        <f>VLOOKUP($A978,'02-Metrics'!$A$2:$AD$188,4,FALSE)</f>
        <v>Infrastructure</v>
      </c>
      <c r="U978" s="418" t="str">
        <f>VLOOKUP($A978,'02-Metrics'!$A$2:$AD$188,5,FALSE)</f>
        <v>Tank</v>
      </c>
      <c r="V978" s="418" t="str">
        <f>VLOOKUP($A978,'02-Metrics'!$A$2:$AD$188,7,FALSE)</f>
        <v>EMAAR</v>
      </c>
    </row>
    <row r="979" spans="1:22" ht="15" hidden="1" customHeight="1">
      <c r="A979" s="418" t="s">
        <v>1092</v>
      </c>
      <c r="B979" s="497">
        <v>43464</v>
      </c>
      <c r="C979" s="495">
        <v>0</v>
      </c>
      <c r="D979" s="495">
        <v>167704.22999999998</v>
      </c>
      <c r="E979" s="495">
        <f t="shared" si="149"/>
        <v>53313757.350000001</v>
      </c>
      <c r="F979" s="495">
        <f t="shared" si="150"/>
        <v>40931777.779999994</v>
      </c>
      <c r="G979" s="495">
        <f t="shared" si="153"/>
        <v>12381979.570000008</v>
      </c>
      <c r="H979" s="495">
        <f>VLOOKUP(A979,'02-Metrics'!A:R,18,FALSE)</f>
        <v>54777143</v>
      </c>
      <c r="I979" s="496">
        <f t="shared" si="154"/>
        <v>0.22604281442717827</v>
      </c>
      <c r="J979" s="512"/>
      <c r="M979" s="241" t="s">
        <v>1038</v>
      </c>
      <c r="S979">
        <f t="shared" si="146"/>
        <v>2018</v>
      </c>
      <c r="T979" s="418" t="str">
        <f>VLOOKUP($A979,'02-Metrics'!$A$2:$AD$188,4,FALSE)</f>
        <v>Infrastructure</v>
      </c>
      <c r="U979" s="418" t="str">
        <f>VLOOKUP($A979,'02-Metrics'!$A$2:$AD$188,5,FALSE)</f>
        <v>Tank</v>
      </c>
      <c r="V979" s="418" t="str">
        <f>VLOOKUP($A979,'02-Metrics'!$A$2:$AD$188,7,FALSE)</f>
        <v>EMAAR</v>
      </c>
    </row>
    <row r="980" spans="1:22" ht="15" hidden="1" customHeight="1">
      <c r="A980" s="418" t="s">
        <v>1092</v>
      </c>
      <c r="B980" s="497">
        <v>43495</v>
      </c>
      <c r="C980" s="495">
        <v>0</v>
      </c>
      <c r="D980" s="495">
        <v>24348.059999999998</v>
      </c>
      <c r="E980" s="495">
        <f t="shared" si="149"/>
        <v>53313757.350000001</v>
      </c>
      <c r="F980" s="495">
        <f t="shared" si="150"/>
        <v>40956125.839999996</v>
      </c>
      <c r="G980" s="495">
        <f t="shared" si="153"/>
        <v>12357631.510000005</v>
      </c>
      <c r="H980" s="495">
        <f>VLOOKUP(A980,'02-Metrics'!A:R,18,FALSE)</f>
        <v>54777143</v>
      </c>
      <c r="I980" s="496">
        <f t="shared" si="154"/>
        <v>0.22559832136553754</v>
      </c>
      <c r="J980" s="512"/>
      <c r="M980" s="241" t="s">
        <v>1038</v>
      </c>
      <c r="S980">
        <f t="shared" si="146"/>
        <v>2019</v>
      </c>
      <c r="T980" s="418" t="str">
        <f>VLOOKUP($A980,'02-Metrics'!$A$2:$AD$188,4,FALSE)</f>
        <v>Infrastructure</v>
      </c>
      <c r="U980" s="418" t="str">
        <f>VLOOKUP($A980,'02-Metrics'!$A$2:$AD$188,5,FALSE)</f>
        <v>Tank</v>
      </c>
      <c r="V980" s="418" t="str">
        <f>VLOOKUP($A980,'02-Metrics'!$A$2:$AD$188,7,FALSE)</f>
        <v>EMAAR</v>
      </c>
    </row>
    <row r="981" spans="1:22" ht="15" hidden="1" customHeight="1">
      <c r="A981" s="418" t="s">
        <v>1092</v>
      </c>
      <c r="B981" s="497">
        <v>43524</v>
      </c>
      <c r="C981" s="495">
        <v>0</v>
      </c>
      <c r="D981" s="495">
        <v>23676.719999999998</v>
      </c>
      <c r="E981" s="495">
        <f t="shared" si="149"/>
        <v>53313757.350000001</v>
      </c>
      <c r="F981" s="495">
        <f t="shared" si="150"/>
        <v>40979802.559999995</v>
      </c>
      <c r="G981" s="495">
        <f t="shared" si="153"/>
        <v>12333954.790000007</v>
      </c>
      <c r="H981" s="495">
        <f>VLOOKUP(A981,'02-Metrics'!A:R,18,FALSE)</f>
        <v>54777143</v>
      </c>
      <c r="I981" s="496">
        <f t="shared" si="154"/>
        <v>0.22516608414571762</v>
      </c>
      <c r="J981" s="512"/>
      <c r="L981" s="23">
        <v>43242</v>
      </c>
      <c r="M981" s="241" t="s">
        <v>1039</v>
      </c>
      <c r="S981">
        <f t="shared" si="146"/>
        <v>2019</v>
      </c>
      <c r="T981" s="418" t="str">
        <f>VLOOKUP($A981,'02-Metrics'!$A$2:$AD$188,4,FALSE)</f>
        <v>Infrastructure</v>
      </c>
      <c r="U981" s="418" t="str">
        <f>VLOOKUP($A981,'02-Metrics'!$A$2:$AD$188,5,FALSE)</f>
        <v>Tank</v>
      </c>
      <c r="V981" s="418" t="str">
        <f>VLOOKUP($A981,'02-Metrics'!$A$2:$AD$188,7,FALSE)</f>
        <v>EMAAR</v>
      </c>
    </row>
    <row r="982" spans="1:22" ht="15" hidden="1" customHeight="1">
      <c r="A982" s="418" t="s">
        <v>1092</v>
      </c>
      <c r="B982" s="497">
        <v>43554</v>
      </c>
      <c r="C982" s="495">
        <v>894884.44</v>
      </c>
      <c r="D982" s="495">
        <v>23052.199999999997</v>
      </c>
      <c r="E982" s="495">
        <f t="shared" si="149"/>
        <v>54208641.789999999</v>
      </c>
      <c r="F982" s="495">
        <f t="shared" si="150"/>
        <v>41002854.759999998</v>
      </c>
      <c r="G982" s="495">
        <f t="shared" si="153"/>
        <v>13205787.030000001</v>
      </c>
      <c r="H982" s="495">
        <f>VLOOKUP(A982,'02-Metrics'!A:R,18,FALSE)</f>
        <v>54777143</v>
      </c>
      <c r="I982" s="496">
        <f t="shared" si="154"/>
        <v>0.24108207012549013</v>
      </c>
      <c r="J982" s="512"/>
      <c r="L982" s="23">
        <v>43247</v>
      </c>
      <c r="M982" s="241" t="s">
        <v>1039</v>
      </c>
      <c r="S982">
        <f t="shared" si="146"/>
        <v>2019</v>
      </c>
      <c r="T982" s="418" t="str">
        <f>VLOOKUP($A982,'02-Metrics'!$A$2:$AD$188,4,FALSE)</f>
        <v>Infrastructure</v>
      </c>
      <c r="U982" s="418" t="str">
        <f>VLOOKUP($A982,'02-Metrics'!$A$2:$AD$188,5,FALSE)</f>
        <v>Tank</v>
      </c>
      <c r="V982" s="418" t="str">
        <f>VLOOKUP($A982,'02-Metrics'!$A$2:$AD$188,7,FALSE)</f>
        <v>EMAAR</v>
      </c>
    </row>
    <row r="983" spans="1:22" ht="15" hidden="1" customHeight="1">
      <c r="A983" s="418" t="s">
        <v>1092</v>
      </c>
      <c r="B983" s="497">
        <v>43615</v>
      </c>
      <c r="C983" s="495">
        <v>0</v>
      </c>
      <c r="D983" s="495">
        <v>69667.89</v>
      </c>
      <c r="E983" s="495">
        <f t="shared" si="149"/>
        <v>54208641.789999999</v>
      </c>
      <c r="F983" s="495">
        <f t="shared" si="150"/>
        <v>41072522.649999999</v>
      </c>
      <c r="G983" s="495">
        <f t="shared" si="153"/>
        <v>13136119.140000001</v>
      </c>
      <c r="H983" s="495">
        <f>VLOOKUP(A983,'02-Metrics'!A:R,18,FALSE)</f>
        <v>54777143</v>
      </c>
      <c r="I983" s="496">
        <f t="shared" si="154"/>
        <v>0.23981022778059091</v>
      </c>
      <c r="J983" s="512"/>
      <c r="M983" s="241" t="s">
        <v>1038</v>
      </c>
      <c r="S983">
        <f t="shared" si="146"/>
        <v>2019</v>
      </c>
      <c r="T983" s="418" t="str">
        <f>VLOOKUP($A983,'02-Metrics'!$A$2:$AD$188,4,FALSE)</f>
        <v>Infrastructure</v>
      </c>
      <c r="U983" s="418" t="str">
        <f>VLOOKUP($A983,'02-Metrics'!$A$2:$AD$188,5,FALSE)</f>
        <v>Tank</v>
      </c>
      <c r="V983" s="418" t="str">
        <f>VLOOKUP($A983,'02-Metrics'!$A$2:$AD$188,7,FALSE)</f>
        <v>EMAAR</v>
      </c>
    </row>
    <row r="984" spans="1:22" ht="15" hidden="1" customHeight="1">
      <c r="A984" s="418" t="s">
        <v>1092</v>
      </c>
      <c r="B984" s="497">
        <v>43646</v>
      </c>
      <c r="C984" s="495">
        <v>0</v>
      </c>
      <c r="D984" s="495">
        <v>16188.48</v>
      </c>
      <c r="E984" s="495">
        <f t="shared" si="149"/>
        <v>54208641.789999999</v>
      </c>
      <c r="F984" s="495">
        <f t="shared" si="150"/>
        <v>41088711.129999995</v>
      </c>
      <c r="G984" s="495">
        <f t="shared" si="153"/>
        <v>13119930.660000004</v>
      </c>
      <c r="H984" s="495">
        <f>VLOOKUP(A984,'02-Metrics'!A:R,18,FALSE)</f>
        <v>54777143</v>
      </c>
      <c r="I984" s="496">
        <f t="shared" si="154"/>
        <v>0.23951469429502747</v>
      </c>
      <c r="J984" s="512"/>
      <c r="M984" s="241" t="s">
        <v>1038</v>
      </c>
      <c r="S984">
        <f t="shared" si="146"/>
        <v>2019</v>
      </c>
      <c r="T984" s="418" t="str">
        <f>VLOOKUP($A984,'02-Metrics'!$A$2:$AD$188,4,FALSE)</f>
        <v>Infrastructure</v>
      </c>
      <c r="U984" s="418" t="str">
        <f>VLOOKUP($A984,'02-Metrics'!$A$2:$AD$188,5,FALSE)</f>
        <v>Tank</v>
      </c>
      <c r="V984" s="418" t="str">
        <f>VLOOKUP($A984,'02-Metrics'!$A$2:$AD$188,7,FALSE)</f>
        <v>EMAAR</v>
      </c>
    </row>
    <row r="985" spans="1:22" ht="15" hidden="1" customHeight="1">
      <c r="A985" s="418" t="s">
        <v>1092</v>
      </c>
      <c r="B985" s="497">
        <v>43707</v>
      </c>
      <c r="C985" s="495">
        <v>0</v>
      </c>
      <c r="D985" s="495">
        <v>269048.8</v>
      </c>
      <c r="E985" s="495">
        <f t="shared" si="149"/>
        <v>54208641.789999999</v>
      </c>
      <c r="F985" s="495">
        <f t="shared" si="150"/>
        <v>41357759.929999992</v>
      </c>
      <c r="G985" s="495">
        <f t="shared" si="153"/>
        <v>12850881.860000007</v>
      </c>
      <c r="H985" s="495">
        <f>VLOOKUP(A985,'02-Metrics'!A:R,18,FALSE)</f>
        <v>54777143</v>
      </c>
      <c r="I985" s="496">
        <f t="shared" si="154"/>
        <v>0.23460299599780163</v>
      </c>
      <c r="J985" s="512"/>
      <c r="M985" s="241" t="s">
        <v>1038</v>
      </c>
      <c r="S985">
        <f t="shared" si="146"/>
        <v>2019</v>
      </c>
      <c r="T985" s="418" t="str">
        <f>VLOOKUP($A985,'02-Metrics'!$A$2:$AD$188,4,FALSE)</f>
        <v>Infrastructure</v>
      </c>
      <c r="U985" s="418" t="str">
        <f>VLOOKUP($A985,'02-Metrics'!$A$2:$AD$188,5,FALSE)</f>
        <v>Tank</v>
      </c>
      <c r="V985" s="418" t="str">
        <f>VLOOKUP($A985,'02-Metrics'!$A$2:$AD$188,7,FALSE)</f>
        <v>EMAAR</v>
      </c>
    </row>
    <row r="986" spans="1:22" ht="15" hidden="1" customHeight="1">
      <c r="A986" s="418" t="s">
        <v>1092</v>
      </c>
      <c r="B986" s="497">
        <v>43738</v>
      </c>
      <c r="C986" s="495">
        <v>0</v>
      </c>
      <c r="D986" s="495">
        <v>16188.48</v>
      </c>
      <c r="E986" s="495">
        <f t="shared" si="149"/>
        <v>54208641.789999999</v>
      </c>
      <c r="F986" s="495">
        <f t="shared" si="150"/>
        <v>41373948.409999989</v>
      </c>
      <c r="G986" s="495">
        <f t="shared" si="153"/>
        <v>12834693.38000001</v>
      </c>
      <c r="H986" s="495">
        <f>VLOOKUP(A986,'02-Metrics'!A:R,18,FALSE)</f>
        <v>54777143</v>
      </c>
      <c r="I986" s="496">
        <f t="shared" si="154"/>
        <v>0.23430746251223819</v>
      </c>
      <c r="J986" s="512"/>
      <c r="M986" s="241" t="s">
        <v>1038</v>
      </c>
      <c r="S986">
        <f t="shared" si="146"/>
        <v>2019</v>
      </c>
      <c r="T986" s="418" t="str">
        <f>VLOOKUP($A986,'02-Metrics'!$A$2:$AD$188,4,FALSE)</f>
        <v>Infrastructure</v>
      </c>
      <c r="U986" s="418" t="str">
        <f>VLOOKUP($A986,'02-Metrics'!$A$2:$AD$188,5,FALSE)</f>
        <v>Tank</v>
      </c>
      <c r="V986" s="418" t="str">
        <f>VLOOKUP($A986,'02-Metrics'!$A$2:$AD$188,7,FALSE)</f>
        <v>EMAAR</v>
      </c>
    </row>
    <row r="987" spans="1:22" ht="15" hidden="1" customHeight="1">
      <c r="A987" s="418" t="s">
        <v>1092</v>
      </c>
      <c r="B987" s="497">
        <v>43799</v>
      </c>
      <c r="C987" s="495">
        <v>1341459.1399999999</v>
      </c>
      <c r="D987" s="495">
        <v>0</v>
      </c>
      <c r="E987" s="495">
        <f t="shared" si="149"/>
        <v>55550100.93</v>
      </c>
      <c r="F987" s="495">
        <f t="shared" si="150"/>
        <v>41373948.409999989</v>
      </c>
      <c r="G987" s="495">
        <f t="shared" si="153"/>
        <v>14176152.520000011</v>
      </c>
      <c r="H987" s="495">
        <f>VLOOKUP(A987,'02-Metrics'!A:R,18,FALSE)</f>
        <v>54777143</v>
      </c>
      <c r="I987" s="496">
        <f t="shared" si="154"/>
        <v>0.25879685839036931</v>
      </c>
      <c r="J987" s="512"/>
      <c r="M987" s="241" t="s">
        <v>1038</v>
      </c>
      <c r="S987">
        <f t="shared" si="146"/>
        <v>2019</v>
      </c>
      <c r="T987" s="418" t="str">
        <f>VLOOKUP($A987,'02-Metrics'!$A$2:$AD$188,4,FALSE)</f>
        <v>Infrastructure</v>
      </c>
      <c r="U987" s="418" t="str">
        <f>VLOOKUP($A987,'02-Metrics'!$A$2:$AD$188,5,FALSE)</f>
        <v>Tank</v>
      </c>
      <c r="V987" s="418" t="str">
        <f>VLOOKUP($A987,'02-Metrics'!$A$2:$AD$188,7,FALSE)</f>
        <v>EMAAR</v>
      </c>
    </row>
    <row r="988" spans="1:22" ht="15" hidden="1" customHeight="1">
      <c r="A988" s="418" t="s">
        <v>1092</v>
      </c>
      <c r="B988" s="497">
        <v>43829</v>
      </c>
      <c r="C988" s="495">
        <v>0</v>
      </c>
      <c r="D988" s="495">
        <v>92637.219999999987</v>
      </c>
      <c r="E988" s="495">
        <f t="shared" si="149"/>
        <v>55550100.93</v>
      </c>
      <c r="F988" s="495">
        <f t="shared" si="150"/>
        <v>41466585.629999988</v>
      </c>
      <c r="G988" s="495">
        <f t="shared" si="153"/>
        <v>14083515.300000012</v>
      </c>
      <c r="H988" s="495">
        <f>VLOOKUP(A988,'02-Metrics'!A:R,18,FALSE)</f>
        <v>54777143</v>
      </c>
      <c r="I988" s="496">
        <f t="shared" si="154"/>
        <v>0.25710569278868767</v>
      </c>
      <c r="J988" s="512"/>
      <c r="M988" s="241" t="s">
        <v>1038</v>
      </c>
      <c r="S988">
        <f t="shared" si="146"/>
        <v>2019</v>
      </c>
      <c r="T988" s="418" t="str">
        <f>VLOOKUP($A988,'02-Metrics'!$A$2:$AD$188,4,FALSE)</f>
        <v>Infrastructure</v>
      </c>
      <c r="U988" s="418" t="str">
        <f>VLOOKUP($A988,'02-Metrics'!$A$2:$AD$188,5,FALSE)</f>
        <v>Tank</v>
      </c>
      <c r="V988" s="418" t="str">
        <f>VLOOKUP($A988,'02-Metrics'!$A$2:$AD$188,7,FALSE)</f>
        <v>EMAAR</v>
      </c>
    </row>
    <row r="989" spans="1:22" ht="15" hidden="1" customHeight="1">
      <c r="A989" s="418" t="s">
        <v>1092</v>
      </c>
      <c r="B989" s="497">
        <v>43860</v>
      </c>
      <c r="C989" s="495">
        <v>0</v>
      </c>
      <c r="D989" s="495">
        <v>99256</v>
      </c>
      <c r="E989" s="495">
        <f t="shared" si="149"/>
        <v>55550100.93</v>
      </c>
      <c r="F989" s="495">
        <f t="shared" si="150"/>
        <v>41565841.629999988</v>
      </c>
      <c r="G989" s="495">
        <f t="shared" si="153"/>
        <v>13984259.300000012</v>
      </c>
      <c r="H989" s="495">
        <f>VLOOKUP(A989,'02-Metrics'!A:R,18,FALSE)</f>
        <v>54777143</v>
      </c>
      <c r="I989" s="496">
        <f t="shared" si="154"/>
        <v>0.25529369613161484</v>
      </c>
      <c r="J989" s="512"/>
      <c r="M989" s="241" t="s">
        <v>1038</v>
      </c>
      <c r="S989">
        <f t="shared" ref="S989:S1052" si="155">YEAR(B989)</f>
        <v>2020</v>
      </c>
      <c r="T989" s="418" t="str">
        <f>VLOOKUP($A989,'02-Metrics'!$A$2:$AD$188,4,FALSE)</f>
        <v>Infrastructure</v>
      </c>
      <c r="U989" s="418" t="str">
        <f>VLOOKUP($A989,'02-Metrics'!$A$2:$AD$188,5,FALSE)</f>
        <v>Tank</v>
      </c>
      <c r="V989" s="418" t="str">
        <f>VLOOKUP($A989,'02-Metrics'!$A$2:$AD$188,7,FALSE)</f>
        <v>EMAAR</v>
      </c>
    </row>
    <row r="990" spans="1:22" ht="15" hidden="1" customHeight="1">
      <c r="A990" s="418" t="s">
        <v>1092</v>
      </c>
      <c r="B990" s="497">
        <v>43889</v>
      </c>
      <c r="C990" s="495">
        <v>0</v>
      </c>
      <c r="D990" s="495">
        <v>198512</v>
      </c>
      <c r="E990" s="495">
        <f t="shared" si="149"/>
        <v>55550100.93</v>
      </c>
      <c r="F990" s="495">
        <f t="shared" si="150"/>
        <v>41764353.629999988</v>
      </c>
      <c r="G990" s="495">
        <f t="shared" si="153"/>
        <v>13785747.300000012</v>
      </c>
      <c r="H990" s="495">
        <f>VLOOKUP(A990,'02-Metrics'!A:R,18,FALSE)</f>
        <v>54777143</v>
      </c>
      <c r="I990" s="496">
        <f t="shared" si="154"/>
        <v>0.2516697028174692</v>
      </c>
      <c r="J990" s="512"/>
      <c r="L990" s="23">
        <v>43492</v>
      </c>
      <c r="M990" s="241" t="s">
        <v>1039</v>
      </c>
      <c r="S990">
        <f t="shared" si="155"/>
        <v>2020</v>
      </c>
      <c r="T990" s="418" t="str">
        <f>VLOOKUP($A990,'02-Metrics'!$A$2:$AD$188,4,FALSE)</f>
        <v>Infrastructure</v>
      </c>
      <c r="U990" s="418" t="str">
        <f>VLOOKUP($A990,'02-Metrics'!$A$2:$AD$188,5,FALSE)</f>
        <v>Tank</v>
      </c>
      <c r="V990" s="418" t="str">
        <f>VLOOKUP($A990,'02-Metrics'!$A$2:$AD$188,7,FALSE)</f>
        <v>EMAAR</v>
      </c>
    </row>
    <row r="991" spans="1:22" ht="15" hidden="1" customHeight="1">
      <c r="A991" s="418" t="s">
        <v>1092</v>
      </c>
      <c r="B991" s="497">
        <v>43920</v>
      </c>
      <c r="C991" s="495">
        <v>0</v>
      </c>
      <c r="D991" s="495">
        <v>16188.48</v>
      </c>
      <c r="E991" s="495">
        <f t="shared" si="149"/>
        <v>55550100.93</v>
      </c>
      <c r="F991" s="495">
        <f t="shared" si="150"/>
        <v>41780542.109999985</v>
      </c>
      <c r="G991" s="495">
        <f t="shared" si="153"/>
        <v>13769558.820000015</v>
      </c>
      <c r="H991" s="495">
        <f>VLOOKUP(A991,'02-Metrics'!A:R,18,FALSE)</f>
        <v>54777143</v>
      </c>
      <c r="I991" s="496">
        <f t="shared" si="154"/>
        <v>0.25137416933190576</v>
      </c>
      <c r="J991" s="512"/>
      <c r="M991" s="241" t="s">
        <v>1038</v>
      </c>
      <c r="S991">
        <f t="shared" si="155"/>
        <v>2020</v>
      </c>
      <c r="T991" s="418" t="str">
        <f>VLOOKUP($A991,'02-Metrics'!$A$2:$AD$188,4,FALSE)</f>
        <v>Infrastructure</v>
      </c>
      <c r="U991" s="418" t="str">
        <f>VLOOKUP($A991,'02-Metrics'!$A$2:$AD$188,5,FALSE)</f>
        <v>Tank</v>
      </c>
      <c r="V991" s="418" t="str">
        <f>VLOOKUP($A991,'02-Metrics'!$A$2:$AD$188,7,FALSE)</f>
        <v>EMAAR</v>
      </c>
    </row>
    <row r="992" spans="1:22" ht="15" hidden="1" customHeight="1">
      <c r="A992" s="418" t="s">
        <v>1092</v>
      </c>
      <c r="B992" s="497">
        <v>43951</v>
      </c>
      <c r="C992" s="495">
        <v>0</v>
      </c>
      <c r="D992" s="495">
        <v>0.56999999999999995</v>
      </c>
      <c r="E992" s="495">
        <f t="shared" si="149"/>
        <v>55550100.93</v>
      </c>
      <c r="F992" s="495">
        <f t="shared" si="150"/>
        <v>41780542.679999985</v>
      </c>
      <c r="G992" s="495">
        <f t="shared" si="153"/>
        <v>13769558.250000015</v>
      </c>
      <c r="H992" s="495">
        <f>VLOOKUP(A992,'02-Metrics'!A:R,18,FALSE)</f>
        <v>54777143</v>
      </c>
      <c r="I992" s="496">
        <f t="shared" si="154"/>
        <v>0.25137415892610565</v>
      </c>
      <c r="J992" s="512"/>
      <c r="M992" s="241" t="s">
        <v>1038</v>
      </c>
      <c r="S992">
        <f t="shared" si="155"/>
        <v>2020</v>
      </c>
      <c r="T992" s="418" t="str">
        <f>VLOOKUP($A992,'02-Metrics'!$A$2:$AD$188,4,FALSE)</f>
        <v>Infrastructure</v>
      </c>
      <c r="U992" s="418" t="str">
        <f>VLOOKUP($A992,'02-Metrics'!$A$2:$AD$188,5,FALSE)</f>
        <v>Tank</v>
      </c>
      <c r="V992" s="418" t="str">
        <f>VLOOKUP($A992,'02-Metrics'!$A$2:$AD$188,7,FALSE)</f>
        <v>EMAAR</v>
      </c>
    </row>
    <row r="993" spans="1:22" ht="15" hidden="1" customHeight="1">
      <c r="A993" s="418" t="s">
        <v>1092</v>
      </c>
      <c r="B993" s="497">
        <v>44012</v>
      </c>
      <c r="C993" s="495">
        <v>0</v>
      </c>
      <c r="D993" s="495">
        <v>16188.48</v>
      </c>
      <c r="E993" s="495">
        <f t="shared" si="149"/>
        <v>55550100.93</v>
      </c>
      <c r="F993" s="495">
        <f t="shared" si="150"/>
        <v>41796731.159999982</v>
      </c>
      <c r="G993" s="495">
        <f>E993-F993</f>
        <v>13753369.770000018</v>
      </c>
      <c r="H993" s="495">
        <f>VLOOKUP(A993,'02-Metrics'!A:R,18,FALSE)</f>
        <v>54777143</v>
      </c>
      <c r="I993" s="496">
        <f t="shared" si="154"/>
        <v>0.25107862544054221</v>
      </c>
      <c r="J993" s="512"/>
      <c r="M993" s="241" t="s">
        <v>1038</v>
      </c>
      <c r="S993">
        <f t="shared" si="155"/>
        <v>2020</v>
      </c>
      <c r="T993" s="418" t="str">
        <f>VLOOKUP($A993,'02-Metrics'!$A$2:$AD$188,4,FALSE)</f>
        <v>Infrastructure</v>
      </c>
      <c r="U993" s="418" t="str">
        <f>VLOOKUP($A993,'02-Metrics'!$A$2:$AD$188,5,FALSE)</f>
        <v>Tank</v>
      </c>
      <c r="V993" s="418" t="str">
        <f>VLOOKUP($A993,'02-Metrics'!$A$2:$AD$188,7,FALSE)</f>
        <v>EMAAR</v>
      </c>
    </row>
    <row r="994" spans="1:22" ht="15" hidden="1" customHeight="1">
      <c r="A994" s="418" t="s">
        <v>1092</v>
      </c>
      <c r="B994" s="497">
        <v>44104</v>
      </c>
      <c r="C994" s="495">
        <v>0</v>
      </c>
      <c r="D994" s="495">
        <v>16188.48</v>
      </c>
      <c r="E994" s="495">
        <f t="shared" si="149"/>
        <v>55550100.93</v>
      </c>
      <c r="F994" s="495">
        <f t="shared" si="150"/>
        <v>41812919.639999978</v>
      </c>
      <c r="G994" s="495">
        <f>E994-F994</f>
        <v>13737181.290000021</v>
      </c>
      <c r="H994" s="495"/>
      <c r="I994" s="496"/>
      <c r="J994" s="512"/>
      <c r="S994">
        <f t="shared" si="155"/>
        <v>2020</v>
      </c>
      <c r="T994" s="418" t="str">
        <f>VLOOKUP($A994,'02-Metrics'!$A$2:$AD$188,4,FALSE)</f>
        <v>Infrastructure</v>
      </c>
      <c r="U994" s="418" t="str">
        <f>VLOOKUP($A994,'02-Metrics'!$A$2:$AD$188,5,FALSE)</f>
        <v>Tank</v>
      </c>
      <c r="V994" s="418" t="str">
        <f>VLOOKUP($A994,'02-Metrics'!$A$2:$AD$188,7,FALSE)</f>
        <v>EMAAR</v>
      </c>
    </row>
    <row r="995" spans="1:22" ht="15" hidden="1" customHeight="1">
      <c r="A995" s="418" t="s">
        <v>1092</v>
      </c>
      <c r="B995" s="497">
        <v>44134</v>
      </c>
      <c r="C995" s="495">
        <v>0</v>
      </c>
      <c r="D995" s="495">
        <v>16175.03</v>
      </c>
      <c r="E995" s="495">
        <f t="shared" si="149"/>
        <v>55550100.93</v>
      </c>
      <c r="F995" s="495">
        <f t="shared" si="150"/>
        <v>41829094.669999979</v>
      </c>
      <c r="G995" s="495">
        <f t="shared" ref="G995:G1011" si="156">E995-F995</f>
        <v>13721006.26000002</v>
      </c>
      <c r="H995" s="495">
        <f>VLOOKUP(A995,'02-Metrics'!A:R,18,FALSE)</f>
        <v>54777143</v>
      </c>
      <c r="I995" s="496">
        <f t="shared" ref="I995:I1012" si="157">G995/H995</f>
        <v>0.25048780400978599</v>
      </c>
      <c r="J995" s="512"/>
      <c r="K995" s="491">
        <v>0</v>
      </c>
      <c r="L995" s="489">
        <v>42582</v>
      </c>
      <c r="M995" s="241" t="s">
        <v>1041</v>
      </c>
      <c r="S995">
        <f t="shared" si="155"/>
        <v>2020</v>
      </c>
      <c r="T995" s="418" t="str">
        <f>VLOOKUP($A995,'02-Metrics'!$A$2:$AD$188,4,FALSE)</f>
        <v>Infrastructure</v>
      </c>
      <c r="U995" s="418" t="str">
        <f>VLOOKUP($A995,'02-Metrics'!$A$2:$AD$188,5,FALSE)</f>
        <v>Tank</v>
      </c>
      <c r="V995" s="418" t="str">
        <f>VLOOKUP($A995,'02-Metrics'!$A$2:$AD$188,7,FALSE)</f>
        <v>EMAAR</v>
      </c>
    </row>
    <row r="996" spans="1:22" ht="15" hidden="1" customHeight="1">
      <c r="A996" s="418" t="s">
        <v>1092</v>
      </c>
      <c r="B996" s="497">
        <v>44195</v>
      </c>
      <c r="C996" s="495">
        <v>0</v>
      </c>
      <c r="D996" s="495">
        <v>16794.400000000001</v>
      </c>
      <c r="E996" s="495">
        <f t="shared" ref="E996" si="158">C996+E995</f>
        <v>55550100.93</v>
      </c>
      <c r="F996" s="495">
        <f t="shared" ref="F996" si="159">D996+F995</f>
        <v>41845889.069999978</v>
      </c>
      <c r="G996" s="495">
        <f t="shared" si="156"/>
        <v>13704211.860000022</v>
      </c>
      <c r="H996" s="495">
        <f>VLOOKUP(A996,'02-Metrics'!A:R,18,FALSE)</f>
        <v>54777143</v>
      </c>
      <c r="I996" s="496">
        <f t="shared" si="157"/>
        <v>0.25018120897616042</v>
      </c>
      <c r="J996" s="512"/>
      <c r="K996" s="491">
        <v>0</v>
      </c>
      <c r="L996" s="489">
        <v>42613</v>
      </c>
      <c r="M996" s="241" t="s">
        <v>1041</v>
      </c>
      <c r="S996">
        <f t="shared" si="155"/>
        <v>2020</v>
      </c>
      <c r="T996" s="418" t="str">
        <f>VLOOKUP($A996,'02-Metrics'!$A$2:$AD$188,4,FALSE)</f>
        <v>Infrastructure</v>
      </c>
      <c r="U996" s="418" t="str">
        <f>VLOOKUP($A996,'02-Metrics'!$A$2:$AD$188,5,FALSE)</f>
        <v>Tank</v>
      </c>
      <c r="V996" s="418" t="str">
        <f>VLOOKUP($A996,'02-Metrics'!$A$2:$AD$188,7,FALSE)</f>
        <v>EMAAR</v>
      </c>
    </row>
    <row r="997" spans="1:22" ht="15" hidden="1" customHeight="1">
      <c r="A997" s="418">
        <v>26</v>
      </c>
      <c r="B997" s="505">
        <v>2</v>
      </c>
      <c r="C997" s="506"/>
      <c r="D997" s="506"/>
      <c r="E997" s="506"/>
      <c r="F997" s="506"/>
      <c r="G997" s="506"/>
      <c r="H997" s="495"/>
      <c r="I997" s="496"/>
      <c r="J997" s="496"/>
      <c r="K997" s="495"/>
      <c r="L997" s="493"/>
      <c r="S997">
        <f t="shared" si="155"/>
        <v>1900</v>
      </c>
      <c r="T997" s="418" t="e">
        <f>VLOOKUP($A997,'02-Metrics'!$A$2:$AD$188,4,FALSE)</f>
        <v>#N/A</v>
      </c>
      <c r="U997" s="418" t="e">
        <f>VLOOKUP($A997,'02-Metrics'!$A$2:$AD$188,5,FALSE)</f>
        <v>#N/A</v>
      </c>
      <c r="V997" s="418" t="e">
        <f>VLOOKUP($A997,'02-Metrics'!$A$2:$AD$188,7,FALSE)</f>
        <v>#N/A</v>
      </c>
    </row>
    <row r="998" spans="1:22" ht="15" hidden="1" customHeight="1">
      <c r="A998" s="418" t="s">
        <v>1093</v>
      </c>
      <c r="B998" s="494">
        <v>42855</v>
      </c>
      <c r="C998" s="495">
        <v>0</v>
      </c>
      <c r="D998" s="495">
        <v>500000</v>
      </c>
      <c r="E998" s="495">
        <f t="shared" ref="E998:E1036" si="160">C998+E997</f>
        <v>0</v>
      </c>
      <c r="F998" s="495">
        <f t="shared" ref="F998:F1036" si="161">D998+F997</f>
        <v>500000</v>
      </c>
      <c r="G998" s="495">
        <f t="shared" si="156"/>
        <v>-500000</v>
      </c>
      <c r="H998" s="495">
        <f>VLOOKUP(A998,'02-Metrics'!A:R,18,FALSE)</f>
        <v>343357654.10600001</v>
      </c>
      <c r="I998" s="496">
        <f t="shared" si="157"/>
        <v>-1.4562075259450661E-3</v>
      </c>
      <c r="J998" s="512"/>
      <c r="K998" s="491">
        <v>15479865</v>
      </c>
      <c r="L998" s="489">
        <v>42674</v>
      </c>
      <c r="M998" s="241" t="s">
        <v>1041</v>
      </c>
      <c r="S998">
        <f t="shared" si="155"/>
        <v>2017</v>
      </c>
      <c r="T998" s="418" t="str">
        <f>VLOOKUP($A998,'02-Metrics'!$A$2:$AD$188,4,FALSE)</f>
        <v>Infrastructure</v>
      </c>
      <c r="U998" s="418" t="str">
        <f>VLOOKUP($A998,'02-Metrics'!$A$2:$AD$188,5,FALSE)</f>
        <v>Bridges &amp; Tunnels</v>
      </c>
      <c r="V998" s="418" t="str">
        <f>VLOOKUP($A998,'02-Metrics'!$A$2:$AD$188,7,FALSE)</f>
        <v>Army Forces</v>
      </c>
    </row>
    <row r="999" spans="1:22" ht="15" hidden="1" customHeight="1">
      <c r="A999" s="418" t="s">
        <v>1093</v>
      </c>
      <c r="B999" s="494">
        <v>42885</v>
      </c>
      <c r="C999" s="495">
        <v>0</v>
      </c>
      <c r="D999" s="495">
        <v>1865980.4200000002</v>
      </c>
      <c r="E999" s="495">
        <f t="shared" si="160"/>
        <v>0</v>
      </c>
      <c r="F999" s="495">
        <f t="shared" si="161"/>
        <v>2365980.42</v>
      </c>
      <c r="G999" s="495">
        <f t="shared" si="156"/>
        <v>-2365980.42</v>
      </c>
      <c r="H999" s="495">
        <f>VLOOKUP(A999,'02-Metrics'!A:R,18,FALSE)</f>
        <v>343357654.10600001</v>
      </c>
      <c r="I999" s="496">
        <f t="shared" si="157"/>
        <v>-6.8907169876853362E-3</v>
      </c>
      <c r="J999" s="512"/>
      <c r="K999" s="491">
        <v>19641409</v>
      </c>
      <c r="L999" s="489">
        <v>42704</v>
      </c>
      <c r="M999" s="241" t="s">
        <v>1041</v>
      </c>
      <c r="S999">
        <f t="shared" si="155"/>
        <v>2017</v>
      </c>
      <c r="T999" s="418" t="str">
        <f>VLOOKUP($A999,'02-Metrics'!$A$2:$AD$188,4,FALSE)</f>
        <v>Infrastructure</v>
      </c>
      <c r="U999" s="418" t="str">
        <f>VLOOKUP($A999,'02-Metrics'!$A$2:$AD$188,5,FALSE)</f>
        <v>Bridges &amp; Tunnels</v>
      </c>
      <c r="V999" s="418" t="str">
        <f>VLOOKUP($A999,'02-Metrics'!$A$2:$AD$188,7,FALSE)</f>
        <v>Army Forces</v>
      </c>
    </row>
    <row r="1000" spans="1:22" ht="15" hidden="1" customHeight="1">
      <c r="A1000" s="418" t="s">
        <v>1093</v>
      </c>
      <c r="B1000" s="494">
        <v>42916</v>
      </c>
      <c r="C1000" s="495">
        <v>0</v>
      </c>
      <c r="D1000" s="495">
        <v>1814913.5899999999</v>
      </c>
      <c r="E1000" s="495">
        <f t="shared" si="160"/>
        <v>0</v>
      </c>
      <c r="F1000" s="495">
        <f t="shared" si="161"/>
        <v>4180894.01</v>
      </c>
      <c r="G1000" s="495">
        <f t="shared" si="156"/>
        <v>-4180894.01</v>
      </c>
      <c r="H1000" s="495">
        <f>VLOOKUP(A1000,'02-Metrics'!A:R,18,FALSE)</f>
        <v>343357654.10600001</v>
      </c>
      <c r="I1000" s="496">
        <f t="shared" si="157"/>
        <v>-1.2176498645081291E-2</v>
      </c>
      <c r="J1000" s="512"/>
      <c r="K1000" s="491">
        <v>19382634</v>
      </c>
      <c r="L1000" s="489">
        <v>42735</v>
      </c>
      <c r="M1000" s="241" t="s">
        <v>1041</v>
      </c>
      <c r="S1000">
        <f t="shared" si="155"/>
        <v>2017</v>
      </c>
      <c r="T1000" s="418" t="str">
        <f>VLOOKUP($A1000,'02-Metrics'!$A$2:$AD$188,4,FALSE)</f>
        <v>Infrastructure</v>
      </c>
      <c r="U1000" s="418" t="str">
        <f>VLOOKUP($A1000,'02-Metrics'!$A$2:$AD$188,5,FALSE)</f>
        <v>Bridges &amp; Tunnels</v>
      </c>
      <c r="V1000" s="418" t="str">
        <f>VLOOKUP($A1000,'02-Metrics'!$A$2:$AD$188,7,FALSE)</f>
        <v>Army Forces</v>
      </c>
    </row>
    <row r="1001" spans="1:22" ht="15" hidden="1" customHeight="1">
      <c r="A1001" s="418" t="s">
        <v>1093</v>
      </c>
      <c r="B1001" s="494">
        <v>42946</v>
      </c>
      <c r="C1001" s="495">
        <v>0</v>
      </c>
      <c r="D1001" s="495">
        <v>858442.83000000007</v>
      </c>
      <c r="E1001" s="495">
        <f t="shared" si="160"/>
        <v>0</v>
      </c>
      <c r="F1001" s="495">
        <f t="shared" si="161"/>
        <v>5039336.84</v>
      </c>
      <c r="G1001" s="495">
        <f t="shared" si="156"/>
        <v>-5039336.84</v>
      </c>
      <c r="H1001" s="495">
        <f>VLOOKUP(A1001,'02-Metrics'!A:R,18,FALSE)</f>
        <v>343357654.10600001</v>
      </c>
      <c r="I1001" s="496">
        <f t="shared" si="157"/>
        <v>-1.4676640464360454E-2</v>
      </c>
      <c r="J1001" s="512"/>
      <c r="K1001" s="491">
        <v>29411034</v>
      </c>
      <c r="L1001" s="489">
        <v>42766</v>
      </c>
      <c r="M1001" s="241" t="s">
        <v>1041</v>
      </c>
      <c r="S1001">
        <f t="shared" si="155"/>
        <v>2017</v>
      </c>
      <c r="T1001" s="418" t="str">
        <f>VLOOKUP($A1001,'02-Metrics'!$A$2:$AD$188,4,FALSE)</f>
        <v>Infrastructure</v>
      </c>
      <c r="U1001" s="418" t="str">
        <f>VLOOKUP($A1001,'02-Metrics'!$A$2:$AD$188,5,FALSE)</f>
        <v>Bridges &amp; Tunnels</v>
      </c>
      <c r="V1001" s="418" t="str">
        <f>VLOOKUP($A1001,'02-Metrics'!$A$2:$AD$188,7,FALSE)</f>
        <v>Army Forces</v>
      </c>
    </row>
    <row r="1002" spans="1:22" ht="15" hidden="1" customHeight="1">
      <c r="A1002" s="418" t="s">
        <v>1093</v>
      </c>
      <c r="B1002" s="494">
        <v>42977</v>
      </c>
      <c r="C1002" s="495">
        <v>0</v>
      </c>
      <c r="D1002" s="495">
        <v>1610520.0000000002</v>
      </c>
      <c r="E1002" s="495">
        <f t="shared" si="160"/>
        <v>0</v>
      </c>
      <c r="F1002" s="495">
        <f t="shared" si="161"/>
        <v>6649856.8399999999</v>
      </c>
      <c r="G1002" s="495">
        <f t="shared" si="156"/>
        <v>-6649856.8399999999</v>
      </c>
      <c r="H1002" s="495">
        <f>VLOOKUP(A1002,'02-Metrics'!A:R,18,FALSE)</f>
        <v>343357654.10600001</v>
      </c>
      <c r="I1002" s="496">
        <f t="shared" si="157"/>
        <v>-1.9367143153730549E-2</v>
      </c>
      <c r="J1002" s="512"/>
      <c r="K1002" s="491">
        <v>20410494</v>
      </c>
      <c r="L1002" s="489">
        <v>42794</v>
      </c>
      <c r="M1002" s="241" t="s">
        <v>1041</v>
      </c>
      <c r="S1002">
        <f t="shared" si="155"/>
        <v>2017</v>
      </c>
      <c r="T1002" s="418" t="str">
        <f>VLOOKUP($A1002,'02-Metrics'!$A$2:$AD$188,4,FALSE)</f>
        <v>Infrastructure</v>
      </c>
      <c r="U1002" s="418" t="str">
        <f>VLOOKUP($A1002,'02-Metrics'!$A$2:$AD$188,5,FALSE)</f>
        <v>Bridges &amp; Tunnels</v>
      </c>
      <c r="V1002" s="418" t="str">
        <f>VLOOKUP($A1002,'02-Metrics'!$A$2:$AD$188,7,FALSE)</f>
        <v>Army Forces</v>
      </c>
    </row>
    <row r="1003" spans="1:22" ht="15" hidden="1" customHeight="1">
      <c r="A1003" s="418" t="s">
        <v>1093</v>
      </c>
      <c r="B1003" s="494">
        <v>43008</v>
      </c>
      <c r="C1003" s="495">
        <v>0</v>
      </c>
      <c r="D1003" s="495">
        <v>1077570.8399999999</v>
      </c>
      <c r="E1003" s="495">
        <f t="shared" si="160"/>
        <v>0</v>
      </c>
      <c r="F1003" s="495">
        <f t="shared" si="161"/>
        <v>7727427.6799999997</v>
      </c>
      <c r="G1003" s="495">
        <f t="shared" si="156"/>
        <v>-7727427.6799999997</v>
      </c>
      <c r="H1003" s="495">
        <f>VLOOKUP(A1003,'02-Metrics'!A:R,18,FALSE)</f>
        <v>343357654.10600001</v>
      </c>
      <c r="I1003" s="496">
        <f t="shared" si="157"/>
        <v>-2.250547668762444E-2</v>
      </c>
      <c r="J1003" s="512"/>
      <c r="K1003" s="491">
        <v>30054634</v>
      </c>
      <c r="L1003" s="489">
        <v>42825</v>
      </c>
      <c r="M1003" s="241" t="s">
        <v>1041</v>
      </c>
      <c r="S1003">
        <f t="shared" si="155"/>
        <v>2017</v>
      </c>
      <c r="T1003" s="418" t="str">
        <f>VLOOKUP($A1003,'02-Metrics'!$A$2:$AD$188,4,FALSE)</f>
        <v>Infrastructure</v>
      </c>
      <c r="U1003" s="418" t="str">
        <f>VLOOKUP($A1003,'02-Metrics'!$A$2:$AD$188,5,FALSE)</f>
        <v>Bridges &amp; Tunnels</v>
      </c>
      <c r="V1003" s="418" t="str">
        <f>VLOOKUP($A1003,'02-Metrics'!$A$2:$AD$188,7,FALSE)</f>
        <v>Army Forces</v>
      </c>
    </row>
    <row r="1004" spans="1:22" ht="15" hidden="1" customHeight="1">
      <c r="A1004" s="418" t="s">
        <v>1093</v>
      </c>
      <c r="B1004" s="494">
        <v>43038</v>
      </c>
      <c r="C1004" s="495">
        <v>0</v>
      </c>
      <c r="D1004" s="495">
        <v>1403301.44</v>
      </c>
      <c r="E1004" s="495">
        <f t="shared" si="160"/>
        <v>0</v>
      </c>
      <c r="F1004" s="495">
        <f t="shared" si="161"/>
        <v>9130729.1199999992</v>
      </c>
      <c r="G1004" s="495">
        <f t="shared" si="156"/>
        <v>-9130729.1199999992</v>
      </c>
      <c r="H1004" s="495">
        <f>VLOOKUP(A1004,'02-Metrics'!A:R,18,FALSE)</f>
        <v>343357654.10600001</v>
      </c>
      <c r="I1004" s="496">
        <f t="shared" si="157"/>
        <v>-2.6592472923819537E-2</v>
      </c>
      <c r="J1004" s="512"/>
      <c r="K1004" s="491">
        <v>17833591</v>
      </c>
      <c r="L1004" s="489">
        <v>42855</v>
      </c>
      <c r="M1004" s="241" t="s">
        <v>1041</v>
      </c>
      <c r="S1004">
        <f t="shared" si="155"/>
        <v>2017</v>
      </c>
      <c r="T1004" s="418" t="str">
        <f>VLOOKUP($A1004,'02-Metrics'!$A$2:$AD$188,4,FALSE)</f>
        <v>Infrastructure</v>
      </c>
      <c r="U1004" s="418" t="str">
        <f>VLOOKUP($A1004,'02-Metrics'!$A$2:$AD$188,5,FALSE)</f>
        <v>Bridges &amp; Tunnels</v>
      </c>
      <c r="V1004" s="418" t="str">
        <f>VLOOKUP($A1004,'02-Metrics'!$A$2:$AD$188,7,FALSE)</f>
        <v>Army Forces</v>
      </c>
    </row>
    <row r="1005" spans="1:22" ht="15" hidden="1" customHeight="1">
      <c r="A1005" s="418" t="s">
        <v>1093</v>
      </c>
      <c r="B1005" s="494">
        <v>43069</v>
      </c>
      <c r="C1005" s="495">
        <v>0</v>
      </c>
      <c r="D1005" s="495">
        <v>1805648.69</v>
      </c>
      <c r="E1005" s="495">
        <f t="shared" si="160"/>
        <v>0</v>
      </c>
      <c r="F1005" s="495">
        <f t="shared" si="161"/>
        <v>10936377.809999999</v>
      </c>
      <c r="G1005" s="495">
        <f t="shared" si="156"/>
        <v>-10936377.809999999</v>
      </c>
      <c r="H1005" s="495">
        <f>VLOOKUP(A1005,'02-Metrics'!A:R,18,FALSE)</f>
        <v>343357654.10600001</v>
      </c>
      <c r="I1005" s="496">
        <f t="shared" si="157"/>
        <v>-3.1851271347001234E-2</v>
      </c>
      <c r="J1005" s="512"/>
      <c r="K1005" s="491">
        <v>15920715</v>
      </c>
      <c r="L1005" s="489">
        <v>42886</v>
      </c>
      <c r="M1005" s="241" t="s">
        <v>1041</v>
      </c>
      <c r="S1005">
        <f t="shared" si="155"/>
        <v>2017</v>
      </c>
      <c r="T1005" s="418" t="str">
        <f>VLOOKUP($A1005,'02-Metrics'!$A$2:$AD$188,4,FALSE)</f>
        <v>Infrastructure</v>
      </c>
      <c r="U1005" s="418" t="str">
        <f>VLOOKUP($A1005,'02-Metrics'!$A$2:$AD$188,5,FALSE)</f>
        <v>Bridges &amp; Tunnels</v>
      </c>
      <c r="V1005" s="418" t="str">
        <f>VLOOKUP($A1005,'02-Metrics'!$A$2:$AD$188,7,FALSE)</f>
        <v>Army Forces</v>
      </c>
    </row>
    <row r="1006" spans="1:22" ht="15" hidden="1" customHeight="1">
      <c r="A1006" s="418" t="s">
        <v>1093</v>
      </c>
      <c r="B1006" s="494">
        <v>43099</v>
      </c>
      <c r="C1006" s="495">
        <v>0</v>
      </c>
      <c r="D1006" s="495">
        <v>1795222.75</v>
      </c>
      <c r="E1006" s="495">
        <f t="shared" si="160"/>
        <v>0</v>
      </c>
      <c r="F1006" s="495">
        <f t="shared" si="161"/>
        <v>12731600.559999999</v>
      </c>
      <c r="G1006" s="495">
        <f t="shared" si="156"/>
        <v>-12731600.559999999</v>
      </c>
      <c r="H1006" s="495">
        <f>VLOOKUP(A1006,'02-Metrics'!A:R,18,FALSE)</f>
        <v>343357654.10600001</v>
      </c>
      <c r="I1006" s="496">
        <f t="shared" si="157"/>
        <v>-3.7079705105596827E-2</v>
      </c>
      <c r="J1006" s="512"/>
      <c r="K1006" s="491">
        <v>15670937</v>
      </c>
      <c r="L1006" s="489">
        <v>42916</v>
      </c>
      <c r="M1006" s="241" t="s">
        <v>1041</v>
      </c>
      <c r="S1006">
        <f t="shared" si="155"/>
        <v>2017</v>
      </c>
      <c r="T1006" s="418" t="str">
        <f>VLOOKUP($A1006,'02-Metrics'!$A$2:$AD$188,4,FALSE)</f>
        <v>Infrastructure</v>
      </c>
      <c r="U1006" s="418" t="str">
        <f>VLOOKUP($A1006,'02-Metrics'!$A$2:$AD$188,5,FALSE)</f>
        <v>Bridges &amp; Tunnels</v>
      </c>
      <c r="V1006" s="418" t="str">
        <f>VLOOKUP($A1006,'02-Metrics'!$A$2:$AD$188,7,FALSE)</f>
        <v>Army Forces</v>
      </c>
    </row>
    <row r="1007" spans="1:22" ht="15" hidden="1" customHeight="1">
      <c r="A1007" s="418" t="s">
        <v>1093</v>
      </c>
      <c r="B1007" s="497">
        <v>43130</v>
      </c>
      <c r="C1007" s="495">
        <v>0</v>
      </c>
      <c r="D1007" s="495">
        <v>6134697.580000001</v>
      </c>
      <c r="E1007" s="495">
        <f t="shared" si="160"/>
        <v>0</v>
      </c>
      <c r="F1007" s="495">
        <f t="shared" si="161"/>
        <v>18866298.140000001</v>
      </c>
      <c r="G1007" s="495">
        <f t="shared" si="156"/>
        <v>-18866298.140000001</v>
      </c>
      <c r="H1007" s="495">
        <f>VLOOKUP(A1007,'02-Metrics'!A:R,18,FALSE)</f>
        <v>343357654.10600001</v>
      </c>
      <c r="I1007" s="496">
        <f t="shared" si="157"/>
        <v>-5.4946490676382805E-2</v>
      </c>
      <c r="J1007" s="512"/>
      <c r="K1007" s="491">
        <v>15715649</v>
      </c>
      <c r="L1007" s="489">
        <v>42947</v>
      </c>
      <c r="M1007" s="241" t="s">
        <v>1041</v>
      </c>
      <c r="S1007">
        <f t="shared" si="155"/>
        <v>2018</v>
      </c>
      <c r="T1007" s="418" t="str">
        <f>VLOOKUP($A1007,'02-Metrics'!$A$2:$AD$188,4,FALSE)</f>
        <v>Infrastructure</v>
      </c>
      <c r="U1007" s="418" t="str">
        <f>VLOOKUP($A1007,'02-Metrics'!$A$2:$AD$188,5,FALSE)</f>
        <v>Bridges &amp; Tunnels</v>
      </c>
      <c r="V1007" s="418" t="str">
        <f>VLOOKUP($A1007,'02-Metrics'!$A$2:$AD$188,7,FALSE)</f>
        <v>Army Forces</v>
      </c>
    </row>
    <row r="1008" spans="1:22" ht="15" hidden="1" customHeight="1">
      <c r="A1008" s="418" t="s">
        <v>1093</v>
      </c>
      <c r="B1008" s="497">
        <v>43159</v>
      </c>
      <c r="C1008" s="495">
        <v>50197814.75</v>
      </c>
      <c r="D1008" s="495">
        <v>7622729.3899999997</v>
      </c>
      <c r="E1008" s="495">
        <f t="shared" si="160"/>
        <v>50197814.75</v>
      </c>
      <c r="F1008" s="495">
        <f t="shared" si="161"/>
        <v>26489027.530000001</v>
      </c>
      <c r="G1008" s="495">
        <f t="shared" si="156"/>
        <v>23708787.219999999</v>
      </c>
      <c r="H1008" s="495">
        <f>VLOOKUP(A1008,'02-Metrics'!A:R,18,FALSE)</f>
        <v>343357654.10600001</v>
      </c>
      <c r="I1008" s="496">
        <f t="shared" si="157"/>
        <v>6.9049828761588397E-2</v>
      </c>
      <c r="J1008" s="512"/>
      <c r="K1008" s="491">
        <v>20878242</v>
      </c>
      <c r="L1008" s="489">
        <v>42978</v>
      </c>
      <c r="M1008" s="241" t="s">
        <v>1041</v>
      </c>
      <c r="S1008">
        <f t="shared" si="155"/>
        <v>2018</v>
      </c>
      <c r="T1008" s="418" t="str">
        <f>VLOOKUP($A1008,'02-Metrics'!$A$2:$AD$188,4,FALSE)</f>
        <v>Infrastructure</v>
      </c>
      <c r="U1008" s="418" t="str">
        <f>VLOOKUP($A1008,'02-Metrics'!$A$2:$AD$188,5,FALSE)</f>
        <v>Bridges &amp; Tunnels</v>
      </c>
      <c r="V1008" s="418" t="str">
        <f>VLOOKUP($A1008,'02-Metrics'!$A$2:$AD$188,7,FALSE)</f>
        <v>Army Forces</v>
      </c>
    </row>
    <row r="1009" spans="1:22" ht="15" hidden="1" customHeight="1">
      <c r="A1009" s="418" t="s">
        <v>1093</v>
      </c>
      <c r="B1009" s="497">
        <v>43189</v>
      </c>
      <c r="C1009" s="495">
        <v>0</v>
      </c>
      <c r="D1009" s="495">
        <v>6855235.0800000001</v>
      </c>
      <c r="E1009" s="495">
        <f t="shared" si="160"/>
        <v>50197814.75</v>
      </c>
      <c r="F1009" s="495">
        <f t="shared" si="161"/>
        <v>33344262.609999999</v>
      </c>
      <c r="G1009" s="495">
        <f t="shared" si="156"/>
        <v>16853552.140000001</v>
      </c>
      <c r="H1009" s="495">
        <f>VLOOKUP(A1009,'02-Metrics'!A:R,18,FALSE)</f>
        <v>343357654.10600001</v>
      </c>
      <c r="I1009" s="496">
        <f t="shared" si="157"/>
        <v>4.9084538930351147E-2</v>
      </c>
      <c r="J1009" s="512"/>
      <c r="K1009" s="491">
        <v>6421252</v>
      </c>
      <c r="L1009" s="489">
        <v>43008</v>
      </c>
      <c r="M1009" s="241" t="s">
        <v>1041</v>
      </c>
      <c r="S1009">
        <f t="shared" si="155"/>
        <v>2018</v>
      </c>
      <c r="T1009" s="418" t="str">
        <f>VLOOKUP($A1009,'02-Metrics'!$A$2:$AD$188,4,FALSE)</f>
        <v>Infrastructure</v>
      </c>
      <c r="U1009" s="418" t="str">
        <f>VLOOKUP($A1009,'02-Metrics'!$A$2:$AD$188,5,FALSE)</f>
        <v>Bridges &amp; Tunnels</v>
      </c>
      <c r="V1009" s="418" t="str">
        <f>VLOOKUP($A1009,'02-Metrics'!$A$2:$AD$188,7,FALSE)</f>
        <v>Army Forces</v>
      </c>
    </row>
    <row r="1010" spans="1:22" ht="15" hidden="1" customHeight="1">
      <c r="A1010" s="418" t="s">
        <v>1093</v>
      </c>
      <c r="B1010" s="497">
        <v>43220</v>
      </c>
      <c r="C1010" s="495">
        <v>0</v>
      </c>
      <c r="D1010" s="495">
        <v>2692337.96</v>
      </c>
      <c r="E1010" s="495">
        <f t="shared" si="160"/>
        <v>50197814.75</v>
      </c>
      <c r="F1010" s="495">
        <f t="shared" si="161"/>
        <v>36036600.57</v>
      </c>
      <c r="G1010" s="495">
        <f t="shared" si="156"/>
        <v>14161214.18</v>
      </c>
      <c r="H1010" s="495">
        <f>VLOOKUP(A1010,'02-Metrics'!A:R,18,FALSE)</f>
        <v>343357654.10600001</v>
      </c>
      <c r="I1010" s="496">
        <f t="shared" si="157"/>
        <v>4.1243333330871969E-2</v>
      </c>
      <c r="J1010" s="512"/>
      <c r="K1010" s="491">
        <v>8583366</v>
      </c>
      <c r="L1010" s="489">
        <v>43039</v>
      </c>
      <c r="M1010" s="241" t="s">
        <v>1041</v>
      </c>
      <c r="S1010">
        <f t="shared" si="155"/>
        <v>2018</v>
      </c>
      <c r="T1010" s="418" t="str">
        <f>VLOOKUP($A1010,'02-Metrics'!$A$2:$AD$188,4,FALSE)</f>
        <v>Infrastructure</v>
      </c>
      <c r="U1010" s="418" t="str">
        <f>VLOOKUP($A1010,'02-Metrics'!$A$2:$AD$188,5,FALSE)</f>
        <v>Bridges &amp; Tunnels</v>
      </c>
      <c r="V1010" s="418" t="str">
        <f>VLOOKUP($A1010,'02-Metrics'!$A$2:$AD$188,7,FALSE)</f>
        <v>Army Forces</v>
      </c>
    </row>
    <row r="1011" spans="1:22" ht="15" hidden="1" customHeight="1">
      <c r="A1011" s="418" t="s">
        <v>1093</v>
      </c>
      <c r="B1011" s="497">
        <v>43250</v>
      </c>
      <c r="C1011" s="495">
        <v>0</v>
      </c>
      <c r="D1011" s="495">
        <v>5182825.6199999992</v>
      </c>
      <c r="E1011" s="495">
        <f t="shared" si="160"/>
        <v>50197814.75</v>
      </c>
      <c r="F1011" s="495">
        <f t="shared" si="161"/>
        <v>41219426.189999998</v>
      </c>
      <c r="G1011" s="495">
        <f t="shared" si="156"/>
        <v>8978388.5600000024</v>
      </c>
      <c r="H1011" s="495">
        <f>VLOOKUP(A1011,'02-Metrics'!A:R,18,FALSE)</f>
        <v>343357654.10600001</v>
      </c>
      <c r="I1011" s="496">
        <f t="shared" si="157"/>
        <v>2.6148793983862176E-2</v>
      </c>
      <c r="J1011" s="512"/>
      <c r="K1011" s="491">
        <v>6621785</v>
      </c>
      <c r="L1011" s="489">
        <v>43069</v>
      </c>
      <c r="M1011" s="241" t="s">
        <v>1041</v>
      </c>
      <c r="S1011">
        <f t="shared" si="155"/>
        <v>2018</v>
      </c>
      <c r="T1011" s="418" t="str">
        <f>VLOOKUP($A1011,'02-Metrics'!$A$2:$AD$188,4,FALSE)</f>
        <v>Infrastructure</v>
      </c>
      <c r="U1011" s="418" t="str">
        <f>VLOOKUP($A1011,'02-Metrics'!$A$2:$AD$188,5,FALSE)</f>
        <v>Bridges &amp; Tunnels</v>
      </c>
      <c r="V1011" s="418" t="str">
        <f>VLOOKUP($A1011,'02-Metrics'!$A$2:$AD$188,7,FALSE)</f>
        <v>Army Forces</v>
      </c>
    </row>
    <row r="1012" spans="1:22" ht="15" hidden="1" customHeight="1">
      <c r="A1012" s="418" t="s">
        <v>1093</v>
      </c>
      <c r="B1012" s="497">
        <v>43281</v>
      </c>
      <c r="C1012" s="495">
        <v>2372381.85</v>
      </c>
      <c r="D1012" s="495">
        <v>5308830.37</v>
      </c>
      <c r="E1012" s="495">
        <f t="shared" si="160"/>
        <v>52570196.600000001</v>
      </c>
      <c r="F1012" s="495">
        <f t="shared" si="161"/>
        <v>46528256.559999995</v>
      </c>
      <c r="G1012" s="495">
        <f>E1012-F1012</f>
        <v>6041940.0400000066</v>
      </c>
      <c r="H1012" s="495">
        <f>VLOOKUP(A1012,'02-Metrics'!A:R,18,FALSE)</f>
        <v>343357654.10600001</v>
      </c>
      <c r="I1012" s="496">
        <f t="shared" si="157"/>
        <v>1.7596637115113684E-2</v>
      </c>
      <c r="J1012" s="512"/>
      <c r="K1012" s="491">
        <v>6642565</v>
      </c>
      <c r="L1012" s="489">
        <v>43100</v>
      </c>
      <c r="M1012" s="241" t="s">
        <v>1041</v>
      </c>
      <c r="S1012">
        <f t="shared" si="155"/>
        <v>2018</v>
      </c>
      <c r="T1012" s="418" t="str">
        <f>VLOOKUP($A1012,'02-Metrics'!$A$2:$AD$188,4,FALSE)</f>
        <v>Infrastructure</v>
      </c>
      <c r="U1012" s="418" t="str">
        <f>VLOOKUP($A1012,'02-Metrics'!$A$2:$AD$188,5,FALSE)</f>
        <v>Bridges &amp; Tunnels</v>
      </c>
      <c r="V1012" s="418" t="str">
        <f>VLOOKUP($A1012,'02-Metrics'!$A$2:$AD$188,7,FALSE)</f>
        <v>Army Forces</v>
      </c>
    </row>
    <row r="1013" spans="1:22" ht="15" hidden="1" customHeight="1">
      <c r="A1013" s="418" t="s">
        <v>1093</v>
      </c>
      <c r="B1013" s="497">
        <v>43311</v>
      </c>
      <c r="C1013" s="495">
        <v>0</v>
      </c>
      <c r="D1013" s="495">
        <v>4338476.669999999</v>
      </c>
      <c r="E1013" s="495">
        <f t="shared" si="160"/>
        <v>52570196.600000001</v>
      </c>
      <c r="F1013" s="495">
        <f t="shared" si="161"/>
        <v>50866733.229999997</v>
      </c>
      <c r="G1013" s="495">
        <f t="shared" ref="G1013:G1014" si="162">E1013-F1013</f>
        <v>1703463.3700000048</v>
      </c>
      <c r="H1013" s="495"/>
      <c r="I1013" s="496"/>
      <c r="J1013" s="512"/>
      <c r="K1013" s="491"/>
      <c r="L1013" s="489"/>
      <c r="S1013">
        <f t="shared" si="155"/>
        <v>2018</v>
      </c>
      <c r="T1013" s="418" t="str">
        <f>VLOOKUP($A1013,'02-Metrics'!$A$2:$AD$188,4,FALSE)</f>
        <v>Infrastructure</v>
      </c>
      <c r="U1013" s="418" t="str">
        <f>VLOOKUP($A1013,'02-Metrics'!$A$2:$AD$188,5,FALSE)</f>
        <v>Bridges &amp; Tunnels</v>
      </c>
      <c r="V1013" s="418" t="str">
        <f>VLOOKUP($A1013,'02-Metrics'!$A$2:$AD$188,7,FALSE)</f>
        <v>Army Forces</v>
      </c>
    </row>
    <row r="1014" spans="1:22" ht="15" hidden="1" customHeight="1">
      <c r="A1014" s="418" t="s">
        <v>1093</v>
      </c>
      <c r="B1014" s="497">
        <v>43342</v>
      </c>
      <c r="C1014" s="495">
        <v>35368748.299999997</v>
      </c>
      <c r="D1014" s="495">
        <v>2815491.2700000005</v>
      </c>
      <c r="E1014" s="495">
        <f t="shared" si="160"/>
        <v>87938944.900000006</v>
      </c>
      <c r="F1014" s="495">
        <f t="shared" si="161"/>
        <v>53682224.5</v>
      </c>
      <c r="G1014" s="495">
        <f t="shared" si="162"/>
        <v>34256720.400000006</v>
      </c>
      <c r="H1014" s="495">
        <f>VLOOKUP(A1014,'02-Metrics'!A:R,18,FALSE)</f>
        <v>343357654.10600001</v>
      </c>
      <c r="I1014" s="496">
        <f>G1014/H1014</f>
        <v>9.976978812135176E-2</v>
      </c>
      <c r="J1014" s="512"/>
      <c r="L1014" s="23">
        <v>42916</v>
      </c>
      <c r="M1014" s="241" t="s">
        <v>1039</v>
      </c>
      <c r="S1014">
        <f t="shared" si="155"/>
        <v>2018</v>
      </c>
      <c r="T1014" s="418" t="str">
        <f>VLOOKUP($A1014,'02-Metrics'!$A$2:$AD$188,4,FALSE)</f>
        <v>Infrastructure</v>
      </c>
      <c r="U1014" s="418" t="str">
        <f>VLOOKUP($A1014,'02-Metrics'!$A$2:$AD$188,5,FALSE)</f>
        <v>Bridges &amp; Tunnels</v>
      </c>
      <c r="V1014" s="418" t="str">
        <f>VLOOKUP($A1014,'02-Metrics'!$A$2:$AD$188,7,FALSE)</f>
        <v>Army Forces</v>
      </c>
    </row>
    <row r="1015" spans="1:22" ht="15" hidden="1" customHeight="1">
      <c r="A1015" s="418" t="s">
        <v>1093</v>
      </c>
      <c r="B1015" s="497">
        <v>43373</v>
      </c>
      <c r="C1015" s="495">
        <v>0</v>
      </c>
      <c r="D1015" s="495">
        <v>2438882.6499999994</v>
      </c>
      <c r="E1015" s="495">
        <f t="shared" si="160"/>
        <v>87938944.900000006</v>
      </c>
      <c r="F1015" s="495">
        <f t="shared" si="161"/>
        <v>56121107.149999999</v>
      </c>
      <c r="G1015" s="495">
        <f>E1015-F1015</f>
        <v>31817837.750000007</v>
      </c>
      <c r="H1015" s="495"/>
      <c r="I1015" s="496"/>
      <c r="J1015" s="512"/>
      <c r="S1015">
        <f t="shared" si="155"/>
        <v>2018</v>
      </c>
      <c r="T1015" s="418" t="str">
        <f>VLOOKUP($A1015,'02-Metrics'!$A$2:$AD$188,4,FALSE)</f>
        <v>Infrastructure</v>
      </c>
      <c r="U1015" s="418" t="str">
        <f>VLOOKUP($A1015,'02-Metrics'!$A$2:$AD$188,5,FALSE)</f>
        <v>Bridges &amp; Tunnels</v>
      </c>
      <c r="V1015" s="418" t="str">
        <f>VLOOKUP($A1015,'02-Metrics'!$A$2:$AD$188,7,FALSE)</f>
        <v>Army Forces</v>
      </c>
    </row>
    <row r="1016" spans="1:22" ht="15" hidden="1" customHeight="1">
      <c r="A1016" s="418" t="s">
        <v>1093</v>
      </c>
      <c r="B1016" s="497">
        <v>43403</v>
      </c>
      <c r="C1016" s="495">
        <v>9882253.5999999996</v>
      </c>
      <c r="D1016" s="495">
        <v>1492701.73</v>
      </c>
      <c r="E1016" s="495">
        <f t="shared" si="160"/>
        <v>97821198.5</v>
      </c>
      <c r="F1016" s="495">
        <f t="shared" si="161"/>
        <v>57613808.879999995</v>
      </c>
      <c r="G1016" s="495">
        <f>E1016-F1016</f>
        <v>40207389.620000005</v>
      </c>
      <c r="H1016" s="495">
        <f>VLOOKUP(A1016,'02-Metrics'!A:R,18,FALSE)</f>
        <v>343357654.10600001</v>
      </c>
      <c r="I1016" s="496">
        <f t="shared" ref="I1016:I1047" si="163">G1016/H1016</f>
        <v>0.11710060672649907</v>
      </c>
      <c r="J1016" s="512"/>
      <c r="K1016" s="491">
        <v>0</v>
      </c>
      <c r="L1016" s="489">
        <v>42551</v>
      </c>
      <c r="M1016" s="241" t="s">
        <v>1041</v>
      </c>
      <c r="S1016">
        <f t="shared" si="155"/>
        <v>2018</v>
      </c>
      <c r="T1016" s="418" t="str">
        <f>VLOOKUP($A1016,'02-Metrics'!$A$2:$AD$188,4,FALSE)</f>
        <v>Infrastructure</v>
      </c>
      <c r="U1016" s="418" t="str">
        <f>VLOOKUP($A1016,'02-Metrics'!$A$2:$AD$188,5,FALSE)</f>
        <v>Bridges &amp; Tunnels</v>
      </c>
      <c r="V1016" s="418" t="str">
        <f>VLOOKUP($A1016,'02-Metrics'!$A$2:$AD$188,7,FALSE)</f>
        <v>Army Forces</v>
      </c>
    </row>
    <row r="1017" spans="1:22" ht="15" hidden="1" customHeight="1">
      <c r="A1017" s="418" t="s">
        <v>1093</v>
      </c>
      <c r="B1017" s="497">
        <v>43434</v>
      </c>
      <c r="C1017" s="495">
        <v>59397</v>
      </c>
      <c r="D1017" s="495">
        <v>1829195.68</v>
      </c>
      <c r="E1017" s="495">
        <f t="shared" si="160"/>
        <v>97880595.5</v>
      </c>
      <c r="F1017" s="495">
        <f t="shared" si="161"/>
        <v>59443004.559999995</v>
      </c>
      <c r="G1017" s="495">
        <f t="shared" ref="G1017:G1047" si="164">E1017-F1017</f>
        <v>38437590.940000005</v>
      </c>
      <c r="H1017" s="495">
        <f>VLOOKUP(A1017,'02-Metrics'!A:R,18,FALSE)</f>
        <v>343357654.10600001</v>
      </c>
      <c r="I1017" s="496">
        <f t="shared" si="163"/>
        <v>0.11194621841205178</v>
      </c>
      <c r="J1017" s="512"/>
      <c r="K1017" s="491">
        <v>0</v>
      </c>
      <c r="L1017" s="489">
        <v>42766</v>
      </c>
      <c r="M1017" s="241" t="s">
        <v>1041</v>
      </c>
      <c r="S1017">
        <f t="shared" si="155"/>
        <v>2018</v>
      </c>
      <c r="T1017" s="418" t="str">
        <f>VLOOKUP($A1017,'02-Metrics'!$A$2:$AD$188,4,FALSE)</f>
        <v>Infrastructure</v>
      </c>
      <c r="U1017" s="418" t="str">
        <f>VLOOKUP($A1017,'02-Metrics'!$A$2:$AD$188,5,FALSE)</f>
        <v>Bridges &amp; Tunnels</v>
      </c>
      <c r="V1017" s="418" t="str">
        <f>VLOOKUP($A1017,'02-Metrics'!$A$2:$AD$188,7,FALSE)</f>
        <v>Army Forces</v>
      </c>
    </row>
    <row r="1018" spans="1:22" ht="15" hidden="1" customHeight="1">
      <c r="A1018" s="418" t="s">
        <v>1093</v>
      </c>
      <c r="B1018" s="497">
        <v>43464</v>
      </c>
      <c r="C1018" s="495">
        <v>792617</v>
      </c>
      <c r="D1018" s="495">
        <v>1251141.5799999998</v>
      </c>
      <c r="E1018" s="495">
        <f t="shared" si="160"/>
        <v>98673212.5</v>
      </c>
      <c r="F1018" s="495">
        <f t="shared" si="161"/>
        <v>60694146.139999993</v>
      </c>
      <c r="G1018" s="495">
        <f t="shared" si="164"/>
        <v>37979066.360000007</v>
      </c>
      <c r="H1018" s="495">
        <f>VLOOKUP(A1018,'02-Metrics'!A:R,18,FALSE)</f>
        <v>343357654.10600001</v>
      </c>
      <c r="I1018" s="496">
        <f t="shared" si="163"/>
        <v>0.11061080452359819</v>
      </c>
      <c r="J1018" s="512"/>
      <c r="K1018" s="491">
        <v>0</v>
      </c>
      <c r="L1018" s="489">
        <v>42794</v>
      </c>
      <c r="M1018" s="241" t="s">
        <v>1041</v>
      </c>
      <c r="S1018">
        <f t="shared" si="155"/>
        <v>2018</v>
      </c>
      <c r="T1018" s="418" t="str">
        <f>VLOOKUP($A1018,'02-Metrics'!$A$2:$AD$188,4,FALSE)</f>
        <v>Infrastructure</v>
      </c>
      <c r="U1018" s="418" t="str">
        <f>VLOOKUP($A1018,'02-Metrics'!$A$2:$AD$188,5,FALSE)</f>
        <v>Bridges &amp; Tunnels</v>
      </c>
      <c r="V1018" s="418" t="str">
        <f>VLOOKUP($A1018,'02-Metrics'!$A$2:$AD$188,7,FALSE)</f>
        <v>Army Forces</v>
      </c>
    </row>
    <row r="1019" spans="1:22" ht="15" hidden="1" customHeight="1">
      <c r="A1019" s="418" t="s">
        <v>1093</v>
      </c>
      <c r="B1019" s="497">
        <v>43495</v>
      </c>
      <c r="C1019" s="495">
        <v>6080870.4500000002</v>
      </c>
      <c r="D1019" s="495">
        <v>975257.31</v>
      </c>
      <c r="E1019" s="495">
        <f t="shared" si="160"/>
        <v>104754082.95</v>
      </c>
      <c r="F1019" s="495">
        <f t="shared" si="161"/>
        <v>61669403.449999996</v>
      </c>
      <c r="G1019" s="495">
        <f t="shared" si="164"/>
        <v>43084679.500000007</v>
      </c>
      <c r="H1019" s="495">
        <f>VLOOKUP(A1019,'02-Metrics'!A:R,18,FALSE)</f>
        <v>343357654.10600001</v>
      </c>
      <c r="I1019" s="496">
        <f t="shared" si="163"/>
        <v>0.12548046908166222</v>
      </c>
      <c r="J1019" s="512"/>
      <c r="K1019" s="491">
        <v>0</v>
      </c>
      <c r="L1019" s="489">
        <v>42825</v>
      </c>
      <c r="M1019" s="241" t="s">
        <v>1041</v>
      </c>
      <c r="S1019">
        <f t="shared" si="155"/>
        <v>2019</v>
      </c>
      <c r="T1019" s="418" t="str">
        <f>VLOOKUP($A1019,'02-Metrics'!$A$2:$AD$188,4,FALSE)</f>
        <v>Infrastructure</v>
      </c>
      <c r="U1019" s="418" t="str">
        <f>VLOOKUP($A1019,'02-Metrics'!$A$2:$AD$188,5,FALSE)</f>
        <v>Bridges &amp; Tunnels</v>
      </c>
      <c r="V1019" s="418" t="str">
        <f>VLOOKUP($A1019,'02-Metrics'!$A$2:$AD$188,7,FALSE)</f>
        <v>Army Forces</v>
      </c>
    </row>
    <row r="1020" spans="1:22" ht="15" hidden="1" customHeight="1">
      <c r="A1020" s="418" t="s">
        <v>1093</v>
      </c>
      <c r="B1020" s="497">
        <v>43524</v>
      </c>
      <c r="C1020" s="495">
        <v>0</v>
      </c>
      <c r="D1020" s="495">
        <v>719983.47</v>
      </c>
      <c r="E1020" s="495">
        <f t="shared" si="160"/>
        <v>104754082.95</v>
      </c>
      <c r="F1020" s="495">
        <f t="shared" si="161"/>
        <v>62389386.919999994</v>
      </c>
      <c r="G1020" s="495">
        <f t="shared" si="164"/>
        <v>42364696.030000009</v>
      </c>
      <c r="H1020" s="495">
        <f>VLOOKUP(A1020,'02-Metrics'!A:R,18,FALSE)</f>
        <v>343357654.10600001</v>
      </c>
      <c r="I1020" s="496">
        <f t="shared" si="163"/>
        <v>0.12338357838652214</v>
      </c>
      <c r="J1020" s="512"/>
      <c r="K1020" s="491">
        <v>0</v>
      </c>
      <c r="L1020" s="489">
        <v>42855</v>
      </c>
      <c r="M1020" s="241" t="s">
        <v>1041</v>
      </c>
      <c r="S1020">
        <f t="shared" si="155"/>
        <v>2019</v>
      </c>
      <c r="T1020" s="418" t="str">
        <f>VLOOKUP($A1020,'02-Metrics'!$A$2:$AD$188,4,FALSE)</f>
        <v>Infrastructure</v>
      </c>
      <c r="U1020" s="418" t="str">
        <f>VLOOKUP($A1020,'02-Metrics'!$A$2:$AD$188,5,FALSE)</f>
        <v>Bridges &amp; Tunnels</v>
      </c>
      <c r="V1020" s="418" t="str">
        <f>VLOOKUP($A1020,'02-Metrics'!$A$2:$AD$188,7,FALSE)</f>
        <v>Army Forces</v>
      </c>
    </row>
    <row r="1021" spans="1:22" ht="15" hidden="1" customHeight="1">
      <c r="A1021" s="418" t="s">
        <v>1093</v>
      </c>
      <c r="B1021" s="497">
        <v>43554</v>
      </c>
      <c r="C1021" s="495">
        <v>0</v>
      </c>
      <c r="D1021" s="495">
        <v>2102120.71</v>
      </c>
      <c r="E1021" s="495">
        <f t="shared" si="160"/>
        <v>104754082.95</v>
      </c>
      <c r="F1021" s="495">
        <f t="shared" si="161"/>
        <v>64491507.629999995</v>
      </c>
      <c r="G1021" s="495">
        <f t="shared" si="164"/>
        <v>40262575.320000008</v>
      </c>
      <c r="H1021" s="495">
        <f>VLOOKUP(A1021,'02-Metrics'!A:R,18,FALSE)</f>
        <v>343357654.10600001</v>
      </c>
      <c r="I1021" s="496">
        <f t="shared" si="163"/>
        <v>0.11726133038982817</v>
      </c>
      <c r="J1021" s="512"/>
      <c r="K1021" s="491">
        <v>0</v>
      </c>
      <c r="L1021" s="489">
        <v>42886</v>
      </c>
      <c r="M1021" s="241" t="s">
        <v>1041</v>
      </c>
      <c r="S1021">
        <f t="shared" si="155"/>
        <v>2019</v>
      </c>
      <c r="T1021" s="418" t="str">
        <f>VLOOKUP($A1021,'02-Metrics'!$A$2:$AD$188,4,FALSE)</f>
        <v>Infrastructure</v>
      </c>
      <c r="U1021" s="418" t="str">
        <f>VLOOKUP($A1021,'02-Metrics'!$A$2:$AD$188,5,FALSE)</f>
        <v>Bridges &amp; Tunnels</v>
      </c>
      <c r="V1021" s="418" t="str">
        <f>VLOOKUP($A1021,'02-Metrics'!$A$2:$AD$188,7,FALSE)</f>
        <v>Army Forces</v>
      </c>
    </row>
    <row r="1022" spans="1:22" ht="15" hidden="1" customHeight="1">
      <c r="A1022" s="418" t="s">
        <v>1093</v>
      </c>
      <c r="B1022" s="497">
        <v>43585</v>
      </c>
      <c r="C1022" s="495">
        <v>0</v>
      </c>
      <c r="D1022" s="495">
        <v>357064.6</v>
      </c>
      <c r="E1022" s="495">
        <f t="shared" si="160"/>
        <v>104754082.95</v>
      </c>
      <c r="F1022" s="495">
        <f t="shared" si="161"/>
        <v>64848572.229999997</v>
      </c>
      <c r="G1022" s="495">
        <f t="shared" si="164"/>
        <v>39905510.720000006</v>
      </c>
      <c r="H1022" s="495">
        <f>VLOOKUP(A1022,'02-Metrics'!A:R,18,FALSE)</f>
        <v>343357654.10600001</v>
      </c>
      <c r="I1022" s="496">
        <f t="shared" si="163"/>
        <v>0.11622141007429104</v>
      </c>
      <c r="J1022" s="512"/>
      <c r="K1022" s="491">
        <v>0</v>
      </c>
      <c r="L1022" s="489">
        <v>42916</v>
      </c>
      <c r="M1022" s="241" t="s">
        <v>1041</v>
      </c>
      <c r="S1022">
        <f t="shared" si="155"/>
        <v>2019</v>
      </c>
      <c r="T1022" s="418" t="str">
        <f>VLOOKUP($A1022,'02-Metrics'!$A$2:$AD$188,4,FALSE)</f>
        <v>Infrastructure</v>
      </c>
      <c r="U1022" s="418" t="str">
        <f>VLOOKUP($A1022,'02-Metrics'!$A$2:$AD$188,5,FALSE)</f>
        <v>Bridges &amp; Tunnels</v>
      </c>
      <c r="V1022" s="418" t="str">
        <f>VLOOKUP($A1022,'02-Metrics'!$A$2:$AD$188,7,FALSE)</f>
        <v>Army Forces</v>
      </c>
    </row>
    <row r="1023" spans="1:22" ht="15" hidden="1" customHeight="1">
      <c r="A1023" s="418" t="s">
        <v>1093</v>
      </c>
      <c r="B1023" s="497">
        <v>43615</v>
      </c>
      <c r="C1023" s="495">
        <v>0</v>
      </c>
      <c r="D1023" s="495">
        <v>2084145.44</v>
      </c>
      <c r="E1023" s="495">
        <f t="shared" si="160"/>
        <v>104754082.95</v>
      </c>
      <c r="F1023" s="495">
        <f t="shared" si="161"/>
        <v>66932717.669999994</v>
      </c>
      <c r="G1023" s="495">
        <f t="shared" si="164"/>
        <v>37821365.280000009</v>
      </c>
      <c r="H1023" s="495">
        <f>VLOOKUP(A1023,'02-Metrics'!A:R,18,FALSE)</f>
        <v>343357654.10600001</v>
      </c>
      <c r="I1023" s="496">
        <f t="shared" si="163"/>
        <v>0.11015151352450686</v>
      </c>
      <c r="J1023" s="512"/>
      <c r="M1023" s="241" t="s">
        <v>1038</v>
      </c>
      <c r="S1023">
        <f t="shared" si="155"/>
        <v>2019</v>
      </c>
      <c r="T1023" s="418" t="str">
        <f>VLOOKUP($A1023,'02-Metrics'!$A$2:$AD$188,4,FALSE)</f>
        <v>Infrastructure</v>
      </c>
      <c r="U1023" s="418" t="str">
        <f>VLOOKUP($A1023,'02-Metrics'!$A$2:$AD$188,5,FALSE)</f>
        <v>Bridges &amp; Tunnels</v>
      </c>
      <c r="V1023" s="418" t="str">
        <f>VLOOKUP($A1023,'02-Metrics'!$A$2:$AD$188,7,FALSE)</f>
        <v>Army Forces</v>
      </c>
    </row>
    <row r="1024" spans="1:22" ht="15" hidden="1" customHeight="1">
      <c r="A1024" s="418" t="s">
        <v>1093</v>
      </c>
      <c r="B1024" s="497">
        <v>43646</v>
      </c>
      <c r="C1024" s="495">
        <v>0</v>
      </c>
      <c r="D1024" s="495">
        <v>1013297.48</v>
      </c>
      <c r="E1024" s="495">
        <f t="shared" si="160"/>
        <v>104754082.95</v>
      </c>
      <c r="F1024" s="495">
        <f t="shared" si="161"/>
        <v>67946015.149999991</v>
      </c>
      <c r="G1024" s="495">
        <f t="shared" si="164"/>
        <v>36808067.800000012</v>
      </c>
      <c r="H1024" s="495">
        <f>VLOOKUP(A1024,'02-Metrics'!A:R,18,FALSE)</f>
        <v>343357654.10600001</v>
      </c>
      <c r="I1024" s="496">
        <f t="shared" si="163"/>
        <v>0.10720037069171254</v>
      </c>
      <c r="J1024" s="512"/>
      <c r="K1024" s="491">
        <v>0</v>
      </c>
      <c r="L1024" s="489">
        <v>42947</v>
      </c>
      <c r="M1024" s="241" t="s">
        <v>1041</v>
      </c>
      <c r="S1024">
        <f t="shared" si="155"/>
        <v>2019</v>
      </c>
      <c r="T1024" s="418" t="str">
        <f>VLOOKUP($A1024,'02-Metrics'!$A$2:$AD$188,4,FALSE)</f>
        <v>Infrastructure</v>
      </c>
      <c r="U1024" s="418" t="str">
        <f>VLOOKUP($A1024,'02-Metrics'!$A$2:$AD$188,5,FALSE)</f>
        <v>Bridges &amp; Tunnels</v>
      </c>
      <c r="V1024" s="418" t="str">
        <f>VLOOKUP($A1024,'02-Metrics'!$A$2:$AD$188,7,FALSE)</f>
        <v>Army Forces</v>
      </c>
    </row>
    <row r="1025" spans="1:22" ht="15" hidden="1" customHeight="1">
      <c r="A1025" s="418" t="s">
        <v>1093</v>
      </c>
      <c r="B1025" s="497">
        <v>43676</v>
      </c>
      <c r="C1025" s="495">
        <v>7946257</v>
      </c>
      <c r="D1025" s="495">
        <v>591707.4</v>
      </c>
      <c r="E1025" s="495">
        <f t="shared" si="160"/>
        <v>112700339.95</v>
      </c>
      <c r="F1025" s="495">
        <f t="shared" si="161"/>
        <v>68537722.549999997</v>
      </c>
      <c r="G1025" s="495">
        <f t="shared" si="164"/>
        <v>44162617.400000006</v>
      </c>
      <c r="H1025" s="495">
        <f>VLOOKUP(A1025,'02-Metrics'!A:R,18,FALSE)</f>
        <v>343357654.10600001</v>
      </c>
      <c r="I1025" s="496">
        <f t="shared" si="163"/>
        <v>0.12861987164662506</v>
      </c>
      <c r="J1025" s="512"/>
      <c r="K1025" s="491">
        <v>0</v>
      </c>
      <c r="L1025" s="489">
        <v>42978</v>
      </c>
      <c r="M1025" s="241" t="s">
        <v>1041</v>
      </c>
      <c r="S1025">
        <f t="shared" si="155"/>
        <v>2019</v>
      </c>
      <c r="T1025" s="418" t="str">
        <f>VLOOKUP($A1025,'02-Metrics'!$A$2:$AD$188,4,FALSE)</f>
        <v>Infrastructure</v>
      </c>
      <c r="U1025" s="418" t="str">
        <f>VLOOKUP($A1025,'02-Metrics'!$A$2:$AD$188,5,FALSE)</f>
        <v>Bridges &amp; Tunnels</v>
      </c>
      <c r="V1025" s="418" t="str">
        <f>VLOOKUP($A1025,'02-Metrics'!$A$2:$AD$188,7,FALSE)</f>
        <v>Army Forces</v>
      </c>
    </row>
    <row r="1026" spans="1:22" ht="15" hidden="1" customHeight="1">
      <c r="A1026" s="418" t="s">
        <v>1093</v>
      </c>
      <c r="B1026" s="497">
        <v>43707</v>
      </c>
      <c r="C1026" s="495">
        <v>16321127</v>
      </c>
      <c r="D1026" s="495">
        <v>893913.70000000007</v>
      </c>
      <c r="E1026" s="495">
        <f t="shared" si="160"/>
        <v>129021466.95</v>
      </c>
      <c r="F1026" s="495">
        <f t="shared" si="161"/>
        <v>69431636.25</v>
      </c>
      <c r="G1026" s="495">
        <f t="shared" si="164"/>
        <v>59589830.700000003</v>
      </c>
      <c r="H1026" s="495">
        <f>VLOOKUP(A1026,'02-Metrics'!A:R,18,FALSE)</f>
        <v>343357654.10600001</v>
      </c>
      <c r="I1026" s="496">
        <f t="shared" si="163"/>
        <v>0.1735503198702647</v>
      </c>
      <c r="J1026" s="512"/>
      <c r="M1026" s="241" t="s">
        <v>1038</v>
      </c>
      <c r="S1026">
        <f t="shared" si="155"/>
        <v>2019</v>
      </c>
      <c r="T1026" s="418" t="str">
        <f>VLOOKUP($A1026,'02-Metrics'!$A$2:$AD$188,4,FALSE)</f>
        <v>Infrastructure</v>
      </c>
      <c r="U1026" s="418" t="str">
        <f>VLOOKUP($A1026,'02-Metrics'!$A$2:$AD$188,5,FALSE)</f>
        <v>Bridges &amp; Tunnels</v>
      </c>
      <c r="V1026" s="418" t="str">
        <f>VLOOKUP($A1026,'02-Metrics'!$A$2:$AD$188,7,FALSE)</f>
        <v>Army Forces</v>
      </c>
    </row>
    <row r="1027" spans="1:22" ht="15" hidden="1" customHeight="1">
      <c r="A1027" s="418" t="s">
        <v>1093</v>
      </c>
      <c r="B1027" s="497">
        <v>43738</v>
      </c>
      <c r="C1027" s="495">
        <v>0</v>
      </c>
      <c r="D1027" s="495">
        <v>502268.86</v>
      </c>
      <c r="E1027" s="495">
        <f t="shared" si="160"/>
        <v>129021466.95</v>
      </c>
      <c r="F1027" s="495">
        <f t="shared" si="161"/>
        <v>69933905.109999999</v>
      </c>
      <c r="G1027" s="495">
        <f t="shared" si="164"/>
        <v>59087561.840000004</v>
      </c>
      <c r="H1027" s="495">
        <f>VLOOKUP(A1027,'02-Metrics'!A:R,18,FALSE)</f>
        <v>343357654.10600001</v>
      </c>
      <c r="I1027" s="496">
        <f t="shared" si="163"/>
        <v>0.172087504482305</v>
      </c>
      <c r="J1027" s="512"/>
      <c r="K1027" s="491">
        <v>0</v>
      </c>
      <c r="L1027" s="489">
        <v>43008</v>
      </c>
      <c r="M1027" s="241" t="s">
        <v>1041</v>
      </c>
      <c r="S1027">
        <f t="shared" si="155"/>
        <v>2019</v>
      </c>
      <c r="T1027" s="418" t="str">
        <f>VLOOKUP($A1027,'02-Metrics'!$A$2:$AD$188,4,FALSE)</f>
        <v>Infrastructure</v>
      </c>
      <c r="U1027" s="418" t="str">
        <f>VLOOKUP($A1027,'02-Metrics'!$A$2:$AD$188,5,FALSE)</f>
        <v>Bridges &amp; Tunnels</v>
      </c>
      <c r="V1027" s="418" t="str">
        <f>VLOOKUP($A1027,'02-Metrics'!$A$2:$AD$188,7,FALSE)</f>
        <v>Army Forces</v>
      </c>
    </row>
    <row r="1028" spans="1:22" ht="15" hidden="1" customHeight="1">
      <c r="A1028" s="418" t="s">
        <v>1093</v>
      </c>
      <c r="B1028" s="497">
        <v>43768</v>
      </c>
      <c r="C1028" s="495">
        <v>0</v>
      </c>
      <c r="D1028" s="495">
        <v>126805.93999999999</v>
      </c>
      <c r="E1028" s="495">
        <f t="shared" si="160"/>
        <v>129021466.95</v>
      </c>
      <c r="F1028" s="495">
        <f t="shared" si="161"/>
        <v>70060711.049999997</v>
      </c>
      <c r="G1028" s="495">
        <f t="shared" si="164"/>
        <v>58960755.900000006</v>
      </c>
      <c r="H1028" s="495">
        <f>VLOOKUP(A1028,'02-Metrics'!A:R,18,FALSE)</f>
        <v>343357654.10600001</v>
      </c>
      <c r="I1028" s="496">
        <f t="shared" si="163"/>
        <v>0.17171819295397991</v>
      </c>
      <c r="J1028" s="512"/>
      <c r="M1028" s="241" t="s">
        <v>1038</v>
      </c>
      <c r="S1028">
        <f t="shared" si="155"/>
        <v>2019</v>
      </c>
      <c r="T1028" s="418" t="str">
        <f>VLOOKUP($A1028,'02-Metrics'!$A$2:$AD$188,4,FALSE)</f>
        <v>Infrastructure</v>
      </c>
      <c r="U1028" s="418" t="str">
        <f>VLOOKUP($A1028,'02-Metrics'!$A$2:$AD$188,5,FALSE)</f>
        <v>Bridges &amp; Tunnels</v>
      </c>
      <c r="V1028" s="418" t="str">
        <f>VLOOKUP($A1028,'02-Metrics'!$A$2:$AD$188,7,FALSE)</f>
        <v>Army Forces</v>
      </c>
    </row>
    <row r="1029" spans="1:22" ht="15" hidden="1" customHeight="1">
      <c r="A1029" s="418" t="s">
        <v>1093</v>
      </c>
      <c r="B1029" s="497">
        <v>43799</v>
      </c>
      <c r="C1029" s="495">
        <v>0</v>
      </c>
      <c r="D1029" s="495">
        <v>398134.41000000003</v>
      </c>
      <c r="E1029" s="495">
        <f t="shared" si="160"/>
        <v>129021466.95</v>
      </c>
      <c r="F1029" s="495">
        <f t="shared" si="161"/>
        <v>70458845.459999993</v>
      </c>
      <c r="G1029" s="495">
        <f t="shared" si="164"/>
        <v>58562621.49000001</v>
      </c>
      <c r="H1029" s="495">
        <f>VLOOKUP(A1029,'02-Metrics'!A:R,18,FALSE)</f>
        <v>343357654.10600001</v>
      </c>
      <c r="I1029" s="496">
        <f t="shared" si="163"/>
        <v>0.17055866030562053</v>
      </c>
      <c r="J1029" s="512"/>
      <c r="K1029" s="491">
        <v>0</v>
      </c>
      <c r="L1029" s="489">
        <v>43039</v>
      </c>
      <c r="M1029" s="241" t="s">
        <v>1041</v>
      </c>
      <c r="S1029">
        <f t="shared" si="155"/>
        <v>2019</v>
      </c>
      <c r="T1029" s="418" t="str">
        <f>VLOOKUP($A1029,'02-Metrics'!$A$2:$AD$188,4,FALSE)</f>
        <v>Infrastructure</v>
      </c>
      <c r="U1029" s="418" t="str">
        <f>VLOOKUP($A1029,'02-Metrics'!$A$2:$AD$188,5,FALSE)</f>
        <v>Bridges &amp; Tunnels</v>
      </c>
      <c r="V1029" s="418" t="str">
        <f>VLOOKUP($A1029,'02-Metrics'!$A$2:$AD$188,7,FALSE)</f>
        <v>Army Forces</v>
      </c>
    </row>
    <row r="1030" spans="1:22" ht="15" hidden="1" customHeight="1">
      <c r="A1030" s="418" t="s">
        <v>1093</v>
      </c>
      <c r="B1030" s="497">
        <v>43829</v>
      </c>
      <c r="C1030" s="495">
        <v>0</v>
      </c>
      <c r="D1030" s="495">
        <v>453907.04000000004</v>
      </c>
      <c r="E1030" s="495">
        <f t="shared" si="160"/>
        <v>129021466.95</v>
      </c>
      <c r="F1030" s="495">
        <f t="shared" si="161"/>
        <v>70912752.5</v>
      </c>
      <c r="G1030" s="495">
        <f t="shared" si="164"/>
        <v>58108714.450000003</v>
      </c>
      <c r="H1030" s="495">
        <f>VLOOKUP(A1030,'02-Metrics'!A:R,18,FALSE)</f>
        <v>343357654.10600001</v>
      </c>
      <c r="I1030" s="496">
        <f t="shared" si="163"/>
        <v>0.16923669461016563</v>
      </c>
      <c r="J1030" s="512"/>
      <c r="M1030" s="241" t="s">
        <v>1038</v>
      </c>
      <c r="S1030">
        <f t="shared" si="155"/>
        <v>2019</v>
      </c>
      <c r="T1030" s="418" t="str">
        <f>VLOOKUP($A1030,'02-Metrics'!$A$2:$AD$188,4,FALSE)</f>
        <v>Infrastructure</v>
      </c>
      <c r="U1030" s="418" t="str">
        <f>VLOOKUP($A1030,'02-Metrics'!$A$2:$AD$188,5,FALSE)</f>
        <v>Bridges &amp; Tunnels</v>
      </c>
      <c r="V1030" s="418" t="str">
        <f>VLOOKUP($A1030,'02-Metrics'!$A$2:$AD$188,7,FALSE)</f>
        <v>Army Forces</v>
      </c>
    </row>
    <row r="1031" spans="1:22" ht="15" hidden="1" customHeight="1">
      <c r="A1031" s="418" t="s">
        <v>1093</v>
      </c>
      <c r="B1031" s="497">
        <v>43860</v>
      </c>
      <c r="C1031" s="495">
        <v>0</v>
      </c>
      <c r="D1031" s="495">
        <v>426566.73</v>
      </c>
      <c r="E1031" s="495">
        <f t="shared" si="160"/>
        <v>129021466.95</v>
      </c>
      <c r="F1031" s="495">
        <f t="shared" si="161"/>
        <v>71339319.230000004</v>
      </c>
      <c r="G1031" s="495">
        <f t="shared" si="164"/>
        <v>57682147.719999999</v>
      </c>
      <c r="H1031" s="495">
        <f>VLOOKUP(A1031,'02-Metrics'!A:R,18,FALSE)</f>
        <v>343357654.10600001</v>
      </c>
      <c r="I1031" s="496">
        <f t="shared" si="163"/>
        <v>0.16799435524507805</v>
      </c>
      <c r="J1031" s="512"/>
      <c r="K1031" s="491">
        <v>0</v>
      </c>
      <c r="L1031" s="489">
        <v>43069</v>
      </c>
      <c r="M1031" s="241" t="s">
        <v>1041</v>
      </c>
      <c r="S1031">
        <f t="shared" si="155"/>
        <v>2020</v>
      </c>
      <c r="T1031" s="418" t="str">
        <f>VLOOKUP($A1031,'02-Metrics'!$A$2:$AD$188,4,FALSE)</f>
        <v>Infrastructure</v>
      </c>
      <c r="U1031" s="418" t="str">
        <f>VLOOKUP($A1031,'02-Metrics'!$A$2:$AD$188,5,FALSE)</f>
        <v>Bridges &amp; Tunnels</v>
      </c>
      <c r="V1031" s="418" t="str">
        <f>VLOOKUP($A1031,'02-Metrics'!$A$2:$AD$188,7,FALSE)</f>
        <v>Army Forces</v>
      </c>
    </row>
    <row r="1032" spans="1:22" ht="15" hidden="1" customHeight="1">
      <c r="A1032" s="418" t="s">
        <v>1093</v>
      </c>
      <c r="B1032" s="497">
        <v>43889</v>
      </c>
      <c r="C1032" s="495">
        <v>0</v>
      </c>
      <c r="D1032" s="495">
        <v>523798.86</v>
      </c>
      <c r="E1032" s="495">
        <f t="shared" si="160"/>
        <v>129021466.95</v>
      </c>
      <c r="F1032" s="495">
        <f t="shared" si="161"/>
        <v>71863118.090000004</v>
      </c>
      <c r="G1032" s="495">
        <f t="shared" si="164"/>
        <v>57158348.859999999</v>
      </c>
      <c r="H1032" s="495">
        <f>VLOOKUP(A1032,'02-Metrics'!A:R,18,FALSE)</f>
        <v>343357654.10600001</v>
      </c>
      <c r="I1032" s="496">
        <f t="shared" si="163"/>
        <v>0.16646883556105116</v>
      </c>
      <c r="J1032" s="512"/>
      <c r="M1032" s="241" t="s">
        <v>1038</v>
      </c>
      <c r="S1032">
        <f t="shared" si="155"/>
        <v>2020</v>
      </c>
      <c r="T1032" s="418" t="str">
        <f>VLOOKUP($A1032,'02-Metrics'!$A$2:$AD$188,4,FALSE)</f>
        <v>Infrastructure</v>
      </c>
      <c r="U1032" s="418" t="str">
        <f>VLOOKUP($A1032,'02-Metrics'!$A$2:$AD$188,5,FALSE)</f>
        <v>Bridges &amp; Tunnels</v>
      </c>
      <c r="V1032" s="418" t="str">
        <f>VLOOKUP($A1032,'02-Metrics'!$A$2:$AD$188,7,FALSE)</f>
        <v>Army Forces</v>
      </c>
    </row>
    <row r="1033" spans="1:22" ht="15" hidden="1" customHeight="1">
      <c r="A1033" s="418" t="s">
        <v>1093</v>
      </c>
      <c r="B1033" s="497">
        <v>44012</v>
      </c>
      <c r="C1033" s="495">
        <v>0</v>
      </c>
      <c r="D1033" s="495">
        <v>200</v>
      </c>
      <c r="E1033" s="495">
        <f t="shared" si="160"/>
        <v>129021466.95</v>
      </c>
      <c r="F1033" s="495">
        <f t="shared" si="161"/>
        <v>71863318.090000004</v>
      </c>
      <c r="G1033" s="495">
        <f t="shared" si="164"/>
        <v>57158148.859999999</v>
      </c>
      <c r="H1033" s="495">
        <f>VLOOKUP(A1033,'02-Metrics'!A:R,18,FALSE)</f>
        <v>343357654.10600001</v>
      </c>
      <c r="I1033" s="496">
        <f t="shared" si="163"/>
        <v>0.16646825307804078</v>
      </c>
      <c r="J1033" s="512"/>
      <c r="K1033" s="491">
        <v>7657332</v>
      </c>
      <c r="L1033" s="489">
        <v>43100</v>
      </c>
      <c r="M1033" s="241" t="s">
        <v>1041</v>
      </c>
      <c r="S1033">
        <f t="shared" si="155"/>
        <v>2020</v>
      </c>
      <c r="T1033" s="418" t="str">
        <f>VLOOKUP($A1033,'02-Metrics'!$A$2:$AD$188,4,FALSE)</f>
        <v>Infrastructure</v>
      </c>
      <c r="U1033" s="418" t="str">
        <f>VLOOKUP($A1033,'02-Metrics'!$A$2:$AD$188,5,FALSE)</f>
        <v>Bridges &amp; Tunnels</v>
      </c>
      <c r="V1033" s="418" t="str">
        <f>VLOOKUP($A1033,'02-Metrics'!$A$2:$AD$188,7,FALSE)</f>
        <v>Army Forces</v>
      </c>
    </row>
    <row r="1034" spans="1:22" ht="15" hidden="1" customHeight="1">
      <c r="A1034" s="418" t="s">
        <v>1093</v>
      </c>
      <c r="B1034" s="497">
        <v>44073</v>
      </c>
      <c r="C1034" s="495">
        <v>0</v>
      </c>
      <c r="D1034" s="495">
        <v>123355.06</v>
      </c>
      <c r="E1034" s="495">
        <f t="shared" si="160"/>
        <v>129021466.95</v>
      </c>
      <c r="F1034" s="495">
        <f t="shared" si="161"/>
        <v>71986673.150000006</v>
      </c>
      <c r="G1034" s="495">
        <f t="shared" si="164"/>
        <v>57034793.799999997</v>
      </c>
      <c r="H1034" s="495">
        <f>VLOOKUP(A1034,'02-Metrics'!A:R,18,FALSE)</f>
        <v>343357654.10600001</v>
      </c>
      <c r="I1034" s="496">
        <f t="shared" si="163"/>
        <v>0.16610899194456996</v>
      </c>
      <c r="J1034" s="512"/>
      <c r="M1034" s="241" t="s">
        <v>1038</v>
      </c>
      <c r="S1034">
        <f t="shared" si="155"/>
        <v>2020</v>
      </c>
      <c r="T1034" s="418" t="str">
        <f>VLOOKUP($A1034,'02-Metrics'!$A$2:$AD$188,4,FALSE)</f>
        <v>Infrastructure</v>
      </c>
      <c r="U1034" s="418" t="str">
        <f>VLOOKUP($A1034,'02-Metrics'!$A$2:$AD$188,5,FALSE)</f>
        <v>Bridges &amp; Tunnels</v>
      </c>
      <c r="V1034" s="418" t="str">
        <f>VLOOKUP($A1034,'02-Metrics'!$A$2:$AD$188,7,FALSE)</f>
        <v>Army Forces</v>
      </c>
    </row>
    <row r="1035" spans="1:22" ht="15" hidden="1" customHeight="1">
      <c r="A1035" s="418" t="s">
        <v>1093</v>
      </c>
      <c r="B1035" s="497">
        <v>44134</v>
      </c>
      <c r="C1035" s="495">
        <v>0</v>
      </c>
      <c r="D1035" s="495">
        <v>13763.75</v>
      </c>
      <c r="E1035" s="495">
        <f t="shared" si="160"/>
        <v>129021466.95</v>
      </c>
      <c r="F1035" s="495">
        <f t="shared" si="161"/>
        <v>72000436.900000006</v>
      </c>
      <c r="G1035" s="495">
        <f t="shared" si="164"/>
        <v>57021030.049999997</v>
      </c>
      <c r="H1035" s="495">
        <f>VLOOKUP(A1035,'02-Metrics'!A:R,18,FALSE)</f>
        <v>343357654.10600001</v>
      </c>
      <c r="I1035" s="496">
        <f t="shared" si="163"/>
        <v>0.16606890619189951</v>
      </c>
      <c r="J1035" s="512"/>
      <c r="M1035" s="241" t="s">
        <v>1038</v>
      </c>
      <c r="S1035">
        <f t="shared" si="155"/>
        <v>2020</v>
      </c>
      <c r="T1035" s="418" t="str">
        <f>VLOOKUP($A1035,'02-Metrics'!$A$2:$AD$188,4,FALSE)</f>
        <v>Infrastructure</v>
      </c>
      <c r="U1035" s="418" t="str">
        <f>VLOOKUP($A1035,'02-Metrics'!$A$2:$AD$188,5,FALSE)</f>
        <v>Bridges &amp; Tunnels</v>
      </c>
      <c r="V1035" s="418" t="str">
        <f>VLOOKUP($A1035,'02-Metrics'!$A$2:$AD$188,7,FALSE)</f>
        <v>Army Forces</v>
      </c>
    </row>
    <row r="1036" spans="1:22" ht="15" hidden="1" customHeight="1">
      <c r="A1036" s="418" t="s">
        <v>1093</v>
      </c>
      <c r="B1036" s="497">
        <v>44226</v>
      </c>
      <c r="C1036" s="495">
        <v>0</v>
      </c>
      <c r="D1036" s="495">
        <v>38898</v>
      </c>
      <c r="E1036" s="495">
        <f t="shared" si="160"/>
        <v>129021466.95</v>
      </c>
      <c r="F1036" s="495">
        <f t="shared" si="161"/>
        <v>72039334.900000006</v>
      </c>
      <c r="G1036" s="495">
        <f t="shared" si="164"/>
        <v>56982132.049999997</v>
      </c>
      <c r="H1036" s="495">
        <f>VLOOKUP(A1036,'02-Metrics'!A:R,18,FALSE)</f>
        <v>343357654.10600001</v>
      </c>
      <c r="I1036" s="496">
        <f t="shared" si="163"/>
        <v>0.16595561907121109</v>
      </c>
      <c r="J1036" s="512"/>
      <c r="M1036" s="241" t="s">
        <v>1038</v>
      </c>
      <c r="S1036">
        <f t="shared" si="155"/>
        <v>2021</v>
      </c>
      <c r="T1036" s="418" t="str">
        <f>VLOOKUP($A1036,'02-Metrics'!$A$2:$AD$188,4,FALSE)</f>
        <v>Infrastructure</v>
      </c>
      <c r="U1036" s="418" t="str">
        <f>VLOOKUP($A1036,'02-Metrics'!$A$2:$AD$188,5,FALSE)</f>
        <v>Bridges &amp; Tunnels</v>
      </c>
      <c r="V1036" s="418" t="str">
        <f>VLOOKUP($A1036,'02-Metrics'!$A$2:$AD$188,7,FALSE)</f>
        <v>Army Forces</v>
      </c>
    </row>
    <row r="1037" spans="1:22" ht="15" hidden="1" customHeight="1">
      <c r="A1037" s="418">
        <v>27</v>
      </c>
      <c r="B1037" s="505">
        <v>2</v>
      </c>
      <c r="C1037" s="506"/>
      <c r="D1037" s="506"/>
      <c r="E1037" s="506"/>
      <c r="F1037" s="506"/>
      <c r="G1037" s="506"/>
      <c r="H1037" s="495"/>
      <c r="I1037" s="496"/>
      <c r="J1037" s="496"/>
      <c r="K1037" s="495"/>
      <c r="L1037" s="493"/>
      <c r="S1037">
        <f t="shared" si="155"/>
        <v>1900</v>
      </c>
      <c r="T1037" s="418" t="e">
        <f>VLOOKUP($A1037,'02-Metrics'!$A$2:$AD$188,4,FALSE)</f>
        <v>#N/A</v>
      </c>
      <c r="U1037" s="418" t="e">
        <f>VLOOKUP($A1037,'02-Metrics'!$A$2:$AD$188,5,FALSE)</f>
        <v>#N/A</v>
      </c>
      <c r="V1037" s="418" t="e">
        <f>VLOOKUP($A1037,'02-Metrics'!$A$2:$AD$188,7,FALSE)</f>
        <v>#N/A</v>
      </c>
    </row>
    <row r="1038" spans="1:22" ht="15" hidden="1" customHeight="1">
      <c r="A1038" s="418" t="s">
        <v>1098</v>
      </c>
      <c r="B1038" s="494">
        <v>42824</v>
      </c>
      <c r="C1038" s="495">
        <v>0</v>
      </c>
      <c r="D1038" s="495">
        <v>188964</v>
      </c>
      <c r="E1038" s="495">
        <f t="shared" ref="E1038:E1079" si="165">C1038+E1037</f>
        <v>0</v>
      </c>
      <c r="F1038" s="495">
        <f t="shared" ref="F1038:F1079" si="166">D1038+F1037</f>
        <v>188964</v>
      </c>
      <c r="G1038" s="495">
        <f t="shared" si="164"/>
        <v>-188964</v>
      </c>
      <c r="H1038" s="495">
        <f>VLOOKUP(A1038,'02-Metrics'!A:R,18,FALSE)</f>
        <v>2740570200</v>
      </c>
      <c r="I1038" s="496">
        <f t="shared" si="163"/>
        <v>-6.8950614729737636E-5</v>
      </c>
      <c r="J1038" s="512"/>
      <c r="M1038" s="241" t="s">
        <v>1038</v>
      </c>
      <c r="S1038">
        <f t="shared" si="155"/>
        <v>2017</v>
      </c>
      <c r="T1038" s="418" t="str">
        <f>VLOOKUP($A1038,'02-Metrics'!$A$2:$AD$188,4,FALSE)</f>
        <v>Commercial</v>
      </c>
      <c r="U1038" s="418" t="str">
        <f>VLOOKUP($A1038,'02-Metrics'!$A$2:$AD$188,5,FALSE)</f>
        <v>Offices &amp; Mall</v>
      </c>
      <c r="V1038" s="418" t="str">
        <f>VLOOKUP($A1038,'02-Metrics'!$A$2:$AD$188,7,FALSE)</f>
        <v>Army Forces</v>
      </c>
    </row>
    <row r="1039" spans="1:22" ht="15" hidden="1" customHeight="1">
      <c r="A1039" s="418" t="s">
        <v>1098</v>
      </c>
      <c r="B1039" s="494">
        <v>42855</v>
      </c>
      <c r="C1039" s="495">
        <v>0</v>
      </c>
      <c r="D1039" s="495">
        <v>153905</v>
      </c>
      <c r="E1039" s="495">
        <f t="shared" si="165"/>
        <v>0</v>
      </c>
      <c r="F1039" s="495">
        <f t="shared" si="166"/>
        <v>342869</v>
      </c>
      <c r="G1039" s="495">
        <f t="shared" si="164"/>
        <v>-342869</v>
      </c>
      <c r="H1039" s="495">
        <f>VLOOKUP(A1039,'02-Metrics'!A:R,18,FALSE)</f>
        <v>2740570200</v>
      </c>
      <c r="I1039" s="496">
        <f t="shared" si="163"/>
        <v>-1.2510863615170303E-4</v>
      </c>
      <c r="J1039" s="512"/>
      <c r="L1039" s="23">
        <v>43206</v>
      </c>
      <c r="M1039" s="241" t="s">
        <v>1039</v>
      </c>
      <c r="S1039">
        <f t="shared" si="155"/>
        <v>2017</v>
      </c>
      <c r="T1039" s="418" t="str">
        <f>VLOOKUP($A1039,'02-Metrics'!$A$2:$AD$188,4,FALSE)</f>
        <v>Commercial</v>
      </c>
      <c r="U1039" s="418" t="str">
        <f>VLOOKUP($A1039,'02-Metrics'!$A$2:$AD$188,5,FALSE)</f>
        <v>Offices &amp; Mall</v>
      </c>
      <c r="V1039" s="418" t="str">
        <f>VLOOKUP($A1039,'02-Metrics'!$A$2:$AD$188,7,FALSE)</f>
        <v>Army Forces</v>
      </c>
    </row>
    <row r="1040" spans="1:22" ht="15" hidden="1" customHeight="1">
      <c r="A1040" s="418" t="s">
        <v>1098</v>
      </c>
      <c r="B1040" s="494">
        <v>42885</v>
      </c>
      <c r="C1040" s="495">
        <v>0</v>
      </c>
      <c r="D1040" s="495">
        <v>2390294.7999999998</v>
      </c>
      <c r="E1040" s="495">
        <f t="shared" si="165"/>
        <v>0</v>
      </c>
      <c r="F1040" s="495">
        <f t="shared" si="166"/>
        <v>2733163.8</v>
      </c>
      <c r="G1040" s="495">
        <f t="shared" si="164"/>
        <v>-2733163.8</v>
      </c>
      <c r="H1040" s="495">
        <f>VLOOKUP(A1040,'02-Metrics'!A:R,18,FALSE)</f>
        <v>2740570200</v>
      </c>
      <c r="I1040" s="496">
        <f t="shared" si="163"/>
        <v>-9.9729749670342325E-4</v>
      </c>
      <c r="J1040" s="512"/>
      <c r="M1040" s="241" t="s">
        <v>1038</v>
      </c>
      <c r="S1040">
        <f t="shared" si="155"/>
        <v>2017</v>
      </c>
      <c r="T1040" s="418" t="str">
        <f>VLOOKUP($A1040,'02-Metrics'!$A$2:$AD$188,4,FALSE)</f>
        <v>Commercial</v>
      </c>
      <c r="U1040" s="418" t="str">
        <f>VLOOKUP($A1040,'02-Metrics'!$A$2:$AD$188,5,FALSE)</f>
        <v>Offices &amp; Mall</v>
      </c>
      <c r="V1040" s="418" t="str">
        <f>VLOOKUP($A1040,'02-Metrics'!$A$2:$AD$188,7,FALSE)</f>
        <v>Army Forces</v>
      </c>
    </row>
    <row r="1041" spans="1:22" ht="15" hidden="1" customHeight="1">
      <c r="A1041" s="418" t="s">
        <v>1098</v>
      </c>
      <c r="B1041" s="494">
        <v>42916</v>
      </c>
      <c r="C1041" s="495">
        <v>100000000</v>
      </c>
      <c r="D1041" s="495">
        <v>3052300.05</v>
      </c>
      <c r="E1041" s="495">
        <f t="shared" si="165"/>
        <v>100000000</v>
      </c>
      <c r="F1041" s="495">
        <f t="shared" si="166"/>
        <v>5785463.8499999996</v>
      </c>
      <c r="G1041" s="495">
        <f t="shared" si="164"/>
        <v>94214536.150000006</v>
      </c>
      <c r="H1041" s="495">
        <f>VLOOKUP(A1041,'02-Metrics'!A:R,18,FALSE)</f>
        <v>2740570200</v>
      </c>
      <c r="I1041" s="496">
        <f t="shared" si="163"/>
        <v>3.4377713130647046E-2</v>
      </c>
      <c r="J1041" s="512"/>
      <c r="L1041" s="23">
        <v>43240</v>
      </c>
      <c r="M1041" s="241" t="s">
        <v>1039</v>
      </c>
      <c r="S1041">
        <f t="shared" si="155"/>
        <v>2017</v>
      </c>
      <c r="T1041" s="418" t="str">
        <f>VLOOKUP($A1041,'02-Metrics'!$A$2:$AD$188,4,FALSE)</f>
        <v>Commercial</v>
      </c>
      <c r="U1041" s="418" t="str">
        <f>VLOOKUP($A1041,'02-Metrics'!$A$2:$AD$188,5,FALSE)</f>
        <v>Offices &amp; Mall</v>
      </c>
      <c r="V1041" s="418" t="str">
        <f>VLOOKUP($A1041,'02-Metrics'!$A$2:$AD$188,7,FALSE)</f>
        <v>Army Forces</v>
      </c>
    </row>
    <row r="1042" spans="1:22" ht="15" hidden="1" customHeight="1">
      <c r="A1042" s="418" t="s">
        <v>1098</v>
      </c>
      <c r="B1042" s="494">
        <v>42946</v>
      </c>
      <c r="C1042" s="495">
        <v>60000000</v>
      </c>
      <c r="D1042" s="495">
        <v>11187154.869999999</v>
      </c>
      <c r="E1042" s="495">
        <f t="shared" si="165"/>
        <v>160000000</v>
      </c>
      <c r="F1042" s="495">
        <f t="shared" si="166"/>
        <v>16972618.719999999</v>
      </c>
      <c r="G1042" s="495">
        <f t="shared" si="164"/>
        <v>143027381.28</v>
      </c>
      <c r="H1042" s="495">
        <f>VLOOKUP(A1042,'02-Metrics'!A:R,18,FALSE)</f>
        <v>2740570200</v>
      </c>
      <c r="I1042" s="496">
        <f t="shared" si="163"/>
        <v>5.2188913562586356E-2</v>
      </c>
      <c r="J1042" s="512"/>
      <c r="M1042" s="241" t="s">
        <v>1038</v>
      </c>
      <c r="S1042">
        <f t="shared" si="155"/>
        <v>2017</v>
      </c>
      <c r="T1042" s="418" t="str">
        <f>VLOOKUP($A1042,'02-Metrics'!$A$2:$AD$188,4,FALSE)</f>
        <v>Commercial</v>
      </c>
      <c r="U1042" s="418" t="str">
        <f>VLOOKUP($A1042,'02-Metrics'!$A$2:$AD$188,5,FALSE)</f>
        <v>Offices &amp; Mall</v>
      </c>
      <c r="V1042" s="418" t="str">
        <f>VLOOKUP($A1042,'02-Metrics'!$A$2:$AD$188,7,FALSE)</f>
        <v>Army Forces</v>
      </c>
    </row>
    <row r="1043" spans="1:22" ht="15" hidden="1" customHeight="1">
      <c r="A1043" s="418" t="s">
        <v>1098</v>
      </c>
      <c r="B1043" s="494">
        <v>42977</v>
      </c>
      <c r="C1043" s="495">
        <v>130000000</v>
      </c>
      <c r="D1043" s="495">
        <v>14435246.629999999</v>
      </c>
      <c r="E1043" s="495">
        <f t="shared" si="165"/>
        <v>290000000</v>
      </c>
      <c r="F1043" s="495">
        <f t="shared" si="166"/>
        <v>31407865.349999998</v>
      </c>
      <c r="G1043" s="495">
        <f t="shared" si="164"/>
        <v>258592134.65000001</v>
      </c>
      <c r="H1043" s="495">
        <f>VLOOKUP(A1043,'02-Metrics'!A:R,18,FALSE)</f>
        <v>2740570200</v>
      </c>
      <c r="I1043" s="496">
        <f t="shared" si="163"/>
        <v>9.4357055568217163E-2</v>
      </c>
      <c r="J1043" s="512"/>
      <c r="L1043" s="23">
        <v>43261</v>
      </c>
      <c r="M1043" s="241" t="s">
        <v>1039</v>
      </c>
      <c r="S1043">
        <f t="shared" si="155"/>
        <v>2017</v>
      </c>
      <c r="T1043" s="418" t="str">
        <f>VLOOKUP($A1043,'02-Metrics'!$A$2:$AD$188,4,FALSE)</f>
        <v>Commercial</v>
      </c>
      <c r="U1043" s="418" t="str">
        <f>VLOOKUP($A1043,'02-Metrics'!$A$2:$AD$188,5,FALSE)</f>
        <v>Offices &amp; Mall</v>
      </c>
      <c r="V1043" s="418" t="str">
        <f>VLOOKUP($A1043,'02-Metrics'!$A$2:$AD$188,7,FALSE)</f>
        <v>Army Forces</v>
      </c>
    </row>
    <row r="1044" spans="1:22" ht="15" hidden="1" customHeight="1">
      <c r="A1044" s="418" t="s">
        <v>1098</v>
      </c>
      <c r="B1044" s="494">
        <v>43008</v>
      </c>
      <c r="C1044" s="495">
        <v>0</v>
      </c>
      <c r="D1044" s="495">
        <v>12719129.050000001</v>
      </c>
      <c r="E1044" s="495">
        <f t="shared" si="165"/>
        <v>290000000</v>
      </c>
      <c r="F1044" s="495">
        <f t="shared" si="166"/>
        <v>44126994.399999999</v>
      </c>
      <c r="G1044" s="495">
        <f t="shared" si="164"/>
        <v>245873005.59999999</v>
      </c>
      <c r="H1044" s="495">
        <f>VLOOKUP(A1044,'02-Metrics'!A:R,18,FALSE)</f>
        <v>2740570200</v>
      </c>
      <c r="I1044" s="496">
        <f t="shared" si="163"/>
        <v>8.9716003479859779E-2</v>
      </c>
      <c r="J1044" s="512"/>
      <c r="M1044" s="241" t="s">
        <v>1038</v>
      </c>
      <c r="S1044">
        <f t="shared" si="155"/>
        <v>2017</v>
      </c>
      <c r="T1044" s="418" t="str">
        <f>VLOOKUP($A1044,'02-Metrics'!$A$2:$AD$188,4,FALSE)</f>
        <v>Commercial</v>
      </c>
      <c r="U1044" s="418" t="str">
        <f>VLOOKUP($A1044,'02-Metrics'!$A$2:$AD$188,5,FALSE)</f>
        <v>Offices &amp; Mall</v>
      </c>
      <c r="V1044" s="418" t="str">
        <f>VLOOKUP($A1044,'02-Metrics'!$A$2:$AD$188,7,FALSE)</f>
        <v>Army Forces</v>
      </c>
    </row>
    <row r="1045" spans="1:22" ht="15" hidden="1" customHeight="1">
      <c r="A1045" s="418" t="s">
        <v>1098</v>
      </c>
      <c r="B1045" s="494">
        <v>43038</v>
      </c>
      <c r="C1045" s="495">
        <v>0</v>
      </c>
      <c r="D1045" s="495">
        <v>20012204.420000002</v>
      </c>
      <c r="E1045" s="495">
        <f t="shared" si="165"/>
        <v>290000000</v>
      </c>
      <c r="F1045" s="495">
        <f t="shared" si="166"/>
        <v>64139198.82</v>
      </c>
      <c r="G1045" s="495">
        <f t="shared" si="164"/>
        <v>225860801.18000001</v>
      </c>
      <c r="H1045" s="495">
        <f>VLOOKUP(A1045,'02-Metrics'!A:R,18,FALSE)</f>
        <v>2740570200</v>
      </c>
      <c r="I1045" s="496">
        <f t="shared" si="163"/>
        <v>8.2413798843758865E-2</v>
      </c>
      <c r="J1045" s="512"/>
      <c r="L1045" s="23">
        <v>43312</v>
      </c>
      <c r="M1045" s="241" t="s">
        <v>1039</v>
      </c>
      <c r="S1045">
        <f t="shared" si="155"/>
        <v>2017</v>
      </c>
      <c r="T1045" s="418" t="str">
        <f>VLOOKUP($A1045,'02-Metrics'!$A$2:$AD$188,4,FALSE)</f>
        <v>Commercial</v>
      </c>
      <c r="U1045" s="418" t="str">
        <f>VLOOKUP($A1045,'02-Metrics'!$A$2:$AD$188,5,FALSE)</f>
        <v>Offices &amp; Mall</v>
      </c>
      <c r="V1045" s="418" t="str">
        <f>VLOOKUP($A1045,'02-Metrics'!$A$2:$AD$188,7,FALSE)</f>
        <v>Army Forces</v>
      </c>
    </row>
    <row r="1046" spans="1:22" ht="15" hidden="1" customHeight="1">
      <c r="A1046" s="418" t="s">
        <v>1098</v>
      </c>
      <c r="B1046" s="494">
        <v>43069</v>
      </c>
      <c r="C1046" s="495">
        <v>0</v>
      </c>
      <c r="D1046" s="495">
        <v>21424184.859999999</v>
      </c>
      <c r="E1046" s="495">
        <f t="shared" si="165"/>
        <v>290000000</v>
      </c>
      <c r="F1046" s="495">
        <f t="shared" si="166"/>
        <v>85563383.680000007</v>
      </c>
      <c r="G1046" s="495">
        <f t="shared" si="164"/>
        <v>204436616.31999999</v>
      </c>
      <c r="H1046" s="495">
        <f>VLOOKUP(A1046,'02-Metrics'!A:R,18,FALSE)</f>
        <v>2740570200</v>
      </c>
      <c r="I1046" s="496">
        <f t="shared" si="163"/>
        <v>7.4596380096375564E-2</v>
      </c>
      <c r="J1046" s="512"/>
      <c r="M1046" s="241" t="s">
        <v>1038</v>
      </c>
      <c r="S1046">
        <f t="shared" si="155"/>
        <v>2017</v>
      </c>
      <c r="T1046" s="418" t="str">
        <f>VLOOKUP($A1046,'02-Metrics'!$A$2:$AD$188,4,FALSE)</f>
        <v>Commercial</v>
      </c>
      <c r="U1046" s="418" t="str">
        <f>VLOOKUP($A1046,'02-Metrics'!$A$2:$AD$188,5,FALSE)</f>
        <v>Offices &amp; Mall</v>
      </c>
      <c r="V1046" s="418" t="str">
        <f>VLOOKUP($A1046,'02-Metrics'!$A$2:$AD$188,7,FALSE)</f>
        <v>Army Forces</v>
      </c>
    </row>
    <row r="1047" spans="1:22" ht="15" hidden="1" customHeight="1">
      <c r="A1047" s="418" t="s">
        <v>1098</v>
      </c>
      <c r="B1047" s="494">
        <v>43099</v>
      </c>
      <c r="C1047" s="495">
        <v>70000000</v>
      </c>
      <c r="D1047" s="495">
        <v>30596354.649999999</v>
      </c>
      <c r="E1047" s="495">
        <f t="shared" si="165"/>
        <v>360000000</v>
      </c>
      <c r="F1047" s="495">
        <f t="shared" si="166"/>
        <v>116159738.33000001</v>
      </c>
      <c r="G1047" s="495">
        <f t="shared" si="164"/>
        <v>243840261.66999999</v>
      </c>
      <c r="H1047" s="495">
        <f>VLOOKUP(A1047,'02-Metrics'!A:R,18,FALSE)</f>
        <v>2740570200</v>
      </c>
      <c r="I1047" s="496">
        <f t="shared" si="163"/>
        <v>8.8974280487323393E-2</v>
      </c>
      <c r="J1047" s="512"/>
      <c r="M1047" s="241" t="s">
        <v>1038</v>
      </c>
      <c r="S1047">
        <f t="shared" si="155"/>
        <v>2017</v>
      </c>
      <c r="T1047" s="418" t="str">
        <f>VLOOKUP($A1047,'02-Metrics'!$A$2:$AD$188,4,FALSE)</f>
        <v>Commercial</v>
      </c>
      <c r="U1047" s="418" t="str">
        <f>VLOOKUP($A1047,'02-Metrics'!$A$2:$AD$188,5,FALSE)</f>
        <v>Offices &amp; Mall</v>
      </c>
      <c r="V1047" s="418" t="str">
        <f>VLOOKUP($A1047,'02-Metrics'!$A$2:$AD$188,7,FALSE)</f>
        <v>Army Forces</v>
      </c>
    </row>
    <row r="1048" spans="1:22" ht="15" hidden="1" customHeight="1">
      <c r="A1048" s="418" t="s">
        <v>1098</v>
      </c>
      <c r="B1048" s="497">
        <v>43130</v>
      </c>
      <c r="C1048" s="495">
        <v>80000000</v>
      </c>
      <c r="D1048" s="495">
        <v>50818659.440000013</v>
      </c>
      <c r="E1048" s="495">
        <f t="shared" si="165"/>
        <v>440000000</v>
      </c>
      <c r="F1048" s="495">
        <f t="shared" si="166"/>
        <v>166978397.77000004</v>
      </c>
      <c r="G1048" s="495">
        <f t="shared" ref="G1048:G1079" si="167">E1048-F1048</f>
        <v>273021602.22999996</v>
      </c>
      <c r="H1048" s="495">
        <f>VLOOKUP(A1048,'02-Metrics'!A:R,18,FALSE)</f>
        <v>2740570200</v>
      </c>
      <c r="I1048" s="496">
        <f t="shared" ref="I1048:I1079" si="168">G1048/H1048</f>
        <v>9.9622188926231467E-2</v>
      </c>
      <c r="J1048" s="512"/>
      <c r="L1048" s="23">
        <v>43360</v>
      </c>
      <c r="M1048" s="241" t="s">
        <v>1039</v>
      </c>
      <c r="S1048">
        <f t="shared" si="155"/>
        <v>2018</v>
      </c>
      <c r="T1048" s="418" t="str">
        <f>VLOOKUP($A1048,'02-Metrics'!$A$2:$AD$188,4,FALSE)</f>
        <v>Commercial</v>
      </c>
      <c r="U1048" s="418" t="str">
        <f>VLOOKUP($A1048,'02-Metrics'!$A$2:$AD$188,5,FALSE)</f>
        <v>Offices &amp; Mall</v>
      </c>
      <c r="V1048" s="418" t="str">
        <f>VLOOKUP($A1048,'02-Metrics'!$A$2:$AD$188,7,FALSE)</f>
        <v>Army Forces</v>
      </c>
    </row>
    <row r="1049" spans="1:22" ht="15" hidden="1" customHeight="1">
      <c r="A1049" s="418" t="s">
        <v>1098</v>
      </c>
      <c r="B1049" s="497">
        <v>43159</v>
      </c>
      <c r="C1049" s="495">
        <v>0</v>
      </c>
      <c r="D1049" s="495">
        <v>12977050.18</v>
      </c>
      <c r="E1049" s="495">
        <f t="shared" si="165"/>
        <v>440000000</v>
      </c>
      <c r="F1049" s="495">
        <f t="shared" si="166"/>
        <v>179955447.95000005</v>
      </c>
      <c r="G1049" s="495">
        <f t="shared" si="167"/>
        <v>260044552.04999995</v>
      </c>
      <c r="H1049" s="495">
        <f>VLOOKUP(A1049,'02-Metrics'!A:R,18,FALSE)</f>
        <v>2740570200</v>
      </c>
      <c r="I1049" s="496">
        <f t="shared" si="168"/>
        <v>9.4887024623561897E-2</v>
      </c>
      <c r="J1049" s="512"/>
      <c r="M1049" s="241" t="s">
        <v>1038</v>
      </c>
      <c r="S1049">
        <f t="shared" si="155"/>
        <v>2018</v>
      </c>
      <c r="T1049" s="418" t="str">
        <f>VLOOKUP($A1049,'02-Metrics'!$A$2:$AD$188,4,FALSE)</f>
        <v>Commercial</v>
      </c>
      <c r="U1049" s="418" t="str">
        <f>VLOOKUP($A1049,'02-Metrics'!$A$2:$AD$188,5,FALSE)</f>
        <v>Offices &amp; Mall</v>
      </c>
      <c r="V1049" s="418" t="str">
        <f>VLOOKUP($A1049,'02-Metrics'!$A$2:$AD$188,7,FALSE)</f>
        <v>Army Forces</v>
      </c>
    </row>
    <row r="1050" spans="1:22" ht="15" hidden="1" customHeight="1">
      <c r="A1050" s="418" t="s">
        <v>1098</v>
      </c>
      <c r="B1050" s="497">
        <v>43189</v>
      </c>
      <c r="C1050" s="495">
        <v>80000000</v>
      </c>
      <c r="D1050" s="495">
        <v>23890488.059999995</v>
      </c>
      <c r="E1050" s="495">
        <f t="shared" si="165"/>
        <v>520000000</v>
      </c>
      <c r="F1050" s="495">
        <f t="shared" si="166"/>
        <v>203845936.01000005</v>
      </c>
      <c r="G1050" s="495">
        <f t="shared" si="167"/>
        <v>316154063.98999995</v>
      </c>
      <c r="H1050" s="495">
        <f>VLOOKUP(A1050,'02-Metrics'!A:R,18,FALSE)</f>
        <v>2740570200</v>
      </c>
      <c r="I1050" s="496">
        <f t="shared" si="168"/>
        <v>0.11536068807505823</v>
      </c>
      <c r="J1050" s="512"/>
      <c r="L1050" s="23">
        <v>43381</v>
      </c>
      <c r="M1050" s="241" t="s">
        <v>1039</v>
      </c>
      <c r="S1050">
        <f t="shared" si="155"/>
        <v>2018</v>
      </c>
      <c r="T1050" s="418" t="str">
        <f>VLOOKUP($A1050,'02-Metrics'!$A$2:$AD$188,4,FALSE)</f>
        <v>Commercial</v>
      </c>
      <c r="U1050" s="418" t="str">
        <f>VLOOKUP($A1050,'02-Metrics'!$A$2:$AD$188,5,FALSE)</f>
        <v>Offices &amp; Mall</v>
      </c>
      <c r="V1050" s="418" t="str">
        <f>VLOOKUP($A1050,'02-Metrics'!$A$2:$AD$188,7,FALSE)</f>
        <v>Army Forces</v>
      </c>
    </row>
    <row r="1051" spans="1:22" ht="15" hidden="1" customHeight="1">
      <c r="A1051" s="418" t="s">
        <v>1098</v>
      </c>
      <c r="B1051" s="497">
        <v>43220</v>
      </c>
      <c r="C1051" s="495">
        <v>0</v>
      </c>
      <c r="D1051" s="495">
        <v>14804232.029999997</v>
      </c>
      <c r="E1051" s="495">
        <f t="shared" si="165"/>
        <v>520000000</v>
      </c>
      <c r="F1051" s="495">
        <f t="shared" si="166"/>
        <v>218650168.04000005</v>
      </c>
      <c r="G1051" s="495">
        <f t="shared" si="167"/>
        <v>301349831.95999992</v>
      </c>
      <c r="H1051" s="495">
        <f>VLOOKUP(A1051,'02-Metrics'!A:R,18,FALSE)</f>
        <v>2740570200</v>
      </c>
      <c r="I1051" s="496">
        <f t="shared" si="168"/>
        <v>0.10995880782765569</v>
      </c>
      <c r="J1051" s="512"/>
      <c r="M1051" s="241" t="s">
        <v>1038</v>
      </c>
      <c r="S1051">
        <f t="shared" si="155"/>
        <v>2018</v>
      </c>
      <c r="T1051" s="418" t="str">
        <f>VLOOKUP($A1051,'02-Metrics'!$A$2:$AD$188,4,FALSE)</f>
        <v>Commercial</v>
      </c>
      <c r="U1051" s="418" t="str">
        <f>VLOOKUP($A1051,'02-Metrics'!$A$2:$AD$188,5,FALSE)</f>
        <v>Offices &amp; Mall</v>
      </c>
      <c r="V1051" s="418" t="str">
        <f>VLOOKUP($A1051,'02-Metrics'!$A$2:$AD$188,7,FALSE)</f>
        <v>Army Forces</v>
      </c>
    </row>
    <row r="1052" spans="1:22" ht="15" hidden="1" customHeight="1">
      <c r="A1052" s="418" t="s">
        <v>1098</v>
      </c>
      <c r="B1052" s="497">
        <v>43250</v>
      </c>
      <c r="C1052" s="495">
        <v>0</v>
      </c>
      <c r="D1052" s="495">
        <v>17011513.759999998</v>
      </c>
      <c r="E1052" s="495">
        <f t="shared" si="165"/>
        <v>520000000</v>
      </c>
      <c r="F1052" s="495">
        <f t="shared" si="166"/>
        <v>235661681.80000004</v>
      </c>
      <c r="G1052" s="495">
        <f t="shared" si="167"/>
        <v>284338318.19999993</v>
      </c>
      <c r="H1052" s="495">
        <f>VLOOKUP(A1052,'02-Metrics'!A:R,18,FALSE)</f>
        <v>2740570200</v>
      </c>
      <c r="I1052" s="496">
        <f t="shared" si="168"/>
        <v>0.10375151791404574</v>
      </c>
      <c r="J1052" s="512"/>
      <c r="L1052" s="23">
        <v>43422</v>
      </c>
      <c r="M1052" s="241" t="s">
        <v>1039</v>
      </c>
      <c r="S1052">
        <f t="shared" si="155"/>
        <v>2018</v>
      </c>
      <c r="T1052" s="418" t="str">
        <f>VLOOKUP($A1052,'02-Metrics'!$A$2:$AD$188,4,FALSE)</f>
        <v>Commercial</v>
      </c>
      <c r="U1052" s="418" t="str">
        <f>VLOOKUP($A1052,'02-Metrics'!$A$2:$AD$188,5,FALSE)</f>
        <v>Offices &amp; Mall</v>
      </c>
      <c r="V1052" s="418" t="str">
        <f>VLOOKUP($A1052,'02-Metrics'!$A$2:$AD$188,7,FALSE)</f>
        <v>Army Forces</v>
      </c>
    </row>
    <row r="1053" spans="1:22" ht="15" hidden="1" customHeight="1">
      <c r="A1053" s="418" t="s">
        <v>1098</v>
      </c>
      <c r="B1053" s="497">
        <v>43281</v>
      </c>
      <c r="C1053" s="495">
        <v>80000000</v>
      </c>
      <c r="D1053" s="495">
        <v>34973159.199999996</v>
      </c>
      <c r="E1053" s="495">
        <f t="shared" si="165"/>
        <v>600000000</v>
      </c>
      <c r="F1053" s="495">
        <f t="shared" si="166"/>
        <v>270634841.00000006</v>
      </c>
      <c r="G1053" s="495">
        <f t="shared" si="167"/>
        <v>329365158.99999994</v>
      </c>
      <c r="H1053" s="495">
        <f>VLOOKUP(A1053,'02-Metrics'!A:R,18,FALSE)</f>
        <v>2740570200</v>
      </c>
      <c r="I1053" s="496">
        <f t="shared" si="168"/>
        <v>0.12018125242695843</v>
      </c>
      <c r="J1053" s="512"/>
      <c r="M1053" s="241" t="s">
        <v>1038</v>
      </c>
      <c r="S1053">
        <f t="shared" ref="S1053:S1116" si="169">YEAR(B1053)</f>
        <v>2018</v>
      </c>
      <c r="T1053" s="418" t="str">
        <f>VLOOKUP($A1053,'02-Metrics'!$A$2:$AD$188,4,FALSE)</f>
        <v>Commercial</v>
      </c>
      <c r="U1053" s="418" t="str">
        <f>VLOOKUP($A1053,'02-Metrics'!$A$2:$AD$188,5,FALSE)</f>
        <v>Offices &amp; Mall</v>
      </c>
      <c r="V1053" s="418" t="str">
        <f>VLOOKUP($A1053,'02-Metrics'!$A$2:$AD$188,7,FALSE)</f>
        <v>Army Forces</v>
      </c>
    </row>
    <row r="1054" spans="1:22" ht="15" hidden="1" customHeight="1">
      <c r="A1054" s="418" t="s">
        <v>1098</v>
      </c>
      <c r="B1054" s="497">
        <v>43311</v>
      </c>
      <c r="C1054" s="495">
        <v>0</v>
      </c>
      <c r="D1054" s="495">
        <v>13252281.829999994</v>
      </c>
      <c r="E1054" s="495">
        <f t="shared" si="165"/>
        <v>600000000</v>
      </c>
      <c r="F1054" s="495">
        <f t="shared" si="166"/>
        <v>283887122.83000004</v>
      </c>
      <c r="G1054" s="495">
        <f t="shared" si="167"/>
        <v>316112877.16999996</v>
      </c>
      <c r="H1054" s="495">
        <f>VLOOKUP(A1054,'02-Metrics'!A:R,18,FALSE)</f>
        <v>2740570200</v>
      </c>
      <c r="I1054" s="496">
        <f t="shared" si="168"/>
        <v>0.11534565951640281</v>
      </c>
      <c r="J1054" s="512"/>
      <c r="L1054" s="23">
        <v>43453</v>
      </c>
      <c r="M1054" s="241" t="s">
        <v>1039</v>
      </c>
      <c r="S1054">
        <f t="shared" si="169"/>
        <v>2018</v>
      </c>
      <c r="T1054" s="418" t="str">
        <f>VLOOKUP($A1054,'02-Metrics'!$A$2:$AD$188,4,FALSE)</f>
        <v>Commercial</v>
      </c>
      <c r="U1054" s="418" t="str">
        <f>VLOOKUP($A1054,'02-Metrics'!$A$2:$AD$188,5,FALSE)</f>
        <v>Offices &amp; Mall</v>
      </c>
      <c r="V1054" s="418" t="str">
        <f>VLOOKUP($A1054,'02-Metrics'!$A$2:$AD$188,7,FALSE)</f>
        <v>Army Forces</v>
      </c>
    </row>
    <row r="1055" spans="1:22" ht="15" hidden="1" customHeight="1">
      <c r="A1055" s="418" t="s">
        <v>1098</v>
      </c>
      <c r="B1055" s="497">
        <v>43342</v>
      </c>
      <c r="C1055" s="495">
        <v>0</v>
      </c>
      <c r="D1055" s="495">
        <v>15500737.93</v>
      </c>
      <c r="E1055" s="495">
        <f t="shared" si="165"/>
        <v>600000000</v>
      </c>
      <c r="F1055" s="495">
        <f t="shared" si="166"/>
        <v>299387860.76000005</v>
      </c>
      <c r="G1055" s="495">
        <f t="shared" si="167"/>
        <v>300612139.23999995</v>
      </c>
      <c r="H1055" s="495">
        <f>VLOOKUP(A1055,'02-Metrics'!A:R,18,FALSE)</f>
        <v>2740570200</v>
      </c>
      <c r="I1055" s="496">
        <f t="shared" si="168"/>
        <v>0.10968963292383459</v>
      </c>
      <c r="J1055" s="512"/>
      <c r="M1055" s="241" t="s">
        <v>1038</v>
      </c>
      <c r="S1055">
        <f t="shared" si="169"/>
        <v>2018</v>
      </c>
      <c r="T1055" s="418" t="str">
        <f>VLOOKUP($A1055,'02-Metrics'!$A$2:$AD$188,4,FALSE)</f>
        <v>Commercial</v>
      </c>
      <c r="U1055" s="418" t="str">
        <f>VLOOKUP($A1055,'02-Metrics'!$A$2:$AD$188,5,FALSE)</f>
        <v>Offices &amp; Mall</v>
      </c>
      <c r="V1055" s="418" t="str">
        <f>VLOOKUP($A1055,'02-Metrics'!$A$2:$AD$188,7,FALSE)</f>
        <v>Army Forces</v>
      </c>
    </row>
    <row r="1056" spans="1:22" ht="15" hidden="1" customHeight="1">
      <c r="A1056" s="418" t="s">
        <v>1098</v>
      </c>
      <c r="B1056" s="497">
        <v>43373</v>
      </c>
      <c r="C1056" s="495">
        <v>231258520</v>
      </c>
      <c r="D1056" s="495">
        <v>23488060.07</v>
      </c>
      <c r="E1056" s="495">
        <f t="shared" si="165"/>
        <v>831258520</v>
      </c>
      <c r="F1056" s="495">
        <f t="shared" si="166"/>
        <v>322875920.83000004</v>
      </c>
      <c r="G1056" s="495">
        <f t="shared" si="167"/>
        <v>508382599.16999996</v>
      </c>
      <c r="H1056" s="495">
        <f>VLOOKUP(A1056,'02-Metrics'!A:R,18,FALSE)</f>
        <v>2740570200</v>
      </c>
      <c r="I1056" s="496">
        <f t="shared" si="168"/>
        <v>0.18550249111298078</v>
      </c>
      <c r="J1056" s="512"/>
      <c r="L1056" s="23">
        <v>43474</v>
      </c>
      <c r="M1056" s="241" t="s">
        <v>1039</v>
      </c>
      <c r="S1056">
        <f t="shared" si="169"/>
        <v>2018</v>
      </c>
      <c r="T1056" s="418" t="str">
        <f>VLOOKUP($A1056,'02-Metrics'!$A$2:$AD$188,4,FALSE)</f>
        <v>Commercial</v>
      </c>
      <c r="U1056" s="418" t="str">
        <f>VLOOKUP($A1056,'02-Metrics'!$A$2:$AD$188,5,FALSE)</f>
        <v>Offices &amp; Mall</v>
      </c>
      <c r="V1056" s="418" t="str">
        <f>VLOOKUP($A1056,'02-Metrics'!$A$2:$AD$188,7,FALSE)</f>
        <v>Army Forces</v>
      </c>
    </row>
    <row r="1057" spans="1:22" ht="15" hidden="1" customHeight="1">
      <c r="A1057" s="418" t="s">
        <v>1098</v>
      </c>
      <c r="B1057" s="497">
        <v>43403</v>
      </c>
      <c r="C1057" s="495">
        <v>188585057.20000002</v>
      </c>
      <c r="D1057" s="495">
        <v>31749536.70999999</v>
      </c>
      <c r="E1057" s="495">
        <f t="shared" si="165"/>
        <v>1019843577.2</v>
      </c>
      <c r="F1057" s="495">
        <f t="shared" si="166"/>
        <v>354625457.54000002</v>
      </c>
      <c r="G1057" s="495">
        <f t="shared" si="167"/>
        <v>665218119.66000009</v>
      </c>
      <c r="H1057" s="495">
        <f>VLOOKUP(A1057,'02-Metrics'!A:R,18,FALSE)</f>
        <v>2740570200</v>
      </c>
      <c r="I1057" s="496">
        <f t="shared" si="168"/>
        <v>0.24272982303463714</v>
      </c>
      <c r="J1057" s="512"/>
      <c r="L1057" s="23">
        <v>43482</v>
      </c>
      <c r="M1057" s="241" t="s">
        <v>1039</v>
      </c>
      <c r="S1057">
        <f t="shared" si="169"/>
        <v>2018</v>
      </c>
      <c r="T1057" s="418" t="str">
        <f>VLOOKUP($A1057,'02-Metrics'!$A$2:$AD$188,4,FALSE)</f>
        <v>Commercial</v>
      </c>
      <c r="U1057" s="418" t="str">
        <f>VLOOKUP($A1057,'02-Metrics'!$A$2:$AD$188,5,FALSE)</f>
        <v>Offices &amp; Mall</v>
      </c>
      <c r="V1057" s="418" t="str">
        <f>VLOOKUP($A1057,'02-Metrics'!$A$2:$AD$188,7,FALSE)</f>
        <v>Army Forces</v>
      </c>
    </row>
    <row r="1058" spans="1:22" ht="15" hidden="1" customHeight="1">
      <c r="A1058" s="418" t="s">
        <v>1098</v>
      </c>
      <c r="B1058" s="497">
        <v>43434</v>
      </c>
      <c r="C1058" s="495">
        <v>25450216.800000001</v>
      </c>
      <c r="D1058" s="495">
        <v>18529572.929999996</v>
      </c>
      <c r="E1058" s="495">
        <f t="shared" si="165"/>
        <v>1045293794</v>
      </c>
      <c r="F1058" s="495">
        <f t="shared" si="166"/>
        <v>373155030.47000003</v>
      </c>
      <c r="G1058" s="495">
        <f t="shared" si="167"/>
        <v>672138763.52999997</v>
      </c>
      <c r="H1058" s="495">
        <f>VLOOKUP(A1058,'02-Metrics'!A:R,18,FALSE)</f>
        <v>2740570200</v>
      </c>
      <c r="I1058" s="496">
        <f t="shared" si="168"/>
        <v>0.24525507995744827</v>
      </c>
      <c r="J1058" s="512"/>
      <c r="M1058" s="241" t="s">
        <v>1038</v>
      </c>
      <c r="S1058">
        <f t="shared" si="169"/>
        <v>2018</v>
      </c>
      <c r="T1058" s="418" t="str">
        <f>VLOOKUP($A1058,'02-Metrics'!$A$2:$AD$188,4,FALSE)</f>
        <v>Commercial</v>
      </c>
      <c r="U1058" s="418" t="str">
        <f>VLOOKUP($A1058,'02-Metrics'!$A$2:$AD$188,5,FALSE)</f>
        <v>Offices &amp; Mall</v>
      </c>
      <c r="V1058" s="418" t="str">
        <f>VLOOKUP($A1058,'02-Metrics'!$A$2:$AD$188,7,FALSE)</f>
        <v>Army Forces</v>
      </c>
    </row>
    <row r="1059" spans="1:22" ht="15" hidden="1" customHeight="1">
      <c r="A1059" s="418" t="s">
        <v>1098</v>
      </c>
      <c r="B1059" s="497">
        <v>43464</v>
      </c>
      <c r="C1059" s="495">
        <v>0</v>
      </c>
      <c r="D1059" s="495">
        <v>27526803.529999994</v>
      </c>
      <c r="E1059" s="495">
        <f t="shared" si="165"/>
        <v>1045293794</v>
      </c>
      <c r="F1059" s="495">
        <f t="shared" si="166"/>
        <v>400681834</v>
      </c>
      <c r="G1059" s="495">
        <f t="shared" si="167"/>
        <v>644611960</v>
      </c>
      <c r="H1059" s="495">
        <f>VLOOKUP(A1059,'02-Metrics'!A:R,18,FALSE)</f>
        <v>2740570200</v>
      </c>
      <c r="I1059" s="496">
        <f t="shared" si="168"/>
        <v>0.23521089151447389</v>
      </c>
      <c r="J1059" s="512"/>
      <c r="L1059" s="23">
        <v>43503</v>
      </c>
      <c r="M1059" s="241" t="s">
        <v>1039</v>
      </c>
      <c r="S1059">
        <f t="shared" si="169"/>
        <v>2018</v>
      </c>
      <c r="T1059" s="418" t="str">
        <f>VLOOKUP($A1059,'02-Metrics'!$A$2:$AD$188,4,FALSE)</f>
        <v>Commercial</v>
      </c>
      <c r="U1059" s="418" t="str">
        <f>VLOOKUP($A1059,'02-Metrics'!$A$2:$AD$188,5,FALSE)</f>
        <v>Offices &amp; Mall</v>
      </c>
      <c r="V1059" s="418" t="str">
        <f>VLOOKUP($A1059,'02-Metrics'!$A$2:$AD$188,7,FALSE)</f>
        <v>Army Forces</v>
      </c>
    </row>
    <row r="1060" spans="1:22" ht="15" hidden="1" customHeight="1">
      <c r="A1060" s="418" t="s">
        <v>1098</v>
      </c>
      <c r="B1060" s="497">
        <v>43495</v>
      </c>
      <c r="C1060" s="495">
        <v>0</v>
      </c>
      <c r="D1060" s="495">
        <v>16965897.309999999</v>
      </c>
      <c r="E1060" s="495">
        <f t="shared" si="165"/>
        <v>1045293794</v>
      </c>
      <c r="F1060" s="495">
        <f t="shared" si="166"/>
        <v>417647731.31</v>
      </c>
      <c r="G1060" s="495">
        <f t="shared" si="167"/>
        <v>627646062.69000006</v>
      </c>
      <c r="H1060" s="495">
        <f>VLOOKUP(A1060,'02-Metrics'!A:R,18,FALSE)</f>
        <v>2740570200</v>
      </c>
      <c r="I1060" s="496">
        <f t="shared" si="168"/>
        <v>0.22902024647644495</v>
      </c>
      <c r="J1060" s="512"/>
      <c r="L1060" s="23">
        <v>43510</v>
      </c>
      <c r="M1060" s="241" t="s">
        <v>1039</v>
      </c>
      <c r="S1060">
        <f t="shared" si="169"/>
        <v>2019</v>
      </c>
      <c r="T1060" s="418" t="str">
        <f>VLOOKUP($A1060,'02-Metrics'!$A$2:$AD$188,4,FALSE)</f>
        <v>Commercial</v>
      </c>
      <c r="U1060" s="418" t="str">
        <f>VLOOKUP($A1060,'02-Metrics'!$A$2:$AD$188,5,FALSE)</f>
        <v>Offices &amp; Mall</v>
      </c>
      <c r="V1060" s="418" t="str">
        <f>VLOOKUP($A1060,'02-Metrics'!$A$2:$AD$188,7,FALSE)</f>
        <v>Army Forces</v>
      </c>
    </row>
    <row r="1061" spans="1:22" ht="15" hidden="1" customHeight="1">
      <c r="A1061" s="418" t="s">
        <v>1098</v>
      </c>
      <c r="B1061" s="497">
        <v>43524</v>
      </c>
      <c r="C1061" s="495">
        <v>0</v>
      </c>
      <c r="D1061" s="495">
        <v>23082154.620000001</v>
      </c>
      <c r="E1061" s="495">
        <f t="shared" si="165"/>
        <v>1045293794</v>
      </c>
      <c r="F1061" s="495">
        <f t="shared" si="166"/>
        <v>440729885.93000001</v>
      </c>
      <c r="G1061" s="495">
        <f t="shared" si="167"/>
        <v>604563908.06999993</v>
      </c>
      <c r="H1061" s="495">
        <f>VLOOKUP(A1061,'02-Metrics'!A:R,18,FALSE)</f>
        <v>2740570200</v>
      </c>
      <c r="I1061" s="496">
        <f t="shared" si="168"/>
        <v>0.22059785517262062</v>
      </c>
      <c r="J1061" s="512"/>
      <c r="L1061" s="23">
        <v>43523</v>
      </c>
      <c r="M1061" s="241" t="s">
        <v>1039</v>
      </c>
      <c r="S1061">
        <f t="shared" si="169"/>
        <v>2019</v>
      </c>
      <c r="T1061" s="418" t="str">
        <f>VLOOKUP($A1061,'02-Metrics'!$A$2:$AD$188,4,FALSE)</f>
        <v>Commercial</v>
      </c>
      <c r="U1061" s="418" t="str">
        <f>VLOOKUP($A1061,'02-Metrics'!$A$2:$AD$188,5,FALSE)</f>
        <v>Offices &amp; Mall</v>
      </c>
      <c r="V1061" s="418" t="str">
        <f>VLOOKUP($A1061,'02-Metrics'!$A$2:$AD$188,7,FALSE)</f>
        <v>Army Forces</v>
      </c>
    </row>
    <row r="1062" spans="1:22" ht="15" hidden="1" customHeight="1">
      <c r="A1062" s="418" t="s">
        <v>1098</v>
      </c>
      <c r="B1062" s="497">
        <v>43554</v>
      </c>
      <c r="C1062" s="495">
        <v>70000000</v>
      </c>
      <c r="D1062" s="495">
        <v>24007674.249999996</v>
      </c>
      <c r="E1062" s="495">
        <f t="shared" si="165"/>
        <v>1115293794</v>
      </c>
      <c r="F1062" s="495">
        <f t="shared" si="166"/>
        <v>464737560.18000001</v>
      </c>
      <c r="G1062" s="495">
        <f t="shared" si="167"/>
        <v>650556233.81999993</v>
      </c>
      <c r="H1062" s="495">
        <f>VLOOKUP(A1062,'02-Metrics'!A:R,18,FALSE)</f>
        <v>2740570200</v>
      </c>
      <c r="I1062" s="496">
        <f t="shared" si="168"/>
        <v>0.23737988314256644</v>
      </c>
      <c r="J1062" s="512"/>
      <c r="M1062" s="241" t="s">
        <v>1038</v>
      </c>
      <c r="S1062">
        <f t="shared" si="169"/>
        <v>2019</v>
      </c>
      <c r="T1062" s="418" t="str">
        <f>VLOOKUP($A1062,'02-Metrics'!$A$2:$AD$188,4,FALSE)</f>
        <v>Commercial</v>
      </c>
      <c r="U1062" s="418" t="str">
        <f>VLOOKUP($A1062,'02-Metrics'!$A$2:$AD$188,5,FALSE)</f>
        <v>Offices &amp; Mall</v>
      </c>
      <c r="V1062" s="418" t="str">
        <f>VLOOKUP($A1062,'02-Metrics'!$A$2:$AD$188,7,FALSE)</f>
        <v>Army Forces</v>
      </c>
    </row>
    <row r="1063" spans="1:22" ht="15" hidden="1" customHeight="1">
      <c r="A1063" s="418" t="s">
        <v>1098</v>
      </c>
      <c r="B1063" s="497">
        <v>43585</v>
      </c>
      <c r="C1063" s="495">
        <v>100000000</v>
      </c>
      <c r="D1063" s="495">
        <v>55118842.579999991</v>
      </c>
      <c r="E1063" s="495">
        <f t="shared" si="165"/>
        <v>1215293794</v>
      </c>
      <c r="F1063" s="495">
        <f t="shared" si="166"/>
        <v>519856402.75999999</v>
      </c>
      <c r="G1063" s="495">
        <f t="shared" si="167"/>
        <v>695437391.24000001</v>
      </c>
      <c r="H1063" s="495">
        <f>VLOOKUP(A1063,'02-Metrics'!A:R,18,FALSE)</f>
        <v>2740570200</v>
      </c>
      <c r="I1063" s="496">
        <f t="shared" si="168"/>
        <v>0.25375645960099835</v>
      </c>
      <c r="J1063" s="512"/>
      <c r="L1063" s="23">
        <v>43550</v>
      </c>
      <c r="M1063" s="241" t="s">
        <v>1039</v>
      </c>
      <c r="S1063">
        <f t="shared" si="169"/>
        <v>2019</v>
      </c>
      <c r="T1063" s="418" t="str">
        <f>VLOOKUP($A1063,'02-Metrics'!$A$2:$AD$188,4,FALSE)</f>
        <v>Commercial</v>
      </c>
      <c r="U1063" s="418" t="str">
        <f>VLOOKUP($A1063,'02-Metrics'!$A$2:$AD$188,5,FALSE)</f>
        <v>Offices &amp; Mall</v>
      </c>
      <c r="V1063" s="418" t="str">
        <f>VLOOKUP($A1063,'02-Metrics'!$A$2:$AD$188,7,FALSE)</f>
        <v>Army Forces</v>
      </c>
    </row>
    <row r="1064" spans="1:22" ht="15" hidden="1" customHeight="1">
      <c r="A1064" s="418" t="s">
        <v>1098</v>
      </c>
      <c r="B1064" s="497">
        <v>43615</v>
      </c>
      <c r="C1064" s="495">
        <v>0</v>
      </c>
      <c r="D1064" s="495">
        <v>28005761.589999996</v>
      </c>
      <c r="E1064" s="495">
        <f t="shared" si="165"/>
        <v>1215293794</v>
      </c>
      <c r="F1064" s="495">
        <f t="shared" si="166"/>
        <v>547862164.35000002</v>
      </c>
      <c r="G1064" s="495">
        <f t="shared" si="167"/>
        <v>667431629.64999998</v>
      </c>
      <c r="H1064" s="495">
        <f>VLOOKUP(A1064,'02-Metrics'!A:R,18,FALSE)</f>
        <v>2740570200</v>
      </c>
      <c r="I1064" s="496">
        <f t="shared" si="168"/>
        <v>0.24353750531549967</v>
      </c>
      <c r="J1064" s="512"/>
      <c r="M1064" s="241" t="s">
        <v>1038</v>
      </c>
      <c r="S1064">
        <f t="shared" si="169"/>
        <v>2019</v>
      </c>
      <c r="T1064" s="418" t="str">
        <f>VLOOKUP($A1064,'02-Metrics'!$A$2:$AD$188,4,FALSE)</f>
        <v>Commercial</v>
      </c>
      <c r="U1064" s="418" t="str">
        <f>VLOOKUP($A1064,'02-Metrics'!$A$2:$AD$188,5,FALSE)</f>
        <v>Offices &amp; Mall</v>
      </c>
      <c r="V1064" s="418" t="str">
        <f>VLOOKUP($A1064,'02-Metrics'!$A$2:$AD$188,7,FALSE)</f>
        <v>Army Forces</v>
      </c>
    </row>
    <row r="1065" spans="1:22" ht="15" hidden="1" customHeight="1">
      <c r="A1065" s="418" t="s">
        <v>1098</v>
      </c>
      <c r="B1065" s="497">
        <v>43646</v>
      </c>
      <c r="C1065" s="495">
        <v>100000000</v>
      </c>
      <c r="D1065" s="495">
        <v>31424550.829999991</v>
      </c>
      <c r="E1065" s="495">
        <f t="shared" si="165"/>
        <v>1315293794</v>
      </c>
      <c r="F1065" s="495">
        <f t="shared" si="166"/>
        <v>579286715.18000007</v>
      </c>
      <c r="G1065" s="495">
        <f t="shared" si="167"/>
        <v>736007078.81999993</v>
      </c>
      <c r="H1065" s="495">
        <f>VLOOKUP(A1065,'02-Metrics'!A:R,18,FALSE)</f>
        <v>2740570200</v>
      </c>
      <c r="I1065" s="496">
        <f t="shared" si="168"/>
        <v>0.26855983430747365</v>
      </c>
      <c r="J1065" s="512"/>
      <c r="L1065" s="23">
        <v>43570</v>
      </c>
      <c r="M1065" s="241" t="s">
        <v>1039</v>
      </c>
      <c r="S1065">
        <f t="shared" si="169"/>
        <v>2019</v>
      </c>
      <c r="T1065" s="418" t="str">
        <f>VLOOKUP($A1065,'02-Metrics'!$A$2:$AD$188,4,FALSE)</f>
        <v>Commercial</v>
      </c>
      <c r="U1065" s="418" t="str">
        <f>VLOOKUP($A1065,'02-Metrics'!$A$2:$AD$188,5,FALSE)</f>
        <v>Offices &amp; Mall</v>
      </c>
      <c r="V1065" s="418" t="str">
        <f>VLOOKUP($A1065,'02-Metrics'!$A$2:$AD$188,7,FALSE)</f>
        <v>Army Forces</v>
      </c>
    </row>
    <row r="1066" spans="1:22" ht="15" hidden="1" customHeight="1">
      <c r="A1066" s="418" t="s">
        <v>1098</v>
      </c>
      <c r="B1066" s="497">
        <v>43676</v>
      </c>
      <c r="C1066" s="495">
        <v>0</v>
      </c>
      <c r="D1066" s="495">
        <v>40314984.329999998</v>
      </c>
      <c r="E1066" s="495">
        <f t="shared" si="165"/>
        <v>1315293794</v>
      </c>
      <c r="F1066" s="495">
        <f t="shared" si="166"/>
        <v>619601699.51000011</v>
      </c>
      <c r="G1066" s="495">
        <f t="shared" si="167"/>
        <v>695692094.48999989</v>
      </c>
      <c r="H1066" s="495">
        <f>VLOOKUP(A1066,'02-Metrics'!A:R,18,FALSE)</f>
        <v>2740570200</v>
      </c>
      <c r="I1066" s="496">
        <f t="shared" si="168"/>
        <v>0.25384939765089759</v>
      </c>
      <c r="J1066" s="512"/>
      <c r="L1066" s="23">
        <v>43573</v>
      </c>
      <c r="M1066" s="241" t="s">
        <v>1039</v>
      </c>
      <c r="S1066">
        <f t="shared" si="169"/>
        <v>2019</v>
      </c>
      <c r="T1066" s="418" t="str">
        <f>VLOOKUP($A1066,'02-Metrics'!$A$2:$AD$188,4,FALSE)</f>
        <v>Commercial</v>
      </c>
      <c r="U1066" s="418" t="str">
        <f>VLOOKUP($A1066,'02-Metrics'!$A$2:$AD$188,5,FALSE)</f>
        <v>Offices &amp; Mall</v>
      </c>
      <c r="V1066" s="418" t="str">
        <f>VLOOKUP($A1066,'02-Metrics'!$A$2:$AD$188,7,FALSE)</f>
        <v>Army Forces</v>
      </c>
    </row>
    <row r="1067" spans="1:22" ht="15" hidden="1" customHeight="1">
      <c r="A1067" s="418" t="s">
        <v>1098</v>
      </c>
      <c r="B1067" s="497">
        <v>43707</v>
      </c>
      <c r="C1067" s="495">
        <v>113351826.5</v>
      </c>
      <c r="D1067" s="495">
        <v>42436749</v>
      </c>
      <c r="E1067" s="495">
        <f t="shared" si="165"/>
        <v>1428645620.5</v>
      </c>
      <c r="F1067" s="495">
        <f t="shared" si="166"/>
        <v>662038448.51000011</v>
      </c>
      <c r="G1067" s="495">
        <f t="shared" si="167"/>
        <v>766607171.98999989</v>
      </c>
      <c r="H1067" s="495">
        <f>VLOOKUP(A1067,'02-Metrics'!A:R,18,FALSE)</f>
        <v>2740570200</v>
      </c>
      <c r="I1067" s="496">
        <f t="shared" si="168"/>
        <v>0.27972542793831734</v>
      </c>
      <c r="J1067" s="512"/>
      <c r="M1067" s="241" t="s">
        <v>1038</v>
      </c>
      <c r="S1067">
        <f t="shared" si="169"/>
        <v>2019</v>
      </c>
      <c r="T1067" s="418" t="str">
        <f>VLOOKUP($A1067,'02-Metrics'!$A$2:$AD$188,4,FALSE)</f>
        <v>Commercial</v>
      </c>
      <c r="U1067" s="418" t="str">
        <f>VLOOKUP($A1067,'02-Metrics'!$A$2:$AD$188,5,FALSE)</f>
        <v>Offices &amp; Mall</v>
      </c>
      <c r="V1067" s="418" t="str">
        <f>VLOOKUP($A1067,'02-Metrics'!$A$2:$AD$188,7,FALSE)</f>
        <v>Army Forces</v>
      </c>
    </row>
    <row r="1068" spans="1:22" ht="15" hidden="1" customHeight="1">
      <c r="A1068" s="418" t="s">
        <v>1098</v>
      </c>
      <c r="B1068" s="497">
        <v>43738</v>
      </c>
      <c r="C1068" s="495">
        <v>40825018</v>
      </c>
      <c r="D1068" s="495">
        <v>59274274.090000004</v>
      </c>
      <c r="E1068" s="495">
        <f t="shared" si="165"/>
        <v>1469470638.5</v>
      </c>
      <c r="F1068" s="495">
        <f t="shared" si="166"/>
        <v>721312722.60000014</v>
      </c>
      <c r="G1068" s="495">
        <f t="shared" si="167"/>
        <v>748157915.89999986</v>
      </c>
      <c r="H1068" s="495">
        <f>VLOOKUP(A1068,'02-Metrics'!A:R,18,FALSE)</f>
        <v>2740570200</v>
      </c>
      <c r="I1068" s="496">
        <f t="shared" si="168"/>
        <v>0.27299352371999075</v>
      </c>
      <c r="J1068" s="512"/>
      <c r="L1068" s="23">
        <v>43615</v>
      </c>
      <c r="M1068" s="241" t="s">
        <v>1039</v>
      </c>
      <c r="S1068">
        <f t="shared" si="169"/>
        <v>2019</v>
      </c>
      <c r="T1068" s="418" t="str">
        <f>VLOOKUP($A1068,'02-Metrics'!$A$2:$AD$188,4,FALSE)</f>
        <v>Commercial</v>
      </c>
      <c r="U1068" s="418" t="str">
        <f>VLOOKUP($A1068,'02-Metrics'!$A$2:$AD$188,5,FALSE)</f>
        <v>Offices &amp; Mall</v>
      </c>
      <c r="V1068" s="418" t="str">
        <f>VLOOKUP($A1068,'02-Metrics'!$A$2:$AD$188,7,FALSE)</f>
        <v>Army Forces</v>
      </c>
    </row>
    <row r="1069" spans="1:22" ht="15" hidden="1" customHeight="1">
      <c r="A1069" s="418" t="s">
        <v>1098</v>
      </c>
      <c r="B1069" s="497">
        <v>43768</v>
      </c>
      <c r="C1069" s="495">
        <v>69510198.200000003</v>
      </c>
      <c r="D1069" s="495">
        <v>89908498.700000003</v>
      </c>
      <c r="E1069" s="495">
        <f t="shared" si="165"/>
        <v>1538980836.7</v>
      </c>
      <c r="F1069" s="495">
        <f t="shared" si="166"/>
        <v>811221221.30000019</v>
      </c>
      <c r="G1069" s="495">
        <f t="shared" si="167"/>
        <v>727759615.39999986</v>
      </c>
      <c r="H1069" s="495">
        <f>VLOOKUP(A1069,'02-Metrics'!A:R,18,FALSE)</f>
        <v>2740570200</v>
      </c>
      <c r="I1069" s="496">
        <f t="shared" si="168"/>
        <v>0.26555043742356971</v>
      </c>
      <c r="J1069" s="512"/>
      <c r="M1069" s="241" t="s">
        <v>1038</v>
      </c>
      <c r="S1069">
        <f t="shared" si="169"/>
        <v>2019</v>
      </c>
      <c r="T1069" s="418" t="str">
        <f>VLOOKUP($A1069,'02-Metrics'!$A$2:$AD$188,4,FALSE)</f>
        <v>Commercial</v>
      </c>
      <c r="U1069" s="418" t="str">
        <f>VLOOKUP($A1069,'02-Metrics'!$A$2:$AD$188,5,FALSE)</f>
        <v>Offices &amp; Mall</v>
      </c>
      <c r="V1069" s="418" t="str">
        <f>VLOOKUP($A1069,'02-Metrics'!$A$2:$AD$188,7,FALSE)</f>
        <v>Army Forces</v>
      </c>
    </row>
    <row r="1070" spans="1:22" ht="15" hidden="1" customHeight="1">
      <c r="A1070" s="418" t="s">
        <v>1098</v>
      </c>
      <c r="B1070" s="497">
        <v>43799</v>
      </c>
      <c r="C1070" s="495">
        <v>9983894</v>
      </c>
      <c r="D1070" s="495">
        <v>57941965.079999998</v>
      </c>
      <c r="E1070" s="495">
        <f t="shared" si="165"/>
        <v>1548964730.7</v>
      </c>
      <c r="F1070" s="495">
        <f t="shared" si="166"/>
        <v>869163186.38000023</v>
      </c>
      <c r="G1070" s="495">
        <f t="shared" si="167"/>
        <v>679801544.31999981</v>
      </c>
      <c r="H1070" s="495">
        <f>VLOOKUP(A1070,'02-Metrics'!A:R,18,FALSE)</f>
        <v>2740570200</v>
      </c>
      <c r="I1070" s="496">
        <f t="shared" si="168"/>
        <v>0.24805113341741797</v>
      </c>
      <c r="J1070" s="512"/>
      <c r="L1070" s="23">
        <v>43642</v>
      </c>
      <c r="M1070" s="241" t="s">
        <v>1039</v>
      </c>
      <c r="S1070">
        <f t="shared" si="169"/>
        <v>2019</v>
      </c>
      <c r="T1070" s="418" t="str">
        <f>VLOOKUP($A1070,'02-Metrics'!$A$2:$AD$188,4,FALSE)</f>
        <v>Commercial</v>
      </c>
      <c r="U1070" s="418" t="str">
        <f>VLOOKUP($A1070,'02-Metrics'!$A$2:$AD$188,5,FALSE)</f>
        <v>Offices &amp; Mall</v>
      </c>
      <c r="V1070" s="418" t="str">
        <f>VLOOKUP($A1070,'02-Metrics'!$A$2:$AD$188,7,FALSE)</f>
        <v>Army Forces</v>
      </c>
    </row>
    <row r="1071" spans="1:22" ht="15" hidden="1" customHeight="1">
      <c r="A1071" s="418" t="s">
        <v>1098</v>
      </c>
      <c r="B1071" s="497">
        <v>43829</v>
      </c>
      <c r="C1071" s="495">
        <v>147552034</v>
      </c>
      <c r="D1071" s="495">
        <v>34708025.769999996</v>
      </c>
      <c r="E1071" s="495">
        <f t="shared" si="165"/>
        <v>1696516764.7</v>
      </c>
      <c r="F1071" s="495">
        <f t="shared" si="166"/>
        <v>903871212.15000021</v>
      </c>
      <c r="G1071" s="495">
        <f t="shared" si="167"/>
        <v>792645552.54999983</v>
      </c>
      <c r="H1071" s="495">
        <f>VLOOKUP(A1071,'02-Metrics'!A:R,18,FALSE)</f>
        <v>2740570200</v>
      </c>
      <c r="I1071" s="496">
        <f t="shared" si="168"/>
        <v>0.28922650934101224</v>
      </c>
      <c r="J1071" s="512"/>
      <c r="M1071" s="241" t="s">
        <v>1038</v>
      </c>
      <c r="S1071">
        <f t="shared" si="169"/>
        <v>2019</v>
      </c>
      <c r="T1071" s="418" t="str">
        <f>VLOOKUP($A1071,'02-Metrics'!$A$2:$AD$188,4,FALSE)</f>
        <v>Commercial</v>
      </c>
      <c r="U1071" s="418" t="str">
        <f>VLOOKUP($A1071,'02-Metrics'!$A$2:$AD$188,5,FALSE)</f>
        <v>Offices &amp; Mall</v>
      </c>
      <c r="V1071" s="418" t="str">
        <f>VLOOKUP($A1071,'02-Metrics'!$A$2:$AD$188,7,FALSE)</f>
        <v>Army Forces</v>
      </c>
    </row>
    <row r="1072" spans="1:22" ht="15" hidden="1" customHeight="1">
      <c r="A1072" s="418" t="s">
        <v>1098</v>
      </c>
      <c r="B1072" s="497">
        <v>43860</v>
      </c>
      <c r="C1072" s="495">
        <v>2851037</v>
      </c>
      <c r="D1072" s="495">
        <v>138788979.29000005</v>
      </c>
      <c r="E1072" s="495">
        <f t="shared" si="165"/>
        <v>1699367801.7</v>
      </c>
      <c r="F1072" s="495">
        <f t="shared" si="166"/>
        <v>1042660191.4400003</v>
      </c>
      <c r="G1072" s="495">
        <f t="shared" si="167"/>
        <v>656707610.25999975</v>
      </c>
      <c r="H1072" s="495">
        <f>VLOOKUP(A1072,'02-Metrics'!A:R,18,FALSE)</f>
        <v>2740570200</v>
      </c>
      <c r="I1072" s="496">
        <f t="shared" si="168"/>
        <v>0.23962444394235904</v>
      </c>
      <c r="J1072" s="512"/>
      <c r="M1072" s="241" t="s">
        <v>1038</v>
      </c>
      <c r="S1072">
        <f t="shared" si="169"/>
        <v>2020</v>
      </c>
      <c r="T1072" s="418" t="str">
        <f>VLOOKUP($A1072,'02-Metrics'!$A$2:$AD$188,4,FALSE)</f>
        <v>Commercial</v>
      </c>
      <c r="U1072" s="418" t="str">
        <f>VLOOKUP($A1072,'02-Metrics'!$A$2:$AD$188,5,FALSE)</f>
        <v>Offices &amp; Mall</v>
      </c>
      <c r="V1072" s="418" t="str">
        <f>VLOOKUP($A1072,'02-Metrics'!$A$2:$AD$188,7,FALSE)</f>
        <v>Army Forces</v>
      </c>
    </row>
    <row r="1073" spans="1:22" ht="15" hidden="1" customHeight="1">
      <c r="A1073" s="418" t="s">
        <v>1098</v>
      </c>
      <c r="B1073" s="497">
        <v>43889</v>
      </c>
      <c r="C1073" s="495">
        <v>135241687</v>
      </c>
      <c r="D1073" s="495">
        <v>75615089.690000027</v>
      </c>
      <c r="E1073" s="495">
        <f t="shared" si="165"/>
        <v>1834609488.7</v>
      </c>
      <c r="F1073" s="495">
        <f t="shared" si="166"/>
        <v>1118275281.1300004</v>
      </c>
      <c r="G1073" s="495">
        <f t="shared" si="167"/>
        <v>716334207.56999969</v>
      </c>
      <c r="H1073" s="495">
        <f>VLOOKUP(A1073,'02-Metrics'!A:R,18,FALSE)</f>
        <v>2740570200</v>
      </c>
      <c r="I1073" s="496">
        <f t="shared" si="168"/>
        <v>0.26138144812710862</v>
      </c>
      <c r="J1073" s="512"/>
      <c r="L1073" s="23">
        <v>43682</v>
      </c>
      <c r="M1073" s="241" t="s">
        <v>1039</v>
      </c>
      <c r="S1073">
        <f t="shared" si="169"/>
        <v>2020</v>
      </c>
      <c r="T1073" s="418" t="str">
        <f>VLOOKUP($A1073,'02-Metrics'!$A$2:$AD$188,4,FALSE)</f>
        <v>Commercial</v>
      </c>
      <c r="U1073" s="418" t="str">
        <f>VLOOKUP($A1073,'02-Metrics'!$A$2:$AD$188,5,FALSE)</f>
        <v>Offices &amp; Mall</v>
      </c>
      <c r="V1073" s="418" t="str">
        <f>VLOOKUP($A1073,'02-Metrics'!$A$2:$AD$188,7,FALSE)</f>
        <v>Army Forces</v>
      </c>
    </row>
    <row r="1074" spans="1:22" ht="15" hidden="1" customHeight="1">
      <c r="A1074" s="418" t="s">
        <v>1098</v>
      </c>
      <c r="B1074" s="497">
        <v>43920</v>
      </c>
      <c r="C1074" s="495">
        <v>30008137</v>
      </c>
      <c r="D1074" s="495">
        <v>32230884.500000007</v>
      </c>
      <c r="E1074" s="495">
        <f t="shared" si="165"/>
        <v>1864617625.7</v>
      </c>
      <c r="F1074" s="495">
        <f t="shared" si="166"/>
        <v>1150506165.6300004</v>
      </c>
      <c r="G1074" s="495">
        <f t="shared" si="167"/>
        <v>714111460.06999969</v>
      </c>
      <c r="H1074" s="495">
        <f>VLOOKUP(A1074,'02-Metrics'!A:R,18,FALSE)</f>
        <v>2740570200</v>
      </c>
      <c r="I1074" s="496">
        <f t="shared" si="168"/>
        <v>0.26057039519367164</v>
      </c>
      <c r="J1074" s="512"/>
      <c r="M1074" s="241" t="s">
        <v>1038</v>
      </c>
      <c r="S1074">
        <f t="shared" si="169"/>
        <v>2020</v>
      </c>
      <c r="T1074" s="418" t="str">
        <f>VLOOKUP($A1074,'02-Metrics'!$A$2:$AD$188,4,FALSE)</f>
        <v>Commercial</v>
      </c>
      <c r="U1074" s="418" t="str">
        <f>VLOOKUP($A1074,'02-Metrics'!$A$2:$AD$188,5,FALSE)</f>
        <v>Offices &amp; Mall</v>
      </c>
      <c r="V1074" s="418" t="str">
        <f>VLOOKUP($A1074,'02-Metrics'!$A$2:$AD$188,7,FALSE)</f>
        <v>Army Forces</v>
      </c>
    </row>
    <row r="1075" spans="1:22" ht="15" hidden="1" customHeight="1">
      <c r="A1075" s="418" t="s">
        <v>1098</v>
      </c>
      <c r="B1075" s="497">
        <v>43951</v>
      </c>
      <c r="C1075" s="495">
        <v>4019485</v>
      </c>
      <c r="D1075" s="495">
        <v>13628063.760000005</v>
      </c>
      <c r="E1075" s="495">
        <f t="shared" si="165"/>
        <v>1868637110.7</v>
      </c>
      <c r="F1075" s="495">
        <f t="shared" si="166"/>
        <v>1164134229.3900003</v>
      </c>
      <c r="G1075" s="495">
        <f t="shared" si="167"/>
        <v>704502881.3099997</v>
      </c>
      <c r="H1075" s="495">
        <f>VLOOKUP(A1075,'02-Metrics'!A:R,18,FALSE)</f>
        <v>2740570200</v>
      </c>
      <c r="I1075" s="496">
        <f t="shared" si="168"/>
        <v>0.25706434424120927</v>
      </c>
      <c r="J1075" s="512"/>
      <c r="L1075" s="23">
        <v>43719</v>
      </c>
      <c r="M1075" s="241" t="s">
        <v>1039</v>
      </c>
      <c r="S1075">
        <f t="shared" si="169"/>
        <v>2020</v>
      </c>
      <c r="T1075" s="418" t="str">
        <f>VLOOKUP($A1075,'02-Metrics'!$A$2:$AD$188,4,FALSE)</f>
        <v>Commercial</v>
      </c>
      <c r="U1075" s="418" t="str">
        <f>VLOOKUP($A1075,'02-Metrics'!$A$2:$AD$188,5,FALSE)</f>
        <v>Offices &amp; Mall</v>
      </c>
      <c r="V1075" s="418" t="str">
        <f>VLOOKUP($A1075,'02-Metrics'!$A$2:$AD$188,7,FALSE)</f>
        <v>Army Forces</v>
      </c>
    </row>
    <row r="1076" spans="1:22" ht="15" hidden="1" customHeight="1">
      <c r="A1076" s="418" t="s">
        <v>1098</v>
      </c>
      <c r="B1076" s="497">
        <v>43981</v>
      </c>
      <c r="C1076" s="495">
        <v>0</v>
      </c>
      <c r="D1076" s="495">
        <v>25563496.079999998</v>
      </c>
      <c r="E1076" s="495">
        <f t="shared" si="165"/>
        <v>1868637110.7</v>
      </c>
      <c r="F1076" s="495">
        <f t="shared" si="166"/>
        <v>1189697725.4700003</v>
      </c>
      <c r="G1076" s="495">
        <f t="shared" si="167"/>
        <v>678939385.22999978</v>
      </c>
      <c r="H1076" s="495">
        <f>VLOOKUP(A1076,'02-Metrics'!A:R,18,FALSE)</f>
        <v>2740570200</v>
      </c>
      <c r="I1076" s="496">
        <f t="shared" si="168"/>
        <v>0.24773654228233227</v>
      </c>
      <c r="J1076" s="512"/>
      <c r="L1076" s="23">
        <v>43725</v>
      </c>
      <c r="M1076" s="241" t="s">
        <v>1039</v>
      </c>
      <c r="S1076">
        <f t="shared" si="169"/>
        <v>2020</v>
      </c>
      <c r="T1076" s="418" t="str">
        <f>VLOOKUP($A1076,'02-Metrics'!$A$2:$AD$188,4,FALSE)</f>
        <v>Commercial</v>
      </c>
      <c r="U1076" s="418" t="str">
        <f>VLOOKUP($A1076,'02-Metrics'!$A$2:$AD$188,5,FALSE)</f>
        <v>Offices &amp; Mall</v>
      </c>
      <c r="V1076" s="418" t="str">
        <f>VLOOKUP($A1076,'02-Metrics'!$A$2:$AD$188,7,FALSE)</f>
        <v>Army Forces</v>
      </c>
    </row>
    <row r="1077" spans="1:22" ht="15" hidden="1" customHeight="1">
      <c r="A1077" s="418" t="s">
        <v>1098</v>
      </c>
      <c r="B1077" s="497">
        <v>44012</v>
      </c>
      <c r="C1077" s="495">
        <v>501405</v>
      </c>
      <c r="D1077" s="495">
        <v>36844843.559999987</v>
      </c>
      <c r="E1077" s="495">
        <f t="shared" si="165"/>
        <v>1869138515.7</v>
      </c>
      <c r="F1077" s="495">
        <f t="shared" si="166"/>
        <v>1226542569.0300002</v>
      </c>
      <c r="G1077" s="495">
        <f t="shared" si="167"/>
        <v>642595946.66999984</v>
      </c>
      <c r="H1077" s="495">
        <f>VLOOKUP(A1077,'02-Metrics'!A:R,18,FALSE)</f>
        <v>2740570200</v>
      </c>
      <c r="I1077" s="496">
        <f t="shared" si="168"/>
        <v>0.23447527330991186</v>
      </c>
      <c r="J1077" s="512"/>
      <c r="M1077" s="241" t="s">
        <v>1038</v>
      </c>
      <c r="S1077">
        <f t="shared" si="169"/>
        <v>2020</v>
      </c>
      <c r="T1077" s="418" t="str">
        <f>VLOOKUP($A1077,'02-Metrics'!$A$2:$AD$188,4,FALSE)</f>
        <v>Commercial</v>
      </c>
      <c r="U1077" s="418" t="str">
        <f>VLOOKUP($A1077,'02-Metrics'!$A$2:$AD$188,5,FALSE)</f>
        <v>Offices &amp; Mall</v>
      </c>
      <c r="V1077" s="418" t="str">
        <f>VLOOKUP($A1077,'02-Metrics'!$A$2:$AD$188,7,FALSE)</f>
        <v>Army Forces</v>
      </c>
    </row>
    <row r="1078" spans="1:22" ht="15" hidden="1" customHeight="1">
      <c r="A1078" s="418" t="s">
        <v>1098</v>
      </c>
      <c r="B1078" s="497">
        <v>44042</v>
      </c>
      <c r="C1078" s="495">
        <v>128765575</v>
      </c>
      <c r="D1078" s="495">
        <v>49618323.320000008</v>
      </c>
      <c r="E1078" s="495">
        <f t="shared" si="165"/>
        <v>1997904090.7</v>
      </c>
      <c r="F1078" s="495">
        <f t="shared" si="166"/>
        <v>1276160892.3500001</v>
      </c>
      <c r="G1078" s="495">
        <f t="shared" si="167"/>
        <v>721743198.3499999</v>
      </c>
      <c r="H1078" s="495">
        <f>VLOOKUP(A1078,'02-Metrics'!A:R,18,FALSE)</f>
        <v>2740570200</v>
      </c>
      <c r="I1078" s="496">
        <f t="shared" si="168"/>
        <v>0.26335512162760871</v>
      </c>
      <c r="J1078" s="512"/>
      <c r="L1078" s="23">
        <v>43747</v>
      </c>
      <c r="M1078" s="241" t="s">
        <v>1039</v>
      </c>
      <c r="S1078">
        <f t="shared" si="169"/>
        <v>2020</v>
      </c>
      <c r="T1078" s="418" t="str">
        <f>VLOOKUP($A1078,'02-Metrics'!$A$2:$AD$188,4,FALSE)</f>
        <v>Commercial</v>
      </c>
      <c r="U1078" s="418" t="str">
        <f>VLOOKUP($A1078,'02-Metrics'!$A$2:$AD$188,5,FALSE)</f>
        <v>Offices &amp; Mall</v>
      </c>
      <c r="V1078" s="418" t="str">
        <f>VLOOKUP($A1078,'02-Metrics'!$A$2:$AD$188,7,FALSE)</f>
        <v>Army Forces</v>
      </c>
    </row>
    <row r="1079" spans="1:22" ht="15" hidden="1" customHeight="1">
      <c r="A1079" s="418" t="s">
        <v>1098</v>
      </c>
      <c r="B1079" s="497">
        <v>44073</v>
      </c>
      <c r="C1079" s="495">
        <v>28706200</v>
      </c>
      <c r="D1079" s="495">
        <v>23577214.699999999</v>
      </c>
      <c r="E1079" s="495">
        <f t="shared" si="165"/>
        <v>2026610290.7</v>
      </c>
      <c r="F1079" s="495">
        <f t="shared" si="166"/>
        <v>1299738107.0500002</v>
      </c>
      <c r="G1079" s="495">
        <f t="shared" si="167"/>
        <v>726872183.64999986</v>
      </c>
      <c r="H1079" s="495">
        <f>VLOOKUP(A1079,'02-Metrics'!A:R,18,FALSE)</f>
        <v>2740570200</v>
      </c>
      <c r="I1079" s="496">
        <f t="shared" si="168"/>
        <v>0.26522662460899554</v>
      </c>
      <c r="J1079" s="512"/>
      <c r="L1079" s="23">
        <v>43758</v>
      </c>
      <c r="M1079" s="241" t="s">
        <v>1039</v>
      </c>
      <c r="S1079">
        <f t="shared" si="169"/>
        <v>2020</v>
      </c>
      <c r="T1079" s="418" t="str">
        <f>VLOOKUP($A1079,'02-Metrics'!$A$2:$AD$188,4,FALSE)</f>
        <v>Commercial</v>
      </c>
      <c r="U1079" s="418" t="str">
        <f>VLOOKUP($A1079,'02-Metrics'!$A$2:$AD$188,5,FALSE)</f>
        <v>Offices &amp; Mall</v>
      </c>
      <c r="V1079" s="418" t="str">
        <f>VLOOKUP($A1079,'02-Metrics'!$A$2:$AD$188,7,FALSE)</f>
        <v>Army Forces</v>
      </c>
    </row>
    <row r="1080" spans="1:22" ht="15" hidden="1" customHeight="1">
      <c r="A1080" s="418" t="s">
        <v>1098</v>
      </c>
      <c r="B1080" s="497">
        <v>44104</v>
      </c>
      <c r="C1080" s="495">
        <v>23375895</v>
      </c>
      <c r="D1080" s="495">
        <v>30170906.379999999</v>
      </c>
      <c r="E1080" s="495">
        <f t="shared" ref="E1080:E1087" si="170">C1080+E1079</f>
        <v>2049986185.7</v>
      </c>
      <c r="F1080" s="495">
        <f t="shared" ref="F1080:F1087" si="171">D1080+F1079</f>
        <v>1329909013.4300003</v>
      </c>
      <c r="G1080" s="495">
        <f t="shared" ref="G1080:G1105" si="172">E1080-F1080</f>
        <v>720077172.26999974</v>
      </c>
      <c r="H1080" s="495">
        <f>VLOOKUP(A1080,'02-Metrics'!A:R,18,FALSE)</f>
        <v>2740570200</v>
      </c>
      <c r="I1080" s="496">
        <f t="shared" ref="I1080:I1105" si="173">G1080/H1080</f>
        <v>0.26274720942014174</v>
      </c>
      <c r="J1080" s="512"/>
      <c r="M1080" s="241" t="s">
        <v>1038</v>
      </c>
      <c r="S1080">
        <f t="shared" si="169"/>
        <v>2020</v>
      </c>
      <c r="T1080" s="418" t="str">
        <f>VLOOKUP($A1080,'02-Metrics'!$A$2:$AD$188,4,FALSE)</f>
        <v>Commercial</v>
      </c>
      <c r="U1080" s="418" t="str">
        <f>VLOOKUP($A1080,'02-Metrics'!$A$2:$AD$188,5,FALSE)</f>
        <v>Offices &amp; Mall</v>
      </c>
      <c r="V1080" s="418" t="str">
        <f>VLOOKUP($A1080,'02-Metrics'!$A$2:$AD$188,7,FALSE)</f>
        <v>Army Forces</v>
      </c>
    </row>
    <row r="1081" spans="1:22" ht="15" hidden="1" customHeight="1">
      <c r="A1081" s="418" t="s">
        <v>1098</v>
      </c>
      <c r="B1081" s="497">
        <v>44134</v>
      </c>
      <c r="C1081" s="495">
        <v>29401005</v>
      </c>
      <c r="D1081" s="495">
        <v>28627865.5</v>
      </c>
      <c r="E1081" s="495">
        <f t="shared" si="170"/>
        <v>2079387190.7</v>
      </c>
      <c r="F1081" s="495">
        <f t="shared" si="171"/>
        <v>1358536878.9300003</v>
      </c>
      <c r="G1081" s="495">
        <f t="shared" si="172"/>
        <v>720850311.76999974</v>
      </c>
      <c r="H1081" s="495">
        <f>VLOOKUP(A1081,'02-Metrics'!A:R,18,FALSE)</f>
        <v>2740570200</v>
      </c>
      <c r="I1081" s="496">
        <f t="shared" si="173"/>
        <v>0.2630293184133724</v>
      </c>
      <c r="J1081" s="512"/>
      <c r="M1081" s="241" t="s">
        <v>1038</v>
      </c>
      <c r="S1081">
        <f t="shared" si="169"/>
        <v>2020</v>
      </c>
      <c r="T1081" s="418" t="str">
        <f>VLOOKUP($A1081,'02-Metrics'!$A$2:$AD$188,4,FALSE)</f>
        <v>Commercial</v>
      </c>
      <c r="U1081" s="418" t="str">
        <f>VLOOKUP($A1081,'02-Metrics'!$A$2:$AD$188,5,FALSE)</f>
        <v>Offices &amp; Mall</v>
      </c>
      <c r="V1081" s="418" t="str">
        <f>VLOOKUP($A1081,'02-Metrics'!$A$2:$AD$188,7,FALSE)</f>
        <v>Army Forces</v>
      </c>
    </row>
    <row r="1082" spans="1:22" ht="15" hidden="1" customHeight="1">
      <c r="A1082" s="418" t="s">
        <v>1098</v>
      </c>
      <c r="B1082" s="497">
        <v>44165</v>
      </c>
      <c r="C1082" s="495">
        <v>13595000</v>
      </c>
      <c r="D1082" s="495">
        <v>40400805.220000014</v>
      </c>
      <c r="E1082" s="495">
        <f t="shared" si="170"/>
        <v>2092982190.7</v>
      </c>
      <c r="F1082" s="495">
        <f t="shared" si="171"/>
        <v>1398937684.1500003</v>
      </c>
      <c r="G1082" s="495">
        <f t="shared" si="172"/>
        <v>694044506.54999971</v>
      </c>
      <c r="H1082" s="495">
        <f>VLOOKUP(A1082,'02-Metrics'!A:R,18,FALSE)</f>
        <v>2740570200</v>
      </c>
      <c r="I1082" s="496">
        <f t="shared" si="173"/>
        <v>0.25324821329152586</v>
      </c>
      <c r="J1082" s="512"/>
      <c r="L1082" s="23">
        <v>43829</v>
      </c>
      <c r="M1082" s="241" t="s">
        <v>1039</v>
      </c>
      <c r="S1082">
        <f t="shared" si="169"/>
        <v>2020</v>
      </c>
      <c r="T1082" s="418" t="str">
        <f>VLOOKUP($A1082,'02-Metrics'!$A$2:$AD$188,4,FALSE)</f>
        <v>Commercial</v>
      </c>
      <c r="U1082" s="418" t="str">
        <f>VLOOKUP($A1082,'02-Metrics'!$A$2:$AD$188,5,FALSE)</f>
        <v>Offices &amp; Mall</v>
      </c>
      <c r="V1082" s="418" t="str">
        <f>VLOOKUP($A1082,'02-Metrics'!$A$2:$AD$188,7,FALSE)</f>
        <v>Army Forces</v>
      </c>
    </row>
    <row r="1083" spans="1:22" ht="15" hidden="1" customHeight="1">
      <c r="A1083" s="418" t="s">
        <v>1098</v>
      </c>
      <c r="B1083" s="497">
        <v>44195</v>
      </c>
      <c r="C1083" s="495">
        <v>196010</v>
      </c>
      <c r="D1083" s="495">
        <v>29467721.139999993</v>
      </c>
      <c r="E1083" s="495">
        <f t="shared" si="170"/>
        <v>2093178200.7</v>
      </c>
      <c r="F1083" s="495">
        <f t="shared" si="171"/>
        <v>1428405405.2900004</v>
      </c>
      <c r="G1083" s="495">
        <f t="shared" si="172"/>
        <v>664772795.40999961</v>
      </c>
      <c r="H1083" s="495">
        <f>VLOOKUP(A1083,'02-Metrics'!A:R,18,FALSE)</f>
        <v>2740570200</v>
      </c>
      <c r="I1083" s="496">
        <f t="shared" si="173"/>
        <v>0.24256732975130491</v>
      </c>
      <c r="J1083" s="512"/>
      <c r="M1083" s="241" t="s">
        <v>1038</v>
      </c>
      <c r="S1083">
        <f t="shared" si="169"/>
        <v>2020</v>
      </c>
      <c r="T1083" s="418" t="str">
        <f>VLOOKUP($A1083,'02-Metrics'!$A$2:$AD$188,4,FALSE)</f>
        <v>Commercial</v>
      </c>
      <c r="U1083" s="418" t="str">
        <f>VLOOKUP($A1083,'02-Metrics'!$A$2:$AD$188,5,FALSE)</f>
        <v>Offices &amp; Mall</v>
      </c>
      <c r="V1083" s="418" t="str">
        <f>VLOOKUP($A1083,'02-Metrics'!$A$2:$AD$188,7,FALSE)</f>
        <v>Army Forces</v>
      </c>
    </row>
    <row r="1084" spans="1:22" ht="15" hidden="1" customHeight="1">
      <c r="A1084" s="418" t="s">
        <v>1098</v>
      </c>
      <c r="B1084" s="497">
        <v>44226</v>
      </c>
      <c r="C1084" s="495">
        <v>2174820</v>
      </c>
      <c r="D1084" s="495">
        <v>28291031.43</v>
      </c>
      <c r="E1084" s="495">
        <f t="shared" si="170"/>
        <v>2095353020.7</v>
      </c>
      <c r="F1084" s="495">
        <f t="shared" si="171"/>
        <v>1456696436.7200005</v>
      </c>
      <c r="G1084" s="495">
        <f t="shared" si="172"/>
        <v>638656583.97999954</v>
      </c>
      <c r="H1084" s="495">
        <f>VLOOKUP(A1084,'02-Metrics'!A:R,18,FALSE)</f>
        <v>2740570200</v>
      </c>
      <c r="I1084" s="496">
        <f t="shared" si="173"/>
        <v>0.23303784883160431</v>
      </c>
      <c r="J1084" s="512"/>
      <c r="L1084" s="23">
        <v>43844</v>
      </c>
      <c r="M1084" s="241" t="s">
        <v>764</v>
      </c>
      <c r="S1084">
        <f t="shared" si="169"/>
        <v>2021</v>
      </c>
      <c r="T1084" s="418" t="str">
        <f>VLOOKUP($A1084,'02-Metrics'!$A$2:$AD$188,4,FALSE)</f>
        <v>Commercial</v>
      </c>
      <c r="U1084" s="418" t="str">
        <f>VLOOKUP($A1084,'02-Metrics'!$A$2:$AD$188,5,FALSE)</f>
        <v>Offices &amp; Mall</v>
      </c>
      <c r="V1084" s="418" t="str">
        <f>VLOOKUP($A1084,'02-Metrics'!$A$2:$AD$188,7,FALSE)</f>
        <v>Army Forces</v>
      </c>
    </row>
    <row r="1085" spans="1:22" ht="15" hidden="1" customHeight="1">
      <c r="A1085" s="418" t="s">
        <v>1098</v>
      </c>
      <c r="B1085" s="497">
        <v>44255</v>
      </c>
      <c r="C1085" s="495">
        <v>2216660</v>
      </c>
      <c r="D1085" s="495">
        <v>29928786.910000008</v>
      </c>
      <c r="E1085" s="495">
        <f t="shared" si="170"/>
        <v>2097569680.7</v>
      </c>
      <c r="F1085" s="495">
        <f t="shared" si="171"/>
        <v>1486625223.6300006</v>
      </c>
      <c r="G1085" s="495">
        <f t="shared" si="172"/>
        <v>610944457.06999946</v>
      </c>
      <c r="H1085" s="495">
        <f>VLOOKUP(A1085,'02-Metrics'!A:R,18,FALSE)</f>
        <v>2740570200</v>
      </c>
      <c r="I1085" s="496">
        <f t="shared" si="173"/>
        <v>0.2229260381908843</v>
      </c>
      <c r="J1085" s="512"/>
      <c r="L1085" s="23">
        <v>43852</v>
      </c>
      <c r="M1085" s="241" t="s">
        <v>764</v>
      </c>
      <c r="S1085">
        <f t="shared" si="169"/>
        <v>2021</v>
      </c>
      <c r="T1085" s="418" t="str">
        <f>VLOOKUP($A1085,'02-Metrics'!$A$2:$AD$188,4,FALSE)</f>
        <v>Commercial</v>
      </c>
      <c r="U1085" s="418" t="str">
        <f>VLOOKUP($A1085,'02-Metrics'!$A$2:$AD$188,5,FALSE)</f>
        <v>Offices &amp; Mall</v>
      </c>
      <c r="V1085" s="418" t="str">
        <f>VLOOKUP($A1085,'02-Metrics'!$A$2:$AD$188,7,FALSE)</f>
        <v>Army Forces</v>
      </c>
    </row>
    <row r="1086" spans="1:22" ht="15" hidden="1" customHeight="1">
      <c r="A1086" s="418" t="s">
        <v>1098</v>
      </c>
      <c r="B1086" s="497">
        <v>44285</v>
      </c>
      <c r="C1086" s="495">
        <v>0</v>
      </c>
      <c r="D1086" s="495">
        <v>36200188.819999993</v>
      </c>
      <c r="E1086" s="495">
        <f t="shared" si="170"/>
        <v>2097569680.7</v>
      </c>
      <c r="F1086" s="495">
        <f t="shared" si="171"/>
        <v>1522825412.4500005</v>
      </c>
      <c r="G1086" s="495">
        <f t="shared" si="172"/>
        <v>574744268.24999952</v>
      </c>
      <c r="H1086" s="495">
        <f>VLOOKUP(A1086,'02-Metrics'!A:R,18,FALSE)</f>
        <v>2740570200</v>
      </c>
      <c r="I1086" s="496">
        <f t="shared" si="173"/>
        <v>0.20971703926795945</v>
      </c>
      <c r="J1086" s="512"/>
      <c r="M1086" s="241" t="s">
        <v>1038</v>
      </c>
      <c r="S1086">
        <f t="shared" si="169"/>
        <v>2021</v>
      </c>
      <c r="T1086" s="418" t="str">
        <f>VLOOKUP($A1086,'02-Metrics'!$A$2:$AD$188,4,FALSE)</f>
        <v>Commercial</v>
      </c>
      <c r="U1086" s="418" t="str">
        <f>VLOOKUP($A1086,'02-Metrics'!$A$2:$AD$188,5,FALSE)</f>
        <v>Offices &amp; Mall</v>
      </c>
      <c r="V1086" s="418" t="str">
        <f>VLOOKUP($A1086,'02-Metrics'!$A$2:$AD$188,7,FALSE)</f>
        <v>Army Forces</v>
      </c>
    </row>
    <row r="1087" spans="1:22" ht="15" hidden="1" customHeight="1">
      <c r="A1087" s="418" t="s">
        <v>1098</v>
      </c>
      <c r="B1087" s="497">
        <v>44316</v>
      </c>
      <c r="C1087" s="495">
        <v>30488418</v>
      </c>
      <c r="D1087" s="495">
        <v>0</v>
      </c>
      <c r="E1087" s="495">
        <f t="shared" si="170"/>
        <v>2128058098.7</v>
      </c>
      <c r="F1087" s="495">
        <f t="shared" si="171"/>
        <v>1522825412.4500005</v>
      </c>
      <c r="G1087" s="495">
        <f t="shared" si="172"/>
        <v>605232686.24999952</v>
      </c>
      <c r="H1087" s="495">
        <f>VLOOKUP(A1087,'02-Metrics'!A:R,18,FALSE)</f>
        <v>2740570200</v>
      </c>
      <c r="I1087" s="496">
        <f t="shared" si="173"/>
        <v>0.22084188401742072</v>
      </c>
      <c r="J1087" s="512"/>
      <c r="L1087" s="23">
        <v>43881</v>
      </c>
      <c r="M1087" s="241" t="s">
        <v>764</v>
      </c>
      <c r="S1087">
        <f t="shared" si="169"/>
        <v>2021</v>
      </c>
      <c r="T1087" s="418" t="str">
        <f>VLOOKUP($A1087,'02-Metrics'!$A$2:$AD$188,4,FALSE)</f>
        <v>Commercial</v>
      </c>
      <c r="U1087" s="418" t="str">
        <f>VLOOKUP($A1087,'02-Metrics'!$A$2:$AD$188,5,FALSE)</f>
        <v>Offices &amp; Mall</v>
      </c>
      <c r="V1087" s="418" t="str">
        <f>VLOOKUP($A1087,'02-Metrics'!$A$2:$AD$188,7,FALSE)</f>
        <v>Army Forces</v>
      </c>
    </row>
    <row r="1088" spans="1:22" ht="15" hidden="1" customHeight="1">
      <c r="A1088" s="418">
        <v>28</v>
      </c>
      <c r="B1088" s="505">
        <v>2</v>
      </c>
      <c r="C1088" s="506"/>
      <c r="D1088" s="506"/>
      <c r="E1088" s="506"/>
      <c r="F1088" s="506"/>
      <c r="G1088" s="506"/>
      <c r="H1088" s="495"/>
      <c r="I1088" s="496"/>
      <c r="J1088" s="496"/>
      <c r="K1088" s="495"/>
      <c r="L1088" s="493"/>
      <c r="S1088">
        <f t="shared" si="169"/>
        <v>1900</v>
      </c>
      <c r="T1088" s="418" t="e">
        <f>VLOOKUP($A1088,'02-Metrics'!$A$2:$AD$188,4,FALSE)</f>
        <v>#N/A</v>
      </c>
      <c r="U1088" s="418" t="e">
        <f>VLOOKUP($A1088,'02-Metrics'!$A$2:$AD$188,5,FALSE)</f>
        <v>#N/A</v>
      </c>
      <c r="V1088" s="418" t="e">
        <f>VLOOKUP($A1088,'02-Metrics'!$A$2:$AD$188,7,FALSE)</f>
        <v>#N/A</v>
      </c>
    </row>
    <row r="1089" spans="1:22" ht="15" hidden="1" customHeight="1">
      <c r="A1089" s="418" t="s">
        <v>1099</v>
      </c>
      <c r="B1089" s="494">
        <v>42551</v>
      </c>
      <c r="C1089" s="495">
        <v>14475149</v>
      </c>
      <c r="D1089" s="495">
        <v>0</v>
      </c>
      <c r="E1089" s="495">
        <f t="shared" ref="E1089:E1141" si="174">C1089+E1088</f>
        <v>14475149</v>
      </c>
      <c r="F1089" s="495">
        <f t="shared" ref="F1089:F1141" si="175">D1089+F1088</f>
        <v>0</v>
      </c>
      <c r="G1089" s="495">
        <f t="shared" si="172"/>
        <v>14475149</v>
      </c>
      <c r="H1089" s="495">
        <f>VLOOKUP(A1089,'02-Metrics'!A:R,18,FALSE)</f>
        <v>120712211</v>
      </c>
      <c r="I1089" s="496">
        <f t="shared" si="173"/>
        <v>0.11991453789211101</v>
      </c>
      <c r="J1089" s="512"/>
      <c r="M1089" s="241" t="s">
        <v>1038</v>
      </c>
      <c r="S1089">
        <f t="shared" si="169"/>
        <v>2016</v>
      </c>
      <c r="T1089" s="418" t="str">
        <f>VLOOKUP($A1089,'02-Metrics'!$A$2:$AD$188,4,FALSE)</f>
        <v>Industrial</v>
      </c>
      <c r="U1089" s="418" t="str">
        <f>VLOOKUP($A1089,'02-Metrics'!$A$2:$AD$188,5,FALSE)</f>
        <v>Power Plant</v>
      </c>
      <c r="V1089" s="418" t="str">
        <f>VLOOKUP($A1089,'02-Metrics'!$A$2:$AD$188,7,FALSE)</f>
        <v>EETC</v>
      </c>
    </row>
    <row r="1090" spans="1:22" ht="15" hidden="1" customHeight="1">
      <c r="A1090" s="418" t="s">
        <v>1099</v>
      </c>
      <c r="B1090" s="494">
        <v>42643</v>
      </c>
      <c r="C1090" s="495">
        <v>0</v>
      </c>
      <c r="D1090" s="495">
        <v>0</v>
      </c>
      <c r="E1090" s="495">
        <f t="shared" si="174"/>
        <v>14475149</v>
      </c>
      <c r="F1090" s="495">
        <f t="shared" si="175"/>
        <v>0</v>
      </c>
      <c r="G1090" s="495">
        <f t="shared" si="172"/>
        <v>14475149</v>
      </c>
      <c r="H1090" s="495">
        <f>VLOOKUP(A1090,'02-Metrics'!A:R,18,FALSE)</f>
        <v>120712211</v>
      </c>
      <c r="I1090" s="496">
        <f t="shared" si="173"/>
        <v>0.11991453789211101</v>
      </c>
      <c r="J1090" s="512"/>
      <c r="M1090" s="241" t="s">
        <v>1038</v>
      </c>
      <c r="S1090">
        <f t="shared" si="169"/>
        <v>2016</v>
      </c>
      <c r="T1090" s="418" t="str">
        <f>VLOOKUP($A1090,'02-Metrics'!$A$2:$AD$188,4,FALSE)</f>
        <v>Industrial</v>
      </c>
      <c r="U1090" s="418" t="str">
        <f>VLOOKUP($A1090,'02-Metrics'!$A$2:$AD$188,5,FALSE)</f>
        <v>Power Plant</v>
      </c>
      <c r="V1090" s="418" t="str">
        <f>VLOOKUP($A1090,'02-Metrics'!$A$2:$AD$188,7,FALSE)</f>
        <v>EETC</v>
      </c>
    </row>
    <row r="1091" spans="1:22" ht="15" hidden="1" customHeight="1">
      <c r="A1091" s="418" t="s">
        <v>1099</v>
      </c>
      <c r="B1091" s="494">
        <v>42673</v>
      </c>
      <c r="C1091" s="495">
        <v>0</v>
      </c>
      <c r="D1091" s="495">
        <v>0</v>
      </c>
      <c r="E1091" s="495">
        <f t="shared" si="174"/>
        <v>14475149</v>
      </c>
      <c r="F1091" s="495">
        <f t="shared" si="175"/>
        <v>0</v>
      </c>
      <c r="G1091" s="495">
        <f t="shared" si="172"/>
        <v>14475149</v>
      </c>
      <c r="H1091" s="495">
        <f>VLOOKUP(A1091,'02-Metrics'!A:R,18,FALSE)</f>
        <v>120712211</v>
      </c>
      <c r="I1091" s="496">
        <f t="shared" si="173"/>
        <v>0.11991453789211101</v>
      </c>
      <c r="J1091" s="512"/>
      <c r="M1091" s="241" t="s">
        <v>1038</v>
      </c>
      <c r="S1091">
        <f t="shared" si="169"/>
        <v>2016</v>
      </c>
      <c r="T1091" s="418" t="str">
        <f>VLOOKUP($A1091,'02-Metrics'!$A$2:$AD$188,4,FALSE)</f>
        <v>Industrial</v>
      </c>
      <c r="U1091" s="418" t="str">
        <f>VLOOKUP($A1091,'02-Metrics'!$A$2:$AD$188,5,FALSE)</f>
        <v>Power Plant</v>
      </c>
      <c r="V1091" s="418" t="str">
        <f>VLOOKUP($A1091,'02-Metrics'!$A$2:$AD$188,7,FALSE)</f>
        <v>EETC</v>
      </c>
    </row>
    <row r="1092" spans="1:22" ht="15" hidden="1" customHeight="1">
      <c r="A1092" s="418" t="s">
        <v>1099</v>
      </c>
      <c r="B1092" s="494">
        <v>42704</v>
      </c>
      <c r="C1092" s="495">
        <v>0</v>
      </c>
      <c r="D1092" s="495">
        <v>0</v>
      </c>
      <c r="E1092" s="495">
        <f t="shared" si="174"/>
        <v>14475149</v>
      </c>
      <c r="F1092" s="495">
        <f t="shared" si="175"/>
        <v>0</v>
      </c>
      <c r="G1092" s="495">
        <f t="shared" si="172"/>
        <v>14475149</v>
      </c>
      <c r="H1092" s="495">
        <f>VLOOKUP(A1092,'02-Metrics'!A:R,18,FALSE)</f>
        <v>120712211</v>
      </c>
      <c r="I1092" s="496">
        <f t="shared" si="173"/>
        <v>0.11991453789211101</v>
      </c>
      <c r="J1092" s="512"/>
      <c r="M1092" s="241" t="s">
        <v>1038</v>
      </c>
      <c r="S1092">
        <f t="shared" si="169"/>
        <v>2016</v>
      </c>
      <c r="T1092" s="418" t="str">
        <f>VLOOKUP($A1092,'02-Metrics'!$A$2:$AD$188,4,FALSE)</f>
        <v>Industrial</v>
      </c>
      <c r="U1092" s="418" t="str">
        <f>VLOOKUP($A1092,'02-Metrics'!$A$2:$AD$188,5,FALSE)</f>
        <v>Power Plant</v>
      </c>
      <c r="V1092" s="418" t="str">
        <f>VLOOKUP($A1092,'02-Metrics'!$A$2:$AD$188,7,FALSE)</f>
        <v>EETC</v>
      </c>
    </row>
    <row r="1093" spans="1:22" ht="15" hidden="1" customHeight="1">
      <c r="A1093" s="418" t="s">
        <v>1099</v>
      </c>
      <c r="B1093" s="494">
        <v>42734</v>
      </c>
      <c r="C1093" s="495">
        <v>8239</v>
      </c>
      <c r="D1093" s="495">
        <v>0</v>
      </c>
      <c r="E1093" s="495">
        <f t="shared" si="174"/>
        <v>14483388</v>
      </c>
      <c r="F1093" s="495">
        <f t="shared" si="175"/>
        <v>0</v>
      </c>
      <c r="G1093" s="495">
        <f t="shared" si="172"/>
        <v>14483388</v>
      </c>
      <c r="H1093" s="495">
        <f>VLOOKUP(A1093,'02-Metrics'!A:R,18,FALSE)</f>
        <v>120712211</v>
      </c>
      <c r="I1093" s="496">
        <f t="shared" si="173"/>
        <v>0.11998279113618422</v>
      </c>
      <c r="J1093" s="512"/>
      <c r="M1093" s="241" t="s">
        <v>1038</v>
      </c>
      <c r="S1093">
        <f t="shared" si="169"/>
        <v>2016</v>
      </c>
      <c r="T1093" s="418" t="str">
        <f>VLOOKUP($A1093,'02-Metrics'!$A$2:$AD$188,4,FALSE)</f>
        <v>Industrial</v>
      </c>
      <c r="U1093" s="418" t="str">
        <f>VLOOKUP($A1093,'02-Metrics'!$A$2:$AD$188,5,FALSE)</f>
        <v>Power Plant</v>
      </c>
      <c r="V1093" s="418" t="str">
        <f>VLOOKUP($A1093,'02-Metrics'!$A$2:$AD$188,7,FALSE)</f>
        <v>EETC</v>
      </c>
    </row>
    <row r="1094" spans="1:22" ht="15" hidden="1" customHeight="1">
      <c r="A1094" s="418" t="s">
        <v>1099</v>
      </c>
      <c r="B1094" s="494">
        <v>42765</v>
      </c>
      <c r="C1094" s="495">
        <v>0</v>
      </c>
      <c r="D1094" s="495">
        <v>0</v>
      </c>
      <c r="E1094" s="495">
        <f t="shared" si="174"/>
        <v>14483388</v>
      </c>
      <c r="F1094" s="495">
        <f t="shared" si="175"/>
        <v>0</v>
      </c>
      <c r="G1094" s="495">
        <f t="shared" si="172"/>
        <v>14483388</v>
      </c>
      <c r="H1094" s="495">
        <f>VLOOKUP(A1094,'02-Metrics'!A:R,18,FALSE)</f>
        <v>120712211</v>
      </c>
      <c r="I1094" s="496">
        <f t="shared" si="173"/>
        <v>0.11998279113618422</v>
      </c>
      <c r="J1094" s="512"/>
      <c r="L1094" s="23">
        <v>44039</v>
      </c>
      <c r="M1094" s="241" t="s">
        <v>1039</v>
      </c>
      <c r="S1094">
        <f t="shared" si="169"/>
        <v>2017</v>
      </c>
      <c r="T1094" s="418" t="str">
        <f>VLOOKUP($A1094,'02-Metrics'!$A$2:$AD$188,4,FALSE)</f>
        <v>Industrial</v>
      </c>
      <c r="U1094" s="418" t="str">
        <f>VLOOKUP($A1094,'02-Metrics'!$A$2:$AD$188,5,FALSE)</f>
        <v>Power Plant</v>
      </c>
      <c r="V1094" s="418" t="str">
        <f>VLOOKUP($A1094,'02-Metrics'!$A$2:$AD$188,7,FALSE)</f>
        <v>EETC</v>
      </c>
    </row>
    <row r="1095" spans="1:22" ht="15" hidden="1" customHeight="1">
      <c r="A1095" s="418" t="s">
        <v>1099</v>
      </c>
      <c r="B1095" s="494">
        <v>42794</v>
      </c>
      <c r="C1095" s="495">
        <v>0</v>
      </c>
      <c r="D1095" s="495">
        <v>0</v>
      </c>
      <c r="E1095" s="495">
        <f t="shared" si="174"/>
        <v>14483388</v>
      </c>
      <c r="F1095" s="495">
        <f t="shared" si="175"/>
        <v>0</v>
      </c>
      <c r="G1095" s="495">
        <f t="shared" si="172"/>
        <v>14483388</v>
      </c>
      <c r="H1095" s="495">
        <f>VLOOKUP(A1095,'02-Metrics'!A:R,18,FALSE)</f>
        <v>120712211</v>
      </c>
      <c r="I1095" s="496">
        <f t="shared" si="173"/>
        <v>0.11998279113618422</v>
      </c>
      <c r="J1095" s="512"/>
      <c r="L1095" s="23">
        <v>44040</v>
      </c>
      <c r="M1095" s="241" t="s">
        <v>764</v>
      </c>
      <c r="S1095">
        <f t="shared" si="169"/>
        <v>2017</v>
      </c>
      <c r="T1095" s="418" t="str">
        <f>VLOOKUP($A1095,'02-Metrics'!$A$2:$AD$188,4,FALSE)</f>
        <v>Industrial</v>
      </c>
      <c r="U1095" s="418" t="str">
        <f>VLOOKUP($A1095,'02-Metrics'!$A$2:$AD$188,5,FALSE)</f>
        <v>Power Plant</v>
      </c>
      <c r="V1095" s="418" t="str">
        <f>VLOOKUP($A1095,'02-Metrics'!$A$2:$AD$188,7,FALSE)</f>
        <v>EETC</v>
      </c>
    </row>
    <row r="1096" spans="1:22" hidden="1">
      <c r="A1096" s="418" t="s">
        <v>1099</v>
      </c>
      <c r="B1096" s="494">
        <v>42824</v>
      </c>
      <c r="C1096" s="495">
        <v>13416052</v>
      </c>
      <c r="D1096" s="495">
        <v>181527</v>
      </c>
      <c r="E1096" s="495">
        <f t="shared" si="174"/>
        <v>27899440</v>
      </c>
      <c r="F1096" s="495">
        <f t="shared" si="175"/>
        <v>181527</v>
      </c>
      <c r="G1096" s="495">
        <f t="shared" si="172"/>
        <v>27717913</v>
      </c>
      <c r="H1096" s="495">
        <f>VLOOKUP(A1096,'02-Metrics'!A:R,18,FALSE)</f>
        <v>120712211</v>
      </c>
      <c r="I1096" s="496">
        <f t="shared" si="173"/>
        <v>0.2296197938085982</v>
      </c>
      <c r="J1096" s="512"/>
      <c r="M1096" s="241" t="s">
        <v>1038</v>
      </c>
      <c r="S1096">
        <f t="shared" si="169"/>
        <v>2017</v>
      </c>
      <c r="T1096" s="418" t="str">
        <f>VLOOKUP($A1096,'02-Metrics'!$A$2:$AD$188,4,FALSE)</f>
        <v>Industrial</v>
      </c>
      <c r="U1096" s="418" t="str">
        <f>VLOOKUP($A1096,'02-Metrics'!$A$2:$AD$188,5,FALSE)</f>
        <v>Power Plant</v>
      </c>
      <c r="V1096" s="418" t="str">
        <f>VLOOKUP($A1096,'02-Metrics'!$A$2:$AD$188,7,FALSE)</f>
        <v>EETC</v>
      </c>
    </row>
    <row r="1097" spans="1:22" hidden="1">
      <c r="A1097" s="418" t="s">
        <v>1099</v>
      </c>
      <c r="B1097" s="494">
        <v>42855</v>
      </c>
      <c r="C1097" s="495">
        <v>0</v>
      </c>
      <c r="D1097" s="495">
        <v>776061.87</v>
      </c>
      <c r="E1097" s="495">
        <f t="shared" si="174"/>
        <v>27899440</v>
      </c>
      <c r="F1097" s="495">
        <f t="shared" si="175"/>
        <v>957588.87</v>
      </c>
      <c r="G1097" s="495">
        <f t="shared" si="172"/>
        <v>26941851.129999999</v>
      </c>
      <c r="H1097" s="495">
        <f>VLOOKUP(A1097,'02-Metrics'!A:R,18,FALSE)</f>
        <v>120712211</v>
      </c>
      <c r="I1097" s="496">
        <f t="shared" si="173"/>
        <v>0.22319076841364457</v>
      </c>
      <c r="J1097" s="512"/>
      <c r="M1097" s="241" t="s">
        <v>1038</v>
      </c>
      <c r="S1097">
        <f t="shared" si="169"/>
        <v>2017</v>
      </c>
      <c r="T1097" s="418" t="str">
        <f>VLOOKUP($A1097,'02-Metrics'!$A$2:$AD$188,4,FALSE)</f>
        <v>Industrial</v>
      </c>
      <c r="U1097" s="418" t="str">
        <f>VLOOKUP($A1097,'02-Metrics'!$A$2:$AD$188,5,FALSE)</f>
        <v>Power Plant</v>
      </c>
      <c r="V1097" s="418" t="str">
        <f>VLOOKUP($A1097,'02-Metrics'!$A$2:$AD$188,7,FALSE)</f>
        <v>EETC</v>
      </c>
    </row>
    <row r="1098" spans="1:22" hidden="1">
      <c r="A1098" s="418" t="s">
        <v>1099</v>
      </c>
      <c r="B1098" s="494">
        <v>42885</v>
      </c>
      <c r="C1098" s="495">
        <v>0</v>
      </c>
      <c r="D1098" s="495">
        <v>894137.28</v>
      </c>
      <c r="E1098" s="495">
        <f t="shared" si="174"/>
        <v>27899440</v>
      </c>
      <c r="F1098" s="495">
        <f t="shared" si="175"/>
        <v>1851726.15</v>
      </c>
      <c r="G1098" s="495">
        <f t="shared" si="172"/>
        <v>26047713.850000001</v>
      </c>
      <c r="H1098" s="495">
        <f>VLOOKUP(A1098,'02-Metrics'!A:R,18,FALSE)</f>
        <v>120712211</v>
      </c>
      <c r="I1098" s="496">
        <f t="shared" si="173"/>
        <v>0.21578358671601169</v>
      </c>
      <c r="J1098" s="512"/>
      <c r="L1098" s="23">
        <v>44101</v>
      </c>
      <c r="M1098" s="241" t="s">
        <v>764</v>
      </c>
      <c r="S1098">
        <f t="shared" si="169"/>
        <v>2017</v>
      </c>
      <c r="T1098" s="418" t="str">
        <f>VLOOKUP($A1098,'02-Metrics'!$A$2:$AD$188,4,FALSE)</f>
        <v>Industrial</v>
      </c>
      <c r="U1098" s="418" t="str">
        <f>VLOOKUP($A1098,'02-Metrics'!$A$2:$AD$188,5,FALSE)</f>
        <v>Power Plant</v>
      </c>
      <c r="V1098" s="418" t="str">
        <f>VLOOKUP($A1098,'02-Metrics'!$A$2:$AD$188,7,FALSE)</f>
        <v>EETC</v>
      </c>
    </row>
    <row r="1099" spans="1:22" hidden="1">
      <c r="A1099" s="418" t="s">
        <v>1099</v>
      </c>
      <c r="B1099" s="494">
        <v>42916</v>
      </c>
      <c r="C1099" s="495">
        <v>1820433.25</v>
      </c>
      <c r="D1099" s="495">
        <v>443041.54000000004</v>
      </c>
      <c r="E1099" s="495">
        <f t="shared" si="174"/>
        <v>29719873.25</v>
      </c>
      <c r="F1099" s="495">
        <f t="shared" si="175"/>
        <v>2294767.69</v>
      </c>
      <c r="G1099" s="495">
        <f t="shared" si="172"/>
        <v>27425105.559999999</v>
      </c>
      <c r="H1099" s="495">
        <f>VLOOKUP(A1099,'02-Metrics'!A:R,18,FALSE)</f>
        <v>120712211</v>
      </c>
      <c r="I1099" s="496">
        <f t="shared" si="173"/>
        <v>0.2271941283554155</v>
      </c>
      <c r="J1099" s="512"/>
      <c r="L1099" s="23">
        <v>44102</v>
      </c>
      <c r="M1099" s="241" t="s">
        <v>1039</v>
      </c>
      <c r="S1099">
        <f t="shared" si="169"/>
        <v>2017</v>
      </c>
      <c r="T1099" s="418" t="str">
        <f>VLOOKUP($A1099,'02-Metrics'!$A$2:$AD$188,4,FALSE)</f>
        <v>Industrial</v>
      </c>
      <c r="U1099" s="418" t="str">
        <f>VLOOKUP($A1099,'02-Metrics'!$A$2:$AD$188,5,FALSE)</f>
        <v>Power Plant</v>
      </c>
      <c r="V1099" s="418" t="str">
        <f>VLOOKUP($A1099,'02-Metrics'!$A$2:$AD$188,7,FALSE)</f>
        <v>EETC</v>
      </c>
    </row>
    <row r="1100" spans="1:22" hidden="1">
      <c r="A1100" s="418" t="s">
        <v>1099</v>
      </c>
      <c r="B1100" s="494">
        <v>42946</v>
      </c>
      <c r="C1100" s="495">
        <v>6757365.3599999994</v>
      </c>
      <c r="D1100" s="495">
        <v>5159216.5199999996</v>
      </c>
      <c r="E1100" s="495">
        <f t="shared" si="174"/>
        <v>36477238.609999999</v>
      </c>
      <c r="F1100" s="495">
        <f t="shared" si="175"/>
        <v>7453984.209999999</v>
      </c>
      <c r="G1100" s="495">
        <f t="shared" si="172"/>
        <v>29023254.399999999</v>
      </c>
      <c r="H1100" s="495">
        <f>VLOOKUP(A1100,'02-Metrics'!A:R,18,FALSE)</f>
        <v>120712211</v>
      </c>
      <c r="I1100" s="496">
        <f t="shared" si="173"/>
        <v>0.24043345871611943</v>
      </c>
      <c r="J1100" s="512"/>
      <c r="L1100" s="23">
        <v>44105</v>
      </c>
      <c r="M1100" s="241" t="s">
        <v>1040</v>
      </c>
      <c r="S1100">
        <f t="shared" si="169"/>
        <v>2017</v>
      </c>
      <c r="T1100" s="418" t="str">
        <f>VLOOKUP($A1100,'02-Metrics'!$A$2:$AD$188,4,FALSE)</f>
        <v>Industrial</v>
      </c>
      <c r="U1100" s="418" t="str">
        <f>VLOOKUP($A1100,'02-Metrics'!$A$2:$AD$188,5,FALSE)</f>
        <v>Power Plant</v>
      </c>
      <c r="V1100" s="418" t="str">
        <f>VLOOKUP($A1100,'02-Metrics'!$A$2:$AD$188,7,FALSE)</f>
        <v>EETC</v>
      </c>
    </row>
    <row r="1101" spans="1:22" hidden="1">
      <c r="A1101" s="418" t="s">
        <v>1099</v>
      </c>
      <c r="B1101" s="494">
        <v>42977</v>
      </c>
      <c r="C1101" s="495">
        <v>10250421.809999999</v>
      </c>
      <c r="D1101" s="495">
        <v>5865969.8600000003</v>
      </c>
      <c r="E1101" s="495">
        <f t="shared" si="174"/>
        <v>46727660.420000002</v>
      </c>
      <c r="F1101" s="495">
        <f t="shared" si="175"/>
        <v>13319954.07</v>
      </c>
      <c r="G1101" s="495">
        <f t="shared" si="172"/>
        <v>33407706.350000001</v>
      </c>
      <c r="H1101" s="495">
        <f>VLOOKUP(A1101,'02-Metrics'!A:R,18,FALSE)</f>
        <v>120712211</v>
      </c>
      <c r="I1101" s="496">
        <f t="shared" si="173"/>
        <v>0.27675498670138682</v>
      </c>
      <c r="J1101" s="512"/>
      <c r="L1101" s="23">
        <v>44136</v>
      </c>
      <c r="M1101" s="241" t="s">
        <v>1040</v>
      </c>
      <c r="S1101">
        <f t="shared" si="169"/>
        <v>2017</v>
      </c>
      <c r="T1101" s="418" t="str">
        <f>VLOOKUP($A1101,'02-Metrics'!$A$2:$AD$188,4,FALSE)</f>
        <v>Industrial</v>
      </c>
      <c r="U1101" s="418" t="str">
        <f>VLOOKUP($A1101,'02-Metrics'!$A$2:$AD$188,5,FALSE)</f>
        <v>Power Plant</v>
      </c>
      <c r="V1101" s="418" t="str">
        <f>VLOOKUP($A1101,'02-Metrics'!$A$2:$AD$188,7,FALSE)</f>
        <v>EETC</v>
      </c>
    </row>
    <row r="1102" spans="1:22" hidden="1">
      <c r="A1102" s="418" t="s">
        <v>1099</v>
      </c>
      <c r="B1102" s="494">
        <v>43008</v>
      </c>
      <c r="C1102" s="495">
        <v>0</v>
      </c>
      <c r="D1102" s="495">
        <v>9001036.5399999991</v>
      </c>
      <c r="E1102" s="495">
        <f t="shared" si="174"/>
        <v>46727660.420000002</v>
      </c>
      <c r="F1102" s="495">
        <f t="shared" si="175"/>
        <v>22320990.609999999</v>
      </c>
      <c r="G1102" s="495">
        <f t="shared" si="172"/>
        <v>24406669.810000002</v>
      </c>
      <c r="H1102" s="495">
        <f>VLOOKUP(A1102,'02-Metrics'!A:R,18,FALSE)</f>
        <v>120712211</v>
      </c>
      <c r="I1102" s="496">
        <f t="shared" si="173"/>
        <v>0.20218890539582612</v>
      </c>
      <c r="J1102" s="512"/>
      <c r="L1102" s="23">
        <v>44166</v>
      </c>
      <c r="M1102" s="241" t="s">
        <v>1040</v>
      </c>
      <c r="S1102">
        <f t="shared" si="169"/>
        <v>2017</v>
      </c>
      <c r="T1102" s="418" t="str">
        <f>VLOOKUP($A1102,'02-Metrics'!$A$2:$AD$188,4,FALSE)</f>
        <v>Industrial</v>
      </c>
      <c r="U1102" s="418" t="str">
        <f>VLOOKUP($A1102,'02-Metrics'!$A$2:$AD$188,5,FALSE)</f>
        <v>Power Plant</v>
      </c>
      <c r="V1102" s="418" t="str">
        <f>VLOOKUP($A1102,'02-Metrics'!$A$2:$AD$188,7,FALSE)</f>
        <v>EETC</v>
      </c>
    </row>
    <row r="1103" spans="1:22" hidden="1">
      <c r="A1103" s="418" t="s">
        <v>1099</v>
      </c>
      <c r="B1103" s="494">
        <v>43038</v>
      </c>
      <c r="C1103" s="495">
        <v>0</v>
      </c>
      <c r="D1103" s="495">
        <v>9415712.9100000001</v>
      </c>
      <c r="E1103" s="495">
        <f t="shared" si="174"/>
        <v>46727660.420000002</v>
      </c>
      <c r="F1103" s="495">
        <f t="shared" si="175"/>
        <v>31736703.52</v>
      </c>
      <c r="G1103" s="495">
        <f t="shared" si="172"/>
        <v>14990956.900000002</v>
      </c>
      <c r="H1103" s="495">
        <f>VLOOKUP(A1103,'02-Metrics'!A:R,18,FALSE)</f>
        <v>120712211</v>
      </c>
      <c r="I1103" s="496">
        <f t="shared" si="173"/>
        <v>0.12418757618481532</v>
      </c>
      <c r="J1103" s="512"/>
      <c r="M1103" s="241" t="s">
        <v>1038</v>
      </c>
      <c r="S1103">
        <f t="shared" si="169"/>
        <v>2017</v>
      </c>
      <c r="T1103" s="418" t="str">
        <f>VLOOKUP($A1103,'02-Metrics'!$A$2:$AD$188,4,FALSE)</f>
        <v>Industrial</v>
      </c>
      <c r="U1103" s="418" t="str">
        <f>VLOOKUP($A1103,'02-Metrics'!$A$2:$AD$188,5,FALSE)</f>
        <v>Power Plant</v>
      </c>
      <c r="V1103" s="418" t="str">
        <f>VLOOKUP($A1103,'02-Metrics'!$A$2:$AD$188,7,FALSE)</f>
        <v>EETC</v>
      </c>
    </row>
    <row r="1104" spans="1:22" hidden="1">
      <c r="A1104" s="418" t="s">
        <v>1099</v>
      </c>
      <c r="B1104" s="494">
        <v>43069</v>
      </c>
      <c r="C1104" s="495">
        <v>11288949</v>
      </c>
      <c r="D1104" s="495">
        <v>9104992.4299999997</v>
      </c>
      <c r="E1104" s="495">
        <f t="shared" si="174"/>
        <v>58016609.420000002</v>
      </c>
      <c r="F1104" s="495">
        <f t="shared" si="175"/>
        <v>40841695.950000003</v>
      </c>
      <c r="G1104" s="495">
        <f t="shared" si="172"/>
        <v>17174913.469999999</v>
      </c>
      <c r="H1104" s="495">
        <f>VLOOKUP(A1104,'02-Metrics'!A:R,18,FALSE)</f>
        <v>120712211</v>
      </c>
      <c r="I1104" s="496">
        <f t="shared" si="173"/>
        <v>0.14227983505330707</v>
      </c>
      <c r="J1104" s="512"/>
      <c r="M1104" s="241" t="s">
        <v>1038</v>
      </c>
      <c r="S1104">
        <f t="shared" si="169"/>
        <v>2017</v>
      </c>
      <c r="T1104" s="418" t="str">
        <f>VLOOKUP($A1104,'02-Metrics'!$A$2:$AD$188,4,FALSE)</f>
        <v>Industrial</v>
      </c>
      <c r="U1104" s="418" t="str">
        <f>VLOOKUP($A1104,'02-Metrics'!$A$2:$AD$188,5,FALSE)</f>
        <v>Power Plant</v>
      </c>
      <c r="V1104" s="418" t="str">
        <f>VLOOKUP($A1104,'02-Metrics'!$A$2:$AD$188,7,FALSE)</f>
        <v>EETC</v>
      </c>
    </row>
    <row r="1105" spans="1:22" hidden="1">
      <c r="A1105" s="418" t="s">
        <v>1099</v>
      </c>
      <c r="B1105" s="494">
        <v>43099</v>
      </c>
      <c r="C1105" s="495">
        <v>0</v>
      </c>
      <c r="D1105" s="495">
        <v>11639520.449999999</v>
      </c>
      <c r="E1105" s="495">
        <f t="shared" si="174"/>
        <v>58016609.420000002</v>
      </c>
      <c r="F1105" s="495">
        <f t="shared" si="175"/>
        <v>52481216.400000006</v>
      </c>
      <c r="G1105" s="495">
        <f t="shared" si="172"/>
        <v>5535393.0199999958</v>
      </c>
      <c r="H1105" s="495">
        <f>VLOOKUP(A1105,'02-Metrics'!A:R,18,FALSE)</f>
        <v>120712211</v>
      </c>
      <c r="I1105" s="496">
        <f t="shared" si="173"/>
        <v>4.5856114921132507E-2</v>
      </c>
      <c r="J1105" s="512"/>
      <c r="M1105" s="241" t="s">
        <v>1038</v>
      </c>
      <c r="S1105">
        <f t="shared" si="169"/>
        <v>2017</v>
      </c>
      <c r="T1105" s="418" t="str">
        <f>VLOOKUP($A1105,'02-Metrics'!$A$2:$AD$188,4,FALSE)</f>
        <v>Industrial</v>
      </c>
      <c r="U1105" s="418" t="str">
        <f>VLOOKUP($A1105,'02-Metrics'!$A$2:$AD$188,5,FALSE)</f>
        <v>Power Plant</v>
      </c>
      <c r="V1105" s="418" t="str">
        <f>VLOOKUP($A1105,'02-Metrics'!$A$2:$AD$188,7,FALSE)</f>
        <v>EETC</v>
      </c>
    </row>
    <row r="1106" spans="1:22" hidden="1">
      <c r="A1106" s="418" t="s">
        <v>1099</v>
      </c>
      <c r="B1106" s="497">
        <v>43130</v>
      </c>
      <c r="C1106" s="495">
        <v>7502554.1799999997</v>
      </c>
      <c r="D1106" s="495">
        <v>7883691.040000001</v>
      </c>
      <c r="E1106" s="495">
        <f t="shared" si="174"/>
        <v>65519163.600000001</v>
      </c>
      <c r="F1106" s="495">
        <f t="shared" si="175"/>
        <v>60364907.440000005</v>
      </c>
      <c r="G1106" s="498">
        <f>E1106-F1106</f>
        <v>5154256.1599999964</v>
      </c>
      <c r="H1106" s="495"/>
      <c r="I1106" s="496"/>
      <c r="J1106" s="512"/>
      <c r="S1106">
        <f t="shared" si="169"/>
        <v>2018</v>
      </c>
      <c r="T1106" s="418" t="str">
        <f>VLOOKUP($A1106,'02-Metrics'!$A$2:$AD$188,4,FALSE)</f>
        <v>Industrial</v>
      </c>
      <c r="U1106" s="418" t="str">
        <f>VLOOKUP($A1106,'02-Metrics'!$A$2:$AD$188,5,FALSE)</f>
        <v>Power Plant</v>
      </c>
      <c r="V1106" s="418" t="str">
        <f>VLOOKUP($A1106,'02-Metrics'!$A$2:$AD$188,7,FALSE)</f>
        <v>EETC</v>
      </c>
    </row>
    <row r="1107" spans="1:22" hidden="1">
      <c r="A1107" s="418" t="s">
        <v>1099</v>
      </c>
      <c r="B1107" s="497">
        <v>43159</v>
      </c>
      <c r="C1107" s="495">
        <v>0</v>
      </c>
      <c r="D1107" s="495">
        <v>2659698.9</v>
      </c>
      <c r="E1107" s="495">
        <f t="shared" si="174"/>
        <v>65519163.600000001</v>
      </c>
      <c r="F1107" s="495">
        <f t="shared" si="175"/>
        <v>63024606.340000004</v>
      </c>
      <c r="G1107" s="495">
        <f t="shared" ref="G1107:G1138" si="176">E1107-F1107</f>
        <v>2494557.2599999979</v>
      </c>
      <c r="H1107" s="495">
        <f>VLOOKUP(A1107,'02-Metrics'!A:R,18,FALSE)</f>
        <v>120712211</v>
      </c>
      <c r="I1107" s="496">
        <f t="shared" ref="I1107:I1138" si="177">G1107/H1107</f>
        <v>2.0665326559216102E-2</v>
      </c>
      <c r="J1107" s="512"/>
      <c r="M1107" s="241" t="s">
        <v>1038</v>
      </c>
      <c r="S1107">
        <f t="shared" si="169"/>
        <v>2018</v>
      </c>
      <c r="T1107" s="418" t="str">
        <f>VLOOKUP($A1107,'02-Metrics'!$A$2:$AD$188,4,FALSE)</f>
        <v>Industrial</v>
      </c>
      <c r="U1107" s="418" t="str">
        <f>VLOOKUP($A1107,'02-Metrics'!$A$2:$AD$188,5,FALSE)</f>
        <v>Power Plant</v>
      </c>
      <c r="V1107" s="418" t="str">
        <f>VLOOKUP($A1107,'02-Metrics'!$A$2:$AD$188,7,FALSE)</f>
        <v>EETC</v>
      </c>
    </row>
    <row r="1108" spans="1:22" hidden="1">
      <c r="A1108" s="418" t="s">
        <v>1099</v>
      </c>
      <c r="B1108" s="497">
        <v>43189</v>
      </c>
      <c r="C1108" s="495">
        <v>3629094.56</v>
      </c>
      <c r="D1108" s="495">
        <v>8180873.0000000019</v>
      </c>
      <c r="E1108" s="495">
        <f t="shared" si="174"/>
        <v>69148258.159999996</v>
      </c>
      <c r="F1108" s="495">
        <f t="shared" si="175"/>
        <v>71205479.340000004</v>
      </c>
      <c r="G1108" s="495">
        <f t="shared" si="176"/>
        <v>-2057221.1800000072</v>
      </c>
      <c r="H1108" s="495">
        <f>VLOOKUP(A1108,'02-Metrics'!A:R,18,FALSE)</f>
        <v>120712211</v>
      </c>
      <c r="I1108" s="496">
        <f t="shared" si="177"/>
        <v>-1.704236185351627E-2</v>
      </c>
      <c r="J1108" s="512"/>
      <c r="K1108" s="491">
        <v>0</v>
      </c>
      <c r="L1108" s="489">
        <v>42916</v>
      </c>
      <c r="M1108" s="241" t="s">
        <v>1041</v>
      </c>
      <c r="S1108">
        <f t="shared" si="169"/>
        <v>2018</v>
      </c>
      <c r="T1108" s="418" t="str">
        <f>VLOOKUP($A1108,'02-Metrics'!$A$2:$AD$188,4,FALSE)</f>
        <v>Industrial</v>
      </c>
      <c r="U1108" s="418" t="str">
        <f>VLOOKUP($A1108,'02-Metrics'!$A$2:$AD$188,5,FALSE)</f>
        <v>Power Plant</v>
      </c>
      <c r="V1108" s="418" t="str">
        <f>VLOOKUP($A1108,'02-Metrics'!$A$2:$AD$188,7,FALSE)</f>
        <v>EETC</v>
      </c>
    </row>
    <row r="1109" spans="1:22" hidden="1">
      <c r="A1109" s="418" t="s">
        <v>1099</v>
      </c>
      <c r="B1109" s="497">
        <v>43220</v>
      </c>
      <c r="C1109" s="495">
        <v>9601100.3499999996</v>
      </c>
      <c r="D1109" s="495">
        <v>2979910.0899999994</v>
      </c>
      <c r="E1109" s="495">
        <f t="shared" si="174"/>
        <v>78749358.50999999</v>
      </c>
      <c r="F1109" s="495">
        <f t="shared" si="175"/>
        <v>74185389.430000007</v>
      </c>
      <c r="G1109" s="495">
        <f t="shared" si="176"/>
        <v>4563969.0799999833</v>
      </c>
      <c r="H1109" s="495">
        <f>VLOOKUP(A1109,'02-Metrics'!A:R,18,FALSE)</f>
        <v>120712211</v>
      </c>
      <c r="I1109" s="496">
        <f t="shared" si="177"/>
        <v>3.7808677698729115E-2</v>
      </c>
      <c r="J1109" s="512"/>
      <c r="K1109" s="491">
        <v>0</v>
      </c>
      <c r="L1109" s="489">
        <v>42947</v>
      </c>
      <c r="M1109" s="241" t="s">
        <v>1041</v>
      </c>
      <c r="S1109">
        <f t="shared" si="169"/>
        <v>2018</v>
      </c>
      <c r="T1109" s="418" t="str">
        <f>VLOOKUP($A1109,'02-Metrics'!$A$2:$AD$188,4,FALSE)</f>
        <v>Industrial</v>
      </c>
      <c r="U1109" s="418" t="str">
        <f>VLOOKUP($A1109,'02-Metrics'!$A$2:$AD$188,5,FALSE)</f>
        <v>Power Plant</v>
      </c>
      <c r="V1109" s="418" t="str">
        <f>VLOOKUP($A1109,'02-Metrics'!$A$2:$AD$188,7,FALSE)</f>
        <v>EETC</v>
      </c>
    </row>
    <row r="1110" spans="1:22" hidden="1">
      <c r="A1110" s="418" t="s">
        <v>1099</v>
      </c>
      <c r="B1110" s="497">
        <v>43250</v>
      </c>
      <c r="C1110" s="495">
        <v>6834280.6500000004</v>
      </c>
      <c r="D1110" s="495">
        <v>6185054.5799999982</v>
      </c>
      <c r="E1110" s="495">
        <f t="shared" si="174"/>
        <v>85583639.159999996</v>
      </c>
      <c r="F1110" s="495">
        <f t="shared" si="175"/>
        <v>80370444.010000005</v>
      </c>
      <c r="G1110" s="495">
        <f t="shared" si="176"/>
        <v>5213195.1499999911</v>
      </c>
      <c r="H1110" s="495">
        <f>VLOOKUP(A1110,'02-Metrics'!A:R,18,FALSE)</f>
        <v>120712211</v>
      </c>
      <c r="I1110" s="496">
        <f t="shared" si="177"/>
        <v>4.3186974265594313E-2</v>
      </c>
      <c r="J1110" s="512"/>
      <c r="M1110" s="241" t="s">
        <v>1038</v>
      </c>
      <c r="S1110">
        <f t="shared" si="169"/>
        <v>2018</v>
      </c>
      <c r="T1110" s="418" t="str">
        <f>VLOOKUP($A1110,'02-Metrics'!$A$2:$AD$188,4,FALSE)</f>
        <v>Industrial</v>
      </c>
      <c r="U1110" s="418" t="str">
        <f>VLOOKUP($A1110,'02-Metrics'!$A$2:$AD$188,5,FALSE)</f>
        <v>Power Plant</v>
      </c>
      <c r="V1110" s="418" t="str">
        <f>VLOOKUP($A1110,'02-Metrics'!$A$2:$AD$188,7,FALSE)</f>
        <v>EETC</v>
      </c>
    </row>
    <row r="1111" spans="1:22" hidden="1">
      <c r="A1111" s="418" t="s">
        <v>1099</v>
      </c>
      <c r="B1111" s="497">
        <v>43281</v>
      </c>
      <c r="C1111" s="495">
        <v>688493.52</v>
      </c>
      <c r="D1111" s="495">
        <v>6883518.1899999995</v>
      </c>
      <c r="E1111" s="495">
        <f t="shared" si="174"/>
        <v>86272132.679999992</v>
      </c>
      <c r="F1111" s="495">
        <f t="shared" si="175"/>
        <v>87253962.200000003</v>
      </c>
      <c r="G1111" s="495">
        <f t="shared" si="176"/>
        <v>-981829.52000001073</v>
      </c>
      <c r="H1111" s="495">
        <f>VLOOKUP(A1111,'02-Metrics'!A:R,18,FALSE)</f>
        <v>120712211</v>
      </c>
      <c r="I1111" s="496">
        <f t="shared" si="177"/>
        <v>-8.1336387749538514E-3</v>
      </c>
      <c r="J1111" s="512"/>
      <c r="K1111" s="491">
        <v>0</v>
      </c>
      <c r="L1111" s="489">
        <v>42978</v>
      </c>
      <c r="M1111" s="241" t="s">
        <v>1041</v>
      </c>
      <c r="S1111">
        <f t="shared" si="169"/>
        <v>2018</v>
      </c>
      <c r="T1111" s="418" t="str">
        <f>VLOOKUP($A1111,'02-Metrics'!$A$2:$AD$188,4,FALSE)</f>
        <v>Industrial</v>
      </c>
      <c r="U1111" s="418" t="str">
        <f>VLOOKUP($A1111,'02-Metrics'!$A$2:$AD$188,5,FALSE)</f>
        <v>Power Plant</v>
      </c>
      <c r="V1111" s="418" t="str">
        <f>VLOOKUP($A1111,'02-Metrics'!$A$2:$AD$188,7,FALSE)</f>
        <v>EETC</v>
      </c>
    </row>
    <row r="1112" spans="1:22" hidden="1">
      <c r="A1112" s="418" t="s">
        <v>1099</v>
      </c>
      <c r="B1112" s="497">
        <v>43311</v>
      </c>
      <c r="C1112" s="495">
        <v>6707311.5899999999</v>
      </c>
      <c r="D1112" s="495">
        <v>7207254.9299999997</v>
      </c>
      <c r="E1112" s="495">
        <f t="shared" si="174"/>
        <v>92979444.269999996</v>
      </c>
      <c r="F1112" s="495">
        <f t="shared" si="175"/>
        <v>94461217.129999995</v>
      </c>
      <c r="G1112" s="495">
        <f t="shared" si="176"/>
        <v>-1481772.8599999994</v>
      </c>
      <c r="H1112" s="495">
        <f>VLOOKUP(A1112,'02-Metrics'!A:R,18,FALSE)</f>
        <v>120712211</v>
      </c>
      <c r="I1112" s="496">
        <f t="shared" si="177"/>
        <v>-1.2275252418332386E-2</v>
      </c>
      <c r="J1112" s="512"/>
      <c r="M1112" s="241" t="s">
        <v>1038</v>
      </c>
      <c r="S1112">
        <f t="shared" si="169"/>
        <v>2018</v>
      </c>
      <c r="T1112" s="418" t="str">
        <f>VLOOKUP($A1112,'02-Metrics'!$A$2:$AD$188,4,FALSE)</f>
        <v>Industrial</v>
      </c>
      <c r="U1112" s="418" t="str">
        <f>VLOOKUP($A1112,'02-Metrics'!$A$2:$AD$188,5,FALSE)</f>
        <v>Power Plant</v>
      </c>
      <c r="V1112" s="418" t="str">
        <f>VLOOKUP($A1112,'02-Metrics'!$A$2:$AD$188,7,FALSE)</f>
        <v>EETC</v>
      </c>
    </row>
    <row r="1113" spans="1:22" hidden="1">
      <c r="A1113" s="418" t="s">
        <v>1099</v>
      </c>
      <c r="B1113" s="497">
        <v>43342</v>
      </c>
      <c r="C1113" s="495">
        <v>0</v>
      </c>
      <c r="D1113" s="495">
        <v>2437833.7199999997</v>
      </c>
      <c r="E1113" s="495">
        <f t="shared" si="174"/>
        <v>92979444.269999996</v>
      </c>
      <c r="F1113" s="495">
        <f t="shared" si="175"/>
        <v>96899050.849999994</v>
      </c>
      <c r="G1113" s="495">
        <f t="shared" si="176"/>
        <v>-3919606.5799999982</v>
      </c>
      <c r="H1113" s="495">
        <f>VLOOKUP(A1113,'02-Metrics'!A:R,18,FALSE)</f>
        <v>120712211</v>
      </c>
      <c r="I1113" s="496">
        <f t="shared" si="177"/>
        <v>-3.2470671753332382E-2</v>
      </c>
      <c r="J1113" s="512"/>
      <c r="K1113" s="491">
        <v>5586802</v>
      </c>
      <c r="L1113" s="489">
        <v>43008</v>
      </c>
      <c r="M1113" s="241" t="s">
        <v>1041</v>
      </c>
      <c r="S1113">
        <f t="shared" si="169"/>
        <v>2018</v>
      </c>
      <c r="T1113" s="418" t="str">
        <f>VLOOKUP($A1113,'02-Metrics'!$A$2:$AD$188,4,FALSE)</f>
        <v>Industrial</v>
      </c>
      <c r="U1113" s="418" t="str">
        <f>VLOOKUP($A1113,'02-Metrics'!$A$2:$AD$188,5,FALSE)</f>
        <v>Power Plant</v>
      </c>
      <c r="V1113" s="418" t="str">
        <f>VLOOKUP($A1113,'02-Metrics'!$A$2:$AD$188,7,FALSE)</f>
        <v>EETC</v>
      </c>
    </row>
    <row r="1114" spans="1:22" hidden="1">
      <c r="A1114" s="418" t="s">
        <v>1099</v>
      </c>
      <c r="B1114" s="497">
        <v>43373</v>
      </c>
      <c r="C1114" s="495">
        <v>2058163.65</v>
      </c>
      <c r="D1114" s="495">
        <v>2807962.31</v>
      </c>
      <c r="E1114" s="495">
        <f t="shared" si="174"/>
        <v>95037607.920000002</v>
      </c>
      <c r="F1114" s="495">
        <f t="shared" si="175"/>
        <v>99707013.159999996</v>
      </c>
      <c r="G1114" s="495">
        <f t="shared" si="176"/>
        <v>-4669405.2399999946</v>
      </c>
      <c r="H1114" s="495">
        <f>VLOOKUP(A1114,'02-Metrics'!A:R,18,FALSE)</f>
        <v>120712211</v>
      </c>
      <c r="I1114" s="496">
        <f t="shared" si="177"/>
        <v>-3.8682128355680558E-2</v>
      </c>
      <c r="J1114" s="512"/>
      <c r="M1114" s="241" t="s">
        <v>1038</v>
      </c>
      <c r="S1114">
        <f t="shared" si="169"/>
        <v>2018</v>
      </c>
      <c r="T1114" s="418" t="str">
        <f>VLOOKUP($A1114,'02-Metrics'!$A$2:$AD$188,4,FALSE)</f>
        <v>Industrial</v>
      </c>
      <c r="U1114" s="418" t="str">
        <f>VLOOKUP($A1114,'02-Metrics'!$A$2:$AD$188,5,FALSE)</f>
        <v>Power Plant</v>
      </c>
      <c r="V1114" s="418" t="str">
        <f>VLOOKUP($A1114,'02-Metrics'!$A$2:$AD$188,7,FALSE)</f>
        <v>EETC</v>
      </c>
    </row>
    <row r="1115" spans="1:22" hidden="1">
      <c r="A1115" s="418" t="s">
        <v>1099</v>
      </c>
      <c r="B1115" s="497">
        <v>43403</v>
      </c>
      <c r="C1115" s="495">
        <v>14007733.689999999</v>
      </c>
      <c r="D1115" s="495">
        <v>5600131.7699999996</v>
      </c>
      <c r="E1115" s="495">
        <f t="shared" si="174"/>
        <v>109045341.61</v>
      </c>
      <c r="F1115" s="495">
        <f t="shared" si="175"/>
        <v>105307144.92999999</v>
      </c>
      <c r="G1115" s="495">
        <f t="shared" si="176"/>
        <v>3738196.6800000072</v>
      </c>
      <c r="H1115" s="495">
        <f>VLOOKUP(A1115,'02-Metrics'!A:R,18,FALSE)</f>
        <v>120712211</v>
      </c>
      <c r="I1115" s="496">
        <f t="shared" si="177"/>
        <v>3.0967842018899041E-2</v>
      </c>
      <c r="J1115" s="512"/>
      <c r="K1115" s="491">
        <v>4449390</v>
      </c>
      <c r="L1115" s="489">
        <v>43039</v>
      </c>
      <c r="M1115" s="241" t="s">
        <v>1041</v>
      </c>
      <c r="S1115">
        <f t="shared" si="169"/>
        <v>2018</v>
      </c>
      <c r="T1115" s="418" t="str">
        <f>VLOOKUP($A1115,'02-Metrics'!$A$2:$AD$188,4,FALSE)</f>
        <v>Industrial</v>
      </c>
      <c r="U1115" s="418" t="str">
        <f>VLOOKUP($A1115,'02-Metrics'!$A$2:$AD$188,5,FALSE)</f>
        <v>Power Plant</v>
      </c>
      <c r="V1115" s="418" t="str">
        <f>VLOOKUP($A1115,'02-Metrics'!$A$2:$AD$188,7,FALSE)</f>
        <v>EETC</v>
      </c>
    </row>
    <row r="1116" spans="1:22" hidden="1">
      <c r="A1116" s="418" t="s">
        <v>1099</v>
      </c>
      <c r="B1116" s="497">
        <v>43434</v>
      </c>
      <c r="C1116" s="495">
        <v>1062725.29</v>
      </c>
      <c r="D1116" s="495">
        <v>4325893.1099999994</v>
      </c>
      <c r="E1116" s="495">
        <f t="shared" si="174"/>
        <v>110108066.90000001</v>
      </c>
      <c r="F1116" s="495">
        <f t="shared" si="175"/>
        <v>109633038.03999999</v>
      </c>
      <c r="G1116" s="495">
        <f t="shared" si="176"/>
        <v>475028.86000001431</v>
      </c>
      <c r="H1116" s="495">
        <f>VLOOKUP(A1116,'02-Metrics'!A:R,18,FALSE)</f>
        <v>120712211</v>
      </c>
      <c r="I1116" s="496">
        <f t="shared" si="177"/>
        <v>3.9352179540478663E-3</v>
      </c>
      <c r="J1116" s="512"/>
      <c r="M1116" s="241" t="s">
        <v>1038</v>
      </c>
      <c r="S1116">
        <f t="shared" si="169"/>
        <v>2018</v>
      </c>
      <c r="T1116" s="418" t="str">
        <f>VLOOKUP($A1116,'02-Metrics'!$A$2:$AD$188,4,FALSE)</f>
        <v>Industrial</v>
      </c>
      <c r="U1116" s="418" t="str">
        <f>VLOOKUP($A1116,'02-Metrics'!$A$2:$AD$188,5,FALSE)</f>
        <v>Power Plant</v>
      </c>
      <c r="V1116" s="418" t="str">
        <f>VLOOKUP($A1116,'02-Metrics'!$A$2:$AD$188,7,FALSE)</f>
        <v>EETC</v>
      </c>
    </row>
    <row r="1117" spans="1:22" hidden="1">
      <c r="A1117" s="418" t="s">
        <v>1099</v>
      </c>
      <c r="B1117" s="497">
        <v>43464</v>
      </c>
      <c r="C1117" s="495">
        <v>3472508.49</v>
      </c>
      <c r="D1117" s="495">
        <v>3208159.5300000003</v>
      </c>
      <c r="E1117" s="495">
        <f t="shared" si="174"/>
        <v>113580575.39</v>
      </c>
      <c r="F1117" s="495">
        <f t="shared" si="175"/>
        <v>112841197.56999999</v>
      </c>
      <c r="G1117" s="495">
        <f t="shared" si="176"/>
        <v>739377.82000000775</v>
      </c>
      <c r="H1117" s="495">
        <f>VLOOKUP(A1117,'02-Metrics'!A:R,18,FALSE)</f>
        <v>120712211</v>
      </c>
      <c r="I1117" s="496">
        <f t="shared" si="177"/>
        <v>6.1251286334239024E-3</v>
      </c>
      <c r="J1117" s="512"/>
      <c r="K1117" s="491">
        <v>5141666</v>
      </c>
      <c r="L1117" s="489">
        <v>43069</v>
      </c>
      <c r="M1117" s="241" t="s">
        <v>1041</v>
      </c>
      <c r="S1117">
        <f t="shared" ref="S1117:S1180" si="178">YEAR(B1117)</f>
        <v>2018</v>
      </c>
      <c r="T1117" s="418" t="str">
        <f>VLOOKUP($A1117,'02-Metrics'!$A$2:$AD$188,4,FALSE)</f>
        <v>Industrial</v>
      </c>
      <c r="U1117" s="418" t="str">
        <f>VLOOKUP($A1117,'02-Metrics'!$A$2:$AD$188,5,FALSE)</f>
        <v>Power Plant</v>
      </c>
      <c r="V1117" s="418" t="str">
        <f>VLOOKUP($A1117,'02-Metrics'!$A$2:$AD$188,7,FALSE)</f>
        <v>EETC</v>
      </c>
    </row>
    <row r="1118" spans="1:22" hidden="1">
      <c r="A1118" s="418" t="s">
        <v>1099</v>
      </c>
      <c r="B1118" s="497">
        <v>43495</v>
      </c>
      <c r="C1118" s="495">
        <v>3842790.2199999997</v>
      </c>
      <c r="D1118" s="495">
        <v>3365192.0299999993</v>
      </c>
      <c r="E1118" s="495">
        <f t="shared" si="174"/>
        <v>117423365.61</v>
      </c>
      <c r="F1118" s="495">
        <f t="shared" si="175"/>
        <v>116206389.59999999</v>
      </c>
      <c r="G1118" s="495">
        <f t="shared" si="176"/>
        <v>1216976.0100000054</v>
      </c>
      <c r="H1118" s="495">
        <f>VLOOKUP(A1118,'02-Metrics'!A:R,18,FALSE)</f>
        <v>120712211</v>
      </c>
      <c r="I1118" s="496">
        <f t="shared" si="177"/>
        <v>1.0081631343824903E-2</v>
      </c>
      <c r="J1118" s="512"/>
      <c r="M1118" s="241" t="s">
        <v>1038</v>
      </c>
      <c r="S1118">
        <f t="shared" si="178"/>
        <v>2019</v>
      </c>
      <c r="T1118" s="418" t="str">
        <f>VLOOKUP($A1118,'02-Metrics'!$A$2:$AD$188,4,FALSE)</f>
        <v>Industrial</v>
      </c>
      <c r="U1118" s="418" t="str">
        <f>VLOOKUP($A1118,'02-Metrics'!$A$2:$AD$188,5,FALSE)</f>
        <v>Power Plant</v>
      </c>
      <c r="V1118" s="418" t="str">
        <f>VLOOKUP($A1118,'02-Metrics'!$A$2:$AD$188,7,FALSE)</f>
        <v>EETC</v>
      </c>
    </row>
    <row r="1119" spans="1:22" hidden="1">
      <c r="A1119" s="418" t="s">
        <v>1099</v>
      </c>
      <c r="B1119" s="497">
        <v>43524</v>
      </c>
      <c r="C1119" s="495">
        <v>6486471.0900000008</v>
      </c>
      <c r="D1119" s="495">
        <v>1478476</v>
      </c>
      <c r="E1119" s="495">
        <f t="shared" si="174"/>
        <v>123909836.7</v>
      </c>
      <c r="F1119" s="495">
        <f t="shared" si="175"/>
        <v>117684865.59999999</v>
      </c>
      <c r="G1119" s="495">
        <f t="shared" si="176"/>
        <v>6224971.1000000089</v>
      </c>
      <c r="H1119" s="495">
        <f>VLOOKUP(A1119,'02-Metrics'!A:R,18,FALSE)</f>
        <v>120712211</v>
      </c>
      <c r="I1119" s="496">
        <f t="shared" si="177"/>
        <v>5.1568694239226623E-2</v>
      </c>
      <c r="J1119" s="512"/>
      <c r="K1119" s="491">
        <v>5057617</v>
      </c>
      <c r="L1119" s="489">
        <v>43100</v>
      </c>
      <c r="M1119" s="241" t="s">
        <v>1041</v>
      </c>
      <c r="S1119">
        <f t="shared" si="178"/>
        <v>2019</v>
      </c>
      <c r="T1119" s="418" t="str">
        <f>VLOOKUP($A1119,'02-Metrics'!$A$2:$AD$188,4,FALSE)</f>
        <v>Industrial</v>
      </c>
      <c r="U1119" s="418" t="str">
        <f>VLOOKUP($A1119,'02-Metrics'!$A$2:$AD$188,5,FALSE)</f>
        <v>Power Plant</v>
      </c>
      <c r="V1119" s="418" t="str">
        <f>VLOOKUP($A1119,'02-Metrics'!$A$2:$AD$188,7,FALSE)</f>
        <v>EETC</v>
      </c>
    </row>
    <row r="1120" spans="1:22" hidden="1">
      <c r="A1120" s="418" t="s">
        <v>1099</v>
      </c>
      <c r="B1120" s="497">
        <v>43554</v>
      </c>
      <c r="C1120" s="495">
        <v>0</v>
      </c>
      <c r="D1120" s="495">
        <v>2402265.9100000006</v>
      </c>
      <c r="E1120" s="495">
        <f t="shared" si="174"/>
        <v>123909836.7</v>
      </c>
      <c r="F1120" s="495">
        <f t="shared" si="175"/>
        <v>120087131.50999999</v>
      </c>
      <c r="G1120" s="495">
        <f t="shared" si="176"/>
        <v>3822705.1900000125</v>
      </c>
      <c r="H1120" s="495">
        <f>VLOOKUP(A1120,'02-Metrics'!A:R,18,FALSE)</f>
        <v>120712211</v>
      </c>
      <c r="I1120" s="496">
        <f t="shared" si="177"/>
        <v>3.1667924548246511E-2</v>
      </c>
      <c r="J1120" s="512"/>
      <c r="M1120" s="241" t="s">
        <v>1038</v>
      </c>
      <c r="S1120">
        <f t="shared" si="178"/>
        <v>2019</v>
      </c>
      <c r="T1120" s="418" t="str">
        <f>VLOOKUP($A1120,'02-Metrics'!$A$2:$AD$188,4,FALSE)</f>
        <v>Industrial</v>
      </c>
      <c r="U1120" s="418" t="str">
        <f>VLOOKUP($A1120,'02-Metrics'!$A$2:$AD$188,5,FALSE)</f>
        <v>Power Plant</v>
      </c>
      <c r="V1120" s="418" t="str">
        <f>VLOOKUP($A1120,'02-Metrics'!$A$2:$AD$188,7,FALSE)</f>
        <v>EETC</v>
      </c>
    </row>
    <row r="1121" spans="1:22" hidden="1">
      <c r="A1121" s="418" t="s">
        <v>1099</v>
      </c>
      <c r="B1121" s="497">
        <v>43585</v>
      </c>
      <c r="C1121" s="495">
        <v>1983838.04</v>
      </c>
      <c r="D1121" s="495">
        <v>662565.72</v>
      </c>
      <c r="E1121" s="495">
        <f t="shared" si="174"/>
        <v>125893674.74000001</v>
      </c>
      <c r="F1121" s="495">
        <f t="shared" si="175"/>
        <v>120749697.22999999</v>
      </c>
      <c r="G1121" s="495">
        <f t="shared" si="176"/>
        <v>5143977.5100000203</v>
      </c>
      <c r="H1121" s="495">
        <f>VLOOKUP(A1121,'02-Metrics'!A:R,18,FALSE)</f>
        <v>120712211</v>
      </c>
      <c r="I1121" s="496">
        <f t="shared" si="177"/>
        <v>4.2613563842352452E-2</v>
      </c>
      <c r="J1121" s="512"/>
      <c r="L1121" s="23">
        <v>43130</v>
      </c>
      <c r="M1121" s="241" t="s">
        <v>1039</v>
      </c>
      <c r="S1121">
        <f t="shared" si="178"/>
        <v>2019</v>
      </c>
      <c r="T1121" s="418" t="str">
        <f>VLOOKUP($A1121,'02-Metrics'!$A$2:$AD$188,4,FALSE)</f>
        <v>Industrial</v>
      </c>
      <c r="U1121" s="418" t="str">
        <f>VLOOKUP($A1121,'02-Metrics'!$A$2:$AD$188,5,FALSE)</f>
        <v>Power Plant</v>
      </c>
      <c r="V1121" s="418" t="str">
        <f>VLOOKUP($A1121,'02-Metrics'!$A$2:$AD$188,7,FALSE)</f>
        <v>EETC</v>
      </c>
    </row>
    <row r="1122" spans="1:22" hidden="1">
      <c r="A1122" s="418" t="s">
        <v>1099</v>
      </c>
      <c r="B1122" s="497">
        <v>43615</v>
      </c>
      <c r="C1122" s="495">
        <v>0</v>
      </c>
      <c r="D1122" s="495">
        <v>858657.3600000001</v>
      </c>
      <c r="E1122" s="495">
        <f t="shared" si="174"/>
        <v>125893674.74000001</v>
      </c>
      <c r="F1122" s="495">
        <f t="shared" si="175"/>
        <v>121608354.58999999</v>
      </c>
      <c r="G1122" s="495">
        <f t="shared" si="176"/>
        <v>4285320.1500000209</v>
      </c>
      <c r="H1122" s="495">
        <f>VLOOKUP(A1122,'02-Metrics'!A:R,18,FALSE)</f>
        <v>120712211</v>
      </c>
      <c r="I1122" s="496">
        <f t="shared" si="177"/>
        <v>3.5500303693385429E-2</v>
      </c>
      <c r="J1122" s="512"/>
      <c r="M1122" s="241" t="s">
        <v>1038</v>
      </c>
      <c r="S1122">
        <f t="shared" si="178"/>
        <v>2019</v>
      </c>
      <c r="T1122" s="418" t="str">
        <f>VLOOKUP($A1122,'02-Metrics'!$A$2:$AD$188,4,FALSE)</f>
        <v>Industrial</v>
      </c>
      <c r="U1122" s="418" t="str">
        <f>VLOOKUP($A1122,'02-Metrics'!$A$2:$AD$188,5,FALSE)</f>
        <v>Power Plant</v>
      </c>
      <c r="V1122" s="418" t="str">
        <f>VLOOKUP($A1122,'02-Metrics'!$A$2:$AD$188,7,FALSE)</f>
        <v>EETC</v>
      </c>
    </row>
    <row r="1123" spans="1:22" hidden="1">
      <c r="A1123" s="418" t="s">
        <v>1099</v>
      </c>
      <c r="B1123" s="497">
        <v>43646</v>
      </c>
      <c r="C1123" s="495">
        <v>0</v>
      </c>
      <c r="D1123" s="495">
        <v>888312.08000000007</v>
      </c>
      <c r="E1123" s="495">
        <f t="shared" si="174"/>
        <v>125893674.74000001</v>
      </c>
      <c r="F1123" s="495">
        <f t="shared" si="175"/>
        <v>122496666.66999999</v>
      </c>
      <c r="G1123" s="495">
        <f t="shared" si="176"/>
        <v>3397008.0700000226</v>
      </c>
      <c r="H1123" s="495">
        <f>VLOOKUP(A1123,'02-Metrics'!A:R,18,FALSE)</f>
        <v>120712211</v>
      </c>
      <c r="I1123" s="496">
        <f t="shared" si="177"/>
        <v>2.8141378919818001E-2</v>
      </c>
      <c r="J1123" s="512"/>
      <c r="M1123" s="241" t="s">
        <v>1038</v>
      </c>
      <c r="S1123">
        <f t="shared" si="178"/>
        <v>2019</v>
      </c>
      <c r="T1123" s="418" t="str">
        <f>VLOOKUP($A1123,'02-Metrics'!$A$2:$AD$188,4,FALSE)</f>
        <v>Industrial</v>
      </c>
      <c r="U1123" s="418" t="str">
        <f>VLOOKUP($A1123,'02-Metrics'!$A$2:$AD$188,5,FALSE)</f>
        <v>Power Plant</v>
      </c>
      <c r="V1123" s="418" t="str">
        <f>VLOOKUP($A1123,'02-Metrics'!$A$2:$AD$188,7,FALSE)</f>
        <v>EETC</v>
      </c>
    </row>
    <row r="1124" spans="1:22" hidden="1">
      <c r="A1124" s="418" t="s">
        <v>1099</v>
      </c>
      <c r="B1124" s="497">
        <v>43676</v>
      </c>
      <c r="C1124" s="495">
        <v>2049127.88</v>
      </c>
      <c r="D1124" s="495">
        <v>240126.69999999998</v>
      </c>
      <c r="E1124" s="495">
        <f t="shared" si="174"/>
        <v>127942802.62</v>
      </c>
      <c r="F1124" s="495">
        <f t="shared" si="175"/>
        <v>122736793.36999999</v>
      </c>
      <c r="G1124" s="495">
        <f t="shared" si="176"/>
        <v>5206009.2500000149</v>
      </c>
      <c r="H1124" s="495">
        <f>VLOOKUP(A1124,'02-Metrics'!A:R,18,FALSE)</f>
        <v>120712211</v>
      </c>
      <c r="I1124" s="496">
        <f t="shared" si="177"/>
        <v>4.3127445076786931E-2</v>
      </c>
      <c r="J1124" s="512"/>
      <c r="L1124" s="23">
        <v>43167</v>
      </c>
      <c r="M1124" s="241" t="s">
        <v>1039</v>
      </c>
      <c r="S1124">
        <f t="shared" si="178"/>
        <v>2019</v>
      </c>
      <c r="T1124" s="418" t="str">
        <f>VLOOKUP($A1124,'02-Metrics'!$A$2:$AD$188,4,FALSE)</f>
        <v>Industrial</v>
      </c>
      <c r="U1124" s="418" t="str">
        <f>VLOOKUP($A1124,'02-Metrics'!$A$2:$AD$188,5,FALSE)</f>
        <v>Power Plant</v>
      </c>
      <c r="V1124" s="418" t="str">
        <f>VLOOKUP($A1124,'02-Metrics'!$A$2:$AD$188,7,FALSE)</f>
        <v>EETC</v>
      </c>
    </row>
    <row r="1125" spans="1:22" hidden="1">
      <c r="A1125" s="418" t="s">
        <v>1099</v>
      </c>
      <c r="B1125" s="497">
        <v>43707</v>
      </c>
      <c r="C1125" s="495">
        <v>168482.17</v>
      </c>
      <c r="D1125" s="495">
        <v>707538.9</v>
      </c>
      <c r="E1125" s="495">
        <f t="shared" si="174"/>
        <v>128111284.79000001</v>
      </c>
      <c r="F1125" s="495">
        <f t="shared" si="175"/>
        <v>123444332.27</v>
      </c>
      <c r="G1125" s="495">
        <f t="shared" si="176"/>
        <v>4666952.5200000107</v>
      </c>
      <c r="H1125" s="495">
        <f>VLOOKUP(A1125,'02-Metrics'!A:R,18,FALSE)</f>
        <v>120712211</v>
      </c>
      <c r="I1125" s="496">
        <f t="shared" si="177"/>
        <v>3.8661809615930326E-2</v>
      </c>
      <c r="J1125" s="512"/>
      <c r="M1125" s="241" t="s">
        <v>1038</v>
      </c>
      <c r="S1125">
        <f t="shared" si="178"/>
        <v>2019</v>
      </c>
      <c r="T1125" s="418" t="str">
        <f>VLOOKUP($A1125,'02-Metrics'!$A$2:$AD$188,4,FALSE)</f>
        <v>Industrial</v>
      </c>
      <c r="U1125" s="418" t="str">
        <f>VLOOKUP($A1125,'02-Metrics'!$A$2:$AD$188,5,FALSE)</f>
        <v>Power Plant</v>
      </c>
      <c r="V1125" s="418" t="str">
        <f>VLOOKUP($A1125,'02-Metrics'!$A$2:$AD$188,7,FALSE)</f>
        <v>EETC</v>
      </c>
    </row>
    <row r="1126" spans="1:22" hidden="1">
      <c r="A1126" s="418" t="s">
        <v>1099</v>
      </c>
      <c r="B1126" s="497">
        <v>43738</v>
      </c>
      <c r="C1126" s="495">
        <v>0</v>
      </c>
      <c r="D1126" s="495">
        <v>561878.05000000005</v>
      </c>
      <c r="E1126" s="495">
        <f t="shared" si="174"/>
        <v>128111284.79000001</v>
      </c>
      <c r="F1126" s="495">
        <f t="shared" si="175"/>
        <v>124006210.31999999</v>
      </c>
      <c r="G1126" s="495">
        <f t="shared" si="176"/>
        <v>4105074.4700000137</v>
      </c>
      <c r="H1126" s="495">
        <f>VLOOKUP(A1126,'02-Metrics'!A:R,18,FALSE)</f>
        <v>120712211</v>
      </c>
      <c r="I1126" s="496">
        <f t="shared" si="177"/>
        <v>3.4007118550748887E-2</v>
      </c>
      <c r="J1126" s="512"/>
      <c r="M1126" s="241" t="s">
        <v>1038</v>
      </c>
      <c r="S1126">
        <f t="shared" si="178"/>
        <v>2019</v>
      </c>
      <c r="T1126" s="418" t="str">
        <f>VLOOKUP($A1126,'02-Metrics'!$A$2:$AD$188,4,FALSE)</f>
        <v>Industrial</v>
      </c>
      <c r="U1126" s="418" t="str">
        <f>VLOOKUP($A1126,'02-Metrics'!$A$2:$AD$188,5,FALSE)</f>
        <v>Power Plant</v>
      </c>
      <c r="V1126" s="418" t="str">
        <f>VLOOKUP($A1126,'02-Metrics'!$A$2:$AD$188,7,FALSE)</f>
        <v>EETC</v>
      </c>
    </row>
    <row r="1127" spans="1:22" hidden="1">
      <c r="A1127" s="418" t="s">
        <v>1099</v>
      </c>
      <c r="B1127" s="497">
        <v>43768</v>
      </c>
      <c r="C1127" s="495">
        <v>9999405.8000000007</v>
      </c>
      <c r="D1127" s="495">
        <v>238344.2</v>
      </c>
      <c r="E1127" s="495">
        <f t="shared" si="174"/>
        <v>138110690.59</v>
      </c>
      <c r="F1127" s="495">
        <f t="shared" si="175"/>
        <v>124244554.52</v>
      </c>
      <c r="G1127" s="495">
        <f t="shared" si="176"/>
        <v>13866136.070000008</v>
      </c>
      <c r="H1127" s="495">
        <f>VLOOKUP(A1127,'02-Metrics'!A:R,18,FALSE)</f>
        <v>120712211</v>
      </c>
      <c r="I1127" s="496">
        <f t="shared" si="177"/>
        <v>0.11486937365433567</v>
      </c>
      <c r="J1127" s="512"/>
      <c r="M1127" s="241" t="s">
        <v>1038</v>
      </c>
      <c r="S1127">
        <f t="shared" si="178"/>
        <v>2019</v>
      </c>
      <c r="T1127" s="418" t="str">
        <f>VLOOKUP($A1127,'02-Metrics'!$A$2:$AD$188,4,FALSE)</f>
        <v>Industrial</v>
      </c>
      <c r="U1127" s="418" t="str">
        <f>VLOOKUP($A1127,'02-Metrics'!$A$2:$AD$188,5,FALSE)</f>
        <v>Power Plant</v>
      </c>
      <c r="V1127" s="418" t="str">
        <f>VLOOKUP($A1127,'02-Metrics'!$A$2:$AD$188,7,FALSE)</f>
        <v>EETC</v>
      </c>
    </row>
    <row r="1128" spans="1:22" hidden="1">
      <c r="A1128" s="418" t="s">
        <v>1099</v>
      </c>
      <c r="B1128" s="497">
        <v>43799</v>
      </c>
      <c r="C1128" s="495">
        <v>0</v>
      </c>
      <c r="D1128" s="495">
        <v>453268.78</v>
      </c>
      <c r="E1128" s="495">
        <f t="shared" si="174"/>
        <v>138110690.59</v>
      </c>
      <c r="F1128" s="495">
        <f t="shared" si="175"/>
        <v>124697823.3</v>
      </c>
      <c r="G1128" s="495">
        <f t="shared" si="176"/>
        <v>13412867.290000007</v>
      </c>
      <c r="H1128" s="495">
        <f>VLOOKUP(A1128,'02-Metrics'!A:R,18,FALSE)</f>
        <v>120712211</v>
      </c>
      <c r="I1128" s="496">
        <f t="shared" si="177"/>
        <v>0.11111441981623554</v>
      </c>
      <c r="J1128" s="512"/>
      <c r="L1128" s="23">
        <v>43261</v>
      </c>
      <c r="M1128" s="241" t="s">
        <v>1039</v>
      </c>
      <c r="S1128">
        <f t="shared" si="178"/>
        <v>2019</v>
      </c>
      <c r="T1128" s="418" t="str">
        <f>VLOOKUP($A1128,'02-Metrics'!$A$2:$AD$188,4,FALSE)</f>
        <v>Industrial</v>
      </c>
      <c r="U1128" s="418" t="str">
        <f>VLOOKUP($A1128,'02-Metrics'!$A$2:$AD$188,5,FALSE)</f>
        <v>Power Plant</v>
      </c>
      <c r="V1128" s="418" t="str">
        <f>VLOOKUP($A1128,'02-Metrics'!$A$2:$AD$188,7,FALSE)</f>
        <v>EETC</v>
      </c>
    </row>
    <row r="1129" spans="1:22" hidden="1">
      <c r="A1129" s="418" t="s">
        <v>1099</v>
      </c>
      <c r="B1129" s="497">
        <v>43829</v>
      </c>
      <c r="C1129" s="495">
        <v>0</v>
      </c>
      <c r="D1129" s="495">
        <v>9710316.8300000001</v>
      </c>
      <c r="E1129" s="495">
        <f t="shared" si="174"/>
        <v>138110690.59</v>
      </c>
      <c r="F1129" s="495">
        <f t="shared" si="175"/>
        <v>134408140.13</v>
      </c>
      <c r="G1129" s="495">
        <f t="shared" si="176"/>
        <v>3702550.4600000083</v>
      </c>
      <c r="H1129" s="495">
        <f>VLOOKUP(A1129,'02-Metrics'!A:R,18,FALSE)</f>
        <v>120712211</v>
      </c>
      <c r="I1129" s="496">
        <f t="shared" si="177"/>
        <v>3.0672542813419336E-2</v>
      </c>
      <c r="J1129" s="512"/>
      <c r="M1129" s="241" t="s">
        <v>1038</v>
      </c>
      <c r="S1129">
        <f t="shared" si="178"/>
        <v>2019</v>
      </c>
      <c r="T1129" s="418" t="str">
        <f>VLOOKUP($A1129,'02-Metrics'!$A$2:$AD$188,4,FALSE)</f>
        <v>Industrial</v>
      </c>
      <c r="U1129" s="418" t="str">
        <f>VLOOKUP($A1129,'02-Metrics'!$A$2:$AD$188,5,FALSE)</f>
        <v>Power Plant</v>
      </c>
      <c r="V1129" s="418" t="str">
        <f>VLOOKUP($A1129,'02-Metrics'!$A$2:$AD$188,7,FALSE)</f>
        <v>EETC</v>
      </c>
    </row>
    <row r="1130" spans="1:22" hidden="1">
      <c r="A1130" s="418" t="s">
        <v>1099</v>
      </c>
      <c r="B1130" s="497">
        <v>43860</v>
      </c>
      <c r="C1130" s="495">
        <v>0</v>
      </c>
      <c r="D1130" s="495">
        <v>36240.979999999996</v>
      </c>
      <c r="E1130" s="495">
        <f t="shared" si="174"/>
        <v>138110690.59</v>
      </c>
      <c r="F1130" s="495">
        <f t="shared" si="175"/>
        <v>134444381.10999998</v>
      </c>
      <c r="G1130" s="495">
        <f t="shared" si="176"/>
        <v>3666309.4800000191</v>
      </c>
      <c r="H1130" s="495">
        <f>VLOOKUP(A1130,'02-Metrics'!A:R,18,FALSE)</f>
        <v>120712211</v>
      </c>
      <c r="I1130" s="496">
        <f t="shared" si="177"/>
        <v>3.0372316517340729E-2</v>
      </c>
      <c r="J1130" s="512"/>
      <c r="M1130" s="241" t="s">
        <v>1038</v>
      </c>
      <c r="S1130">
        <f t="shared" si="178"/>
        <v>2020</v>
      </c>
      <c r="T1130" s="418" t="str">
        <f>VLOOKUP($A1130,'02-Metrics'!$A$2:$AD$188,4,FALSE)</f>
        <v>Industrial</v>
      </c>
      <c r="U1130" s="418" t="str">
        <f>VLOOKUP($A1130,'02-Metrics'!$A$2:$AD$188,5,FALSE)</f>
        <v>Power Plant</v>
      </c>
      <c r="V1130" s="418" t="str">
        <f>VLOOKUP($A1130,'02-Metrics'!$A$2:$AD$188,7,FALSE)</f>
        <v>EETC</v>
      </c>
    </row>
    <row r="1131" spans="1:22" hidden="1">
      <c r="A1131" s="418" t="s">
        <v>1099</v>
      </c>
      <c r="B1131" s="497">
        <v>43889</v>
      </c>
      <c r="C1131" s="495">
        <v>0</v>
      </c>
      <c r="D1131" s="495">
        <v>326290.52</v>
      </c>
      <c r="E1131" s="495">
        <f t="shared" si="174"/>
        <v>138110690.59</v>
      </c>
      <c r="F1131" s="495">
        <f t="shared" si="175"/>
        <v>134770671.63</v>
      </c>
      <c r="G1131" s="495">
        <f t="shared" si="176"/>
        <v>3340018.9600000083</v>
      </c>
      <c r="H1131" s="495">
        <f>VLOOKUP(A1131,'02-Metrics'!A:R,18,FALSE)</f>
        <v>120712211</v>
      </c>
      <c r="I1131" s="496">
        <f t="shared" si="177"/>
        <v>2.7669271669624278E-2</v>
      </c>
      <c r="J1131" s="512"/>
      <c r="M1131" s="241" t="s">
        <v>1038</v>
      </c>
      <c r="S1131">
        <f t="shared" si="178"/>
        <v>2020</v>
      </c>
      <c r="T1131" s="418" t="str">
        <f>VLOOKUP($A1131,'02-Metrics'!$A$2:$AD$188,4,FALSE)</f>
        <v>Industrial</v>
      </c>
      <c r="U1131" s="418" t="str">
        <f>VLOOKUP($A1131,'02-Metrics'!$A$2:$AD$188,5,FALSE)</f>
        <v>Power Plant</v>
      </c>
      <c r="V1131" s="418" t="str">
        <f>VLOOKUP($A1131,'02-Metrics'!$A$2:$AD$188,7,FALSE)</f>
        <v>EETC</v>
      </c>
    </row>
    <row r="1132" spans="1:22" hidden="1">
      <c r="A1132" s="418" t="s">
        <v>1099</v>
      </c>
      <c r="B1132" s="497">
        <v>43920</v>
      </c>
      <c r="C1132" s="495">
        <v>0</v>
      </c>
      <c r="D1132" s="495">
        <v>102293.51</v>
      </c>
      <c r="E1132" s="495">
        <f t="shared" si="174"/>
        <v>138110690.59</v>
      </c>
      <c r="F1132" s="495">
        <f t="shared" si="175"/>
        <v>134872965.13999999</v>
      </c>
      <c r="G1132" s="495">
        <f t="shared" si="176"/>
        <v>3237725.4500000179</v>
      </c>
      <c r="H1132" s="495">
        <f>VLOOKUP(A1132,'02-Metrics'!A:R,18,FALSE)</f>
        <v>120712211</v>
      </c>
      <c r="I1132" s="496">
        <f t="shared" si="177"/>
        <v>2.6821855247105182E-2</v>
      </c>
      <c r="J1132" s="512"/>
      <c r="M1132" s="241" t="s">
        <v>1038</v>
      </c>
      <c r="S1132">
        <f t="shared" si="178"/>
        <v>2020</v>
      </c>
      <c r="T1132" s="418" t="str">
        <f>VLOOKUP($A1132,'02-Metrics'!$A$2:$AD$188,4,FALSE)</f>
        <v>Industrial</v>
      </c>
      <c r="U1132" s="418" t="str">
        <f>VLOOKUP($A1132,'02-Metrics'!$A$2:$AD$188,5,FALSE)</f>
        <v>Power Plant</v>
      </c>
      <c r="V1132" s="418" t="str">
        <f>VLOOKUP($A1132,'02-Metrics'!$A$2:$AD$188,7,FALSE)</f>
        <v>EETC</v>
      </c>
    </row>
    <row r="1133" spans="1:22" hidden="1">
      <c r="A1133" s="418" t="s">
        <v>1099</v>
      </c>
      <c r="B1133" s="497">
        <v>43951</v>
      </c>
      <c r="C1133" s="495">
        <v>0</v>
      </c>
      <c r="D1133" s="495">
        <v>41927.699999999997</v>
      </c>
      <c r="E1133" s="495">
        <f t="shared" si="174"/>
        <v>138110690.59</v>
      </c>
      <c r="F1133" s="495">
        <f t="shared" si="175"/>
        <v>134914892.83999997</v>
      </c>
      <c r="G1133" s="495">
        <f t="shared" si="176"/>
        <v>3195797.7500000298</v>
      </c>
      <c r="H1133" s="495">
        <f>VLOOKUP(A1133,'02-Metrics'!A:R,18,FALSE)</f>
        <v>120712211</v>
      </c>
      <c r="I1133" s="496">
        <f t="shared" si="177"/>
        <v>2.6474519218275521E-2</v>
      </c>
      <c r="J1133" s="512"/>
      <c r="M1133" s="241" t="s">
        <v>1038</v>
      </c>
      <c r="S1133">
        <f t="shared" si="178"/>
        <v>2020</v>
      </c>
      <c r="T1133" s="418" t="str">
        <f>VLOOKUP($A1133,'02-Metrics'!$A$2:$AD$188,4,FALSE)</f>
        <v>Industrial</v>
      </c>
      <c r="U1133" s="418" t="str">
        <f>VLOOKUP($A1133,'02-Metrics'!$A$2:$AD$188,5,FALSE)</f>
        <v>Power Plant</v>
      </c>
      <c r="V1133" s="418" t="str">
        <f>VLOOKUP($A1133,'02-Metrics'!$A$2:$AD$188,7,FALSE)</f>
        <v>EETC</v>
      </c>
    </row>
    <row r="1134" spans="1:22" hidden="1">
      <c r="A1134" s="418" t="s">
        <v>1099</v>
      </c>
      <c r="B1134" s="497">
        <v>43981</v>
      </c>
      <c r="C1134" s="495">
        <v>0</v>
      </c>
      <c r="D1134" s="495">
        <v>383708.17000000004</v>
      </c>
      <c r="E1134" s="495">
        <f t="shared" si="174"/>
        <v>138110690.59</v>
      </c>
      <c r="F1134" s="495">
        <f t="shared" si="175"/>
        <v>135298601.00999996</v>
      </c>
      <c r="G1134" s="495">
        <f t="shared" si="176"/>
        <v>2812089.5800000429</v>
      </c>
      <c r="H1134" s="495">
        <f>VLOOKUP(A1134,'02-Metrics'!A:R,18,FALSE)</f>
        <v>120712211</v>
      </c>
      <c r="I1134" s="496">
        <f t="shared" si="177"/>
        <v>2.3295817023847264E-2</v>
      </c>
      <c r="J1134" s="512"/>
      <c r="L1134" s="23">
        <v>43429</v>
      </c>
      <c r="M1134" s="241" t="s">
        <v>1039</v>
      </c>
      <c r="S1134">
        <f t="shared" si="178"/>
        <v>2020</v>
      </c>
      <c r="T1134" s="418" t="str">
        <f>VLOOKUP($A1134,'02-Metrics'!$A$2:$AD$188,4,FALSE)</f>
        <v>Industrial</v>
      </c>
      <c r="U1134" s="418" t="str">
        <f>VLOOKUP($A1134,'02-Metrics'!$A$2:$AD$188,5,FALSE)</f>
        <v>Power Plant</v>
      </c>
      <c r="V1134" s="418" t="str">
        <f>VLOOKUP($A1134,'02-Metrics'!$A$2:$AD$188,7,FALSE)</f>
        <v>EETC</v>
      </c>
    </row>
    <row r="1135" spans="1:22" hidden="1">
      <c r="A1135" s="418" t="s">
        <v>1099</v>
      </c>
      <c r="B1135" s="497">
        <v>44012</v>
      </c>
      <c r="C1135" s="495">
        <v>0</v>
      </c>
      <c r="D1135" s="495">
        <v>7000</v>
      </c>
      <c r="E1135" s="495">
        <f t="shared" si="174"/>
        <v>138110690.59</v>
      </c>
      <c r="F1135" s="495">
        <f t="shared" si="175"/>
        <v>135305601.00999996</v>
      </c>
      <c r="G1135" s="495">
        <f t="shared" si="176"/>
        <v>2805089.5800000429</v>
      </c>
      <c r="H1135" s="495">
        <f>VLOOKUP(A1135,'02-Metrics'!A:R,18,FALSE)</f>
        <v>120712211</v>
      </c>
      <c r="I1135" s="496">
        <f t="shared" si="177"/>
        <v>2.3237827861508086E-2</v>
      </c>
      <c r="J1135" s="512"/>
      <c r="M1135" s="241" t="s">
        <v>1038</v>
      </c>
      <c r="S1135">
        <f t="shared" si="178"/>
        <v>2020</v>
      </c>
      <c r="T1135" s="418" t="str">
        <f>VLOOKUP($A1135,'02-Metrics'!$A$2:$AD$188,4,FALSE)</f>
        <v>Industrial</v>
      </c>
      <c r="U1135" s="418" t="str">
        <f>VLOOKUP($A1135,'02-Metrics'!$A$2:$AD$188,5,FALSE)</f>
        <v>Power Plant</v>
      </c>
      <c r="V1135" s="418" t="str">
        <f>VLOOKUP($A1135,'02-Metrics'!$A$2:$AD$188,7,FALSE)</f>
        <v>EETC</v>
      </c>
    </row>
    <row r="1136" spans="1:22" hidden="1">
      <c r="A1136" s="418" t="s">
        <v>1099</v>
      </c>
      <c r="B1136" s="497">
        <v>44042</v>
      </c>
      <c r="C1136" s="495">
        <v>0</v>
      </c>
      <c r="D1136" s="495">
        <v>52642.879999999997</v>
      </c>
      <c r="E1136" s="495">
        <f t="shared" si="174"/>
        <v>138110690.59</v>
      </c>
      <c r="F1136" s="495">
        <f t="shared" si="175"/>
        <v>135358243.88999996</v>
      </c>
      <c r="G1136" s="495">
        <f t="shared" si="176"/>
        <v>2752446.7000000477</v>
      </c>
      <c r="H1136" s="495">
        <f>VLOOKUP(A1136,'02-Metrics'!A:R,18,FALSE)</f>
        <v>120712211</v>
      </c>
      <c r="I1136" s="496">
        <f t="shared" si="177"/>
        <v>2.2801725502319296E-2</v>
      </c>
      <c r="J1136" s="512"/>
      <c r="M1136" s="241" t="s">
        <v>1038</v>
      </c>
      <c r="S1136">
        <f t="shared" si="178"/>
        <v>2020</v>
      </c>
      <c r="T1136" s="418" t="str">
        <f>VLOOKUP($A1136,'02-Metrics'!$A$2:$AD$188,4,FALSE)</f>
        <v>Industrial</v>
      </c>
      <c r="U1136" s="418" t="str">
        <f>VLOOKUP($A1136,'02-Metrics'!$A$2:$AD$188,5,FALSE)</f>
        <v>Power Plant</v>
      </c>
      <c r="V1136" s="418" t="str">
        <f>VLOOKUP($A1136,'02-Metrics'!$A$2:$AD$188,7,FALSE)</f>
        <v>EETC</v>
      </c>
    </row>
    <row r="1137" spans="1:22" hidden="1">
      <c r="A1137" s="418" t="s">
        <v>1099</v>
      </c>
      <c r="B1137" s="497">
        <v>44104</v>
      </c>
      <c r="C1137" s="495">
        <v>776831.06</v>
      </c>
      <c r="D1137" s="495">
        <v>0</v>
      </c>
      <c r="E1137" s="495">
        <f t="shared" si="174"/>
        <v>138887521.65000001</v>
      </c>
      <c r="F1137" s="495">
        <f t="shared" si="175"/>
        <v>135358243.88999996</v>
      </c>
      <c r="G1137" s="495">
        <f t="shared" si="176"/>
        <v>3529277.7600000501</v>
      </c>
      <c r="H1137" s="495">
        <f>VLOOKUP(A1137,'02-Metrics'!A:R,18,FALSE)</f>
        <v>120712211</v>
      </c>
      <c r="I1137" s="496">
        <f t="shared" si="177"/>
        <v>2.9237122994955747E-2</v>
      </c>
      <c r="J1137" s="512"/>
      <c r="L1137" s="23">
        <v>43495</v>
      </c>
      <c r="M1137" s="241" t="s">
        <v>1039</v>
      </c>
      <c r="S1137">
        <f t="shared" si="178"/>
        <v>2020</v>
      </c>
      <c r="T1137" s="418" t="str">
        <f>VLOOKUP($A1137,'02-Metrics'!$A$2:$AD$188,4,FALSE)</f>
        <v>Industrial</v>
      </c>
      <c r="U1137" s="418" t="str">
        <f>VLOOKUP($A1137,'02-Metrics'!$A$2:$AD$188,5,FALSE)</f>
        <v>Power Plant</v>
      </c>
      <c r="V1137" s="418" t="str">
        <f>VLOOKUP($A1137,'02-Metrics'!$A$2:$AD$188,7,FALSE)</f>
        <v>EETC</v>
      </c>
    </row>
    <row r="1138" spans="1:22" hidden="1">
      <c r="A1138" s="418" t="s">
        <v>1099</v>
      </c>
      <c r="B1138" s="497">
        <v>44134</v>
      </c>
      <c r="C1138" s="495">
        <v>0</v>
      </c>
      <c r="D1138" s="495">
        <v>96928.79</v>
      </c>
      <c r="E1138" s="495">
        <f t="shared" si="174"/>
        <v>138887521.65000001</v>
      </c>
      <c r="F1138" s="495">
        <f t="shared" si="175"/>
        <v>135455172.67999995</v>
      </c>
      <c r="G1138" s="495">
        <f t="shared" si="176"/>
        <v>3432348.9700000584</v>
      </c>
      <c r="H1138" s="495">
        <f>VLOOKUP(A1138,'02-Metrics'!A:R,18,FALSE)</f>
        <v>120712211</v>
      </c>
      <c r="I1138" s="496">
        <f t="shared" si="177"/>
        <v>2.84341488037201E-2</v>
      </c>
      <c r="J1138" s="512"/>
      <c r="M1138" s="241" t="s">
        <v>1038</v>
      </c>
      <c r="S1138">
        <f t="shared" si="178"/>
        <v>2020</v>
      </c>
      <c r="T1138" s="418" t="str">
        <f>VLOOKUP($A1138,'02-Metrics'!$A$2:$AD$188,4,FALSE)</f>
        <v>Industrial</v>
      </c>
      <c r="U1138" s="418" t="str">
        <f>VLOOKUP($A1138,'02-Metrics'!$A$2:$AD$188,5,FALSE)</f>
        <v>Power Plant</v>
      </c>
      <c r="V1138" s="418" t="str">
        <f>VLOOKUP($A1138,'02-Metrics'!$A$2:$AD$188,7,FALSE)</f>
        <v>EETC</v>
      </c>
    </row>
    <row r="1139" spans="1:22" hidden="1">
      <c r="A1139" s="418" t="s">
        <v>1099</v>
      </c>
      <c r="B1139" s="497">
        <v>44165</v>
      </c>
      <c r="C1139" s="495">
        <v>903786.81</v>
      </c>
      <c r="D1139" s="495">
        <v>59325</v>
      </c>
      <c r="E1139" s="495">
        <f t="shared" si="174"/>
        <v>139791308.46000001</v>
      </c>
      <c r="F1139" s="495">
        <f t="shared" si="175"/>
        <v>135514497.67999995</v>
      </c>
      <c r="G1139" s="495">
        <f t="shared" ref="G1139:G1170" si="179">E1139-F1139</f>
        <v>4276810.7800000608</v>
      </c>
      <c r="H1139" s="495">
        <f>VLOOKUP(A1139,'02-Metrics'!A:R,18,FALSE)</f>
        <v>120712211</v>
      </c>
      <c r="I1139" s="496">
        <f t="shared" ref="I1139:I1170" si="180">G1139/H1139</f>
        <v>3.5429810659338028E-2</v>
      </c>
      <c r="J1139" s="512"/>
      <c r="L1139" s="23">
        <v>43524</v>
      </c>
      <c r="M1139" s="241" t="s">
        <v>1039</v>
      </c>
      <c r="S1139">
        <f t="shared" si="178"/>
        <v>2020</v>
      </c>
      <c r="T1139" s="418" t="str">
        <f>VLOOKUP($A1139,'02-Metrics'!$A$2:$AD$188,4,FALSE)</f>
        <v>Industrial</v>
      </c>
      <c r="U1139" s="418" t="str">
        <f>VLOOKUP($A1139,'02-Metrics'!$A$2:$AD$188,5,FALSE)</f>
        <v>Power Plant</v>
      </c>
      <c r="V1139" s="418" t="str">
        <f>VLOOKUP($A1139,'02-Metrics'!$A$2:$AD$188,7,FALSE)</f>
        <v>EETC</v>
      </c>
    </row>
    <row r="1140" spans="1:22" hidden="1">
      <c r="A1140" s="418" t="s">
        <v>1099</v>
      </c>
      <c r="B1140" s="497">
        <v>44226</v>
      </c>
      <c r="C1140" s="495">
        <v>5765639.3200000003</v>
      </c>
      <c r="D1140" s="495">
        <v>0</v>
      </c>
      <c r="E1140" s="495">
        <f t="shared" si="174"/>
        <v>145556947.78</v>
      </c>
      <c r="F1140" s="495">
        <f t="shared" si="175"/>
        <v>135514497.67999995</v>
      </c>
      <c r="G1140" s="495">
        <f t="shared" si="179"/>
        <v>10042450.100000054</v>
      </c>
      <c r="H1140" s="495">
        <f>VLOOKUP(A1140,'02-Metrics'!A:R,18,FALSE)</f>
        <v>120712211</v>
      </c>
      <c r="I1140" s="496">
        <f t="shared" si="180"/>
        <v>8.3193324161712628E-2</v>
      </c>
      <c r="J1140" s="512"/>
      <c r="M1140" s="241" t="s">
        <v>1038</v>
      </c>
      <c r="S1140">
        <f t="shared" si="178"/>
        <v>2021</v>
      </c>
      <c r="T1140" s="418" t="str">
        <f>VLOOKUP($A1140,'02-Metrics'!$A$2:$AD$188,4,FALSE)</f>
        <v>Industrial</v>
      </c>
      <c r="U1140" s="418" t="str">
        <f>VLOOKUP($A1140,'02-Metrics'!$A$2:$AD$188,5,FALSE)</f>
        <v>Power Plant</v>
      </c>
      <c r="V1140" s="418" t="str">
        <f>VLOOKUP($A1140,'02-Metrics'!$A$2:$AD$188,7,FALSE)</f>
        <v>EETC</v>
      </c>
    </row>
    <row r="1141" spans="1:22" hidden="1">
      <c r="A1141" s="418" t="s">
        <v>1099</v>
      </c>
      <c r="B1141" s="497">
        <v>44255</v>
      </c>
      <c r="C1141" s="495">
        <v>5688480</v>
      </c>
      <c r="D1141" s="495">
        <v>0</v>
      </c>
      <c r="E1141" s="495">
        <f t="shared" si="174"/>
        <v>151245427.78</v>
      </c>
      <c r="F1141" s="495">
        <f t="shared" si="175"/>
        <v>135514497.67999995</v>
      </c>
      <c r="G1141" s="495">
        <f t="shared" si="179"/>
        <v>15730930.100000054</v>
      </c>
      <c r="H1141" s="495">
        <f>VLOOKUP(A1141,'02-Metrics'!A:R,18,FALSE)</f>
        <v>120712211</v>
      </c>
      <c r="I1141" s="496">
        <f t="shared" si="180"/>
        <v>0.13031763704502153</v>
      </c>
      <c r="J1141" s="512"/>
      <c r="M1141" s="241" t="s">
        <v>1038</v>
      </c>
      <c r="S1141">
        <f t="shared" si="178"/>
        <v>2021</v>
      </c>
      <c r="T1141" s="418" t="str">
        <f>VLOOKUP($A1141,'02-Metrics'!$A$2:$AD$188,4,FALSE)</f>
        <v>Industrial</v>
      </c>
      <c r="U1141" s="418" t="str">
        <f>VLOOKUP($A1141,'02-Metrics'!$A$2:$AD$188,5,FALSE)</f>
        <v>Power Plant</v>
      </c>
      <c r="V1141" s="418" t="str">
        <f>VLOOKUP($A1141,'02-Metrics'!$A$2:$AD$188,7,FALSE)</f>
        <v>EETC</v>
      </c>
    </row>
    <row r="1142" spans="1:22" hidden="1">
      <c r="A1142" s="418">
        <v>29</v>
      </c>
      <c r="B1142" s="505">
        <v>2</v>
      </c>
      <c r="C1142" s="506"/>
      <c r="D1142" s="506"/>
      <c r="E1142" s="506"/>
      <c r="F1142" s="506"/>
      <c r="G1142" s="506"/>
      <c r="H1142" s="495"/>
      <c r="I1142" s="496"/>
      <c r="J1142" s="496"/>
      <c r="K1142" s="495"/>
      <c r="L1142" s="493"/>
      <c r="S1142">
        <f t="shared" si="178"/>
        <v>1900</v>
      </c>
      <c r="T1142" s="418" t="e">
        <f>VLOOKUP($A1142,'02-Metrics'!$A$2:$AD$188,4,FALSE)</f>
        <v>#N/A</v>
      </c>
      <c r="U1142" s="418" t="e">
        <f>VLOOKUP($A1142,'02-Metrics'!$A$2:$AD$188,5,FALSE)</f>
        <v>#N/A</v>
      </c>
      <c r="V1142" s="418" t="e">
        <f>VLOOKUP($A1142,'02-Metrics'!$A$2:$AD$188,7,FALSE)</f>
        <v>#N/A</v>
      </c>
    </row>
    <row r="1143" spans="1:22" hidden="1">
      <c r="A1143" s="418" t="s">
        <v>12</v>
      </c>
      <c r="B1143" s="494">
        <v>42885</v>
      </c>
      <c r="C1143" s="495">
        <v>0</v>
      </c>
      <c r="D1143" s="495">
        <v>2186</v>
      </c>
      <c r="E1143" s="495">
        <f t="shared" ref="E1143:E1189" si="181">C1143+E1142</f>
        <v>0</v>
      </c>
      <c r="F1143" s="495">
        <f t="shared" ref="F1143:F1189" si="182">D1143+F1142</f>
        <v>2186</v>
      </c>
      <c r="G1143" s="495">
        <f t="shared" si="179"/>
        <v>-2186</v>
      </c>
      <c r="H1143" s="495">
        <f>VLOOKUP(A1143,'02-Metrics'!A:R,18,FALSE)</f>
        <v>527037820</v>
      </c>
      <c r="I1143" s="496">
        <f t="shared" si="180"/>
        <v>-4.1477099309495472E-6</v>
      </c>
      <c r="J1143" s="512"/>
      <c r="M1143" s="241" t="s">
        <v>1038</v>
      </c>
      <c r="S1143">
        <f t="shared" si="178"/>
        <v>2017</v>
      </c>
      <c r="T1143" s="418" t="str">
        <f>VLOOKUP($A1143,'02-Metrics'!$A$2:$AD$188,4,FALSE)</f>
        <v>Commercial</v>
      </c>
      <c r="U1143" s="418" t="str">
        <f>VLOOKUP($A1143,'02-Metrics'!$A$2:$AD$188,5,FALSE)</f>
        <v>Offices &amp; Mall</v>
      </c>
      <c r="V1143" s="418" t="str">
        <f>VLOOKUP($A1143,'02-Metrics'!$A$2:$AD$188,7,FALSE)</f>
        <v>Al Babtain Group</v>
      </c>
    </row>
    <row r="1144" spans="1:22" hidden="1">
      <c r="A1144" s="418" t="s">
        <v>12</v>
      </c>
      <c r="B1144" s="494">
        <v>42916</v>
      </c>
      <c r="C1144" s="495">
        <v>117000000</v>
      </c>
      <c r="D1144" s="495">
        <v>1101909</v>
      </c>
      <c r="E1144" s="495">
        <f t="shared" si="181"/>
        <v>117000000</v>
      </c>
      <c r="F1144" s="495">
        <f t="shared" si="182"/>
        <v>1104095</v>
      </c>
      <c r="G1144" s="495">
        <f t="shared" si="179"/>
        <v>115895905</v>
      </c>
      <c r="H1144" s="495">
        <f>VLOOKUP(A1144,'02-Metrics'!A:R,18,FALSE)</f>
        <v>527037820</v>
      </c>
      <c r="I1144" s="496">
        <f t="shared" si="180"/>
        <v>0.21990054717515339</v>
      </c>
      <c r="J1144" s="512"/>
      <c r="L1144" s="23">
        <v>43601</v>
      </c>
      <c r="M1144" s="241" t="s">
        <v>1039</v>
      </c>
      <c r="S1144">
        <f t="shared" si="178"/>
        <v>2017</v>
      </c>
      <c r="T1144" s="418" t="str">
        <f>VLOOKUP($A1144,'02-Metrics'!$A$2:$AD$188,4,FALSE)</f>
        <v>Commercial</v>
      </c>
      <c r="U1144" s="418" t="str">
        <f>VLOOKUP($A1144,'02-Metrics'!$A$2:$AD$188,5,FALSE)</f>
        <v>Offices &amp; Mall</v>
      </c>
      <c r="V1144" s="418" t="str">
        <f>VLOOKUP($A1144,'02-Metrics'!$A$2:$AD$188,7,FALSE)</f>
        <v>Al Babtain Group</v>
      </c>
    </row>
    <row r="1145" spans="1:22" hidden="1">
      <c r="A1145" s="418" t="s">
        <v>12</v>
      </c>
      <c r="B1145" s="494">
        <v>42946</v>
      </c>
      <c r="C1145" s="495">
        <v>0</v>
      </c>
      <c r="D1145" s="495">
        <v>5095565.5600000005</v>
      </c>
      <c r="E1145" s="495">
        <f t="shared" si="181"/>
        <v>117000000</v>
      </c>
      <c r="F1145" s="495">
        <f t="shared" si="182"/>
        <v>6199660.5600000005</v>
      </c>
      <c r="G1145" s="495">
        <f t="shared" si="179"/>
        <v>110800339.44</v>
      </c>
      <c r="H1145" s="495">
        <f>VLOOKUP(A1145,'02-Metrics'!A:R,18,FALSE)</f>
        <v>527037820</v>
      </c>
      <c r="I1145" s="496">
        <f t="shared" si="180"/>
        <v>0.21023223616096468</v>
      </c>
      <c r="J1145" s="512"/>
      <c r="M1145" s="241" t="s">
        <v>1038</v>
      </c>
      <c r="S1145">
        <f t="shared" si="178"/>
        <v>2017</v>
      </c>
      <c r="T1145" s="418" t="str">
        <f>VLOOKUP($A1145,'02-Metrics'!$A$2:$AD$188,4,FALSE)</f>
        <v>Commercial</v>
      </c>
      <c r="U1145" s="418" t="str">
        <f>VLOOKUP($A1145,'02-Metrics'!$A$2:$AD$188,5,FALSE)</f>
        <v>Offices &amp; Mall</v>
      </c>
      <c r="V1145" s="418" t="str">
        <f>VLOOKUP($A1145,'02-Metrics'!$A$2:$AD$188,7,FALSE)</f>
        <v>Al Babtain Group</v>
      </c>
    </row>
    <row r="1146" spans="1:22" hidden="1">
      <c r="A1146" s="418" t="s">
        <v>12</v>
      </c>
      <c r="B1146" s="494">
        <v>42977</v>
      </c>
      <c r="C1146" s="495">
        <v>0</v>
      </c>
      <c r="D1146" s="495">
        <v>6770748.4800000004</v>
      </c>
      <c r="E1146" s="495">
        <f t="shared" si="181"/>
        <v>117000000</v>
      </c>
      <c r="F1146" s="495">
        <f t="shared" si="182"/>
        <v>12970409.040000001</v>
      </c>
      <c r="G1146" s="495">
        <f t="shared" si="179"/>
        <v>104029590.95999999</v>
      </c>
      <c r="H1146" s="495">
        <f>VLOOKUP(A1146,'02-Metrics'!A:R,18,FALSE)</f>
        <v>527037820</v>
      </c>
      <c r="I1146" s="496">
        <f t="shared" si="180"/>
        <v>0.19738543803175262</v>
      </c>
      <c r="J1146" s="512"/>
      <c r="L1146" s="23">
        <v>43642</v>
      </c>
      <c r="M1146" s="241" t="s">
        <v>1039</v>
      </c>
      <c r="S1146">
        <f t="shared" si="178"/>
        <v>2017</v>
      </c>
      <c r="T1146" s="418" t="str">
        <f>VLOOKUP($A1146,'02-Metrics'!$A$2:$AD$188,4,FALSE)</f>
        <v>Commercial</v>
      </c>
      <c r="U1146" s="418" t="str">
        <f>VLOOKUP($A1146,'02-Metrics'!$A$2:$AD$188,5,FALSE)</f>
        <v>Offices &amp; Mall</v>
      </c>
      <c r="V1146" s="418" t="str">
        <f>VLOOKUP($A1146,'02-Metrics'!$A$2:$AD$188,7,FALSE)</f>
        <v>Al Babtain Group</v>
      </c>
    </row>
    <row r="1147" spans="1:22" hidden="1">
      <c r="A1147" s="418" t="s">
        <v>12</v>
      </c>
      <c r="B1147" s="494">
        <v>43008</v>
      </c>
      <c r="C1147" s="495">
        <v>0</v>
      </c>
      <c r="D1147" s="495">
        <v>4642407.5999999996</v>
      </c>
      <c r="E1147" s="495">
        <f t="shared" si="181"/>
        <v>117000000</v>
      </c>
      <c r="F1147" s="495">
        <f t="shared" si="182"/>
        <v>17612816.640000001</v>
      </c>
      <c r="G1147" s="495">
        <f t="shared" si="179"/>
        <v>99387183.359999999</v>
      </c>
      <c r="H1147" s="495">
        <f>VLOOKUP(A1147,'02-Metrics'!A:R,18,FALSE)</f>
        <v>527037820</v>
      </c>
      <c r="I1147" s="496">
        <f t="shared" si="180"/>
        <v>0.18857694758983332</v>
      </c>
      <c r="J1147" s="512"/>
      <c r="M1147" s="241" t="s">
        <v>1038</v>
      </c>
      <c r="S1147">
        <f t="shared" si="178"/>
        <v>2017</v>
      </c>
      <c r="T1147" s="418" t="str">
        <f>VLOOKUP($A1147,'02-Metrics'!$A$2:$AD$188,4,FALSE)</f>
        <v>Commercial</v>
      </c>
      <c r="U1147" s="418" t="str">
        <f>VLOOKUP($A1147,'02-Metrics'!$A$2:$AD$188,5,FALSE)</f>
        <v>Offices &amp; Mall</v>
      </c>
      <c r="V1147" s="418" t="str">
        <f>VLOOKUP($A1147,'02-Metrics'!$A$2:$AD$188,7,FALSE)</f>
        <v>Al Babtain Group</v>
      </c>
    </row>
    <row r="1148" spans="1:22" hidden="1">
      <c r="A1148" s="418" t="s">
        <v>12</v>
      </c>
      <c r="B1148" s="494">
        <v>43038</v>
      </c>
      <c r="C1148" s="495">
        <v>10470663.6</v>
      </c>
      <c r="D1148" s="495">
        <v>20286400.32</v>
      </c>
      <c r="E1148" s="495">
        <f t="shared" si="181"/>
        <v>127470663.59999999</v>
      </c>
      <c r="F1148" s="495">
        <f t="shared" si="182"/>
        <v>37899216.960000001</v>
      </c>
      <c r="G1148" s="495">
        <f t="shared" si="179"/>
        <v>89571446.639999986</v>
      </c>
      <c r="H1148" s="495">
        <f>VLOOKUP(A1148,'02-Metrics'!A:R,18,FALSE)</f>
        <v>527037820</v>
      </c>
      <c r="I1148" s="496">
        <f t="shared" si="180"/>
        <v>0.16995259778510768</v>
      </c>
      <c r="J1148" s="512"/>
      <c r="L1148" s="23">
        <v>43656</v>
      </c>
      <c r="M1148" s="241" t="s">
        <v>1039</v>
      </c>
      <c r="S1148">
        <f t="shared" si="178"/>
        <v>2017</v>
      </c>
      <c r="T1148" s="418" t="str">
        <f>VLOOKUP($A1148,'02-Metrics'!$A$2:$AD$188,4,FALSE)</f>
        <v>Commercial</v>
      </c>
      <c r="U1148" s="418" t="str">
        <f>VLOOKUP($A1148,'02-Metrics'!$A$2:$AD$188,5,FALSE)</f>
        <v>Offices &amp; Mall</v>
      </c>
      <c r="V1148" s="418" t="str">
        <f>VLOOKUP($A1148,'02-Metrics'!$A$2:$AD$188,7,FALSE)</f>
        <v>Al Babtain Group</v>
      </c>
    </row>
    <row r="1149" spans="1:22" hidden="1">
      <c r="A1149" s="418" t="s">
        <v>12</v>
      </c>
      <c r="B1149" s="494">
        <v>43069</v>
      </c>
      <c r="C1149" s="495">
        <v>28485670.449999999</v>
      </c>
      <c r="D1149" s="495">
        <v>11226952.009999998</v>
      </c>
      <c r="E1149" s="495">
        <f t="shared" si="181"/>
        <v>155956334.04999998</v>
      </c>
      <c r="F1149" s="495">
        <f t="shared" si="182"/>
        <v>49126168.969999999</v>
      </c>
      <c r="G1149" s="495">
        <f t="shared" si="179"/>
        <v>106830165.07999998</v>
      </c>
      <c r="H1149" s="495">
        <f>VLOOKUP(A1149,'02-Metrics'!A:R,18,FALSE)</f>
        <v>527037820</v>
      </c>
      <c r="I1149" s="496">
        <f t="shared" si="180"/>
        <v>0.20269923907927515</v>
      </c>
      <c r="J1149" s="512"/>
      <c r="M1149" s="241" t="s">
        <v>1038</v>
      </c>
      <c r="S1149">
        <f t="shared" si="178"/>
        <v>2017</v>
      </c>
      <c r="T1149" s="418" t="str">
        <f>VLOOKUP($A1149,'02-Metrics'!$A$2:$AD$188,4,FALSE)</f>
        <v>Commercial</v>
      </c>
      <c r="U1149" s="418" t="str">
        <f>VLOOKUP($A1149,'02-Metrics'!$A$2:$AD$188,5,FALSE)</f>
        <v>Offices &amp; Mall</v>
      </c>
      <c r="V1149" s="418" t="str">
        <f>VLOOKUP($A1149,'02-Metrics'!$A$2:$AD$188,7,FALSE)</f>
        <v>Al Babtain Group</v>
      </c>
    </row>
    <row r="1150" spans="1:22" hidden="1">
      <c r="A1150" s="418" t="s">
        <v>12</v>
      </c>
      <c r="B1150" s="494">
        <v>43099</v>
      </c>
      <c r="C1150" s="495">
        <v>15853484.1</v>
      </c>
      <c r="D1150" s="495">
        <v>24410996.109999999</v>
      </c>
      <c r="E1150" s="495">
        <f t="shared" si="181"/>
        <v>171809818.14999998</v>
      </c>
      <c r="F1150" s="495">
        <f t="shared" si="182"/>
        <v>73537165.079999998</v>
      </c>
      <c r="G1150" s="495">
        <f t="shared" si="179"/>
        <v>98272653.069999978</v>
      </c>
      <c r="H1150" s="495">
        <f>VLOOKUP(A1150,'02-Metrics'!A:R,18,FALSE)</f>
        <v>527037820</v>
      </c>
      <c r="I1150" s="496">
        <f t="shared" si="180"/>
        <v>0.18646224111582729</v>
      </c>
      <c r="J1150" s="512"/>
      <c r="L1150" s="23">
        <v>43682</v>
      </c>
      <c r="M1150" s="241" t="s">
        <v>1039</v>
      </c>
      <c r="S1150">
        <f t="shared" si="178"/>
        <v>2017</v>
      </c>
      <c r="T1150" s="418" t="str">
        <f>VLOOKUP($A1150,'02-Metrics'!$A$2:$AD$188,4,FALSE)</f>
        <v>Commercial</v>
      </c>
      <c r="U1150" s="418" t="str">
        <f>VLOOKUP($A1150,'02-Metrics'!$A$2:$AD$188,5,FALSE)</f>
        <v>Offices &amp; Mall</v>
      </c>
      <c r="V1150" s="418" t="str">
        <f>VLOOKUP($A1150,'02-Metrics'!$A$2:$AD$188,7,FALSE)</f>
        <v>Al Babtain Group</v>
      </c>
    </row>
    <row r="1151" spans="1:22" hidden="1">
      <c r="A1151" s="418" t="s">
        <v>12</v>
      </c>
      <c r="B1151" s="497">
        <v>43130</v>
      </c>
      <c r="C1151" s="495">
        <v>10437271.65</v>
      </c>
      <c r="D1151" s="495">
        <v>9437622.5500000007</v>
      </c>
      <c r="E1151" s="495">
        <f t="shared" si="181"/>
        <v>182247089.79999998</v>
      </c>
      <c r="F1151" s="495">
        <f t="shared" si="182"/>
        <v>82974787.629999995</v>
      </c>
      <c r="G1151" s="495">
        <f t="shared" si="179"/>
        <v>99272302.169999987</v>
      </c>
      <c r="H1151" s="495">
        <f>VLOOKUP(A1151,'02-Metrics'!A:R,18,FALSE)</f>
        <v>527037820</v>
      </c>
      <c r="I1151" s="496">
        <f t="shared" si="180"/>
        <v>0.18835897235989627</v>
      </c>
      <c r="J1151" s="512"/>
      <c r="M1151" s="241" t="s">
        <v>1038</v>
      </c>
      <c r="S1151">
        <f t="shared" si="178"/>
        <v>2018</v>
      </c>
      <c r="T1151" s="418" t="str">
        <f>VLOOKUP($A1151,'02-Metrics'!$A$2:$AD$188,4,FALSE)</f>
        <v>Commercial</v>
      </c>
      <c r="U1151" s="418" t="str">
        <f>VLOOKUP($A1151,'02-Metrics'!$A$2:$AD$188,5,FALSE)</f>
        <v>Offices &amp; Mall</v>
      </c>
      <c r="V1151" s="418" t="str">
        <f>VLOOKUP($A1151,'02-Metrics'!$A$2:$AD$188,7,FALSE)</f>
        <v>Al Babtain Group</v>
      </c>
    </row>
    <row r="1152" spans="1:22" hidden="1">
      <c r="A1152" s="418" t="s">
        <v>12</v>
      </c>
      <c r="B1152" s="497">
        <v>43159</v>
      </c>
      <c r="C1152" s="495">
        <v>5169557.6500000004</v>
      </c>
      <c r="D1152" s="495">
        <v>9038900.3300000001</v>
      </c>
      <c r="E1152" s="495">
        <f t="shared" si="181"/>
        <v>187416647.44999999</v>
      </c>
      <c r="F1152" s="495">
        <f t="shared" si="182"/>
        <v>92013687.959999993</v>
      </c>
      <c r="G1152" s="495">
        <f t="shared" si="179"/>
        <v>95402959.489999995</v>
      </c>
      <c r="H1152" s="495">
        <f>VLOOKUP(A1152,'02-Metrics'!A:R,18,FALSE)</f>
        <v>527037820</v>
      </c>
      <c r="I1152" s="496">
        <f t="shared" si="180"/>
        <v>0.18101729300944663</v>
      </c>
      <c r="J1152" s="512"/>
      <c r="L1152" s="23">
        <v>43725</v>
      </c>
      <c r="M1152" s="241" t="s">
        <v>1039</v>
      </c>
      <c r="S1152">
        <f t="shared" si="178"/>
        <v>2018</v>
      </c>
      <c r="T1152" s="418" t="str">
        <f>VLOOKUP($A1152,'02-Metrics'!$A$2:$AD$188,4,FALSE)</f>
        <v>Commercial</v>
      </c>
      <c r="U1152" s="418" t="str">
        <f>VLOOKUP($A1152,'02-Metrics'!$A$2:$AD$188,5,FALSE)</f>
        <v>Offices &amp; Mall</v>
      </c>
      <c r="V1152" s="418" t="str">
        <f>VLOOKUP($A1152,'02-Metrics'!$A$2:$AD$188,7,FALSE)</f>
        <v>Al Babtain Group</v>
      </c>
    </row>
    <row r="1153" spans="1:22" hidden="1">
      <c r="A1153" s="418" t="s">
        <v>12</v>
      </c>
      <c r="B1153" s="497">
        <v>43189</v>
      </c>
      <c r="C1153" s="495">
        <v>0</v>
      </c>
      <c r="D1153" s="495">
        <v>12250207.570000002</v>
      </c>
      <c r="E1153" s="495">
        <f t="shared" si="181"/>
        <v>187416647.44999999</v>
      </c>
      <c r="F1153" s="495">
        <f t="shared" si="182"/>
        <v>104263895.53</v>
      </c>
      <c r="G1153" s="495">
        <f t="shared" si="179"/>
        <v>83152751.919999987</v>
      </c>
      <c r="H1153" s="495">
        <f>VLOOKUP(A1153,'02-Metrics'!A:R,18,FALSE)</f>
        <v>527037820</v>
      </c>
      <c r="I1153" s="496">
        <f t="shared" si="180"/>
        <v>0.15777378541828363</v>
      </c>
      <c r="J1153" s="512"/>
      <c r="L1153" s="23">
        <v>43733</v>
      </c>
      <c r="M1153" s="241" t="s">
        <v>1039</v>
      </c>
      <c r="S1153">
        <f t="shared" si="178"/>
        <v>2018</v>
      </c>
      <c r="T1153" s="418" t="str">
        <f>VLOOKUP($A1153,'02-Metrics'!$A$2:$AD$188,4,FALSE)</f>
        <v>Commercial</v>
      </c>
      <c r="U1153" s="418" t="str">
        <f>VLOOKUP($A1153,'02-Metrics'!$A$2:$AD$188,5,FALSE)</f>
        <v>Offices &amp; Mall</v>
      </c>
      <c r="V1153" s="418" t="str">
        <f>VLOOKUP($A1153,'02-Metrics'!$A$2:$AD$188,7,FALSE)</f>
        <v>Al Babtain Group</v>
      </c>
    </row>
    <row r="1154" spans="1:22" hidden="1">
      <c r="A1154" s="418" t="s">
        <v>12</v>
      </c>
      <c r="B1154" s="497">
        <v>43220</v>
      </c>
      <c r="C1154" s="495">
        <v>2000000</v>
      </c>
      <c r="D1154" s="495">
        <v>18440458.230000004</v>
      </c>
      <c r="E1154" s="495">
        <f t="shared" si="181"/>
        <v>189416647.44999999</v>
      </c>
      <c r="F1154" s="495">
        <f t="shared" si="182"/>
        <v>122704353.76000001</v>
      </c>
      <c r="G1154" s="495">
        <f t="shared" si="179"/>
        <v>66712293.689999983</v>
      </c>
      <c r="H1154" s="495">
        <f>VLOOKUP(A1154,'02-Metrics'!A:R,18,FALSE)</f>
        <v>527037820</v>
      </c>
      <c r="I1154" s="496">
        <f t="shared" si="180"/>
        <v>0.12657970862508497</v>
      </c>
      <c r="J1154" s="512"/>
      <c r="M1154" s="241" t="s">
        <v>1038</v>
      </c>
      <c r="S1154">
        <f t="shared" si="178"/>
        <v>2018</v>
      </c>
      <c r="T1154" s="418" t="str">
        <f>VLOOKUP($A1154,'02-Metrics'!$A$2:$AD$188,4,FALSE)</f>
        <v>Commercial</v>
      </c>
      <c r="U1154" s="418" t="str">
        <f>VLOOKUP($A1154,'02-Metrics'!$A$2:$AD$188,5,FALSE)</f>
        <v>Offices &amp; Mall</v>
      </c>
      <c r="V1154" s="418" t="str">
        <f>VLOOKUP($A1154,'02-Metrics'!$A$2:$AD$188,7,FALSE)</f>
        <v>Al Babtain Group</v>
      </c>
    </row>
    <row r="1155" spans="1:22" hidden="1">
      <c r="A1155" s="418" t="s">
        <v>12</v>
      </c>
      <c r="B1155" s="497">
        <v>43250</v>
      </c>
      <c r="C1155" s="495">
        <v>12495801.4</v>
      </c>
      <c r="D1155" s="495">
        <v>14258130.739999998</v>
      </c>
      <c r="E1155" s="495">
        <f t="shared" si="181"/>
        <v>201912448.84999999</v>
      </c>
      <c r="F1155" s="495">
        <f t="shared" si="182"/>
        <v>136962484.5</v>
      </c>
      <c r="G1155" s="495">
        <f t="shared" si="179"/>
        <v>64949964.349999994</v>
      </c>
      <c r="H1155" s="495">
        <f>VLOOKUP(A1155,'02-Metrics'!A:R,18,FALSE)</f>
        <v>527037820</v>
      </c>
      <c r="I1155" s="496">
        <f t="shared" si="180"/>
        <v>0.12323587015064687</v>
      </c>
      <c r="J1155" s="512"/>
      <c r="L1155" s="23">
        <v>43751</v>
      </c>
      <c r="M1155" s="241" t="s">
        <v>1039</v>
      </c>
      <c r="S1155">
        <f t="shared" si="178"/>
        <v>2018</v>
      </c>
      <c r="T1155" s="418" t="str">
        <f>VLOOKUP($A1155,'02-Metrics'!$A$2:$AD$188,4,FALSE)</f>
        <v>Commercial</v>
      </c>
      <c r="U1155" s="418" t="str">
        <f>VLOOKUP($A1155,'02-Metrics'!$A$2:$AD$188,5,FALSE)</f>
        <v>Offices &amp; Mall</v>
      </c>
      <c r="V1155" s="418" t="str">
        <f>VLOOKUP($A1155,'02-Metrics'!$A$2:$AD$188,7,FALSE)</f>
        <v>Al Babtain Group</v>
      </c>
    </row>
    <row r="1156" spans="1:22" hidden="1">
      <c r="A1156" s="418" t="s">
        <v>12</v>
      </c>
      <c r="B1156" s="497">
        <v>43281</v>
      </c>
      <c r="C1156" s="495">
        <v>10703262.4</v>
      </c>
      <c r="D1156" s="495">
        <v>11467950.989999998</v>
      </c>
      <c r="E1156" s="495">
        <f t="shared" si="181"/>
        <v>212615711.25</v>
      </c>
      <c r="F1156" s="495">
        <f t="shared" si="182"/>
        <v>148430435.49000001</v>
      </c>
      <c r="G1156" s="495">
        <f t="shared" si="179"/>
        <v>64185275.75999999</v>
      </c>
      <c r="H1156" s="495">
        <f>VLOOKUP(A1156,'02-Metrics'!A:R,18,FALSE)</f>
        <v>527037820</v>
      </c>
      <c r="I1156" s="496">
        <f t="shared" si="180"/>
        <v>0.12178495228293103</v>
      </c>
      <c r="J1156" s="512"/>
      <c r="L1156" s="23">
        <v>43758</v>
      </c>
      <c r="M1156" s="241" t="s">
        <v>1039</v>
      </c>
      <c r="S1156">
        <f t="shared" si="178"/>
        <v>2018</v>
      </c>
      <c r="T1156" s="418" t="str">
        <f>VLOOKUP($A1156,'02-Metrics'!$A$2:$AD$188,4,FALSE)</f>
        <v>Commercial</v>
      </c>
      <c r="U1156" s="418" t="str">
        <f>VLOOKUP($A1156,'02-Metrics'!$A$2:$AD$188,5,FALSE)</f>
        <v>Offices &amp; Mall</v>
      </c>
      <c r="V1156" s="418" t="str">
        <f>VLOOKUP($A1156,'02-Metrics'!$A$2:$AD$188,7,FALSE)</f>
        <v>Al Babtain Group</v>
      </c>
    </row>
    <row r="1157" spans="1:22" hidden="1">
      <c r="A1157" s="418" t="s">
        <v>12</v>
      </c>
      <c r="B1157" s="497">
        <v>43311</v>
      </c>
      <c r="C1157" s="495">
        <v>0</v>
      </c>
      <c r="D1157" s="495">
        <v>9559328.950000003</v>
      </c>
      <c r="E1157" s="495">
        <f t="shared" si="181"/>
        <v>212615711.25</v>
      </c>
      <c r="F1157" s="495">
        <f t="shared" si="182"/>
        <v>157989764.44</v>
      </c>
      <c r="G1157" s="495">
        <f t="shared" si="179"/>
        <v>54625946.810000002</v>
      </c>
      <c r="H1157" s="495">
        <f>VLOOKUP(A1157,'02-Metrics'!A:R,18,FALSE)</f>
        <v>527037820</v>
      </c>
      <c r="I1157" s="496">
        <f t="shared" si="180"/>
        <v>0.10364710982221352</v>
      </c>
      <c r="J1157" s="512"/>
      <c r="M1157" s="241" t="s">
        <v>1038</v>
      </c>
      <c r="S1157">
        <f t="shared" si="178"/>
        <v>2018</v>
      </c>
      <c r="T1157" s="418" t="str">
        <f>VLOOKUP($A1157,'02-Metrics'!$A$2:$AD$188,4,FALSE)</f>
        <v>Commercial</v>
      </c>
      <c r="U1157" s="418" t="str">
        <f>VLOOKUP($A1157,'02-Metrics'!$A$2:$AD$188,5,FALSE)</f>
        <v>Offices &amp; Mall</v>
      </c>
      <c r="V1157" s="418" t="str">
        <f>VLOOKUP($A1157,'02-Metrics'!$A$2:$AD$188,7,FALSE)</f>
        <v>Al Babtain Group</v>
      </c>
    </row>
    <row r="1158" spans="1:22" hidden="1">
      <c r="A1158" s="418" t="s">
        <v>12</v>
      </c>
      <c r="B1158" s="497">
        <v>43342</v>
      </c>
      <c r="C1158" s="495">
        <v>12482990.699999999</v>
      </c>
      <c r="D1158" s="495">
        <v>7832899.990000003</v>
      </c>
      <c r="E1158" s="495">
        <f t="shared" si="181"/>
        <v>225098701.94999999</v>
      </c>
      <c r="F1158" s="495">
        <f t="shared" si="182"/>
        <v>165822664.43000001</v>
      </c>
      <c r="G1158" s="495">
        <f t="shared" si="179"/>
        <v>59276037.519999981</v>
      </c>
      <c r="H1158" s="495">
        <f>VLOOKUP(A1158,'02-Metrics'!A:R,18,FALSE)</f>
        <v>527037820</v>
      </c>
      <c r="I1158" s="496">
        <f t="shared" si="180"/>
        <v>0.11247017817431011</v>
      </c>
      <c r="J1158" s="512"/>
      <c r="M1158" s="241" t="s">
        <v>1038</v>
      </c>
      <c r="S1158">
        <f t="shared" si="178"/>
        <v>2018</v>
      </c>
      <c r="T1158" s="418" t="str">
        <f>VLOOKUP($A1158,'02-Metrics'!$A$2:$AD$188,4,FALSE)</f>
        <v>Commercial</v>
      </c>
      <c r="U1158" s="418" t="str">
        <f>VLOOKUP($A1158,'02-Metrics'!$A$2:$AD$188,5,FALSE)</f>
        <v>Offices &amp; Mall</v>
      </c>
      <c r="V1158" s="418" t="str">
        <f>VLOOKUP($A1158,'02-Metrics'!$A$2:$AD$188,7,FALSE)</f>
        <v>Al Babtain Group</v>
      </c>
    </row>
    <row r="1159" spans="1:22" hidden="1">
      <c r="A1159" s="418" t="s">
        <v>12</v>
      </c>
      <c r="B1159" s="497">
        <v>43373</v>
      </c>
      <c r="C1159" s="495">
        <v>5786688.5</v>
      </c>
      <c r="D1159" s="495">
        <v>8011052.9199999999</v>
      </c>
      <c r="E1159" s="495">
        <f t="shared" si="181"/>
        <v>230885390.44999999</v>
      </c>
      <c r="F1159" s="495">
        <f t="shared" si="182"/>
        <v>173833717.34999999</v>
      </c>
      <c r="G1159" s="495">
        <f t="shared" si="179"/>
        <v>57051673.099999994</v>
      </c>
      <c r="H1159" s="495">
        <f>VLOOKUP(A1159,'02-Metrics'!A:R,18,FALSE)</f>
        <v>527037820</v>
      </c>
      <c r="I1159" s="496">
        <f t="shared" si="180"/>
        <v>0.10824967570638477</v>
      </c>
      <c r="J1159" s="512"/>
      <c r="L1159" s="23">
        <v>43808</v>
      </c>
      <c r="M1159" s="241" t="s">
        <v>1039</v>
      </c>
      <c r="S1159">
        <f t="shared" si="178"/>
        <v>2018</v>
      </c>
      <c r="T1159" s="418" t="str">
        <f>VLOOKUP($A1159,'02-Metrics'!$A$2:$AD$188,4,FALSE)</f>
        <v>Commercial</v>
      </c>
      <c r="U1159" s="418" t="str">
        <f>VLOOKUP($A1159,'02-Metrics'!$A$2:$AD$188,5,FALSE)</f>
        <v>Offices &amp; Mall</v>
      </c>
      <c r="V1159" s="418" t="str">
        <f>VLOOKUP($A1159,'02-Metrics'!$A$2:$AD$188,7,FALSE)</f>
        <v>Al Babtain Group</v>
      </c>
    </row>
    <row r="1160" spans="1:22" hidden="1">
      <c r="A1160" s="418" t="s">
        <v>12</v>
      </c>
      <c r="B1160" s="497">
        <v>43403</v>
      </c>
      <c r="C1160" s="495">
        <v>1000000</v>
      </c>
      <c r="D1160" s="495">
        <v>10688187.359999998</v>
      </c>
      <c r="E1160" s="495">
        <f t="shared" si="181"/>
        <v>231885390.44999999</v>
      </c>
      <c r="F1160" s="495">
        <f t="shared" si="182"/>
        <v>184521904.70999998</v>
      </c>
      <c r="G1160" s="495">
        <f t="shared" si="179"/>
        <v>47363485.74000001</v>
      </c>
      <c r="H1160" s="495">
        <f>VLOOKUP(A1160,'02-Metrics'!A:R,18,FALSE)</f>
        <v>527037820</v>
      </c>
      <c r="I1160" s="496">
        <f t="shared" si="180"/>
        <v>8.9867337679865197E-2</v>
      </c>
      <c r="J1160" s="512"/>
      <c r="M1160" s="241" t="s">
        <v>1038</v>
      </c>
      <c r="S1160">
        <f t="shared" si="178"/>
        <v>2018</v>
      </c>
      <c r="T1160" s="418" t="str">
        <f>VLOOKUP($A1160,'02-Metrics'!$A$2:$AD$188,4,FALSE)</f>
        <v>Commercial</v>
      </c>
      <c r="U1160" s="418" t="str">
        <f>VLOOKUP($A1160,'02-Metrics'!$A$2:$AD$188,5,FALSE)</f>
        <v>Offices &amp; Mall</v>
      </c>
      <c r="V1160" s="418" t="str">
        <f>VLOOKUP($A1160,'02-Metrics'!$A$2:$AD$188,7,FALSE)</f>
        <v>Al Babtain Group</v>
      </c>
    </row>
    <row r="1161" spans="1:22" hidden="1">
      <c r="A1161" s="418" t="s">
        <v>12</v>
      </c>
      <c r="B1161" s="497">
        <v>43434</v>
      </c>
      <c r="C1161" s="495">
        <v>13304955</v>
      </c>
      <c r="D1161" s="495">
        <v>13048898.769999998</v>
      </c>
      <c r="E1161" s="495">
        <f t="shared" si="181"/>
        <v>245190345.44999999</v>
      </c>
      <c r="F1161" s="495">
        <f t="shared" si="182"/>
        <v>197570803.47999999</v>
      </c>
      <c r="G1161" s="495">
        <f t="shared" si="179"/>
        <v>47619541.969999999</v>
      </c>
      <c r="H1161" s="495">
        <f>VLOOKUP(A1161,'02-Metrics'!A:R,18,FALSE)</f>
        <v>527037820</v>
      </c>
      <c r="I1161" s="496">
        <f t="shared" si="180"/>
        <v>9.0353178012917548E-2</v>
      </c>
      <c r="J1161" s="512"/>
      <c r="L1161" s="23">
        <v>43844</v>
      </c>
      <c r="M1161" s="241" t="s">
        <v>764</v>
      </c>
      <c r="S1161">
        <f t="shared" si="178"/>
        <v>2018</v>
      </c>
      <c r="T1161" s="418" t="str">
        <f>VLOOKUP($A1161,'02-Metrics'!$A$2:$AD$188,4,FALSE)</f>
        <v>Commercial</v>
      </c>
      <c r="U1161" s="418" t="str">
        <f>VLOOKUP($A1161,'02-Metrics'!$A$2:$AD$188,5,FALSE)</f>
        <v>Offices &amp; Mall</v>
      </c>
      <c r="V1161" s="418" t="str">
        <f>VLOOKUP($A1161,'02-Metrics'!$A$2:$AD$188,7,FALSE)</f>
        <v>Al Babtain Group</v>
      </c>
    </row>
    <row r="1162" spans="1:22" hidden="1">
      <c r="A1162" s="418" t="s">
        <v>12</v>
      </c>
      <c r="B1162" s="497">
        <v>43464</v>
      </c>
      <c r="C1162" s="495">
        <v>6339338.4500000002</v>
      </c>
      <c r="D1162" s="495">
        <v>9472756.0799999982</v>
      </c>
      <c r="E1162" s="495">
        <f t="shared" si="181"/>
        <v>251529683.89999998</v>
      </c>
      <c r="F1162" s="495">
        <f t="shared" si="182"/>
        <v>207043559.56</v>
      </c>
      <c r="G1162" s="495">
        <f t="shared" si="179"/>
        <v>44486124.339999974</v>
      </c>
      <c r="H1162" s="495">
        <f>VLOOKUP(A1162,'02-Metrics'!A:R,18,FALSE)</f>
        <v>527037820</v>
      </c>
      <c r="I1162" s="496">
        <f t="shared" si="180"/>
        <v>8.4407840674507906E-2</v>
      </c>
      <c r="J1162" s="512"/>
      <c r="L1162" s="23">
        <v>43852</v>
      </c>
      <c r="M1162" s="241" t="s">
        <v>764</v>
      </c>
      <c r="S1162">
        <f t="shared" si="178"/>
        <v>2018</v>
      </c>
      <c r="T1162" s="418" t="str">
        <f>VLOOKUP($A1162,'02-Metrics'!$A$2:$AD$188,4,FALSE)</f>
        <v>Commercial</v>
      </c>
      <c r="U1162" s="418" t="str">
        <f>VLOOKUP($A1162,'02-Metrics'!$A$2:$AD$188,5,FALSE)</f>
        <v>Offices &amp; Mall</v>
      </c>
      <c r="V1162" s="418" t="str">
        <f>VLOOKUP($A1162,'02-Metrics'!$A$2:$AD$188,7,FALSE)</f>
        <v>Al Babtain Group</v>
      </c>
    </row>
    <row r="1163" spans="1:22" hidden="1">
      <c r="A1163" s="418" t="s">
        <v>12</v>
      </c>
      <c r="B1163" s="497">
        <v>43495</v>
      </c>
      <c r="C1163" s="495">
        <v>5980045.2999999998</v>
      </c>
      <c r="D1163" s="495">
        <v>11027066.709999993</v>
      </c>
      <c r="E1163" s="495">
        <f t="shared" si="181"/>
        <v>257509729.19999999</v>
      </c>
      <c r="F1163" s="495">
        <f t="shared" si="182"/>
        <v>218070626.26999998</v>
      </c>
      <c r="G1163" s="495">
        <f t="shared" si="179"/>
        <v>39439102.930000007</v>
      </c>
      <c r="H1163" s="495">
        <f>VLOOKUP(A1163,'02-Metrics'!A:R,18,FALSE)</f>
        <v>527037820</v>
      </c>
      <c r="I1163" s="496">
        <f t="shared" si="180"/>
        <v>7.4831637186872108E-2</v>
      </c>
      <c r="J1163" s="512"/>
      <c r="M1163" s="241" t="s">
        <v>1038</v>
      </c>
      <c r="S1163">
        <f t="shared" si="178"/>
        <v>2019</v>
      </c>
      <c r="T1163" s="418" t="str">
        <f>VLOOKUP($A1163,'02-Metrics'!$A$2:$AD$188,4,FALSE)</f>
        <v>Commercial</v>
      </c>
      <c r="U1163" s="418" t="str">
        <f>VLOOKUP($A1163,'02-Metrics'!$A$2:$AD$188,5,FALSE)</f>
        <v>Offices &amp; Mall</v>
      </c>
      <c r="V1163" s="418" t="str">
        <f>VLOOKUP($A1163,'02-Metrics'!$A$2:$AD$188,7,FALSE)</f>
        <v>Al Babtain Group</v>
      </c>
    </row>
    <row r="1164" spans="1:22" hidden="1">
      <c r="A1164" s="418" t="s">
        <v>12</v>
      </c>
      <c r="B1164" s="497">
        <v>43524</v>
      </c>
      <c r="C1164" s="495">
        <v>6570751.7999999998</v>
      </c>
      <c r="D1164" s="495">
        <v>11015291.189999998</v>
      </c>
      <c r="E1164" s="495">
        <f t="shared" si="181"/>
        <v>264080481</v>
      </c>
      <c r="F1164" s="495">
        <f t="shared" si="182"/>
        <v>229085917.45999998</v>
      </c>
      <c r="G1164" s="495">
        <f t="shared" si="179"/>
        <v>34994563.540000021</v>
      </c>
      <c r="H1164" s="495">
        <f>VLOOKUP(A1164,'02-Metrics'!A:R,18,FALSE)</f>
        <v>527037820</v>
      </c>
      <c r="I1164" s="496">
        <f t="shared" si="180"/>
        <v>6.6398581301053541E-2</v>
      </c>
      <c r="J1164" s="512"/>
      <c r="M1164" s="241" t="s">
        <v>1038</v>
      </c>
      <c r="S1164">
        <f t="shared" si="178"/>
        <v>2019</v>
      </c>
      <c r="T1164" s="418" t="str">
        <f>VLOOKUP($A1164,'02-Metrics'!$A$2:$AD$188,4,FALSE)</f>
        <v>Commercial</v>
      </c>
      <c r="U1164" s="418" t="str">
        <f>VLOOKUP($A1164,'02-Metrics'!$A$2:$AD$188,5,FALSE)</f>
        <v>Offices &amp; Mall</v>
      </c>
      <c r="V1164" s="418" t="str">
        <f>VLOOKUP($A1164,'02-Metrics'!$A$2:$AD$188,7,FALSE)</f>
        <v>Al Babtain Group</v>
      </c>
    </row>
    <row r="1165" spans="1:22" hidden="1">
      <c r="A1165" s="418" t="s">
        <v>12</v>
      </c>
      <c r="B1165" s="497">
        <v>43554</v>
      </c>
      <c r="C1165" s="495">
        <v>7847127.4000000004</v>
      </c>
      <c r="D1165" s="495">
        <v>12464172.49</v>
      </c>
      <c r="E1165" s="495">
        <f t="shared" si="181"/>
        <v>271927608.39999998</v>
      </c>
      <c r="F1165" s="495">
        <f t="shared" si="182"/>
        <v>241550089.94999999</v>
      </c>
      <c r="G1165" s="495">
        <f t="shared" si="179"/>
        <v>30377518.449999988</v>
      </c>
      <c r="H1165" s="495">
        <f>VLOOKUP(A1165,'02-Metrics'!A:R,18,FALSE)</f>
        <v>527037820</v>
      </c>
      <c r="I1165" s="496">
        <f t="shared" si="180"/>
        <v>5.763821361055263E-2</v>
      </c>
      <c r="J1165" s="512"/>
      <c r="L1165" s="23">
        <v>43900</v>
      </c>
      <c r="M1165" s="241" t="s">
        <v>764</v>
      </c>
      <c r="S1165">
        <f t="shared" si="178"/>
        <v>2019</v>
      </c>
      <c r="T1165" s="418" t="str">
        <f>VLOOKUP($A1165,'02-Metrics'!$A$2:$AD$188,4,FALSE)</f>
        <v>Commercial</v>
      </c>
      <c r="U1165" s="418" t="str">
        <f>VLOOKUP($A1165,'02-Metrics'!$A$2:$AD$188,5,FALSE)</f>
        <v>Offices &amp; Mall</v>
      </c>
      <c r="V1165" s="418" t="str">
        <f>VLOOKUP($A1165,'02-Metrics'!$A$2:$AD$188,7,FALSE)</f>
        <v>Al Babtain Group</v>
      </c>
    </row>
    <row r="1166" spans="1:22" hidden="1">
      <c r="A1166" s="418" t="s">
        <v>12</v>
      </c>
      <c r="B1166" s="497">
        <v>43585</v>
      </c>
      <c r="C1166" s="495">
        <v>5868379.5499999998</v>
      </c>
      <c r="D1166" s="495">
        <v>7322125.1299999999</v>
      </c>
      <c r="E1166" s="495">
        <f t="shared" si="181"/>
        <v>277795987.94999999</v>
      </c>
      <c r="F1166" s="495">
        <f t="shared" si="182"/>
        <v>248872215.07999998</v>
      </c>
      <c r="G1166" s="495">
        <f t="shared" si="179"/>
        <v>28923772.870000005</v>
      </c>
      <c r="H1166" s="495">
        <f>VLOOKUP(A1166,'02-Metrics'!A:R,18,FALSE)</f>
        <v>527037820</v>
      </c>
      <c r="I1166" s="496">
        <f t="shared" si="180"/>
        <v>5.4879881049143694E-2</v>
      </c>
      <c r="J1166" s="512"/>
      <c r="M1166" s="241" t="s">
        <v>1038</v>
      </c>
      <c r="S1166">
        <f t="shared" si="178"/>
        <v>2019</v>
      </c>
      <c r="T1166" s="418" t="str">
        <f>VLOOKUP($A1166,'02-Metrics'!$A$2:$AD$188,4,FALSE)</f>
        <v>Commercial</v>
      </c>
      <c r="U1166" s="418" t="str">
        <f>VLOOKUP($A1166,'02-Metrics'!$A$2:$AD$188,5,FALSE)</f>
        <v>Offices &amp; Mall</v>
      </c>
      <c r="V1166" s="418" t="str">
        <f>VLOOKUP($A1166,'02-Metrics'!$A$2:$AD$188,7,FALSE)</f>
        <v>Al Babtain Group</v>
      </c>
    </row>
    <row r="1167" spans="1:22" hidden="1">
      <c r="A1167" s="418" t="s">
        <v>12</v>
      </c>
      <c r="B1167" s="497">
        <v>43615</v>
      </c>
      <c r="C1167" s="495">
        <v>4501953.5</v>
      </c>
      <c r="D1167" s="495">
        <v>15513586.899999993</v>
      </c>
      <c r="E1167" s="495">
        <f t="shared" si="181"/>
        <v>282297941.44999999</v>
      </c>
      <c r="F1167" s="495">
        <f t="shared" si="182"/>
        <v>264385801.97999999</v>
      </c>
      <c r="G1167" s="495">
        <f t="shared" si="179"/>
        <v>17912139.469999999</v>
      </c>
      <c r="H1167" s="495">
        <f>VLOOKUP(A1167,'02-Metrics'!A:R,18,FALSE)</f>
        <v>527037820</v>
      </c>
      <c r="I1167" s="496">
        <f t="shared" si="180"/>
        <v>3.3986440422814436E-2</v>
      </c>
      <c r="J1167" s="512"/>
      <c r="M1167" s="241" t="s">
        <v>1038</v>
      </c>
      <c r="S1167">
        <f t="shared" si="178"/>
        <v>2019</v>
      </c>
      <c r="T1167" s="418" t="str">
        <f>VLOOKUP($A1167,'02-Metrics'!$A$2:$AD$188,4,FALSE)</f>
        <v>Commercial</v>
      </c>
      <c r="U1167" s="418" t="str">
        <f>VLOOKUP($A1167,'02-Metrics'!$A$2:$AD$188,5,FALSE)</f>
        <v>Offices &amp; Mall</v>
      </c>
      <c r="V1167" s="418" t="str">
        <f>VLOOKUP($A1167,'02-Metrics'!$A$2:$AD$188,7,FALSE)</f>
        <v>Al Babtain Group</v>
      </c>
    </row>
    <row r="1168" spans="1:22" hidden="1">
      <c r="A1168" s="418" t="s">
        <v>12</v>
      </c>
      <c r="B1168" s="497">
        <v>43646</v>
      </c>
      <c r="C1168" s="495">
        <v>14999974.75</v>
      </c>
      <c r="D1168" s="495">
        <v>8246919.2500000009</v>
      </c>
      <c r="E1168" s="495">
        <f t="shared" si="181"/>
        <v>297297916.19999999</v>
      </c>
      <c r="F1168" s="495">
        <f t="shared" si="182"/>
        <v>272632721.23000002</v>
      </c>
      <c r="G1168" s="495">
        <f t="shared" si="179"/>
        <v>24665194.969999969</v>
      </c>
      <c r="H1168" s="495">
        <f>VLOOKUP(A1168,'02-Metrics'!A:R,18,FALSE)</f>
        <v>527037820</v>
      </c>
      <c r="I1168" s="496">
        <f t="shared" si="180"/>
        <v>4.6799667944133441E-2</v>
      </c>
      <c r="J1168" s="512"/>
      <c r="M1168" s="241" t="s">
        <v>1038</v>
      </c>
      <c r="S1168">
        <f t="shared" si="178"/>
        <v>2019</v>
      </c>
      <c r="T1168" s="418" t="str">
        <f>VLOOKUP($A1168,'02-Metrics'!$A$2:$AD$188,4,FALSE)</f>
        <v>Commercial</v>
      </c>
      <c r="U1168" s="418" t="str">
        <f>VLOOKUP($A1168,'02-Metrics'!$A$2:$AD$188,5,FALSE)</f>
        <v>Offices &amp; Mall</v>
      </c>
      <c r="V1168" s="418" t="str">
        <f>VLOOKUP($A1168,'02-Metrics'!$A$2:$AD$188,7,FALSE)</f>
        <v>Al Babtain Group</v>
      </c>
    </row>
    <row r="1169" spans="1:22" hidden="1">
      <c r="A1169" s="418" t="s">
        <v>12</v>
      </c>
      <c r="B1169" s="497">
        <v>43676</v>
      </c>
      <c r="C1169" s="495">
        <v>15165365.800000001</v>
      </c>
      <c r="D1169" s="495">
        <v>11142490.15</v>
      </c>
      <c r="E1169" s="495">
        <f t="shared" si="181"/>
        <v>312463282</v>
      </c>
      <c r="F1169" s="495">
        <f t="shared" si="182"/>
        <v>283775211.38</v>
      </c>
      <c r="G1169" s="495">
        <f t="shared" si="179"/>
        <v>28688070.620000005</v>
      </c>
      <c r="H1169" s="495">
        <f>VLOOKUP(A1169,'02-Metrics'!A:R,18,FALSE)</f>
        <v>527037820</v>
      </c>
      <c r="I1169" s="496">
        <f t="shared" si="180"/>
        <v>5.4432660297509587E-2</v>
      </c>
      <c r="J1169" s="512"/>
      <c r="M1169" s="241" t="s">
        <v>1038</v>
      </c>
      <c r="S1169">
        <f t="shared" si="178"/>
        <v>2019</v>
      </c>
      <c r="T1169" s="418" t="str">
        <f>VLOOKUP($A1169,'02-Metrics'!$A$2:$AD$188,4,FALSE)</f>
        <v>Commercial</v>
      </c>
      <c r="U1169" s="418" t="str">
        <f>VLOOKUP($A1169,'02-Metrics'!$A$2:$AD$188,5,FALSE)</f>
        <v>Offices &amp; Mall</v>
      </c>
      <c r="V1169" s="418" t="str">
        <f>VLOOKUP($A1169,'02-Metrics'!$A$2:$AD$188,7,FALSE)</f>
        <v>Al Babtain Group</v>
      </c>
    </row>
    <row r="1170" spans="1:22" hidden="1">
      <c r="A1170" s="418" t="s">
        <v>12</v>
      </c>
      <c r="B1170" s="497">
        <v>43707</v>
      </c>
      <c r="C1170" s="495">
        <v>0</v>
      </c>
      <c r="D1170" s="495">
        <v>8488199.8599999994</v>
      </c>
      <c r="E1170" s="495">
        <f t="shared" si="181"/>
        <v>312463282</v>
      </c>
      <c r="F1170" s="495">
        <f t="shared" si="182"/>
        <v>292263411.24000001</v>
      </c>
      <c r="G1170" s="495">
        <f t="shared" si="179"/>
        <v>20199870.75999999</v>
      </c>
      <c r="H1170" s="495">
        <f>VLOOKUP(A1170,'02-Metrics'!A:R,18,FALSE)</f>
        <v>527037820</v>
      </c>
      <c r="I1170" s="496">
        <f t="shared" si="180"/>
        <v>3.83271750023556E-2</v>
      </c>
      <c r="J1170" s="512"/>
      <c r="L1170" s="23">
        <v>44039</v>
      </c>
      <c r="M1170" s="241" t="s">
        <v>1039</v>
      </c>
      <c r="S1170">
        <f t="shared" si="178"/>
        <v>2019</v>
      </c>
      <c r="T1170" s="418" t="str">
        <f>VLOOKUP($A1170,'02-Metrics'!$A$2:$AD$188,4,FALSE)</f>
        <v>Commercial</v>
      </c>
      <c r="U1170" s="418" t="str">
        <f>VLOOKUP($A1170,'02-Metrics'!$A$2:$AD$188,5,FALSE)</f>
        <v>Offices &amp; Mall</v>
      </c>
      <c r="V1170" s="418" t="str">
        <f>VLOOKUP($A1170,'02-Metrics'!$A$2:$AD$188,7,FALSE)</f>
        <v>Al Babtain Group</v>
      </c>
    </row>
    <row r="1171" spans="1:22" hidden="1">
      <c r="A1171" s="418" t="s">
        <v>12</v>
      </c>
      <c r="B1171" s="497">
        <v>43738</v>
      </c>
      <c r="C1171" s="495">
        <v>16824453.699999999</v>
      </c>
      <c r="D1171" s="495">
        <v>6511826.7199999979</v>
      </c>
      <c r="E1171" s="495">
        <f t="shared" si="181"/>
        <v>329287735.69999999</v>
      </c>
      <c r="F1171" s="495">
        <f t="shared" si="182"/>
        <v>298775237.95999998</v>
      </c>
      <c r="G1171" s="495">
        <f t="shared" ref="G1171:G1187" si="183">E1171-F1171</f>
        <v>30512497.74000001</v>
      </c>
      <c r="H1171" s="495">
        <f>VLOOKUP(A1171,'02-Metrics'!A:R,18,FALSE)</f>
        <v>527037820</v>
      </c>
      <c r="I1171" s="496">
        <f t="shared" ref="I1171:I1187" si="184">G1171/H1171</f>
        <v>5.7894322915953186E-2</v>
      </c>
      <c r="J1171" s="512"/>
      <c r="L1171" s="23">
        <v>44040</v>
      </c>
      <c r="M1171" s="241" t="s">
        <v>764</v>
      </c>
      <c r="S1171">
        <f t="shared" si="178"/>
        <v>2019</v>
      </c>
      <c r="T1171" s="418" t="str">
        <f>VLOOKUP($A1171,'02-Metrics'!$A$2:$AD$188,4,FALSE)</f>
        <v>Commercial</v>
      </c>
      <c r="U1171" s="418" t="str">
        <f>VLOOKUP($A1171,'02-Metrics'!$A$2:$AD$188,5,FALSE)</f>
        <v>Offices &amp; Mall</v>
      </c>
      <c r="V1171" s="418" t="str">
        <f>VLOOKUP($A1171,'02-Metrics'!$A$2:$AD$188,7,FALSE)</f>
        <v>Al Babtain Group</v>
      </c>
    </row>
    <row r="1172" spans="1:22" hidden="1">
      <c r="A1172" s="418" t="s">
        <v>12</v>
      </c>
      <c r="B1172" s="497">
        <v>43768</v>
      </c>
      <c r="C1172" s="495">
        <v>12249488.1</v>
      </c>
      <c r="D1172" s="495">
        <v>28549777.890000008</v>
      </c>
      <c r="E1172" s="495">
        <f t="shared" si="181"/>
        <v>341537223.80000001</v>
      </c>
      <c r="F1172" s="495">
        <f t="shared" si="182"/>
        <v>327325015.84999996</v>
      </c>
      <c r="G1172" s="495">
        <f t="shared" si="183"/>
        <v>14212207.950000048</v>
      </c>
      <c r="H1172" s="495">
        <f>VLOOKUP(A1172,'02-Metrics'!A:R,18,FALSE)</f>
        <v>527037820</v>
      </c>
      <c r="I1172" s="496">
        <f t="shared" si="184"/>
        <v>2.6966201306008832E-2</v>
      </c>
      <c r="J1172" s="512"/>
      <c r="M1172" s="241" t="s">
        <v>1038</v>
      </c>
      <c r="S1172">
        <f t="shared" si="178"/>
        <v>2019</v>
      </c>
      <c r="T1172" s="418" t="str">
        <f>VLOOKUP($A1172,'02-Metrics'!$A$2:$AD$188,4,FALSE)</f>
        <v>Commercial</v>
      </c>
      <c r="U1172" s="418" t="str">
        <f>VLOOKUP($A1172,'02-Metrics'!$A$2:$AD$188,5,FALSE)</f>
        <v>Offices &amp; Mall</v>
      </c>
      <c r="V1172" s="418" t="str">
        <f>VLOOKUP($A1172,'02-Metrics'!$A$2:$AD$188,7,FALSE)</f>
        <v>Al Babtain Group</v>
      </c>
    </row>
    <row r="1173" spans="1:22" hidden="1">
      <c r="A1173" s="418" t="s">
        <v>12</v>
      </c>
      <c r="B1173" s="497">
        <v>43799</v>
      </c>
      <c r="C1173" s="495">
        <v>11510447.800000001</v>
      </c>
      <c r="D1173" s="495">
        <v>7306520.5799999991</v>
      </c>
      <c r="E1173" s="495">
        <f t="shared" si="181"/>
        <v>353047671.60000002</v>
      </c>
      <c r="F1173" s="495">
        <f t="shared" si="182"/>
        <v>334631536.42999995</v>
      </c>
      <c r="G1173" s="495">
        <f t="shared" si="183"/>
        <v>18416135.170000076</v>
      </c>
      <c r="H1173" s="495">
        <f>VLOOKUP(A1173,'02-Metrics'!A:R,18,FALSE)</f>
        <v>527037820</v>
      </c>
      <c r="I1173" s="496">
        <f t="shared" si="184"/>
        <v>3.4942720372515348E-2</v>
      </c>
      <c r="J1173" s="512"/>
      <c r="L1173" s="23">
        <v>44049</v>
      </c>
      <c r="M1173" s="241" t="s">
        <v>764</v>
      </c>
      <c r="S1173">
        <f t="shared" si="178"/>
        <v>2019</v>
      </c>
      <c r="T1173" s="418" t="str">
        <f>VLOOKUP($A1173,'02-Metrics'!$A$2:$AD$188,4,FALSE)</f>
        <v>Commercial</v>
      </c>
      <c r="U1173" s="418" t="str">
        <f>VLOOKUP($A1173,'02-Metrics'!$A$2:$AD$188,5,FALSE)</f>
        <v>Offices &amp; Mall</v>
      </c>
      <c r="V1173" s="418" t="str">
        <f>VLOOKUP($A1173,'02-Metrics'!$A$2:$AD$188,7,FALSE)</f>
        <v>Al Babtain Group</v>
      </c>
    </row>
    <row r="1174" spans="1:22" hidden="1">
      <c r="A1174" s="418" t="s">
        <v>12</v>
      </c>
      <c r="B1174" s="497">
        <v>43829</v>
      </c>
      <c r="C1174" s="495">
        <v>14363618.699999999</v>
      </c>
      <c r="D1174" s="495">
        <v>19807621.989999991</v>
      </c>
      <c r="E1174" s="495">
        <f t="shared" si="181"/>
        <v>367411290.30000001</v>
      </c>
      <c r="F1174" s="495">
        <f t="shared" si="182"/>
        <v>354439158.41999996</v>
      </c>
      <c r="G1174" s="495">
        <f t="shared" si="183"/>
        <v>12972131.880000055</v>
      </c>
      <c r="H1174" s="495">
        <f>VLOOKUP(A1174,'02-Metrics'!A:R,18,FALSE)</f>
        <v>527037820</v>
      </c>
      <c r="I1174" s="496">
        <f t="shared" si="184"/>
        <v>2.4613284640559674E-2</v>
      </c>
      <c r="J1174" s="512"/>
      <c r="M1174" s="241" t="s">
        <v>1038</v>
      </c>
      <c r="S1174">
        <f t="shared" si="178"/>
        <v>2019</v>
      </c>
      <c r="T1174" s="418" t="str">
        <f>VLOOKUP($A1174,'02-Metrics'!$A$2:$AD$188,4,FALSE)</f>
        <v>Commercial</v>
      </c>
      <c r="U1174" s="418" t="str">
        <f>VLOOKUP($A1174,'02-Metrics'!$A$2:$AD$188,5,FALSE)</f>
        <v>Offices &amp; Mall</v>
      </c>
      <c r="V1174" s="418" t="str">
        <f>VLOOKUP($A1174,'02-Metrics'!$A$2:$AD$188,7,FALSE)</f>
        <v>Al Babtain Group</v>
      </c>
    </row>
    <row r="1175" spans="1:22" hidden="1">
      <c r="A1175" s="418" t="s">
        <v>12</v>
      </c>
      <c r="B1175" s="497">
        <v>43860</v>
      </c>
      <c r="C1175" s="495">
        <v>30171330.199999999</v>
      </c>
      <c r="D1175" s="495">
        <v>20361632.010000002</v>
      </c>
      <c r="E1175" s="495">
        <f t="shared" si="181"/>
        <v>397582620.5</v>
      </c>
      <c r="F1175" s="495">
        <f t="shared" si="182"/>
        <v>374800790.42999995</v>
      </c>
      <c r="G1175" s="495">
        <f t="shared" si="183"/>
        <v>22781830.070000052</v>
      </c>
      <c r="H1175" s="495">
        <f>VLOOKUP(A1175,'02-Metrics'!A:R,18,FALSE)</f>
        <v>527037820</v>
      </c>
      <c r="I1175" s="496">
        <f t="shared" si="184"/>
        <v>4.3226176956333136E-2</v>
      </c>
      <c r="J1175" s="512"/>
      <c r="L1175" s="23">
        <v>44090</v>
      </c>
      <c r="M1175" s="241" t="s">
        <v>764</v>
      </c>
      <c r="S1175">
        <f t="shared" si="178"/>
        <v>2020</v>
      </c>
      <c r="T1175" s="418" t="str">
        <f>VLOOKUP($A1175,'02-Metrics'!$A$2:$AD$188,4,FALSE)</f>
        <v>Commercial</v>
      </c>
      <c r="U1175" s="418" t="str">
        <f>VLOOKUP($A1175,'02-Metrics'!$A$2:$AD$188,5,FALSE)</f>
        <v>Offices &amp; Mall</v>
      </c>
      <c r="V1175" s="418" t="str">
        <f>VLOOKUP($A1175,'02-Metrics'!$A$2:$AD$188,7,FALSE)</f>
        <v>Al Babtain Group</v>
      </c>
    </row>
    <row r="1176" spans="1:22" hidden="1">
      <c r="A1176" s="418" t="s">
        <v>12</v>
      </c>
      <c r="B1176" s="497">
        <v>43889</v>
      </c>
      <c r="C1176" s="495">
        <v>0</v>
      </c>
      <c r="D1176" s="495">
        <v>14527230.190000003</v>
      </c>
      <c r="E1176" s="495">
        <f t="shared" si="181"/>
        <v>397582620.5</v>
      </c>
      <c r="F1176" s="495">
        <f t="shared" si="182"/>
        <v>389328020.61999995</v>
      </c>
      <c r="G1176" s="495">
        <f t="shared" si="183"/>
        <v>8254599.8800000548</v>
      </c>
      <c r="H1176" s="495">
        <f>VLOOKUP(A1176,'02-Metrics'!A:R,18,FALSE)</f>
        <v>527037820</v>
      </c>
      <c r="I1176" s="496">
        <f t="shared" si="184"/>
        <v>1.5662253384396693E-2</v>
      </c>
      <c r="J1176" s="512"/>
      <c r="L1176" s="23">
        <v>44091</v>
      </c>
      <c r="M1176" s="241" t="s">
        <v>764</v>
      </c>
      <c r="S1176">
        <f t="shared" si="178"/>
        <v>2020</v>
      </c>
      <c r="T1176" s="418" t="str">
        <f>VLOOKUP($A1176,'02-Metrics'!$A$2:$AD$188,4,FALSE)</f>
        <v>Commercial</v>
      </c>
      <c r="U1176" s="418" t="str">
        <f>VLOOKUP($A1176,'02-Metrics'!$A$2:$AD$188,5,FALSE)</f>
        <v>Offices &amp; Mall</v>
      </c>
      <c r="V1176" s="418" t="str">
        <f>VLOOKUP($A1176,'02-Metrics'!$A$2:$AD$188,7,FALSE)</f>
        <v>Al Babtain Group</v>
      </c>
    </row>
    <row r="1177" spans="1:22" hidden="1">
      <c r="A1177" s="418" t="s">
        <v>12</v>
      </c>
      <c r="B1177" s="497">
        <v>43920</v>
      </c>
      <c r="C1177" s="495">
        <v>27286845.949999999</v>
      </c>
      <c r="D1177" s="495">
        <v>12911045.969999995</v>
      </c>
      <c r="E1177" s="495">
        <f t="shared" si="181"/>
        <v>424869466.44999999</v>
      </c>
      <c r="F1177" s="495">
        <f t="shared" si="182"/>
        <v>402239066.58999991</v>
      </c>
      <c r="G1177" s="495">
        <f t="shared" si="183"/>
        <v>22630399.860000074</v>
      </c>
      <c r="H1177" s="495">
        <f>VLOOKUP(A1177,'02-Metrics'!A:R,18,FALSE)</f>
        <v>527037820</v>
      </c>
      <c r="I1177" s="496">
        <f t="shared" si="184"/>
        <v>4.2938853724008033E-2</v>
      </c>
      <c r="J1177" s="512"/>
      <c r="L1177" s="23">
        <v>44102</v>
      </c>
      <c r="M1177" s="241" t="s">
        <v>1039</v>
      </c>
      <c r="S1177">
        <f t="shared" si="178"/>
        <v>2020</v>
      </c>
      <c r="T1177" s="418" t="str">
        <f>VLOOKUP($A1177,'02-Metrics'!$A$2:$AD$188,4,FALSE)</f>
        <v>Commercial</v>
      </c>
      <c r="U1177" s="418" t="str">
        <f>VLOOKUP($A1177,'02-Metrics'!$A$2:$AD$188,5,FALSE)</f>
        <v>Offices &amp; Mall</v>
      </c>
      <c r="V1177" s="418" t="str">
        <f>VLOOKUP($A1177,'02-Metrics'!$A$2:$AD$188,7,FALSE)</f>
        <v>Al Babtain Group</v>
      </c>
    </row>
    <row r="1178" spans="1:22" hidden="1">
      <c r="A1178" s="418" t="s">
        <v>12</v>
      </c>
      <c r="B1178" s="497">
        <v>43951</v>
      </c>
      <c r="C1178" s="495">
        <v>6000000</v>
      </c>
      <c r="D1178" s="495">
        <v>5751087.1400000006</v>
      </c>
      <c r="E1178" s="495">
        <f t="shared" si="181"/>
        <v>430869466.44999999</v>
      </c>
      <c r="F1178" s="495">
        <f t="shared" si="182"/>
        <v>407990153.7299999</v>
      </c>
      <c r="G1178" s="495">
        <f t="shared" si="183"/>
        <v>22879312.720000088</v>
      </c>
      <c r="H1178" s="495">
        <f>VLOOKUP(A1178,'02-Metrics'!A:R,18,FALSE)</f>
        <v>527037820</v>
      </c>
      <c r="I1178" s="496">
        <f t="shared" si="184"/>
        <v>4.3411140247961881E-2</v>
      </c>
      <c r="J1178" s="512"/>
      <c r="L1178" s="23">
        <v>44105</v>
      </c>
      <c r="M1178" s="241" t="s">
        <v>1040</v>
      </c>
      <c r="S1178">
        <f t="shared" si="178"/>
        <v>2020</v>
      </c>
      <c r="T1178" s="418" t="str">
        <f>VLOOKUP($A1178,'02-Metrics'!$A$2:$AD$188,4,FALSE)</f>
        <v>Commercial</v>
      </c>
      <c r="U1178" s="418" t="str">
        <f>VLOOKUP($A1178,'02-Metrics'!$A$2:$AD$188,5,FALSE)</f>
        <v>Offices &amp; Mall</v>
      </c>
      <c r="V1178" s="418" t="str">
        <f>VLOOKUP($A1178,'02-Metrics'!$A$2:$AD$188,7,FALSE)</f>
        <v>Al Babtain Group</v>
      </c>
    </row>
    <row r="1179" spans="1:22" hidden="1">
      <c r="A1179" s="418" t="s">
        <v>12</v>
      </c>
      <c r="B1179" s="497">
        <v>43981</v>
      </c>
      <c r="C1179" s="495">
        <v>15000000</v>
      </c>
      <c r="D1179" s="495">
        <v>8838218.1899999995</v>
      </c>
      <c r="E1179" s="495">
        <f t="shared" si="181"/>
        <v>445869466.44999999</v>
      </c>
      <c r="F1179" s="495">
        <f t="shared" si="182"/>
        <v>416828371.9199999</v>
      </c>
      <c r="G1179" s="495">
        <f t="shared" si="183"/>
        <v>29041094.530000091</v>
      </c>
      <c r="H1179" s="495">
        <f>VLOOKUP(A1179,'02-Metrics'!A:R,18,FALSE)</f>
        <v>527037820</v>
      </c>
      <c r="I1179" s="496">
        <f t="shared" si="184"/>
        <v>5.510248681963676E-2</v>
      </c>
      <c r="J1179" s="512"/>
      <c r="L1179" s="23">
        <v>44136</v>
      </c>
      <c r="M1179" s="241" t="s">
        <v>1040</v>
      </c>
      <c r="S1179">
        <f t="shared" si="178"/>
        <v>2020</v>
      </c>
      <c r="T1179" s="418" t="str">
        <f>VLOOKUP($A1179,'02-Metrics'!$A$2:$AD$188,4,FALSE)</f>
        <v>Commercial</v>
      </c>
      <c r="U1179" s="418" t="str">
        <f>VLOOKUP($A1179,'02-Metrics'!$A$2:$AD$188,5,FALSE)</f>
        <v>Offices &amp; Mall</v>
      </c>
      <c r="V1179" s="418" t="str">
        <f>VLOOKUP($A1179,'02-Metrics'!$A$2:$AD$188,7,FALSE)</f>
        <v>Al Babtain Group</v>
      </c>
    </row>
    <row r="1180" spans="1:22" hidden="1">
      <c r="A1180" s="418" t="s">
        <v>12</v>
      </c>
      <c r="B1180" s="497">
        <v>44012</v>
      </c>
      <c r="C1180" s="495">
        <v>17594453.100000001</v>
      </c>
      <c r="D1180" s="495">
        <v>8736347.339999998</v>
      </c>
      <c r="E1180" s="495">
        <f t="shared" si="181"/>
        <v>463463919.55000001</v>
      </c>
      <c r="F1180" s="495">
        <f t="shared" si="182"/>
        <v>425564719.25999987</v>
      </c>
      <c r="G1180" s="495">
        <f t="shared" si="183"/>
        <v>37899200.290000141</v>
      </c>
      <c r="H1180" s="495">
        <f>VLOOKUP(A1180,'02-Metrics'!A:R,18,FALSE)</f>
        <v>527037820</v>
      </c>
      <c r="I1180" s="496">
        <f t="shared" si="184"/>
        <v>7.1909830474784789E-2</v>
      </c>
      <c r="J1180" s="512"/>
      <c r="L1180" s="23">
        <v>44166</v>
      </c>
      <c r="M1180" s="241" t="s">
        <v>1040</v>
      </c>
      <c r="S1180">
        <f t="shared" si="178"/>
        <v>2020</v>
      </c>
      <c r="T1180" s="418" t="str">
        <f>VLOOKUP($A1180,'02-Metrics'!$A$2:$AD$188,4,FALSE)</f>
        <v>Commercial</v>
      </c>
      <c r="U1180" s="418" t="str">
        <f>VLOOKUP($A1180,'02-Metrics'!$A$2:$AD$188,5,FALSE)</f>
        <v>Offices &amp; Mall</v>
      </c>
      <c r="V1180" s="418" t="str">
        <f>VLOOKUP($A1180,'02-Metrics'!$A$2:$AD$188,7,FALSE)</f>
        <v>Al Babtain Group</v>
      </c>
    </row>
    <row r="1181" spans="1:22" hidden="1">
      <c r="A1181" s="418" t="s">
        <v>12</v>
      </c>
      <c r="B1181" s="497">
        <v>44042</v>
      </c>
      <c r="C1181" s="495">
        <v>9818070.0500000007</v>
      </c>
      <c r="D1181" s="495">
        <v>7457993.5900000017</v>
      </c>
      <c r="E1181" s="495">
        <f t="shared" si="181"/>
        <v>473281989.60000002</v>
      </c>
      <c r="F1181" s="495">
        <f t="shared" si="182"/>
        <v>433022712.84999985</v>
      </c>
      <c r="G1181" s="495">
        <f t="shared" si="183"/>
        <v>40259276.750000179</v>
      </c>
      <c r="H1181" s="495">
        <f>VLOOKUP(A1181,'02-Metrics'!A:R,18,FALSE)</f>
        <v>527037820</v>
      </c>
      <c r="I1181" s="496">
        <f t="shared" si="184"/>
        <v>7.6387832565792291E-2</v>
      </c>
      <c r="J1181" s="512"/>
      <c r="L1181" s="23">
        <v>44172</v>
      </c>
      <c r="M1181" s="241" t="s">
        <v>1039</v>
      </c>
      <c r="S1181">
        <f t="shared" ref="S1181:S1245" si="185">YEAR(B1181)</f>
        <v>2020</v>
      </c>
      <c r="T1181" s="418" t="str">
        <f>VLOOKUP($A1181,'02-Metrics'!$A$2:$AD$188,4,FALSE)</f>
        <v>Commercial</v>
      </c>
      <c r="U1181" s="418" t="str">
        <f>VLOOKUP($A1181,'02-Metrics'!$A$2:$AD$188,5,FALSE)</f>
        <v>Offices &amp; Mall</v>
      </c>
      <c r="V1181" s="418" t="str">
        <f>VLOOKUP($A1181,'02-Metrics'!$A$2:$AD$188,7,FALSE)</f>
        <v>Al Babtain Group</v>
      </c>
    </row>
    <row r="1182" spans="1:22" hidden="1">
      <c r="A1182" s="418" t="s">
        <v>12</v>
      </c>
      <c r="B1182" s="497">
        <v>44073</v>
      </c>
      <c r="C1182" s="495">
        <v>4536519.55</v>
      </c>
      <c r="D1182" s="495">
        <v>6124140.9700000016</v>
      </c>
      <c r="E1182" s="495">
        <f t="shared" si="181"/>
        <v>477818509.15000004</v>
      </c>
      <c r="F1182" s="495">
        <f t="shared" si="182"/>
        <v>439146853.81999987</v>
      </c>
      <c r="G1182" s="495">
        <f t="shared" si="183"/>
        <v>38671655.330000162</v>
      </c>
      <c r="H1182" s="495">
        <f>VLOOKUP(A1182,'02-Metrics'!A:R,18,FALSE)</f>
        <v>527037820</v>
      </c>
      <c r="I1182" s="496">
        <f t="shared" si="184"/>
        <v>7.3375484381747333E-2</v>
      </c>
      <c r="J1182" s="512"/>
      <c r="M1182" s="241" t="s">
        <v>1038</v>
      </c>
      <c r="S1182">
        <f t="shared" si="185"/>
        <v>2020</v>
      </c>
      <c r="T1182" s="418" t="str">
        <f>VLOOKUP($A1182,'02-Metrics'!$A$2:$AD$188,4,FALSE)</f>
        <v>Commercial</v>
      </c>
      <c r="U1182" s="418" t="str">
        <f>VLOOKUP($A1182,'02-Metrics'!$A$2:$AD$188,5,FALSE)</f>
        <v>Offices &amp; Mall</v>
      </c>
      <c r="V1182" s="418" t="str">
        <f>VLOOKUP($A1182,'02-Metrics'!$A$2:$AD$188,7,FALSE)</f>
        <v>Al Babtain Group</v>
      </c>
    </row>
    <row r="1183" spans="1:22" hidden="1">
      <c r="A1183" s="418" t="s">
        <v>12</v>
      </c>
      <c r="B1183" s="497">
        <v>44104</v>
      </c>
      <c r="C1183" s="495">
        <v>7099443.7999999998</v>
      </c>
      <c r="D1183" s="495">
        <v>6261350.0100000016</v>
      </c>
      <c r="E1183" s="495">
        <f t="shared" si="181"/>
        <v>484917952.95000005</v>
      </c>
      <c r="F1183" s="495">
        <f t="shared" si="182"/>
        <v>445408203.82999986</v>
      </c>
      <c r="G1183" s="495">
        <f t="shared" si="183"/>
        <v>39509749.120000184</v>
      </c>
      <c r="H1183" s="495">
        <f>VLOOKUP(A1183,'02-Metrics'!A:R,18,FALSE)</f>
        <v>527037820</v>
      </c>
      <c r="I1183" s="496">
        <f t="shared" si="184"/>
        <v>7.4965681058714498E-2</v>
      </c>
      <c r="J1183" s="512"/>
      <c r="L1183" s="23">
        <v>44216</v>
      </c>
      <c r="M1183" s="241" t="s">
        <v>1039</v>
      </c>
      <c r="S1183">
        <f t="shared" si="185"/>
        <v>2020</v>
      </c>
      <c r="T1183" s="418" t="str">
        <f>VLOOKUP($A1183,'02-Metrics'!$A$2:$AD$188,4,FALSE)</f>
        <v>Commercial</v>
      </c>
      <c r="U1183" s="418" t="str">
        <f>VLOOKUP($A1183,'02-Metrics'!$A$2:$AD$188,5,FALSE)</f>
        <v>Offices &amp; Mall</v>
      </c>
      <c r="V1183" s="418" t="str">
        <f>VLOOKUP($A1183,'02-Metrics'!$A$2:$AD$188,7,FALSE)</f>
        <v>Al Babtain Group</v>
      </c>
    </row>
    <row r="1184" spans="1:22" hidden="1">
      <c r="A1184" s="418" t="s">
        <v>12</v>
      </c>
      <c r="B1184" s="497">
        <v>44134</v>
      </c>
      <c r="C1184" s="495">
        <v>3000000</v>
      </c>
      <c r="D1184" s="495">
        <v>6208903.5599999996</v>
      </c>
      <c r="E1184" s="495">
        <f t="shared" si="181"/>
        <v>487917952.95000005</v>
      </c>
      <c r="F1184" s="495">
        <f t="shared" si="182"/>
        <v>451617107.38999987</v>
      </c>
      <c r="G1184" s="495">
        <f t="shared" si="183"/>
        <v>36300845.560000181</v>
      </c>
      <c r="H1184" s="495">
        <f>VLOOKUP(A1184,'02-Metrics'!A:R,18,FALSE)</f>
        <v>527037820</v>
      </c>
      <c r="I1184" s="496">
        <f t="shared" si="184"/>
        <v>6.8877116940109118E-2</v>
      </c>
      <c r="J1184" s="512"/>
      <c r="M1184" s="241" t="s">
        <v>1038</v>
      </c>
      <c r="S1184">
        <f t="shared" si="185"/>
        <v>2020</v>
      </c>
      <c r="T1184" s="418" t="str">
        <f>VLOOKUP($A1184,'02-Metrics'!$A$2:$AD$188,4,FALSE)</f>
        <v>Commercial</v>
      </c>
      <c r="U1184" s="418" t="str">
        <f>VLOOKUP($A1184,'02-Metrics'!$A$2:$AD$188,5,FALSE)</f>
        <v>Offices &amp; Mall</v>
      </c>
      <c r="V1184" s="418" t="str">
        <f>VLOOKUP($A1184,'02-Metrics'!$A$2:$AD$188,7,FALSE)</f>
        <v>Al Babtain Group</v>
      </c>
    </row>
    <row r="1185" spans="1:22" hidden="1">
      <c r="A1185" s="418" t="s">
        <v>12</v>
      </c>
      <c r="B1185" s="497">
        <v>44165</v>
      </c>
      <c r="C1185" s="495">
        <v>5000000</v>
      </c>
      <c r="D1185" s="495">
        <v>2816247.6999999997</v>
      </c>
      <c r="E1185" s="495">
        <f t="shared" si="181"/>
        <v>492917952.95000005</v>
      </c>
      <c r="F1185" s="495">
        <f t="shared" si="182"/>
        <v>454433355.08999985</v>
      </c>
      <c r="G1185" s="495">
        <f t="shared" si="183"/>
        <v>38484597.860000193</v>
      </c>
      <c r="H1185" s="495">
        <f>VLOOKUP(A1185,'02-Metrics'!A:R,18,FALSE)</f>
        <v>527037820</v>
      </c>
      <c r="I1185" s="496">
        <f t="shared" si="184"/>
        <v>7.3020562091730329E-2</v>
      </c>
      <c r="J1185" s="512"/>
      <c r="L1185" s="23">
        <v>44251</v>
      </c>
      <c r="M1185" s="241" t="s">
        <v>1039</v>
      </c>
      <c r="S1185">
        <f t="shared" si="185"/>
        <v>2020</v>
      </c>
      <c r="T1185" s="418" t="str">
        <f>VLOOKUP($A1185,'02-Metrics'!$A$2:$AD$188,4,FALSE)</f>
        <v>Commercial</v>
      </c>
      <c r="U1185" s="418" t="str">
        <f>VLOOKUP($A1185,'02-Metrics'!$A$2:$AD$188,5,FALSE)</f>
        <v>Offices &amp; Mall</v>
      </c>
      <c r="V1185" s="418" t="str">
        <f>VLOOKUP($A1185,'02-Metrics'!$A$2:$AD$188,7,FALSE)</f>
        <v>Al Babtain Group</v>
      </c>
    </row>
    <row r="1186" spans="1:22" hidden="1">
      <c r="A1186" s="418" t="s">
        <v>12</v>
      </c>
      <c r="B1186" s="497">
        <v>44195</v>
      </c>
      <c r="C1186" s="495">
        <v>0</v>
      </c>
      <c r="D1186" s="495">
        <v>3241562.1199999996</v>
      </c>
      <c r="E1186" s="495">
        <f t="shared" si="181"/>
        <v>492917952.95000005</v>
      </c>
      <c r="F1186" s="495">
        <f t="shared" si="182"/>
        <v>457674917.20999986</v>
      </c>
      <c r="G1186" s="495">
        <f t="shared" si="183"/>
        <v>35243035.740000188</v>
      </c>
      <c r="H1186" s="495">
        <f>VLOOKUP(A1186,'02-Metrics'!A:R,18,FALSE)</f>
        <v>527037820</v>
      </c>
      <c r="I1186" s="496">
        <f t="shared" si="184"/>
        <v>6.6870031718027731E-2</v>
      </c>
      <c r="J1186" s="512"/>
      <c r="M1186" s="241" t="s">
        <v>1038</v>
      </c>
      <c r="S1186">
        <f t="shared" si="185"/>
        <v>2020</v>
      </c>
      <c r="T1186" s="418" t="str">
        <f>VLOOKUP($A1186,'02-Metrics'!$A$2:$AD$188,4,FALSE)</f>
        <v>Commercial</v>
      </c>
      <c r="U1186" s="418" t="str">
        <f>VLOOKUP($A1186,'02-Metrics'!$A$2:$AD$188,5,FALSE)</f>
        <v>Offices &amp; Mall</v>
      </c>
      <c r="V1186" s="418" t="str">
        <f>VLOOKUP($A1186,'02-Metrics'!$A$2:$AD$188,7,FALSE)</f>
        <v>Al Babtain Group</v>
      </c>
    </row>
    <row r="1187" spans="1:22" hidden="1">
      <c r="A1187" s="418" t="s">
        <v>12</v>
      </c>
      <c r="B1187" s="497">
        <v>44226</v>
      </c>
      <c r="C1187" s="495">
        <v>22724194.049999997</v>
      </c>
      <c r="D1187" s="495">
        <v>5074964.3900000006</v>
      </c>
      <c r="E1187" s="495">
        <f t="shared" si="181"/>
        <v>515642147.00000006</v>
      </c>
      <c r="F1187" s="495">
        <f t="shared" si="182"/>
        <v>462749881.59999985</v>
      </c>
      <c r="G1187" s="495">
        <f t="shared" si="183"/>
        <v>52892265.400000215</v>
      </c>
      <c r="H1187" s="495">
        <f>VLOOKUP(A1187,'02-Metrics'!A:R,18,FALSE)</f>
        <v>527037820</v>
      </c>
      <c r="I1187" s="496">
        <f t="shared" si="184"/>
        <v>0.1003576278453797</v>
      </c>
      <c r="J1187" s="512"/>
      <c r="L1187" s="23">
        <v>44283</v>
      </c>
      <c r="M1187" s="241" t="s">
        <v>764</v>
      </c>
      <c r="S1187">
        <f t="shared" si="185"/>
        <v>2021</v>
      </c>
      <c r="T1187" s="418" t="str">
        <f>VLOOKUP($A1187,'02-Metrics'!$A$2:$AD$188,4,FALSE)</f>
        <v>Commercial</v>
      </c>
      <c r="U1187" s="418" t="str">
        <f>VLOOKUP($A1187,'02-Metrics'!$A$2:$AD$188,5,FALSE)</f>
        <v>Offices &amp; Mall</v>
      </c>
      <c r="V1187" s="418" t="str">
        <f>VLOOKUP($A1187,'02-Metrics'!$A$2:$AD$188,7,FALSE)</f>
        <v>Al Babtain Group</v>
      </c>
    </row>
    <row r="1188" spans="1:22" hidden="1">
      <c r="A1188" s="418" t="s">
        <v>12</v>
      </c>
      <c r="B1188" s="497">
        <v>44255</v>
      </c>
      <c r="C1188" s="495">
        <v>3184508.35</v>
      </c>
      <c r="D1188" s="495">
        <v>4112738.9899999998</v>
      </c>
      <c r="E1188" s="495">
        <f t="shared" si="181"/>
        <v>518826655.35000008</v>
      </c>
      <c r="F1188" s="495">
        <f t="shared" si="182"/>
        <v>466862620.58999985</v>
      </c>
      <c r="G1188" s="498">
        <f>E1188-F1188</f>
        <v>51964034.760000229</v>
      </c>
      <c r="H1188" s="495"/>
      <c r="I1188" s="496"/>
      <c r="J1188" s="512"/>
      <c r="S1188">
        <f t="shared" si="185"/>
        <v>2021</v>
      </c>
      <c r="T1188" s="418" t="str">
        <f>VLOOKUP($A1188,'02-Metrics'!$A$2:$AD$188,4,FALSE)</f>
        <v>Commercial</v>
      </c>
      <c r="U1188" s="418" t="str">
        <f>VLOOKUP($A1188,'02-Metrics'!$A$2:$AD$188,5,FALSE)</f>
        <v>Offices &amp; Mall</v>
      </c>
      <c r="V1188" s="418" t="str">
        <f>VLOOKUP($A1188,'02-Metrics'!$A$2:$AD$188,7,FALSE)</f>
        <v>Al Babtain Group</v>
      </c>
    </row>
    <row r="1189" spans="1:22" hidden="1">
      <c r="A1189" s="418" t="s">
        <v>12</v>
      </c>
      <c r="B1189" s="497">
        <v>44285</v>
      </c>
      <c r="C1189" s="495">
        <v>5930471.5499999998</v>
      </c>
      <c r="D1189" s="495">
        <v>4153763.7900000005</v>
      </c>
      <c r="E1189" s="495">
        <f t="shared" si="181"/>
        <v>524757126.9000001</v>
      </c>
      <c r="F1189" s="495">
        <f t="shared" si="182"/>
        <v>471016384.37999988</v>
      </c>
      <c r="G1189" s="495">
        <f t="shared" ref="G1189:G1227" si="186">E1189-F1189</f>
        <v>53740742.520000219</v>
      </c>
      <c r="H1189" s="495">
        <f>VLOOKUP(A1189,'02-Metrics'!A:R,18,FALSE)</f>
        <v>527037820</v>
      </c>
      <c r="I1189" s="496">
        <f t="shared" ref="I1189:I1227" si="187">G1189/H1189</f>
        <v>0.10196752582196135</v>
      </c>
      <c r="J1189" s="512"/>
      <c r="M1189" s="241" t="s">
        <v>1038</v>
      </c>
      <c r="S1189">
        <f t="shared" si="185"/>
        <v>2021</v>
      </c>
      <c r="T1189" s="418" t="str">
        <f>VLOOKUP($A1189,'02-Metrics'!$A$2:$AD$188,4,FALSE)</f>
        <v>Commercial</v>
      </c>
      <c r="U1189" s="418" t="str">
        <f>VLOOKUP($A1189,'02-Metrics'!$A$2:$AD$188,5,FALSE)</f>
        <v>Offices &amp; Mall</v>
      </c>
      <c r="V1189" s="418" t="str">
        <f>VLOOKUP($A1189,'02-Metrics'!$A$2:$AD$188,7,FALSE)</f>
        <v>Al Babtain Group</v>
      </c>
    </row>
    <row r="1190" spans="1:22" hidden="1">
      <c r="A1190" s="418">
        <v>30</v>
      </c>
      <c r="B1190" s="505">
        <v>2</v>
      </c>
      <c r="C1190" s="506"/>
      <c r="D1190" s="506"/>
      <c r="E1190" s="506"/>
      <c r="F1190" s="506"/>
      <c r="G1190" s="506"/>
      <c r="H1190" s="495"/>
      <c r="I1190" s="496"/>
      <c r="J1190" s="496"/>
      <c r="K1190" s="495"/>
      <c r="L1190" s="493"/>
      <c r="S1190">
        <f t="shared" si="185"/>
        <v>1900</v>
      </c>
      <c r="T1190" s="418" t="e">
        <f>VLOOKUP($A1190,'02-Metrics'!$A$2:$AD$188,4,FALSE)</f>
        <v>#N/A</v>
      </c>
      <c r="U1190" s="418" t="e">
        <f>VLOOKUP($A1190,'02-Metrics'!$A$2:$AD$188,5,FALSE)</f>
        <v>#N/A</v>
      </c>
      <c r="V1190" s="418" t="e">
        <f>VLOOKUP($A1190,'02-Metrics'!$A$2:$AD$188,7,FALSE)</f>
        <v>#N/A</v>
      </c>
    </row>
    <row r="1191" spans="1:22" hidden="1">
      <c r="A1191" s="418" t="s">
        <v>1105</v>
      </c>
      <c r="B1191" s="494">
        <v>42885</v>
      </c>
      <c r="C1191" s="495">
        <v>0</v>
      </c>
      <c r="D1191" s="495">
        <v>11960</v>
      </c>
      <c r="E1191" s="495">
        <f t="shared" ref="E1191:E1236" si="188">C1191+E1190</f>
        <v>0</v>
      </c>
      <c r="F1191" s="495">
        <f t="shared" ref="F1191:F1236" si="189">D1191+F1190</f>
        <v>11960</v>
      </c>
      <c r="G1191" s="495">
        <f t="shared" si="186"/>
        <v>-11960</v>
      </c>
      <c r="H1191" s="495">
        <f>VLOOKUP(A1191,'02-Metrics'!A:R,18,FALSE)</f>
        <v>3865380</v>
      </c>
      <c r="I1191" s="496">
        <f t="shared" si="187"/>
        <v>-3.0941330477210521E-3</v>
      </c>
      <c r="J1191" s="512"/>
      <c r="M1191" s="241" t="s">
        <v>1038</v>
      </c>
      <c r="S1191">
        <f t="shared" si="185"/>
        <v>2017</v>
      </c>
      <c r="T1191" s="418" t="str">
        <f>VLOOKUP($A1191,'02-Metrics'!$A$2:$AD$188,4,FALSE)</f>
        <v>Infrastructure</v>
      </c>
      <c r="U1191" s="418" t="str">
        <f>VLOOKUP($A1191,'02-Metrics'!$A$2:$AD$188,5,FALSE)</f>
        <v>L&amp;L</v>
      </c>
      <c r="V1191" s="418" t="str">
        <f>VLOOKUP($A1191,'02-Metrics'!$A$2:$AD$188,7,FALSE)</f>
        <v>Army Forces</v>
      </c>
    </row>
    <row r="1192" spans="1:22" hidden="1">
      <c r="A1192" s="418" t="s">
        <v>1105</v>
      </c>
      <c r="B1192" s="494">
        <v>42977</v>
      </c>
      <c r="C1192" s="495">
        <v>0</v>
      </c>
      <c r="D1192" s="495">
        <v>15800</v>
      </c>
      <c r="E1192" s="495">
        <f t="shared" si="188"/>
        <v>0</v>
      </c>
      <c r="F1192" s="495">
        <f t="shared" si="189"/>
        <v>27760</v>
      </c>
      <c r="G1192" s="495">
        <f t="shared" si="186"/>
        <v>-27760</v>
      </c>
      <c r="H1192" s="495">
        <f>VLOOKUP(A1192,'02-Metrics'!A:R,18,FALSE)</f>
        <v>3865380</v>
      </c>
      <c r="I1192" s="496">
        <f t="shared" si="187"/>
        <v>-7.1817001174528765E-3</v>
      </c>
      <c r="J1192" s="512"/>
      <c r="M1192" s="241" t="s">
        <v>1038</v>
      </c>
      <c r="S1192">
        <f t="shared" si="185"/>
        <v>2017</v>
      </c>
      <c r="T1192" s="418" t="str">
        <f>VLOOKUP($A1192,'02-Metrics'!$A$2:$AD$188,4,FALSE)</f>
        <v>Infrastructure</v>
      </c>
      <c r="U1192" s="418" t="str">
        <f>VLOOKUP($A1192,'02-Metrics'!$A$2:$AD$188,5,FALSE)</f>
        <v>L&amp;L</v>
      </c>
      <c r="V1192" s="418" t="str">
        <f>VLOOKUP($A1192,'02-Metrics'!$A$2:$AD$188,7,FALSE)</f>
        <v>Army Forces</v>
      </c>
    </row>
    <row r="1193" spans="1:22" hidden="1">
      <c r="A1193" s="418" t="s">
        <v>1105</v>
      </c>
      <c r="B1193" s="494">
        <v>43038</v>
      </c>
      <c r="C1193" s="495">
        <v>0</v>
      </c>
      <c r="D1193" s="495">
        <v>34500.83</v>
      </c>
      <c r="E1193" s="495">
        <f t="shared" si="188"/>
        <v>0</v>
      </c>
      <c r="F1193" s="495">
        <f t="shared" si="189"/>
        <v>62260.83</v>
      </c>
      <c r="G1193" s="495">
        <f t="shared" si="186"/>
        <v>-62260.83</v>
      </c>
      <c r="H1193" s="495">
        <f>VLOOKUP(A1193,'02-Metrics'!A:R,18,FALSE)</f>
        <v>3865380</v>
      </c>
      <c r="I1193" s="496">
        <f t="shared" si="187"/>
        <v>-1.6107298635580462E-2</v>
      </c>
      <c r="J1193" s="512"/>
      <c r="M1193" s="241" t="s">
        <v>1038</v>
      </c>
      <c r="S1193">
        <f t="shared" si="185"/>
        <v>2017</v>
      </c>
      <c r="T1193" s="418" t="str">
        <f>VLOOKUP($A1193,'02-Metrics'!$A$2:$AD$188,4,FALSE)</f>
        <v>Infrastructure</v>
      </c>
      <c r="U1193" s="418" t="str">
        <f>VLOOKUP($A1193,'02-Metrics'!$A$2:$AD$188,5,FALSE)</f>
        <v>L&amp;L</v>
      </c>
      <c r="V1193" s="418" t="str">
        <f>VLOOKUP($A1193,'02-Metrics'!$A$2:$AD$188,7,FALSE)</f>
        <v>Army Forces</v>
      </c>
    </row>
    <row r="1194" spans="1:22" hidden="1">
      <c r="A1194" s="418" t="s">
        <v>1105</v>
      </c>
      <c r="B1194" s="497">
        <v>43130</v>
      </c>
      <c r="C1194" s="495">
        <v>500000</v>
      </c>
      <c r="D1194" s="495">
        <v>0</v>
      </c>
      <c r="E1194" s="495">
        <f t="shared" si="188"/>
        <v>500000</v>
      </c>
      <c r="F1194" s="495">
        <f t="shared" si="189"/>
        <v>62260.83</v>
      </c>
      <c r="G1194" s="495">
        <f t="shared" si="186"/>
        <v>437739.17</v>
      </c>
      <c r="H1194" s="495">
        <f>VLOOKUP(A1194,'02-Metrics'!A:R,18,FALSE)</f>
        <v>3865380</v>
      </c>
      <c r="I1194" s="496">
        <f t="shared" si="187"/>
        <v>0.11324608964707221</v>
      </c>
      <c r="J1194" s="512"/>
      <c r="M1194" s="241" t="s">
        <v>1038</v>
      </c>
      <c r="S1194">
        <f t="shared" si="185"/>
        <v>2018</v>
      </c>
      <c r="T1194" s="418" t="str">
        <f>VLOOKUP($A1194,'02-Metrics'!$A$2:$AD$188,4,FALSE)</f>
        <v>Infrastructure</v>
      </c>
      <c r="U1194" s="418" t="str">
        <f>VLOOKUP($A1194,'02-Metrics'!$A$2:$AD$188,5,FALSE)</f>
        <v>L&amp;L</v>
      </c>
      <c r="V1194" s="418" t="str">
        <f>VLOOKUP($A1194,'02-Metrics'!$A$2:$AD$188,7,FALSE)</f>
        <v>Army Forces</v>
      </c>
    </row>
    <row r="1195" spans="1:22" hidden="1">
      <c r="A1195" s="418" t="s">
        <v>1105</v>
      </c>
      <c r="B1195" s="497">
        <v>43189</v>
      </c>
      <c r="C1195" s="495">
        <v>0</v>
      </c>
      <c r="D1195" s="495">
        <v>13289.17</v>
      </c>
      <c r="E1195" s="495">
        <f t="shared" si="188"/>
        <v>500000</v>
      </c>
      <c r="F1195" s="495">
        <f t="shared" si="189"/>
        <v>75550</v>
      </c>
      <c r="G1195" s="495">
        <f t="shared" si="186"/>
        <v>424450</v>
      </c>
      <c r="H1195" s="495">
        <f>VLOOKUP(A1195,'02-Metrics'!A:R,18,FALSE)</f>
        <v>3865380</v>
      </c>
      <c r="I1195" s="496">
        <f t="shared" si="187"/>
        <v>0.10980809131314385</v>
      </c>
      <c r="J1195" s="512"/>
      <c r="M1195" s="241" t="s">
        <v>1038</v>
      </c>
      <c r="S1195">
        <f t="shared" si="185"/>
        <v>2018</v>
      </c>
      <c r="T1195" s="418" t="str">
        <f>VLOOKUP($A1195,'02-Metrics'!$A$2:$AD$188,4,FALSE)</f>
        <v>Infrastructure</v>
      </c>
      <c r="U1195" s="418" t="str">
        <f>VLOOKUP($A1195,'02-Metrics'!$A$2:$AD$188,5,FALSE)</f>
        <v>L&amp;L</v>
      </c>
      <c r="V1195" s="418" t="str">
        <f>VLOOKUP($A1195,'02-Metrics'!$A$2:$AD$188,7,FALSE)</f>
        <v>Army Forces</v>
      </c>
    </row>
    <row r="1196" spans="1:22" hidden="1">
      <c r="A1196" s="418" t="s">
        <v>1105</v>
      </c>
      <c r="B1196" s="497">
        <v>43220</v>
      </c>
      <c r="C1196" s="495">
        <v>0</v>
      </c>
      <c r="D1196" s="495">
        <v>39641.08</v>
      </c>
      <c r="E1196" s="495">
        <f t="shared" si="188"/>
        <v>500000</v>
      </c>
      <c r="F1196" s="495">
        <f t="shared" si="189"/>
        <v>115191.08</v>
      </c>
      <c r="G1196" s="495">
        <f t="shared" si="186"/>
        <v>384808.92</v>
      </c>
      <c r="H1196" s="495">
        <f>VLOOKUP(A1196,'02-Metrics'!A:R,18,FALSE)</f>
        <v>3865380</v>
      </c>
      <c r="I1196" s="496">
        <f t="shared" si="187"/>
        <v>9.9552675286776457E-2</v>
      </c>
      <c r="J1196" s="512"/>
      <c r="M1196" s="241" t="s">
        <v>1038</v>
      </c>
      <c r="S1196">
        <f t="shared" si="185"/>
        <v>2018</v>
      </c>
      <c r="T1196" s="418" t="str">
        <f>VLOOKUP($A1196,'02-Metrics'!$A$2:$AD$188,4,FALSE)</f>
        <v>Infrastructure</v>
      </c>
      <c r="U1196" s="418" t="str">
        <f>VLOOKUP($A1196,'02-Metrics'!$A$2:$AD$188,5,FALSE)</f>
        <v>L&amp;L</v>
      </c>
      <c r="V1196" s="418" t="str">
        <f>VLOOKUP($A1196,'02-Metrics'!$A$2:$AD$188,7,FALSE)</f>
        <v>Army Forces</v>
      </c>
    </row>
    <row r="1197" spans="1:22" hidden="1">
      <c r="A1197" s="418" t="s">
        <v>1105</v>
      </c>
      <c r="B1197" s="497">
        <v>43342</v>
      </c>
      <c r="C1197" s="495">
        <v>0</v>
      </c>
      <c r="D1197" s="495">
        <v>4421</v>
      </c>
      <c r="E1197" s="495">
        <f t="shared" si="188"/>
        <v>500000</v>
      </c>
      <c r="F1197" s="495">
        <f t="shared" si="189"/>
        <v>119612.08</v>
      </c>
      <c r="G1197" s="495">
        <f t="shared" si="186"/>
        <v>380387.92</v>
      </c>
      <c r="H1197" s="495">
        <f>VLOOKUP(A1197,'02-Metrics'!A:R,18,FALSE)</f>
        <v>3865380</v>
      </c>
      <c r="I1197" s="496">
        <f t="shared" si="187"/>
        <v>9.8408932627581241E-2</v>
      </c>
      <c r="J1197" s="512"/>
      <c r="M1197" s="241" t="s">
        <v>1038</v>
      </c>
      <c r="S1197">
        <f t="shared" si="185"/>
        <v>2018</v>
      </c>
      <c r="T1197" s="418" t="str">
        <f>VLOOKUP($A1197,'02-Metrics'!$A$2:$AD$188,4,FALSE)</f>
        <v>Infrastructure</v>
      </c>
      <c r="U1197" s="418" t="str">
        <f>VLOOKUP($A1197,'02-Metrics'!$A$2:$AD$188,5,FALSE)</f>
        <v>L&amp;L</v>
      </c>
      <c r="V1197" s="418" t="str">
        <f>VLOOKUP($A1197,'02-Metrics'!$A$2:$AD$188,7,FALSE)</f>
        <v>Army Forces</v>
      </c>
    </row>
    <row r="1198" spans="1:22" hidden="1">
      <c r="A1198" s="418" t="s">
        <v>1105</v>
      </c>
      <c r="B1198" s="497">
        <v>43403</v>
      </c>
      <c r="C1198" s="495">
        <v>0</v>
      </c>
      <c r="D1198" s="495">
        <v>53825</v>
      </c>
      <c r="E1198" s="495">
        <f t="shared" si="188"/>
        <v>500000</v>
      </c>
      <c r="F1198" s="495">
        <f t="shared" si="189"/>
        <v>173437.08000000002</v>
      </c>
      <c r="G1198" s="495">
        <f t="shared" si="186"/>
        <v>326562.92</v>
      </c>
      <c r="H1198" s="495">
        <f>VLOOKUP(A1198,'02-Metrics'!A:R,18,FALSE)</f>
        <v>3865380</v>
      </c>
      <c r="I1198" s="496">
        <f t="shared" si="187"/>
        <v>8.4484040378953684E-2</v>
      </c>
      <c r="J1198" s="512"/>
      <c r="M1198" s="241" t="s">
        <v>1038</v>
      </c>
      <c r="S1198">
        <f t="shared" si="185"/>
        <v>2018</v>
      </c>
      <c r="T1198" s="418" t="str">
        <f>VLOOKUP($A1198,'02-Metrics'!$A$2:$AD$188,4,FALSE)</f>
        <v>Infrastructure</v>
      </c>
      <c r="U1198" s="418" t="str">
        <f>VLOOKUP($A1198,'02-Metrics'!$A$2:$AD$188,5,FALSE)</f>
        <v>L&amp;L</v>
      </c>
      <c r="V1198" s="418" t="str">
        <f>VLOOKUP($A1198,'02-Metrics'!$A$2:$AD$188,7,FALSE)</f>
        <v>Army Forces</v>
      </c>
    </row>
    <row r="1199" spans="1:22" hidden="1">
      <c r="A1199" s="418" t="s">
        <v>1105</v>
      </c>
      <c r="B1199" s="497">
        <v>43434</v>
      </c>
      <c r="C1199" s="495">
        <v>0</v>
      </c>
      <c r="D1199" s="495">
        <v>14843.29</v>
      </c>
      <c r="E1199" s="495">
        <f t="shared" si="188"/>
        <v>500000</v>
      </c>
      <c r="F1199" s="495">
        <f t="shared" si="189"/>
        <v>188280.37000000002</v>
      </c>
      <c r="G1199" s="495">
        <f t="shared" si="186"/>
        <v>311719.63</v>
      </c>
      <c r="H1199" s="495">
        <f>VLOOKUP(A1199,'02-Metrics'!A:R,18,FALSE)</f>
        <v>3865380</v>
      </c>
      <c r="I1199" s="496">
        <f t="shared" si="187"/>
        <v>8.0643980669429655E-2</v>
      </c>
      <c r="J1199" s="512"/>
      <c r="M1199" s="241" t="s">
        <v>1038</v>
      </c>
      <c r="S1199">
        <f t="shared" si="185"/>
        <v>2018</v>
      </c>
      <c r="T1199" s="418" t="str">
        <f>VLOOKUP($A1199,'02-Metrics'!$A$2:$AD$188,4,FALSE)</f>
        <v>Infrastructure</v>
      </c>
      <c r="U1199" s="418" t="str">
        <f>VLOOKUP($A1199,'02-Metrics'!$A$2:$AD$188,5,FALSE)</f>
        <v>L&amp;L</v>
      </c>
      <c r="V1199" s="418" t="str">
        <f>VLOOKUP($A1199,'02-Metrics'!$A$2:$AD$188,7,FALSE)</f>
        <v>Army Forces</v>
      </c>
    </row>
    <row r="1200" spans="1:22" hidden="1">
      <c r="A1200" s="418" t="s">
        <v>1105</v>
      </c>
      <c r="B1200" s="497">
        <v>43495</v>
      </c>
      <c r="C1200" s="495">
        <v>0</v>
      </c>
      <c r="D1200" s="495">
        <v>1231.71</v>
      </c>
      <c r="E1200" s="495">
        <f t="shared" si="188"/>
        <v>500000</v>
      </c>
      <c r="F1200" s="495">
        <f t="shared" si="189"/>
        <v>189512.08000000002</v>
      </c>
      <c r="G1200" s="495">
        <f t="shared" si="186"/>
        <v>310487.92</v>
      </c>
      <c r="H1200" s="495">
        <f>VLOOKUP(A1200,'02-Metrics'!A:R,18,FALSE)</f>
        <v>3865380</v>
      </c>
      <c r="I1200" s="496">
        <f t="shared" si="187"/>
        <v>8.0325328945666394E-2</v>
      </c>
      <c r="J1200" s="512"/>
      <c r="M1200" s="241" t="s">
        <v>1038</v>
      </c>
      <c r="S1200">
        <f t="shared" si="185"/>
        <v>2019</v>
      </c>
      <c r="T1200" s="418" t="str">
        <f>VLOOKUP($A1200,'02-Metrics'!$A$2:$AD$188,4,FALSE)</f>
        <v>Infrastructure</v>
      </c>
      <c r="U1200" s="418" t="str">
        <f>VLOOKUP($A1200,'02-Metrics'!$A$2:$AD$188,5,FALSE)</f>
        <v>L&amp;L</v>
      </c>
      <c r="V1200" s="418" t="str">
        <f>VLOOKUP($A1200,'02-Metrics'!$A$2:$AD$188,7,FALSE)</f>
        <v>Army Forces</v>
      </c>
    </row>
    <row r="1201" spans="1:22" hidden="1">
      <c r="A1201" s="418" t="s">
        <v>1105</v>
      </c>
      <c r="B1201" s="497">
        <v>43799</v>
      </c>
      <c r="C1201" s="495">
        <v>0</v>
      </c>
      <c r="D1201" s="495">
        <v>786.42</v>
      </c>
      <c r="E1201" s="495">
        <f t="shared" si="188"/>
        <v>500000</v>
      </c>
      <c r="F1201" s="495">
        <f t="shared" si="189"/>
        <v>190298.50000000003</v>
      </c>
      <c r="G1201" s="495">
        <f t="shared" si="186"/>
        <v>309701.5</v>
      </c>
      <c r="H1201" s="495">
        <f>VLOOKUP(A1201,'02-Metrics'!A:R,18,FALSE)</f>
        <v>3865380</v>
      </c>
      <c r="I1201" s="496">
        <f t="shared" si="187"/>
        <v>8.0121876762439911E-2</v>
      </c>
      <c r="J1201" s="512"/>
      <c r="M1201" s="241" t="s">
        <v>1038</v>
      </c>
      <c r="S1201">
        <f t="shared" si="185"/>
        <v>2019</v>
      </c>
      <c r="T1201" s="418" t="str">
        <f>VLOOKUP($A1201,'02-Metrics'!$A$2:$AD$188,4,FALSE)</f>
        <v>Infrastructure</v>
      </c>
      <c r="U1201" s="418" t="str">
        <f>VLOOKUP($A1201,'02-Metrics'!$A$2:$AD$188,5,FALSE)</f>
        <v>L&amp;L</v>
      </c>
      <c r="V1201" s="418" t="str">
        <f>VLOOKUP($A1201,'02-Metrics'!$A$2:$AD$188,7,FALSE)</f>
        <v>Army Forces</v>
      </c>
    </row>
    <row r="1202" spans="1:22" hidden="1">
      <c r="A1202" s="418" t="s">
        <v>1105</v>
      </c>
      <c r="B1202" s="497">
        <v>43829</v>
      </c>
      <c r="C1202" s="495">
        <v>0</v>
      </c>
      <c r="D1202" s="495">
        <v>627886.26</v>
      </c>
      <c r="E1202" s="495">
        <f t="shared" si="188"/>
        <v>500000</v>
      </c>
      <c r="F1202" s="495">
        <f t="shared" si="189"/>
        <v>818184.76</v>
      </c>
      <c r="G1202" s="495">
        <f t="shared" si="186"/>
        <v>-318184.76</v>
      </c>
      <c r="H1202" s="495">
        <f>VLOOKUP(A1202,'02-Metrics'!A:R,18,FALSE)</f>
        <v>3865380</v>
      </c>
      <c r="I1202" s="496">
        <f t="shared" si="187"/>
        <v>-8.2316553611805315E-2</v>
      </c>
      <c r="J1202" s="512"/>
      <c r="L1202" s="23">
        <v>43262</v>
      </c>
      <c r="M1202" s="241" t="s">
        <v>1039</v>
      </c>
      <c r="S1202">
        <f t="shared" si="185"/>
        <v>2019</v>
      </c>
      <c r="T1202" s="418" t="str">
        <f>VLOOKUP($A1202,'02-Metrics'!$A$2:$AD$188,4,FALSE)</f>
        <v>Infrastructure</v>
      </c>
      <c r="U1202" s="418" t="str">
        <f>VLOOKUP($A1202,'02-Metrics'!$A$2:$AD$188,5,FALSE)</f>
        <v>L&amp;L</v>
      </c>
      <c r="V1202" s="418" t="str">
        <f>VLOOKUP($A1202,'02-Metrics'!$A$2:$AD$188,7,FALSE)</f>
        <v>Army Forces</v>
      </c>
    </row>
    <row r="1203" spans="1:22" hidden="1">
      <c r="A1203" s="418" t="s">
        <v>1105</v>
      </c>
      <c r="B1203" s="497">
        <v>44073</v>
      </c>
      <c r="C1203" s="495">
        <v>0</v>
      </c>
      <c r="D1203" s="495">
        <v>769.32</v>
      </c>
      <c r="E1203" s="495">
        <f>C1203+E1202</f>
        <v>500000</v>
      </c>
      <c r="F1203" s="495">
        <f>D1203+F1202</f>
        <v>818954.08</v>
      </c>
      <c r="G1203" s="495">
        <f>E1203-F1203</f>
        <v>-318954.07999999996</v>
      </c>
      <c r="H1203" s="495">
        <f>VLOOKUP(A1203,'02-Metrics'!A:R,18,FALSE)</f>
        <v>3865380</v>
      </c>
      <c r="I1203" s="496">
        <f>G1203/H1203</f>
        <v>-8.2515581909152522E-2</v>
      </c>
      <c r="J1203" s="512"/>
      <c r="L1203" s="23">
        <v>43271</v>
      </c>
      <c r="M1203" s="241" t="s">
        <v>1039</v>
      </c>
      <c r="S1203">
        <f>YEAR(B1203)</f>
        <v>2020</v>
      </c>
      <c r="T1203" s="418" t="str">
        <f>VLOOKUP($A1203,'02-Metrics'!$A$2:$AD$188,4,FALSE)</f>
        <v>Infrastructure</v>
      </c>
      <c r="U1203" s="418" t="str">
        <f>VLOOKUP($A1203,'02-Metrics'!$A$2:$AD$188,5,FALSE)</f>
        <v>L&amp;L</v>
      </c>
      <c r="V1203" s="418" t="str">
        <f>VLOOKUP($A1203,'02-Metrics'!$A$2:$AD$188,7,FALSE)</f>
        <v>Army Forces</v>
      </c>
    </row>
    <row r="1204" spans="1:22" hidden="1">
      <c r="A1204" s="418" t="s">
        <v>1105</v>
      </c>
      <c r="B1204" s="497">
        <v>44255</v>
      </c>
      <c r="C1204" s="495">
        <v>0</v>
      </c>
      <c r="D1204" s="185">
        <v>1551.06</v>
      </c>
      <c r="E1204" s="495">
        <f>C1204+E1203</f>
        <v>500000</v>
      </c>
      <c r="F1204" s="495">
        <f>D1204+F1203</f>
        <v>820505.14</v>
      </c>
      <c r="G1204" s="495">
        <f>E1204-F1204</f>
        <v>-320505.14</v>
      </c>
      <c r="H1204" s="495">
        <f>VLOOKUP(A1204,'02-Metrics'!A:R,18,FALSE)</f>
        <v>3865380</v>
      </c>
      <c r="I1204" s="496">
        <f>G1204/H1204</f>
        <v>-8.2916851642011916E-2</v>
      </c>
      <c r="T1204" s="418" t="str">
        <f>VLOOKUP($A1204,'02-Metrics'!$A$2:$AD$188,4,FALSE)</f>
        <v>Infrastructure</v>
      </c>
      <c r="U1204" s="418" t="str">
        <f>VLOOKUP($A1204,'02-Metrics'!$A$2:$AD$188,5,FALSE)</f>
        <v>L&amp;L</v>
      </c>
      <c r="V1204" s="418" t="str">
        <f>VLOOKUP($A1204,'02-Metrics'!$A$2:$AD$188,7,FALSE)</f>
        <v>Army Forces</v>
      </c>
    </row>
    <row r="1205" spans="1:22" hidden="1">
      <c r="A1205" s="418">
        <v>31</v>
      </c>
      <c r="B1205" s="505">
        <v>2</v>
      </c>
      <c r="C1205" s="506"/>
      <c r="D1205" s="506"/>
      <c r="E1205" s="506"/>
      <c r="F1205" s="506"/>
      <c r="G1205" s="506"/>
      <c r="H1205" s="495"/>
      <c r="I1205" s="496"/>
      <c r="J1205" s="496"/>
      <c r="K1205" s="495"/>
      <c r="L1205" s="493"/>
      <c r="S1205">
        <f t="shared" si="185"/>
        <v>1900</v>
      </c>
      <c r="T1205" s="418" t="e">
        <f>VLOOKUP($A1205,'02-Metrics'!$A$2:$AD$188,4,FALSE)</f>
        <v>#N/A</v>
      </c>
      <c r="U1205" s="418" t="e">
        <f>VLOOKUP($A1205,'02-Metrics'!$A$2:$AD$188,5,FALSE)</f>
        <v>#N/A</v>
      </c>
      <c r="V1205" s="418" t="e">
        <f>VLOOKUP($A1205,'02-Metrics'!$A$2:$AD$188,7,FALSE)</f>
        <v>#N/A</v>
      </c>
    </row>
    <row r="1206" spans="1:22" hidden="1">
      <c r="A1206" s="418" t="s">
        <v>1245</v>
      </c>
      <c r="B1206" s="494">
        <v>42946</v>
      </c>
      <c r="C1206" s="495">
        <v>6400000</v>
      </c>
      <c r="D1206" s="495">
        <v>11130</v>
      </c>
      <c r="E1206" s="495">
        <f t="shared" si="188"/>
        <v>6400000</v>
      </c>
      <c r="F1206" s="495">
        <f t="shared" si="189"/>
        <v>11130</v>
      </c>
      <c r="G1206" s="495">
        <f t="shared" si="186"/>
        <v>6388870</v>
      </c>
      <c r="H1206" s="495">
        <f>VLOOKUP(A1206,'02-Metrics'!A:R,18,FALSE)</f>
        <v>98230405</v>
      </c>
      <c r="I1206" s="496">
        <f t="shared" si="187"/>
        <v>6.5039638185345972E-2</v>
      </c>
      <c r="J1206" s="512"/>
      <c r="M1206" s="241" t="s">
        <v>1038</v>
      </c>
      <c r="S1206">
        <f t="shared" si="185"/>
        <v>2017</v>
      </c>
      <c r="T1206" s="418" t="str">
        <f>VLOOKUP($A1206,'02-Metrics'!$A$2:$AD$188,4,FALSE)</f>
        <v>Industrial</v>
      </c>
      <c r="U1206" s="418" t="str">
        <f>VLOOKUP($A1206,'02-Metrics'!$A$2:$AD$188,5,FALSE)</f>
        <v>Factory</v>
      </c>
      <c r="V1206" s="418" t="str">
        <f>VLOOKUP($A1206,'02-Metrics'!$A$2:$AD$188,7,FALSE)</f>
        <v xml:space="preserve">Sewedy </v>
      </c>
    </row>
    <row r="1207" spans="1:22" hidden="1">
      <c r="A1207" s="418" t="s">
        <v>1245</v>
      </c>
      <c r="B1207" s="494">
        <v>42977</v>
      </c>
      <c r="C1207" s="495">
        <v>0</v>
      </c>
      <c r="D1207" s="495">
        <v>453040.8</v>
      </c>
      <c r="E1207" s="495">
        <f t="shared" si="188"/>
        <v>6400000</v>
      </c>
      <c r="F1207" s="495">
        <f t="shared" si="189"/>
        <v>464170.8</v>
      </c>
      <c r="G1207" s="495">
        <f t="shared" si="186"/>
        <v>5935829.2000000002</v>
      </c>
      <c r="H1207" s="495">
        <f>VLOOKUP(A1207,'02-Metrics'!A:R,18,FALSE)</f>
        <v>98230405</v>
      </c>
      <c r="I1207" s="496">
        <f t="shared" si="187"/>
        <v>6.0427616072640647E-2</v>
      </c>
      <c r="J1207" s="512"/>
      <c r="M1207" s="241" t="s">
        <v>1038</v>
      </c>
      <c r="S1207">
        <f t="shared" si="185"/>
        <v>2017</v>
      </c>
      <c r="T1207" s="418" t="str">
        <f>VLOOKUP($A1207,'02-Metrics'!$A$2:$AD$188,4,FALSE)</f>
        <v>Industrial</v>
      </c>
      <c r="U1207" s="418" t="str">
        <f>VLOOKUP($A1207,'02-Metrics'!$A$2:$AD$188,5,FALSE)</f>
        <v>Factory</v>
      </c>
      <c r="V1207" s="418" t="str">
        <f>VLOOKUP($A1207,'02-Metrics'!$A$2:$AD$188,7,FALSE)</f>
        <v xml:space="preserve">Sewedy </v>
      </c>
    </row>
    <row r="1208" spans="1:22" hidden="1">
      <c r="A1208" s="418" t="s">
        <v>1245</v>
      </c>
      <c r="B1208" s="494">
        <v>43008</v>
      </c>
      <c r="C1208" s="495">
        <v>0</v>
      </c>
      <c r="D1208" s="495">
        <v>620233.52</v>
      </c>
      <c r="E1208" s="495">
        <f t="shared" si="188"/>
        <v>6400000</v>
      </c>
      <c r="F1208" s="495">
        <f t="shared" si="189"/>
        <v>1084404.32</v>
      </c>
      <c r="G1208" s="495">
        <f t="shared" si="186"/>
        <v>5315595.68</v>
      </c>
      <c r="H1208" s="495">
        <f>VLOOKUP(A1208,'02-Metrics'!A:R,18,FALSE)</f>
        <v>98230405</v>
      </c>
      <c r="I1208" s="496">
        <f t="shared" si="187"/>
        <v>5.411354742963749E-2</v>
      </c>
      <c r="J1208" s="512"/>
      <c r="M1208" s="241" t="s">
        <v>1038</v>
      </c>
      <c r="S1208">
        <f t="shared" si="185"/>
        <v>2017</v>
      </c>
      <c r="T1208" s="418" t="str">
        <f>VLOOKUP($A1208,'02-Metrics'!$A$2:$AD$188,4,FALSE)</f>
        <v>Industrial</v>
      </c>
      <c r="U1208" s="418" t="str">
        <f>VLOOKUP($A1208,'02-Metrics'!$A$2:$AD$188,5,FALSE)</f>
        <v>Factory</v>
      </c>
      <c r="V1208" s="418" t="str">
        <f>VLOOKUP($A1208,'02-Metrics'!$A$2:$AD$188,7,FALSE)</f>
        <v xml:space="preserve">Sewedy </v>
      </c>
    </row>
    <row r="1209" spans="1:22" hidden="1">
      <c r="A1209" s="418" t="s">
        <v>1245</v>
      </c>
      <c r="B1209" s="494">
        <v>43038</v>
      </c>
      <c r="C1209" s="495">
        <v>0</v>
      </c>
      <c r="D1209" s="495">
        <v>3446422.23</v>
      </c>
      <c r="E1209" s="495">
        <f t="shared" si="188"/>
        <v>6400000</v>
      </c>
      <c r="F1209" s="495">
        <f t="shared" si="189"/>
        <v>4530826.55</v>
      </c>
      <c r="G1209" s="495">
        <f t="shared" si="186"/>
        <v>1869173.4500000002</v>
      </c>
      <c r="H1209" s="495">
        <f>VLOOKUP(A1209,'02-Metrics'!A:R,18,FALSE)</f>
        <v>98230405</v>
      </c>
      <c r="I1209" s="496">
        <f t="shared" si="187"/>
        <v>1.9028461197935609E-2</v>
      </c>
      <c r="J1209" s="512"/>
      <c r="M1209" s="241" t="s">
        <v>1038</v>
      </c>
      <c r="S1209">
        <f t="shared" si="185"/>
        <v>2017</v>
      </c>
      <c r="T1209" s="418" t="str">
        <f>VLOOKUP($A1209,'02-Metrics'!$A$2:$AD$188,4,FALSE)</f>
        <v>Industrial</v>
      </c>
      <c r="U1209" s="418" t="str">
        <f>VLOOKUP($A1209,'02-Metrics'!$A$2:$AD$188,5,FALSE)</f>
        <v>Factory</v>
      </c>
      <c r="V1209" s="418" t="str">
        <f>VLOOKUP($A1209,'02-Metrics'!$A$2:$AD$188,7,FALSE)</f>
        <v xml:space="preserve">Sewedy </v>
      </c>
    </row>
    <row r="1210" spans="1:22" hidden="1">
      <c r="A1210" s="418" t="s">
        <v>1245</v>
      </c>
      <c r="B1210" s="494">
        <v>43069</v>
      </c>
      <c r="C1210" s="495">
        <v>3779007</v>
      </c>
      <c r="D1210" s="495">
        <v>6342063.0300000003</v>
      </c>
      <c r="E1210" s="495">
        <f t="shared" si="188"/>
        <v>10179007</v>
      </c>
      <c r="F1210" s="495">
        <f t="shared" si="189"/>
        <v>10872889.58</v>
      </c>
      <c r="G1210" s="495">
        <f t="shared" si="186"/>
        <v>-693882.58000000007</v>
      </c>
      <c r="H1210" s="495">
        <f>VLOOKUP(A1210,'02-Metrics'!A:R,18,FALSE)</f>
        <v>98230405</v>
      </c>
      <c r="I1210" s="496">
        <f t="shared" si="187"/>
        <v>-7.0638269281288217E-3</v>
      </c>
      <c r="J1210" s="512"/>
      <c r="M1210" s="241" t="s">
        <v>1038</v>
      </c>
      <c r="S1210">
        <f t="shared" si="185"/>
        <v>2017</v>
      </c>
      <c r="T1210" s="418" t="str">
        <f>VLOOKUP($A1210,'02-Metrics'!$A$2:$AD$188,4,FALSE)</f>
        <v>Industrial</v>
      </c>
      <c r="U1210" s="418" t="str">
        <f>VLOOKUP($A1210,'02-Metrics'!$A$2:$AD$188,5,FALSE)</f>
        <v>Factory</v>
      </c>
      <c r="V1210" s="418" t="str">
        <f>VLOOKUP($A1210,'02-Metrics'!$A$2:$AD$188,7,FALSE)</f>
        <v xml:space="preserve">Sewedy </v>
      </c>
    </row>
    <row r="1211" spans="1:22" hidden="1">
      <c r="A1211" s="418" t="s">
        <v>1245</v>
      </c>
      <c r="B1211" s="494">
        <v>43099</v>
      </c>
      <c r="C1211" s="495">
        <v>3366014</v>
      </c>
      <c r="D1211" s="495">
        <v>1415697.59</v>
      </c>
      <c r="E1211" s="495">
        <f t="shared" si="188"/>
        <v>13545021</v>
      </c>
      <c r="F1211" s="495">
        <f t="shared" si="189"/>
        <v>12288587.17</v>
      </c>
      <c r="G1211" s="495">
        <f t="shared" si="186"/>
        <v>1256433.83</v>
      </c>
      <c r="H1211" s="495">
        <f>VLOOKUP(A1211,'02-Metrics'!A:R,18,FALSE)</f>
        <v>98230405</v>
      </c>
      <c r="I1211" s="496">
        <f t="shared" si="187"/>
        <v>1.2790681561376032E-2</v>
      </c>
      <c r="J1211" s="512"/>
      <c r="M1211" s="241" t="s">
        <v>1038</v>
      </c>
      <c r="S1211">
        <f t="shared" si="185"/>
        <v>2017</v>
      </c>
      <c r="T1211" s="418" t="str">
        <f>VLOOKUP($A1211,'02-Metrics'!$A$2:$AD$188,4,FALSE)</f>
        <v>Industrial</v>
      </c>
      <c r="U1211" s="418" t="str">
        <f>VLOOKUP($A1211,'02-Metrics'!$A$2:$AD$188,5,FALSE)</f>
        <v>Factory</v>
      </c>
      <c r="V1211" s="418" t="str">
        <f>VLOOKUP($A1211,'02-Metrics'!$A$2:$AD$188,7,FALSE)</f>
        <v xml:space="preserve">Sewedy </v>
      </c>
    </row>
    <row r="1212" spans="1:22" hidden="1">
      <c r="A1212" s="418" t="s">
        <v>1245</v>
      </c>
      <c r="B1212" s="497">
        <v>43130</v>
      </c>
      <c r="C1212" s="495">
        <v>0</v>
      </c>
      <c r="D1212" s="495">
        <v>1301092.92</v>
      </c>
      <c r="E1212" s="495">
        <f t="shared" si="188"/>
        <v>13545021</v>
      </c>
      <c r="F1212" s="495">
        <f t="shared" si="189"/>
        <v>13589680.09</v>
      </c>
      <c r="G1212" s="495">
        <f t="shared" si="186"/>
        <v>-44659.089999999851</v>
      </c>
      <c r="H1212" s="495">
        <f>VLOOKUP(A1212,'02-Metrics'!A:R,18,FALSE)</f>
        <v>98230405</v>
      </c>
      <c r="I1212" s="496">
        <f t="shared" si="187"/>
        <v>-4.5463611801254257E-4</v>
      </c>
      <c r="J1212" s="512"/>
      <c r="M1212" s="241" t="s">
        <v>1038</v>
      </c>
      <c r="S1212">
        <f t="shared" si="185"/>
        <v>2018</v>
      </c>
      <c r="T1212" s="418" t="str">
        <f>VLOOKUP($A1212,'02-Metrics'!$A$2:$AD$188,4,FALSE)</f>
        <v>Industrial</v>
      </c>
      <c r="U1212" s="418" t="str">
        <f>VLOOKUP($A1212,'02-Metrics'!$A$2:$AD$188,5,FALSE)</f>
        <v>Factory</v>
      </c>
      <c r="V1212" s="418" t="str">
        <f>VLOOKUP($A1212,'02-Metrics'!$A$2:$AD$188,7,FALSE)</f>
        <v xml:space="preserve">Sewedy </v>
      </c>
    </row>
    <row r="1213" spans="1:22" hidden="1">
      <c r="A1213" s="418" t="s">
        <v>1245</v>
      </c>
      <c r="B1213" s="497">
        <v>43159</v>
      </c>
      <c r="C1213" s="495">
        <v>2572231.81</v>
      </c>
      <c r="D1213" s="495">
        <v>856943.87999999989</v>
      </c>
      <c r="E1213" s="495">
        <f t="shared" si="188"/>
        <v>16117252.810000001</v>
      </c>
      <c r="F1213" s="495">
        <f t="shared" si="189"/>
        <v>14446623.969999999</v>
      </c>
      <c r="G1213" s="495">
        <f t="shared" si="186"/>
        <v>1670628.8400000017</v>
      </c>
      <c r="H1213" s="495">
        <f>VLOOKUP(A1213,'02-Metrics'!A:R,18,FALSE)</f>
        <v>98230405</v>
      </c>
      <c r="I1213" s="496">
        <f t="shared" si="187"/>
        <v>1.700724780682724E-2</v>
      </c>
      <c r="J1213" s="512"/>
      <c r="M1213" s="241" t="s">
        <v>1038</v>
      </c>
      <c r="S1213">
        <f t="shared" si="185"/>
        <v>2018</v>
      </c>
      <c r="T1213" s="418" t="str">
        <f>VLOOKUP($A1213,'02-Metrics'!$A$2:$AD$188,4,FALSE)</f>
        <v>Industrial</v>
      </c>
      <c r="U1213" s="418" t="str">
        <f>VLOOKUP($A1213,'02-Metrics'!$A$2:$AD$188,5,FALSE)</f>
        <v>Factory</v>
      </c>
      <c r="V1213" s="418" t="str">
        <f>VLOOKUP($A1213,'02-Metrics'!$A$2:$AD$188,7,FALSE)</f>
        <v xml:space="preserve">Sewedy </v>
      </c>
    </row>
    <row r="1214" spans="1:22" hidden="1">
      <c r="A1214" s="418" t="s">
        <v>1245</v>
      </c>
      <c r="B1214" s="497">
        <v>43189</v>
      </c>
      <c r="C1214" s="495">
        <v>0</v>
      </c>
      <c r="D1214" s="495">
        <v>893390.97000000009</v>
      </c>
      <c r="E1214" s="495">
        <f t="shared" si="188"/>
        <v>16117252.810000001</v>
      </c>
      <c r="F1214" s="495">
        <f t="shared" si="189"/>
        <v>15340014.939999999</v>
      </c>
      <c r="G1214" s="495">
        <f t="shared" si="186"/>
        <v>777237.87000000104</v>
      </c>
      <c r="H1214" s="495">
        <f>VLOOKUP(A1214,'02-Metrics'!A:R,18,FALSE)</f>
        <v>98230405</v>
      </c>
      <c r="I1214" s="496">
        <f t="shared" si="187"/>
        <v>7.9123960651490861E-3</v>
      </c>
      <c r="J1214" s="512"/>
      <c r="M1214" s="241" t="s">
        <v>1038</v>
      </c>
      <c r="S1214">
        <f t="shared" si="185"/>
        <v>2018</v>
      </c>
      <c r="T1214" s="418" t="str">
        <f>VLOOKUP($A1214,'02-Metrics'!$A$2:$AD$188,4,FALSE)</f>
        <v>Industrial</v>
      </c>
      <c r="U1214" s="418" t="str">
        <f>VLOOKUP($A1214,'02-Metrics'!$A$2:$AD$188,5,FALSE)</f>
        <v>Factory</v>
      </c>
      <c r="V1214" s="418" t="str">
        <f>VLOOKUP($A1214,'02-Metrics'!$A$2:$AD$188,7,FALSE)</f>
        <v xml:space="preserve">Sewedy </v>
      </c>
    </row>
    <row r="1215" spans="1:22" hidden="1">
      <c r="A1215" s="418" t="s">
        <v>1245</v>
      </c>
      <c r="B1215" s="497">
        <v>43220</v>
      </c>
      <c r="C1215" s="495">
        <v>13775600.49</v>
      </c>
      <c r="D1215" s="495">
        <v>2101196.6399999997</v>
      </c>
      <c r="E1215" s="495">
        <f t="shared" si="188"/>
        <v>29892853.300000001</v>
      </c>
      <c r="F1215" s="495">
        <f t="shared" si="189"/>
        <v>17441211.579999998</v>
      </c>
      <c r="G1215" s="495">
        <f t="shared" si="186"/>
        <v>12451641.720000003</v>
      </c>
      <c r="H1215" s="495">
        <f>VLOOKUP(A1215,'02-Metrics'!A:R,18,FALSE)</f>
        <v>98230405</v>
      </c>
      <c r="I1215" s="496">
        <f t="shared" si="187"/>
        <v>0.12675954782024978</v>
      </c>
      <c r="J1215" s="512"/>
      <c r="M1215" s="241" t="s">
        <v>1038</v>
      </c>
      <c r="S1215">
        <f t="shared" si="185"/>
        <v>2018</v>
      </c>
      <c r="T1215" s="418" t="str">
        <f>VLOOKUP($A1215,'02-Metrics'!$A$2:$AD$188,4,FALSE)</f>
        <v>Industrial</v>
      </c>
      <c r="U1215" s="418" t="str">
        <f>VLOOKUP($A1215,'02-Metrics'!$A$2:$AD$188,5,FALSE)</f>
        <v>Factory</v>
      </c>
      <c r="V1215" s="418" t="str">
        <f>VLOOKUP($A1215,'02-Metrics'!$A$2:$AD$188,7,FALSE)</f>
        <v xml:space="preserve">Sewedy </v>
      </c>
    </row>
    <row r="1216" spans="1:22" hidden="1">
      <c r="A1216" s="418" t="s">
        <v>1245</v>
      </c>
      <c r="B1216" s="497">
        <v>43250</v>
      </c>
      <c r="C1216" s="495">
        <v>1898424.4</v>
      </c>
      <c r="D1216" s="495">
        <v>1412628.1500000001</v>
      </c>
      <c r="E1216" s="495">
        <f t="shared" si="188"/>
        <v>31791277.699999999</v>
      </c>
      <c r="F1216" s="495">
        <f t="shared" si="189"/>
        <v>18853839.729999997</v>
      </c>
      <c r="G1216" s="495">
        <f t="shared" si="186"/>
        <v>12937437.970000003</v>
      </c>
      <c r="H1216" s="495">
        <f>VLOOKUP(A1216,'02-Metrics'!A:R,18,FALSE)</f>
        <v>98230405</v>
      </c>
      <c r="I1216" s="496">
        <f t="shared" si="187"/>
        <v>0.13170502524142094</v>
      </c>
      <c r="J1216" s="512"/>
      <c r="M1216" s="241" t="s">
        <v>1038</v>
      </c>
      <c r="S1216">
        <f t="shared" si="185"/>
        <v>2018</v>
      </c>
      <c r="T1216" s="418" t="str">
        <f>VLOOKUP($A1216,'02-Metrics'!$A$2:$AD$188,4,FALSE)</f>
        <v>Industrial</v>
      </c>
      <c r="U1216" s="418" t="str">
        <f>VLOOKUP($A1216,'02-Metrics'!$A$2:$AD$188,5,FALSE)</f>
        <v>Factory</v>
      </c>
      <c r="V1216" s="418" t="str">
        <f>VLOOKUP($A1216,'02-Metrics'!$A$2:$AD$188,7,FALSE)</f>
        <v xml:space="preserve">Sewedy </v>
      </c>
    </row>
    <row r="1217" spans="1:22" hidden="1">
      <c r="A1217" s="418" t="s">
        <v>1245</v>
      </c>
      <c r="B1217" s="497">
        <v>43281</v>
      </c>
      <c r="C1217" s="495">
        <v>2964111.4</v>
      </c>
      <c r="D1217" s="495">
        <v>1977571.8600000003</v>
      </c>
      <c r="E1217" s="495">
        <f t="shared" si="188"/>
        <v>34755389.100000001</v>
      </c>
      <c r="F1217" s="495">
        <f t="shared" si="189"/>
        <v>20831411.589999996</v>
      </c>
      <c r="G1217" s="495">
        <f t="shared" si="186"/>
        <v>13923977.510000005</v>
      </c>
      <c r="H1217" s="495">
        <f>VLOOKUP(A1217,'02-Metrics'!A:R,18,FALSE)</f>
        <v>98230405</v>
      </c>
      <c r="I1217" s="496">
        <f t="shared" si="187"/>
        <v>0.14174814315384332</v>
      </c>
      <c r="J1217" s="512"/>
      <c r="M1217" s="241" t="s">
        <v>1038</v>
      </c>
      <c r="S1217">
        <f t="shared" si="185"/>
        <v>2018</v>
      </c>
      <c r="T1217" s="418" t="str">
        <f>VLOOKUP($A1217,'02-Metrics'!$A$2:$AD$188,4,FALSE)</f>
        <v>Industrial</v>
      </c>
      <c r="U1217" s="418" t="str">
        <f>VLOOKUP($A1217,'02-Metrics'!$A$2:$AD$188,5,FALSE)</f>
        <v>Factory</v>
      </c>
      <c r="V1217" s="418" t="str">
        <f>VLOOKUP($A1217,'02-Metrics'!$A$2:$AD$188,7,FALSE)</f>
        <v xml:space="preserve">Sewedy </v>
      </c>
    </row>
    <row r="1218" spans="1:22" hidden="1">
      <c r="A1218" s="418" t="s">
        <v>1245</v>
      </c>
      <c r="B1218" s="497">
        <v>43311</v>
      </c>
      <c r="C1218" s="495">
        <v>0</v>
      </c>
      <c r="D1218" s="495">
        <v>1683748.12</v>
      </c>
      <c r="E1218" s="495">
        <f t="shared" si="188"/>
        <v>34755389.100000001</v>
      </c>
      <c r="F1218" s="495">
        <f t="shared" si="189"/>
        <v>22515159.709999997</v>
      </c>
      <c r="G1218" s="495">
        <f t="shared" si="186"/>
        <v>12240229.390000004</v>
      </c>
      <c r="H1218" s="495">
        <f>VLOOKUP(A1218,'02-Metrics'!A:R,18,FALSE)</f>
        <v>98230405</v>
      </c>
      <c r="I1218" s="496">
        <f t="shared" si="187"/>
        <v>0.12460733914310955</v>
      </c>
      <c r="J1218" s="512"/>
      <c r="L1218" s="23">
        <v>43668</v>
      </c>
      <c r="M1218" s="241" t="s">
        <v>1039</v>
      </c>
      <c r="S1218">
        <f t="shared" si="185"/>
        <v>2018</v>
      </c>
      <c r="T1218" s="418" t="str">
        <f>VLOOKUP($A1218,'02-Metrics'!$A$2:$AD$188,4,FALSE)</f>
        <v>Industrial</v>
      </c>
      <c r="U1218" s="418" t="str">
        <f>VLOOKUP($A1218,'02-Metrics'!$A$2:$AD$188,5,FALSE)</f>
        <v>Factory</v>
      </c>
      <c r="V1218" s="418" t="str">
        <f>VLOOKUP($A1218,'02-Metrics'!$A$2:$AD$188,7,FALSE)</f>
        <v xml:space="preserve">Sewedy </v>
      </c>
    </row>
    <row r="1219" spans="1:22" hidden="1">
      <c r="A1219" s="418" t="s">
        <v>1245</v>
      </c>
      <c r="B1219" s="497">
        <v>43342</v>
      </c>
      <c r="C1219" s="495">
        <v>2470019.34</v>
      </c>
      <c r="D1219" s="495">
        <v>8370557.7800000003</v>
      </c>
      <c r="E1219" s="495">
        <f t="shared" si="188"/>
        <v>37225408.439999998</v>
      </c>
      <c r="F1219" s="495">
        <f t="shared" si="189"/>
        <v>30885717.489999998</v>
      </c>
      <c r="G1219" s="495">
        <f t="shared" si="186"/>
        <v>6339690.9499999993</v>
      </c>
      <c r="H1219" s="495">
        <f>VLOOKUP(A1219,'02-Metrics'!A:R,18,FALSE)</f>
        <v>98230405</v>
      </c>
      <c r="I1219" s="496">
        <f t="shared" si="187"/>
        <v>6.4538988208386189E-2</v>
      </c>
      <c r="J1219" s="512"/>
      <c r="M1219" s="241" t="s">
        <v>1038</v>
      </c>
      <c r="S1219">
        <f t="shared" si="185"/>
        <v>2018</v>
      </c>
      <c r="T1219" s="418" t="str">
        <f>VLOOKUP($A1219,'02-Metrics'!$A$2:$AD$188,4,FALSE)</f>
        <v>Industrial</v>
      </c>
      <c r="U1219" s="418" t="str">
        <f>VLOOKUP($A1219,'02-Metrics'!$A$2:$AD$188,5,FALSE)</f>
        <v>Factory</v>
      </c>
      <c r="V1219" s="418" t="str">
        <f>VLOOKUP($A1219,'02-Metrics'!$A$2:$AD$188,7,FALSE)</f>
        <v xml:space="preserve">Sewedy </v>
      </c>
    </row>
    <row r="1220" spans="1:22" hidden="1">
      <c r="A1220" s="418" t="s">
        <v>1245</v>
      </c>
      <c r="B1220" s="497">
        <v>43373</v>
      </c>
      <c r="C1220" s="495">
        <v>945860.23</v>
      </c>
      <c r="D1220" s="495">
        <v>961785.85000000009</v>
      </c>
      <c r="E1220" s="495">
        <f t="shared" si="188"/>
        <v>38171268.669999994</v>
      </c>
      <c r="F1220" s="495">
        <f t="shared" si="189"/>
        <v>31847503.34</v>
      </c>
      <c r="G1220" s="495">
        <f t="shared" si="186"/>
        <v>6323765.3299999945</v>
      </c>
      <c r="H1220" s="495">
        <f>VLOOKUP(A1220,'02-Metrics'!A:R,18,FALSE)</f>
        <v>98230405</v>
      </c>
      <c r="I1220" s="496">
        <f t="shared" si="187"/>
        <v>6.4376863049683999E-2</v>
      </c>
      <c r="J1220" s="512"/>
      <c r="L1220" s="23">
        <v>43695</v>
      </c>
      <c r="M1220" s="241" t="s">
        <v>1039</v>
      </c>
      <c r="S1220">
        <f t="shared" si="185"/>
        <v>2018</v>
      </c>
      <c r="T1220" s="418" t="str">
        <f>VLOOKUP($A1220,'02-Metrics'!$A$2:$AD$188,4,FALSE)</f>
        <v>Industrial</v>
      </c>
      <c r="U1220" s="418" t="str">
        <f>VLOOKUP($A1220,'02-Metrics'!$A$2:$AD$188,5,FALSE)</f>
        <v>Factory</v>
      </c>
      <c r="V1220" s="418" t="str">
        <f>VLOOKUP($A1220,'02-Metrics'!$A$2:$AD$188,7,FALSE)</f>
        <v xml:space="preserve">Sewedy </v>
      </c>
    </row>
    <row r="1221" spans="1:22" hidden="1">
      <c r="A1221" s="418" t="s">
        <v>1245</v>
      </c>
      <c r="B1221" s="497">
        <v>43403</v>
      </c>
      <c r="C1221" s="495">
        <v>1347803.37</v>
      </c>
      <c r="D1221" s="495">
        <v>2844514.1399999997</v>
      </c>
      <c r="E1221" s="495">
        <f t="shared" si="188"/>
        <v>39519072.039999992</v>
      </c>
      <c r="F1221" s="495">
        <f t="shared" si="189"/>
        <v>34692017.479999997</v>
      </c>
      <c r="G1221" s="495">
        <f t="shared" si="186"/>
        <v>4827054.5599999949</v>
      </c>
      <c r="H1221" s="495">
        <f>VLOOKUP(A1221,'02-Metrics'!A:R,18,FALSE)</f>
        <v>98230405</v>
      </c>
      <c r="I1221" s="496">
        <f t="shared" si="187"/>
        <v>4.9140126827330037E-2</v>
      </c>
      <c r="J1221" s="512"/>
      <c r="M1221" s="241" t="s">
        <v>1038</v>
      </c>
      <c r="S1221">
        <f t="shared" si="185"/>
        <v>2018</v>
      </c>
      <c r="T1221" s="418" t="str">
        <f>VLOOKUP($A1221,'02-Metrics'!$A$2:$AD$188,4,FALSE)</f>
        <v>Industrial</v>
      </c>
      <c r="U1221" s="418" t="str">
        <f>VLOOKUP($A1221,'02-Metrics'!$A$2:$AD$188,5,FALSE)</f>
        <v>Factory</v>
      </c>
      <c r="V1221" s="418" t="str">
        <f>VLOOKUP($A1221,'02-Metrics'!$A$2:$AD$188,7,FALSE)</f>
        <v xml:space="preserve">Sewedy </v>
      </c>
    </row>
    <row r="1222" spans="1:22" hidden="1">
      <c r="A1222" s="418" t="s">
        <v>1245</v>
      </c>
      <c r="B1222" s="497">
        <v>43434</v>
      </c>
      <c r="C1222" s="495">
        <v>10242595.77</v>
      </c>
      <c r="D1222" s="495">
        <v>6003365.1400000006</v>
      </c>
      <c r="E1222" s="495">
        <f t="shared" si="188"/>
        <v>49761667.809999987</v>
      </c>
      <c r="F1222" s="495">
        <f t="shared" si="189"/>
        <v>40695382.619999997</v>
      </c>
      <c r="G1222" s="495">
        <f t="shared" si="186"/>
        <v>9066285.1899999902</v>
      </c>
      <c r="H1222" s="495">
        <f>VLOOKUP(A1222,'02-Metrics'!A:R,18,FALSE)</f>
        <v>98230405</v>
      </c>
      <c r="I1222" s="496">
        <f t="shared" si="187"/>
        <v>9.2296119414350272E-2</v>
      </c>
      <c r="J1222" s="512"/>
      <c r="M1222" s="241" t="s">
        <v>1038</v>
      </c>
      <c r="S1222">
        <f t="shared" si="185"/>
        <v>2018</v>
      </c>
      <c r="T1222" s="418" t="str">
        <f>VLOOKUP($A1222,'02-Metrics'!$A$2:$AD$188,4,FALSE)</f>
        <v>Industrial</v>
      </c>
      <c r="U1222" s="418" t="str">
        <f>VLOOKUP($A1222,'02-Metrics'!$A$2:$AD$188,5,FALSE)</f>
        <v>Factory</v>
      </c>
      <c r="V1222" s="418" t="str">
        <f>VLOOKUP($A1222,'02-Metrics'!$A$2:$AD$188,7,FALSE)</f>
        <v xml:space="preserve">Sewedy </v>
      </c>
    </row>
    <row r="1223" spans="1:22" hidden="1">
      <c r="A1223" s="418" t="s">
        <v>1245</v>
      </c>
      <c r="B1223" s="497">
        <v>43464</v>
      </c>
      <c r="C1223" s="495">
        <v>4682361.4000000004</v>
      </c>
      <c r="D1223" s="495">
        <v>11138708.439999999</v>
      </c>
      <c r="E1223" s="495">
        <f t="shared" si="188"/>
        <v>54444029.209999986</v>
      </c>
      <c r="F1223" s="495">
        <f t="shared" si="189"/>
        <v>51834091.059999995</v>
      </c>
      <c r="G1223" s="495">
        <f t="shared" si="186"/>
        <v>2609938.1499999911</v>
      </c>
      <c r="H1223" s="495">
        <f>VLOOKUP(A1223,'02-Metrics'!A:R,18,FALSE)</f>
        <v>98230405</v>
      </c>
      <c r="I1223" s="496">
        <f t="shared" si="187"/>
        <v>2.6569555017104847E-2</v>
      </c>
      <c r="J1223" s="512"/>
      <c r="M1223" s="241" t="s">
        <v>1038</v>
      </c>
      <c r="S1223">
        <f t="shared" si="185"/>
        <v>2018</v>
      </c>
      <c r="T1223" s="418" t="str">
        <f>VLOOKUP($A1223,'02-Metrics'!$A$2:$AD$188,4,FALSE)</f>
        <v>Industrial</v>
      </c>
      <c r="U1223" s="418" t="str">
        <f>VLOOKUP($A1223,'02-Metrics'!$A$2:$AD$188,5,FALSE)</f>
        <v>Factory</v>
      </c>
      <c r="V1223" s="418" t="str">
        <f>VLOOKUP($A1223,'02-Metrics'!$A$2:$AD$188,7,FALSE)</f>
        <v xml:space="preserve">Sewedy </v>
      </c>
    </row>
    <row r="1224" spans="1:22" hidden="1">
      <c r="A1224" s="418" t="s">
        <v>1245</v>
      </c>
      <c r="B1224" s="497">
        <v>43495</v>
      </c>
      <c r="C1224" s="495">
        <v>8406348.9000000004</v>
      </c>
      <c r="D1224" s="495">
        <v>2373644.8500000006</v>
      </c>
      <c r="E1224" s="495">
        <f t="shared" si="188"/>
        <v>62850378.109999985</v>
      </c>
      <c r="F1224" s="495">
        <f t="shared" si="189"/>
        <v>54207735.909999996</v>
      </c>
      <c r="G1224" s="495">
        <f t="shared" si="186"/>
        <v>8642642.1999999881</v>
      </c>
      <c r="H1224" s="495">
        <f>VLOOKUP(A1224,'02-Metrics'!A:R,18,FALSE)</f>
        <v>98230405</v>
      </c>
      <c r="I1224" s="496">
        <f t="shared" si="187"/>
        <v>8.7983371340065106E-2</v>
      </c>
      <c r="J1224" s="512"/>
      <c r="M1224" s="241" t="s">
        <v>1038</v>
      </c>
      <c r="S1224">
        <f t="shared" si="185"/>
        <v>2019</v>
      </c>
      <c r="T1224" s="418" t="str">
        <f>VLOOKUP($A1224,'02-Metrics'!$A$2:$AD$188,4,FALSE)</f>
        <v>Industrial</v>
      </c>
      <c r="U1224" s="418" t="str">
        <f>VLOOKUP($A1224,'02-Metrics'!$A$2:$AD$188,5,FALSE)</f>
        <v>Factory</v>
      </c>
      <c r="V1224" s="418" t="str">
        <f>VLOOKUP($A1224,'02-Metrics'!$A$2:$AD$188,7,FALSE)</f>
        <v xml:space="preserve">Sewedy </v>
      </c>
    </row>
    <row r="1225" spans="1:22" hidden="1">
      <c r="A1225" s="418" t="s">
        <v>1245</v>
      </c>
      <c r="B1225" s="497">
        <v>43524</v>
      </c>
      <c r="C1225" s="495">
        <v>7492497.9100000001</v>
      </c>
      <c r="D1225" s="495">
        <v>3175849.2499999991</v>
      </c>
      <c r="E1225" s="495">
        <f t="shared" si="188"/>
        <v>70342876.019999981</v>
      </c>
      <c r="F1225" s="495">
        <f t="shared" si="189"/>
        <v>57383585.159999996</v>
      </c>
      <c r="G1225" s="495">
        <f t="shared" si="186"/>
        <v>12959290.859999985</v>
      </c>
      <c r="H1225" s="495">
        <f>VLOOKUP(A1225,'02-Metrics'!A:R,18,FALSE)</f>
        <v>98230405</v>
      </c>
      <c r="I1225" s="496">
        <f t="shared" si="187"/>
        <v>0.13192749088227809</v>
      </c>
      <c r="J1225" s="512"/>
      <c r="M1225" s="241" t="s">
        <v>1038</v>
      </c>
      <c r="S1225">
        <f t="shared" si="185"/>
        <v>2019</v>
      </c>
      <c r="T1225" s="418" t="str">
        <f>VLOOKUP($A1225,'02-Metrics'!$A$2:$AD$188,4,FALSE)</f>
        <v>Industrial</v>
      </c>
      <c r="U1225" s="418" t="str">
        <f>VLOOKUP($A1225,'02-Metrics'!$A$2:$AD$188,5,FALSE)</f>
        <v>Factory</v>
      </c>
      <c r="V1225" s="418" t="str">
        <f>VLOOKUP($A1225,'02-Metrics'!$A$2:$AD$188,7,FALSE)</f>
        <v xml:space="preserve">Sewedy </v>
      </c>
    </row>
    <row r="1226" spans="1:22" hidden="1">
      <c r="A1226" s="418" t="s">
        <v>1245</v>
      </c>
      <c r="B1226" s="497">
        <v>43554</v>
      </c>
      <c r="C1226" s="495">
        <v>7725490.8799999999</v>
      </c>
      <c r="D1226" s="495">
        <v>8813928.2600000016</v>
      </c>
      <c r="E1226" s="495">
        <f t="shared" si="188"/>
        <v>78068366.899999976</v>
      </c>
      <c r="F1226" s="495">
        <f t="shared" si="189"/>
        <v>66197513.420000002</v>
      </c>
      <c r="G1226" s="495">
        <f t="shared" si="186"/>
        <v>11870853.479999974</v>
      </c>
      <c r="H1226" s="495">
        <f>VLOOKUP(A1226,'02-Metrics'!A:R,18,FALSE)</f>
        <v>98230405</v>
      </c>
      <c r="I1226" s="496">
        <f t="shared" si="187"/>
        <v>0.12084703794105271</v>
      </c>
      <c r="J1226" s="512"/>
      <c r="L1226" s="23">
        <v>44166</v>
      </c>
      <c r="M1226" s="241" t="s">
        <v>1040</v>
      </c>
      <c r="S1226">
        <f t="shared" si="185"/>
        <v>2019</v>
      </c>
      <c r="T1226" s="418" t="str">
        <f>VLOOKUP($A1226,'02-Metrics'!$A$2:$AD$188,4,FALSE)</f>
        <v>Industrial</v>
      </c>
      <c r="U1226" s="418" t="str">
        <f>VLOOKUP($A1226,'02-Metrics'!$A$2:$AD$188,5,FALSE)</f>
        <v>Factory</v>
      </c>
      <c r="V1226" s="418" t="str">
        <f>VLOOKUP($A1226,'02-Metrics'!$A$2:$AD$188,7,FALSE)</f>
        <v xml:space="preserve">Sewedy </v>
      </c>
    </row>
    <row r="1227" spans="1:22" hidden="1">
      <c r="A1227" s="418" t="s">
        <v>1245</v>
      </c>
      <c r="B1227" s="497">
        <v>43585</v>
      </c>
      <c r="C1227" s="495">
        <v>4619003.9000000004</v>
      </c>
      <c r="D1227" s="495">
        <v>3888202.3600000008</v>
      </c>
      <c r="E1227" s="495">
        <f t="shared" si="188"/>
        <v>82687370.799999982</v>
      </c>
      <c r="F1227" s="495">
        <f t="shared" si="189"/>
        <v>70085715.780000001</v>
      </c>
      <c r="G1227" s="495">
        <f t="shared" si="186"/>
        <v>12601655.019999981</v>
      </c>
      <c r="H1227" s="495">
        <f>VLOOKUP(A1227,'02-Metrics'!A:R,18,FALSE)</f>
        <v>98230405</v>
      </c>
      <c r="I1227" s="496">
        <f t="shared" si="187"/>
        <v>0.12828670532306144</v>
      </c>
      <c r="J1227" s="512"/>
      <c r="M1227" s="241" t="s">
        <v>1038</v>
      </c>
      <c r="S1227">
        <f t="shared" si="185"/>
        <v>2019</v>
      </c>
      <c r="T1227" s="418" t="str">
        <f>VLOOKUP($A1227,'02-Metrics'!$A$2:$AD$188,4,FALSE)</f>
        <v>Industrial</v>
      </c>
      <c r="U1227" s="418" t="str">
        <f>VLOOKUP($A1227,'02-Metrics'!$A$2:$AD$188,5,FALSE)</f>
        <v>Factory</v>
      </c>
      <c r="V1227" s="418" t="str">
        <f>VLOOKUP($A1227,'02-Metrics'!$A$2:$AD$188,7,FALSE)</f>
        <v xml:space="preserve">Sewedy </v>
      </c>
    </row>
    <row r="1228" spans="1:22" hidden="1">
      <c r="A1228" s="418" t="s">
        <v>1245</v>
      </c>
      <c r="B1228" s="497">
        <v>43615</v>
      </c>
      <c r="C1228" s="495">
        <v>4972625.8900000006</v>
      </c>
      <c r="D1228" s="495">
        <v>4182766.7699999996</v>
      </c>
      <c r="E1228" s="495">
        <f t="shared" si="188"/>
        <v>87659996.689999983</v>
      </c>
      <c r="F1228" s="495">
        <f t="shared" si="189"/>
        <v>74268482.549999997</v>
      </c>
      <c r="G1228" s="498">
        <f>E1228-F1228</f>
        <v>13391514.139999986</v>
      </c>
      <c r="H1228" s="495"/>
      <c r="I1228" s="496"/>
      <c r="J1228" s="512"/>
      <c r="S1228">
        <f t="shared" si="185"/>
        <v>2019</v>
      </c>
      <c r="T1228" s="418" t="str">
        <f>VLOOKUP($A1228,'02-Metrics'!$A$2:$AD$188,4,FALSE)</f>
        <v>Industrial</v>
      </c>
      <c r="U1228" s="418" t="str">
        <f>VLOOKUP($A1228,'02-Metrics'!$A$2:$AD$188,5,FALSE)</f>
        <v>Factory</v>
      </c>
      <c r="V1228" s="418" t="str">
        <f>VLOOKUP($A1228,'02-Metrics'!$A$2:$AD$188,7,FALSE)</f>
        <v xml:space="preserve">Sewedy </v>
      </c>
    </row>
    <row r="1229" spans="1:22" hidden="1">
      <c r="A1229" s="418" t="s">
        <v>1245</v>
      </c>
      <c r="B1229" s="497">
        <v>43646</v>
      </c>
      <c r="C1229" s="495">
        <v>0</v>
      </c>
      <c r="D1229" s="495">
        <v>2059167.4</v>
      </c>
      <c r="E1229" s="495">
        <f t="shared" si="188"/>
        <v>87659996.689999983</v>
      </c>
      <c r="F1229" s="495">
        <f t="shared" si="189"/>
        <v>76327649.950000003</v>
      </c>
      <c r="G1229" s="495">
        <f t="shared" ref="G1229:G1263" si="190">E1229-F1229</f>
        <v>11332346.73999998</v>
      </c>
      <c r="H1229" s="495">
        <f>VLOOKUP(A1229,'02-Metrics'!A:R,18,FALSE)</f>
        <v>98230405</v>
      </c>
      <c r="I1229" s="496">
        <f t="shared" ref="I1229:I1263" si="191">G1229/H1229</f>
        <v>0.11536495996326168</v>
      </c>
      <c r="J1229" s="512"/>
      <c r="K1229" s="491">
        <v>13973051</v>
      </c>
      <c r="L1229" s="489">
        <v>42704</v>
      </c>
      <c r="M1229" s="241" t="s">
        <v>1041</v>
      </c>
      <c r="S1229">
        <f t="shared" si="185"/>
        <v>2019</v>
      </c>
      <c r="T1229" s="418" t="str">
        <f>VLOOKUP($A1229,'02-Metrics'!$A$2:$AD$188,4,FALSE)</f>
        <v>Industrial</v>
      </c>
      <c r="U1229" s="418" t="str">
        <f>VLOOKUP($A1229,'02-Metrics'!$A$2:$AD$188,5,FALSE)</f>
        <v>Factory</v>
      </c>
      <c r="V1229" s="418" t="str">
        <f>VLOOKUP($A1229,'02-Metrics'!$A$2:$AD$188,7,FALSE)</f>
        <v xml:space="preserve">Sewedy </v>
      </c>
    </row>
    <row r="1230" spans="1:22" hidden="1">
      <c r="A1230" s="418" t="s">
        <v>1245</v>
      </c>
      <c r="B1230" s="497">
        <v>43676</v>
      </c>
      <c r="C1230" s="495">
        <v>0</v>
      </c>
      <c r="D1230" s="495">
        <v>302701.88</v>
      </c>
      <c r="E1230" s="495">
        <f t="shared" si="188"/>
        <v>87659996.689999983</v>
      </c>
      <c r="F1230" s="495">
        <f t="shared" si="189"/>
        <v>76630351.829999998</v>
      </c>
      <c r="G1230" s="495">
        <f t="shared" si="190"/>
        <v>11029644.859999985</v>
      </c>
      <c r="H1230" s="495">
        <f>VLOOKUP(A1230,'02-Metrics'!A:R,18,FALSE)</f>
        <v>98230405</v>
      </c>
      <c r="I1230" s="496">
        <f t="shared" si="191"/>
        <v>0.11228341021295783</v>
      </c>
      <c r="J1230" s="512"/>
      <c r="K1230" s="491">
        <v>1956164</v>
      </c>
      <c r="L1230" s="489">
        <v>42735</v>
      </c>
      <c r="M1230" s="241" t="s">
        <v>1041</v>
      </c>
      <c r="S1230">
        <f t="shared" si="185"/>
        <v>2019</v>
      </c>
      <c r="T1230" s="418" t="str">
        <f>VLOOKUP($A1230,'02-Metrics'!$A$2:$AD$188,4,FALSE)</f>
        <v>Industrial</v>
      </c>
      <c r="U1230" s="418" t="str">
        <f>VLOOKUP($A1230,'02-Metrics'!$A$2:$AD$188,5,FALSE)</f>
        <v>Factory</v>
      </c>
      <c r="V1230" s="418" t="str">
        <f>VLOOKUP($A1230,'02-Metrics'!$A$2:$AD$188,7,FALSE)</f>
        <v xml:space="preserve">Sewedy </v>
      </c>
    </row>
    <row r="1231" spans="1:22" hidden="1">
      <c r="A1231" s="418" t="s">
        <v>1245</v>
      </c>
      <c r="B1231" s="497">
        <v>43707</v>
      </c>
      <c r="C1231" s="495">
        <v>0</v>
      </c>
      <c r="D1231" s="495">
        <v>2420645.9399999995</v>
      </c>
      <c r="E1231" s="495">
        <f t="shared" si="188"/>
        <v>87659996.689999983</v>
      </c>
      <c r="F1231" s="495">
        <f t="shared" si="189"/>
        <v>79050997.769999996</v>
      </c>
      <c r="G1231" s="495">
        <f t="shared" si="190"/>
        <v>8608998.9199999869</v>
      </c>
      <c r="H1231" s="495">
        <f>VLOOKUP(A1231,'02-Metrics'!A:R,18,FALSE)</f>
        <v>98230405</v>
      </c>
      <c r="I1231" s="496">
        <f t="shared" si="191"/>
        <v>8.764087779135174E-2</v>
      </c>
      <c r="J1231" s="512"/>
      <c r="K1231" s="491">
        <v>2299242</v>
      </c>
      <c r="L1231" s="489">
        <v>42766</v>
      </c>
      <c r="M1231" s="241" t="s">
        <v>1041</v>
      </c>
      <c r="S1231">
        <f t="shared" si="185"/>
        <v>2019</v>
      </c>
      <c r="T1231" s="418" t="str">
        <f>VLOOKUP($A1231,'02-Metrics'!$A$2:$AD$188,4,FALSE)</f>
        <v>Industrial</v>
      </c>
      <c r="U1231" s="418" t="str">
        <f>VLOOKUP($A1231,'02-Metrics'!$A$2:$AD$188,5,FALSE)</f>
        <v>Factory</v>
      </c>
      <c r="V1231" s="418" t="str">
        <f>VLOOKUP($A1231,'02-Metrics'!$A$2:$AD$188,7,FALSE)</f>
        <v xml:space="preserve">Sewedy </v>
      </c>
    </row>
    <row r="1232" spans="1:22" hidden="1">
      <c r="A1232" s="418" t="s">
        <v>1245</v>
      </c>
      <c r="B1232" s="497">
        <v>43738</v>
      </c>
      <c r="C1232" s="495">
        <v>2944705.9</v>
      </c>
      <c r="D1232" s="495">
        <v>864171.97</v>
      </c>
      <c r="E1232" s="495">
        <f t="shared" si="188"/>
        <v>90604702.589999989</v>
      </c>
      <c r="F1232" s="495">
        <f t="shared" si="189"/>
        <v>79915169.739999995</v>
      </c>
      <c r="G1232" s="495">
        <f t="shared" si="190"/>
        <v>10689532.849999994</v>
      </c>
      <c r="H1232" s="495">
        <f>VLOOKUP(A1232,'02-Metrics'!A:R,18,FALSE)</f>
        <v>98230405</v>
      </c>
      <c r="I1232" s="496">
        <f t="shared" si="191"/>
        <v>0.10882101982578606</v>
      </c>
      <c r="J1232" s="512"/>
      <c r="K1232" s="491">
        <v>14635357</v>
      </c>
      <c r="L1232" s="489">
        <v>42794</v>
      </c>
      <c r="M1232" s="241" t="s">
        <v>1041</v>
      </c>
      <c r="S1232">
        <f t="shared" si="185"/>
        <v>2019</v>
      </c>
      <c r="T1232" s="418" t="str">
        <f>VLOOKUP($A1232,'02-Metrics'!$A$2:$AD$188,4,FALSE)</f>
        <v>Industrial</v>
      </c>
      <c r="U1232" s="418" t="str">
        <f>VLOOKUP($A1232,'02-Metrics'!$A$2:$AD$188,5,FALSE)</f>
        <v>Factory</v>
      </c>
      <c r="V1232" s="418" t="str">
        <f>VLOOKUP($A1232,'02-Metrics'!$A$2:$AD$188,7,FALSE)</f>
        <v xml:space="preserve">Sewedy </v>
      </c>
    </row>
    <row r="1233" spans="1:22" hidden="1">
      <c r="A1233" s="418" t="s">
        <v>1245</v>
      </c>
      <c r="B1233" s="497">
        <v>43768</v>
      </c>
      <c r="C1233" s="495">
        <v>0</v>
      </c>
      <c r="D1233" s="495">
        <v>186123.84</v>
      </c>
      <c r="E1233" s="495">
        <f t="shared" si="188"/>
        <v>90604702.589999989</v>
      </c>
      <c r="F1233" s="495">
        <f t="shared" si="189"/>
        <v>80101293.579999998</v>
      </c>
      <c r="G1233" s="495">
        <f t="shared" si="190"/>
        <v>10503409.00999999</v>
      </c>
      <c r="H1233" s="495">
        <f>VLOOKUP(A1233,'02-Metrics'!A:R,18,FALSE)</f>
        <v>98230405</v>
      </c>
      <c r="I1233" s="496">
        <f t="shared" si="191"/>
        <v>0.10692625170383845</v>
      </c>
      <c r="J1233" s="512"/>
      <c r="L1233" s="23">
        <v>42824</v>
      </c>
      <c r="M1233" s="241" t="s">
        <v>1039</v>
      </c>
      <c r="S1233">
        <f t="shared" si="185"/>
        <v>2019</v>
      </c>
      <c r="T1233" s="418" t="str">
        <f>VLOOKUP($A1233,'02-Metrics'!$A$2:$AD$188,4,FALSE)</f>
        <v>Industrial</v>
      </c>
      <c r="U1233" s="418" t="str">
        <f>VLOOKUP($A1233,'02-Metrics'!$A$2:$AD$188,5,FALSE)</f>
        <v>Factory</v>
      </c>
      <c r="V1233" s="418" t="str">
        <f>VLOOKUP($A1233,'02-Metrics'!$A$2:$AD$188,7,FALSE)</f>
        <v xml:space="preserve">Sewedy </v>
      </c>
    </row>
    <row r="1234" spans="1:22" hidden="1">
      <c r="A1234" s="418" t="s">
        <v>1245</v>
      </c>
      <c r="B1234" s="497">
        <v>43799</v>
      </c>
      <c r="C1234" s="495">
        <v>0</v>
      </c>
      <c r="D1234" s="495">
        <v>218624.97999999998</v>
      </c>
      <c r="E1234" s="495">
        <f t="shared" si="188"/>
        <v>90604702.589999989</v>
      </c>
      <c r="F1234" s="495">
        <f t="shared" si="189"/>
        <v>80319918.560000002</v>
      </c>
      <c r="G1234" s="495">
        <f t="shared" si="190"/>
        <v>10284784.029999986</v>
      </c>
      <c r="H1234" s="495">
        <f>VLOOKUP(A1234,'02-Metrics'!A:R,18,FALSE)</f>
        <v>98230405</v>
      </c>
      <c r="I1234" s="496">
        <f t="shared" si="191"/>
        <v>0.10470061718670494</v>
      </c>
      <c r="J1234" s="512"/>
      <c r="K1234" s="491">
        <v>21475622</v>
      </c>
      <c r="L1234" s="489">
        <v>42825</v>
      </c>
      <c r="M1234" s="241" t="s">
        <v>1041</v>
      </c>
      <c r="S1234">
        <f t="shared" si="185"/>
        <v>2019</v>
      </c>
      <c r="T1234" s="418" t="str">
        <f>VLOOKUP($A1234,'02-Metrics'!$A$2:$AD$188,4,FALSE)</f>
        <v>Industrial</v>
      </c>
      <c r="U1234" s="418" t="str">
        <f>VLOOKUP($A1234,'02-Metrics'!$A$2:$AD$188,5,FALSE)</f>
        <v>Factory</v>
      </c>
      <c r="V1234" s="418" t="str">
        <f>VLOOKUP($A1234,'02-Metrics'!$A$2:$AD$188,7,FALSE)</f>
        <v xml:space="preserve">Sewedy </v>
      </c>
    </row>
    <row r="1235" spans="1:22" hidden="1">
      <c r="A1235" s="418" t="s">
        <v>1245</v>
      </c>
      <c r="B1235" s="497">
        <v>43829</v>
      </c>
      <c r="C1235" s="495">
        <v>9175126.879999999</v>
      </c>
      <c r="D1235" s="495">
        <v>8109117.1299999999</v>
      </c>
      <c r="E1235" s="495">
        <f t="shared" si="188"/>
        <v>99779829.469999984</v>
      </c>
      <c r="F1235" s="495">
        <f t="shared" si="189"/>
        <v>88429035.689999998</v>
      </c>
      <c r="G1235" s="495">
        <f t="shared" si="190"/>
        <v>11350793.779999986</v>
      </c>
      <c r="H1235" s="495">
        <f>VLOOKUP(A1235,'02-Metrics'!A:R,18,FALSE)</f>
        <v>98230405</v>
      </c>
      <c r="I1235" s="496">
        <f t="shared" si="191"/>
        <v>0.11555275354916826</v>
      </c>
      <c r="J1235" s="512"/>
      <c r="M1235" s="241" t="s">
        <v>1038</v>
      </c>
      <c r="S1235">
        <f t="shared" si="185"/>
        <v>2019</v>
      </c>
      <c r="T1235" s="418" t="str">
        <f>VLOOKUP($A1235,'02-Metrics'!$A$2:$AD$188,4,FALSE)</f>
        <v>Industrial</v>
      </c>
      <c r="U1235" s="418" t="str">
        <f>VLOOKUP($A1235,'02-Metrics'!$A$2:$AD$188,5,FALSE)</f>
        <v>Factory</v>
      </c>
      <c r="V1235" s="418" t="str">
        <f>VLOOKUP($A1235,'02-Metrics'!$A$2:$AD$188,7,FALSE)</f>
        <v xml:space="preserve">Sewedy </v>
      </c>
    </row>
    <row r="1236" spans="1:22" hidden="1">
      <c r="A1236" s="418" t="s">
        <v>1245</v>
      </c>
      <c r="B1236" s="497">
        <v>43860</v>
      </c>
      <c r="C1236" s="495">
        <v>0</v>
      </c>
      <c r="D1236" s="495">
        <v>1093583.04</v>
      </c>
      <c r="E1236" s="495">
        <f t="shared" si="188"/>
        <v>99779829.469999984</v>
      </c>
      <c r="F1236" s="495">
        <f t="shared" si="189"/>
        <v>89522618.730000004</v>
      </c>
      <c r="G1236" s="495">
        <f t="shared" si="190"/>
        <v>10257210.73999998</v>
      </c>
      <c r="H1236" s="495">
        <f>VLOOKUP(A1236,'02-Metrics'!A:R,18,FALSE)</f>
        <v>98230405</v>
      </c>
      <c r="I1236" s="496">
        <f t="shared" si="191"/>
        <v>0.10441991703078064</v>
      </c>
      <c r="J1236" s="512"/>
      <c r="K1236" s="491">
        <v>13232145</v>
      </c>
      <c r="L1236" s="489">
        <v>42855</v>
      </c>
      <c r="M1236" s="241" t="s">
        <v>1041</v>
      </c>
      <c r="S1236">
        <f t="shared" si="185"/>
        <v>2020</v>
      </c>
      <c r="T1236" s="418" t="str">
        <f>VLOOKUP($A1236,'02-Metrics'!$A$2:$AD$188,4,FALSE)</f>
        <v>Industrial</v>
      </c>
      <c r="U1236" s="418" t="str">
        <f>VLOOKUP($A1236,'02-Metrics'!$A$2:$AD$188,5,FALSE)</f>
        <v>Factory</v>
      </c>
      <c r="V1236" s="418" t="str">
        <f>VLOOKUP($A1236,'02-Metrics'!$A$2:$AD$188,7,FALSE)</f>
        <v xml:space="preserve">Sewedy </v>
      </c>
    </row>
    <row r="1237" spans="1:22" hidden="1">
      <c r="A1237" s="418">
        <v>32</v>
      </c>
      <c r="B1237" s="505">
        <v>2</v>
      </c>
      <c r="C1237" s="506"/>
      <c r="D1237" s="506"/>
      <c r="E1237" s="506"/>
      <c r="F1237" s="506"/>
      <c r="G1237" s="506"/>
      <c r="H1237" s="495"/>
      <c r="I1237" s="496"/>
      <c r="J1237" s="496"/>
      <c r="K1237" s="495"/>
      <c r="L1237" s="493"/>
      <c r="S1237">
        <f t="shared" si="185"/>
        <v>1900</v>
      </c>
      <c r="T1237" s="418" t="e">
        <f>VLOOKUP($A1237,'02-Metrics'!$A$2:$AD$188,4,FALSE)</f>
        <v>#N/A</v>
      </c>
      <c r="U1237" s="418" t="e">
        <f>VLOOKUP($A1237,'02-Metrics'!$A$2:$AD$188,5,FALSE)</f>
        <v>#N/A</v>
      </c>
      <c r="V1237" s="418" t="e">
        <f>VLOOKUP($A1237,'02-Metrics'!$A$2:$AD$188,7,FALSE)</f>
        <v>#N/A</v>
      </c>
    </row>
    <row r="1238" spans="1:22" hidden="1">
      <c r="A1238" s="418" t="s">
        <v>1110</v>
      </c>
      <c r="B1238" s="497">
        <v>43615</v>
      </c>
      <c r="C1238" s="495">
        <v>0</v>
      </c>
      <c r="D1238" s="495">
        <v>132843</v>
      </c>
      <c r="E1238" s="495">
        <f t="shared" ref="E1238:E1286" si="192">C1238+E1237</f>
        <v>0</v>
      </c>
      <c r="F1238" s="495">
        <f t="shared" ref="F1238:F1286" si="193">D1238+F1237</f>
        <v>132843</v>
      </c>
      <c r="G1238" s="495">
        <f t="shared" si="190"/>
        <v>-132843</v>
      </c>
      <c r="H1238" s="495">
        <f>VLOOKUP(A1238,'02-Metrics'!A:R,18,FALSE)</f>
        <v>4424558</v>
      </c>
      <c r="I1238" s="496">
        <f t="shared" si="191"/>
        <v>-3.0024015958204187E-2</v>
      </c>
      <c r="J1238" s="512"/>
      <c r="K1238" s="491">
        <v>0</v>
      </c>
      <c r="L1238" s="489">
        <v>42886</v>
      </c>
      <c r="M1238" s="241" t="s">
        <v>1041</v>
      </c>
      <c r="S1238">
        <f t="shared" si="185"/>
        <v>2019</v>
      </c>
      <c r="T1238" s="418" t="str">
        <f>VLOOKUP($A1238,'02-Metrics'!$A$2:$AD$188,4,FALSE)</f>
        <v>Infrastructure</v>
      </c>
      <c r="U1238" s="418" t="str">
        <f>VLOOKUP($A1238,'02-Metrics'!$A$2:$AD$188,5,FALSE)</f>
        <v>L&amp;L</v>
      </c>
      <c r="V1238" s="418" t="str">
        <f>VLOOKUP($A1238,'02-Metrics'!$A$2:$AD$188,7,FALSE)</f>
        <v>Army Forces</v>
      </c>
    </row>
    <row r="1239" spans="1:22" hidden="1">
      <c r="A1239" s="418" t="s">
        <v>1110</v>
      </c>
      <c r="B1239" s="497">
        <v>43768</v>
      </c>
      <c r="C1239" s="495">
        <v>0</v>
      </c>
      <c r="D1239" s="495">
        <v>0</v>
      </c>
      <c r="E1239" s="495">
        <f t="shared" si="192"/>
        <v>0</v>
      </c>
      <c r="F1239" s="495">
        <f t="shared" si="193"/>
        <v>132843</v>
      </c>
      <c r="G1239" s="495">
        <f t="shared" si="190"/>
        <v>-132843</v>
      </c>
      <c r="H1239" s="495">
        <f>VLOOKUP(A1239,'02-Metrics'!A:R,18,FALSE)</f>
        <v>4424558</v>
      </c>
      <c r="I1239" s="496">
        <f t="shared" si="191"/>
        <v>-3.0024015958204187E-2</v>
      </c>
      <c r="J1239" s="512"/>
      <c r="M1239" s="241" t="s">
        <v>1038</v>
      </c>
      <c r="S1239">
        <f t="shared" si="185"/>
        <v>2019</v>
      </c>
      <c r="T1239" s="418" t="str">
        <f>VLOOKUP($A1239,'02-Metrics'!$A$2:$AD$188,4,FALSE)</f>
        <v>Infrastructure</v>
      </c>
      <c r="U1239" s="418" t="str">
        <f>VLOOKUP($A1239,'02-Metrics'!$A$2:$AD$188,5,FALSE)</f>
        <v>L&amp;L</v>
      </c>
      <c r="V1239" s="418" t="str">
        <f>VLOOKUP($A1239,'02-Metrics'!$A$2:$AD$188,7,FALSE)</f>
        <v>Army Forces</v>
      </c>
    </row>
    <row r="1240" spans="1:22" hidden="1">
      <c r="A1240" s="418" t="s">
        <v>1110</v>
      </c>
      <c r="B1240" s="497">
        <v>43799</v>
      </c>
      <c r="C1240" s="495">
        <v>1392527</v>
      </c>
      <c r="D1240" s="495">
        <v>0</v>
      </c>
      <c r="E1240" s="495">
        <f t="shared" si="192"/>
        <v>1392527</v>
      </c>
      <c r="F1240" s="495">
        <f t="shared" si="193"/>
        <v>132843</v>
      </c>
      <c r="G1240" s="495">
        <f t="shared" si="190"/>
        <v>1259684</v>
      </c>
      <c r="H1240" s="495">
        <f>VLOOKUP(A1240,'02-Metrics'!A:R,18,FALSE)</f>
        <v>4424558</v>
      </c>
      <c r="I1240" s="496">
        <f t="shared" si="191"/>
        <v>0.28470278839151841</v>
      </c>
      <c r="J1240" s="512"/>
      <c r="K1240" s="491">
        <v>0</v>
      </c>
      <c r="L1240" s="489">
        <v>42916</v>
      </c>
      <c r="M1240" s="241" t="s">
        <v>1041</v>
      </c>
      <c r="S1240">
        <f t="shared" si="185"/>
        <v>2019</v>
      </c>
      <c r="T1240" s="418" t="str">
        <f>VLOOKUP($A1240,'02-Metrics'!$A$2:$AD$188,4,FALSE)</f>
        <v>Infrastructure</v>
      </c>
      <c r="U1240" s="418" t="str">
        <f>VLOOKUP($A1240,'02-Metrics'!$A$2:$AD$188,5,FALSE)</f>
        <v>L&amp;L</v>
      </c>
      <c r="V1240" s="418" t="str">
        <f>VLOOKUP($A1240,'02-Metrics'!$A$2:$AD$188,7,FALSE)</f>
        <v>Army Forces</v>
      </c>
    </row>
    <row r="1241" spans="1:22" hidden="1">
      <c r="A1241" s="418" t="s">
        <v>1110</v>
      </c>
      <c r="B1241" s="497">
        <v>43829</v>
      </c>
      <c r="C1241" s="495">
        <v>0</v>
      </c>
      <c r="D1241" s="495">
        <v>0</v>
      </c>
      <c r="E1241" s="495">
        <f t="shared" si="192"/>
        <v>1392527</v>
      </c>
      <c r="F1241" s="495">
        <f t="shared" si="193"/>
        <v>132843</v>
      </c>
      <c r="G1241" s="495">
        <f t="shared" si="190"/>
        <v>1259684</v>
      </c>
      <c r="H1241" s="495">
        <f>VLOOKUP(A1241,'02-Metrics'!A:R,18,FALSE)</f>
        <v>4424558</v>
      </c>
      <c r="I1241" s="496">
        <f t="shared" si="191"/>
        <v>0.28470278839151841</v>
      </c>
      <c r="J1241" s="512"/>
      <c r="K1241" s="491">
        <v>0</v>
      </c>
      <c r="L1241" s="489">
        <v>42947</v>
      </c>
      <c r="M1241" s="241" t="s">
        <v>1041</v>
      </c>
      <c r="S1241">
        <f t="shared" si="185"/>
        <v>2019</v>
      </c>
      <c r="T1241" s="418" t="str">
        <f>VLOOKUP($A1241,'02-Metrics'!$A$2:$AD$188,4,FALSE)</f>
        <v>Infrastructure</v>
      </c>
      <c r="U1241" s="418" t="str">
        <f>VLOOKUP($A1241,'02-Metrics'!$A$2:$AD$188,5,FALSE)</f>
        <v>L&amp;L</v>
      </c>
      <c r="V1241" s="418" t="str">
        <f>VLOOKUP($A1241,'02-Metrics'!$A$2:$AD$188,7,FALSE)</f>
        <v>Army Forces</v>
      </c>
    </row>
    <row r="1242" spans="1:22" hidden="1">
      <c r="A1242" s="418" t="s">
        <v>1110</v>
      </c>
      <c r="B1242" s="497">
        <v>43860</v>
      </c>
      <c r="C1242" s="495">
        <v>0</v>
      </c>
      <c r="D1242" s="495">
        <v>0</v>
      </c>
      <c r="E1242" s="495">
        <f t="shared" si="192"/>
        <v>1392527</v>
      </c>
      <c r="F1242" s="495">
        <f t="shared" si="193"/>
        <v>132843</v>
      </c>
      <c r="G1242" s="495">
        <f t="shared" si="190"/>
        <v>1259684</v>
      </c>
      <c r="H1242" s="495">
        <f>VLOOKUP(A1242,'02-Metrics'!A:R,18,FALSE)</f>
        <v>4424558</v>
      </c>
      <c r="I1242" s="496">
        <f t="shared" si="191"/>
        <v>0.28470278839151841</v>
      </c>
      <c r="J1242" s="512"/>
      <c r="M1242" s="241" t="s">
        <v>1038</v>
      </c>
      <c r="S1242">
        <f t="shared" si="185"/>
        <v>2020</v>
      </c>
      <c r="T1242" s="418" t="str">
        <f>VLOOKUP($A1242,'02-Metrics'!$A$2:$AD$188,4,FALSE)</f>
        <v>Infrastructure</v>
      </c>
      <c r="U1242" s="418" t="str">
        <f>VLOOKUP($A1242,'02-Metrics'!$A$2:$AD$188,5,FALSE)</f>
        <v>L&amp;L</v>
      </c>
      <c r="V1242" s="418" t="str">
        <f>VLOOKUP($A1242,'02-Metrics'!$A$2:$AD$188,7,FALSE)</f>
        <v>Army Forces</v>
      </c>
    </row>
    <row r="1243" spans="1:22" hidden="1">
      <c r="A1243" s="418" t="s">
        <v>1110</v>
      </c>
      <c r="B1243" s="497">
        <v>44195</v>
      </c>
      <c r="C1243" s="495">
        <v>182760</v>
      </c>
      <c r="D1243" s="495">
        <v>0</v>
      </c>
      <c r="E1243" s="495">
        <f t="shared" si="192"/>
        <v>1575287</v>
      </c>
      <c r="F1243" s="495">
        <f t="shared" si="193"/>
        <v>132843</v>
      </c>
      <c r="G1243" s="495">
        <f t="shared" si="190"/>
        <v>1442444</v>
      </c>
      <c r="H1243" s="495">
        <f>VLOOKUP(A1243,'02-Metrics'!A:R,18,FALSE)</f>
        <v>4424558</v>
      </c>
      <c r="I1243" s="496">
        <f t="shared" si="191"/>
        <v>0.3260086092215313</v>
      </c>
      <c r="J1243" s="512"/>
      <c r="K1243" s="491">
        <v>0</v>
      </c>
      <c r="L1243" s="489">
        <v>42978</v>
      </c>
      <c r="M1243" s="241" t="s">
        <v>1041</v>
      </c>
      <c r="S1243">
        <f t="shared" si="185"/>
        <v>2020</v>
      </c>
      <c r="T1243" s="418" t="str">
        <f>VLOOKUP($A1243,'02-Metrics'!$A$2:$AD$188,4,FALSE)</f>
        <v>Infrastructure</v>
      </c>
      <c r="U1243" s="418" t="str">
        <f>VLOOKUP($A1243,'02-Metrics'!$A$2:$AD$188,5,FALSE)</f>
        <v>L&amp;L</v>
      </c>
      <c r="V1243" s="418" t="str">
        <f>VLOOKUP($A1243,'02-Metrics'!$A$2:$AD$188,7,FALSE)</f>
        <v>Army Forces</v>
      </c>
    </row>
    <row r="1244" spans="1:22" hidden="1">
      <c r="A1244" s="418" t="s">
        <v>1110</v>
      </c>
      <c r="B1244" s="497">
        <v>44226</v>
      </c>
      <c r="C1244" s="495">
        <v>138370</v>
      </c>
      <c r="D1244" s="495">
        <v>0</v>
      </c>
      <c r="E1244" s="495">
        <f t="shared" si="192"/>
        <v>1713657</v>
      </c>
      <c r="F1244" s="495">
        <f t="shared" si="193"/>
        <v>132843</v>
      </c>
      <c r="G1244" s="495">
        <f t="shared" si="190"/>
        <v>1580814</v>
      </c>
      <c r="H1244" s="495">
        <f>VLOOKUP(A1244,'02-Metrics'!A:R,18,FALSE)</f>
        <v>4424558</v>
      </c>
      <c r="I1244" s="496">
        <f t="shared" si="191"/>
        <v>0.3572817895030419</v>
      </c>
      <c r="J1244" s="512"/>
      <c r="K1244" s="491">
        <v>0</v>
      </c>
      <c r="L1244" s="489">
        <v>43008</v>
      </c>
      <c r="M1244" s="241" t="s">
        <v>1041</v>
      </c>
      <c r="S1244">
        <f t="shared" si="185"/>
        <v>2021</v>
      </c>
      <c r="T1244" s="418" t="str">
        <f>VLOOKUP($A1244,'02-Metrics'!$A$2:$AD$188,4,FALSE)</f>
        <v>Infrastructure</v>
      </c>
      <c r="U1244" s="418" t="str">
        <f>VLOOKUP($A1244,'02-Metrics'!$A$2:$AD$188,5,FALSE)</f>
        <v>L&amp;L</v>
      </c>
      <c r="V1244" s="418" t="str">
        <f>VLOOKUP($A1244,'02-Metrics'!$A$2:$AD$188,7,FALSE)</f>
        <v>Army Forces</v>
      </c>
    </row>
    <row r="1245" spans="1:22" hidden="1">
      <c r="A1245" s="418">
        <v>33</v>
      </c>
      <c r="B1245" s="505">
        <v>2</v>
      </c>
      <c r="C1245" s="506"/>
      <c r="D1245" s="506"/>
      <c r="E1245" s="506"/>
      <c r="F1245" s="506"/>
      <c r="G1245" s="506"/>
      <c r="H1245" s="495"/>
      <c r="I1245" s="496"/>
      <c r="J1245" s="496"/>
      <c r="K1245" s="495"/>
      <c r="L1245" s="493"/>
      <c r="S1245">
        <f t="shared" si="185"/>
        <v>1900</v>
      </c>
      <c r="T1245" s="418" t="e">
        <f>VLOOKUP($A1245,'02-Metrics'!$A$2:$AD$188,4,FALSE)</f>
        <v>#N/A</v>
      </c>
      <c r="U1245" s="418" t="e">
        <f>VLOOKUP($A1245,'02-Metrics'!$A$2:$AD$188,5,FALSE)</f>
        <v>#N/A</v>
      </c>
      <c r="V1245" s="418" t="e">
        <f>VLOOKUP($A1245,'02-Metrics'!$A$2:$AD$188,7,FALSE)</f>
        <v>#N/A</v>
      </c>
    </row>
    <row r="1246" spans="1:22" hidden="1">
      <c r="A1246" s="418" t="s">
        <v>444</v>
      </c>
      <c r="B1246" s="494">
        <v>43069</v>
      </c>
      <c r="C1246" s="495">
        <v>0</v>
      </c>
      <c r="D1246" s="495">
        <v>37173.99</v>
      </c>
      <c r="E1246" s="495">
        <f t="shared" si="192"/>
        <v>0</v>
      </c>
      <c r="F1246" s="495">
        <f t="shared" si="193"/>
        <v>37173.99</v>
      </c>
      <c r="G1246" s="495">
        <f t="shared" si="190"/>
        <v>-37173.99</v>
      </c>
      <c r="H1246" s="495">
        <f>VLOOKUP(A1246,'02-Metrics'!A:R,18,FALSE)</f>
        <v>107782440</v>
      </c>
      <c r="I1246" s="496">
        <f t="shared" si="191"/>
        <v>-3.4489838975625343E-4</v>
      </c>
      <c r="J1246" s="512"/>
      <c r="K1246" s="491">
        <v>341821</v>
      </c>
      <c r="L1246" s="489">
        <v>43069</v>
      </c>
      <c r="M1246" s="241" t="s">
        <v>1041</v>
      </c>
      <c r="S1246">
        <f t="shared" ref="S1246:S1309" si="194">YEAR(B1246)</f>
        <v>2017</v>
      </c>
      <c r="T1246" s="418" t="str">
        <f>VLOOKUP($A1246,'02-Metrics'!$A$2:$AD$188,4,FALSE)</f>
        <v>Infrastructure</v>
      </c>
      <c r="U1246" s="418" t="str">
        <f>VLOOKUP($A1246,'02-Metrics'!$A$2:$AD$188,5,FALSE)</f>
        <v>L&amp;L</v>
      </c>
      <c r="V1246" s="418" t="str">
        <f>VLOOKUP($A1246,'02-Metrics'!$A$2:$AD$188,7,FALSE)</f>
        <v>Army Forces</v>
      </c>
    </row>
    <row r="1247" spans="1:22" hidden="1">
      <c r="A1247" s="418" t="s">
        <v>444</v>
      </c>
      <c r="B1247" s="494">
        <v>43099</v>
      </c>
      <c r="C1247" s="495">
        <v>0</v>
      </c>
      <c r="D1247" s="495">
        <v>514939.75</v>
      </c>
      <c r="E1247" s="495">
        <f t="shared" si="192"/>
        <v>0</v>
      </c>
      <c r="F1247" s="495">
        <f t="shared" si="193"/>
        <v>552113.74</v>
      </c>
      <c r="G1247" s="495">
        <f t="shared" si="190"/>
        <v>-552113.74</v>
      </c>
      <c r="H1247" s="495">
        <f>VLOOKUP(A1247,'02-Metrics'!A:R,18,FALSE)</f>
        <v>107782440</v>
      </c>
      <c r="I1247" s="496">
        <f t="shared" si="191"/>
        <v>-5.1224832171177419E-3</v>
      </c>
      <c r="J1247" s="512"/>
      <c r="K1247" s="491">
        <v>0</v>
      </c>
      <c r="L1247" s="489">
        <v>43100</v>
      </c>
      <c r="M1247" s="241" t="s">
        <v>1041</v>
      </c>
      <c r="S1247">
        <f t="shared" si="194"/>
        <v>2017</v>
      </c>
      <c r="T1247" s="418" t="str">
        <f>VLOOKUP($A1247,'02-Metrics'!$A$2:$AD$188,4,FALSE)</f>
        <v>Infrastructure</v>
      </c>
      <c r="U1247" s="418" t="str">
        <f>VLOOKUP($A1247,'02-Metrics'!$A$2:$AD$188,5,FALSE)</f>
        <v>L&amp;L</v>
      </c>
      <c r="V1247" s="418" t="str">
        <f>VLOOKUP($A1247,'02-Metrics'!$A$2:$AD$188,7,FALSE)</f>
        <v>Army Forces</v>
      </c>
    </row>
    <row r="1248" spans="1:22" hidden="1">
      <c r="A1248" s="418" t="s">
        <v>444</v>
      </c>
      <c r="B1248" s="497">
        <v>43130</v>
      </c>
      <c r="C1248" s="495">
        <v>0</v>
      </c>
      <c r="D1248" s="495">
        <v>2461382.69</v>
      </c>
      <c r="E1248" s="495">
        <f t="shared" si="192"/>
        <v>0</v>
      </c>
      <c r="F1248" s="495">
        <f t="shared" si="193"/>
        <v>3013496.4299999997</v>
      </c>
      <c r="G1248" s="495">
        <f t="shared" si="190"/>
        <v>-3013496.4299999997</v>
      </c>
      <c r="H1248" s="495">
        <f>VLOOKUP(A1248,'02-Metrics'!A:R,18,FALSE)</f>
        <v>107782440</v>
      </c>
      <c r="I1248" s="496">
        <f t="shared" si="191"/>
        <v>-2.7959066708825666E-2</v>
      </c>
      <c r="J1248" s="512"/>
      <c r="M1248" s="241" t="s">
        <v>1038</v>
      </c>
      <c r="S1248">
        <f t="shared" si="194"/>
        <v>2018</v>
      </c>
      <c r="T1248" s="418" t="str">
        <f>VLOOKUP($A1248,'02-Metrics'!$A$2:$AD$188,4,FALSE)</f>
        <v>Infrastructure</v>
      </c>
      <c r="U1248" s="418" t="str">
        <f>VLOOKUP($A1248,'02-Metrics'!$A$2:$AD$188,5,FALSE)</f>
        <v>L&amp;L</v>
      </c>
      <c r="V1248" s="418" t="str">
        <f>VLOOKUP($A1248,'02-Metrics'!$A$2:$AD$188,7,FALSE)</f>
        <v>Army Forces</v>
      </c>
    </row>
    <row r="1249" spans="1:22" hidden="1">
      <c r="A1249" s="418" t="s">
        <v>444</v>
      </c>
      <c r="B1249" s="497">
        <v>43159</v>
      </c>
      <c r="C1249" s="495">
        <v>0</v>
      </c>
      <c r="D1249" s="495">
        <v>1574495.2199999997</v>
      </c>
      <c r="E1249" s="495">
        <f t="shared" si="192"/>
        <v>0</v>
      </c>
      <c r="F1249" s="495">
        <f t="shared" si="193"/>
        <v>4587991.6499999994</v>
      </c>
      <c r="G1249" s="495">
        <f t="shared" si="190"/>
        <v>-4587991.6499999994</v>
      </c>
      <c r="H1249" s="495">
        <f>VLOOKUP(A1249,'02-Metrics'!A:R,18,FALSE)</f>
        <v>107782440</v>
      </c>
      <c r="I1249" s="496">
        <f t="shared" si="191"/>
        <v>-4.2567153332212553E-2</v>
      </c>
      <c r="J1249" s="512"/>
      <c r="L1249" s="23">
        <v>43103</v>
      </c>
      <c r="M1249" s="241" t="s">
        <v>1039</v>
      </c>
      <c r="S1249">
        <f t="shared" si="194"/>
        <v>2018</v>
      </c>
      <c r="T1249" s="418" t="str">
        <f>VLOOKUP($A1249,'02-Metrics'!$A$2:$AD$188,4,FALSE)</f>
        <v>Infrastructure</v>
      </c>
      <c r="U1249" s="418" t="str">
        <f>VLOOKUP($A1249,'02-Metrics'!$A$2:$AD$188,5,FALSE)</f>
        <v>L&amp;L</v>
      </c>
      <c r="V1249" s="418" t="str">
        <f>VLOOKUP($A1249,'02-Metrics'!$A$2:$AD$188,7,FALSE)</f>
        <v>Army Forces</v>
      </c>
    </row>
    <row r="1250" spans="1:22" hidden="1">
      <c r="A1250" s="418" t="s">
        <v>444</v>
      </c>
      <c r="B1250" s="497">
        <v>43189</v>
      </c>
      <c r="C1250" s="495">
        <v>0</v>
      </c>
      <c r="D1250" s="495">
        <v>2531407.41</v>
      </c>
      <c r="E1250" s="495">
        <f t="shared" si="192"/>
        <v>0</v>
      </c>
      <c r="F1250" s="495">
        <f t="shared" si="193"/>
        <v>7119399.0599999996</v>
      </c>
      <c r="G1250" s="495">
        <f t="shared" si="190"/>
        <v>-7119399.0599999996</v>
      </c>
      <c r="H1250" s="495">
        <f>VLOOKUP(A1250,'02-Metrics'!A:R,18,FALSE)</f>
        <v>107782440</v>
      </c>
      <c r="I1250" s="496">
        <f t="shared" si="191"/>
        <v>-6.60534226168938E-2</v>
      </c>
      <c r="J1250" s="512"/>
      <c r="M1250" s="241" t="s">
        <v>1038</v>
      </c>
      <c r="S1250">
        <f t="shared" si="194"/>
        <v>2018</v>
      </c>
      <c r="T1250" s="418" t="str">
        <f>VLOOKUP($A1250,'02-Metrics'!$A$2:$AD$188,4,FALSE)</f>
        <v>Infrastructure</v>
      </c>
      <c r="U1250" s="418" t="str">
        <f>VLOOKUP($A1250,'02-Metrics'!$A$2:$AD$188,5,FALSE)</f>
        <v>L&amp;L</v>
      </c>
      <c r="V1250" s="418" t="str">
        <f>VLOOKUP($A1250,'02-Metrics'!$A$2:$AD$188,7,FALSE)</f>
        <v>Army Forces</v>
      </c>
    </row>
    <row r="1251" spans="1:22" hidden="1">
      <c r="A1251" s="418" t="s">
        <v>444</v>
      </c>
      <c r="B1251" s="497">
        <v>43220</v>
      </c>
      <c r="C1251" s="495">
        <v>14751577.1</v>
      </c>
      <c r="D1251" s="495">
        <v>2024242.44</v>
      </c>
      <c r="E1251" s="495">
        <f t="shared" si="192"/>
        <v>14751577.1</v>
      </c>
      <c r="F1251" s="495">
        <f t="shared" si="193"/>
        <v>9143641.5</v>
      </c>
      <c r="G1251" s="495">
        <f t="shared" si="190"/>
        <v>5607935.5999999996</v>
      </c>
      <c r="H1251" s="495">
        <f>VLOOKUP(A1251,'02-Metrics'!A:R,18,FALSE)</f>
        <v>107782440</v>
      </c>
      <c r="I1251" s="496">
        <f t="shared" si="191"/>
        <v>5.2030141459035437E-2</v>
      </c>
      <c r="J1251" s="512"/>
      <c r="M1251" s="241" t="s">
        <v>1038</v>
      </c>
      <c r="S1251">
        <f t="shared" si="194"/>
        <v>2018</v>
      </c>
      <c r="T1251" s="418" t="str">
        <f>VLOOKUP($A1251,'02-Metrics'!$A$2:$AD$188,4,FALSE)</f>
        <v>Infrastructure</v>
      </c>
      <c r="U1251" s="418" t="str">
        <f>VLOOKUP($A1251,'02-Metrics'!$A$2:$AD$188,5,FALSE)</f>
        <v>L&amp;L</v>
      </c>
      <c r="V1251" s="418" t="str">
        <f>VLOOKUP($A1251,'02-Metrics'!$A$2:$AD$188,7,FALSE)</f>
        <v>Army Forces</v>
      </c>
    </row>
    <row r="1252" spans="1:22" hidden="1">
      <c r="A1252" s="418" t="s">
        <v>444</v>
      </c>
      <c r="B1252" s="497">
        <v>43250</v>
      </c>
      <c r="C1252" s="495">
        <v>3914997</v>
      </c>
      <c r="D1252" s="495">
        <v>1866377.4000000001</v>
      </c>
      <c r="E1252" s="495">
        <f t="shared" si="192"/>
        <v>18666574.100000001</v>
      </c>
      <c r="F1252" s="495">
        <f t="shared" si="193"/>
        <v>11010018.9</v>
      </c>
      <c r="G1252" s="495">
        <f t="shared" si="190"/>
        <v>7656555.2000000011</v>
      </c>
      <c r="H1252" s="495">
        <f>VLOOKUP(A1252,'02-Metrics'!A:R,18,FALSE)</f>
        <v>107782440</v>
      </c>
      <c r="I1252" s="496">
        <f t="shared" si="191"/>
        <v>7.103712998147009E-2</v>
      </c>
      <c r="J1252" s="512"/>
      <c r="L1252" s="23">
        <v>43214</v>
      </c>
      <c r="M1252" s="241" t="s">
        <v>1039</v>
      </c>
      <c r="S1252">
        <f t="shared" si="194"/>
        <v>2018</v>
      </c>
      <c r="T1252" s="418" t="str">
        <f>VLOOKUP($A1252,'02-Metrics'!$A$2:$AD$188,4,FALSE)</f>
        <v>Infrastructure</v>
      </c>
      <c r="U1252" s="418" t="str">
        <f>VLOOKUP($A1252,'02-Metrics'!$A$2:$AD$188,5,FALSE)</f>
        <v>L&amp;L</v>
      </c>
      <c r="V1252" s="418" t="str">
        <f>VLOOKUP($A1252,'02-Metrics'!$A$2:$AD$188,7,FALSE)</f>
        <v>Army Forces</v>
      </c>
    </row>
    <row r="1253" spans="1:22" hidden="1">
      <c r="A1253" s="418" t="s">
        <v>444</v>
      </c>
      <c r="B1253" s="497">
        <v>43281</v>
      </c>
      <c r="C1253" s="495">
        <v>8894827.5999999996</v>
      </c>
      <c r="D1253" s="495">
        <v>1515135.5799999998</v>
      </c>
      <c r="E1253" s="495">
        <f t="shared" si="192"/>
        <v>27561401.700000003</v>
      </c>
      <c r="F1253" s="495">
        <f t="shared" si="193"/>
        <v>12525154.48</v>
      </c>
      <c r="G1253" s="495">
        <f t="shared" si="190"/>
        <v>15036247.220000003</v>
      </c>
      <c r="H1253" s="495">
        <f>VLOOKUP(A1253,'02-Metrics'!A:R,18,FALSE)</f>
        <v>107782440</v>
      </c>
      <c r="I1253" s="496">
        <f t="shared" si="191"/>
        <v>0.1395055374511841</v>
      </c>
      <c r="J1253" s="512"/>
      <c r="M1253" s="241" t="s">
        <v>1038</v>
      </c>
      <c r="S1253">
        <f t="shared" si="194"/>
        <v>2018</v>
      </c>
      <c r="T1253" s="418" t="str">
        <f>VLOOKUP($A1253,'02-Metrics'!$A$2:$AD$188,4,FALSE)</f>
        <v>Infrastructure</v>
      </c>
      <c r="U1253" s="418" t="str">
        <f>VLOOKUP($A1253,'02-Metrics'!$A$2:$AD$188,5,FALSE)</f>
        <v>L&amp;L</v>
      </c>
      <c r="V1253" s="418" t="str">
        <f>VLOOKUP($A1253,'02-Metrics'!$A$2:$AD$188,7,FALSE)</f>
        <v>Army Forces</v>
      </c>
    </row>
    <row r="1254" spans="1:22" hidden="1">
      <c r="A1254" s="418" t="s">
        <v>444</v>
      </c>
      <c r="B1254" s="497">
        <v>43311</v>
      </c>
      <c r="C1254" s="495">
        <v>0</v>
      </c>
      <c r="D1254" s="495">
        <v>2321027.15</v>
      </c>
      <c r="E1254" s="495">
        <f t="shared" si="192"/>
        <v>27561401.700000003</v>
      </c>
      <c r="F1254" s="495">
        <f t="shared" si="193"/>
        <v>14846181.630000001</v>
      </c>
      <c r="G1254" s="495">
        <f t="shared" si="190"/>
        <v>12715220.070000002</v>
      </c>
      <c r="H1254" s="495">
        <f>VLOOKUP(A1254,'02-Metrics'!A:R,18,FALSE)</f>
        <v>107782440</v>
      </c>
      <c r="I1254" s="496">
        <f t="shared" si="191"/>
        <v>0.1179711655256645</v>
      </c>
      <c r="J1254" s="512"/>
      <c r="M1254" s="241" t="s">
        <v>1038</v>
      </c>
      <c r="S1254">
        <f t="shared" si="194"/>
        <v>2018</v>
      </c>
      <c r="T1254" s="418" t="str">
        <f>VLOOKUP($A1254,'02-Metrics'!$A$2:$AD$188,4,FALSE)</f>
        <v>Infrastructure</v>
      </c>
      <c r="U1254" s="418" t="str">
        <f>VLOOKUP($A1254,'02-Metrics'!$A$2:$AD$188,5,FALSE)</f>
        <v>L&amp;L</v>
      </c>
      <c r="V1254" s="418" t="str">
        <f>VLOOKUP($A1254,'02-Metrics'!$A$2:$AD$188,7,FALSE)</f>
        <v>Army Forces</v>
      </c>
    </row>
    <row r="1255" spans="1:22" hidden="1">
      <c r="A1255" s="418" t="s">
        <v>444</v>
      </c>
      <c r="B1255" s="497">
        <v>43342</v>
      </c>
      <c r="C1255" s="495">
        <v>3329140.4</v>
      </c>
      <c r="D1255" s="495">
        <v>1067955.79</v>
      </c>
      <c r="E1255" s="495">
        <f t="shared" si="192"/>
        <v>30890542.100000001</v>
      </c>
      <c r="F1255" s="495">
        <f t="shared" si="193"/>
        <v>15914137.420000002</v>
      </c>
      <c r="G1255" s="495">
        <f t="shared" si="190"/>
        <v>14976404.68</v>
      </c>
      <c r="H1255" s="495">
        <f>VLOOKUP(A1255,'02-Metrics'!A:R,18,FALSE)</f>
        <v>107782440</v>
      </c>
      <c r="I1255" s="496">
        <f t="shared" si="191"/>
        <v>0.13895032140671523</v>
      </c>
      <c r="J1255" s="512"/>
      <c r="M1255" s="241" t="s">
        <v>1038</v>
      </c>
      <c r="S1255">
        <f t="shared" si="194"/>
        <v>2018</v>
      </c>
      <c r="T1255" s="418" t="str">
        <f>VLOOKUP($A1255,'02-Metrics'!$A$2:$AD$188,4,FALSE)</f>
        <v>Infrastructure</v>
      </c>
      <c r="U1255" s="418" t="str">
        <f>VLOOKUP($A1255,'02-Metrics'!$A$2:$AD$188,5,FALSE)</f>
        <v>L&amp;L</v>
      </c>
      <c r="V1255" s="418" t="str">
        <f>VLOOKUP($A1255,'02-Metrics'!$A$2:$AD$188,7,FALSE)</f>
        <v>Army Forces</v>
      </c>
    </row>
    <row r="1256" spans="1:22" hidden="1">
      <c r="A1256" s="418" t="s">
        <v>444</v>
      </c>
      <c r="B1256" s="497">
        <v>43373</v>
      </c>
      <c r="C1256" s="495">
        <v>0</v>
      </c>
      <c r="D1256" s="495">
        <v>2076373.7599999995</v>
      </c>
      <c r="E1256" s="495">
        <f t="shared" si="192"/>
        <v>30890542.100000001</v>
      </c>
      <c r="F1256" s="495">
        <f t="shared" si="193"/>
        <v>17990511.18</v>
      </c>
      <c r="G1256" s="495">
        <f t="shared" si="190"/>
        <v>12900030.920000002</v>
      </c>
      <c r="H1256" s="495">
        <f>VLOOKUP(A1256,'02-Metrics'!A:R,18,FALSE)</f>
        <v>107782440</v>
      </c>
      <c r="I1256" s="496">
        <f t="shared" si="191"/>
        <v>0.11968583119847724</v>
      </c>
      <c r="J1256" s="512"/>
      <c r="M1256" s="241" t="s">
        <v>1038</v>
      </c>
      <c r="S1256">
        <f t="shared" si="194"/>
        <v>2018</v>
      </c>
      <c r="T1256" s="418" t="str">
        <f>VLOOKUP($A1256,'02-Metrics'!$A$2:$AD$188,4,FALSE)</f>
        <v>Infrastructure</v>
      </c>
      <c r="U1256" s="418" t="str">
        <f>VLOOKUP($A1256,'02-Metrics'!$A$2:$AD$188,5,FALSE)</f>
        <v>L&amp;L</v>
      </c>
      <c r="V1256" s="418" t="str">
        <f>VLOOKUP($A1256,'02-Metrics'!$A$2:$AD$188,7,FALSE)</f>
        <v>Army Forces</v>
      </c>
    </row>
    <row r="1257" spans="1:22" hidden="1">
      <c r="A1257" s="418" t="s">
        <v>444</v>
      </c>
      <c r="B1257" s="497">
        <v>43403</v>
      </c>
      <c r="C1257" s="495">
        <v>0</v>
      </c>
      <c r="D1257" s="495">
        <v>2483382.09</v>
      </c>
      <c r="E1257" s="495">
        <f t="shared" si="192"/>
        <v>30890542.100000001</v>
      </c>
      <c r="F1257" s="495">
        <f t="shared" si="193"/>
        <v>20473893.27</v>
      </c>
      <c r="G1257" s="495">
        <f t="shared" si="190"/>
        <v>10416648.830000002</v>
      </c>
      <c r="H1257" s="495">
        <f>VLOOKUP(A1257,'02-Metrics'!A:R,18,FALSE)</f>
        <v>107782440</v>
      </c>
      <c r="I1257" s="496">
        <f t="shared" si="191"/>
        <v>9.6645138391745461E-2</v>
      </c>
      <c r="J1257" s="512"/>
      <c r="M1257" s="241" t="s">
        <v>1038</v>
      </c>
      <c r="S1257">
        <f t="shared" si="194"/>
        <v>2018</v>
      </c>
      <c r="T1257" s="418" t="str">
        <f>VLOOKUP($A1257,'02-Metrics'!$A$2:$AD$188,4,FALSE)</f>
        <v>Infrastructure</v>
      </c>
      <c r="U1257" s="418" t="str">
        <f>VLOOKUP($A1257,'02-Metrics'!$A$2:$AD$188,5,FALSE)</f>
        <v>L&amp;L</v>
      </c>
      <c r="V1257" s="418" t="str">
        <f>VLOOKUP($A1257,'02-Metrics'!$A$2:$AD$188,7,FALSE)</f>
        <v>Army Forces</v>
      </c>
    </row>
    <row r="1258" spans="1:22" hidden="1">
      <c r="A1258" s="418" t="s">
        <v>444</v>
      </c>
      <c r="B1258" s="497">
        <v>43434</v>
      </c>
      <c r="C1258" s="495">
        <v>5426691.7000000002</v>
      </c>
      <c r="D1258" s="495">
        <v>2236063.96</v>
      </c>
      <c r="E1258" s="495">
        <f t="shared" si="192"/>
        <v>36317233.800000004</v>
      </c>
      <c r="F1258" s="495">
        <f t="shared" si="193"/>
        <v>22709957.23</v>
      </c>
      <c r="G1258" s="495">
        <f t="shared" si="190"/>
        <v>13607276.570000004</v>
      </c>
      <c r="H1258" s="495">
        <f>VLOOKUP(A1258,'02-Metrics'!A:R,18,FALSE)</f>
        <v>107782440</v>
      </c>
      <c r="I1258" s="496">
        <f t="shared" si="191"/>
        <v>0.12624762039159629</v>
      </c>
      <c r="J1258" s="512"/>
      <c r="M1258" s="241" t="s">
        <v>1038</v>
      </c>
      <c r="S1258">
        <f t="shared" si="194"/>
        <v>2018</v>
      </c>
      <c r="T1258" s="418" t="str">
        <f>VLOOKUP($A1258,'02-Metrics'!$A$2:$AD$188,4,FALSE)</f>
        <v>Infrastructure</v>
      </c>
      <c r="U1258" s="418" t="str">
        <f>VLOOKUP($A1258,'02-Metrics'!$A$2:$AD$188,5,FALSE)</f>
        <v>L&amp;L</v>
      </c>
      <c r="V1258" s="418" t="str">
        <f>VLOOKUP($A1258,'02-Metrics'!$A$2:$AD$188,7,FALSE)</f>
        <v>Army Forces</v>
      </c>
    </row>
    <row r="1259" spans="1:22" hidden="1">
      <c r="A1259" s="418" t="s">
        <v>444</v>
      </c>
      <c r="B1259" s="497">
        <v>43464</v>
      </c>
      <c r="C1259" s="495">
        <v>0</v>
      </c>
      <c r="D1259" s="495">
        <v>2537753.5900000003</v>
      </c>
      <c r="E1259" s="495">
        <f t="shared" si="192"/>
        <v>36317233.800000004</v>
      </c>
      <c r="F1259" s="495">
        <f t="shared" si="193"/>
        <v>25247710.82</v>
      </c>
      <c r="G1259" s="495">
        <f t="shared" si="190"/>
        <v>11069522.980000004</v>
      </c>
      <c r="H1259" s="495">
        <f>VLOOKUP(A1259,'02-Metrics'!A:R,18,FALSE)</f>
        <v>107782440</v>
      </c>
      <c r="I1259" s="496">
        <f t="shared" si="191"/>
        <v>0.10270247157143599</v>
      </c>
      <c r="J1259" s="512"/>
      <c r="M1259" s="241" t="s">
        <v>1038</v>
      </c>
      <c r="S1259">
        <f t="shared" si="194"/>
        <v>2018</v>
      </c>
      <c r="T1259" s="418" t="str">
        <f>VLOOKUP($A1259,'02-Metrics'!$A$2:$AD$188,4,FALSE)</f>
        <v>Infrastructure</v>
      </c>
      <c r="U1259" s="418" t="str">
        <f>VLOOKUP($A1259,'02-Metrics'!$A$2:$AD$188,5,FALSE)</f>
        <v>L&amp;L</v>
      </c>
      <c r="V1259" s="418" t="str">
        <f>VLOOKUP($A1259,'02-Metrics'!$A$2:$AD$188,7,FALSE)</f>
        <v>Army Forces</v>
      </c>
    </row>
    <row r="1260" spans="1:22" hidden="1">
      <c r="A1260" s="418" t="s">
        <v>444</v>
      </c>
      <c r="B1260" s="497">
        <v>43495</v>
      </c>
      <c r="C1260" s="495">
        <v>0</v>
      </c>
      <c r="D1260" s="495">
        <v>3430911.4800000004</v>
      </c>
      <c r="E1260" s="495">
        <f t="shared" si="192"/>
        <v>36317233.800000004</v>
      </c>
      <c r="F1260" s="495">
        <f t="shared" si="193"/>
        <v>28678622.300000001</v>
      </c>
      <c r="G1260" s="495">
        <f t="shared" si="190"/>
        <v>7638611.5000000037</v>
      </c>
      <c r="H1260" s="495">
        <f>VLOOKUP(A1260,'02-Metrics'!A:R,18,FALSE)</f>
        <v>107782440</v>
      </c>
      <c r="I1260" s="496">
        <f t="shared" si="191"/>
        <v>7.0870649244904868E-2</v>
      </c>
      <c r="J1260" s="512"/>
      <c r="M1260" s="241" t="s">
        <v>1038</v>
      </c>
      <c r="S1260">
        <f t="shared" si="194"/>
        <v>2019</v>
      </c>
      <c r="T1260" s="418" t="str">
        <f>VLOOKUP($A1260,'02-Metrics'!$A$2:$AD$188,4,FALSE)</f>
        <v>Infrastructure</v>
      </c>
      <c r="U1260" s="418" t="str">
        <f>VLOOKUP($A1260,'02-Metrics'!$A$2:$AD$188,5,FALSE)</f>
        <v>L&amp;L</v>
      </c>
      <c r="V1260" s="418" t="str">
        <f>VLOOKUP($A1260,'02-Metrics'!$A$2:$AD$188,7,FALSE)</f>
        <v>Army Forces</v>
      </c>
    </row>
    <row r="1261" spans="1:22" hidden="1">
      <c r="A1261" s="418" t="s">
        <v>444</v>
      </c>
      <c r="B1261" s="497">
        <v>43524</v>
      </c>
      <c r="C1261" s="495">
        <v>10570220.800000001</v>
      </c>
      <c r="D1261" s="495">
        <v>825270.65999999992</v>
      </c>
      <c r="E1261" s="495">
        <f t="shared" si="192"/>
        <v>46887454.600000009</v>
      </c>
      <c r="F1261" s="495">
        <f t="shared" si="193"/>
        <v>29503892.960000001</v>
      </c>
      <c r="G1261" s="495">
        <f t="shared" si="190"/>
        <v>17383561.640000008</v>
      </c>
      <c r="H1261" s="495">
        <f>VLOOKUP(A1261,'02-Metrics'!A:R,18,FALSE)</f>
        <v>107782440</v>
      </c>
      <c r="I1261" s="496">
        <f t="shared" si="191"/>
        <v>0.16128380133164558</v>
      </c>
      <c r="J1261" s="512"/>
      <c r="M1261" s="241" t="s">
        <v>1038</v>
      </c>
      <c r="S1261">
        <f t="shared" si="194"/>
        <v>2019</v>
      </c>
      <c r="T1261" s="418" t="str">
        <f>VLOOKUP($A1261,'02-Metrics'!$A$2:$AD$188,4,FALSE)</f>
        <v>Infrastructure</v>
      </c>
      <c r="U1261" s="418" t="str">
        <f>VLOOKUP($A1261,'02-Metrics'!$A$2:$AD$188,5,FALSE)</f>
        <v>L&amp;L</v>
      </c>
      <c r="V1261" s="418" t="str">
        <f>VLOOKUP($A1261,'02-Metrics'!$A$2:$AD$188,7,FALSE)</f>
        <v>Army Forces</v>
      </c>
    </row>
    <row r="1262" spans="1:22" hidden="1">
      <c r="A1262" s="418" t="s">
        <v>444</v>
      </c>
      <c r="B1262" s="497">
        <v>43554</v>
      </c>
      <c r="C1262" s="495">
        <v>7568893</v>
      </c>
      <c r="D1262" s="495">
        <v>1087938.7999999998</v>
      </c>
      <c r="E1262" s="495">
        <f t="shared" si="192"/>
        <v>54456347.600000009</v>
      </c>
      <c r="F1262" s="495">
        <f t="shared" si="193"/>
        <v>30591831.760000002</v>
      </c>
      <c r="G1262" s="495">
        <f t="shared" si="190"/>
        <v>23864515.840000007</v>
      </c>
      <c r="H1262" s="495">
        <f>VLOOKUP(A1262,'02-Metrics'!A:R,18,FALSE)</f>
        <v>107782440</v>
      </c>
      <c r="I1262" s="496">
        <f t="shared" si="191"/>
        <v>0.22141376498806306</v>
      </c>
      <c r="J1262" s="512"/>
      <c r="L1262" s="23">
        <v>43751</v>
      </c>
      <c r="M1262" s="241" t="s">
        <v>1039</v>
      </c>
      <c r="S1262">
        <f t="shared" si="194"/>
        <v>2019</v>
      </c>
      <c r="T1262" s="418" t="str">
        <f>VLOOKUP($A1262,'02-Metrics'!$A$2:$AD$188,4,FALSE)</f>
        <v>Infrastructure</v>
      </c>
      <c r="U1262" s="418" t="str">
        <f>VLOOKUP($A1262,'02-Metrics'!$A$2:$AD$188,5,FALSE)</f>
        <v>L&amp;L</v>
      </c>
      <c r="V1262" s="418" t="str">
        <f>VLOOKUP($A1262,'02-Metrics'!$A$2:$AD$188,7,FALSE)</f>
        <v>Army Forces</v>
      </c>
    </row>
    <row r="1263" spans="1:22" hidden="1">
      <c r="A1263" s="418" t="s">
        <v>444</v>
      </c>
      <c r="B1263" s="497">
        <v>43585</v>
      </c>
      <c r="C1263" s="495">
        <v>10000000</v>
      </c>
      <c r="D1263" s="495">
        <v>1098570.43</v>
      </c>
      <c r="E1263" s="495">
        <f t="shared" si="192"/>
        <v>64456347.600000009</v>
      </c>
      <c r="F1263" s="495">
        <f t="shared" si="193"/>
        <v>31690402.190000001</v>
      </c>
      <c r="G1263" s="495">
        <f t="shared" si="190"/>
        <v>32765945.410000008</v>
      </c>
      <c r="H1263" s="495">
        <f>VLOOKUP(A1263,'02-Metrics'!A:R,18,FALSE)</f>
        <v>107782440</v>
      </c>
      <c r="I1263" s="496">
        <f t="shared" si="191"/>
        <v>0.30400077610044834</v>
      </c>
      <c r="J1263" s="512"/>
      <c r="M1263" s="241" t="s">
        <v>1038</v>
      </c>
      <c r="S1263">
        <f t="shared" si="194"/>
        <v>2019</v>
      </c>
      <c r="T1263" s="418" t="str">
        <f>VLOOKUP($A1263,'02-Metrics'!$A$2:$AD$188,4,FALSE)</f>
        <v>Infrastructure</v>
      </c>
      <c r="U1263" s="418" t="str">
        <f>VLOOKUP($A1263,'02-Metrics'!$A$2:$AD$188,5,FALSE)</f>
        <v>L&amp;L</v>
      </c>
      <c r="V1263" s="418" t="str">
        <f>VLOOKUP($A1263,'02-Metrics'!$A$2:$AD$188,7,FALSE)</f>
        <v>Army Forces</v>
      </c>
    </row>
    <row r="1264" spans="1:22" hidden="1">
      <c r="A1264" s="418" t="s">
        <v>444</v>
      </c>
      <c r="B1264" s="497">
        <v>43615</v>
      </c>
      <c r="C1264" s="495">
        <v>0</v>
      </c>
      <c r="D1264" s="495">
        <v>1034034.08</v>
      </c>
      <c r="E1264" s="495">
        <f t="shared" si="192"/>
        <v>64456347.600000009</v>
      </c>
      <c r="F1264" s="495">
        <f t="shared" si="193"/>
        <v>32724436.27</v>
      </c>
      <c r="G1264" s="498">
        <f>E1264-F1264</f>
        <v>31731911.330000009</v>
      </c>
      <c r="H1264" s="495"/>
      <c r="I1264" s="496"/>
      <c r="J1264" s="512"/>
      <c r="S1264">
        <f t="shared" si="194"/>
        <v>2019</v>
      </c>
      <c r="T1264" s="418" t="str">
        <f>VLOOKUP($A1264,'02-Metrics'!$A$2:$AD$188,4,FALSE)</f>
        <v>Infrastructure</v>
      </c>
      <c r="U1264" s="418" t="str">
        <f>VLOOKUP($A1264,'02-Metrics'!$A$2:$AD$188,5,FALSE)</f>
        <v>L&amp;L</v>
      </c>
      <c r="V1264" s="418" t="str">
        <f>VLOOKUP($A1264,'02-Metrics'!$A$2:$AD$188,7,FALSE)</f>
        <v>Army Forces</v>
      </c>
    </row>
    <row r="1265" spans="1:22" hidden="1">
      <c r="A1265" s="418" t="s">
        <v>444</v>
      </c>
      <c r="B1265" s="497">
        <v>43646</v>
      </c>
      <c r="C1265" s="495">
        <v>1519519.25</v>
      </c>
      <c r="D1265" s="495">
        <v>199688.07</v>
      </c>
      <c r="E1265" s="495">
        <f t="shared" si="192"/>
        <v>65975866.850000009</v>
      </c>
      <c r="F1265" s="495">
        <f t="shared" si="193"/>
        <v>32924124.34</v>
      </c>
      <c r="G1265" s="495">
        <f t="shared" ref="G1265:G1292" si="195">E1265-F1265</f>
        <v>33051742.510000009</v>
      </c>
      <c r="H1265" s="495">
        <f>VLOOKUP(A1265,'02-Metrics'!A:R,18,FALSE)</f>
        <v>107782440</v>
      </c>
      <c r="I1265" s="496">
        <f t="shared" ref="I1265:I1292" si="196">G1265/H1265</f>
        <v>0.30665238706787495</v>
      </c>
      <c r="J1265" s="512"/>
      <c r="K1265" s="491">
        <v>5689328</v>
      </c>
      <c r="L1265" s="489">
        <v>42674</v>
      </c>
      <c r="M1265" s="241" t="s">
        <v>1041</v>
      </c>
      <c r="S1265">
        <f t="shared" si="194"/>
        <v>2019</v>
      </c>
      <c r="T1265" s="418" t="str">
        <f>VLOOKUP($A1265,'02-Metrics'!$A$2:$AD$188,4,FALSE)</f>
        <v>Infrastructure</v>
      </c>
      <c r="U1265" s="418" t="str">
        <f>VLOOKUP($A1265,'02-Metrics'!$A$2:$AD$188,5,FALSE)</f>
        <v>L&amp;L</v>
      </c>
      <c r="V1265" s="418" t="str">
        <f>VLOOKUP($A1265,'02-Metrics'!$A$2:$AD$188,7,FALSE)</f>
        <v>Army Forces</v>
      </c>
    </row>
    <row r="1266" spans="1:22" hidden="1">
      <c r="A1266" s="418" t="s">
        <v>444</v>
      </c>
      <c r="B1266" s="497">
        <v>43676</v>
      </c>
      <c r="C1266" s="495">
        <v>0</v>
      </c>
      <c r="D1266" s="495">
        <v>518893.13</v>
      </c>
      <c r="E1266" s="495">
        <f t="shared" si="192"/>
        <v>65975866.850000009</v>
      </c>
      <c r="F1266" s="495">
        <f t="shared" si="193"/>
        <v>33443017.469999999</v>
      </c>
      <c r="G1266" s="495">
        <f t="shared" si="195"/>
        <v>32532849.38000001</v>
      </c>
      <c r="H1266" s="495">
        <f>VLOOKUP(A1266,'02-Metrics'!A:R,18,FALSE)</f>
        <v>107782440</v>
      </c>
      <c r="I1266" s="496">
        <f t="shared" si="196"/>
        <v>0.30183812298181423</v>
      </c>
      <c r="J1266" s="512"/>
      <c r="K1266" s="491">
        <v>3637915</v>
      </c>
      <c r="L1266" s="489">
        <v>42704</v>
      </c>
      <c r="M1266" s="241" t="s">
        <v>1041</v>
      </c>
      <c r="S1266">
        <f t="shared" si="194"/>
        <v>2019</v>
      </c>
      <c r="T1266" s="418" t="str">
        <f>VLOOKUP($A1266,'02-Metrics'!$A$2:$AD$188,4,FALSE)</f>
        <v>Infrastructure</v>
      </c>
      <c r="U1266" s="418" t="str">
        <f>VLOOKUP($A1266,'02-Metrics'!$A$2:$AD$188,5,FALSE)</f>
        <v>L&amp;L</v>
      </c>
      <c r="V1266" s="418" t="str">
        <f>VLOOKUP($A1266,'02-Metrics'!$A$2:$AD$188,7,FALSE)</f>
        <v>Army Forces</v>
      </c>
    </row>
    <row r="1267" spans="1:22" hidden="1">
      <c r="A1267" s="418" t="s">
        <v>444</v>
      </c>
      <c r="B1267" s="497">
        <v>43707</v>
      </c>
      <c r="C1267" s="495">
        <v>2370680</v>
      </c>
      <c r="D1267" s="495">
        <v>479889.61</v>
      </c>
      <c r="E1267" s="495">
        <f t="shared" si="192"/>
        <v>68346546.850000009</v>
      </c>
      <c r="F1267" s="495">
        <f t="shared" si="193"/>
        <v>33922907.079999998</v>
      </c>
      <c r="G1267" s="495">
        <f t="shared" si="195"/>
        <v>34423639.770000011</v>
      </c>
      <c r="H1267" s="495">
        <f>VLOOKUP(A1267,'02-Metrics'!A:R,18,FALSE)</f>
        <v>107782440</v>
      </c>
      <c r="I1267" s="496">
        <f t="shared" si="196"/>
        <v>0.31938078011594478</v>
      </c>
      <c r="J1267" s="512"/>
      <c r="K1267" s="491">
        <v>1910183</v>
      </c>
      <c r="L1267" s="489">
        <v>42735</v>
      </c>
      <c r="M1267" s="241" t="s">
        <v>1041</v>
      </c>
      <c r="S1267">
        <f t="shared" si="194"/>
        <v>2019</v>
      </c>
      <c r="T1267" s="418" t="str">
        <f>VLOOKUP($A1267,'02-Metrics'!$A$2:$AD$188,4,FALSE)</f>
        <v>Infrastructure</v>
      </c>
      <c r="U1267" s="418" t="str">
        <f>VLOOKUP($A1267,'02-Metrics'!$A$2:$AD$188,5,FALSE)</f>
        <v>L&amp;L</v>
      </c>
      <c r="V1267" s="418" t="str">
        <f>VLOOKUP($A1267,'02-Metrics'!$A$2:$AD$188,7,FALSE)</f>
        <v>Army Forces</v>
      </c>
    </row>
    <row r="1268" spans="1:22" hidden="1">
      <c r="A1268" s="418" t="s">
        <v>444</v>
      </c>
      <c r="B1268" s="497">
        <v>43738</v>
      </c>
      <c r="C1268" s="495">
        <v>0</v>
      </c>
      <c r="D1268" s="495">
        <v>150297.06999999998</v>
      </c>
      <c r="E1268" s="495">
        <f t="shared" si="192"/>
        <v>68346546.850000009</v>
      </c>
      <c r="F1268" s="495">
        <f t="shared" si="193"/>
        <v>34073204.149999999</v>
      </c>
      <c r="G1268" s="495">
        <f t="shared" si="195"/>
        <v>34273342.70000001</v>
      </c>
      <c r="H1268" s="495">
        <f>VLOOKUP(A1268,'02-Metrics'!A:R,18,FALSE)</f>
        <v>107782440</v>
      </c>
      <c r="I1268" s="496">
        <f t="shared" si="196"/>
        <v>0.31798633153972028</v>
      </c>
      <c r="J1268" s="512"/>
      <c r="K1268" s="491">
        <v>2616085</v>
      </c>
      <c r="L1268" s="489">
        <v>42766</v>
      </c>
      <c r="M1268" s="241" t="s">
        <v>1041</v>
      </c>
      <c r="S1268">
        <f t="shared" si="194"/>
        <v>2019</v>
      </c>
      <c r="T1268" s="418" t="str">
        <f>VLOOKUP($A1268,'02-Metrics'!$A$2:$AD$188,4,FALSE)</f>
        <v>Infrastructure</v>
      </c>
      <c r="U1268" s="418" t="str">
        <f>VLOOKUP($A1268,'02-Metrics'!$A$2:$AD$188,5,FALSE)</f>
        <v>L&amp;L</v>
      </c>
      <c r="V1268" s="418" t="str">
        <f>VLOOKUP($A1268,'02-Metrics'!$A$2:$AD$188,7,FALSE)</f>
        <v>Army Forces</v>
      </c>
    </row>
    <row r="1269" spans="1:22" hidden="1">
      <c r="A1269" s="418" t="s">
        <v>444</v>
      </c>
      <c r="B1269" s="497">
        <v>43768</v>
      </c>
      <c r="C1269" s="495">
        <v>578454</v>
      </c>
      <c r="D1269" s="495">
        <v>327660.03999999998</v>
      </c>
      <c r="E1269" s="495">
        <f t="shared" si="192"/>
        <v>68925000.850000009</v>
      </c>
      <c r="F1269" s="495">
        <f t="shared" si="193"/>
        <v>34400864.189999998</v>
      </c>
      <c r="G1269" s="495">
        <f t="shared" si="195"/>
        <v>34524136.660000011</v>
      </c>
      <c r="H1269" s="495">
        <f>VLOOKUP(A1269,'02-Metrics'!A:R,18,FALSE)</f>
        <v>107782440</v>
      </c>
      <c r="I1269" s="496">
        <f t="shared" si="196"/>
        <v>0.32031318515335161</v>
      </c>
      <c r="J1269" s="512"/>
      <c r="K1269" s="491">
        <v>7271634</v>
      </c>
      <c r="L1269" s="489">
        <v>42794</v>
      </c>
      <c r="M1269" s="241" t="s">
        <v>1041</v>
      </c>
      <c r="S1269">
        <f t="shared" si="194"/>
        <v>2019</v>
      </c>
      <c r="T1269" s="418" t="str">
        <f>VLOOKUP($A1269,'02-Metrics'!$A$2:$AD$188,4,FALSE)</f>
        <v>Infrastructure</v>
      </c>
      <c r="U1269" s="418" t="str">
        <f>VLOOKUP($A1269,'02-Metrics'!$A$2:$AD$188,5,FALSE)</f>
        <v>L&amp;L</v>
      </c>
      <c r="V1269" s="418" t="str">
        <f>VLOOKUP($A1269,'02-Metrics'!$A$2:$AD$188,7,FALSE)</f>
        <v>Army Forces</v>
      </c>
    </row>
    <row r="1270" spans="1:22" hidden="1">
      <c r="A1270" s="418" t="s">
        <v>444</v>
      </c>
      <c r="B1270" s="497">
        <v>43799</v>
      </c>
      <c r="C1270" s="495">
        <v>0</v>
      </c>
      <c r="D1270" s="495">
        <v>163593.15</v>
      </c>
      <c r="E1270" s="495">
        <f t="shared" si="192"/>
        <v>68925000.850000009</v>
      </c>
      <c r="F1270" s="495">
        <f t="shared" si="193"/>
        <v>34564457.339999996</v>
      </c>
      <c r="G1270" s="495">
        <f t="shared" si="195"/>
        <v>34360543.510000013</v>
      </c>
      <c r="H1270" s="495">
        <f>VLOOKUP(A1270,'02-Metrics'!A:R,18,FALSE)</f>
        <v>107782440</v>
      </c>
      <c r="I1270" s="496">
        <f t="shared" si="196"/>
        <v>0.31879537622269466</v>
      </c>
      <c r="J1270" s="512"/>
      <c r="L1270" s="23">
        <v>42824</v>
      </c>
      <c r="M1270" s="241" t="s">
        <v>1039</v>
      </c>
      <c r="S1270">
        <f t="shared" si="194"/>
        <v>2019</v>
      </c>
      <c r="T1270" s="418" t="str">
        <f>VLOOKUP($A1270,'02-Metrics'!$A$2:$AD$188,4,FALSE)</f>
        <v>Infrastructure</v>
      </c>
      <c r="U1270" s="418" t="str">
        <f>VLOOKUP($A1270,'02-Metrics'!$A$2:$AD$188,5,FALSE)</f>
        <v>L&amp;L</v>
      </c>
      <c r="V1270" s="418" t="str">
        <f>VLOOKUP($A1270,'02-Metrics'!$A$2:$AD$188,7,FALSE)</f>
        <v>Army Forces</v>
      </c>
    </row>
    <row r="1271" spans="1:22" hidden="1">
      <c r="A1271" s="418" t="s">
        <v>444</v>
      </c>
      <c r="B1271" s="497">
        <v>43829</v>
      </c>
      <c r="C1271" s="495">
        <v>984167</v>
      </c>
      <c r="D1271" s="495">
        <v>5379412.1599999992</v>
      </c>
      <c r="E1271" s="495">
        <f t="shared" si="192"/>
        <v>69909167.850000009</v>
      </c>
      <c r="F1271" s="495">
        <f t="shared" si="193"/>
        <v>39943869.499999993</v>
      </c>
      <c r="G1271" s="495">
        <f t="shared" si="195"/>
        <v>29965298.350000016</v>
      </c>
      <c r="H1271" s="495">
        <f>VLOOKUP(A1271,'02-Metrics'!A:R,18,FALSE)</f>
        <v>107782440</v>
      </c>
      <c r="I1271" s="496">
        <f t="shared" si="196"/>
        <v>0.27801651502786556</v>
      </c>
      <c r="J1271" s="512"/>
      <c r="K1271" s="491">
        <v>799962</v>
      </c>
      <c r="L1271" s="489">
        <v>42825</v>
      </c>
      <c r="M1271" s="241" t="s">
        <v>1041</v>
      </c>
      <c r="S1271">
        <f t="shared" si="194"/>
        <v>2019</v>
      </c>
      <c r="T1271" s="418" t="str">
        <f>VLOOKUP($A1271,'02-Metrics'!$A$2:$AD$188,4,FALSE)</f>
        <v>Infrastructure</v>
      </c>
      <c r="U1271" s="418" t="str">
        <f>VLOOKUP($A1271,'02-Metrics'!$A$2:$AD$188,5,FALSE)</f>
        <v>L&amp;L</v>
      </c>
      <c r="V1271" s="418" t="str">
        <f>VLOOKUP($A1271,'02-Metrics'!$A$2:$AD$188,7,FALSE)</f>
        <v>Army Forces</v>
      </c>
    </row>
    <row r="1272" spans="1:22" hidden="1">
      <c r="A1272" s="418" t="s">
        <v>444</v>
      </c>
      <c r="B1272" s="497">
        <v>43860</v>
      </c>
      <c r="C1272" s="495">
        <v>0</v>
      </c>
      <c r="D1272" s="495">
        <v>44469.69</v>
      </c>
      <c r="E1272" s="495">
        <f t="shared" si="192"/>
        <v>69909167.850000009</v>
      </c>
      <c r="F1272" s="495">
        <f t="shared" si="193"/>
        <v>39988339.18999999</v>
      </c>
      <c r="G1272" s="495">
        <f t="shared" si="195"/>
        <v>29920828.660000019</v>
      </c>
      <c r="H1272" s="495">
        <f>VLOOKUP(A1272,'02-Metrics'!A:R,18,FALSE)</f>
        <v>107782440</v>
      </c>
      <c r="I1272" s="496">
        <f t="shared" si="196"/>
        <v>0.27760392750433205</v>
      </c>
      <c r="J1272" s="512"/>
      <c r="L1272" s="23">
        <v>42826</v>
      </c>
      <c r="M1272" s="241" t="s">
        <v>1039</v>
      </c>
      <c r="S1272">
        <f t="shared" si="194"/>
        <v>2020</v>
      </c>
      <c r="T1272" s="418" t="str">
        <f>VLOOKUP($A1272,'02-Metrics'!$A$2:$AD$188,4,FALSE)</f>
        <v>Infrastructure</v>
      </c>
      <c r="U1272" s="418" t="str">
        <f>VLOOKUP($A1272,'02-Metrics'!$A$2:$AD$188,5,FALSE)</f>
        <v>L&amp;L</v>
      </c>
      <c r="V1272" s="418" t="str">
        <f>VLOOKUP($A1272,'02-Metrics'!$A$2:$AD$188,7,FALSE)</f>
        <v>Army Forces</v>
      </c>
    </row>
    <row r="1273" spans="1:22" hidden="1">
      <c r="A1273" s="418" t="s">
        <v>444</v>
      </c>
      <c r="B1273" s="497">
        <v>43889</v>
      </c>
      <c r="C1273" s="495">
        <v>5363480</v>
      </c>
      <c r="D1273" s="495">
        <v>323028.68000000005</v>
      </c>
      <c r="E1273" s="495">
        <f t="shared" si="192"/>
        <v>75272647.850000009</v>
      </c>
      <c r="F1273" s="495">
        <f t="shared" si="193"/>
        <v>40311367.86999999</v>
      </c>
      <c r="G1273" s="495">
        <f t="shared" si="195"/>
        <v>34961279.980000019</v>
      </c>
      <c r="H1273" s="495">
        <f>VLOOKUP(A1273,'02-Metrics'!A:R,18,FALSE)</f>
        <v>107782440</v>
      </c>
      <c r="I1273" s="496">
        <f t="shared" si="196"/>
        <v>0.32436897865737702</v>
      </c>
      <c r="J1273" s="512"/>
      <c r="K1273" s="491">
        <v>486002</v>
      </c>
      <c r="L1273" s="489">
        <v>42855</v>
      </c>
      <c r="M1273" s="241" t="s">
        <v>1041</v>
      </c>
      <c r="S1273">
        <f t="shared" si="194"/>
        <v>2020</v>
      </c>
      <c r="T1273" s="418" t="str">
        <f>VLOOKUP($A1273,'02-Metrics'!$A$2:$AD$188,4,FALSE)</f>
        <v>Infrastructure</v>
      </c>
      <c r="U1273" s="418" t="str">
        <f>VLOOKUP($A1273,'02-Metrics'!$A$2:$AD$188,5,FALSE)</f>
        <v>L&amp;L</v>
      </c>
      <c r="V1273" s="418" t="str">
        <f>VLOOKUP($A1273,'02-Metrics'!$A$2:$AD$188,7,FALSE)</f>
        <v>Army Forces</v>
      </c>
    </row>
    <row r="1274" spans="1:22" hidden="1">
      <c r="A1274" s="418" t="s">
        <v>444</v>
      </c>
      <c r="B1274" s="497">
        <v>43920</v>
      </c>
      <c r="C1274" s="495">
        <v>364497</v>
      </c>
      <c r="D1274" s="495">
        <v>49328.47</v>
      </c>
      <c r="E1274" s="495">
        <f t="shared" si="192"/>
        <v>75637144.850000009</v>
      </c>
      <c r="F1274" s="495">
        <f t="shared" si="193"/>
        <v>40360696.339999989</v>
      </c>
      <c r="G1274" s="495">
        <f t="shared" si="195"/>
        <v>35276448.51000002</v>
      </c>
      <c r="H1274" s="495">
        <f>VLOOKUP(A1274,'02-Metrics'!A:R,18,FALSE)</f>
        <v>107782440</v>
      </c>
      <c r="I1274" s="496">
        <f t="shared" si="196"/>
        <v>0.32729309625946507</v>
      </c>
      <c r="J1274" s="512"/>
      <c r="M1274" s="241" t="s">
        <v>1038</v>
      </c>
      <c r="S1274">
        <f t="shared" si="194"/>
        <v>2020</v>
      </c>
      <c r="T1274" s="418" t="str">
        <f>VLOOKUP($A1274,'02-Metrics'!$A$2:$AD$188,4,FALSE)</f>
        <v>Infrastructure</v>
      </c>
      <c r="U1274" s="418" t="str">
        <f>VLOOKUP($A1274,'02-Metrics'!$A$2:$AD$188,5,FALSE)</f>
        <v>L&amp;L</v>
      </c>
      <c r="V1274" s="418" t="str">
        <f>VLOOKUP($A1274,'02-Metrics'!$A$2:$AD$188,7,FALSE)</f>
        <v>Army Forces</v>
      </c>
    </row>
    <row r="1275" spans="1:22" hidden="1">
      <c r="A1275" s="418" t="s">
        <v>444</v>
      </c>
      <c r="B1275" s="497">
        <v>43951</v>
      </c>
      <c r="C1275" s="495">
        <v>0</v>
      </c>
      <c r="D1275" s="495">
        <v>57581.209999999992</v>
      </c>
      <c r="E1275" s="495">
        <f t="shared" si="192"/>
        <v>75637144.850000009</v>
      </c>
      <c r="F1275" s="495">
        <f t="shared" si="193"/>
        <v>40418277.54999999</v>
      </c>
      <c r="G1275" s="495">
        <f t="shared" si="195"/>
        <v>35218867.300000019</v>
      </c>
      <c r="H1275" s="495">
        <f>VLOOKUP(A1275,'02-Metrics'!A:R,18,FALSE)</f>
        <v>107782440</v>
      </c>
      <c r="I1275" s="496">
        <f t="shared" si="196"/>
        <v>0.32675886071979832</v>
      </c>
      <c r="J1275" s="512"/>
      <c r="K1275" s="491">
        <v>0</v>
      </c>
      <c r="L1275" s="489">
        <v>42886</v>
      </c>
      <c r="M1275" s="241" t="s">
        <v>1041</v>
      </c>
      <c r="S1275">
        <f t="shared" si="194"/>
        <v>2020</v>
      </c>
      <c r="T1275" s="418" t="str">
        <f>VLOOKUP($A1275,'02-Metrics'!$A$2:$AD$188,4,FALSE)</f>
        <v>Infrastructure</v>
      </c>
      <c r="U1275" s="418" t="str">
        <f>VLOOKUP($A1275,'02-Metrics'!$A$2:$AD$188,5,FALSE)</f>
        <v>L&amp;L</v>
      </c>
      <c r="V1275" s="418" t="str">
        <f>VLOOKUP($A1275,'02-Metrics'!$A$2:$AD$188,7,FALSE)</f>
        <v>Army Forces</v>
      </c>
    </row>
    <row r="1276" spans="1:22" hidden="1">
      <c r="A1276" s="418" t="s">
        <v>444</v>
      </c>
      <c r="B1276" s="497">
        <v>43981</v>
      </c>
      <c r="C1276" s="495">
        <v>0</v>
      </c>
      <c r="D1276" s="495">
        <v>104272.98</v>
      </c>
      <c r="E1276" s="495">
        <f t="shared" si="192"/>
        <v>75637144.850000009</v>
      </c>
      <c r="F1276" s="495">
        <f t="shared" si="193"/>
        <v>40522550.529999986</v>
      </c>
      <c r="G1276" s="495">
        <f t="shared" si="195"/>
        <v>35114594.320000023</v>
      </c>
      <c r="H1276" s="495">
        <f>VLOOKUP(A1276,'02-Metrics'!A:R,18,FALSE)</f>
        <v>107782440</v>
      </c>
      <c r="I1276" s="496">
        <f t="shared" si="196"/>
        <v>0.32579142131130101</v>
      </c>
      <c r="J1276" s="512"/>
      <c r="K1276" s="491">
        <v>436653</v>
      </c>
      <c r="L1276" s="489">
        <v>42916</v>
      </c>
      <c r="M1276" s="241" t="s">
        <v>1041</v>
      </c>
      <c r="S1276">
        <f t="shared" si="194"/>
        <v>2020</v>
      </c>
      <c r="T1276" s="418" t="str">
        <f>VLOOKUP($A1276,'02-Metrics'!$A$2:$AD$188,4,FALSE)</f>
        <v>Infrastructure</v>
      </c>
      <c r="U1276" s="418" t="str">
        <f>VLOOKUP($A1276,'02-Metrics'!$A$2:$AD$188,5,FALSE)</f>
        <v>L&amp;L</v>
      </c>
      <c r="V1276" s="418" t="str">
        <f>VLOOKUP($A1276,'02-Metrics'!$A$2:$AD$188,7,FALSE)</f>
        <v>Army Forces</v>
      </c>
    </row>
    <row r="1277" spans="1:22" hidden="1">
      <c r="A1277" s="418" t="s">
        <v>444</v>
      </c>
      <c r="B1277" s="497">
        <v>44012</v>
      </c>
      <c r="C1277" s="495">
        <v>0</v>
      </c>
      <c r="D1277" s="495">
        <v>61758.479999999996</v>
      </c>
      <c r="E1277" s="495">
        <f t="shared" si="192"/>
        <v>75637144.850000009</v>
      </c>
      <c r="F1277" s="495">
        <f t="shared" si="193"/>
        <v>40584309.009999983</v>
      </c>
      <c r="G1277" s="495">
        <f t="shared" si="195"/>
        <v>35052835.840000026</v>
      </c>
      <c r="H1277" s="495">
        <f>VLOOKUP(A1277,'02-Metrics'!A:R,18,FALSE)</f>
        <v>107782440</v>
      </c>
      <c r="I1277" s="496">
        <f t="shared" si="196"/>
        <v>0.32521842927289479</v>
      </c>
      <c r="J1277" s="512"/>
      <c r="K1277" s="491">
        <v>0</v>
      </c>
      <c r="L1277" s="489">
        <v>42947</v>
      </c>
      <c r="M1277" s="241" t="s">
        <v>1041</v>
      </c>
      <c r="S1277">
        <f t="shared" si="194"/>
        <v>2020</v>
      </c>
      <c r="T1277" s="418" t="str">
        <f>VLOOKUP($A1277,'02-Metrics'!$A$2:$AD$188,4,FALSE)</f>
        <v>Infrastructure</v>
      </c>
      <c r="U1277" s="418" t="str">
        <f>VLOOKUP($A1277,'02-Metrics'!$A$2:$AD$188,5,FALSE)</f>
        <v>L&amp;L</v>
      </c>
      <c r="V1277" s="418" t="str">
        <f>VLOOKUP($A1277,'02-Metrics'!$A$2:$AD$188,7,FALSE)</f>
        <v>Army Forces</v>
      </c>
    </row>
    <row r="1278" spans="1:22" hidden="1">
      <c r="A1278" s="418" t="s">
        <v>444</v>
      </c>
      <c r="B1278" s="497">
        <v>44042</v>
      </c>
      <c r="C1278" s="495">
        <v>499950</v>
      </c>
      <c r="D1278" s="495">
        <v>149830.76</v>
      </c>
      <c r="E1278" s="495">
        <f t="shared" si="192"/>
        <v>76137094.850000009</v>
      </c>
      <c r="F1278" s="495">
        <f t="shared" si="193"/>
        <v>40734139.769999981</v>
      </c>
      <c r="G1278" s="495">
        <f t="shared" si="195"/>
        <v>35402955.080000028</v>
      </c>
      <c r="H1278" s="495">
        <f>VLOOKUP(A1278,'02-Metrics'!A:R,18,FALSE)</f>
        <v>107782440</v>
      </c>
      <c r="I1278" s="496">
        <f t="shared" si="196"/>
        <v>0.32846681778590303</v>
      </c>
      <c r="J1278" s="512"/>
      <c r="K1278" s="491">
        <v>0</v>
      </c>
      <c r="L1278" s="489">
        <v>42978</v>
      </c>
      <c r="M1278" s="241" t="s">
        <v>1041</v>
      </c>
      <c r="S1278">
        <f t="shared" si="194"/>
        <v>2020</v>
      </c>
      <c r="T1278" s="418" t="str">
        <f>VLOOKUP($A1278,'02-Metrics'!$A$2:$AD$188,4,FALSE)</f>
        <v>Infrastructure</v>
      </c>
      <c r="U1278" s="418" t="str">
        <f>VLOOKUP($A1278,'02-Metrics'!$A$2:$AD$188,5,FALSE)</f>
        <v>L&amp;L</v>
      </c>
      <c r="V1278" s="418" t="str">
        <f>VLOOKUP($A1278,'02-Metrics'!$A$2:$AD$188,7,FALSE)</f>
        <v>Army Forces</v>
      </c>
    </row>
    <row r="1279" spans="1:22" hidden="1">
      <c r="A1279" s="418" t="s">
        <v>444</v>
      </c>
      <c r="B1279" s="497">
        <v>44073</v>
      </c>
      <c r="C1279" s="495">
        <v>0</v>
      </c>
      <c r="D1279" s="495">
        <v>71457.3</v>
      </c>
      <c r="E1279" s="495">
        <f t="shared" si="192"/>
        <v>76137094.850000009</v>
      </c>
      <c r="F1279" s="495">
        <f t="shared" si="193"/>
        <v>40805597.069999978</v>
      </c>
      <c r="G1279" s="495">
        <f t="shared" si="195"/>
        <v>35331497.780000031</v>
      </c>
      <c r="H1279" s="495">
        <f>VLOOKUP(A1279,'02-Metrics'!A:R,18,FALSE)</f>
        <v>107782440</v>
      </c>
      <c r="I1279" s="496">
        <f t="shared" si="196"/>
        <v>0.32780384058850431</v>
      </c>
      <c r="J1279" s="512"/>
      <c r="K1279" s="491">
        <v>156311</v>
      </c>
      <c r="L1279" s="489">
        <v>43008</v>
      </c>
      <c r="M1279" s="241" t="s">
        <v>1041</v>
      </c>
      <c r="S1279">
        <f t="shared" si="194"/>
        <v>2020</v>
      </c>
      <c r="T1279" s="418" t="str">
        <f>VLOOKUP($A1279,'02-Metrics'!$A$2:$AD$188,4,FALSE)</f>
        <v>Infrastructure</v>
      </c>
      <c r="U1279" s="418" t="str">
        <f>VLOOKUP($A1279,'02-Metrics'!$A$2:$AD$188,5,FALSE)</f>
        <v>L&amp;L</v>
      </c>
      <c r="V1279" s="418" t="str">
        <f>VLOOKUP($A1279,'02-Metrics'!$A$2:$AD$188,7,FALSE)</f>
        <v>Army Forces</v>
      </c>
    </row>
    <row r="1280" spans="1:22" hidden="1">
      <c r="A1280" s="418" t="s">
        <v>444</v>
      </c>
      <c r="B1280" s="497">
        <v>44104</v>
      </c>
      <c r="C1280" s="495">
        <v>2801245</v>
      </c>
      <c r="D1280" s="495">
        <v>55634.66</v>
      </c>
      <c r="E1280" s="495">
        <f t="shared" si="192"/>
        <v>78938339.850000009</v>
      </c>
      <c r="F1280" s="495">
        <f t="shared" si="193"/>
        <v>40861231.729999974</v>
      </c>
      <c r="G1280" s="495">
        <f t="shared" si="195"/>
        <v>38077108.120000035</v>
      </c>
      <c r="H1280" s="495">
        <f>VLOOKUP(A1280,'02-Metrics'!A:R,18,FALSE)</f>
        <v>107782440</v>
      </c>
      <c r="I1280" s="496">
        <f t="shared" si="196"/>
        <v>0.35327747377031021</v>
      </c>
      <c r="J1280" s="512"/>
      <c r="M1280" s="241" t="s">
        <v>1038</v>
      </c>
      <c r="S1280">
        <f t="shared" si="194"/>
        <v>2020</v>
      </c>
      <c r="T1280" s="418" t="str">
        <f>VLOOKUP($A1280,'02-Metrics'!$A$2:$AD$188,4,FALSE)</f>
        <v>Infrastructure</v>
      </c>
      <c r="U1280" s="418" t="str">
        <f>VLOOKUP($A1280,'02-Metrics'!$A$2:$AD$188,5,FALSE)</f>
        <v>L&amp;L</v>
      </c>
      <c r="V1280" s="418" t="str">
        <f>VLOOKUP($A1280,'02-Metrics'!$A$2:$AD$188,7,FALSE)</f>
        <v>Army Forces</v>
      </c>
    </row>
    <row r="1281" spans="1:22" hidden="1">
      <c r="A1281" s="418" t="s">
        <v>444</v>
      </c>
      <c r="B1281" s="497">
        <v>44134</v>
      </c>
      <c r="C1281" s="495">
        <v>0</v>
      </c>
      <c r="D1281" s="495">
        <v>71328.78</v>
      </c>
      <c r="E1281" s="495">
        <f t="shared" si="192"/>
        <v>78938339.850000009</v>
      </c>
      <c r="F1281" s="495">
        <f t="shared" si="193"/>
        <v>40932560.509999976</v>
      </c>
      <c r="G1281" s="495">
        <f t="shared" si="195"/>
        <v>38005779.340000033</v>
      </c>
      <c r="H1281" s="495">
        <f>VLOOKUP(A1281,'02-Metrics'!A:R,18,FALSE)</f>
        <v>107782440</v>
      </c>
      <c r="I1281" s="496">
        <f t="shared" si="196"/>
        <v>0.35261568897493911</v>
      </c>
      <c r="J1281" s="512"/>
      <c r="K1281" s="491">
        <v>0</v>
      </c>
      <c r="L1281" s="489">
        <v>43069</v>
      </c>
      <c r="M1281" s="241" t="s">
        <v>1041</v>
      </c>
      <c r="S1281">
        <f t="shared" si="194"/>
        <v>2020</v>
      </c>
      <c r="T1281" s="418" t="str">
        <f>VLOOKUP($A1281,'02-Metrics'!$A$2:$AD$188,4,FALSE)</f>
        <v>Infrastructure</v>
      </c>
      <c r="U1281" s="418" t="str">
        <f>VLOOKUP($A1281,'02-Metrics'!$A$2:$AD$188,5,FALSE)</f>
        <v>L&amp;L</v>
      </c>
      <c r="V1281" s="418" t="str">
        <f>VLOOKUP($A1281,'02-Metrics'!$A$2:$AD$188,7,FALSE)</f>
        <v>Army Forces</v>
      </c>
    </row>
    <row r="1282" spans="1:22" hidden="1">
      <c r="A1282" s="418" t="s">
        <v>444</v>
      </c>
      <c r="B1282" s="497">
        <v>44165</v>
      </c>
      <c r="C1282" s="495">
        <v>0</v>
      </c>
      <c r="D1282" s="495">
        <v>65033.78</v>
      </c>
      <c r="E1282" s="495">
        <f t="shared" si="192"/>
        <v>78938339.850000009</v>
      </c>
      <c r="F1282" s="495">
        <f t="shared" si="193"/>
        <v>40997594.289999977</v>
      </c>
      <c r="G1282" s="495">
        <f t="shared" si="195"/>
        <v>37940745.560000032</v>
      </c>
      <c r="H1282" s="495">
        <f>VLOOKUP(A1282,'02-Metrics'!A:R,18,FALSE)</f>
        <v>107782440</v>
      </c>
      <c r="I1282" s="496">
        <f t="shared" si="196"/>
        <v>0.35201230886960838</v>
      </c>
      <c r="J1282" s="512"/>
      <c r="K1282" s="491">
        <v>0</v>
      </c>
      <c r="L1282" s="489">
        <v>43100</v>
      </c>
      <c r="M1282" s="241" t="s">
        <v>1041</v>
      </c>
      <c r="S1282">
        <f t="shared" si="194"/>
        <v>2020</v>
      </c>
      <c r="T1282" s="418" t="str">
        <f>VLOOKUP($A1282,'02-Metrics'!$A$2:$AD$188,4,FALSE)</f>
        <v>Infrastructure</v>
      </c>
      <c r="U1282" s="418" t="str">
        <f>VLOOKUP($A1282,'02-Metrics'!$A$2:$AD$188,5,FALSE)</f>
        <v>L&amp;L</v>
      </c>
      <c r="V1282" s="418" t="str">
        <f>VLOOKUP($A1282,'02-Metrics'!$A$2:$AD$188,7,FALSE)</f>
        <v>Army Forces</v>
      </c>
    </row>
    <row r="1283" spans="1:22" hidden="1">
      <c r="A1283" s="418" t="s">
        <v>444</v>
      </c>
      <c r="B1283" s="497">
        <v>44195</v>
      </c>
      <c r="C1283" s="495">
        <v>0</v>
      </c>
      <c r="D1283" s="495">
        <v>79253.78</v>
      </c>
      <c r="E1283" s="495">
        <f t="shared" si="192"/>
        <v>78938339.850000009</v>
      </c>
      <c r="F1283" s="495">
        <f t="shared" si="193"/>
        <v>41076848.069999978</v>
      </c>
      <c r="G1283" s="495">
        <f t="shared" si="195"/>
        <v>37861491.780000031</v>
      </c>
      <c r="H1283" s="495">
        <f>VLOOKUP(A1283,'02-Metrics'!A:R,18,FALSE)</f>
        <v>107782440</v>
      </c>
      <c r="I1283" s="496">
        <f t="shared" si="196"/>
        <v>0.35127699632704579</v>
      </c>
      <c r="J1283" s="512"/>
      <c r="M1283" s="241" t="s">
        <v>1038</v>
      </c>
      <c r="S1283">
        <f t="shared" si="194"/>
        <v>2020</v>
      </c>
      <c r="T1283" s="418" t="str">
        <f>VLOOKUP($A1283,'02-Metrics'!$A$2:$AD$188,4,FALSE)</f>
        <v>Infrastructure</v>
      </c>
      <c r="U1283" s="418" t="str">
        <f>VLOOKUP($A1283,'02-Metrics'!$A$2:$AD$188,5,FALSE)</f>
        <v>L&amp;L</v>
      </c>
      <c r="V1283" s="418" t="str">
        <f>VLOOKUP($A1283,'02-Metrics'!$A$2:$AD$188,7,FALSE)</f>
        <v>Army Forces</v>
      </c>
    </row>
    <row r="1284" spans="1:22" hidden="1">
      <c r="A1284" s="418" t="s">
        <v>444</v>
      </c>
      <c r="B1284" s="497">
        <v>44226</v>
      </c>
      <c r="C1284" s="495">
        <v>0</v>
      </c>
      <c r="D1284" s="495">
        <v>740</v>
      </c>
      <c r="E1284" s="495">
        <f t="shared" si="192"/>
        <v>78938339.850000009</v>
      </c>
      <c r="F1284" s="495">
        <f t="shared" si="193"/>
        <v>41077588.069999978</v>
      </c>
      <c r="G1284" s="495">
        <f t="shared" si="195"/>
        <v>37860751.780000031</v>
      </c>
      <c r="H1284" s="495">
        <f>VLOOKUP(A1284,'02-Metrics'!A:R,18,FALSE)</f>
        <v>107782440</v>
      </c>
      <c r="I1284" s="496">
        <f t="shared" si="196"/>
        <v>0.35127013064465817</v>
      </c>
      <c r="J1284" s="512"/>
      <c r="L1284" s="23">
        <v>43123</v>
      </c>
      <c r="M1284" s="241" t="s">
        <v>1039</v>
      </c>
      <c r="S1284">
        <f t="shared" si="194"/>
        <v>2021</v>
      </c>
      <c r="T1284" s="418" t="str">
        <f>VLOOKUP($A1284,'02-Metrics'!$A$2:$AD$188,4,FALSE)</f>
        <v>Infrastructure</v>
      </c>
      <c r="U1284" s="418" t="str">
        <f>VLOOKUP($A1284,'02-Metrics'!$A$2:$AD$188,5,FALSE)</f>
        <v>L&amp;L</v>
      </c>
      <c r="V1284" s="418" t="str">
        <f>VLOOKUP($A1284,'02-Metrics'!$A$2:$AD$188,7,FALSE)</f>
        <v>Army Forces</v>
      </c>
    </row>
    <row r="1285" spans="1:22" hidden="1">
      <c r="A1285" s="418" t="s">
        <v>444</v>
      </c>
      <c r="B1285" s="497">
        <v>44255</v>
      </c>
      <c r="C1285" s="495">
        <v>0</v>
      </c>
      <c r="D1285" s="495">
        <v>41244.979999999996</v>
      </c>
      <c r="E1285" s="495">
        <f t="shared" si="192"/>
        <v>78938339.850000009</v>
      </c>
      <c r="F1285" s="495">
        <f t="shared" si="193"/>
        <v>41118833.049999975</v>
      </c>
      <c r="G1285" s="495">
        <f t="shared" si="195"/>
        <v>37819506.800000034</v>
      </c>
      <c r="H1285" s="495">
        <f>VLOOKUP(A1285,'02-Metrics'!A:R,18,FALSE)</f>
        <v>107782440</v>
      </c>
      <c r="I1285" s="496">
        <f t="shared" si="196"/>
        <v>0.35088746181660052</v>
      </c>
      <c r="J1285" s="512"/>
      <c r="M1285" s="241" t="s">
        <v>1038</v>
      </c>
      <c r="S1285">
        <f t="shared" si="194"/>
        <v>2021</v>
      </c>
      <c r="T1285" s="418" t="str">
        <f>VLOOKUP($A1285,'02-Metrics'!$A$2:$AD$188,4,FALSE)</f>
        <v>Infrastructure</v>
      </c>
      <c r="U1285" s="418" t="str">
        <f>VLOOKUP($A1285,'02-Metrics'!$A$2:$AD$188,5,FALSE)</f>
        <v>L&amp;L</v>
      </c>
      <c r="V1285" s="418" t="str">
        <f>VLOOKUP($A1285,'02-Metrics'!$A$2:$AD$188,7,FALSE)</f>
        <v>Army Forces</v>
      </c>
    </row>
    <row r="1286" spans="1:22" hidden="1">
      <c r="A1286" s="418" t="s">
        <v>444</v>
      </c>
      <c r="B1286" s="497">
        <v>44285</v>
      </c>
      <c r="C1286" s="495">
        <v>0</v>
      </c>
      <c r="D1286" s="495">
        <v>18566.64</v>
      </c>
      <c r="E1286" s="495">
        <f t="shared" si="192"/>
        <v>78938339.850000009</v>
      </c>
      <c r="F1286" s="495">
        <f t="shared" si="193"/>
        <v>41137399.689999975</v>
      </c>
      <c r="G1286" s="495">
        <f t="shared" si="195"/>
        <v>37800940.160000034</v>
      </c>
      <c r="H1286" s="495">
        <f>VLOOKUP(A1286,'02-Metrics'!A:R,18,FALSE)</f>
        <v>107782440</v>
      </c>
      <c r="I1286" s="496">
        <f t="shared" si="196"/>
        <v>0.35071520147437779</v>
      </c>
      <c r="J1286" s="512"/>
      <c r="M1286" s="241" t="s">
        <v>1038</v>
      </c>
      <c r="S1286">
        <f t="shared" si="194"/>
        <v>2021</v>
      </c>
      <c r="T1286" s="418" t="str">
        <f>VLOOKUP($A1286,'02-Metrics'!$A$2:$AD$188,4,FALSE)</f>
        <v>Infrastructure</v>
      </c>
      <c r="U1286" s="418" t="str">
        <f>VLOOKUP($A1286,'02-Metrics'!$A$2:$AD$188,5,FALSE)</f>
        <v>L&amp;L</v>
      </c>
      <c r="V1286" s="418" t="str">
        <f>VLOOKUP($A1286,'02-Metrics'!$A$2:$AD$188,7,FALSE)</f>
        <v>Army Forces</v>
      </c>
    </row>
    <row r="1287" spans="1:22" hidden="1">
      <c r="A1287" s="418">
        <v>34</v>
      </c>
      <c r="B1287" s="505">
        <v>2</v>
      </c>
      <c r="C1287" s="506"/>
      <c r="D1287" s="506"/>
      <c r="E1287" s="506"/>
      <c r="F1287" s="506"/>
      <c r="G1287" s="506"/>
      <c r="H1287" s="495"/>
      <c r="I1287" s="496"/>
      <c r="J1287" s="496"/>
      <c r="K1287" s="495"/>
      <c r="L1287" s="493"/>
      <c r="S1287">
        <f t="shared" si="194"/>
        <v>1900</v>
      </c>
      <c r="T1287" s="418" t="e">
        <f>VLOOKUP($A1287,'02-Metrics'!$A$2:$AD$188,4,FALSE)</f>
        <v>#N/A</v>
      </c>
      <c r="U1287" s="418" t="e">
        <f>VLOOKUP($A1287,'02-Metrics'!$A$2:$AD$188,5,FALSE)</f>
        <v>#N/A</v>
      </c>
      <c r="V1287" s="418" t="e">
        <f>VLOOKUP($A1287,'02-Metrics'!$A$2:$AD$188,7,FALSE)</f>
        <v>#N/A</v>
      </c>
    </row>
    <row r="1288" spans="1:22" hidden="1">
      <c r="A1288" s="418" t="s">
        <v>1246</v>
      </c>
      <c r="B1288" s="494">
        <v>42916</v>
      </c>
      <c r="C1288" s="495">
        <v>0</v>
      </c>
      <c r="D1288" s="495">
        <v>7364.72</v>
      </c>
      <c r="E1288" s="495">
        <f t="shared" ref="E1288:E1328" si="197">C1288+E1287</f>
        <v>0</v>
      </c>
      <c r="F1288" s="495">
        <f t="shared" ref="F1288:F1328" si="198">D1288+F1287</f>
        <v>7364.72</v>
      </c>
      <c r="G1288" s="495">
        <f t="shared" si="195"/>
        <v>-7364.72</v>
      </c>
      <c r="H1288" s="495">
        <f>VLOOKUP(A1288,'02-Metrics'!A:R,18,FALSE)</f>
        <v>417390514</v>
      </c>
      <c r="I1288" s="496">
        <f t="shared" si="196"/>
        <v>-1.7644675077594122E-5</v>
      </c>
      <c r="J1288" s="512"/>
      <c r="M1288" s="241" t="s">
        <v>1038</v>
      </c>
      <c r="S1288">
        <f t="shared" si="194"/>
        <v>2017</v>
      </c>
      <c r="T1288" s="418" t="str">
        <f>VLOOKUP($A1288,'02-Metrics'!$A$2:$AD$188,4,FALSE)</f>
        <v>Industrial</v>
      </c>
      <c r="U1288" s="418" t="str">
        <f>VLOOKUP($A1288,'02-Metrics'!$A$2:$AD$188,5,FALSE)</f>
        <v>Factory</v>
      </c>
      <c r="V1288" s="418" t="str">
        <f>VLOOKUP($A1288,'02-Metrics'!$A$2:$AD$188,7,FALSE)</f>
        <v>Elco Suez</v>
      </c>
    </row>
    <row r="1289" spans="1:22" hidden="1">
      <c r="A1289" s="418" t="s">
        <v>1246</v>
      </c>
      <c r="B1289" s="494">
        <v>42977</v>
      </c>
      <c r="C1289" s="495">
        <v>106000000</v>
      </c>
      <c r="D1289" s="495">
        <v>1237.5</v>
      </c>
      <c r="E1289" s="495">
        <f t="shared" si="197"/>
        <v>106000000</v>
      </c>
      <c r="F1289" s="495">
        <f t="shared" si="198"/>
        <v>8602.2200000000012</v>
      </c>
      <c r="G1289" s="495">
        <f t="shared" si="195"/>
        <v>105991397.78</v>
      </c>
      <c r="H1289" s="495">
        <f>VLOOKUP(A1289,'02-Metrics'!A:R,18,FALSE)</f>
        <v>417390514</v>
      </c>
      <c r="I1289" s="496">
        <f t="shared" si="196"/>
        <v>0.253938204690488</v>
      </c>
      <c r="J1289" s="512"/>
      <c r="M1289" s="241" t="s">
        <v>1038</v>
      </c>
      <c r="S1289">
        <f t="shared" si="194"/>
        <v>2017</v>
      </c>
      <c r="T1289" s="418" t="str">
        <f>VLOOKUP($A1289,'02-Metrics'!$A$2:$AD$188,4,FALSE)</f>
        <v>Industrial</v>
      </c>
      <c r="U1289" s="418" t="str">
        <f>VLOOKUP($A1289,'02-Metrics'!$A$2:$AD$188,5,FALSE)</f>
        <v>Factory</v>
      </c>
      <c r="V1289" s="418" t="str">
        <f>VLOOKUP($A1289,'02-Metrics'!$A$2:$AD$188,7,FALSE)</f>
        <v>Elco Suez</v>
      </c>
    </row>
    <row r="1290" spans="1:22" hidden="1">
      <c r="A1290" s="418" t="s">
        <v>1246</v>
      </c>
      <c r="B1290" s="494">
        <v>43008</v>
      </c>
      <c r="C1290" s="495">
        <v>0</v>
      </c>
      <c r="D1290" s="495">
        <v>4888256</v>
      </c>
      <c r="E1290" s="495">
        <f t="shared" si="197"/>
        <v>106000000</v>
      </c>
      <c r="F1290" s="495">
        <f t="shared" si="198"/>
        <v>4896858.22</v>
      </c>
      <c r="G1290" s="495">
        <f t="shared" si="195"/>
        <v>101103141.78</v>
      </c>
      <c r="H1290" s="495">
        <f>VLOOKUP(A1290,'02-Metrics'!A:R,18,FALSE)</f>
        <v>417390514</v>
      </c>
      <c r="I1290" s="496">
        <f t="shared" si="196"/>
        <v>0.2422267358476671</v>
      </c>
      <c r="J1290" s="512"/>
      <c r="M1290" s="241" t="s">
        <v>1038</v>
      </c>
      <c r="S1290">
        <f t="shared" si="194"/>
        <v>2017</v>
      </c>
      <c r="T1290" s="418" t="str">
        <f>VLOOKUP($A1290,'02-Metrics'!$A$2:$AD$188,4,FALSE)</f>
        <v>Industrial</v>
      </c>
      <c r="U1290" s="418" t="str">
        <f>VLOOKUP($A1290,'02-Metrics'!$A$2:$AD$188,5,FALSE)</f>
        <v>Factory</v>
      </c>
      <c r="V1290" s="418" t="str">
        <f>VLOOKUP($A1290,'02-Metrics'!$A$2:$AD$188,7,FALSE)</f>
        <v>Elco Suez</v>
      </c>
    </row>
    <row r="1291" spans="1:22" hidden="1">
      <c r="A1291" s="418" t="s">
        <v>1246</v>
      </c>
      <c r="B1291" s="494">
        <v>43038</v>
      </c>
      <c r="C1291" s="495">
        <v>56413682</v>
      </c>
      <c r="D1291" s="495">
        <v>13063654.439999999</v>
      </c>
      <c r="E1291" s="495">
        <f t="shared" si="197"/>
        <v>162413682</v>
      </c>
      <c r="F1291" s="495">
        <f t="shared" si="198"/>
        <v>17960512.66</v>
      </c>
      <c r="G1291" s="495">
        <f t="shared" si="195"/>
        <v>144453169.34</v>
      </c>
      <c r="H1291" s="495">
        <f>VLOOKUP(A1291,'02-Metrics'!A:R,18,FALSE)</f>
        <v>417390514</v>
      </c>
      <c r="I1291" s="496">
        <f t="shared" si="196"/>
        <v>0.34608637353938526</v>
      </c>
      <c r="J1291" s="512"/>
      <c r="M1291" s="241" t="s">
        <v>1038</v>
      </c>
      <c r="S1291">
        <f t="shared" si="194"/>
        <v>2017</v>
      </c>
      <c r="T1291" s="418" t="str">
        <f>VLOOKUP($A1291,'02-Metrics'!$A$2:$AD$188,4,FALSE)</f>
        <v>Industrial</v>
      </c>
      <c r="U1291" s="418" t="str">
        <f>VLOOKUP($A1291,'02-Metrics'!$A$2:$AD$188,5,FALSE)</f>
        <v>Factory</v>
      </c>
      <c r="V1291" s="418" t="str">
        <f>VLOOKUP($A1291,'02-Metrics'!$A$2:$AD$188,7,FALSE)</f>
        <v>Elco Suez</v>
      </c>
    </row>
    <row r="1292" spans="1:22" hidden="1">
      <c r="A1292" s="418" t="s">
        <v>1246</v>
      </c>
      <c r="B1292" s="494">
        <v>43069</v>
      </c>
      <c r="C1292" s="495">
        <v>20000000</v>
      </c>
      <c r="D1292" s="495">
        <v>15816244.359999999</v>
      </c>
      <c r="E1292" s="495">
        <f t="shared" si="197"/>
        <v>182413682</v>
      </c>
      <c r="F1292" s="495">
        <f t="shared" si="198"/>
        <v>33776757.019999996</v>
      </c>
      <c r="G1292" s="495">
        <f t="shared" si="195"/>
        <v>148636924.98000002</v>
      </c>
      <c r="H1292" s="495">
        <f>VLOOKUP(A1292,'02-Metrics'!A:R,18,FALSE)</f>
        <v>417390514</v>
      </c>
      <c r="I1292" s="496">
        <f t="shared" si="196"/>
        <v>0.35610997374032322</v>
      </c>
      <c r="J1292" s="512"/>
      <c r="M1292" s="241" t="s">
        <v>1038</v>
      </c>
      <c r="S1292">
        <f t="shared" si="194"/>
        <v>2017</v>
      </c>
      <c r="T1292" s="418" t="str">
        <f>VLOOKUP($A1292,'02-Metrics'!$A$2:$AD$188,4,FALSE)</f>
        <v>Industrial</v>
      </c>
      <c r="U1292" s="418" t="str">
        <f>VLOOKUP($A1292,'02-Metrics'!$A$2:$AD$188,5,FALSE)</f>
        <v>Factory</v>
      </c>
      <c r="V1292" s="418" t="str">
        <f>VLOOKUP($A1292,'02-Metrics'!$A$2:$AD$188,7,FALSE)</f>
        <v>Elco Suez</v>
      </c>
    </row>
    <row r="1293" spans="1:22" hidden="1">
      <c r="A1293" s="418" t="s">
        <v>1246</v>
      </c>
      <c r="B1293" s="494">
        <v>43099</v>
      </c>
      <c r="C1293" s="495">
        <v>34829580</v>
      </c>
      <c r="D1293" s="495">
        <v>21580590.690000001</v>
      </c>
      <c r="E1293" s="495">
        <f t="shared" si="197"/>
        <v>217243262</v>
      </c>
      <c r="F1293" s="495">
        <f t="shared" si="198"/>
        <v>55357347.709999993</v>
      </c>
      <c r="G1293" s="498">
        <f>E1293-F1293</f>
        <v>161885914.29000002</v>
      </c>
      <c r="H1293" s="495"/>
      <c r="I1293" s="496"/>
      <c r="J1293" s="512"/>
      <c r="S1293">
        <f t="shared" si="194"/>
        <v>2017</v>
      </c>
      <c r="T1293" s="418" t="str">
        <f>VLOOKUP($A1293,'02-Metrics'!$A$2:$AD$188,4,FALSE)</f>
        <v>Industrial</v>
      </c>
      <c r="U1293" s="418" t="str">
        <f>VLOOKUP($A1293,'02-Metrics'!$A$2:$AD$188,5,FALSE)</f>
        <v>Factory</v>
      </c>
      <c r="V1293" s="418" t="str">
        <f>VLOOKUP($A1293,'02-Metrics'!$A$2:$AD$188,7,FALSE)</f>
        <v>Elco Suez</v>
      </c>
    </row>
    <row r="1294" spans="1:22" hidden="1">
      <c r="A1294" s="418" t="s">
        <v>1246</v>
      </c>
      <c r="B1294" s="497">
        <v>43130</v>
      </c>
      <c r="C1294" s="495">
        <v>51732469.350000001</v>
      </c>
      <c r="D1294" s="495">
        <v>17464371.620000005</v>
      </c>
      <c r="E1294" s="495">
        <f t="shared" si="197"/>
        <v>268975731.35000002</v>
      </c>
      <c r="F1294" s="495">
        <f t="shared" si="198"/>
        <v>72821719.329999998</v>
      </c>
      <c r="G1294" s="495">
        <f t="shared" ref="G1294:G1325" si="199">E1294-F1294</f>
        <v>196154012.02000004</v>
      </c>
      <c r="H1294" s="495">
        <f>VLOOKUP(A1294,'02-Metrics'!A:R,18,FALSE)</f>
        <v>417390514</v>
      </c>
      <c r="I1294" s="496">
        <f t="shared" ref="I1294:I1325" si="200">G1294/H1294</f>
        <v>0.46995321034056858</v>
      </c>
      <c r="J1294" s="512"/>
      <c r="K1294" s="491">
        <v>0</v>
      </c>
      <c r="L1294" s="489">
        <v>42794</v>
      </c>
      <c r="M1294" s="241" t="s">
        <v>1041</v>
      </c>
      <c r="S1294">
        <f t="shared" si="194"/>
        <v>2018</v>
      </c>
      <c r="T1294" s="418" t="str">
        <f>VLOOKUP($A1294,'02-Metrics'!$A$2:$AD$188,4,FALSE)</f>
        <v>Industrial</v>
      </c>
      <c r="U1294" s="418" t="str">
        <f>VLOOKUP($A1294,'02-Metrics'!$A$2:$AD$188,5,FALSE)</f>
        <v>Factory</v>
      </c>
      <c r="V1294" s="418" t="str">
        <f>VLOOKUP($A1294,'02-Metrics'!$A$2:$AD$188,7,FALSE)</f>
        <v>Elco Suez</v>
      </c>
    </row>
    <row r="1295" spans="1:22" hidden="1">
      <c r="A1295" s="418" t="s">
        <v>1246</v>
      </c>
      <c r="B1295" s="497">
        <v>43159</v>
      </c>
      <c r="C1295" s="495">
        <v>13623123.76</v>
      </c>
      <c r="D1295" s="495">
        <v>7669860.6700000009</v>
      </c>
      <c r="E1295" s="495">
        <f t="shared" si="197"/>
        <v>282598855.11000001</v>
      </c>
      <c r="F1295" s="495">
        <f t="shared" si="198"/>
        <v>80491580</v>
      </c>
      <c r="G1295" s="495">
        <f t="shared" si="199"/>
        <v>202107275.11000001</v>
      </c>
      <c r="H1295" s="495">
        <f>VLOOKUP(A1295,'02-Metrics'!A:R,18,FALSE)</f>
        <v>417390514</v>
      </c>
      <c r="I1295" s="496">
        <f t="shared" si="200"/>
        <v>0.48421626350137897</v>
      </c>
      <c r="J1295" s="512"/>
      <c r="K1295" s="491">
        <v>5089749</v>
      </c>
      <c r="L1295" s="489">
        <v>42825</v>
      </c>
      <c r="M1295" s="241" t="s">
        <v>1041</v>
      </c>
      <c r="S1295">
        <f t="shared" si="194"/>
        <v>2018</v>
      </c>
      <c r="T1295" s="418" t="str">
        <f>VLOOKUP($A1295,'02-Metrics'!$A$2:$AD$188,4,FALSE)</f>
        <v>Industrial</v>
      </c>
      <c r="U1295" s="418" t="str">
        <f>VLOOKUP($A1295,'02-Metrics'!$A$2:$AD$188,5,FALSE)</f>
        <v>Factory</v>
      </c>
      <c r="V1295" s="418" t="str">
        <f>VLOOKUP($A1295,'02-Metrics'!$A$2:$AD$188,7,FALSE)</f>
        <v>Elco Suez</v>
      </c>
    </row>
    <row r="1296" spans="1:22" hidden="1">
      <c r="A1296" s="418" t="s">
        <v>1246</v>
      </c>
      <c r="B1296" s="497">
        <v>43189</v>
      </c>
      <c r="C1296" s="495">
        <v>24967924.919999998</v>
      </c>
      <c r="D1296" s="495">
        <v>21645612.199999996</v>
      </c>
      <c r="E1296" s="495">
        <f t="shared" si="197"/>
        <v>307566780.03000003</v>
      </c>
      <c r="F1296" s="495">
        <f t="shared" si="198"/>
        <v>102137192.19999999</v>
      </c>
      <c r="G1296" s="495">
        <f t="shared" si="199"/>
        <v>205429587.83000004</v>
      </c>
      <c r="H1296" s="495">
        <f>VLOOKUP(A1296,'02-Metrics'!A:R,18,FALSE)</f>
        <v>417390514</v>
      </c>
      <c r="I1296" s="496">
        <f t="shared" si="200"/>
        <v>0.49217598613177882</v>
      </c>
      <c r="J1296" s="512"/>
      <c r="M1296" s="241" t="s">
        <v>1038</v>
      </c>
      <c r="S1296">
        <f t="shared" si="194"/>
        <v>2018</v>
      </c>
      <c r="T1296" s="418" t="str">
        <f>VLOOKUP($A1296,'02-Metrics'!$A$2:$AD$188,4,FALSE)</f>
        <v>Industrial</v>
      </c>
      <c r="U1296" s="418" t="str">
        <f>VLOOKUP($A1296,'02-Metrics'!$A$2:$AD$188,5,FALSE)</f>
        <v>Factory</v>
      </c>
      <c r="V1296" s="418" t="str">
        <f>VLOOKUP($A1296,'02-Metrics'!$A$2:$AD$188,7,FALSE)</f>
        <v>Elco Suez</v>
      </c>
    </row>
    <row r="1297" spans="1:22" hidden="1">
      <c r="A1297" s="418" t="s">
        <v>1246</v>
      </c>
      <c r="B1297" s="497">
        <v>43220</v>
      </c>
      <c r="C1297" s="495">
        <v>13095291.559999999</v>
      </c>
      <c r="D1297" s="495">
        <v>11746504.189999998</v>
      </c>
      <c r="E1297" s="495">
        <f t="shared" si="197"/>
        <v>320662071.59000003</v>
      </c>
      <c r="F1297" s="495">
        <f t="shared" si="198"/>
        <v>113883696.38999999</v>
      </c>
      <c r="G1297" s="495">
        <f t="shared" si="199"/>
        <v>206778375.20000005</v>
      </c>
      <c r="H1297" s="495">
        <f>VLOOKUP(A1297,'02-Metrics'!A:R,18,FALSE)</f>
        <v>417390514</v>
      </c>
      <c r="I1297" s="496">
        <f t="shared" si="200"/>
        <v>0.49540746199133806</v>
      </c>
      <c r="J1297" s="512"/>
      <c r="K1297" s="491">
        <v>7583998</v>
      </c>
      <c r="L1297" s="489">
        <v>42855</v>
      </c>
      <c r="M1297" s="241" t="s">
        <v>1041</v>
      </c>
      <c r="S1297">
        <f t="shared" si="194"/>
        <v>2018</v>
      </c>
      <c r="T1297" s="418" t="str">
        <f>VLOOKUP($A1297,'02-Metrics'!$A$2:$AD$188,4,FALSE)</f>
        <v>Industrial</v>
      </c>
      <c r="U1297" s="418" t="str">
        <f>VLOOKUP($A1297,'02-Metrics'!$A$2:$AD$188,5,FALSE)</f>
        <v>Factory</v>
      </c>
      <c r="V1297" s="418" t="str">
        <f>VLOOKUP($A1297,'02-Metrics'!$A$2:$AD$188,7,FALSE)</f>
        <v>Elco Suez</v>
      </c>
    </row>
    <row r="1298" spans="1:22" hidden="1">
      <c r="A1298" s="418" t="s">
        <v>1246</v>
      </c>
      <c r="B1298" s="497">
        <v>43250</v>
      </c>
      <c r="C1298" s="495">
        <v>12470336.779999999</v>
      </c>
      <c r="D1298" s="495">
        <v>18325318.110000003</v>
      </c>
      <c r="E1298" s="495">
        <f t="shared" si="197"/>
        <v>333132408.37</v>
      </c>
      <c r="F1298" s="495">
        <f t="shared" si="198"/>
        <v>132209014.49999999</v>
      </c>
      <c r="G1298" s="495">
        <f t="shared" si="199"/>
        <v>200923393.87</v>
      </c>
      <c r="H1298" s="495">
        <f>VLOOKUP(A1298,'02-Metrics'!A:R,18,FALSE)</f>
        <v>417390514</v>
      </c>
      <c r="I1298" s="496">
        <f t="shared" si="200"/>
        <v>0.48137987599306103</v>
      </c>
      <c r="J1298" s="512"/>
      <c r="M1298" s="241" t="s">
        <v>1038</v>
      </c>
      <c r="S1298">
        <f t="shared" si="194"/>
        <v>2018</v>
      </c>
      <c r="T1298" s="418" t="str">
        <f>VLOOKUP($A1298,'02-Metrics'!$A$2:$AD$188,4,FALSE)</f>
        <v>Industrial</v>
      </c>
      <c r="U1298" s="418" t="str">
        <f>VLOOKUP($A1298,'02-Metrics'!$A$2:$AD$188,5,FALSE)</f>
        <v>Factory</v>
      </c>
      <c r="V1298" s="418" t="str">
        <f>VLOOKUP($A1298,'02-Metrics'!$A$2:$AD$188,7,FALSE)</f>
        <v>Elco Suez</v>
      </c>
    </row>
    <row r="1299" spans="1:22" hidden="1">
      <c r="A1299" s="418" t="s">
        <v>1246</v>
      </c>
      <c r="B1299" s="497">
        <v>43281</v>
      </c>
      <c r="C1299" s="495">
        <v>4999801.9800000004</v>
      </c>
      <c r="D1299" s="495">
        <v>15144191.100000001</v>
      </c>
      <c r="E1299" s="495">
        <f t="shared" si="197"/>
        <v>338132210.35000002</v>
      </c>
      <c r="F1299" s="495">
        <f t="shared" si="198"/>
        <v>147353205.59999999</v>
      </c>
      <c r="G1299" s="495">
        <f t="shared" si="199"/>
        <v>190779004.75000003</v>
      </c>
      <c r="H1299" s="495">
        <f>VLOOKUP(A1299,'02-Metrics'!A:R,18,FALSE)</f>
        <v>417390514</v>
      </c>
      <c r="I1299" s="496">
        <f t="shared" si="200"/>
        <v>0.45707556437183433</v>
      </c>
      <c r="J1299" s="512"/>
      <c r="K1299" s="491">
        <v>5849284</v>
      </c>
      <c r="L1299" s="489">
        <v>42886</v>
      </c>
      <c r="M1299" s="241" t="s">
        <v>1041</v>
      </c>
      <c r="S1299">
        <f t="shared" si="194"/>
        <v>2018</v>
      </c>
      <c r="T1299" s="418" t="str">
        <f>VLOOKUP($A1299,'02-Metrics'!$A$2:$AD$188,4,FALSE)</f>
        <v>Industrial</v>
      </c>
      <c r="U1299" s="418" t="str">
        <f>VLOOKUP($A1299,'02-Metrics'!$A$2:$AD$188,5,FALSE)</f>
        <v>Factory</v>
      </c>
      <c r="V1299" s="418" t="str">
        <f>VLOOKUP($A1299,'02-Metrics'!$A$2:$AD$188,7,FALSE)</f>
        <v>Elco Suez</v>
      </c>
    </row>
    <row r="1300" spans="1:22" hidden="1">
      <c r="A1300" s="418" t="s">
        <v>1246</v>
      </c>
      <c r="B1300" s="497">
        <v>43311</v>
      </c>
      <c r="C1300" s="495">
        <v>11191427.34</v>
      </c>
      <c r="D1300" s="495">
        <v>17869636.939999998</v>
      </c>
      <c r="E1300" s="495">
        <f t="shared" si="197"/>
        <v>349323637.69</v>
      </c>
      <c r="F1300" s="495">
        <f t="shared" si="198"/>
        <v>165222842.53999999</v>
      </c>
      <c r="G1300" s="495">
        <f t="shared" si="199"/>
        <v>184100795.15000001</v>
      </c>
      <c r="H1300" s="495">
        <f>VLOOKUP(A1300,'02-Metrics'!A:R,18,FALSE)</f>
        <v>417390514</v>
      </c>
      <c r="I1300" s="496">
        <f t="shared" si="200"/>
        <v>0.44107565690867617</v>
      </c>
      <c r="J1300" s="512"/>
      <c r="M1300" s="241" t="s">
        <v>1038</v>
      </c>
      <c r="S1300">
        <f t="shared" si="194"/>
        <v>2018</v>
      </c>
      <c r="T1300" s="418" t="str">
        <f>VLOOKUP($A1300,'02-Metrics'!$A$2:$AD$188,4,FALSE)</f>
        <v>Industrial</v>
      </c>
      <c r="U1300" s="418" t="str">
        <f>VLOOKUP($A1300,'02-Metrics'!$A$2:$AD$188,5,FALSE)</f>
        <v>Factory</v>
      </c>
      <c r="V1300" s="418" t="str">
        <f>VLOOKUP($A1300,'02-Metrics'!$A$2:$AD$188,7,FALSE)</f>
        <v>Elco Suez</v>
      </c>
    </row>
    <row r="1301" spans="1:22" hidden="1">
      <c r="A1301" s="418" t="s">
        <v>1246</v>
      </c>
      <c r="B1301" s="497">
        <v>43342</v>
      </c>
      <c r="C1301" s="495">
        <v>15431870.550000001</v>
      </c>
      <c r="D1301" s="495">
        <v>7999191.3399999999</v>
      </c>
      <c r="E1301" s="495">
        <f t="shared" si="197"/>
        <v>364755508.24000001</v>
      </c>
      <c r="F1301" s="495">
        <f t="shared" si="198"/>
        <v>173222033.88</v>
      </c>
      <c r="G1301" s="495">
        <f t="shared" si="199"/>
        <v>191533474.36000001</v>
      </c>
      <c r="H1301" s="495">
        <f>VLOOKUP(A1301,'02-Metrics'!A:R,18,FALSE)</f>
        <v>417390514</v>
      </c>
      <c r="I1301" s="496">
        <f t="shared" si="200"/>
        <v>0.45888315123520035</v>
      </c>
      <c r="J1301" s="512"/>
      <c r="K1301" s="491">
        <v>5459726</v>
      </c>
      <c r="L1301" s="489">
        <v>42916</v>
      </c>
      <c r="M1301" s="241" t="s">
        <v>1041</v>
      </c>
      <c r="S1301">
        <f t="shared" si="194"/>
        <v>2018</v>
      </c>
      <c r="T1301" s="418" t="str">
        <f>VLOOKUP($A1301,'02-Metrics'!$A$2:$AD$188,4,FALSE)</f>
        <v>Industrial</v>
      </c>
      <c r="U1301" s="418" t="str">
        <f>VLOOKUP($A1301,'02-Metrics'!$A$2:$AD$188,5,FALSE)</f>
        <v>Factory</v>
      </c>
      <c r="V1301" s="418" t="str">
        <f>VLOOKUP($A1301,'02-Metrics'!$A$2:$AD$188,7,FALSE)</f>
        <v>Elco Suez</v>
      </c>
    </row>
    <row r="1302" spans="1:22" hidden="1">
      <c r="A1302" s="418" t="s">
        <v>1246</v>
      </c>
      <c r="B1302" s="497">
        <v>43373</v>
      </c>
      <c r="C1302" s="495">
        <v>7756191.4699999997</v>
      </c>
      <c r="D1302" s="495">
        <v>12596146.710000003</v>
      </c>
      <c r="E1302" s="495">
        <f t="shared" si="197"/>
        <v>372511699.71000004</v>
      </c>
      <c r="F1302" s="495">
        <f t="shared" si="198"/>
        <v>185818180.59</v>
      </c>
      <c r="G1302" s="495">
        <f t="shared" si="199"/>
        <v>186693519.12000003</v>
      </c>
      <c r="H1302" s="495">
        <f>VLOOKUP(A1302,'02-Metrics'!A:R,18,FALSE)</f>
        <v>417390514</v>
      </c>
      <c r="I1302" s="496">
        <f t="shared" si="200"/>
        <v>0.44728740318233501</v>
      </c>
      <c r="J1302" s="512"/>
      <c r="M1302" s="241" t="s">
        <v>1038</v>
      </c>
      <c r="S1302">
        <f t="shared" si="194"/>
        <v>2018</v>
      </c>
      <c r="T1302" s="418" t="str">
        <f>VLOOKUP($A1302,'02-Metrics'!$A$2:$AD$188,4,FALSE)</f>
        <v>Industrial</v>
      </c>
      <c r="U1302" s="418" t="str">
        <f>VLOOKUP($A1302,'02-Metrics'!$A$2:$AD$188,5,FALSE)</f>
        <v>Factory</v>
      </c>
      <c r="V1302" s="418" t="str">
        <f>VLOOKUP($A1302,'02-Metrics'!$A$2:$AD$188,7,FALSE)</f>
        <v>Elco Suez</v>
      </c>
    </row>
    <row r="1303" spans="1:22" hidden="1">
      <c r="A1303" s="418" t="s">
        <v>1246</v>
      </c>
      <c r="B1303" s="497">
        <v>43403</v>
      </c>
      <c r="C1303" s="495">
        <v>19856298.91</v>
      </c>
      <c r="D1303" s="495">
        <v>13999793.189999996</v>
      </c>
      <c r="E1303" s="495">
        <f t="shared" si="197"/>
        <v>392367998.62000006</v>
      </c>
      <c r="F1303" s="495">
        <f t="shared" si="198"/>
        <v>199817973.78</v>
      </c>
      <c r="G1303" s="495">
        <f t="shared" si="199"/>
        <v>192550024.84000006</v>
      </c>
      <c r="H1303" s="495">
        <f>VLOOKUP(A1303,'02-Metrics'!A:R,18,FALSE)</f>
        <v>417390514</v>
      </c>
      <c r="I1303" s="496">
        <f t="shared" si="200"/>
        <v>0.46131864137190254</v>
      </c>
      <c r="J1303" s="512"/>
      <c r="K1303" s="491">
        <v>3207733</v>
      </c>
      <c r="L1303" s="489">
        <v>42947</v>
      </c>
      <c r="M1303" s="241" t="s">
        <v>1041</v>
      </c>
      <c r="S1303">
        <f t="shared" si="194"/>
        <v>2018</v>
      </c>
      <c r="T1303" s="418" t="str">
        <f>VLOOKUP($A1303,'02-Metrics'!$A$2:$AD$188,4,FALSE)</f>
        <v>Industrial</v>
      </c>
      <c r="U1303" s="418" t="str">
        <f>VLOOKUP($A1303,'02-Metrics'!$A$2:$AD$188,5,FALSE)</f>
        <v>Factory</v>
      </c>
      <c r="V1303" s="418" t="str">
        <f>VLOOKUP($A1303,'02-Metrics'!$A$2:$AD$188,7,FALSE)</f>
        <v>Elco Suez</v>
      </c>
    </row>
    <row r="1304" spans="1:22" hidden="1">
      <c r="A1304" s="418" t="s">
        <v>1246</v>
      </c>
      <c r="B1304" s="497">
        <v>43434</v>
      </c>
      <c r="C1304" s="495">
        <v>7822627.4899999993</v>
      </c>
      <c r="D1304" s="495">
        <v>16399752.939999994</v>
      </c>
      <c r="E1304" s="495">
        <f t="shared" si="197"/>
        <v>400190626.11000007</v>
      </c>
      <c r="F1304" s="495">
        <f t="shared" si="198"/>
        <v>216217726.72</v>
      </c>
      <c r="G1304" s="495">
        <f t="shared" si="199"/>
        <v>183972899.39000008</v>
      </c>
      <c r="H1304" s="495">
        <f>VLOOKUP(A1304,'02-Metrics'!A:R,18,FALSE)</f>
        <v>417390514</v>
      </c>
      <c r="I1304" s="496">
        <f t="shared" si="200"/>
        <v>0.44076923940346202</v>
      </c>
      <c r="J1304" s="512"/>
      <c r="M1304" s="241" t="s">
        <v>1038</v>
      </c>
      <c r="S1304">
        <f t="shared" si="194"/>
        <v>2018</v>
      </c>
      <c r="T1304" s="418" t="str">
        <f>VLOOKUP($A1304,'02-Metrics'!$A$2:$AD$188,4,FALSE)</f>
        <v>Industrial</v>
      </c>
      <c r="U1304" s="418" t="str">
        <f>VLOOKUP($A1304,'02-Metrics'!$A$2:$AD$188,5,FALSE)</f>
        <v>Factory</v>
      </c>
      <c r="V1304" s="418" t="str">
        <f>VLOOKUP($A1304,'02-Metrics'!$A$2:$AD$188,7,FALSE)</f>
        <v>Elco Suez</v>
      </c>
    </row>
    <row r="1305" spans="1:22" hidden="1">
      <c r="A1305" s="418" t="s">
        <v>1246</v>
      </c>
      <c r="B1305" s="497">
        <v>43464</v>
      </c>
      <c r="C1305" s="495">
        <v>5495509.5899999999</v>
      </c>
      <c r="D1305" s="495">
        <v>10298474.42</v>
      </c>
      <c r="E1305" s="495">
        <f t="shared" si="197"/>
        <v>405686135.70000005</v>
      </c>
      <c r="F1305" s="495">
        <f t="shared" si="198"/>
        <v>226516201.13999999</v>
      </c>
      <c r="G1305" s="495">
        <f t="shared" si="199"/>
        <v>179169934.56000006</v>
      </c>
      <c r="H1305" s="495">
        <f>VLOOKUP(A1305,'02-Metrics'!A:R,18,FALSE)</f>
        <v>417390514</v>
      </c>
      <c r="I1305" s="496">
        <f t="shared" si="200"/>
        <v>0.42926211437569967</v>
      </c>
      <c r="J1305" s="512"/>
      <c r="K1305" s="491">
        <v>4593486</v>
      </c>
      <c r="L1305" s="489">
        <v>42978</v>
      </c>
      <c r="M1305" s="241" t="s">
        <v>1041</v>
      </c>
      <c r="S1305">
        <f t="shared" si="194"/>
        <v>2018</v>
      </c>
      <c r="T1305" s="418" t="str">
        <f>VLOOKUP($A1305,'02-Metrics'!$A$2:$AD$188,4,FALSE)</f>
        <v>Industrial</v>
      </c>
      <c r="U1305" s="418" t="str">
        <f>VLOOKUP($A1305,'02-Metrics'!$A$2:$AD$188,5,FALSE)</f>
        <v>Factory</v>
      </c>
      <c r="V1305" s="418" t="str">
        <f>VLOOKUP($A1305,'02-Metrics'!$A$2:$AD$188,7,FALSE)</f>
        <v>Elco Suez</v>
      </c>
    </row>
    <row r="1306" spans="1:22" hidden="1">
      <c r="A1306" s="418" t="s">
        <v>1246</v>
      </c>
      <c r="B1306" s="497">
        <v>43495</v>
      </c>
      <c r="C1306" s="495">
        <v>3242067.87</v>
      </c>
      <c r="D1306" s="495">
        <v>11225359.329999993</v>
      </c>
      <c r="E1306" s="495">
        <f t="shared" si="197"/>
        <v>408928203.57000005</v>
      </c>
      <c r="F1306" s="495">
        <f t="shared" si="198"/>
        <v>237741560.46999997</v>
      </c>
      <c r="G1306" s="495">
        <f t="shared" si="199"/>
        <v>171186643.10000008</v>
      </c>
      <c r="H1306" s="495">
        <f>VLOOKUP(A1306,'02-Metrics'!A:R,18,FALSE)</f>
        <v>417390514</v>
      </c>
      <c r="I1306" s="496">
        <f t="shared" si="200"/>
        <v>0.41013544236896599</v>
      </c>
      <c r="J1306" s="512"/>
      <c r="M1306" s="241" t="s">
        <v>1038</v>
      </c>
      <c r="S1306">
        <f t="shared" si="194"/>
        <v>2019</v>
      </c>
      <c r="T1306" s="418" t="str">
        <f>VLOOKUP($A1306,'02-Metrics'!$A$2:$AD$188,4,FALSE)</f>
        <v>Industrial</v>
      </c>
      <c r="U1306" s="418" t="str">
        <f>VLOOKUP($A1306,'02-Metrics'!$A$2:$AD$188,5,FALSE)</f>
        <v>Factory</v>
      </c>
      <c r="V1306" s="418" t="str">
        <f>VLOOKUP($A1306,'02-Metrics'!$A$2:$AD$188,7,FALSE)</f>
        <v>Elco Suez</v>
      </c>
    </row>
    <row r="1307" spans="1:22" hidden="1">
      <c r="A1307" s="418" t="s">
        <v>1246</v>
      </c>
      <c r="B1307" s="497">
        <v>43524</v>
      </c>
      <c r="C1307" s="495">
        <v>0</v>
      </c>
      <c r="D1307" s="495">
        <v>8832697.1100000013</v>
      </c>
      <c r="E1307" s="495">
        <f t="shared" si="197"/>
        <v>408928203.57000005</v>
      </c>
      <c r="F1307" s="495">
        <f t="shared" si="198"/>
        <v>246574257.57999998</v>
      </c>
      <c r="G1307" s="495">
        <f t="shared" si="199"/>
        <v>162353945.99000007</v>
      </c>
      <c r="H1307" s="495">
        <f>VLOOKUP(A1307,'02-Metrics'!A:R,18,FALSE)</f>
        <v>417390514</v>
      </c>
      <c r="I1307" s="496">
        <f t="shared" si="200"/>
        <v>0.38897373213901087</v>
      </c>
      <c r="J1307" s="512"/>
      <c r="K1307" s="491">
        <v>4398604</v>
      </c>
      <c r="L1307" s="489">
        <v>43008</v>
      </c>
      <c r="M1307" s="241" t="s">
        <v>1041</v>
      </c>
      <c r="S1307">
        <f t="shared" si="194"/>
        <v>2019</v>
      </c>
      <c r="T1307" s="418" t="str">
        <f>VLOOKUP($A1307,'02-Metrics'!$A$2:$AD$188,4,FALSE)</f>
        <v>Industrial</v>
      </c>
      <c r="U1307" s="418" t="str">
        <f>VLOOKUP($A1307,'02-Metrics'!$A$2:$AD$188,5,FALSE)</f>
        <v>Factory</v>
      </c>
      <c r="V1307" s="418" t="str">
        <f>VLOOKUP($A1307,'02-Metrics'!$A$2:$AD$188,7,FALSE)</f>
        <v>Elco Suez</v>
      </c>
    </row>
    <row r="1308" spans="1:22" hidden="1">
      <c r="A1308" s="418" t="s">
        <v>1246</v>
      </c>
      <c r="B1308" s="497">
        <v>43554</v>
      </c>
      <c r="C1308" s="495">
        <v>22958127.170000002</v>
      </c>
      <c r="D1308" s="495">
        <v>11763491.139999997</v>
      </c>
      <c r="E1308" s="495">
        <f t="shared" si="197"/>
        <v>431886330.74000007</v>
      </c>
      <c r="F1308" s="495">
        <f t="shared" si="198"/>
        <v>258337748.71999997</v>
      </c>
      <c r="G1308" s="495">
        <f t="shared" si="199"/>
        <v>173548582.0200001</v>
      </c>
      <c r="H1308" s="495">
        <f>VLOOKUP(A1308,'02-Metrics'!A:R,18,FALSE)</f>
        <v>417390514</v>
      </c>
      <c r="I1308" s="496">
        <f t="shared" si="200"/>
        <v>0.41579426508001593</v>
      </c>
      <c r="J1308" s="512"/>
      <c r="M1308" s="241" t="s">
        <v>1038</v>
      </c>
      <c r="S1308">
        <f t="shared" si="194"/>
        <v>2019</v>
      </c>
      <c r="T1308" s="418" t="str">
        <f>VLOOKUP($A1308,'02-Metrics'!$A$2:$AD$188,4,FALSE)</f>
        <v>Industrial</v>
      </c>
      <c r="U1308" s="418" t="str">
        <f>VLOOKUP($A1308,'02-Metrics'!$A$2:$AD$188,5,FALSE)</f>
        <v>Factory</v>
      </c>
      <c r="V1308" s="418" t="str">
        <f>VLOOKUP($A1308,'02-Metrics'!$A$2:$AD$188,7,FALSE)</f>
        <v>Elco Suez</v>
      </c>
    </row>
    <row r="1309" spans="1:22" hidden="1">
      <c r="A1309" s="418" t="s">
        <v>1246</v>
      </c>
      <c r="B1309" s="497">
        <v>43585</v>
      </c>
      <c r="C1309" s="495">
        <v>22197356.649999999</v>
      </c>
      <c r="D1309" s="495">
        <v>13543595.739999998</v>
      </c>
      <c r="E1309" s="495">
        <f t="shared" si="197"/>
        <v>454083687.39000005</v>
      </c>
      <c r="F1309" s="495">
        <f t="shared" si="198"/>
        <v>271881344.45999998</v>
      </c>
      <c r="G1309" s="495">
        <f t="shared" si="199"/>
        <v>182202342.93000007</v>
      </c>
      <c r="H1309" s="495">
        <f>VLOOKUP(A1309,'02-Metrics'!A:R,18,FALSE)</f>
        <v>417390514</v>
      </c>
      <c r="I1309" s="496">
        <f t="shared" si="200"/>
        <v>0.43652727318570556</v>
      </c>
      <c r="J1309" s="512"/>
      <c r="K1309" s="491">
        <v>1856322</v>
      </c>
      <c r="L1309" s="489">
        <v>43039</v>
      </c>
      <c r="M1309" s="241" t="s">
        <v>1041</v>
      </c>
      <c r="S1309">
        <f t="shared" si="194"/>
        <v>2019</v>
      </c>
      <c r="T1309" s="418" t="str">
        <f>VLOOKUP($A1309,'02-Metrics'!$A$2:$AD$188,4,FALSE)</f>
        <v>Industrial</v>
      </c>
      <c r="U1309" s="418" t="str">
        <f>VLOOKUP($A1309,'02-Metrics'!$A$2:$AD$188,5,FALSE)</f>
        <v>Factory</v>
      </c>
      <c r="V1309" s="418" t="str">
        <f>VLOOKUP($A1309,'02-Metrics'!$A$2:$AD$188,7,FALSE)</f>
        <v>Elco Suez</v>
      </c>
    </row>
    <row r="1310" spans="1:22" hidden="1">
      <c r="A1310" s="418" t="s">
        <v>1246</v>
      </c>
      <c r="B1310" s="497">
        <v>43615</v>
      </c>
      <c r="C1310" s="495">
        <v>6936347.9500000002</v>
      </c>
      <c r="D1310" s="495">
        <v>11697981.890000002</v>
      </c>
      <c r="E1310" s="495">
        <f t="shared" si="197"/>
        <v>461020035.34000003</v>
      </c>
      <c r="F1310" s="495">
        <f t="shared" si="198"/>
        <v>283579326.34999996</v>
      </c>
      <c r="G1310" s="495">
        <f t="shared" si="199"/>
        <v>177440708.99000007</v>
      </c>
      <c r="H1310" s="495">
        <f>VLOOKUP(A1310,'02-Metrics'!A:R,18,FALSE)</f>
        <v>417390514</v>
      </c>
      <c r="I1310" s="496">
        <f t="shared" si="200"/>
        <v>0.42511917026940405</v>
      </c>
      <c r="J1310" s="512"/>
      <c r="M1310" s="241" t="s">
        <v>1038</v>
      </c>
      <c r="S1310">
        <f t="shared" ref="S1310:S1373" si="201">YEAR(B1310)</f>
        <v>2019</v>
      </c>
      <c r="T1310" s="418" t="str">
        <f>VLOOKUP($A1310,'02-Metrics'!$A$2:$AD$188,4,FALSE)</f>
        <v>Industrial</v>
      </c>
      <c r="U1310" s="418" t="str">
        <f>VLOOKUP($A1310,'02-Metrics'!$A$2:$AD$188,5,FALSE)</f>
        <v>Factory</v>
      </c>
      <c r="V1310" s="418" t="str">
        <f>VLOOKUP($A1310,'02-Metrics'!$A$2:$AD$188,7,FALSE)</f>
        <v>Elco Suez</v>
      </c>
    </row>
    <row r="1311" spans="1:22" hidden="1">
      <c r="A1311" s="418" t="s">
        <v>1246</v>
      </c>
      <c r="B1311" s="497">
        <v>43646</v>
      </c>
      <c r="C1311" s="495">
        <v>1500000</v>
      </c>
      <c r="D1311" s="495">
        <v>10191062.269999998</v>
      </c>
      <c r="E1311" s="495">
        <f t="shared" si="197"/>
        <v>462520035.34000003</v>
      </c>
      <c r="F1311" s="495">
        <f t="shared" si="198"/>
        <v>293770388.61999995</v>
      </c>
      <c r="G1311" s="495">
        <f t="shared" si="199"/>
        <v>168749646.72000009</v>
      </c>
      <c r="H1311" s="495">
        <f>VLOOKUP(A1311,'02-Metrics'!A:R,18,FALSE)</f>
        <v>417390514</v>
      </c>
      <c r="I1311" s="496">
        <f t="shared" si="200"/>
        <v>0.40429679415282566</v>
      </c>
      <c r="J1311" s="512"/>
      <c r="K1311" s="491">
        <v>2025124</v>
      </c>
      <c r="L1311" s="489">
        <v>43069</v>
      </c>
      <c r="M1311" s="241" t="s">
        <v>1041</v>
      </c>
      <c r="S1311">
        <f t="shared" si="201"/>
        <v>2019</v>
      </c>
      <c r="T1311" s="418" t="str">
        <f>VLOOKUP($A1311,'02-Metrics'!$A$2:$AD$188,4,FALSE)</f>
        <v>Industrial</v>
      </c>
      <c r="U1311" s="418" t="str">
        <f>VLOOKUP($A1311,'02-Metrics'!$A$2:$AD$188,5,FALSE)</f>
        <v>Factory</v>
      </c>
      <c r="V1311" s="418" t="str">
        <f>VLOOKUP($A1311,'02-Metrics'!$A$2:$AD$188,7,FALSE)</f>
        <v>Elco Suez</v>
      </c>
    </row>
    <row r="1312" spans="1:22" hidden="1">
      <c r="A1312" s="418" t="s">
        <v>1246</v>
      </c>
      <c r="B1312" s="497">
        <v>43676</v>
      </c>
      <c r="C1312" s="495">
        <v>4160000</v>
      </c>
      <c r="D1312" s="495">
        <v>4673802.66</v>
      </c>
      <c r="E1312" s="495">
        <f t="shared" si="197"/>
        <v>466680035.34000003</v>
      </c>
      <c r="F1312" s="495">
        <f t="shared" si="198"/>
        <v>298444191.27999997</v>
      </c>
      <c r="G1312" s="495">
        <f t="shared" si="199"/>
        <v>168235844.06000006</v>
      </c>
      <c r="H1312" s="495">
        <f>VLOOKUP(A1312,'02-Metrics'!A:R,18,FALSE)</f>
        <v>417390514</v>
      </c>
      <c r="I1312" s="496">
        <f t="shared" si="200"/>
        <v>0.40306580628231542</v>
      </c>
      <c r="J1312" s="512"/>
      <c r="M1312" s="241" t="s">
        <v>1038</v>
      </c>
      <c r="S1312">
        <f t="shared" si="201"/>
        <v>2019</v>
      </c>
      <c r="T1312" s="418" t="str">
        <f>VLOOKUP($A1312,'02-Metrics'!$A$2:$AD$188,4,FALSE)</f>
        <v>Industrial</v>
      </c>
      <c r="U1312" s="418" t="str">
        <f>VLOOKUP($A1312,'02-Metrics'!$A$2:$AD$188,5,FALSE)</f>
        <v>Factory</v>
      </c>
      <c r="V1312" s="418" t="str">
        <f>VLOOKUP($A1312,'02-Metrics'!$A$2:$AD$188,7,FALSE)</f>
        <v>Elco Suez</v>
      </c>
    </row>
    <row r="1313" spans="1:22" hidden="1">
      <c r="A1313" s="418" t="s">
        <v>1246</v>
      </c>
      <c r="B1313" s="497">
        <v>43707</v>
      </c>
      <c r="C1313" s="495">
        <v>7620741.4399999995</v>
      </c>
      <c r="D1313" s="495">
        <v>7546349.6899999976</v>
      </c>
      <c r="E1313" s="495">
        <f t="shared" si="197"/>
        <v>474300776.78000003</v>
      </c>
      <c r="F1313" s="495">
        <f t="shared" si="198"/>
        <v>305990540.96999997</v>
      </c>
      <c r="G1313" s="495">
        <f t="shared" si="199"/>
        <v>168310235.81000006</v>
      </c>
      <c r="H1313" s="495">
        <f>VLOOKUP(A1313,'02-Metrics'!A:R,18,FALSE)</f>
        <v>417390514</v>
      </c>
      <c r="I1313" s="496">
        <f t="shared" si="200"/>
        <v>0.40324403685417742</v>
      </c>
      <c r="J1313" s="512"/>
      <c r="K1313" s="491">
        <v>3591068</v>
      </c>
      <c r="L1313" s="489">
        <v>43100</v>
      </c>
      <c r="M1313" s="241" t="s">
        <v>1041</v>
      </c>
      <c r="S1313">
        <f t="shared" si="201"/>
        <v>2019</v>
      </c>
      <c r="T1313" s="418" t="str">
        <f>VLOOKUP($A1313,'02-Metrics'!$A$2:$AD$188,4,FALSE)</f>
        <v>Industrial</v>
      </c>
      <c r="U1313" s="418" t="str">
        <f>VLOOKUP($A1313,'02-Metrics'!$A$2:$AD$188,5,FALSE)</f>
        <v>Factory</v>
      </c>
      <c r="V1313" s="418" t="str">
        <f>VLOOKUP($A1313,'02-Metrics'!$A$2:$AD$188,7,FALSE)</f>
        <v>Elco Suez</v>
      </c>
    </row>
    <row r="1314" spans="1:22" hidden="1">
      <c r="A1314" s="418" t="s">
        <v>1246</v>
      </c>
      <c r="B1314" s="497">
        <v>43738</v>
      </c>
      <c r="C1314" s="495">
        <v>767138.81</v>
      </c>
      <c r="D1314" s="495">
        <v>3260606.5100000007</v>
      </c>
      <c r="E1314" s="495">
        <f t="shared" si="197"/>
        <v>475067915.59000003</v>
      </c>
      <c r="F1314" s="495">
        <f t="shared" si="198"/>
        <v>309251147.47999996</v>
      </c>
      <c r="G1314" s="495">
        <f t="shared" si="199"/>
        <v>165816768.11000007</v>
      </c>
      <c r="H1314" s="495">
        <f>VLOOKUP(A1314,'02-Metrics'!A:R,18,FALSE)</f>
        <v>417390514</v>
      </c>
      <c r="I1314" s="496">
        <f t="shared" si="200"/>
        <v>0.39727009251101492</v>
      </c>
      <c r="J1314" s="512"/>
      <c r="M1314" s="241" t="s">
        <v>1038</v>
      </c>
      <c r="S1314">
        <f t="shared" si="201"/>
        <v>2019</v>
      </c>
      <c r="T1314" s="418" t="str">
        <f>VLOOKUP($A1314,'02-Metrics'!$A$2:$AD$188,4,FALSE)</f>
        <v>Industrial</v>
      </c>
      <c r="U1314" s="418" t="str">
        <f>VLOOKUP($A1314,'02-Metrics'!$A$2:$AD$188,5,FALSE)</f>
        <v>Factory</v>
      </c>
      <c r="V1314" s="418" t="str">
        <f>VLOOKUP($A1314,'02-Metrics'!$A$2:$AD$188,7,FALSE)</f>
        <v>Elco Suez</v>
      </c>
    </row>
    <row r="1315" spans="1:22" hidden="1">
      <c r="A1315" s="418" t="s">
        <v>1246</v>
      </c>
      <c r="B1315" s="497">
        <v>43768</v>
      </c>
      <c r="C1315" s="495">
        <v>134252.42000000001</v>
      </c>
      <c r="D1315" s="495">
        <v>2917599.25</v>
      </c>
      <c r="E1315" s="495">
        <f t="shared" si="197"/>
        <v>475202168.01000005</v>
      </c>
      <c r="F1315" s="495">
        <f t="shared" si="198"/>
        <v>312168746.72999996</v>
      </c>
      <c r="G1315" s="495">
        <f t="shared" si="199"/>
        <v>163033421.28000009</v>
      </c>
      <c r="H1315" s="495">
        <f>VLOOKUP(A1315,'02-Metrics'!A:R,18,FALSE)</f>
        <v>417390514</v>
      </c>
      <c r="I1315" s="496">
        <f t="shared" si="200"/>
        <v>0.39060164477048964</v>
      </c>
      <c r="J1315" s="512"/>
      <c r="L1315" s="23">
        <v>43102</v>
      </c>
      <c r="M1315" s="241" t="s">
        <v>1039</v>
      </c>
      <c r="S1315">
        <f t="shared" si="201"/>
        <v>2019</v>
      </c>
      <c r="T1315" s="418" t="str">
        <f>VLOOKUP($A1315,'02-Metrics'!$A$2:$AD$188,4,FALSE)</f>
        <v>Industrial</v>
      </c>
      <c r="U1315" s="418" t="str">
        <f>VLOOKUP($A1315,'02-Metrics'!$A$2:$AD$188,5,FALSE)</f>
        <v>Factory</v>
      </c>
      <c r="V1315" s="418" t="str">
        <f>VLOOKUP($A1315,'02-Metrics'!$A$2:$AD$188,7,FALSE)</f>
        <v>Elco Suez</v>
      </c>
    </row>
    <row r="1316" spans="1:22" hidden="1">
      <c r="A1316" s="418" t="s">
        <v>1246</v>
      </c>
      <c r="B1316" s="497">
        <v>43799</v>
      </c>
      <c r="C1316" s="495">
        <v>0</v>
      </c>
      <c r="D1316" s="495">
        <v>988536.01999999979</v>
      </c>
      <c r="E1316" s="495">
        <f t="shared" si="197"/>
        <v>475202168.01000005</v>
      </c>
      <c r="F1316" s="495">
        <f t="shared" si="198"/>
        <v>313157282.74999994</v>
      </c>
      <c r="G1316" s="495">
        <f t="shared" si="199"/>
        <v>162044885.26000011</v>
      </c>
      <c r="H1316" s="495">
        <f>VLOOKUP(A1316,'02-Metrics'!A:R,18,FALSE)</f>
        <v>417390514</v>
      </c>
      <c r="I1316" s="496">
        <f t="shared" si="200"/>
        <v>0.38823327273796193</v>
      </c>
      <c r="J1316" s="512"/>
      <c r="L1316" s="23">
        <v>43111</v>
      </c>
      <c r="M1316" s="241" t="s">
        <v>1039</v>
      </c>
      <c r="S1316">
        <f t="shared" si="201"/>
        <v>2019</v>
      </c>
      <c r="T1316" s="418" t="str">
        <f>VLOOKUP($A1316,'02-Metrics'!$A$2:$AD$188,4,FALSE)</f>
        <v>Industrial</v>
      </c>
      <c r="U1316" s="418" t="str">
        <f>VLOOKUP($A1316,'02-Metrics'!$A$2:$AD$188,5,FALSE)</f>
        <v>Factory</v>
      </c>
      <c r="V1316" s="418" t="str">
        <f>VLOOKUP($A1316,'02-Metrics'!$A$2:$AD$188,7,FALSE)</f>
        <v>Elco Suez</v>
      </c>
    </row>
    <row r="1317" spans="1:22" hidden="1">
      <c r="A1317" s="418" t="s">
        <v>1246</v>
      </c>
      <c r="B1317" s="497">
        <v>43829</v>
      </c>
      <c r="C1317" s="495">
        <v>0</v>
      </c>
      <c r="D1317" s="495">
        <v>2539901.2399999998</v>
      </c>
      <c r="E1317" s="495">
        <f t="shared" si="197"/>
        <v>475202168.01000005</v>
      </c>
      <c r="F1317" s="495">
        <f t="shared" si="198"/>
        <v>315697183.98999995</v>
      </c>
      <c r="G1317" s="495">
        <f t="shared" si="199"/>
        <v>159504984.0200001</v>
      </c>
      <c r="H1317" s="495">
        <f>VLOOKUP(A1317,'02-Metrics'!A:R,18,FALSE)</f>
        <v>417390514</v>
      </c>
      <c r="I1317" s="496">
        <f t="shared" si="200"/>
        <v>0.38214808116123145</v>
      </c>
      <c r="J1317" s="512"/>
      <c r="M1317" s="241" t="s">
        <v>1038</v>
      </c>
      <c r="S1317">
        <f t="shared" si="201"/>
        <v>2019</v>
      </c>
      <c r="T1317" s="418" t="str">
        <f>VLOOKUP($A1317,'02-Metrics'!$A$2:$AD$188,4,FALSE)</f>
        <v>Industrial</v>
      </c>
      <c r="U1317" s="418" t="str">
        <f>VLOOKUP($A1317,'02-Metrics'!$A$2:$AD$188,5,FALSE)</f>
        <v>Factory</v>
      </c>
      <c r="V1317" s="418" t="str">
        <f>VLOOKUP($A1317,'02-Metrics'!$A$2:$AD$188,7,FALSE)</f>
        <v>Elco Suez</v>
      </c>
    </row>
    <row r="1318" spans="1:22" hidden="1">
      <c r="A1318" s="418" t="s">
        <v>1246</v>
      </c>
      <c r="B1318" s="497">
        <v>43860</v>
      </c>
      <c r="C1318" s="495">
        <v>750000</v>
      </c>
      <c r="D1318" s="495">
        <v>1460116.7200000002</v>
      </c>
      <c r="E1318" s="495">
        <f t="shared" si="197"/>
        <v>475952168.01000005</v>
      </c>
      <c r="F1318" s="495">
        <f t="shared" si="198"/>
        <v>317157300.70999998</v>
      </c>
      <c r="G1318" s="495">
        <f t="shared" si="199"/>
        <v>158794867.30000007</v>
      </c>
      <c r="H1318" s="495">
        <f>VLOOKUP(A1318,'02-Metrics'!A:R,18,FALSE)</f>
        <v>417390514</v>
      </c>
      <c r="I1318" s="496">
        <f t="shared" si="200"/>
        <v>0.38044675663136912</v>
      </c>
      <c r="J1318" s="512"/>
      <c r="L1318" s="23">
        <v>43141</v>
      </c>
      <c r="M1318" s="241" t="s">
        <v>1039</v>
      </c>
      <c r="S1318">
        <f t="shared" si="201"/>
        <v>2020</v>
      </c>
      <c r="T1318" s="418" t="str">
        <f>VLOOKUP($A1318,'02-Metrics'!$A$2:$AD$188,4,FALSE)</f>
        <v>Industrial</v>
      </c>
      <c r="U1318" s="418" t="str">
        <f>VLOOKUP($A1318,'02-Metrics'!$A$2:$AD$188,5,FALSE)</f>
        <v>Factory</v>
      </c>
      <c r="V1318" s="418" t="str">
        <f>VLOOKUP($A1318,'02-Metrics'!$A$2:$AD$188,7,FALSE)</f>
        <v>Elco Suez</v>
      </c>
    </row>
    <row r="1319" spans="1:22" hidden="1">
      <c r="A1319" s="418" t="s">
        <v>1246</v>
      </c>
      <c r="B1319" s="497">
        <v>43889</v>
      </c>
      <c r="C1319" s="495">
        <v>0</v>
      </c>
      <c r="D1319" s="495">
        <v>2110933.21</v>
      </c>
      <c r="E1319" s="495">
        <f t="shared" si="197"/>
        <v>475952168.01000005</v>
      </c>
      <c r="F1319" s="495">
        <f t="shared" si="198"/>
        <v>319268233.91999996</v>
      </c>
      <c r="G1319" s="495">
        <f t="shared" si="199"/>
        <v>156683934.09000009</v>
      </c>
      <c r="H1319" s="495">
        <f>VLOOKUP(A1319,'02-Metrics'!A:R,18,FALSE)</f>
        <v>417390514</v>
      </c>
      <c r="I1319" s="496">
        <f t="shared" si="200"/>
        <v>0.37538930290591149</v>
      </c>
      <c r="J1319" s="512"/>
      <c r="L1319" s="23">
        <v>43156</v>
      </c>
      <c r="M1319" s="241" t="s">
        <v>1039</v>
      </c>
      <c r="S1319">
        <f t="shared" si="201"/>
        <v>2020</v>
      </c>
      <c r="T1319" s="418" t="str">
        <f>VLOOKUP($A1319,'02-Metrics'!$A$2:$AD$188,4,FALSE)</f>
        <v>Industrial</v>
      </c>
      <c r="U1319" s="418" t="str">
        <f>VLOOKUP($A1319,'02-Metrics'!$A$2:$AD$188,5,FALSE)</f>
        <v>Factory</v>
      </c>
      <c r="V1319" s="418" t="str">
        <f>VLOOKUP($A1319,'02-Metrics'!$A$2:$AD$188,7,FALSE)</f>
        <v>Elco Suez</v>
      </c>
    </row>
    <row r="1320" spans="1:22" hidden="1">
      <c r="A1320" s="418" t="s">
        <v>1246</v>
      </c>
      <c r="B1320" s="497">
        <v>43920</v>
      </c>
      <c r="C1320" s="495">
        <v>500000</v>
      </c>
      <c r="D1320" s="495">
        <v>4175962.7800000003</v>
      </c>
      <c r="E1320" s="495">
        <f t="shared" si="197"/>
        <v>476452168.01000005</v>
      </c>
      <c r="F1320" s="495">
        <f t="shared" si="198"/>
        <v>323444196.69999993</v>
      </c>
      <c r="G1320" s="495">
        <f t="shared" si="199"/>
        <v>153007971.31000012</v>
      </c>
      <c r="H1320" s="495">
        <f>VLOOKUP(A1320,'02-Metrics'!A:R,18,FALSE)</f>
        <v>417390514</v>
      </c>
      <c r="I1320" s="496">
        <f t="shared" si="200"/>
        <v>0.36658229206905291</v>
      </c>
      <c r="J1320" s="512"/>
      <c r="M1320" s="241" t="s">
        <v>1038</v>
      </c>
      <c r="S1320">
        <f t="shared" si="201"/>
        <v>2020</v>
      </c>
      <c r="T1320" s="418" t="str">
        <f>VLOOKUP($A1320,'02-Metrics'!$A$2:$AD$188,4,FALSE)</f>
        <v>Industrial</v>
      </c>
      <c r="U1320" s="418" t="str">
        <f>VLOOKUP($A1320,'02-Metrics'!$A$2:$AD$188,5,FALSE)</f>
        <v>Factory</v>
      </c>
      <c r="V1320" s="418" t="str">
        <f>VLOOKUP($A1320,'02-Metrics'!$A$2:$AD$188,7,FALSE)</f>
        <v>Elco Suez</v>
      </c>
    </row>
    <row r="1321" spans="1:22" hidden="1">
      <c r="A1321" s="418" t="s">
        <v>1246</v>
      </c>
      <c r="B1321" s="497">
        <v>43951</v>
      </c>
      <c r="C1321" s="495">
        <v>3000000</v>
      </c>
      <c r="D1321" s="495">
        <v>574253.34000000008</v>
      </c>
      <c r="E1321" s="495">
        <f t="shared" si="197"/>
        <v>479452168.01000005</v>
      </c>
      <c r="F1321" s="495">
        <f t="shared" si="198"/>
        <v>324018450.0399999</v>
      </c>
      <c r="G1321" s="495">
        <f t="shared" si="199"/>
        <v>155433717.97000015</v>
      </c>
      <c r="H1321" s="495">
        <f>VLOOKUP(A1321,'02-Metrics'!A:R,18,FALSE)</f>
        <v>417390514</v>
      </c>
      <c r="I1321" s="496">
        <f t="shared" si="200"/>
        <v>0.37239398777999094</v>
      </c>
      <c r="J1321" s="512"/>
      <c r="L1321" s="23">
        <v>43172</v>
      </c>
      <c r="M1321" s="241" t="s">
        <v>1039</v>
      </c>
      <c r="S1321">
        <f t="shared" si="201"/>
        <v>2020</v>
      </c>
      <c r="T1321" s="418" t="str">
        <f>VLOOKUP($A1321,'02-Metrics'!$A$2:$AD$188,4,FALSE)</f>
        <v>Industrial</v>
      </c>
      <c r="U1321" s="418" t="str">
        <f>VLOOKUP($A1321,'02-Metrics'!$A$2:$AD$188,5,FALSE)</f>
        <v>Factory</v>
      </c>
      <c r="V1321" s="418" t="str">
        <f>VLOOKUP($A1321,'02-Metrics'!$A$2:$AD$188,7,FALSE)</f>
        <v>Elco Suez</v>
      </c>
    </row>
    <row r="1322" spans="1:22" hidden="1">
      <c r="A1322" s="418" t="s">
        <v>1246</v>
      </c>
      <c r="B1322" s="497">
        <v>43981</v>
      </c>
      <c r="C1322" s="495">
        <v>0</v>
      </c>
      <c r="D1322" s="495">
        <v>1021130.2</v>
      </c>
      <c r="E1322" s="495">
        <f t="shared" si="197"/>
        <v>479452168.01000005</v>
      </c>
      <c r="F1322" s="495">
        <f t="shared" si="198"/>
        <v>325039580.23999989</v>
      </c>
      <c r="G1322" s="495">
        <f t="shared" si="199"/>
        <v>154412587.77000016</v>
      </c>
      <c r="H1322" s="495">
        <f>VLOOKUP(A1322,'02-Metrics'!A:R,18,FALSE)</f>
        <v>417390514</v>
      </c>
      <c r="I1322" s="496">
        <f t="shared" si="200"/>
        <v>0.36994752537667919</v>
      </c>
      <c r="J1322" s="512"/>
      <c r="M1322" s="241" t="s">
        <v>1038</v>
      </c>
      <c r="S1322">
        <f t="shared" si="201"/>
        <v>2020</v>
      </c>
      <c r="T1322" s="418" t="str">
        <f>VLOOKUP($A1322,'02-Metrics'!$A$2:$AD$188,4,FALSE)</f>
        <v>Industrial</v>
      </c>
      <c r="U1322" s="418" t="str">
        <f>VLOOKUP($A1322,'02-Metrics'!$A$2:$AD$188,5,FALSE)</f>
        <v>Factory</v>
      </c>
      <c r="V1322" s="418" t="str">
        <f>VLOOKUP($A1322,'02-Metrics'!$A$2:$AD$188,7,FALSE)</f>
        <v>Elco Suez</v>
      </c>
    </row>
    <row r="1323" spans="1:22" hidden="1">
      <c r="A1323" s="418" t="s">
        <v>1246</v>
      </c>
      <c r="B1323" s="497">
        <v>44012</v>
      </c>
      <c r="C1323" s="495">
        <v>750000</v>
      </c>
      <c r="D1323" s="495">
        <v>687713.65</v>
      </c>
      <c r="E1323" s="495">
        <f t="shared" si="197"/>
        <v>480202168.01000005</v>
      </c>
      <c r="F1323" s="495">
        <f t="shared" si="198"/>
        <v>325727293.88999987</v>
      </c>
      <c r="G1323" s="495">
        <f t="shared" si="199"/>
        <v>154474874.12000018</v>
      </c>
      <c r="H1323" s="495">
        <f>VLOOKUP(A1323,'02-Metrics'!A:R,18,FALSE)</f>
        <v>417390514</v>
      </c>
      <c r="I1323" s="496">
        <f t="shared" si="200"/>
        <v>0.3700967533727903</v>
      </c>
      <c r="J1323" s="512"/>
      <c r="L1323" s="23">
        <v>43209</v>
      </c>
      <c r="M1323" s="241" t="s">
        <v>1039</v>
      </c>
      <c r="S1323">
        <f t="shared" si="201"/>
        <v>2020</v>
      </c>
      <c r="T1323" s="418" t="str">
        <f>VLOOKUP($A1323,'02-Metrics'!$A$2:$AD$188,4,FALSE)</f>
        <v>Industrial</v>
      </c>
      <c r="U1323" s="418" t="str">
        <f>VLOOKUP($A1323,'02-Metrics'!$A$2:$AD$188,5,FALSE)</f>
        <v>Factory</v>
      </c>
      <c r="V1323" s="418" t="str">
        <f>VLOOKUP($A1323,'02-Metrics'!$A$2:$AD$188,7,FALSE)</f>
        <v>Elco Suez</v>
      </c>
    </row>
    <row r="1324" spans="1:22" hidden="1">
      <c r="A1324" s="418" t="s">
        <v>1246</v>
      </c>
      <c r="B1324" s="497">
        <v>44042</v>
      </c>
      <c r="C1324" s="495">
        <v>0</v>
      </c>
      <c r="D1324" s="495">
        <v>866543.67999999993</v>
      </c>
      <c r="E1324" s="495">
        <f t="shared" si="197"/>
        <v>480202168.01000005</v>
      </c>
      <c r="F1324" s="495">
        <f t="shared" si="198"/>
        <v>326593837.56999987</v>
      </c>
      <c r="G1324" s="495">
        <f t="shared" si="199"/>
        <v>153608330.44000018</v>
      </c>
      <c r="H1324" s="495">
        <f>VLOOKUP(A1324,'02-Metrics'!A:R,18,FALSE)</f>
        <v>417390514</v>
      </c>
      <c r="I1324" s="496">
        <f t="shared" si="200"/>
        <v>0.36802065520827859</v>
      </c>
      <c r="J1324" s="512"/>
      <c r="M1324" s="241" t="s">
        <v>1038</v>
      </c>
      <c r="S1324">
        <f t="shared" si="201"/>
        <v>2020</v>
      </c>
      <c r="T1324" s="418" t="str">
        <f>VLOOKUP($A1324,'02-Metrics'!$A$2:$AD$188,4,FALSE)</f>
        <v>Industrial</v>
      </c>
      <c r="U1324" s="418" t="str">
        <f>VLOOKUP($A1324,'02-Metrics'!$A$2:$AD$188,5,FALSE)</f>
        <v>Factory</v>
      </c>
      <c r="V1324" s="418" t="str">
        <f>VLOOKUP($A1324,'02-Metrics'!$A$2:$AD$188,7,FALSE)</f>
        <v>Elco Suez</v>
      </c>
    </row>
    <row r="1325" spans="1:22" hidden="1">
      <c r="A1325" s="418" t="s">
        <v>1246</v>
      </c>
      <c r="B1325" s="497">
        <v>44073</v>
      </c>
      <c r="C1325" s="495">
        <v>0</v>
      </c>
      <c r="D1325" s="495">
        <v>94331.81</v>
      </c>
      <c r="E1325" s="495">
        <f t="shared" si="197"/>
        <v>480202168.01000005</v>
      </c>
      <c r="F1325" s="495">
        <f t="shared" si="198"/>
        <v>326688169.37999988</v>
      </c>
      <c r="G1325" s="495">
        <f t="shared" si="199"/>
        <v>153513998.63000017</v>
      </c>
      <c r="H1325" s="495">
        <f>VLOOKUP(A1325,'02-Metrics'!A:R,18,FALSE)</f>
        <v>417390514</v>
      </c>
      <c r="I1325" s="496">
        <f t="shared" si="200"/>
        <v>0.36779465148553947</v>
      </c>
      <c r="J1325" s="512"/>
      <c r="L1325" s="23">
        <v>43229</v>
      </c>
      <c r="M1325" s="241" t="s">
        <v>1039</v>
      </c>
      <c r="S1325">
        <f t="shared" si="201"/>
        <v>2020</v>
      </c>
      <c r="T1325" s="418" t="str">
        <f>VLOOKUP($A1325,'02-Metrics'!$A$2:$AD$188,4,FALSE)</f>
        <v>Industrial</v>
      </c>
      <c r="U1325" s="418" t="str">
        <f>VLOOKUP($A1325,'02-Metrics'!$A$2:$AD$188,5,FALSE)</f>
        <v>Factory</v>
      </c>
      <c r="V1325" s="418" t="str">
        <f>VLOOKUP($A1325,'02-Metrics'!$A$2:$AD$188,7,FALSE)</f>
        <v>Elco Suez</v>
      </c>
    </row>
    <row r="1326" spans="1:22" hidden="1">
      <c r="A1326" s="418" t="s">
        <v>1246</v>
      </c>
      <c r="B1326" s="497">
        <v>44104</v>
      </c>
      <c r="C1326" s="495">
        <v>0</v>
      </c>
      <c r="D1326" s="495">
        <v>118467.56</v>
      </c>
      <c r="E1326" s="495">
        <f t="shared" si="197"/>
        <v>480202168.01000005</v>
      </c>
      <c r="F1326" s="495">
        <f t="shared" si="198"/>
        <v>326806636.93999988</v>
      </c>
      <c r="G1326" s="495">
        <f t="shared" ref="G1326:G1354" si="202">E1326-F1326</f>
        <v>153395531.07000017</v>
      </c>
      <c r="H1326" s="495">
        <f>VLOOKUP(A1326,'02-Metrics'!A:R,18,FALSE)</f>
        <v>417390514</v>
      </c>
      <c r="I1326" s="496">
        <f t="shared" ref="I1326:I1354" si="203">G1326/H1326</f>
        <v>0.36751082241893063</v>
      </c>
      <c r="J1326" s="512"/>
      <c r="L1326" s="23">
        <v>43236</v>
      </c>
      <c r="M1326" s="241" t="s">
        <v>1039</v>
      </c>
      <c r="S1326">
        <f t="shared" si="201"/>
        <v>2020</v>
      </c>
      <c r="T1326" s="418" t="str">
        <f>VLOOKUP($A1326,'02-Metrics'!$A$2:$AD$188,4,FALSE)</f>
        <v>Industrial</v>
      </c>
      <c r="U1326" s="418" t="str">
        <f>VLOOKUP($A1326,'02-Metrics'!$A$2:$AD$188,5,FALSE)</f>
        <v>Factory</v>
      </c>
      <c r="V1326" s="418" t="str">
        <f>VLOOKUP($A1326,'02-Metrics'!$A$2:$AD$188,7,FALSE)</f>
        <v>Elco Suez</v>
      </c>
    </row>
    <row r="1327" spans="1:22" hidden="1">
      <c r="A1327" s="418" t="s">
        <v>1246</v>
      </c>
      <c r="B1327" s="497">
        <v>44195</v>
      </c>
      <c r="C1327" s="495">
        <v>291975.34000000003</v>
      </c>
      <c r="D1327" s="495">
        <v>0</v>
      </c>
      <c r="E1327" s="495">
        <f t="shared" si="197"/>
        <v>480494143.35000002</v>
      </c>
      <c r="F1327" s="495">
        <f t="shared" si="198"/>
        <v>326806636.93999988</v>
      </c>
      <c r="G1327" s="495">
        <f t="shared" si="202"/>
        <v>153687506.41000015</v>
      </c>
      <c r="H1327" s="495">
        <f>VLOOKUP(A1327,'02-Metrics'!A:R,18,FALSE)</f>
        <v>417390514</v>
      </c>
      <c r="I1327" s="496">
        <f t="shared" si="203"/>
        <v>0.36821034799559471</v>
      </c>
      <c r="J1327" s="512"/>
      <c r="M1327" s="241" t="s">
        <v>1038</v>
      </c>
      <c r="S1327">
        <f t="shared" si="201"/>
        <v>2020</v>
      </c>
      <c r="T1327" s="418" t="str">
        <f>VLOOKUP($A1327,'02-Metrics'!$A$2:$AD$188,4,FALSE)</f>
        <v>Industrial</v>
      </c>
      <c r="U1327" s="418" t="str">
        <f>VLOOKUP($A1327,'02-Metrics'!$A$2:$AD$188,5,FALSE)</f>
        <v>Factory</v>
      </c>
      <c r="V1327" s="418" t="str">
        <f>VLOOKUP($A1327,'02-Metrics'!$A$2:$AD$188,7,FALSE)</f>
        <v>Elco Suez</v>
      </c>
    </row>
    <row r="1328" spans="1:22" hidden="1">
      <c r="A1328" s="418" t="s">
        <v>1246</v>
      </c>
      <c r="B1328" s="497">
        <v>44285</v>
      </c>
      <c r="C1328" s="495">
        <v>302594.27</v>
      </c>
      <c r="D1328" s="495">
        <v>0</v>
      </c>
      <c r="E1328" s="495">
        <f t="shared" si="197"/>
        <v>480796737.62</v>
      </c>
      <c r="F1328" s="495">
        <f t="shared" si="198"/>
        <v>326806636.93999988</v>
      </c>
      <c r="G1328" s="495">
        <f t="shared" si="202"/>
        <v>153990100.68000013</v>
      </c>
      <c r="H1328" s="495">
        <f>VLOOKUP(A1328,'02-Metrics'!A:R,18,FALSE)</f>
        <v>417390514</v>
      </c>
      <c r="I1328" s="496">
        <f t="shared" si="203"/>
        <v>0.36893531480689118</v>
      </c>
      <c r="J1328" s="512"/>
      <c r="L1328" s="23">
        <v>43262</v>
      </c>
      <c r="M1328" s="241" t="s">
        <v>1039</v>
      </c>
      <c r="S1328">
        <f t="shared" si="201"/>
        <v>2021</v>
      </c>
      <c r="T1328" s="418" t="str">
        <f>VLOOKUP($A1328,'02-Metrics'!$A$2:$AD$188,4,FALSE)</f>
        <v>Industrial</v>
      </c>
      <c r="U1328" s="418" t="str">
        <f>VLOOKUP($A1328,'02-Metrics'!$A$2:$AD$188,5,FALSE)</f>
        <v>Factory</v>
      </c>
      <c r="V1328" s="418" t="str">
        <f>VLOOKUP($A1328,'02-Metrics'!$A$2:$AD$188,7,FALSE)</f>
        <v>Elco Suez</v>
      </c>
    </row>
    <row r="1329" spans="1:22" hidden="1">
      <c r="A1329" s="418">
        <v>35</v>
      </c>
      <c r="B1329" s="505">
        <v>2</v>
      </c>
      <c r="C1329" s="506"/>
      <c r="D1329" s="506"/>
      <c r="E1329" s="506"/>
      <c r="F1329" s="506"/>
      <c r="G1329" s="506"/>
      <c r="H1329" s="495"/>
      <c r="I1329" s="496"/>
      <c r="J1329" s="496"/>
      <c r="K1329" s="495"/>
      <c r="L1329" s="493"/>
      <c r="S1329">
        <f t="shared" si="201"/>
        <v>1900</v>
      </c>
      <c r="T1329" s="418" t="e">
        <f>VLOOKUP($A1329,'02-Metrics'!$A$2:$AD$188,4,FALSE)</f>
        <v>#N/A</v>
      </c>
      <c r="U1329" s="418" t="e">
        <f>VLOOKUP($A1329,'02-Metrics'!$A$2:$AD$188,5,FALSE)</f>
        <v>#N/A</v>
      </c>
      <c r="V1329" s="418" t="e">
        <f>VLOOKUP($A1329,'02-Metrics'!$A$2:$AD$188,7,FALSE)</f>
        <v>#N/A</v>
      </c>
    </row>
    <row r="1330" spans="1:22">
      <c r="A1330" s="418" t="s">
        <v>1116</v>
      </c>
      <c r="B1330" s="494">
        <v>43008</v>
      </c>
      <c r="C1330" s="495">
        <v>0</v>
      </c>
      <c r="D1330" s="495">
        <v>245160</v>
      </c>
      <c r="E1330" s="495">
        <f t="shared" ref="E1330:E1368" si="204">C1330+E1329</f>
        <v>0</v>
      </c>
      <c r="F1330" s="495">
        <f t="shared" ref="F1330:F1368" si="205">D1330+F1329</f>
        <v>245160</v>
      </c>
      <c r="G1330" s="495">
        <f t="shared" si="202"/>
        <v>-245160</v>
      </c>
      <c r="H1330" s="495">
        <f>VLOOKUP(A1330,'02-Metrics'!A:R,18,FALSE)</f>
        <v>168976040.95238096</v>
      </c>
      <c r="I1330" s="496">
        <f t="shared" si="203"/>
        <v>-1.4508565748033379E-3</v>
      </c>
      <c r="J1330" s="512"/>
      <c r="L1330" s="23">
        <v>43279</v>
      </c>
      <c r="M1330" s="241" t="s">
        <v>1039</v>
      </c>
      <c r="S1330">
        <f t="shared" si="201"/>
        <v>2017</v>
      </c>
      <c r="T1330" s="418" t="str">
        <f>VLOOKUP($A1330,'02-Metrics'!$A$2:$AD$188,4,FALSE)</f>
        <v>Commercial</v>
      </c>
      <c r="U1330" s="418" t="str">
        <f>VLOOKUP($A1330,'02-Metrics'!$A$2:$AD$188,5,FALSE)</f>
        <v>Market</v>
      </c>
      <c r="V1330" s="418" t="str">
        <f>VLOOKUP($A1330,'02-Metrics'!$A$2:$AD$188,7,FALSE)</f>
        <v>Army Forces</v>
      </c>
    </row>
    <row r="1331" spans="1:22">
      <c r="A1331" s="418" t="s">
        <v>1116</v>
      </c>
      <c r="B1331" s="494">
        <v>43038</v>
      </c>
      <c r="C1331" s="495">
        <v>0</v>
      </c>
      <c r="D1331" s="495">
        <v>544862.19999999995</v>
      </c>
      <c r="E1331" s="495">
        <f t="shared" si="204"/>
        <v>0</v>
      </c>
      <c r="F1331" s="495">
        <f t="shared" si="205"/>
        <v>790022.2</v>
      </c>
      <c r="G1331" s="495">
        <f t="shared" si="202"/>
        <v>-790022.2</v>
      </c>
      <c r="H1331" s="495">
        <f>VLOOKUP(A1331,'02-Metrics'!A:R,18,FALSE)</f>
        <v>168976040.95238096</v>
      </c>
      <c r="I1331" s="496">
        <f t="shared" si="203"/>
        <v>-4.6753503961111014E-3</v>
      </c>
      <c r="J1331" s="512"/>
      <c r="M1331" s="241" t="s">
        <v>1038</v>
      </c>
      <c r="S1331">
        <f t="shared" si="201"/>
        <v>2017</v>
      </c>
      <c r="T1331" s="418" t="str">
        <f>VLOOKUP($A1331,'02-Metrics'!$A$2:$AD$188,4,FALSE)</f>
        <v>Commercial</v>
      </c>
      <c r="U1331" s="418" t="str">
        <f>VLOOKUP($A1331,'02-Metrics'!$A$2:$AD$188,5,FALSE)</f>
        <v>Market</v>
      </c>
      <c r="V1331" s="418" t="str">
        <f>VLOOKUP($A1331,'02-Metrics'!$A$2:$AD$188,7,FALSE)</f>
        <v>Army Forces</v>
      </c>
    </row>
    <row r="1332" spans="1:22">
      <c r="A1332" s="418" t="s">
        <v>1116</v>
      </c>
      <c r="B1332" s="494">
        <v>43069</v>
      </c>
      <c r="C1332" s="495">
        <v>0</v>
      </c>
      <c r="D1332" s="495">
        <v>535752.5</v>
      </c>
      <c r="E1332" s="495">
        <f t="shared" si="204"/>
        <v>0</v>
      </c>
      <c r="F1332" s="495">
        <f t="shared" si="205"/>
        <v>1325774.7</v>
      </c>
      <c r="G1332" s="495">
        <f t="shared" si="202"/>
        <v>-1325774.7</v>
      </c>
      <c r="H1332" s="495">
        <f>VLOOKUP(A1332,'02-Metrics'!A:R,18,FALSE)</f>
        <v>168976040.95238096</v>
      </c>
      <c r="I1332" s="496">
        <f t="shared" si="203"/>
        <v>-7.8459330241594186E-3</v>
      </c>
      <c r="J1332" s="512"/>
      <c r="M1332" s="241" t="s">
        <v>1038</v>
      </c>
      <c r="S1332">
        <f t="shared" si="201"/>
        <v>2017</v>
      </c>
      <c r="T1332" s="418" t="str">
        <f>VLOOKUP($A1332,'02-Metrics'!$A$2:$AD$188,4,FALSE)</f>
        <v>Commercial</v>
      </c>
      <c r="U1332" s="418" t="str">
        <f>VLOOKUP($A1332,'02-Metrics'!$A$2:$AD$188,5,FALSE)</f>
        <v>Market</v>
      </c>
      <c r="V1332" s="418" t="str">
        <f>VLOOKUP($A1332,'02-Metrics'!$A$2:$AD$188,7,FALSE)</f>
        <v>Army Forces</v>
      </c>
    </row>
    <row r="1333" spans="1:22">
      <c r="A1333" s="418" t="s">
        <v>1116</v>
      </c>
      <c r="B1333" s="494">
        <v>43099</v>
      </c>
      <c r="C1333" s="495">
        <v>0</v>
      </c>
      <c r="D1333" s="495">
        <v>340352</v>
      </c>
      <c r="E1333" s="495">
        <f t="shared" si="204"/>
        <v>0</v>
      </c>
      <c r="F1333" s="495">
        <f t="shared" si="205"/>
        <v>1666126.7</v>
      </c>
      <c r="G1333" s="495">
        <f t="shared" si="202"/>
        <v>-1666126.7</v>
      </c>
      <c r="H1333" s="495">
        <f>VLOOKUP(A1333,'02-Metrics'!A:R,18,FALSE)</f>
        <v>168976040.95238096</v>
      </c>
      <c r="I1333" s="496">
        <f t="shared" si="203"/>
        <v>-9.8601357364594081E-3</v>
      </c>
      <c r="J1333" s="512"/>
      <c r="M1333" s="241" t="s">
        <v>1038</v>
      </c>
      <c r="S1333">
        <f t="shared" si="201"/>
        <v>2017</v>
      </c>
      <c r="T1333" s="418" t="str">
        <f>VLOOKUP($A1333,'02-Metrics'!$A$2:$AD$188,4,FALSE)</f>
        <v>Commercial</v>
      </c>
      <c r="U1333" s="418" t="str">
        <f>VLOOKUP($A1333,'02-Metrics'!$A$2:$AD$188,5,FALSE)</f>
        <v>Market</v>
      </c>
      <c r="V1333" s="418" t="str">
        <f>VLOOKUP($A1333,'02-Metrics'!$A$2:$AD$188,7,FALSE)</f>
        <v>Army Forces</v>
      </c>
    </row>
    <row r="1334" spans="1:22">
      <c r="A1334" s="418" t="s">
        <v>1116</v>
      </c>
      <c r="B1334" s="497">
        <v>43130</v>
      </c>
      <c r="C1334" s="495">
        <v>0</v>
      </c>
      <c r="D1334" s="495">
        <v>446933.78</v>
      </c>
      <c r="E1334" s="495">
        <f t="shared" si="204"/>
        <v>0</v>
      </c>
      <c r="F1334" s="495">
        <f t="shared" si="205"/>
        <v>2113060.48</v>
      </c>
      <c r="G1334" s="495">
        <f t="shared" si="202"/>
        <v>-2113060.48</v>
      </c>
      <c r="H1334" s="495">
        <f>VLOOKUP(A1334,'02-Metrics'!A:R,18,FALSE)</f>
        <v>168976040.95238096</v>
      </c>
      <c r="I1334" s="496">
        <f t="shared" si="203"/>
        <v>-1.2505089290117056E-2</v>
      </c>
      <c r="J1334" s="512"/>
      <c r="M1334" s="241" t="s">
        <v>1038</v>
      </c>
      <c r="S1334">
        <f t="shared" si="201"/>
        <v>2018</v>
      </c>
      <c r="T1334" s="418" t="str">
        <f>VLOOKUP($A1334,'02-Metrics'!$A$2:$AD$188,4,FALSE)</f>
        <v>Commercial</v>
      </c>
      <c r="U1334" s="418" t="str">
        <f>VLOOKUP($A1334,'02-Metrics'!$A$2:$AD$188,5,FALSE)</f>
        <v>Market</v>
      </c>
      <c r="V1334" s="418" t="str">
        <f>VLOOKUP($A1334,'02-Metrics'!$A$2:$AD$188,7,FALSE)</f>
        <v>Army Forces</v>
      </c>
    </row>
    <row r="1335" spans="1:22">
      <c r="A1335" s="418" t="s">
        <v>1116</v>
      </c>
      <c r="B1335" s="497">
        <v>43159</v>
      </c>
      <c r="C1335" s="495">
        <v>0</v>
      </c>
      <c r="D1335" s="495">
        <v>6840</v>
      </c>
      <c r="E1335" s="495">
        <f t="shared" si="204"/>
        <v>0</v>
      </c>
      <c r="F1335" s="495">
        <f t="shared" si="205"/>
        <v>2119900.48</v>
      </c>
      <c r="G1335" s="495">
        <f t="shared" si="202"/>
        <v>-2119900.48</v>
      </c>
      <c r="H1335" s="495">
        <f>VLOOKUP(A1335,'02-Metrics'!A:R,18,FALSE)</f>
        <v>168976040.95238096</v>
      </c>
      <c r="I1335" s="496">
        <f t="shared" si="203"/>
        <v>-1.2545568401602024E-2</v>
      </c>
      <c r="J1335" s="512"/>
      <c r="M1335" s="241" t="s">
        <v>1038</v>
      </c>
      <c r="S1335">
        <f t="shared" si="201"/>
        <v>2018</v>
      </c>
      <c r="T1335" s="418" t="str">
        <f>VLOOKUP($A1335,'02-Metrics'!$A$2:$AD$188,4,FALSE)</f>
        <v>Commercial</v>
      </c>
      <c r="U1335" s="418" t="str">
        <f>VLOOKUP($A1335,'02-Metrics'!$A$2:$AD$188,5,FALSE)</f>
        <v>Market</v>
      </c>
      <c r="V1335" s="418" t="str">
        <f>VLOOKUP($A1335,'02-Metrics'!$A$2:$AD$188,7,FALSE)</f>
        <v>Army Forces</v>
      </c>
    </row>
    <row r="1336" spans="1:22">
      <c r="A1336" s="418" t="s">
        <v>1116</v>
      </c>
      <c r="B1336" s="497">
        <v>43189</v>
      </c>
      <c r="C1336" s="495">
        <v>0</v>
      </c>
      <c r="D1336" s="495">
        <v>78294.75</v>
      </c>
      <c r="E1336" s="495">
        <f t="shared" si="204"/>
        <v>0</v>
      </c>
      <c r="F1336" s="495">
        <f t="shared" si="205"/>
        <v>2198195.23</v>
      </c>
      <c r="G1336" s="495">
        <f t="shared" si="202"/>
        <v>-2198195.23</v>
      </c>
      <c r="H1336" s="495">
        <f>VLOOKUP(A1336,'02-Metrics'!A:R,18,FALSE)</f>
        <v>168976040.95238096</v>
      </c>
      <c r="I1336" s="496">
        <f t="shared" si="203"/>
        <v>-1.3008916634633855E-2</v>
      </c>
      <c r="J1336" s="512"/>
      <c r="M1336" s="241" t="s">
        <v>1038</v>
      </c>
      <c r="S1336">
        <f t="shared" si="201"/>
        <v>2018</v>
      </c>
      <c r="T1336" s="418" t="str">
        <f>VLOOKUP($A1336,'02-Metrics'!$A$2:$AD$188,4,FALSE)</f>
        <v>Commercial</v>
      </c>
      <c r="U1336" s="418" t="str">
        <f>VLOOKUP($A1336,'02-Metrics'!$A$2:$AD$188,5,FALSE)</f>
        <v>Market</v>
      </c>
      <c r="V1336" s="418" t="str">
        <f>VLOOKUP($A1336,'02-Metrics'!$A$2:$AD$188,7,FALSE)</f>
        <v>Army Forces</v>
      </c>
    </row>
    <row r="1337" spans="1:22">
      <c r="A1337" s="418" t="s">
        <v>1116</v>
      </c>
      <c r="B1337" s="497">
        <v>43250</v>
      </c>
      <c r="C1337" s="495">
        <v>0</v>
      </c>
      <c r="D1337" s="495">
        <v>119267.32</v>
      </c>
      <c r="E1337" s="495">
        <f t="shared" si="204"/>
        <v>0</v>
      </c>
      <c r="F1337" s="495">
        <f t="shared" si="205"/>
        <v>2317462.5499999998</v>
      </c>
      <c r="G1337" s="495">
        <f t="shared" si="202"/>
        <v>-2317462.5499999998</v>
      </c>
      <c r="H1337" s="495">
        <f>VLOOKUP(A1337,'02-Metrics'!A:R,18,FALSE)</f>
        <v>168976040.95238096</v>
      </c>
      <c r="I1337" s="496">
        <f t="shared" si="203"/>
        <v>-1.3714740485919436E-2</v>
      </c>
      <c r="J1337" s="512"/>
      <c r="M1337" s="241" t="s">
        <v>1038</v>
      </c>
      <c r="S1337">
        <f t="shared" si="201"/>
        <v>2018</v>
      </c>
      <c r="T1337" s="418" t="str">
        <f>VLOOKUP($A1337,'02-Metrics'!$A$2:$AD$188,4,FALSE)</f>
        <v>Commercial</v>
      </c>
      <c r="U1337" s="418" t="str">
        <f>VLOOKUP($A1337,'02-Metrics'!$A$2:$AD$188,5,FALSE)</f>
        <v>Market</v>
      </c>
      <c r="V1337" s="418" t="str">
        <f>VLOOKUP($A1337,'02-Metrics'!$A$2:$AD$188,7,FALSE)</f>
        <v>Army Forces</v>
      </c>
    </row>
    <row r="1338" spans="1:22">
      <c r="A1338" s="418" t="s">
        <v>1116</v>
      </c>
      <c r="B1338" s="497">
        <v>43281</v>
      </c>
      <c r="C1338" s="495">
        <v>0</v>
      </c>
      <c r="D1338" s="495">
        <v>389952.29000000004</v>
      </c>
      <c r="E1338" s="495">
        <f t="shared" si="204"/>
        <v>0</v>
      </c>
      <c r="F1338" s="495">
        <f t="shared" si="205"/>
        <v>2707414.84</v>
      </c>
      <c r="G1338" s="495">
        <f t="shared" si="202"/>
        <v>-2707414.84</v>
      </c>
      <c r="H1338" s="495">
        <f>VLOOKUP(A1338,'02-Metrics'!A:R,18,FALSE)</f>
        <v>168976040.95238096</v>
      </c>
      <c r="I1338" s="496">
        <f t="shared" si="203"/>
        <v>-1.6022477652692636E-2</v>
      </c>
      <c r="J1338" s="512"/>
      <c r="M1338" s="241" t="s">
        <v>1038</v>
      </c>
      <c r="S1338">
        <f t="shared" si="201"/>
        <v>2018</v>
      </c>
      <c r="T1338" s="418" t="str">
        <f>VLOOKUP($A1338,'02-Metrics'!$A$2:$AD$188,4,FALSE)</f>
        <v>Commercial</v>
      </c>
      <c r="U1338" s="418" t="str">
        <f>VLOOKUP($A1338,'02-Metrics'!$A$2:$AD$188,5,FALSE)</f>
        <v>Market</v>
      </c>
      <c r="V1338" s="418" t="str">
        <f>VLOOKUP($A1338,'02-Metrics'!$A$2:$AD$188,7,FALSE)</f>
        <v>Army Forces</v>
      </c>
    </row>
    <row r="1339" spans="1:22">
      <c r="A1339" s="418" t="s">
        <v>1116</v>
      </c>
      <c r="B1339" s="497">
        <v>43311</v>
      </c>
      <c r="C1339" s="495">
        <v>0</v>
      </c>
      <c r="D1339" s="495">
        <v>789303.07000000007</v>
      </c>
      <c r="E1339" s="495">
        <f t="shared" si="204"/>
        <v>0</v>
      </c>
      <c r="F1339" s="495">
        <f t="shared" si="205"/>
        <v>3496717.91</v>
      </c>
      <c r="G1339" s="495">
        <f t="shared" si="202"/>
        <v>-3496717.91</v>
      </c>
      <c r="H1339" s="495">
        <f>VLOOKUP(A1339,'02-Metrics'!A:R,18,FALSE)</f>
        <v>168976040.95238096</v>
      </c>
      <c r="I1339" s="496">
        <f t="shared" si="203"/>
        <v>-2.0693572238358979E-2</v>
      </c>
      <c r="J1339" s="512"/>
      <c r="M1339" s="241" t="s">
        <v>1038</v>
      </c>
      <c r="S1339">
        <f t="shared" si="201"/>
        <v>2018</v>
      </c>
      <c r="T1339" s="418" t="str">
        <f>VLOOKUP($A1339,'02-Metrics'!$A$2:$AD$188,4,FALSE)</f>
        <v>Commercial</v>
      </c>
      <c r="U1339" s="418" t="str">
        <f>VLOOKUP($A1339,'02-Metrics'!$A$2:$AD$188,5,FALSE)</f>
        <v>Market</v>
      </c>
      <c r="V1339" s="418" t="str">
        <f>VLOOKUP($A1339,'02-Metrics'!$A$2:$AD$188,7,FALSE)</f>
        <v>Army Forces</v>
      </c>
    </row>
    <row r="1340" spans="1:22">
      <c r="A1340" s="418" t="s">
        <v>1116</v>
      </c>
      <c r="B1340" s="497">
        <v>43342</v>
      </c>
      <c r="C1340" s="495">
        <v>0</v>
      </c>
      <c r="D1340" s="495">
        <v>1888802.65</v>
      </c>
      <c r="E1340" s="495">
        <f t="shared" si="204"/>
        <v>0</v>
      </c>
      <c r="F1340" s="495">
        <f t="shared" si="205"/>
        <v>5385520.5600000005</v>
      </c>
      <c r="G1340" s="495">
        <f t="shared" si="202"/>
        <v>-5385520.5600000005</v>
      </c>
      <c r="H1340" s="495">
        <f>VLOOKUP(A1340,'02-Metrics'!A:R,18,FALSE)</f>
        <v>168976040.95238096</v>
      </c>
      <c r="I1340" s="496">
        <f t="shared" si="203"/>
        <v>-3.1871503969711841E-2</v>
      </c>
      <c r="J1340" s="512"/>
      <c r="L1340" s="23">
        <v>43537</v>
      </c>
      <c r="M1340" s="241" t="s">
        <v>1039</v>
      </c>
      <c r="S1340">
        <f t="shared" si="201"/>
        <v>2018</v>
      </c>
      <c r="T1340" s="418" t="str">
        <f>VLOOKUP($A1340,'02-Metrics'!$A$2:$AD$188,4,FALSE)</f>
        <v>Commercial</v>
      </c>
      <c r="U1340" s="418" t="str">
        <f>VLOOKUP($A1340,'02-Metrics'!$A$2:$AD$188,5,FALSE)</f>
        <v>Market</v>
      </c>
      <c r="V1340" s="418" t="str">
        <f>VLOOKUP($A1340,'02-Metrics'!$A$2:$AD$188,7,FALSE)</f>
        <v>Army Forces</v>
      </c>
    </row>
    <row r="1341" spans="1:22">
      <c r="A1341" s="418" t="s">
        <v>1116</v>
      </c>
      <c r="B1341" s="497">
        <v>43373</v>
      </c>
      <c r="C1341" s="495">
        <v>0</v>
      </c>
      <c r="D1341" s="495">
        <v>6463900.25</v>
      </c>
      <c r="E1341" s="495">
        <f t="shared" si="204"/>
        <v>0</v>
      </c>
      <c r="F1341" s="495">
        <f t="shared" si="205"/>
        <v>11849420.810000001</v>
      </c>
      <c r="G1341" s="495">
        <f t="shared" si="202"/>
        <v>-11849420.810000001</v>
      </c>
      <c r="H1341" s="495">
        <f>VLOOKUP(A1341,'02-Metrics'!A:R,18,FALSE)</f>
        <v>168976040.95238096</v>
      </c>
      <c r="I1341" s="496">
        <f t="shared" si="203"/>
        <v>-7.0124857602382101E-2</v>
      </c>
      <c r="J1341" s="512"/>
      <c r="M1341" s="241" t="s">
        <v>1038</v>
      </c>
      <c r="S1341">
        <f t="shared" si="201"/>
        <v>2018</v>
      </c>
      <c r="T1341" s="418" t="str">
        <f>VLOOKUP($A1341,'02-Metrics'!$A$2:$AD$188,4,FALSE)</f>
        <v>Commercial</v>
      </c>
      <c r="U1341" s="418" t="str">
        <f>VLOOKUP($A1341,'02-Metrics'!$A$2:$AD$188,5,FALSE)</f>
        <v>Market</v>
      </c>
      <c r="V1341" s="418" t="str">
        <f>VLOOKUP($A1341,'02-Metrics'!$A$2:$AD$188,7,FALSE)</f>
        <v>Army Forces</v>
      </c>
    </row>
    <row r="1342" spans="1:22">
      <c r="A1342" s="418" t="s">
        <v>1116</v>
      </c>
      <c r="B1342" s="497">
        <v>43403</v>
      </c>
      <c r="C1342" s="495">
        <v>0</v>
      </c>
      <c r="D1342" s="495">
        <v>9836882.7500000019</v>
      </c>
      <c r="E1342" s="495">
        <f t="shared" si="204"/>
        <v>0</v>
      </c>
      <c r="F1342" s="495">
        <f t="shared" si="205"/>
        <v>21686303.560000002</v>
      </c>
      <c r="G1342" s="495">
        <f t="shared" si="202"/>
        <v>-21686303.560000002</v>
      </c>
      <c r="H1342" s="495">
        <f>VLOOKUP(A1342,'02-Metrics'!A:R,18,FALSE)</f>
        <v>168976040.95238096</v>
      </c>
      <c r="I1342" s="496">
        <f t="shared" si="203"/>
        <v>-0.12833951747106803</v>
      </c>
      <c r="J1342" s="512"/>
      <c r="M1342" s="241" t="s">
        <v>1038</v>
      </c>
      <c r="S1342">
        <f t="shared" si="201"/>
        <v>2018</v>
      </c>
      <c r="T1342" s="418" t="str">
        <f>VLOOKUP($A1342,'02-Metrics'!$A$2:$AD$188,4,FALSE)</f>
        <v>Commercial</v>
      </c>
      <c r="U1342" s="418" t="str">
        <f>VLOOKUP($A1342,'02-Metrics'!$A$2:$AD$188,5,FALSE)</f>
        <v>Market</v>
      </c>
      <c r="V1342" s="418" t="str">
        <f>VLOOKUP($A1342,'02-Metrics'!$A$2:$AD$188,7,FALSE)</f>
        <v>Army Forces</v>
      </c>
    </row>
    <row r="1343" spans="1:22">
      <c r="A1343" s="418" t="s">
        <v>1116</v>
      </c>
      <c r="B1343" s="497">
        <v>43434</v>
      </c>
      <c r="C1343" s="495">
        <v>0</v>
      </c>
      <c r="D1343" s="495">
        <v>4228628.9300000006</v>
      </c>
      <c r="E1343" s="495">
        <f t="shared" si="204"/>
        <v>0</v>
      </c>
      <c r="F1343" s="495">
        <f t="shared" si="205"/>
        <v>25914932.490000002</v>
      </c>
      <c r="G1343" s="495">
        <f t="shared" si="202"/>
        <v>-25914932.490000002</v>
      </c>
      <c r="H1343" s="495">
        <f>VLOOKUP(A1343,'02-Metrics'!A:R,18,FALSE)</f>
        <v>168976040.95238096</v>
      </c>
      <c r="I1343" s="496">
        <f t="shared" si="203"/>
        <v>-0.15336453821463999</v>
      </c>
      <c r="J1343" s="512"/>
      <c r="M1343" s="241" t="s">
        <v>1038</v>
      </c>
      <c r="S1343">
        <f t="shared" si="201"/>
        <v>2018</v>
      </c>
      <c r="T1343" s="418" t="str">
        <f>VLOOKUP($A1343,'02-Metrics'!$A$2:$AD$188,4,FALSE)</f>
        <v>Commercial</v>
      </c>
      <c r="U1343" s="418" t="str">
        <f>VLOOKUP($A1343,'02-Metrics'!$A$2:$AD$188,5,FALSE)</f>
        <v>Market</v>
      </c>
      <c r="V1343" s="418" t="str">
        <f>VLOOKUP($A1343,'02-Metrics'!$A$2:$AD$188,7,FALSE)</f>
        <v>Army Forces</v>
      </c>
    </row>
    <row r="1344" spans="1:22">
      <c r="A1344" s="418" t="s">
        <v>1116</v>
      </c>
      <c r="B1344" s="497">
        <v>43464</v>
      </c>
      <c r="C1344" s="495">
        <v>0</v>
      </c>
      <c r="D1344" s="495">
        <v>10511632.709999999</v>
      </c>
      <c r="E1344" s="495">
        <f t="shared" si="204"/>
        <v>0</v>
      </c>
      <c r="F1344" s="495">
        <f t="shared" si="205"/>
        <v>36426565.200000003</v>
      </c>
      <c r="G1344" s="495">
        <f t="shared" si="202"/>
        <v>-36426565.200000003</v>
      </c>
      <c r="H1344" s="495">
        <f>VLOOKUP(A1344,'02-Metrics'!A:R,18,FALSE)</f>
        <v>168976040.95238096</v>
      </c>
      <c r="I1344" s="496">
        <f t="shared" si="203"/>
        <v>-0.21557236750661801</v>
      </c>
      <c r="J1344" s="512"/>
      <c r="M1344" s="241" t="s">
        <v>1038</v>
      </c>
      <c r="S1344">
        <f t="shared" si="201"/>
        <v>2018</v>
      </c>
      <c r="T1344" s="418" t="str">
        <f>VLOOKUP($A1344,'02-Metrics'!$A$2:$AD$188,4,FALSE)</f>
        <v>Commercial</v>
      </c>
      <c r="U1344" s="418" t="str">
        <f>VLOOKUP($A1344,'02-Metrics'!$A$2:$AD$188,5,FALSE)</f>
        <v>Market</v>
      </c>
      <c r="V1344" s="418" t="str">
        <f>VLOOKUP($A1344,'02-Metrics'!$A$2:$AD$188,7,FALSE)</f>
        <v>Army Forces</v>
      </c>
    </row>
    <row r="1345" spans="1:22">
      <c r="A1345" s="418" t="s">
        <v>1116</v>
      </c>
      <c r="B1345" s="497">
        <v>43495</v>
      </c>
      <c r="C1345" s="495">
        <v>0</v>
      </c>
      <c r="D1345" s="495">
        <v>19083105.700000003</v>
      </c>
      <c r="E1345" s="495">
        <f t="shared" si="204"/>
        <v>0</v>
      </c>
      <c r="F1345" s="495">
        <f t="shared" si="205"/>
        <v>55509670.900000006</v>
      </c>
      <c r="G1345" s="495">
        <f t="shared" si="202"/>
        <v>-55509670.900000006</v>
      </c>
      <c r="H1345" s="495">
        <f>VLOOKUP(A1345,'02-Metrics'!A:R,18,FALSE)</f>
        <v>168976040.95238096</v>
      </c>
      <c r="I1345" s="496">
        <f t="shared" si="203"/>
        <v>-0.32850616328289495</v>
      </c>
      <c r="J1345" s="512"/>
      <c r="L1345" s="23">
        <v>43794</v>
      </c>
      <c r="M1345" s="241" t="s">
        <v>1039</v>
      </c>
      <c r="S1345">
        <f t="shared" si="201"/>
        <v>2019</v>
      </c>
      <c r="T1345" s="418" t="str">
        <f>VLOOKUP($A1345,'02-Metrics'!$A$2:$AD$188,4,FALSE)</f>
        <v>Commercial</v>
      </c>
      <c r="U1345" s="418" t="str">
        <f>VLOOKUP($A1345,'02-Metrics'!$A$2:$AD$188,5,FALSE)</f>
        <v>Market</v>
      </c>
      <c r="V1345" s="418" t="str">
        <f>VLOOKUP($A1345,'02-Metrics'!$A$2:$AD$188,7,FALSE)</f>
        <v>Army Forces</v>
      </c>
    </row>
    <row r="1346" spans="1:22">
      <c r="A1346" s="418" t="s">
        <v>1116</v>
      </c>
      <c r="B1346" s="497">
        <v>43524</v>
      </c>
      <c r="C1346" s="495">
        <v>50000000</v>
      </c>
      <c r="D1346" s="495">
        <v>8119859.9800000004</v>
      </c>
      <c r="E1346" s="495">
        <f t="shared" si="204"/>
        <v>50000000</v>
      </c>
      <c r="F1346" s="495">
        <f t="shared" si="205"/>
        <v>63629530.88000001</v>
      </c>
      <c r="G1346" s="495">
        <f t="shared" si="202"/>
        <v>-13629530.88000001</v>
      </c>
      <c r="H1346" s="495">
        <f>VLOOKUP(A1346,'02-Metrics'!A:R,18,FALSE)</f>
        <v>168976040.95238096</v>
      </c>
      <c r="I1346" s="496">
        <f t="shared" si="203"/>
        <v>-8.0659546780605079E-2</v>
      </c>
      <c r="J1346" s="512"/>
      <c r="M1346" s="241" t="s">
        <v>1038</v>
      </c>
      <c r="S1346">
        <f t="shared" si="201"/>
        <v>2019</v>
      </c>
      <c r="T1346" s="418" t="str">
        <f>VLOOKUP($A1346,'02-Metrics'!$A$2:$AD$188,4,FALSE)</f>
        <v>Commercial</v>
      </c>
      <c r="U1346" s="418" t="str">
        <f>VLOOKUP($A1346,'02-Metrics'!$A$2:$AD$188,5,FALSE)</f>
        <v>Market</v>
      </c>
      <c r="V1346" s="418" t="str">
        <f>VLOOKUP($A1346,'02-Metrics'!$A$2:$AD$188,7,FALSE)</f>
        <v>Army Forces</v>
      </c>
    </row>
    <row r="1347" spans="1:22">
      <c r="A1347" s="418" t="s">
        <v>1116</v>
      </c>
      <c r="B1347" s="497">
        <v>43554</v>
      </c>
      <c r="C1347" s="495">
        <v>0</v>
      </c>
      <c r="D1347" s="495">
        <v>9265654.75</v>
      </c>
      <c r="E1347" s="495">
        <f t="shared" si="204"/>
        <v>50000000</v>
      </c>
      <c r="F1347" s="495">
        <f t="shared" si="205"/>
        <v>72895185.63000001</v>
      </c>
      <c r="G1347" s="495">
        <f t="shared" si="202"/>
        <v>-22895185.63000001</v>
      </c>
      <c r="H1347" s="495">
        <f>VLOOKUP(A1347,'02-Metrics'!A:R,18,FALSE)</f>
        <v>168976040.95238096</v>
      </c>
      <c r="I1347" s="496">
        <f t="shared" si="203"/>
        <v>-0.13549368005640569</v>
      </c>
      <c r="J1347" s="512"/>
      <c r="M1347" s="241" t="s">
        <v>1038</v>
      </c>
      <c r="S1347">
        <f t="shared" si="201"/>
        <v>2019</v>
      </c>
      <c r="T1347" s="418" t="str">
        <f>VLOOKUP($A1347,'02-Metrics'!$A$2:$AD$188,4,FALSE)</f>
        <v>Commercial</v>
      </c>
      <c r="U1347" s="418" t="str">
        <f>VLOOKUP($A1347,'02-Metrics'!$A$2:$AD$188,5,FALSE)</f>
        <v>Market</v>
      </c>
      <c r="V1347" s="418" t="str">
        <f>VLOOKUP($A1347,'02-Metrics'!$A$2:$AD$188,7,FALSE)</f>
        <v>Army Forces</v>
      </c>
    </row>
    <row r="1348" spans="1:22">
      <c r="A1348" s="418" t="s">
        <v>1116</v>
      </c>
      <c r="B1348" s="497">
        <v>43585</v>
      </c>
      <c r="C1348" s="495">
        <v>0</v>
      </c>
      <c r="D1348" s="495">
        <v>10884794.939999998</v>
      </c>
      <c r="E1348" s="495">
        <f t="shared" si="204"/>
        <v>50000000</v>
      </c>
      <c r="F1348" s="495">
        <f t="shared" si="205"/>
        <v>83779980.570000008</v>
      </c>
      <c r="G1348" s="495">
        <f t="shared" si="202"/>
        <v>-33779980.570000008</v>
      </c>
      <c r="H1348" s="495">
        <f>VLOOKUP(A1348,'02-Metrics'!A:R,18,FALSE)</f>
        <v>168976040.95238096</v>
      </c>
      <c r="I1348" s="496">
        <f t="shared" si="203"/>
        <v>-0.19990988296097861</v>
      </c>
      <c r="J1348" s="512"/>
      <c r="M1348" s="241" t="s">
        <v>1038</v>
      </c>
      <c r="S1348">
        <f t="shared" si="201"/>
        <v>2019</v>
      </c>
      <c r="T1348" s="418" t="str">
        <f>VLOOKUP($A1348,'02-Metrics'!$A$2:$AD$188,4,FALSE)</f>
        <v>Commercial</v>
      </c>
      <c r="U1348" s="418" t="str">
        <f>VLOOKUP($A1348,'02-Metrics'!$A$2:$AD$188,5,FALSE)</f>
        <v>Market</v>
      </c>
      <c r="V1348" s="418" t="str">
        <f>VLOOKUP($A1348,'02-Metrics'!$A$2:$AD$188,7,FALSE)</f>
        <v>Army Forces</v>
      </c>
    </row>
    <row r="1349" spans="1:22">
      <c r="A1349" s="418" t="s">
        <v>1116</v>
      </c>
      <c r="B1349" s="497">
        <v>43615</v>
      </c>
      <c r="C1349" s="495">
        <v>0</v>
      </c>
      <c r="D1349" s="495">
        <v>4016076.6099999989</v>
      </c>
      <c r="E1349" s="495">
        <f t="shared" si="204"/>
        <v>50000000</v>
      </c>
      <c r="F1349" s="495">
        <f t="shared" si="205"/>
        <v>87796057.180000007</v>
      </c>
      <c r="G1349" s="495">
        <f t="shared" si="202"/>
        <v>-37796057.180000007</v>
      </c>
      <c r="H1349" s="495">
        <f>VLOOKUP(A1349,'02-Metrics'!A:R,18,FALSE)</f>
        <v>168976040.95238096</v>
      </c>
      <c r="I1349" s="496">
        <f t="shared" si="203"/>
        <v>-0.22367701933939435</v>
      </c>
      <c r="J1349" s="512"/>
      <c r="M1349" s="241" t="s">
        <v>1038</v>
      </c>
      <c r="S1349">
        <f t="shared" si="201"/>
        <v>2019</v>
      </c>
      <c r="T1349" s="418" t="str">
        <f>VLOOKUP($A1349,'02-Metrics'!$A$2:$AD$188,4,FALSE)</f>
        <v>Commercial</v>
      </c>
      <c r="U1349" s="418" t="str">
        <f>VLOOKUP($A1349,'02-Metrics'!$A$2:$AD$188,5,FALSE)</f>
        <v>Market</v>
      </c>
      <c r="V1349" s="418" t="str">
        <f>VLOOKUP($A1349,'02-Metrics'!$A$2:$AD$188,7,FALSE)</f>
        <v>Army Forces</v>
      </c>
    </row>
    <row r="1350" spans="1:22">
      <c r="A1350" s="418" t="s">
        <v>1116</v>
      </c>
      <c r="B1350" s="497">
        <v>43646</v>
      </c>
      <c r="C1350" s="495">
        <v>0</v>
      </c>
      <c r="D1350" s="495">
        <v>9122729.9099999983</v>
      </c>
      <c r="E1350" s="495">
        <f t="shared" si="204"/>
        <v>50000000</v>
      </c>
      <c r="F1350" s="495">
        <f t="shared" si="205"/>
        <v>96918787.090000004</v>
      </c>
      <c r="G1350" s="495">
        <f t="shared" si="202"/>
        <v>-46918787.090000004</v>
      </c>
      <c r="H1350" s="495">
        <f>VLOOKUP(A1350,'02-Metrics'!A:R,18,FALSE)</f>
        <v>168976040.95238096</v>
      </c>
      <c r="I1350" s="496">
        <f t="shared" si="203"/>
        <v>-0.27766532359000035</v>
      </c>
      <c r="J1350" s="512"/>
      <c r="M1350" s="241" t="s">
        <v>1038</v>
      </c>
      <c r="S1350">
        <f t="shared" si="201"/>
        <v>2019</v>
      </c>
      <c r="T1350" s="418" t="str">
        <f>VLOOKUP($A1350,'02-Metrics'!$A$2:$AD$188,4,FALSE)</f>
        <v>Commercial</v>
      </c>
      <c r="U1350" s="418" t="str">
        <f>VLOOKUP($A1350,'02-Metrics'!$A$2:$AD$188,5,FALSE)</f>
        <v>Market</v>
      </c>
      <c r="V1350" s="418" t="str">
        <f>VLOOKUP($A1350,'02-Metrics'!$A$2:$AD$188,7,FALSE)</f>
        <v>Army Forces</v>
      </c>
    </row>
    <row r="1351" spans="1:22">
      <c r="A1351" s="418" t="s">
        <v>1116</v>
      </c>
      <c r="B1351" s="497">
        <v>43676</v>
      </c>
      <c r="C1351" s="495">
        <v>0</v>
      </c>
      <c r="D1351" s="495">
        <v>4525912.0100000007</v>
      </c>
      <c r="E1351" s="495">
        <f t="shared" si="204"/>
        <v>50000000</v>
      </c>
      <c r="F1351" s="495">
        <f t="shared" si="205"/>
        <v>101444699.10000001</v>
      </c>
      <c r="G1351" s="495">
        <f t="shared" si="202"/>
        <v>-51444699.100000009</v>
      </c>
      <c r="H1351" s="495">
        <f>VLOOKUP(A1351,'02-Metrics'!A:R,18,FALSE)</f>
        <v>168976040.95238096</v>
      </c>
      <c r="I1351" s="496">
        <f t="shared" si="203"/>
        <v>-0.30444966523092826</v>
      </c>
      <c r="J1351" s="512"/>
      <c r="M1351" s="241" t="s">
        <v>1038</v>
      </c>
      <c r="S1351">
        <f t="shared" si="201"/>
        <v>2019</v>
      </c>
      <c r="T1351" s="418" t="str">
        <f>VLOOKUP($A1351,'02-Metrics'!$A$2:$AD$188,4,FALSE)</f>
        <v>Commercial</v>
      </c>
      <c r="U1351" s="418" t="str">
        <f>VLOOKUP($A1351,'02-Metrics'!$A$2:$AD$188,5,FALSE)</f>
        <v>Market</v>
      </c>
      <c r="V1351" s="418" t="str">
        <f>VLOOKUP($A1351,'02-Metrics'!$A$2:$AD$188,7,FALSE)</f>
        <v>Army Forces</v>
      </c>
    </row>
    <row r="1352" spans="1:22">
      <c r="A1352" s="418" t="s">
        <v>1116</v>
      </c>
      <c r="B1352" s="497">
        <v>43707</v>
      </c>
      <c r="C1352" s="495">
        <v>0</v>
      </c>
      <c r="D1352" s="495">
        <v>1230114.32</v>
      </c>
      <c r="E1352" s="495">
        <f t="shared" si="204"/>
        <v>50000000</v>
      </c>
      <c r="F1352" s="495">
        <f t="shared" si="205"/>
        <v>102674813.42</v>
      </c>
      <c r="G1352" s="495">
        <f t="shared" si="202"/>
        <v>-52674813.420000002</v>
      </c>
      <c r="H1352" s="495">
        <f>VLOOKUP(A1352,'02-Metrics'!A:R,18,FALSE)</f>
        <v>168976040.95238096</v>
      </c>
      <c r="I1352" s="496">
        <f t="shared" si="203"/>
        <v>-0.31172948024533409</v>
      </c>
      <c r="J1352" s="512"/>
      <c r="M1352" s="241" t="s">
        <v>1038</v>
      </c>
      <c r="S1352">
        <f t="shared" si="201"/>
        <v>2019</v>
      </c>
      <c r="T1352" s="418" t="str">
        <f>VLOOKUP($A1352,'02-Metrics'!$A$2:$AD$188,4,FALSE)</f>
        <v>Commercial</v>
      </c>
      <c r="U1352" s="418" t="str">
        <f>VLOOKUP($A1352,'02-Metrics'!$A$2:$AD$188,5,FALSE)</f>
        <v>Market</v>
      </c>
      <c r="V1352" s="418" t="str">
        <f>VLOOKUP($A1352,'02-Metrics'!$A$2:$AD$188,7,FALSE)</f>
        <v>Army Forces</v>
      </c>
    </row>
    <row r="1353" spans="1:22">
      <c r="A1353" s="418" t="s">
        <v>1116</v>
      </c>
      <c r="B1353" s="497">
        <v>43738</v>
      </c>
      <c r="C1353" s="495">
        <v>0</v>
      </c>
      <c r="D1353" s="495">
        <v>3027722.5399999996</v>
      </c>
      <c r="E1353" s="495">
        <f t="shared" si="204"/>
        <v>50000000</v>
      </c>
      <c r="F1353" s="495">
        <f t="shared" si="205"/>
        <v>105702535.96000001</v>
      </c>
      <c r="G1353" s="495">
        <f t="shared" si="202"/>
        <v>-55702535.960000008</v>
      </c>
      <c r="H1353" s="495">
        <f>VLOOKUP(A1353,'02-Metrics'!A:R,18,FALSE)</f>
        <v>168976040.95238096</v>
      </c>
      <c r="I1353" s="496">
        <f t="shared" si="203"/>
        <v>-0.32964753846787964</v>
      </c>
      <c r="J1353" s="512"/>
      <c r="L1353" s="23">
        <v>44105</v>
      </c>
      <c r="M1353" s="241" t="s">
        <v>1040</v>
      </c>
      <c r="S1353">
        <f t="shared" si="201"/>
        <v>2019</v>
      </c>
      <c r="T1353" s="418" t="str">
        <f>VLOOKUP($A1353,'02-Metrics'!$A$2:$AD$188,4,FALSE)</f>
        <v>Commercial</v>
      </c>
      <c r="U1353" s="418" t="str">
        <f>VLOOKUP($A1353,'02-Metrics'!$A$2:$AD$188,5,FALSE)</f>
        <v>Market</v>
      </c>
      <c r="V1353" s="418" t="str">
        <f>VLOOKUP($A1353,'02-Metrics'!$A$2:$AD$188,7,FALSE)</f>
        <v>Army Forces</v>
      </c>
    </row>
    <row r="1354" spans="1:22">
      <c r="A1354" s="418" t="s">
        <v>1116</v>
      </c>
      <c r="B1354" s="497">
        <v>43768</v>
      </c>
      <c r="C1354" s="495">
        <v>0</v>
      </c>
      <c r="D1354" s="495">
        <v>516624.62000000005</v>
      </c>
      <c r="E1354" s="495">
        <f t="shared" si="204"/>
        <v>50000000</v>
      </c>
      <c r="F1354" s="495">
        <f t="shared" si="205"/>
        <v>106219160.58000001</v>
      </c>
      <c r="G1354" s="495">
        <f t="shared" si="202"/>
        <v>-56219160.580000013</v>
      </c>
      <c r="H1354" s="495">
        <f>VLOOKUP(A1354,'02-Metrics'!A:R,18,FALSE)</f>
        <v>168976040.95238096</v>
      </c>
      <c r="I1354" s="496">
        <f t="shared" si="203"/>
        <v>-0.33270492232590004</v>
      </c>
      <c r="J1354" s="512"/>
      <c r="L1354" s="23">
        <v>44166</v>
      </c>
      <c r="M1354" s="241" t="s">
        <v>1040</v>
      </c>
      <c r="S1354">
        <f t="shared" si="201"/>
        <v>2019</v>
      </c>
      <c r="T1354" s="418" t="str">
        <f>VLOOKUP($A1354,'02-Metrics'!$A$2:$AD$188,4,FALSE)</f>
        <v>Commercial</v>
      </c>
      <c r="U1354" s="418" t="str">
        <f>VLOOKUP($A1354,'02-Metrics'!$A$2:$AD$188,5,FALSE)</f>
        <v>Market</v>
      </c>
      <c r="V1354" s="418" t="str">
        <f>VLOOKUP($A1354,'02-Metrics'!$A$2:$AD$188,7,FALSE)</f>
        <v>Army Forces</v>
      </c>
    </row>
    <row r="1355" spans="1:22">
      <c r="A1355" s="418" t="s">
        <v>1116</v>
      </c>
      <c r="B1355" s="497">
        <v>43799</v>
      </c>
      <c r="C1355" s="495">
        <v>0</v>
      </c>
      <c r="D1355" s="495">
        <v>2480726.0300000007</v>
      </c>
      <c r="E1355" s="495">
        <f t="shared" si="204"/>
        <v>50000000</v>
      </c>
      <c r="F1355" s="495">
        <f t="shared" si="205"/>
        <v>108699886.61000001</v>
      </c>
      <c r="G1355" s="498">
        <f>E1355-F1355</f>
        <v>-58699886.610000014</v>
      </c>
      <c r="H1355" s="495"/>
      <c r="I1355" s="496"/>
      <c r="J1355" s="512"/>
      <c r="S1355">
        <f t="shared" si="201"/>
        <v>2019</v>
      </c>
      <c r="T1355" s="418" t="str">
        <f>VLOOKUP($A1355,'02-Metrics'!$A$2:$AD$188,4,FALSE)</f>
        <v>Commercial</v>
      </c>
      <c r="U1355" s="418" t="str">
        <f>VLOOKUP($A1355,'02-Metrics'!$A$2:$AD$188,5,FALSE)</f>
        <v>Market</v>
      </c>
      <c r="V1355" s="418" t="str">
        <f>VLOOKUP($A1355,'02-Metrics'!$A$2:$AD$188,7,FALSE)</f>
        <v>Army Forces</v>
      </c>
    </row>
    <row r="1356" spans="1:22">
      <c r="A1356" s="418" t="s">
        <v>1116</v>
      </c>
      <c r="B1356" s="497">
        <v>43829</v>
      </c>
      <c r="C1356" s="495">
        <v>0</v>
      </c>
      <c r="D1356" s="495">
        <v>25517062.530000001</v>
      </c>
      <c r="E1356" s="495">
        <f t="shared" si="204"/>
        <v>50000000</v>
      </c>
      <c r="F1356" s="495">
        <f t="shared" si="205"/>
        <v>134216949.14000002</v>
      </c>
      <c r="G1356" s="495">
        <f t="shared" ref="G1356:G1387" si="206">E1356-F1356</f>
        <v>-84216949.140000015</v>
      </c>
      <c r="H1356" s="495">
        <f>VLOOKUP(A1356,'02-Metrics'!A:R,18,FALSE)</f>
        <v>168976040.95238096</v>
      </c>
      <c r="I1356" s="496">
        <f t="shared" ref="I1356:I1387" si="207">G1356/H1356</f>
        <v>-0.49839580016987822</v>
      </c>
      <c r="J1356" s="512"/>
      <c r="M1356" s="241" t="s">
        <v>1038</v>
      </c>
      <c r="S1356">
        <f t="shared" si="201"/>
        <v>2019</v>
      </c>
      <c r="T1356" s="418" t="str">
        <f>VLOOKUP($A1356,'02-Metrics'!$A$2:$AD$188,4,FALSE)</f>
        <v>Commercial</v>
      </c>
      <c r="U1356" s="418" t="str">
        <f>VLOOKUP($A1356,'02-Metrics'!$A$2:$AD$188,5,FALSE)</f>
        <v>Market</v>
      </c>
      <c r="V1356" s="418" t="str">
        <f>VLOOKUP($A1356,'02-Metrics'!$A$2:$AD$188,7,FALSE)</f>
        <v>Army Forces</v>
      </c>
    </row>
    <row r="1357" spans="1:22">
      <c r="A1357" s="418" t="s">
        <v>1116</v>
      </c>
      <c r="B1357" s="497">
        <v>43860</v>
      </c>
      <c r="C1357" s="495">
        <v>0</v>
      </c>
      <c r="D1357" s="495">
        <v>208257.96000000002</v>
      </c>
      <c r="E1357" s="495">
        <f t="shared" si="204"/>
        <v>50000000</v>
      </c>
      <c r="F1357" s="495">
        <f t="shared" si="205"/>
        <v>134425207.10000002</v>
      </c>
      <c r="G1357" s="495">
        <f t="shared" si="206"/>
        <v>-84425207.100000024</v>
      </c>
      <c r="H1357" s="495">
        <f>VLOOKUP(A1357,'02-Metrics'!A:R,18,FALSE)</f>
        <v>168976040.95238096</v>
      </c>
      <c r="I1357" s="496">
        <f t="shared" si="207"/>
        <v>-0.49962827051790049</v>
      </c>
      <c r="J1357" s="512"/>
      <c r="M1357" s="241" t="s">
        <v>1038</v>
      </c>
      <c r="S1357">
        <f t="shared" si="201"/>
        <v>2020</v>
      </c>
      <c r="T1357" s="418" t="str">
        <f>VLOOKUP($A1357,'02-Metrics'!$A$2:$AD$188,4,FALSE)</f>
        <v>Commercial</v>
      </c>
      <c r="U1357" s="418" t="str">
        <f>VLOOKUP($A1357,'02-Metrics'!$A$2:$AD$188,5,FALSE)</f>
        <v>Market</v>
      </c>
      <c r="V1357" s="418" t="str">
        <f>VLOOKUP($A1357,'02-Metrics'!$A$2:$AD$188,7,FALSE)</f>
        <v>Army Forces</v>
      </c>
    </row>
    <row r="1358" spans="1:22">
      <c r="A1358" s="418" t="s">
        <v>1116</v>
      </c>
      <c r="B1358" s="497">
        <v>43889</v>
      </c>
      <c r="C1358" s="495">
        <v>0</v>
      </c>
      <c r="D1358" s="495">
        <v>1446030.75</v>
      </c>
      <c r="E1358" s="495">
        <f t="shared" si="204"/>
        <v>50000000</v>
      </c>
      <c r="F1358" s="495">
        <f t="shared" si="205"/>
        <v>135871237.85000002</v>
      </c>
      <c r="G1358" s="495">
        <f t="shared" si="206"/>
        <v>-85871237.850000024</v>
      </c>
      <c r="H1358" s="495">
        <f>VLOOKUP(A1358,'02-Metrics'!A:R,18,FALSE)</f>
        <v>168976040.95238096</v>
      </c>
      <c r="I1358" s="496">
        <f t="shared" si="207"/>
        <v>-0.50818587869625464</v>
      </c>
      <c r="J1358" s="512"/>
      <c r="M1358" s="241" t="s">
        <v>1038</v>
      </c>
      <c r="S1358">
        <f t="shared" si="201"/>
        <v>2020</v>
      </c>
      <c r="T1358" s="418" t="str">
        <f>VLOOKUP($A1358,'02-Metrics'!$A$2:$AD$188,4,FALSE)</f>
        <v>Commercial</v>
      </c>
      <c r="U1358" s="418" t="str">
        <f>VLOOKUP($A1358,'02-Metrics'!$A$2:$AD$188,5,FALSE)</f>
        <v>Market</v>
      </c>
      <c r="V1358" s="418" t="str">
        <f>VLOOKUP($A1358,'02-Metrics'!$A$2:$AD$188,7,FALSE)</f>
        <v>Army Forces</v>
      </c>
    </row>
    <row r="1359" spans="1:22">
      <c r="A1359" s="418" t="s">
        <v>1116</v>
      </c>
      <c r="B1359" s="497">
        <v>43920</v>
      </c>
      <c r="C1359" s="495">
        <v>0</v>
      </c>
      <c r="D1359" s="495">
        <v>709465.39000000013</v>
      </c>
      <c r="E1359" s="495">
        <f t="shared" si="204"/>
        <v>50000000</v>
      </c>
      <c r="F1359" s="495">
        <f t="shared" si="205"/>
        <v>136580703.24000001</v>
      </c>
      <c r="G1359" s="495">
        <f t="shared" si="206"/>
        <v>-86580703.24000001</v>
      </c>
      <c r="H1359" s="495">
        <f>VLOOKUP(A1359,'02-Metrics'!A:R,18,FALSE)</f>
        <v>168976040.95238096</v>
      </c>
      <c r="I1359" s="496">
        <f t="shared" si="207"/>
        <v>-0.51238449399106978</v>
      </c>
      <c r="J1359" s="512"/>
      <c r="M1359" s="241" t="s">
        <v>1038</v>
      </c>
      <c r="S1359">
        <f t="shared" si="201"/>
        <v>2020</v>
      </c>
      <c r="T1359" s="418" t="str">
        <f>VLOOKUP($A1359,'02-Metrics'!$A$2:$AD$188,4,FALSE)</f>
        <v>Commercial</v>
      </c>
      <c r="U1359" s="418" t="str">
        <f>VLOOKUP($A1359,'02-Metrics'!$A$2:$AD$188,5,FALSE)</f>
        <v>Market</v>
      </c>
      <c r="V1359" s="418" t="str">
        <f>VLOOKUP($A1359,'02-Metrics'!$A$2:$AD$188,7,FALSE)</f>
        <v>Army Forces</v>
      </c>
    </row>
    <row r="1360" spans="1:22">
      <c r="A1360" s="418" t="s">
        <v>1116</v>
      </c>
      <c r="B1360" s="497">
        <v>43951</v>
      </c>
      <c r="C1360" s="495">
        <v>0</v>
      </c>
      <c r="D1360" s="495">
        <v>54533.8</v>
      </c>
      <c r="E1360" s="495">
        <f t="shared" si="204"/>
        <v>50000000</v>
      </c>
      <c r="F1360" s="495">
        <f t="shared" si="205"/>
        <v>136635237.04000002</v>
      </c>
      <c r="G1360" s="495">
        <f t="shared" si="206"/>
        <v>-86635237.040000021</v>
      </c>
      <c r="H1360" s="495">
        <f>VLOOKUP(A1360,'02-Metrics'!A:R,18,FALSE)</f>
        <v>168976040.95238096</v>
      </c>
      <c r="I1360" s="496">
        <f t="shared" si="207"/>
        <v>-0.5127072249515815</v>
      </c>
      <c r="J1360" s="512"/>
      <c r="M1360" s="241" t="s">
        <v>1038</v>
      </c>
      <c r="S1360">
        <f t="shared" si="201"/>
        <v>2020</v>
      </c>
      <c r="T1360" s="418" t="str">
        <f>VLOOKUP($A1360,'02-Metrics'!$A$2:$AD$188,4,FALSE)</f>
        <v>Commercial</v>
      </c>
      <c r="U1360" s="418" t="str">
        <f>VLOOKUP($A1360,'02-Metrics'!$A$2:$AD$188,5,FALSE)</f>
        <v>Market</v>
      </c>
      <c r="V1360" s="418" t="str">
        <f>VLOOKUP($A1360,'02-Metrics'!$A$2:$AD$188,7,FALSE)</f>
        <v>Army Forces</v>
      </c>
    </row>
    <row r="1361" spans="1:22">
      <c r="A1361" s="418" t="s">
        <v>1116</v>
      </c>
      <c r="B1361" s="497">
        <v>43981</v>
      </c>
      <c r="C1361" s="495">
        <v>0</v>
      </c>
      <c r="D1361" s="495">
        <v>385336.8</v>
      </c>
      <c r="E1361" s="495">
        <f t="shared" si="204"/>
        <v>50000000</v>
      </c>
      <c r="F1361" s="495">
        <f t="shared" si="205"/>
        <v>137020573.84000003</v>
      </c>
      <c r="G1361" s="495">
        <f t="shared" si="206"/>
        <v>-87020573.840000033</v>
      </c>
      <c r="H1361" s="495">
        <f>VLOOKUP(A1361,'02-Metrics'!A:R,18,FALSE)</f>
        <v>168976040.95238096</v>
      </c>
      <c r="I1361" s="496">
        <f t="shared" si="207"/>
        <v>-0.51498764765428051</v>
      </c>
      <c r="J1361" s="512"/>
      <c r="M1361" s="241" t="s">
        <v>1038</v>
      </c>
      <c r="S1361">
        <f t="shared" si="201"/>
        <v>2020</v>
      </c>
      <c r="T1361" s="418" t="str">
        <f>VLOOKUP($A1361,'02-Metrics'!$A$2:$AD$188,4,FALSE)</f>
        <v>Commercial</v>
      </c>
      <c r="U1361" s="418" t="str">
        <f>VLOOKUP($A1361,'02-Metrics'!$A$2:$AD$188,5,FALSE)</f>
        <v>Market</v>
      </c>
      <c r="V1361" s="418" t="str">
        <f>VLOOKUP($A1361,'02-Metrics'!$A$2:$AD$188,7,FALSE)</f>
        <v>Army Forces</v>
      </c>
    </row>
    <row r="1362" spans="1:22">
      <c r="A1362" s="418" t="s">
        <v>1116</v>
      </c>
      <c r="B1362" s="497">
        <v>44012</v>
      </c>
      <c r="C1362" s="495">
        <v>0</v>
      </c>
      <c r="D1362" s="495">
        <v>24449.64</v>
      </c>
      <c r="E1362" s="495">
        <f t="shared" si="204"/>
        <v>50000000</v>
      </c>
      <c r="F1362" s="495">
        <f t="shared" si="205"/>
        <v>137045023.48000002</v>
      </c>
      <c r="G1362" s="495">
        <f t="shared" si="206"/>
        <v>-87045023.480000019</v>
      </c>
      <c r="H1362" s="495">
        <f>VLOOKUP(A1362,'02-Metrics'!A:R,18,FALSE)</f>
        <v>168976040.95238096</v>
      </c>
      <c r="I1362" s="496">
        <f t="shared" si="207"/>
        <v>-0.51513234059336332</v>
      </c>
      <c r="J1362" s="512"/>
      <c r="M1362" s="241" t="s">
        <v>1038</v>
      </c>
      <c r="S1362">
        <f t="shared" si="201"/>
        <v>2020</v>
      </c>
      <c r="T1362" s="418" t="str">
        <f>VLOOKUP($A1362,'02-Metrics'!$A$2:$AD$188,4,FALSE)</f>
        <v>Commercial</v>
      </c>
      <c r="U1362" s="418" t="str">
        <f>VLOOKUP($A1362,'02-Metrics'!$A$2:$AD$188,5,FALSE)</f>
        <v>Market</v>
      </c>
      <c r="V1362" s="418" t="str">
        <f>VLOOKUP($A1362,'02-Metrics'!$A$2:$AD$188,7,FALSE)</f>
        <v>Army Forces</v>
      </c>
    </row>
    <row r="1363" spans="1:22">
      <c r="A1363" s="418" t="s">
        <v>1116</v>
      </c>
      <c r="B1363" s="497">
        <v>44042</v>
      </c>
      <c r="C1363" s="495">
        <v>0</v>
      </c>
      <c r="D1363" s="495">
        <v>82387.5</v>
      </c>
      <c r="E1363" s="495">
        <f t="shared" si="204"/>
        <v>50000000</v>
      </c>
      <c r="F1363" s="495">
        <f t="shared" si="205"/>
        <v>137127410.98000002</v>
      </c>
      <c r="G1363" s="495">
        <f t="shared" si="206"/>
        <v>-87127410.980000019</v>
      </c>
      <c r="H1363" s="495">
        <f>VLOOKUP(A1363,'02-Metrics'!A:R,18,FALSE)</f>
        <v>168976040.95238096</v>
      </c>
      <c r="I1363" s="496">
        <f t="shared" si="207"/>
        <v>-0.51561990971580018</v>
      </c>
      <c r="J1363" s="512"/>
      <c r="M1363" s="241" t="s">
        <v>1038</v>
      </c>
      <c r="S1363">
        <f t="shared" si="201"/>
        <v>2020</v>
      </c>
      <c r="T1363" s="418" t="str">
        <f>VLOOKUP($A1363,'02-Metrics'!$A$2:$AD$188,4,FALSE)</f>
        <v>Commercial</v>
      </c>
      <c r="U1363" s="418" t="str">
        <f>VLOOKUP($A1363,'02-Metrics'!$A$2:$AD$188,5,FALSE)</f>
        <v>Market</v>
      </c>
      <c r="V1363" s="418" t="str">
        <f>VLOOKUP($A1363,'02-Metrics'!$A$2:$AD$188,7,FALSE)</f>
        <v>Army Forces</v>
      </c>
    </row>
    <row r="1364" spans="1:22">
      <c r="A1364" s="418" t="s">
        <v>1116</v>
      </c>
      <c r="B1364" s="497">
        <v>44073</v>
      </c>
      <c r="C1364" s="495">
        <v>0</v>
      </c>
      <c r="D1364" s="495">
        <v>216850.76</v>
      </c>
      <c r="E1364" s="495">
        <f t="shared" si="204"/>
        <v>50000000</v>
      </c>
      <c r="F1364" s="495">
        <f t="shared" si="205"/>
        <v>137344261.74000001</v>
      </c>
      <c r="G1364" s="495">
        <f t="shared" si="206"/>
        <v>-87344261.74000001</v>
      </c>
      <c r="H1364" s="495">
        <f>VLOOKUP(A1364,'02-Metrics'!A:R,18,FALSE)</f>
        <v>168976040.95238096</v>
      </c>
      <c r="I1364" s="496">
        <f t="shared" si="207"/>
        <v>-0.5169032322435253</v>
      </c>
      <c r="J1364" s="512"/>
      <c r="M1364" s="241" t="s">
        <v>1038</v>
      </c>
      <c r="S1364">
        <f t="shared" si="201"/>
        <v>2020</v>
      </c>
      <c r="T1364" s="418" t="str">
        <f>VLOOKUP($A1364,'02-Metrics'!$A$2:$AD$188,4,FALSE)</f>
        <v>Commercial</v>
      </c>
      <c r="U1364" s="418" t="str">
        <f>VLOOKUP($A1364,'02-Metrics'!$A$2:$AD$188,5,FALSE)</f>
        <v>Market</v>
      </c>
      <c r="V1364" s="418" t="str">
        <f>VLOOKUP($A1364,'02-Metrics'!$A$2:$AD$188,7,FALSE)</f>
        <v>Army Forces</v>
      </c>
    </row>
    <row r="1365" spans="1:22">
      <c r="A1365" s="418" t="s">
        <v>1116</v>
      </c>
      <c r="B1365" s="497">
        <v>44104</v>
      </c>
      <c r="C1365" s="495">
        <v>0</v>
      </c>
      <c r="D1365" s="495">
        <v>4630.96</v>
      </c>
      <c r="E1365" s="495">
        <f t="shared" si="204"/>
        <v>50000000</v>
      </c>
      <c r="F1365" s="495">
        <f t="shared" si="205"/>
        <v>137348892.70000002</v>
      </c>
      <c r="G1365" s="495">
        <f t="shared" si="206"/>
        <v>-87348892.700000018</v>
      </c>
      <c r="H1365" s="495">
        <f>VLOOKUP(A1365,'02-Metrics'!A:R,18,FALSE)</f>
        <v>168976040.95238096</v>
      </c>
      <c r="I1365" s="496">
        <f t="shared" si="207"/>
        <v>-0.51693063825904029</v>
      </c>
      <c r="J1365" s="512"/>
      <c r="M1365" s="241" t="s">
        <v>1038</v>
      </c>
      <c r="S1365">
        <f t="shared" si="201"/>
        <v>2020</v>
      </c>
      <c r="T1365" s="418" t="str">
        <f>VLOOKUP($A1365,'02-Metrics'!$A$2:$AD$188,4,FALSE)</f>
        <v>Commercial</v>
      </c>
      <c r="U1365" s="418" t="str">
        <f>VLOOKUP($A1365,'02-Metrics'!$A$2:$AD$188,5,FALSE)</f>
        <v>Market</v>
      </c>
      <c r="V1365" s="418" t="str">
        <f>VLOOKUP($A1365,'02-Metrics'!$A$2:$AD$188,7,FALSE)</f>
        <v>Army Forces</v>
      </c>
    </row>
    <row r="1366" spans="1:22">
      <c r="A1366" s="418" t="s">
        <v>1116</v>
      </c>
      <c r="B1366" s="497">
        <v>44134</v>
      </c>
      <c r="C1366" s="495">
        <v>0</v>
      </c>
      <c r="D1366" s="495">
        <v>3150</v>
      </c>
      <c r="E1366" s="495">
        <f t="shared" si="204"/>
        <v>50000000</v>
      </c>
      <c r="F1366" s="495">
        <f t="shared" si="205"/>
        <v>137352042.70000002</v>
      </c>
      <c r="G1366" s="495">
        <f t="shared" si="206"/>
        <v>-87352042.700000018</v>
      </c>
      <c r="H1366" s="495">
        <f>VLOOKUP(A1366,'02-Metrics'!A:R,18,FALSE)</f>
        <v>168976040.95238096</v>
      </c>
      <c r="I1366" s="496">
        <f t="shared" si="207"/>
        <v>-0.51694927995511886</v>
      </c>
      <c r="J1366" s="512"/>
      <c r="M1366" s="241" t="s">
        <v>1038</v>
      </c>
      <c r="S1366">
        <f t="shared" si="201"/>
        <v>2020</v>
      </c>
      <c r="T1366" s="418" t="str">
        <f>VLOOKUP($A1366,'02-Metrics'!$A$2:$AD$188,4,FALSE)</f>
        <v>Commercial</v>
      </c>
      <c r="U1366" s="418" t="str">
        <f>VLOOKUP($A1366,'02-Metrics'!$A$2:$AD$188,5,FALSE)</f>
        <v>Market</v>
      </c>
      <c r="V1366" s="418" t="str">
        <f>VLOOKUP($A1366,'02-Metrics'!$A$2:$AD$188,7,FALSE)</f>
        <v>Army Forces</v>
      </c>
    </row>
    <row r="1367" spans="1:22">
      <c r="A1367" s="418" t="s">
        <v>1116</v>
      </c>
      <c r="B1367" s="497">
        <v>44226</v>
      </c>
      <c r="C1367" s="495">
        <v>0</v>
      </c>
      <c r="D1367" s="495">
        <v>163444.25</v>
      </c>
      <c r="E1367" s="495">
        <f t="shared" si="204"/>
        <v>50000000</v>
      </c>
      <c r="F1367" s="495">
        <f t="shared" si="205"/>
        <v>137515486.95000002</v>
      </c>
      <c r="G1367" s="495">
        <f t="shared" si="206"/>
        <v>-87515486.950000018</v>
      </c>
      <c r="H1367" s="495">
        <f>VLOOKUP(A1367,'02-Metrics'!A:R,18,FALSE)</f>
        <v>168976040.95238096</v>
      </c>
      <c r="I1367" s="496">
        <f t="shared" si="207"/>
        <v>-0.51791654282314914</v>
      </c>
      <c r="J1367" s="512"/>
      <c r="L1367" s="23">
        <v>43158</v>
      </c>
      <c r="M1367" s="241" t="s">
        <v>1039</v>
      </c>
      <c r="S1367">
        <f t="shared" si="201"/>
        <v>2021</v>
      </c>
      <c r="T1367" s="418" t="str">
        <f>VLOOKUP($A1367,'02-Metrics'!$A$2:$AD$188,4,FALSE)</f>
        <v>Commercial</v>
      </c>
      <c r="U1367" s="418" t="str">
        <f>VLOOKUP($A1367,'02-Metrics'!$A$2:$AD$188,5,FALSE)</f>
        <v>Market</v>
      </c>
      <c r="V1367" s="418" t="str">
        <f>VLOOKUP($A1367,'02-Metrics'!$A$2:$AD$188,7,FALSE)</f>
        <v>Army Forces</v>
      </c>
    </row>
    <row r="1368" spans="1:22">
      <c r="A1368" s="418" t="s">
        <v>1116</v>
      </c>
      <c r="B1368" s="497">
        <v>44285</v>
      </c>
      <c r="C1368" s="495">
        <v>0</v>
      </c>
      <c r="D1368" s="495">
        <v>114625.7</v>
      </c>
      <c r="E1368" s="495">
        <f t="shared" si="204"/>
        <v>50000000</v>
      </c>
      <c r="F1368" s="495">
        <f t="shared" si="205"/>
        <v>137630112.65000001</v>
      </c>
      <c r="G1368" s="495">
        <f t="shared" si="206"/>
        <v>-87630112.650000006</v>
      </c>
      <c r="H1368" s="495">
        <f>VLOOKUP(A1368,'02-Metrics'!A:R,18,FALSE)</f>
        <v>168976040.95238096</v>
      </c>
      <c r="I1368" s="496">
        <f t="shared" si="207"/>
        <v>-0.51859489757305299</v>
      </c>
      <c r="J1368" s="512"/>
      <c r="M1368" s="241" t="s">
        <v>1038</v>
      </c>
      <c r="S1368">
        <f t="shared" si="201"/>
        <v>2021</v>
      </c>
      <c r="T1368" s="418" t="str">
        <f>VLOOKUP($A1368,'02-Metrics'!$A$2:$AD$188,4,FALSE)</f>
        <v>Commercial</v>
      </c>
      <c r="U1368" s="418" t="str">
        <f>VLOOKUP($A1368,'02-Metrics'!$A$2:$AD$188,5,FALSE)</f>
        <v>Market</v>
      </c>
      <c r="V1368" s="418" t="str">
        <f>VLOOKUP($A1368,'02-Metrics'!$A$2:$AD$188,7,FALSE)</f>
        <v>Army Forces</v>
      </c>
    </row>
    <row r="1369" spans="1:22" hidden="1">
      <c r="A1369" s="418">
        <v>36</v>
      </c>
      <c r="B1369" s="505">
        <v>2</v>
      </c>
      <c r="C1369" s="506"/>
      <c r="D1369" s="506"/>
      <c r="E1369" s="506"/>
      <c r="F1369" s="506"/>
      <c r="G1369" s="506"/>
      <c r="H1369" s="495"/>
      <c r="I1369" s="496"/>
      <c r="J1369" s="496"/>
      <c r="K1369" s="495"/>
      <c r="L1369" s="493"/>
      <c r="S1369">
        <f t="shared" si="201"/>
        <v>1900</v>
      </c>
      <c r="T1369" s="418" t="e">
        <f>VLOOKUP($A1369,'02-Metrics'!$A$2:$AD$188,4,FALSE)</f>
        <v>#N/A</v>
      </c>
      <c r="U1369" s="418" t="e">
        <f>VLOOKUP($A1369,'02-Metrics'!$A$2:$AD$188,5,FALSE)</f>
        <v>#N/A</v>
      </c>
      <c r="V1369" s="418" t="e">
        <f>VLOOKUP($A1369,'02-Metrics'!$A$2:$AD$188,7,FALSE)</f>
        <v>#N/A</v>
      </c>
    </row>
    <row r="1370" spans="1:22" hidden="1">
      <c r="A1370" s="418" t="s">
        <v>1117</v>
      </c>
      <c r="B1370" s="494">
        <v>43038</v>
      </c>
      <c r="C1370" s="495">
        <v>0</v>
      </c>
      <c r="D1370" s="495">
        <v>30000</v>
      </c>
      <c r="E1370" s="495">
        <f t="shared" ref="E1370:E1406" si="208">C1370+E1369</f>
        <v>0</v>
      </c>
      <c r="F1370" s="495">
        <f t="shared" ref="F1370:F1406" si="209">D1370+F1369</f>
        <v>30000</v>
      </c>
      <c r="G1370" s="495">
        <f t="shared" si="206"/>
        <v>-30000</v>
      </c>
      <c r="H1370" s="495">
        <f>VLOOKUP(A1370,'02-Metrics'!A:R,18,FALSE)</f>
        <v>45205818</v>
      </c>
      <c r="I1370" s="496">
        <f t="shared" si="207"/>
        <v>-6.6363139364052656E-4</v>
      </c>
      <c r="J1370" s="512"/>
      <c r="M1370" s="241" t="s">
        <v>1038</v>
      </c>
      <c r="S1370">
        <f t="shared" si="201"/>
        <v>2017</v>
      </c>
      <c r="T1370" s="418" t="str">
        <f>VLOOKUP($A1370,'02-Metrics'!$A$2:$AD$188,4,FALSE)</f>
        <v>Infrastructure</v>
      </c>
      <c r="U1370" s="418" t="str">
        <f>VLOOKUP($A1370,'02-Metrics'!$A$2:$AD$188,5,FALSE)</f>
        <v>Bridges &amp; Tunnels</v>
      </c>
      <c r="V1370" s="418" t="str">
        <f>VLOOKUP($A1370,'02-Metrics'!$A$2:$AD$188,7,FALSE)</f>
        <v>EMAAR</v>
      </c>
    </row>
    <row r="1371" spans="1:22" hidden="1">
      <c r="A1371" s="418" t="s">
        <v>1117</v>
      </c>
      <c r="B1371" s="494">
        <v>43069</v>
      </c>
      <c r="C1371" s="495">
        <v>0</v>
      </c>
      <c r="D1371" s="495">
        <v>212527</v>
      </c>
      <c r="E1371" s="495">
        <f t="shared" si="208"/>
        <v>0</v>
      </c>
      <c r="F1371" s="495">
        <f t="shared" si="209"/>
        <v>242527</v>
      </c>
      <c r="G1371" s="495">
        <f t="shared" si="206"/>
        <v>-242527</v>
      </c>
      <c r="H1371" s="495">
        <f>VLOOKUP(A1371,'02-Metrics'!A:R,18,FALSE)</f>
        <v>45205818</v>
      </c>
      <c r="I1371" s="496">
        <f t="shared" si="207"/>
        <v>-5.364951033515199E-3</v>
      </c>
      <c r="J1371" s="512"/>
      <c r="M1371" s="241" t="s">
        <v>1038</v>
      </c>
      <c r="S1371">
        <f t="shared" si="201"/>
        <v>2017</v>
      </c>
      <c r="T1371" s="418" t="str">
        <f>VLOOKUP($A1371,'02-Metrics'!$A$2:$AD$188,4,FALSE)</f>
        <v>Infrastructure</v>
      </c>
      <c r="U1371" s="418" t="str">
        <f>VLOOKUP($A1371,'02-Metrics'!$A$2:$AD$188,5,FALSE)</f>
        <v>Bridges &amp; Tunnels</v>
      </c>
      <c r="V1371" s="418" t="str">
        <f>VLOOKUP($A1371,'02-Metrics'!$A$2:$AD$188,7,FALSE)</f>
        <v>EMAAR</v>
      </c>
    </row>
    <row r="1372" spans="1:22" hidden="1">
      <c r="A1372" s="418" t="s">
        <v>1117</v>
      </c>
      <c r="B1372" s="494">
        <v>43099</v>
      </c>
      <c r="C1372" s="495">
        <v>0</v>
      </c>
      <c r="D1372" s="495">
        <v>2690053.5</v>
      </c>
      <c r="E1372" s="495">
        <f t="shared" si="208"/>
        <v>0</v>
      </c>
      <c r="F1372" s="495">
        <f t="shared" si="209"/>
        <v>2932580.5</v>
      </c>
      <c r="G1372" s="495">
        <f t="shared" si="206"/>
        <v>-2932580.5</v>
      </c>
      <c r="H1372" s="495">
        <f>VLOOKUP(A1372,'02-Metrics'!A:R,18,FALSE)</f>
        <v>45205818</v>
      </c>
      <c r="I1372" s="496">
        <f t="shared" si="207"/>
        <v>-6.4871749472601076E-2</v>
      </c>
      <c r="J1372" s="512"/>
      <c r="L1372" s="23">
        <v>43262</v>
      </c>
      <c r="M1372" s="241" t="s">
        <v>1039</v>
      </c>
      <c r="S1372">
        <f t="shared" si="201"/>
        <v>2017</v>
      </c>
      <c r="T1372" s="418" t="str">
        <f>VLOOKUP($A1372,'02-Metrics'!$A$2:$AD$188,4,FALSE)</f>
        <v>Infrastructure</v>
      </c>
      <c r="U1372" s="418" t="str">
        <f>VLOOKUP($A1372,'02-Metrics'!$A$2:$AD$188,5,FALSE)</f>
        <v>Bridges &amp; Tunnels</v>
      </c>
      <c r="V1372" s="418" t="str">
        <f>VLOOKUP($A1372,'02-Metrics'!$A$2:$AD$188,7,FALSE)</f>
        <v>EMAAR</v>
      </c>
    </row>
    <row r="1373" spans="1:22" hidden="1">
      <c r="A1373" s="418" t="s">
        <v>1117</v>
      </c>
      <c r="B1373" s="497">
        <v>43130</v>
      </c>
      <c r="C1373" s="495">
        <v>0</v>
      </c>
      <c r="D1373" s="495">
        <v>980425.41999999993</v>
      </c>
      <c r="E1373" s="495">
        <f t="shared" si="208"/>
        <v>0</v>
      </c>
      <c r="F1373" s="495">
        <f t="shared" si="209"/>
        <v>3913005.92</v>
      </c>
      <c r="G1373" s="495">
        <f t="shared" si="206"/>
        <v>-3913005.92</v>
      </c>
      <c r="H1373" s="495">
        <f>VLOOKUP(A1373,'02-Metrics'!A:R,18,FALSE)</f>
        <v>45205818</v>
      </c>
      <c r="I1373" s="496">
        <f t="shared" si="207"/>
        <v>-8.6559785733774361E-2</v>
      </c>
      <c r="J1373" s="512"/>
      <c r="M1373" s="241" t="s">
        <v>1038</v>
      </c>
      <c r="S1373">
        <f t="shared" si="201"/>
        <v>2018</v>
      </c>
      <c r="T1373" s="418" t="str">
        <f>VLOOKUP($A1373,'02-Metrics'!$A$2:$AD$188,4,FALSE)</f>
        <v>Infrastructure</v>
      </c>
      <c r="U1373" s="418" t="str">
        <f>VLOOKUP($A1373,'02-Metrics'!$A$2:$AD$188,5,FALSE)</f>
        <v>Bridges &amp; Tunnels</v>
      </c>
      <c r="V1373" s="418" t="str">
        <f>VLOOKUP($A1373,'02-Metrics'!$A$2:$AD$188,7,FALSE)</f>
        <v>EMAAR</v>
      </c>
    </row>
    <row r="1374" spans="1:22" hidden="1">
      <c r="A1374" s="418" t="s">
        <v>1117</v>
      </c>
      <c r="B1374" s="497">
        <v>43159</v>
      </c>
      <c r="C1374" s="495">
        <v>4130124.14</v>
      </c>
      <c r="D1374" s="495">
        <v>2031924.0900000003</v>
      </c>
      <c r="E1374" s="495">
        <f t="shared" si="208"/>
        <v>4130124.14</v>
      </c>
      <c r="F1374" s="495">
        <f t="shared" si="209"/>
        <v>5944930.0099999998</v>
      </c>
      <c r="G1374" s="495">
        <f t="shared" si="206"/>
        <v>-1814805.8699999996</v>
      </c>
      <c r="H1374" s="495">
        <f>VLOOKUP(A1374,'02-Metrics'!A:R,18,FALSE)</f>
        <v>45205818</v>
      </c>
      <c r="I1374" s="496">
        <f t="shared" si="207"/>
        <v>-4.0145404956503601E-2</v>
      </c>
      <c r="J1374" s="512"/>
      <c r="M1374" s="241" t="s">
        <v>1038</v>
      </c>
      <c r="S1374">
        <f t="shared" ref="S1374:S1437" si="210">YEAR(B1374)</f>
        <v>2018</v>
      </c>
      <c r="T1374" s="418" t="str">
        <f>VLOOKUP($A1374,'02-Metrics'!$A$2:$AD$188,4,FALSE)</f>
        <v>Infrastructure</v>
      </c>
      <c r="U1374" s="418" t="str">
        <f>VLOOKUP($A1374,'02-Metrics'!$A$2:$AD$188,5,FALSE)</f>
        <v>Bridges &amp; Tunnels</v>
      </c>
      <c r="V1374" s="418" t="str">
        <f>VLOOKUP($A1374,'02-Metrics'!$A$2:$AD$188,7,FALSE)</f>
        <v>EMAAR</v>
      </c>
    </row>
    <row r="1375" spans="1:22" hidden="1">
      <c r="A1375" s="418" t="s">
        <v>1117</v>
      </c>
      <c r="B1375" s="497">
        <v>43189</v>
      </c>
      <c r="C1375" s="495">
        <v>6455421.0099999998</v>
      </c>
      <c r="D1375" s="495">
        <v>2698556.3200000003</v>
      </c>
      <c r="E1375" s="495">
        <f t="shared" si="208"/>
        <v>10585545.15</v>
      </c>
      <c r="F1375" s="495">
        <f t="shared" si="209"/>
        <v>8643486.3300000001</v>
      </c>
      <c r="G1375" s="495">
        <f t="shared" si="206"/>
        <v>1942058.8200000003</v>
      </c>
      <c r="H1375" s="495">
        <f>VLOOKUP(A1375,'02-Metrics'!A:R,18,FALSE)</f>
        <v>45205818</v>
      </c>
      <c r="I1375" s="496">
        <f t="shared" si="207"/>
        <v>4.2960373374949221E-2</v>
      </c>
      <c r="J1375" s="512"/>
      <c r="L1375" s="23">
        <v>43343</v>
      </c>
      <c r="M1375" s="241" t="s">
        <v>1039</v>
      </c>
      <c r="S1375">
        <f t="shared" si="210"/>
        <v>2018</v>
      </c>
      <c r="T1375" s="418" t="str">
        <f>VLOOKUP($A1375,'02-Metrics'!$A$2:$AD$188,4,FALSE)</f>
        <v>Infrastructure</v>
      </c>
      <c r="U1375" s="418" t="str">
        <f>VLOOKUP($A1375,'02-Metrics'!$A$2:$AD$188,5,FALSE)</f>
        <v>Bridges &amp; Tunnels</v>
      </c>
      <c r="V1375" s="418" t="str">
        <f>VLOOKUP($A1375,'02-Metrics'!$A$2:$AD$188,7,FALSE)</f>
        <v>EMAAR</v>
      </c>
    </row>
    <row r="1376" spans="1:22" hidden="1">
      <c r="A1376" s="418" t="s">
        <v>1117</v>
      </c>
      <c r="B1376" s="497">
        <v>43220</v>
      </c>
      <c r="C1376" s="495">
        <v>4502026.51</v>
      </c>
      <c r="D1376" s="495">
        <v>545075.16</v>
      </c>
      <c r="E1376" s="495">
        <f t="shared" si="208"/>
        <v>15087571.66</v>
      </c>
      <c r="F1376" s="495">
        <f t="shared" si="209"/>
        <v>9188561.4900000002</v>
      </c>
      <c r="G1376" s="495">
        <f t="shared" si="206"/>
        <v>5899010.1699999999</v>
      </c>
      <c r="H1376" s="495">
        <f>VLOOKUP(A1376,'02-Metrics'!A:R,18,FALSE)</f>
        <v>45205818</v>
      </c>
      <c r="I1376" s="496">
        <f t="shared" si="207"/>
        <v>0.13049227800722465</v>
      </c>
      <c r="J1376" s="512"/>
      <c r="M1376" s="241" t="s">
        <v>1038</v>
      </c>
      <c r="S1376">
        <f t="shared" si="210"/>
        <v>2018</v>
      </c>
      <c r="T1376" s="418" t="str">
        <f>VLOOKUP($A1376,'02-Metrics'!$A$2:$AD$188,4,FALSE)</f>
        <v>Infrastructure</v>
      </c>
      <c r="U1376" s="418" t="str">
        <f>VLOOKUP($A1376,'02-Metrics'!$A$2:$AD$188,5,FALSE)</f>
        <v>Bridges &amp; Tunnels</v>
      </c>
      <c r="V1376" s="418" t="str">
        <f>VLOOKUP($A1376,'02-Metrics'!$A$2:$AD$188,7,FALSE)</f>
        <v>EMAAR</v>
      </c>
    </row>
    <row r="1377" spans="1:22" hidden="1">
      <c r="A1377" s="418" t="s">
        <v>1117</v>
      </c>
      <c r="B1377" s="497">
        <v>43250</v>
      </c>
      <c r="C1377" s="495">
        <v>4149842.33</v>
      </c>
      <c r="D1377" s="495">
        <v>2647409.2899999991</v>
      </c>
      <c r="E1377" s="495">
        <f t="shared" si="208"/>
        <v>19237413.990000002</v>
      </c>
      <c r="F1377" s="495">
        <f t="shared" si="209"/>
        <v>11835970.779999999</v>
      </c>
      <c r="G1377" s="495">
        <f t="shared" si="206"/>
        <v>7401443.2100000028</v>
      </c>
      <c r="H1377" s="495">
        <f>VLOOKUP(A1377,'02-Metrics'!A:R,18,FALSE)</f>
        <v>45205818</v>
      </c>
      <c r="I1377" s="496">
        <f t="shared" si="207"/>
        <v>0.16372766908011713</v>
      </c>
      <c r="J1377" s="512"/>
      <c r="M1377" s="241" t="s">
        <v>1038</v>
      </c>
      <c r="S1377">
        <f t="shared" si="210"/>
        <v>2018</v>
      </c>
      <c r="T1377" s="418" t="str">
        <f>VLOOKUP($A1377,'02-Metrics'!$A$2:$AD$188,4,FALSE)</f>
        <v>Infrastructure</v>
      </c>
      <c r="U1377" s="418" t="str">
        <f>VLOOKUP($A1377,'02-Metrics'!$A$2:$AD$188,5,FALSE)</f>
        <v>Bridges &amp; Tunnels</v>
      </c>
      <c r="V1377" s="418" t="str">
        <f>VLOOKUP($A1377,'02-Metrics'!$A$2:$AD$188,7,FALSE)</f>
        <v>EMAAR</v>
      </c>
    </row>
    <row r="1378" spans="1:22" hidden="1">
      <c r="A1378" s="418" t="s">
        <v>1117</v>
      </c>
      <c r="B1378" s="497">
        <v>43281</v>
      </c>
      <c r="C1378" s="495">
        <v>5285427.0699999994</v>
      </c>
      <c r="D1378" s="495">
        <v>2018725.56</v>
      </c>
      <c r="E1378" s="495">
        <f t="shared" si="208"/>
        <v>24522841.060000002</v>
      </c>
      <c r="F1378" s="495">
        <f t="shared" si="209"/>
        <v>13854696.34</v>
      </c>
      <c r="G1378" s="495">
        <f t="shared" si="206"/>
        <v>10668144.720000003</v>
      </c>
      <c r="H1378" s="495">
        <f>VLOOKUP(A1378,'02-Metrics'!A:R,18,FALSE)</f>
        <v>45205818</v>
      </c>
      <c r="I1378" s="496">
        <f t="shared" si="207"/>
        <v>0.2359905249364142</v>
      </c>
      <c r="J1378" s="512"/>
      <c r="L1378" s="23">
        <v>43391</v>
      </c>
      <c r="M1378" s="241" t="s">
        <v>1039</v>
      </c>
      <c r="S1378">
        <f t="shared" si="210"/>
        <v>2018</v>
      </c>
      <c r="T1378" s="418" t="str">
        <f>VLOOKUP($A1378,'02-Metrics'!$A$2:$AD$188,4,FALSE)</f>
        <v>Infrastructure</v>
      </c>
      <c r="U1378" s="418" t="str">
        <f>VLOOKUP($A1378,'02-Metrics'!$A$2:$AD$188,5,FALSE)</f>
        <v>Bridges &amp; Tunnels</v>
      </c>
      <c r="V1378" s="418" t="str">
        <f>VLOOKUP($A1378,'02-Metrics'!$A$2:$AD$188,7,FALSE)</f>
        <v>EMAAR</v>
      </c>
    </row>
    <row r="1379" spans="1:22" hidden="1">
      <c r="A1379" s="418" t="s">
        <v>1117</v>
      </c>
      <c r="B1379" s="497">
        <v>43311</v>
      </c>
      <c r="C1379" s="495">
        <v>5347404.78</v>
      </c>
      <c r="D1379" s="495">
        <v>1073426.77</v>
      </c>
      <c r="E1379" s="495">
        <f t="shared" si="208"/>
        <v>29870245.840000004</v>
      </c>
      <c r="F1379" s="495">
        <f t="shared" si="209"/>
        <v>14928123.109999999</v>
      </c>
      <c r="G1379" s="495">
        <f t="shared" si="206"/>
        <v>14942122.730000004</v>
      </c>
      <c r="H1379" s="495">
        <f>VLOOKUP(A1379,'02-Metrics'!A:R,18,FALSE)</f>
        <v>45205818</v>
      </c>
      <c r="I1379" s="496">
        <f t="shared" si="207"/>
        <v>0.33053539104192303</v>
      </c>
      <c r="J1379" s="512"/>
      <c r="L1379" s="23">
        <v>43401</v>
      </c>
      <c r="M1379" s="241" t="s">
        <v>1039</v>
      </c>
      <c r="S1379">
        <f t="shared" si="210"/>
        <v>2018</v>
      </c>
      <c r="T1379" s="418" t="str">
        <f>VLOOKUP($A1379,'02-Metrics'!$A$2:$AD$188,4,FALSE)</f>
        <v>Infrastructure</v>
      </c>
      <c r="U1379" s="418" t="str">
        <f>VLOOKUP($A1379,'02-Metrics'!$A$2:$AD$188,5,FALSE)</f>
        <v>Bridges &amp; Tunnels</v>
      </c>
      <c r="V1379" s="418" t="str">
        <f>VLOOKUP($A1379,'02-Metrics'!$A$2:$AD$188,7,FALSE)</f>
        <v>EMAAR</v>
      </c>
    </row>
    <row r="1380" spans="1:22" hidden="1">
      <c r="A1380" s="418" t="s">
        <v>1117</v>
      </c>
      <c r="B1380" s="497">
        <v>43342</v>
      </c>
      <c r="C1380" s="495">
        <v>301773.90999999997</v>
      </c>
      <c r="D1380" s="495">
        <v>1261773.8799999999</v>
      </c>
      <c r="E1380" s="495">
        <f t="shared" si="208"/>
        <v>30172019.750000004</v>
      </c>
      <c r="F1380" s="495">
        <f t="shared" si="209"/>
        <v>16189896.989999998</v>
      </c>
      <c r="G1380" s="495">
        <f t="shared" si="206"/>
        <v>13982122.760000005</v>
      </c>
      <c r="H1380" s="495">
        <f>VLOOKUP(A1380,'02-Metrics'!A:R,18,FALSE)</f>
        <v>45205818</v>
      </c>
      <c r="I1380" s="496">
        <f t="shared" si="207"/>
        <v>0.30929918710905763</v>
      </c>
      <c r="J1380" s="512"/>
      <c r="L1380" s="23">
        <v>43402</v>
      </c>
      <c r="M1380" s="241" t="s">
        <v>1039</v>
      </c>
      <c r="S1380">
        <f t="shared" si="210"/>
        <v>2018</v>
      </c>
      <c r="T1380" s="418" t="str">
        <f>VLOOKUP($A1380,'02-Metrics'!$A$2:$AD$188,4,FALSE)</f>
        <v>Infrastructure</v>
      </c>
      <c r="U1380" s="418" t="str">
        <f>VLOOKUP($A1380,'02-Metrics'!$A$2:$AD$188,5,FALSE)</f>
        <v>Bridges &amp; Tunnels</v>
      </c>
      <c r="V1380" s="418" t="str">
        <f>VLOOKUP($A1380,'02-Metrics'!$A$2:$AD$188,7,FALSE)</f>
        <v>EMAAR</v>
      </c>
    </row>
    <row r="1381" spans="1:22" hidden="1">
      <c r="A1381" s="418" t="s">
        <v>1117</v>
      </c>
      <c r="B1381" s="497">
        <v>43373</v>
      </c>
      <c r="C1381" s="495">
        <v>344451.17</v>
      </c>
      <c r="D1381" s="495">
        <v>972230.29</v>
      </c>
      <c r="E1381" s="495">
        <f t="shared" si="208"/>
        <v>30516470.920000006</v>
      </c>
      <c r="F1381" s="495">
        <f t="shared" si="209"/>
        <v>17162127.279999997</v>
      </c>
      <c r="G1381" s="495">
        <f t="shared" si="206"/>
        <v>13354343.640000008</v>
      </c>
      <c r="H1381" s="495">
        <f>VLOOKUP(A1381,'02-Metrics'!A:R,18,FALSE)</f>
        <v>45205818</v>
      </c>
      <c r="I1381" s="496">
        <f t="shared" si="207"/>
        <v>0.2954120560322569</v>
      </c>
      <c r="J1381" s="512"/>
      <c r="M1381" s="241" t="s">
        <v>1038</v>
      </c>
      <c r="S1381">
        <f t="shared" si="210"/>
        <v>2018</v>
      </c>
      <c r="T1381" s="418" t="str">
        <f>VLOOKUP($A1381,'02-Metrics'!$A$2:$AD$188,4,FALSE)</f>
        <v>Infrastructure</v>
      </c>
      <c r="U1381" s="418" t="str">
        <f>VLOOKUP($A1381,'02-Metrics'!$A$2:$AD$188,5,FALSE)</f>
        <v>Bridges &amp; Tunnels</v>
      </c>
      <c r="V1381" s="418" t="str">
        <f>VLOOKUP($A1381,'02-Metrics'!$A$2:$AD$188,7,FALSE)</f>
        <v>EMAAR</v>
      </c>
    </row>
    <row r="1382" spans="1:22" hidden="1">
      <c r="A1382" s="418" t="s">
        <v>1117</v>
      </c>
      <c r="B1382" s="497">
        <v>43403</v>
      </c>
      <c r="C1382" s="495">
        <v>0</v>
      </c>
      <c r="D1382" s="495">
        <v>1409245.1099999999</v>
      </c>
      <c r="E1382" s="495">
        <f t="shared" si="208"/>
        <v>30516470.920000006</v>
      </c>
      <c r="F1382" s="495">
        <f t="shared" si="209"/>
        <v>18571372.389999997</v>
      </c>
      <c r="G1382" s="495">
        <f t="shared" si="206"/>
        <v>11945098.530000009</v>
      </c>
      <c r="H1382" s="495">
        <f>VLOOKUP(A1382,'02-Metrics'!A:R,18,FALSE)</f>
        <v>45205818</v>
      </c>
      <c r="I1382" s="496">
        <f t="shared" si="207"/>
        <v>0.26423807948791034</v>
      </c>
      <c r="J1382" s="512"/>
      <c r="L1382" s="23">
        <v>43422</v>
      </c>
      <c r="M1382" s="241" t="s">
        <v>1039</v>
      </c>
      <c r="S1382">
        <f t="shared" si="210"/>
        <v>2018</v>
      </c>
      <c r="T1382" s="418" t="str">
        <f>VLOOKUP($A1382,'02-Metrics'!$A$2:$AD$188,4,FALSE)</f>
        <v>Infrastructure</v>
      </c>
      <c r="U1382" s="418" t="str">
        <f>VLOOKUP($A1382,'02-Metrics'!$A$2:$AD$188,5,FALSE)</f>
        <v>Bridges &amp; Tunnels</v>
      </c>
      <c r="V1382" s="418" t="str">
        <f>VLOOKUP($A1382,'02-Metrics'!$A$2:$AD$188,7,FALSE)</f>
        <v>EMAAR</v>
      </c>
    </row>
    <row r="1383" spans="1:22" hidden="1">
      <c r="A1383" s="418" t="s">
        <v>1117</v>
      </c>
      <c r="B1383" s="497">
        <v>43434</v>
      </c>
      <c r="C1383" s="495">
        <v>0</v>
      </c>
      <c r="D1383" s="495">
        <v>2246958.27</v>
      </c>
      <c r="E1383" s="495">
        <f t="shared" si="208"/>
        <v>30516470.920000006</v>
      </c>
      <c r="F1383" s="495">
        <f t="shared" si="209"/>
        <v>20818330.659999996</v>
      </c>
      <c r="G1383" s="495">
        <f t="shared" si="206"/>
        <v>9698140.2600000091</v>
      </c>
      <c r="H1383" s="495">
        <f>VLOOKUP(A1383,'02-Metrics'!A:R,18,FALSE)</f>
        <v>45205818</v>
      </c>
      <c r="I1383" s="496">
        <f t="shared" si="207"/>
        <v>0.21453301121550347</v>
      </c>
      <c r="J1383" s="512"/>
      <c r="M1383" s="241" t="s">
        <v>1038</v>
      </c>
      <c r="S1383">
        <f t="shared" si="210"/>
        <v>2018</v>
      </c>
      <c r="T1383" s="418" t="str">
        <f>VLOOKUP($A1383,'02-Metrics'!$A$2:$AD$188,4,FALSE)</f>
        <v>Infrastructure</v>
      </c>
      <c r="U1383" s="418" t="str">
        <f>VLOOKUP($A1383,'02-Metrics'!$A$2:$AD$188,5,FALSE)</f>
        <v>Bridges &amp; Tunnels</v>
      </c>
      <c r="V1383" s="418" t="str">
        <f>VLOOKUP($A1383,'02-Metrics'!$A$2:$AD$188,7,FALSE)</f>
        <v>EMAAR</v>
      </c>
    </row>
    <row r="1384" spans="1:22" hidden="1">
      <c r="A1384" s="418" t="s">
        <v>1117</v>
      </c>
      <c r="B1384" s="497">
        <v>43464</v>
      </c>
      <c r="C1384" s="495">
        <v>0</v>
      </c>
      <c r="D1384" s="495">
        <v>930830.54</v>
      </c>
      <c r="E1384" s="495">
        <f t="shared" si="208"/>
        <v>30516470.920000006</v>
      </c>
      <c r="F1384" s="495">
        <f t="shared" si="209"/>
        <v>21749161.199999996</v>
      </c>
      <c r="G1384" s="495">
        <f t="shared" si="206"/>
        <v>8767309.72000001</v>
      </c>
      <c r="H1384" s="495">
        <f>VLOOKUP(A1384,'02-Metrics'!A:R,18,FALSE)</f>
        <v>45205818</v>
      </c>
      <c r="I1384" s="496">
        <f t="shared" si="207"/>
        <v>0.19394206559872471</v>
      </c>
      <c r="J1384" s="512"/>
      <c r="L1384" s="23">
        <v>43453</v>
      </c>
      <c r="M1384" s="241" t="s">
        <v>1039</v>
      </c>
      <c r="S1384">
        <f t="shared" si="210"/>
        <v>2018</v>
      </c>
      <c r="T1384" s="418" t="str">
        <f>VLOOKUP($A1384,'02-Metrics'!$A$2:$AD$188,4,FALSE)</f>
        <v>Infrastructure</v>
      </c>
      <c r="U1384" s="418" t="str">
        <f>VLOOKUP($A1384,'02-Metrics'!$A$2:$AD$188,5,FALSE)</f>
        <v>Bridges &amp; Tunnels</v>
      </c>
      <c r="V1384" s="418" t="str">
        <f>VLOOKUP($A1384,'02-Metrics'!$A$2:$AD$188,7,FALSE)</f>
        <v>EMAAR</v>
      </c>
    </row>
    <row r="1385" spans="1:22" hidden="1">
      <c r="A1385" s="418" t="s">
        <v>1117</v>
      </c>
      <c r="B1385" s="497">
        <v>43495</v>
      </c>
      <c r="C1385" s="495">
        <v>4015282.83</v>
      </c>
      <c r="D1385" s="495">
        <v>523327.32999999996</v>
      </c>
      <c r="E1385" s="495">
        <f t="shared" si="208"/>
        <v>34531753.750000007</v>
      </c>
      <c r="F1385" s="495">
        <f t="shared" si="209"/>
        <v>22272488.529999994</v>
      </c>
      <c r="G1385" s="495">
        <f t="shared" si="206"/>
        <v>12259265.220000014</v>
      </c>
      <c r="H1385" s="495">
        <f>VLOOKUP(A1385,'02-Metrics'!A:R,18,FALSE)</f>
        <v>45205818</v>
      </c>
      <c r="I1385" s="496">
        <f t="shared" si="207"/>
        <v>0.27118777543191486</v>
      </c>
      <c r="J1385" s="512"/>
      <c r="M1385" s="241" t="s">
        <v>1038</v>
      </c>
      <c r="S1385">
        <f t="shared" si="210"/>
        <v>2019</v>
      </c>
      <c r="T1385" s="418" t="str">
        <f>VLOOKUP($A1385,'02-Metrics'!$A$2:$AD$188,4,FALSE)</f>
        <v>Infrastructure</v>
      </c>
      <c r="U1385" s="418" t="str">
        <f>VLOOKUP($A1385,'02-Metrics'!$A$2:$AD$188,5,FALSE)</f>
        <v>Bridges &amp; Tunnels</v>
      </c>
      <c r="V1385" s="418" t="str">
        <f>VLOOKUP($A1385,'02-Metrics'!$A$2:$AD$188,7,FALSE)</f>
        <v>EMAAR</v>
      </c>
    </row>
    <row r="1386" spans="1:22" hidden="1">
      <c r="A1386" s="418" t="s">
        <v>1117</v>
      </c>
      <c r="B1386" s="497">
        <v>43524</v>
      </c>
      <c r="C1386" s="495">
        <v>2807159.7199999997</v>
      </c>
      <c r="D1386" s="495">
        <v>1203843.06</v>
      </c>
      <c r="E1386" s="495">
        <f t="shared" si="208"/>
        <v>37338913.470000006</v>
      </c>
      <c r="F1386" s="495">
        <f t="shared" si="209"/>
        <v>23476331.589999992</v>
      </c>
      <c r="G1386" s="495">
        <f t="shared" si="206"/>
        <v>13862581.880000014</v>
      </c>
      <c r="H1386" s="495">
        <f>VLOOKUP(A1386,'02-Metrics'!A:R,18,FALSE)</f>
        <v>45205818</v>
      </c>
      <c r="I1386" s="496">
        <f t="shared" si="207"/>
        <v>0.306654817749344</v>
      </c>
      <c r="J1386" s="512"/>
      <c r="L1386" s="23">
        <v>43485</v>
      </c>
      <c r="M1386" s="241" t="s">
        <v>1039</v>
      </c>
      <c r="S1386">
        <f t="shared" si="210"/>
        <v>2019</v>
      </c>
      <c r="T1386" s="418" t="str">
        <f>VLOOKUP($A1386,'02-Metrics'!$A$2:$AD$188,4,FALSE)</f>
        <v>Infrastructure</v>
      </c>
      <c r="U1386" s="418" t="str">
        <f>VLOOKUP($A1386,'02-Metrics'!$A$2:$AD$188,5,FALSE)</f>
        <v>Bridges &amp; Tunnels</v>
      </c>
      <c r="V1386" s="418" t="str">
        <f>VLOOKUP($A1386,'02-Metrics'!$A$2:$AD$188,7,FALSE)</f>
        <v>EMAAR</v>
      </c>
    </row>
    <row r="1387" spans="1:22" hidden="1">
      <c r="A1387" s="418" t="s">
        <v>1117</v>
      </c>
      <c r="B1387" s="497">
        <v>43554</v>
      </c>
      <c r="C1387" s="495">
        <v>882296.11</v>
      </c>
      <c r="D1387" s="495">
        <v>2182046.2400000002</v>
      </c>
      <c r="E1387" s="495">
        <f t="shared" si="208"/>
        <v>38221209.580000006</v>
      </c>
      <c r="F1387" s="495">
        <f t="shared" si="209"/>
        <v>25658377.829999991</v>
      </c>
      <c r="G1387" s="495">
        <f t="shared" si="206"/>
        <v>12562831.750000015</v>
      </c>
      <c r="H1387" s="495">
        <f>VLOOKUP(A1387,'02-Metrics'!A:R,18,FALSE)</f>
        <v>45205818</v>
      </c>
      <c r="I1387" s="496">
        <f t="shared" si="207"/>
        <v>0.27790298474413216</v>
      </c>
      <c r="J1387" s="512"/>
      <c r="M1387" s="241" t="s">
        <v>1038</v>
      </c>
      <c r="S1387">
        <f t="shared" si="210"/>
        <v>2019</v>
      </c>
      <c r="T1387" s="418" t="str">
        <f>VLOOKUP($A1387,'02-Metrics'!$A$2:$AD$188,4,FALSE)</f>
        <v>Infrastructure</v>
      </c>
      <c r="U1387" s="418" t="str">
        <f>VLOOKUP($A1387,'02-Metrics'!$A$2:$AD$188,5,FALSE)</f>
        <v>Bridges &amp; Tunnels</v>
      </c>
      <c r="V1387" s="418" t="str">
        <f>VLOOKUP($A1387,'02-Metrics'!$A$2:$AD$188,7,FALSE)</f>
        <v>EMAAR</v>
      </c>
    </row>
    <row r="1388" spans="1:22" hidden="1">
      <c r="A1388" s="418" t="s">
        <v>1117</v>
      </c>
      <c r="B1388" s="497">
        <v>43585</v>
      </c>
      <c r="C1388" s="495">
        <v>163866.22</v>
      </c>
      <c r="D1388" s="495">
        <v>517499.8</v>
      </c>
      <c r="E1388" s="495">
        <f t="shared" si="208"/>
        <v>38385075.800000004</v>
      </c>
      <c r="F1388" s="495">
        <f t="shared" si="209"/>
        <v>26175877.629999992</v>
      </c>
      <c r="G1388" s="495">
        <f t="shared" ref="G1388:G1405" si="211">E1388-F1388</f>
        <v>12209198.170000013</v>
      </c>
      <c r="H1388" s="495">
        <f>VLOOKUP(A1388,'02-Metrics'!A:R,18,FALSE)</f>
        <v>45205818</v>
      </c>
      <c r="I1388" s="496">
        <f t="shared" ref="I1388:I1405" si="212">G1388/H1388</f>
        <v>0.27008023989301583</v>
      </c>
      <c r="J1388" s="512"/>
      <c r="M1388" s="241" t="s">
        <v>1038</v>
      </c>
      <c r="S1388">
        <f t="shared" si="210"/>
        <v>2019</v>
      </c>
      <c r="T1388" s="418" t="str">
        <f>VLOOKUP($A1388,'02-Metrics'!$A$2:$AD$188,4,FALSE)</f>
        <v>Infrastructure</v>
      </c>
      <c r="U1388" s="418" t="str">
        <f>VLOOKUP($A1388,'02-Metrics'!$A$2:$AD$188,5,FALSE)</f>
        <v>Bridges &amp; Tunnels</v>
      </c>
      <c r="V1388" s="418" t="str">
        <f>VLOOKUP($A1388,'02-Metrics'!$A$2:$AD$188,7,FALSE)</f>
        <v>EMAAR</v>
      </c>
    </row>
    <row r="1389" spans="1:22" hidden="1">
      <c r="A1389" s="418" t="s">
        <v>1117</v>
      </c>
      <c r="B1389" s="497">
        <v>43615</v>
      </c>
      <c r="C1389" s="495">
        <v>56058.22</v>
      </c>
      <c r="D1389" s="495">
        <v>1186483.73</v>
      </c>
      <c r="E1389" s="495">
        <f t="shared" si="208"/>
        <v>38441134.020000003</v>
      </c>
      <c r="F1389" s="495">
        <f t="shared" si="209"/>
        <v>27362361.359999992</v>
      </c>
      <c r="G1389" s="495">
        <f t="shared" si="211"/>
        <v>11078772.660000011</v>
      </c>
      <c r="H1389" s="495">
        <f>VLOOKUP(A1389,'02-Metrics'!A:R,18,FALSE)</f>
        <v>45205818</v>
      </c>
      <c r="I1389" s="496">
        <f t="shared" si="212"/>
        <v>0.24507404467274568</v>
      </c>
      <c r="J1389" s="512"/>
      <c r="M1389" s="241" t="s">
        <v>1038</v>
      </c>
      <c r="S1389">
        <f t="shared" si="210"/>
        <v>2019</v>
      </c>
      <c r="T1389" s="418" t="str">
        <f>VLOOKUP($A1389,'02-Metrics'!$A$2:$AD$188,4,FALSE)</f>
        <v>Infrastructure</v>
      </c>
      <c r="U1389" s="418" t="str">
        <f>VLOOKUP($A1389,'02-Metrics'!$A$2:$AD$188,5,FALSE)</f>
        <v>Bridges &amp; Tunnels</v>
      </c>
      <c r="V1389" s="418" t="str">
        <f>VLOOKUP($A1389,'02-Metrics'!$A$2:$AD$188,7,FALSE)</f>
        <v>EMAAR</v>
      </c>
    </row>
    <row r="1390" spans="1:22" hidden="1">
      <c r="A1390" s="418" t="s">
        <v>1117</v>
      </c>
      <c r="B1390" s="497">
        <v>43646</v>
      </c>
      <c r="C1390" s="495">
        <v>809762.24</v>
      </c>
      <c r="D1390" s="495">
        <v>316875.55</v>
      </c>
      <c r="E1390" s="495">
        <f t="shared" si="208"/>
        <v>39250896.260000005</v>
      </c>
      <c r="F1390" s="495">
        <f t="shared" si="209"/>
        <v>27679236.909999993</v>
      </c>
      <c r="G1390" s="495">
        <f t="shared" si="211"/>
        <v>11571659.350000013</v>
      </c>
      <c r="H1390" s="495">
        <f>VLOOKUP(A1390,'02-Metrics'!A:R,18,FALSE)</f>
        <v>45205818</v>
      </c>
      <c r="I1390" s="496">
        <f t="shared" si="212"/>
        <v>0.25597721403913126</v>
      </c>
      <c r="J1390" s="512"/>
      <c r="M1390" s="241" t="s">
        <v>1038</v>
      </c>
      <c r="S1390">
        <f t="shared" si="210"/>
        <v>2019</v>
      </c>
      <c r="T1390" s="418" t="str">
        <f>VLOOKUP($A1390,'02-Metrics'!$A$2:$AD$188,4,FALSE)</f>
        <v>Infrastructure</v>
      </c>
      <c r="U1390" s="418" t="str">
        <f>VLOOKUP($A1390,'02-Metrics'!$A$2:$AD$188,5,FALSE)</f>
        <v>Bridges &amp; Tunnels</v>
      </c>
      <c r="V1390" s="418" t="str">
        <f>VLOOKUP($A1390,'02-Metrics'!$A$2:$AD$188,7,FALSE)</f>
        <v>EMAAR</v>
      </c>
    </row>
    <row r="1391" spans="1:22" hidden="1">
      <c r="A1391" s="418" t="s">
        <v>1117</v>
      </c>
      <c r="B1391" s="497">
        <v>43676</v>
      </c>
      <c r="C1391" s="495">
        <v>57062.55</v>
      </c>
      <c r="D1391" s="495">
        <v>203824.2</v>
      </c>
      <c r="E1391" s="495">
        <f t="shared" si="208"/>
        <v>39307958.810000002</v>
      </c>
      <c r="F1391" s="495">
        <f t="shared" si="209"/>
        <v>27883061.109999992</v>
      </c>
      <c r="G1391" s="495">
        <f t="shared" si="211"/>
        <v>11424897.70000001</v>
      </c>
      <c r="H1391" s="495">
        <f>VLOOKUP(A1391,'02-Metrics'!A:R,18,FALSE)</f>
        <v>45205818</v>
      </c>
      <c r="I1391" s="496">
        <f t="shared" si="212"/>
        <v>0.25273069276171511</v>
      </c>
      <c r="J1391" s="512"/>
      <c r="M1391" s="241" t="s">
        <v>1038</v>
      </c>
      <c r="S1391">
        <f t="shared" si="210"/>
        <v>2019</v>
      </c>
      <c r="T1391" s="418" t="str">
        <f>VLOOKUP($A1391,'02-Metrics'!$A$2:$AD$188,4,FALSE)</f>
        <v>Infrastructure</v>
      </c>
      <c r="U1391" s="418" t="str">
        <f>VLOOKUP($A1391,'02-Metrics'!$A$2:$AD$188,5,FALSE)</f>
        <v>Bridges &amp; Tunnels</v>
      </c>
      <c r="V1391" s="418" t="str">
        <f>VLOOKUP($A1391,'02-Metrics'!$A$2:$AD$188,7,FALSE)</f>
        <v>EMAAR</v>
      </c>
    </row>
    <row r="1392" spans="1:22" hidden="1">
      <c r="A1392" s="418" t="s">
        <v>1117</v>
      </c>
      <c r="B1392" s="497">
        <v>43707</v>
      </c>
      <c r="C1392" s="495">
        <v>0</v>
      </c>
      <c r="D1392" s="495">
        <v>247991.13</v>
      </c>
      <c r="E1392" s="495">
        <f t="shared" si="208"/>
        <v>39307958.810000002</v>
      </c>
      <c r="F1392" s="495">
        <f t="shared" si="209"/>
        <v>28131052.239999991</v>
      </c>
      <c r="G1392" s="495">
        <f t="shared" si="211"/>
        <v>11176906.570000011</v>
      </c>
      <c r="H1392" s="495">
        <f>VLOOKUP(A1392,'02-Metrics'!A:R,18,FALSE)</f>
        <v>45205818</v>
      </c>
      <c r="I1392" s="496">
        <f t="shared" si="212"/>
        <v>0.2472448694546355</v>
      </c>
      <c r="J1392" s="512"/>
      <c r="M1392" s="241" t="s">
        <v>1038</v>
      </c>
      <c r="S1392">
        <f t="shared" si="210"/>
        <v>2019</v>
      </c>
      <c r="T1392" s="418" t="str">
        <f>VLOOKUP($A1392,'02-Metrics'!$A$2:$AD$188,4,FALSE)</f>
        <v>Infrastructure</v>
      </c>
      <c r="U1392" s="418" t="str">
        <f>VLOOKUP($A1392,'02-Metrics'!$A$2:$AD$188,5,FALSE)</f>
        <v>Bridges &amp; Tunnels</v>
      </c>
      <c r="V1392" s="418" t="str">
        <f>VLOOKUP($A1392,'02-Metrics'!$A$2:$AD$188,7,FALSE)</f>
        <v>EMAAR</v>
      </c>
    </row>
    <row r="1393" spans="1:22" hidden="1">
      <c r="A1393" s="418" t="s">
        <v>1117</v>
      </c>
      <c r="B1393" s="497">
        <v>43738</v>
      </c>
      <c r="C1393" s="495">
        <v>0</v>
      </c>
      <c r="D1393" s="495">
        <v>147625.68</v>
      </c>
      <c r="E1393" s="495">
        <f t="shared" si="208"/>
        <v>39307958.810000002</v>
      </c>
      <c r="F1393" s="495">
        <f t="shared" si="209"/>
        <v>28278677.919999991</v>
      </c>
      <c r="G1393" s="495">
        <f t="shared" si="211"/>
        <v>11029280.890000012</v>
      </c>
      <c r="H1393" s="495">
        <f>VLOOKUP(A1393,'02-Metrics'!A:R,18,FALSE)</f>
        <v>45205818</v>
      </c>
      <c r="I1393" s="496">
        <f t="shared" si="212"/>
        <v>0.24397923492945114</v>
      </c>
      <c r="J1393" s="512"/>
      <c r="L1393" s="23">
        <v>43676</v>
      </c>
      <c r="M1393" s="241" t="s">
        <v>1039</v>
      </c>
      <c r="S1393">
        <f t="shared" si="210"/>
        <v>2019</v>
      </c>
      <c r="T1393" s="418" t="str">
        <f>VLOOKUP($A1393,'02-Metrics'!$A$2:$AD$188,4,FALSE)</f>
        <v>Infrastructure</v>
      </c>
      <c r="U1393" s="418" t="str">
        <f>VLOOKUP($A1393,'02-Metrics'!$A$2:$AD$188,5,FALSE)</f>
        <v>Bridges &amp; Tunnels</v>
      </c>
      <c r="V1393" s="418" t="str">
        <f>VLOOKUP($A1393,'02-Metrics'!$A$2:$AD$188,7,FALSE)</f>
        <v>EMAAR</v>
      </c>
    </row>
    <row r="1394" spans="1:22" hidden="1">
      <c r="A1394" s="418" t="s">
        <v>1117</v>
      </c>
      <c r="B1394" s="497">
        <v>43768</v>
      </c>
      <c r="C1394" s="495">
        <v>0</v>
      </c>
      <c r="D1394" s="495">
        <v>375458.68</v>
      </c>
      <c r="E1394" s="495">
        <f t="shared" si="208"/>
        <v>39307958.810000002</v>
      </c>
      <c r="F1394" s="495">
        <f t="shared" si="209"/>
        <v>28654136.59999999</v>
      </c>
      <c r="G1394" s="495">
        <f t="shared" si="211"/>
        <v>10653822.210000012</v>
      </c>
      <c r="H1394" s="495">
        <f>VLOOKUP(A1394,'02-Metrics'!A:R,18,FALSE)</f>
        <v>45205818</v>
      </c>
      <c r="I1394" s="496">
        <f t="shared" si="212"/>
        <v>0.23567369602735674</v>
      </c>
      <c r="J1394" s="512"/>
      <c r="M1394" s="241" t="s">
        <v>1038</v>
      </c>
      <c r="S1394">
        <f t="shared" si="210"/>
        <v>2019</v>
      </c>
      <c r="T1394" s="418" t="str">
        <f>VLOOKUP($A1394,'02-Metrics'!$A$2:$AD$188,4,FALSE)</f>
        <v>Infrastructure</v>
      </c>
      <c r="U1394" s="418" t="str">
        <f>VLOOKUP($A1394,'02-Metrics'!$A$2:$AD$188,5,FALSE)</f>
        <v>Bridges &amp; Tunnels</v>
      </c>
      <c r="V1394" s="418" t="str">
        <f>VLOOKUP($A1394,'02-Metrics'!$A$2:$AD$188,7,FALSE)</f>
        <v>EMAAR</v>
      </c>
    </row>
    <row r="1395" spans="1:22" hidden="1">
      <c r="A1395" s="418" t="s">
        <v>1117</v>
      </c>
      <c r="B1395" s="497">
        <v>43799</v>
      </c>
      <c r="C1395" s="495">
        <v>3376927.91</v>
      </c>
      <c r="D1395" s="495">
        <v>355231.29</v>
      </c>
      <c r="E1395" s="495">
        <f t="shared" si="208"/>
        <v>42684886.719999999</v>
      </c>
      <c r="F1395" s="495">
        <f t="shared" si="209"/>
        <v>29009367.889999989</v>
      </c>
      <c r="G1395" s="495">
        <f t="shared" si="211"/>
        <v>13675518.830000009</v>
      </c>
      <c r="H1395" s="495">
        <f>VLOOKUP(A1395,'02-Metrics'!A:R,18,FALSE)</f>
        <v>45205818</v>
      </c>
      <c r="I1395" s="496">
        <f t="shared" si="212"/>
        <v>0.30251678733033899</v>
      </c>
      <c r="J1395" s="512"/>
      <c r="L1395" s="23">
        <v>43691</v>
      </c>
      <c r="M1395" s="241" t="s">
        <v>1039</v>
      </c>
      <c r="S1395">
        <f t="shared" si="210"/>
        <v>2019</v>
      </c>
      <c r="T1395" s="418" t="str">
        <f>VLOOKUP($A1395,'02-Metrics'!$A$2:$AD$188,4,FALSE)</f>
        <v>Infrastructure</v>
      </c>
      <c r="U1395" s="418" t="str">
        <f>VLOOKUP($A1395,'02-Metrics'!$A$2:$AD$188,5,FALSE)</f>
        <v>Bridges &amp; Tunnels</v>
      </c>
      <c r="V1395" s="418" t="str">
        <f>VLOOKUP($A1395,'02-Metrics'!$A$2:$AD$188,7,FALSE)</f>
        <v>EMAAR</v>
      </c>
    </row>
    <row r="1396" spans="1:22" hidden="1">
      <c r="A1396" s="418" t="s">
        <v>1117</v>
      </c>
      <c r="B1396" s="497">
        <v>43829</v>
      </c>
      <c r="C1396" s="495">
        <v>3145907.11</v>
      </c>
      <c r="D1396" s="495">
        <v>4538747.53</v>
      </c>
      <c r="E1396" s="495">
        <f t="shared" si="208"/>
        <v>45830793.829999998</v>
      </c>
      <c r="F1396" s="495">
        <f t="shared" si="209"/>
        <v>33548115.419999991</v>
      </c>
      <c r="G1396" s="495">
        <f t="shared" si="211"/>
        <v>12282678.410000008</v>
      </c>
      <c r="H1396" s="495">
        <f>VLOOKUP(A1396,'02-Metrics'!A:R,18,FALSE)</f>
        <v>45205818</v>
      </c>
      <c r="I1396" s="496">
        <f t="shared" si="212"/>
        <v>0.27170569969555708</v>
      </c>
      <c r="J1396" s="512"/>
      <c r="M1396" s="241" t="s">
        <v>1038</v>
      </c>
      <c r="S1396">
        <f t="shared" si="210"/>
        <v>2019</v>
      </c>
      <c r="T1396" s="418" t="str">
        <f>VLOOKUP($A1396,'02-Metrics'!$A$2:$AD$188,4,FALSE)</f>
        <v>Infrastructure</v>
      </c>
      <c r="U1396" s="418" t="str">
        <f>VLOOKUP($A1396,'02-Metrics'!$A$2:$AD$188,5,FALSE)</f>
        <v>Bridges &amp; Tunnels</v>
      </c>
      <c r="V1396" s="418" t="str">
        <f>VLOOKUP($A1396,'02-Metrics'!$A$2:$AD$188,7,FALSE)</f>
        <v>EMAAR</v>
      </c>
    </row>
    <row r="1397" spans="1:22" hidden="1">
      <c r="A1397" s="418" t="s">
        <v>1117</v>
      </c>
      <c r="B1397" s="497">
        <v>43860</v>
      </c>
      <c r="C1397" s="495">
        <v>0</v>
      </c>
      <c r="D1397" s="495">
        <v>1096980.8400000001</v>
      </c>
      <c r="E1397" s="495">
        <f t="shared" si="208"/>
        <v>45830793.829999998</v>
      </c>
      <c r="F1397" s="495">
        <f t="shared" si="209"/>
        <v>34645096.25999999</v>
      </c>
      <c r="G1397" s="495">
        <f t="shared" si="211"/>
        <v>11185697.570000008</v>
      </c>
      <c r="H1397" s="495">
        <f>VLOOKUP(A1397,'02-Metrics'!A:R,18,FALSE)</f>
        <v>45205818</v>
      </c>
      <c r="I1397" s="496">
        <f t="shared" si="212"/>
        <v>0.24743933557401854</v>
      </c>
      <c r="J1397" s="512"/>
      <c r="M1397" s="241" t="s">
        <v>1038</v>
      </c>
      <c r="S1397">
        <f t="shared" si="210"/>
        <v>2020</v>
      </c>
      <c r="T1397" s="418" t="str">
        <f>VLOOKUP($A1397,'02-Metrics'!$A$2:$AD$188,4,FALSE)</f>
        <v>Infrastructure</v>
      </c>
      <c r="U1397" s="418" t="str">
        <f>VLOOKUP($A1397,'02-Metrics'!$A$2:$AD$188,5,FALSE)</f>
        <v>Bridges &amp; Tunnels</v>
      </c>
      <c r="V1397" s="418" t="str">
        <f>VLOOKUP($A1397,'02-Metrics'!$A$2:$AD$188,7,FALSE)</f>
        <v>EMAAR</v>
      </c>
    </row>
    <row r="1398" spans="1:22" hidden="1">
      <c r="A1398" s="418" t="s">
        <v>1117</v>
      </c>
      <c r="B1398" s="497">
        <v>43889</v>
      </c>
      <c r="C1398" s="495">
        <v>0</v>
      </c>
      <c r="D1398" s="495">
        <v>397669.97</v>
      </c>
      <c r="E1398" s="495">
        <f t="shared" si="208"/>
        <v>45830793.829999998</v>
      </c>
      <c r="F1398" s="495">
        <f t="shared" si="209"/>
        <v>35042766.229999989</v>
      </c>
      <c r="G1398" s="495">
        <f t="shared" si="211"/>
        <v>10788027.600000009</v>
      </c>
      <c r="H1398" s="495">
        <f>VLOOKUP(A1398,'02-Metrics'!A:R,18,FALSE)</f>
        <v>45205818</v>
      </c>
      <c r="I1398" s="496">
        <f t="shared" si="212"/>
        <v>0.23864245969401568</v>
      </c>
      <c r="J1398" s="512"/>
      <c r="M1398" s="241" t="s">
        <v>1038</v>
      </c>
      <c r="S1398">
        <f t="shared" si="210"/>
        <v>2020</v>
      </c>
      <c r="T1398" s="418" t="str">
        <f>VLOOKUP($A1398,'02-Metrics'!$A$2:$AD$188,4,FALSE)</f>
        <v>Infrastructure</v>
      </c>
      <c r="U1398" s="418" t="str">
        <f>VLOOKUP($A1398,'02-Metrics'!$A$2:$AD$188,5,FALSE)</f>
        <v>Bridges &amp; Tunnels</v>
      </c>
      <c r="V1398" s="418" t="str">
        <f>VLOOKUP($A1398,'02-Metrics'!$A$2:$AD$188,7,FALSE)</f>
        <v>EMAAR</v>
      </c>
    </row>
    <row r="1399" spans="1:22" hidden="1">
      <c r="A1399" s="418" t="s">
        <v>1117</v>
      </c>
      <c r="B1399" s="497">
        <v>43951</v>
      </c>
      <c r="C1399" s="495">
        <v>285951.45</v>
      </c>
      <c r="D1399" s="495">
        <v>12390.38</v>
      </c>
      <c r="E1399" s="495">
        <f t="shared" si="208"/>
        <v>46116745.280000001</v>
      </c>
      <c r="F1399" s="495">
        <f t="shared" si="209"/>
        <v>35055156.609999992</v>
      </c>
      <c r="G1399" s="495">
        <f t="shared" si="211"/>
        <v>11061588.670000009</v>
      </c>
      <c r="H1399" s="495">
        <f>VLOOKUP(A1399,'02-Metrics'!A:R,18,FALSE)</f>
        <v>45205818</v>
      </c>
      <c r="I1399" s="496">
        <f t="shared" si="212"/>
        <v>0.24469391683167882</v>
      </c>
      <c r="J1399" s="512"/>
      <c r="M1399" s="241" t="s">
        <v>1038</v>
      </c>
      <c r="S1399">
        <f t="shared" si="210"/>
        <v>2020</v>
      </c>
      <c r="T1399" s="418" t="str">
        <f>VLOOKUP($A1399,'02-Metrics'!$A$2:$AD$188,4,FALSE)</f>
        <v>Infrastructure</v>
      </c>
      <c r="U1399" s="418" t="str">
        <f>VLOOKUP($A1399,'02-Metrics'!$A$2:$AD$188,5,FALSE)</f>
        <v>Bridges &amp; Tunnels</v>
      </c>
      <c r="V1399" s="418" t="str">
        <f>VLOOKUP($A1399,'02-Metrics'!$A$2:$AD$188,7,FALSE)</f>
        <v>EMAAR</v>
      </c>
    </row>
    <row r="1400" spans="1:22" hidden="1">
      <c r="A1400" s="418" t="s">
        <v>1117</v>
      </c>
      <c r="B1400" s="497">
        <v>44042</v>
      </c>
      <c r="C1400" s="495">
        <v>0</v>
      </c>
      <c r="D1400" s="495">
        <v>15373.579999999998</v>
      </c>
      <c r="E1400" s="495">
        <f t="shared" si="208"/>
        <v>46116745.280000001</v>
      </c>
      <c r="F1400" s="495">
        <f t="shared" si="209"/>
        <v>35070530.18999999</v>
      </c>
      <c r="G1400" s="495">
        <f t="shared" si="211"/>
        <v>11046215.090000011</v>
      </c>
      <c r="H1400" s="495">
        <f>VLOOKUP(A1400,'02-Metrics'!A:R,18,FALSE)</f>
        <v>45205818</v>
      </c>
      <c r="I1400" s="496">
        <f t="shared" si="212"/>
        <v>0.24435383715432404</v>
      </c>
      <c r="J1400" s="512"/>
      <c r="M1400" s="241" t="s">
        <v>1038</v>
      </c>
      <c r="S1400">
        <f t="shared" si="210"/>
        <v>2020</v>
      </c>
      <c r="T1400" s="418" t="str">
        <f>VLOOKUP($A1400,'02-Metrics'!$A$2:$AD$188,4,FALSE)</f>
        <v>Infrastructure</v>
      </c>
      <c r="U1400" s="418" t="str">
        <f>VLOOKUP($A1400,'02-Metrics'!$A$2:$AD$188,5,FALSE)</f>
        <v>Bridges &amp; Tunnels</v>
      </c>
      <c r="V1400" s="418" t="str">
        <f>VLOOKUP($A1400,'02-Metrics'!$A$2:$AD$188,7,FALSE)</f>
        <v>EMAAR</v>
      </c>
    </row>
    <row r="1401" spans="1:22" hidden="1">
      <c r="A1401" s="418" t="s">
        <v>1117</v>
      </c>
      <c r="B1401" s="497">
        <v>44134</v>
      </c>
      <c r="C1401" s="495">
        <v>0</v>
      </c>
      <c r="D1401" s="495">
        <v>252803.38</v>
      </c>
      <c r="E1401" s="495">
        <f t="shared" si="208"/>
        <v>46116745.280000001</v>
      </c>
      <c r="F1401" s="495">
        <f t="shared" si="209"/>
        <v>35323333.569999993</v>
      </c>
      <c r="G1401" s="495">
        <f t="shared" si="211"/>
        <v>10793411.710000008</v>
      </c>
      <c r="H1401" s="495">
        <f>VLOOKUP(A1401,'02-Metrics'!A:R,18,FALSE)</f>
        <v>45205818</v>
      </c>
      <c r="I1401" s="496">
        <f t="shared" si="212"/>
        <v>0.23876156184144282</v>
      </c>
      <c r="J1401" s="512"/>
      <c r="M1401" s="241" t="s">
        <v>1038</v>
      </c>
      <c r="S1401">
        <f t="shared" si="210"/>
        <v>2020</v>
      </c>
      <c r="T1401" s="418" t="str">
        <f>VLOOKUP($A1401,'02-Metrics'!$A$2:$AD$188,4,FALSE)</f>
        <v>Infrastructure</v>
      </c>
      <c r="U1401" s="418" t="str">
        <f>VLOOKUP($A1401,'02-Metrics'!$A$2:$AD$188,5,FALSE)</f>
        <v>Bridges &amp; Tunnels</v>
      </c>
      <c r="V1401" s="418" t="str">
        <f>VLOOKUP($A1401,'02-Metrics'!$A$2:$AD$188,7,FALSE)</f>
        <v>EMAAR</v>
      </c>
    </row>
    <row r="1402" spans="1:22" hidden="1">
      <c r="A1402" s="418" t="s">
        <v>1117</v>
      </c>
      <c r="B1402" s="497">
        <v>44165</v>
      </c>
      <c r="C1402" s="495">
        <v>0</v>
      </c>
      <c r="D1402" s="495">
        <v>195238</v>
      </c>
      <c r="E1402" s="495">
        <f t="shared" si="208"/>
        <v>46116745.280000001</v>
      </c>
      <c r="F1402" s="495">
        <f t="shared" si="209"/>
        <v>35518571.569999993</v>
      </c>
      <c r="G1402" s="495">
        <f t="shared" si="211"/>
        <v>10598173.710000008</v>
      </c>
      <c r="H1402" s="495">
        <f>VLOOKUP(A1402,'02-Metrics'!A:R,18,FALSE)</f>
        <v>45205818</v>
      </c>
      <c r="I1402" s="496">
        <f t="shared" si="212"/>
        <v>0.23444269297372317</v>
      </c>
      <c r="J1402" s="512"/>
      <c r="M1402" s="241" t="s">
        <v>1038</v>
      </c>
      <c r="S1402">
        <f t="shared" si="210"/>
        <v>2020</v>
      </c>
      <c r="T1402" s="418" t="str">
        <f>VLOOKUP($A1402,'02-Metrics'!$A$2:$AD$188,4,FALSE)</f>
        <v>Infrastructure</v>
      </c>
      <c r="U1402" s="418" t="str">
        <f>VLOOKUP($A1402,'02-Metrics'!$A$2:$AD$188,5,FALSE)</f>
        <v>Bridges &amp; Tunnels</v>
      </c>
      <c r="V1402" s="418" t="str">
        <f>VLOOKUP($A1402,'02-Metrics'!$A$2:$AD$188,7,FALSE)</f>
        <v>EMAAR</v>
      </c>
    </row>
    <row r="1403" spans="1:22" hidden="1">
      <c r="A1403" s="418" t="s">
        <v>1117</v>
      </c>
      <c r="B1403" s="497">
        <v>44195</v>
      </c>
      <c r="C1403" s="495">
        <v>2483342.5</v>
      </c>
      <c r="D1403" s="495">
        <v>105849.34</v>
      </c>
      <c r="E1403" s="495">
        <f t="shared" si="208"/>
        <v>48600087.780000001</v>
      </c>
      <c r="F1403" s="495">
        <f t="shared" si="209"/>
        <v>35624420.909999996</v>
      </c>
      <c r="G1403" s="495">
        <f t="shared" si="211"/>
        <v>12975666.870000005</v>
      </c>
      <c r="H1403" s="495">
        <f>VLOOKUP(A1403,'02-Metrics'!A:R,18,FALSE)</f>
        <v>45205818</v>
      </c>
      <c r="I1403" s="496">
        <f t="shared" si="212"/>
        <v>0.28703532961177708</v>
      </c>
      <c r="J1403" s="512"/>
      <c r="M1403" s="241" t="s">
        <v>1038</v>
      </c>
      <c r="S1403">
        <f t="shared" si="210"/>
        <v>2020</v>
      </c>
      <c r="T1403" s="418" t="str">
        <f>VLOOKUP($A1403,'02-Metrics'!$A$2:$AD$188,4,FALSE)</f>
        <v>Infrastructure</v>
      </c>
      <c r="U1403" s="418" t="str">
        <f>VLOOKUP($A1403,'02-Metrics'!$A$2:$AD$188,5,FALSE)</f>
        <v>Bridges &amp; Tunnels</v>
      </c>
      <c r="V1403" s="418" t="str">
        <f>VLOOKUP($A1403,'02-Metrics'!$A$2:$AD$188,7,FALSE)</f>
        <v>EMAAR</v>
      </c>
    </row>
    <row r="1404" spans="1:22" hidden="1">
      <c r="A1404" s="418" t="s">
        <v>1117</v>
      </c>
      <c r="B1404" s="497">
        <v>44226</v>
      </c>
      <c r="C1404" s="495">
        <v>0</v>
      </c>
      <c r="D1404" s="495">
        <v>12390.38</v>
      </c>
      <c r="E1404" s="495">
        <f t="shared" si="208"/>
        <v>48600087.780000001</v>
      </c>
      <c r="F1404" s="495">
        <f t="shared" si="209"/>
        <v>35636811.289999999</v>
      </c>
      <c r="G1404" s="495">
        <f t="shared" si="211"/>
        <v>12963276.490000002</v>
      </c>
      <c r="H1404" s="495">
        <f>VLOOKUP(A1404,'02-Metrics'!A:R,18,FALSE)</f>
        <v>45205818</v>
      </c>
      <c r="I1404" s="496">
        <f t="shared" si="212"/>
        <v>0.28676124144020582</v>
      </c>
      <c r="J1404" s="512"/>
      <c r="L1404" s="23">
        <v>44105</v>
      </c>
      <c r="M1404" s="241" t="s">
        <v>1040</v>
      </c>
      <c r="S1404">
        <f t="shared" si="210"/>
        <v>2021</v>
      </c>
      <c r="T1404" s="418" t="str">
        <f>VLOOKUP($A1404,'02-Metrics'!$A$2:$AD$188,4,FALSE)</f>
        <v>Infrastructure</v>
      </c>
      <c r="U1404" s="418" t="str">
        <f>VLOOKUP($A1404,'02-Metrics'!$A$2:$AD$188,5,FALSE)</f>
        <v>Bridges &amp; Tunnels</v>
      </c>
      <c r="V1404" s="418" t="str">
        <f>VLOOKUP($A1404,'02-Metrics'!$A$2:$AD$188,7,FALSE)</f>
        <v>EMAAR</v>
      </c>
    </row>
    <row r="1405" spans="1:22" hidden="1">
      <c r="A1405" s="418" t="s">
        <v>1117</v>
      </c>
      <c r="B1405" s="497">
        <v>44255</v>
      </c>
      <c r="C1405" s="495">
        <v>0</v>
      </c>
      <c r="D1405" s="495">
        <v>81906.720000000001</v>
      </c>
      <c r="E1405" s="495">
        <f t="shared" si="208"/>
        <v>48600087.780000001</v>
      </c>
      <c r="F1405" s="495">
        <f t="shared" si="209"/>
        <v>35718718.009999998</v>
      </c>
      <c r="G1405" s="495">
        <f t="shared" si="211"/>
        <v>12881369.770000003</v>
      </c>
      <c r="H1405" s="495">
        <f>VLOOKUP(A1405,'02-Metrics'!A:R,18,FALSE)</f>
        <v>45205818</v>
      </c>
      <c r="I1405" s="496">
        <f t="shared" si="212"/>
        <v>0.28494937908213502</v>
      </c>
      <c r="J1405" s="512"/>
      <c r="M1405" s="241" t="s">
        <v>1038</v>
      </c>
      <c r="S1405">
        <f t="shared" si="210"/>
        <v>2021</v>
      </c>
      <c r="T1405" s="418" t="str">
        <f>VLOOKUP($A1405,'02-Metrics'!$A$2:$AD$188,4,FALSE)</f>
        <v>Infrastructure</v>
      </c>
      <c r="U1405" s="418" t="str">
        <f>VLOOKUP($A1405,'02-Metrics'!$A$2:$AD$188,5,FALSE)</f>
        <v>Bridges &amp; Tunnels</v>
      </c>
      <c r="V1405" s="418" t="str">
        <f>VLOOKUP($A1405,'02-Metrics'!$A$2:$AD$188,7,FALSE)</f>
        <v>EMAAR</v>
      </c>
    </row>
    <row r="1406" spans="1:22" hidden="1">
      <c r="A1406" s="418" t="s">
        <v>1117</v>
      </c>
      <c r="B1406" s="497">
        <v>44285</v>
      </c>
      <c r="C1406" s="495">
        <v>0</v>
      </c>
      <c r="D1406" s="495">
        <v>9700</v>
      </c>
      <c r="E1406" s="495">
        <f t="shared" si="208"/>
        <v>48600087.780000001</v>
      </c>
      <c r="F1406" s="495">
        <f t="shared" si="209"/>
        <v>35728418.009999998</v>
      </c>
      <c r="G1406" s="498">
        <f>E1406-F1406</f>
        <v>12871669.770000003</v>
      </c>
      <c r="H1406" s="495"/>
      <c r="I1406" s="496"/>
      <c r="J1406" s="512"/>
      <c r="S1406">
        <f t="shared" si="210"/>
        <v>2021</v>
      </c>
      <c r="T1406" s="418" t="str">
        <f>VLOOKUP($A1406,'02-Metrics'!$A$2:$AD$188,4,FALSE)</f>
        <v>Infrastructure</v>
      </c>
      <c r="U1406" s="418" t="str">
        <f>VLOOKUP($A1406,'02-Metrics'!$A$2:$AD$188,5,FALSE)</f>
        <v>Bridges &amp; Tunnels</v>
      </c>
      <c r="V1406" s="418" t="str">
        <f>VLOOKUP($A1406,'02-Metrics'!$A$2:$AD$188,7,FALSE)</f>
        <v>EMAAR</v>
      </c>
    </row>
    <row r="1407" spans="1:22" hidden="1">
      <c r="A1407" s="418">
        <v>37</v>
      </c>
      <c r="B1407" s="505">
        <v>2</v>
      </c>
      <c r="C1407" s="506"/>
      <c r="D1407" s="506"/>
      <c r="E1407" s="506"/>
      <c r="F1407" s="506"/>
      <c r="G1407" s="506"/>
      <c r="H1407" s="495"/>
      <c r="I1407" s="496"/>
      <c r="J1407" s="496"/>
      <c r="K1407" s="495"/>
      <c r="L1407" s="493"/>
      <c r="S1407">
        <f t="shared" si="210"/>
        <v>1900</v>
      </c>
      <c r="T1407" s="418" t="e">
        <f>VLOOKUP($A1407,'02-Metrics'!$A$2:$AD$188,4,FALSE)</f>
        <v>#N/A</v>
      </c>
      <c r="U1407" s="418" t="e">
        <f>VLOOKUP($A1407,'02-Metrics'!$A$2:$AD$188,5,FALSE)</f>
        <v>#N/A</v>
      </c>
      <c r="V1407" s="418" t="e">
        <f>VLOOKUP($A1407,'02-Metrics'!$A$2:$AD$188,7,FALSE)</f>
        <v>#N/A</v>
      </c>
    </row>
    <row r="1408" spans="1:22" hidden="1">
      <c r="A1408" s="418" t="s">
        <v>472</v>
      </c>
      <c r="B1408" s="494">
        <v>43069</v>
      </c>
      <c r="C1408" s="495">
        <v>0</v>
      </c>
      <c r="D1408" s="495">
        <v>1711347</v>
      </c>
      <c r="E1408" s="495">
        <f t="shared" ref="E1408:E1447" si="213">C1408+E1407</f>
        <v>0</v>
      </c>
      <c r="F1408" s="495">
        <f t="shared" ref="F1408:F1447" si="214">D1408+F1407</f>
        <v>1711347</v>
      </c>
      <c r="G1408" s="495">
        <f t="shared" ref="G1408:G1438" si="215">E1408-F1408</f>
        <v>-1711347</v>
      </c>
      <c r="H1408" s="495">
        <f>VLOOKUP(A1408,'02-Metrics'!A:R,18,FALSE)</f>
        <v>332856409</v>
      </c>
      <c r="I1408" s="496">
        <f t="shared" ref="I1408:I1438" si="216">G1408/H1408</f>
        <v>-5.1413971722563409E-3</v>
      </c>
      <c r="J1408" s="512"/>
      <c r="K1408" s="491">
        <v>0</v>
      </c>
      <c r="L1408" s="489">
        <v>42855</v>
      </c>
      <c r="M1408" s="241" t="s">
        <v>1041</v>
      </c>
      <c r="S1408">
        <f t="shared" si="210"/>
        <v>2017</v>
      </c>
      <c r="T1408" s="418" t="str">
        <f>VLOOKUP($A1408,'02-Metrics'!$A$2:$AD$188,4,FALSE)</f>
        <v>Industrial</v>
      </c>
      <c r="U1408" s="418" t="str">
        <f>VLOOKUP($A1408,'02-Metrics'!$A$2:$AD$188,5,FALSE)</f>
        <v>Factory</v>
      </c>
      <c r="V1408" s="418" t="str">
        <f>VLOOKUP($A1408,'02-Metrics'!$A$2:$AD$188,7,FALSE)</f>
        <v>SIEMENS</v>
      </c>
    </row>
    <row r="1409" spans="1:22" hidden="1">
      <c r="A1409" s="418" t="s">
        <v>472</v>
      </c>
      <c r="B1409" s="494">
        <v>43099</v>
      </c>
      <c r="C1409" s="495">
        <v>93300000</v>
      </c>
      <c r="D1409" s="495">
        <v>17982481.039999999</v>
      </c>
      <c r="E1409" s="495">
        <f t="shared" si="213"/>
        <v>93300000</v>
      </c>
      <c r="F1409" s="495">
        <f t="shared" si="214"/>
        <v>19693828.039999999</v>
      </c>
      <c r="G1409" s="495">
        <f t="shared" si="215"/>
        <v>73606171.960000008</v>
      </c>
      <c r="H1409" s="495">
        <f>VLOOKUP(A1409,'02-Metrics'!A:R,18,FALSE)</f>
        <v>332856409</v>
      </c>
      <c r="I1409" s="496">
        <f t="shared" si="216"/>
        <v>0.2211349097382109</v>
      </c>
      <c r="J1409" s="512"/>
      <c r="M1409" s="241" t="s">
        <v>1038</v>
      </c>
      <c r="S1409">
        <f t="shared" si="210"/>
        <v>2017</v>
      </c>
      <c r="T1409" s="418" t="str">
        <f>VLOOKUP($A1409,'02-Metrics'!$A$2:$AD$188,4,FALSE)</f>
        <v>Industrial</v>
      </c>
      <c r="U1409" s="418" t="str">
        <f>VLOOKUP($A1409,'02-Metrics'!$A$2:$AD$188,5,FALSE)</f>
        <v>Factory</v>
      </c>
      <c r="V1409" s="418" t="str">
        <f>VLOOKUP($A1409,'02-Metrics'!$A$2:$AD$188,7,FALSE)</f>
        <v>SIEMENS</v>
      </c>
    </row>
    <row r="1410" spans="1:22" hidden="1">
      <c r="A1410" s="418" t="s">
        <v>472</v>
      </c>
      <c r="B1410" s="497">
        <v>43130</v>
      </c>
      <c r="C1410" s="495">
        <v>0</v>
      </c>
      <c r="D1410" s="495">
        <v>2692849.3499999996</v>
      </c>
      <c r="E1410" s="495">
        <f t="shared" si="213"/>
        <v>93300000</v>
      </c>
      <c r="F1410" s="495">
        <f t="shared" si="214"/>
        <v>22386677.390000001</v>
      </c>
      <c r="G1410" s="495">
        <f t="shared" si="215"/>
        <v>70913322.609999999</v>
      </c>
      <c r="H1410" s="495">
        <f>VLOOKUP(A1410,'02-Metrics'!A:R,18,FALSE)</f>
        <v>332856409</v>
      </c>
      <c r="I1410" s="496">
        <f t="shared" si="216"/>
        <v>0.21304478655839851</v>
      </c>
      <c r="J1410" s="512"/>
      <c r="K1410" s="491">
        <v>4208625</v>
      </c>
      <c r="L1410" s="489">
        <v>42886</v>
      </c>
      <c r="M1410" s="241" t="s">
        <v>1041</v>
      </c>
      <c r="S1410">
        <f t="shared" si="210"/>
        <v>2018</v>
      </c>
      <c r="T1410" s="418" t="str">
        <f>VLOOKUP($A1410,'02-Metrics'!$A$2:$AD$188,4,FALSE)</f>
        <v>Industrial</v>
      </c>
      <c r="U1410" s="418" t="str">
        <f>VLOOKUP($A1410,'02-Metrics'!$A$2:$AD$188,5,FALSE)</f>
        <v>Factory</v>
      </c>
      <c r="V1410" s="418" t="str">
        <f>VLOOKUP($A1410,'02-Metrics'!$A$2:$AD$188,7,FALSE)</f>
        <v>SIEMENS</v>
      </c>
    </row>
    <row r="1411" spans="1:22" hidden="1">
      <c r="A1411" s="418" t="s">
        <v>472</v>
      </c>
      <c r="B1411" s="497">
        <v>43159</v>
      </c>
      <c r="C1411" s="495">
        <v>0</v>
      </c>
      <c r="D1411" s="495">
        <v>13868263.529999999</v>
      </c>
      <c r="E1411" s="495">
        <f t="shared" si="213"/>
        <v>93300000</v>
      </c>
      <c r="F1411" s="495">
        <f t="shared" si="214"/>
        <v>36254940.920000002</v>
      </c>
      <c r="G1411" s="495">
        <f t="shared" si="215"/>
        <v>57045059.079999998</v>
      </c>
      <c r="H1411" s="495">
        <f>VLOOKUP(A1411,'02-Metrics'!A:R,18,FALSE)</f>
        <v>332856409</v>
      </c>
      <c r="I1411" s="496">
        <f t="shared" si="216"/>
        <v>0.17138038366567848</v>
      </c>
      <c r="J1411" s="512"/>
      <c r="M1411" s="241" t="s">
        <v>1038</v>
      </c>
      <c r="S1411">
        <f t="shared" si="210"/>
        <v>2018</v>
      </c>
      <c r="T1411" s="418" t="str">
        <f>VLOOKUP($A1411,'02-Metrics'!$A$2:$AD$188,4,FALSE)</f>
        <v>Industrial</v>
      </c>
      <c r="U1411" s="418" t="str">
        <f>VLOOKUP($A1411,'02-Metrics'!$A$2:$AD$188,5,FALSE)</f>
        <v>Factory</v>
      </c>
      <c r="V1411" s="418" t="str">
        <f>VLOOKUP($A1411,'02-Metrics'!$A$2:$AD$188,7,FALSE)</f>
        <v>SIEMENS</v>
      </c>
    </row>
    <row r="1412" spans="1:22" hidden="1">
      <c r="A1412" s="418" t="s">
        <v>472</v>
      </c>
      <c r="B1412" s="497">
        <v>43189</v>
      </c>
      <c r="C1412" s="495">
        <v>10260860.779999999</v>
      </c>
      <c r="D1412" s="495">
        <v>15856372.589999994</v>
      </c>
      <c r="E1412" s="495">
        <f t="shared" si="213"/>
        <v>103560860.78</v>
      </c>
      <c r="F1412" s="495">
        <f t="shared" si="214"/>
        <v>52111313.509999998</v>
      </c>
      <c r="G1412" s="495">
        <f t="shared" si="215"/>
        <v>51449547.270000003</v>
      </c>
      <c r="H1412" s="495">
        <f>VLOOKUP(A1412,'02-Metrics'!A:R,18,FALSE)</f>
        <v>332856409</v>
      </c>
      <c r="I1412" s="496">
        <f t="shared" si="216"/>
        <v>0.15456979610087665</v>
      </c>
      <c r="J1412" s="512"/>
      <c r="K1412" s="491">
        <v>2309681</v>
      </c>
      <c r="L1412" s="489">
        <v>42916</v>
      </c>
      <c r="M1412" s="241" t="s">
        <v>1041</v>
      </c>
      <c r="S1412">
        <f t="shared" si="210"/>
        <v>2018</v>
      </c>
      <c r="T1412" s="418" t="str">
        <f>VLOOKUP($A1412,'02-Metrics'!$A$2:$AD$188,4,FALSE)</f>
        <v>Industrial</v>
      </c>
      <c r="U1412" s="418" t="str">
        <f>VLOOKUP($A1412,'02-Metrics'!$A$2:$AD$188,5,FALSE)</f>
        <v>Factory</v>
      </c>
      <c r="V1412" s="418" t="str">
        <f>VLOOKUP($A1412,'02-Metrics'!$A$2:$AD$188,7,FALSE)</f>
        <v>SIEMENS</v>
      </c>
    </row>
    <row r="1413" spans="1:22" hidden="1">
      <c r="A1413" s="418" t="s">
        <v>472</v>
      </c>
      <c r="B1413" s="497">
        <v>43220</v>
      </c>
      <c r="C1413" s="495">
        <v>11065687.699999999</v>
      </c>
      <c r="D1413" s="495">
        <v>20054182.339999996</v>
      </c>
      <c r="E1413" s="495">
        <f t="shared" si="213"/>
        <v>114626548.48</v>
      </c>
      <c r="F1413" s="495">
        <f t="shared" si="214"/>
        <v>72165495.849999994</v>
      </c>
      <c r="G1413" s="495">
        <f t="shared" si="215"/>
        <v>42461052.63000001</v>
      </c>
      <c r="H1413" s="495">
        <f>VLOOKUP(A1413,'02-Metrics'!A:R,18,FALSE)</f>
        <v>332856409</v>
      </c>
      <c r="I1413" s="496">
        <f t="shared" si="216"/>
        <v>0.12756567541410929</v>
      </c>
      <c r="J1413" s="512"/>
      <c r="M1413" s="241" t="s">
        <v>1038</v>
      </c>
      <c r="S1413">
        <f t="shared" si="210"/>
        <v>2018</v>
      </c>
      <c r="T1413" s="418" t="str">
        <f>VLOOKUP($A1413,'02-Metrics'!$A$2:$AD$188,4,FALSE)</f>
        <v>Industrial</v>
      </c>
      <c r="U1413" s="418" t="str">
        <f>VLOOKUP($A1413,'02-Metrics'!$A$2:$AD$188,5,FALSE)</f>
        <v>Factory</v>
      </c>
      <c r="V1413" s="418" t="str">
        <f>VLOOKUP($A1413,'02-Metrics'!$A$2:$AD$188,7,FALSE)</f>
        <v>SIEMENS</v>
      </c>
    </row>
    <row r="1414" spans="1:22" hidden="1">
      <c r="A1414" s="418" t="s">
        <v>472</v>
      </c>
      <c r="B1414" s="497">
        <v>43250</v>
      </c>
      <c r="C1414" s="495">
        <v>0</v>
      </c>
      <c r="D1414" s="495">
        <v>13243374.040000001</v>
      </c>
      <c r="E1414" s="495">
        <f t="shared" si="213"/>
        <v>114626548.48</v>
      </c>
      <c r="F1414" s="495">
        <f t="shared" si="214"/>
        <v>85408869.890000001</v>
      </c>
      <c r="G1414" s="495">
        <f t="shared" si="215"/>
        <v>29217678.590000004</v>
      </c>
      <c r="H1414" s="495">
        <f>VLOOKUP(A1414,'02-Metrics'!A:R,18,FALSE)</f>
        <v>332856409</v>
      </c>
      <c r="I1414" s="496">
        <f t="shared" si="216"/>
        <v>8.7778627059573913E-2</v>
      </c>
      <c r="J1414" s="512"/>
      <c r="K1414" s="491">
        <v>19580519</v>
      </c>
      <c r="L1414" s="489">
        <v>42947</v>
      </c>
      <c r="M1414" s="241" t="s">
        <v>1041</v>
      </c>
      <c r="S1414">
        <f t="shared" si="210"/>
        <v>2018</v>
      </c>
      <c r="T1414" s="418" t="str">
        <f>VLOOKUP($A1414,'02-Metrics'!$A$2:$AD$188,4,FALSE)</f>
        <v>Industrial</v>
      </c>
      <c r="U1414" s="418" t="str">
        <f>VLOOKUP($A1414,'02-Metrics'!$A$2:$AD$188,5,FALSE)</f>
        <v>Factory</v>
      </c>
      <c r="V1414" s="418" t="str">
        <f>VLOOKUP($A1414,'02-Metrics'!$A$2:$AD$188,7,FALSE)</f>
        <v>SIEMENS</v>
      </c>
    </row>
    <row r="1415" spans="1:22" hidden="1">
      <c r="A1415" s="418" t="s">
        <v>472</v>
      </c>
      <c r="B1415" s="497">
        <v>43281</v>
      </c>
      <c r="C1415" s="495">
        <v>13218163.560000001</v>
      </c>
      <c r="D1415" s="495">
        <v>9644209.7200000007</v>
      </c>
      <c r="E1415" s="495">
        <f t="shared" si="213"/>
        <v>127844712.04000001</v>
      </c>
      <c r="F1415" s="495">
        <f t="shared" si="214"/>
        <v>95053079.609999999</v>
      </c>
      <c r="G1415" s="495">
        <f t="shared" si="215"/>
        <v>32791632.430000007</v>
      </c>
      <c r="H1415" s="495">
        <f>VLOOKUP(A1415,'02-Metrics'!A:R,18,FALSE)</f>
        <v>332856409</v>
      </c>
      <c r="I1415" s="496">
        <f t="shared" si="216"/>
        <v>9.851585110984E-2</v>
      </c>
      <c r="J1415" s="512"/>
      <c r="M1415" s="241" t="s">
        <v>1038</v>
      </c>
      <c r="S1415">
        <f t="shared" si="210"/>
        <v>2018</v>
      </c>
      <c r="T1415" s="418" t="str">
        <f>VLOOKUP($A1415,'02-Metrics'!$A$2:$AD$188,4,FALSE)</f>
        <v>Industrial</v>
      </c>
      <c r="U1415" s="418" t="str">
        <f>VLOOKUP($A1415,'02-Metrics'!$A$2:$AD$188,5,FALSE)</f>
        <v>Factory</v>
      </c>
      <c r="V1415" s="418" t="str">
        <f>VLOOKUP($A1415,'02-Metrics'!$A$2:$AD$188,7,FALSE)</f>
        <v>SIEMENS</v>
      </c>
    </row>
    <row r="1416" spans="1:22" hidden="1">
      <c r="A1416" s="418" t="s">
        <v>472</v>
      </c>
      <c r="B1416" s="497">
        <v>43311</v>
      </c>
      <c r="C1416" s="495">
        <v>15893608.720000001</v>
      </c>
      <c r="D1416" s="495">
        <v>17289950.780000001</v>
      </c>
      <c r="E1416" s="495">
        <f t="shared" si="213"/>
        <v>143738320.76000002</v>
      </c>
      <c r="F1416" s="495">
        <f t="shared" si="214"/>
        <v>112343030.39</v>
      </c>
      <c r="G1416" s="495">
        <f t="shared" si="215"/>
        <v>31395290.37000002</v>
      </c>
      <c r="H1416" s="495">
        <f>VLOOKUP(A1416,'02-Metrics'!A:R,18,FALSE)</f>
        <v>332856409</v>
      </c>
      <c r="I1416" s="496">
        <f t="shared" si="216"/>
        <v>9.4320822796595205E-2</v>
      </c>
      <c r="J1416" s="512"/>
      <c r="K1416" s="491">
        <v>18663617</v>
      </c>
      <c r="L1416" s="489">
        <v>42978</v>
      </c>
      <c r="M1416" s="241" t="s">
        <v>1041</v>
      </c>
      <c r="S1416">
        <f t="shared" si="210"/>
        <v>2018</v>
      </c>
      <c r="T1416" s="418" t="str">
        <f>VLOOKUP($A1416,'02-Metrics'!$A$2:$AD$188,4,FALSE)</f>
        <v>Industrial</v>
      </c>
      <c r="U1416" s="418" t="str">
        <f>VLOOKUP($A1416,'02-Metrics'!$A$2:$AD$188,5,FALSE)</f>
        <v>Factory</v>
      </c>
      <c r="V1416" s="418" t="str">
        <f>VLOOKUP($A1416,'02-Metrics'!$A$2:$AD$188,7,FALSE)</f>
        <v>SIEMENS</v>
      </c>
    </row>
    <row r="1417" spans="1:22" hidden="1">
      <c r="A1417" s="418" t="s">
        <v>472</v>
      </c>
      <c r="B1417" s="497">
        <v>43342</v>
      </c>
      <c r="C1417" s="495">
        <v>12641621.4</v>
      </c>
      <c r="D1417" s="495">
        <v>7125695.830000001</v>
      </c>
      <c r="E1417" s="495">
        <f t="shared" si="213"/>
        <v>156379942.16000003</v>
      </c>
      <c r="F1417" s="495">
        <f t="shared" si="214"/>
        <v>119468726.22</v>
      </c>
      <c r="G1417" s="495">
        <f t="shared" si="215"/>
        <v>36911215.940000027</v>
      </c>
      <c r="H1417" s="495">
        <f>VLOOKUP(A1417,'02-Metrics'!A:R,18,FALSE)</f>
        <v>332856409</v>
      </c>
      <c r="I1417" s="496">
        <f t="shared" si="216"/>
        <v>0.11089230954240099</v>
      </c>
      <c r="J1417" s="512"/>
      <c r="M1417" s="241" t="s">
        <v>1038</v>
      </c>
      <c r="S1417">
        <f t="shared" si="210"/>
        <v>2018</v>
      </c>
      <c r="T1417" s="418" t="str">
        <f>VLOOKUP($A1417,'02-Metrics'!$A$2:$AD$188,4,FALSE)</f>
        <v>Industrial</v>
      </c>
      <c r="U1417" s="418" t="str">
        <f>VLOOKUP($A1417,'02-Metrics'!$A$2:$AD$188,5,FALSE)</f>
        <v>Factory</v>
      </c>
      <c r="V1417" s="418" t="str">
        <f>VLOOKUP($A1417,'02-Metrics'!$A$2:$AD$188,7,FALSE)</f>
        <v>SIEMENS</v>
      </c>
    </row>
    <row r="1418" spans="1:22" hidden="1">
      <c r="A1418" s="418" t="s">
        <v>472</v>
      </c>
      <c r="B1418" s="497">
        <v>43373</v>
      </c>
      <c r="C1418" s="495">
        <v>13673026.82</v>
      </c>
      <c r="D1418" s="495">
        <v>20998983.270000011</v>
      </c>
      <c r="E1418" s="495">
        <f t="shared" si="213"/>
        <v>170052968.98000002</v>
      </c>
      <c r="F1418" s="495">
        <f t="shared" si="214"/>
        <v>140467709.49000001</v>
      </c>
      <c r="G1418" s="495">
        <f t="shared" si="215"/>
        <v>29585259.49000001</v>
      </c>
      <c r="H1418" s="495">
        <f>VLOOKUP(A1418,'02-Metrics'!A:R,18,FALSE)</f>
        <v>332856409</v>
      </c>
      <c r="I1418" s="496">
        <f t="shared" si="216"/>
        <v>8.8882949794726676E-2</v>
      </c>
      <c r="J1418" s="512"/>
      <c r="K1418" s="491">
        <v>45266644</v>
      </c>
      <c r="L1418" s="489">
        <v>43008</v>
      </c>
      <c r="M1418" s="241" t="s">
        <v>1041</v>
      </c>
      <c r="S1418">
        <f t="shared" si="210"/>
        <v>2018</v>
      </c>
      <c r="T1418" s="418" t="str">
        <f>VLOOKUP($A1418,'02-Metrics'!$A$2:$AD$188,4,FALSE)</f>
        <v>Industrial</v>
      </c>
      <c r="U1418" s="418" t="str">
        <f>VLOOKUP($A1418,'02-Metrics'!$A$2:$AD$188,5,FALSE)</f>
        <v>Factory</v>
      </c>
      <c r="V1418" s="418" t="str">
        <f>VLOOKUP($A1418,'02-Metrics'!$A$2:$AD$188,7,FALSE)</f>
        <v>SIEMENS</v>
      </c>
    </row>
    <row r="1419" spans="1:22" hidden="1">
      <c r="A1419" s="418" t="s">
        <v>472</v>
      </c>
      <c r="B1419" s="497">
        <v>43403</v>
      </c>
      <c r="C1419" s="495">
        <v>6271528.3300000001</v>
      </c>
      <c r="D1419" s="495">
        <v>27846645.099999994</v>
      </c>
      <c r="E1419" s="495">
        <f t="shared" si="213"/>
        <v>176324497.31000003</v>
      </c>
      <c r="F1419" s="495">
        <f t="shared" si="214"/>
        <v>168314354.59</v>
      </c>
      <c r="G1419" s="495">
        <f t="shared" si="215"/>
        <v>8010142.7200000286</v>
      </c>
      <c r="H1419" s="495">
        <f>VLOOKUP(A1419,'02-Metrics'!A:R,18,FALSE)</f>
        <v>332856409</v>
      </c>
      <c r="I1419" s="496">
        <f t="shared" si="216"/>
        <v>2.4064859511237557E-2</v>
      </c>
      <c r="J1419" s="512"/>
      <c r="M1419" s="241" t="s">
        <v>1038</v>
      </c>
      <c r="S1419">
        <f t="shared" si="210"/>
        <v>2018</v>
      </c>
      <c r="T1419" s="418" t="str">
        <f>VLOOKUP($A1419,'02-Metrics'!$A$2:$AD$188,4,FALSE)</f>
        <v>Industrial</v>
      </c>
      <c r="U1419" s="418" t="str">
        <f>VLOOKUP($A1419,'02-Metrics'!$A$2:$AD$188,5,FALSE)</f>
        <v>Factory</v>
      </c>
      <c r="V1419" s="418" t="str">
        <f>VLOOKUP($A1419,'02-Metrics'!$A$2:$AD$188,7,FALSE)</f>
        <v>SIEMENS</v>
      </c>
    </row>
    <row r="1420" spans="1:22" hidden="1">
      <c r="A1420" s="418" t="s">
        <v>472</v>
      </c>
      <c r="B1420" s="497">
        <v>43434</v>
      </c>
      <c r="C1420" s="495">
        <v>25271356.229999997</v>
      </c>
      <c r="D1420" s="495">
        <v>26331552.099999987</v>
      </c>
      <c r="E1420" s="495">
        <f t="shared" si="213"/>
        <v>201595853.54000002</v>
      </c>
      <c r="F1420" s="495">
        <f t="shared" si="214"/>
        <v>194645906.69</v>
      </c>
      <c r="G1420" s="495">
        <f t="shared" si="215"/>
        <v>6949946.8500000238</v>
      </c>
      <c r="H1420" s="495">
        <f>VLOOKUP(A1420,'02-Metrics'!A:R,18,FALSE)</f>
        <v>332856409</v>
      </c>
      <c r="I1420" s="496">
        <f t="shared" si="216"/>
        <v>2.0879714682014803E-2</v>
      </c>
      <c r="J1420" s="512"/>
      <c r="K1420" s="491">
        <v>50037584</v>
      </c>
      <c r="L1420" s="489">
        <v>43039</v>
      </c>
      <c r="M1420" s="241" t="s">
        <v>1041</v>
      </c>
      <c r="S1420">
        <f t="shared" si="210"/>
        <v>2018</v>
      </c>
      <c r="T1420" s="418" t="str">
        <f>VLOOKUP($A1420,'02-Metrics'!$A$2:$AD$188,4,FALSE)</f>
        <v>Industrial</v>
      </c>
      <c r="U1420" s="418" t="str">
        <f>VLOOKUP($A1420,'02-Metrics'!$A$2:$AD$188,5,FALSE)</f>
        <v>Factory</v>
      </c>
      <c r="V1420" s="418" t="str">
        <f>VLOOKUP($A1420,'02-Metrics'!$A$2:$AD$188,7,FALSE)</f>
        <v>SIEMENS</v>
      </c>
    </row>
    <row r="1421" spans="1:22" hidden="1">
      <c r="A1421" s="418" t="s">
        <v>472</v>
      </c>
      <c r="B1421" s="497">
        <v>43464</v>
      </c>
      <c r="C1421" s="495">
        <v>17822796.640000001</v>
      </c>
      <c r="D1421" s="495">
        <v>21352523.970000003</v>
      </c>
      <c r="E1421" s="495">
        <f t="shared" si="213"/>
        <v>219418650.18000001</v>
      </c>
      <c r="F1421" s="495">
        <f t="shared" si="214"/>
        <v>215998430.66</v>
      </c>
      <c r="G1421" s="495">
        <f t="shared" si="215"/>
        <v>3420219.5200000107</v>
      </c>
      <c r="H1421" s="495">
        <f>VLOOKUP(A1421,'02-Metrics'!A:R,18,FALSE)</f>
        <v>332856409</v>
      </c>
      <c r="I1421" s="496">
        <f t="shared" si="216"/>
        <v>1.0275360268036812E-2</v>
      </c>
      <c r="J1421" s="512"/>
      <c r="M1421" s="241" t="s">
        <v>1038</v>
      </c>
      <c r="S1421">
        <f t="shared" si="210"/>
        <v>2018</v>
      </c>
      <c r="T1421" s="418" t="str">
        <f>VLOOKUP($A1421,'02-Metrics'!$A$2:$AD$188,4,FALSE)</f>
        <v>Industrial</v>
      </c>
      <c r="U1421" s="418" t="str">
        <f>VLOOKUP($A1421,'02-Metrics'!$A$2:$AD$188,5,FALSE)</f>
        <v>Factory</v>
      </c>
      <c r="V1421" s="418" t="str">
        <f>VLOOKUP($A1421,'02-Metrics'!$A$2:$AD$188,7,FALSE)</f>
        <v>SIEMENS</v>
      </c>
    </row>
    <row r="1422" spans="1:22" hidden="1">
      <c r="A1422" s="418" t="s">
        <v>472</v>
      </c>
      <c r="B1422" s="497">
        <v>43495</v>
      </c>
      <c r="C1422" s="495">
        <v>20002003.079999998</v>
      </c>
      <c r="D1422" s="495">
        <v>20382650.409999996</v>
      </c>
      <c r="E1422" s="495">
        <f t="shared" si="213"/>
        <v>239420653.25999999</v>
      </c>
      <c r="F1422" s="495">
        <f t="shared" si="214"/>
        <v>236381081.06999999</v>
      </c>
      <c r="G1422" s="495">
        <f t="shared" si="215"/>
        <v>3039572.1899999976</v>
      </c>
      <c r="H1422" s="495">
        <f>VLOOKUP(A1422,'02-Metrics'!A:R,18,FALSE)</f>
        <v>332856409</v>
      </c>
      <c r="I1422" s="496">
        <f t="shared" si="216"/>
        <v>9.1317820772379883E-3</v>
      </c>
      <c r="J1422" s="512"/>
      <c r="K1422" s="491">
        <v>38477605</v>
      </c>
      <c r="L1422" s="489">
        <v>43069</v>
      </c>
      <c r="M1422" s="241" t="s">
        <v>1041</v>
      </c>
      <c r="S1422">
        <f t="shared" si="210"/>
        <v>2019</v>
      </c>
      <c r="T1422" s="418" t="str">
        <f>VLOOKUP($A1422,'02-Metrics'!$A$2:$AD$188,4,FALSE)</f>
        <v>Industrial</v>
      </c>
      <c r="U1422" s="418" t="str">
        <f>VLOOKUP($A1422,'02-Metrics'!$A$2:$AD$188,5,FALSE)</f>
        <v>Factory</v>
      </c>
      <c r="V1422" s="418" t="str">
        <f>VLOOKUP($A1422,'02-Metrics'!$A$2:$AD$188,7,FALSE)</f>
        <v>SIEMENS</v>
      </c>
    </row>
    <row r="1423" spans="1:22" hidden="1">
      <c r="A1423" s="418" t="s">
        <v>472</v>
      </c>
      <c r="B1423" s="497">
        <v>43524</v>
      </c>
      <c r="C1423" s="495">
        <v>27970974.359999999</v>
      </c>
      <c r="D1423" s="495">
        <v>14215044.710000003</v>
      </c>
      <c r="E1423" s="495">
        <f t="shared" si="213"/>
        <v>267391627.62</v>
      </c>
      <c r="F1423" s="495">
        <f t="shared" si="214"/>
        <v>250596125.78</v>
      </c>
      <c r="G1423" s="495">
        <f t="shared" si="215"/>
        <v>16795501.840000004</v>
      </c>
      <c r="H1423" s="495">
        <f>VLOOKUP(A1423,'02-Metrics'!A:R,18,FALSE)</f>
        <v>332856409</v>
      </c>
      <c r="I1423" s="496">
        <f t="shared" si="216"/>
        <v>5.04587004662422E-2</v>
      </c>
      <c r="J1423" s="512"/>
      <c r="M1423" s="241" t="s">
        <v>1038</v>
      </c>
      <c r="S1423">
        <f t="shared" si="210"/>
        <v>2019</v>
      </c>
      <c r="T1423" s="418" t="str">
        <f>VLOOKUP($A1423,'02-Metrics'!$A$2:$AD$188,4,FALSE)</f>
        <v>Industrial</v>
      </c>
      <c r="U1423" s="418" t="str">
        <f>VLOOKUP($A1423,'02-Metrics'!$A$2:$AD$188,5,FALSE)</f>
        <v>Factory</v>
      </c>
      <c r="V1423" s="418" t="str">
        <f>VLOOKUP($A1423,'02-Metrics'!$A$2:$AD$188,7,FALSE)</f>
        <v>SIEMENS</v>
      </c>
    </row>
    <row r="1424" spans="1:22" hidden="1">
      <c r="A1424" s="418" t="s">
        <v>472</v>
      </c>
      <c r="B1424" s="497">
        <v>43554</v>
      </c>
      <c r="C1424" s="495">
        <v>0</v>
      </c>
      <c r="D1424" s="495">
        <v>19918306.520000011</v>
      </c>
      <c r="E1424" s="495">
        <f t="shared" si="213"/>
        <v>267391627.62</v>
      </c>
      <c r="F1424" s="495">
        <f t="shared" si="214"/>
        <v>270514432.30000001</v>
      </c>
      <c r="G1424" s="495">
        <f t="shared" si="215"/>
        <v>-3122804.6800000072</v>
      </c>
      <c r="H1424" s="495">
        <f>VLOOKUP(A1424,'02-Metrics'!A:R,18,FALSE)</f>
        <v>332856409</v>
      </c>
      <c r="I1424" s="496">
        <f t="shared" si="216"/>
        <v>-9.3818373195271934E-3</v>
      </c>
      <c r="J1424" s="512"/>
      <c r="K1424" s="491">
        <v>42599880</v>
      </c>
      <c r="L1424" s="489">
        <v>43100</v>
      </c>
      <c r="M1424" s="241" t="s">
        <v>1041</v>
      </c>
      <c r="S1424">
        <f t="shared" si="210"/>
        <v>2019</v>
      </c>
      <c r="T1424" s="418" t="str">
        <f>VLOOKUP($A1424,'02-Metrics'!$A$2:$AD$188,4,FALSE)</f>
        <v>Industrial</v>
      </c>
      <c r="U1424" s="418" t="str">
        <f>VLOOKUP($A1424,'02-Metrics'!$A$2:$AD$188,5,FALSE)</f>
        <v>Factory</v>
      </c>
      <c r="V1424" s="418" t="str">
        <f>VLOOKUP($A1424,'02-Metrics'!$A$2:$AD$188,7,FALSE)</f>
        <v>SIEMENS</v>
      </c>
    </row>
    <row r="1425" spans="1:22" hidden="1">
      <c r="A1425" s="418" t="s">
        <v>472</v>
      </c>
      <c r="B1425" s="497">
        <v>43585</v>
      </c>
      <c r="C1425" s="495">
        <v>0</v>
      </c>
      <c r="D1425" s="495">
        <v>15576469.860000001</v>
      </c>
      <c r="E1425" s="495">
        <f t="shared" si="213"/>
        <v>267391627.62</v>
      </c>
      <c r="F1425" s="495">
        <f t="shared" si="214"/>
        <v>286090902.16000003</v>
      </c>
      <c r="G1425" s="495">
        <f t="shared" si="215"/>
        <v>-18699274.540000021</v>
      </c>
      <c r="H1425" s="495">
        <f>VLOOKUP(A1425,'02-Metrics'!A:R,18,FALSE)</f>
        <v>332856409</v>
      </c>
      <c r="I1425" s="496">
        <f t="shared" si="216"/>
        <v>-5.6178201874430546E-2</v>
      </c>
      <c r="J1425" s="512"/>
      <c r="M1425" s="241" t="s">
        <v>1038</v>
      </c>
      <c r="S1425">
        <f t="shared" si="210"/>
        <v>2019</v>
      </c>
      <c r="T1425" s="418" t="str">
        <f>VLOOKUP($A1425,'02-Metrics'!$A$2:$AD$188,4,FALSE)</f>
        <v>Industrial</v>
      </c>
      <c r="U1425" s="418" t="str">
        <f>VLOOKUP($A1425,'02-Metrics'!$A$2:$AD$188,5,FALSE)</f>
        <v>Factory</v>
      </c>
      <c r="V1425" s="418" t="str">
        <f>VLOOKUP($A1425,'02-Metrics'!$A$2:$AD$188,7,FALSE)</f>
        <v>SIEMENS</v>
      </c>
    </row>
    <row r="1426" spans="1:22" hidden="1">
      <c r="A1426" s="418" t="s">
        <v>472</v>
      </c>
      <c r="B1426" s="497">
        <v>43615</v>
      </c>
      <c r="C1426" s="495">
        <v>20418831.59</v>
      </c>
      <c r="D1426" s="495">
        <v>10157200.82</v>
      </c>
      <c r="E1426" s="495">
        <f t="shared" si="213"/>
        <v>287810459.20999998</v>
      </c>
      <c r="F1426" s="495">
        <f t="shared" si="214"/>
        <v>296248102.98000002</v>
      </c>
      <c r="G1426" s="495">
        <f t="shared" si="215"/>
        <v>-8437643.7700000405</v>
      </c>
      <c r="H1426" s="495">
        <f>VLOOKUP(A1426,'02-Metrics'!A:R,18,FALSE)</f>
        <v>332856409</v>
      </c>
      <c r="I1426" s="496">
        <f t="shared" si="216"/>
        <v>-2.5349200261305591E-2</v>
      </c>
      <c r="J1426" s="512"/>
      <c r="L1426" s="23">
        <v>43129</v>
      </c>
      <c r="M1426" s="241" t="s">
        <v>1039</v>
      </c>
      <c r="S1426">
        <f t="shared" si="210"/>
        <v>2019</v>
      </c>
      <c r="T1426" s="418" t="str">
        <f>VLOOKUP($A1426,'02-Metrics'!$A$2:$AD$188,4,FALSE)</f>
        <v>Industrial</v>
      </c>
      <c r="U1426" s="418" t="str">
        <f>VLOOKUP($A1426,'02-Metrics'!$A$2:$AD$188,5,FALSE)</f>
        <v>Factory</v>
      </c>
      <c r="V1426" s="418" t="str">
        <f>VLOOKUP($A1426,'02-Metrics'!$A$2:$AD$188,7,FALSE)</f>
        <v>SIEMENS</v>
      </c>
    </row>
    <row r="1427" spans="1:22" hidden="1">
      <c r="A1427" s="418" t="s">
        <v>472</v>
      </c>
      <c r="B1427" s="497">
        <v>43646</v>
      </c>
      <c r="C1427" s="495">
        <v>0</v>
      </c>
      <c r="D1427" s="495">
        <v>6560392.1599999992</v>
      </c>
      <c r="E1427" s="495">
        <f t="shared" si="213"/>
        <v>287810459.20999998</v>
      </c>
      <c r="F1427" s="495">
        <f t="shared" si="214"/>
        <v>302808495.14000005</v>
      </c>
      <c r="G1427" s="495">
        <f t="shared" si="215"/>
        <v>-14998035.930000067</v>
      </c>
      <c r="H1427" s="495">
        <f>VLOOKUP(A1427,'02-Metrics'!A:R,18,FALSE)</f>
        <v>332856409</v>
      </c>
      <c r="I1427" s="496">
        <f t="shared" si="216"/>
        <v>-4.5058576384509594E-2</v>
      </c>
      <c r="J1427" s="512"/>
      <c r="M1427" s="241" t="s">
        <v>1038</v>
      </c>
      <c r="S1427">
        <f t="shared" si="210"/>
        <v>2019</v>
      </c>
      <c r="T1427" s="418" t="str">
        <f>VLOOKUP($A1427,'02-Metrics'!$A$2:$AD$188,4,FALSE)</f>
        <v>Industrial</v>
      </c>
      <c r="U1427" s="418" t="str">
        <f>VLOOKUP($A1427,'02-Metrics'!$A$2:$AD$188,5,FALSE)</f>
        <v>Factory</v>
      </c>
      <c r="V1427" s="418" t="str">
        <f>VLOOKUP($A1427,'02-Metrics'!$A$2:$AD$188,7,FALSE)</f>
        <v>SIEMENS</v>
      </c>
    </row>
    <row r="1428" spans="1:22" hidden="1">
      <c r="A1428" s="418" t="s">
        <v>472</v>
      </c>
      <c r="B1428" s="497">
        <v>43676</v>
      </c>
      <c r="C1428" s="495">
        <v>0</v>
      </c>
      <c r="D1428" s="495">
        <v>2536532.8199999994</v>
      </c>
      <c r="E1428" s="495">
        <f t="shared" si="213"/>
        <v>287810459.20999998</v>
      </c>
      <c r="F1428" s="495">
        <f t="shared" si="214"/>
        <v>305345027.96000004</v>
      </c>
      <c r="G1428" s="495">
        <f t="shared" si="215"/>
        <v>-17534568.75000006</v>
      </c>
      <c r="H1428" s="495">
        <f>VLOOKUP(A1428,'02-Metrics'!A:R,18,FALSE)</f>
        <v>332856409</v>
      </c>
      <c r="I1428" s="496">
        <f t="shared" si="216"/>
        <v>-5.2679078052542648E-2</v>
      </c>
      <c r="J1428" s="512"/>
      <c r="M1428" s="241" t="s">
        <v>1038</v>
      </c>
      <c r="S1428">
        <f t="shared" si="210"/>
        <v>2019</v>
      </c>
      <c r="T1428" s="418" t="str">
        <f>VLOOKUP($A1428,'02-Metrics'!$A$2:$AD$188,4,FALSE)</f>
        <v>Industrial</v>
      </c>
      <c r="U1428" s="418" t="str">
        <f>VLOOKUP($A1428,'02-Metrics'!$A$2:$AD$188,5,FALSE)</f>
        <v>Factory</v>
      </c>
      <c r="V1428" s="418" t="str">
        <f>VLOOKUP($A1428,'02-Metrics'!$A$2:$AD$188,7,FALSE)</f>
        <v>SIEMENS</v>
      </c>
    </row>
    <row r="1429" spans="1:22" hidden="1">
      <c r="A1429" s="418" t="s">
        <v>472</v>
      </c>
      <c r="B1429" s="497">
        <v>43707</v>
      </c>
      <c r="C1429" s="495">
        <v>0</v>
      </c>
      <c r="D1429" s="495">
        <v>4693731.5299999993</v>
      </c>
      <c r="E1429" s="495">
        <f t="shared" si="213"/>
        <v>287810459.20999998</v>
      </c>
      <c r="F1429" s="495">
        <f t="shared" si="214"/>
        <v>310038759.49000001</v>
      </c>
      <c r="G1429" s="495">
        <f t="shared" si="215"/>
        <v>-22228300.280000031</v>
      </c>
      <c r="H1429" s="495">
        <f>VLOOKUP(A1429,'02-Metrics'!A:R,18,FALSE)</f>
        <v>332856409</v>
      </c>
      <c r="I1429" s="496">
        <f t="shared" si="216"/>
        <v>-6.678044850264557E-2</v>
      </c>
      <c r="J1429" s="512"/>
      <c r="L1429" s="23">
        <v>43179</v>
      </c>
      <c r="M1429" s="241" t="s">
        <v>1039</v>
      </c>
      <c r="S1429">
        <f t="shared" si="210"/>
        <v>2019</v>
      </c>
      <c r="T1429" s="418" t="str">
        <f>VLOOKUP($A1429,'02-Metrics'!$A$2:$AD$188,4,FALSE)</f>
        <v>Industrial</v>
      </c>
      <c r="U1429" s="418" t="str">
        <f>VLOOKUP($A1429,'02-Metrics'!$A$2:$AD$188,5,FALSE)</f>
        <v>Factory</v>
      </c>
      <c r="V1429" s="418" t="str">
        <f>VLOOKUP($A1429,'02-Metrics'!$A$2:$AD$188,7,FALSE)</f>
        <v>SIEMENS</v>
      </c>
    </row>
    <row r="1430" spans="1:22" hidden="1">
      <c r="A1430" s="418" t="s">
        <v>472</v>
      </c>
      <c r="B1430" s="497">
        <v>43738</v>
      </c>
      <c r="C1430" s="495">
        <v>12124718</v>
      </c>
      <c r="D1430" s="495">
        <v>4150447.48</v>
      </c>
      <c r="E1430" s="495">
        <f t="shared" si="213"/>
        <v>299935177.20999998</v>
      </c>
      <c r="F1430" s="495">
        <f t="shared" si="214"/>
        <v>314189206.97000003</v>
      </c>
      <c r="G1430" s="495">
        <f t="shared" si="215"/>
        <v>-14254029.76000005</v>
      </c>
      <c r="H1430" s="495">
        <f>VLOOKUP(A1430,'02-Metrics'!A:R,18,FALSE)</f>
        <v>332856409</v>
      </c>
      <c r="I1430" s="496">
        <f t="shared" si="216"/>
        <v>-4.2823359786952606E-2</v>
      </c>
      <c r="J1430" s="512"/>
      <c r="M1430" s="241" t="s">
        <v>1038</v>
      </c>
      <c r="S1430">
        <f t="shared" si="210"/>
        <v>2019</v>
      </c>
      <c r="T1430" s="418" t="str">
        <f>VLOOKUP($A1430,'02-Metrics'!$A$2:$AD$188,4,FALSE)</f>
        <v>Industrial</v>
      </c>
      <c r="U1430" s="418" t="str">
        <f>VLOOKUP($A1430,'02-Metrics'!$A$2:$AD$188,5,FALSE)</f>
        <v>Factory</v>
      </c>
      <c r="V1430" s="418" t="str">
        <f>VLOOKUP($A1430,'02-Metrics'!$A$2:$AD$188,7,FALSE)</f>
        <v>SIEMENS</v>
      </c>
    </row>
    <row r="1431" spans="1:22" hidden="1">
      <c r="A1431" s="418" t="s">
        <v>472</v>
      </c>
      <c r="B1431" s="497">
        <v>43768</v>
      </c>
      <c r="C1431" s="495">
        <v>0</v>
      </c>
      <c r="D1431" s="495">
        <v>1291060.92</v>
      </c>
      <c r="E1431" s="495">
        <f t="shared" si="213"/>
        <v>299935177.20999998</v>
      </c>
      <c r="F1431" s="495">
        <f t="shared" si="214"/>
        <v>315480267.89000005</v>
      </c>
      <c r="G1431" s="495">
        <f t="shared" si="215"/>
        <v>-15545090.680000067</v>
      </c>
      <c r="H1431" s="495">
        <f>VLOOKUP(A1431,'02-Metrics'!A:R,18,FALSE)</f>
        <v>332856409</v>
      </c>
      <c r="I1431" s="496">
        <f t="shared" si="216"/>
        <v>-4.6702092132466844E-2</v>
      </c>
      <c r="J1431" s="512"/>
      <c r="M1431" s="241" t="s">
        <v>1038</v>
      </c>
      <c r="S1431">
        <f t="shared" si="210"/>
        <v>2019</v>
      </c>
      <c r="T1431" s="418" t="str">
        <f>VLOOKUP($A1431,'02-Metrics'!$A$2:$AD$188,4,FALSE)</f>
        <v>Industrial</v>
      </c>
      <c r="U1431" s="418" t="str">
        <f>VLOOKUP($A1431,'02-Metrics'!$A$2:$AD$188,5,FALSE)</f>
        <v>Factory</v>
      </c>
      <c r="V1431" s="418" t="str">
        <f>VLOOKUP($A1431,'02-Metrics'!$A$2:$AD$188,7,FALSE)</f>
        <v>SIEMENS</v>
      </c>
    </row>
    <row r="1432" spans="1:22" hidden="1">
      <c r="A1432" s="418" t="s">
        <v>472</v>
      </c>
      <c r="B1432" s="497">
        <v>43799</v>
      </c>
      <c r="C1432" s="495">
        <v>0</v>
      </c>
      <c r="D1432" s="495">
        <v>525714.17999999993</v>
      </c>
      <c r="E1432" s="495">
        <f t="shared" si="213"/>
        <v>299935177.20999998</v>
      </c>
      <c r="F1432" s="495">
        <f t="shared" si="214"/>
        <v>316005982.07000005</v>
      </c>
      <c r="G1432" s="495">
        <f t="shared" si="215"/>
        <v>-16070804.860000074</v>
      </c>
      <c r="H1432" s="495">
        <f>VLOOKUP(A1432,'02-Metrics'!A:R,18,FALSE)</f>
        <v>332856409</v>
      </c>
      <c r="I1432" s="496">
        <f t="shared" si="216"/>
        <v>-4.8281494438642679E-2</v>
      </c>
      <c r="J1432" s="512"/>
      <c r="M1432" s="241" t="s">
        <v>1038</v>
      </c>
      <c r="S1432">
        <f t="shared" si="210"/>
        <v>2019</v>
      </c>
      <c r="T1432" s="418" t="str">
        <f>VLOOKUP($A1432,'02-Metrics'!$A$2:$AD$188,4,FALSE)</f>
        <v>Industrial</v>
      </c>
      <c r="U1432" s="418" t="str">
        <f>VLOOKUP($A1432,'02-Metrics'!$A$2:$AD$188,5,FALSE)</f>
        <v>Factory</v>
      </c>
      <c r="V1432" s="418" t="str">
        <f>VLOOKUP($A1432,'02-Metrics'!$A$2:$AD$188,7,FALSE)</f>
        <v>SIEMENS</v>
      </c>
    </row>
    <row r="1433" spans="1:22" hidden="1">
      <c r="A1433" s="418" t="s">
        <v>472</v>
      </c>
      <c r="B1433" s="497">
        <v>43829</v>
      </c>
      <c r="C1433" s="495">
        <v>0</v>
      </c>
      <c r="D1433" s="495">
        <v>2185295.58</v>
      </c>
      <c r="E1433" s="495">
        <f t="shared" si="213"/>
        <v>299935177.20999998</v>
      </c>
      <c r="F1433" s="495">
        <f t="shared" si="214"/>
        <v>318191277.65000004</v>
      </c>
      <c r="G1433" s="495">
        <f t="shared" si="215"/>
        <v>-18256100.440000057</v>
      </c>
      <c r="H1433" s="495">
        <f>VLOOKUP(A1433,'02-Metrics'!A:R,18,FALSE)</f>
        <v>332856409</v>
      </c>
      <c r="I1433" s="496">
        <f t="shared" si="216"/>
        <v>-5.4846774604241005E-2</v>
      </c>
      <c r="J1433" s="512"/>
      <c r="L1433" s="23">
        <v>43261</v>
      </c>
      <c r="M1433" s="241" t="s">
        <v>1039</v>
      </c>
      <c r="S1433">
        <f t="shared" si="210"/>
        <v>2019</v>
      </c>
      <c r="T1433" s="418" t="str">
        <f>VLOOKUP($A1433,'02-Metrics'!$A$2:$AD$188,4,FALSE)</f>
        <v>Industrial</v>
      </c>
      <c r="U1433" s="418" t="str">
        <f>VLOOKUP($A1433,'02-Metrics'!$A$2:$AD$188,5,FALSE)</f>
        <v>Factory</v>
      </c>
      <c r="V1433" s="418" t="str">
        <f>VLOOKUP($A1433,'02-Metrics'!$A$2:$AD$188,7,FALSE)</f>
        <v>SIEMENS</v>
      </c>
    </row>
    <row r="1434" spans="1:22" hidden="1">
      <c r="A1434" s="418" t="s">
        <v>472</v>
      </c>
      <c r="B1434" s="497">
        <v>43860</v>
      </c>
      <c r="C1434" s="495">
        <v>0</v>
      </c>
      <c r="D1434" s="495">
        <v>1392288.2</v>
      </c>
      <c r="E1434" s="495">
        <f t="shared" si="213"/>
        <v>299935177.20999998</v>
      </c>
      <c r="F1434" s="495">
        <f t="shared" si="214"/>
        <v>319583565.85000002</v>
      </c>
      <c r="G1434" s="495">
        <f t="shared" si="215"/>
        <v>-19648388.640000045</v>
      </c>
      <c r="H1434" s="495">
        <f>VLOOKUP(A1434,'02-Metrics'!A:R,18,FALSE)</f>
        <v>332856409</v>
      </c>
      <c r="I1434" s="496">
        <f t="shared" si="216"/>
        <v>-5.9029623912093716E-2</v>
      </c>
      <c r="J1434" s="512"/>
      <c r="M1434" s="241" t="s">
        <v>1038</v>
      </c>
      <c r="S1434">
        <f t="shared" si="210"/>
        <v>2020</v>
      </c>
      <c r="T1434" s="418" t="str">
        <f>VLOOKUP($A1434,'02-Metrics'!$A$2:$AD$188,4,FALSE)</f>
        <v>Industrial</v>
      </c>
      <c r="U1434" s="418" t="str">
        <f>VLOOKUP($A1434,'02-Metrics'!$A$2:$AD$188,5,FALSE)</f>
        <v>Factory</v>
      </c>
      <c r="V1434" s="418" t="str">
        <f>VLOOKUP($A1434,'02-Metrics'!$A$2:$AD$188,7,FALSE)</f>
        <v>SIEMENS</v>
      </c>
    </row>
    <row r="1435" spans="1:22" hidden="1">
      <c r="A1435" s="418" t="s">
        <v>472</v>
      </c>
      <c r="B1435" s="497">
        <v>43889</v>
      </c>
      <c r="C1435" s="495">
        <v>25672200.91</v>
      </c>
      <c r="D1435" s="495">
        <v>1036801.8599999999</v>
      </c>
      <c r="E1435" s="495">
        <f t="shared" si="213"/>
        <v>325607378.12</v>
      </c>
      <c r="F1435" s="495">
        <f t="shared" si="214"/>
        <v>320620367.71000004</v>
      </c>
      <c r="G1435" s="495">
        <f t="shared" si="215"/>
        <v>4987010.4099999666</v>
      </c>
      <c r="H1435" s="495">
        <f>VLOOKUP(A1435,'02-Metrics'!A:R,18,FALSE)</f>
        <v>332856409</v>
      </c>
      <c r="I1435" s="496">
        <f t="shared" si="216"/>
        <v>1.4982467740316115E-2</v>
      </c>
      <c r="J1435" s="512"/>
      <c r="M1435" s="241" t="s">
        <v>1038</v>
      </c>
      <c r="S1435">
        <f t="shared" si="210"/>
        <v>2020</v>
      </c>
      <c r="T1435" s="418" t="str">
        <f>VLOOKUP($A1435,'02-Metrics'!$A$2:$AD$188,4,FALSE)</f>
        <v>Industrial</v>
      </c>
      <c r="U1435" s="418" t="str">
        <f>VLOOKUP($A1435,'02-Metrics'!$A$2:$AD$188,5,FALSE)</f>
        <v>Factory</v>
      </c>
      <c r="V1435" s="418" t="str">
        <f>VLOOKUP($A1435,'02-Metrics'!$A$2:$AD$188,7,FALSE)</f>
        <v>SIEMENS</v>
      </c>
    </row>
    <row r="1436" spans="1:22" hidden="1">
      <c r="A1436" s="418" t="s">
        <v>472</v>
      </c>
      <c r="B1436" s="497">
        <v>43920</v>
      </c>
      <c r="C1436" s="495">
        <v>15319191</v>
      </c>
      <c r="D1436" s="495">
        <v>5406000.0200000005</v>
      </c>
      <c r="E1436" s="495">
        <f t="shared" si="213"/>
        <v>340926569.12</v>
      </c>
      <c r="F1436" s="495">
        <f t="shared" si="214"/>
        <v>326026367.73000002</v>
      </c>
      <c r="G1436" s="495">
        <f t="shared" si="215"/>
        <v>14900201.389999986</v>
      </c>
      <c r="H1436" s="495">
        <f>VLOOKUP(A1436,'02-Metrics'!A:R,18,FALSE)</f>
        <v>332856409</v>
      </c>
      <c r="I1436" s="496">
        <f t="shared" si="216"/>
        <v>4.4764652225758962E-2</v>
      </c>
      <c r="J1436" s="512"/>
      <c r="M1436" s="241" t="s">
        <v>1038</v>
      </c>
      <c r="S1436">
        <f t="shared" si="210"/>
        <v>2020</v>
      </c>
      <c r="T1436" s="418" t="str">
        <f>VLOOKUP($A1436,'02-Metrics'!$A$2:$AD$188,4,FALSE)</f>
        <v>Industrial</v>
      </c>
      <c r="U1436" s="418" t="str">
        <f>VLOOKUP($A1436,'02-Metrics'!$A$2:$AD$188,5,FALSE)</f>
        <v>Factory</v>
      </c>
      <c r="V1436" s="418" t="str">
        <f>VLOOKUP($A1436,'02-Metrics'!$A$2:$AD$188,7,FALSE)</f>
        <v>SIEMENS</v>
      </c>
    </row>
    <row r="1437" spans="1:22" hidden="1">
      <c r="A1437" s="418" t="s">
        <v>472</v>
      </c>
      <c r="B1437" s="497">
        <v>43951</v>
      </c>
      <c r="C1437" s="495">
        <v>0</v>
      </c>
      <c r="D1437" s="495">
        <v>816601.57000000007</v>
      </c>
      <c r="E1437" s="495">
        <f t="shared" si="213"/>
        <v>340926569.12</v>
      </c>
      <c r="F1437" s="495">
        <f t="shared" si="214"/>
        <v>326842969.30000001</v>
      </c>
      <c r="G1437" s="495">
        <f t="shared" si="215"/>
        <v>14083599.819999993</v>
      </c>
      <c r="H1437" s="495">
        <f>VLOOKUP(A1437,'02-Metrics'!A:R,18,FALSE)</f>
        <v>332856409</v>
      </c>
      <c r="I1437" s="496">
        <f t="shared" si="216"/>
        <v>4.231133737911591E-2</v>
      </c>
      <c r="J1437" s="512"/>
      <c r="L1437" s="23">
        <v>43366</v>
      </c>
      <c r="M1437" s="241" t="s">
        <v>1039</v>
      </c>
      <c r="S1437">
        <f t="shared" si="210"/>
        <v>2020</v>
      </c>
      <c r="T1437" s="418" t="str">
        <f>VLOOKUP($A1437,'02-Metrics'!$A$2:$AD$188,4,FALSE)</f>
        <v>Industrial</v>
      </c>
      <c r="U1437" s="418" t="str">
        <f>VLOOKUP($A1437,'02-Metrics'!$A$2:$AD$188,5,FALSE)</f>
        <v>Factory</v>
      </c>
      <c r="V1437" s="418" t="str">
        <f>VLOOKUP($A1437,'02-Metrics'!$A$2:$AD$188,7,FALSE)</f>
        <v>SIEMENS</v>
      </c>
    </row>
    <row r="1438" spans="1:22" hidden="1">
      <c r="A1438" s="418" t="s">
        <v>472</v>
      </c>
      <c r="B1438" s="497">
        <v>43981</v>
      </c>
      <c r="C1438" s="495">
        <v>0</v>
      </c>
      <c r="D1438" s="495">
        <v>2090061.1</v>
      </c>
      <c r="E1438" s="495">
        <f t="shared" si="213"/>
        <v>340926569.12</v>
      </c>
      <c r="F1438" s="495">
        <f t="shared" si="214"/>
        <v>328933030.40000004</v>
      </c>
      <c r="G1438" s="495">
        <f t="shared" si="215"/>
        <v>11993538.719999969</v>
      </c>
      <c r="H1438" s="495">
        <f>VLOOKUP(A1438,'02-Metrics'!A:R,18,FALSE)</f>
        <v>332856409</v>
      </c>
      <c r="I1438" s="496">
        <f t="shared" si="216"/>
        <v>3.6032170015990198E-2</v>
      </c>
      <c r="J1438" s="512"/>
      <c r="L1438" s="23">
        <v>43373</v>
      </c>
      <c r="M1438" s="241" t="s">
        <v>1039</v>
      </c>
      <c r="S1438">
        <f t="shared" ref="S1438:S1500" si="217">YEAR(B1438)</f>
        <v>2020</v>
      </c>
      <c r="T1438" s="418" t="str">
        <f>VLOOKUP($A1438,'02-Metrics'!$A$2:$AD$188,4,FALSE)</f>
        <v>Industrial</v>
      </c>
      <c r="U1438" s="418" t="str">
        <f>VLOOKUP($A1438,'02-Metrics'!$A$2:$AD$188,5,FALSE)</f>
        <v>Factory</v>
      </c>
      <c r="V1438" s="418" t="str">
        <f>VLOOKUP($A1438,'02-Metrics'!$A$2:$AD$188,7,FALSE)</f>
        <v>SIEMENS</v>
      </c>
    </row>
    <row r="1439" spans="1:22" hidden="1">
      <c r="A1439" s="418" t="s">
        <v>472</v>
      </c>
      <c r="B1439" s="497">
        <v>44012</v>
      </c>
      <c r="C1439" s="495">
        <v>0</v>
      </c>
      <c r="D1439" s="495">
        <v>195960.88</v>
      </c>
      <c r="E1439" s="495">
        <f t="shared" si="213"/>
        <v>340926569.12</v>
      </c>
      <c r="F1439" s="495">
        <f t="shared" si="214"/>
        <v>329128991.28000003</v>
      </c>
      <c r="G1439" s="495">
        <f t="shared" ref="G1439:G1470" si="218">E1439-F1439</f>
        <v>11797577.839999974</v>
      </c>
      <c r="H1439" s="495">
        <f>VLOOKUP(A1439,'02-Metrics'!A:R,18,FALSE)</f>
        <v>332856409</v>
      </c>
      <c r="I1439" s="496">
        <f t="shared" ref="I1439:I1470" si="219">G1439/H1439</f>
        <v>3.5443445044196144E-2</v>
      </c>
      <c r="J1439" s="512"/>
      <c r="M1439" s="241" t="s">
        <v>1038</v>
      </c>
      <c r="S1439">
        <f t="shared" si="217"/>
        <v>2020</v>
      </c>
      <c r="T1439" s="418" t="str">
        <f>VLOOKUP($A1439,'02-Metrics'!$A$2:$AD$188,4,FALSE)</f>
        <v>Industrial</v>
      </c>
      <c r="U1439" s="418" t="str">
        <f>VLOOKUP($A1439,'02-Metrics'!$A$2:$AD$188,5,FALSE)</f>
        <v>Factory</v>
      </c>
      <c r="V1439" s="418" t="str">
        <f>VLOOKUP($A1439,'02-Metrics'!$A$2:$AD$188,7,FALSE)</f>
        <v>SIEMENS</v>
      </c>
    </row>
    <row r="1440" spans="1:22" hidden="1">
      <c r="A1440" s="418" t="s">
        <v>472</v>
      </c>
      <c r="B1440" s="497">
        <v>44042</v>
      </c>
      <c r="C1440" s="495">
        <v>0</v>
      </c>
      <c r="D1440" s="495">
        <v>1332197.0999999999</v>
      </c>
      <c r="E1440" s="495">
        <f t="shared" si="213"/>
        <v>340926569.12</v>
      </c>
      <c r="F1440" s="495">
        <f t="shared" si="214"/>
        <v>330461188.38000005</v>
      </c>
      <c r="G1440" s="495">
        <f t="shared" si="218"/>
        <v>10465380.73999995</v>
      </c>
      <c r="H1440" s="495">
        <f>VLOOKUP(A1440,'02-Metrics'!A:R,18,FALSE)</f>
        <v>332856409</v>
      </c>
      <c r="I1440" s="496">
        <f t="shared" si="219"/>
        <v>3.1441127336081877E-2</v>
      </c>
      <c r="J1440" s="512"/>
      <c r="L1440" s="23">
        <v>43382</v>
      </c>
      <c r="M1440" s="241" t="s">
        <v>1039</v>
      </c>
      <c r="S1440">
        <f t="shared" si="217"/>
        <v>2020</v>
      </c>
      <c r="T1440" s="418" t="str">
        <f>VLOOKUP($A1440,'02-Metrics'!$A$2:$AD$188,4,FALSE)</f>
        <v>Industrial</v>
      </c>
      <c r="U1440" s="418" t="str">
        <f>VLOOKUP($A1440,'02-Metrics'!$A$2:$AD$188,5,FALSE)</f>
        <v>Factory</v>
      </c>
      <c r="V1440" s="418" t="str">
        <f>VLOOKUP($A1440,'02-Metrics'!$A$2:$AD$188,7,FALSE)</f>
        <v>SIEMENS</v>
      </c>
    </row>
    <row r="1441" spans="1:22" hidden="1">
      <c r="A1441" s="418" t="s">
        <v>472</v>
      </c>
      <c r="B1441" s="497">
        <v>44073</v>
      </c>
      <c r="C1441" s="495">
        <v>0</v>
      </c>
      <c r="D1441" s="495">
        <v>150348.5</v>
      </c>
      <c r="E1441" s="495">
        <f t="shared" si="213"/>
        <v>340926569.12</v>
      </c>
      <c r="F1441" s="495">
        <f t="shared" si="214"/>
        <v>330611536.88000005</v>
      </c>
      <c r="G1441" s="495">
        <f t="shared" si="218"/>
        <v>10315032.23999995</v>
      </c>
      <c r="H1441" s="495">
        <f>VLOOKUP(A1441,'02-Metrics'!A:R,18,FALSE)</f>
        <v>332856409</v>
      </c>
      <c r="I1441" s="496">
        <f t="shared" si="219"/>
        <v>3.0989435567695348E-2</v>
      </c>
      <c r="J1441" s="512"/>
      <c r="L1441" s="23">
        <v>43384</v>
      </c>
      <c r="M1441" s="241" t="s">
        <v>1039</v>
      </c>
      <c r="S1441">
        <f t="shared" si="217"/>
        <v>2020</v>
      </c>
      <c r="T1441" s="418" t="str">
        <f>VLOOKUP($A1441,'02-Metrics'!$A$2:$AD$188,4,FALSE)</f>
        <v>Industrial</v>
      </c>
      <c r="U1441" s="418" t="str">
        <f>VLOOKUP($A1441,'02-Metrics'!$A$2:$AD$188,5,FALSE)</f>
        <v>Factory</v>
      </c>
      <c r="V1441" s="418" t="str">
        <f>VLOOKUP($A1441,'02-Metrics'!$A$2:$AD$188,7,FALSE)</f>
        <v>SIEMENS</v>
      </c>
    </row>
    <row r="1442" spans="1:22" hidden="1">
      <c r="A1442" s="418" t="s">
        <v>472</v>
      </c>
      <c r="B1442" s="497">
        <v>44104</v>
      </c>
      <c r="C1442" s="495">
        <v>144907</v>
      </c>
      <c r="D1442" s="495">
        <v>0</v>
      </c>
      <c r="E1442" s="495">
        <f t="shared" si="213"/>
        <v>341071476.12</v>
      </c>
      <c r="F1442" s="495">
        <f t="shared" si="214"/>
        <v>330611536.88000005</v>
      </c>
      <c r="G1442" s="495">
        <f t="shared" si="218"/>
        <v>10459939.23999995</v>
      </c>
      <c r="H1442" s="495">
        <f>VLOOKUP(A1442,'02-Metrics'!A:R,18,FALSE)</f>
        <v>332856409</v>
      </c>
      <c r="I1442" s="496">
        <f t="shared" si="219"/>
        <v>3.1424779445962087E-2</v>
      </c>
      <c r="J1442" s="512"/>
      <c r="L1442" s="23">
        <v>43389</v>
      </c>
      <c r="M1442" s="241" t="s">
        <v>1039</v>
      </c>
      <c r="S1442">
        <f t="shared" si="217"/>
        <v>2020</v>
      </c>
      <c r="T1442" s="418" t="str">
        <f>VLOOKUP($A1442,'02-Metrics'!$A$2:$AD$188,4,FALSE)</f>
        <v>Industrial</v>
      </c>
      <c r="U1442" s="418" t="str">
        <f>VLOOKUP($A1442,'02-Metrics'!$A$2:$AD$188,5,FALSE)</f>
        <v>Factory</v>
      </c>
      <c r="V1442" s="418" t="str">
        <f>VLOOKUP($A1442,'02-Metrics'!$A$2:$AD$188,7,FALSE)</f>
        <v>SIEMENS</v>
      </c>
    </row>
    <row r="1443" spans="1:22" hidden="1">
      <c r="A1443" s="418" t="s">
        <v>472</v>
      </c>
      <c r="B1443" s="497">
        <v>44134</v>
      </c>
      <c r="C1443" s="495">
        <v>0</v>
      </c>
      <c r="D1443" s="495">
        <v>829761.26</v>
      </c>
      <c r="E1443" s="495">
        <f t="shared" si="213"/>
        <v>341071476.12</v>
      </c>
      <c r="F1443" s="495">
        <f t="shared" si="214"/>
        <v>331441298.14000005</v>
      </c>
      <c r="G1443" s="495">
        <f t="shared" si="218"/>
        <v>9630177.9799999595</v>
      </c>
      <c r="H1443" s="495">
        <f>VLOOKUP(A1443,'02-Metrics'!A:R,18,FALSE)</f>
        <v>332856409</v>
      </c>
      <c r="I1443" s="496">
        <f t="shared" si="219"/>
        <v>2.8931928962797768E-2</v>
      </c>
      <c r="J1443" s="512"/>
      <c r="M1443" s="241" t="s">
        <v>1038</v>
      </c>
      <c r="S1443">
        <f t="shared" si="217"/>
        <v>2020</v>
      </c>
      <c r="T1443" s="418" t="str">
        <f>VLOOKUP($A1443,'02-Metrics'!$A$2:$AD$188,4,FALSE)</f>
        <v>Industrial</v>
      </c>
      <c r="U1443" s="418" t="str">
        <f>VLOOKUP($A1443,'02-Metrics'!$A$2:$AD$188,5,FALSE)</f>
        <v>Factory</v>
      </c>
      <c r="V1443" s="418" t="str">
        <f>VLOOKUP($A1443,'02-Metrics'!$A$2:$AD$188,7,FALSE)</f>
        <v>SIEMENS</v>
      </c>
    </row>
    <row r="1444" spans="1:22" hidden="1">
      <c r="A1444" s="418" t="s">
        <v>472</v>
      </c>
      <c r="B1444" s="497">
        <v>44165</v>
      </c>
      <c r="C1444" s="495">
        <v>888628.7</v>
      </c>
      <c r="D1444" s="495">
        <v>108900</v>
      </c>
      <c r="E1444" s="495">
        <f t="shared" si="213"/>
        <v>341960104.81999999</v>
      </c>
      <c r="F1444" s="495">
        <f t="shared" si="214"/>
        <v>331550198.14000005</v>
      </c>
      <c r="G1444" s="495">
        <f t="shared" si="218"/>
        <v>10409906.679999948</v>
      </c>
      <c r="H1444" s="495">
        <f>VLOOKUP(A1444,'02-Metrics'!A:R,18,FALSE)</f>
        <v>332856409</v>
      </c>
      <c r="I1444" s="496">
        <f t="shared" si="219"/>
        <v>3.1274466702547243E-2</v>
      </c>
      <c r="J1444" s="512"/>
      <c r="L1444" s="23">
        <v>43423</v>
      </c>
      <c r="M1444" s="241" t="s">
        <v>1039</v>
      </c>
      <c r="S1444">
        <f t="shared" si="217"/>
        <v>2020</v>
      </c>
      <c r="T1444" s="418" t="str">
        <f>VLOOKUP($A1444,'02-Metrics'!$A$2:$AD$188,4,FALSE)</f>
        <v>Industrial</v>
      </c>
      <c r="U1444" s="418" t="str">
        <f>VLOOKUP($A1444,'02-Metrics'!$A$2:$AD$188,5,FALSE)</f>
        <v>Factory</v>
      </c>
      <c r="V1444" s="418" t="str">
        <f>VLOOKUP($A1444,'02-Metrics'!$A$2:$AD$188,7,FALSE)</f>
        <v>SIEMENS</v>
      </c>
    </row>
    <row r="1445" spans="1:22" hidden="1">
      <c r="A1445" s="418" t="s">
        <v>472</v>
      </c>
      <c r="B1445" s="497">
        <v>44195</v>
      </c>
      <c r="C1445" s="495">
        <v>0</v>
      </c>
      <c r="D1445" s="495">
        <v>479946.07000000007</v>
      </c>
      <c r="E1445" s="495">
        <f t="shared" si="213"/>
        <v>341960104.81999999</v>
      </c>
      <c r="F1445" s="495">
        <f t="shared" si="214"/>
        <v>332030144.21000004</v>
      </c>
      <c r="G1445" s="495">
        <f t="shared" si="218"/>
        <v>9929960.6099999547</v>
      </c>
      <c r="H1445" s="495">
        <f>VLOOKUP(A1445,'02-Metrics'!A:R,18,FALSE)</f>
        <v>332856409</v>
      </c>
      <c r="I1445" s="496">
        <f t="shared" si="219"/>
        <v>2.9832565459179592E-2</v>
      </c>
      <c r="J1445" s="512"/>
      <c r="M1445" s="241" t="s">
        <v>1038</v>
      </c>
      <c r="S1445">
        <f t="shared" si="217"/>
        <v>2020</v>
      </c>
      <c r="T1445" s="418" t="str">
        <f>VLOOKUP($A1445,'02-Metrics'!$A$2:$AD$188,4,FALSE)</f>
        <v>Industrial</v>
      </c>
      <c r="U1445" s="418" t="str">
        <f>VLOOKUP($A1445,'02-Metrics'!$A$2:$AD$188,5,FALSE)</f>
        <v>Factory</v>
      </c>
      <c r="V1445" s="418" t="str">
        <f>VLOOKUP($A1445,'02-Metrics'!$A$2:$AD$188,7,FALSE)</f>
        <v>SIEMENS</v>
      </c>
    </row>
    <row r="1446" spans="1:22" hidden="1">
      <c r="A1446" s="418" t="s">
        <v>472</v>
      </c>
      <c r="B1446" s="497">
        <v>44255</v>
      </c>
      <c r="C1446" s="495">
        <v>0</v>
      </c>
      <c r="D1446" s="495">
        <v>1677560.13</v>
      </c>
      <c r="E1446" s="495">
        <f t="shared" si="213"/>
        <v>341960104.81999999</v>
      </c>
      <c r="F1446" s="495">
        <f t="shared" si="214"/>
        <v>333707704.34000003</v>
      </c>
      <c r="G1446" s="495">
        <f t="shared" si="218"/>
        <v>8252400.4799999595</v>
      </c>
      <c r="H1446" s="495">
        <f>VLOOKUP(A1446,'02-Metrics'!A:R,18,FALSE)</f>
        <v>332856409</v>
      </c>
      <c r="I1446" s="496">
        <f t="shared" si="219"/>
        <v>2.4792674128741081E-2</v>
      </c>
      <c r="J1446" s="512"/>
      <c r="M1446" s="241" t="s">
        <v>1038</v>
      </c>
      <c r="S1446">
        <f t="shared" si="217"/>
        <v>2021</v>
      </c>
      <c r="T1446" s="418" t="str">
        <f>VLOOKUP($A1446,'02-Metrics'!$A$2:$AD$188,4,FALSE)</f>
        <v>Industrial</v>
      </c>
      <c r="U1446" s="418" t="str">
        <f>VLOOKUP($A1446,'02-Metrics'!$A$2:$AD$188,5,FALSE)</f>
        <v>Factory</v>
      </c>
      <c r="V1446" s="418" t="str">
        <f>VLOOKUP($A1446,'02-Metrics'!$A$2:$AD$188,7,FALSE)</f>
        <v>SIEMENS</v>
      </c>
    </row>
    <row r="1447" spans="1:22" hidden="1">
      <c r="A1447" s="418" t="s">
        <v>472</v>
      </c>
      <c r="B1447" s="497">
        <v>44285</v>
      </c>
      <c r="C1447" s="495">
        <v>0</v>
      </c>
      <c r="D1447" s="495">
        <v>138860.38999999998</v>
      </c>
      <c r="E1447" s="495">
        <f t="shared" si="213"/>
        <v>341960104.81999999</v>
      </c>
      <c r="F1447" s="495">
        <f t="shared" si="214"/>
        <v>333846564.73000002</v>
      </c>
      <c r="G1447" s="495">
        <f t="shared" si="218"/>
        <v>8113540.0899999738</v>
      </c>
      <c r="H1447" s="495">
        <f>VLOOKUP(A1447,'02-Metrics'!A:R,18,FALSE)</f>
        <v>332856409</v>
      </c>
      <c r="I1447" s="496">
        <f t="shared" si="219"/>
        <v>2.4375496071640832E-2</v>
      </c>
      <c r="J1447" s="512"/>
      <c r="M1447" s="241" t="s">
        <v>1038</v>
      </c>
      <c r="S1447">
        <f t="shared" si="217"/>
        <v>2021</v>
      </c>
      <c r="T1447" s="418" t="str">
        <f>VLOOKUP($A1447,'02-Metrics'!$A$2:$AD$188,4,FALSE)</f>
        <v>Industrial</v>
      </c>
      <c r="U1447" s="418" t="str">
        <f>VLOOKUP($A1447,'02-Metrics'!$A$2:$AD$188,5,FALSE)</f>
        <v>Factory</v>
      </c>
      <c r="V1447" s="418" t="str">
        <f>VLOOKUP($A1447,'02-Metrics'!$A$2:$AD$188,7,FALSE)</f>
        <v>SIEMENS</v>
      </c>
    </row>
    <row r="1448" spans="1:22" hidden="1">
      <c r="A1448" s="418">
        <v>38</v>
      </c>
      <c r="B1448" s="505">
        <v>2</v>
      </c>
      <c r="C1448" s="506"/>
      <c r="D1448" s="506"/>
      <c r="E1448" s="506"/>
      <c r="F1448" s="506"/>
      <c r="G1448" s="506"/>
      <c r="H1448" s="495"/>
      <c r="I1448" s="496"/>
      <c r="J1448" s="496"/>
      <c r="K1448" s="495"/>
      <c r="L1448" s="493"/>
      <c r="S1448">
        <f t="shared" si="217"/>
        <v>1900</v>
      </c>
      <c r="T1448" s="418" t="e">
        <f>VLOOKUP($A1448,'02-Metrics'!$A$2:$AD$188,4,FALSE)</f>
        <v>#N/A</v>
      </c>
      <c r="U1448" s="418" t="e">
        <f>VLOOKUP($A1448,'02-Metrics'!$A$2:$AD$188,5,FALSE)</f>
        <v>#N/A</v>
      </c>
      <c r="V1448" s="418" t="e">
        <f>VLOOKUP($A1448,'02-Metrics'!$A$2:$AD$188,7,FALSE)</f>
        <v>#N/A</v>
      </c>
    </row>
    <row r="1449" spans="1:22" hidden="1">
      <c r="A1449" s="418" t="s">
        <v>1118</v>
      </c>
      <c r="B1449" s="494">
        <v>43069</v>
      </c>
      <c r="C1449" s="495">
        <v>1692495</v>
      </c>
      <c r="D1449" s="495">
        <v>0</v>
      </c>
      <c r="E1449" s="495">
        <f t="shared" ref="E1449:E1470" si="220">C1449+E1448</f>
        <v>1692495</v>
      </c>
      <c r="F1449" s="495">
        <f t="shared" ref="F1449:F1470" si="221">D1449+F1448</f>
        <v>0</v>
      </c>
      <c r="G1449" s="495">
        <f t="shared" si="218"/>
        <v>1692495</v>
      </c>
      <c r="H1449" s="495">
        <f>VLOOKUP(A1449,'02-Metrics'!A:R,18,FALSE)</f>
        <v>0</v>
      </c>
      <c r="I1449" s="496" t="e">
        <f t="shared" si="219"/>
        <v>#DIV/0!</v>
      </c>
      <c r="J1449" s="512"/>
      <c r="L1449" s="23">
        <v>43545</v>
      </c>
      <c r="M1449" s="241" t="s">
        <v>1039</v>
      </c>
      <c r="S1449">
        <f t="shared" si="217"/>
        <v>2017</v>
      </c>
      <c r="T1449" s="418" t="str">
        <f>VLOOKUP($A1449,'02-Metrics'!$A$2:$AD$188,4,FALSE)</f>
        <v>Commercial</v>
      </c>
      <c r="U1449" s="418" t="str">
        <f>VLOOKUP($A1449,'02-Metrics'!$A$2:$AD$188,5,FALSE)</f>
        <v>Offices &amp; Mall</v>
      </c>
      <c r="V1449" s="418" t="str">
        <f>VLOOKUP($A1449,'02-Metrics'!$A$2:$AD$188,7,FALSE)</f>
        <v>EMAAR</v>
      </c>
    </row>
    <row r="1450" spans="1:22" hidden="1">
      <c r="A1450" s="418" t="s">
        <v>1118</v>
      </c>
      <c r="B1450" s="497">
        <v>43130</v>
      </c>
      <c r="C1450" s="495">
        <v>813632.52</v>
      </c>
      <c r="D1450" s="495">
        <v>296517.99</v>
      </c>
      <c r="E1450" s="495">
        <f t="shared" si="220"/>
        <v>2506127.52</v>
      </c>
      <c r="F1450" s="495">
        <f t="shared" si="221"/>
        <v>296517.99</v>
      </c>
      <c r="G1450" s="495">
        <f t="shared" si="218"/>
        <v>2209609.5300000003</v>
      </c>
      <c r="H1450" s="495">
        <f>VLOOKUP(A1450,'02-Metrics'!A:R,18,FALSE)</f>
        <v>0</v>
      </c>
      <c r="I1450" s="496" t="e">
        <f t="shared" si="219"/>
        <v>#DIV/0!</v>
      </c>
      <c r="J1450" s="512"/>
      <c r="M1450" s="241" t="s">
        <v>1038</v>
      </c>
      <c r="S1450">
        <f t="shared" si="217"/>
        <v>2018</v>
      </c>
      <c r="T1450" s="418" t="str">
        <f>VLOOKUP($A1450,'02-Metrics'!$A$2:$AD$188,4,FALSE)</f>
        <v>Commercial</v>
      </c>
      <c r="U1450" s="418" t="str">
        <f>VLOOKUP($A1450,'02-Metrics'!$A$2:$AD$188,5,FALSE)</f>
        <v>Offices &amp; Mall</v>
      </c>
      <c r="V1450" s="418" t="str">
        <f>VLOOKUP($A1450,'02-Metrics'!$A$2:$AD$188,7,FALSE)</f>
        <v>EMAAR</v>
      </c>
    </row>
    <row r="1451" spans="1:22" hidden="1">
      <c r="A1451" s="418" t="s">
        <v>1118</v>
      </c>
      <c r="B1451" s="497">
        <v>43159</v>
      </c>
      <c r="C1451" s="495">
        <v>0</v>
      </c>
      <c r="D1451" s="495">
        <v>53199.39</v>
      </c>
      <c r="E1451" s="495">
        <f t="shared" si="220"/>
        <v>2506127.52</v>
      </c>
      <c r="F1451" s="495">
        <f t="shared" si="221"/>
        <v>349717.38</v>
      </c>
      <c r="G1451" s="495">
        <f t="shared" si="218"/>
        <v>2156410.14</v>
      </c>
      <c r="H1451" s="495">
        <f>VLOOKUP(A1451,'02-Metrics'!A:R,18,FALSE)</f>
        <v>0</v>
      </c>
      <c r="I1451" s="496" t="e">
        <f t="shared" si="219"/>
        <v>#DIV/0!</v>
      </c>
      <c r="J1451" s="512"/>
      <c r="L1451" s="23">
        <v>43577</v>
      </c>
      <c r="M1451" s="241" t="s">
        <v>1039</v>
      </c>
      <c r="S1451">
        <f t="shared" si="217"/>
        <v>2018</v>
      </c>
      <c r="T1451" s="418" t="str">
        <f>VLOOKUP($A1451,'02-Metrics'!$A$2:$AD$188,4,FALSE)</f>
        <v>Commercial</v>
      </c>
      <c r="U1451" s="418" t="str">
        <f>VLOOKUP($A1451,'02-Metrics'!$A$2:$AD$188,5,FALSE)</f>
        <v>Offices &amp; Mall</v>
      </c>
      <c r="V1451" s="418" t="str">
        <f>VLOOKUP($A1451,'02-Metrics'!$A$2:$AD$188,7,FALSE)</f>
        <v>EMAAR</v>
      </c>
    </row>
    <row r="1452" spans="1:22" hidden="1">
      <c r="A1452" s="418" t="s">
        <v>1118</v>
      </c>
      <c r="B1452" s="497">
        <v>43189</v>
      </c>
      <c r="C1452" s="495">
        <v>293424.13</v>
      </c>
      <c r="D1452" s="495">
        <v>177163.25</v>
      </c>
      <c r="E1452" s="495">
        <f t="shared" si="220"/>
        <v>2799551.65</v>
      </c>
      <c r="F1452" s="495">
        <f t="shared" si="221"/>
        <v>526880.63</v>
      </c>
      <c r="G1452" s="495">
        <f t="shared" si="218"/>
        <v>2272671.02</v>
      </c>
      <c r="H1452" s="495">
        <f>VLOOKUP(A1452,'02-Metrics'!A:R,18,FALSE)</f>
        <v>0</v>
      </c>
      <c r="I1452" s="496" t="e">
        <f t="shared" si="219"/>
        <v>#DIV/0!</v>
      </c>
      <c r="J1452" s="512"/>
      <c r="M1452" s="241" t="s">
        <v>1038</v>
      </c>
      <c r="S1452">
        <f t="shared" si="217"/>
        <v>2018</v>
      </c>
      <c r="T1452" s="418" t="str">
        <f>VLOOKUP($A1452,'02-Metrics'!$A$2:$AD$188,4,FALSE)</f>
        <v>Commercial</v>
      </c>
      <c r="U1452" s="418" t="str">
        <f>VLOOKUP($A1452,'02-Metrics'!$A$2:$AD$188,5,FALSE)</f>
        <v>Offices &amp; Mall</v>
      </c>
      <c r="V1452" s="418" t="str">
        <f>VLOOKUP($A1452,'02-Metrics'!$A$2:$AD$188,7,FALSE)</f>
        <v>EMAAR</v>
      </c>
    </row>
    <row r="1453" spans="1:22" hidden="1">
      <c r="A1453" s="418" t="s">
        <v>1118</v>
      </c>
      <c r="B1453" s="497">
        <v>43220</v>
      </c>
      <c r="C1453" s="495">
        <v>0</v>
      </c>
      <c r="D1453" s="495">
        <v>213603.84</v>
      </c>
      <c r="E1453" s="495">
        <f t="shared" si="220"/>
        <v>2799551.65</v>
      </c>
      <c r="F1453" s="495">
        <f t="shared" si="221"/>
        <v>740484.47</v>
      </c>
      <c r="G1453" s="495">
        <f t="shared" si="218"/>
        <v>2059067.18</v>
      </c>
      <c r="H1453" s="495">
        <f>VLOOKUP(A1453,'02-Metrics'!A:R,18,FALSE)</f>
        <v>0</v>
      </c>
      <c r="I1453" s="496" t="e">
        <f t="shared" si="219"/>
        <v>#DIV/0!</v>
      </c>
      <c r="J1453" s="512"/>
      <c r="M1453" s="241" t="s">
        <v>1038</v>
      </c>
      <c r="S1453">
        <f t="shared" si="217"/>
        <v>2018</v>
      </c>
      <c r="T1453" s="418" t="str">
        <f>VLOOKUP($A1453,'02-Metrics'!$A$2:$AD$188,4,FALSE)</f>
        <v>Commercial</v>
      </c>
      <c r="U1453" s="418" t="str">
        <f>VLOOKUP($A1453,'02-Metrics'!$A$2:$AD$188,5,FALSE)</f>
        <v>Offices &amp; Mall</v>
      </c>
      <c r="V1453" s="418" t="str">
        <f>VLOOKUP($A1453,'02-Metrics'!$A$2:$AD$188,7,FALSE)</f>
        <v>EMAAR</v>
      </c>
    </row>
    <row r="1454" spans="1:22" hidden="1">
      <c r="A1454" s="418" t="s">
        <v>1118</v>
      </c>
      <c r="B1454" s="497">
        <v>43250</v>
      </c>
      <c r="C1454" s="495">
        <v>0</v>
      </c>
      <c r="D1454" s="495">
        <v>80420</v>
      </c>
      <c r="E1454" s="495">
        <f t="shared" si="220"/>
        <v>2799551.65</v>
      </c>
      <c r="F1454" s="495">
        <f t="shared" si="221"/>
        <v>820904.47</v>
      </c>
      <c r="G1454" s="495">
        <f t="shared" si="218"/>
        <v>1978647.18</v>
      </c>
      <c r="H1454" s="495">
        <f>VLOOKUP(A1454,'02-Metrics'!A:R,18,FALSE)</f>
        <v>0</v>
      </c>
      <c r="I1454" s="496" t="e">
        <f t="shared" si="219"/>
        <v>#DIV/0!</v>
      </c>
      <c r="J1454" s="512"/>
      <c r="L1454" s="23">
        <v>43639</v>
      </c>
      <c r="M1454" s="241" t="s">
        <v>1039</v>
      </c>
      <c r="S1454">
        <f t="shared" si="217"/>
        <v>2018</v>
      </c>
      <c r="T1454" s="418" t="str">
        <f>VLOOKUP($A1454,'02-Metrics'!$A$2:$AD$188,4,FALSE)</f>
        <v>Commercial</v>
      </c>
      <c r="U1454" s="418" t="str">
        <f>VLOOKUP($A1454,'02-Metrics'!$A$2:$AD$188,5,FALSE)</f>
        <v>Offices &amp; Mall</v>
      </c>
      <c r="V1454" s="418" t="str">
        <f>VLOOKUP($A1454,'02-Metrics'!$A$2:$AD$188,7,FALSE)</f>
        <v>EMAAR</v>
      </c>
    </row>
    <row r="1455" spans="1:22" hidden="1">
      <c r="A1455" s="418" t="s">
        <v>1118</v>
      </c>
      <c r="B1455" s="497">
        <v>43281</v>
      </c>
      <c r="C1455" s="495">
        <v>0</v>
      </c>
      <c r="D1455" s="495">
        <v>165464.40000000002</v>
      </c>
      <c r="E1455" s="495">
        <f t="shared" si="220"/>
        <v>2799551.65</v>
      </c>
      <c r="F1455" s="495">
        <f t="shared" si="221"/>
        <v>986368.87</v>
      </c>
      <c r="G1455" s="495">
        <f t="shared" si="218"/>
        <v>1813182.7799999998</v>
      </c>
      <c r="H1455" s="495">
        <f>VLOOKUP(A1455,'02-Metrics'!A:R,18,FALSE)</f>
        <v>0</v>
      </c>
      <c r="I1455" s="496" t="e">
        <f t="shared" si="219"/>
        <v>#DIV/0!</v>
      </c>
      <c r="J1455" s="512"/>
      <c r="M1455" s="241" t="s">
        <v>1038</v>
      </c>
      <c r="S1455">
        <f t="shared" si="217"/>
        <v>2018</v>
      </c>
      <c r="T1455" s="418" t="str">
        <f>VLOOKUP($A1455,'02-Metrics'!$A$2:$AD$188,4,FALSE)</f>
        <v>Commercial</v>
      </c>
      <c r="U1455" s="418" t="str">
        <f>VLOOKUP($A1455,'02-Metrics'!$A$2:$AD$188,5,FALSE)</f>
        <v>Offices &amp; Mall</v>
      </c>
      <c r="V1455" s="418" t="str">
        <f>VLOOKUP($A1455,'02-Metrics'!$A$2:$AD$188,7,FALSE)</f>
        <v>EMAAR</v>
      </c>
    </row>
    <row r="1456" spans="1:22" hidden="1">
      <c r="A1456" s="418" t="s">
        <v>1118</v>
      </c>
      <c r="B1456" s="497">
        <v>43311</v>
      </c>
      <c r="C1456" s="495">
        <v>0</v>
      </c>
      <c r="D1456" s="495">
        <v>227927.8</v>
      </c>
      <c r="E1456" s="495">
        <f t="shared" si="220"/>
        <v>2799551.65</v>
      </c>
      <c r="F1456" s="495">
        <f t="shared" si="221"/>
        <v>1214296.67</v>
      </c>
      <c r="G1456" s="495">
        <f t="shared" si="218"/>
        <v>1585254.98</v>
      </c>
      <c r="H1456" s="495">
        <f>VLOOKUP(A1456,'02-Metrics'!A:R,18,FALSE)</f>
        <v>0</v>
      </c>
      <c r="I1456" s="496" t="e">
        <f t="shared" si="219"/>
        <v>#DIV/0!</v>
      </c>
      <c r="J1456" s="512"/>
      <c r="M1456" s="241" t="s">
        <v>1038</v>
      </c>
      <c r="S1456">
        <f t="shared" si="217"/>
        <v>2018</v>
      </c>
      <c r="T1456" s="418" t="str">
        <f>VLOOKUP($A1456,'02-Metrics'!$A$2:$AD$188,4,FALSE)</f>
        <v>Commercial</v>
      </c>
      <c r="U1456" s="418" t="str">
        <f>VLOOKUP($A1456,'02-Metrics'!$A$2:$AD$188,5,FALSE)</f>
        <v>Offices &amp; Mall</v>
      </c>
      <c r="V1456" s="418" t="str">
        <f>VLOOKUP($A1456,'02-Metrics'!$A$2:$AD$188,7,FALSE)</f>
        <v>EMAAR</v>
      </c>
    </row>
    <row r="1457" spans="1:22" hidden="1">
      <c r="A1457" s="418" t="s">
        <v>1118</v>
      </c>
      <c r="B1457" s="497">
        <v>43342</v>
      </c>
      <c r="C1457" s="495">
        <v>2494764.06</v>
      </c>
      <c r="D1457" s="495">
        <v>26592.190000000002</v>
      </c>
      <c r="E1457" s="495">
        <f t="shared" si="220"/>
        <v>5294315.71</v>
      </c>
      <c r="F1457" s="495">
        <f t="shared" si="221"/>
        <v>1240888.8599999999</v>
      </c>
      <c r="G1457" s="495">
        <f t="shared" si="218"/>
        <v>4053426.85</v>
      </c>
      <c r="H1457" s="495">
        <f>VLOOKUP(A1457,'02-Metrics'!A:R,18,FALSE)</f>
        <v>0</v>
      </c>
      <c r="I1457" s="496" t="e">
        <f t="shared" si="219"/>
        <v>#DIV/0!</v>
      </c>
      <c r="J1457" s="512"/>
      <c r="L1457" s="23">
        <v>43685</v>
      </c>
      <c r="M1457" s="241" t="s">
        <v>1039</v>
      </c>
      <c r="S1457">
        <f t="shared" si="217"/>
        <v>2018</v>
      </c>
      <c r="T1457" s="418" t="str">
        <f>VLOOKUP($A1457,'02-Metrics'!$A$2:$AD$188,4,FALSE)</f>
        <v>Commercial</v>
      </c>
      <c r="U1457" s="418" t="str">
        <f>VLOOKUP($A1457,'02-Metrics'!$A$2:$AD$188,5,FALSE)</f>
        <v>Offices &amp; Mall</v>
      </c>
      <c r="V1457" s="418" t="str">
        <f>VLOOKUP($A1457,'02-Metrics'!$A$2:$AD$188,7,FALSE)</f>
        <v>EMAAR</v>
      </c>
    </row>
    <row r="1458" spans="1:22" hidden="1">
      <c r="A1458" s="418" t="s">
        <v>1118</v>
      </c>
      <c r="B1458" s="497">
        <v>43373</v>
      </c>
      <c r="C1458" s="495">
        <v>0</v>
      </c>
      <c r="D1458" s="495">
        <v>52100</v>
      </c>
      <c r="E1458" s="495">
        <f t="shared" si="220"/>
        <v>5294315.71</v>
      </c>
      <c r="F1458" s="495">
        <f t="shared" si="221"/>
        <v>1292988.8599999999</v>
      </c>
      <c r="G1458" s="495">
        <f t="shared" si="218"/>
        <v>4001326.85</v>
      </c>
      <c r="H1458" s="495">
        <f>VLOOKUP(A1458,'02-Metrics'!A:R,18,FALSE)</f>
        <v>0</v>
      </c>
      <c r="I1458" s="496" t="e">
        <f t="shared" si="219"/>
        <v>#DIV/0!</v>
      </c>
      <c r="J1458" s="512"/>
      <c r="M1458" s="241" t="s">
        <v>1038</v>
      </c>
      <c r="S1458">
        <f t="shared" si="217"/>
        <v>2018</v>
      </c>
      <c r="T1458" s="418" t="str">
        <f>VLOOKUP($A1458,'02-Metrics'!$A$2:$AD$188,4,FALSE)</f>
        <v>Commercial</v>
      </c>
      <c r="U1458" s="418" t="str">
        <f>VLOOKUP($A1458,'02-Metrics'!$A$2:$AD$188,5,FALSE)</f>
        <v>Offices &amp; Mall</v>
      </c>
      <c r="V1458" s="418" t="str">
        <f>VLOOKUP($A1458,'02-Metrics'!$A$2:$AD$188,7,FALSE)</f>
        <v>EMAAR</v>
      </c>
    </row>
    <row r="1459" spans="1:22" hidden="1">
      <c r="A1459" s="418" t="s">
        <v>1118</v>
      </c>
      <c r="B1459" s="497">
        <v>43403</v>
      </c>
      <c r="C1459" s="495">
        <v>0</v>
      </c>
      <c r="D1459" s="495">
        <v>296570</v>
      </c>
      <c r="E1459" s="495">
        <f t="shared" si="220"/>
        <v>5294315.71</v>
      </c>
      <c r="F1459" s="495">
        <f t="shared" si="221"/>
        <v>1589558.8599999999</v>
      </c>
      <c r="G1459" s="495">
        <f t="shared" si="218"/>
        <v>3704756.85</v>
      </c>
      <c r="H1459" s="495">
        <f>VLOOKUP(A1459,'02-Metrics'!A:R,18,FALSE)</f>
        <v>0</v>
      </c>
      <c r="I1459" s="496" t="e">
        <f t="shared" si="219"/>
        <v>#DIV/0!</v>
      </c>
      <c r="J1459" s="512"/>
      <c r="L1459" s="23">
        <v>43711</v>
      </c>
      <c r="M1459" s="241" t="s">
        <v>1039</v>
      </c>
      <c r="S1459">
        <f t="shared" si="217"/>
        <v>2018</v>
      </c>
      <c r="T1459" s="418" t="str">
        <f>VLOOKUP($A1459,'02-Metrics'!$A$2:$AD$188,4,FALSE)</f>
        <v>Commercial</v>
      </c>
      <c r="U1459" s="418" t="str">
        <f>VLOOKUP($A1459,'02-Metrics'!$A$2:$AD$188,5,FALSE)</f>
        <v>Offices &amp; Mall</v>
      </c>
      <c r="V1459" s="418" t="str">
        <f>VLOOKUP($A1459,'02-Metrics'!$A$2:$AD$188,7,FALSE)</f>
        <v>EMAAR</v>
      </c>
    </row>
    <row r="1460" spans="1:22" hidden="1">
      <c r="A1460" s="418" t="s">
        <v>1118</v>
      </c>
      <c r="B1460" s="497">
        <v>43434</v>
      </c>
      <c r="C1460" s="495">
        <v>0</v>
      </c>
      <c r="D1460" s="495">
        <v>645015.14</v>
      </c>
      <c r="E1460" s="495">
        <f t="shared" si="220"/>
        <v>5294315.71</v>
      </c>
      <c r="F1460" s="495">
        <f t="shared" si="221"/>
        <v>2234574</v>
      </c>
      <c r="G1460" s="495">
        <f t="shared" si="218"/>
        <v>3059741.71</v>
      </c>
      <c r="H1460" s="495">
        <f>VLOOKUP(A1460,'02-Metrics'!A:R,18,FALSE)</f>
        <v>0</v>
      </c>
      <c r="I1460" s="496" t="e">
        <f t="shared" si="219"/>
        <v>#DIV/0!</v>
      </c>
      <c r="J1460" s="512"/>
      <c r="L1460" s="23">
        <v>43712</v>
      </c>
      <c r="M1460" s="241" t="s">
        <v>1039</v>
      </c>
      <c r="S1460">
        <f t="shared" si="217"/>
        <v>2018</v>
      </c>
      <c r="T1460" s="418" t="str">
        <f>VLOOKUP($A1460,'02-Metrics'!$A$2:$AD$188,4,FALSE)</f>
        <v>Commercial</v>
      </c>
      <c r="U1460" s="418" t="str">
        <f>VLOOKUP($A1460,'02-Metrics'!$A$2:$AD$188,5,FALSE)</f>
        <v>Offices &amp; Mall</v>
      </c>
      <c r="V1460" s="418" t="str">
        <f>VLOOKUP($A1460,'02-Metrics'!$A$2:$AD$188,7,FALSE)</f>
        <v>EMAAR</v>
      </c>
    </row>
    <row r="1461" spans="1:22" hidden="1">
      <c r="A1461" s="418" t="s">
        <v>1118</v>
      </c>
      <c r="B1461" s="497">
        <v>43464</v>
      </c>
      <c r="C1461" s="495">
        <v>0</v>
      </c>
      <c r="D1461" s="495">
        <v>314147.25</v>
      </c>
      <c r="E1461" s="495">
        <f t="shared" si="220"/>
        <v>5294315.71</v>
      </c>
      <c r="F1461" s="495">
        <f t="shared" si="221"/>
        <v>2548721.25</v>
      </c>
      <c r="G1461" s="495">
        <f t="shared" si="218"/>
        <v>2745594.46</v>
      </c>
      <c r="H1461" s="495">
        <f>VLOOKUP(A1461,'02-Metrics'!A:R,18,FALSE)</f>
        <v>0</v>
      </c>
      <c r="I1461" s="496" t="e">
        <f t="shared" si="219"/>
        <v>#DIV/0!</v>
      </c>
      <c r="J1461" s="512"/>
      <c r="L1461" s="23">
        <v>43716</v>
      </c>
      <c r="M1461" s="241" t="s">
        <v>1039</v>
      </c>
      <c r="S1461">
        <f t="shared" si="217"/>
        <v>2018</v>
      </c>
      <c r="T1461" s="418" t="str">
        <f>VLOOKUP($A1461,'02-Metrics'!$A$2:$AD$188,4,FALSE)</f>
        <v>Commercial</v>
      </c>
      <c r="U1461" s="418" t="str">
        <f>VLOOKUP($A1461,'02-Metrics'!$A$2:$AD$188,5,FALSE)</f>
        <v>Offices &amp; Mall</v>
      </c>
      <c r="V1461" s="418" t="str">
        <f>VLOOKUP($A1461,'02-Metrics'!$A$2:$AD$188,7,FALSE)</f>
        <v>EMAAR</v>
      </c>
    </row>
    <row r="1462" spans="1:22" hidden="1">
      <c r="A1462" s="418" t="s">
        <v>1118</v>
      </c>
      <c r="B1462" s="497">
        <v>43495</v>
      </c>
      <c r="C1462" s="495">
        <v>0</v>
      </c>
      <c r="D1462" s="495">
        <v>190646.71</v>
      </c>
      <c r="E1462" s="495">
        <f t="shared" si="220"/>
        <v>5294315.71</v>
      </c>
      <c r="F1462" s="495">
        <f t="shared" si="221"/>
        <v>2739367.96</v>
      </c>
      <c r="G1462" s="495">
        <f t="shared" si="218"/>
        <v>2554947.75</v>
      </c>
      <c r="H1462" s="495">
        <f>VLOOKUP(A1462,'02-Metrics'!A:R,18,FALSE)</f>
        <v>0</v>
      </c>
      <c r="I1462" s="496" t="e">
        <f t="shared" si="219"/>
        <v>#DIV/0!</v>
      </c>
      <c r="J1462" s="512"/>
      <c r="L1462" s="23">
        <v>43731</v>
      </c>
      <c r="M1462" s="241" t="s">
        <v>1039</v>
      </c>
      <c r="S1462">
        <f t="shared" si="217"/>
        <v>2019</v>
      </c>
      <c r="T1462" s="418" t="str">
        <f>VLOOKUP($A1462,'02-Metrics'!$A$2:$AD$188,4,FALSE)</f>
        <v>Commercial</v>
      </c>
      <c r="U1462" s="418" t="str">
        <f>VLOOKUP($A1462,'02-Metrics'!$A$2:$AD$188,5,FALSE)</f>
        <v>Offices &amp; Mall</v>
      </c>
      <c r="V1462" s="418" t="str">
        <f>VLOOKUP($A1462,'02-Metrics'!$A$2:$AD$188,7,FALSE)</f>
        <v>EMAAR</v>
      </c>
    </row>
    <row r="1463" spans="1:22" hidden="1">
      <c r="A1463" s="418" t="s">
        <v>1118</v>
      </c>
      <c r="B1463" s="497">
        <v>43524</v>
      </c>
      <c r="C1463" s="495">
        <v>1729285.15</v>
      </c>
      <c r="D1463" s="495">
        <v>246164.2</v>
      </c>
      <c r="E1463" s="495">
        <f t="shared" si="220"/>
        <v>7023600.8599999994</v>
      </c>
      <c r="F1463" s="495">
        <f t="shared" si="221"/>
        <v>2985532.16</v>
      </c>
      <c r="G1463" s="495">
        <f t="shared" si="218"/>
        <v>4038068.6999999993</v>
      </c>
      <c r="H1463" s="495">
        <f>VLOOKUP(A1463,'02-Metrics'!A:R,18,FALSE)</f>
        <v>0</v>
      </c>
      <c r="I1463" s="496" t="e">
        <f t="shared" si="219"/>
        <v>#DIV/0!</v>
      </c>
      <c r="J1463" s="512"/>
      <c r="L1463" s="23">
        <v>43738</v>
      </c>
      <c r="M1463" s="241" t="s">
        <v>1039</v>
      </c>
      <c r="S1463">
        <f t="shared" si="217"/>
        <v>2019</v>
      </c>
      <c r="T1463" s="418" t="str">
        <f>VLOOKUP($A1463,'02-Metrics'!$A$2:$AD$188,4,FALSE)</f>
        <v>Commercial</v>
      </c>
      <c r="U1463" s="418" t="str">
        <f>VLOOKUP($A1463,'02-Metrics'!$A$2:$AD$188,5,FALSE)</f>
        <v>Offices &amp; Mall</v>
      </c>
      <c r="V1463" s="418" t="str">
        <f>VLOOKUP($A1463,'02-Metrics'!$A$2:$AD$188,7,FALSE)</f>
        <v>EMAAR</v>
      </c>
    </row>
    <row r="1464" spans="1:22" hidden="1">
      <c r="A1464" s="418" t="s">
        <v>1118</v>
      </c>
      <c r="B1464" s="497">
        <v>43554</v>
      </c>
      <c r="C1464" s="495">
        <v>0</v>
      </c>
      <c r="D1464" s="495">
        <v>16025</v>
      </c>
      <c r="E1464" s="495">
        <f t="shared" si="220"/>
        <v>7023600.8599999994</v>
      </c>
      <c r="F1464" s="495">
        <f t="shared" si="221"/>
        <v>3001557.16</v>
      </c>
      <c r="G1464" s="495">
        <f t="shared" si="218"/>
        <v>4022043.6999999993</v>
      </c>
      <c r="H1464" s="495">
        <f>VLOOKUP(A1464,'02-Metrics'!A:R,18,FALSE)</f>
        <v>0</v>
      </c>
      <c r="I1464" s="496" t="e">
        <f t="shared" si="219"/>
        <v>#DIV/0!</v>
      </c>
      <c r="J1464" s="512"/>
      <c r="M1464" s="241" t="s">
        <v>1038</v>
      </c>
      <c r="S1464">
        <f t="shared" si="217"/>
        <v>2019</v>
      </c>
      <c r="T1464" s="418" t="str">
        <f>VLOOKUP($A1464,'02-Metrics'!$A$2:$AD$188,4,FALSE)</f>
        <v>Commercial</v>
      </c>
      <c r="U1464" s="418" t="str">
        <f>VLOOKUP($A1464,'02-Metrics'!$A$2:$AD$188,5,FALSE)</f>
        <v>Offices &amp; Mall</v>
      </c>
      <c r="V1464" s="418" t="str">
        <f>VLOOKUP($A1464,'02-Metrics'!$A$2:$AD$188,7,FALSE)</f>
        <v>EMAAR</v>
      </c>
    </row>
    <row r="1465" spans="1:22" hidden="1">
      <c r="A1465" s="418" t="s">
        <v>1118</v>
      </c>
      <c r="B1465" s="497">
        <v>43615</v>
      </c>
      <c r="C1465" s="495">
        <v>768766.59</v>
      </c>
      <c r="D1465" s="495">
        <v>62219.61</v>
      </c>
      <c r="E1465" s="495">
        <f t="shared" si="220"/>
        <v>7792367.4499999993</v>
      </c>
      <c r="F1465" s="495">
        <f t="shared" si="221"/>
        <v>3063776.77</v>
      </c>
      <c r="G1465" s="495">
        <f t="shared" si="218"/>
        <v>4728590.68</v>
      </c>
      <c r="H1465" s="495">
        <f>VLOOKUP(A1465,'02-Metrics'!A:R,18,FALSE)</f>
        <v>0</v>
      </c>
      <c r="I1465" s="496" t="e">
        <f t="shared" si="219"/>
        <v>#DIV/0!</v>
      </c>
      <c r="J1465" s="512"/>
      <c r="L1465" s="23">
        <v>43753</v>
      </c>
      <c r="M1465" s="241" t="s">
        <v>1039</v>
      </c>
      <c r="S1465">
        <f t="shared" si="217"/>
        <v>2019</v>
      </c>
      <c r="T1465" s="418" t="str">
        <f>VLOOKUP($A1465,'02-Metrics'!$A$2:$AD$188,4,FALSE)</f>
        <v>Commercial</v>
      </c>
      <c r="U1465" s="418" t="str">
        <f>VLOOKUP($A1465,'02-Metrics'!$A$2:$AD$188,5,FALSE)</f>
        <v>Offices &amp; Mall</v>
      </c>
      <c r="V1465" s="418" t="str">
        <f>VLOOKUP($A1465,'02-Metrics'!$A$2:$AD$188,7,FALSE)</f>
        <v>EMAAR</v>
      </c>
    </row>
    <row r="1466" spans="1:22" hidden="1">
      <c r="A1466" s="418" t="s">
        <v>1118</v>
      </c>
      <c r="B1466" s="497">
        <v>43707</v>
      </c>
      <c r="C1466" s="495">
        <v>0</v>
      </c>
      <c r="D1466" s="495">
        <v>21500</v>
      </c>
      <c r="E1466" s="495">
        <f t="shared" si="220"/>
        <v>7792367.4499999993</v>
      </c>
      <c r="F1466" s="495">
        <f t="shared" si="221"/>
        <v>3085276.77</v>
      </c>
      <c r="G1466" s="495">
        <f t="shared" si="218"/>
        <v>4707090.68</v>
      </c>
      <c r="H1466" s="495">
        <f>VLOOKUP(A1466,'02-Metrics'!A:R,18,FALSE)</f>
        <v>0</v>
      </c>
      <c r="I1466" s="496" t="e">
        <f t="shared" si="219"/>
        <v>#DIV/0!</v>
      </c>
      <c r="J1466" s="512"/>
      <c r="L1466" s="23">
        <v>43768</v>
      </c>
      <c r="M1466" s="241" t="s">
        <v>1039</v>
      </c>
      <c r="S1466">
        <f t="shared" si="217"/>
        <v>2019</v>
      </c>
      <c r="T1466" s="418" t="str">
        <f>VLOOKUP($A1466,'02-Metrics'!$A$2:$AD$188,4,FALSE)</f>
        <v>Commercial</v>
      </c>
      <c r="U1466" s="418" t="str">
        <f>VLOOKUP($A1466,'02-Metrics'!$A$2:$AD$188,5,FALSE)</f>
        <v>Offices &amp; Mall</v>
      </c>
      <c r="V1466" s="418" t="str">
        <f>VLOOKUP($A1466,'02-Metrics'!$A$2:$AD$188,7,FALSE)</f>
        <v>EMAAR</v>
      </c>
    </row>
    <row r="1467" spans="1:22" hidden="1">
      <c r="A1467" s="418" t="s">
        <v>1118</v>
      </c>
      <c r="B1467" s="497">
        <v>43860</v>
      </c>
      <c r="C1467" s="495">
        <v>29830.3</v>
      </c>
      <c r="D1467" s="495">
        <v>0</v>
      </c>
      <c r="E1467" s="495">
        <f t="shared" si="220"/>
        <v>7822197.7499999991</v>
      </c>
      <c r="F1467" s="495">
        <f t="shared" si="221"/>
        <v>3085276.77</v>
      </c>
      <c r="G1467" s="495">
        <f t="shared" si="218"/>
        <v>4736920.9799999986</v>
      </c>
      <c r="H1467" s="495">
        <f>VLOOKUP(A1467,'02-Metrics'!A:R,18,FALSE)</f>
        <v>0</v>
      </c>
      <c r="I1467" s="496" t="e">
        <f t="shared" si="219"/>
        <v>#DIV/0!</v>
      </c>
      <c r="J1467" s="512"/>
      <c r="M1467" s="241" t="s">
        <v>1038</v>
      </c>
      <c r="S1467">
        <f t="shared" si="217"/>
        <v>2020</v>
      </c>
      <c r="T1467" s="418" t="str">
        <f>VLOOKUP($A1467,'02-Metrics'!$A$2:$AD$188,4,FALSE)</f>
        <v>Commercial</v>
      </c>
      <c r="U1467" s="418" t="str">
        <f>VLOOKUP($A1467,'02-Metrics'!$A$2:$AD$188,5,FALSE)</f>
        <v>Offices &amp; Mall</v>
      </c>
      <c r="V1467" s="418" t="str">
        <f>VLOOKUP($A1467,'02-Metrics'!$A$2:$AD$188,7,FALSE)</f>
        <v>EMAAR</v>
      </c>
    </row>
    <row r="1468" spans="1:22" hidden="1">
      <c r="A1468" s="418" t="s">
        <v>1118</v>
      </c>
      <c r="B1468" s="497">
        <v>43920</v>
      </c>
      <c r="C1468" s="495">
        <v>0</v>
      </c>
      <c r="D1468" s="495">
        <v>247925</v>
      </c>
      <c r="E1468" s="495">
        <f t="shared" si="220"/>
        <v>7822197.7499999991</v>
      </c>
      <c r="F1468" s="495">
        <f t="shared" si="221"/>
        <v>3333201.77</v>
      </c>
      <c r="G1468" s="495">
        <f t="shared" si="218"/>
        <v>4488995.9799999986</v>
      </c>
      <c r="H1468" s="495">
        <f>VLOOKUP(A1468,'02-Metrics'!A:R,18,FALSE)</f>
        <v>0</v>
      </c>
      <c r="I1468" s="496" t="e">
        <f t="shared" si="219"/>
        <v>#DIV/0!</v>
      </c>
      <c r="J1468" s="512"/>
      <c r="L1468" s="23">
        <v>43789</v>
      </c>
      <c r="M1468" s="241" t="s">
        <v>1039</v>
      </c>
      <c r="S1468">
        <f t="shared" si="217"/>
        <v>2020</v>
      </c>
      <c r="T1468" s="418" t="str">
        <f>VLOOKUP($A1468,'02-Metrics'!$A$2:$AD$188,4,FALSE)</f>
        <v>Commercial</v>
      </c>
      <c r="U1468" s="418" t="str">
        <f>VLOOKUP($A1468,'02-Metrics'!$A$2:$AD$188,5,FALSE)</f>
        <v>Offices &amp; Mall</v>
      </c>
      <c r="V1468" s="418" t="str">
        <f>VLOOKUP($A1468,'02-Metrics'!$A$2:$AD$188,7,FALSE)</f>
        <v>EMAAR</v>
      </c>
    </row>
    <row r="1469" spans="1:22" hidden="1">
      <c r="A1469" s="418" t="s">
        <v>1118</v>
      </c>
      <c r="B1469" s="497">
        <v>43951</v>
      </c>
      <c r="C1469" s="495">
        <v>1391898.96</v>
      </c>
      <c r="D1469" s="495">
        <v>0</v>
      </c>
      <c r="E1469" s="495">
        <f t="shared" si="220"/>
        <v>9214096.709999999</v>
      </c>
      <c r="F1469" s="495">
        <f t="shared" si="221"/>
        <v>3333201.77</v>
      </c>
      <c r="G1469" s="495">
        <f t="shared" si="218"/>
        <v>5880894.9399999995</v>
      </c>
      <c r="H1469" s="495">
        <f>VLOOKUP(A1469,'02-Metrics'!A:R,18,FALSE)</f>
        <v>0</v>
      </c>
      <c r="I1469" s="496" t="e">
        <f t="shared" si="219"/>
        <v>#DIV/0!</v>
      </c>
      <c r="J1469" s="512"/>
      <c r="M1469" s="241" t="s">
        <v>1038</v>
      </c>
      <c r="S1469">
        <f t="shared" si="217"/>
        <v>2020</v>
      </c>
      <c r="T1469" s="418" t="str">
        <f>VLOOKUP($A1469,'02-Metrics'!$A$2:$AD$188,4,FALSE)</f>
        <v>Commercial</v>
      </c>
      <c r="U1469" s="418" t="str">
        <f>VLOOKUP($A1469,'02-Metrics'!$A$2:$AD$188,5,FALSE)</f>
        <v>Offices &amp; Mall</v>
      </c>
      <c r="V1469" s="418" t="str">
        <f>VLOOKUP($A1469,'02-Metrics'!$A$2:$AD$188,7,FALSE)</f>
        <v>EMAAR</v>
      </c>
    </row>
    <row r="1470" spans="1:22" hidden="1">
      <c r="A1470" s="418" t="s">
        <v>1118</v>
      </c>
      <c r="B1470" s="497">
        <v>44255</v>
      </c>
      <c r="C1470" s="495">
        <v>0</v>
      </c>
      <c r="D1470" s="495">
        <v>98875</v>
      </c>
      <c r="E1470" s="495">
        <f t="shared" si="220"/>
        <v>9214096.709999999</v>
      </c>
      <c r="F1470" s="495">
        <f t="shared" si="221"/>
        <v>3432076.77</v>
      </c>
      <c r="G1470" s="495">
        <f t="shared" si="218"/>
        <v>5782019.9399999995</v>
      </c>
      <c r="H1470" s="495">
        <f>VLOOKUP(A1470,'02-Metrics'!A:R,18,FALSE)</f>
        <v>0</v>
      </c>
      <c r="I1470" s="496" t="e">
        <f t="shared" si="219"/>
        <v>#DIV/0!</v>
      </c>
      <c r="J1470" s="512"/>
      <c r="L1470" s="23">
        <v>43801</v>
      </c>
      <c r="M1470" s="241" t="s">
        <v>1039</v>
      </c>
      <c r="S1470">
        <f t="shared" si="217"/>
        <v>2021</v>
      </c>
      <c r="T1470" s="418" t="str">
        <f>VLOOKUP($A1470,'02-Metrics'!$A$2:$AD$188,4,FALSE)</f>
        <v>Commercial</v>
      </c>
      <c r="U1470" s="418" t="str">
        <f>VLOOKUP($A1470,'02-Metrics'!$A$2:$AD$188,5,FALSE)</f>
        <v>Offices &amp; Mall</v>
      </c>
      <c r="V1470" s="418" t="str">
        <f>VLOOKUP($A1470,'02-Metrics'!$A$2:$AD$188,7,FALSE)</f>
        <v>EMAAR</v>
      </c>
    </row>
    <row r="1471" spans="1:22" hidden="1">
      <c r="A1471" s="418">
        <v>39</v>
      </c>
      <c r="B1471" s="505">
        <v>2</v>
      </c>
      <c r="C1471" s="506"/>
      <c r="D1471" s="506"/>
      <c r="E1471" s="506"/>
      <c r="F1471" s="506"/>
      <c r="G1471" s="506"/>
      <c r="H1471" s="495"/>
      <c r="I1471" s="496"/>
      <c r="J1471" s="496"/>
      <c r="K1471" s="495"/>
      <c r="L1471" s="493"/>
      <c r="S1471">
        <f t="shared" si="217"/>
        <v>1900</v>
      </c>
      <c r="T1471" s="418" t="e">
        <f>VLOOKUP($A1471,'02-Metrics'!$A$2:$AD$188,4,FALSE)</f>
        <v>#N/A</v>
      </c>
      <c r="U1471" s="418" t="e">
        <f>VLOOKUP($A1471,'02-Metrics'!$A$2:$AD$188,5,FALSE)</f>
        <v>#N/A</v>
      </c>
      <c r="V1471" s="418" t="e">
        <f>VLOOKUP($A1471,'02-Metrics'!$A$2:$AD$188,7,FALSE)</f>
        <v>#N/A</v>
      </c>
    </row>
    <row r="1472" spans="1:22" hidden="1">
      <c r="A1472" s="418" t="s">
        <v>1119</v>
      </c>
      <c r="B1472" s="497">
        <v>43130</v>
      </c>
      <c r="C1472" s="495">
        <v>0</v>
      </c>
      <c r="D1472" s="495">
        <v>332132.96999999997</v>
      </c>
      <c r="E1472" s="495">
        <f t="shared" ref="E1472:E1512" si="222">C1472+E1471</f>
        <v>0</v>
      </c>
      <c r="F1472" s="495">
        <f t="shared" ref="F1472:F1512" si="223">D1472+F1471</f>
        <v>332132.96999999997</v>
      </c>
      <c r="G1472" s="495">
        <f t="shared" ref="G1472:G1501" si="224">E1472-F1472</f>
        <v>-332132.96999999997</v>
      </c>
      <c r="H1472" s="495">
        <f>VLOOKUP(A1472,'02-Metrics'!A:R,18,FALSE)</f>
        <v>46639513</v>
      </c>
      <c r="I1472" s="496">
        <f t="shared" ref="I1472:I1501" si="225">G1472/H1472</f>
        <v>-7.1212786891664149E-3</v>
      </c>
      <c r="J1472" s="512"/>
      <c r="L1472" s="23">
        <v>43830</v>
      </c>
      <c r="M1472" s="241" t="s">
        <v>1039</v>
      </c>
      <c r="S1472">
        <f t="shared" si="217"/>
        <v>2018</v>
      </c>
      <c r="T1472" s="418" t="str">
        <f>VLOOKUP($A1472,'02-Metrics'!$A$2:$AD$188,4,FALSE)</f>
        <v>Infrastructure</v>
      </c>
      <c r="U1472" s="418" t="str">
        <f>VLOOKUP($A1472,'02-Metrics'!$A$2:$AD$188,5,FALSE)</f>
        <v>Bridges &amp; Tunnels</v>
      </c>
      <c r="V1472" s="418" t="str">
        <f>VLOOKUP($A1472,'02-Metrics'!$A$2:$AD$188,7,FALSE)</f>
        <v>Army Forces</v>
      </c>
    </row>
    <row r="1473" spans="1:22" hidden="1">
      <c r="A1473" s="418" t="s">
        <v>1119</v>
      </c>
      <c r="B1473" s="497">
        <v>43159</v>
      </c>
      <c r="C1473" s="495">
        <v>0</v>
      </c>
      <c r="D1473" s="495">
        <v>260504.32000000001</v>
      </c>
      <c r="E1473" s="495">
        <f t="shared" si="222"/>
        <v>0</v>
      </c>
      <c r="F1473" s="495">
        <f t="shared" si="223"/>
        <v>592637.29</v>
      </c>
      <c r="G1473" s="495">
        <f t="shared" si="224"/>
        <v>-592637.29</v>
      </c>
      <c r="H1473" s="495">
        <f>VLOOKUP(A1473,'02-Metrics'!A:R,18,FALSE)</f>
        <v>46639513</v>
      </c>
      <c r="I1473" s="496">
        <f t="shared" si="225"/>
        <v>-1.2706764112223899E-2</v>
      </c>
      <c r="J1473" s="512"/>
      <c r="M1473" s="241" t="s">
        <v>1038</v>
      </c>
      <c r="S1473">
        <f t="shared" si="217"/>
        <v>2018</v>
      </c>
      <c r="T1473" s="418" t="str">
        <f>VLOOKUP($A1473,'02-Metrics'!$A$2:$AD$188,4,FALSE)</f>
        <v>Infrastructure</v>
      </c>
      <c r="U1473" s="418" t="str">
        <f>VLOOKUP($A1473,'02-Metrics'!$A$2:$AD$188,5,FALSE)</f>
        <v>Bridges &amp; Tunnels</v>
      </c>
      <c r="V1473" s="418" t="str">
        <f>VLOOKUP($A1473,'02-Metrics'!$A$2:$AD$188,7,FALSE)</f>
        <v>Army Forces</v>
      </c>
    </row>
    <row r="1474" spans="1:22" hidden="1">
      <c r="A1474" s="418" t="s">
        <v>1119</v>
      </c>
      <c r="B1474" s="497">
        <v>43189</v>
      </c>
      <c r="C1474" s="495">
        <v>0</v>
      </c>
      <c r="D1474" s="495">
        <v>1433831.6</v>
      </c>
      <c r="E1474" s="495">
        <f t="shared" si="222"/>
        <v>0</v>
      </c>
      <c r="F1474" s="495">
        <f t="shared" si="223"/>
        <v>2026468.8900000001</v>
      </c>
      <c r="G1474" s="495">
        <f t="shared" si="224"/>
        <v>-2026468.8900000001</v>
      </c>
      <c r="H1474" s="495">
        <f>VLOOKUP(A1474,'02-Metrics'!A:R,18,FALSE)</f>
        <v>46639513</v>
      </c>
      <c r="I1474" s="496">
        <f t="shared" si="225"/>
        <v>-4.3449615136418776E-2</v>
      </c>
      <c r="J1474" s="512"/>
      <c r="L1474" s="23">
        <v>43849</v>
      </c>
      <c r="M1474" s="241" t="s">
        <v>1039</v>
      </c>
      <c r="S1474">
        <f t="shared" si="217"/>
        <v>2018</v>
      </c>
      <c r="T1474" s="418" t="str">
        <f>VLOOKUP($A1474,'02-Metrics'!$A$2:$AD$188,4,FALSE)</f>
        <v>Infrastructure</v>
      </c>
      <c r="U1474" s="418" t="str">
        <f>VLOOKUP($A1474,'02-Metrics'!$A$2:$AD$188,5,FALSE)</f>
        <v>Bridges &amp; Tunnels</v>
      </c>
      <c r="V1474" s="418" t="str">
        <f>VLOOKUP($A1474,'02-Metrics'!$A$2:$AD$188,7,FALSE)</f>
        <v>Army Forces</v>
      </c>
    </row>
    <row r="1475" spans="1:22" hidden="1">
      <c r="A1475" s="418" t="s">
        <v>1119</v>
      </c>
      <c r="B1475" s="497">
        <v>43220</v>
      </c>
      <c r="C1475" s="495">
        <v>0</v>
      </c>
      <c r="D1475" s="495">
        <v>491806.58999999997</v>
      </c>
      <c r="E1475" s="495">
        <f t="shared" si="222"/>
        <v>0</v>
      </c>
      <c r="F1475" s="495">
        <f t="shared" si="223"/>
        <v>2518275.48</v>
      </c>
      <c r="G1475" s="495">
        <f t="shared" si="224"/>
        <v>-2518275.48</v>
      </c>
      <c r="H1475" s="495">
        <f>VLOOKUP(A1475,'02-Metrics'!A:R,18,FALSE)</f>
        <v>46639513</v>
      </c>
      <c r="I1475" s="496">
        <f t="shared" si="225"/>
        <v>-5.3994463449907805E-2</v>
      </c>
      <c r="J1475" s="512"/>
      <c r="M1475" s="241" t="s">
        <v>1038</v>
      </c>
      <c r="S1475">
        <f t="shared" si="217"/>
        <v>2018</v>
      </c>
      <c r="T1475" s="418" t="str">
        <f>VLOOKUP($A1475,'02-Metrics'!$A$2:$AD$188,4,FALSE)</f>
        <v>Infrastructure</v>
      </c>
      <c r="U1475" s="418" t="str">
        <f>VLOOKUP($A1475,'02-Metrics'!$A$2:$AD$188,5,FALSE)</f>
        <v>Bridges &amp; Tunnels</v>
      </c>
      <c r="V1475" s="418" t="str">
        <f>VLOOKUP($A1475,'02-Metrics'!$A$2:$AD$188,7,FALSE)</f>
        <v>Army Forces</v>
      </c>
    </row>
    <row r="1476" spans="1:22" hidden="1">
      <c r="A1476" s="418" t="s">
        <v>1119</v>
      </c>
      <c r="B1476" s="497">
        <v>43250</v>
      </c>
      <c r="C1476" s="495">
        <v>0</v>
      </c>
      <c r="D1476" s="495">
        <v>2892827.2699999996</v>
      </c>
      <c r="E1476" s="495">
        <f t="shared" si="222"/>
        <v>0</v>
      </c>
      <c r="F1476" s="495">
        <f t="shared" si="223"/>
        <v>5411102.75</v>
      </c>
      <c r="G1476" s="495">
        <f t="shared" si="224"/>
        <v>-5411102.75</v>
      </c>
      <c r="H1476" s="495">
        <f>VLOOKUP(A1476,'02-Metrics'!A:R,18,FALSE)</f>
        <v>46639513</v>
      </c>
      <c r="I1476" s="496">
        <f t="shared" si="225"/>
        <v>-0.11601970951111776</v>
      </c>
      <c r="J1476" s="512"/>
      <c r="L1476" s="23">
        <v>43872</v>
      </c>
      <c r="M1476" s="241" t="s">
        <v>764</v>
      </c>
      <c r="S1476">
        <f t="shared" si="217"/>
        <v>2018</v>
      </c>
      <c r="T1476" s="418" t="str">
        <f>VLOOKUP($A1476,'02-Metrics'!$A$2:$AD$188,4,FALSE)</f>
        <v>Infrastructure</v>
      </c>
      <c r="U1476" s="418" t="str">
        <f>VLOOKUP($A1476,'02-Metrics'!$A$2:$AD$188,5,FALSE)</f>
        <v>Bridges &amp; Tunnels</v>
      </c>
      <c r="V1476" s="418" t="str">
        <f>VLOOKUP($A1476,'02-Metrics'!$A$2:$AD$188,7,FALSE)</f>
        <v>Army Forces</v>
      </c>
    </row>
    <row r="1477" spans="1:22" hidden="1">
      <c r="A1477" s="418" t="s">
        <v>1119</v>
      </c>
      <c r="B1477" s="497">
        <v>43281</v>
      </c>
      <c r="C1477" s="495">
        <v>0</v>
      </c>
      <c r="D1477" s="495">
        <v>3549019.1500000004</v>
      </c>
      <c r="E1477" s="495">
        <f t="shared" si="222"/>
        <v>0</v>
      </c>
      <c r="F1477" s="495">
        <f t="shared" si="223"/>
        <v>8960121.9000000004</v>
      </c>
      <c r="G1477" s="495">
        <f t="shared" si="224"/>
        <v>-8960121.9000000004</v>
      </c>
      <c r="H1477" s="495">
        <f>VLOOKUP(A1477,'02-Metrics'!A:R,18,FALSE)</f>
        <v>46639513</v>
      </c>
      <c r="I1477" s="496">
        <f t="shared" si="225"/>
        <v>-0.19211439664903879</v>
      </c>
      <c r="J1477" s="512"/>
      <c r="L1477" s="23">
        <v>43878</v>
      </c>
      <c r="M1477" s="241" t="s">
        <v>764</v>
      </c>
      <c r="S1477">
        <f t="shared" si="217"/>
        <v>2018</v>
      </c>
      <c r="T1477" s="418" t="str">
        <f>VLOOKUP($A1477,'02-Metrics'!$A$2:$AD$188,4,FALSE)</f>
        <v>Infrastructure</v>
      </c>
      <c r="U1477" s="418" t="str">
        <f>VLOOKUP($A1477,'02-Metrics'!$A$2:$AD$188,5,FALSE)</f>
        <v>Bridges &amp; Tunnels</v>
      </c>
      <c r="V1477" s="418" t="str">
        <f>VLOOKUP($A1477,'02-Metrics'!$A$2:$AD$188,7,FALSE)</f>
        <v>Army Forces</v>
      </c>
    </row>
    <row r="1478" spans="1:22" hidden="1">
      <c r="A1478" s="418" t="s">
        <v>1119</v>
      </c>
      <c r="B1478" s="497">
        <v>43311</v>
      </c>
      <c r="C1478" s="495">
        <v>0</v>
      </c>
      <c r="D1478" s="495">
        <v>1683429.59</v>
      </c>
      <c r="E1478" s="495">
        <f t="shared" si="222"/>
        <v>0</v>
      </c>
      <c r="F1478" s="495">
        <f t="shared" si="223"/>
        <v>10643551.49</v>
      </c>
      <c r="G1478" s="495">
        <f t="shared" si="224"/>
        <v>-10643551.49</v>
      </c>
      <c r="H1478" s="495">
        <f>VLOOKUP(A1478,'02-Metrics'!A:R,18,FALSE)</f>
        <v>46639513</v>
      </c>
      <c r="I1478" s="496">
        <f t="shared" si="225"/>
        <v>-0.22820888995989302</v>
      </c>
      <c r="J1478" s="512"/>
      <c r="L1478" s="23">
        <v>43879</v>
      </c>
      <c r="M1478" s="241" t="s">
        <v>1039</v>
      </c>
      <c r="S1478">
        <f t="shared" si="217"/>
        <v>2018</v>
      </c>
      <c r="T1478" s="418" t="str">
        <f>VLOOKUP($A1478,'02-Metrics'!$A$2:$AD$188,4,FALSE)</f>
        <v>Infrastructure</v>
      </c>
      <c r="U1478" s="418" t="str">
        <f>VLOOKUP($A1478,'02-Metrics'!$A$2:$AD$188,5,FALSE)</f>
        <v>Bridges &amp; Tunnels</v>
      </c>
      <c r="V1478" s="418" t="str">
        <f>VLOOKUP($A1478,'02-Metrics'!$A$2:$AD$188,7,FALSE)</f>
        <v>Army Forces</v>
      </c>
    </row>
    <row r="1479" spans="1:22" hidden="1">
      <c r="A1479" s="418" t="s">
        <v>1119</v>
      </c>
      <c r="B1479" s="497">
        <v>43342</v>
      </c>
      <c r="C1479" s="495">
        <v>0</v>
      </c>
      <c r="D1479" s="495">
        <v>1045341.8200000001</v>
      </c>
      <c r="E1479" s="495">
        <f t="shared" si="222"/>
        <v>0</v>
      </c>
      <c r="F1479" s="495">
        <f t="shared" si="223"/>
        <v>11688893.310000001</v>
      </c>
      <c r="G1479" s="495">
        <f t="shared" si="224"/>
        <v>-11688893.310000001</v>
      </c>
      <c r="H1479" s="495">
        <f>VLOOKUP(A1479,'02-Metrics'!A:R,18,FALSE)</f>
        <v>46639513</v>
      </c>
      <c r="I1479" s="496">
        <f t="shared" si="225"/>
        <v>-0.25062211327120848</v>
      </c>
      <c r="J1479" s="512"/>
      <c r="L1479" s="23">
        <v>43884</v>
      </c>
      <c r="M1479" s="241" t="s">
        <v>1039</v>
      </c>
      <c r="S1479">
        <f t="shared" si="217"/>
        <v>2018</v>
      </c>
      <c r="T1479" s="418" t="str">
        <f>VLOOKUP($A1479,'02-Metrics'!$A$2:$AD$188,4,FALSE)</f>
        <v>Infrastructure</v>
      </c>
      <c r="U1479" s="418" t="str">
        <f>VLOOKUP($A1479,'02-Metrics'!$A$2:$AD$188,5,FALSE)</f>
        <v>Bridges &amp; Tunnels</v>
      </c>
      <c r="V1479" s="418" t="str">
        <f>VLOOKUP($A1479,'02-Metrics'!$A$2:$AD$188,7,FALSE)</f>
        <v>Army Forces</v>
      </c>
    </row>
    <row r="1480" spans="1:22" hidden="1">
      <c r="A1480" s="418" t="s">
        <v>1119</v>
      </c>
      <c r="B1480" s="497">
        <v>43373</v>
      </c>
      <c r="C1480" s="495">
        <v>29705900</v>
      </c>
      <c r="D1480" s="495">
        <v>1425805.8900000004</v>
      </c>
      <c r="E1480" s="495">
        <f t="shared" si="222"/>
        <v>29705900</v>
      </c>
      <c r="F1480" s="495">
        <f t="shared" si="223"/>
        <v>13114699.200000001</v>
      </c>
      <c r="G1480" s="495">
        <f t="shared" si="224"/>
        <v>16591200.799999999</v>
      </c>
      <c r="H1480" s="495">
        <f>VLOOKUP(A1480,'02-Metrics'!A:R,18,FALSE)</f>
        <v>46639513</v>
      </c>
      <c r="I1480" s="496">
        <f t="shared" si="225"/>
        <v>0.35573271959336278</v>
      </c>
      <c r="J1480" s="512"/>
      <c r="L1480" s="23">
        <v>43887</v>
      </c>
      <c r="M1480" s="241" t="s">
        <v>1039</v>
      </c>
      <c r="S1480">
        <f t="shared" si="217"/>
        <v>2018</v>
      </c>
      <c r="T1480" s="418" t="str">
        <f>VLOOKUP($A1480,'02-Metrics'!$A$2:$AD$188,4,FALSE)</f>
        <v>Infrastructure</v>
      </c>
      <c r="U1480" s="418" t="str">
        <f>VLOOKUP($A1480,'02-Metrics'!$A$2:$AD$188,5,FALSE)</f>
        <v>Bridges &amp; Tunnels</v>
      </c>
      <c r="V1480" s="418" t="str">
        <f>VLOOKUP($A1480,'02-Metrics'!$A$2:$AD$188,7,FALSE)</f>
        <v>Army Forces</v>
      </c>
    </row>
    <row r="1481" spans="1:22" hidden="1">
      <c r="A1481" s="418" t="s">
        <v>1119</v>
      </c>
      <c r="B1481" s="497">
        <v>43403</v>
      </c>
      <c r="C1481" s="495">
        <v>2369466.65</v>
      </c>
      <c r="D1481" s="495">
        <v>1459978.03</v>
      </c>
      <c r="E1481" s="495">
        <f t="shared" si="222"/>
        <v>32075366.649999999</v>
      </c>
      <c r="F1481" s="495">
        <f t="shared" si="223"/>
        <v>14574677.23</v>
      </c>
      <c r="G1481" s="495">
        <f t="shared" si="224"/>
        <v>17500689.419999998</v>
      </c>
      <c r="H1481" s="495">
        <f>VLOOKUP(A1481,'02-Metrics'!A:R,18,FALSE)</f>
        <v>46639513</v>
      </c>
      <c r="I1481" s="496">
        <f t="shared" si="225"/>
        <v>0.37523310803009452</v>
      </c>
      <c r="J1481" s="512"/>
      <c r="L1481" s="23">
        <v>43891</v>
      </c>
      <c r="M1481" s="241" t="s">
        <v>764</v>
      </c>
      <c r="S1481">
        <f t="shared" si="217"/>
        <v>2018</v>
      </c>
      <c r="T1481" s="418" t="str">
        <f>VLOOKUP($A1481,'02-Metrics'!$A$2:$AD$188,4,FALSE)</f>
        <v>Infrastructure</v>
      </c>
      <c r="U1481" s="418" t="str">
        <f>VLOOKUP($A1481,'02-Metrics'!$A$2:$AD$188,5,FALSE)</f>
        <v>Bridges &amp; Tunnels</v>
      </c>
      <c r="V1481" s="418" t="str">
        <f>VLOOKUP($A1481,'02-Metrics'!$A$2:$AD$188,7,FALSE)</f>
        <v>Army Forces</v>
      </c>
    </row>
    <row r="1482" spans="1:22" hidden="1">
      <c r="A1482" s="418" t="s">
        <v>1119</v>
      </c>
      <c r="B1482" s="497">
        <v>43434</v>
      </c>
      <c r="C1482" s="495">
        <v>2014847.9</v>
      </c>
      <c r="D1482" s="495">
        <v>666332.68000000005</v>
      </c>
      <c r="E1482" s="495">
        <f t="shared" si="222"/>
        <v>34090214.549999997</v>
      </c>
      <c r="F1482" s="495">
        <f t="shared" si="223"/>
        <v>15241009.91</v>
      </c>
      <c r="G1482" s="495">
        <f t="shared" si="224"/>
        <v>18849204.639999997</v>
      </c>
      <c r="H1482" s="495">
        <f>VLOOKUP(A1482,'02-Metrics'!A:R,18,FALSE)</f>
        <v>46639513</v>
      </c>
      <c r="I1482" s="496">
        <f t="shared" si="225"/>
        <v>0.4041466865230775</v>
      </c>
      <c r="J1482" s="512"/>
      <c r="L1482" s="23">
        <v>43893</v>
      </c>
      <c r="M1482" s="241" t="s">
        <v>1039</v>
      </c>
      <c r="S1482">
        <f t="shared" si="217"/>
        <v>2018</v>
      </c>
      <c r="T1482" s="418" t="str">
        <f>VLOOKUP($A1482,'02-Metrics'!$A$2:$AD$188,4,FALSE)</f>
        <v>Infrastructure</v>
      </c>
      <c r="U1482" s="418" t="str">
        <f>VLOOKUP($A1482,'02-Metrics'!$A$2:$AD$188,5,FALSE)</f>
        <v>Bridges &amp; Tunnels</v>
      </c>
      <c r="V1482" s="418" t="str">
        <f>VLOOKUP($A1482,'02-Metrics'!$A$2:$AD$188,7,FALSE)</f>
        <v>Army Forces</v>
      </c>
    </row>
    <row r="1483" spans="1:22" hidden="1">
      <c r="A1483" s="418" t="s">
        <v>1119</v>
      </c>
      <c r="B1483" s="497">
        <v>43464</v>
      </c>
      <c r="C1483" s="495">
        <v>4616391.9000000004</v>
      </c>
      <c r="D1483" s="495">
        <v>145169.08000000002</v>
      </c>
      <c r="E1483" s="495">
        <f t="shared" si="222"/>
        <v>38706606.449999996</v>
      </c>
      <c r="F1483" s="495">
        <f t="shared" si="223"/>
        <v>15386178.99</v>
      </c>
      <c r="G1483" s="495">
        <f t="shared" si="224"/>
        <v>23320427.459999993</v>
      </c>
      <c r="H1483" s="495">
        <f>VLOOKUP(A1483,'02-Metrics'!A:R,18,FALSE)</f>
        <v>46639513</v>
      </c>
      <c r="I1483" s="496">
        <f t="shared" si="225"/>
        <v>0.50001438608503468</v>
      </c>
      <c r="J1483" s="512"/>
      <c r="L1483" s="23">
        <v>43895</v>
      </c>
      <c r="M1483" s="241" t="s">
        <v>764</v>
      </c>
      <c r="S1483">
        <f t="shared" si="217"/>
        <v>2018</v>
      </c>
      <c r="T1483" s="418" t="str">
        <f>VLOOKUP($A1483,'02-Metrics'!$A$2:$AD$188,4,FALSE)</f>
        <v>Infrastructure</v>
      </c>
      <c r="U1483" s="418" t="str">
        <f>VLOOKUP($A1483,'02-Metrics'!$A$2:$AD$188,5,FALSE)</f>
        <v>Bridges &amp; Tunnels</v>
      </c>
      <c r="V1483" s="418" t="str">
        <f>VLOOKUP($A1483,'02-Metrics'!$A$2:$AD$188,7,FALSE)</f>
        <v>Army Forces</v>
      </c>
    </row>
    <row r="1484" spans="1:22" hidden="1">
      <c r="A1484" s="418" t="s">
        <v>1119</v>
      </c>
      <c r="B1484" s="497">
        <v>43495</v>
      </c>
      <c r="C1484" s="495">
        <v>0</v>
      </c>
      <c r="D1484" s="495">
        <v>684833.65999999992</v>
      </c>
      <c r="E1484" s="495">
        <f t="shared" si="222"/>
        <v>38706606.449999996</v>
      </c>
      <c r="F1484" s="495">
        <f t="shared" si="223"/>
        <v>16071012.65</v>
      </c>
      <c r="G1484" s="495">
        <f t="shared" si="224"/>
        <v>22635593.799999997</v>
      </c>
      <c r="H1484" s="495">
        <f>VLOOKUP(A1484,'02-Metrics'!A:R,18,FALSE)</f>
        <v>46639513</v>
      </c>
      <c r="I1484" s="496">
        <f t="shared" si="225"/>
        <v>0.48533083525121706</v>
      </c>
      <c r="J1484" s="512"/>
      <c r="L1484" s="23">
        <v>43912</v>
      </c>
      <c r="M1484" s="241" t="s">
        <v>764</v>
      </c>
      <c r="S1484">
        <f t="shared" si="217"/>
        <v>2019</v>
      </c>
      <c r="T1484" s="418" t="str">
        <f>VLOOKUP($A1484,'02-Metrics'!$A$2:$AD$188,4,FALSE)</f>
        <v>Infrastructure</v>
      </c>
      <c r="U1484" s="418" t="str">
        <f>VLOOKUP($A1484,'02-Metrics'!$A$2:$AD$188,5,FALSE)</f>
        <v>Bridges &amp; Tunnels</v>
      </c>
      <c r="V1484" s="418" t="str">
        <f>VLOOKUP($A1484,'02-Metrics'!$A$2:$AD$188,7,FALSE)</f>
        <v>Army Forces</v>
      </c>
    </row>
    <row r="1485" spans="1:22" hidden="1">
      <c r="A1485" s="418" t="s">
        <v>1119</v>
      </c>
      <c r="B1485" s="497">
        <v>43524</v>
      </c>
      <c r="C1485" s="495">
        <v>0</v>
      </c>
      <c r="D1485" s="495">
        <v>55943.56</v>
      </c>
      <c r="E1485" s="495">
        <f t="shared" si="222"/>
        <v>38706606.449999996</v>
      </c>
      <c r="F1485" s="495">
        <f t="shared" si="223"/>
        <v>16126956.210000001</v>
      </c>
      <c r="G1485" s="495">
        <f t="shared" si="224"/>
        <v>22579650.239999995</v>
      </c>
      <c r="H1485" s="495">
        <f>VLOOKUP(A1485,'02-Metrics'!A:R,18,FALSE)</f>
        <v>46639513</v>
      </c>
      <c r="I1485" s="496">
        <f t="shared" si="225"/>
        <v>0.48413134674026281</v>
      </c>
      <c r="J1485" s="512"/>
      <c r="L1485" s="23">
        <v>43916</v>
      </c>
      <c r="M1485" s="241" t="s">
        <v>764</v>
      </c>
      <c r="S1485">
        <f t="shared" si="217"/>
        <v>2019</v>
      </c>
      <c r="T1485" s="418" t="str">
        <f>VLOOKUP($A1485,'02-Metrics'!$A$2:$AD$188,4,FALSE)</f>
        <v>Infrastructure</v>
      </c>
      <c r="U1485" s="418" t="str">
        <f>VLOOKUP($A1485,'02-Metrics'!$A$2:$AD$188,5,FALSE)</f>
        <v>Bridges &amp; Tunnels</v>
      </c>
      <c r="V1485" s="418" t="str">
        <f>VLOOKUP($A1485,'02-Metrics'!$A$2:$AD$188,7,FALSE)</f>
        <v>Army Forces</v>
      </c>
    </row>
    <row r="1486" spans="1:22" hidden="1">
      <c r="A1486" s="418" t="s">
        <v>1119</v>
      </c>
      <c r="B1486" s="497">
        <v>43554</v>
      </c>
      <c r="C1486" s="495">
        <v>0</v>
      </c>
      <c r="D1486" s="495">
        <v>41837.18</v>
      </c>
      <c r="E1486" s="495">
        <f t="shared" si="222"/>
        <v>38706606.449999996</v>
      </c>
      <c r="F1486" s="495">
        <f t="shared" si="223"/>
        <v>16168793.390000001</v>
      </c>
      <c r="G1486" s="495">
        <f t="shared" si="224"/>
        <v>22537813.059999995</v>
      </c>
      <c r="H1486" s="495">
        <f>VLOOKUP(A1486,'02-Metrics'!A:R,18,FALSE)</f>
        <v>46639513</v>
      </c>
      <c r="I1486" s="496">
        <f t="shared" si="225"/>
        <v>0.48323431378882525</v>
      </c>
      <c r="J1486" s="512"/>
      <c r="L1486" s="23">
        <v>43921</v>
      </c>
      <c r="M1486" s="241" t="s">
        <v>764</v>
      </c>
      <c r="S1486">
        <f t="shared" si="217"/>
        <v>2019</v>
      </c>
      <c r="T1486" s="418" t="str">
        <f>VLOOKUP($A1486,'02-Metrics'!$A$2:$AD$188,4,FALSE)</f>
        <v>Infrastructure</v>
      </c>
      <c r="U1486" s="418" t="str">
        <f>VLOOKUP($A1486,'02-Metrics'!$A$2:$AD$188,5,FALSE)</f>
        <v>Bridges &amp; Tunnels</v>
      </c>
      <c r="V1486" s="418" t="str">
        <f>VLOOKUP($A1486,'02-Metrics'!$A$2:$AD$188,7,FALSE)</f>
        <v>Army Forces</v>
      </c>
    </row>
    <row r="1487" spans="1:22" hidden="1">
      <c r="A1487" s="418" t="s">
        <v>1119</v>
      </c>
      <c r="B1487" s="497">
        <v>43615</v>
      </c>
      <c r="C1487" s="495">
        <v>0</v>
      </c>
      <c r="D1487" s="495">
        <v>10312.02</v>
      </c>
      <c r="E1487" s="495">
        <f t="shared" si="222"/>
        <v>38706606.449999996</v>
      </c>
      <c r="F1487" s="495">
        <f t="shared" si="223"/>
        <v>16179105.41</v>
      </c>
      <c r="G1487" s="495">
        <f t="shared" si="224"/>
        <v>22527501.039999995</v>
      </c>
      <c r="H1487" s="495">
        <f>VLOOKUP(A1487,'02-Metrics'!A:R,18,FALSE)</f>
        <v>46639513</v>
      </c>
      <c r="I1487" s="496">
        <f t="shared" si="225"/>
        <v>0.48301321328119345</v>
      </c>
      <c r="J1487" s="512"/>
      <c r="M1487" s="241" t="s">
        <v>1038</v>
      </c>
      <c r="S1487">
        <f t="shared" si="217"/>
        <v>2019</v>
      </c>
      <c r="T1487" s="418" t="str">
        <f>VLOOKUP($A1487,'02-Metrics'!$A$2:$AD$188,4,FALSE)</f>
        <v>Infrastructure</v>
      </c>
      <c r="U1487" s="418" t="str">
        <f>VLOOKUP($A1487,'02-Metrics'!$A$2:$AD$188,5,FALSE)</f>
        <v>Bridges &amp; Tunnels</v>
      </c>
      <c r="V1487" s="418" t="str">
        <f>VLOOKUP($A1487,'02-Metrics'!$A$2:$AD$188,7,FALSE)</f>
        <v>Army Forces</v>
      </c>
    </row>
    <row r="1488" spans="1:22" hidden="1">
      <c r="A1488" s="418" t="s">
        <v>1119</v>
      </c>
      <c r="B1488" s="497">
        <v>43676</v>
      </c>
      <c r="C1488" s="495">
        <v>1116704.5</v>
      </c>
      <c r="D1488" s="495">
        <v>0</v>
      </c>
      <c r="E1488" s="495">
        <f t="shared" si="222"/>
        <v>39823310.949999996</v>
      </c>
      <c r="F1488" s="495">
        <f t="shared" si="223"/>
        <v>16179105.41</v>
      </c>
      <c r="G1488" s="495">
        <f t="shared" si="224"/>
        <v>23644205.539999995</v>
      </c>
      <c r="H1488" s="495">
        <f>VLOOKUP(A1488,'02-Metrics'!A:R,18,FALSE)</f>
        <v>46639513</v>
      </c>
      <c r="I1488" s="496">
        <f t="shared" si="225"/>
        <v>0.50695652718329187</v>
      </c>
      <c r="J1488" s="512"/>
      <c r="L1488" s="23">
        <v>43944</v>
      </c>
      <c r="M1488" s="241" t="s">
        <v>764</v>
      </c>
      <c r="S1488">
        <f t="shared" si="217"/>
        <v>2019</v>
      </c>
      <c r="T1488" s="418" t="str">
        <f>VLOOKUP($A1488,'02-Metrics'!$A$2:$AD$188,4,FALSE)</f>
        <v>Infrastructure</v>
      </c>
      <c r="U1488" s="418" t="str">
        <f>VLOOKUP($A1488,'02-Metrics'!$A$2:$AD$188,5,FALSE)</f>
        <v>Bridges &amp; Tunnels</v>
      </c>
      <c r="V1488" s="418" t="str">
        <f>VLOOKUP($A1488,'02-Metrics'!$A$2:$AD$188,7,FALSE)</f>
        <v>Army Forces</v>
      </c>
    </row>
    <row r="1489" spans="1:22" hidden="1">
      <c r="A1489" s="418" t="s">
        <v>1119</v>
      </c>
      <c r="B1489" s="497">
        <v>43829</v>
      </c>
      <c r="C1489" s="495">
        <v>0</v>
      </c>
      <c r="D1489" s="495">
        <v>674528</v>
      </c>
      <c r="E1489" s="495">
        <f t="shared" si="222"/>
        <v>39823310.949999996</v>
      </c>
      <c r="F1489" s="495">
        <f t="shared" si="223"/>
        <v>16853633.41</v>
      </c>
      <c r="G1489" s="495">
        <f t="shared" si="224"/>
        <v>22969677.539999995</v>
      </c>
      <c r="H1489" s="495">
        <f>VLOOKUP(A1489,'02-Metrics'!A:R,18,FALSE)</f>
        <v>46639513</v>
      </c>
      <c r="I1489" s="496">
        <f t="shared" si="225"/>
        <v>0.49249394049204576</v>
      </c>
      <c r="J1489" s="512"/>
      <c r="L1489" s="23">
        <v>43947</v>
      </c>
      <c r="M1489" s="241" t="s">
        <v>764</v>
      </c>
      <c r="S1489">
        <f t="shared" si="217"/>
        <v>2019</v>
      </c>
      <c r="T1489" s="418" t="str">
        <f>VLOOKUP($A1489,'02-Metrics'!$A$2:$AD$188,4,FALSE)</f>
        <v>Infrastructure</v>
      </c>
      <c r="U1489" s="418" t="str">
        <f>VLOOKUP($A1489,'02-Metrics'!$A$2:$AD$188,5,FALSE)</f>
        <v>Bridges &amp; Tunnels</v>
      </c>
      <c r="V1489" s="418" t="str">
        <f>VLOOKUP($A1489,'02-Metrics'!$A$2:$AD$188,7,FALSE)</f>
        <v>Army Forces</v>
      </c>
    </row>
    <row r="1490" spans="1:22" hidden="1">
      <c r="A1490" s="418" t="s">
        <v>1119</v>
      </c>
      <c r="B1490" s="497">
        <v>44104</v>
      </c>
      <c r="C1490" s="495">
        <v>1702965</v>
      </c>
      <c r="D1490" s="495">
        <v>0</v>
      </c>
      <c r="E1490" s="495">
        <f t="shared" si="222"/>
        <v>41526275.949999996</v>
      </c>
      <c r="F1490" s="495">
        <f t="shared" si="223"/>
        <v>16853633.41</v>
      </c>
      <c r="G1490" s="495">
        <f t="shared" si="224"/>
        <v>24672642.539999995</v>
      </c>
      <c r="H1490" s="495">
        <f>VLOOKUP(A1490,'02-Metrics'!A:R,18,FALSE)</f>
        <v>46639513</v>
      </c>
      <c r="I1490" s="496">
        <f t="shared" si="225"/>
        <v>0.52900729345094133</v>
      </c>
      <c r="J1490" s="512"/>
      <c r="M1490" s="241" t="s">
        <v>1038</v>
      </c>
      <c r="S1490">
        <f t="shared" si="217"/>
        <v>2020</v>
      </c>
      <c r="T1490" s="418" t="str">
        <f>VLOOKUP($A1490,'02-Metrics'!$A$2:$AD$188,4,FALSE)</f>
        <v>Infrastructure</v>
      </c>
      <c r="U1490" s="418" t="str">
        <f>VLOOKUP($A1490,'02-Metrics'!$A$2:$AD$188,5,FALSE)</f>
        <v>Bridges &amp; Tunnels</v>
      </c>
      <c r="V1490" s="418" t="str">
        <f>VLOOKUP($A1490,'02-Metrics'!$A$2:$AD$188,7,FALSE)</f>
        <v>Army Forces</v>
      </c>
    </row>
    <row r="1491" spans="1:22" hidden="1">
      <c r="A1491" s="418" t="s">
        <v>1119</v>
      </c>
      <c r="B1491" s="497">
        <v>44195</v>
      </c>
      <c r="C1491" s="495">
        <v>0</v>
      </c>
      <c r="D1491" s="495">
        <v>11.35</v>
      </c>
      <c r="E1491" s="495">
        <f t="shared" si="222"/>
        <v>41526275.949999996</v>
      </c>
      <c r="F1491" s="495">
        <f t="shared" si="223"/>
        <v>16853644.760000002</v>
      </c>
      <c r="G1491" s="495">
        <f t="shared" si="224"/>
        <v>24672631.189999994</v>
      </c>
      <c r="H1491" s="495">
        <f>VLOOKUP(A1491,'02-Metrics'!A:R,18,FALSE)</f>
        <v>46639513</v>
      </c>
      <c r="I1491" s="496">
        <f t="shared" si="225"/>
        <v>0.52900705009505555</v>
      </c>
      <c r="J1491" s="512"/>
      <c r="M1491" s="241" t="s">
        <v>1038</v>
      </c>
      <c r="S1491">
        <f t="shared" si="217"/>
        <v>2020</v>
      </c>
      <c r="T1491" s="418" t="str">
        <f>VLOOKUP($A1491,'02-Metrics'!$A$2:$AD$188,4,FALSE)</f>
        <v>Infrastructure</v>
      </c>
      <c r="U1491" s="418" t="str">
        <f>VLOOKUP($A1491,'02-Metrics'!$A$2:$AD$188,5,FALSE)</f>
        <v>Bridges &amp; Tunnels</v>
      </c>
      <c r="V1491" s="418" t="str">
        <f>VLOOKUP($A1491,'02-Metrics'!$A$2:$AD$188,7,FALSE)</f>
        <v>Army Forces</v>
      </c>
    </row>
    <row r="1492" spans="1:22" hidden="1">
      <c r="A1492" s="418">
        <v>40</v>
      </c>
      <c r="B1492" s="505">
        <v>2</v>
      </c>
      <c r="C1492" s="506"/>
      <c r="D1492" s="506"/>
      <c r="E1492" s="506"/>
      <c r="F1492" s="506"/>
      <c r="G1492" s="506"/>
      <c r="H1492" s="495"/>
      <c r="I1492" s="496"/>
      <c r="J1492" s="496"/>
      <c r="K1492" s="495"/>
      <c r="L1492" s="493"/>
      <c r="S1492">
        <f t="shared" si="217"/>
        <v>1900</v>
      </c>
      <c r="T1492" s="418" t="e">
        <f>VLOOKUP($A1492,'02-Metrics'!$A$2:$AD$188,4,FALSE)</f>
        <v>#N/A</v>
      </c>
      <c r="U1492" s="418" t="e">
        <f>VLOOKUP($A1492,'02-Metrics'!$A$2:$AD$188,5,FALSE)</f>
        <v>#N/A</v>
      </c>
      <c r="V1492" s="418" t="e">
        <f>VLOOKUP($A1492,'02-Metrics'!$A$2:$AD$188,7,FALSE)</f>
        <v>#N/A</v>
      </c>
    </row>
    <row r="1493" spans="1:22" hidden="1">
      <c r="A1493" s="418" t="s">
        <v>1120</v>
      </c>
      <c r="B1493" s="497">
        <v>43130</v>
      </c>
      <c r="C1493" s="495">
        <v>0</v>
      </c>
      <c r="D1493" s="495">
        <v>99700</v>
      </c>
      <c r="E1493" s="495">
        <f t="shared" si="222"/>
        <v>0</v>
      </c>
      <c r="F1493" s="495">
        <f t="shared" si="223"/>
        <v>99700</v>
      </c>
      <c r="G1493" s="495">
        <f t="shared" si="224"/>
        <v>-99700</v>
      </c>
      <c r="H1493" s="495">
        <f>VLOOKUP(A1493,'02-Metrics'!A:R,18,FALSE)</f>
        <v>18752986</v>
      </c>
      <c r="I1493" s="496">
        <f t="shared" si="225"/>
        <v>-5.316486665110292E-3</v>
      </c>
      <c r="J1493" s="512"/>
      <c r="M1493" s="241" t="s">
        <v>1038</v>
      </c>
      <c r="S1493">
        <f t="shared" si="217"/>
        <v>2018</v>
      </c>
      <c r="T1493" s="418" t="str">
        <f>VLOOKUP($A1493,'02-Metrics'!$A$2:$AD$188,4,FALSE)</f>
        <v>Infrastructure</v>
      </c>
      <c r="U1493" s="418" t="str">
        <f>VLOOKUP($A1493,'02-Metrics'!$A$2:$AD$188,5,FALSE)</f>
        <v>Bridges &amp; Tunnels</v>
      </c>
      <c r="V1493" s="418" t="str">
        <f>VLOOKUP($A1493,'02-Metrics'!$A$2:$AD$188,7,FALSE)</f>
        <v>Army Forces</v>
      </c>
    </row>
    <row r="1494" spans="1:22" hidden="1">
      <c r="A1494" s="418" t="s">
        <v>1120</v>
      </c>
      <c r="B1494" s="497">
        <v>43159</v>
      </c>
      <c r="C1494" s="495">
        <v>0</v>
      </c>
      <c r="D1494" s="495">
        <v>339116.34</v>
      </c>
      <c r="E1494" s="495">
        <f t="shared" si="222"/>
        <v>0</v>
      </c>
      <c r="F1494" s="495">
        <f t="shared" si="223"/>
        <v>438816.34</v>
      </c>
      <c r="G1494" s="495">
        <f t="shared" si="224"/>
        <v>-438816.34</v>
      </c>
      <c r="H1494" s="495">
        <f>VLOOKUP(A1494,'02-Metrics'!A:R,18,FALSE)</f>
        <v>18752986</v>
      </c>
      <c r="I1494" s="496">
        <f t="shared" si="225"/>
        <v>-2.3399811635331037E-2</v>
      </c>
      <c r="J1494" s="512"/>
      <c r="L1494" s="23">
        <v>44040</v>
      </c>
      <c r="M1494" s="241" t="s">
        <v>764</v>
      </c>
      <c r="S1494">
        <f t="shared" si="217"/>
        <v>2018</v>
      </c>
      <c r="T1494" s="418" t="str">
        <f>VLOOKUP($A1494,'02-Metrics'!$A$2:$AD$188,4,FALSE)</f>
        <v>Infrastructure</v>
      </c>
      <c r="U1494" s="418" t="str">
        <f>VLOOKUP($A1494,'02-Metrics'!$A$2:$AD$188,5,FALSE)</f>
        <v>Bridges &amp; Tunnels</v>
      </c>
      <c r="V1494" s="418" t="str">
        <f>VLOOKUP($A1494,'02-Metrics'!$A$2:$AD$188,7,FALSE)</f>
        <v>Army Forces</v>
      </c>
    </row>
    <row r="1495" spans="1:22" hidden="1">
      <c r="A1495" s="418" t="s">
        <v>1120</v>
      </c>
      <c r="B1495" s="497">
        <v>43189</v>
      </c>
      <c r="C1495" s="495">
        <v>0</v>
      </c>
      <c r="D1495" s="495">
        <v>288546.89999999997</v>
      </c>
      <c r="E1495" s="495">
        <f t="shared" si="222"/>
        <v>0</v>
      </c>
      <c r="F1495" s="495">
        <f t="shared" si="223"/>
        <v>727363.24</v>
      </c>
      <c r="G1495" s="495">
        <f t="shared" si="224"/>
        <v>-727363.24</v>
      </c>
      <c r="H1495" s="495">
        <f>VLOOKUP(A1495,'02-Metrics'!A:R,18,FALSE)</f>
        <v>18752986</v>
      </c>
      <c r="I1495" s="496">
        <f t="shared" si="225"/>
        <v>-3.8786529249261958E-2</v>
      </c>
      <c r="J1495" s="512"/>
      <c r="M1495" s="241" t="s">
        <v>1038</v>
      </c>
      <c r="S1495">
        <f t="shared" si="217"/>
        <v>2018</v>
      </c>
      <c r="T1495" s="418" t="str">
        <f>VLOOKUP($A1495,'02-Metrics'!$A$2:$AD$188,4,FALSE)</f>
        <v>Infrastructure</v>
      </c>
      <c r="U1495" s="418" t="str">
        <f>VLOOKUP($A1495,'02-Metrics'!$A$2:$AD$188,5,FALSE)</f>
        <v>Bridges &amp; Tunnels</v>
      </c>
      <c r="V1495" s="418" t="str">
        <f>VLOOKUP($A1495,'02-Metrics'!$A$2:$AD$188,7,FALSE)</f>
        <v>Army Forces</v>
      </c>
    </row>
    <row r="1496" spans="1:22" hidden="1">
      <c r="A1496" s="418" t="s">
        <v>1120</v>
      </c>
      <c r="B1496" s="497">
        <v>43220</v>
      </c>
      <c r="C1496" s="495">
        <v>0</v>
      </c>
      <c r="D1496" s="495">
        <v>194305.82</v>
      </c>
      <c r="E1496" s="495">
        <f t="shared" si="222"/>
        <v>0</v>
      </c>
      <c r="F1496" s="495">
        <f t="shared" si="223"/>
        <v>921669.06</v>
      </c>
      <c r="G1496" s="495">
        <f t="shared" si="224"/>
        <v>-921669.06</v>
      </c>
      <c r="H1496" s="495">
        <f>VLOOKUP(A1496,'02-Metrics'!A:R,18,FALSE)</f>
        <v>18752986</v>
      </c>
      <c r="I1496" s="496">
        <f t="shared" si="225"/>
        <v>-4.9147856240067588E-2</v>
      </c>
      <c r="J1496" s="512"/>
      <c r="L1496" s="23">
        <v>44066</v>
      </c>
      <c r="M1496" s="241" t="s">
        <v>764</v>
      </c>
      <c r="S1496">
        <f t="shared" si="217"/>
        <v>2018</v>
      </c>
      <c r="T1496" s="418" t="str">
        <f>VLOOKUP($A1496,'02-Metrics'!$A$2:$AD$188,4,FALSE)</f>
        <v>Infrastructure</v>
      </c>
      <c r="U1496" s="418" t="str">
        <f>VLOOKUP($A1496,'02-Metrics'!$A$2:$AD$188,5,FALSE)</f>
        <v>Bridges &amp; Tunnels</v>
      </c>
      <c r="V1496" s="418" t="str">
        <f>VLOOKUP($A1496,'02-Metrics'!$A$2:$AD$188,7,FALSE)</f>
        <v>Army Forces</v>
      </c>
    </row>
    <row r="1497" spans="1:22" hidden="1">
      <c r="A1497" s="418" t="s">
        <v>1120</v>
      </c>
      <c r="B1497" s="497">
        <v>43250</v>
      </c>
      <c r="C1497" s="495">
        <v>0</v>
      </c>
      <c r="D1497" s="495">
        <v>957258.78</v>
      </c>
      <c r="E1497" s="495">
        <f t="shared" si="222"/>
        <v>0</v>
      </c>
      <c r="F1497" s="495">
        <f t="shared" si="223"/>
        <v>1878927.84</v>
      </c>
      <c r="G1497" s="495">
        <f t="shared" si="224"/>
        <v>-1878927.84</v>
      </c>
      <c r="H1497" s="495">
        <f>VLOOKUP(A1497,'02-Metrics'!A:R,18,FALSE)</f>
        <v>18752986</v>
      </c>
      <c r="I1497" s="496">
        <f t="shared" si="225"/>
        <v>-0.10019352864658461</v>
      </c>
      <c r="J1497" s="512"/>
      <c r="L1497" s="23">
        <v>44068</v>
      </c>
      <c r="M1497" s="241" t="s">
        <v>764</v>
      </c>
      <c r="S1497">
        <f t="shared" si="217"/>
        <v>2018</v>
      </c>
      <c r="T1497" s="418" t="str">
        <f>VLOOKUP($A1497,'02-Metrics'!$A$2:$AD$188,4,FALSE)</f>
        <v>Infrastructure</v>
      </c>
      <c r="U1497" s="418" t="str">
        <f>VLOOKUP($A1497,'02-Metrics'!$A$2:$AD$188,5,FALSE)</f>
        <v>Bridges &amp; Tunnels</v>
      </c>
      <c r="V1497" s="418" t="str">
        <f>VLOOKUP($A1497,'02-Metrics'!$A$2:$AD$188,7,FALSE)</f>
        <v>Army Forces</v>
      </c>
    </row>
    <row r="1498" spans="1:22" hidden="1">
      <c r="A1498" s="418" t="s">
        <v>1120</v>
      </c>
      <c r="B1498" s="497">
        <v>43281</v>
      </c>
      <c r="C1498" s="495">
        <v>0</v>
      </c>
      <c r="D1498" s="495">
        <v>1343658.02</v>
      </c>
      <c r="E1498" s="495">
        <f t="shared" si="222"/>
        <v>0</v>
      </c>
      <c r="F1498" s="495">
        <f t="shared" si="223"/>
        <v>3222585.8600000003</v>
      </c>
      <c r="G1498" s="495">
        <f t="shared" si="224"/>
        <v>-3222585.8600000003</v>
      </c>
      <c r="H1498" s="495">
        <f>VLOOKUP(A1498,'02-Metrics'!A:R,18,FALSE)</f>
        <v>18752986</v>
      </c>
      <c r="I1498" s="496">
        <f t="shared" si="225"/>
        <v>-0.17184387915609814</v>
      </c>
      <c r="J1498" s="512"/>
      <c r="M1498" s="241" t="s">
        <v>1038</v>
      </c>
      <c r="S1498">
        <f t="shared" si="217"/>
        <v>2018</v>
      </c>
      <c r="T1498" s="418" t="str">
        <f>VLOOKUP($A1498,'02-Metrics'!$A$2:$AD$188,4,FALSE)</f>
        <v>Infrastructure</v>
      </c>
      <c r="U1498" s="418" t="str">
        <f>VLOOKUP($A1498,'02-Metrics'!$A$2:$AD$188,5,FALSE)</f>
        <v>Bridges &amp; Tunnels</v>
      </c>
      <c r="V1498" s="418" t="str">
        <f>VLOOKUP($A1498,'02-Metrics'!$A$2:$AD$188,7,FALSE)</f>
        <v>Army Forces</v>
      </c>
    </row>
    <row r="1499" spans="1:22" hidden="1">
      <c r="A1499" s="418" t="s">
        <v>1120</v>
      </c>
      <c r="B1499" s="497">
        <v>43311</v>
      </c>
      <c r="C1499" s="495">
        <v>0</v>
      </c>
      <c r="D1499" s="495">
        <v>1524434.4900000002</v>
      </c>
      <c r="E1499" s="495">
        <f t="shared" si="222"/>
        <v>0</v>
      </c>
      <c r="F1499" s="495">
        <f t="shared" si="223"/>
        <v>4747020.3500000006</v>
      </c>
      <c r="G1499" s="495">
        <f t="shared" si="224"/>
        <v>-4747020.3500000006</v>
      </c>
      <c r="H1499" s="495">
        <f>VLOOKUP(A1499,'02-Metrics'!A:R,18,FALSE)</f>
        <v>18752986</v>
      </c>
      <c r="I1499" s="496">
        <f t="shared" si="225"/>
        <v>-0.25313410621647137</v>
      </c>
      <c r="J1499" s="512"/>
      <c r="L1499" s="23">
        <v>44084</v>
      </c>
      <c r="M1499" s="241" t="s">
        <v>764</v>
      </c>
      <c r="S1499">
        <f t="shared" si="217"/>
        <v>2018</v>
      </c>
      <c r="T1499" s="418" t="str">
        <f>VLOOKUP($A1499,'02-Metrics'!$A$2:$AD$188,4,FALSE)</f>
        <v>Infrastructure</v>
      </c>
      <c r="U1499" s="418" t="str">
        <f>VLOOKUP($A1499,'02-Metrics'!$A$2:$AD$188,5,FALSE)</f>
        <v>Bridges &amp; Tunnels</v>
      </c>
      <c r="V1499" s="418" t="str">
        <f>VLOOKUP($A1499,'02-Metrics'!$A$2:$AD$188,7,FALSE)</f>
        <v>Army Forces</v>
      </c>
    </row>
    <row r="1500" spans="1:22" hidden="1">
      <c r="A1500" s="418" t="s">
        <v>1120</v>
      </c>
      <c r="B1500" s="497">
        <v>43342</v>
      </c>
      <c r="C1500" s="495">
        <v>0</v>
      </c>
      <c r="D1500" s="495">
        <v>1225823.6299999999</v>
      </c>
      <c r="E1500" s="495">
        <f t="shared" si="222"/>
        <v>0</v>
      </c>
      <c r="F1500" s="495">
        <f t="shared" si="223"/>
        <v>5972843.9800000004</v>
      </c>
      <c r="G1500" s="495">
        <f t="shared" si="224"/>
        <v>-5972843.9800000004</v>
      </c>
      <c r="H1500" s="495">
        <f>VLOOKUP(A1500,'02-Metrics'!A:R,18,FALSE)</f>
        <v>18752986</v>
      </c>
      <c r="I1500" s="496">
        <f t="shared" si="225"/>
        <v>-0.31850095659432587</v>
      </c>
      <c r="J1500" s="512"/>
      <c r="L1500" s="23">
        <v>44105</v>
      </c>
      <c r="M1500" s="241" t="s">
        <v>764</v>
      </c>
      <c r="S1500">
        <f t="shared" si="217"/>
        <v>2018</v>
      </c>
      <c r="T1500" s="418" t="str">
        <f>VLOOKUP($A1500,'02-Metrics'!$A$2:$AD$188,4,FALSE)</f>
        <v>Infrastructure</v>
      </c>
      <c r="U1500" s="418" t="str">
        <f>VLOOKUP($A1500,'02-Metrics'!$A$2:$AD$188,5,FALSE)</f>
        <v>Bridges &amp; Tunnels</v>
      </c>
      <c r="V1500" s="418" t="str">
        <f>VLOOKUP($A1500,'02-Metrics'!$A$2:$AD$188,7,FALSE)</f>
        <v>Army Forces</v>
      </c>
    </row>
    <row r="1501" spans="1:22" hidden="1">
      <c r="A1501" s="418" t="s">
        <v>1120</v>
      </c>
      <c r="B1501" s="497">
        <v>43373</v>
      </c>
      <c r="C1501" s="495">
        <v>0</v>
      </c>
      <c r="D1501" s="495">
        <v>1370928.36</v>
      </c>
      <c r="E1501" s="495">
        <f t="shared" si="222"/>
        <v>0</v>
      </c>
      <c r="F1501" s="495">
        <f t="shared" si="223"/>
        <v>7343772.3400000008</v>
      </c>
      <c r="G1501" s="495">
        <f t="shared" si="224"/>
        <v>-7343772.3400000008</v>
      </c>
      <c r="H1501" s="495">
        <f>VLOOKUP(A1501,'02-Metrics'!A:R,18,FALSE)</f>
        <v>18752986</v>
      </c>
      <c r="I1501" s="496">
        <f t="shared" si="225"/>
        <v>-0.39160549365311748</v>
      </c>
      <c r="J1501" s="512"/>
      <c r="L1501" s="23">
        <v>44108</v>
      </c>
      <c r="M1501" s="241" t="s">
        <v>1039</v>
      </c>
      <c r="S1501">
        <f t="shared" ref="S1501:S1564" si="226">YEAR(B1501)</f>
        <v>2018</v>
      </c>
      <c r="T1501" s="418" t="str">
        <f>VLOOKUP($A1501,'02-Metrics'!$A$2:$AD$188,4,FALSE)</f>
        <v>Infrastructure</v>
      </c>
      <c r="U1501" s="418" t="str">
        <f>VLOOKUP($A1501,'02-Metrics'!$A$2:$AD$188,5,FALSE)</f>
        <v>Bridges &amp; Tunnels</v>
      </c>
      <c r="V1501" s="418" t="str">
        <f>VLOOKUP($A1501,'02-Metrics'!$A$2:$AD$188,7,FALSE)</f>
        <v>Army Forces</v>
      </c>
    </row>
    <row r="1502" spans="1:22" hidden="1">
      <c r="A1502" s="418" t="s">
        <v>1120</v>
      </c>
      <c r="B1502" s="497">
        <v>43403</v>
      </c>
      <c r="C1502" s="495">
        <v>0</v>
      </c>
      <c r="D1502" s="495">
        <v>896181.84</v>
      </c>
      <c r="E1502" s="495">
        <f t="shared" si="222"/>
        <v>0</v>
      </c>
      <c r="F1502" s="495">
        <f t="shared" si="223"/>
        <v>8239954.1800000006</v>
      </c>
      <c r="G1502" s="495">
        <f t="shared" ref="G1502:G1519" si="227">E1502-F1502</f>
        <v>-8239954.1800000006</v>
      </c>
      <c r="H1502" s="495">
        <f>VLOOKUP(A1502,'02-Metrics'!A:R,18,FALSE)</f>
        <v>18752986</v>
      </c>
      <c r="I1502" s="496">
        <f t="shared" ref="I1502:I1519" si="228">G1502/H1502</f>
        <v>-0.43939424793470228</v>
      </c>
      <c r="J1502" s="512"/>
      <c r="L1502" s="23">
        <v>44122</v>
      </c>
      <c r="M1502" s="241" t="s">
        <v>764</v>
      </c>
      <c r="S1502">
        <f t="shared" si="226"/>
        <v>2018</v>
      </c>
      <c r="T1502" s="418" t="str">
        <f>VLOOKUP($A1502,'02-Metrics'!$A$2:$AD$188,4,FALSE)</f>
        <v>Infrastructure</v>
      </c>
      <c r="U1502" s="418" t="str">
        <f>VLOOKUP($A1502,'02-Metrics'!$A$2:$AD$188,5,FALSE)</f>
        <v>Bridges &amp; Tunnels</v>
      </c>
      <c r="V1502" s="418" t="str">
        <f>VLOOKUP($A1502,'02-Metrics'!$A$2:$AD$188,7,FALSE)</f>
        <v>Army Forces</v>
      </c>
    </row>
    <row r="1503" spans="1:22" hidden="1">
      <c r="A1503" s="418" t="s">
        <v>1120</v>
      </c>
      <c r="B1503" s="497">
        <v>43434</v>
      </c>
      <c r="C1503" s="495">
        <v>0</v>
      </c>
      <c r="D1503" s="495">
        <v>1352163.46</v>
      </c>
      <c r="E1503" s="495">
        <f t="shared" si="222"/>
        <v>0</v>
      </c>
      <c r="F1503" s="495">
        <f t="shared" si="223"/>
        <v>9592117.6400000006</v>
      </c>
      <c r="G1503" s="495">
        <f t="shared" si="227"/>
        <v>-9592117.6400000006</v>
      </c>
      <c r="H1503" s="495">
        <f>VLOOKUP(A1503,'02-Metrics'!A:R,18,FALSE)</f>
        <v>18752986</v>
      </c>
      <c r="I1503" s="496">
        <f t="shared" si="228"/>
        <v>-0.51149814968133611</v>
      </c>
      <c r="J1503" s="512"/>
      <c r="L1503" s="23">
        <v>44129</v>
      </c>
      <c r="M1503" s="241" t="s">
        <v>764</v>
      </c>
      <c r="S1503">
        <f t="shared" si="226"/>
        <v>2018</v>
      </c>
      <c r="T1503" s="418" t="str">
        <f>VLOOKUP($A1503,'02-Metrics'!$A$2:$AD$188,4,FALSE)</f>
        <v>Infrastructure</v>
      </c>
      <c r="U1503" s="418" t="str">
        <f>VLOOKUP($A1503,'02-Metrics'!$A$2:$AD$188,5,FALSE)</f>
        <v>Bridges &amp; Tunnels</v>
      </c>
      <c r="V1503" s="418" t="str">
        <f>VLOOKUP($A1503,'02-Metrics'!$A$2:$AD$188,7,FALSE)</f>
        <v>Army Forces</v>
      </c>
    </row>
    <row r="1504" spans="1:22" hidden="1">
      <c r="A1504" s="418" t="s">
        <v>1120</v>
      </c>
      <c r="B1504" s="497">
        <v>43464</v>
      </c>
      <c r="C1504" s="495">
        <v>0</v>
      </c>
      <c r="D1504" s="495">
        <v>1399972.0699999998</v>
      </c>
      <c r="E1504" s="495">
        <f t="shared" si="222"/>
        <v>0</v>
      </c>
      <c r="F1504" s="495">
        <f t="shared" si="223"/>
        <v>10992089.710000001</v>
      </c>
      <c r="G1504" s="495">
        <f t="shared" si="227"/>
        <v>-10992089.710000001</v>
      </c>
      <c r="H1504" s="495">
        <f>VLOOKUP(A1504,'02-Metrics'!A:R,18,FALSE)</f>
        <v>18752986</v>
      </c>
      <c r="I1504" s="496">
        <f t="shared" si="228"/>
        <v>-0.58615143796299962</v>
      </c>
      <c r="J1504" s="512"/>
      <c r="L1504" s="23">
        <v>44132</v>
      </c>
      <c r="M1504" s="241" t="s">
        <v>764</v>
      </c>
      <c r="S1504">
        <f t="shared" si="226"/>
        <v>2018</v>
      </c>
      <c r="T1504" s="418" t="str">
        <f>VLOOKUP($A1504,'02-Metrics'!$A$2:$AD$188,4,FALSE)</f>
        <v>Infrastructure</v>
      </c>
      <c r="U1504" s="418" t="str">
        <f>VLOOKUP($A1504,'02-Metrics'!$A$2:$AD$188,5,FALSE)</f>
        <v>Bridges &amp; Tunnels</v>
      </c>
      <c r="V1504" s="418" t="str">
        <f>VLOOKUP($A1504,'02-Metrics'!$A$2:$AD$188,7,FALSE)</f>
        <v>Army Forces</v>
      </c>
    </row>
    <row r="1505" spans="1:22" hidden="1">
      <c r="A1505" s="418" t="s">
        <v>1120</v>
      </c>
      <c r="B1505" s="497">
        <v>43495</v>
      </c>
      <c r="C1505" s="495">
        <v>11280475</v>
      </c>
      <c r="D1505" s="495">
        <v>14286.609999999999</v>
      </c>
      <c r="E1505" s="495">
        <f t="shared" si="222"/>
        <v>11280475</v>
      </c>
      <c r="F1505" s="495">
        <f t="shared" si="223"/>
        <v>11006376.32</v>
      </c>
      <c r="G1505" s="495">
        <f t="shared" si="227"/>
        <v>274098.6799999997</v>
      </c>
      <c r="H1505" s="495">
        <f>VLOOKUP(A1505,'02-Metrics'!A:R,18,FALSE)</f>
        <v>18752986</v>
      </c>
      <c r="I1505" s="496">
        <f t="shared" si="228"/>
        <v>1.4616268577174841E-2</v>
      </c>
      <c r="J1505" s="512"/>
      <c r="L1505" s="23">
        <v>44136</v>
      </c>
      <c r="M1505" s="241" t="s">
        <v>1040</v>
      </c>
      <c r="S1505">
        <f t="shared" si="226"/>
        <v>2019</v>
      </c>
      <c r="T1505" s="418" t="str">
        <f>VLOOKUP($A1505,'02-Metrics'!$A$2:$AD$188,4,FALSE)</f>
        <v>Infrastructure</v>
      </c>
      <c r="U1505" s="418" t="str">
        <f>VLOOKUP($A1505,'02-Metrics'!$A$2:$AD$188,5,FALSE)</f>
        <v>Bridges &amp; Tunnels</v>
      </c>
      <c r="V1505" s="418" t="str">
        <f>VLOOKUP($A1505,'02-Metrics'!$A$2:$AD$188,7,FALSE)</f>
        <v>Army Forces</v>
      </c>
    </row>
    <row r="1506" spans="1:22" hidden="1">
      <c r="A1506" s="418" t="s">
        <v>1120</v>
      </c>
      <c r="B1506" s="497">
        <v>43524</v>
      </c>
      <c r="C1506" s="495">
        <v>0</v>
      </c>
      <c r="D1506" s="495">
        <v>68140.800000000003</v>
      </c>
      <c r="E1506" s="495">
        <f t="shared" si="222"/>
        <v>11280475</v>
      </c>
      <c r="F1506" s="495">
        <f t="shared" si="223"/>
        <v>11074517.120000001</v>
      </c>
      <c r="G1506" s="495">
        <f t="shared" si="227"/>
        <v>205957.87999999896</v>
      </c>
      <c r="H1506" s="495">
        <f>VLOOKUP(A1506,'02-Metrics'!A:R,18,FALSE)</f>
        <v>18752986</v>
      </c>
      <c r="I1506" s="496">
        <f t="shared" si="228"/>
        <v>1.0982671239662791E-2</v>
      </c>
      <c r="J1506" s="512"/>
      <c r="L1506" s="23">
        <v>44146</v>
      </c>
      <c r="M1506" s="241" t="s">
        <v>1039</v>
      </c>
      <c r="S1506">
        <f t="shared" si="226"/>
        <v>2019</v>
      </c>
      <c r="T1506" s="418" t="str">
        <f>VLOOKUP($A1506,'02-Metrics'!$A$2:$AD$188,4,FALSE)</f>
        <v>Infrastructure</v>
      </c>
      <c r="U1506" s="418" t="str">
        <f>VLOOKUP($A1506,'02-Metrics'!$A$2:$AD$188,5,FALSE)</f>
        <v>Bridges &amp; Tunnels</v>
      </c>
      <c r="V1506" s="418" t="str">
        <f>VLOOKUP($A1506,'02-Metrics'!$A$2:$AD$188,7,FALSE)</f>
        <v>Army Forces</v>
      </c>
    </row>
    <row r="1507" spans="1:22" hidden="1">
      <c r="A1507" s="418" t="s">
        <v>1120</v>
      </c>
      <c r="B1507" s="497">
        <v>43554</v>
      </c>
      <c r="C1507" s="495">
        <v>0</v>
      </c>
      <c r="D1507" s="495">
        <v>71808.22</v>
      </c>
      <c r="E1507" s="495">
        <f t="shared" si="222"/>
        <v>11280475</v>
      </c>
      <c r="F1507" s="495">
        <f t="shared" si="223"/>
        <v>11146325.340000002</v>
      </c>
      <c r="G1507" s="495">
        <f t="shared" si="227"/>
        <v>134149.65999999829</v>
      </c>
      <c r="H1507" s="495">
        <f>VLOOKUP(A1507,'02-Metrics'!A:R,18,FALSE)</f>
        <v>18752986</v>
      </c>
      <c r="I1507" s="496">
        <f t="shared" si="228"/>
        <v>7.1535093131300945E-3</v>
      </c>
      <c r="J1507" s="512"/>
      <c r="L1507" s="23">
        <v>44157</v>
      </c>
      <c r="M1507" s="241" t="s">
        <v>764</v>
      </c>
      <c r="S1507">
        <f t="shared" si="226"/>
        <v>2019</v>
      </c>
      <c r="T1507" s="418" t="str">
        <f>VLOOKUP($A1507,'02-Metrics'!$A$2:$AD$188,4,FALSE)</f>
        <v>Infrastructure</v>
      </c>
      <c r="U1507" s="418" t="str">
        <f>VLOOKUP($A1507,'02-Metrics'!$A$2:$AD$188,5,FALSE)</f>
        <v>Bridges &amp; Tunnels</v>
      </c>
      <c r="V1507" s="418" t="str">
        <f>VLOOKUP($A1507,'02-Metrics'!$A$2:$AD$188,7,FALSE)</f>
        <v>Army Forces</v>
      </c>
    </row>
    <row r="1508" spans="1:22" hidden="1">
      <c r="A1508" s="418" t="s">
        <v>1120</v>
      </c>
      <c r="B1508" s="497">
        <v>43585</v>
      </c>
      <c r="C1508" s="495">
        <v>0</v>
      </c>
      <c r="D1508" s="495">
        <v>1500</v>
      </c>
      <c r="E1508" s="495">
        <f t="shared" si="222"/>
        <v>11280475</v>
      </c>
      <c r="F1508" s="495">
        <f t="shared" si="223"/>
        <v>11147825.340000002</v>
      </c>
      <c r="G1508" s="495">
        <f t="shared" si="227"/>
        <v>132649.65999999829</v>
      </c>
      <c r="H1508" s="495">
        <f>VLOOKUP(A1508,'02-Metrics'!A:R,18,FALSE)</f>
        <v>18752986</v>
      </c>
      <c r="I1508" s="496">
        <f t="shared" si="228"/>
        <v>7.073522051368155E-3</v>
      </c>
      <c r="J1508" s="512"/>
      <c r="L1508" s="23">
        <v>44164</v>
      </c>
      <c r="M1508" s="241" t="s">
        <v>1039</v>
      </c>
      <c r="S1508">
        <f t="shared" si="226"/>
        <v>2019</v>
      </c>
      <c r="T1508" s="418" t="str">
        <f>VLOOKUP($A1508,'02-Metrics'!$A$2:$AD$188,4,FALSE)</f>
        <v>Infrastructure</v>
      </c>
      <c r="U1508" s="418" t="str">
        <f>VLOOKUP($A1508,'02-Metrics'!$A$2:$AD$188,5,FALSE)</f>
        <v>Bridges &amp; Tunnels</v>
      </c>
      <c r="V1508" s="418" t="str">
        <f>VLOOKUP($A1508,'02-Metrics'!$A$2:$AD$188,7,FALSE)</f>
        <v>Army Forces</v>
      </c>
    </row>
    <row r="1509" spans="1:22" hidden="1">
      <c r="A1509" s="418" t="s">
        <v>1120</v>
      </c>
      <c r="B1509" s="497">
        <v>43646</v>
      </c>
      <c r="C1509" s="495">
        <v>0</v>
      </c>
      <c r="D1509" s="495">
        <v>1221</v>
      </c>
      <c r="E1509" s="495">
        <f t="shared" si="222"/>
        <v>11280475</v>
      </c>
      <c r="F1509" s="495">
        <f t="shared" si="223"/>
        <v>11149046.340000002</v>
      </c>
      <c r="G1509" s="495">
        <f t="shared" si="227"/>
        <v>131428.65999999829</v>
      </c>
      <c r="H1509" s="495">
        <f>VLOOKUP(A1509,'02-Metrics'!A:R,18,FALSE)</f>
        <v>18752986</v>
      </c>
      <c r="I1509" s="496">
        <f t="shared" si="228"/>
        <v>7.0084124202939354E-3</v>
      </c>
      <c r="J1509" s="512"/>
      <c r="L1509" s="23">
        <v>44165</v>
      </c>
      <c r="M1509" s="241" t="s">
        <v>764</v>
      </c>
      <c r="S1509">
        <f t="shared" si="226"/>
        <v>2019</v>
      </c>
      <c r="T1509" s="418" t="str">
        <f>VLOOKUP($A1509,'02-Metrics'!$A$2:$AD$188,4,FALSE)</f>
        <v>Infrastructure</v>
      </c>
      <c r="U1509" s="418" t="str">
        <f>VLOOKUP($A1509,'02-Metrics'!$A$2:$AD$188,5,FALSE)</f>
        <v>Bridges &amp; Tunnels</v>
      </c>
      <c r="V1509" s="418" t="str">
        <f>VLOOKUP($A1509,'02-Metrics'!$A$2:$AD$188,7,FALSE)</f>
        <v>Army Forces</v>
      </c>
    </row>
    <row r="1510" spans="1:22" hidden="1">
      <c r="A1510" s="418" t="s">
        <v>1120</v>
      </c>
      <c r="B1510" s="497">
        <v>43829</v>
      </c>
      <c r="C1510" s="495">
        <v>495270</v>
      </c>
      <c r="D1510" s="495">
        <v>20107</v>
      </c>
      <c r="E1510" s="495">
        <f t="shared" si="222"/>
        <v>11775745</v>
      </c>
      <c r="F1510" s="495">
        <f t="shared" si="223"/>
        <v>11169153.340000002</v>
      </c>
      <c r="G1510" s="495">
        <f t="shared" si="227"/>
        <v>606591.65999999829</v>
      </c>
      <c r="H1510" s="495">
        <f>VLOOKUP(A1510,'02-Metrics'!A:R,18,FALSE)</f>
        <v>18752986</v>
      </c>
      <c r="I1510" s="496">
        <f t="shared" si="228"/>
        <v>3.2346403927353135E-2</v>
      </c>
      <c r="J1510" s="512"/>
      <c r="L1510" s="23">
        <v>44166</v>
      </c>
      <c r="M1510" s="241" t="s">
        <v>1040</v>
      </c>
      <c r="S1510">
        <f t="shared" si="226"/>
        <v>2019</v>
      </c>
      <c r="T1510" s="418" t="str">
        <f>VLOOKUP($A1510,'02-Metrics'!$A$2:$AD$188,4,FALSE)</f>
        <v>Infrastructure</v>
      </c>
      <c r="U1510" s="418" t="str">
        <f>VLOOKUP($A1510,'02-Metrics'!$A$2:$AD$188,5,FALSE)</f>
        <v>Bridges &amp; Tunnels</v>
      </c>
      <c r="V1510" s="418" t="str">
        <f>VLOOKUP($A1510,'02-Metrics'!$A$2:$AD$188,7,FALSE)</f>
        <v>Army Forces</v>
      </c>
    </row>
    <row r="1511" spans="1:22" hidden="1">
      <c r="A1511" s="418" t="s">
        <v>1120</v>
      </c>
      <c r="B1511" s="497">
        <v>43860</v>
      </c>
      <c r="C1511" s="495">
        <v>664967</v>
      </c>
      <c r="D1511" s="495">
        <v>0</v>
      </c>
      <c r="E1511" s="495">
        <f t="shared" si="222"/>
        <v>12440712</v>
      </c>
      <c r="F1511" s="495">
        <f t="shared" si="223"/>
        <v>11169153.340000002</v>
      </c>
      <c r="G1511" s="495">
        <f t="shared" si="227"/>
        <v>1271558.6599999983</v>
      </c>
      <c r="H1511" s="495">
        <f>VLOOKUP(A1511,'02-Metrics'!A:R,18,FALSE)</f>
        <v>18752986</v>
      </c>
      <c r="I1511" s="496">
        <f t="shared" si="228"/>
        <v>6.7805663588721199E-2</v>
      </c>
      <c r="J1511" s="512"/>
      <c r="L1511" s="23">
        <v>44196</v>
      </c>
      <c r="M1511" s="241" t="s">
        <v>1039</v>
      </c>
      <c r="S1511">
        <f t="shared" si="226"/>
        <v>2020</v>
      </c>
      <c r="T1511" s="418" t="str">
        <f>VLOOKUP($A1511,'02-Metrics'!$A$2:$AD$188,4,FALSE)</f>
        <v>Infrastructure</v>
      </c>
      <c r="U1511" s="418" t="str">
        <f>VLOOKUP($A1511,'02-Metrics'!$A$2:$AD$188,5,FALSE)</f>
        <v>Bridges &amp; Tunnels</v>
      </c>
      <c r="V1511" s="418" t="str">
        <f>VLOOKUP($A1511,'02-Metrics'!$A$2:$AD$188,7,FALSE)</f>
        <v>Army Forces</v>
      </c>
    </row>
    <row r="1512" spans="1:22" hidden="1">
      <c r="A1512" s="418" t="s">
        <v>1120</v>
      </c>
      <c r="B1512" s="497">
        <v>43889</v>
      </c>
      <c r="C1512" s="495">
        <v>0</v>
      </c>
      <c r="D1512" s="495">
        <v>3525.75</v>
      </c>
      <c r="E1512" s="495">
        <f t="shared" si="222"/>
        <v>12440712</v>
      </c>
      <c r="F1512" s="495">
        <f t="shared" si="223"/>
        <v>11172679.090000002</v>
      </c>
      <c r="G1512" s="495">
        <f t="shared" si="227"/>
        <v>1268032.9099999983</v>
      </c>
      <c r="H1512" s="495">
        <f>VLOOKUP(A1512,'02-Metrics'!A:R,18,FALSE)</f>
        <v>18752986</v>
      </c>
      <c r="I1512" s="496">
        <f t="shared" si="228"/>
        <v>6.7617653529949751E-2</v>
      </c>
      <c r="J1512" s="512"/>
      <c r="M1512" s="241" t="s">
        <v>1038</v>
      </c>
      <c r="S1512">
        <f t="shared" si="226"/>
        <v>2020</v>
      </c>
      <c r="T1512" s="418" t="str">
        <f>VLOOKUP($A1512,'02-Metrics'!$A$2:$AD$188,4,FALSE)</f>
        <v>Infrastructure</v>
      </c>
      <c r="U1512" s="418" t="str">
        <f>VLOOKUP($A1512,'02-Metrics'!$A$2:$AD$188,5,FALSE)</f>
        <v>Bridges &amp; Tunnels</v>
      </c>
      <c r="V1512" s="418" t="str">
        <f>VLOOKUP($A1512,'02-Metrics'!$A$2:$AD$188,7,FALSE)</f>
        <v>Army Forces</v>
      </c>
    </row>
    <row r="1513" spans="1:22" hidden="1">
      <c r="A1513" s="418">
        <v>41</v>
      </c>
      <c r="B1513" s="505">
        <v>2</v>
      </c>
      <c r="C1513" s="506"/>
      <c r="D1513" s="506"/>
      <c r="E1513" s="506"/>
      <c r="F1513" s="506"/>
      <c r="G1513" s="506"/>
      <c r="H1513" s="495"/>
      <c r="I1513" s="496"/>
      <c r="J1513" s="496"/>
      <c r="K1513" s="495"/>
      <c r="L1513" s="493"/>
      <c r="S1513">
        <f t="shared" si="226"/>
        <v>1900</v>
      </c>
      <c r="T1513" s="418" t="e">
        <f>VLOOKUP($A1513,'02-Metrics'!$A$2:$AD$188,4,FALSE)</f>
        <v>#N/A</v>
      </c>
      <c r="U1513" s="418" t="e">
        <f>VLOOKUP($A1513,'02-Metrics'!$A$2:$AD$188,5,FALSE)</f>
        <v>#N/A</v>
      </c>
      <c r="V1513" s="418" t="e">
        <f>VLOOKUP($A1513,'02-Metrics'!$A$2:$AD$188,7,FALSE)</f>
        <v>#N/A</v>
      </c>
    </row>
    <row r="1514" spans="1:22" hidden="1">
      <c r="A1514" s="418" t="s">
        <v>1121</v>
      </c>
      <c r="B1514" s="497">
        <v>43130</v>
      </c>
      <c r="C1514" s="495">
        <v>10000000</v>
      </c>
      <c r="D1514" s="495">
        <v>0</v>
      </c>
      <c r="E1514" s="495">
        <f t="shared" ref="E1514:E1549" si="229">C1514+E1513</f>
        <v>10000000</v>
      </c>
      <c r="F1514" s="495">
        <f t="shared" ref="F1514:F1549" si="230">D1514+F1513</f>
        <v>0</v>
      </c>
      <c r="G1514" s="495">
        <f t="shared" si="227"/>
        <v>10000000</v>
      </c>
      <c r="H1514" s="495">
        <f>VLOOKUP(A1514,'02-Metrics'!A:R,18,FALSE)</f>
        <v>112045826</v>
      </c>
      <c r="I1514" s="496">
        <f t="shared" si="228"/>
        <v>8.9249197020511942E-2</v>
      </c>
      <c r="J1514" s="512"/>
      <c r="M1514" s="241" t="s">
        <v>1038</v>
      </c>
      <c r="S1514">
        <f t="shared" si="226"/>
        <v>2018</v>
      </c>
      <c r="T1514" s="418" t="str">
        <f>VLOOKUP($A1514,'02-Metrics'!$A$2:$AD$188,4,FALSE)</f>
        <v>Industrial</v>
      </c>
      <c r="U1514" s="418" t="str">
        <f>VLOOKUP($A1514,'02-Metrics'!$A$2:$AD$188,5,FALSE)</f>
        <v>Factory</v>
      </c>
      <c r="V1514" s="418" t="str">
        <f>VLOOKUP($A1514,'02-Metrics'!$A$2:$AD$188,7,FALSE)</f>
        <v>Mintra</v>
      </c>
    </row>
    <row r="1515" spans="1:22" hidden="1">
      <c r="A1515" s="418" t="s">
        <v>1121</v>
      </c>
      <c r="B1515" s="497">
        <v>43159</v>
      </c>
      <c r="C1515" s="495">
        <v>0</v>
      </c>
      <c r="D1515" s="495">
        <v>138415</v>
      </c>
      <c r="E1515" s="495">
        <f t="shared" si="229"/>
        <v>10000000</v>
      </c>
      <c r="F1515" s="495">
        <f t="shared" si="230"/>
        <v>138415</v>
      </c>
      <c r="G1515" s="495">
        <f t="shared" si="227"/>
        <v>9861585</v>
      </c>
      <c r="H1515" s="495">
        <f>VLOOKUP(A1515,'02-Metrics'!A:R,18,FALSE)</f>
        <v>112045826</v>
      </c>
      <c r="I1515" s="496">
        <f t="shared" si="228"/>
        <v>8.8013854259952534E-2</v>
      </c>
      <c r="J1515" s="512"/>
      <c r="L1515" s="23">
        <v>44251</v>
      </c>
      <c r="M1515" s="241" t="s">
        <v>1039</v>
      </c>
      <c r="S1515">
        <f t="shared" si="226"/>
        <v>2018</v>
      </c>
      <c r="T1515" s="418" t="str">
        <f>VLOOKUP($A1515,'02-Metrics'!$A$2:$AD$188,4,FALSE)</f>
        <v>Industrial</v>
      </c>
      <c r="U1515" s="418" t="str">
        <f>VLOOKUP($A1515,'02-Metrics'!$A$2:$AD$188,5,FALSE)</f>
        <v>Factory</v>
      </c>
      <c r="V1515" s="418" t="str">
        <f>VLOOKUP($A1515,'02-Metrics'!$A$2:$AD$188,7,FALSE)</f>
        <v>Mintra</v>
      </c>
    </row>
    <row r="1516" spans="1:22" hidden="1">
      <c r="A1516" s="418" t="s">
        <v>1121</v>
      </c>
      <c r="B1516" s="497">
        <v>43189</v>
      </c>
      <c r="C1516" s="495">
        <v>0</v>
      </c>
      <c r="D1516" s="495">
        <v>1857867.5899999999</v>
      </c>
      <c r="E1516" s="495">
        <f t="shared" si="229"/>
        <v>10000000</v>
      </c>
      <c r="F1516" s="495">
        <f t="shared" si="230"/>
        <v>1996282.5899999999</v>
      </c>
      <c r="G1516" s="495">
        <f t="shared" si="227"/>
        <v>8003717.4100000001</v>
      </c>
      <c r="H1516" s="495">
        <f>VLOOKUP(A1516,'02-Metrics'!A:R,18,FALSE)</f>
        <v>112045826</v>
      </c>
      <c r="I1516" s="496">
        <f t="shared" si="228"/>
        <v>7.1432535202159156E-2</v>
      </c>
      <c r="J1516" s="512"/>
      <c r="L1516" s="23">
        <v>44252</v>
      </c>
      <c r="M1516" s="241" t="s">
        <v>1039</v>
      </c>
      <c r="S1516">
        <f t="shared" si="226"/>
        <v>2018</v>
      </c>
      <c r="T1516" s="418" t="str">
        <f>VLOOKUP($A1516,'02-Metrics'!$A$2:$AD$188,4,FALSE)</f>
        <v>Industrial</v>
      </c>
      <c r="U1516" s="418" t="str">
        <f>VLOOKUP($A1516,'02-Metrics'!$A$2:$AD$188,5,FALSE)</f>
        <v>Factory</v>
      </c>
      <c r="V1516" s="418" t="str">
        <f>VLOOKUP($A1516,'02-Metrics'!$A$2:$AD$188,7,FALSE)</f>
        <v>Mintra</v>
      </c>
    </row>
    <row r="1517" spans="1:22" hidden="1">
      <c r="A1517" s="418" t="s">
        <v>1121</v>
      </c>
      <c r="B1517" s="497">
        <v>43220</v>
      </c>
      <c r="C1517" s="495">
        <v>1500000</v>
      </c>
      <c r="D1517" s="495">
        <v>1042147.17</v>
      </c>
      <c r="E1517" s="495">
        <f t="shared" si="229"/>
        <v>11500000</v>
      </c>
      <c r="F1517" s="495">
        <f t="shared" si="230"/>
        <v>3038429.76</v>
      </c>
      <c r="G1517" s="495">
        <f t="shared" si="227"/>
        <v>8461570.2400000002</v>
      </c>
      <c r="H1517" s="495">
        <f>VLOOKUP(A1517,'02-Metrics'!A:R,18,FALSE)</f>
        <v>112045826</v>
      </c>
      <c r="I1517" s="496">
        <f t="shared" si="228"/>
        <v>7.5518834945266053E-2</v>
      </c>
      <c r="J1517" s="512"/>
      <c r="L1517" s="23">
        <v>44253</v>
      </c>
      <c r="M1517" s="241" t="s">
        <v>764</v>
      </c>
      <c r="S1517">
        <f t="shared" si="226"/>
        <v>2018</v>
      </c>
      <c r="T1517" s="418" t="str">
        <f>VLOOKUP($A1517,'02-Metrics'!$A$2:$AD$188,4,FALSE)</f>
        <v>Industrial</v>
      </c>
      <c r="U1517" s="418" t="str">
        <f>VLOOKUP($A1517,'02-Metrics'!$A$2:$AD$188,5,FALSE)</f>
        <v>Factory</v>
      </c>
      <c r="V1517" s="418" t="str">
        <f>VLOOKUP($A1517,'02-Metrics'!$A$2:$AD$188,7,FALSE)</f>
        <v>Mintra</v>
      </c>
    </row>
    <row r="1518" spans="1:22" hidden="1">
      <c r="A1518" s="418" t="s">
        <v>1121</v>
      </c>
      <c r="B1518" s="497">
        <v>43250</v>
      </c>
      <c r="C1518" s="495">
        <v>0</v>
      </c>
      <c r="D1518" s="495">
        <v>1699029.1800000004</v>
      </c>
      <c r="E1518" s="495">
        <f t="shared" si="229"/>
        <v>11500000</v>
      </c>
      <c r="F1518" s="495">
        <f t="shared" si="230"/>
        <v>4737458.9400000004</v>
      </c>
      <c r="G1518" s="495">
        <f t="shared" si="227"/>
        <v>6762541.0599999996</v>
      </c>
      <c r="H1518" s="495">
        <f>VLOOKUP(A1518,'02-Metrics'!A:R,18,FALSE)</f>
        <v>112045826</v>
      </c>
      <c r="I1518" s="496">
        <f t="shared" si="228"/>
        <v>6.0355135942324167E-2</v>
      </c>
      <c r="J1518" s="512"/>
      <c r="M1518" s="241" t="s">
        <v>1038</v>
      </c>
      <c r="S1518">
        <f t="shared" si="226"/>
        <v>2018</v>
      </c>
      <c r="T1518" s="418" t="str">
        <f>VLOOKUP($A1518,'02-Metrics'!$A$2:$AD$188,4,FALSE)</f>
        <v>Industrial</v>
      </c>
      <c r="U1518" s="418" t="str">
        <f>VLOOKUP($A1518,'02-Metrics'!$A$2:$AD$188,5,FALSE)</f>
        <v>Factory</v>
      </c>
      <c r="V1518" s="418" t="str">
        <f>VLOOKUP($A1518,'02-Metrics'!$A$2:$AD$188,7,FALSE)</f>
        <v>Mintra</v>
      </c>
    </row>
    <row r="1519" spans="1:22" hidden="1">
      <c r="A1519" s="418" t="s">
        <v>1121</v>
      </c>
      <c r="B1519" s="497">
        <v>43281</v>
      </c>
      <c r="C1519" s="495">
        <v>4000000</v>
      </c>
      <c r="D1519" s="495">
        <v>5830118.1399999997</v>
      </c>
      <c r="E1519" s="495">
        <f t="shared" si="229"/>
        <v>15500000</v>
      </c>
      <c r="F1519" s="495">
        <f t="shared" si="230"/>
        <v>10567577.08</v>
      </c>
      <c r="G1519" s="495">
        <f t="shared" si="227"/>
        <v>4932422.92</v>
      </c>
      <c r="H1519" s="495">
        <f>VLOOKUP(A1519,'02-Metrics'!A:R,18,FALSE)</f>
        <v>112045826</v>
      </c>
      <c r="I1519" s="496">
        <f t="shared" si="228"/>
        <v>4.402147849755688E-2</v>
      </c>
      <c r="J1519" s="512"/>
      <c r="L1519" s="23">
        <v>44292</v>
      </c>
      <c r="M1519" s="241" t="s">
        <v>1039</v>
      </c>
      <c r="S1519">
        <f t="shared" si="226"/>
        <v>2018</v>
      </c>
      <c r="T1519" s="418" t="str">
        <f>VLOOKUP($A1519,'02-Metrics'!$A$2:$AD$188,4,FALSE)</f>
        <v>Industrial</v>
      </c>
      <c r="U1519" s="418" t="str">
        <f>VLOOKUP($A1519,'02-Metrics'!$A$2:$AD$188,5,FALSE)</f>
        <v>Factory</v>
      </c>
      <c r="V1519" s="418" t="str">
        <f>VLOOKUP($A1519,'02-Metrics'!$A$2:$AD$188,7,FALSE)</f>
        <v>Mintra</v>
      </c>
    </row>
    <row r="1520" spans="1:22" hidden="1">
      <c r="A1520" s="418" t="s">
        <v>1121</v>
      </c>
      <c r="B1520" s="497">
        <v>43311</v>
      </c>
      <c r="C1520" s="495">
        <v>0</v>
      </c>
      <c r="D1520" s="495">
        <v>2214918.0600000019</v>
      </c>
      <c r="E1520" s="495">
        <f t="shared" si="229"/>
        <v>15500000</v>
      </c>
      <c r="F1520" s="495">
        <f t="shared" si="230"/>
        <v>12782495.140000002</v>
      </c>
      <c r="G1520" s="498">
        <f>E1520-F1520</f>
        <v>2717504.8599999975</v>
      </c>
      <c r="H1520" s="495"/>
      <c r="I1520" s="496"/>
      <c r="J1520" s="512"/>
      <c r="S1520">
        <f t="shared" si="226"/>
        <v>2018</v>
      </c>
      <c r="T1520" s="418" t="str">
        <f>VLOOKUP($A1520,'02-Metrics'!$A$2:$AD$188,4,FALSE)</f>
        <v>Industrial</v>
      </c>
      <c r="U1520" s="418" t="str">
        <f>VLOOKUP($A1520,'02-Metrics'!$A$2:$AD$188,5,FALSE)</f>
        <v>Factory</v>
      </c>
      <c r="V1520" s="418" t="str">
        <f>VLOOKUP($A1520,'02-Metrics'!$A$2:$AD$188,7,FALSE)</f>
        <v>Mintra</v>
      </c>
    </row>
    <row r="1521" spans="1:22" hidden="1">
      <c r="A1521" s="418" t="s">
        <v>1121</v>
      </c>
      <c r="B1521" s="497">
        <v>43342</v>
      </c>
      <c r="C1521" s="495">
        <v>3000000</v>
      </c>
      <c r="D1521" s="495">
        <v>2908079.6600000011</v>
      </c>
      <c r="E1521" s="495">
        <f t="shared" si="229"/>
        <v>18500000</v>
      </c>
      <c r="F1521" s="495">
        <f t="shared" si="230"/>
        <v>15690574.800000004</v>
      </c>
      <c r="G1521" s="495">
        <f t="shared" ref="G1521:G1552" si="231">E1521-F1521</f>
        <v>2809425.1999999955</v>
      </c>
      <c r="H1521" s="495">
        <f>VLOOKUP(A1521,'02-Metrics'!A:R,18,FALSE)</f>
        <v>112045826</v>
      </c>
      <c r="I1521" s="496">
        <f t="shared" ref="I1521:I1552" si="232">G1521/H1521</f>
        <v>2.5073894318919078E-2</v>
      </c>
      <c r="J1521" s="512"/>
      <c r="K1521" s="491">
        <v>0</v>
      </c>
      <c r="L1521" s="489">
        <v>42551</v>
      </c>
      <c r="M1521" s="241" t="s">
        <v>1041</v>
      </c>
      <c r="S1521">
        <f t="shared" si="226"/>
        <v>2018</v>
      </c>
      <c r="T1521" s="418" t="str">
        <f>VLOOKUP($A1521,'02-Metrics'!$A$2:$AD$188,4,FALSE)</f>
        <v>Industrial</v>
      </c>
      <c r="U1521" s="418" t="str">
        <f>VLOOKUP($A1521,'02-Metrics'!$A$2:$AD$188,5,FALSE)</f>
        <v>Factory</v>
      </c>
      <c r="V1521" s="418" t="str">
        <f>VLOOKUP($A1521,'02-Metrics'!$A$2:$AD$188,7,FALSE)</f>
        <v>Mintra</v>
      </c>
    </row>
    <row r="1522" spans="1:22" hidden="1">
      <c r="A1522" s="418" t="s">
        <v>1121</v>
      </c>
      <c r="B1522" s="497">
        <v>43373</v>
      </c>
      <c r="C1522" s="495">
        <v>0</v>
      </c>
      <c r="D1522" s="495">
        <v>6129955.330000001</v>
      </c>
      <c r="E1522" s="495">
        <f t="shared" si="229"/>
        <v>18500000</v>
      </c>
      <c r="F1522" s="495">
        <f t="shared" si="230"/>
        <v>21820530.130000006</v>
      </c>
      <c r="G1522" s="495">
        <f t="shared" si="231"/>
        <v>-3320530.1300000064</v>
      </c>
      <c r="H1522" s="495">
        <f>VLOOKUP(A1522,'02-Metrics'!A:R,18,FALSE)</f>
        <v>112045826</v>
      </c>
      <c r="I1522" s="496">
        <f t="shared" si="232"/>
        <v>-2.9635464778491671E-2</v>
      </c>
      <c r="J1522" s="512"/>
      <c r="K1522" s="491">
        <v>15153556</v>
      </c>
      <c r="L1522" s="489">
        <v>42643</v>
      </c>
      <c r="M1522" s="241" t="s">
        <v>1041</v>
      </c>
      <c r="S1522">
        <f t="shared" si="226"/>
        <v>2018</v>
      </c>
      <c r="T1522" s="418" t="str">
        <f>VLOOKUP($A1522,'02-Metrics'!$A$2:$AD$188,4,FALSE)</f>
        <v>Industrial</v>
      </c>
      <c r="U1522" s="418" t="str">
        <f>VLOOKUP($A1522,'02-Metrics'!$A$2:$AD$188,5,FALSE)</f>
        <v>Factory</v>
      </c>
      <c r="V1522" s="418" t="str">
        <f>VLOOKUP($A1522,'02-Metrics'!$A$2:$AD$188,7,FALSE)</f>
        <v>Mintra</v>
      </c>
    </row>
    <row r="1523" spans="1:22" hidden="1">
      <c r="A1523" s="418" t="s">
        <v>1121</v>
      </c>
      <c r="B1523" s="497">
        <v>43403</v>
      </c>
      <c r="C1523" s="495">
        <v>2220782.14</v>
      </c>
      <c r="D1523" s="495">
        <v>2840033.3400000003</v>
      </c>
      <c r="E1523" s="495">
        <f t="shared" si="229"/>
        <v>20720782.140000001</v>
      </c>
      <c r="F1523" s="495">
        <f t="shared" si="230"/>
        <v>24660563.470000006</v>
      </c>
      <c r="G1523" s="495">
        <f t="shared" si="231"/>
        <v>-3939781.3300000057</v>
      </c>
      <c r="H1523" s="495">
        <f>VLOOKUP(A1523,'02-Metrics'!A:R,18,FALSE)</f>
        <v>112045826</v>
      </c>
      <c r="I1523" s="496">
        <f t="shared" si="232"/>
        <v>-3.5162232013890508E-2</v>
      </c>
      <c r="J1523" s="512"/>
      <c r="K1523" s="491">
        <v>10121476</v>
      </c>
      <c r="L1523" s="489">
        <v>42673</v>
      </c>
      <c r="M1523" s="241" t="s">
        <v>1041</v>
      </c>
      <c r="S1523">
        <f t="shared" si="226"/>
        <v>2018</v>
      </c>
      <c r="T1523" s="418" t="str">
        <f>VLOOKUP($A1523,'02-Metrics'!$A$2:$AD$188,4,FALSE)</f>
        <v>Industrial</v>
      </c>
      <c r="U1523" s="418" t="str">
        <f>VLOOKUP($A1523,'02-Metrics'!$A$2:$AD$188,5,FALSE)</f>
        <v>Factory</v>
      </c>
      <c r="V1523" s="418" t="str">
        <f>VLOOKUP($A1523,'02-Metrics'!$A$2:$AD$188,7,FALSE)</f>
        <v>Mintra</v>
      </c>
    </row>
    <row r="1524" spans="1:22" hidden="1">
      <c r="A1524" s="418" t="s">
        <v>1121</v>
      </c>
      <c r="B1524" s="497">
        <v>43434</v>
      </c>
      <c r="C1524" s="495">
        <v>4031998.67</v>
      </c>
      <c r="D1524" s="495">
        <v>4006449.74</v>
      </c>
      <c r="E1524" s="495">
        <f t="shared" si="229"/>
        <v>24752780.810000002</v>
      </c>
      <c r="F1524" s="495">
        <f t="shared" si="230"/>
        <v>28667013.210000008</v>
      </c>
      <c r="G1524" s="495">
        <f t="shared" si="231"/>
        <v>-3914232.400000006</v>
      </c>
      <c r="H1524" s="495">
        <f>VLOOKUP(A1524,'02-Metrics'!A:R,18,FALSE)</f>
        <v>112045826</v>
      </c>
      <c r="I1524" s="496">
        <f t="shared" si="232"/>
        <v>-3.4934209865167189E-2</v>
      </c>
      <c r="J1524" s="512"/>
      <c r="K1524" s="491">
        <v>4821423</v>
      </c>
      <c r="L1524" s="489">
        <v>42704</v>
      </c>
      <c r="M1524" s="241" t="s">
        <v>1041</v>
      </c>
      <c r="S1524">
        <f t="shared" si="226"/>
        <v>2018</v>
      </c>
      <c r="T1524" s="418" t="str">
        <f>VLOOKUP($A1524,'02-Metrics'!$A$2:$AD$188,4,FALSE)</f>
        <v>Industrial</v>
      </c>
      <c r="U1524" s="418" t="str">
        <f>VLOOKUP($A1524,'02-Metrics'!$A$2:$AD$188,5,FALSE)</f>
        <v>Factory</v>
      </c>
      <c r="V1524" s="418" t="str">
        <f>VLOOKUP($A1524,'02-Metrics'!$A$2:$AD$188,7,FALSE)</f>
        <v>Mintra</v>
      </c>
    </row>
    <row r="1525" spans="1:22" hidden="1">
      <c r="A1525" s="418" t="s">
        <v>1121</v>
      </c>
      <c r="B1525" s="497">
        <v>43464</v>
      </c>
      <c r="C1525" s="495">
        <v>8000000</v>
      </c>
      <c r="D1525" s="495">
        <v>2692007.54</v>
      </c>
      <c r="E1525" s="495">
        <f t="shared" si="229"/>
        <v>32752780.810000002</v>
      </c>
      <c r="F1525" s="495">
        <f t="shared" si="230"/>
        <v>31359020.750000007</v>
      </c>
      <c r="G1525" s="495">
        <f t="shared" si="231"/>
        <v>1393760.0599999949</v>
      </c>
      <c r="H1525" s="495">
        <f>VLOOKUP(A1525,'02-Metrics'!A:R,18,FALSE)</f>
        <v>112045826</v>
      </c>
      <c r="I1525" s="496">
        <f t="shared" si="232"/>
        <v>1.243919661942601E-2</v>
      </c>
      <c r="J1525" s="512"/>
      <c r="K1525" s="491">
        <v>0</v>
      </c>
      <c r="L1525" s="489">
        <v>42734</v>
      </c>
      <c r="M1525" s="241" t="s">
        <v>1041</v>
      </c>
      <c r="S1525">
        <f t="shared" si="226"/>
        <v>2018</v>
      </c>
      <c r="T1525" s="418" t="str">
        <f>VLOOKUP($A1525,'02-Metrics'!$A$2:$AD$188,4,FALSE)</f>
        <v>Industrial</v>
      </c>
      <c r="U1525" s="418" t="str">
        <f>VLOOKUP($A1525,'02-Metrics'!$A$2:$AD$188,5,FALSE)</f>
        <v>Factory</v>
      </c>
      <c r="V1525" s="418" t="str">
        <f>VLOOKUP($A1525,'02-Metrics'!$A$2:$AD$188,7,FALSE)</f>
        <v>Mintra</v>
      </c>
    </row>
    <row r="1526" spans="1:22" hidden="1">
      <c r="A1526" s="418" t="s">
        <v>1121</v>
      </c>
      <c r="B1526" s="497">
        <v>43495</v>
      </c>
      <c r="C1526" s="495">
        <v>0</v>
      </c>
      <c r="D1526" s="495">
        <v>2508200.1599999992</v>
      </c>
      <c r="E1526" s="495">
        <f t="shared" si="229"/>
        <v>32752780.810000002</v>
      </c>
      <c r="F1526" s="495">
        <f t="shared" si="230"/>
        <v>33867220.910000004</v>
      </c>
      <c r="G1526" s="495">
        <f t="shared" si="231"/>
        <v>-1114440.1000000015</v>
      </c>
      <c r="H1526" s="495">
        <f>VLOOKUP(A1526,'02-Metrics'!A:R,18,FALSE)</f>
        <v>112045826</v>
      </c>
      <c r="I1526" s="496">
        <f t="shared" si="232"/>
        <v>-9.9462884052459177E-3</v>
      </c>
      <c r="J1526" s="512"/>
      <c r="K1526" s="491">
        <v>12888090</v>
      </c>
      <c r="L1526" s="489">
        <v>42766</v>
      </c>
      <c r="M1526" s="241" t="s">
        <v>1041</v>
      </c>
      <c r="S1526">
        <f t="shared" si="226"/>
        <v>2019</v>
      </c>
      <c r="T1526" s="418" t="str">
        <f>VLOOKUP($A1526,'02-Metrics'!$A$2:$AD$188,4,FALSE)</f>
        <v>Industrial</v>
      </c>
      <c r="U1526" s="418" t="str">
        <f>VLOOKUP($A1526,'02-Metrics'!$A$2:$AD$188,5,FALSE)</f>
        <v>Factory</v>
      </c>
      <c r="V1526" s="418" t="str">
        <f>VLOOKUP($A1526,'02-Metrics'!$A$2:$AD$188,7,FALSE)</f>
        <v>Mintra</v>
      </c>
    </row>
    <row r="1527" spans="1:22" hidden="1">
      <c r="A1527" s="418" t="s">
        <v>1121</v>
      </c>
      <c r="B1527" s="497">
        <v>43524</v>
      </c>
      <c r="C1527" s="495">
        <v>0</v>
      </c>
      <c r="D1527" s="495">
        <v>2185912.6799999997</v>
      </c>
      <c r="E1527" s="495">
        <f t="shared" si="229"/>
        <v>32752780.810000002</v>
      </c>
      <c r="F1527" s="495">
        <f t="shared" si="230"/>
        <v>36053133.590000004</v>
      </c>
      <c r="G1527" s="495">
        <f t="shared" si="231"/>
        <v>-3300352.7800000012</v>
      </c>
      <c r="H1527" s="495">
        <f>VLOOKUP(A1527,'02-Metrics'!A:R,18,FALSE)</f>
        <v>112045826</v>
      </c>
      <c r="I1527" s="496">
        <f t="shared" si="232"/>
        <v>-2.9455383549941441E-2</v>
      </c>
      <c r="J1527" s="512"/>
      <c r="K1527" s="491">
        <v>6146055</v>
      </c>
      <c r="L1527" s="489">
        <v>42794</v>
      </c>
      <c r="M1527" s="241" t="s">
        <v>1041</v>
      </c>
      <c r="S1527">
        <f t="shared" si="226"/>
        <v>2019</v>
      </c>
      <c r="T1527" s="418" t="str">
        <f>VLOOKUP($A1527,'02-Metrics'!$A$2:$AD$188,4,FALSE)</f>
        <v>Industrial</v>
      </c>
      <c r="U1527" s="418" t="str">
        <f>VLOOKUP($A1527,'02-Metrics'!$A$2:$AD$188,5,FALSE)</f>
        <v>Factory</v>
      </c>
      <c r="V1527" s="418" t="str">
        <f>VLOOKUP($A1527,'02-Metrics'!$A$2:$AD$188,7,FALSE)</f>
        <v>Mintra</v>
      </c>
    </row>
    <row r="1528" spans="1:22" hidden="1">
      <c r="A1528" s="418" t="s">
        <v>1121</v>
      </c>
      <c r="B1528" s="497">
        <v>43554</v>
      </c>
      <c r="C1528" s="495">
        <v>0</v>
      </c>
      <c r="D1528" s="495">
        <v>1164893.6800000002</v>
      </c>
      <c r="E1528" s="495">
        <f t="shared" si="229"/>
        <v>32752780.810000002</v>
      </c>
      <c r="F1528" s="495">
        <f t="shared" si="230"/>
        <v>37218027.270000003</v>
      </c>
      <c r="G1528" s="495">
        <f t="shared" si="231"/>
        <v>-4465246.4600000009</v>
      </c>
      <c r="H1528" s="495">
        <f>VLOOKUP(A1528,'02-Metrics'!A:R,18,FALSE)</f>
        <v>112045826</v>
      </c>
      <c r="I1528" s="496">
        <f t="shared" si="232"/>
        <v>-3.9851966105368362E-2</v>
      </c>
      <c r="J1528" s="512"/>
      <c r="K1528" s="491">
        <v>9275154</v>
      </c>
      <c r="L1528" s="489">
        <v>42825</v>
      </c>
      <c r="M1528" s="241" t="s">
        <v>1041</v>
      </c>
      <c r="S1528">
        <f t="shared" si="226"/>
        <v>2019</v>
      </c>
      <c r="T1528" s="418" t="str">
        <f>VLOOKUP($A1528,'02-Metrics'!$A$2:$AD$188,4,FALSE)</f>
        <v>Industrial</v>
      </c>
      <c r="U1528" s="418" t="str">
        <f>VLOOKUP($A1528,'02-Metrics'!$A$2:$AD$188,5,FALSE)</f>
        <v>Factory</v>
      </c>
      <c r="V1528" s="418" t="str">
        <f>VLOOKUP($A1528,'02-Metrics'!$A$2:$AD$188,7,FALSE)</f>
        <v>Mintra</v>
      </c>
    </row>
    <row r="1529" spans="1:22" hidden="1">
      <c r="A1529" s="418" t="s">
        <v>1121</v>
      </c>
      <c r="B1529" s="497">
        <v>43585</v>
      </c>
      <c r="C1529" s="495">
        <v>3000000</v>
      </c>
      <c r="D1529" s="495">
        <v>984398.2</v>
      </c>
      <c r="E1529" s="495">
        <f t="shared" si="229"/>
        <v>35752780.810000002</v>
      </c>
      <c r="F1529" s="495">
        <f t="shared" si="230"/>
        <v>38202425.470000006</v>
      </c>
      <c r="G1529" s="495">
        <f t="shared" si="231"/>
        <v>-2449644.6600000039</v>
      </c>
      <c r="H1529" s="495">
        <f>VLOOKUP(A1529,'02-Metrics'!A:R,18,FALSE)</f>
        <v>112045826</v>
      </c>
      <c r="I1529" s="496">
        <f t="shared" si="232"/>
        <v>-2.1862881889058536E-2</v>
      </c>
      <c r="J1529" s="512"/>
      <c r="M1529" s="241" t="s">
        <v>1038</v>
      </c>
      <c r="S1529">
        <f t="shared" si="226"/>
        <v>2019</v>
      </c>
      <c r="T1529" s="418" t="str">
        <f>VLOOKUP($A1529,'02-Metrics'!$A$2:$AD$188,4,FALSE)</f>
        <v>Industrial</v>
      </c>
      <c r="U1529" s="418" t="str">
        <f>VLOOKUP($A1529,'02-Metrics'!$A$2:$AD$188,5,FALSE)</f>
        <v>Factory</v>
      </c>
      <c r="V1529" s="418" t="str">
        <f>VLOOKUP($A1529,'02-Metrics'!$A$2:$AD$188,7,FALSE)</f>
        <v>Mintra</v>
      </c>
    </row>
    <row r="1530" spans="1:22" hidden="1">
      <c r="A1530" s="418" t="s">
        <v>1121</v>
      </c>
      <c r="B1530" s="497">
        <v>43615</v>
      </c>
      <c r="C1530" s="495">
        <v>3000000</v>
      </c>
      <c r="D1530" s="495">
        <v>1046236.19</v>
      </c>
      <c r="E1530" s="495">
        <f t="shared" si="229"/>
        <v>38752780.810000002</v>
      </c>
      <c r="F1530" s="495">
        <f t="shared" si="230"/>
        <v>39248661.660000004</v>
      </c>
      <c r="G1530" s="495">
        <f t="shared" si="231"/>
        <v>-495880.85000000149</v>
      </c>
      <c r="H1530" s="495">
        <f>VLOOKUP(A1530,'02-Metrics'!A:R,18,FALSE)</f>
        <v>112045826</v>
      </c>
      <c r="I1530" s="496">
        <f t="shared" si="232"/>
        <v>-4.4256967680349063E-3</v>
      </c>
      <c r="J1530" s="512"/>
      <c r="K1530" s="491">
        <v>5494300</v>
      </c>
      <c r="L1530" s="489">
        <v>42855</v>
      </c>
      <c r="M1530" s="241" t="s">
        <v>1041</v>
      </c>
      <c r="S1530">
        <f t="shared" si="226"/>
        <v>2019</v>
      </c>
      <c r="T1530" s="418" t="str">
        <f>VLOOKUP($A1530,'02-Metrics'!$A$2:$AD$188,4,FALSE)</f>
        <v>Industrial</v>
      </c>
      <c r="U1530" s="418" t="str">
        <f>VLOOKUP($A1530,'02-Metrics'!$A$2:$AD$188,5,FALSE)</f>
        <v>Factory</v>
      </c>
      <c r="V1530" s="418" t="str">
        <f>VLOOKUP($A1530,'02-Metrics'!$A$2:$AD$188,7,FALSE)</f>
        <v>Mintra</v>
      </c>
    </row>
    <row r="1531" spans="1:22" hidden="1">
      <c r="A1531" s="418" t="s">
        <v>1121</v>
      </c>
      <c r="B1531" s="497">
        <v>43646</v>
      </c>
      <c r="C1531" s="495">
        <v>0</v>
      </c>
      <c r="D1531" s="495">
        <v>346450.46</v>
      </c>
      <c r="E1531" s="495">
        <f t="shared" si="229"/>
        <v>38752780.810000002</v>
      </c>
      <c r="F1531" s="495">
        <f t="shared" si="230"/>
        <v>39595112.120000005</v>
      </c>
      <c r="G1531" s="495">
        <f t="shared" si="231"/>
        <v>-842331.31000000238</v>
      </c>
      <c r="H1531" s="495">
        <f>VLOOKUP(A1531,'02-Metrics'!A:R,18,FALSE)</f>
        <v>112045826</v>
      </c>
      <c r="I1531" s="496">
        <f t="shared" si="232"/>
        <v>-7.517739304273614E-3</v>
      </c>
      <c r="J1531" s="512"/>
      <c r="M1531" s="241" t="s">
        <v>1038</v>
      </c>
      <c r="S1531">
        <f t="shared" si="226"/>
        <v>2019</v>
      </c>
      <c r="T1531" s="418" t="str">
        <f>VLOOKUP($A1531,'02-Metrics'!$A$2:$AD$188,4,FALSE)</f>
        <v>Industrial</v>
      </c>
      <c r="U1531" s="418" t="str">
        <f>VLOOKUP($A1531,'02-Metrics'!$A$2:$AD$188,5,FALSE)</f>
        <v>Factory</v>
      </c>
      <c r="V1531" s="418" t="str">
        <f>VLOOKUP($A1531,'02-Metrics'!$A$2:$AD$188,7,FALSE)</f>
        <v>Mintra</v>
      </c>
    </row>
    <row r="1532" spans="1:22" hidden="1">
      <c r="A1532" s="418" t="s">
        <v>1121</v>
      </c>
      <c r="B1532" s="497">
        <v>43676</v>
      </c>
      <c r="C1532" s="495">
        <v>0</v>
      </c>
      <c r="D1532" s="495">
        <v>295577.76</v>
      </c>
      <c r="E1532" s="495">
        <f t="shared" si="229"/>
        <v>38752780.810000002</v>
      </c>
      <c r="F1532" s="495">
        <f t="shared" si="230"/>
        <v>39890689.880000003</v>
      </c>
      <c r="G1532" s="495">
        <f t="shared" si="231"/>
        <v>-1137909.0700000003</v>
      </c>
      <c r="H1532" s="495">
        <f>VLOOKUP(A1532,'02-Metrics'!A:R,18,FALSE)</f>
        <v>112045826</v>
      </c>
      <c r="I1532" s="496">
        <f t="shared" si="232"/>
        <v>-1.0155747077985755E-2</v>
      </c>
      <c r="J1532" s="512"/>
      <c r="K1532" s="491">
        <v>3473623</v>
      </c>
      <c r="L1532" s="489">
        <v>42886</v>
      </c>
      <c r="M1532" s="241" t="s">
        <v>1041</v>
      </c>
      <c r="S1532">
        <f t="shared" si="226"/>
        <v>2019</v>
      </c>
      <c r="T1532" s="418" t="str">
        <f>VLOOKUP($A1532,'02-Metrics'!$A$2:$AD$188,4,FALSE)</f>
        <v>Industrial</v>
      </c>
      <c r="U1532" s="418" t="str">
        <f>VLOOKUP($A1532,'02-Metrics'!$A$2:$AD$188,5,FALSE)</f>
        <v>Factory</v>
      </c>
      <c r="V1532" s="418" t="str">
        <f>VLOOKUP($A1532,'02-Metrics'!$A$2:$AD$188,7,FALSE)</f>
        <v>Mintra</v>
      </c>
    </row>
    <row r="1533" spans="1:22" hidden="1">
      <c r="A1533" s="418" t="s">
        <v>1121</v>
      </c>
      <c r="B1533" s="497">
        <v>43707</v>
      </c>
      <c r="C1533" s="495">
        <v>0</v>
      </c>
      <c r="D1533" s="495">
        <v>990628.41</v>
      </c>
      <c r="E1533" s="495">
        <f t="shared" si="229"/>
        <v>38752780.810000002</v>
      </c>
      <c r="F1533" s="495">
        <f t="shared" si="230"/>
        <v>40881318.289999999</v>
      </c>
      <c r="G1533" s="495">
        <f t="shared" si="231"/>
        <v>-2128537.4799999967</v>
      </c>
      <c r="H1533" s="495">
        <f>VLOOKUP(A1533,'02-Metrics'!A:R,18,FALSE)</f>
        <v>112045826</v>
      </c>
      <c r="I1533" s="496">
        <f t="shared" si="232"/>
        <v>-1.8997026091806372E-2</v>
      </c>
      <c r="J1533" s="512"/>
      <c r="M1533" s="241" t="s">
        <v>1038</v>
      </c>
      <c r="S1533">
        <f t="shared" si="226"/>
        <v>2019</v>
      </c>
      <c r="T1533" s="418" t="str">
        <f>VLOOKUP($A1533,'02-Metrics'!$A$2:$AD$188,4,FALSE)</f>
        <v>Industrial</v>
      </c>
      <c r="U1533" s="418" t="str">
        <f>VLOOKUP($A1533,'02-Metrics'!$A$2:$AD$188,5,FALSE)</f>
        <v>Factory</v>
      </c>
      <c r="V1533" s="418" t="str">
        <f>VLOOKUP($A1533,'02-Metrics'!$A$2:$AD$188,7,FALSE)</f>
        <v>Mintra</v>
      </c>
    </row>
    <row r="1534" spans="1:22" hidden="1">
      <c r="A1534" s="418" t="s">
        <v>1121</v>
      </c>
      <c r="B1534" s="497">
        <v>43738</v>
      </c>
      <c r="C1534" s="495">
        <v>0</v>
      </c>
      <c r="D1534" s="495">
        <v>917579.6100000001</v>
      </c>
      <c r="E1534" s="495">
        <f t="shared" si="229"/>
        <v>38752780.810000002</v>
      </c>
      <c r="F1534" s="495">
        <f t="shared" si="230"/>
        <v>41798897.899999999</v>
      </c>
      <c r="G1534" s="495">
        <f t="shared" si="231"/>
        <v>-3046117.0899999961</v>
      </c>
      <c r="H1534" s="495">
        <f>VLOOKUP(A1534,'02-Metrics'!A:R,18,FALSE)</f>
        <v>112045826</v>
      </c>
      <c r="I1534" s="496">
        <f t="shared" si="232"/>
        <v>-2.7186350431295817E-2</v>
      </c>
      <c r="J1534" s="512"/>
      <c r="K1534" s="491">
        <v>14504056</v>
      </c>
      <c r="L1534" s="489">
        <v>42916</v>
      </c>
      <c r="M1534" s="241" t="s">
        <v>1041</v>
      </c>
      <c r="S1534">
        <f t="shared" si="226"/>
        <v>2019</v>
      </c>
      <c r="T1534" s="418" t="str">
        <f>VLOOKUP($A1534,'02-Metrics'!$A$2:$AD$188,4,FALSE)</f>
        <v>Industrial</v>
      </c>
      <c r="U1534" s="418" t="str">
        <f>VLOOKUP($A1534,'02-Metrics'!$A$2:$AD$188,5,FALSE)</f>
        <v>Factory</v>
      </c>
      <c r="V1534" s="418" t="str">
        <f>VLOOKUP($A1534,'02-Metrics'!$A$2:$AD$188,7,FALSE)</f>
        <v>Mintra</v>
      </c>
    </row>
    <row r="1535" spans="1:22" hidden="1">
      <c r="A1535" s="418" t="s">
        <v>1121</v>
      </c>
      <c r="B1535" s="497">
        <v>43768</v>
      </c>
      <c r="C1535" s="495">
        <v>0</v>
      </c>
      <c r="D1535" s="495">
        <v>248013.15</v>
      </c>
      <c r="E1535" s="495">
        <f t="shared" si="229"/>
        <v>38752780.810000002</v>
      </c>
      <c r="F1535" s="495">
        <f t="shared" si="230"/>
        <v>42046911.049999997</v>
      </c>
      <c r="G1535" s="495">
        <f t="shared" si="231"/>
        <v>-3294130.2399999946</v>
      </c>
      <c r="H1535" s="495">
        <f>VLOOKUP(A1535,'02-Metrics'!A:R,18,FALSE)</f>
        <v>112045826</v>
      </c>
      <c r="I1535" s="496">
        <f t="shared" si="232"/>
        <v>-2.9399847880098584E-2</v>
      </c>
      <c r="J1535" s="512"/>
      <c r="M1535" s="241" t="s">
        <v>1038</v>
      </c>
      <c r="S1535">
        <f t="shared" si="226"/>
        <v>2019</v>
      </c>
      <c r="T1535" s="418" t="str">
        <f>VLOOKUP($A1535,'02-Metrics'!$A$2:$AD$188,4,FALSE)</f>
        <v>Industrial</v>
      </c>
      <c r="U1535" s="418" t="str">
        <f>VLOOKUP($A1535,'02-Metrics'!$A$2:$AD$188,5,FALSE)</f>
        <v>Factory</v>
      </c>
      <c r="V1535" s="418" t="str">
        <f>VLOOKUP($A1535,'02-Metrics'!$A$2:$AD$188,7,FALSE)</f>
        <v>Mintra</v>
      </c>
    </row>
    <row r="1536" spans="1:22" hidden="1">
      <c r="A1536" s="418" t="s">
        <v>1121</v>
      </c>
      <c r="B1536" s="497">
        <v>43799</v>
      </c>
      <c r="C1536" s="495">
        <v>0</v>
      </c>
      <c r="D1536" s="495">
        <v>16213.92</v>
      </c>
      <c r="E1536" s="495">
        <f t="shared" si="229"/>
        <v>38752780.810000002</v>
      </c>
      <c r="F1536" s="495">
        <f t="shared" si="230"/>
        <v>42063124.969999999</v>
      </c>
      <c r="G1536" s="495">
        <f t="shared" si="231"/>
        <v>-3310344.1599999964</v>
      </c>
      <c r="H1536" s="495">
        <f>VLOOKUP(A1536,'02-Metrics'!A:R,18,FALSE)</f>
        <v>112045826</v>
      </c>
      <c r="I1536" s="496">
        <f t="shared" si="232"/>
        <v>-2.9544555814154081E-2</v>
      </c>
      <c r="J1536" s="512"/>
      <c r="K1536" s="491">
        <v>2268981</v>
      </c>
      <c r="L1536" s="489">
        <v>42947</v>
      </c>
      <c r="M1536" s="241" t="s">
        <v>1041</v>
      </c>
      <c r="S1536">
        <f t="shared" si="226"/>
        <v>2019</v>
      </c>
      <c r="T1536" s="418" t="str">
        <f>VLOOKUP($A1536,'02-Metrics'!$A$2:$AD$188,4,FALSE)</f>
        <v>Industrial</v>
      </c>
      <c r="U1536" s="418" t="str">
        <f>VLOOKUP($A1536,'02-Metrics'!$A$2:$AD$188,5,FALSE)</f>
        <v>Factory</v>
      </c>
      <c r="V1536" s="418" t="str">
        <f>VLOOKUP($A1536,'02-Metrics'!$A$2:$AD$188,7,FALSE)</f>
        <v>Mintra</v>
      </c>
    </row>
    <row r="1537" spans="1:22" hidden="1">
      <c r="A1537" s="418" t="s">
        <v>1121</v>
      </c>
      <c r="B1537" s="497">
        <v>43829</v>
      </c>
      <c r="C1537" s="495">
        <v>0</v>
      </c>
      <c r="D1537" s="495">
        <v>319930.18</v>
      </c>
      <c r="E1537" s="495">
        <f t="shared" si="229"/>
        <v>38752780.810000002</v>
      </c>
      <c r="F1537" s="495">
        <f t="shared" si="230"/>
        <v>42383055.149999999</v>
      </c>
      <c r="G1537" s="495">
        <f t="shared" si="231"/>
        <v>-3630274.3399999961</v>
      </c>
      <c r="H1537" s="495">
        <f>VLOOKUP(A1537,'02-Metrics'!A:R,18,FALSE)</f>
        <v>112045826</v>
      </c>
      <c r="I1537" s="496">
        <f t="shared" si="232"/>
        <v>-3.2399906980916861E-2</v>
      </c>
      <c r="J1537" s="512"/>
      <c r="M1537" s="241" t="s">
        <v>1038</v>
      </c>
      <c r="S1537">
        <f t="shared" si="226"/>
        <v>2019</v>
      </c>
      <c r="T1537" s="418" t="str">
        <f>VLOOKUP($A1537,'02-Metrics'!$A$2:$AD$188,4,FALSE)</f>
        <v>Industrial</v>
      </c>
      <c r="U1537" s="418" t="str">
        <f>VLOOKUP($A1537,'02-Metrics'!$A$2:$AD$188,5,FALSE)</f>
        <v>Factory</v>
      </c>
      <c r="V1537" s="418" t="str">
        <f>VLOOKUP($A1537,'02-Metrics'!$A$2:$AD$188,7,FALSE)</f>
        <v>Mintra</v>
      </c>
    </row>
    <row r="1538" spans="1:22" hidden="1">
      <c r="A1538" s="418" t="s">
        <v>1121</v>
      </c>
      <c r="B1538" s="497">
        <v>43860</v>
      </c>
      <c r="C1538" s="495">
        <v>0</v>
      </c>
      <c r="D1538" s="495">
        <v>20124.990000000002</v>
      </c>
      <c r="E1538" s="495">
        <f t="shared" si="229"/>
        <v>38752780.810000002</v>
      </c>
      <c r="F1538" s="495">
        <f t="shared" si="230"/>
        <v>42403180.140000001</v>
      </c>
      <c r="G1538" s="495">
        <f t="shared" si="231"/>
        <v>-3650399.3299999982</v>
      </c>
      <c r="H1538" s="495">
        <f>VLOOKUP(A1538,'02-Metrics'!A:R,18,FALSE)</f>
        <v>112045826</v>
      </c>
      <c r="I1538" s="496">
        <f t="shared" si="232"/>
        <v>-3.2579520900671462E-2</v>
      </c>
      <c r="J1538" s="512"/>
      <c r="K1538" s="491">
        <v>1621441</v>
      </c>
      <c r="L1538" s="489">
        <v>42978</v>
      </c>
      <c r="M1538" s="241" t="s">
        <v>1041</v>
      </c>
      <c r="S1538">
        <f t="shared" si="226"/>
        <v>2020</v>
      </c>
      <c r="T1538" s="418" t="str">
        <f>VLOOKUP($A1538,'02-Metrics'!$A$2:$AD$188,4,FALSE)</f>
        <v>Industrial</v>
      </c>
      <c r="U1538" s="418" t="str">
        <f>VLOOKUP($A1538,'02-Metrics'!$A$2:$AD$188,5,FALSE)</f>
        <v>Factory</v>
      </c>
      <c r="V1538" s="418" t="str">
        <f>VLOOKUP($A1538,'02-Metrics'!$A$2:$AD$188,7,FALSE)</f>
        <v>Mintra</v>
      </c>
    </row>
    <row r="1539" spans="1:22" hidden="1">
      <c r="A1539" s="418" t="s">
        <v>1121</v>
      </c>
      <c r="B1539" s="497">
        <v>43889</v>
      </c>
      <c r="C1539" s="495">
        <v>0</v>
      </c>
      <c r="D1539" s="495">
        <v>70032.41</v>
      </c>
      <c r="E1539" s="495">
        <f t="shared" si="229"/>
        <v>38752780.810000002</v>
      </c>
      <c r="F1539" s="495">
        <f t="shared" si="230"/>
        <v>42473212.549999997</v>
      </c>
      <c r="G1539" s="495">
        <f t="shared" si="231"/>
        <v>-3720431.7399999946</v>
      </c>
      <c r="H1539" s="495">
        <f>VLOOKUP(A1539,'02-Metrics'!A:R,18,FALSE)</f>
        <v>112045826</v>
      </c>
      <c r="I1539" s="496">
        <f t="shared" si="232"/>
        <v>-3.3204554536462559E-2</v>
      </c>
      <c r="J1539" s="512"/>
      <c r="M1539" s="241" t="s">
        <v>1038</v>
      </c>
      <c r="S1539">
        <f t="shared" si="226"/>
        <v>2020</v>
      </c>
      <c r="T1539" s="418" t="str">
        <f>VLOOKUP($A1539,'02-Metrics'!$A$2:$AD$188,4,FALSE)</f>
        <v>Industrial</v>
      </c>
      <c r="U1539" s="418" t="str">
        <f>VLOOKUP($A1539,'02-Metrics'!$A$2:$AD$188,5,FALSE)</f>
        <v>Factory</v>
      </c>
      <c r="V1539" s="418" t="str">
        <f>VLOOKUP($A1539,'02-Metrics'!$A$2:$AD$188,7,FALSE)</f>
        <v>Mintra</v>
      </c>
    </row>
    <row r="1540" spans="1:22" hidden="1">
      <c r="A1540" s="418" t="s">
        <v>1121</v>
      </c>
      <c r="B1540" s="497">
        <v>43920</v>
      </c>
      <c r="C1540" s="495">
        <v>0</v>
      </c>
      <c r="D1540" s="495">
        <v>120619.12</v>
      </c>
      <c r="E1540" s="495">
        <f t="shared" si="229"/>
        <v>38752780.810000002</v>
      </c>
      <c r="F1540" s="495">
        <f t="shared" si="230"/>
        <v>42593831.669999994</v>
      </c>
      <c r="G1540" s="495">
        <f t="shared" si="231"/>
        <v>-3841050.859999992</v>
      </c>
      <c r="H1540" s="495">
        <f>VLOOKUP(A1540,'02-Metrics'!A:R,18,FALSE)</f>
        <v>112045826</v>
      </c>
      <c r="I1540" s="496">
        <f t="shared" si="232"/>
        <v>-3.4281070496994616E-2</v>
      </c>
      <c r="J1540" s="512"/>
      <c r="K1540" s="491">
        <v>2833459</v>
      </c>
      <c r="L1540" s="489">
        <v>43008</v>
      </c>
      <c r="M1540" s="241" t="s">
        <v>1041</v>
      </c>
      <c r="S1540">
        <f t="shared" si="226"/>
        <v>2020</v>
      </c>
      <c r="T1540" s="418" t="str">
        <f>VLOOKUP($A1540,'02-Metrics'!$A$2:$AD$188,4,FALSE)</f>
        <v>Industrial</v>
      </c>
      <c r="U1540" s="418" t="str">
        <f>VLOOKUP($A1540,'02-Metrics'!$A$2:$AD$188,5,FALSE)</f>
        <v>Factory</v>
      </c>
      <c r="V1540" s="418" t="str">
        <f>VLOOKUP($A1540,'02-Metrics'!$A$2:$AD$188,7,FALSE)</f>
        <v>Mintra</v>
      </c>
    </row>
    <row r="1541" spans="1:22" hidden="1">
      <c r="A1541" s="418" t="s">
        <v>1121</v>
      </c>
      <c r="B1541" s="497">
        <v>43951</v>
      </c>
      <c r="C1541" s="495">
        <v>0</v>
      </c>
      <c r="D1541" s="495">
        <v>90025.05</v>
      </c>
      <c r="E1541" s="495">
        <f t="shared" si="229"/>
        <v>38752780.810000002</v>
      </c>
      <c r="F1541" s="495">
        <f t="shared" si="230"/>
        <v>42683856.719999991</v>
      </c>
      <c r="G1541" s="495">
        <f t="shared" si="231"/>
        <v>-3931075.909999989</v>
      </c>
      <c r="H1541" s="495">
        <f>VLOOKUP(A1541,'02-Metrics'!A:R,18,FALSE)</f>
        <v>112045826</v>
      </c>
      <c r="I1541" s="496">
        <f t="shared" si="232"/>
        <v>-3.5084536839417729E-2</v>
      </c>
      <c r="J1541" s="512"/>
      <c r="M1541" s="241" t="s">
        <v>1038</v>
      </c>
      <c r="S1541">
        <f t="shared" si="226"/>
        <v>2020</v>
      </c>
      <c r="T1541" s="418" t="str">
        <f>VLOOKUP($A1541,'02-Metrics'!$A$2:$AD$188,4,FALSE)</f>
        <v>Industrial</v>
      </c>
      <c r="U1541" s="418" t="str">
        <f>VLOOKUP($A1541,'02-Metrics'!$A$2:$AD$188,5,FALSE)</f>
        <v>Factory</v>
      </c>
      <c r="V1541" s="418" t="str">
        <f>VLOOKUP($A1541,'02-Metrics'!$A$2:$AD$188,7,FALSE)</f>
        <v>Mintra</v>
      </c>
    </row>
    <row r="1542" spans="1:22" hidden="1">
      <c r="A1542" s="418" t="s">
        <v>1121</v>
      </c>
      <c r="B1542" s="497">
        <v>43981</v>
      </c>
      <c r="C1542" s="495">
        <v>0</v>
      </c>
      <c r="D1542" s="495">
        <v>86818.53</v>
      </c>
      <c r="E1542" s="495">
        <f t="shared" si="229"/>
        <v>38752780.810000002</v>
      </c>
      <c r="F1542" s="495">
        <f t="shared" si="230"/>
        <v>42770675.249999993</v>
      </c>
      <c r="G1542" s="495">
        <f t="shared" si="231"/>
        <v>-4017894.4399999902</v>
      </c>
      <c r="H1542" s="495">
        <f>VLOOKUP(A1542,'02-Metrics'!A:R,18,FALSE)</f>
        <v>112045826</v>
      </c>
      <c r="I1542" s="496">
        <f t="shared" si="232"/>
        <v>-3.5859385248317867E-2</v>
      </c>
      <c r="J1542" s="512"/>
      <c r="K1542" s="491">
        <v>6985512</v>
      </c>
      <c r="L1542" s="489">
        <v>43039</v>
      </c>
      <c r="M1542" s="241" t="s">
        <v>1041</v>
      </c>
      <c r="S1542">
        <f t="shared" si="226"/>
        <v>2020</v>
      </c>
      <c r="T1542" s="418" t="str">
        <f>VLOOKUP($A1542,'02-Metrics'!$A$2:$AD$188,4,FALSE)</f>
        <v>Industrial</v>
      </c>
      <c r="U1542" s="418" t="str">
        <f>VLOOKUP($A1542,'02-Metrics'!$A$2:$AD$188,5,FALSE)</f>
        <v>Factory</v>
      </c>
      <c r="V1542" s="418" t="str">
        <f>VLOOKUP($A1542,'02-Metrics'!$A$2:$AD$188,7,FALSE)</f>
        <v>Mintra</v>
      </c>
    </row>
    <row r="1543" spans="1:22" hidden="1">
      <c r="A1543" s="418" t="s">
        <v>1121</v>
      </c>
      <c r="B1543" s="497">
        <v>44012</v>
      </c>
      <c r="C1543" s="495">
        <v>0</v>
      </c>
      <c r="D1543" s="495">
        <v>469061.82999999996</v>
      </c>
      <c r="E1543" s="495">
        <f t="shared" si="229"/>
        <v>38752780.810000002</v>
      </c>
      <c r="F1543" s="495">
        <f t="shared" si="230"/>
        <v>43239737.079999991</v>
      </c>
      <c r="G1543" s="495">
        <f t="shared" si="231"/>
        <v>-4486956.2699999884</v>
      </c>
      <c r="H1543" s="495">
        <f>VLOOKUP(A1543,'02-Metrics'!A:R,18,FALSE)</f>
        <v>112045826</v>
      </c>
      <c r="I1543" s="496">
        <f t="shared" si="232"/>
        <v>-4.0045724416365037E-2</v>
      </c>
      <c r="J1543" s="512"/>
      <c r="M1543" s="241" t="s">
        <v>1038</v>
      </c>
      <c r="S1543">
        <f t="shared" si="226"/>
        <v>2020</v>
      </c>
      <c r="T1543" s="418" t="str">
        <f>VLOOKUP($A1543,'02-Metrics'!$A$2:$AD$188,4,FALSE)</f>
        <v>Industrial</v>
      </c>
      <c r="U1543" s="418" t="str">
        <f>VLOOKUP($A1543,'02-Metrics'!$A$2:$AD$188,5,FALSE)</f>
        <v>Factory</v>
      </c>
      <c r="V1543" s="418" t="str">
        <f>VLOOKUP($A1543,'02-Metrics'!$A$2:$AD$188,7,FALSE)</f>
        <v>Mintra</v>
      </c>
    </row>
    <row r="1544" spans="1:22" hidden="1">
      <c r="A1544" s="418" t="s">
        <v>1121</v>
      </c>
      <c r="B1544" s="497">
        <v>44104</v>
      </c>
      <c r="C1544" s="495">
        <v>0</v>
      </c>
      <c r="D1544" s="495">
        <v>66123.38</v>
      </c>
      <c r="E1544" s="495">
        <f t="shared" si="229"/>
        <v>38752780.810000002</v>
      </c>
      <c r="F1544" s="495">
        <f t="shared" si="230"/>
        <v>43305860.459999993</v>
      </c>
      <c r="G1544" s="495">
        <f t="shared" si="231"/>
        <v>-4553079.6499999911</v>
      </c>
      <c r="H1544" s="495">
        <f>VLOOKUP(A1544,'02-Metrics'!A:R,18,FALSE)</f>
        <v>112045826</v>
      </c>
      <c r="I1544" s="496">
        <f t="shared" si="232"/>
        <v>-4.0635870273293274E-2</v>
      </c>
      <c r="J1544" s="512"/>
      <c r="K1544" s="491">
        <v>3003863</v>
      </c>
      <c r="L1544" s="489">
        <v>43069</v>
      </c>
      <c r="M1544" s="241" t="s">
        <v>1041</v>
      </c>
      <c r="S1544">
        <f t="shared" si="226"/>
        <v>2020</v>
      </c>
      <c r="T1544" s="418" t="str">
        <f>VLOOKUP($A1544,'02-Metrics'!$A$2:$AD$188,4,FALSE)</f>
        <v>Industrial</v>
      </c>
      <c r="U1544" s="418" t="str">
        <f>VLOOKUP($A1544,'02-Metrics'!$A$2:$AD$188,5,FALSE)</f>
        <v>Factory</v>
      </c>
      <c r="V1544" s="418" t="str">
        <f>VLOOKUP($A1544,'02-Metrics'!$A$2:$AD$188,7,FALSE)</f>
        <v>Mintra</v>
      </c>
    </row>
    <row r="1545" spans="1:22" hidden="1">
      <c r="A1545" s="418" t="s">
        <v>1121</v>
      </c>
      <c r="B1545" s="497">
        <v>44134</v>
      </c>
      <c r="C1545" s="495">
        <v>0</v>
      </c>
      <c r="D1545" s="495">
        <v>71495</v>
      </c>
      <c r="E1545" s="495">
        <f t="shared" si="229"/>
        <v>38752780.810000002</v>
      </c>
      <c r="F1545" s="495">
        <f t="shared" si="230"/>
        <v>43377355.459999993</v>
      </c>
      <c r="G1545" s="495">
        <f t="shared" si="231"/>
        <v>-4624574.6499999911</v>
      </c>
      <c r="H1545" s="495">
        <f>VLOOKUP(A1545,'02-Metrics'!A:R,18,FALSE)</f>
        <v>112045826</v>
      </c>
      <c r="I1545" s="496">
        <f t="shared" si="232"/>
        <v>-4.1273957407391426E-2</v>
      </c>
      <c r="J1545" s="512"/>
      <c r="M1545" s="241" t="s">
        <v>1038</v>
      </c>
      <c r="S1545">
        <f t="shared" si="226"/>
        <v>2020</v>
      </c>
      <c r="T1545" s="418" t="str">
        <f>VLOOKUP($A1545,'02-Metrics'!$A$2:$AD$188,4,FALSE)</f>
        <v>Industrial</v>
      </c>
      <c r="U1545" s="418" t="str">
        <f>VLOOKUP($A1545,'02-Metrics'!$A$2:$AD$188,5,FALSE)</f>
        <v>Factory</v>
      </c>
      <c r="V1545" s="418" t="str">
        <f>VLOOKUP($A1545,'02-Metrics'!$A$2:$AD$188,7,FALSE)</f>
        <v>Mintra</v>
      </c>
    </row>
    <row r="1546" spans="1:22" hidden="1">
      <c r="A1546" s="418" t="s">
        <v>1121</v>
      </c>
      <c r="B1546" s="497">
        <v>44165</v>
      </c>
      <c r="C1546" s="495">
        <v>0</v>
      </c>
      <c r="D1546" s="495">
        <v>3513.52</v>
      </c>
      <c r="E1546" s="495">
        <f t="shared" si="229"/>
        <v>38752780.810000002</v>
      </c>
      <c r="F1546" s="495">
        <f t="shared" si="230"/>
        <v>43380868.979999997</v>
      </c>
      <c r="G1546" s="495">
        <f t="shared" si="231"/>
        <v>-4628088.1699999943</v>
      </c>
      <c r="H1546" s="495">
        <f>VLOOKUP(A1546,'02-Metrics'!A:R,18,FALSE)</f>
        <v>112045826</v>
      </c>
      <c r="I1546" s="496">
        <f t="shared" si="232"/>
        <v>-4.1305315291263009E-2</v>
      </c>
      <c r="J1546" s="512"/>
      <c r="K1546" s="491">
        <v>2335376</v>
      </c>
      <c r="L1546" s="489">
        <v>43100</v>
      </c>
      <c r="M1546" s="241" t="s">
        <v>1041</v>
      </c>
      <c r="S1546">
        <f t="shared" si="226"/>
        <v>2020</v>
      </c>
      <c r="T1546" s="418" t="str">
        <f>VLOOKUP($A1546,'02-Metrics'!$A$2:$AD$188,4,FALSE)</f>
        <v>Industrial</v>
      </c>
      <c r="U1546" s="418" t="str">
        <f>VLOOKUP($A1546,'02-Metrics'!$A$2:$AD$188,5,FALSE)</f>
        <v>Factory</v>
      </c>
      <c r="V1546" s="418" t="str">
        <f>VLOOKUP($A1546,'02-Metrics'!$A$2:$AD$188,7,FALSE)</f>
        <v>Mintra</v>
      </c>
    </row>
    <row r="1547" spans="1:22" hidden="1">
      <c r="A1547" s="418" t="s">
        <v>1121</v>
      </c>
      <c r="B1547" s="497">
        <v>44195</v>
      </c>
      <c r="C1547" s="495">
        <v>0</v>
      </c>
      <c r="D1547" s="495">
        <v>117222.45</v>
      </c>
      <c r="E1547" s="495">
        <f t="shared" si="229"/>
        <v>38752780.810000002</v>
      </c>
      <c r="F1547" s="495">
        <f t="shared" si="230"/>
        <v>43498091.43</v>
      </c>
      <c r="G1547" s="495">
        <f t="shared" si="231"/>
        <v>-4745310.6199999973</v>
      </c>
      <c r="H1547" s="495">
        <f>VLOOKUP(A1547,'02-Metrics'!A:R,18,FALSE)</f>
        <v>112045826</v>
      </c>
      <c r="I1547" s="496">
        <f t="shared" si="232"/>
        <v>-4.2351516244790749E-2</v>
      </c>
      <c r="J1547" s="512"/>
      <c r="M1547" s="241" t="s">
        <v>1038</v>
      </c>
      <c r="S1547">
        <f t="shared" si="226"/>
        <v>2020</v>
      </c>
      <c r="T1547" s="418" t="str">
        <f>VLOOKUP($A1547,'02-Metrics'!$A$2:$AD$188,4,FALSE)</f>
        <v>Industrial</v>
      </c>
      <c r="U1547" s="418" t="str">
        <f>VLOOKUP($A1547,'02-Metrics'!$A$2:$AD$188,5,FALSE)</f>
        <v>Factory</v>
      </c>
      <c r="V1547" s="418" t="str">
        <f>VLOOKUP($A1547,'02-Metrics'!$A$2:$AD$188,7,FALSE)</f>
        <v>Mintra</v>
      </c>
    </row>
    <row r="1548" spans="1:22" hidden="1">
      <c r="A1548" s="418" t="s">
        <v>1121</v>
      </c>
      <c r="B1548" s="497">
        <v>44255</v>
      </c>
      <c r="C1548" s="495">
        <v>2999463.45</v>
      </c>
      <c r="D1548" s="495">
        <v>0</v>
      </c>
      <c r="E1548" s="495">
        <f t="shared" si="229"/>
        <v>41752244.260000005</v>
      </c>
      <c r="F1548" s="495">
        <f t="shared" si="230"/>
        <v>43498091.43</v>
      </c>
      <c r="G1548" s="495">
        <f t="shared" si="231"/>
        <v>-1745847.1699999943</v>
      </c>
      <c r="H1548" s="495">
        <f>VLOOKUP(A1548,'02-Metrics'!A:R,18,FALSE)</f>
        <v>112045826</v>
      </c>
      <c r="I1548" s="496">
        <f t="shared" si="232"/>
        <v>-1.558154580430327E-2</v>
      </c>
      <c r="J1548" s="512"/>
      <c r="L1548" s="23">
        <v>43130</v>
      </c>
      <c r="M1548" s="241" t="s">
        <v>1039</v>
      </c>
      <c r="S1548">
        <f t="shared" si="226"/>
        <v>2021</v>
      </c>
      <c r="T1548" s="418" t="str">
        <f>VLOOKUP($A1548,'02-Metrics'!$A$2:$AD$188,4,FALSE)</f>
        <v>Industrial</v>
      </c>
      <c r="U1548" s="418" t="str">
        <f>VLOOKUP($A1548,'02-Metrics'!$A$2:$AD$188,5,FALSE)</f>
        <v>Factory</v>
      </c>
      <c r="V1548" s="418" t="str">
        <f>VLOOKUP($A1548,'02-Metrics'!$A$2:$AD$188,7,FALSE)</f>
        <v>Mintra</v>
      </c>
    </row>
    <row r="1549" spans="1:22" hidden="1">
      <c r="A1549" s="418" t="s">
        <v>1121</v>
      </c>
      <c r="B1549" s="497">
        <v>44285</v>
      </c>
      <c r="C1549" s="495">
        <v>0</v>
      </c>
      <c r="D1549" s="495">
        <v>7949.5</v>
      </c>
      <c r="E1549" s="495">
        <f t="shared" si="229"/>
        <v>41752244.260000005</v>
      </c>
      <c r="F1549" s="495">
        <f t="shared" si="230"/>
        <v>43506040.93</v>
      </c>
      <c r="G1549" s="495">
        <f t="shared" si="231"/>
        <v>-1753796.6699999943</v>
      </c>
      <c r="H1549" s="495">
        <f>VLOOKUP(A1549,'02-Metrics'!A:R,18,FALSE)</f>
        <v>112045826</v>
      </c>
      <c r="I1549" s="496">
        <f t="shared" si="232"/>
        <v>-1.5652494453474726E-2</v>
      </c>
      <c r="J1549" s="512"/>
      <c r="M1549" s="241" t="s">
        <v>1038</v>
      </c>
      <c r="S1549">
        <f t="shared" si="226"/>
        <v>2021</v>
      </c>
      <c r="T1549" s="418" t="str">
        <f>VLOOKUP($A1549,'02-Metrics'!$A$2:$AD$188,4,FALSE)</f>
        <v>Industrial</v>
      </c>
      <c r="U1549" s="418" t="str">
        <f>VLOOKUP($A1549,'02-Metrics'!$A$2:$AD$188,5,FALSE)</f>
        <v>Factory</v>
      </c>
      <c r="V1549" s="418" t="str">
        <f>VLOOKUP($A1549,'02-Metrics'!$A$2:$AD$188,7,FALSE)</f>
        <v>Mintra</v>
      </c>
    </row>
    <row r="1550" spans="1:22" hidden="1">
      <c r="A1550" s="418">
        <v>42</v>
      </c>
      <c r="B1550" s="505">
        <v>2</v>
      </c>
      <c r="C1550" s="506"/>
      <c r="D1550" s="506"/>
      <c r="E1550" s="506"/>
      <c r="F1550" s="506"/>
      <c r="G1550" s="506"/>
      <c r="H1550" s="495"/>
      <c r="I1550" s="496"/>
      <c r="J1550" s="496"/>
      <c r="K1550" s="495"/>
      <c r="L1550" s="493"/>
      <c r="S1550">
        <f t="shared" si="226"/>
        <v>1900</v>
      </c>
      <c r="T1550" s="418" t="e">
        <f>VLOOKUP($A1550,'02-Metrics'!$A$2:$AD$188,4,FALSE)</f>
        <v>#N/A</v>
      </c>
      <c r="U1550" s="418" t="e">
        <f>VLOOKUP($A1550,'02-Metrics'!$A$2:$AD$188,5,FALSE)</f>
        <v>#N/A</v>
      </c>
      <c r="V1550" s="418" t="e">
        <f>VLOOKUP($A1550,'02-Metrics'!$A$2:$AD$188,7,FALSE)</f>
        <v>#N/A</v>
      </c>
    </row>
    <row r="1551" spans="1:22" hidden="1">
      <c r="A1551" s="418" t="s">
        <v>1122</v>
      </c>
      <c r="B1551" s="497">
        <v>43220</v>
      </c>
      <c r="C1551" s="495">
        <v>0</v>
      </c>
      <c r="D1551" s="495">
        <v>20258.599999999999</v>
      </c>
      <c r="E1551" s="495">
        <f t="shared" ref="E1551:E1555" si="233">C1551+E1550</f>
        <v>0</v>
      </c>
      <c r="F1551" s="495">
        <f t="shared" ref="F1551:F1555" si="234">D1551+F1550</f>
        <v>20258.599999999999</v>
      </c>
      <c r="G1551" s="495">
        <f t="shared" si="231"/>
        <v>-20258.599999999999</v>
      </c>
      <c r="H1551" s="495">
        <f>VLOOKUP(A1551,'02-Metrics'!A:R,18,FALSE)</f>
        <v>0</v>
      </c>
      <c r="I1551" s="496" t="e">
        <f t="shared" si="232"/>
        <v>#DIV/0!</v>
      </c>
      <c r="J1551" s="512"/>
      <c r="L1551" s="23">
        <v>43170</v>
      </c>
      <c r="M1551" s="241" t="s">
        <v>1039</v>
      </c>
      <c r="S1551">
        <f t="shared" si="226"/>
        <v>2018</v>
      </c>
      <c r="T1551" s="418" t="str">
        <f>VLOOKUP($A1551,'02-Metrics'!$A$2:$AD$188,4,FALSE)</f>
        <v>Restoration</v>
      </c>
      <c r="U1551" s="418" t="str">
        <f>VLOOKUP($A1551,'02-Metrics'!$A$2:$AD$188,5,FALSE)</f>
        <v>Palace</v>
      </c>
      <c r="V1551" s="418" t="str">
        <f>VLOOKUP($A1551,'02-Metrics'!$A$2:$AD$188,7,FALSE)</f>
        <v>Army Forces</v>
      </c>
    </row>
    <row r="1552" spans="1:22" hidden="1">
      <c r="A1552" s="418" t="s">
        <v>1122</v>
      </c>
      <c r="B1552" s="497">
        <v>43250</v>
      </c>
      <c r="C1552" s="495">
        <v>0</v>
      </c>
      <c r="D1552" s="495">
        <v>39355</v>
      </c>
      <c r="E1552" s="495">
        <f t="shared" si="233"/>
        <v>0</v>
      </c>
      <c r="F1552" s="495">
        <f t="shared" si="234"/>
        <v>59613.599999999999</v>
      </c>
      <c r="G1552" s="495">
        <f t="shared" si="231"/>
        <v>-59613.599999999999</v>
      </c>
      <c r="H1552" s="495">
        <f>VLOOKUP(A1552,'02-Metrics'!A:R,18,FALSE)</f>
        <v>0</v>
      </c>
      <c r="I1552" s="496" t="e">
        <f t="shared" si="232"/>
        <v>#DIV/0!</v>
      </c>
      <c r="J1552" s="512"/>
      <c r="L1552" s="23">
        <v>43187</v>
      </c>
      <c r="M1552" s="241" t="s">
        <v>1039</v>
      </c>
      <c r="S1552">
        <f t="shared" si="226"/>
        <v>2018</v>
      </c>
      <c r="T1552" s="418" t="str">
        <f>VLOOKUP($A1552,'02-Metrics'!$A$2:$AD$188,4,FALSE)</f>
        <v>Restoration</v>
      </c>
      <c r="U1552" s="418" t="str">
        <f>VLOOKUP($A1552,'02-Metrics'!$A$2:$AD$188,5,FALSE)</f>
        <v>Palace</v>
      </c>
      <c r="V1552" s="418" t="str">
        <f>VLOOKUP($A1552,'02-Metrics'!$A$2:$AD$188,7,FALSE)</f>
        <v>Army Forces</v>
      </c>
    </row>
    <row r="1553" spans="1:22" hidden="1">
      <c r="A1553" s="418" t="s">
        <v>1122</v>
      </c>
      <c r="B1553" s="497">
        <v>43281</v>
      </c>
      <c r="C1553" s="495">
        <v>0</v>
      </c>
      <c r="D1553" s="495">
        <v>25234.25</v>
      </c>
      <c r="E1553" s="495">
        <f t="shared" si="233"/>
        <v>0</v>
      </c>
      <c r="F1553" s="495">
        <f t="shared" si="234"/>
        <v>84847.85</v>
      </c>
      <c r="G1553" s="495">
        <f t="shared" ref="G1553:G1584" si="235">E1553-F1553</f>
        <v>-84847.85</v>
      </c>
      <c r="H1553" s="495">
        <f>VLOOKUP(A1553,'02-Metrics'!A:R,18,FALSE)</f>
        <v>0</v>
      </c>
      <c r="I1553" s="496" t="e">
        <f t="shared" ref="I1553:I1584" si="236">G1553/H1553</f>
        <v>#DIV/0!</v>
      </c>
      <c r="J1553" s="512"/>
      <c r="M1553" s="241" t="s">
        <v>1038</v>
      </c>
      <c r="S1553">
        <f t="shared" si="226"/>
        <v>2018</v>
      </c>
      <c r="T1553" s="418" t="str">
        <f>VLOOKUP($A1553,'02-Metrics'!$A$2:$AD$188,4,FALSE)</f>
        <v>Restoration</v>
      </c>
      <c r="U1553" s="418" t="str">
        <f>VLOOKUP($A1553,'02-Metrics'!$A$2:$AD$188,5,FALSE)</f>
        <v>Palace</v>
      </c>
      <c r="V1553" s="418" t="str">
        <f>VLOOKUP($A1553,'02-Metrics'!$A$2:$AD$188,7,FALSE)</f>
        <v>Army Forces</v>
      </c>
    </row>
    <row r="1554" spans="1:22" hidden="1">
      <c r="A1554" s="418" t="s">
        <v>1122</v>
      </c>
      <c r="B1554" s="497">
        <v>43311</v>
      </c>
      <c r="C1554" s="495">
        <v>0</v>
      </c>
      <c r="D1554" s="495">
        <v>18497.2</v>
      </c>
      <c r="E1554" s="495">
        <f t="shared" si="233"/>
        <v>0</v>
      </c>
      <c r="F1554" s="495">
        <f t="shared" si="234"/>
        <v>103345.05</v>
      </c>
      <c r="G1554" s="495">
        <f t="shared" si="235"/>
        <v>-103345.05</v>
      </c>
      <c r="H1554" s="495">
        <f>VLOOKUP(A1554,'02-Metrics'!A:R,18,FALSE)</f>
        <v>0</v>
      </c>
      <c r="I1554" s="496" t="e">
        <f t="shared" si="236"/>
        <v>#DIV/0!</v>
      </c>
      <c r="J1554" s="512"/>
      <c r="L1554" s="23">
        <v>43209</v>
      </c>
      <c r="M1554" s="241" t="s">
        <v>1039</v>
      </c>
      <c r="S1554">
        <f t="shared" si="226"/>
        <v>2018</v>
      </c>
      <c r="T1554" s="418" t="str">
        <f>VLOOKUP($A1554,'02-Metrics'!$A$2:$AD$188,4,FALSE)</f>
        <v>Restoration</v>
      </c>
      <c r="U1554" s="418" t="str">
        <f>VLOOKUP($A1554,'02-Metrics'!$A$2:$AD$188,5,FALSE)</f>
        <v>Palace</v>
      </c>
      <c r="V1554" s="418" t="str">
        <f>VLOOKUP($A1554,'02-Metrics'!$A$2:$AD$188,7,FALSE)</f>
        <v>Army Forces</v>
      </c>
    </row>
    <row r="1555" spans="1:22" hidden="1">
      <c r="A1555" s="418" t="s">
        <v>1122</v>
      </c>
      <c r="B1555" s="497">
        <v>43342</v>
      </c>
      <c r="C1555" s="495">
        <v>0</v>
      </c>
      <c r="D1555" s="495">
        <v>6160</v>
      </c>
      <c r="E1555" s="495">
        <f t="shared" si="233"/>
        <v>0</v>
      </c>
      <c r="F1555" s="495">
        <f t="shared" si="234"/>
        <v>109505.05</v>
      </c>
      <c r="G1555" s="495">
        <f t="shared" si="235"/>
        <v>-109505.05</v>
      </c>
      <c r="H1555" s="495">
        <f>VLOOKUP(A1555,'02-Metrics'!A:R,18,FALSE)</f>
        <v>0</v>
      </c>
      <c r="I1555" s="496" t="e">
        <f t="shared" si="236"/>
        <v>#DIV/0!</v>
      </c>
      <c r="J1555" s="512"/>
      <c r="M1555" s="241" t="s">
        <v>1038</v>
      </c>
      <c r="S1555">
        <f t="shared" si="226"/>
        <v>2018</v>
      </c>
      <c r="T1555" s="418" t="str">
        <f>VLOOKUP($A1555,'02-Metrics'!$A$2:$AD$188,4,FALSE)</f>
        <v>Restoration</v>
      </c>
      <c r="U1555" s="418" t="str">
        <f>VLOOKUP($A1555,'02-Metrics'!$A$2:$AD$188,5,FALSE)</f>
        <v>Palace</v>
      </c>
      <c r="V1555" s="418" t="str">
        <f>VLOOKUP($A1555,'02-Metrics'!$A$2:$AD$188,7,FALSE)</f>
        <v>Army Forces</v>
      </c>
    </row>
    <row r="1556" spans="1:22" hidden="1">
      <c r="A1556" s="418">
        <v>43</v>
      </c>
      <c r="B1556" s="505">
        <v>2</v>
      </c>
      <c r="C1556" s="506"/>
      <c r="D1556" s="506"/>
      <c r="E1556" s="506"/>
      <c r="F1556" s="506"/>
      <c r="G1556" s="506"/>
      <c r="H1556" s="495"/>
      <c r="I1556" s="496"/>
      <c r="J1556" s="496"/>
      <c r="K1556" s="495"/>
      <c r="L1556" s="493"/>
      <c r="S1556">
        <f t="shared" si="226"/>
        <v>1900</v>
      </c>
      <c r="T1556" s="418" t="e">
        <f>VLOOKUP($A1556,'02-Metrics'!$A$2:$AD$188,4,FALSE)</f>
        <v>#N/A</v>
      </c>
      <c r="U1556" s="418" t="e">
        <f>VLOOKUP($A1556,'02-Metrics'!$A$2:$AD$188,5,FALSE)</f>
        <v>#N/A</v>
      </c>
      <c r="V1556" s="418" t="e">
        <f>VLOOKUP($A1556,'02-Metrics'!$A$2:$AD$188,7,FALSE)</f>
        <v>#N/A</v>
      </c>
    </row>
    <row r="1557" spans="1:22" hidden="1">
      <c r="A1557" s="418" t="s">
        <v>9</v>
      </c>
      <c r="B1557" s="497">
        <v>43189</v>
      </c>
      <c r="C1557" s="495">
        <v>5800000</v>
      </c>
      <c r="D1557" s="495">
        <v>16115</v>
      </c>
      <c r="E1557" s="495">
        <f t="shared" ref="E1557:E1593" si="237">C1557+E1556</f>
        <v>5800000</v>
      </c>
      <c r="F1557" s="495">
        <f t="shared" ref="F1557:F1566" si="238">D1557+F1556</f>
        <v>16115</v>
      </c>
      <c r="G1557" s="495">
        <f t="shared" si="235"/>
        <v>5783885</v>
      </c>
      <c r="H1557" s="495">
        <f>VLOOKUP(A1557,'02-Metrics'!A:R,18,FALSE)</f>
        <v>150000000</v>
      </c>
      <c r="I1557" s="496">
        <f t="shared" si="236"/>
        <v>3.8559233333333331E-2</v>
      </c>
      <c r="J1557" s="512"/>
      <c r="M1557" s="241" t="s">
        <v>1038</v>
      </c>
      <c r="S1557">
        <f t="shared" si="226"/>
        <v>2018</v>
      </c>
      <c r="T1557" s="418" t="str">
        <f>VLOOKUP($A1557,'02-Metrics'!$A$2:$AD$188,4,FALSE)</f>
        <v>Restoration</v>
      </c>
      <c r="U1557" s="418" t="str">
        <f>VLOOKUP($A1557,'02-Metrics'!$A$2:$AD$188,5,FALSE)</f>
        <v>Palace</v>
      </c>
      <c r="V1557" s="418" t="str">
        <f>VLOOKUP($A1557,'02-Metrics'!$A$2:$AD$188,7,FALSE)</f>
        <v>Army Forces</v>
      </c>
    </row>
    <row r="1558" spans="1:22" hidden="1">
      <c r="A1558" s="418" t="s">
        <v>9</v>
      </c>
      <c r="B1558" s="497">
        <v>43220</v>
      </c>
      <c r="C1558" s="495">
        <v>0</v>
      </c>
      <c r="D1558" s="495">
        <v>122274</v>
      </c>
      <c r="E1558" s="495">
        <f t="shared" si="237"/>
        <v>5800000</v>
      </c>
      <c r="F1558" s="495">
        <f t="shared" si="238"/>
        <v>138389</v>
      </c>
      <c r="G1558" s="495">
        <f t="shared" si="235"/>
        <v>5661611</v>
      </c>
      <c r="H1558" s="495">
        <f>VLOOKUP(A1558,'02-Metrics'!A:R,18,FALSE)</f>
        <v>150000000</v>
      </c>
      <c r="I1558" s="496">
        <f t="shared" si="236"/>
        <v>3.7744073333333336E-2</v>
      </c>
      <c r="J1558" s="512"/>
      <c r="L1558" s="23">
        <v>43261</v>
      </c>
      <c r="M1558" s="241" t="s">
        <v>1039</v>
      </c>
      <c r="S1558">
        <f t="shared" si="226"/>
        <v>2018</v>
      </c>
      <c r="T1558" s="418" t="str">
        <f>VLOOKUP($A1558,'02-Metrics'!$A$2:$AD$188,4,FALSE)</f>
        <v>Restoration</v>
      </c>
      <c r="U1558" s="418" t="str">
        <f>VLOOKUP($A1558,'02-Metrics'!$A$2:$AD$188,5,FALSE)</f>
        <v>Palace</v>
      </c>
      <c r="V1558" s="418" t="str">
        <f>VLOOKUP($A1558,'02-Metrics'!$A$2:$AD$188,7,FALSE)</f>
        <v>Army Forces</v>
      </c>
    </row>
    <row r="1559" spans="1:22" hidden="1">
      <c r="A1559" s="418" t="s">
        <v>9</v>
      </c>
      <c r="B1559" s="497">
        <v>43250</v>
      </c>
      <c r="C1559" s="495">
        <v>0</v>
      </c>
      <c r="D1559" s="495">
        <v>411107.95</v>
      </c>
      <c r="E1559" s="495">
        <f t="shared" si="237"/>
        <v>5800000</v>
      </c>
      <c r="F1559" s="495">
        <f t="shared" si="238"/>
        <v>549496.94999999995</v>
      </c>
      <c r="G1559" s="495">
        <f t="shared" si="235"/>
        <v>5250503.05</v>
      </c>
      <c r="H1559" s="495">
        <f>VLOOKUP(A1559,'02-Metrics'!A:R,18,FALSE)</f>
        <v>150000000</v>
      </c>
      <c r="I1559" s="496">
        <f t="shared" si="236"/>
        <v>3.5003353666666667E-2</v>
      </c>
      <c r="J1559" s="512"/>
      <c r="M1559" s="241" t="s">
        <v>1038</v>
      </c>
      <c r="S1559">
        <f t="shared" si="226"/>
        <v>2018</v>
      </c>
      <c r="T1559" s="418" t="str">
        <f>VLOOKUP($A1559,'02-Metrics'!$A$2:$AD$188,4,FALSE)</f>
        <v>Restoration</v>
      </c>
      <c r="U1559" s="418" t="str">
        <f>VLOOKUP($A1559,'02-Metrics'!$A$2:$AD$188,5,FALSE)</f>
        <v>Palace</v>
      </c>
      <c r="V1559" s="418" t="str">
        <f>VLOOKUP($A1559,'02-Metrics'!$A$2:$AD$188,7,FALSE)</f>
        <v>Army Forces</v>
      </c>
    </row>
    <row r="1560" spans="1:22" hidden="1">
      <c r="A1560" s="418" t="s">
        <v>9</v>
      </c>
      <c r="B1560" s="497">
        <v>43281</v>
      </c>
      <c r="C1560" s="495">
        <v>0</v>
      </c>
      <c r="D1560" s="495">
        <v>333148.55000000005</v>
      </c>
      <c r="E1560" s="495">
        <f t="shared" si="237"/>
        <v>5800000</v>
      </c>
      <c r="F1560" s="495">
        <f t="shared" si="238"/>
        <v>882645.5</v>
      </c>
      <c r="G1560" s="495">
        <f t="shared" si="235"/>
        <v>4917354.5</v>
      </c>
      <c r="H1560" s="495">
        <f>VLOOKUP(A1560,'02-Metrics'!A:R,18,FALSE)</f>
        <v>150000000</v>
      </c>
      <c r="I1560" s="496">
        <f t="shared" si="236"/>
        <v>3.2782363333333335E-2</v>
      </c>
      <c r="J1560" s="512"/>
      <c r="L1560" s="23">
        <v>43292</v>
      </c>
      <c r="M1560" s="241" t="s">
        <v>1039</v>
      </c>
      <c r="S1560">
        <f t="shared" si="226"/>
        <v>2018</v>
      </c>
      <c r="T1560" s="418" t="str">
        <f>VLOOKUP($A1560,'02-Metrics'!$A$2:$AD$188,4,FALSE)</f>
        <v>Restoration</v>
      </c>
      <c r="U1560" s="418" t="str">
        <f>VLOOKUP($A1560,'02-Metrics'!$A$2:$AD$188,5,FALSE)</f>
        <v>Palace</v>
      </c>
      <c r="V1560" s="418" t="str">
        <f>VLOOKUP($A1560,'02-Metrics'!$A$2:$AD$188,7,FALSE)</f>
        <v>Army Forces</v>
      </c>
    </row>
    <row r="1561" spans="1:22" hidden="1">
      <c r="A1561" s="418" t="s">
        <v>9</v>
      </c>
      <c r="B1561" s="497">
        <v>43311</v>
      </c>
      <c r="C1561" s="495">
        <v>0</v>
      </c>
      <c r="D1561" s="495">
        <v>155537.97999999998</v>
      </c>
      <c r="E1561" s="495">
        <f t="shared" si="237"/>
        <v>5800000</v>
      </c>
      <c r="F1561" s="495">
        <f t="shared" si="238"/>
        <v>1038183.48</v>
      </c>
      <c r="G1561" s="495">
        <f t="shared" si="235"/>
        <v>4761816.5199999996</v>
      </c>
      <c r="H1561" s="495">
        <f>VLOOKUP(A1561,'02-Metrics'!A:R,18,FALSE)</f>
        <v>150000000</v>
      </c>
      <c r="I1561" s="496">
        <f t="shared" si="236"/>
        <v>3.1745443466666662E-2</v>
      </c>
      <c r="J1561" s="512"/>
      <c r="L1561" s="23">
        <v>43298</v>
      </c>
      <c r="M1561" s="241" t="s">
        <v>1039</v>
      </c>
      <c r="S1561">
        <f t="shared" si="226"/>
        <v>2018</v>
      </c>
      <c r="T1561" s="418" t="str">
        <f>VLOOKUP($A1561,'02-Metrics'!$A$2:$AD$188,4,FALSE)</f>
        <v>Restoration</v>
      </c>
      <c r="U1561" s="418" t="str">
        <f>VLOOKUP($A1561,'02-Metrics'!$A$2:$AD$188,5,FALSE)</f>
        <v>Palace</v>
      </c>
      <c r="V1561" s="418" t="str">
        <f>VLOOKUP($A1561,'02-Metrics'!$A$2:$AD$188,7,FALSE)</f>
        <v>Army Forces</v>
      </c>
    </row>
    <row r="1562" spans="1:22" hidden="1">
      <c r="A1562" s="418" t="s">
        <v>9</v>
      </c>
      <c r="B1562" s="497">
        <v>43342</v>
      </c>
      <c r="C1562" s="495">
        <v>2700000</v>
      </c>
      <c r="D1562" s="495">
        <v>627647.03</v>
      </c>
      <c r="E1562" s="495">
        <f t="shared" si="237"/>
        <v>8500000</v>
      </c>
      <c r="F1562" s="495">
        <f t="shared" si="238"/>
        <v>1665830.51</v>
      </c>
      <c r="G1562" s="495">
        <f t="shared" si="235"/>
        <v>6834169.4900000002</v>
      </c>
      <c r="H1562" s="495">
        <f>VLOOKUP(A1562,'02-Metrics'!A:R,18,FALSE)</f>
        <v>150000000</v>
      </c>
      <c r="I1562" s="496">
        <f t="shared" si="236"/>
        <v>4.5561129933333333E-2</v>
      </c>
      <c r="J1562" s="512"/>
      <c r="L1562" s="23">
        <v>43312</v>
      </c>
      <c r="M1562" s="241" t="s">
        <v>1039</v>
      </c>
      <c r="S1562">
        <f t="shared" si="226"/>
        <v>2018</v>
      </c>
      <c r="T1562" s="418" t="str">
        <f>VLOOKUP($A1562,'02-Metrics'!$A$2:$AD$188,4,FALSE)</f>
        <v>Restoration</v>
      </c>
      <c r="U1562" s="418" t="str">
        <f>VLOOKUP($A1562,'02-Metrics'!$A$2:$AD$188,5,FALSE)</f>
        <v>Palace</v>
      </c>
      <c r="V1562" s="418" t="str">
        <f>VLOOKUP($A1562,'02-Metrics'!$A$2:$AD$188,7,FALSE)</f>
        <v>Army Forces</v>
      </c>
    </row>
    <row r="1563" spans="1:22" hidden="1">
      <c r="A1563" s="418" t="s">
        <v>9</v>
      </c>
      <c r="B1563" s="497">
        <v>43373</v>
      </c>
      <c r="C1563" s="495">
        <v>0</v>
      </c>
      <c r="D1563" s="495">
        <v>639235.38000000012</v>
      </c>
      <c r="E1563" s="495">
        <f t="shared" si="237"/>
        <v>8500000</v>
      </c>
      <c r="F1563" s="495">
        <f t="shared" si="238"/>
        <v>2305065.89</v>
      </c>
      <c r="G1563" s="495">
        <f t="shared" si="235"/>
        <v>6194934.1099999994</v>
      </c>
      <c r="H1563" s="495">
        <f>VLOOKUP(A1563,'02-Metrics'!A:R,18,FALSE)</f>
        <v>150000000</v>
      </c>
      <c r="I1563" s="496">
        <f t="shared" si="236"/>
        <v>4.1299560733333331E-2</v>
      </c>
      <c r="J1563" s="512"/>
      <c r="M1563" s="241" t="s">
        <v>1038</v>
      </c>
      <c r="S1563">
        <f t="shared" si="226"/>
        <v>2018</v>
      </c>
      <c r="T1563" s="418" t="str">
        <f>VLOOKUP($A1563,'02-Metrics'!$A$2:$AD$188,4,FALSE)</f>
        <v>Restoration</v>
      </c>
      <c r="U1563" s="418" t="str">
        <f>VLOOKUP($A1563,'02-Metrics'!$A$2:$AD$188,5,FALSE)</f>
        <v>Palace</v>
      </c>
      <c r="V1563" s="418" t="str">
        <f>VLOOKUP($A1563,'02-Metrics'!$A$2:$AD$188,7,FALSE)</f>
        <v>Army Forces</v>
      </c>
    </row>
    <row r="1564" spans="1:22" hidden="1">
      <c r="A1564" s="418" t="s">
        <v>9</v>
      </c>
      <c r="B1564" s="497">
        <v>43403</v>
      </c>
      <c r="C1564" s="495">
        <v>0</v>
      </c>
      <c r="D1564" s="495">
        <v>673355.81</v>
      </c>
      <c r="E1564" s="495">
        <f t="shared" si="237"/>
        <v>8500000</v>
      </c>
      <c r="F1564" s="495">
        <f t="shared" si="238"/>
        <v>2978421.7</v>
      </c>
      <c r="G1564" s="495">
        <f t="shared" si="235"/>
        <v>5521578.2999999998</v>
      </c>
      <c r="H1564" s="495">
        <f>VLOOKUP(A1564,'02-Metrics'!A:R,18,FALSE)</f>
        <v>150000000</v>
      </c>
      <c r="I1564" s="496">
        <f t="shared" si="236"/>
        <v>3.6810521999999998E-2</v>
      </c>
      <c r="J1564" s="512"/>
      <c r="M1564" s="241" t="s">
        <v>1038</v>
      </c>
      <c r="S1564">
        <f t="shared" si="226"/>
        <v>2018</v>
      </c>
      <c r="T1564" s="418" t="str">
        <f>VLOOKUP($A1564,'02-Metrics'!$A$2:$AD$188,4,FALSE)</f>
        <v>Restoration</v>
      </c>
      <c r="U1564" s="418" t="str">
        <f>VLOOKUP($A1564,'02-Metrics'!$A$2:$AD$188,5,FALSE)</f>
        <v>Palace</v>
      </c>
      <c r="V1564" s="418" t="str">
        <f>VLOOKUP($A1564,'02-Metrics'!$A$2:$AD$188,7,FALSE)</f>
        <v>Army Forces</v>
      </c>
    </row>
    <row r="1565" spans="1:22" hidden="1">
      <c r="A1565" s="418" t="s">
        <v>9</v>
      </c>
      <c r="B1565" s="497">
        <v>43434</v>
      </c>
      <c r="C1565" s="495">
        <v>0</v>
      </c>
      <c r="D1565" s="495">
        <v>1172087.2</v>
      </c>
      <c r="E1565" s="495">
        <f t="shared" si="237"/>
        <v>8500000</v>
      </c>
      <c r="F1565" s="495">
        <f t="shared" si="238"/>
        <v>4150508.9000000004</v>
      </c>
      <c r="G1565" s="495">
        <f t="shared" si="235"/>
        <v>4349491.0999999996</v>
      </c>
      <c r="H1565" s="495">
        <f>VLOOKUP(A1565,'02-Metrics'!A:R,18,FALSE)</f>
        <v>150000000</v>
      </c>
      <c r="I1565" s="496">
        <f t="shared" si="236"/>
        <v>2.899660733333333E-2</v>
      </c>
      <c r="J1565" s="512"/>
      <c r="L1565" s="23">
        <v>43360</v>
      </c>
      <c r="M1565" s="241" t="s">
        <v>1039</v>
      </c>
      <c r="S1565">
        <f t="shared" ref="S1565:S1630" si="239">YEAR(B1565)</f>
        <v>2018</v>
      </c>
      <c r="T1565" s="418" t="str">
        <f>VLOOKUP($A1565,'02-Metrics'!$A$2:$AD$188,4,FALSE)</f>
        <v>Restoration</v>
      </c>
      <c r="U1565" s="418" t="str">
        <f>VLOOKUP($A1565,'02-Metrics'!$A$2:$AD$188,5,FALSE)</f>
        <v>Palace</v>
      </c>
      <c r="V1565" s="418" t="str">
        <f>VLOOKUP($A1565,'02-Metrics'!$A$2:$AD$188,7,FALSE)</f>
        <v>Army Forces</v>
      </c>
    </row>
    <row r="1566" spans="1:22" hidden="1">
      <c r="A1566" s="418" t="s">
        <v>9</v>
      </c>
      <c r="B1566" s="497">
        <v>43464</v>
      </c>
      <c r="C1566" s="495">
        <v>0</v>
      </c>
      <c r="D1566" s="495">
        <v>1168321.7899999998</v>
      </c>
      <c r="E1566" s="495">
        <f t="shared" si="237"/>
        <v>8500000</v>
      </c>
      <c r="F1566" s="495">
        <f t="shared" si="238"/>
        <v>5318830.6900000004</v>
      </c>
      <c r="G1566" s="495">
        <f t="shared" si="235"/>
        <v>3181169.3099999996</v>
      </c>
      <c r="H1566" s="495">
        <f>VLOOKUP(A1566,'02-Metrics'!A:R,18,FALSE)</f>
        <v>150000000</v>
      </c>
      <c r="I1566" s="496">
        <f t="shared" si="236"/>
        <v>2.1207795399999996E-2</v>
      </c>
      <c r="J1566" s="512"/>
      <c r="M1566" s="241" t="s">
        <v>1038</v>
      </c>
      <c r="S1566">
        <f t="shared" si="239"/>
        <v>2018</v>
      </c>
      <c r="T1566" s="418" t="str">
        <f>VLOOKUP($A1566,'02-Metrics'!$A$2:$AD$188,4,FALSE)</f>
        <v>Restoration</v>
      </c>
      <c r="U1566" s="418" t="str">
        <f>VLOOKUP($A1566,'02-Metrics'!$A$2:$AD$188,5,FALSE)</f>
        <v>Palace</v>
      </c>
      <c r="V1566" s="418" t="str">
        <f>VLOOKUP($A1566,'02-Metrics'!$A$2:$AD$188,7,FALSE)</f>
        <v>Army Forces</v>
      </c>
    </row>
    <row r="1567" spans="1:22" hidden="1">
      <c r="A1567" s="418" t="s">
        <v>9</v>
      </c>
      <c r="B1567" s="497">
        <v>43495</v>
      </c>
      <c r="C1567" s="495">
        <v>0</v>
      </c>
      <c r="D1567" s="495">
        <v>822985.10999999987</v>
      </c>
      <c r="E1567" s="495">
        <f t="shared" si="237"/>
        <v>8500000</v>
      </c>
      <c r="F1567" s="495">
        <f t="shared" ref="F1567:F1593" si="240">D1567+F1566</f>
        <v>6141815.8000000007</v>
      </c>
      <c r="G1567" s="495">
        <f t="shared" si="235"/>
        <v>2358184.1999999993</v>
      </c>
      <c r="H1567" s="495">
        <f>VLOOKUP(A1567,'02-Metrics'!A:R,18,FALSE)</f>
        <v>150000000</v>
      </c>
      <c r="I1567" s="496">
        <f t="shared" si="236"/>
        <v>1.5721227999999993E-2</v>
      </c>
      <c r="J1567" s="512"/>
      <c r="L1567" s="23">
        <v>43398</v>
      </c>
      <c r="M1567" s="241" t="s">
        <v>1039</v>
      </c>
      <c r="S1567">
        <f t="shared" si="239"/>
        <v>2019</v>
      </c>
      <c r="T1567" s="418" t="str">
        <f>VLOOKUP($A1567,'02-Metrics'!$A$2:$AD$188,4,FALSE)</f>
        <v>Restoration</v>
      </c>
      <c r="U1567" s="418" t="str">
        <f>VLOOKUP($A1567,'02-Metrics'!$A$2:$AD$188,5,FALSE)</f>
        <v>Palace</v>
      </c>
      <c r="V1567" s="418" t="str">
        <f>VLOOKUP($A1567,'02-Metrics'!$A$2:$AD$188,7,FALSE)</f>
        <v>Army Forces</v>
      </c>
    </row>
    <row r="1568" spans="1:22" hidden="1">
      <c r="A1568" s="418" t="s">
        <v>9</v>
      </c>
      <c r="B1568" s="497">
        <v>43524</v>
      </c>
      <c r="C1568" s="495">
        <v>0</v>
      </c>
      <c r="D1568" s="495">
        <v>996248.18</v>
      </c>
      <c r="E1568" s="495">
        <f t="shared" si="237"/>
        <v>8500000</v>
      </c>
      <c r="F1568" s="495">
        <f t="shared" si="240"/>
        <v>7138063.9800000004</v>
      </c>
      <c r="G1568" s="495">
        <f t="shared" si="235"/>
        <v>1361936.0199999996</v>
      </c>
      <c r="H1568" s="495">
        <f>VLOOKUP(A1568,'02-Metrics'!A:R,18,FALSE)</f>
        <v>150000000</v>
      </c>
      <c r="I1568" s="496">
        <f t="shared" si="236"/>
        <v>9.0795734666666641E-3</v>
      </c>
      <c r="J1568" s="512"/>
      <c r="L1568" s="23">
        <v>43402</v>
      </c>
      <c r="M1568" s="241" t="s">
        <v>1039</v>
      </c>
      <c r="S1568">
        <f t="shared" si="239"/>
        <v>2019</v>
      </c>
      <c r="T1568" s="418" t="str">
        <f>VLOOKUP($A1568,'02-Metrics'!$A$2:$AD$188,4,FALSE)</f>
        <v>Restoration</v>
      </c>
      <c r="U1568" s="418" t="str">
        <f>VLOOKUP($A1568,'02-Metrics'!$A$2:$AD$188,5,FALSE)</f>
        <v>Palace</v>
      </c>
      <c r="V1568" s="418" t="str">
        <f>VLOOKUP($A1568,'02-Metrics'!$A$2:$AD$188,7,FALSE)</f>
        <v>Army Forces</v>
      </c>
    </row>
    <row r="1569" spans="1:22" hidden="1">
      <c r="A1569" s="418" t="s">
        <v>9</v>
      </c>
      <c r="B1569" s="497">
        <v>43554</v>
      </c>
      <c r="C1569" s="495">
        <v>0</v>
      </c>
      <c r="D1569" s="495">
        <v>1170433.23</v>
      </c>
      <c r="E1569" s="495">
        <f t="shared" si="237"/>
        <v>8500000</v>
      </c>
      <c r="F1569" s="495">
        <f t="shared" si="240"/>
        <v>8308497.2100000009</v>
      </c>
      <c r="G1569" s="495">
        <f t="shared" si="235"/>
        <v>191502.78999999911</v>
      </c>
      <c r="H1569" s="495">
        <f>VLOOKUP(A1569,'02-Metrics'!A:R,18,FALSE)</f>
        <v>150000000</v>
      </c>
      <c r="I1569" s="496">
        <f t="shared" si="236"/>
        <v>1.2766852666666606E-3</v>
      </c>
      <c r="J1569" s="512"/>
      <c r="M1569" s="241" t="s">
        <v>1038</v>
      </c>
      <c r="S1569">
        <f t="shared" si="239"/>
        <v>2019</v>
      </c>
      <c r="T1569" s="418" t="str">
        <f>VLOOKUP($A1569,'02-Metrics'!$A$2:$AD$188,4,FALSE)</f>
        <v>Restoration</v>
      </c>
      <c r="U1569" s="418" t="str">
        <f>VLOOKUP($A1569,'02-Metrics'!$A$2:$AD$188,5,FALSE)</f>
        <v>Palace</v>
      </c>
      <c r="V1569" s="418" t="str">
        <f>VLOOKUP($A1569,'02-Metrics'!$A$2:$AD$188,7,FALSE)</f>
        <v>Army Forces</v>
      </c>
    </row>
    <row r="1570" spans="1:22" hidden="1">
      <c r="A1570" s="418" t="s">
        <v>9</v>
      </c>
      <c r="B1570" s="497">
        <v>43585</v>
      </c>
      <c r="C1570" s="495">
        <v>0</v>
      </c>
      <c r="D1570" s="495">
        <v>1577851.1400000001</v>
      </c>
      <c r="E1570" s="495">
        <f t="shared" si="237"/>
        <v>8500000</v>
      </c>
      <c r="F1570" s="495">
        <f t="shared" si="240"/>
        <v>9886348.3500000015</v>
      </c>
      <c r="G1570" s="495">
        <f t="shared" si="235"/>
        <v>-1386348.3500000015</v>
      </c>
      <c r="H1570" s="495">
        <f>VLOOKUP(A1570,'02-Metrics'!A:R,18,FALSE)</f>
        <v>150000000</v>
      </c>
      <c r="I1570" s="496">
        <f t="shared" si="236"/>
        <v>-9.2423223333333426E-3</v>
      </c>
      <c r="J1570" s="512"/>
      <c r="L1570" s="23">
        <v>43416</v>
      </c>
      <c r="M1570" s="241" t="s">
        <v>1039</v>
      </c>
      <c r="S1570">
        <f t="shared" si="239"/>
        <v>2019</v>
      </c>
      <c r="T1570" s="418" t="str">
        <f>VLOOKUP($A1570,'02-Metrics'!$A$2:$AD$188,4,FALSE)</f>
        <v>Restoration</v>
      </c>
      <c r="U1570" s="418" t="str">
        <f>VLOOKUP($A1570,'02-Metrics'!$A$2:$AD$188,5,FALSE)</f>
        <v>Palace</v>
      </c>
      <c r="V1570" s="418" t="str">
        <f>VLOOKUP($A1570,'02-Metrics'!$A$2:$AD$188,7,FALSE)</f>
        <v>Army Forces</v>
      </c>
    </row>
    <row r="1571" spans="1:22" hidden="1">
      <c r="A1571" s="418" t="s">
        <v>9</v>
      </c>
      <c r="B1571" s="497">
        <v>43615</v>
      </c>
      <c r="C1571" s="495">
        <v>0</v>
      </c>
      <c r="D1571" s="495">
        <v>1314462.5699999998</v>
      </c>
      <c r="E1571" s="495">
        <f t="shared" si="237"/>
        <v>8500000</v>
      </c>
      <c r="F1571" s="495">
        <f t="shared" si="240"/>
        <v>11200810.920000002</v>
      </c>
      <c r="G1571" s="495">
        <f t="shared" si="235"/>
        <v>-2700810.9200000018</v>
      </c>
      <c r="H1571" s="495">
        <f>VLOOKUP(A1571,'02-Metrics'!A:R,18,FALSE)</f>
        <v>150000000</v>
      </c>
      <c r="I1571" s="496">
        <f t="shared" si="236"/>
        <v>-1.8005406133333346E-2</v>
      </c>
      <c r="J1571" s="512"/>
      <c r="L1571" s="23">
        <v>43419</v>
      </c>
      <c r="M1571" s="241" t="s">
        <v>1039</v>
      </c>
      <c r="S1571">
        <f t="shared" si="239"/>
        <v>2019</v>
      </c>
      <c r="T1571" s="418" t="str">
        <f>VLOOKUP($A1571,'02-Metrics'!$A$2:$AD$188,4,FALSE)</f>
        <v>Restoration</v>
      </c>
      <c r="U1571" s="418" t="str">
        <f>VLOOKUP($A1571,'02-Metrics'!$A$2:$AD$188,5,FALSE)</f>
        <v>Palace</v>
      </c>
      <c r="V1571" s="418" t="str">
        <f>VLOOKUP($A1571,'02-Metrics'!$A$2:$AD$188,7,FALSE)</f>
        <v>Army Forces</v>
      </c>
    </row>
    <row r="1572" spans="1:22" hidden="1">
      <c r="A1572" s="418" t="s">
        <v>9</v>
      </c>
      <c r="B1572" s="497">
        <v>43646</v>
      </c>
      <c r="C1572" s="495">
        <v>0</v>
      </c>
      <c r="D1572" s="495">
        <v>1435290.59</v>
      </c>
      <c r="E1572" s="495">
        <f t="shared" si="237"/>
        <v>8500000</v>
      </c>
      <c r="F1572" s="495">
        <f t="shared" si="240"/>
        <v>12636101.510000002</v>
      </c>
      <c r="G1572" s="495">
        <f t="shared" si="235"/>
        <v>-4136101.5100000016</v>
      </c>
      <c r="H1572" s="495">
        <f>VLOOKUP(A1572,'02-Metrics'!A:R,18,FALSE)</f>
        <v>150000000</v>
      </c>
      <c r="I1572" s="496">
        <f t="shared" si="236"/>
        <v>-2.7574010066666679E-2</v>
      </c>
      <c r="J1572" s="512"/>
      <c r="M1572" s="241" t="s">
        <v>1038</v>
      </c>
      <c r="S1572">
        <f t="shared" si="239"/>
        <v>2019</v>
      </c>
      <c r="T1572" s="418" t="str">
        <f>VLOOKUP($A1572,'02-Metrics'!$A$2:$AD$188,4,FALSE)</f>
        <v>Restoration</v>
      </c>
      <c r="U1572" s="418" t="str">
        <f>VLOOKUP($A1572,'02-Metrics'!$A$2:$AD$188,5,FALSE)</f>
        <v>Palace</v>
      </c>
      <c r="V1572" s="418" t="str">
        <f>VLOOKUP($A1572,'02-Metrics'!$A$2:$AD$188,7,FALSE)</f>
        <v>Army Forces</v>
      </c>
    </row>
    <row r="1573" spans="1:22" hidden="1">
      <c r="A1573" s="418" t="s">
        <v>9</v>
      </c>
      <c r="B1573" s="497">
        <v>43676</v>
      </c>
      <c r="C1573" s="495">
        <v>0</v>
      </c>
      <c r="D1573" s="495">
        <v>2879743.91</v>
      </c>
      <c r="E1573" s="495">
        <f t="shared" si="237"/>
        <v>8500000</v>
      </c>
      <c r="F1573" s="495">
        <f t="shared" si="240"/>
        <v>15515845.420000002</v>
      </c>
      <c r="G1573" s="495">
        <f t="shared" si="235"/>
        <v>-7015845.4200000018</v>
      </c>
      <c r="H1573" s="495">
        <f>VLOOKUP(A1573,'02-Metrics'!A:R,18,FALSE)</f>
        <v>150000000</v>
      </c>
      <c r="I1573" s="496">
        <f t="shared" si="236"/>
        <v>-4.6772302800000012E-2</v>
      </c>
      <c r="J1573" s="512"/>
      <c r="L1573" s="23">
        <v>43446</v>
      </c>
      <c r="M1573" s="241" t="s">
        <v>1039</v>
      </c>
      <c r="S1573">
        <f t="shared" si="239"/>
        <v>2019</v>
      </c>
      <c r="T1573" s="418" t="str">
        <f>VLOOKUP($A1573,'02-Metrics'!$A$2:$AD$188,4,FALSE)</f>
        <v>Restoration</v>
      </c>
      <c r="U1573" s="418" t="str">
        <f>VLOOKUP($A1573,'02-Metrics'!$A$2:$AD$188,5,FALSE)</f>
        <v>Palace</v>
      </c>
      <c r="V1573" s="418" t="str">
        <f>VLOOKUP($A1573,'02-Metrics'!$A$2:$AD$188,7,FALSE)</f>
        <v>Army Forces</v>
      </c>
    </row>
    <row r="1574" spans="1:22" hidden="1">
      <c r="A1574" s="418" t="s">
        <v>9</v>
      </c>
      <c r="B1574" s="497">
        <v>43707</v>
      </c>
      <c r="C1574" s="495">
        <v>0</v>
      </c>
      <c r="D1574" s="495">
        <v>1446316.6599999997</v>
      </c>
      <c r="E1574" s="495">
        <f t="shared" si="237"/>
        <v>8500000</v>
      </c>
      <c r="F1574" s="495">
        <f t="shared" si="240"/>
        <v>16962162.080000002</v>
      </c>
      <c r="G1574" s="495">
        <f t="shared" si="235"/>
        <v>-8462162.0800000019</v>
      </c>
      <c r="H1574" s="495">
        <f>VLOOKUP(A1574,'02-Metrics'!A:R,18,FALSE)</f>
        <v>150000000</v>
      </c>
      <c r="I1574" s="496">
        <f t="shared" si="236"/>
        <v>-5.6414413866666679E-2</v>
      </c>
      <c r="J1574" s="512"/>
      <c r="M1574" s="241" t="s">
        <v>1038</v>
      </c>
      <c r="S1574">
        <f t="shared" si="239"/>
        <v>2019</v>
      </c>
      <c r="T1574" s="418" t="str">
        <f>VLOOKUP($A1574,'02-Metrics'!$A$2:$AD$188,4,FALSE)</f>
        <v>Restoration</v>
      </c>
      <c r="U1574" s="418" t="str">
        <f>VLOOKUP($A1574,'02-Metrics'!$A$2:$AD$188,5,FALSE)</f>
        <v>Palace</v>
      </c>
      <c r="V1574" s="418" t="str">
        <f>VLOOKUP($A1574,'02-Metrics'!$A$2:$AD$188,7,FALSE)</f>
        <v>Army Forces</v>
      </c>
    </row>
    <row r="1575" spans="1:22" hidden="1">
      <c r="A1575" s="418" t="s">
        <v>9</v>
      </c>
      <c r="B1575" s="497">
        <v>43738</v>
      </c>
      <c r="C1575" s="495">
        <v>0</v>
      </c>
      <c r="D1575" s="495">
        <v>1739488.3599999999</v>
      </c>
      <c r="E1575" s="495">
        <f t="shared" si="237"/>
        <v>8500000</v>
      </c>
      <c r="F1575" s="495">
        <f t="shared" si="240"/>
        <v>18701650.440000001</v>
      </c>
      <c r="G1575" s="495">
        <f t="shared" si="235"/>
        <v>-10201650.440000001</v>
      </c>
      <c r="H1575" s="495">
        <f>VLOOKUP(A1575,'02-Metrics'!A:R,18,FALSE)</f>
        <v>150000000</v>
      </c>
      <c r="I1575" s="496">
        <f t="shared" si="236"/>
        <v>-6.8011002933333342E-2</v>
      </c>
      <c r="J1575" s="512"/>
      <c r="L1575" s="23">
        <v>43474</v>
      </c>
      <c r="M1575" s="241" t="s">
        <v>1039</v>
      </c>
      <c r="S1575">
        <f t="shared" si="239"/>
        <v>2019</v>
      </c>
      <c r="T1575" s="418" t="str">
        <f>VLOOKUP($A1575,'02-Metrics'!$A$2:$AD$188,4,FALSE)</f>
        <v>Restoration</v>
      </c>
      <c r="U1575" s="418" t="str">
        <f>VLOOKUP($A1575,'02-Metrics'!$A$2:$AD$188,5,FALSE)</f>
        <v>Palace</v>
      </c>
      <c r="V1575" s="418" t="str">
        <f>VLOOKUP($A1575,'02-Metrics'!$A$2:$AD$188,7,FALSE)</f>
        <v>Army Forces</v>
      </c>
    </row>
    <row r="1576" spans="1:22" hidden="1">
      <c r="A1576" s="418" t="s">
        <v>9</v>
      </c>
      <c r="B1576" s="497">
        <v>43768</v>
      </c>
      <c r="C1576" s="495">
        <v>0</v>
      </c>
      <c r="D1576" s="495">
        <v>916732.17999999993</v>
      </c>
      <c r="E1576" s="495">
        <f t="shared" si="237"/>
        <v>8500000</v>
      </c>
      <c r="F1576" s="495">
        <f t="shared" si="240"/>
        <v>19618382.620000001</v>
      </c>
      <c r="G1576" s="495">
        <f t="shared" si="235"/>
        <v>-11118382.620000001</v>
      </c>
      <c r="H1576" s="495">
        <f>VLOOKUP(A1576,'02-Metrics'!A:R,18,FALSE)</f>
        <v>150000000</v>
      </c>
      <c r="I1576" s="496">
        <f t="shared" si="236"/>
        <v>-7.4122550800000006E-2</v>
      </c>
      <c r="J1576" s="512"/>
      <c r="L1576" s="23">
        <v>43495</v>
      </c>
      <c r="M1576" s="241" t="s">
        <v>1039</v>
      </c>
      <c r="S1576">
        <f t="shared" si="239"/>
        <v>2019</v>
      </c>
      <c r="T1576" s="418" t="str">
        <f>VLOOKUP($A1576,'02-Metrics'!$A$2:$AD$188,4,FALSE)</f>
        <v>Restoration</v>
      </c>
      <c r="U1576" s="418" t="str">
        <f>VLOOKUP($A1576,'02-Metrics'!$A$2:$AD$188,5,FALSE)</f>
        <v>Palace</v>
      </c>
      <c r="V1576" s="418" t="str">
        <f>VLOOKUP($A1576,'02-Metrics'!$A$2:$AD$188,7,FALSE)</f>
        <v>Army Forces</v>
      </c>
    </row>
    <row r="1577" spans="1:22" hidden="1">
      <c r="A1577" s="418" t="s">
        <v>9</v>
      </c>
      <c r="B1577" s="497">
        <v>43799</v>
      </c>
      <c r="C1577" s="495">
        <v>0</v>
      </c>
      <c r="D1577" s="495">
        <v>2250260.9100000006</v>
      </c>
      <c r="E1577" s="495">
        <f t="shared" si="237"/>
        <v>8500000</v>
      </c>
      <c r="F1577" s="495">
        <f t="shared" si="240"/>
        <v>21868643.530000001</v>
      </c>
      <c r="G1577" s="495">
        <f t="shared" si="235"/>
        <v>-13368643.530000001</v>
      </c>
      <c r="H1577" s="495">
        <f>VLOOKUP(A1577,'02-Metrics'!A:R,18,FALSE)</f>
        <v>150000000</v>
      </c>
      <c r="I1577" s="496">
        <f t="shared" si="236"/>
        <v>-8.9124290200000011E-2</v>
      </c>
      <c r="J1577" s="512"/>
      <c r="M1577" s="241" t="s">
        <v>1038</v>
      </c>
      <c r="S1577">
        <f t="shared" si="239"/>
        <v>2019</v>
      </c>
      <c r="T1577" s="418" t="str">
        <f>VLOOKUP($A1577,'02-Metrics'!$A$2:$AD$188,4,FALSE)</f>
        <v>Restoration</v>
      </c>
      <c r="U1577" s="418" t="str">
        <f>VLOOKUP($A1577,'02-Metrics'!$A$2:$AD$188,5,FALSE)</f>
        <v>Palace</v>
      </c>
      <c r="V1577" s="418" t="str">
        <f>VLOOKUP($A1577,'02-Metrics'!$A$2:$AD$188,7,FALSE)</f>
        <v>Army Forces</v>
      </c>
    </row>
    <row r="1578" spans="1:22" hidden="1">
      <c r="A1578" s="418" t="s">
        <v>9</v>
      </c>
      <c r="B1578" s="497">
        <v>43829</v>
      </c>
      <c r="C1578" s="495">
        <v>0</v>
      </c>
      <c r="D1578" s="495">
        <v>2913698.17</v>
      </c>
      <c r="E1578" s="495">
        <f t="shared" si="237"/>
        <v>8500000</v>
      </c>
      <c r="F1578" s="495">
        <f t="shared" si="240"/>
        <v>24782341.700000003</v>
      </c>
      <c r="G1578" s="495">
        <f t="shared" si="235"/>
        <v>-16282341.700000003</v>
      </c>
      <c r="H1578" s="495">
        <f>VLOOKUP(A1578,'02-Metrics'!A:R,18,FALSE)</f>
        <v>150000000</v>
      </c>
      <c r="I1578" s="496">
        <f t="shared" si="236"/>
        <v>-0.10854894466666669</v>
      </c>
      <c r="J1578" s="512"/>
      <c r="L1578" s="23">
        <v>43520</v>
      </c>
      <c r="M1578" s="241" t="s">
        <v>1039</v>
      </c>
      <c r="S1578">
        <f t="shared" si="239"/>
        <v>2019</v>
      </c>
      <c r="T1578" s="418" t="str">
        <f>VLOOKUP($A1578,'02-Metrics'!$A$2:$AD$188,4,FALSE)</f>
        <v>Restoration</v>
      </c>
      <c r="U1578" s="418" t="str">
        <f>VLOOKUP($A1578,'02-Metrics'!$A$2:$AD$188,5,FALSE)</f>
        <v>Palace</v>
      </c>
      <c r="V1578" s="418" t="str">
        <f>VLOOKUP($A1578,'02-Metrics'!$A$2:$AD$188,7,FALSE)</f>
        <v>Army Forces</v>
      </c>
    </row>
    <row r="1579" spans="1:22" hidden="1">
      <c r="A1579" s="418" t="s">
        <v>9</v>
      </c>
      <c r="B1579" s="497">
        <v>43860</v>
      </c>
      <c r="C1579" s="495">
        <v>0</v>
      </c>
      <c r="D1579" s="495">
        <v>1961976.6800000002</v>
      </c>
      <c r="E1579" s="495">
        <f t="shared" si="237"/>
        <v>8500000</v>
      </c>
      <c r="F1579" s="495">
        <f t="shared" si="240"/>
        <v>26744318.380000003</v>
      </c>
      <c r="G1579" s="495">
        <f t="shared" si="235"/>
        <v>-18244318.380000003</v>
      </c>
      <c r="H1579" s="495">
        <f>VLOOKUP(A1579,'02-Metrics'!A:R,18,FALSE)</f>
        <v>150000000</v>
      </c>
      <c r="I1579" s="496">
        <f t="shared" si="236"/>
        <v>-0.12162878920000002</v>
      </c>
      <c r="J1579" s="512"/>
      <c r="L1579" s="23">
        <v>43523</v>
      </c>
      <c r="M1579" s="241" t="s">
        <v>1039</v>
      </c>
      <c r="S1579">
        <f t="shared" si="239"/>
        <v>2020</v>
      </c>
      <c r="T1579" s="418" t="str">
        <f>VLOOKUP($A1579,'02-Metrics'!$A$2:$AD$188,4,FALSE)</f>
        <v>Restoration</v>
      </c>
      <c r="U1579" s="418" t="str">
        <f>VLOOKUP($A1579,'02-Metrics'!$A$2:$AD$188,5,FALSE)</f>
        <v>Palace</v>
      </c>
      <c r="V1579" s="418" t="str">
        <f>VLOOKUP($A1579,'02-Metrics'!$A$2:$AD$188,7,FALSE)</f>
        <v>Army Forces</v>
      </c>
    </row>
    <row r="1580" spans="1:22" hidden="1">
      <c r="A1580" s="418" t="s">
        <v>9</v>
      </c>
      <c r="B1580" s="497">
        <v>43889</v>
      </c>
      <c r="C1580" s="495">
        <v>0</v>
      </c>
      <c r="D1580" s="495">
        <v>1086385.92</v>
      </c>
      <c r="E1580" s="495">
        <f t="shared" si="237"/>
        <v>8500000</v>
      </c>
      <c r="F1580" s="495">
        <f t="shared" si="240"/>
        <v>27830704.300000004</v>
      </c>
      <c r="G1580" s="495">
        <f t="shared" si="235"/>
        <v>-19330704.300000004</v>
      </c>
      <c r="H1580" s="495">
        <f>VLOOKUP(A1580,'02-Metrics'!A:R,18,FALSE)</f>
        <v>150000000</v>
      </c>
      <c r="I1580" s="496">
        <f t="shared" si="236"/>
        <v>-0.12887136200000002</v>
      </c>
      <c r="J1580" s="512"/>
      <c r="L1580" s="23">
        <v>43524</v>
      </c>
      <c r="M1580" s="241" t="s">
        <v>1039</v>
      </c>
      <c r="S1580">
        <f t="shared" si="239"/>
        <v>2020</v>
      </c>
      <c r="T1580" s="418" t="str">
        <f>VLOOKUP($A1580,'02-Metrics'!$A$2:$AD$188,4,FALSE)</f>
        <v>Restoration</v>
      </c>
      <c r="U1580" s="418" t="str">
        <f>VLOOKUP($A1580,'02-Metrics'!$A$2:$AD$188,5,FALSE)</f>
        <v>Palace</v>
      </c>
      <c r="V1580" s="418" t="str">
        <f>VLOOKUP($A1580,'02-Metrics'!$A$2:$AD$188,7,FALSE)</f>
        <v>Army Forces</v>
      </c>
    </row>
    <row r="1581" spans="1:22" hidden="1">
      <c r="A1581" s="418" t="s">
        <v>9</v>
      </c>
      <c r="B1581" s="497">
        <v>43920</v>
      </c>
      <c r="C1581" s="495">
        <v>22959627</v>
      </c>
      <c r="D1581" s="495">
        <v>628881.0199999999</v>
      </c>
      <c r="E1581" s="495">
        <f t="shared" si="237"/>
        <v>31459627</v>
      </c>
      <c r="F1581" s="495">
        <f t="shared" si="240"/>
        <v>28459585.320000004</v>
      </c>
      <c r="G1581" s="495">
        <f t="shared" si="235"/>
        <v>3000041.679999996</v>
      </c>
      <c r="H1581" s="495">
        <f>VLOOKUP(A1581,'02-Metrics'!A:R,18,FALSE)</f>
        <v>150000000</v>
      </c>
      <c r="I1581" s="496">
        <f t="shared" si="236"/>
        <v>2.0000277866666642E-2</v>
      </c>
      <c r="J1581" s="512"/>
      <c r="M1581" s="241" t="s">
        <v>1038</v>
      </c>
      <c r="S1581">
        <f t="shared" si="239"/>
        <v>2020</v>
      </c>
      <c r="T1581" s="418" t="str">
        <f>VLOOKUP($A1581,'02-Metrics'!$A$2:$AD$188,4,FALSE)</f>
        <v>Restoration</v>
      </c>
      <c r="U1581" s="418" t="str">
        <f>VLOOKUP($A1581,'02-Metrics'!$A$2:$AD$188,5,FALSE)</f>
        <v>Palace</v>
      </c>
      <c r="V1581" s="418" t="str">
        <f>VLOOKUP($A1581,'02-Metrics'!$A$2:$AD$188,7,FALSE)</f>
        <v>Army Forces</v>
      </c>
    </row>
    <row r="1582" spans="1:22" hidden="1">
      <c r="A1582" s="418" t="s">
        <v>9</v>
      </c>
      <c r="B1582" s="497">
        <v>43951</v>
      </c>
      <c r="C1582" s="495">
        <v>0</v>
      </c>
      <c r="D1582" s="495">
        <v>855430.16</v>
      </c>
      <c r="E1582" s="495">
        <f t="shared" si="237"/>
        <v>31459627</v>
      </c>
      <c r="F1582" s="495">
        <f t="shared" si="240"/>
        <v>29315015.480000004</v>
      </c>
      <c r="G1582" s="495">
        <f t="shared" si="235"/>
        <v>2144611.5199999958</v>
      </c>
      <c r="H1582" s="495">
        <f>VLOOKUP(A1582,'02-Metrics'!A:R,18,FALSE)</f>
        <v>150000000</v>
      </c>
      <c r="I1582" s="496">
        <f t="shared" si="236"/>
        <v>1.4297410133333306E-2</v>
      </c>
      <c r="J1582" s="512"/>
      <c r="M1582" s="241" t="s">
        <v>1038</v>
      </c>
      <c r="S1582">
        <f t="shared" si="239"/>
        <v>2020</v>
      </c>
      <c r="T1582" s="418" t="str">
        <f>VLOOKUP($A1582,'02-Metrics'!$A$2:$AD$188,4,FALSE)</f>
        <v>Restoration</v>
      </c>
      <c r="U1582" s="418" t="str">
        <f>VLOOKUP($A1582,'02-Metrics'!$A$2:$AD$188,5,FALSE)</f>
        <v>Palace</v>
      </c>
      <c r="V1582" s="418" t="str">
        <f>VLOOKUP($A1582,'02-Metrics'!$A$2:$AD$188,7,FALSE)</f>
        <v>Army Forces</v>
      </c>
    </row>
    <row r="1583" spans="1:22" hidden="1">
      <c r="A1583" s="418" t="s">
        <v>9</v>
      </c>
      <c r="B1583" s="497">
        <v>43981</v>
      </c>
      <c r="C1583" s="495">
        <v>0</v>
      </c>
      <c r="D1583" s="495">
        <v>1032518.2899999999</v>
      </c>
      <c r="E1583" s="495">
        <f t="shared" si="237"/>
        <v>31459627</v>
      </c>
      <c r="F1583" s="495">
        <f t="shared" si="240"/>
        <v>30347533.770000003</v>
      </c>
      <c r="G1583" s="495">
        <f t="shared" si="235"/>
        <v>1112093.2299999967</v>
      </c>
      <c r="H1583" s="495">
        <f>VLOOKUP(A1583,'02-Metrics'!A:R,18,FALSE)</f>
        <v>150000000</v>
      </c>
      <c r="I1583" s="496">
        <f t="shared" si="236"/>
        <v>7.4139548666666451E-3</v>
      </c>
      <c r="J1583" s="512"/>
      <c r="L1583" s="23">
        <v>43570</v>
      </c>
      <c r="M1583" s="241" t="s">
        <v>1039</v>
      </c>
      <c r="S1583">
        <f t="shared" si="239"/>
        <v>2020</v>
      </c>
      <c r="T1583" s="418" t="str">
        <f>VLOOKUP($A1583,'02-Metrics'!$A$2:$AD$188,4,FALSE)</f>
        <v>Restoration</v>
      </c>
      <c r="U1583" s="418" t="str">
        <f>VLOOKUP($A1583,'02-Metrics'!$A$2:$AD$188,5,FALSE)</f>
        <v>Palace</v>
      </c>
      <c r="V1583" s="418" t="str">
        <f>VLOOKUP($A1583,'02-Metrics'!$A$2:$AD$188,7,FALSE)</f>
        <v>Army Forces</v>
      </c>
    </row>
    <row r="1584" spans="1:22" hidden="1">
      <c r="A1584" s="418" t="s">
        <v>9</v>
      </c>
      <c r="B1584" s="497">
        <v>44012</v>
      </c>
      <c r="C1584" s="495">
        <v>0</v>
      </c>
      <c r="D1584" s="495">
        <v>990392.08999999985</v>
      </c>
      <c r="E1584" s="495">
        <f t="shared" si="237"/>
        <v>31459627</v>
      </c>
      <c r="F1584" s="495">
        <f t="shared" si="240"/>
        <v>31337925.860000003</v>
      </c>
      <c r="G1584" s="495">
        <f t="shared" si="235"/>
        <v>121701.13999999687</v>
      </c>
      <c r="H1584" s="495">
        <f>VLOOKUP(A1584,'02-Metrics'!A:R,18,FALSE)</f>
        <v>150000000</v>
      </c>
      <c r="I1584" s="496">
        <f t="shared" si="236"/>
        <v>8.1134093333331246E-4</v>
      </c>
      <c r="J1584" s="512"/>
      <c r="L1584" s="23">
        <v>43573</v>
      </c>
      <c r="M1584" s="241" t="s">
        <v>1039</v>
      </c>
      <c r="S1584">
        <f t="shared" si="239"/>
        <v>2020</v>
      </c>
      <c r="T1584" s="418" t="str">
        <f>VLOOKUP($A1584,'02-Metrics'!$A$2:$AD$188,4,FALSE)</f>
        <v>Restoration</v>
      </c>
      <c r="U1584" s="418" t="str">
        <f>VLOOKUP($A1584,'02-Metrics'!$A$2:$AD$188,5,FALSE)</f>
        <v>Palace</v>
      </c>
      <c r="V1584" s="418" t="str">
        <f>VLOOKUP($A1584,'02-Metrics'!$A$2:$AD$188,7,FALSE)</f>
        <v>Army Forces</v>
      </c>
    </row>
    <row r="1585" spans="1:22" hidden="1">
      <c r="A1585" s="418" t="s">
        <v>9</v>
      </c>
      <c r="B1585" s="497">
        <v>44042</v>
      </c>
      <c r="C1585" s="495">
        <v>0</v>
      </c>
      <c r="D1585" s="495">
        <v>3352570.33</v>
      </c>
      <c r="E1585" s="495">
        <f t="shared" si="237"/>
        <v>31459627</v>
      </c>
      <c r="F1585" s="495">
        <f t="shared" si="240"/>
        <v>34690496.190000005</v>
      </c>
      <c r="G1585" s="495">
        <f t="shared" ref="G1585:G1612" si="241">E1585-F1585</f>
        <v>-3230869.1900000051</v>
      </c>
      <c r="H1585" s="495">
        <f>VLOOKUP(A1585,'02-Metrics'!A:R,18,FALSE)</f>
        <v>150000000</v>
      </c>
      <c r="I1585" s="496">
        <f t="shared" ref="I1585:I1612" si="242">G1585/H1585</f>
        <v>-2.1539127933333367E-2</v>
      </c>
      <c r="J1585" s="512"/>
      <c r="M1585" s="241" t="s">
        <v>1038</v>
      </c>
      <c r="S1585">
        <f t="shared" si="239"/>
        <v>2020</v>
      </c>
      <c r="T1585" s="418" t="str">
        <f>VLOOKUP($A1585,'02-Metrics'!$A$2:$AD$188,4,FALSE)</f>
        <v>Restoration</v>
      </c>
      <c r="U1585" s="418" t="str">
        <f>VLOOKUP($A1585,'02-Metrics'!$A$2:$AD$188,5,FALSE)</f>
        <v>Palace</v>
      </c>
      <c r="V1585" s="418" t="str">
        <f>VLOOKUP($A1585,'02-Metrics'!$A$2:$AD$188,7,FALSE)</f>
        <v>Army Forces</v>
      </c>
    </row>
    <row r="1586" spans="1:22" hidden="1">
      <c r="A1586" s="418" t="s">
        <v>9</v>
      </c>
      <c r="B1586" s="497">
        <v>44073</v>
      </c>
      <c r="C1586" s="495">
        <v>0</v>
      </c>
      <c r="D1586" s="495">
        <v>2064789.27</v>
      </c>
      <c r="E1586" s="495">
        <f t="shared" si="237"/>
        <v>31459627</v>
      </c>
      <c r="F1586" s="495">
        <f t="shared" si="240"/>
        <v>36755285.460000008</v>
      </c>
      <c r="G1586" s="495">
        <f t="shared" si="241"/>
        <v>-5295658.4600000083</v>
      </c>
      <c r="H1586" s="495">
        <f>VLOOKUP(A1586,'02-Metrics'!A:R,18,FALSE)</f>
        <v>150000000</v>
      </c>
      <c r="I1586" s="496">
        <f t="shared" si="242"/>
        <v>-3.5304389733333386E-2</v>
      </c>
      <c r="J1586" s="512"/>
      <c r="M1586" s="241" t="s">
        <v>1038</v>
      </c>
      <c r="S1586">
        <f t="shared" si="239"/>
        <v>2020</v>
      </c>
      <c r="T1586" s="418" t="str">
        <f>VLOOKUP($A1586,'02-Metrics'!$A$2:$AD$188,4,FALSE)</f>
        <v>Restoration</v>
      </c>
      <c r="U1586" s="418" t="str">
        <f>VLOOKUP($A1586,'02-Metrics'!$A$2:$AD$188,5,FALSE)</f>
        <v>Palace</v>
      </c>
      <c r="V1586" s="418" t="str">
        <f>VLOOKUP($A1586,'02-Metrics'!$A$2:$AD$188,7,FALSE)</f>
        <v>Army Forces</v>
      </c>
    </row>
    <row r="1587" spans="1:22" hidden="1">
      <c r="A1587" s="418" t="s">
        <v>9</v>
      </c>
      <c r="B1587" s="497">
        <v>44104</v>
      </c>
      <c r="C1587" s="495">
        <v>0</v>
      </c>
      <c r="D1587" s="495">
        <v>2220668.4700000002</v>
      </c>
      <c r="E1587" s="495">
        <f t="shared" si="237"/>
        <v>31459627</v>
      </c>
      <c r="F1587" s="495">
        <f t="shared" si="240"/>
        <v>38975953.930000007</v>
      </c>
      <c r="G1587" s="495">
        <f t="shared" si="241"/>
        <v>-7516326.9300000072</v>
      </c>
      <c r="H1587" s="495">
        <f>VLOOKUP(A1587,'02-Metrics'!A:R,18,FALSE)</f>
        <v>150000000</v>
      </c>
      <c r="I1587" s="496">
        <f t="shared" si="242"/>
        <v>-5.010884620000005E-2</v>
      </c>
      <c r="J1587" s="512"/>
      <c r="M1587" s="241" t="s">
        <v>1038</v>
      </c>
      <c r="S1587">
        <f t="shared" si="239"/>
        <v>2020</v>
      </c>
      <c r="T1587" s="418" t="str">
        <f>VLOOKUP($A1587,'02-Metrics'!$A$2:$AD$188,4,FALSE)</f>
        <v>Restoration</v>
      </c>
      <c r="U1587" s="418" t="str">
        <f>VLOOKUP($A1587,'02-Metrics'!$A$2:$AD$188,5,FALSE)</f>
        <v>Palace</v>
      </c>
      <c r="V1587" s="418" t="str">
        <f>VLOOKUP($A1587,'02-Metrics'!$A$2:$AD$188,7,FALSE)</f>
        <v>Army Forces</v>
      </c>
    </row>
    <row r="1588" spans="1:22" hidden="1">
      <c r="A1588" s="418" t="s">
        <v>9</v>
      </c>
      <c r="B1588" s="497">
        <v>44134</v>
      </c>
      <c r="C1588" s="495">
        <v>572405</v>
      </c>
      <c r="D1588" s="495">
        <v>3545688.26</v>
      </c>
      <c r="E1588" s="495">
        <f t="shared" si="237"/>
        <v>32032032</v>
      </c>
      <c r="F1588" s="495">
        <f t="shared" si="240"/>
        <v>42521642.190000005</v>
      </c>
      <c r="G1588" s="495">
        <f t="shared" si="241"/>
        <v>-10489610.190000005</v>
      </c>
      <c r="H1588" s="495">
        <f>VLOOKUP(A1588,'02-Metrics'!A:R,18,FALSE)</f>
        <v>150000000</v>
      </c>
      <c r="I1588" s="496">
        <f t="shared" si="242"/>
        <v>-6.993073460000003E-2</v>
      </c>
      <c r="J1588" s="512"/>
      <c r="L1588" s="23">
        <v>43663</v>
      </c>
      <c r="M1588" s="241" t="s">
        <v>1039</v>
      </c>
      <c r="S1588">
        <f t="shared" si="239"/>
        <v>2020</v>
      </c>
      <c r="T1588" s="418" t="str">
        <f>VLOOKUP($A1588,'02-Metrics'!$A$2:$AD$188,4,FALSE)</f>
        <v>Restoration</v>
      </c>
      <c r="U1588" s="418" t="str">
        <f>VLOOKUP($A1588,'02-Metrics'!$A$2:$AD$188,5,FALSE)</f>
        <v>Palace</v>
      </c>
      <c r="V1588" s="418" t="str">
        <f>VLOOKUP($A1588,'02-Metrics'!$A$2:$AD$188,7,FALSE)</f>
        <v>Army Forces</v>
      </c>
    </row>
    <row r="1589" spans="1:22" hidden="1">
      <c r="A1589" s="418" t="s">
        <v>9</v>
      </c>
      <c r="B1589" s="497">
        <v>44165</v>
      </c>
      <c r="C1589" s="495">
        <v>0</v>
      </c>
      <c r="D1589" s="495">
        <v>5461955.2000000002</v>
      </c>
      <c r="E1589" s="495">
        <f t="shared" si="237"/>
        <v>32032032</v>
      </c>
      <c r="F1589" s="495">
        <f t="shared" si="240"/>
        <v>47983597.390000008</v>
      </c>
      <c r="G1589" s="495">
        <f t="shared" si="241"/>
        <v>-15951565.390000008</v>
      </c>
      <c r="H1589" s="495">
        <f>VLOOKUP(A1589,'02-Metrics'!A:R,18,FALSE)</f>
        <v>150000000</v>
      </c>
      <c r="I1589" s="496">
        <f t="shared" si="242"/>
        <v>-0.10634376926666672</v>
      </c>
      <c r="J1589" s="512"/>
      <c r="M1589" s="241" t="s">
        <v>1038</v>
      </c>
      <c r="S1589">
        <f t="shared" si="239"/>
        <v>2020</v>
      </c>
      <c r="T1589" s="418" t="str">
        <f>VLOOKUP($A1589,'02-Metrics'!$A$2:$AD$188,4,FALSE)</f>
        <v>Restoration</v>
      </c>
      <c r="U1589" s="418" t="str">
        <f>VLOOKUP($A1589,'02-Metrics'!$A$2:$AD$188,5,FALSE)</f>
        <v>Palace</v>
      </c>
      <c r="V1589" s="418" t="str">
        <f>VLOOKUP($A1589,'02-Metrics'!$A$2:$AD$188,7,FALSE)</f>
        <v>Army Forces</v>
      </c>
    </row>
    <row r="1590" spans="1:22" hidden="1">
      <c r="A1590" s="418" t="s">
        <v>9</v>
      </c>
      <c r="B1590" s="497">
        <v>44195</v>
      </c>
      <c r="C1590" s="495">
        <v>0</v>
      </c>
      <c r="D1590" s="495">
        <v>4701467.5199999986</v>
      </c>
      <c r="E1590" s="495">
        <f t="shared" si="237"/>
        <v>32032032</v>
      </c>
      <c r="F1590" s="495">
        <f t="shared" si="240"/>
        <v>52685064.910000004</v>
      </c>
      <c r="G1590" s="495">
        <f t="shared" si="241"/>
        <v>-20653032.910000004</v>
      </c>
      <c r="H1590" s="495">
        <f>VLOOKUP(A1590,'02-Metrics'!A:R,18,FALSE)</f>
        <v>150000000</v>
      </c>
      <c r="I1590" s="496">
        <f t="shared" si="242"/>
        <v>-0.13768688606666668</v>
      </c>
      <c r="J1590" s="512"/>
      <c r="L1590" s="23">
        <v>43682</v>
      </c>
      <c r="M1590" s="241" t="s">
        <v>1039</v>
      </c>
      <c r="S1590">
        <f t="shared" si="239"/>
        <v>2020</v>
      </c>
      <c r="T1590" s="418" t="str">
        <f>VLOOKUP($A1590,'02-Metrics'!$A$2:$AD$188,4,FALSE)</f>
        <v>Restoration</v>
      </c>
      <c r="U1590" s="418" t="str">
        <f>VLOOKUP($A1590,'02-Metrics'!$A$2:$AD$188,5,FALSE)</f>
        <v>Palace</v>
      </c>
      <c r="V1590" s="418" t="str">
        <f>VLOOKUP($A1590,'02-Metrics'!$A$2:$AD$188,7,FALSE)</f>
        <v>Army Forces</v>
      </c>
    </row>
    <row r="1591" spans="1:22" hidden="1">
      <c r="A1591" s="418" t="s">
        <v>9</v>
      </c>
      <c r="B1591" s="497">
        <v>44226</v>
      </c>
      <c r="C1591" s="495">
        <v>1597635</v>
      </c>
      <c r="D1591" s="495">
        <v>4699528.24</v>
      </c>
      <c r="E1591" s="495">
        <f t="shared" si="237"/>
        <v>33629667</v>
      </c>
      <c r="F1591" s="495">
        <f t="shared" si="240"/>
        <v>57384593.150000006</v>
      </c>
      <c r="G1591" s="495">
        <f t="shared" si="241"/>
        <v>-23754926.150000006</v>
      </c>
      <c r="H1591" s="495">
        <f>VLOOKUP(A1591,'02-Metrics'!A:R,18,FALSE)</f>
        <v>150000000</v>
      </c>
      <c r="I1591" s="496">
        <f t="shared" si="242"/>
        <v>-0.15836617433333336</v>
      </c>
      <c r="J1591" s="512"/>
      <c r="M1591" s="241" t="s">
        <v>1038</v>
      </c>
      <c r="S1591">
        <f t="shared" si="239"/>
        <v>2021</v>
      </c>
      <c r="T1591" s="418" t="str">
        <f>VLOOKUP($A1591,'02-Metrics'!$A$2:$AD$188,4,FALSE)</f>
        <v>Restoration</v>
      </c>
      <c r="U1591" s="418" t="str">
        <f>VLOOKUP($A1591,'02-Metrics'!$A$2:$AD$188,5,FALSE)</f>
        <v>Palace</v>
      </c>
      <c r="V1591" s="418" t="str">
        <f>VLOOKUP($A1591,'02-Metrics'!$A$2:$AD$188,7,FALSE)</f>
        <v>Army Forces</v>
      </c>
    </row>
    <row r="1592" spans="1:22" hidden="1">
      <c r="A1592" s="418" t="s">
        <v>9</v>
      </c>
      <c r="B1592" s="497">
        <v>44255</v>
      </c>
      <c r="C1592" s="495">
        <v>0</v>
      </c>
      <c r="D1592" s="495">
        <v>3110502.7300000004</v>
      </c>
      <c r="E1592" s="495">
        <f t="shared" si="237"/>
        <v>33629667</v>
      </c>
      <c r="F1592" s="495">
        <f t="shared" si="240"/>
        <v>60495095.88000001</v>
      </c>
      <c r="G1592" s="495">
        <f t="shared" si="241"/>
        <v>-26865428.88000001</v>
      </c>
      <c r="H1592" s="495">
        <f>VLOOKUP(A1592,'02-Metrics'!A:R,18,FALSE)</f>
        <v>150000000</v>
      </c>
      <c r="I1592" s="496">
        <f t="shared" si="242"/>
        <v>-0.17910285920000008</v>
      </c>
      <c r="J1592" s="512"/>
      <c r="M1592" s="241" t="s">
        <v>1038</v>
      </c>
      <c r="S1592">
        <f t="shared" si="239"/>
        <v>2021</v>
      </c>
      <c r="T1592" s="418" t="str">
        <f>VLOOKUP($A1592,'02-Metrics'!$A$2:$AD$188,4,FALSE)</f>
        <v>Restoration</v>
      </c>
      <c r="U1592" s="418" t="str">
        <f>VLOOKUP($A1592,'02-Metrics'!$A$2:$AD$188,5,FALSE)</f>
        <v>Palace</v>
      </c>
      <c r="V1592" s="418" t="str">
        <f>VLOOKUP($A1592,'02-Metrics'!$A$2:$AD$188,7,FALSE)</f>
        <v>Army Forces</v>
      </c>
    </row>
    <row r="1593" spans="1:22" hidden="1">
      <c r="A1593" s="418" t="s">
        <v>9</v>
      </c>
      <c r="B1593" s="497">
        <v>44285</v>
      </c>
      <c r="C1593" s="495">
        <v>0</v>
      </c>
      <c r="D1593" s="495">
        <v>5379249.6900000004</v>
      </c>
      <c r="E1593" s="495">
        <f t="shared" si="237"/>
        <v>33629667</v>
      </c>
      <c r="F1593" s="495">
        <f t="shared" si="240"/>
        <v>65874345.570000008</v>
      </c>
      <c r="G1593" s="495">
        <f t="shared" si="241"/>
        <v>-32244678.570000008</v>
      </c>
      <c r="H1593" s="495">
        <f>VLOOKUP(A1593,'02-Metrics'!A:R,18,FALSE)</f>
        <v>150000000</v>
      </c>
      <c r="I1593" s="496">
        <f t="shared" si="242"/>
        <v>-0.21496452380000006</v>
      </c>
      <c r="J1593" s="512"/>
      <c r="L1593" s="23">
        <v>43758</v>
      </c>
      <c r="M1593" s="241" t="s">
        <v>1039</v>
      </c>
      <c r="S1593">
        <f t="shared" si="239"/>
        <v>2021</v>
      </c>
      <c r="T1593" s="418" t="str">
        <f>VLOOKUP($A1593,'02-Metrics'!$A$2:$AD$188,4,FALSE)</f>
        <v>Restoration</v>
      </c>
      <c r="U1593" s="418" t="str">
        <f>VLOOKUP($A1593,'02-Metrics'!$A$2:$AD$188,5,FALSE)</f>
        <v>Palace</v>
      </c>
      <c r="V1593" s="418" t="str">
        <f>VLOOKUP($A1593,'02-Metrics'!$A$2:$AD$188,7,FALSE)</f>
        <v>Army Forces</v>
      </c>
    </row>
    <row r="1594" spans="1:22" hidden="1">
      <c r="A1594" s="418" t="s">
        <v>9</v>
      </c>
      <c r="B1594" s="497">
        <v>44316</v>
      </c>
      <c r="C1594" s="495">
        <v>0</v>
      </c>
      <c r="D1594" s="495">
        <v>5432912.29</v>
      </c>
      <c r="E1594" s="495">
        <f>C1594+E1593</f>
        <v>33629667</v>
      </c>
      <c r="F1594" s="495">
        <f>D1594+F1593</f>
        <v>71307257.860000014</v>
      </c>
      <c r="G1594" s="495">
        <f>E1594-F1594</f>
        <v>-37677590.860000014</v>
      </c>
      <c r="H1594" s="495">
        <f>VLOOKUP(A1594,'02-Metrics'!A:R,18,FALSE)</f>
        <v>150000000</v>
      </c>
      <c r="I1594" s="496">
        <f t="shared" si="242"/>
        <v>-0.25118393906666675</v>
      </c>
      <c r="J1594" s="512"/>
      <c r="T1594" s="418" t="str">
        <f>VLOOKUP($A1594,'02-Metrics'!$A$2:$AD$188,4,FALSE)</f>
        <v>Restoration</v>
      </c>
      <c r="U1594" s="418" t="str">
        <f>VLOOKUP($A1594,'02-Metrics'!$A$2:$AD$188,5,FALSE)</f>
        <v>Palace</v>
      </c>
      <c r="V1594" s="418" t="str">
        <f>VLOOKUP($A1594,'02-Metrics'!$A$2:$AD$188,7,FALSE)</f>
        <v>Army Forces</v>
      </c>
    </row>
    <row r="1595" spans="1:22" hidden="1">
      <c r="A1595" s="418">
        <v>44</v>
      </c>
      <c r="B1595" s="505">
        <v>2</v>
      </c>
      <c r="C1595" s="506"/>
      <c r="D1595" s="506"/>
      <c r="E1595" s="506"/>
      <c r="F1595" s="506"/>
      <c r="G1595" s="506"/>
      <c r="H1595" s="495"/>
      <c r="I1595" s="496"/>
      <c r="J1595" s="496"/>
      <c r="K1595" s="495"/>
      <c r="L1595" s="493"/>
      <c r="S1595">
        <f t="shared" si="239"/>
        <v>1900</v>
      </c>
      <c r="T1595" s="418" t="e">
        <f>VLOOKUP($A1595,'02-Metrics'!$A$2:$AD$188,4,FALSE)</f>
        <v>#N/A</v>
      </c>
      <c r="U1595" s="418" t="e">
        <f>VLOOKUP($A1595,'02-Metrics'!$A$2:$AD$188,5,FALSE)</f>
        <v>#N/A</v>
      </c>
      <c r="V1595" s="418" t="e">
        <f>VLOOKUP($A1595,'02-Metrics'!$A$2:$AD$188,7,FALSE)</f>
        <v>#N/A</v>
      </c>
    </row>
    <row r="1596" spans="1:22" hidden="1">
      <c r="A1596" s="418" t="s">
        <v>946</v>
      </c>
      <c r="B1596" s="497">
        <v>43189</v>
      </c>
      <c r="C1596" s="495">
        <v>0</v>
      </c>
      <c r="D1596" s="495">
        <v>165869.04999999999</v>
      </c>
      <c r="E1596" s="495">
        <f t="shared" ref="E1596:E1612" si="243">C1596+E1595</f>
        <v>0</v>
      </c>
      <c r="F1596" s="495">
        <f t="shared" ref="F1596:F1612" si="244">D1596+F1595</f>
        <v>165869.04999999999</v>
      </c>
      <c r="G1596" s="495">
        <f t="shared" si="241"/>
        <v>-165869.04999999999</v>
      </c>
      <c r="H1596" s="495">
        <f>VLOOKUP(A1596,'02-Metrics'!A:R,18,FALSE)</f>
        <v>70928098</v>
      </c>
      <c r="I1596" s="496">
        <f t="shared" si="242"/>
        <v>-2.3385520643736985E-3</v>
      </c>
      <c r="J1596" s="512"/>
      <c r="M1596" s="241" t="s">
        <v>1038</v>
      </c>
      <c r="S1596">
        <f t="shared" si="239"/>
        <v>2018</v>
      </c>
      <c r="T1596" s="418" t="str">
        <f>VLOOKUP($A1596,'02-Metrics'!$A$2:$AD$188,4,FALSE)</f>
        <v>Infrastructure</v>
      </c>
      <c r="U1596" s="418" t="str">
        <f>VLOOKUP($A1596,'02-Metrics'!$A$2:$AD$188,5,FALSE)</f>
        <v>Bridges &amp; Tunnels</v>
      </c>
      <c r="V1596" s="418" t="str">
        <f>VLOOKUP($A1596,'02-Metrics'!$A$2:$AD$188,7,FALSE)</f>
        <v>Army Forces</v>
      </c>
    </row>
    <row r="1597" spans="1:22" hidden="1">
      <c r="A1597" s="418" t="s">
        <v>946</v>
      </c>
      <c r="B1597" s="497">
        <v>43220</v>
      </c>
      <c r="C1597" s="495">
        <v>0</v>
      </c>
      <c r="D1597" s="495">
        <v>73090</v>
      </c>
      <c r="E1597" s="495">
        <f t="shared" si="243"/>
        <v>0</v>
      </c>
      <c r="F1597" s="495">
        <f t="shared" si="244"/>
        <v>238959.05</v>
      </c>
      <c r="G1597" s="495">
        <f t="shared" si="241"/>
        <v>-238959.05</v>
      </c>
      <c r="H1597" s="495">
        <f>VLOOKUP(A1597,'02-Metrics'!A:R,18,FALSE)</f>
        <v>70928098</v>
      </c>
      <c r="I1597" s="496">
        <f t="shared" si="242"/>
        <v>-3.3690322557359425E-3</v>
      </c>
      <c r="J1597" s="512"/>
      <c r="M1597" s="241" t="s">
        <v>1038</v>
      </c>
      <c r="S1597">
        <f t="shared" si="239"/>
        <v>2018</v>
      </c>
      <c r="T1597" s="418" t="str">
        <f>VLOOKUP($A1597,'02-Metrics'!$A$2:$AD$188,4,FALSE)</f>
        <v>Infrastructure</v>
      </c>
      <c r="U1597" s="418" t="str">
        <f>VLOOKUP($A1597,'02-Metrics'!$A$2:$AD$188,5,FALSE)</f>
        <v>Bridges &amp; Tunnels</v>
      </c>
      <c r="V1597" s="418" t="str">
        <f>VLOOKUP($A1597,'02-Metrics'!$A$2:$AD$188,7,FALSE)</f>
        <v>Army Forces</v>
      </c>
    </row>
    <row r="1598" spans="1:22" hidden="1">
      <c r="A1598" s="418" t="s">
        <v>946</v>
      </c>
      <c r="B1598" s="497">
        <v>43250</v>
      </c>
      <c r="C1598" s="495">
        <v>0</v>
      </c>
      <c r="D1598" s="495">
        <v>235755.71000000002</v>
      </c>
      <c r="E1598" s="495">
        <f t="shared" si="243"/>
        <v>0</v>
      </c>
      <c r="F1598" s="495">
        <f t="shared" si="244"/>
        <v>474714.76</v>
      </c>
      <c r="G1598" s="495">
        <f t="shared" si="241"/>
        <v>-474714.76</v>
      </c>
      <c r="H1598" s="495">
        <f>VLOOKUP(A1598,'02-Metrics'!A:R,18,FALSE)</f>
        <v>70928098</v>
      </c>
      <c r="I1598" s="496">
        <f t="shared" si="242"/>
        <v>-6.6929013097179061E-3</v>
      </c>
      <c r="J1598" s="512"/>
      <c r="M1598" s="241" t="s">
        <v>1038</v>
      </c>
      <c r="S1598">
        <f t="shared" si="239"/>
        <v>2018</v>
      </c>
      <c r="T1598" s="418" t="str">
        <f>VLOOKUP($A1598,'02-Metrics'!$A$2:$AD$188,4,FALSE)</f>
        <v>Infrastructure</v>
      </c>
      <c r="U1598" s="418" t="str">
        <f>VLOOKUP($A1598,'02-Metrics'!$A$2:$AD$188,5,FALSE)</f>
        <v>Bridges &amp; Tunnels</v>
      </c>
      <c r="V1598" s="418" t="str">
        <f>VLOOKUP($A1598,'02-Metrics'!$A$2:$AD$188,7,FALSE)</f>
        <v>Army Forces</v>
      </c>
    </row>
    <row r="1599" spans="1:22" hidden="1">
      <c r="A1599" s="418" t="s">
        <v>946</v>
      </c>
      <c r="B1599" s="497">
        <v>43281</v>
      </c>
      <c r="C1599" s="495">
        <v>0</v>
      </c>
      <c r="D1599" s="495">
        <v>198714.37</v>
      </c>
      <c r="E1599" s="495">
        <f t="shared" si="243"/>
        <v>0</v>
      </c>
      <c r="F1599" s="495">
        <f t="shared" si="244"/>
        <v>673429.13</v>
      </c>
      <c r="G1599" s="495">
        <f t="shared" si="241"/>
        <v>-673429.13</v>
      </c>
      <c r="H1599" s="495">
        <f>VLOOKUP(A1599,'02-Metrics'!A:R,18,FALSE)</f>
        <v>70928098</v>
      </c>
      <c r="I1599" s="496">
        <f t="shared" si="242"/>
        <v>-9.4945324771009646E-3</v>
      </c>
      <c r="J1599" s="512"/>
      <c r="M1599" s="241" t="s">
        <v>1038</v>
      </c>
      <c r="S1599">
        <f t="shared" si="239"/>
        <v>2018</v>
      </c>
      <c r="T1599" s="418" t="str">
        <f>VLOOKUP($A1599,'02-Metrics'!$A$2:$AD$188,4,FALSE)</f>
        <v>Infrastructure</v>
      </c>
      <c r="U1599" s="418" t="str">
        <f>VLOOKUP($A1599,'02-Metrics'!$A$2:$AD$188,5,FALSE)</f>
        <v>Bridges &amp; Tunnels</v>
      </c>
      <c r="V1599" s="418" t="str">
        <f>VLOOKUP($A1599,'02-Metrics'!$A$2:$AD$188,7,FALSE)</f>
        <v>Army Forces</v>
      </c>
    </row>
    <row r="1600" spans="1:22" hidden="1">
      <c r="A1600" s="418" t="s">
        <v>946</v>
      </c>
      <c r="B1600" s="497">
        <v>43311</v>
      </c>
      <c r="C1600" s="495">
        <v>0</v>
      </c>
      <c r="D1600" s="495">
        <v>1424063</v>
      </c>
      <c r="E1600" s="495">
        <f t="shared" si="243"/>
        <v>0</v>
      </c>
      <c r="F1600" s="495">
        <f t="shared" si="244"/>
        <v>2097492.13</v>
      </c>
      <c r="G1600" s="495">
        <f t="shared" si="241"/>
        <v>-2097492.13</v>
      </c>
      <c r="H1600" s="495">
        <f>VLOOKUP(A1600,'02-Metrics'!A:R,18,FALSE)</f>
        <v>70928098</v>
      </c>
      <c r="I1600" s="496">
        <f t="shared" si="242"/>
        <v>-2.9572090457014651E-2</v>
      </c>
      <c r="J1600" s="512"/>
      <c r="M1600" s="241" t="s">
        <v>1038</v>
      </c>
      <c r="S1600">
        <f t="shared" si="239"/>
        <v>2018</v>
      </c>
      <c r="T1600" s="418" t="str">
        <f>VLOOKUP($A1600,'02-Metrics'!$A$2:$AD$188,4,FALSE)</f>
        <v>Infrastructure</v>
      </c>
      <c r="U1600" s="418" t="str">
        <f>VLOOKUP($A1600,'02-Metrics'!$A$2:$AD$188,5,FALSE)</f>
        <v>Bridges &amp; Tunnels</v>
      </c>
      <c r="V1600" s="418" t="str">
        <f>VLOOKUP($A1600,'02-Metrics'!$A$2:$AD$188,7,FALSE)</f>
        <v>Army Forces</v>
      </c>
    </row>
    <row r="1601" spans="1:22" hidden="1">
      <c r="A1601" s="418" t="s">
        <v>946</v>
      </c>
      <c r="B1601" s="497">
        <v>43342</v>
      </c>
      <c r="C1601" s="495">
        <v>22000000</v>
      </c>
      <c r="D1601" s="495">
        <v>1865942.45</v>
      </c>
      <c r="E1601" s="495">
        <f t="shared" si="243"/>
        <v>22000000</v>
      </c>
      <c r="F1601" s="495">
        <f t="shared" si="244"/>
        <v>3963434.58</v>
      </c>
      <c r="G1601" s="495">
        <f t="shared" si="241"/>
        <v>18036565.420000002</v>
      </c>
      <c r="H1601" s="495">
        <f>VLOOKUP(A1601,'02-Metrics'!A:R,18,FALSE)</f>
        <v>70928098</v>
      </c>
      <c r="I1601" s="496">
        <f t="shared" si="242"/>
        <v>0.25429365693691663</v>
      </c>
      <c r="J1601" s="512"/>
      <c r="M1601" s="241" t="s">
        <v>1038</v>
      </c>
      <c r="S1601">
        <f t="shared" si="239"/>
        <v>2018</v>
      </c>
      <c r="T1601" s="418" t="str">
        <f>VLOOKUP($A1601,'02-Metrics'!$A$2:$AD$188,4,FALSE)</f>
        <v>Infrastructure</v>
      </c>
      <c r="U1601" s="418" t="str">
        <f>VLOOKUP($A1601,'02-Metrics'!$A$2:$AD$188,5,FALSE)</f>
        <v>Bridges &amp; Tunnels</v>
      </c>
      <c r="V1601" s="418" t="str">
        <f>VLOOKUP($A1601,'02-Metrics'!$A$2:$AD$188,7,FALSE)</f>
        <v>Army Forces</v>
      </c>
    </row>
    <row r="1602" spans="1:22" hidden="1">
      <c r="A1602" s="418" t="s">
        <v>946</v>
      </c>
      <c r="B1602" s="497">
        <v>43373</v>
      </c>
      <c r="C1602" s="495">
        <v>0</v>
      </c>
      <c r="D1602" s="495">
        <v>4441560.0500000007</v>
      </c>
      <c r="E1602" s="495">
        <f t="shared" si="243"/>
        <v>22000000</v>
      </c>
      <c r="F1602" s="495">
        <f t="shared" si="244"/>
        <v>8404994.6300000008</v>
      </c>
      <c r="G1602" s="495">
        <f t="shared" si="241"/>
        <v>13595005.369999999</v>
      </c>
      <c r="H1602" s="495">
        <f>VLOOKUP(A1602,'02-Metrics'!A:R,18,FALSE)</f>
        <v>70928098</v>
      </c>
      <c r="I1602" s="496">
        <f t="shared" si="242"/>
        <v>0.19167305698793727</v>
      </c>
      <c r="J1602" s="512"/>
      <c r="M1602" s="241" t="s">
        <v>1038</v>
      </c>
      <c r="S1602">
        <f t="shared" si="239"/>
        <v>2018</v>
      </c>
      <c r="T1602" s="418" t="str">
        <f>VLOOKUP($A1602,'02-Metrics'!$A$2:$AD$188,4,FALSE)</f>
        <v>Infrastructure</v>
      </c>
      <c r="U1602" s="418" t="str">
        <f>VLOOKUP($A1602,'02-Metrics'!$A$2:$AD$188,5,FALSE)</f>
        <v>Bridges &amp; Tunnels</v>
      </c>
      <c r="V1602" s="418" t="str">
        <f>VLOOKUP($A1602,'02-Metrics'!$A$2:$AD$188,7,FALSE)</f>
        <v>Army Forces</v>
      </c>
    </row>
    <row r="1603" spans="1:22" hidden="1">
      <c r="A1603" s="418" t="s">
        <v>946</v>
      </c>
      <c r="B1603" s="497">
        <v>43403</v>
      </c>
      <c r="C1603" s="495">
        <v>0</v>
      </c>
      <c r="D1603" s="495">
        <v>4354340.91</v>
      </c>
      <c r="E1603" s="495">
        <f t="shared" si="243"/>
        <v>22000000</v>
      </c>
      <c r="F1603" s="495">
        <f t="shared" si="244"/>
        <v>12759335.540000001</v>
      </c>
      <c r="G1603" s="495">
        <f t="shared" si="241"/>
        <v>9240664.459999999</v>
      </c>
      <c r="H1603" s="495">
        <f>VLOOKUP(A1603,'02-Metrics'!A:R,18,FALSE)</f>
        <v>70928098</v>
      </c>
      <c r="I1603" s="496">
        <f t="shared" si="242"/>
        <v>0.13028214093658622</v>
      </c>
      <c r="J1603" s="512"/>
      <c r="M1603" s="241" t="s">
        <v>1038</v>
      </c>
      <c r="S1603">
        <f t="shared" si="239"/>
        <v>2018</v>
      </c>
      <c r="T1603" s="418" t="str">
        <f>VLOOKUP($A1603,'02-Metrics'!$A$2:$AD$188,4,FALSE)</f>
        <v>Infrastructure</v>
      </c>
      <c r="U1603" s="418" t="str">
        <f>VLOOKUP($A1603,'02-Metrics'!$A$2:$AD$188,5,FALSE)</f>
        <v>Bridges &amp; Tunnels</v>
      </c>
      <c r="V1603" s="418" t="str">
        <f>VLOOKUP($A1603,'02-Metrics'!$A$2:$AD$188,7,FALSE)</f>
        <v>Army Forces</v>
      </c>
    </row>
    <row r="1604" spans="1:22" hidden="1">
      <c r="A1604" s="418" t="s">
        <v>946</v>
      </c>
      <c r="B1604" s="497">
        <v>43434</v>
      </c>
      <c r="C1604" s="495">
        <v>0</v>
      </c>
      <c r="D1604" s="495">
        <v>3160685.8099999996</v>
      </c>
      <c r="E1604" s="495">
        <f t="shared" si="243"/>
        <v>22000000</v>
      </c>
      <c r="F1604" s="495">
        <f t="shared" si="244"/>
        <v>15920021.350000001</v>
      </c>
      <c r="G1604" s="495">
        <f t="shared" si="241"/>
        <v>6079978.6499999985</v>
      </c>
      <c r="H1604" s="495">
        <f>VLOOKUP(A1604,'02-Metrics'!A:R,18,FALSE)</f>
        <v>70928098</v>
      </c>
      <c r="I1604" s="496">
        <f t="shared" si="242"/>
        <v>8.5720311434264007E-2</v>
      </c>
      <c r="J1604" s="512"/>
      <c r="L1604" s="23">
        <v>44102</v>
      </c>
      <c r="M1604" s="241" t="s">
        <v>1039</v>
      </c>
      <c r="S1604">
        <f t="shared" si="239"/>
        <v>2018</v>
      </c>
      <c r="T1604" s="418" t="str">
        <f>VLOOKUP($A1604,'02-Metrics'!$A$2:$AD$188,4,FALSE)</f>
        <v>Infrastructure</v>
      </c>
      <c r="U1604" s="418" t="str">
        <f>VLOOKUP($A1604,'02-Metrics'!$A$2:$AD$188,5,FALSE)</f>
        <v>Bridges &amp; Tunnels</v>
      </c>
      <c r="V1604" s="418" t="str">
        <f>VLOOKUP($A1604,'02-Metrics'!$A$2:$AD$188,7,FALSE)</f>
        <v>Army Forces</v>
      </c>
    </row>
    <row r="1605" spans="1:22" hidden="1">
      <c r="A1605" s="418" t="s">
        <v>946</v>
      </c>
      <c r="B1605" s="497">
        <v>43464</v>
      </c>
      <c r="C1605" s="495"/>
      <c r="D1605" s="495">
        <v>2000000</v>
      </c>
      <c r="E1605" s="495">
        <f t="shared" si="243"/>
        <v>22000000</v>
      </c>
      <c r="F1605" s="495">
        <f t="shared" si="244"/>
        <v>17920021.350000001</v>
      </c>
      <c r="G1605" s="495">
        <f t="shared" si="241"/>
        <v>4079978.6499999985</v>
      </c>
      <c r="H1605" s="495">
        <f>VLOOKUP(A1605,'02-Metrics'!A:R,18,FALSE)</f>
        <v>70928098</v>
      </c>
      <c r="I1605" s="496">
        <f t="shared" si="242"/>
        <v>5.7522741551592128E-2</v>
      </c>
      <c r="J1605" s="512"/>
      <c r="L1605" s="23">
        <v>44105</v>
      </c>
      <c r="M1605" s="241" t="s">
        <v>1040</v>
      </c>
      <c r="S1605">
        <f t="shared" si="239"/>
        <v>2018</v>
      </c>
      <c r="T1605" s="418" t="str">
        <f>VLOOKUP($A1605,'02-Metrics'!$A$2:$AD$188,4,FALSE)</f>
        <v>Infrastructure</v>
      </c>
      <c r="U1605" s="418" t="str">
        <f>VLOOKUP($A1605,'02-Metrics'!$A$2:$AD$188,5,FALSE)</f>
        <v>Bridges &amp; Tunnels</v>
      </c>
      <c r="V1605" s="418" t="str">
        <f>VLOOKUP($A1605,'02-Metrics'!$A$2:$AD$188,7,FALSE)</f>
        <v>Army Forces</v>
      </c>
    </row>
    <row r="1606" spans="1:22" hidden="1">
      <c r="A1606" s="418" t="s">
        <v>946</v>
      </c>
      <c r="B1606" s="497">
        <v>43495</v>
      </c>
      <c r="C1606" s="495">
        <v>0</v>
      </c>
      <c r="D1606" s="495">
        <v>1952928.3799999997</v>
      </c>
      <c r="E1606" s="495">
        <f t="shared" si="243"/>
        <v>22000000</v>
      </c>
      <c r="F1606" s="495">
        <f t="shared" si="244"/>
        <v>19872949.73</v>
      </c>
      <c r="G1606" s="495">
        <f t="shared" si="241"/>
        <v>2127050.2699999996</v>
      </c>
      <c r="H1606" s="495">
        <f>VLOOKUP(A1606,'02-Metrics'!A:R,18,FALSE)</f>
        <v>70928098</v>
      </c>
      <c r="I1606" s="496">
        <f t="shared" si="242"/>
        <v>2.9988824316140545E-2</v>
      </c>
      <c r="J1606" s="512"/>
      <c r="L1606" s="23">
        <v>44136</v>
      </c>
      <c r="M1606" s="241" t="s">
        <v>1040</v>
      </c>
      <c r="S1606">
        <f t="shared" si="239"/>
        <v>2019</v>
      </c>
      <c r="T1606" s="418" t="str">
        <f>VLOOKUP($A1606,'02-Metrics'!$A$2:$AD$188,4,FALSE)</f>
        <v>Infrastructure</v>
      </c>
      <c r="U1606" s="418" t="str">
        <f>VLOOKUP($A1606,'02-Metrics'!$A$2:$AD$188,5,FALSE)</f>
        <v>Bridges &amp; Tunnels</v>
      </c>
      <c r="V1606" s="418" t="str">
        <f>VLOOKUP($A1606,'02-Metrics'!$A$2:$AD$188,7,FALSE)</f>
        <v>Army Forces</v>
      </c>
    </row>
    <row r="1607" spans="1:22" hidden="1">
      <c r="A1607" s="418" t="s">
        <v>946</v>
      </c>
      <c r="B1607" s="497">
        <v>43524</v>
      </c>
      <c r="C1607" s="495">
        <v>12381198.65</v>
      </c>
      <c r="D1607" s="495">
        <v>973730.81000000017</v>
      </c>
      <c r="E1607" s="495">
        <f t="shared" si="243"/>
        <v>34381198.649999999</v>
      </c>
      <c r="F1607" s="495">
        <f t="shared" si="244"/>
        <v>20846680.539999999</v>
      </c>
      <c r="G1607" s="495">
        <f t="shared" si="241"/>
        <v>13534518.109999999</v>
      </c>
      <c r="H1607" s="495">
        <f>VLOOKUP(A1607,'02-Metrics'!A:R,18,FALSE)</f>
        <v>70928098</v>
      </c>
      <c r="I1607" s="496">
        <f t="shared" si="242"/>
        <v>0.19082026011750661</v>
      </c>
      <c r="J1607" s="512"/>
      <c r="L1607" s="23">
        <v>44157</v>
      </c>
      <c r="M1607" s="241" t="s">
        <v>1039</v>
      </c>
      <c r="S1607">
        <f t="shared" si="239"/>
        <v>2019</v>
      </c>
      <c r="T1607" s="418" t="str">
        <f>VLOOKUP($A1607,'02-Metrics'!$A$2:$AD$188,4,FALSE)</f>
        <v>Infrastructure</v>
      </c>
      <c r="U1607" s="418" t="str">
        <f>VLOOKUP($A1607,'02-Metrics'!$A$2:$AD$188,5,FALSE)</f>
        <v>Bridges &amp; Tunnels</v>
      </c>
      <c r="V1607" s="418" t="str">
        <f>VLOOKUP($A1607,'02-Metrics'!$A$2:$AD$188,7,FALSE)</f>
        <v>Army Forces</v>
      </c>
    </row>
    <row r="1608" spans="1:22" hidden="1">
      <c r="A1608" s="418" t="s">
        <v>946</v>
      </c>
      <c r="B1608" s="497">
        <v>43554</v>
      </c>
      <c r="C1608" s="495">
        <v>0</v>
      </c>
      <c r="D1608" s="495">
        <v>766775.78</v>
      </c>
      <c r="E1608" s="495">
        <f t="shared" si="243"/>
        <v>34381198.649999999</v>
      </c>
      <c r="F1608" s="495">
        <f t="shared" si="244"/>
        <v>21613456.32</v>
      </c>
      <c r="G1608" s="495">
        <f t="shared" si="241"/>
        <v>12767742.329999998</v>
      </c>
      <c r="H1608" s="495">
        <f>VLOOKUP(A1608,'02-Metrics'!A:R,18,FALSE)</f>
        <v>70928098</v>
      </c>
      <c r="I1608" s="496">
        <f t="shared" si="242"/>
        <v>0.18000965329706145</v>
      </c>
      <c r="J1608" s="512"/>
      <c r="L1608" s="23">
        <v>44207</v>
      </c>
      <c r="M1608" s="241" t="s">
        <v>1039</v>
      </c>
      <c r="S1608">
        <f t="shared" si="239"/>
        <v>2019</v>
      </c>
      <c r="T1608" s="418" t="str">
        <f>VLOOKUP($A1608,'02-Metrics'!$A$2:$AD$188,4,FALSE)</f>
        <v>Infrastructure</v>
      </c>
      <c r="U1608" s="418" t="str">
        <f>VLOOKUP($A1608,'02-Metrics'!$A$2:$AD$188,5,FALSE)</f>
        <v>Bridges &amp; Tunnels</v>
      </c>
      <c r="V1608" s="418" t="str">
        <f>VLOOKUP($A1608,'02-Metrics'!$A$2:$AD$188,7,FALSE)</f>
        <v>Army Forces</v>
      </c>
    </row>
    <row r="1609" spans="1:22" hidden="1">
      <c r="A1609" s="418" t="s">
        <v>946</v>
      </c>
      <c r="B1609" s="497">
        <v>43585</v>
      </c>
      <c r="C1609" s="495">
        <v>0</v>
      </c>
      <c r="D1609" s="495">
        <v>42076.9</v>
      </c>
      <c r="E1609" s="495">
        <f t="shared" si="243"/>
        <v>34381198.649999999</v>
      </c>
      <c r="F1609" s="495">
        <f t="shared" si="244"/>
        <v>21655533.219999999</v>
      </c>
      <c r="G1609" s="495">
        <f t="shared" si="241"/>
        <v>12725665.43</v>
      </c>
      <c r="H1609" s="495">
        <f>VLOOKUP(A1609,'02-Metrics'!A:R,18,FALSE)</f>
        <v>70928098</v>
      </c>
      <c r="I1609" s="496">
        <f t="shared" si="242"/>
        <v>0.17941642013296338</v>
      </c>
      <c r="J1609" s="512"/>
      <c r="L1609" s="23">
        <v>44216</v>
      </c>
      <c r="M1609" s="241" t="s">
        <v>1039</v>
      </c>
      <c r="S1609">
        <f t="shared" si="239"/>
        <v>2019</v>
      </c>
      <c r="T1609" s="418" t="str">
        <f>VLOOKUP($A1609,'02-Metrics'!$A$2:$AD$188,4,FALSE)</f>
        <v>Infrastructure</v>
      </c>
      <c r="U1609" s="418" t="str">
        <f>VLOOKUP($A1609,'02-Metrics'!$A$2:$AD$188,5,FALSE)</f>
        <v>Bridges &amp; Tunnels</v>
      </c>
      <c r="V1609" s="418" t="str">
        <f>VLOOKUP($A1609,'02-Metrics'!$A$2:$AD$188,7,FALSE)</f>
        <v>Army Forces</v>
      </c>
    </row>
    <row r="1610" spans="1:22" hidden="1">
      <c r="A1610" s="418" t="s">
        <v>946</v>
      </c>
      <c r="B1610" s="497">
        <v>43646</v>
      </c>
      <c r="C1610" s="495">
        <v>0</v>
      </c>
      <c r="D1610" s="495">
        <v>319177</v>
      </c>
      <c r="E1610" s="495">
        <f t="shared" si="243"/>
        <v>34381198.649999999</v>
      </c>
      <c r="F1610" s="495">
        <f t="shared" si="244"/>
        <v>21974710.219999999</v>
      </c>
      <c r="G1610" s="495">
        <f t="shared" si="241"/>
        <v>12406488.43</v>
      </c>
      <c r="H1610" s="495">
        <f>VLOOKUP(A1610,'02-Metrics'!A:R,18,FALSE)</f>
        <v>70928098</v>
      </c>
      <c r="I1610" s="496">
        <f t="shared" si="242"/>
        <v>0.17491641225174259</v>
      </c>
      <c r="J1610" s="512"/>
      <c r="L1610" s="23">
        <v>44227</v>
      </c>
      <c r="M1610" s="241" t="s">
        <v>1039</v>
      </c>
      <c r="S1610">
        <f t="shared" si="239"/>
        <v>2019</v>
      </c>
      <c r="T1610" s="418" t="str">
        <f>VLOOKUP($A1610,'02-Metrics'!$A$2:$AD$188,4,FALSE)</f>
        <v>Infrastructure</v>
      </c>
      <c r="U1610" s="418" t="str">
        <f>VLOOKUP($A1610,'02-Metrics'!$A$2:$AD$188,5,FALSE)</f>
        <v>Bridges &amp; Tunnels</v>
      </c>
      <c r="V1610" s="418" t="str">
        <f>VLOOKUP($A1610,'02-Metrics'!$A$2:$AD$188,7,FALSE)</f>
        <v>Army Forces</v>
      </c>
    </row>
    <row r="1611" spans="1:22" hidden="1">
      <c r="A1611" s="418" t="s">
        <v>946</v>
      </c>
      <c r="B1611" s="497">
        <v>43676</v>
      </c>
      <c r="C1611" s="495">
        <v>11694567.550000001</v>
      </c>
      <c r="D1611" s="495">
        <v>0</v>
      </c>
      <c r="E1611" s="495">
        <f t="shared" si="243"/>
        <v>46075766.200000003</v>
      </c>
      <c r="F1611" s="495">
        <f t="shared" si="244"/>
        <v>21974710.219999999</v>
      </c>
      <c r="G1611" s="495">
        <f t="shared" si="241"/>
        <v>24101055.980000004</v>
      </c>
      <c r="H1611" s="495">
        <f>VLOOKUP(A1611,'02-Metrics'!A:R,18,FALSE)</f>
        <v>70928098</v>
      </c>
      <c r="I1611" s="496">
        <f t="shared" si="242"/>
        <v>0.33979560512111862</v>
      </c>
      <c r="J1611" s="512"/>
      <c r="L1611" s="23">
        <v>44228</v>
      </c>
      <c r="M1611" s="241" t="s">
        <v>764</v>
      </c>
      <c r="S1611">
        <f t="shared" si="239"/>
        <v>2019</v>
      </c>
      <c r="T1611" s="418" t="str">
        <f>VLOOKUP($A1611,'02-Metrics'!$A$2:$AD$188,4,FALSE)</f>
        <v>Infrastructure</v>
      </c>
      <c r="U1611" s="418" t="str">
        <f>VLOOKUP($A1611,'02-Metrics'!$A$2:$AD$188,5,FALSE)</f>
        <v>Bridges &amp; Tunnels</v>
      </c>
      <c r="V1611" s="418" t="str">
        <f>VLOOKUP($A1611,'02-Metrics'!$A$2:$AD$188,7,FALSE)</f>
        <v>Army Forces</v>
      </c>
    </row>
    <row r="1612" spans="1:22" hidden="1">
      <c r="A1612" s="418" t="s">
        <v>946</v>
      </c>
      <c r="B1612" s="497">
        <v>43707</v>
      </c>
      <c r="C1612" s="495">
        <v>0</v>
      </c>
      <c r="D1612" s="495">
        <v>16740</v>
      </c>
      <c r="E1612" s="495">
        <f t="shared" si="243"/>
        <v>46075766.200000003</v>
      </c>
      <c r="F1612" s="495">
        <f t="shared" si="244"/>
        <v>21991450.219999999</v>
      </c>
      <c r="G1612" s="495">
        <f t="shared" si="241"/>
        <v>24084315.980000004</v>
      </c>
      <c r="H1612" s="495">
        <f>VLOOKUP(A1612,'02-Metrics'!A:R,18,FALSE)</f>
        <v>70928098</v>
      </c>
      <c r="I1612" s="496">
        <f t="shared" si="242"/>
        <v>0.33955959146120068</v>
      </c>
      <c r="J1612" s="512"/>
      <c r="L1612" s="23">
        <v>44235</v>
      </c>
      <c r="M1612" s="241" t="s">
        <v>1039</v>
      </c>
      <c r="S1612">
        <f t="shared" si="239"/>
        <v>2019</v>
      </c>
      <c r="T1612" s="418" t="str">
        <f>VLOOKUP($A1612,'02-Metrics'!$A$2:$AD$188,4,FALSE)</f>
        <v>Infrastructure</v>
      </c>
      <c r="U1612" s="418" t="str">
        <f>VLOOKUP($A1612,'02-Metrics'!$A$2:$AD$188,5,FALSE)</f>
        <v>Bridges &amp; Tunnels</v>
      </c>
      <c r="V1612" s="418" t="str">
        <f>VLOOKUP($A1612,'02-Metrics'!$A$2:$AD$188,7,FALSE)</f>
        <v>Army Forces</v>
      </c>
    </row>
    <row r="1613" spans="1:22" hidden="1">
      <c r="A1613" s="418" t="s">
        <v>946</v>
      </c>
      <c r="B1613" s="497">
        <v>43829</v>
      </c>
      <c r="C1613" s="495">
        <v>0</v>
      </c>
      <c r="D1613" s="495">
        <v>13262259.729999999</v>
      </c>
      <c r="E1613" s="495">
        <f>C1613+E1612</f>
        <v>46075766.200000003</v>
      </c>
      <c r="F1613" s="495">
        <f>D1613+F1612</f>
        <v>35253709.949999996</v>
      </c>
      <c r="G1613" s="495">
        <f>E1613-F1613</f>
        <v>10822056.250000007</v>
      </c>
      <c r="H1613" s="495">
        <f>VLOOKUP(A1613,'02-Metrics'!A:R,18,FALSE)</f>
        <v>70928098</v>
      </c>
      <c r="I1613" s="496">
        <f>G1613/H1613</f>
        <v>0.15257784369179062</v>
      </c>
      <c r="J1613" s="512"/>
      <c r="L1613" s="23">
        <v>44251</v>
      </c>
      <c r="M1613" s="241" t="s">
        <v>1039</v>
      </c>
      <c r="S1613">
        <f>YEAR(B1613)</f>
        <v>2019</v>
      </c>
      <c r="T1613" s="418" t="str">
        <f>VLOOKUP($A1613,'02-Metrics'!$A$2:$AD$188,4,FALSE)</f>
        <v>Infrastructure</v>
      </c>
      <c r="U1613" s="418" t="str">
        <f>VLOOKUP($A1613,'02-Metrics'!$A$2:$AD$188,5,FALSE)</f>
        <v>Bridges &amp; Tunnels</v>
      </c>
      <c r="V1613" s="418" t="str">
        <f>VLOOKUP($A1613,'02-Metrics'!$A$2:$AD$188,7,FALSE)</f>
        <v>Army Forces</v>
      </c>
    </row>
    <row r="1614" spans="1:22" hidden="1">
      <c r="A1614" s="418" t="s">
        <v>946</v>
      </c>
      <c r="B1614" s="497">
        <v>44195</v>
      </c>
      <c r="C1614" s="495">
        <v>0</v>
      </c>
      <c r="D1614" s="185">
        <v>10203.9</v>
      </c>
      <c r="E1614" s="495">
        <f>C1614+E1613</f>
        <v>46075766.200000003</v>
      </c>
      <c r="F1614" s="495">
        <f>D1614+F1613</f>
        <v>35263913.849999994</v>
      </c>
      <c r="G1614" s="495">
        <f>E1614-F1614</f>
        <v>10811852.350000009</v>
      </c>
      <c r="H1614" s="495">
        <f>VLOOKUP(A1614,'02-Metrics'!A:R,18,FALSE)</f>
        <v>70928098</v>
      </c>
      <c r="I1614" s="496">
        <f>G1614/H1614</f>
        <v>0.15243398110012776</v>
      </c>
      <c r="T1614" s="418" t="str">
        <f>VLOOKUP($A1614,'02-Metrics'!$A$2:$AD$188,4,FALSE)</f>
        <v>Infrastructure</v>
      </c>
      <c r="U1614" s="418" t="str">
        <f>VLOOKUP($A1614,'02-Metrics'!$A$2:$AD$188,5,FALSE)</f>
        <v>Bridges &amp; Tunnels</v>
      </c>
      <c r="V1614" s="418" t="str">
        <f>VLOOKUP($A1614,'02-Metrics'!$A$2:$AD$188,7,FALSE)</f>
        <v>Army Forces</v>
      </c>
    </row>
    <row r="1615" spans="1:22" hidden="1">
      <c r="A1615" s="418">
        <v>45</v>
      </c>
      <c r="B1615" s="505">
        <v>2</v>
      </c>
      <c r="C1615" s="506"/>
      <c r="D1615" s="506"/>
      <c r="E1615" s="506"/>
      <c r="F1615" s="506"/>
      <c r="G1615" s="506"/>
      <c r="H1615" s="495"/>
      <c r="I1615" s="496"/>
      <c r="J1615" s="496"/>
      <c r="K1615" s="495"/>
      <c r="L1615" s="493"/>
      <c r="S1615">
        <f t="shared" si="239"/>
        <v>1900</v>
      </c>
      <c r="T1615" s="418" t="e">
        <f>VLOOKUP($A1615,'02-Metrics'!$A$2:$AD$188,4,FALSE)</f>
        <v>#N/A</v>
      </c>
      <c r="U1615" s="418" t="e">
        <f>VLOOKUP($A1615,'02-Metrics'!$A$2:$AD$188,5,FALSE)</f>
        <v>#N/A</v>
      </c>
      <c r="V1615" s="418" t="e">
        <f>VLOOKUP($A1615,'02-Metrics'!$A$2:$AD$188,7,FALSE)</f>
        <v>#N/A</v>
      </c>
    </row>
    <row r="1616" spans="1:22" hidden="1">
      <c r="A1616" s="418" t="s">
        <v>6</v>
      </c>
      <c r="B1616" s="497">
        <v>43189</v>
      </c>
      <c r="C1616" s="495">
        <v>0</v>
      </c>
      <c r="D1616" s="495">
        <v>30000</v>
      </c>
      <c r="E1616" s="495">
        <f t="shared" ref="E1616:E1647" si="245">C1616+E1615</f>
        <v>0</v>
      </c>
      <c r="F1616" s="495">
        <f t="shared" ref="F1616:F1647" si="246">D1616+F1615</f>
        <v>30000</v>
      </c>
      <c r="G1616" s="495">
        <f t="shared" ref="G1616:G1647" si="247">E1616-F1616</f>
        <v>-30000</v>
      </c>
      <c r="H1616" s="495">
        <f>VLOOKUP(A1616,'02-Metrics'!A:R,18,FALSE)</f>
        <v>66185668.571428567</v>
      </c>
      <c r="I1616" s="496">
        <f t="shared" ref="I1616:I1647" si="248">G1616/H1616</f>
        <v>-4.53270332498395E-4</v>
      </c>
      <c r="J1616" s="512"/>
      <c r="M1616" s="241" t="s">
        <v>1038</v>
      </c>
      <c r="S1616">
        <f t="shared" si="239"/>
        <v>2018</v>
      </c>
      <c r="T1616" s="418" t="str">
        <f>VLOOKUP($A1616,'02-Metrics'!$A$2:$AD$188,4,FALSE)</f>
        <v>Commercial</v>
      </c>
      <c r="U1616" s="418" t="str">
        <f>VLOOKUP($A1616,'02-Metrics'!$A$2:$AD$188,5,FALSE)</f>
        <v>Market</v>
      </c>
      <c r="V1616" s="418" t="str">
        <f>VLOOKUP($A1616,'02-Metrics'!$A$2:$AD$188,7,FALSE)</f>
        <v>Army Forces</v>
      </c>
    </row>
    <row r="1617" spans="1:22" hidden="1">
      <c r="A1617" s="418" t="s">
        <v>6</v>
      </c>
      <c r="B1617" s="497">
        <v>43220</v>
      </c>
      <c r="C1617" s="495">
        <v>0</v>
      </c>
      <c r="D1617" s="495">
        <v>43015</v>
      </c>
      <c r="E1617" s="495">
        <f t="shared" si="245"/>
        <v>0</v>
      </c>
      <c r="F1617" s="495">
        <f t="shared" si="246"/>
        <v>73015</v>
      </c>
      <c r="G1617" s="495">
        <f t="shared" si="247"/>
        <v>-73015</v>
      </c>
      <c r="H1617" s="495">
        <f>VLOOKUP(A1617,'02-Metrics'!A:R,18,FALSE)</f>
        <v>66185668.571428567</v>
      </c>
      <c r="I1617" s="496">
        <f t="shared" si="248"/>
        <v>-1.103184444245677E-3</v>
      </c>
      <c r="J1617" s="512"/>
      <c r="M1617" s="241" t="s">
        <v>1038</v>
      </c>
      <c r="S1617">
        <f t="shared" si="239"/>
        <v>2018</v>
      </c>
      <c r="T1617" s="418" t="str">
        <f>VLOOKUP($A1617,'02-Metrics'!$A$2:$AD$188,4,FALSE)</f>
        <v>Commercial</v>
      </c>
      <c r="U1617" s="418" t="str">
        <f>VLOOKUP($A1617,'02-Metrics'!$A$2:$AD$188,5,FALSE)</f>
        <v>Market</v>
      </c>
      <c r="V1617" s="418" t="str">
        <f>VLOOKUP($A1617,'02-Metrics'!$A$2:$AD$188,7,FALSE)</f>
        <v>Army Forces</v>
      </c>
    </row>
    <row r="1618" spans="1:22" hidden="1">
      <c r="A1618" s="418" t="s">
        <v>6</v>
      </c>
      <c r="B1618" s="497">
        <v>43250</v>
      </c>
      <c r="C1618" s="495">
        <v>0</v>
      </c>
      <c r="D1618" s="495">
        <v>39990.5</v>
      </c>
      <c r="E1618" s="495">
        <f t="shared" si="245"/>
        <v>0</v>
      </c>
      <c r="F1618" s="495">
        <f t="shared" si="246"/>
        <v>113005.5</v>
      </c>
      <c r="G1618" s="495">
        <f t="shared" si="247"/>
        <v>-113005.5</v>
      </c>
      <c r="H1618" s="495">
        <f>VLOOKUP(A1618,'02-Metrics'!A:R,18,FALSE)</f>
        <v>66185668.571428567</v>
      </c>
      <c r="I1618" s="496">
        <f t="shared" si="248"/>
        <v>-1.7074013519715794E-3</v>
      </c>
      <c r="J1618" s="512"/>
      <c r="K1618" s="491">
        <v>0</v>
      </c>
      <c r="L1618" s="489">
        <v>42916</v>
      </c>
      <c r="M1618" s="241" t="s">
        <v>1041</v>
      </c>
      <c r="S1618">
        <f t="shared" si="239"/>
        <v>2018</v>
      </c>
      <c r="T1618" s="418" t="str">
        <f>VLOOKUP($A1618,'02-Metrics'!$A$2:$AD$188,4,FALSE)</f>
        <v>Commercial</v>
      </c>
      <c r="U1618" s="418" t="str">
        <f>VLOOKUP($A1618,'02-Metrics'!$A$2:$AD$188,5,FALSE)</f>
        <v>Market</v>
      </c>
      <c r="V1618" s="418" t="str">
        <f>VLOOKUP($A1618,'02-Metrics'!$A$2:$AD$188,7,FALSE)</f>
        <v>Army Forces</v>
      </c>
    </row>
    <row r="1619" spans="1:22" hidden="1">
      <c r="A1619" s="418" t="s">
        <v>6</v>
      </c>
      <c r="B1619" s="497">
        <v>43281</v>
      </c>
      <c r="C1619" s="495">
        <v>0</v>
      </c>
      <c r="D1619" s="495">
        <v>471730.32999999996</v>
      </c>
      <c r="E1619" s="495">
        <f t="shared" si="245"/>
        <v>0</v>
      </c>
      <c r="F1619" s="495">
        <f t="shared" si="246"/>
        <v>584735.82999999996</v>
      </c>
      <c r="G1619" s="495">
        <f t="shared" si="247"/>
        <v>-584735.82999999996</v>
      </c>
      <c r="H1619" s="495">
        <f>VLOOKUP(A1619,'02-Metrics'!A:R,18,FALSE)</f>
        <v>66185668.571428567</v>
      </c>
      <c r="I1619" s="496">
        <f t="shared" si="248"/>
        <v>-8.8347801362608329E-3</v>
      </c>
      <c r="J1619" s="512"/>
      <c r="M1619" s="241" t="s">
        <v>1038</v>
      </c>
      <c r="S1619">
        <f t="shared" si="239"/>
        <v>2018</v>
      </c>
      <c r="T1619" s="418" t="str">
        <f>VLOOKUP($A1619,'02-Metrics'!$A$2:$AD$188,4,FALSE)</f>
        <v>Commercial</v>
      </c>
      <c r="U1619" s="418" t="str">
        <f>VLOOKUP($A1619,'02-Metrics'!$A$2:$AD$188,5,FALSE)</f>
        <v>Market</v>
      </c>
      <c r="V1619" s="418" t="str">
        <f>VLOOKUP($A1619,'02-Metrics'!$A$2:$AD$188,7,FALSE)</f>
        <v>Army Forces</v>
      </c>
    </row>
    <row r="1620" spans="1:22" hidden="1">
      <c r="A1620" s="418" t="s">
        <v>6</v>
      </c>
      <c r="B1620" s="497">
        <v>43311</v>
      </c>
      <c r="C1620" s="495">
        <v>0</v>
      </c>
      <c r="D1620" s="495">
        <v>144257.88</v>
      </c>
      <c r="E1620" s="495">
        <f t="shared" si="245"/>
        <v>0</v>
      </c>
      <c r="F1620" s="495">
        <f t="shared" si="246"/>
        <v>728993.71</v>
      </c>
      <c r="G1620" s="495">
        <f t="shared" si="247"/>
        <v>-728993.71</v>
      </c>
      <c r="H1620" s="495">
        <f>VLOOKUP(A1620,'02-Metrics'!A:R,18,FALSE)</f>
        <v>66185668.571428567</v>
      </c>
      <c r="I1620" s="496">
        <f t="shared" si="248"/>
        <v>-1.1014374044031284E-2</v>
      </c>
      <c r="J1620" s="512"/>
      <c r="K1620" s="491">
        <v>0</v>
      </c>
      <c r="L1620" s="489">
        <v>42947</v>
      </c>
      <c r="M1620" s="241" t="s">
        <v>1041</v>
      </c>
      <c r="S1620">
        <f t="shared" si="239"/>
        <v>2018</v>
      </c>
      <c r="T1620" s="418" t="str">
        <f>VLOOKUP($A1620,'02-Metrics'!$A$2:$AD$188,4,FALSE)</f>
        <v>Commercial</v>
      </c>
      <c r="U1620" s="418" t="str">
        <f>VLOOKUP($A1620,'02-Metrics'!$A$2:$AD$188,5,FALSE)</f>
        <v>Market</v>
      </c>
      <c r="V1620" s="418" t="str">
        <f>VLOOKUP($A1620,'02-Metrics'!$A$2:$AD$188,7,FALSE)</f>
        <v>Army Forces</v>
      </c>
    </row>
    <row r="1621" spans="1:22" hidden="1">
      <c r="A1621" s="418" t="s">
        <v>6</v>
      </c>
      <c r="B1621" s="497">
        <v>43342</v>
      </c>
      <c r="C1621" s="495">
        <v>0</v>
      </c>
      <c r="D1621" s="495">
        <v>1573817.1400000001</v>
      </c>
      <c r="E1621" s="495">
        <f t="shared" si="245"/>
        <v>0</v>
      </c>
      <c r="F1621" s="495">
        <f t="shared" si="246"/>
        <v>2302810.85</v>
      </c>
      <c r="G1621" s="495">
        <f t="shared" si="247"/>
        <v>-2302810.85</v>
      </c>
      <c r="H1621" s="495">
        <f>VLOOKUP(A1621,'02-Metrics'!A:R,18,FALSE)</f>
        <v>66185668.571428567</v>
      </c>
      <c r="I1621" s="496">
        <f t="shared" si="248"/>
        <v>-3.4793194655347054E-2</v>
      </c>
      <c r="J1621" s="512"/>
      <c r="M1621" s="241" t="s">
        <v>1038</v>
      </c>
      <c r="S1621">
        <f t="shared" si="239"/>
        <v>2018</v>
      </c>
      <c r="T1621" s="418" t="str">
        <f>VLOOKUP($A1621,'02-Metrics'!$A$2:$AD$188,4,FALSE)</f>
        <v>Commercial</v>
      </c>
      <c r="U1621" s="418" t="str">
        <f>VLOOKUP($A1621,'02-Metrics'!$A$2:$AD$188,5,FALSE)</f>
        <v>Market</v>
      </c>
      <c r="V1621" s="418" t="str">
        <f>VLOOKUP($A1621,'02-Metrics'!$A$2:$AD$188,7,FALSE)</f>
        <v>Army Forces</v>
      </c>
    </row>
    <row r="1622" spans="1:22" hidden="1">
      <c r="A1622" s="418" t="s">
        <v>6</v>
      </c>
      <c r="B1622" s="497">
        <v>43373</v>
      </c>
      <c r="C1622" s="495">
        <v>0</v>
      </c>
      <c r="D1622" s="495">
        <v>34590.720000000001</v>
      </c>
      <c r="E1622" s="495">
        <f t="shared" si="245"/>
        <v>0</v>
      </c>
      <c r="F1622" s="495">
        <f t="shared" si="246"/>
        <v>2337401.5700000003</v>
      </c>
      <c r="G1622" s="495">
        <f t="shared" si="247"/>
        <v>-2337401.5700000003</v>
      </c>
      <c r="H1622" s="495">
        <f>VLOOKUP(A1622,'02-Metrics'!A:R,18,FALSE)</f>
        <v>66185668.571428567</v>
      </c>
      <c r="I1622" s="496">
        <f t="shared" si="248"/>
        <v>-3.5315826227205686E-2</v>
      </c>
      <c r="J1622" s="512"/>
      <c r="K1622" s="491">
        <v>3918482</v>
      </c>
      <c r="L1622" s="489">
        <v>42978</v>
      </c>
      <c r="M1622" s="241" t="s">
        <v>1041</v>
      </c>
      <c r="S1622">
        <f t="shared" si="239"/>
        <v>2018</v>
      </c>
      <c r="T1622" s="418" t="str">
        <f>VLOOKUP($A1622,'02-Metrics'!$A$2:$AD$188,4,FALSE)</f>
        <v>Commercial</v>
      </c>
      <c r="U1622" s="418" t="str">
        <f>VLOOKUP($A1622,'02-Metrics'!$A$2:$AD$188,5,FALSE)</f>
        <v>Market</v>
      </c>
      <c r="V1622" s="418" t="str">
        <f>VLOOKUP($A1622,'02-Metrics'!$A$2:$AD$188,7,FALSE)</f>
        <v>Army Forces</v>
      </c>
    </row>
    <row r="1623" spans="1:22" hidden="1">
      <c r="A1623" s="418" t="s">
        <v>6</v>
      </c>
      <c r="B1623" s="497">
        <v>43403</v>
      </c>
      <c r="C1623" s="495">
        <v>0</v>
      </c>
      <c r="D1623" s="495">
        <v>877441.09000000008</v>
      </c>
      <c r="E1623" s="495">
        <f t="shared" si="245"/>
        <v>0</v>
      </c>
      <c r="F1623" s="495">
        <f t="shared" si="246"/>
        <v>3214842.66</v>
      </c>
      <c r="G1623" s="495">
        <f t="shared" si="247"/>
        <v>-3214842.66</v>
      </c>
      <c r="H1623" s="495">
        <f>VLOOKUP(A1623,'02-Metrics'!A:R,18,FALSE)</f>
        <v>66185668.571428567</v>
      </c>
      <c r="I1623" s="496">
        <f t="shared" si="248"/>
        <v>-4.8573093380940825E-2</v>
      </c>
      <c r="J1623" s="512"/>
      <c r="M1623" s="241" t="s">
        <v>1038</v>
      </c>
      <c r="S1623">
        <f t="shared" si="239"/>
        <v>2018</v>
      </c>
      <c r="T1623" s="418" t="str">
        <f>VLOOKUP($A1623,'02-Metrics'!$A$2:$AD$188,4,FALSE)</f>
        <v>Commercial</v>
      </c>
      <c r="U1623" s="418" t="str">
        <f>VLOOKUP($A1623,'02-Metrics'!$A$2:$AD$188,5,FALSE)</f>
        <v>Market</v>
      </c>
      <c r="V1623" s="418" t="str">
        <f>VLOOKUP($A1623,'02-Metrics'!$A$2:$AD$188,7,FALSE)</f>
        <v>Army Forces</v>
      </c>
    </row>
    <row r="1624" spans="1:22" hidden="1">
      <c r="A1624" s="418" t="s">
        <v>6</v>
      </c>
      <c r="B1624" s="497">
        <v>43434</v>
      </c>
      <c r="C1624" s="495">
        <v>0</v>
      </c>
      <c r="D1624" s="495">
        <v>450155.73</v>
      </c>
      <c r="E1624" s="495">
        <f t="shared" si="245"/>
        <v>0</v>
      </c>
      <c r="F1624" s="495">
        <f t="shared" si="246"/>
        <v>3664998.39</v>
      </c>
      <c r="G1624" s="495">
        <f t="shared" si="247"/>
        <v>-3664998.39</v>
      </c>
      <c r="H1624" s="495">
        <f>VLOOKUP(A1624,'02-Metrics'!A:R,18,FALSE)</f>
        <v>66185668.571428567</v>
      </c>
      <c r="I1624" s="496">
        <f t="shared" si="248"/>
        <v>-5.5374501294712747E-2</v>
      </c>
      <c r="J1624" s="512"/>
      <c r="K1624" s="491">
        <v>4957067</v>
      </c>
      <c r="L1624" s="489">
        <v>43008</v>
      </c>
      <c r="M1624" s="241" t="s">
        <v>1041</v>
      </c>
      <c r="S1624">
        <f t="shared" si="239"/>
        <v>2018</v>
      </c>
      <c r="T1624" s="418" t="str">
        <f>VLOOKUP($A1624,'02-Metrics'!$A$2:$AD$188,4,FALSE)</f>
        <v>Commercial</v>
      </c>
      <c r="U1624" s="418" t="str">
        <f>VLOOKUP($A1624,'02-Metrics'!$A$2:$AD$188,5,FALSE)</f>
        <v>Market</v>
      </c>
      <c r="V1624" s="418" t="str">
        <f>VLOOKUP($A1624,'02-Metrics'!$A$2:$AD$188,7,FALSE)</f>
        <v>Army Forces</v>
      </c>
    </row>
    <row r="1625" spans="1:22" hidden="1">
      <c r="A1625" s="418" t="s">
        <v>6</v>
      </c>
      <c r="B1625" s="497">
        <v>43464</v>
      </c>
      <c r="C1625" s="495">
        <v>0</v>
      </c>
      <c r="D1625" s="495">
        <v>1451075.8699999999</v>
      </c>
      <c r="E1625" s="495">
        <f t="shared" si="245"/>
        <v>0</v>
      </c>
      <c r="F1625" s="495">
        <f t="shared" si="246"/>
        <v>5116074.26</v>
      </c>
      <c r="G1625" s="495">
        <f t="shared" si="247"/>
        <v>-5116074.26</v>
      </c>
      <c r="H1625" s="495">
        <f>VLOOKUP(A1625,'02-Metrics'!A:R,18,FALSE)</f>
        <v>66185668.571428567</v>
      </c>
      <c r="I1625" s="496">
        <f t="shared" si="248"/>
        <v>-7.7298822697222672E-2</v>
      </c>
      <c r="J1625" s="512"/>
      <c r="M1625" s="241" t="s">
        <v>1038</v>
      </c>
      <c r="S1625">
        <f t="shared" si="239"/>
        <v>2018</v>
      </c>
      <c r="T1625" s="418" t="str">
        <f>VLOOKUP($A1625,'02-Metrics'!$A$2:$AD$188,4,FALSE)</f>
        <v>Commercial</v>
      </c>
      <c r="U1625" s="418" t="str">
        <f>VLOOKUP($A1625,'02-Metrics'!$A$2:$AD$188,5,FALSE)</f>
        <v>Market</v>
      </c>
      <c r="V1625" s="418" t="str">
        <f>VLOOKUP($A1625,'02-Metrics'!$A$2:$AD$188,7,FALSE)</f>
        <v>Army Forces</v>
      </c>
    </row>
    <row r="1626" spans="1:22" hidden="1">
      <c r="A1626" s="418" t="s">
        <v>6</v>
      </c>
      <c r="B1626" s="497">
        <v>43495</v>
      </c>
      <c r="C1626" s="495">
        <v>0</v>
      </c>
      <c r="D1626" s="495">
        <v>7267365.7799999984</v>
      </c>
      <c r="E1626" s="495">
        <f t="shared" si="245"/>
        <v>0</v>
      </c>
      <c r="F1626" s="495">
        <f t="shared" si="246"/>
        <v>12383440.039999999</v>
      </c>
      <c r="G1626" s="495">
        <f t="shared" si="247"/>
        <v>-12383440.039999999</v>
      </c>
      <c r="H1626" s="495">
        <f>VLOOKUP(A1626,'02-Metrics'!A:R,18,FALSE)</f>
        <v>66185668.571428567</v>
      </c>
      <c r="I1626" s="496">
        <f t="shared" si="248"/>
        <v>-0.18710153281349126</v>
      </c>
      <c r="J1626" s="512"/>
      <c r="K1626" s="491">
        <v>8111601</v>
      </c>
      <c r="L1626" s="489">
        <v>43039</v>
      </c>
      <c r="M1626" s="241" t="s">
        <v>1041</v>
      </c>
      <c r="S1626">
        <f t="shared" si="239"/>
        <v>2019</v>
      </c>
      <c r="T1626" s="418" t="str">
        <f>VLOOKUP($A1626,'02-Metrics'!$A$2:$AD$188,4,FALSE)</f>
        <v>Commercial</v>
      </c>
      <c r="U1626" s="418" t="str">
        <f>VLOOKUP($A1626,'02-Metrics'!$A$2:$AD$188,5,FALSE)</f>
        <v>Market</v>
      </c>
      <c r="V1626" s="418" t="str">
        <f>VLOOKUP($A1626,'02-Metrics'!$A$2:$AD$188,7,FALSE)</f>
        <v>Army Forces</v>
      </c>
    </row>
    <row r="1627" spans="1:22" hidden="1">
      <c r="A1627" s="418" t="s">
        <v>6</v>
      </c>
      <c r="B1627" s="497">
        <v>43524</v>
      </c>
      <c r="C1627" s="495">
        <v>50000000</v>
      </c>
      <c r="D1627" s="495">
        <v>4122879.3700000015</v>
      </c>
      <c r="E1627" s="495">
        <f t="shared" si="245"/>
        <v>50000000</v>
      </c>
      <c r="F1627" s="495">
        <f t="shared" si="246"/>
        <v>16506319.41</v>
      </c>
      <c r="G1627" s="495">
        <f t="shared" si="247"/>
        <v>33493680.59</v>
      </c>
      <c r="H1627" s="495">
        <f>VLOOKUP(A1627,'02-Metrics'!A:R,18,FALSE)</f>
        <v>66185668.571428567</v>
      </c>
      <c r="I1627" s="496">
        <f t="shared" si="248"/>
        <v>0.5060563912541447</v>
      </c>
      <c r="J1627" s="512"/>
      <c r="M1627" s="241" t="s">
        <v>1038</v>
      </c>
      <c r="S1627">
        <f t="shared" si="239"/>
        <v>2019</v>
      </c>
      <c r="T1627" s="418" t="str">
        <f>VLOOKUP($A1627,'02-Metrics'!$A$2:$AD$188,4,FALSE)</f>
        <v>Commercial</v>
      </c>
      <c r="U1627" s="418" t="str">
        <f>VLOOKUP($A1627,'02-Metrics'!$A$2:$AD$188,5,FALSE)</f>
        <v>Market</v>
      </c>
      <c r="V1627" s="418" t="str">
        <f>VLOOKUP($A1627,'02-Metrics'!$A$2:$AD$188,7,FALSE)</f>
        <v>Army Forces</v>
      </c>
    </row>
    <row r="1628" spans="1:22" hidden="1">
      <c r="A1628" s="418" t="s">
        <v>6</v>
      </c>
      <c r="B1628" s="497">
        <v>43554</v>
      </c>
      <c r="C1628" s="495">
        <v>0</v>
      </c>
      <c r="D1628" s="495">
        <v>10376459.73</v>
      </c>
      <c r="E1628" s="495">
        <f t="shared" si="245"/>
        <v>50000000</v>
      </c>
      <c r="F1628" s="495">
        <f t="shared" si="246"/>
        <v>26882779.140000001</v>
      </c>
      <c r="G1628" s="495">
        <f t="shared" si="247"/>
        <v>23117220.859999999</v>
      </c>
      <c r="H1628" s="495">
        <f>VLOOKUP(A1628,'02-Metrics'!A:R,18,FALSE)</f>
        <v>66185668.571428567</v>
      </c>
      <c r="I1628" s="496">
        <f t="shared" si="248"/>
        <v>0.34927834618836778</v>
      </c>
      <c r="J1628" s="512"/>
      <c r="K1628" s="491">
        <v>10259672</v>
      </c>
      <c r="L1628" s="489">
        <v>43069</v>
      </c>
      <c r="M1628" s="241" t="s">
        <v>1041</v>
      </c>
      <c r="S1628">
        <f t="shared" si="239"/>
        <v>2019</v>
      </c>
      <c r="T1628" s="418" t="str">
        <f>VLOOKUP($A1628,'02-Metrics'!$A$2:$AD$188,4,FALSE)</f>
        <v>Commercial</v>
      </c>
      <c r="U1628" s="418" t="str">
        <f>VLOOKUP($A1628,'02-Metrics'!$A$2:$AD$188,5,FALSE)</f>
        <v>Market</v>
      </c>
      <c r="V1628" s="418" t="str">
        <f>VLOOKUP($A1628,'02-Metrics'!$A$2:$AD$188,7,FALSE)</f>
        <v>Army Forces</v>
      </c>
    </row>
    <row r="1629" spans="1:22" hidden="1">
      <c r="A1629" s="418" t="s">
        <v>6</v>
      </c>
      <c r="B1629" s="497">
        <v>43585</v>
      </c>
      <c r="C1629" s="495">
        <v>0</v>
      </c>
      <c r="D1629" s="495">
        <v>5111401.4299999988</v>
      </c>
      <c r="E1629" s="495">
        <f t="shared" si="245"/>
        <v>50000000</v>
      </c>
      <c r="F1629" s="495">
        <f t="shared" si="246"/>
        <v>31994180.57</v>
      </c>
      <c r="G1629" s="495">
        <f t="shared" si="247"/>
        <v>18005819.43</v>
      </c>
      <c r="H1629" s="495">
        <f>VLOOKUP(A1629,'02-Metrics'!A:R,18,FALSE)</f>
        <v>66185668.571428567</v>
      </c>
      <c r="I1629" s="496">
        <f t="shared" si="248"/>
        <v>0.27205012533140538</v>
      </c>
      <c r="J1629" s="512"/>
      <c r="M1629" s="241" t="s">
        <v>1038</v>
      </c>
      <c r="S1629">
        <f t="shared" si="239"/>
        <v>2019</v>
      </c>
      <c r="T1629" s="418" t="str">
        <f>VLOOKUP($A1629,'02-Metrics'!$A$2:$AD$188,4,FALSE)</f>
        <v>Commercial</v>
      </c>
      <c r="U1629" s="418" t="str">
        <f>VLOOKUP($A1629,'02-Metrics'!$A$2:$AD$188,5,FALSE)</f>
        <v>Market</v>
      </c>
      <c r="V1629" s="418" t="str">
        <f>VLOOKUP($A1629,'02-Metrics'!$A$2:$AD$188,7,FALSE)</f>
        <v>Army Forces</v>
      </c>
    </row>
    <row r="1630" spans="1:22" hidden="1">
      <c r="A1630" s="418" t="s">
        <v>6</v>
      </c>
      <c r="B1630" s="497">
        <v>43615</v>
      </c>
      <c r="C1630" s="495">
        <v>0</v>
      </c>
      <c r="D1630" s="495">
        <v>2586847.0099999998</v>
      </c>
      <c r="E1630" s="495">
        <f t="shared" si="245"/>
        <v>50000000</v>
      </c>
      <c r="F1630" s="495">
        <f t="shared" si="246"/>
        <v>34581027.579999998</v>
      </c>
      <c r="G1630" s="495">
        <f t="shared" si="247"/>
        <v>15418972.420000002</v>
      </c>
      <c r="H1630" s="495">
        <f>VLOOKUP(A1630,'02-Metrics'!A:R,18,FALSE)</f>
        <v>66185668.571428567</v>
      </c>
      <c r="I1630" s="496">
        <f t="shared" si="248"/>
        <v>0.2329654251865661</v>
      </c>
      <c r="J1630" s="512"/>
      <c r="K1630" s="491">
        <v>10108224</v>
      </c>
      <c r="L1630" s="489">
        <v>43100</v>
      </c>
      <c r="M1630" s="241" t="s">
        <v>1041</v>
      </c>
      <c r="S1630">
        <f t="shared" si="239"/>
        <v>2019</v>
      </c>
      <c r="T1630" s="418" t="str">
        <f>VLOOKUP($A1630,'02-Metrics'!$A$2:$AD$188,4,FALSE)</f>
        <v>Commercial</v>
      </c>
      <c r="U1630" s="418" t="str">
        <f>VLOOKUP($A1630,'02-Metrics'!$A$2:$AD$188,5,FALSE)</f>
        <v>Market</v>
      </c>
      <c r="V1630" s="418" t="str">
        <f>VLOOKUP($A1630,'02-Metrics'!$A$2:$AD$188,7,FALSE)</f>
        <v>Army Forces</v>
      </c>
    </row>
    <row r="1631" spans="1:22" hidden="1">
      <c r="A1631" s="418" t="s">
        <v>6</v>
      </c>
      <c r="B1631" s="497">
        <v>43646</v>
      </c>
      <c r="C1631" s="495">
        <v>0</v>
      </c>
      <c r="D1631" s="495">
        <v>793853.41</v>
      </c>
      <c r="E1631" s="495">
        <f t="shared" si="245"/>
        <v>50000000</v>
      </c>
      <c r="F1631" s="495">
        <f t="shared" si="246"/>
        <v>35374880.989999995</v>
      </c>
      <c r="G1631" s="495">
        <f t="shared" si="247"/>
        <v>14625119.010000005</v>
      </c>
      <c r="H1631" s="495">
        <f>VLOOKUP(A1631,'02-Metrics'!A:R,18,FALSE)</f>
        <v>66185668.571428567</v>
      </c>
      <c r="I1631" s="496">
        <f t="shared" si="248"/>
        <v>0.22097108521637668</v>
      </c>
      <c r="J1631" s="512"/>
      <c r="M1631" s="241" t="s">
        <v>1038</v>
      </c>
      <c r="S1631">
        <f t="shared" ref="S1631:S1696" si="249">YEAR(B1631)</f>
        <v>2019</v>
      </c>
      <c r="T1631" s="418" t="str">
        <f>VLOOKUP($A1631,'02-Metrics'!$A$2:$AD$188,4,FALSE)</f>
        <v>Commercial</v>
      </c>
      <c r="U1631" s="418" t="str">
        <f>VLOOKUP($A1631,'02-Metrics'!$A$2:$AD$188,5,FALSE)</f>
        <v>Market</v>
      </c>
      <c r="V1631" s="418" t="str">
        <f>VLOOKUP($A1631,'02-Metrics'!$A$2:$AD$188,7,FALSE)</f>
        <v>Army Forces</v>
      </c>
    </row>
    <row r="1632" spans="1:22" hidden="1">
      <c r="A1632" s="418" t="s">
        <v>6</v>
      </c>
      <c r="B1632" s="497">
        <v>43676</v>
      </c>
      <c r="C1632" s="495">
        <v>0</v>
      </c>
      <c r="D1632" s="495">
        <v>513720.15</v>
      </c>
      <c r="E1632" s="495">
        <f t="shared" si="245"/>
        <v>50000000</v>
      </c>
      <c r="F1632" s="495">
        <f t="shared" si="246"/>
        <v>35888601.139999993</v>
      </c>
      <c r="G1632" s="495">
        <f t="shared" si="247"/>
        <v>14111398.860000007</v>
      </c>
      <c r="H1632" s="495">
        <f>VLOOKUP(A1632,'02-Metrics'!A:R,18,FALSE)</f>
        <v>66185668.571428567</v>
      </c>
      <c r="I1632" s="496">
        <f t="shared" si="248"/>
        <v>0.21320928177632251</v>
      </c>
      <c r="J1632" s="512"/>
      <c r="L1632" s="23">
        <v>43122</v>
      </c>
      <c r="M1632" s="241" t="s">
        <v>1039</v>
      </c>
      <c r="S1632">
        <f t="shared" si="249"/>
        <v>2019</v>
      </c>
      <c r="T1632" s="418" t="str">
        <f>VLOOKUP($A1632,'02-Metrics'!$A$2:$AD$188,4,FALSE)</f>
        <v>Commercial</v>
      </c>
      <c r="U1632" s="418" t="str">
        <f>VLOOKUP($A1632,'02-Metrics'!$A$2:$AD$188,5,FALSE)</f>
        <v>Market</v>
      </c>
      <c r="V1632" s="418" t="str">
        <f>VLOOKUP($A1632,'02-Metrics'!$A$2:$AD$188,7,FALSE)</f>
        <v>Army Forces</v>
      </c>
    </row>
    <row r="1633" spans="1:22" hidden="1">
      <c r="A1633" s="418" t="s">
        <v>6</v>
      </c>
      <c r="B1633" s="497">
        <v>43707</v>
      </c>
      <c r="C1633" s="495">
        <v>0</v>
      </c>
      <c r="D1633" s="495">
        <v>268198.34999999998</v>
      </c>
      <c r="E1633" s="495">
        <f t="shared" si="245"/>
        <v>50000000</v>
      </c>
      <c r="F1633" s="495">
        <f t="shared" si="246"/>
        <v>36156799.489999995</v>
      </c>
      <c r="G1633" s="495">
        <f t="shared" si="247"/>
        <v>13843200.510000005</v>
      </c>
      <c r="H1633" s="495">
        <f>VLOOKUP(A1633,'02-Metrics'!A:R,18,FALSE)</f>
        <v>66185668.571428567</v>
      </c>
      <c r="I1633" s="496">
        <f t="shared" si="248"/>
        <v>0.20915706993365513</v>
      </c>
      <c r="J1633" s="512"/>
      <c r="M1633" s="241" t="s">
        <v>1038</v>
      </c>
      <c r="S1633">
        <f t="shared" si="249"/>
        <v>2019</v>
      </c>
      <c r="T1633" s="418" t="str">
        <f>VLOOKUP($A1633,'02-Metrics'!$A$2:$AD$188,4,FALSE)</f>
        <v>Commercial</v>
      </c>
      <c r="U1633" s="418" t="str">
        <f>VLOOKUP($A1633,'02-Metrics'!$A$2:$AD$188,5,FALSE)</f>
        <v>Market</v>
      </c>
      <c r="V1633" s="418" t="str">
        <f>VLOOKUP($A1633,'02-Metrics'!$A$2:$AD$188,7,FALSE)</f>
        <v>Army Forces</v>
      </c>
    </row>
    <row r="1634" spans="1:22" hidden="1">
      <c r="A1634" s="418" t="s">
        <v>6</v>
      </c>
      <c r="B1634" s="497">
        <v>43738</v>
      </c>
      <c r="C1634" s="495">
        <v>0</v>
      </c>
      <c r="D1634" s="495">
        <v>1222005.9799999997</v>
      </c>
      <c r="E1634" s="495">
        <f t="shared" si="245"/>
        <v>50000000</v>
      </c>
      <c r="F1634" s="495">
        <f t="shared" si="246"/>
        <v>37378805.469999991</v>
      </c>
      <c r="G1634" s="495">
        <f t="shared" si="247"/>
        <v>12621194.530000009</v>
      </c>
      <c r="H1634" s="495">
        <f>VLOOKUP(A1634,'02-Metrics'!A:R,18,FALSE)</f>
        <v>66185668.571428567</v>
      </c>
      <c r="I1634" s="496">
        <f t="shared" si="248"/>
        <v>0.19069376803800095</v>
      </c>
      <c r="J1634" s="512"/>
      <c r="L1634" s="23">
        <v>43159</v>
      </c>
      <c r="M1634" s="241" t="s">
        <v>1039</v>
      </c>
      <c r="S1634">
        <f t="shared" si="249"/>
        <v>2019</v>
      </c>
      <c r="T1634" s="418" t="str">
        <f>VLOOKUP($A1634,'02-Metrics'!$A$2:$AD$188,4,FALSE)</f>
        <v>Commercial</v>
      </c>
      <c r="U1634" s="418" t="str">
        <f>VLOOKUP($A1634,'02-Metrics'!$A$2:$AD$188,5,FALSE)</f>
        <v>Market</v>
      </c>
      <c r="V1634" s="418" t="str">
        <f>VLOOKUP($A1634,'02-Metrics'!$A$2:$AD$188,7,FALSE)</f>
        <v>Army Forces</v>
      </c>
    </row>
    <row r="1635" spans="1:22" hidden="1">
      <c r="A1635" s="418" t="s">
        <v>6</v>
      </c>
      <c r="B1635" s="497">
        <v>43768</v>
      </c>
      <c r="C1635" s="495">
        <v>0</v>
      </c>
      <c r="D1635" s="495">
        <v>986480</v>
      </c>
      <c r="E1635" s="495">
        <f t="shared" si="245"/>
        <v>50000000</v>
      </c>
      <c r="F1635" s="495">
        <f t="shared" si="246"/>
        <v>38365285.469999991</v>
      </c>
      <c r="G1635" s="495">
        <f t="shared" si="247"/>
        <v>11634714.530000009</v>
      </c>
      <c r="H1635" s="495">
        <f>VLOOKUP(A1635,'02-Metrics'!A:R,18,FALSE)</f>
        <v>66185668.571428567</v>
      </c>
      <c r="I1635" s="496">
        <f t="shared" si="248"/>
        <v>0.17578903078456706</v>
      </c>
      <c r="J1635" s="512"/>
      <c r="M1635" s="241" t="s">
        <v>1038</v>
      </c>
      <c r="S1635">
        <f t="shared" si="249"/>
        <v>2019</v>
      </c>
      <c r="T1635" s="418" t="str">
        <f>VLOOKUP($A1635,'02-Metrics'!$A$2:$AD$188,4,FALSE)</f>
        <v>Commercial</v>
      </c>
      <c r="U1635" s="418" t="str">
        <f>VLOOKUP($A1635,'02-Metrics'!$A$2:$AD$188,5,FALSE)</f>
        <v>Market</v>
      </c>
      <c r="V1635" s="418" t="str">
        <f>VLOOKUP($A1635,'02-Metrics'!$A$2:$AD$188,7,FALSE)</f>
        <v>Army Forces</v>
      </c>
    </row>
    <row r="1636" spans="1:22" hidden="1">
      <c r="A1636" s="418" t="s">
        <v>6</v>
      </c>
      <c r="B1636" s="497">
        <v>43799</v>
      </c>
      <c r="C1636" s="495">
        <v>1511734</v>
      </c>
      <c r="D1636" s="495">
        <v>1078944.54</v>
      </c>
      <c r="E1636" s="495">
        <f t="shared" si="245"/>
        <v>51511734</v>
      </c>
      <c r="F1636" s="495">
        <f t="shared" si="246"/>
        <v>39444230.00999999</v>
      </c>
      <c r="G1636" s="495">
        <f t="shared" si="247"/>
        <v>12067503.99000001</v>
      </c>
      <c r="H1636" s="495">
        <f>VLOOKUP(A1636,'02-Metrics'!A:R,18,FALSE)</f>
        <v>66185668.571428567</v>
      </c>
      <c r="I1636" s="496">
        <f t="shared" si="248"/>
        <v>0.18232805153243375</v>
      </c>
      <c r="J1636" s="512"/>
      <c r="M1636" s="241" t="s">
        <v>1038</v>
      </c>
      <c r="S1636">
        <f t="shared" si="249"/>
        <v>2019</v>
      </c>
      <c r="T1636" s="418" t="str">
        <f>VLOOKUP($A1636,'02-Metrics'!$A$2:$AD$188,4,FALSE)</f>
        <v>Commercial</v>
      </c>
      <c r="U1636" s="418" t="str">
        <f>VLOOKUP($A1636,'02-Metrics'!$A$2:$AD$188,5,FALSE)</f>
        <v>Market</v>
      </c>
      <c r="V1636" s="418" t="str">
        <f>VLOOKUP($A1636,'02-Metrics'!$A$2:$AD$188,7,FALSE)</f>
        <v>Army Forces</v>
      </c>
    </row>
    <row r="1637" spans="1:22" hidden="1">
      <c r="A1637" s="418" t="s">
        <v>6</v>
      </c>
      <c r="B1637" s="497">
        <v>43829</v>
      </c>
      <c r="C1637" s="495">
        <v>9151350</v>
      </c>
      <c r="D1637" s="495">
        <v>2607532.15</v>
      </c>
      <c r="E1637" s="495">
        <f t="shared" si="245"/>
        <v>60663084</v>
      </c>
      <c r="F1637" s="495">
        <f t="shared" si="246"/>
        <v>42051762.159999989</v>
      </c>
      <c r="G1637" s="495">
        <f t="shared" si="247"/>
        <v>18611321.840000011</v>
      </c>
      <c r="H1637" s="495">
        <f>VLOOKUP(A1637,'02-Metrics'!A:R,18,FALSE)</f>
        <v>66185668.571428567</v>
      </c>
      <c r="I1637" s="496">
        <f t="shared" si="248"/>
        <v>0.28119866795504822</v>
      </c>
      <c r="J1637" s="512"/>
      <c r="L1637" s="23">
        <v>43202</v>
      </c>
      <c r="M1637" s="241" t="s">
        <v>1039</v>
      </c>
      <c r="S1637">
        <f t="shared" si="249"/>
        <v>2019</v>
      </c>
      <c r="T1637" s="418" t="str">
        <f>VLOOKUP($A1637,'02-Metrics'!$A$2:$AD$188,4,FALSE)</f>
        <v>Commercial</v>
      </c>
      <c r="U1637" s="418" t="str">
        <f>VLOOKUP($A1637,'02-Metrics'!$A$2:$AD$188,5,FALSE)</f>
        <v>Market</v>
      </c>
      <c r="V1637" s="418" t="str">
        <f>VLOOKUP($A1637,'02-Metrics'!$A$2:$AD$188,7,FALSE)</f>
        <v>Army Forces</v>
      </c>
    </row>
    <row r="1638" spans="1:22" hidden="1">
      <c r="A1638" s="418" t="s">
        <v>6</v>
      </c>
      <c r="B1638" s="497">
        <v>43860</v>
      </c>
      <c r="C1638" s="495">
        <v>0</v>
      </c>
      <c r="D1638" s="495">
        <v>24268.18</v>
      </c>
      <c r="E1638" s="495">
        <f t="shared" si="245"/>
        <v>60663084</v>
      </c>
      <c r="F1638" s="495">
        <f t="shared" si="246"/>
        <v>42076030.339999989</v>
      </c>
      <c r="G1638" s="495">
        <f t="shared" si="247"/>
        <v>18587053.660000011</v>
      </c>
      <c r="H1638" s="495">
        <f>VLOOKUP(A1638,'02-Metrics'!A:R,18,FALSE)</f>
        <v>66185668.571428567</v>
      </c>
      <c r="I1638" s="496">
        <f t="shared" si="248"/>
        <v>0.28083199975445716</v>
      </c>
      <c r="J1638" s="512"/>
      <c r="M1638" s="241" t="s">
        <v>1038</v>
      </c>
      <c r="S1638">
        <f t="shared" si="249"/>
        <v>2020</v>
      </c>
      <c r="T1638" s="418" t="str">
        <f>VLOOKUP($A1638,'02-Metrics'!$A$2:$AD$188,4,FALSE)</f>
        <v>Commercial</v>
      </c>
      <c r="U1638" s="418" t="str">
        <f>VLOOKUP($A1638,'02-Metrics'!$A$2:$AD$188,5,FALSE)</f>
        <v>Market</v>
      </c>
      <c r="V1638" s="418" t="str">
        <f>VLOOKUP($A1638,'02-Metrics'!$A$2:$AD$188,7,FALSE)</f>
        <v>Army Forces</v>
      </c>
    </row>
    <row r="1639" spans="1:22" hidden="1">
      <c r="A1639" s="418" t="s">
        <v>6</v>
      </c>
      <c r="B1639" s="497">
        <v>43889</v>
      </c>
      <c r="C1639" s="495">
        <v>0</v>
      </c>
      <c r="D1639" s="495">
        <v>772613.70000000007</v>
      </c>
      <c r="E1639" s="495">
        <f t="shared" si="245"/>
        <v>60663084</v>
      </c>
      <c r="F1639" s="495">
        <f t="shared" si="246"/>
        <v>42848644.039999992</v>
      </c>
      <c r="G1639" s="495">
        <f t="shared" si="247"/>
        <v>17814439.960000008</v>
      </c>
      <c r="H1639" s="495">
        <f>VLOOKUP(A1639,'02-Metrics'!A:R,18,FALSE)</f>
        <v>66185668.571428567</v>
      </c>
      <c r="I1639" s="496">
        <f t="shared" si="248"/>
        <v>0.26915857079806327</v>
      </c>
      <c r="J1639" s="512"/>
      <c r="L1639" s="23">
        <v>43241</v>
      </c>
      <c r="M1639" s="241" t="s">
        <v>1039</v>
      </c>
      <c r="S1639">
        <f t="shared" si="249"/>
        <v>2020</v>
      </c>
      <c r="T1639" s="418" t="str">
        <f>VLOOKUP($A1639,'02-Metrics'!$A$2:$AD$188,4,FALSE)</f>
        <v>Commercial</v>
      </c>
      <c r="U1639" s="418" t="str">
        <f>VLOOKUP($A1639,'02-Metrics'!$A$2:$AD$188,5,FALSE)</f>
        <v>Market</v>
      </c>
      <c r="V1639" s="418" t="str">
        <f>VLOOKUP($A1639,'02-Metrics'!$A$2:$AD$188,7,FALSE)</f>
        <v>Army Forces</v>
      </c>
    </row>
    <row r="1640" spans="1:22" hidden="1">
      <c r="A1640" s="418" t="s">
        <v>6</v>
      </c>
      <c r="B1640" s="497">
        <v>43920</v>
      </c>
      <c r="C1640" s="495">
        <v>0</v>
      </c>
      <c r="D1640" s="495">
        <v>123315</v>
      </c>
      <c r="E1640" s="495">
        <f t="shared" si="245"/>
        <v>60663084</v>
      </c>
      <c r="F1640" s="495">
        <f t="shared" si="246"/>
        <v>42971959.039999992</v>
      </c>
      <c r="G1640" s="495">
        <f t="shared" si="247"/>
        <v>17691124.960000008</v>
      </c>
      <c r="H1640" s="495">
        <f>VLOOKUP(A1640,'02-Metrics'!A:R,18,FALSE)</f>
        <v>66185668.571428567</v>
      </c>
      <c r="I1640" s="496">
        <f t="shared" si="248"/>
        <v>0.26729540309632865</v>
      </c>
      <c r="J1640" s="512"/>
      <c r="M1640" s="241" t="s">
        <v>1038</v>
      </c>
      <c r="S1640">
        <f t="shared" si="249"/>
        <v>2020</v>
      </c>
      <c r="T1640" s="418" t="str">
        <f>VLOOKUP($A1640,'02-Metrics'!$A$2:$AD$188,4,FALSE)</f>
        <v>Commercial</v>
      </c>
      <c r="U1640" s="418" t="str">
        <f>VLOOKUP($A1640,'02-Metrics'!$A$2:$AD$188,5,FALSE)</f>
        <v>Market</v>
      </c>
      <c r="V1640" s="418" t="str">
        <f>VLOOKUP($A1640,'02-Metrics'!$A$2:$AD$188,7,FALSE)</f>
        <v>Army Forces</v>
      </c>
    </row>
    <row r="1641" spans="1:22" hidden="1">
      <c r="A1641" s="418" t="s">
        <v>6</v>
      </c>
      <c r="B1641" s="497">
        <v>44012</v>
      </c>
      <c r="C1641" s="495">
        <v>0</v>
      </c>
      <c r="D1641" s="495">
        <v>1949</v>
      </c>
      <c r="E1641" s="495">
        <f t="shared" si="245"/>
        <v>60663084</v>
      </c>
      <c r="F1641" s="495">
        <f t="shared" si="246"/>
        <v>42973908.039999992</v>
      </c>
      <c r="G1641" s="495">
        <f t="shared" si="247"/>
        <v>17689175.960000008</v>
      </c>
      <c r="H1641" s="495">
        <f>VLOOKUP(A1641,'02-Metrics'!A:R,18,FALSE)</f>
        <v>66185668.571428567</v>
      </c>
      <c r="I1641" s="496">
        <f t="shared" si="248"/>
        <v>0.26726595563372735</v>
      </c>
      <c r="J1641" s="512"/>
      <c r="L1641" s="23">
        <v>43270</v>
      </c>
      <c r="M1641" s="241" t="s">
        <v>1039</v>
      </c>
      <c r="S1641">
        <f t="shared" si="249"/>
        <v>2020</v>
      </c>
      <c r="T1641" s="418" t="str">
        <f>VLOOKUP($A1641,'02-Metrics'!$A$2:$AD$188,4,FALSE)</f>
        <v>Commercial</v>
      </c>
      <c r="U1641" s="418" t="str">
        <f>VLOOKUP($A1641,'02-Metrics'!$A$2:$AD$188,5,FALSE)</f>
        <v>Market</v>
      </c>
      <c r="V1641" s="418" t="str">
        <f>VLOOKUP($A1641,'02-Metrics'!$A$2:$AD$188,7,FALSE)</f>
        <v>Army Forces</v>
      </c>
    </row>
    <row r="1642" spans="1:22" hidden="1">
      <c r="A1642" s="418" t="s">
        <v>6</v>
      </c>
      <c r="B1642" s="497">
        <v>44042</v>
      </c>
      <c r="C1642" s="495">
        <v>0</v>
      </c>
      <c r="D1642" s="495">
        <v>10000</v>
      </c>
      <c r="E1642" s="495">
        <f t="shared" si="245"/>
        <v>60663084</v>
      </c>
      <c r="F1642" s="495">
        <f t="shared" si="246"/>
        <v>42983908.039999992</v>
      </c>
      <c r="G1642" s="495">
        <f t="shared" si="247"/>
        <v>17679175.960000008</v>
      </c>
      <c r="H1642" s="495">
        <f>VLOOKUP(A1642,'02-Metrics'!A:R,18,FALSE)</f>
        <v>66185668.571428567</v>
      </c>
      <c r="I1642" s="496">
        <f t="shared" si="248"/>
        <v>0.26711486552289454</v>
      </c>
      <c r="J1642" s="512"/>
      <c r="L1642" s="23">
        <v>43275</v>
      </c>
      <c r="M1642" s="241" t="s">
        <v>1039</v>
      </c>
      <c r="S1642">
        <f t="shared" si="249"/>
        <v>2020</v>
      </c>
      <c r="T1642" s="418" t="str">
        <f>VLOOKUP($A1642,'02-Metrics'!$A$2:$AD$188,4,FALSE)</f>
        <v>Commercial</v>
      </c>
      <c r="U1642" s="418" t="str">
        <f>VLOOKUP($A1642,'02-Metrics'!$A$2:$AD$188,5,FALSE)</f>
        <v>Market</v>
      </c>
      <c r="V1642" s="418" t="str">
        <f>VLOOKUP($A1642,'02-Metrics'!$A$2:$AD$188,7,FALSE)</f>
        <v>Army Forces</v>
      </c>
    </row>
    <row r="1643" spans="1:22" hidden="1">
      <c r="A1643" s="418" t="s">
        <v>6</v>
      </c>
      <c r="B1643" s="497">
        <v>44073</v>
      </c>
      <c r="C1643" s="495">
        <v>0</v>
      </c>
      <c r="D1643" s="495">
        <v>124246.9</v>
      </c>
      <c r="E1643" s="495">
        <f t="shared" si="245"/>
        <v>60663084</v>
      </c>
      <c r="F1643" s="495">
        <f t="shared" si="246"/>
        <v>43108154.93999999</v>
      </c>
      <c r="G1643" s="495">
        <f t="shared" si="247"/>
        <v>17554929.06000001</v>
      </c>
      <c r="H1643" s="495">
        <f>VLOOKUP(A1643,'02-Metrics'!A:R,18,FALSE)</f>
        <v>66185668.571428567</v>
      </c>
      <c r="I1643" s="496">
        <f t="shared" si="248"/>
        <v>0.26523761773373139</v>
      </c>
      <c r="J1643" s="512"/>
      <c r="M1643" s="241" t="s">
        <v>1038</v>
      </c>
      <c r="S1643">
        <f t="shared" si="249"/>
        <v>2020</v>
      </c>
      <c r="T1643" s="418" t="str">
        <f>VLOOKUP($A1643,'02-Metrics'!$A$2:$AD$188,4,FALSE)</f>
        <v>Commercial</v>
      </c>
      <c r="U1643" s="418" t="str">
        <f>VLOOKUP($A1643,'02-Metrics'!$A$2:$AD$188,5,FALSE)</f>
        <v>Market</v>
      </c>
      <c r="V1643" s="418" t="str">
        <f>VLOOKUP($A1643,'02-Metrics'!$A$2:$AD$188,7,FALSE)</f>
        <v>Army Forces</v>
      </c>
    </row>
    <row r="1644" spans="1:22" hidden="1">
      <c r="A1644" s="418" t="s">
        <v>6</v>
      </c>
      <c r="B1644" s="497">
        <v>44104</v>
      </c>
      <c r="C1644" s="495">
        <v>0</v>
      </c>
      <c r="D1644" s="495">
        <v>42500</v>
      </c>
      <c r="E1644" s="495">
        <f t="shared" si="245"/>
        <v>60663084</v>
      </c>
      <c r="F1644" s="495">
        <f t="shared" si="246"/>
        <v>43150654.93999999</v>
      </c>
      <c r="G1644" s="495">
        <f t="shared" si="247"/>
        <v>17512429.06000001</v>
      </c>
      <c r="H1644" s="495">
        <f>VLOOKUP(A1644,'02-Metrics'!A:R,18,FALSE)</f>
        <v>66185668.571428567</v>
      </c>
      <c r="I1644" s="496">
        <f t="shared" si="248"/>
        <v>0.26459548476269201</v>
      </c>
      <c r="J1644" s="512"/>
      <c r="M1644" s="241" t="s">
        <v>1038</v>
      </c>
      <c r="S1644">
        <f t="shared" si="249"/>
        <v>2020</v>
      </c>
      <c r="T1644" s="418" t="str">
        <f>VLOOKUP($A1644,'02-Metrics'!$A$2:$AD$188,4,FALSE)</f>
        <v>Commercial</v>
      </c>
      <c r="U1644" s="418" t="str">
        <f>VLOOKUP($A1644,'02-Metrics'!$A$2:$AD$188,5,FALSE)</f>
        <v>Market</v>
      </c>
      <c r="V1644" s="418" t="str">
        <f>VLOOKUP($A1644,'02-Metrics'!$A$2:$AD$188,7,FALSE)</f>
        <v>Army Forces</v>
      </c>
    </row>
    <row r="1645" spans="1:22" hidden="1">
      <c r="A1645" s="418" t="s">
        <v>6</v>
      </c>
      <c r="B1645" s="497">
        <v>44195</v>
      </c>
      <c r="C1645" s="495">
        <v>0</v>
      </c>
      <c r="D1645" s="495">
        <v>2379.6799999999998</v>
      </c>
      <c r="E1645" s="495">
        <f t="shared" si="245"/>
        <v>60663084</v>
      </c>
      <c r="F1645" s="495">
        <f t="shared" si="246"/>
        <v>43153034.61999999</v>
      </c>
      <c r="G1645" s="495">
        <f t="shared" si="247"/>
        <v>17510049.38000001</v>
      </c>
      <c r="H1645" s="495">
        <f>VLOOKUP(A1645,'02-Metrics'!A:R,18,FALSE)</f>
        <v>66185668.571428567</v>
      </c>
      <c r="I1645" s="496">
        <f t="shared" si="248"/>
        <v>0.26455953015119732</v>
      </c>
      <c r="J1645" s="512"/>
      <c r="L1645" s="23">
        <v>43326</v>
      </c>
      <c r="M1645" s="241" t="s">
        <v>1039</v>
      </c>
      <c r="S1645">
        <f t="shared" si="249"/>
        <v>2020</v>
      </c>
      <c r="T1645" s="418" t="str">
        <f>VLOOKUP($A1645,'02-Metrics'!$A$2:$AD$188,4,FALSE)</f>
        <v>Commercial</v>
      </c>
      <c r="U1645" s="418" t="str">
        <f>VLOOKUP($A1645,'02-Metrics'!$A$2:$AD$188,5,FALSE)</f>
        <v>Market</v>
      </c>
      <c r="V1645" s="418" t="str">
        <f>VLOOKUP($A1645,'02-Metrics'!$A$2:$AD$188,7,FALSE)</f>
        <v>Army Forces</v>
      </c>
    </row>
    <row r="1646" spans="1:22" hidden="1">
      <c r="A1646" s="418" t="s">
        <v>6</v>
      </c>
      <c r="B1646" s="497">
        <v>44226</v>
      </c>
      <c r="C1646" s="495">
        <v>1715135</v>
      </c>
      <c r="D1646" s="495">
        <v>77359.28</v>
      </c>
      <c r="E1646" s="495">
        <f t="shared" si="245"/>
        <v>62378219</v>
      </c>
      <c r="F1646" s="495">
        <f t="shared" si="246"/>
        <v>43230393.899999991</v>
      </c>
      <c r="G1646" s="495">
        <f t="shared" si="247"/>
        <v>19147825.100000009</v>
      </c>
      <c r="H1646" s="495">
        <f>VLOOKUP(A1646,'02-Metrics'!A:R,18,FALSE)</f>
        <v>66185668.571428567</v>
      </c>
      <c r="I1646" s="496">
        <f t="shared" si="248"/>
        <v>0.28930470165660394</v>
      </c>
      <c r="J1646" s="512"/>
      <c r="L1646" s="23">
        <v>43340</v>
      </c>
      <c r="M1646" s="241" t="s">
        <v>1039</v>
      </c>
      <c r="S1646">
        <f t="shared" si="249"/>
        <v>2021</v>
      </c>
      <c r="T1646" s="418" t="str">
        <f>VLOOKUP($A1646,'02-Metrics'!$A$2:$AD$188,4,FALSE)</f>
        <v>Commercial</v>
      </c>
      <c r="U1646" s="418" t="str">
        <f>VLOOKUP($A1646,'02-Metrics'!$A$2:$AD$188,5,FALSE)</f>
        <v>Market</v>
      </c>
      <c r="V1646" s="418" t="str">
        <f>VLOOKUP($A1646,'02-Metrics'!$A$2:$AD$188,7,FALSE)</f>
        <v>Army Forces</v>
      </c>
    </row>
    <row r="1647" spans="1:22" hidden="1">
      <c r="A1647" s="418" t="s">
        <v>6</v>
      </c>
      <c r="B1647" s="497">
        <v>44255</v>
      </c>
      <c r="C1647" s="495">
        <v>0</v>
      </c>
      <c r="D1647" s="495">
        <v>309.82</v>
      </c>
      <c r="E1647" s="495">
        <f t="shared" si="245"/>
        <v>62378219</v>
      </c>
      <c r="F1647" s="495">
        <f t="shared" si="246"/>
        <v>43230703.719999991</v>
      </c>
      <c r="G1647" s="495">
        <f t="shared" si="247"/>
        <v>19147515.280000009</v>
      </c>
      <c r="H1647" s="495">
        <f>VLOOKUP(A1647,'02-Metrics'!A:R,18,FALSE)</f>
        <v>66185668.571428567</v>
      </c>
      <c r="I1647" s="496">
        <f t="shared" si="248"/>
        <v>0.28930002058279009</v>
      </c>
      <c r="J1647" s="512"/>
      <c r="M1647" s="241" t="s">
        <v>1038</v>
      </c>
      <c r="S1647">
        <f t="shared" si="249"/>
        <v>2021</v>
      </c>
      <c r="T1647" s="418" t="str">
        <f>VLOOKUP($A1647,'02-Metrics'!$A$2:$AD$188,4,FALSE)</f>
        <v>Commercial</v>
      </c>
      <c r="U1647" s="418" t="str">
        <f>VLOOKUP($A1647,'02-Metrics'!$A$2:$AD$188,5,FALSE)</f>
        <v>Market</v>
      </c>
      <c r="V1647" s="418" t="str">
        <f>VLOOKUP($A1647,'02-Metrics'!$A$2:$AD$188,7,FALSE)</f>
        <v>Army Forces</v>
      </c>
    </row>
    <row r="1648" spans="1:22" hidden="1">
      <c r="A1648" s="418" t="s">
        <v>6</v>
      </c>
      <c r="B1648" s="497">
        <v>44285</v>
      </c>
      <c r="C1648" s="495">
        <v>0</v>
      </c>
      <c r="D1648" s="495">
        <v>24040.51</v>
      </c>
      <c r="E1648" s="495">
        <f>C1648+E1647</f>
        <v>62378219</v>
      </c>
      <c r="F1648" s="495">
        <f>D1648+F1647</f>
        <v>43254744.229999989</v>
      </c>
      <c r="G1648" s="495">
        <f>E1648-F1648</f>
        <v>19123474.770000011</v>
      </c>
      <c r="H1648" s="495">
        <f>VLOOKUP(A1648,'02-Metrics'!A:R,18,FALSE)</f>
        <v>66185668.571428567</v>
      </c>
      <c r="I1648" s="496">
        <f>G1648/H1648</f>
        <v>0.28893679225075242</v>
      </c>
      <c r="J1648" s="512"/>
      <c r="L1648" s="23">
        <v>43366</v>
      </c>
      <c r="M1648" s="241" t="s">
        <v>1039</v>
      </c>
      <c r="S1648">
        <f>YEAR(B1648)</f>
        <v>2021</v>
      </c>
      <c r="T1648" s="418" t="str">
        <f>VLOOKUP($A1648,'02-Metrics'!$A$2:$AD$188,4,FALSE)</f>
        <v>Commercial</v>
      </c>
      <c r="U1648" s="418" t="str">
        <f>VLOOKUP($A1648,'02-Metrics'!$A$2:$AD$188,5,FALSE)</f>
        <v>Market</v>
      </c>
      <c r="V1648" s="418" t="str">
        <f>VLOOKUP($A1648,'02-Metrics'!$A$2:$AD$188,7,FALSE)</f>
        <v>Army Forces</v>
      </c>
    </row>
    <row r="1649" spans="1:22" hidden="1">
      <c r="A1649" s="418" t="s">
        <v>6</v>
      </c>
      <c r="B1649" s="497">
        <v>44316</v>
      </c>
      <c r="C1649" s="495">
        <v>0</v>
      </c>
      <c r="D1649" s="185">
        <v>744.81</v>
      </c>
      <c r="E1649" s="495">
        <f>C1649+E1648</f>
        <v>62378219</v>
      </c>
      <c r="F1649" s="495">
        <f>D1649+F1648</f>
        <v>43255489.039999992</v>
      </c>
      <c r="G1649" s="495">
        <f>E1649-F1649</f>
        <v>19122729.960000008</v>
      </c>
      <c r="H1649" s="495">
        <f>VLOOKUP(A1649,'02-Metrics'!A:R,18,FALSE)</f>
        <v>66185668.571428567</v>
      </c>
      <c r="I1649" s="496">
        <f>G1649/H1649</f>
        <v>0.28892553890820744</v>
      </c>
      <c r="T1649" s="418" t="str">
        <f>VLOOKUP($A1649,'02-Metrics'!$A$2:$AD$188,4,FALSE)</f>
        <v>Commercial</v>
      </c>
      <c r="U1649" s="418" t="str">
        <f>VLOOKUP($A1649,'02-Metrics'!$A$2:$AD$188,5,FALSE)</f>
        <v>Market</v>
      </c>
      <c r="V1649" s="418" t="str">
        <f>VLOOKUP($A1649,'02-Metrics'!$A$2:$AD$188,7,FALSE)</f>
        <v>Army Forces</v>
      </c>
    </row>
    <row r="1650" spans="1:22" hidden="1">
      <c r="A1650" s="418">
        <v>46</v>
      </c>
      <c r="B1650" s="505">
        <v>2</v>
      </c>
      <c r="C1650" s="506"/>
      <c r="D1650" s="506"/>
      <c r="E1650" s="506"/>
      <c r="F1650" s="506"/>
      <c r="G1650" s="506"/>
      <c r="H1650" s="495"/>
      <c r="I1650" s="496"/>
      <c r="J1650" s="496"/>
      <c r="K1650" s="495"/>
      <c r="L1650" s="493"/>
      <c r="S1650">
        <f t="shared" si="249"/>
        <v>1900</v>
      </c>
      <c r="T1650" s="418" t="e">
        <f>VLOOKUP($A1650,'02-Metrics'!$A$2:$AD$188,4,FALSE)</f>
        <v>#N/A</v>
      </c>
      <c r="U1650" s="418" t="e">
        <f>VLOOKUP($A1650,'02-Metrics'!$A$2:$AD$188,5,FALSE)</f>
        <v>#N/A</v>
      </c>
      <c r="V1650" s="418" t="e">
        <f>VLOOKUP($A1650,'02-Metrics'!$A$2:$AD$188,7,FALSE)</f>
        <v>#N/A</v>
      </c>
    </row>
    <row r="1651" spans="1:22" hidden="1">
      <c r="A1651" s="625" t="s">
        <v>945</v>
      </c>
      <c r="B1651" s="497">
        <v>43159</v>
      </c>
      <c r="C1651" s="495">
        <v>0</v>
      </c>
      <c r="D1651" s="495">
        <v>33580</v>
      </c>
      <c r="E1651" s="495">
        <f t="shared" ref="E1651:E1686" si="250">C1651+E1650</f>
        <v>0</v>
      </c>
      <c r="F1651" s="495">
        <f t="shared" ref="F1651:F1686" si="251">D1651+F1650</f>
        <v>33580</v>
      </c>
      <c r="G1651" s="495">
        <f t="shared" ref="G1651:G1680" si="252">E1651-F1651</f>
        <v>-33580</v>
      </c>
      <c r="H1651" s="495">
        <f>VLOOKUP(A1651,'02-Metrics'!A:R,18,FALSE)</f>
        <v>245977347.13161686</v>
      </c>
      <c r="I1651" s="626">
        <f t="shared" ref="I1651:I1680" si="253">G1651/H1651</f>
        <v>-1.3651663615199536E-4</v>
      </c>
      <c r="J1651" s="512"/>
      <c r="L1651" s="23">
        <v>43404</v>
      </c>
      <c r="M1651" s="241" t="s">
        <v>1039</v>
      </c>
      <c r="S1651">
        <f t="shared" si="249"/>
        <v>2018</v>
      </c>
      <c r="T1651" s="418" t="str">
        <f>VLOOKUP($A1651,'02-Metrics'!$A$2:$AD$188,4,FALSE)</f>
        <v>Commercial</v>
      </c>
      <c r="U1651" s="418" t="str">
        <f>VLOOKUP($A1651,'02-Metrics'!$A$2:$AD$188,5,FALSE)</f>
        <v>Offices &amp; Mall</v>
      </c>
      <c r="V1651" s="418" t="str">
        <f>VLOOKUP($A1651,'02-Metrics'!$A$2:$AD$188,7,FALSE)</f>
        <v>YAMM</v>
      </c>
    </row>
    <row r="1652" spans="1:22" hidden="1">
      <c r="A1652" s="625" t="s">
        <v>945</v>
      </c>
      <c r="B1652" s="497">
        <v>43220</v>
      </c>
      <c r="C1652" s="495">
        <v>0</v>
      </c>
      <c r="D1652" s="495">
        <v>879590.48999999987</v>
      </c>
      <c r="E1652" s="495">
        <f t="shared" si="250"/>
        <v>0</v>
      </c>
      <c r="F1652" s="495">
        <f t="shared" si="251"/>
        <v>913170.48999999987</v>
      </c>
      <c r="G1652" s="495">
        <f t="shared" si="252"/>
        <v>-913170.48999999987</v>
      </c>
      <c r="H1652" s="495">
        <f>VLOOKUP(A1652,'02-Metrics'!A:R,18,FALSE)</f>
        <v>245977347.13161686</v>
      </c>
      <c r="I1652" s="626">
        <f t="shared" si="253"/>
        <v>-3.7124170198948574E-3</v>
      </c>
      <c r="J1652" s="512"/>
      <c r="M1652" s="241" t="s">
        <v>1038</v>
      </c>
      <c r="S1652">
        <f t="shared" si="249"/>
        <v>2018</v>
      </c>
      <c r="T1652" s="418" t="str">
        <f>VLOOKUP($A1652,'02-Metrics'!$A$2:$AD$188,4,FALSE)</f>
        <v>Commercial</v>
      </c>
      <c r="U1652" s="418" t="str">
        <f>VLOOKUP($A1652,'02-Metrics'!$A$2:$AD$188,5,FALSE)</f>
        <v>Offices &amp; Mall</v>
      </c>
      <c r="V1652" s="418" t="str">
        <f>VLOOKUP($A1652,'02-Metrics'!$A$2:$AD$188,7,FALSE)</f>
        <v>YAMM</v>
      </c>
    </row>
    <row r="1653" spans="1:22" hidden="1">
      <c r="A1653" s="625" t="s">
        <v>945</v>
      </c>
      <c r="B1653" s="497">
        <v>43250</v>
      </c>
      <c r="C1653" s="495">
        <v>53125000</v>
      </c>
      <c r="D1653" s="495">
        <v>6418153.540000001</v>
      </c>
      <c r="E1653" s="495">
        <f t="shared" si="250"/>
        <v>53125000</v>
      </c>
      <c r="F1653" s="495">
        <f t="shared" si="251"/>
        <v>7331324.0300000012</v>
      </c>
      <c r="G1653" s="495">
        <f t="shared" si="252"/>
        <v>45793675.969999999</v>
      </c>
      <c r="H1653" s="495">
        <f>VLOOKUP(A1653,'02-Metrics'!A:R,18,FALSE)</f>
        <v>245977347.13161686</v>
      </c>
      <c r="I1653" s="496">
        <f t="shared" si="253"/>
        <v>0.1861702978099721</v>
      </c>
      <c r="J1653" s="512"/>
      <c r="L1653" s="23">
        <v>43416</v>
      </c>
      <c r="M1653" s="241" t="s">
        <v>1039</v>
      </c>
      <c r="S1653">
        <f t="shared" si="249"/>
        <v>2018</v>
      </c>
      <c r="T1653" s="418" t="str">
        <f>VLOOKUP($A1653,'02-Metrics'!$A$2:$AD$188,4,FALSE)</f>
        <v>Commercial</v>
      </c>
      <c r="U1653" s="418" t="str">
        <f>VLOOKUP($A1653,'02-Metrics'!$A$2:$AD$188,5,FALSE)</f>
        <v>Offices &amp; Mall</v>
      </c>
      <c r="V1653" s="418" t="str">
        <f>VLOOKUP($A1653,'02-Metrics'!$A$2:$AD$188,7,FALSE)</f>
        <v>YAMM</v>
      </c>
    </row>
    <row r="1654" spans="1:22" hidden="1">
      <c r="A1654" s="625" t="s">
        <v>945</v>
      </c>
      <c r="B1654" s="497">
        <v>43281</v>
      </c>
      <c r="C1654" s="495">
        <v>4529561</v>
      </c>
      <c r="D1654" s="495">
        <v>6945643.6099999994</v>
      </c>
      <c r="E1654" s="495">
        <f t="shared" si="250"/>
        <v>57654561</v>
      </c>
      <c r="F1654" s="495">
        <f t="shared" si="251"/>
        <v>14276967.640000001</v>
      </c>
      <c r="G1654" s="495">
        <f t="shared" si="252"/>
        <v>43377593.359999999</v>
      </c>
      <c r="H1654" s="495">
        <f>VLOOKUP(A1654,'02-Metrics'!A:R,18,FALSE)</f>
        <v>245977347.13161686</v>
      </c>
      <c r="I1654" s="496">
        <f t="shared" si="253"/>
        <v>0.17634791929351787</v>
      </c>
      <c r="J1654" s="512"/>
      <c r="L1654" s="23">
        <v>43426</v>
      </c>
      <c r="M1654" s="241" t="s">
        <v>1039</v>
      </c>
      <c r="S1654">
        <f t="shared" si="249"/>
        <v>2018</v>
      </c>
      <c r="T1654" s="418" t="str">
        <f>VLOOKUP($A1654,'02-Metrics'!$A$2:$AD$188,4,FALSE)</f>
        <v>Commercial</v>
      </c>
      <c r="U1654" s="418" t="str">
        <f>VLOOKUP($A1654,'02-Metrics'!$A$2:$AD$188,5,FALSE)</f>
        <v>Offices &amp; Mall</v>
      </c>
      <c r="V1654" s="418" t="str">
        <f>VLOOKUP($A1654,'02-Metrics'!$A$2:$AD$188,7,FALSE)</f>
        <v>YAMM</v>
      </c>
    </row>
    <row r="1655" spans="1:22" hidden="1">
      <c r="A1655" s="625" t="s">
        <v>945</v>
      </c>
      <c r="B1655" s="497">
        <v>43311</v>
      </c>
      <c r="C1655" s="495">
        <v>3357056.9000000004</v>
      </c>
      <c r="D1655" s="495">
        <v>8005177.8899999997</v>
      </c>
      <c r="E1655" s="495">
        <f t="shared" si="250"/>
        <v>61011617.899999999</v>
      </c>
      <c r="F1655" s="495">
        <f t="shared" si="251"/>
        <v>22282145.530000001</v>
      </c>
      <c r="G1655" s="495">
        <f t="shared" si="252"/>
        <v>38729472.369999997</v>
      </c>
      <c r="H1655" s="495">
        <f>VLOOKUP(A1655,'02-Metrics'!A:R,18,FALSE)</f>
        <v>245977347.13161686</v>
      </c>
      <c r="I1655" s="496">
        <f t="shared" si="253"/>
        <v>0.15745137843639212</v>
      </c>
      <c r="J1655" s="512"/>
      <c r="M1655" s="241" t="s">
        <v>1038</v>
      </c>
      <c r="S1655">
        <f t="shared" si="249"/>
        <v>2018</v>
      </c>
      <c r="T1655" s="418" t="str">
        <f>VLOOKUP($A1655,'02-Metrics'!$A$2:$AD$188,4,FALSE)</f>
        <v>Commercial</v>
      </c>
      <c r="U1655" s="418" t="str">
        <f>VLOOKUP($A1655,'02-Metrics'!$A$2:$AD$188,5,FALSE)</f>
        <v>Offices &amp; Mall</v>
      </c>
      <c r="V1655" s="418" t="str">
        <f>VLOOKUP($A1655,'02-Metrics'!$A$2:$AD$188,7,FALSE)</f>
        <v>YAMM</v>
      </c>
    </row>
    <row r="1656" spans="1:22" hidden="1">
      <c r="A1656" s="625" t="s">
        <v>945</v>
      </c>
      <c r="B1656" s="497">
        <v>43342</v>
      </c>
      <c r="C1656" s="495">
        <v>7907102.3599999994</v>
      </c>
      <c r="D1656" s="495">
        <v>9410409.9199999999</v>
      </c>
      <c r="E1656" s="495">
        <f t="shared" si="250"/>
        <v>68918720.25999999</v>
      </c>
      <c r="F1656" s="495">
        <f t="shared" si="251"/>
        <v>31692555.450000003</v>
      </c>
      <c r="G1656" s="495">
        <f t="shared" si="252"/>
        <v>37226164.809999987</v>
      </c>
      <c r="H1656" s="495">
        <f>VLOOKUP(A1656,'02-Metrics'!A:R,18,FALSE)</f>
        <v>245977347.13161686</v>
      </c>
      <c r="I1656" s="496">
        <f t="shared" si="253"/>
        <v>0.15133980931211977</v>
      </c>
      <c r="J1656" s="512"/>
      <c r="L1656" s="23">
        <v>43451</v>
      </c>
      <c r="M1656" s="241" t="s">
        <v>1039</v>
      </c>
      <c r="S1656">
        <f t="shared" si="249"/>
        <v>2018</v>
      </c>
      <c r="T1656" s="418" t="str">
        <f>VLOOKUP($A1656,'02-Metrics'!$A$2:$AD$188,4,FALSE)</f>
        <v>Commercial</v>
      </c>
      <c r="U1656" s="418" t="str">
        <f>VLOOKUP($A1656,'02-Metrics'!$A$2:$AD$188,5,FALSE)</f>
        <v>Offices &amp; Mall</v>
      </c>
      <c r="V1656" s="418" t="str">
        <f>VLOOKUP($A1656,'02-Metrics'!$A$2:$AD$188,7,FALSE)</f>
        <v>YAMM</v>
      </c>
    </row>
    <row r="1657" spans="1:22" hidden="1">
      <c r="A1657" s="625" t="s">
        <v>945</v>
      </c>
      <c r="B1657" s="497">
        <v>43373</v>
      </c>
      <c r="C1657" s="495">
        <v>6815580</v>
      </c>
      <c r="D1657" s="495">
        <v>9725084.6499999985</v>
      </c>
      <c r="E1657" s="495">
        <f t="shared" si="250"/>
        <v>75734300.25999999</v>
      </c>
      <c r="F1657" s="495">
        <f t="shared" si="251"/>
        <v>41417640.100000001</v>
      </c>
      <c r="G1657" s="495">
        <f t="shared" si="252"/>
        <v>34316660.159999989</v>
      </c>
      <c r="H1657" s="495">
        <f>VLOOKUP(A1657,'02-Metrics'!A:R,18,FALSE)</f>
        <v>245977347.13161686</v>
      </c>
      <c r="I1657" s="496">
        <f t="shared" si="253"/>
        <v>0.13951146542627735</v>
      </c>
      <c r="J1657" s="512"/>
      <c r="M1657" s="241" t="s">
        <v>1038</v>
      </c>
      <c r="S1657">
        <f t="shared" si="249"/>
        <v>2018</v>
      </c>
      <c r="T1657" s="418" t="str">
        <f>VLOOKUP($A1657,'02-Metrics'!$A$2:$AD$188,4,FALSE)</f>
        <v>Commercial</v>
      </c>
      <c r="U1657" s="418" t="str">
        <f>VLOOKUP($A1657,'02-Metrics'!$A$2:$AD$188,5,FALSE)</f>
        <v>Offices &amp; Mall</v>
      </c>
      <c r="V1657" s="418" t="str">
        <f>VLOOKUP($A1657,'02-Metrics'!$A$2:$AD$188,7,FALSE)</f>
        <v>YAMM</v>
      </c>
    </row>
    <row r="1658" spans="1:22" hidden="1">
      <c r="A1658" s="625" t="s">
        <v>945</v>
      </c>
      <c r="B1658" s="497">
        <v>43403</v>
      </c>
      <c r="C1658" s="495">
        <v>4138160</v>
      </c>
      <c r="D1658" s="495">
        <v>4957645.68</v>
      </c>
      <c r="E1658" s="495">
        <f t="shared" si="250"/>
        <v>79872460.25999999</v>
      </c>
      <c r="F1658" s="495">
        <f t="shared" si="251"/>
        <v>46375285.780000001</v>
      </c>
      <c r="G1658" s="495">
        <f t="shared" si="252"/>
        <v>33497174.479999989</v>
      </c>
      <c r="H1658" s="495">
        <f>VLOOKUP(A1658,'02-Metrics'!A:R,18,FALSE)</f>
        <v>245977347.13161686</v>
      </c>
      <c r="I1658" s="496">
        <f t="shared" si="253"/>
        <v>0.13617991603948967</v>
      </c>
      <c r="J1658" s="512"/>
      <c r="L1658" s="23">
        <v>43486</v>
      </c>
      <c r="M1658" s="241" t="s">
        <v>1039</v>
      </c>
      <c r="S1658">
        <f t="shared" si="249"/>
        <v>2018</v>
      </c>
      <c r="T1658" s="418" t="str">
        <f>VLOOKUP($A1658,'02-Metrics'!$A$2:$AD$188,4,FALSE)</f>
        <v>Commercial</v>
      </c>
      <c r="U1658" s="418" t="str">
        <f>VLOOKUP($A1658,'02-Metrics'!$A$2:$AD$188,5,FALSE)</f>
        <v>Offices &amp; Mall</v>
      </c>
      <c r="V1658" s="418" t="str">
        <f>VLOOKUP($A1658,'02-Metrics'!$A$2:$AD$188,7,FALSE)</f>
        <v>YAMM</v>
      </c>
    </row>
    <row r="1659" spans="1:22" hidden="1">
      <c r="A1659" s="625" t="s">
        <v>945</v>
      </c>
      <c r="B1659" s="497">
        <v>43434</v>
      </c>
      <c r="C1659" s="495">
        <v>6905844.1899999995</v>
      </c>
      <c r="D1659" s="495">
        <v>7625002.1399999997</v>
      </c>
      <c r="E1659" s="495">
        <f t="shared" si="250"/>
        <v>86778304.449999988</v>
      </c>
      <c r="F1659" s="495">
        <f t="shared" si="251"/>
        <v>54000287.920000002</v>
      </c>
      <c r="G1659" s="495">
        <f t="shared" si="252"/>
        <v>32778016.529999986</v>
      </c>
      <c r="H1659" s="495">
        <f>VLOOKUP(A1659,'02-Metrics'!A:R,18,FALSE)</f>
        <v>245977347.13161686</v>
      </c>
      <c r="I1659" s="496">
        <f t="shared" si="253"/>
        <v>0.13325624051251037</v>
      </c>
      <c r="J1659" s="512"/>
      <c r="M1659" s="241" t="s">
        <v>1038</v>
      </c>
      <c r="S1659">
        <f t="shared" si="249"/>
        <v>2018</v>
      </c>
      <c r="T1659" s="418" t="str">
        <f>VLOOKUP($A1659,'02-Metrics'!$A$2:$AD$188,4,FALSE)</f>
        <v>Commercial</v>
      </c>
      <c r="U1659" s="418" t="str">
        <f>VLOOKUP($A1659,'02-Metrics'!$A$2:$AD$188,5,FALSE)</f>
        <v>Offices &amp; Mall</v>
      </c>
      <c r="V1659" s="418" t="str">
        <f>VLOOKUP($A1659,'02-Metrics'!$A$2:$AD$188,7,FALSE)</f>
        <v>YAMM</v>
      </c>
    </row>
    <row r="1660" spans="1:22" hidden="1">
      <c r="A1660" s="625" t="s">
        <v>945</v>
      </c>
      <c r="B1660" s="497">
        <v>43464</v>
      </c>
      <c r="C1660" s="495">
        <v>1762571.7800000003</v>
      </c>
      <c r="D1660" s="495">
        <v>5781447.4700000007</v>
      </c>
      <c r="E1660" s="495">
        <f t="shared" si="250"/>
        <v>88540876.229999989</v>
      </c>
      <c r="F1660" s="495">
        <f t="shared" si="251"/>
        <v>59781735.390000001</v>
      </c>
      <c r="G1660" s="495">
        <f t="shared" si="252"/>
        <v>28759140.839999989</v>
      </c>
      <c r="H1660" s="495">
        <f>VLOOKUP(A1660,'02-Metrics'!A:R,18,FALSE)</f>
        <v>245977347.13161686</v>
      </c>
      <c r="I1660" s="496">
        <f t="shared" si="253"/>
        <v>0.11691784294515392</v>
      </c>
      <c r="J1660" s="512"/>
      <c r="L1660" s="23">
        <v>43508</v>
      </c>
      <c r="M1660" s="241" t="s">
        <v>1039</v>
      </c>
      <c r="S1660">
        <f t="shared" si="249"/>
        <v>2018</v>
      </c>
      <c r="T1660" s="418" t="str">
        <f>VLOOKUP($A1660,'02-Metrics'!$A$2:$AD$188,4,FALSE)</f>
        <v>Commercial</v>
      </c>
      <c r="U1660" s="418" t="str">
        <f>VLOOKUP($A1660,'02-Metrics'!$A$2:$AD$188,5,FALSE)</f>
        <v>Offices &amp; Mall</v>
      </c>
      <c r="V1660" s="418" t="str">
        <f>VLOOKUP($A1660,'02-Metrics'!$A$2:$AD$188,7,FALSE)</f>
        <v>YAMM</v>
      </c>
    </row>
    <row r="1661" spans="1:22" hidden="1">
      <c r="A1661" s="625" t="s">
        <v>945</v>
      </c>
      <c r="B1661" s="497">
        <v>43495</v>
      </c>
      <c r="C1661" s="495">
        <v>6141023.3599999994</v>
      </c>
      <c r="D1661" s="495">
        <v>2532186.5900000008</v>
      </c>
      <c r="E1661" s="495">
        <f t="shared" si="250"/>
        <v>94681899.589999989</v>
      </c>
      <c r="F1661" s="495">
        <f t="shared" si="251"/>
        <v>62313921.980000004</v>
      </c>
      <c r="G1661" s="495">
        <f t="shared" si="252"/>
        <v>32367977.609999985</v>
      </c>
      <c r="H1661" s="495">
        <f>VLOOKUP(A1661,'02-Metrics'!A:R,18,FALSE)</f>
        <v>245977347.13161686</v>
      </c>
      <c r="I1661" s="496">
        <f t="shared" si="253"/>
        <v>0.13158926213103933</v>
      </c>
      <c r="J1661" s="512"/>
      <c r="M1661" s="241" t="s">
        <v>1038</v>
      </c>
      <c r="S1661">
        <f t="shared" si="249"/>
        <v>2019</v>
      </c>
      <c r="T1661" s="418" t="str">
        <f>VLOOKUP($A1661,'02-Metrics'!$A$2:$AD$188,4,FALSE)</f>
        <v>Commercial</v>
      </c>
      <c r="U1661" s="418" t="str">
        <f>VLOOKUP($A1661,'02-Metrics'!$A$2:$AD$188,5,FALSE)</f>
        <v>Offices &amp; Mall</v>
      </c>
      <c r="V1661" s="418" t="str">
        <f>VLOOKUP($A1661,'02-Metrics'!$A$2:$AD$188,7,FALSE)</f>
        <v>YAMM</v>
      </c>
    </row>
    <row r="1662" spans="1:22" hidden="1">
      <c r="A1662" s="625" t="s">
        <v>945</v>
      </c>
      <c r="B1662" s="497">
        <v>43524</v>
      </c>
      <c r="C1662" s="495">
        <v>3658448</v>
      </c>
      <c r="D1662" s="495">
        <v>4908781.9400000013</v>
      </c>
      <c r="E1662" s="495">
        <f t="shared" si="250"/>
        <v>98340347.589999989</v>
      </c>
      <c r="F1662" s="495">
        <f t="shared" si="251"/>
        <v>67222703.920000002</v>
      </c>
      <c r="G1662" s="495">
        <f t="shared" si="252"/>
        <v>31117643.669999987</v>
      </c>
      <c r="H1662" s="495">
        <f>VLOOKUP(A1662,'02-Metrics'!A:R,18,FALSE)</f>
        <v>245977347.13161686</v>
      </c>
      <c r="I1662" s="496">
        <f t="shared" si="253"/>
        <v>0.12650613575952441</v>
      </c>
      <c r="J1662" s="512"/>
      <c r="L1662" s="23">
        <v>43538</v>
      </c>
      <c r="M1662" s="241" t="s">
        <v>1039</v>
      </c>
      <c r="S1662">
        <f t="shared" si="249"/>
        <v>2019</v>
      </c>
      <c r="T1662" s="418" t="str">
        <f>VLOOKUP($A1662,'02-Metrics'!$A$2:$AD$188,4,FALSE)</f>
        <v>Commercial</v>
      </c>
      <c r="U1662" s="418" t="str">
        <f>VLOOKUP($A1662,'02-Metrics'!$A$2:$AD$188,5,FALSE)</f>
        <v>Offices &amp; Mall</v>
      </c>
      <c r="V1662" s="418" t="str">
        <f>VLOOKUP($A1662,'02-Metrics'!$A$2:$AD$188,7,FALSE)</f>
        <v>YAMM</v>
      </c>
    </row>
    <row r="1663" spans="1:22" hidden="1">
      <c r="A1663" s="625" t="s">
        <v>945</v>
      </c>
      <c r="B1663" s="497">
        <v>43554</v>
      </c>
      <c r="C1663" s="495">
        <v>2994292.79</v>
      </c>
      <c r="D1663" s="495">
        <v>3938080.5799999987</v>
      </c>
      <c r="E1663" s="495">
        <f t="shared" si="250"/>
        <v>101334640.38</v>
      </c>
      <c r="F1663" s="495">
        <f t="shared" si="251"/>
        <v>71160784.5</v>
      </c>
      <c r="G1663" s="495">
        <f t="shared" si="252"/>
        <v>30173855.879999995</v>
      </c>
      <c r="H1663" s="495">
        <f>VLOOKUP(A1663,'02-Metrics'!A:R,18,FALSE)</f>
        <v>245977347.13161686</v>
      </c>
      <c r="I1663" s="496">
        <f t="shared" si="253"/>
        <v>0.12266924670853797</v>
      </c>
      <c r="J1663" s="512"/>
      <c r="M1663" s="241" t="s">
        <v>1038</v>
      </c>
      <c r="S1663">
        <f t="shared" si="249"/>
        <v>2019</v>
      </c>
      <c r="T1663" s="418" t="str">
        <f>VLOOKUP($A1663,'02-Metrics'!$A$2:$AD$188,4,FALSE)</f>
        <v>Commercial</v>
      </c>
      <c r="U1663" s="418" t="str">
        <f>VLOOKUP($A1663,'02-Metrics'!$A$2:$AD$188,5,FALSE)</f>
        <v>Offices &amp; Mall</v>
      </c>
      <c r="V1663" s="418" t="str">
        <f>VLOOKUP($A1663,'02-Metrics'!$A$2:$AD$188,7,FALSE)</f>
        <v>YAMM</v>
      </c>
    </row>
    <row r="1664" spans="1:22" hidden="1">
      <c r="A1664" s="625" t="s">
        <v>945</v>
      </c>
      <c r="B1664" s="497">
        <v>43585</v>
      </c>
      <c r="C1664" s="495">
        <v>14666580.119999999</v>
      </c>
      <c r="D1664" s="495">
        <v>4935089.1400000006</v>
      </c>
      <c r="E1664" s="495">
        <f t="shared" si="250"/>
        <v>116001220.5</v>
      </c>
      <c r="F1664" s="495">
        <f t="shared" si="251"/>
        <v>76095873.640000001</v>
      </c>
      <c r="G1664" s="495">
        <f t="shared" si="252"/>
        <v>39905346.859999999</v>
      </c>
      <c r="H1664" s="495">
        <f>VLOOKUP(A1664,'02-Metrics'!A:R,18,FALSE)</f>
        <v>245977347.13161686</v>
      </c>
      <c r="I1664" s="496">
        <f t="shared" si="253"/>
        <v>0.16223179624198306</v>
      </c>
      <c r="J1664" s="512"/>
      <c r="L1664" s="23">
        <v>43565</v>
      </c>
      <c r="M1664" s="241" t="s">
        <v>1039</v>
      </c>
      <c r="S1664">
        <f t="shared" si="249"/>
        <v>2019</v>
      </c>
      <c r="T1664" s="418" t="str">
        <f>VLOOKUP($A1664,'02-Metrics'!$A$2:$AD$188,4,FALSE)</f>
        <v>Commercial</v>
      </c>
      <c r="U1664" s="418" t="str">
        <f>VLOOKUP($A1664,'02-Metrics'!$A$2:$AD$188,5,FALSE)</f>
        <v>Offices &amp; Mall</v>
      </c>
      <c r="V1664" s="418" t="str">
        <f>VLOOKUP($A1664,'02-Metrics'!$A$2:$AD$188,7,FALSE)</f>
        <v>YAMM</v>
      </c>
    </row>
    <row r="1665" spans="1:22" hidden="1">
      <c r="A1665" s="625" t="s">
        <v>945</v>
      </c>
      <c r="B1665" s="497">
        <v>43615</v>
      </c>
      <c r="C1665" s="495">
        <v>2842262.5300000012</v>
      </c>
      <c r="D1665" s="495">
        <v>3541837.77</v>
      </c>
      <c r="E1665" s="495">
        <f t="shared" si="250"/>
        <v>118843483.03</v>
      </c>
      <c r="F1665" s="495">
        <f t="shared" si="251"/>
        <v>79637711.409999996</v>
      </c>
      <c r="G1665" s="495">
        <f t="shared" si="252"/>
        <v>39205771.620000005</v>
      </c>
      <c r="H1665" s="495">
        <f>VLOOKUP(A1665,'02-Metrics'!A:R,18,FALSE)</f>
        <v>245977347.13161686</v>
      </c>
      <c r="I1665" s="496">
        <f t="shared" si="253"/>
        <v>0.15938773255824201</v>
      </c>
      <c r="J1665" s="512"/>
      <c r="M1665" s="241" t="s">
        <v>1038</v>
      </c>
      <c r="S1665">
        <f t="shared" si="249"/>
        <v>2019</v>
      </c>
      <c r="T1665" s="418" t="str">
        <f>VLOOKUP($A1665,'02-Metrics'!$A$2:$AD$188,4,FALSE)</f>
        <v>Commercial</v>
      </c>
      <c r="U1665" s="418" t="str">
        <f>VLOOKUP($A1665,'02-Metrics'!$A$2:$AD$188,5,FALSE)</f>
        <v>Offices &amp; Mall</v>
      </c>
      <c r="V1665" s="418" t="str">
        <f>VLOOKUP($A1665,'02-Metrics'!$A$2:$AD$188,7,FALSE)</f>
        <v>YAMM</v>
      </c>
    </row>
    <row r="1666" spans="1:22" hidden="1">
      <c r="A1666" s="625" t="s">
        <v>945</v>
      </c>
      <c r="B1666" s="497">
        <v>43646</v>
      </c>
      <c r="C1666" s="495">
        <v>3915066.3700000029</v>
      </c>
      <c r="D1666" s="495">
        <v>2122276.2999999998</v>
      </c>
      <c r="E1666" s="495">
        <f t="shared" si="250"/>
        <v>122758549.40000001</v>
      </c>
      <c r="F1666" s="495">
        <f t="shared" si="251"/>
        <v>81759987.709999993</v>
      </c>
      <c r="G1666" s="495">
        <f t="shared" si="252"/>
        <v>40998561.690000013</v>
      </c>
      <c r="H1666" s="495">
        <f>VLOOKUP(A1666,'02-Metrics'!A:R,18,FALSE)</f>
        <v>245977347.13161686</v>
      </c>
      <c r="I1666" s="496">
        <f t="shared" si="253"/>
        <v>0.1666761682248025</v>
      </c>
      <c r="J1666" s="512"/>
      <c r="L1666" s="23">
        <v>43606</v>
      </c>
      <c r="M1666" s="241" t="s">
        <v>1039</v>
      </c>
      <c r="S1666">
        <f t="shared" si="249"/>
        <v>2019</v>
      </c>
      <c r="T1666" s="418" t="str">
        <f>VLOOKUP($A1666,'02-Metrics'!$A$2:$AD$188,4,FALSE)</f>
        <v>Commercial</v>
      </c>
      <c r="U1666" s="418" t="str">
        <f>VLOOKUP($A1666,'02-Metrics'!$A$2:$AD$188,5,FALSE)</f>
        <v>Offices &amp; Mall</v>
      </c>
      <c r="V1666" s="418" t="str">
        <f>VLOOKUP($A1666,'02-Metrics'!$A$2:$AD$188,7,FALSE)</f>
        <v>YAMM</v>
      </c>
    </row>
    <row r="1667" spans="1:22" hidden="1">
      <c r="A1667" s="625" t="s">
        <v>945</v>
      </c>
      <c r="B1667" s="497">
        <v>43676</v>
      </c>
      <c r="C1667" s="495">
        <v>2935343.7200000007</v>
      </c>
      <c r="D1667" s="495">
        <v>2257979.2700000005</v>
      </c>
      <c r="E1667" s="495">
        <f t="shared" si="250"/>
        <v>125693893.12</v>
      </c>
      <c r="F1667" s="495">
        <f t="shared" si="251"/>
        <v>84017966.979999989</v>
      </c>
      <c r="G1667" s="495">
        <f t="shared" si="252"/>
        <v>41675926.140000015</v>
      </c>
      <c r="H1667" s="495">
        <f>VLOOKUP(A1667,'02-Metrics'!A:R,18,FALSE)</f>
        <v>245977347.13161686</v>
      </c>
      <c r="I1667" s="496">
        <f t="shared" si="253"/>
        <v>0.16942993582941676</v>
      </c>
      <c r="J1667" s="512"/>
      <c r="M1667" s="241" t="s">
        <v>1038</v>
      </c>
      <c r="S1667">
        <f t="shared" si="249"/>
        <v>2019</v>
      </c>
      <c r="T1667" s="418" t="str">
        <f>VLOOKUP($A1667,'02-Metrics'!$A$2:$AD$188,4,FALSE)</f>
        <v>Commercial</v>
      </c>
      <c r="U1667" s="418" t="str">
        <f>VLOOKUP($A1667,'02-Metrics'!$A$2:$AD$188,5,FALSE)</f>
        <v>Offices &amp; Mall</v>
      </c>
      <c r="V1667" s="418" t="str">
        <f>VLOOKUP($A1667,'02-Metrics'!$A$2:$AD$188,7,FALSE)</f>
        <v>YAMM</v>
      </c>
    </row>
    <row r="1668" spans="1:22" hidden="1">
      <c r="A1668" s="625" t="s">
        <v>945</v>
      </c>
      <c r="B1668" s="497">
        <v>43707</v>
      </c>
      <c r="C1668" s="495">
        <v>2748544.0999999996</v>
      </c>
      <c r="D1668" s="495">
        <v>3202833.79</v>
      </c>
      <c r="E1668" s="495">
        <f t="shared" si="250"/>
        <v>128442437.22</v>
      </c>
      <c r="F1668" s="495">
        <f t="shared" si="251"/>
        <v>87220800.769999996</v>
      </c>
      <c r="G1668" s="495">
        <f t="shared" si="252"/>
        <v>41221636.450000003</v>
      </c>
      <c r="H1668" s="495">
        <f>VLOOKUP(A1668,'02-Metrics'!A:R,18,FALSE)</f>
        <v>245977347.13161686</v>
      </c>
      <c r="I1668" s="496">
        <f t="shared" si="253"/>
        <v>0.16758305970323051</v>
      </c>
      <c r="J1668" s="512"/>
      <c r="L1668" s="23">
        <v>43619</v>
      </c>
      <c r="M1668" s="241" t="s">
        <v>1039</v>
      </c>
      <c r="S1668">
        <f t="shared" si="249"/>
        <v>2019</v>
      </c>
      <c r="T1668" s="418" t="str">
        <f>VLOOKUP($A1668,'02-Metrics'!$A$2:$AD$188,4,FALSE)</f>
        <v>Commercial</v>
      </c>
      <c r="U1668" s="418" t="str">
        <f>VLOOKUP($A1668,'02-Metrics'!$A$2:$AD$188,5,FALSE)</f>
        <v>Offices &amp; Mall</v>
      </c>
      <c r="V1668" s="418" t="str">
        <f>VLOOKUP($A1668,'02-Metrics'!$A$2:$AD$188,7,FALSE)</f>
        <v>YAMM</v>
      </c>
    </row>
    <row r="1669" spans="1:22" hidden="1">
      <c r="A1669" s="625" t="s">
        <v>945</v>
      </c>
      <c r="B1669" s="497">
        <v>43738</v>
      </c>
      <c r="C1669" s="495">
        <v>2360179.6800000006</v>
      </c>
      <c r="D1669" s="495">
        <v>2109688.7199999997</v>
      </c>
      <c r="E1669" s="495">
        <f t="shared" si="250"/>
        <v>130802616.90000001</v>
      </c>
      <c r="F1669" s="495">
        <f t="shared" si="251"/>
        <v>89330489.489999995</v>
      </c>
      <c r="G1669" s="495">
        <f t="shared" si="252"/>
        <v>41472127.410000011</v>
      </c>
      <c r="H1669" s="495">
        <f>VLOOKUP(A1669,'02-Metrics'!A:R,18,FALSE)</f>
        <v>245977347.13161686</v>
      </c>
      <c r="I1669" s="496">
        <f t="shared" si="253"/>
        <v>0.16860140941275062</v>
      </c>
      <c r="J1669" s="512"/>
      <c r="L1669" s="23">
        <v>43629</v>
      </c>
      <c r="M1669" s="241" t="s">
        <v>1039</v>
      </c>
      <c r="S1669">
        <f t="shared" si="249"/>
        <v>2019</v>
      </c>
      <c r="T1669" s="418" t="str">
        <f>VLOOKUP($A1669,'02-Metrics'!$A$2:$AD$188,4,FALSE)</f>
        <v>Commercial</v>
      </c>
      <c r="U1669" s="418" t="str">
        <f>VLOOKUP($A1669,'02-Metrics'!$A$2:$AD$188,5,FALSE)</f>
        <v>Offices &amp; Mall</v>
      </c>
      <c r="V1669" s="418" t="str">
        <f>VLOOKUP($A1669,'02-Metrics'!$A$2:$AD$188,7,FALSE)</f>
        <v>YAMM</v>
      </c>
    </row>
    <row r="1670" spans="1:22" hidden="1">
      <c r="A1670" s="625" t="s">
        <v>945</v>
      </c>
      <c r="B1670" s="497">
        <v>43768</v>
      </c>
      <c r="C1670" s="495">
        <v>1471074.8000000003</v>
      </c>
      <c r="D1670" s="495">
        <v>4595501.66</v>
      </c>
      <c r="E1670" s="495">
        <f t="shared" si="250"/>
        <v>132273691.7</v>
      </c>
      <c r="F1670" s="495">
        <f t="shared" si="251"/>
        <v>93925991.149999991</v>
      </c>
      <c r="G1670" s="495">
        <f t="shared" si="252"/>
        <v>38347700.550000012</v>
      </c>
      <c r="H1670" s="495">
        <f>VLOOKUP(A1670,'02-Metrics'!A:R,18,FALSE)</f>
        <v>245977347.13161686</v>
      </c>
      <c r="I1670" s="496">
        <f t="shared" si="253"/>
        <v>0.15589931754764813</v>
      </c>
      <c r="J1670" s="512"/>
      <c r="M1670" s="241" t="s">
        <v>1038</v>
      </c>
      <c r="S1670">
        <f t="shared" si="249"/>
        <v>2019</v>
      </c>
      <c r="T1670" s="418" t="str">
        <f>VLOOKUP($A1670,'02-Metrics'!$A$2:$AD$188,4,FALSE)</f>
        <v>Commercial</v>
      </c>
      <c r="U1670" s="418" t="str">
        <f>VLOOKUP($A1670,'02-Metrics'!$A$2:$AD$188,5,FALSE)</f>
        <v>Offices &amp; Mall</v>
      </c>
      <c r="V1670" s="418" t="str">
        <f>VLOOKUP($A1670,'02-Metrics'!$A$2:$AD$188,7,FALSE)</f>
        <v>YAMM</v>
      </c>
    </row>
    <row r="1671" spans="1:22" hidden="1">
      <c r="A1671" s="625" t="s">
        <v>945</v>
      </c>
      <c r="B1671" s="497">
        <v>43799</v>
      </c>
      <c r="C1671" s="495">
        <v>1229643.5</v>
      </c>
      <c r="D1671" s="495">
        <v>2660378.13</v>
      </c>
      <c r="E1671" s="495">
        <f t="shared" si="250"/>
        <v>133503335.2</v>
      </c>
      <c r="F1671" s="495">
        <f t="shared" si="251"/>
        <v>96586369.279999986</v>
      </c>
      <c r="G1671" s="495">
        <f t="shared" si="252"/>
        <v>36916965.920000017</v>
      </c>
      <c r="H1671" s="495">
        <f>VLOOKUP(A1671,'02-Metrics'!A:R,18,FALSE)</f>
        <v>245977347.13161686</v>
      </c>
      <c r="I1671" s="496">
        <f t="shared" si="253"/>
        <v>0.15008278750256865</v>
      </c>
      <c r="J1671" s="512"/>
      <c r="L1671" s="23">
        <v>43668</v>
      </c>
      <c r="M1671" s="241" t="s">
        <v>1039</v>
      </c>
      <c r="S1671">
        <f t="shared" si="249"/>
        <v>2019</v>
      </c>
      <c r="T1671" s="418" t="str">
        <f>VLOOKUP($A1671,'02-Metrics'!$A$2:$AD$188,4,FALSE)</f>
        <v>Commercial</v>
      </c>
      <c r="U1671" s="418" t="str">
        <f>VLOOKUP($A1671,'02-Metrics'!$A$2:$AD$188,5,FALSE)</f>
        <v>Offices &amp; Mall</v>
      </c>
      <c r="V1671" s="418" t="str">
        <f>VLOOKUP($A1671,'02-Metrics'!$A$2:$AD$188,7,FALSE)</f>
        <v>YAMM</v>
      </c>
    </row>
    <row r="1672" spans="1:22" hidden="1">
      <c r="A1672" s="625" t="s">
        <v>945</v>
      </c>
      <c r="B1672" s="497">
        <v>43829</v>
      </c>
      <c r="C1672" s="495">
        <v>0</v>
      </c>
      <c r="D1672" s="495">
        <v>9420238.5200000014</v>
      </c>
      <c r="E1672" s="495">
        <f t="shared" si="250"/>
        <v>133503335.2</v>
      </c>
      <c r="F1672" s="495">
        <f t="shared" si="251"/>
        <v>106006607.79999998</v>
      </c>
      <c r="G1672" s="495">
        <f t="shared" si="252"/>
        <v>27496727.400000021</v>
      </c>
      <c r="H1672" s="495">
        <f>VLOOKUP(A1672,'02-Metrics'!A:R,18,FALSE)</f>
        <v>245977347.13161686</v>
      </c>
      <c r="I1672" s="496">
        <f t="shared" si="253"/>
        <v>0.11178560839298406</v>
      </c>
      <c r="J1672" s="512"/>
      <c r="L1672" s="23">
        <v>43675</v>
      </c>
      <c r="M1672" s="241" t="s">
        <v>1039</v>
      </c>
      <c r="S1672">
        <f t="shared" si="249"/>
        <v>2019</v>
      </c>
      <c r="T1672" s="418" t="str">
        <f>VLOOKUP($A1672,'02-Metrics'!$A$2:$AD$188,4,FALSE)</f>
        <v>Commercial</v>
      </c>
      <c r="U1672" s="418" t="str">
        <f>VLOOKUP($A1672,'02-Metrics'!$A$2:$AD$188,5,FALSE)</f>
        <v>Offices &amp; Mall</v>
      </c>
      <c r="V1672" s="418" t="str">
        <f>VLOOKUP($A1672,'02-Metrics'!$A$2:$AD$188,7,FALSE)</f>
        <v>YAMM</v>
      </c>
    </row>
    <row r="1673" spans="1:22" hidden="1">
      <c r="A1673" s="625" t="s">
        <v>945</v>
      </c>
      <c r="B1673" s="497">
        <v>43860</v>
      </c>
      <c r="C1673" s="495">
        <v>0</v>
      </c>
      <c r="D1673" s="495">
        <v>3242358.0900000003</v>
      </c>
      <c r="E1673" s="495">
        <f t="shared" si="250"/>
        <v>133503335.2</v>
      </c>
      <c r="F1673" s="495">
        <f t="shared" si="251"/>
        <v>109248965.88999999</v>
      </c>
      <c r="G1673" s="495">
        <f t="shared" si="252"/>
        <v>24254369.310000017</v>
      </c>
      <c r="H1673" s="495">
        <f>VLOOKUP(A1673,'02-Metrics'!A:R,18,FALSE)</f>
        <v>245977347.13161686</v>
      </c>
      <c r="I1673" s="496">
        <f t="shared" si="253"/>
        <v>9.8604077134883714E-2</v>
      </c>
      <c r="J1673" s="512"/>
      <c r="M1673" s="241" t="s">
        <v>1038</v>
      </c>
      <c r="S1673">
        <f t="shared" si="249"/>
        <v>2020</v>
      </c>
      <c r="T1673" s="418" t="str">
        <f>VLOOKUP($A1673,'02-Metrics'!$A$2:$AD$188,4,FALSE)</f>
        <v>Commercial</v>
      </c>
      <c r="U1673" s="418" t="str">
        <f>VLOOKUP($A1673,'02-Metrics'!$A$2:$AD$188,5,FALSE)</f>
        <v>Offices &amp; Mall</v>
      </c>
      <c r="V1673" s="418" t="str">
        <f>VLOOKUP($A1673,'02-Metrics'!$A$2:$AD$188,7,FALSE)</f>
        <v>YAMM</v>
      </c>
    </row>
    <row r="1674" spans="1:22" hidden="1">
      <c r="A1674" s="625" t="s">
        <v>945</v>
      </c>
      <c r="B1674" s="497">
        <v>43889</v>
      </c>
      <c r="C1674" s="495">
        <v>0</v>
      </c>
      <c r="D1674" s="495">
        <v>3812548.83</v>
      </c>
      <c r="E1674" s="495">
        <f t="shared" si="250"/>
        <v>133503335.2</v>
      </c>
      <c r="F1674" s="495">
        <f t="shared" si="251"/>
        <v>113061514.71999998</v>
      </c>
      <c r="G1674" s="495">
        <f t="shared" si="252"/>
        <v>20441820.480000019</v>
      </c>
      <c r="H1674" s="495">
        <f>VLOOKUP(A1674,'02-Metrics'!A:R,18,FALSE)</f>
        <v>245977347.13161686</v>
      </c>
      <c r="I1674" s="496">
        <f t="shared" si="253"/>
        <v>8.310448388185139E-2</v>
      </c>
      <c r="J1674" s="512"/>
      <c r="M1674" s="241" t="s">
        <v>1038</v>
      </c>
      <c r="S1674">
        <f t="shared" si="249"/>
        <v>2020</v>
      </c>
      <c r="T1674" s="418" t="str">
        <f>VLOOKUP($A1674,'02-Metrics'!$A$2:$AD$188,4,FALSE)</f>
        <v>Commercial</v>
      </c>
      <c r="U1674" s="418" t="str">
        <f>VLOOKUP($A1674,'02-Metrics'!$A$2:$AD$188,5,FALSE)</f>
        <v>Offices &amp; Mall</v>
      </c>
      <c r="V1674" s="418" t="str">
        <f>VLOOKUP($A1674,'02-Metrics'!$A$2:$AD$188,7,FALSE)</f>
        <v>YAMM</v>
      </c>
    </row>
    <row r="1675" spans="1:22" hidden="1">
      <c r="A1675" s="625" t="s">
        <v>945</v>
      </c>
      <c r="B1675" s="497">
        <v>43920</v>
      </c>
      <c r="C1675" s="495">
        <v>0</v>
      </c>
      <c r="D1675" s="495">
        <v>1515151.7399999998</v>
      </c>
      <c r="E1675" s="495">
        <f t="shared" si="250"/>
        <v>133503335.2</v>
      </c>
      <c r="F1675" s="495">
        <f t="shared" si="251"/>
        <v>114576666.45999998</v>
      </c>
      <c r="G1675" s="495">
        <f t="shared" si="252"/>
        <v>18926668.740000024</v>
      </c>
      <c r="H1675" s="495">
        <f>VLOOKUP(A1675,'02-Metrics'!A:R,18,FALSE)</f>
        <v>245977347.13161686</v>
      </c>
      <c r="I1675" s="496">
        <f t="shared" si="253"/>
        <v>7.694476325038499E-2</v>
      </c>
      <c r="J1675" s="512"/>
      <c r="L1675" s="23">
        <v>43727</v>
      </c>
      <c r="M1675" s="241" t="s">
        <v>1039</v>
      </c>
      <c r="S1675">
        <f t="shared" si="249"/>
        <v>2020</v>
      </c>
      <c r="T1675" s="418" t="str">
        <f>VLOOKUP($A1675,'02-Metrics'!$A$2:$AD$188,4,FALSE)</f>
        <v>Commercial</v>
      </c>
      <c r="U1675" s="418" t="str">
        <f>VLOOKUP($A1675,'02-Metrics'!$A$2:$AD$188,5,FALSE)</f>
        <v>Offices &amp; Mall</v>
      </c>
      <c r="V1675" s="418" t="str">
        <f>VLOOKUP($A1675,'02-Metrics'!$A$2:$AD$188,7,FALSE)</f>
        <v>YAMM</v>
      </c>
    </row>
    <row r="1676" spans="1:22" hidden="1">
      <c r="A1676" s="625" t="s">
        <v>945</v>
      </c>
      <c r="B1676" s="497">
        <v>43951</v>
      </c>
      <c r="C1676" s="495">
        <v>0</v>
      </c>
      <c r="D1676" s="495">
        <v>518325.24999999994</v>
      </c>
      <c r="E1676" s="495">
        <f t="shared" si="250"/>
        <v>133503335.2</v>
      </c>
      <c r="F1676" s="495">
        <f t="shared" si="251"/>
        <v>115094991.70999998</v>
      </c>
      <c r="G1676" s="495">
        <f t="shared" si="252"/>
        <v>18408343.490000024</v>
      </c>
      <c r="H1676" s="495">
        <f>VLOOKUP(A1676,'02-Metrics'!A:R,18,FALSE)</f>
        <v>245977347.13161686</v>
      </c>
      <c r="I1676" s="496">
        <f t="shared" si="253"/>
        <v>7.483755599717945E-2</v>
      </c>
      <c r="J1676" s="512"/>
      <c r="M1676" s="241" t="s">
        <v>1038</v>
      </c>
      <c r="S1676">
        <f t="shared" si="249"/>
        <v>2020</v>
      </c>
      <c r="T1676" s="418" t="str">
        <f>VLOOKUP($A1676,'02-Metrics'!$A$2:$AD$188,4,FALSE)</f>
        <v>Commercial</v>
      </c>
      <c r="U1676" s="418" t="str">
        <f>VLOOKUP($A1676,'02-Metrics'!$A$2:$AD$188,5,FALSE)</f>
        <v>Offices &amp; Mall</v>
      </c>
      <c r="V1676" s="418" t="str">
        <f>VLOOKUP($A1676,'02-Metrics'!$A$2:$AD$188,7,FALSE)</f>
        <v>YAMM</v>
      </c>
    </row>
    <row r="1677" spans="1:22" hidden="1">
      <c r="A1677" s="625" t="s">
        <v>945</v>
      </c>
      <c r="B1677" s="497">
        <v>43981</v>
      </c>
      <c r="C1677" s="495">
        <v>0</v>
      </c>
      <c r="D1677" s="495">
        <v>347802.87</v>
      </c>
      <c r="E1677" s="495">
        <f t="shared" si="250"/>
        <v>133503335.2</v>
      </c>
      <c r="F1677" s="495">
        <f t="shared" si="251"/>
        <v>115442794.57999998</v>
      </c>
      <c r="G1677" s="495">
        <f t="shared" si="252"/>
        <v>18060540.62000002</v>
      </c>
      <c r="H1677" s="495">
        <f>VLOOKUP(A1677,'02-Metrics'!A:R,18,FALSE)</f>
        <v>245977347.13161686</v>
      </c>
      <c r="I1677" s="496">
        <f t="shared" si="253"/>
        <v>7.3423592987756858E-2</v>
      </c>
      <c r="J1677" s="512"/>
      <c r="L1677" s="23">
        <v>43747</v>
      </c>
      <c r="M1677" s="241" t="s">
        <v>1039</v>
      </c>
      <c r="S1677">
        <f t="shared" si="249"/>
        <v>2020</v>
      </c>
      <c r="T1677" s="418" t="str">
        <f>VLOOKUP($A1677,'02-Metrics'!$A$2:$AD$188,4,FALSE)</f>
        <v>Commercial</v>
      </c>
      <c r="U1677" s="418" t="str">
        <f>VLOOKUP($A1677,'02-Metrics'!$A$2:$AD$188,5,FALSE)</f>
        <v>Offices &amp; Mall</v>
      </c>
      <c r="V1677" s="418" t="str">
        <f>VLOOKUP($A1677,'02-Metrics'!$A$2:$AD$188,7,FALSE)</f>
        <v>YAMM</v>
      </c>
    </row>
    <row r="1678" spans="1:22" hidden="1">
      <c r="A1678" s="625" t="s">
        <v>945</v>
      </c>
      <c r="B1678" s="497">
        <v>44012</v>
      </c>
      <c r="C1678" s="495">
        <v>0</v>
      </c>
      <c r="D1678" s="495">
        <v>475479.25999999995</v>
      </c>
      <c r="E1678" s="495">
        <f t="shared" si="250"/>
        <v>133503335.2</v>
      </c>
      <c r="F1678" s="495">
        <f t="shared" si="251"/>
        <v>115918273.83999999</v>
      </c>
      <c r="G1678" s="495">
        <f t="shared" si="252"/>
        <v>17585061.360000014</v>
      </c>
      <c r="H1678" s="495">
        <f>VLOOKUP(A1678,'02-Metrics'!A:R,18,FALSE)</f>
        <v>245977347.13161686</v>
      </c>
      <c r="I1678" s="496">
        <f t="shared" si="253"/>
        <v>7.1490572465563867E-2</v>
      </c>
      <c r="J1678" s="512"/>
      <c r="L1678" s="23">
        <v>43753</v>
      </c>
      <c r="M1678" s="241" t="s">
        <v>1039</v>
      </c>
      <c r="S1678">
        <f t="shared" si="249"/>
        <v>2020</v>
      </c>
      <c r="T1678" s="418" t="str">
        <f>VLOOKUP($A1678,'02-Metrics'!$A$2:$AD$188,4,FALSE)</f>
        <v>Commercial</v>
      </c>
      <c r="U1678" s="418" t="str">
        <f>VLOOKUP($A1678,'02-Metrics'!$A$2:$AD$188,5,FALSE)</f>
        <v>Offices &amp; Mall</v>
      </c>
      <c r="V1678" s="418" t="str">
        <f>VLOOKUP($A1678,'02-Metrics'!$A$2:$AD$188,7,FALSE)</f>
        <v>YAMM</v>
      </c>
    </row>
    <row r="1679" spans="1:22" hidden="1">
      <c r="A1679" s="625" t="s">
        <v>945</v>
      </c>
      <c r="B1679" s="497">
        <v>44042</v>
      </c>
      <c r="C1679" s="495">
        <v>0</v>
      </c>
      <c r="D1679" s="495">
        <v>256063.08000000002</v>
      </c>
      <c r="E1679" s="495">
        <f t="shared" si="250"/>
        <v>133503335.2</v>
      </c>
      <c r="F1679" s="495">
        <f t="shared" si="251"/>
        <v>116174336.91999999</v>
      </c>
      <c r="G1679" s="495">
        <f t="shared" si="252"/>
        <v>17328998.280000016</v>
      </c>
      <c r="H1679" s="495">
        <f>VLOOKUP(A1679,'02-Metrics'!A:R,18,FALSE)</f>
        <v>245977347.13161686</v>
      </c>
      <c r="I1679" s="496">
        <f t="shared" si="253"/>
        <v>7.0449569775739004E-2</v>
      </c>
      <c r="J1679" s="512"/>
      <c r="L1679" s="23">
        <v>43762</v>
      </c>
      <c r="M1679" s="241" t="s">
        <v>1039</v>
      </c>
      <c r="S1679">
        <f t="shared" si="249"/>
        <v>2020</v>
      </c>
      <c r="T1679" s="418" t="str">
        <f>VLOOKUP($A1679,'02-Metrics'!$A$2:$AD$188,4,FALSE)</f>
        <v>Commercial</v>
      </c>
      <c r="U1679" s="418" t="str">
        <f>VLOOKUP($A1679,'02-Metrics'!$A$2:$AD$188,5,FALSE)</f>
        <v>Offices &amp; Mall</v>
      </c>
      <c r="V1679" s="418" t="str">
        <f>VLOOKUP($A1679,'02-Metrics'!$A$2:$AD$188,7,FALSE)</f>
        <v>YAMM</v>
      </c>
    </row>
    <row r="1680" spans="1:22" hidden="1">
      <c r="A1680" s="625" t="s">
        <v>945</v>
      </c>
      <c r="B1680" s="497">
        <v>44073</v>
      </c>
      <c r="C1680" s="495">
        <v>0</v>
      </c>
      <c r="D1680" s="495">
        <v>674445.55999999982</v>
      </c>
      <c r="E1680" s="495">
        <f t="shared" si="250"/>
        <v>133503335.2</v>
      </c>
      <c r="F1680" s="495">
        <f t="shared" si="251"/>
        <v>116848782.47999999</v>
      </c>
      <c r="G1680" s="495">
        <f t="shared" si="252"/>
        <v>16654552.720000014</v>
      </c>
      <c r="H1680" s="495">
        <f>VLOOKUP(A1680,'02-Metrics'!A:R,18,FALSE)</f>
        <v>245977347.13161686</v>
      </c>
      <c r="I1680" s="496">
        <f t="shared" si="253"/>
        <v>6.7707668670353383E-2</v>
      </c>
      <c r="J1680" s="512"/>
      <c r="M1680" s="241" t="s">
        <v>1038</v>
      </c>
      <c r="S1680">
        <f t="shared" si="249"/>
        <v>2020</v>
      </c>
      <c r="T1680" s="418" t="str">
        <f>VLOOKUP($A1680,'02-Metrics'!$A$2:$AD$188,4,FALSE)</f>
        <v>Commercial</v>
      </c>
      <c r="U1680" s="418" t="str">
        <f>VLOOKUP($A1680,'02-Metrics'!$A$2:$AD$188,5,FALSE)</f>
        <v>Offices &amp; Mall</v>
      </c>
      <c r="V1680" s="418" t="str">
        <f>VLOOKUP($A1680,'02-Metrics'!$A$2:$AD$188,7,FALSE)</f>
        <v>YAMM</v>
      </c>
    </row>
    <row r="1681" spans="1:22" hidden="1">
      <c r="A1681" s="625" t="s">
        <v>945</v>
      </c>
      <c r="B1681" s="497">
        <v>44104</v>
      </c>
      <c r="C1681" s="495">
        <v>0</v>
      </c>
      <c r="D1681" s="495">
        <v>1989199.62</v>
      </c>
      <c r="E1681" s="495">
        <f t="shared" si="250"/>
        <v>133503335.2</v>
      </c>
      <c r="F1681" s="495">
        <f t="shared" si="251"/>
        <v>118837982.09999999</v>
      </c>
      <c r="G1681" s="495">
        <f t="shared" ref="G1681:G1713" si="254">E1681-F1681</f>
        <v>14665353.100000009</v>
      </c>
      <c r="H1681" s="495">
        <f>VLOOKUP(A1681,'02-Metrics'!A:R,18,FALSE)</f>
        <v>245977347.13161686</v>
      </c>
      <c r="I1681" s="496">
        <f t="shared" ref="I1681:I1713" si="255">G1681/H1681</f>
        <v>5.9620746670435931E-2</v>
      </c>
      <c r="J1681" s="512"/>
      <c r="L1681" s="23">
        <v>43788</v>
      </c>
      <c r="M1681" s="241" t="s">
        <v>1039</v>
      </c>
      <c r="S1681">
        <f t="shared" si="249"/>
        <v>2020</v>
      </c>
      <c r="T1681" s="418" t="str">
        <f>VLOOKUP($A1681,'02-Metrics'!$A$2:$AD$188,4,FALSE)</f>
        <v>Commercial</v>
      </c>
      <c r="U1681" s="418" t="str">
        <f>VLOOKUP($A1681,'02-Metrics'!$A$2:$AD$188,5,FALSE)</f>
        <v>Offices &amp; Mall</v>
      </c>
      <c r="V1681" s="418" t="str">
        <f>VLOOKUP($A1681,'02-Metrics'!$A$2:$AD$188,7,FALSE)</f>
        <v>YAMM</v>
      </c>
    </row>
    <row r="1682" spans="1:22" hidden="1">
      <c r="A1682" s="625" t="s">
        <v>945</v>
      </c>
      <c r="B1682" s="497">
        <v>44134</v>
      </c>
      <c r="C1682" s="495">
        <v>0</v>
      </c>
      <c r="D1682" s="495">
        <v>123662.95</v>
      </c>
      <c r="E1682" s="495">
        <f t="shared" si="250"/>
        <v>133503335.2</v>
      </c>
      <c r="F1682" s="495">
        <f t="shared" si="251"/>
        <v>118961645.05</v>
      </c>
      <c r="G1682" s="495">
        <f t="shared" si="254"/>
        <v>14541690.150000006</v>
      </c>
      <c r="H1682" s="495">
        <f>VLOOKUP(A1682,'02-Metrics'!A:R,18,FALSE)</f>
        <v>245977347.13161686</v>
      </c>
      <c r="I1682" s="496">
        <f t="shared" si="255"/>
        <v>5.9118005456897132E-2</v>
      </c>
      <c r="J1682" s="512"/>
      <c r="M1682" s="241" t="s">
        <v>1038</v>
      </c>
      <c r="S1682">
        <f t="shared" si="249"/>
        <v>2020</v>
      </c>
      <c r="T1682" s="418" t="str">
        <f>VLOOKUP($A1682,'02-Metrics'!$A$2:$AD$188,4,FALSE)</f>
        <v>Commercial</v>
      </c>
      <c r="U1682" s="418" t="str">
        <f>VLOOKUP($A1682,'02-Metrics'!$A$2:$AD$188,5,FALSE)</f>
        <v>Offices &amp; Mall</v>
      </c>
      <c r="V1682" s="418" t="str">
        <f>VLOOKUP($A1682,'02-Metrics'!$A$2:$AD$188,7,FALSE)</f>
        <v>YAMM</v>
      </c>
    </row>
    <row r="1683" spans="1:22" hidden="1">
      <c r="A1683" s="625" t="s">
        <v>945</v>
      </c>
      <c r="B1683" s="497">
        <v>44165</v>
      </c>
      <c r="C1683" s="495">
        <v>0</v>
      </c>
      <c r="D1683" s="495">
        <v>86833.840000000011</v>
      </c>
      <c r="E1683" s="495">
        <f t="shared" si="250"/>
        <v>133503335.2</v>
      </c>
      <c r="F1683" s="495">
        <f t="shared" si="251"/>
        <v>119048478.89</v>
      </c>
      <c r="G1683" s="495">
        <f t="shared" si="254"/>
        <v>14454856.310000002</v>
      </c>
      <c r="H1683" s="495">
        <f>VLOOKUP(A1683,'02-Metrics'!A:R,18,FALSE)</f>
        <v>245977347.13161686</v>
      </c>
      <c r="I1683" s="496">
        <f t="shared" si="255"/>
        <v>5.8764989860084715E-2</v>
      </c>
      <c r="J1683" s="512"/>
      <c r="L1683" s="23">
        <v>43824</v>
      </c>
      <c r="M1683" s="241" t="s">
        <v>1039</v>
      </c>
      <c r="S1683">
        <f t="shared" si="249"/>
        <v>2020</v>
      </c>
      <c r="T1683" s="418" t="str">
        <f>VLOOKUP($A1683,'02-Metrics'!$A$2:$AD$188,4,FALSE)</f>
        <v>Commercial</v>
      </c>
      <c r="U1683" s="418" t="str">
        <f>VLOOKUP($A1683,'02-Metrics'!$A$2:$AD$188,5,FALSE)</f>
        <v>Offices &amp; Mall</v>
      </c>
      <c r="V1683" s="418" t="str">
        <f>VLOOKUP($A1683,'02-Metrics'!$A$2:$AD$188,7,FALSE)</f>
        <v>YAMM</v>
      </c>
    </row>
    <row r="1684" spans="1:22" hidden="1">
      <c r="A1684" s="625" t="s">
        <v>945</v>
      </c>
      <c r="B1684" s="497">
        <v>44195</v>
      </c>
      <c r="C1684" s="495">
        <v>0</v>
      </c>
      <c r="D1684" s="495">
        <v>32396.36</v>
      </c>
      <c r="E1684" s="495">
        <f t="shared" si="250"/>
        <v>133503335.2</v>
      </c>
      <c r="F1684" s="495">
        <f t="shared" si="251"/>
        <v>119080875.25</v>
      </c>
      <c r="G1684" s="495">
        <f t="shared" si="254"/>
        <v>14422459.950000003</v>
      </c>
      <c r="H1684" s="495">
        <f>VLOOKUP(A1684,'02-Metrics'!A:R,18,FALSE)</f>
        <v>245977347.13161686</v>
      </c>
      <c r="I1684" s="496">
        <f t="shared" si="255"/>
        <v>5.8633285211759249E-2</v>
      </c>
      <c r="J1684" s="512"/>
      <c r="M1684" s="241" t="s">
        <v>1038</v>
      </c>
      <c r="S1684">
        <f t="shared" si="249"/>
        <v>2020</v>
      </c>
      <c r="T1684" s="418" t="str">
        <f>VLOOKUP($A1684,'02-Metrics'!$A$2:$AD$188,4,FALSE)</f>
        <v>Commercial</v>
      </c>
      <c r="U1684" s="418" t="str">
        <f>VLOOKUP($A1684,'02-Metrics'!$A$2:$AD$188,5,FALSE)</f>
        <v>Offices &amp; Mall</v>
      </c>
      <c r="V1684" s="418" t="str">
        <f>VLOOKUP($A1684,'02-Metrics'!$A$2:$AD$188,7,FALSE)</f>
        <v>YAMM</v>
      </c>
    </row>
    <row r="1685" spans="1:22" hidden="1">
      <c r="A1685" s="625" t="s">
        <v>945</v>
      </c>
      <c r="B1685" s="497">
        <v>44226</v>
      </c>
      <c r="C1685" s="495">
        <v>0</v>
      </c>
      <c r="D1685" s="495">
        <v>40105.300000000003</v>
      </c>
      <c r="E1685" s="495">
        <f t="shared" si="250"/>
        <v>133503335.2</v>
      </c>
      <c r="F1685" s="495">
        <f t="shared" si="251"/>
        <v>119120980.55</v>
      </c>
      <c r="G1685" s="495">
        <f t="shared" si="254"/>
        <v>14382354.650000006</v>
      </c>
      <c r="H1685" s="495">
        <f>VLOOKUP(A1685,'02-Metrics'!A:R,18,FALSE)</f>
        <v>245977347.13161686</v>
      </c>
      <c r="I1685" s="496">
        <f t="shared" si="255"/>
        <v>5.847024052301994E-2</v>
      </c>
      <c r="J1685" s="512"/>
      <c r="L1685" s="23">
        <v>43846</v>
      </c>
      <c r="M1685" s="241" t="s">
        <v>764</v>
      </c>
      <c r="S1685">
        <f t="shared" si="249"/>
        <v>2021</v>
      </c>
      <c r="T1685" s="418" t="str">
        <f>VLOOKUP($A1685,'02-Metrics'!$A$2:$AD$188,4,FALSE)</f>
        <v>Commercial</v>
      </c>
      <c r="U1685" s="418" t="str">
        <f>VLOOKUP($A1685,'02-Metrics'!$A$2:$AD$188,5,FALSE)</f>
        <v>Offices &amp; Mall</v>
      </c>
      <c r="V1685" s="418" t="str">
        <f>VLOOKUP($A1685,'02-Metrics'!$A$2:$AD$188,7,FALSE)</f>
        <v>YAMM</v>
      </c>
    </row>
    <row r="1686" spans="1:22" hidden="1">
      <c r="A1686" s="625" t="s">
        <v>945</v>
      </c>
      <c r="B1686" s="497">
        <v>44285</v>
      </c>
      <c r="C1686" s="495">
        <v>0</v>
      </c>
      <c r="D1686" s="495">
        <v>7548.34</v>
      </c>
      <c r="E1686" s="495">
        <f t="shared" si="250"/>
        <v>133503335.2</v>
      </c>
      <c r="F1686" s="495">
        <f t="shared" si="251"/>
        <v>119128528.89</v>
      </c>
      <c r="G1686" s="495">
        <f t="shared" si="254"/>
        <v>14374806.310000002</v>
      </c>
      <c r="H1686" s="495">
        <f>VLOOKUP(A1686,'02-Metrics'!A:R,18,FALSE)</f>
        <v>245977347.13161686</v>
      </c>
      <c r="I1686" s="496">
        <f t="shared" si="255"/>
        <v>5.8439553388257216E-2</v>
      </c>
      <c r="J1686" s="512"/>
      <c r="L1686" s="23">
        <v>43857</v>
      </c>
      <c r="M1686" s="241" t="s">
        <v>1039</v>
      </c>
      <c r="S1686">
        <f t="shared" si="249"/>
        <v>2021</v>
      </c>
      <c r="T1686" s="418" t="str">
        <f>VLOOKUP($A1686,'02-Metrics'!$A$2:$AD$188,4,FALSE)</f>
        <v>Commercial</v>
      </c>
      <c r="U1686" s="418" t="str">
        <f>VLOOKUP($A1686,'02-Metrics'!$A$2:$AD$188,5,FALSE)</f>
        <v>Offices &amp; Mall</v>
      </c>
      <c r="V1686" s="418" t="str">
        <f>VLOOKUP($A1686,'02-Metrics'!$A$2:$AD$188,7,FALSE)</f>
        <v>YAMM</v>
      </c>
    </row>
    <row r="1687" spans="1:22" hidden="1">
      <c r="A1687" s="625" t="s">
        <v>945</v>
      </c>
      <c r="B1687" s="497">
        <v>44316</v>
      </c>
      <c r="C1687" s="495">
        <v>0</v>
      </c>
      <c r="D1687" s="495">
        <v>1518</v>
      </c>
      <c r="E1687" s="495">
        <f t="shared" ref="E1687" si="256">C1687+E1686</f>
        <v>133503335.2</v>
      </c>
      <c r="F1687" s="495">
        <f t="shared" ref="F1687" si="257">D1687+F1686</f>
        <v>119130046.89</v>
      </c>
      <c r="G1687" s="495">
        <f t="shared" ref="G1687" si="258">E1687-F1687</f>
        <v>14373288.310000002</v>
      </c>
      <c r="H1687" s="495">
        <f>VLOOKUP(A1687,'02-Metrics'!A:R,18,FALSE)</f>
        <v>245977347.13161686</v>
      </c>
      <c r="I1687" s="496">
        <f t="shared" ref="I1687" si="259">G1687/H1687</f>
        <v>5.8433382088266789E-2</v>
      </c>
      <c r="J1687" s="512"/>
      <c r="T1687" s="418" t="str">
        <f>VLOOKUP($A1687,'02-Metrics'!$A$2:$AD$188,4,FALSE)</f>
        <v>Commercial</v>
      </c>
      <c r="U1687" s="418" t="str">
        <f>VLOOKUP($A1687,'02-Metrics'!$A$2:$AD$188,5,FALSE)</f>
        <v>Offices &amp; Mall</v>
      </c>
      <c r="V1687" s="418" t="str">
        <f>VLOOKUP($A1687,'02-Metrics'!$A$2:$AD$188,7,FALSE)</f>
        <v>YAMM</v>
      </c>
    </row>
    <row r="1688" spans="1:22" hidden="1">
      <c r="A1688" s="418">
        <v>47</v>
      </c>
      <c r="B1688" s="505">
        <v>2</v>
      </c>
      <c r="C1688" s="506"/>
      <c r="D1688" s="506"/>
      <c r="E1688" s="506"/>
      <c r="F1688" s="506"/>
      <c r="G1688" s="506"/>
      <c r="H1688" s="495"/>
      <c r="I1688" s="496"/>
      <c r="J1688" s="496"/>
      <c r="K1688" s="495"/>
      <c r="L1688" s="493"/>
      <c r="S1688">
        <f t="shared" si="249"/>
        <v>1900</v>
      </c>
      <c r="T1688" s="418" t="e">
        <f>VLOOKUP($A1688,'02-Metrics'!$A$2:$AD$188,4,FALSE)</f>
        <v>#N/A</v>
      </c>
      <c r="U1688" s="418" t="e">
        <f>VLOOKUP($A1688,'02-Metrics'!$A$2:$AD$188,5,FALSE)</f>
        <v>#N/A</v>
      </c>
      <c r="V1688" s="418" t="e">
        <f>VLOOKUP($A1688,'02-Metrics'!$A$2:$AD$188,7,FALSE)</f>
        <v>#N/A</v>
      </c>
    </row>
    <row r="1689" spans="1:22" hidden="1">
      <c r="A1689" s="418" t="s">
        <v>1247</v>
      </c>
      <c r="B1689" s="497">
        <v>43250</v>
      </c>
      <c r="C1689" s="495">
        <v>0</v>
      </c>
      <c r="D1689" s="495">
        <v>117482.44</v>
      </c>
      <c r="E1689" s="495">
        <f t="shared" ref="E1689:E1718" si="260">C1689+E1688</f>
        <v>0</v>
      </c>
      <c r="F1689" s="495">
        <f t="shared" ref="F1689:F1718" si="261">D1689+F1688</f>
        <v>117482.44</v>
      </c>
      <c r="G1689" s="495">
        <f t="shared" si="254"/>
        <v>-117482.44</v>
      </c>
      <c r="H1689" s="495">
        <f>VLOOKUP(A1689,'02-Metrics'!A:R,18,FALSE)</f>
        <v>212005784</v>
      </c>
      <c r="I1689" s="496">
        <f t="shared" si="255"/>
        <v>-5.5414733401801903E-4</v>
      </c>
      <c r="J1689" s="512"/>
      <c r="M1689" s="241" t="s">
        <v>1038</v>
      </c>
      <c r="S1689">
        <f t="shared" si="249"/>
        <v>2018</v>
      </c>
      <c r="T1689" s="418" t="str">
        <f>VLOOKUP($A1689,'02-Metrics'!$A$2:$AD$188,4,FALSE)</f>
        <v>Industrial</v>
      </c>
      <c r="U1689" s="418" t="str">
        <f>VLOOKUP($A1689,'02-Metrics'!$A$2:$AD$188,5,FALSE)</f>
        <v>Power Plant</v>
      </c>
      <c r="V1689" s="418" t="str">
        <f>VLOOKUP($A1689,'02-Metrics'!$A$2:$AD$188,7,FALSE)</f>
        <v>TSK</v>
      </c>
    </row>
    <row r="1690" spans="1:22" hidden="1">
      <c r="A1690" s="418" t="s">
        <v>1247</v>
      </c>
      <c r="B1690" s="497">
        <v>43281</v>
      </c>
      <c r="C1690" s="495">
        <v>0</v>
      </c>
      <c r="D1690" s="495">
        <v>1459920.1699999997</v>
      </c>
      <c r="E1690" s="495">
        <f t="shared" si="260"/>
        <v>0</v>
      </c>
      <c r="F1690" s="495">
        <f t="shared" si="261"/>
        <v>1577402.6099999996</v>
      </c>
      <c r="G1690" s="495">
        <f t="shared" si="254"/>
        <v>-1577402.6099999996</v>
      </c>
      <c r="H1690" s="495">
        <f>VLOOKUP(A1690,'02-Metrics'!A:R,18,FALSE)</f>
        <v>212005784</v>
      </c>
      <c r="I1690" s="496">
        <f t="shared" si="255"/>
        <v>-7.4403753531554571E-3</v>
      </c>
      <c r="J1690" s="512"/>
      <c r="L1690" s="23">
        <v>43893</v>
      </c>
      <c r="M1690" s="241" t="s">
        <v>764</v>
      </c>
      <c r="S1690">
        <f t="shared" si="249"/>
        <v>2018</v>
      </c>
      <c r="T1690" s="418" t="str">
        <f>VLOOKUP($A1690,'02-Metrics'!$A$2:$AD$188,4,FALSE)</f>
        <v>Industrial</v>
      </c>
      <c r="U1690" s="418" t="str">
        <f>VLOOKUP($A1690,'02-Metrics'!$A$2:$AD$188,5,FALSE)</f>
        <v>Power Plant</v>
      </c>
      <c r="V1690" s="418" t="str">
        <f>VLOOKUP($A1690,'02-Metrics'!$A$2:$AD$188,7,FALSE)</f>
        <v>TSK</v>
      </c>
    </row>
    <row r="1691" spans="1:22" hidden="1">
      <c r="A1691" s="418" t="s">
        <v>1247</v>
      </c>
      <c r="B1691" s="497">
        <v>43311</v>
      </c>
      <c r="C1691" s="495">
        <v>0</v>
      </c>
      <c r="D1691" s="495">
        <v>3284170.6500000004</v>
      </c>
      <c r="E1691" s="495">
        <f t="shared" si="260"/>
        <v>0</v>
      </c>
      <c r="F1691" s="495">
        <f t="shared" si="261"/>
        <v>4861573.26</v>
      </c>
      <c r="G1691" s="495">
        <f t="shared" si="254"/>
        <v>-4861573.26</v>
      </c>
      <c r="H1691" s="495">
        <f>VLOOKUP(A1691,'02-Metrics'!A:R,18,FALSE)</f>
        <v>212005784</v>
      </c>
      <c r="I1691" s="496">
        <f t="shared" si="255"/>
        <v>-2.293132370388536E-2</v>
      </c>
      <c r="J1691" s="512"/>
      <c r="L1691" s="23">
        <v>43907</v>
      </c>
      <c r="M1691" s="241" t="s">
        <v>764</v>
      </c>
      <c r="S1691">
        <f t="shared" si="249"/>
        <v>2018</v>
      </c>
      <c r="T1691" s="418" t="str">
        <f>VLOOKUP($A1691,'02-Metrics'!$A$2:$AD$188,4,FALSE)</f>
        <v>Industrial</v>
      </c>
      <c r="U1691" s="418" t="str">
        <f>VLOOKUP($A1691,'02-Metrics'!$A$2:$AD$188,5,FALSE)</f>
        <v>Power Plant</v>
      </c>
      <c r="V1691" s="418" t="str">
        <f>VLOOKUP($A1691,'02-Metrics'!$A$2:$AD$188,7,FALSE)</f>
        <v>TSK</v>
      </c>
    </row>
    <row r="1692" spans="1:22" hidden="1">
      <c r="A1692" s="418" t="s">
        <v>1247</v>
      </c>
      <c r="B1692" s="497">
        <v>43342</v>
      </c>
      <c r="C1692" s="495">
        <v>24677038.560000002</v>
      </c>
      <c r="D1692" s="495">
        <v>6748136.25</v>
      </c>
      <c r="E1692" s="495">
        <f t="shared" si="260"/>
        <v>24677038.560000002</v>
      </c>
      <c r="F1692" s="495">
        <f t="shared" si="261"/>
        <v>11609709.51</v>
      </c>
      <c r="G1692" s="495">
        <f t="shared" si="254"/>
        <v>13067329.050000003</v>
      </c>
      <c r="H1692" s="495">
        <f>VLOOKUP(A1692,'02-Metrics'!A:R,18,FALSE)</f>
        <v>212005784</v>
      </c>
      <c r="I1692" s="496">
        <f t="shared" si="255"/>
        <v>6.1636662941233732E-2</v>
      </c>
      <c r="J1692" s="512"/>
      <c r="L1692" s="23">
        <v>43913</v>
      </c>
      <c r="M1692" s="241" t="s">
        <v>764</v>
      </c>
      <c r="S1692">
        <f t="shared" si="249"/>
        <v>2018</v>
      </c>
      <c r="T1692" s="418" t="str">
        <f>VLOOKUP($A1692,'02-Metrics'!$A$2:$AD$188,4,FALSE)</f>
        <v>Industrial</v>
      </c>
      <c r="U1692" s="418" t="str">
        <f>VLOOKUP($A1692,'02-Metrics'!$A$2:$AD$188,5,FALSE)</f>
        <v>Power Plant</v>
      </c>
      <c r="V1692" s="418" t="str">
        <f>VLOOKUP($A1692,'02-Metrics'!$A$2:$AD$188,7,FALSE)</f>
        <v>TSK</v>
      </c>
    </row>
    <row r="1693" spans="1:22" hidden="1">
      <c r="A1693" s="418" t="s">
        <v>1247</v>
      </c>
      <c r="B1693" s="497">
        <v>43373</v>
      </c>
      <c r="C1693" s="495">
        <v>21842173.609999999</v>
      </c>
      <c r="D1693" s="495">
        <v>6263015.8200000012</v>
      </c>
      <c r="E1693" s="495">
        <f t="shared" si="260"/>
        <v>46519212.170000002</v>
      </c>
      <c r="F1693" s="495">
        <f t="shared" si="261"/>
        <v>17872725.330000002</v>
      </c>
      <c r="G1693" s="495">
        <f t="shared" si="254"/>
        <v>28646486.84</v>
      </c>
      <c r="H1693" s="495">
        <f>VLOOKUP(A1693,'02-Metrics'!A:R,18,FALSE)</f>
        <v>212005784</v>
      </c>
      <c r="I1693" s="496">
        <f t="shared" si="255"/>
        <v>0.13512125140887665</v>
      </c>
      <c r="J1693" s="512"/>
      <c r="L1693" s="23">
        <v>43921</v>
      </c>
      <c r="M1693" s="241" t="s">
        <v>764</v>
      </c>
      <c r="S1693">
        <f t="shared" si="249"/>
        <v>2018</v>
      </c>
      <c r="T1693" s="418" t="str">
        <f>VLOOKUP($A1693,'02-Metrics'!$A$2:$AD$188,4,FALSE)</f>
        <v>Industrial</v>
      </c>
      <c r="U1693" s="418" t="str">
        <f>VLOOKUP($A1693,'02-Metrics'!$A$2:$AD$188,5,FALSE)</f>
        <v>Power Plant</v>
      </c>
      <c r="V1693" s="418" t="str">
        <f>VLOOKUP($A1693,'02-Metrics'!$A$2:$AD$188,7,FALSE)</f>
        <v>TSK</v>
      </c>
    </row>
    <row r="1694" spans="1:22" hidden="1">
      <c r="A1694" s="418" t="s">
        <v>1247</v>
      </c>
      <c r="B1694" s="497">
        <v>43403</v>
      </c>
      <c r="C1694" s="495">
        <v>25584164.760000002</v>
      </c>
      <c r="D1694" s="495">
        <v>19897186.420000002</v>
      </c>
      <c r="E1694" s="495">
        <f t="shared" si="260"/>
        <v>72103376.930000007</v>
      </c>
      <c r="F1694" s="495">
        <f t="shared" si="261"/>
        <v>37769911.75</v>
      </c>
      <c r="G1694" s="495">
        <f t="shared" si="254"/>
        <v>34333465.180000007</v>
      </c>
      <c r="H1694" s="495">
        <f>VLOOKUP(A1694,'02-Metrics'!A:R,18,FALSE)</f>
        <v>212005784</v>
      </c>
      <c r="I1694" s="496">
        <f t="shared" si="255"/>
        <v>0.16194588908008287</v>
      </c>
      <c r="J1694" s="512"/>
      <c r="M1694" s="241" t="s">
        <v>1038</v>
      </c>
      <c r="S1694">
        <f t="shared" si="249"/>
        <v>2018</v>
      </c>
      <c r="T1694" s="418" t="str">
        <f>VLOOKUP($A1694,'02-Metrics'!$A$2:$AD$188,4,FALSE)</f>
        <v>Industrial</v>
      </c>
      <c r="U1694" s="418" t="str">
        <f>VLOOKUP($A1694,'02-Metrics'!$A$2:$AD$188,5,FALSE)</f>
        <v>Power Plant</v>
      </c>
      <c r="V1694" s="418" t="str">
        <f>VLOOKUP($A1694,'02-Metrics'!$A$2:$AD$188,7,FALSE)</f>
        <v>TSK</v>
      </c>
    </row>
    <row r="1695" spans="1:22" hidden="1">
      <c r="A1695" s="418" t="s">
        <v>1247</v>
      </c>
      <c r="B1695" s="497">
        <v>43434</v>
      </c>
      <c r="C1695" s="495">
        <v>0</v>
      </c>
      <c r="D1695" s="495">
        <v>11869356.24</v>
      </c>
      <c r="E1695" s="495">
        <f t="shared" si="260"/>
        <v>72103376.930000007</v>
      </c>
      <c r="F1695" s="495">
        <f t="shared" si="261"/>
        <v>49639267.990000002</v>
      </c>
      <c r="G1695" s="495">
        <f t="shared" si="254"/>
        <v>22464108.940000005</v>
      </c>
      <c r="H1695" s="495">
        <f>VLOOKUP(A1695,'02-Metrics'!A:R,18,FALSE)</f>
        <v>212005784</v>
      </c>
      <c r="I1695" s="496">
        <f t="shared" si="255"/>
        <v>0.10595988711326859</v>
      </c>
      <c r="J1695" s="512"/>
      <c r="L1695" s="23">
        <v>43930</v>
      </c>
      <c r="M1695" s="241" t="s">
        <v>1039</v>
      </c>
      <c r="S1695">
        <f t="shared" si="249"/>
        <v>2018</v>
      </c>
      <c r="T1695" s="418" t="str">
        <f>VLOOKUP($A1695,'02-Metrics'!$A$2:$AD$188,4,FALSE)</f>
        <v>Industrial</v>
      </c>
      <c r="U1695" s="418" t="str">
        <f>VLOOKUP($A1695,'02-Metrics'!$A$2:$AD$188,5,FALSE)</f>
        <v>Power Plant</v>
      </c>
      <c r="V1695" s="418" t="str">
        <f>VLOOKUP($A1695,'02-Metrics'!$A$2:$AD$188,7,FALSE)</f>
        <v>TSK</v>
      </c>
    </row>
    <row r="1696" spans="1:22" hidden="1">
      <c r="A1696" s="418" t="s">
        <v>1247</v>
      </c>
      <c r="B1696" s="497">
        <v>43464</v>
      </c>
      <c r="C1696" s="495">
        <v>44325057.150000006</v>
      </c>
      <c r="D1696" s="495">
        <v>15040207.779999999</v>
      </c>
      <c r="E1696" s="495">
        <f t="shared" si="260"/>
        <v>116428434.08000001</v>
      </c>
      <c r="F1696" s="495">
        <f t="shared" si="261"/>
        <v>64679475.770000003</v>
      </c>
      <c r="G1696" s="495">
        <f t="shared" si="254"/>
        <v>51748958.31000001</v>
      </c>
      <c r="H1696" s="495">
        <f>VLOOKUP(A1696,'02-Metrics'!A:R,18,FALSE)</f>
        <v>212005784</v>
      </c>
      <c r="I1696" s="496">
        <f t="shared" si="255"/>
        <v>0.24409220038072174</v>
      </c>
      <c r="J1696" s="512"/>
      <c r="L1696" s="23">
        <v>43947</v>
      </c>
      <c r="M1696" s="241" t="s">
        <v>1039</v>
      </c>
      <c r="S1696">
        <f t="shared" si="249"/>
        <v>2018</v>
      </c>
      <c r="T1696" s="418" t="str">
        <f>VLOOKUP($A1696,'02-Metrics'!$A$2:$AD$188,4,FALSE)</f>
        <v>Industrial</v>
      </c>
      <c r="U1696" s="418" t="str">
        <f>VLOOKUP($A1696,'02-Metrics'!$A$2:$AD$188,5,FALSE)</f>
        <v>Power Plant</v>
      </c>
      <c r="V1696" s="418" t="str">
        <f>VLOOKUP($A1696,'02-Metrics'!$A$2:$AD$188,7,FALSE)</f>
        <v>TSK</v>
      </c>
    </row>
    <row r="1697" spans="1:22" hidden="1">
      <c r="A1697" s="418" t="s">
        <v>1247</v>
      </c>
      <c r="B1697" s="497">
        <v>43495</v>
      </c>
      <c r="C1697" s="495">
        <v>19094408.48</v>
      </c>
      <c r="D1697" s="495">
        <v>18705269.640000004</v>
      </c>
      <c r="E1697" s="495">
        <f t="shared" si="260"/>
        <v>135522842.56</v>
      </c>
      <c r="F1697" s="495">
        <f t="shared" si="261"/>
        <v>83384745.410000011</v>
      </c>
      <c r="G1697" s="495">
        <f t="shared" si="254"/>
        <v>52138097.149999991</v>
      </c>
      <c r="H1697" s="495">
        <f>VLOOKUP(A1697,'02-Metrics'!A:R,18,FALSE)</f>
        <v>212005784</v>
      </c>
      <c r="I1697" s="496">
        <f t="shared" si="255"/>
        <v>0.24592771086849211</v>
      </c>
      <c r="J1697" s="512"/>
      <c r="L1697" s="23">
        <v>43950</v>
      </c>
      <c r="M1697" s="241" t="s">
        <v>1039</v>
      </c>
      <c r="S1697">
        <f t="shared" ref="S1697:S1773" si="262">YEAR(B1697)</f>
        <v>2019</v>
      </c>
      <c r="T1697" s="418" t="str">
        <f>VLOOKUP($A1697,'02-Metrics'!$A$2:$AD$188,4,FALSE)</f>
        <v>Industrial</v>
      </c>
      <c r="U1697" s="418" t="str">
        <f>VLOOKUP($A1697,'02-Metrics'!$A$2:$AD$188,5,FALSE)</f>
        <v>Power Plant</v>
      </c>
      <c r="V1697" s="418" t="str">
        <f>VLOOKUP($A1697,'02-Metrics'!$A$2:$AD$188,7,FALSE)</f>
        <v>TSK</v>
      </c>
    </row>
    <row r="1698" spans="1:22" hidden="1">
      <c r="A1698" s="418" t="s">
        <v>1247</v>
      </c>
      <c r="B1698" s="497">
        <v>43524</v>
      </c>
      <c r="C1698" s="627">
        <v>49743000</v>
      </c>
      <c r="D1698" s="495">
        <v>6266630.3499999996</v>
      </c>
      <c r="E1698" s="495">
        <f t="shared" si="260"/>
        <v>185265842.56</v>
      </c>
      <c r="F1698" s="495">
        <f t="shared" si="261"/>
        <v>89651375.760000005</v>
      </c>
      <c r="G1698" s="495">
        <f t="shared" si="254"/>
        <v>95614466.799999997</v>
      </c>
      <c r="H1698" s="495">
        <f>VLOOKUP(A1698,'02-Metrics'!A:R,18,FALSE)</f>
        <v>212005784</v>
      </c>
      <c r="I1698" s="496">
        <f t="shared" si="255"/>
        <v>0.45099933122579333</v>
      </c>
      <c r="J1698" s="512"/>
      <c r="M1698" s="241" t="s">
        <v>1038</v>
      </c>
      <c r="S1698">
        <f t="shared" si="262"/>
        <v>2019</v>
      </c>
      <c r="T1698" s="418" t="str">
        <f>VLOOKUP($A1698,'02-Metrics'!$A$2:$AD$188,4,FALSE)</f>
        <v>Industrial</v>
      </c>
      <c r="U1698" s="418" t="str">
        <f>VLOOKUP($A1698,'02-Metrics'!$A$2:$AD$188,5,FALSE)</f>
        <v>Power Plant</v>
      </c>
      <c r="V1698" s="418" t="str">
        <f>VLOOKUP($A1698,'02-Metrics'!$A$2:$AD$188,7,FALSE)</f>
        <v>TSK</v>
      </c>
    </row>
    <row r="1699" spans="1:22" hidden="1">
      <c r="A1699" s="418" t="s">
        <v>1247</v>
      </c>
      <c r="B1699" s="497">
        <v>43554</v>
      </c>
      <c r="C1699" s="495">
        <v>0</v>
      </c>
      <c r="D1699" s="495">
        <v>13906045.820000002</v>
      </c>
      <c r="E1699" s="495">
        <f t="shared" si="260"/>
        <v>185265842.56</v>
      </c>
      <c r="F1699" s="495">
        <f t="shared" si="261"/>
        <v>103557421.58000001</v>
      </c>
      <c r="G1699" s="495">
        <f t="shared" si="254"/>
        <v>81708420.979999989</v>
      </c>
      <c r="H1699" s="495">
        <f>VLOOKUP(A1699,'02-Metrics'!A:R,18,FALSE)</f>
        <v>212005784</v>
      </c>
      <c r="I1699" s="496">
        <f t="shared" si="255"/>
        <v>0.38540656503975379</v>
      </c>
      <c r="J1699" s="512"/>
      <c r="L1699" s="23">
        <v>43971</v>
      </c>
      <c r="M1699" s="241" t="s">
        <v>1039</v>
      </c>
      <c r="S1699">
        <f t="shared" si="262"/>
        <v>2019</v>
      </c>
      <c r="T1699" s="418" t="str">
        <f>VLOOKUP($A1699,'02-Metrics'!$A$2:$AD$188,4,FALSE)</f>
        <v>Industrial</v>
      </c>
      <c r="U1699" s="418" t="str">
        <f>VLOOKUP($A1699,'02-Metrics'!$A$2:$AD$188,5,FALSE)</f>
        <v>Power Plant</v>
      </c>
      <c r="V1699" s="418" t="str">
        <f>VLOOKUP($A1699,'02-Metrics'!$A$2:$AD$188,7,FALSE)</f>
        <v>TSK</v>
      </c>
    </row>
    <row r="1700" spans="1:22" hidden="1">
      <c r="A1700" s="418" t="s">
        <v>1247</v>
      </c>
      <c r="B1700" s="497">
        <v>43585</v>
      </c>
      <c r="C1700" s="495">
        <v>32489292.859999999</v>
      </c>
      <c r="D1700" s="495">
        <v>5890904.4000000004</v>
      </c>
      <c r="E1700" s="495">
        <f t="shared" si="260"/>
        <v>217755135.42000002</v>
      </c>
      <c r="F1700" s="495">
        <f t="shared" si="261"/>
        <v>109448325.98000002</v>
      </c>
      <c r="G1700" s="495">
        <f t="shared" si="254"/>
        <v>108306809.44</v>
      </c>
      <c r="H1700" s="495">
        <f>VLOOKUP(A1700,'02-Metrics'!A:R,18,FALSE)</f>
        <v>212005784</v>
      </c>
      <c r="I1700" s="496">
        <f t="shared" si="255"/>
        <v>0.51086723860326377</v>
      </c>
      <c r="J1700" s="512"/>
      <c r="M1700" s="241" t="s">
        <v>1038</v>
      </c>
      <c r="S1700">
        <f t="shared" si="262"/>
        <v>2019</v>
      </c>
      <c r="T1700" s="418" t="str">
        <f>VLOOKUP($A1700,'02-Metrics'!$A$2:$AD$188,4,FALSE)</f>
        <v>Industrial</v>
      </c>
      <c r="U1700" s="418" t="str">
        <f>VLOOKUP($A1700,'02-Metrics'!$A$2:$AD$188,5,FALSE)</f>
        <v>Power Plant</v>
      </c>
      <c r="V1700" s="418" t="str">
        <f>VLOOKUP($A1700,'02-Metrics'!$A$2:$AD$188,7,FALSE)</f>
        <v>TSK</v>
      </c>
    </row>
    <row r="1701" spans="1:22" hidden="1">
      <c r="A1701" s="418" t="s">
        <v>1247</v>
      </c>
      <c r="B1701" s="497">
        <v>43615</v>
      </c>
      <c r="C1701" s="495">
        <v>12448881.950000001</v>
      </c>
      <c r="D1701" s="495">
        <v>7794652.5</v>
      </c>
      <c r="E1701" s="495">
        <f t="shared" si="260"/>
        <v>230204017.37</v>
      </c>
      <c r="F1701" s="495">
        <f t="shared" si="261"/>
        <v>117242978.48000002</v>
      </c>
      <c r="G1701" s="495">
        <f t="shared" si="254"/>
        <v>112961038.88999999</v>
      </c>
      <c r="H1701" s="495">
        <f>VLOOKUP(A1701,'02-Metrics'!A:R,18,FALSE)</f>
        <v>212005784</v>
      </c>
      <c r="I1701" s="496">
        <f t="shared" si="255"/>
        <v>0.53282055215059598</v>
      </c>
      <c r="J1701" s="512"/>
      <c r="L1701" s="23">
        <v>43992</v>
      </c>
      <c r="M1701" s="241" t="s">
        <v>1039</v>
      </c>
      <c r="S1701">
        <f t="shared" si="262"/>
        <v>2019</v>
      </c>
      <c r="T1701" s="418" t="str">
        <f>VLOOKUP($A1701,'02-Metrics'!$A$2:$AD$188,4,FALSE)</f>
        <v>Industrial</v>
      </c>
      <c r="U1701" s="418" t="str">
        <f>VLOOKUP($A1701,'02-Metrics'!$A$2:$AD$188,5,FALSE)</f>
        <v>Power Plant</v>
      </c>
      <c r="V1701" s="418" t="str">
        <f>VLOOKUP($A1701,'02-Metrics'!$A$2:$AD$188,7,FALSE)</f>
        <v>TSK</v>
      </c>
    </row>
    <row r="1702" spans="1:22" hidden="1">
      <c r="A1702" s="418" t="s">
        <v>1247</v>
      </c>
      <c r="B1702" s="497">
        <v>43646</v>
      </c>
      <c r="C1702" s="627">
        <v>4729770.2</v>
      </c>
      <c r="D1702" s="495">
        <v>5805417.25</v>
      </c>
      <c r="E1702" s="495">
        <f t="shared" si="260"/>
        <v>234933787.56999999</v>
      </c>
      <c r="F1702" s="495">
        <f t="shared" si="261"/>
        <v>123048395.73000002</v>
      </c>
      <c r="G1702" s="495">
        <f t="shared" si="254"/>
        <v>111885391.83999997</v>
      </c>
      <c r="H1702" s="495">
        <f>VLOOKUP(A1702,'02-Metrics'!A:R,18,FALSE)</f>
        <v>212005784</v>
      </c>
      <c r="I1702" s="496">
        <f t="shared" si="255"/>
        <v>0.52774688373596434</v>
      </c>
      <c r="J1702" s="512"/>
      <c r="L1702" s="23">
        <v>44005</v>
      </c>
      <c r="M1702" s="241" t="s">
        <v>1039</v>
      </c>
      <c r="S1702">
        <f t="shared" si="262"/>
        <v>2019</v>
      </c>
      <c r="T1702" s="418" t="str">
        <f>VLOOKUP($A1702,'02-Metrics'!$A$2:$AD$188,4,FALSE)</f>
        <v>Industrial</v>
      </c>
      <c r="U1702" s="418" t="str">
        <f>VLOOKUP($A1702,'02-Metrics'!$A$2:$AD$188,5,FALSE)</f>
        <v>Power Plant</v>
      </c>
      <c r="V1702" s="418" t="str">
        <f>VLOOKUP($A1702,'02-Metrics'!$A$2:$AD$188,7,FALSE)</f>
        <v>TSK</v>
      </c>
    </row>
    <row r="1703" spans="1:22" hidden="1">
      <c r="A1703" s="418" t="s">
        <v>1247</v>
      </c>
      <c r="B1703" s="497">
        <v>43676</v>
      </c>
      <c r="C1703" s="627">
        <v>15885178.9</v>
      </c>
      <c r="D1703" s="495">
        <v>1924376.55</v>
      </c>
      <c r="E1703" s="495">
        <f t="shared" si="260"/>
        <v>250818966.47</v>
      </c>
      <c r="F1703" s="495">
        <f t="shared" si="261"/>
        <v>124972772.28000002</v>
      </c>
      <c r="G1703" s="495">
        <f t="shared" si="254"/>
        <v>125846194.18999998</v>
      </c>
      <c r="H1703" s="495">
        <f>VLOOKUP(A1703,'02-Metrics'!A:R,18,FALSE)</f>
        <v>212005784</v>
      </c>
      <c r="I1703" s="496">
        <f t="shared" si="255"/>
        <v>0.5935979283942554</v>
      </c>
      <c r="J1703" s="512"/>
      <c r="M1703" s="241" t="s">
        <v>1038</v>
      </c>
      <c r="S1703">
        <f t="shared" si="262"/>
        <v>2019</v>
      </c>
      <c r="T1703" s="418" t="str">
        <f>VLOOKUP($A1703,'02-Metrics'!$A$2:$AD$188,4,FALSE)</f>
        <v>Industrial</v>
      </c>
      <c r="U1703" s="418" t="str">
        <f>VLOOKUP($A1703,'02-Metrics'!$A$2:$AD$188,5,FALSE)</f>
        <v>Power Plant</v>
      </c>
      <c r="V1703" s="418" t="str">
        <f>VLOOKUP($A1703,'02-Metrics'!$A$2:$AD$188,7,FALSE)</f>
        <v>TSK</v>
      </c>
    </row>
    <row r="1704" spans="1:22" hidden="1">
      <c r="A1704" s="418" t="s">
        <v>1247</v>
      </c>
      <c r="B1704" s="497">
        <v>43707</v>
      </c>
      <c r="C1704" s="495">
        <v>0</v>
      </c>
      <c r="D1704" s="495">
        <v>6633584.3399999999</v>
      </c>
      <c r="E1704" s="495">
        <f t="shared" si="260"/>
        <v>250818966.47</v>
      </c>
      <c r="F1704" s="495">
        <f t="shared" si="261"/>
        <v>131606356.62000002</v>
      </c>
      <c r="G1704" s="495">
        <f t="shared" si="254"/>
        <v>119212609.84999998</v>
      </c>
      <c r="H1704" s="495">
        <f>VLOOKUP(A1704,'02-Metrics'!A:R,18,FALSE)</f>
        <v>212005784</v>
      </c>
      <c r="I1704" s="496">
        <f t="shared" si="255"/>
        <v>0.56230828990024151</v>
      </c>
      <c r="J1704" s="512"/>
      <c r="L1704" s="23">
        <v>44021</v>
      </c>
      <c r="M1704" s="241" t="s">
        <v>1039</v>
      </c>
      <c r="S1704">
        <f t="shared" si="262"/>
        <v>2019</v>
      </c>
      <c r="T1704" s="418" t="str">
        <f>VLOOKUP($A1704,'02-Metrics'!$A$2:$AD$188,4,FALSE)</f>
        <v>Industrial</v>
      </c>
      <c r="U1704" s="418" t="str">
        <f>VLOOKUP($A1704,'02-Metrics'!$A$2:$AD$188,5,FALSE)</f>
        <v>Power Plant</v>
      </c>
      <c r="V1704" s="418" t="str">
        <f>VLOOKUP($A1704,'02-Metrics'!$A$2:$AD$188,7,FALSE)</f>
        <v>TSK</v>
      </c>
    </row>
    <row r="1705" spans="1:22" hidden="1">
      <c r="A1705" s="418" t="s">
        <v>1247</v>
      </c>
      <c r="B1705" s="497">
        <v>43738</v>
      </c>
      <c r="C1705" s="495">
        <v>0</v>
      </c>
      <c r="D1705" s="495">
        <v>314728.03999999998</v>
      </c>
      <c r="E1705" s="495">
        <f t="shared" si="260"/>
        <v>250818966.47</v>
      </c>
      <c r="F1705" s="495">
        <f t="shared" si="261"/>
        <v>131921084.66000003</v>
      </c>
      <c r="G1705" s="495">
        <f t="shared" si="254"/>
        <v>118897881.80999997</v>
      </c>
      <c r="H1705" s="495">
        <f>VLOOKUP(A1705,'02-Metrics'!A:R,18,FALSE)</f>
        <v>212005784</v>
      </c>
      <c r="I1705" s="496">
        <f t="shared" si="255"/>
        <v>0.56082376417616975</v>
      </c>
      <c r="J1705" s="512"/>
      <c r="L1705" s="23">
        <v>44041</v>
      </c>
      <c r="M1705" s="241" t="s">
        <v>1039</v>
      </c>
      <c r="S1705">
        <f t="shared" si="262"/>
        <v>2019</v>
      </c>
      <c r="T1705" s="418" t="str">
        <f>VLOOKUP($A1705,'02-Metrics'!$A$2:$AD$188,4,FALSE)</f>
        <v>Industrial</v>
      </c>
      <c r="U1705" s="418" t="str">
        <f>VLOOKUP($A1705,'02-Metrics'!$A$2:$AD$188,5,FALSE)</f>
        <v>Power Plant</v>
      </c>
      <c r="V1705" s="418" t="str">
        <f>VLOOKUP($A1705,'02-Metrics'!$A$2:$AD$188,7,FALSE)</f>
        <v>TSK</v>
      </c>
    </row>
    <row r="1706" spans="1:22" hidden="1">
      <c r="A1706" s="418" t="s">
        <v>1247</v>
      </c>
      <c r="B1706" s="497">
        <v>43768</v>
      </c>
      <c r="C1706" s="495">
        <v>0</v>
      </c>
      <c r="D1706" s="495">
        <v>4656703.0900000008</v>
      </c>
      <c r="E1706" s="495">
        <f t="shared" si="260"/>
        <v>250818966.47</v>
      </c>
      <c r="F1706" s="495">
        <f t="shared" si="261"/>
        <v>136577787.75000003</v>
      </c>
      <c r="G1706" s="495">
        <f t="shared" si="254"/>
        <v>114241178.71999997</v>
      </c>
      <c r="H1706" s="495">
        <f>VLOOKUP(A1706,'02-Metrics'!A:R,18,FALSE)</f>
        <v>212005784</v>
      </c>
      <c r="I1706" s="496">
        <f t="shared" si="255"/>
        <v>0.53885878283396249</v>
      </c>
      <c r="J1706" s="512"/>
      <c r="M1706" s="241" t="s">
        <v>1038</v>
      </c>
      <c r="S1706">
        <f t="shared" si="262"/>
        <v>2019</v>
      </c>
      <c r="T1706" s="418" t="str">
        <f>VLOOKUP($A1706,'02-Metrics'!$A$2:$AD$188,4,FALSE)</f>
        <v>Industrial</v>
      </c>
      <c r="U1706" s="418" t="str">
        <f>VLOOKUP($A1706,'02-Metrics'!$A$2:$AD$188,5,FALSE)</f>
        <v>Power Plant</v>
      </c>
      <c r="V1706" s="418" t="str">
        <f>VLOOKUP($A1706,'02-Metrics'!$A$2:$AD$188,7,FALSE)</f>
        <v>TSK</v>
      </c>
    </row>
    <row r="1707" spans="1:22" hidden="1">
      <c r="A1707" s="418" t="s">
        <v>1247</v>
      </c>
      <c r="B1707" s="497">
        <v>43799</v>
      </c>
      <c r="C1707" s="495">
        <v>0</v>
      </c>
      <c r="D1707" s="495">
        <v>872160.22</v>
      </c>
      <c r="E1707" s="495">
        <f t="shared" si="260"/>
        <v>250818966.47</v>
      </c>
      <c r="F1707" s="495">
        <f t="shared" si="261"/>
        <v>137449947.97000003</v>
      </c>
      <c r="G1707" s="495">
        <f t="shared" si="254"/>
        <v>113369018.49999997</v>
      </c>
      <c r="H1707" s="495">
        <f>VLOOKUP(A1707,'02-Metrics'!A:R,18,FALSE)</f>
        <v>212005784</v>
      </c>
      <c r="I1707" s="496">
        <f t="shared" si="255"/>
        <v>0.53474493177035198</v>
      </c>
      <c r="J1707" s="512"/>
      <c r="L1707" s="23">
        <v>44062</v>
      </c>
      <c r="M1707" s="241" t="s">
        <v>1039</v>
      </c>
      <c r="S1707">
        <f t="shared" si="262"/>
        <v>2019</v>
      </c>
      <c r="T1707" s="418" t="str">
        <f>VLOOKUP($A1707,'02-Metrics'!$A$2:$AD$188,4,FALSE)</f>
        <v>Industrial</v>
      </c>
      <c r="U1707" s="418" t="str">
        <f>VLOOKUP($A1707,'02-Metrics'!$A$2:$AD$188,5,FALSE)</f>
        <v>Power Plant</v>
      </c>
      <c r="V1707" s="418" t="str">
        <f>VLOOKUP($A1707,'02-Metrics'!$A$2:$AD$188,7,FALSE)</f>
        <v>TSK</v>
      </c>
    </row>
    <row r="1708" spans="1:22" hidden="1">
      <c r="A1708" s="418" t="s">
        <v>1247</v>
      </c>
      <c r="B1708" s="497">
        <v>43829</v>
      </c>
      <c r="C1708" s="495">
        <v>0</v>
      </c>
      <c r="D1708" s="495">
        <v>58599013.169999994</v>
      </c>
      <c r="E1708" s="495">
        <f t="shared" si="260"/>
        <v>250818966.47</v>
      </c>
      <c r="F1708" s="495">
        <f t="shared" si="261"/>
        <v>196048961.14000002</v>
      </c>
      <c r="G1708" s="495">
        <f t="shared" si="254"/>
        <v>54770005.329999983</v>
      </c>
      <c r="H1708" s="495">
        <f>VLOOKUP(A1708,'02-Metrics'!A:R,18,FALSE)</f>
        <v>212005784</v>
      </c>
      <c r="I1708" s="496">
        <f t="shared" si="255"/>
        <v>0.25834203339471146</v>
      </c>
      <c r="J1708" s="512"/>
      <c r="M1708" s="241" t="s">
        <v>1038</v>
      </c>
      <c r="S1708">
        <f t="shared" si="262"/>
        <v>2019</v>
      </c>
      <c r="T1708" s="418" t="str">
        <f>VLOOKUP($A1708,'02-Metrics'!$A$2:$AD$188,4,FALSE)</f>
        <v>Industrial</v>
      </c>
      <c r="U1708" s="418" t="str">
        <f>VLOOKUP($A1708,'02-Metrics'!$A$2:$AD$188,5,FALSE)</f>
        <v>Power Plant</v>
      </c>
      <c r="V1708" s="418" t="str">
        <f>VLOOKUP($A1708,'02-Metrics'!$A$2:$AD$188,7,FALSE)</f>
        <v>TSK</v>
      </c>
    </row>
    <row r="1709" spans="1:22" hidden="1">
      <c r="A1709" s="418" t="s">
        <v>1247</v>
      </c>
      <c r="B1709" s="497">
        <v>43860</v>
      </c>
      <c r="C1709" s="495">
        <v>0</v>
      </c>
      <c r="D1709" s="495">
        <v>1450432.48</v>
      </c>
      <c r="E1709" s="495">
        <f t="shared" si="260"/>
        <v>250818966.47</v>
      </c>
      <c r="F1709" s="495">
        <f t="shared" si="261"/>
        <v>197499393.62</v>
      </c>
      <c r="G1709" s="495">
        <f t="shared" si="254"/>
        <v>53319572.849999994</v>
      </c>
      <c r="H1709" s="495">
        <f>VLOOKUP(A1709,'02-Metrics'!A:R,18,FALSE)</f>
        <v>212005784</v>
      </c>
      <c r="I1709" s="496">
        <f t="shared" si="255"/>
        <v>0.25150055740932048</v>
      </c>
      <c r="J1709" s="512"/>
      <c r="L1709" s="23">
        <v>44094</v>
      </c>
      <c r="M1709" s="241" t="s">
        <v>1039</v>
      </c>
      <c r="S1709">
        <f t="shared" si="262"/>
        <v>2020</v>
      </c>
      <c r="T1709" s="418" t="str">
        <f>VLOOKUP($A1709,'02-Metrics'!$A$2:$AD$188,4,FALSE)</f>
        <v>Industrial</v>
      </c>
      <c r="U1709" s="418" t="str">
        <f>VLOOKUP($A1709,'02-Metrics'!$A$2:$AD$188,5,FALSE)</f>
        <v>Power Plant</v>
      </c>
      <c r="V1709" s="418" t="str">
        <f>VLOOKUP($A1709,'02-Metrics'!$A$2:$AD$188,7,FALSE)</f>
        <v>TSK</v>
      </c>
    </row>
    <row r="1710" spans="1:22" hidden="1">
      <c r="A1710" s="418" t="s">
        <v>1247</v>
      </c>
      <c r="B1710" s="497">
        <v>43889</v>
      </c>
      <c r="C1710" s="495">
        <v>0</v>
      </c>
      <c r="D1710" s="495">
        <v>154280.24</v>
      </c>
      <c r="E1710" s="495">
        <f t="shared" si="260"/>
        <v>250818966.47</v>
      </c>
      <c r="F1710" s="495">
        <f t="shared" si="261"/>
        <v>197653673.86000001</v>
      </c>
      <c r="G1710" s="495">
        <f t="shared" si="254"/>
        <v>53165292.609999985</v>
      </c>
      <c r="H1710" s="495">
        <f>VLOOKUP(A1710,'02-Metrics'!A:R,18,FALSE)</f>
        <v>212005784</v>
      </c>
      <c r="I1710" s="496">
        <f t="shared" si="255"/>
        <v>0.25077284028250846</v>
      </c>
      <c r="J1710" s="512"/>
      <c r="L1710" s="23">
        <v>44105</v>
      </c>
      <c r="M1710" s="241" t="s">
        <v>1040</v>
      </c>
      <c r="S1710">
        <f t="shared" si="262"/>
        <v>2020</v>
      </c>
      <c r="T1710" s="418" t="str">
        <f>VLOOKUP($A1710,'02-Metrics'!$A$2:$AD$188,4,FALSE)</f>
        <v>Industrial</v>
      </c>
      <c r="U1710" s="418" t="str">
        <f>VLOOKUP($A1710,'02-Metrics'!$A$2:$AD$188,5,FALSE)</f>
        <v>Power Plant</v>
      </c>
      <c r="V1710" s="418" t="str">
        <f>VLOOKUP($A1710,'02-Metrics'!$A$2:$AD$188,7,FALSE)</f>
        <v>TSK</v>
      </c>
    </row>
    <row r="1711" spans="1:22" hidden="1">
      <c r="A1711" s="418" t="s">
        <v>1247</v>
      </c>
      <c r="B1711" s="497">
        <v>43920</v>
      </c>
      <c r="C1711" s="495">
        <v>0</v>
      </c>
      <c r="D1711" s="495">
        <v>87268.19</v>
      </c>
      <c r="E1711" s="495">
        <f t="shared" si="260"/>
        <v>250818966.47</v>
      </c>
      <c r="F1711" s="495">
        <f t="shared" si="261"/>
        <v>197740942.05000001</v>
      </c>
      <c r="G1711" s="495">
        <f t="shared" si="254"/>
        <v>53078024.419999987</v>
      </c>
      <c r="H1711" s="495">
        <f>VLOOKUP(A1711,'02-Metrics'!A:R,18,FALSE)</f>
        <v>212005784</v>
      </c>
      <c r="I1711" s="496">
        <f t="shared" si="255"/>
        <v>0.25036120910738918</v>
      </c>
      <c r="J1711" s="512"/>
      <c r="L1711" s="23">
        <v>44126</v>
      </c>
      <c r="M1711" s="241" t="s">
        <v>1039</v>
      </c>
      <c r="S1711">
        <f t="shared" si="262"/>
        <v>2020</v>
      </c>
      <c r="T1711" s="418" t="str">
        <f>VLOOKUP($A1711,'02-Metrics'!$A$2:$AD$188,4,FALSE)</f>
        <v>Industrial</v>
      </c>
      <c r="U1711" s="418" t="str">
        <f>VLOOKUP($A1711,'02-Metrics'!$A$2:$AD$188,5,FALSE)</f>
        <v>Power Plant</v>
      </c>
      <c r="V1711" s="418" t="str">
        <f>VLOOKUP($A1711,'02-Metrics'!$A$2:$AD$188,7,FALSE)</f>
        <v>TSK</v>
      </c>
    </row>
    <row r="1712" spans="1:22" hidden="1">
      <c r="A1712" s="418" t="s">
        <v>1247</v>
      </c>
      <c r="B1712" s="497">
        <v>43951</v>
      </c>
      <c r="C1712" s="495">
        <v>0</v>
      </c>
      <c r="D1712" s="495">
        <v>11512.8</v>
      </c>
      <c r="E1712" s="495">
        <f t="shared" si="260"/>
        <v>250818966.47</v>
      </c>
      <c r="F1712" s="495">
        <f t="shared" si="261"/>
        <v>197752454.85000002</v>
      </c>
      <c r="G1712" s="495">
        <f t="shared" si="254"/>
        <v>53066511.619999975</v>
      </c>
      <c r="H1712" s="495">
        <f>VLOOKUP(A1712,'02-Metrics'!A:R,18,FALSE)</f>
        <v>212005784</v>
      </c>
      <c r="I1712" s="496">
        <f t="shared" si="255"/>
        <v>0.2503069049285937</v>
      </c>
      <c r="J1712" s="512"/>
      <c r="L1712" s="23">
        <v>44136</v>
      </c>
      <c r="M1712" s="241" t="s">
        <v>1040</v>
      </c>
      <c r="S1712">
        <f t="shared" si="262"/>
        <v>2020</v>
      </c>
      <c r="T1712" s="418" t="str">
        <f>VLOOKUP($A1712,'02-Metrics'!$A$2:$AD$188,4,FALSE)</f>
        <v>Industrial</v>
      </c>
      <c r="U1712" s="418" t="str">
        <f>VLOOKUP($A1712,'02-Metrics'!$A$2:$AD$188,5,FALSE)</f>
        <v>Power Plant</v>
      </c>
      <c r="V1712" s="418" t="str">
        <f>VLOOKUP($A1712,'02-Metrics'!$A$2:$AD$188,7,FALSE)</f>
        <v>TSK</v>
      </c>
    </row>
    <row r="1713" spans="1:22" hidden="1">
      <c r="A1713" s="418" t="s">
        <v>1247</v>
      </c>
      <c r="B1713" s="497">
        <v>44012</v>
      </c>
      <c r="C1713" s="495">
        <v>0</v>
      </c>
      <c r="D1713" s="495">
        <v>45780.04</v>
      </c>
      <c r="E1713" s="495">
        <f t="shared" si="260"/>
        <v>250818966.47</v>
      </c>
      <c r="F1713" s="495">
        <f t="shared" si="261"/>
        <v>197798234.89000002</v>
      </c>
      <c r="G1713" s="495">
        <f t="shared" si="254"/>
        <v>53020731.579999983</v>
      </c>
      <c r="H1713" s="495">
        <f>VLOOKUP(A1713,'02-Metrics'!A:R,18,FALSE)</f>
        <v>212005784</v>
      </c>
      <c r="I1713" s="496">
        <f t="shared" si="255"/>
        <v>0.25009096723512025</v>
      </c>
      <c r="J1713" s="512"/>
      <c r="L1713" s="23">
        <v>44159</v>
      </c>
      <c r="M1713" s="241" t="s">
        <v>1039</v>
      </c>
      <c r="S1713">
        <f t="shared" si="262"/>
        <v>2020</v>
      </c>
      <c r="T1713" s="418" t="str">
        <f>VLOOKUP($A1713,'02-Metrics'!$A$2:$AD$188,4,FALSE)</f>
        <v>Industrial</v>
      </c>
      <c r="U1713" s="418" t="str">
        <f>VLOOKUP($A1713,'02-Metrics'!$A$2:$AD$188,5,FALSE)</f>
        <v>Power Plant</v>
      </c>
      <c r="V1713" s="418" t="str">
        <f>VLOOKUP($A1713,'02-Metrics'!$A$2:$AD$188,7,FALSE)</f>
        <v>TSK</v>
      </c>
    </row>
    <row r="1714" spans="1:22" hidden="1">
      <c r="A1714" s="418" t="s">
        <v>1247</v>
      </c>
      <c r="B1714" s="497">
        <v>44042</v>
      </c>
      <c r="C1714" s="495">
        <v>0</v>
      </c>
      <c r="D1714" s="495">
        <v>99415</v>
      </c>
      <c r="E1714" s="495">
        <f t="shared" si="260"/>
        <v>250818966.47</v>
      </c>
      <c r="F1714" s="495">
        <f t="shared" si="261"/>
        <v>197897649.89000002</v>
      </c>
      <c r="G1714" s="495">
        <f t="shared" ref="G1714:G1722" si="263">E1714-F1714</f>
        <v>52921316.579999983</v>
      </c>
      <c r="H1714" s="495">
        <f>VLOOKUP(A1714,'02-Metrics'!A:R,18,FALSE)</f>
        <v>212005784</v>
      </c>
      <c r="I1714" s="496">
        <f t="shared" ref="I1714:I1722" si="264">G1714/H1714</f>
        <v>0.24962204134958876</v>
      </c>
      <c r="J1714" s="512"/>
      <c r="L1714" s="23">
        <v>44166</v>
      </c>
      <c r="M1714" s="241" t="s">
        <v>1040</v>
      </c>
      <c r="S1714">
        <f t="shared" si="262"/>
        <v>2020</v>
      </c>
      <c r="T1714" s="418" t="str">
        <f>VLOOKUP($A1714,'02-Metrics'!$A$2:$AD$188,4,FALSE)</f>
        <v>Industrial</v>
      </c>
      <c r="U1714" s="418" t="str">
        <f>VLOOKUP($A1714,'02-Metrics'!$A$2:$AD$188,5,FALSE)</f>
        <v>Power Plant</v>
      </c>
      <c r="V1714" s="418" t="str">
        <f>VLOOKUP($A1714,'02-Metrics'!$A$2:$AD$188,7,FALSE)</f>
        <v>TSK</v>
      </c>
    </row>
    <row r="1715" spans="1:22" hidden="1">
      <c r="A1715" s="418" t="s">
        <v>1247</v>
      </c>
      <c r="B1715" s="497">
        <v>44104</v>
      </c>
      <c r="C1715" s="495">
        <v>0</v>
      </c>
      <c r="D1715" s="495">
        <v>44141.23</v>
      </c>
      <c r="E1715" s="495">
        <f t="shared" si="260"/>
        <v>250818966.47</v>
      </c>
      <c r="F1715" s="495">
        <f t="shared" si="261"/>
        <v>197941791.12</v>
      </c>
      <c r="G1715" s="495">
        <f t="shared" si="263"/>
        <v>52877175.349999994</v>
      </c>
      <c r="H1715" s="495">
        <f>VLOOKUP(A1715,'02-Metrics'!A:R,18,FALSE)</f>
        <v>212005784</v>
      </c>
      <c r="I1715" s="496">
        <f t="shared" si="264"/>
        <v>0.24941383368106596</v>
      </c>
      <c r="J1715" s="512"/>
      <c r="M1715" s="241" t="s">
        <v>1038</v>
      </c>
      <c r="S1715">
        <f t="shared" si="262"/>
        <v>2020</v>
      </c>
      <c r="T1715" s="418" t="str">
        <f>VLOOKUP($A1715,'02-Metrics'!$A$2:$AD$188,4,FALSE)</f>
        <v>Industrial</v>
      </c>
      <c r="U1715" s="418" t="str">
        <f>VLOOKUP($A1715,'02-Metrics'!$A$2:$AD$188,5,FALSE)</f>
        <v>Power Plant</v>
      </c>
      <c r="V1715" s="418" t="str">
        <f>VLOOKUP($A1715,'02-Metrics'!$A$2:$AD$188,7,FALSE)</f>
        <v>TSK</v>
      </c>
    </row>
    <row r="1716" spans="1:22" hidden="1">
      <c r="A1716" s="418" t="s">
        <v>1247</v>
      </c>
      <c r="B1716" s="497">
        <v>44195</v>
      </c>
      <c r="C1716" s="495">
        <v>0</v>
      </c>
      <c r="D1716" s="495">
        <v>462361.7</v>
      </c>
      <c r="E1716" s="495">
        <f t="shared" si="260"/>
        <v>250818966.47</v>
      </c>
      <c r="F1716" s="495">
        <f t="shared" si="261"/>
        <v>198404152.81999999</v>
      </c>
      <c r="G1716" s="495">
        <f t="shared" si="263"/>
        <v>52414813.650000006</v>
      </c>
      <c r="H1716" s="495">
        <f>VLOOKUP(A1716,'02-Metrics'!A:R,18,FALSE)</f>
        <v>212005784</v>
      </c>
      <c r="I1716" s="496">
        <f t="shared" si="264"/>
        <v>0.24723294176728691</v>
      </c>
      <c r="J1716" s="512"/>
      <c r="L1716" s="23">
        <v>44202</v>
      </c>
      <c r="M1716" s="241" t="s">
        <v>1039</v>
      </c>
      <c r="S1716">
        <f t="shared" si="262"/>
        <v>2020</v>
      </c>
      <c r="T1716" s="418" t="str">
        <f>VLOOKUP($A1716,'02-Metrics'!$A$2:$AD$188,4,FALSE)</f>
        <v>Industrial</v>
      </c>
      <c r="U1716" s="418" t="str">
        <f>VLOOKUP($A1716,'02-Metrics'!$A$2:$AD$188,5,FALSE)</f>
        <v>Power Plant</v>
      </c>
      <c r="V1716" s="418" t="str">
        <f>VLOOKUP($A1716,'02-Metrics'!$A$2:$AD$188,7,FALSE)</f>
        <v>TSK</v>
      </c>
    </row>
    <row r="1717" spans="1:22" hidden="1">
      <c r="A1717" s="418" t="s">
        <v>1247</v>
      </c>
      <c r="B1717" s="497">
        <v>44226</v>
      </c>
      <c r="C1717" s="495">
        <v>0</v>
      </c>
      <c r="D1717" s="495">
        <v>166000</v>
      </c>
      <c r="E1717" s="495">
        <f t="shared" si="260"/>
        <v>250818966.47</v>
      </c>
      <c r="F1717" s="495">
        <f t="shared" si="261"/>
        <v>198570152.81999999</v>
      </c>
      <c r="G1717" s="495">
        <f t="shared" si="263"/>
        <v>52248813.650000006</v>
      </c>
      <c r="H1717" s="495">
        <f>VLOOKUP(A1717,'02-Metrics'!A:R,18,FALSE)</f>
        <v>212005784</v>
      </c>
      <c r="I1717" s="496">
        <f t="shared" si="264"/>
        <v>0.24644994426189809</v>
      </c>
      <c r="J1717" s="512"/>
      <c r="L1717" s="23">
        <v>44217</v>
      </c>
      <c r="M1717" s="241" t="s">
        <v>1039</v>
      </c>
      <c r="S1717">
        <f t="shared" si="262"/>
        <v>2021</v>
      </c>
      <c r="T1717" s="418" t="str">
        <f>VLOOKUP($A1717,'02-Metrics'!$A$2:$AD$188,4,FALSE)</f>
        <v>Industrial</v>
      </c>
      <c r="U1717" s="418" t="str">
        <f>VLOOKUP($A1717,'02-Metrics'!$A$2:$AD$188,5,FALSE)</f>
        <v>Power Plant</v>
      </c>
      <c r="V1717" s="418" t="str">
        <f>VLOOKUP($A1717,'02-Metrics'!$A$2:$AD$188,7,FALSE)</f>
        <v>TSK</v>
      </c>
    </row>
    <row r="1718" spans="1:22" hidden="1">
      <c r="A1718" s="418" t="s">
        <v>1247</v>
      </c>
      <c r="B1718" s="497">
        <v>44255</v>
      </c>
      <c r="C1718" s="495">
        <v>0</v>
      </c>
      <c r="D1718" s="495">
        <v>547231.36</v>
      </c>
      <c r="E1718" s="495">
        <f t="shared" si="260"/>
        <v>250818966.47</v>
      </c>
      <c r="F1718" s="495">
        <f t="shared" si="261"/>
        <v>199117384.18000001</v>
      </c>
      <c r="G1718" s="495">
        <f t="shared" si="263"/>
        <v>51701582.289999992</v>
      </c>
      <c r="H1718" s="495">
        <f>VLOOKUP(A1718,'02-Metrics'!A:R,18,FALSE)</f>
        <v>212005784</v>
      </c>
      <c r="I1718" s="496">
        <f t="shared" si="264"/>
        <v>0.2438687346850876</v>
      </c>
      <c r="J1718" s="512"/>
      <c r="M1718" s="241" t="s">
        <v>1038</v>
      </c>
      <c r="S1718">
        <f t="shared" si="262"/>
        <v>2021</v>
      </c>
      <c r="T1718" s="418" t="str">
        <f>VLOOKUP($A1718,'02-Metrics'!$A$2:$AD$188,4,FALSE)</f>
        <v>Industrial</v>
      </c>
      <c r="U1718" s="418" t="str">
        <f>VLOOKUP($A1718,'02-Metrics'!$A$2:$AD$188,5,FALSE)</f>
        <v>Power Plant</v>
      </c>
      <c r="V1718" s="418" t="str">
        <f>VLOOKUP($A1718,'02-Metrics'!$A$2:$AD$188,7,FALSE)</f>
        <v>TSK</v>
      </c>
    </row>
    <row r="1719" spans="1:22" hidden="1">
      <c r="A1719" s="418" t="s">
        <v>1247</v>
      </c>
      <c r="B1719" s="497">
        <v>44285</v>
      </c>
      <c r="C1719" s="495">
        <v>0</v>
      </c>
      <c r="D1719" s="495">
        <v>90000.44</v>
      </c>
      <c r="E1719" s="495">
        <f>C1719+E1718</f>
        <v>250818966.47</v>
      </c>
      <c r="F1719" s="495">
        <f>D1719+F1718</f>
        <v>199207384.62</v>
      </c>
      <c r="G1719" s="495">
        <f>E1719-F1719</f>
        <v>51611581.849999994</v>
      </c>
      <c r="H1719" s="495">
        <f>VLOOKUP(A1719,'02-Metrics'!A:R,18,FALSE)</f>
        <v>212005784</v>
      </c>
      <c r="I1719" s="496">
        <f>G1719/H1719</f>
        <v>0.24344421588988344</v>
      </c>
      <c r="J1719" s="512"/>
      <c r="L1719" s="23">
        <v>44236</v>
      </c>
      <c r="M1719" s="241" t="s">
        <v>1039</v>
      </c>
      <c r="S1719">
        <f>YEAR(B1719)</f>
        <v>2021</v>
      </c>
      <c r="T1719" s="418" t="str">
        <f>VLOOKUP($A1719,'02-Metrics'!$A$2:$AD$188,4,FALSE)</f>
        <v>Industrial</v>
      </c>
      <c r="U1719" s="418" t="str">
        <f>VLOOKUP($A1719,'02-Metrics'!$A$2:$AD$188,5,FALSE)</f>
        <v>Power Plant</v>
      </c>
      <c r="V1719" s="418" t="str">
        <f>VLOOKUP($A1719,'02-Metrics'!$A$2:$AD$188,7,FALSE)</f>
        <v>TSK</v>
      </c>
    </row>
    <row r="1720" spans="1:22" hidden="1">
      <c r="A1720" s="418" t="s">
        <v>1247</v>
      </c>
      <c r="B1720" s="497">
        <v>44316</v>
      </c>
      <c r="C1720" s="185">
        <v>0</v>
      </c>
      <c r="D1720" s="185">
        <v>298298</v>
      </c>
      <c r="E1720" s="495">
        <f>C1720+E1719</f>
        <v>250818966.47</v>
      </c>
      <c r="F1720" s="495">
        <f>D1720+F1719</f>
        <v>199505682.62</v>
      </c>
      <c r="G1720" s="495">
        <f>E1720-F1720</f>
        <v>51313283.849999994</v>
      </c>
      <c r="H1720" s="495">
        <f>VLOOKUP(A1720,'02-Metrics'!A:R,18,FALSE)</f>
        <v>212005784</v>
      </c>
      <c r="I1720" s="496">
        <f>G1720/H1720</f>
        <v>0.2420371882401095</v>
      </c>
      <c r="T1720" s="418" t="str">
        <f>VLOOKUP($A1720,'02-Metrics'!$A$2:$AD$188,4,FALSE)</f>
        <v>Industrial</v>
      </c>
      <c r="U1720" s="418" t="str">
        <f>VLOOKUP($A1720,'02-Metrics'!$A$2:$AD$188,5,FALSE)</f>
        <v>Power Plant</v>
      </c>
      <c r="V1720" s="418" t="str">
        <f>VLOOKUP($A1720,'02-Metrics'!$A$2:$AD$188,7,FALSE)</f>
        <v>TSK</v>
      </c>
    </row>
    <row r="1721" spans="1:22" hidden="1">
      <c r="A1721" s="418">
        <v>48</v>
      </c>
      <c r="B1721" s="505">
        <v>2</v>
      </c>
      <c r="C1721" s="506"/>
      <c r="D1721" s="506"/>
      <c r="E1721" s="506"/>
      <c r="F1721" s="506"/>
      <c r="G1721" s="506"/>
      <c r="H1721" s="495"/>
      <c r="I1721" s="496"/>
      <c r="J1721" s="496"/>
      <c r="K1721" s="495"/>
      <c r="L1721" s="493"/>
      <c r="S1721">
        <f t="shared" si="262"/>
        <v>1900</v>
      </c>
      <c r="T1721" s="418" t="e">
        <f>VLOOKUP($A1721,'02-Metrics'!$A$2:$AD$188,4,FALSE)</f>
        <v>#N/A</v>
      </c>
      <c r="U1721" s="418" t="e">
        <f>VLOOKUP($A1721,'02-Metrics'!$A$2:$AD$188,5,FALSE)</f>
        <v>#N/A</v>
      </c>
      <c r="V1721" s="418" t="e">
        <f>VLOOKUP($A1721,'02-Metrics'!$A$2:$AD$188,7,FALSE)</f>
        <v>#N/A</v>
      </c>
    </row>
    <row r="1722" spans="1:22" hidden="1">
      <c r="A1722" s="418" t="s">
        <v>1128</v>
      </c>
      <c r="B1722" s="497">
        <v>43311</v>
      </c>
      <c r="C1722" s="495">
        <v>0</v>
      </c>
      <c r="D1722" s="495">
        <v>94383</v>
      </c>
      <c r="E1722" s="495">
        <f t="shared" ref="E1722:E1752" si="265">C1722+E1721</f>
        <v>0</v>
      </c>
      <c r="F1722" s="495">
        <f t="shared" ref="F1722:F1752" si="266">D1722+F1721</f>
        <v>94383</v>
      </c>
      <c r="G1722" s="495">
        <f t="shared" si="263"/>
        <v>-94383</v>
      </c>
      <c r="H1722" s="495">
        <f>VLOOKUP(A1722,'02-Metrics'!A:R,18,FALSE)</f>
        <v>54192857</v>
      </c>
      <c r="I1722" s="496">
        <f t="shared" si="264"/>
        <v>-1.7416132904747945E-3</v>
      </c>
      <c r="J1722" s="512"/>
      <c r="L1722" s="23">
        <v>44273</v>
      </c>
      <c r="M1722" s="241" t="s">
        <v>1039</v>
      </c>
      <c r="S1722">
        <f t="shared" si="262"/>
        <v>2018</v>
      </c>
      <c r="T1722" s="418" t="str">
        <f>VLOOKUP($A1722,'02-Metrics'!$A$2:$AD$188,4,FALSE)</f>
        <v>Infrastructure</v>
      </c>
      <c r="U1722" s="418" t="str">
        <f>VLOOKUP($A1722,'02-Metrics'!$A$2:$AD$188,5,FALSE)</f>
        <v>Roads</v>
      </c>
      <c r="V1722" s="418" t="str">
        <f>VLOOKUP($A1722,'02-Metrics'!$A$2:$AD$188,7,FALSE)</f>
        <v>Army Forces</v>
      </c>
    </row>
    <row r="1723" spans="1:22" hidden="1">
      <c r="A1723" s="418" t="s">
        <v>1128</v>
      </c>
      <c r="B1723" s="497">
        <v>43342</v>
      </c>
      <c r="C1723" s="495">
        <v>0</v>
      </c>
      <c r="D1723" s="495">
        <v>1240057.1000000001</v>
      </c>
      <c r="E1723" s="495">
        <f t="shared" si="265"/>
        <v>0</v>
      </c>
      <c r="F1723" s="495">
        <f t="shared" si="266"/>
        <v>1334440.1000000001</v>
      </c>
      <c r="G1723" s="498">
        <f>E1723-F1723</f>
        <v>-1334440.1000000001</v>
      </c>
      <c r="H1723" s="495"/>
      <c r="I1723" s="496"/>
      <c r="J1723" s="512"/>
      <c r="S1723">
        <f t="shared" si="262"/>
        <v>2018</v>
      </c>
      <c r="T1723" s="418" t="str">
        <f>VLOOKUP($A1723,'02-Metrics'!$A$2:$AD$188,4,FALSE)</f>
        <v>Infrastructure</v>
      </c>
      <c r="U1723" s="418" t="str">
        <f>VLOOKUP($A1723,'02-Metrics'!$A$2:$AD$188,5,FALSE)</f>
        <v>Roads</v>
      </c>
      <c r="V1723" s="418" t="str">
        <f>VLOOKUP($A1723,'02-Metrics'!$A$2:$AD$188,7,FALSE)</f>
        <v>Army Forces</v>
      </c>
    </row>
    <row r="1724" spans="1:22" hidden="1">
      <c r="A1724" s="418" t="s">
        <v>1128</v>
      </c>
      <c r="B1724" s="497">
        <v>43373</v>
      </c>
      <c r="C1724" s="495">
        <v>0</v>
      </c>
      <c r="D1724" s="495">
        <v>1450613.86</v>
      </c>
      <c r="E1724" s="495">
        <f t="shared" si="265"/>
        <v>0</v>
      </c>
      <c r="F1724" s="495">
        <f t="shared" si="266"/>
        <v>2785053.96</v>
      </c>
      <c r="G1724" s="495">
        <f t="shared" ref="G1724:G1736" si="267">E1724-F1724</f>
        <v>-2785053.96</v>
      </c>
      <c r="H1724" s="495">
        <f>VLOOKUP(A1724,'02-Metrics'!A:R,18,FALSE)</f>
        <v>54192857</v>
      </c>
      <c r="I1724" s="496">
        <f t="shared" ref="I1724:I1736" si="268">G1724/H1724</f>
        <v>-5.1391532282566314E-2</v>
      </c>
      <c r="J1724" s="512"/>
      <c r="M1724" s="241" t="s">
        <v>1038</v>
      </c>
      <c r="S1724">
        <f t="shared" si="262"/>
        <v>2018</v>
      </c>
      <c r="T1724" s="418" t="str">
        <f>VLOOKUP($A1724,'02-Metrics'!$A$2:$AD$188,4,FALSE)</f>
        <v>Infrastructure</v>
      </c>
      <c r="U1724" s="418" t="str">
        <f>VLOOKUP($A1724,'02-Metrics'!$A$2:$AD$188,5,FALSE)</f>
        <v>Roads</v>
      </c>
      <c r="V1724" s="418" t="str">
        <f>VLOOKUP($A1724,'02-Metrics'!$A$2:$AD$188,7,FALSE)</f>
        <v>Army Forces</v>
      </c>
    </row>
    <row r="1725" spans="1:22" hidden="1">
      <c r="A1725" s="418" t="s">
        <v>1128</v>
      </c>
      <c r="B1725" s="497">
        <v>43403</v>
      </c>
      <c r="C1725" s="495">
        <v>0</v>
      </c>
      <c r="D1725" s="495">
        <v>2241343.16</v>
      </c>
      <c r="E1725" s="495">
        <f t="shared" si="265"/>
        <v>0</v>
      </c>
      <c r="F1725" s="495">
        <f t="shared" si="266"/>
        <v>5026397.12</v>
      </c>
      <c r="G1725" s="495">
        <f t="shared" si="267"/>
        <v>-5026397.12</v>
      </c>
      <c r="H1725" s="495">
        <f>VLOOKUP(A1725,'02-Metrics'!A:R,18,FALSE)</f>
        <v>54192857</v>
      </c>
      <c r="I1725" s="496">
        <f t="shared" si="268"/>
        <v>-9.2750177758666605E-2</v>
      </c>
      <c r="J1725" s="512"/>
      <c r="M1725" s="241" t="s">
        <v>1038</v>
      </c>
      <c r="S1725">
        <f t="shared" si="262"/>
        <v>2018</v>
      </c>
      <c r="T1725" s="418" t="str">
        <f>VLOOKUP($A1725,'02-Metrics'!$A$2:$AD$188,4,FALSE)</f>
        <v>Infrastructure</v>
      </c>
      <c r="U1725" s="418" t="str">
        <f>VLOOKUP($A1725,'02-Metrics'!$A$2:$AD$188,5,FALSE)</f>
        <v>Roads</v>
      </c>
      <c r="V1725" s="418" t="str">
        <f>VLOOKUP($A1725,'02-Metrics'!$A$2:$AD$188,7,FALSE)</f>
        <v>Army Forces</v>
      </c>
    </row>
    <row r="1726" spans="1:22" hidden="1">
      <c r="A1726" s="418" t="s">
        <v>1128</v>
      </c>
      <c r="B1726" s="497">
        <v>43434</v>
      </c>
      <c r="C1726" s="495">
        <v>0</v>
      </c>
      <c r="D1726" s="495">
        <v>1768688.5</v>
      </c>
      <c r="E1726" s="495">
        <f t="shared" si="265"/>
        <v>0</v>
      </c>
      <c r="F1726" s="495">
        <f t="shared" si="266"/>
        <v>6795085.6200000001</v>
      </c>
      <c r="G1726" s="495">
        <f t="shared" si="267"/>
        <v>-6795085.6200000001</v>
      </c>
      <c r="H1726" s="495">
        <f>VLOOKUP(A1726,'02-Metrics'!A:R,18,FALSE)</f>
        <v>54192857</v>
      </c>
      <c r="I1726" s="496">
        <f t="shared" si="268"/>
        <v>-0.12538710812017162</v>
      </c>
      <c r="J1726" s="512"/>
      <c r="M1726" s="241" t="s">
        <v>1038</v>
      </c>
      <c r="S1726">
        <f t="shared" si="262"/>
        <v>2018</v>
      </c>
      <c r="T1726" s="418" t="str">
        <f>VLOOKUP($A1726,'02-Metrics'!$A$2:$AD$188,4,FALSE)</f>
        <v>Infrastructure</v>
      </c>
      <c r="U1726" s="418" t="str">
        <f>VLOOKUP($A1726,'02-Metrics'!$A$2:$AD$188,5,FALSE)</f>
        <v>Roads</v>
      </c>
      <c r="V1726" s="418" t="str">
        <f>VLOOKUP($A1726,'02-Metrics'!$A$2:$AD$188,7,FALSE)</f>
        <v>Army Forces</v>
      </c>
    </row>
    <row r="1727" spans="1:22" hidden="1">
      <c r="A1727" s="418" t="s">
        <v>1128</v>
      </c>
      <c r="B1727" s="497">
        <v>43464</v>
      </c>
      <c r="C1727" s="495">
        <v>0</v>
      </c>
      <c r="D1727" s="495">
        <v>1432890.7999999998</v>
      </c>
      <c r="E1727" s="495">
        <f t="shared" si="265"/>
        <v>0</v>
      </c>
      <c r="F1727" s="495">
        <f t="shared" si="266"/>
        <v>8227976.4199999999</v>
      </c>
      <c r="G1727" s="495">
        <f t="shared" si="267"/>
        <v>-8227976.4199999999</v>
      </c>
      <c r="H1727" s="495">
        <f>VLOOKUP(A1727,'02-Metrics'!A:R,18,FALSE)</f>
        <v>54192857</v>
      </c>
      <c r="I1727" s="496">
        <f t="shared" si="268"/>
        <v>-0.15182769234698218</v>
      </c>
      <c r="J1727" s="512"/>
      <c r="L1727" s="23">
        <v>43104</v>
      </c>
      <c r="M1727" s="241" t="s">
        <v>1039</v>
      </c>
      <c r="S1727">
        <f t="shared" si="262"/>
        <v>2018</v>
      </c>
      <c r="T1727" s="418" t="str">
        <f>VLOOKUP($A1727,'02-Metrics'!$A$2:$AD$188,4,FALSE)</f>
        <v>Infrastructure</v>
      </c>
      <c r="U1727" s="418" t="str">
        <f>VLOOKUP($A1727,'02-Metrics'!$A$2:$AD$188,5,FALSE)</f>
        <v>Roads</v>
      </c>
      <c r="V1727" s="418" t="str">
        <f>VLOOKUP($A1727,'02-Metrics'!$A$2:$AD$188,7,FALSE)</f>
        <v>Army Forces</v>
      </c>
    </row>
    <row r="1728" spans="1:22" hidden="1">
      <c r="A1728" s="418" t="s">
        <v>1128</v>
      </c>
      <c r="B1728" s="497">
        <v>43495</v>
      </c>
      <c r="C1728" s="495">
        <v>0</v>
      </c>
      <c r="D1728" s="495">
        <v>3278942.4</v>
      </c>
      <c r="E1728" s="495">
        <f t="shared" si="265"/>
        <v>0</v>
      </c>
      <c r="F1728" s="495">
        <f t="shared" si="266"/>
        <v>11506918.82</v>
      </c>
      <c r="G1728" s="495">
        <f t="shared" si="267"/>
        <v>-11506918.82</v>
      </c>
      <c r="H1728" s="495">
        <f>VLOOKUP(A1728,'02-Metrics'!A:R,18,FALSE)</f>
        <v>54192857</v>
      </c>
      <c r="I1728" s="496">
        <f t="shared" si="268"/>
        <v>-0.21233275854048442</v>
      </c>
      <c r="J1728" s="512"/>
      <c r="M1728" s="241" t="s">
        <v>1038</v>
      </c>
      <c r="S1728">
        <f t="shared" si="262"/>
        <v>2019</v>
      </c>
      <c r="T1728" s="418" t="str">
        <f>VLOOKUP($A1728,'02-Metrics'!$A$2:$AD$188,4,FALSE)</f>
        <v>Infrastructure</v>
      </c>
      <c r="U1728" s="418" t="str">
        <f>VLOOKUP($A1728,'02-Metrics'!$A$2:$AD$188,5,FALSE)</f>
        <v>Roads</v>
      </c>
      <c r="V1728" s="418" t="str">
        <f>VLOOKUP($A1728,'02-Metrics'!$A$2:$AD$188,7,FALSE)</f>
        <v>Army Forces</v>
      </c>
    </row>
    <row r="1729" spans="1:22" hidden="1">
      <c r="A1729" s="418" t="s">
        <v>1128</v>
      </c>
      <c r="B1729" s="497">
        <v>43524</v>
      </c>
      <c r="C1729" s="495">
        <v>0</v>
      </c>
      <c r="D1729" s="495">
        <v>860413.09</v>
      </c>
      <c r="E1729" s="495">
        <f t="shared" si="265"/>
        <v>0</v>
      </c>
      <c r="F1729" s="495">
        <f t="shared" si="266"/>
        <v>12367331.91</v>
      </c>
      <c r="G1729" s="495">
        <f t="shared" si="267"/>
        <v>-12367331.91</v>
      </c>
      <c r="H1729" s="495">
        <f>VLOOKUP(A1729,'02-Metrics'!A:R,18,FALSE)</f>
        <v>54192857</v>
      </c>
      <c r="I1729" s="496">
        <f t="shared" si="268"/>
        <v>-0.2282096312065629</v>
      </c>
      <c r="J1729" s="512"/>
      <c r="M1729" s="241" t="s">
        <v>1038</v>
      </c>
      <c r="S1729">
        <f t="shared" si="262"/>
        <v>2019</v>
      </c>
      <c r="T1729" s="418" t="str">
        <f>VLOOKUP($A1729,'02-Metrics'!$A$2:$AD$188,4,FALSE)</f>
        <v>Infrastructure</v>
      </c>
      <c r="U1729" s="418" t="str">
        <f>VLOOKUP($A1729,'02-Metrics'!$A$2:$AD$188,5,FALSE)</f>
        <v>Roads</v>
      </c>
      <c r="V1729" s="418" t="str">
        <f>VLOOKUP($A1729,'02-Metrics'!$A$2:$AD$188,7,FALSE)</f>
        <v>Army Forces</v>
      </c>
    </row>
    <row r="1730" spans="1:22" hidden="1">
      <c r="A1730" s="418" t="s">
        <v>1128</v>
      </c>
      <c r="B1730" s="497">
        <v>43554</v>
      </c>
      <c r="C1730" s="495">
        <v>0</v>
      </c>
      <c r="D1730" s="495">
        <v>2039662.53</v>
      </c>
      <c r="E1730" s="495">
        <f t="shared" si="265"/>
        <v>0</v>
      </c>
      <c r="F1730" s="495">
        <f t="shared" si="266"/>
        <v>14406994.439999999</v>
      </c>
      <c r="G1730" s="495">
        <f t="shared" si="267"/>
        <v>-14406994.439999999</v>
      </c>
      <c r="H1730" s="495">
        <f>VLOOKUP(A1730,'02-Metrics'!A:R,18,FALSE)</f>
        <v>54192857</v>
      </c>
      <c r="I1730" s="496">
        <f t="shared" si="268"/>
        <v>-0.26584674138881437</v>
      </c>
      <c r="J1730" s="512"/>
      <c r="M1730" s="241" t="s">
        <v>1038</v>
      </c>
      <c r="S1730">
        <f t="shared" si="262"/>
        <v>2019</v>
      </c>
      <c r="T1730" s="418" t="str">
        <f>VLOOKUP($A1730,'02-Metrics'!$A$2:$AD$188,4,FALSE)</f>
        <v>Infrastructure</v>
      </c>
      <c r="U1730" s="418" t="str">
        <f>VLOOKUP($A1730,'02-Metrics'!$A$2:$AD$188,5,FALSE)</f>
        <v>Roads</v>
      </c>
      <c r="V1730" s="418" t="str">
        <f>VLOOKUP($A1730,'02-Metrics'!$A$2:$AD$188,7,FALSE)</f>
        <v>Army Forces</v>
      </c>
    </row>
    <row r="1731" spans="1:22" hidden="1">
      <c r="A1731" s="418" t="s">
        <v>1128</v>
      </c>
      <c r="B1731" s="497">
        <v>43585</v>
      </c>
      <c r="C1731" s="495">
        <v>0</v>
      </c>
      <c r="D1731" s="495">
        <v>2261071.33</v>
      </c>
      <c r="E1731" s="495">
        <f t="shared" si="265"/>
        <v>0</v>
      </c>
      <c r="F1731" s="495">
        <f t="shared" si="266"/>
        <v>16668065.77</v>
      </c>
      <c r="G1731" s="495">
        <f t="shared" si="267"/>
        <v>-16668065.77</v>
      </c>
      <c r="H1731" s="495">
        <f>VLOOKUP(A1731,'02-Metrics'!A:R,18,FALSE)</f>
        <v>54192857</v>
      </c>
      <c r="I1731" s="496">
        <f t="shared" si="268"/>
        <v>-0.30756942321752845</v>
      </c>
      <c r="J1731" s="512"/>
      <c r="M1731" s="241" t="s">
        <v>1038</v>
      </c>
      <c r="S1731">
        <f t="shared" si="262"/>
        <v>2019</v>
      </c>
      <c r="T1731" s="418" t="str">
        <f>VLOOKUP($A1731,'02-Metrics'!$A$2:$AD$188,4,FALSE)</f>
        <v>Infrastructure</v>
      </c>
      <c r="U1731" s="418" t="str">
        <f>VLOOKUP($A1731,'02-Metrics'!$A$2:$AD$188,5,FALSE)</f>
        <v>Roads</v>
      </c>
      <c r="V1731" s="418" t="str">
        <f>VLOOKUP($A1731,'02-Metrics'!$A$2:$AD$188,7,FALSE)</f>
        <v>Army Forces</v>
      </c>
    </row>
    <row r="1732" spans="1:22" hidden="1">
      <c r="A1732" s="418" t="s">
        <v>1128</v>
      </c>
      <c r="B1732" s="497">
        <v>43615</v>
      </c>
      <c r="C1732" s="495">
        <v>0</v>
      </c>
      <c r="D1732" s="495">
        <v>1831122.2399999998</v>
      </c>
      <c r="E1732" s="495">
        <f t="shared" si="265"/>
        <v>0</v>
      </c>
      <c r="F1732" s="495">
        <f t="shared" si="266"/>
        <v>18499188.009999998</v>
      </c>
      <c r="G1732" s="495">
        <f t="shared" si="267"/>
        <v>-18499188.009999998</v>
      </c>
      <c r="H1732" s="495">
        <f>VLOOKUP(A1732,'02-Metrics'!A:R,18,FALSE)</f>
        <v>54192857</v>
      </c>
      <c r="I1732" s="496">
        <f t="shared" si="268"/>
        <v>-0.34135841943154976</v>
      </c>
      <c r="J1732" s="512"/>
      <c r="M1732" s="241" t="s">
        <v>1038</v>
      </c>
      <c r="S1732">
        <f t="shared" si="262"/>
        <v>2019</v>
      </c>
      <c r="T1732" s="418" t="str">
        <f>VLOOKUP($A1732,'02-Metrics'!$A$2:$AD$188,4,FALSE)</f>
        <v>Infrastructure</v>
      </c>
      <c r="U1732" s="418" t="str">
        <f>VLOOKUP($A1732,'02-Metrics'!$A$2:$AD$188,5,FALSE)</f>
        <v>Roads</v>
      </c>
      <c r="V1732" s="418" t="str">
        <f>VLOOKUP($A1732,'02-Metrics'!$A$2:$AD$188,7,FALSE)</f>
        <v>Army Forces</v>
      </c>
    </row>
    <row r="1733" spans="1:22" hidden="1">
      <c r="A1733" s="418" t="s">
        <v>1128</v>
      </c>
      <c r="B1733" s="497">
        <v>43646</v>
      </c>
      <c r="C1733" s="495">
        <v>0</v>
      </c>
      <c r="D1733" s="495">
        <v>1600554.87</v>
      </c>
      <c r="E1733" s="495">
        <f t="shared" si="265"/>
        <v>0</v>
      </c>
      <c r="F1733" s="495">
        <f t="shared" si="266"/>
        <v>20099742.879999999</v>
      </c>
      <c r="G1733" s="495">
        <f t="shared" si="267"/>
        <v>-20099742.879999999</v>
      </c>
      <c r="H1733" s="495">
        <f>VLOOKUP(A1733,'02-Metrics'!A:R,18,FALSE)</f>
        <v>54192857</v>
      </c>
      <c r="I1733" s="496">
        <f t="shared" si="268"/>
        <v>-0.37089284442043718</v>
      </c>
      <c r="J1733" s="512"/>
      <c r="M1733" s="241" t="s">
        <v>1038</v>
      </c>
      <c r="S1733">
        <f t="shared" si="262"/>
        <v>2019</v>
      </c>
      <c r="T1733" s="418" t="str">
        <f>VLOOKUP($A1733,'02-Metrics'!$A$2:$AD$188,4,FALSE)</f>
        <v>Infrastructure</v>
      </c>
      <c r="U1733" s="418" t="str">
        <f>VLOOKUP($A1733,'02-Metrics'!$A$2:$AD$188,5,FALSE)</f>
        <v>Roads</v>
      </c>
      <c r="V1733" s="418" t="str">
        <f>VLOOKUP($A1733,'02-Metrics'!$A$2:$AD$188,7,FALSE)</f>
        <v>Army Forces</v>
      </c>
    </row>
    <row r="1734" spans="1:22" hidden="1">
      <c r="A1734" s="418" t="s">
        <v>1128</v>
      </c>
      <c r="B1734" s="497">
        <v>43676</v>
      </c>
      <c r="C1734" s="495">
        <v>15252683.5</v>
      </c>
      <c r="D1734" s="495">
        <v>2412249.4599999995</v>
      </c>
      <c r="E1734" s="495">
        <f t="shared" si="265"/>
        <v>15252683.5</v>
      </c>
      <c r="F1734" s="495">
        <f t="shared" si="266"/>
        <v>22511992.34</v>
      </c>
      <c r="G1734" s="495">
        <f t="shared" si="267"/>
        <v>-7259308.8399999999</v>
      </c>
      <c r="H1734" s="495">
        <f>VLOOKUP(A1734,'02-Metrics'!A:R,18,FALSE)</f>
        <v>54192857</v>
      </c>
      <c r="I1734" s="496">
        <f t="shared" si="268"/>
        <v>-0.13395324110703372</v>
      </c>
      <c r="J1734" s="512"/>
      <c r="M1734" s="241" t="s">
        <v>1038</v>
      </c>
      <c r="S1734">
        <f t="shared" si="262"/>
        <v>2019</v>
      </c>
      <c r="T1734" s="418" t="str">
        <f>VLOOKUP($A1734,'02-Metrics'!$A$2:$AD$188,4,FALSE)</f>
        <v>Infrastructure</v>
      </c>
      <c r="U1734" s="418" t="str">
        <f>VLOOKUP($A1734,'02-Metrics'!$A$2:$AD$188,5,FALSE)</f>
        <v>Roads</v>
      </c>
      <c r="V1734" s="418" t="str">
        <f>VLOOKUP($A1734,'02-Metrics'!$A$2:$AD$188,7,FALSE)</f>
        <v>Army Forces</v>
      </c>
    </row>
    <row r="1735" spans="1:22" hidden="1">
      <c r="A1735" s="418" t="s">
        <v>1128</v>
      </c>
      <c r="B1735" s="497">
        <v>43707</v>
      </c>
      <c r="C1735" s="495">
        <v>0</v>
      </c>
      <c r="D1735" s="495">
        <v>1521819.2699999998</v>
      </c>
      <c r="E1735" s="495">
        <f t="shared" si="265"/>
        <v>15252683.5</v>
      </c>
      <c r="F1735" s="495">
        <f t="shared" si="266"/>
        <v>24033811.609999999</v>
      </c>
      <c r="G1735" s="495">
        <f t="shared" si="267"/>
        <v>-8781128.1099999994</v>
      </c>
      <c r="H1735" s="495">
        <f>VLOOKUP(A1735,'02-Metrics'!A:R,18,FALSE)</f>
        <v>54192857</v>
      </c>
      <c r="I1735" s="496">
        <f t="shared" si="268"/>
        <v>-0.16203478827477208</v>
      </c>
      <c r="J1735" s="512"/>
      <c r="M1735" s="241" t="s">
        <v>1038</v>
      </c>
      <c r="S1735">
        <f t="shared" si="262"/>
        <v>2019</v>
      </c>
      <c r="T1735" s="418" t="str">
        <f>VLOOKUP($A1735,'02-Metrics'!$A$2:$AD$188,4,FALSE)</f>
        <v>Infrastructure</v>
      </c>
      <c r="U1735" s="418" t="str">
        <f>VLOOKUP($A1735,'02-Metrics'!$A$2:$AD$188,5,FALSE)</f>
        <v>Roads</v>
      </c>
      <c r="V1735" s="418" t="str">
        <f>VLOOKUP($A1735,'02-Metrics'!$A$2:$AD$188,7,FALSE)</f>
        <v>Army Forces</v>
      </c>
    </row>
    <row r="1736" spans="1:22" hidden="1">
      <c r="A1736" s="418" t="s">
        <v>1128</v>
      </c>
      <c r="B1736" s="497">
        <v>43738</v>
      </c>
      <c r="C1736" s="495">
        <v>1761540</v>
      </c>
      <c r="D1736" s="495">
        <v>2275723.1</v>
      </c>
      <c r="E1736" s="495">
        <f t="shared" si="265"/>
        <v>17014223.5</v>
      </c>
      <c r="F1736" s="495">
        <f t="shared" si="266"/>
        <v>26309534.710000001</v>
      </c>
      <c r="G1736" s="495">
        <f t="shared" si="267"/>
        <v>-9295311.2100000009</v>
      </c>
      <c r="H1736" s="495">
        <f>VLOOKUP(A1736,'02-Metrics'!A:R,18,FALSE)</f>
        <v>54192857</v>
      </c>
      <c r="I1736" s="496">
        <f t="shared" si="268"/>
        <v>-0.17152281176096695</v>
      </c>
      <c r="J1736" s="512"/>
      <c r="M1736" s="241" t="s">
        <v>1038</v>
      </c>
      <c r="S1736">
        <f t="shared" si="262"/>
        <v>2019</v>
      </c>
      <c r="T1736" s="418" t="str">
        <f>VLOOKUP($A1736,'02-Metrics'!$A$2:$AD$188,4,FALSE)</f>
        <v>Infrastructure</v>
      </c>
      <c r="U1736" s="418" t="str">
        <f>VLOOKUP($A1736,'02-Metrics'!$A$2:$AD$188,5,FALSE)</f>
        <v>Roads</v>
      </c>
      <c r="V1736" s="418" t="str">
        <f>VLOOKUP($A1736,'02-Metrics'!$A$2:$AD$188,7,FALSE)</f>
        <v>Army Forces</v>
      </c>
    </row>
    <row r="1737" spans="1:22" hidden="1">
      <c r="A1737" s="418" t="s">
        <v>1128</v>
      </c>
      <c r="B1737" s="497">
        <v>43768</v>
      </c>
      <c r="C1737" s="495">
        <v>11192562</v>
      </c>
      <c r="D1737" s="495">
        <v>2081868.68</v>
      </c>
      <c r="E1737" s="495">
        <f t="shared" si="265"/>
        <v>28206785.5</v>
      </c>
      <c r="F1737" s="495">
        <f t="shared" si="266"/>
        <v>28391403.390000001</v>
      </c>
      <c r="G1737" s="498">
        <f>E1737-F1737</f>
        <v>-184617.8900000006</v>
      </c>
      <c r="H1737" s="495"/>
      <c r="I1737" s="496"/>
      <c r="J1737" s="512"/>
      <c r="S1737">
        <f t="shared" si="262"/>
        <v>2019</v>
      </c>
      <c r="T1737" s="418" t="str">
        <f>VLOOKUP($A1737,'02-Metrics'!$A$2:$AD$188,4,FALSE)</f>
        <v>Infrastructure</v>
      </c>
      <c r="U1737" s="418" t="str">
        <f>VLOOKUP($A1737,'02-Metrics'!$A$2:$AD$188,5,FALSE)</f>
        <v>Roads</v>
      </c>
      <c r="V1737" s="418" t="str">
        <f>VLOOKUP($A1737,'02-Metrics'!$A$2:$AD$188,7,FALSE)</f>
        <v>Army Forces</v>
      </c>
    </row>
    <row r="1738" spans="1:22" hidden="1">
      <c r="A1738" s="418" t="s">
        <v>1128</v>
      </c>
      <c r="B1738" s="497">
        <v>43799</v>
      </c>
      <c r="C1738" s="495">
        <v>8403859</v>
      </c>
      <c r="D1738" s="495">
        <v>2184029.04</v>
      </c>
      <c r="E1738" s="495">
        <f t="shared" si="265"/>
        <v>36610644.5</v>
      </c>
      <c r="F1738" s="495">
        <f t="shared" si="266"/>
        <v>30575432.43</v>
      </c>
      <c r="G1738" s="495">
        <f t="shared" ref="G1738:G1781" si="269">E1738-F1738</f>
        <v>6035212.0700000003</v>
      </c>
      <c r="H1738" s="495">
        <f>VLOOKUP(A1738,'02-Metrics'!A:R,18,FALSE)</f>
        <v>54192857</v>
      </c>
      <c r="I1738" s="496">
        <f t="shared" ref="I1738:I1781" si="270">G1738/H1738</f>
        <v>0.11136545301533005</v>
      </c>
      <c r="J1738" s="512"/>
      <c r="K1738" s="491">
        <v>0</v>
      </c>
      <c r="L1738" s="489">
        <v>42947</v>
      </c>
      <c r="M1738" s="241" t="s">
        <v>1041</v>
      </c>
      <c r="S1738">
        <f t="shared" si="262"/>
        <v>2019</v>
      </c>
      <c r="T1738" s="418" t="str">
        <f>VLOOKUP($A1738,'02-Metrics'!$A$2:$AD$188,4,FALSE)</f>
        <v>Infrastructure</v>
      </c>
      <c r="U1738" s="418" t="str">
        <f>VLOOKUP($A1738,'02-Metrics'!$A$2:$AD$188,5,FALSE)</f>
        <v>Roads</v>
      </c>
      <c r="V1738" s="418" t="str">
        <f>VLOOKUP($A1738,'02-Metrics'!$A$2:$AD$188,7,FALSE)</f>
        <v>Army Forces</v>
      </c>
    </row>
    <row r="1739" spans="1:22" hidden="1">
      <c r="A1739" s="418" t="s">
        <v>1128</v>
      </c>
      <c r="B1739" s="497">
        <v>43829</v>
      </c>
      <c r="C1739" s="495">
        <v>0</v>
      </c>
      <c r="D1739" s="495">
        <v>5009859.74</v>
      </c>
      <c r="E1739" s="495">
        <f t="shared" si="265"/>
        <v>36610644.5</v>
      </c>
      <c r="F1739" s="495">
        <f t="shared" si="266"/>
        <v>35585292.170000002</v>
      </c>
      <c r="G1739" s="495">
        <f t="shared" si="269"/>
        <v>1025352.3299999982</v>
      </c>
      <c r="H1739" s="495">
        <f>VLOOKUP(A1739,'02-Metrics'!A:R,18,FALSE)</f>
        <v>54192857</v>
      </c>
      <c r="I1739" s="496">
        <f t="shared" si="270"/>
        <v>1.8920433185502624E-2</v>
      </c>
      <c r="J1739" s="512"/>
      <c r="M1739" s="241" t="s">
        <v>1038</v>
      </c>
      <c r="S1739">
        <f t="shared" si="262"/>
        <v>2019</v>
      </c>
      <c r="T1739" s="418" t="str">
        <f>VLOOKUP($A1739,'02-Metrics'!$A$2:$AD$188,4,FALSE)</f>
        <v>Infrastructure</v>
      </c>
      <c r="U1739" s="418" t="str">
        <f>VLOOKUP($A1739,'02-Metrics'!$A$2:$AD$188,5,FALSE)</f>
        <v>Roads</v>
      </c>
      <c r="V1739" s="418" t="str">
        <f>VLOOKUP($A1739,'02-Metrics'!$A$2:$AD$188,7,FALSE)</f>
        <v>Army Forces</v>
      </c>
    </row>
    <row r="1740" spans="1:22" hidden="1">
      <c r="A1740" s="418" t="s">
        <v>1128</v>
      </c>
      <c r="B1740" s="497">
        <v>43860</v>
      </c>
      <c r="C1740" s="495">
        <v>0</v>
      </c>
      <c r="D1740" s="495">
        <v>1760866.49</v>
      </c>
      <c r="E1740" s="495">
        <f t="shared" si="265"/>
        <v>36610644.5</v>
      </c>
      <c r="F1740" s="495">
        <f t="shared" si="266"/>
        <v>37346158.660000004</v>
      </c>
      <c r="G1740" s="495">
        <f t="shared" si="269"/>
        <v>-735514.16000000387</v>
      </c>
      <c r="H1740" s="495">
        <f>VLOOKUP(A1740,'02-Metrics'!A:R,18,FALSE)</f>
        <v>54192857</v>
      </c>
      <c r="I1740" s="496">
        <f t="shared" si="270"/>
        <v>-1.3572160626261204E-2</v>
      </c>
      <c r="J1740" s="512"/>
      <c r="K1740" s="491">
        <v>0</v>
      </c>
      <c r="L1740" s="489">
        <v>42978</v>
      </c>
      <c r="M1740" s="241" t="s">
        <v>1041</v>
      </c>
      <c r="S1740">
        <f t="shared" si="262"/>
        <v>2020</v>
      </c>
      <c r="T1740" s="418" t="str">
        <f>VLOOKUP($A1740,'02-Metrics'!$A$2:$AD$188,4,FALSE)</f>
        <v>Infrastructure</v>
      </c>
      <c r="U1740" s="418" t="str">
        <f>VLOOKUP($A1740,'02-Metrics'!$A$2:$AD$188,5,FALSE)</f>
        <v>Roads</v>
      </c>
      <c r="V1740" s="418" t="str">
        <f>VLOOKUP($A1740,'02-Metrics'!$A$2:$AD$188,7,FALSE)</f>
        <v>Army Forces</v>
      </c>
    </row>
    <row r="1741" spans="1:22" hidden="1">
      <c r="A1741" s="418" t="s">
        <v>1128</v>
      </c>
      <c r="B1741" s="497">
        <v>43889</v>
      </c>
      <c r="C1741" s="495">
        <v>0</v>
      </c>
      <c r="D1741" s="495">
        <v>1394896.1500000001</v>
      </c>
      <c r="E1741" s="495">
        <f t="shared" si="265"/>
        <v>36610644.5</v>
      </c>
      <c r="F1741" s="495">
        <f t="shared" si="266"/>
        <v>38741054.810000002</v>
      </c>
      <c r="G1741" s="495">
        <f t="shared" si="269"/>
        <v>-2130410.3100000024</v>
      </c>
      <c r="H1741" s="495">
        <f>VLOOKUP(A1741,'02-Metrics'!A:R,18,FALSE)</f>
        <v>54192857</v>
      </c>
      <c r="I1741" s="496">
        <f t="shared" si="270"/>
        <v>-3.9311644152660238E-2</v>
      </c>
      <c r="J1741" s="512"/>
      <c r="M1741" s="241" t="s">
        <v>1038</v>
      </c>
      <c r="S1741">
        <f t="shared" si="262"/>
        <v>2020</v>
      </c>
      <c r="T1741" s="418" t="str">
        <f>VLOOKUP($A1741,'02-Metrics'!$A$2:$AD$188,4,FALSE)</f>
        <v>Infrastructure</v>
      </c>
      <c r="U1741" s="418" t="str">
        <f>VLOOKUP($A1741,'02-Metrics'!$A$2:$AD$188,5,FALSE)</f>
        <v>Roads</v>
      </c>
      <c r="V1741" s="418" t="str">
        <f>VLOOKUP($A1741,'02-Metrics'!$A$2:$AD$188,7,FALSE)</f>
        <v>Army Forces</v>
      </c>
    </row>
    <row r="1742" spans="1:22" hidden="1">
      <c r="A1742" s="418" t="s">
        <v>1128</v>
      </c>
      <c r="B1742" s="497">
        <v>43920</v>
      </c>
      <c r="C1742" s="495">
        <v>0</v>
      </c>
      <c r="D1742" s="495">
        <v>1058790.8500000001</v>
      </c>
      <c r="E1742" s="495">
        <f t="shared" si="265"/>
        <v>36610644.5</v>
      </c>
      <c r="F1742" s="495">
        <f t="shared" si="266"/>
        <v>39799845.660000004</v>
      </c>
      <c r="G1742" s="495">
        <f t="shared" si="269"/>
        <v>-3189201.1600000039</v>
      </c>
      <c r="H1742" s="495">
        <f>VLOOKUP(A1742,'02-Metrics'!A:R,18,FALSE)</f>
        <v>54192857</v>
      </c>
      <c r="I1742" s="496">
        <f t="shared" si="270"/>
        <v>-5.884910551957067E-2</v>
      </c>
      <c r="J1742" s="512"/>
      <c r="K1742" s="491">
        <v>3990887</v>
      </c>
      <c r="L1742" s="489">
        <v>43008</v>
      </c>
      <c r="M1742" s="241" t="s">
        <v>1041</v>
      </c>
      <c r="S1742">
        <f t="shared" si="262"/>
        <v>2020</v>
      </c>
      <c r="T1742" s="418" t="str">
        <f>VLOOKUP($A1742,'02-Metrics'!$A$2:$AD$188,4,FALSE)</f>
        <v>Infrastructure</v>
      </c>
      <c r="U1742" s="418" t="str">
        <f>VLOOKUP($A1742,'02-Metrics'!$A$2:$AD$188,5,FALSE)</f>
        <v>Roads</v>
      </c>
      <c r="V1742" s="418" t="str">
        <f>VLOOKUP($A1742,'02-Metrics'!$A$2:$AD$188,7,FALSE)</f>
        <v>Army Forces</v>
      </c>
    </row>
    <row r="1743" spans="1:22" hidden="1">
      <c r="A1743" s="418" t="s">
        <v>1128</v>
      </c>
      <c r="B1743" s="497">
        <v>43951</v>
      </c>
      <c r="C1743" s="495">
        <v>6296976</v>
      </c>
      <c r="D1743" s="495">
        <v>59128.35</v>
      </c>
      <c r="E1743" s="495">
        <f t="shared" si="265"/>
        <v>42907620.5</v>
      </c>
      <c r="F1743" s="495">
        <f t="shared" si="266"/>
        <v>39858974.010000005</v>
      </c>
      <c r="G1743" s="495">
        <f t="shared" si="269"/>
        <v>3048646.4899999946</v>
      </c>
      <c r="H1743" s="495">
        <f>VLOOKUP(A1743,'02-Metrics'!A:R,18,FALSE)</f>
        <v>54192857</v>
      </c>
      <c r="I1743" s="496">
        <f t="shared" si="270"/>
        <v>5.6255504115606869E-2</v>
      </c>
      <c r="J1743" s="512"/>
      <c r="M1743" s="241" t="s">
        <v>1038</v>
      </c>
      <c r="S1743">
        <f t="shared" si="262"/>
        <v>2020</v>
      </c>
      <c r="T1743" s="418" t="str">
        <f>VLOOKUP($A1743,'02-Metrics'!$A$2:$AD$188,4,FALSE)</f>
        <v>Infrastructure</v>
      </c>
      <c r="U1743" s="418" t="str">
        <f>VLOOKUP($A1743,'02-Metrics'!$A$2:$AD$188,5,FALSE)</f>
        <v>Roads</v>
      </c>
      <c r="V1743" s="418" t="str">
        <f>VLOOKUP($A1743,'02-Metrics'!$A$2:$AD$188,7,FALSE)</f>
        <v>Army Forces</v>
      </c>
    </row>
    <row r="1744" spans="1:22" hidden="1">
      <c r="A1744" s="418" t="s">
        <v>1128</v>
      </c>
      <c r="B1744" s="497">
        <v>43981</v>
      </c>
      <c r="C1744" s="495">
        <v>0</v>
      </c>
      <c r="D1744" s="495">
        <v>703925.82000000007</v>
      </c>
      <c r="E1744" s="495">
        <f t="shared" si="265"/>
        <v>42907620.5</v>
      </c>
      <c r="F1744" s="495">
        <f t="shared" si="266"/>
        <v>40562899.830000006</v>
      </c>
      <c r="G1744" s="495">
        <f t="shared" si="269"/>
        <v>2344720.6699999943</v>
      </c>
      <c r="H1744" s="495">
        <f>VLOOKUP(A1744,'02-Metrics'!A:R,18,FALSE)</f>
        <v>54192857</v>
      </c>
      <c r="I1744" s="496">
        <f t="shared" si="270"/>
        <v>4.3266231009005382E-2</v>
      </c>
      <c r="J1744" s="512"/>
      <c r="K1744" s="491">
        <v>3599516</v>
      </c>
      <c r="L1744" s="489">
        <v>43039</v>
      </c>
      <c r="M1744" s="241" t="s">
        <v>1041</v>
      </c>
      <c r="S1744">
        <f t="shared" si="262"/>
        <v>2020</v>
      </c>
      <c r="T1744" s="418" t="str">
        <f>VLOOKUP($A1744,'02-Metrics'!$A$2:$AD$188,4,FALSE)</f>
        <v>Infrastructure</v>
      </c>
      <c r="U1744" s="418" t="str">
        <f>VLOOKUP($A1744,'02-Metrics'!$A$2:$AD$188,5,FALSE)</f>
        <v>Roads</v>
      </c>
      <c r="V1744" s="418" t="str">
        <f>VLOOKUP($A1744,'02-Metrics'!$A$2:$AD$188,7,FALSE)</f>
        <v>Army Forces</v>
      </c>
    </row>
    <row r="1745" spans="1:22" hidden="1">
      <c r="A1745" s="418" t="s">
        <v>1128</v>
      </c>
      <c r="B1745" s="497">
        <v>44012</v>
      </c>
      <c r="C1745" s="495">
        <v>1419727</v>
      </c>
      <c r="D1745" s="495">
        <v>479450.07</v>
      </c>
      <c r="E1745" s="495">
        <f t="shared" si="265"/>
        <v>44327347.5</v>
      </c>
      <c r="F1745" s="495">
        <f t="shared" si="266"/>
        <v>41042349.900000006</v>
      </c>
      <c r="G1745" s="495">
        <f t="shared" si="269"/>
        <v>3284997.599999994</v>
      </c>
      <c r="H1745" s="495">
        <f>VLOOKUP(A1745,'02-Metrics'!A:R,18,FALSE)</f>
        <v>54192857</v>
      </c>
      <c r="I1745" s="496">
        <f t="shared" si="270"/>
        <v>6.0616800476121675E-2</v>
      </c>
      <c r="J1745" s="512"/>
      <c r="M1745" s="241" t="s">
        <v>1038</v>
      </c>
      <c r="S1745">
        <f t="shared" si="262"/>
        <v>2020</v>
      </c>
      <c r="T1745" s="418" t="str">
        <f>VLOOKUP($A1745,'02-Metrics'!$A$2:$AD$188,4,FALSE)</f>
        <v>Infrastructure</v>
      </c>
      <c r="U1745" s="418" t="str">
        <f>VLOOKUP($A1745,'02-Metrics'!$A$2:$AD$188,5,FALSE)</f>
        <v>Roads</v>
      </c>
      <c r="V1745" s="418" t="str">
        <f>VLOOKUP($A1745,'02-Metrics'!$A$2:$AD$188,7,FALSE)</f>
        <v>Army Forces</v>
      </c>
    </row>
    <row r="1746" spans="1:22" hidden="1">
      <c r="A1746" s="418" t="s">
        <v>1128</v>
      </c>
      <c r="B1746" s="497">
        <v>44042</v>
      </c>
      <c r="C1746" s="495">
        <v>0</v>
      </c>
      <c r="D1746" s="495">
        <v>390250.99</v>
      </c>
      <c r="E1746" s="495">
        <f t="shared" si="265"/>
        <v>44327347.5</v>
      </c>
      <c r="F1746" s="495">
        <f t="shared" si="266"/>
        <v>41432600.890000008</v>
      </c>
      <c r="G1746" s="495">
        <f t="shared" si="269"/>
        <v>2894746.609999992</v>
      </c>
      <c r="H1746" s="495">
        <f>VLOOKUP(A1746,'02-Metrics'!A:R,18,FALSE)</f>
        <v>54192857</v>
      </c>
      <c r="I1746" s="496">
        <f t="shared" si="270"/>
        <v>5.3415648671189121E-2</v>
      </c>
      <c r="J1746" s="512"/>
      <c r="K1746" s="491">
        <v>1558907</v>
      </c>
      <c r="L1746" s="489">
        <v>43069</v>
      </c>
      <c r="M1746" s="241" t="s">
        <v>1041</v>
      </c>
      <c r="S1746">
        <f t="shared" si="262"/>
        <v>2020</v>
      </c>
      <c r="T1746" s="418" t="str">
        <f>VLOOKUP($A1746,'02-Metrics'!$A$2:$AD$188,4,FALSE)</f>
        <v>Infrastructure</v>
      </c>
      <c r="U1746" s="418" t="str">
        <f>VLOOKUP($A1746,'02-Metrics'!$A$2:$AD$188,5,FALSE)</f>
        <v>Roads</v>
      </c>
      <c r="V1746" s="418" t="str">
        <f>VLOOKUP($A1746,'02-Metrics'!$A$2:$AD$188,7,FALSE)</f>
        <v>Army Forces</v>
      </c>
    </row>
    <row r="1747" spans="1:22" hidden="1">
      <c r="A1747" s="418" t="s">
        <v>1128</v>
      </c>
      <c r="B1747" s="497">
        <v>44073</v>
      </c>
      <c r="C1747" s="495">
        <v>5280204</v>
      </c>
      <c r="D1747" s="495">
        <v>650531.98</v>
      </c>
      <c r="E1747" s="495">
        <f t="shared" si="265"/>
        <v>49607551.5</v>
      </c>
      <c r="F1747" s="495">
        <f t="shared" si="266"/>
        <v>42083132.870000005</v>
      </c>
      <c r="G1747" s="495">
        <f t="shared" si="269"/>
        <v>7524418.6299999952</v>
      </c>
      <c r="H1747" s="495">
        <f>VLOOKUP(A1747,'02-Metrics'!A:R,18,FALSE)</f>
        <v>54192857</v>
      </c>
      <c r="I1747" s="496">
        <f t="shared" si="270"/>
        <v>0.1388452103567818</v>
      </c>
      <c r="J1747" s="512"/>
      <c r="M1747" s="241" t="s">
        <v>1038</v>
      </c>
      <c r="S1747">
        <f t="shared" si="262"/>
        <v>2020</v>
      </c>
      <c r="T1747" s="418" t="str">
        <f>VLOOKUP($A1747,'02-Metrics'!$A$2:$AD$188,4,FALSE)</f>
        <v>Infrastructure</v>
      </c>
      <c r="U1747" s="418" t="str">
        <f>VLOOKUP($A1747,'02-Metrics'!$A$2:$AD$188,5,FALSE)</f>
        <v>Roads</v>
      </c>
      <c r="V1747" s="418" t="str">
        <f>VLOOKUP($A1747,'02-Metrics'!$A$2:$AD$188,7,FALSE)</f>
        <v>Army Forces</v>
      </c>
    </row>
    <row r="1748" spans="1:22" hidden="1">
      <c r="A1748" s="418" t="s">
        <v>1128</v>
      </c>
      <c r="B1748" s="497">
        <v>44104</v>
      </c>
      <c r="C1748" s="495">
        <v>0</v>
      </c>
      <c r="D1748" s="495">
        <v>25140.9</v>
      </c>
      <c r="E1748" s="495">
        <f t="shared" si="265"/>
        <v>49607551.5</v>
      </c>
      <c r="F1748" s="495">
        <f t="shared" si="266"/>
        <v>42108273.770000003</v>
      </c>
      <c r="G1748" s="495">
        <f t="shared" si="269"/>
        <v>7499277.7299999967</v>
      </c>
      <c r="H1748" s="495">
        <f>VLOOKUP(A1748,'02-Metrics'!A:R,18,FALSE)</f>
        <v>54192857</v>
      </c>
      <c r="I1748" s="496">
        <f t="shared" si="270"/>
        <v>0.13838129497398516</v>
      </c>
      <c r="J1748" s="512"/>
      <c r="K1748" s="491">
        <v>3130756</v>
      </c>
      <c r="L1748" s="489">
        <v>43100</v>
      </c>
      <c r="M1748" s="241" t="s">
        <v>1041</v>
      </c>
      <c r="S1748">
        <f t="shared" si="262"/>
        <v>2020</v>
      </c>
      <c r="T1748" s="418" t="str">
        <f>VLOOKUP($A1748,'02-Metrics'!$A$2:$AD$188,4,FALSE)</f>
        <v>Infrastructure</v>
      </c>
      <c r="U1748" s="418" t="str">
        <f>VLOOKUP($A1748,'02-Metrics'!$A$2:$AD$188,5,FALSE)</f>
        <v>Roads</v>
      </c>
      <c r="V1748" s="418" t="str">
        <f>VLOOKUP($A1748,'02-Metrics'!$A$2:$AD$188,7,FALSE)</f>
        <v>Army Forces</v>
      </c>
    </row>
    <row r="1749" spans="1:22" hidden="1">
      <c r="A1749" s="418" t="s">
        <v>1128</v>
      </c>
      <c r="B1749" s="497">
        <v>44134</v>
      </c>
      <c r="C1749" s="495">
        <v>0</v>
      </c>
      <c r="D1749" s="495">
        <v>1761.98</v>
      </c>
      <c r="E1749" s="495">
        <f t="shared" si="265"/>
        <v>49607551.5</v>
      </c>
      <c r="F1749" s="495">
        <f t="shared" si="266"/>
        <v>42110035.75</v>
      </c>
      <c r="G1749" s="495">
        <f t="shared" si="269"/>
        <v>7497515.75</v>
      </c>
      <c r="H1749" s="495">
        <f>VLOOKUP(A1749,'02-Metrics'!A:R,18,FALSE)</f>
        <v>54192857</v>
      </c>
      <c r="I1749" s="496">
        <f t="shared" si="270"/>
        <v>0.13834878183300062</v>
      </c>
      <c r="J1749" s="512"/>
      <c r="M1749" s="241" t="s">
        <v>1038</v>
      </c>
      <c r="S1749">
        <f t="shared" si="262"/>
        <v>2020</v>
      </c>
      <c r="T1749" s="418" t="str">
        <f>VLOOKUP($A1749,'02-Metrics'!$A$2:$AD$188,4,FALSE)</f>
        <v>Infrastructure</v>
      </c>
      <c r="U1749" s="418" t="str">
        <f>VLOOKUP($A1749,'02-Metrics'!$A$2:$AD$188,5,FALSE)</f>
        <v>Roads</v>
      </c>
      <c r="V1749" s="418" t="str">
        <f>VLOOKUP($A1749,'02-Metrics'!$A$2:$AD$188,7,FALSE)</f>
        <v>Army Forces</v>
      </c>
    </row>
    <row r="1750" spans="1:22" hidden="1">
      <c r="A1750" s="418" t="s">
        <v>1128</v>
      </c>
      <c r="B1750" s="497">
        <v>44165</v>
      </c>
      <c r="C1750" s="495">
        <v>0</v>
      </c>
      <c r="D1750" s="495">
        <v>19340</v>
      </c>
      <c r="E1750" s="495">
        <f t="shared" si="265"/>
        <v>49607551.5</v>
      </c>
      <c r="F1750" s="495">
        <f t="shared" si="266"/>
        <v>42129375.75</v>
      </c>
      <c r="G1750" s="495">
        <f t="shared" si="269"/>
        <v>7478175.75</v>
      </c>
      <c r="H1750" s="495">
        <f>VLOOKUP(A1750,'02-Metrics'!A:R,18,FALSE)</f>
        <v>54192857</v>
      </c>
      <c r="I1750" s="496">
        <f t="shared" si="270"/>
        <v>0.13799190823248164</v>
      </c>
      <c r="J1750" s="512"/>
      <c r="M1750" s="241" t="s">
        <v>1038</v>
      </c>
      <c r="S1750">
        <f t="shared" si="262"/>
        <v>2020</v>
      </c>
      <c r="T1750" s="418" t="str">
        <f>VLOOKUP($A1750,'02-Metrics'!$A$2:$AD$188,4,FALSE)</f>
        <v>Infrastructure</v>
      </c>
      <c r="U1750" s="418" t="str">
        <f>VLOOKUP($A1750,'02-Metrics'!$A$2:$AD$188,5,FALSE)</f>
        <v>Roads</v>
      </c>
      <c r="V1750" s="418" t="str">
        <f>VLOOKUP($A1750,'02-Metrics'!$A$2:$AD$188,7,FALSE)</f>
        <v>Army Forces</v>
      </c>
    </row>
    <row r="1751" spans="1:22" hidden="1">
      <c r="A1751" s="418" t="s">
        <v>1128</v>
      </c>
      <c r="B1751" s="497">
        <v>44226</v>
      </c>
      <c r="C1751" s="495">
        <v>0</v>
      </c>
      <c r="D1751" s="495">
        <v>1761.98</v>
      </c>
      <c r="E1751" s="495">
        <f t="shared" si="265"/>
        <v>49607551.5</v>
      </c>
      <c r="F1751" s="495">
        <f t="shared" si="266"/>
        <v>42131137.729999997</v>
      </c>
      <c r="G1751" s="495">
        <f t="shared" si="269"/>
        <v>7476413.7700000033</v>
      </c>
      <c r="H1751" s="495">
        <f>VLOOKUP(A1751,'02-Metrics'!A:R,18,FALSE)</f>
        <v>54192857</v>
      </c>
      <c r="I1751" s="496">
        <f t="shared" si="270"/>
        <v>0.13795939509149707</v>
      </c>
      <c r="J1751" s="512"/>
      <c r="L1751" s="23">
        <v>43152</v>
      </c>
      <c r="M1751" s="241" t="s">
        <v>1039</v>
      </c>
      <c r="S1751">
        <f t="shared" si="262"/>
        <v>2021</v>
      </c>
      <c r="T1751" s="418" t="str">
        <f>VLOOKUP($A1751,'02-Metrics'!$A$2:$AD$188,4,FALSE)</f>
        <v>Infrastructure</v>
      </c>
      <c r="U1751" s="418" t="str">
        <f>VLOOKUP($A1751,'02-Metrics'!$A$2:$AD$188,5,FALSE)</f>
        <v>Roads</v>
      </c>
      <c r="V1751" s="418" t="str">
        <f>VLOOKUP($A1751,'02-Metrics'!$A$2:$AD$188,7,FALSE)</f>
        <v>Army Forces</v>
      </c>
    </row>
    <row r="1752" spans="1:22" hidden="1">
      <c r="A1752" s="418" t="s">
        <v>1128</v>
      </c>
      <c r="B1752" s="497">
        <v>44285</v>
      </c>
      <c r="C1752" s="495">
        <v>0</v>
      </c>
      <c r="D1752" s="495">
        <v>81</v>
      </c>
      <c r="E1752" s="495">
        <f t="shared" si="265"/>
        <v>49607551.5</v>
      </c>
      <c r="F1752" s="495">
        <f t="shared" si="266"/>
        <v>42131218.729999997</v>
      </c>
      <c r="G1752" s="495">
        <f t="shared" si="269"/>
        <v>7476332.7700000033</v>
      </c>
      <c r="H1752" s="495">
        <f>VLOOKUP(A1752,'02-Metrics'!A:R,18,FALSE)</f>
        <v>54192857</v>
      </c>
      <c r="I1752" s="496">
        <f t="shared" si="270"/>
        <v>0.13795790042957143</v>
      </c>
      <c r="J1752" s="512"/>
      <c r="M1752" s="241" t="s">
        <v>1038</v>
      </c>
      <c r="S1752">
        <f t="shared" si="262"/>
        <v>2021</v>
      </c>
      <c r="T1752" s="418" t="str">
        <f>VLOOKUP($A1752,'02-Metrics'!$A$2:$AD$188,4,FALSE)</f>
        <v>Infrastructure</v>
      </c>
      <c r="U1752" s="418" t="str">
        <f>VLOOKUP($A1752,'02-Metrics'!$A$2:$AD$188,5,FALSE)</f>
        <v>Roads</v>
      </c>
      <c r="V1752" s="418" t="str">
        <f>VLOOKUP($A1752,'02-Metrics'!$A$2:$AD$188,7,FALSE)</f>
        <v>Army Forces</v>
      </c>
    </row>
    <row r="1753" spans="1:22" hidden="1">
      <c r="A1753" s="418">
        <v>49</v>
      </c>
      <c r="B1753" s="505">
        <v>2</v>
      </c>
      <c r="C1753" s="506"/>
      <c r="D1753" s="506"/>
      <c r="E1753" s="506"/>
      <c r="F1753" s="506"/>
      <c r="G1753" s="506"/>
      <c r="H1753" s="495"/>
      <c r="I1753" s="496"/>
      <c r="J1753" s="496"/>
      <c r="K1753" s="495"/>
      <c r="L1753" s="493"/>
      <c r="S1753">
        <f t="shared" si="262"/>
        <v>1900</v>
      </c>
      <c r="T1753" s="418" t="e">
        <f>VLOOKUP($A1753,'02-Metrics'!$A$2:$AD$188,4,FALSE)</f>
        <v>#N/A</v>
      </c>
      <c r="U1753" s="418" t="e">
        <f>VLOOKUP($A1753,'02-Metrics'!$A$2:$AD$188,5,FALSE)</f>
        <v>#N/A</v>
      </c>
      <c r="V1753" s="418" t="e">
        <f>VLOOKUP($A1753,'02-Metrics'!$A$2:$AD$188,7,FALSE)</f>
        <v>#N/A</v>
      </c>
    </row>
    <row r="1754" spans="1:22" hidden="1">
      <c r="A1754" s="418" t="s">
        <v>1348</v>
      </c>
      <c r="B1754" s="497">
        <v>43799</v>
      </c>
      <c r="C1754" s="495">
        <v>31397824.800000001</v>
      </c>
      <c r="D1754" s="495">
        <v>6819992.3600000003</v>
      </c>
      <c r="E1754" s="495">
        <f>C1754+E1753</f>
        <v>31397824.800000001</v>
      </c>
      <c r="F1754" s="495">
        <f t="shared" ref="F1754:F1789" si="271">D1754+F1753</f>
        <v>6819992.3600000003</v>
      </c>
      <c r="G1754" s="495">
        <f t="shared" si="269"/>
        <v>24577832.440000001</v>
      </c>
      <c r="H1754" s="495">
        <f>VLOOKUP(A1754,'02-Metrics'!A:R,18,FALSE)</f>
        <v>262378822</v>
      </c>
      <c r="I1754" s="496">
        <f t="shared" si="270"/>
        <v>9.3673080215292692E-2</v>
      </c>
      <c r="J1754" s="512"/>
      <c r="L1754" s="23">
        <v>43202</v>
      </c>
      <c r="M1754" s="241" t="s">
        <v>1039</v>
      </c>
      <c r="S1754">
        <f t="shared" si="262"/>
        <v>2019</v>
      </c>
      <c r="T1754" s="418" t="str">
        <f>VLOOKUP($A1754,'02-Metrics'!$A$2:$AD$188,4,FALSE)</f>
        <v>Commercial</v>
      </c>
      <c r="U1754" s="418" t="str">
        <f>VLOOKUP($A1754,'02-Metrics'!$A$2:$AD$188,5,FALSE)</f>
        <v>University</v>
      </c>
      <c r="V1754" s="418" t="str">
        <f>VLOOKUP($A1754,'02-Metrics'!$A$2:$AD$188,7,FALSE)</f>
        <v xml:space="preserve">Sewedy </v>
      </c>
    </row>
    <row r="1755" spans="1:22" hidden="1">
      <c r="A1755" s="418" t="s">
        <v>1348</v>
      </c>
      <c r="B1755" s="497">
        <v>43829</v>
      </c>
      <c r="C1755" s="495">
        <v>0</v>
      </c>
      <c r="D1755" s="495">
        <v>6378760.0300000003</v>
      </c>
      <c r="E1755" s="495">
        <f t="shared" ref="E1755:E1771" si="272">C1755+E1754</f>
        <v>31397824.800000001</v>
      </c>
      <c r="F1755" s="495">
        <f t="shared" ref="F1755:F1771" si="273">D1755+F1754</f>
        <v>13198752.390000001</v>
      </c>
      <c r="G1755" s="495">
        <f t="shared" ref="G1755:G1771" si="274">E1755-F1755</f>
        <v>18199072.41</v>
      </c>
      <c r="H1755" s="495">
        <f>VLOOKUP(A1755,'02-Metrics'!A:R,18,FALSE)</f>
        <v>262378822</v>
      </c>
      <c r="I1755" s="496">
        <f t="shared" ref="I1755:I1771" si="275">G1755/H1755</f>
        <v>6.9361819186763485E-2</v>
      </c>
      <c r="J1755" s="512"/>
      <c r="T1755" s="418" t="str">
        <f>VLOOKUP($A1755,'02-Metrics'!$A$2:$AD$188,4,FALSE)</f>
        <v>Commercial</v>
      </c>
      <c r="U1755" s="418" t="str">
        <f>VLOOKUP($A1755,'02-Metrics'!$A$2:$AD$188,5,FALSE)</f>
        <v>University</v>
      </c>
      <c r="V1755" s="418" t="str">
        <f>VLOOKUP($A1755,'02-Metrics'!$A$2:$AD$188,7,FALSE)</f>
        <v xml:space="preserve">Sewedy </v>
      </c>
    </row>
    <row r="1756" spans="1:22" hidden="1">
      <c r="A1756" s="418" t="s">
        <v>1348</v>
      </c>
      <c r="B1756" s="497">
        <v>43860</v>
      </c>
      <c r="C1756" s="495">
        <v>16150645.07</v>
      </c>
      <c r="D1756" s="495">
        <v>11350643.25</v>
      </c>
      <c r="E1756" s="495">
        <f t="shared" si="272"/>
        <v>47548469.870000005</v>
      </c>
      <c r="F1756" s="495">
        <f t="shared" si="273"/>
        <v>24549395.640000001</v>
      </c>
      <c r="G1756" s="495">
        <f t="shared" si="274"/>
        <v>22999074.230000004</v>
      </c>
      <c r="H1756" s="495">
        <f>VLOOKUP(A1756,'02-Metrics'!A:R,18,FALSE)</f>
        <v>262378822</v>
      </c>
      <c r="I1756" s="496">
        <f t="shared" si="275"/>
        <v>8.7655985550541132E-2</v>
      </c>
      <c r="J1756" s="512"/>
      <c r="T1756" s="418" t="str">
        <f>VLOOKUP($A1756,'02-Metrics'!$A$2:$AD$188,4,FALSE)</f>
        <v>Commercial</v>
      </c>
      <c r="U1756" s="418" t="str">
        <f>VLOOKUP($A1756,'02-Metrics'!$A$2:$AD$188,5,FALSE)</f>
        <v>University</v>
      </c>
      <c r="V1756" s="418" t="str">
        <f>VLOOKUP($A1756,'02-Metrics'!$A$2:$AD$188,7,FALSE)</f>
        <v xml:space="preserve">Sewedy </v>
      </c>
    </row>
    <row r="1757" spans="1:22" hidden="1">
      <c r="A1757" s="418" t="s">
        <v>1348</v>
      </c>
      <c r="B1757" s="497">
        <v>43890</v>
      </c>
      <c r="C1757" s="495">
        <v>17089175.399999999</v>
      </c>
      <c r="D1757" s="495">
        <v>8343038.6599999992</v>
      </c>
      <c r="E1757" s="495">
        <f t="shared" si="272"/>
        <v>64637645.270000003</v>
      </c>
      <c r="F1757" s="495">
        <f t="shared" si="273"/>
        <v>32892434.300000001</v>
      </c>
      <c r="G1757" s="495">
        <f t="shared" si="274"/>
        <v>31745210.970000003</v>
      </c>
      <c r="H1757" s="495">
        <f>VLOOKUP(A1757,'02-Metrics'!A:R,18,FALSE)</f>
        <v>262378822</v>
      </c>
      <c r="I1757" s="496">
        <f t="shared" si="275"/>
        <v>0.12098998969512868</v>
      </c>
      <c r="J1757" s="512"/>
      <c r="T1757" s="418" t="str">
        <f>VLOOKUP($A1757,'02-Metrics'!$A$2:$AD$188,4,FALSE)</f>
        <v>Commercial</v>
      </c>
      <c r="U1757" s="418" t="str">
        <f>VLOOKUP($A1757,'02-Metrics'!$A$2:$AD$188,5,FALSE)</f>
        <v>University</v>
      </c>
      <c r="V1757" s="418" t="str">
        <f>VLOOKUP($A1757,'02-Metrics'!$A$2:$AD$188,7,FALSE)</f>
        <v xml:space="preserve">Sewedy </v>
      </c>
    </row>
    <row r="1758" spans="1:22" hidden="1">
      <c r="A1758" s="418" t="s">
        <v>1348</v>
      </c>
      <c r="B1758" s="497">
        <v>43920</v>
      </c>
      <c r="C1758" s="495">
        <v>101758035.71000001</v>
      </c>
      <c r="D1758" s="495">
        <v>11778131.550000003</v>
      </c>
      <c r="E1758" s="495">
        <f t="shared" si="272"/>
        <v>166395680.98000002</v>
      </c>
      <c r="F1758" s="495">
        <f t="shared" si="273"/>
        <v>44670565.850000001</v>
      </c>
      <c r="G1758" s="495">
        <f t="shared" si="274"/>
        <v>121725115.13000003</v>
      </c>
      <c r="H1758" s="495">
        <f>VLOOKUP(A1758,'02-Metrics'!A:R,18,FALSE)</f>
        <v>262378822</v>
      </c>
      <c r="I1758" s="496">
        <f t="shared" si="275"/>
        <v>0.46392888801825638</v>
      </c>
      <c r="J1758" s="512"/>
      <c r="T1758" s="418" t="str">
        <f>VLOOKUP($A1758,'02-Metrics'!$A$2:$AD$188,4,FALSE)</f>
        <v>Commercial</v>
      </c>
      <c r="U1758" s="418" t="str">
        <f>VLOOKUP($A1758,'02-Metrics'!$A$2:$AD$188,5,FALSE)</f>
        <v>University</v>
      </c>
      <c r="V1758" s="418" t="str">
        <f>VLOOKUP($A1758,'02-Metrics'!$A$2:$AD$188,7,FALSE)</f>
        <v xml:space="preserve">Sewedy </v>
      </c>
    </row>
    <row r="1759" spans="1:22" hidden="1">
      <c r="A1759" s="418" t="s">
        <v>1348</v>
      </c>
      <c r="B1759" s="497">
        <v>43951</v>
      </c>
      <c r="C1759" s="495">
        <v>2392694.8000000007</v>
      </c>
      <c r="D1759" s="495">
        <v>19767993.359999999</v>
      </c>
      <c r="E1759" s="495">
        <f t="shared" si="272"/>
        <v>168788375.78000003</v>
      </c>
      <c r="F1759" s="495">
        <f t="shared" si="273"/>
        <v>64438559.210000001</v>
      </c>
      <c r="G1759" s="495">
        <f t="shared" si="274"/>
        <v>104349816.57000002</v>
      </c>
      <c r="H1759" s="495">
        <f>VLOOKUP(A1759,'02-Metrics'!A:R,18,FALSE)</f>
        <v>262378822</v>
      </c>
      <c r="I1759" s="496">
        <f t="shared" si="275"/>
        <v>0.39770670427813731</v>
      </c>
      <c r="J1759" s="512"/>
      <c r="T1759" s="418" t="str">
        <f>VLOOKUP($A1759,'02-Metrics'!$A$2:$AD$188,4,FALSE)</f>
        <v>Commercial</v>
      </c>
      <c r="U1759" s="418" t="str">
        <f>VLOOKUP($A1759,'02-Metrics'!$A$2:$AD$188,5,FALSE)</f>
        <v>University</v>
      </c>
      <c r="V1759" s="418" t="str">
        <f>VLOOKUP($A1759,'02-Metrics'!$A$2:$AD$188,7,FALSE)</f>
        <v xml:space="preserve">Sewedy </v>
      </c>
    </row>
    <row r="1760" spans="1:22" hidden="1">
      <c r="A1760" s="418" t="s">
        <v>1348</v>
      </c>
      <c r="B1760" s="497">
        <v>43981</v>
      </c>
      <c r="C1760" s="495">
        <v>13486571.369999997</v>
      </c>
      <c r="D1760" s="495">
        <v>21346890.250000004</v>
      </c>
      <c r="E1760" s="495">
        <f t="shared" si="272"/>
        <v>182274947.15000004</v>
      </c>
      <c r="F1760" s="495">
        <f t="shared" si="273"/>
        <v>85785449.460000008</v>
      </c>
      <c r="G1760" s="495">
        <f t="shared" si="274"/>
        <v>96489497.690000027</v>
      </c>
      <c r="H1760" s="495">
        <f>VLOOKUP(A1760,'02-Metrics'!A:R,18,FALSE)</f>
        <v>262378822</v>
      </c>
      <c r="I1760" s="496">
        <f t="shared" si="275"/>
        <v>0.36774880287403694</v>
      </c>
      <c r="J1760" s="512"/>
      <c r="T1760" s="418" t="str">
        <f>VLOOKUP($A1760,'02-Metrics'!$A$2:$AD$188,4,FALSE)</f>
        <v>Commercial</v>
      </c>
      <c r="U1760" s="418" t="str">
        <f>VLOOKUP($A1760,'02-Metrics'!$A$2:$AD$188,5,FALSE)</f>
        <v>University</v>
      </c>
      <c r="V1760" s="418" t="str">
        <f>VLOOKUP($A1760,'02-Metrics'!$A$2:$AD$188,7,FALSE)</f>
        <v xml:space="preserve">Sewedy </v>
      </c>
    </row>
    <row r="1761" spans="1:22" hidden="1">
      <c r="A1761" s="418" t="s">
        <v>1348</v>
      </c>
      <c r="B1761" s="497">
        <v>44012</v>
      </c>
      <c r="C1761" s="495">
        <v>45133657.090000004</v>
      </c>
      <c r="D1761" s="495">
        <v>29004240.719999999</v>
      </c>
      <c r="E1761" s="495">
        <f t="shared" si="272"/>
        <v>227408604.24000004</v>
      </c>
      <c r="F1761" s="495">
        <f t="shared" si="273"/>
        <v>114789690.18000001</v>
      </c>
      <c r="G1761" s="495">
        <f t="shared" si="274"/>
        <v>112618914.06000003</v>
      </c>
      <c r="H1761" s="495">
        <f>VLOOKUP(A1761,'02-Metrics'!A:R,18,FALSE)</f>
        <v>262378822</v>
      </c>
      <c r="I1761" s="496">
        <f t="shared" si="275"/>
        <v>0.42922257673677655</v>
      </c>
      <c r="J1761" s="512"/>
      <c r="T1761" s="418" t="str">
        <f>VLOOKUP($A1761,'02-Metrics'!$A$2:$AD$188,4,FALSE)</f>
        <v>Commercial</v>
      </c>
      <c r="U1761" s="418" t="str">
        <f>VLOOKUP($A1761,'02-Metrics'!$A$2:$AD$188,5,FALSE)</f>
        <v>University</v>
      </c>
      <c r="V1761" s="418" t="str">
        <f>VLOOKUP($A1761,'02-Metrics'!$A$2:$AD$188,7,FALSE)</f>
        <v xml:space="preserve">Sewedy </v>
      </c>
    </row>
    <row r="1762" spans="1:22" hidden="1">
      <c r="A1762" s="418" t="s">
        <v>1348</v>
      </c>
      <c r="B1762" s="497">
        <v>44042</v>
      </c>
      <c r="C1762" s="495">
        <v>64006362.979999997</v>
      </c>
      <c r="D1762" s="495">
        <v>63284411.019999981</v>
      </c>
      <c r="E1762" s="495">
        <f t="shared" si="272"/>
        <v>291414967.22000003</v>
      </c>
      <c r="F1762" s="495">
        <f t="shared" si="273"/>
        <v>178074101.19999999</v>
      </c>
      <c r="G1762" s="495">
        <f t="shared" si="274"/>
        <v>113340866.02000004</v>
      </c>
      <c r="H1762" s="495">
        <f>VLOOKUP(A1762,'02-Metrics'!A:R,18,FALSE)</f>
        <v>262378822</v>
      </c>
      <c r="I1762" s="496">
        <f t="shared" si="275"/>
        <v>0.43197414012324531</v>
      </c>
      <c r="J1762" s="512"/>
      <c r="T1762" s="418" t="str">
        <f>VLOOKUP($A1762,'02-Metrics'!$A$2:$AD$188,4,FALSE)</f>
        <v>Commercial</v>
      </c>
      <c r="U1762" s="418" t="str">
        <f>VLOOKUP($A1762,'02-Metrics'!$A$2:$AD$188,5,FALSE)</f>
        <v>University</v>
      </c>
      <c r="V1762" s="418" t="str">
        <f>VLOOKUP($A1762,'02-Metrics'!$A$2:$AD$188,7,FALSE)</f>
        <v xml:space="preserve">Sewedy </v>
      </c>
    </row>
    <row r="1763" spans="1:22" hidden="1">
      <c r="A1763" s="418" t="s">
        <v>1348</v>
      </c>
      <c r="B1763" s="497">
        <v>44073</v>
      </c>
      <c r="C1763" s="495">
        <v>10490817.120000001</v>
      </c>
      <c r="D1763" s="495">
        <v>5334273.0300000012</v>
      </c>
      <c r="E1763" s="495">
        <f t="shared" si="272"/>
        <v>301905784.34000003</v>
      </c>
      <c r="F1763" s="495">
        <f t="shared" si="273"/>
        <v>183408374.22999999</v>
      </c>
      <c r="G1763" s="495">
        <f t="shared" si="274"/>
        <v>118497410.11000004</v>
      </c>
      <c r="H1763" s="495">
        <f>VLOOKUP(A1763,'02-Metrics'!A:R,18,FALSE)</f>
        <v>262378822</v>
      </c>
      <c r="I1763" s="496">
        <f t="shared" si="275"/>
        <v>0.45162719005575858</v>
      </c>
      <c r="J1763" s="512"/>
      <c r="T1763" s="418" t="str">
        <f>VLOOKUP($A1763,'02-Metrics'!$A$2:$AD$188,4,FALSE)</f>
        <v>Commercial</v>
      </c>
      <c r="U1763" s="418" t="str">
        <f>VLOOKUP($A1763,'02-Metrics'!$A$2:$AD$188,5,FALSE)</f>
        <v>University</v>
      </c>
      <c r="V1763" s="418" t="str">
        <f>VLOOKUP($A1763,'02-Metrics'!$A$2:$AD$188,7,FALSE)</f>
        <v xml:space="preserve">Sewedy </v>
      </c>
    </row>
    <row r="1764" spans="1:22" hidden="1">
      <c r="A1764" s="418" t="s">
        <v>1348</v>
      </c>
      <c r="B1764" s="497">
        <v>44104</v>
      </c>
      <c r="C1764" s="495">
        <v>79622075.159999996</v>
      </c>
      <c r="D1764" s="495">
        <v>42253061.289999999</v>
      </c>
      <c r="E1764" s="495">
        <f t="shared" si="272"/>
        <v>381527859.5</v>
      </c>
      <c r="F1764" s="495">
        <f t="shared" si="273"/>
        <v>225661435.51999998</v>
      </c>
      <c r="G1764" s="495">
        <f t="shared" si="274"/>
        <v>155866423.98000002</v>
      </c>
      <c r="H1764" s="495">
        <f>VLOOKUP(A1764,'02-Metrics'!A:R,18,FALSE)</f>
        <v>262378822</v>
      </c>
      <c r="I1764" s="496">
        <f t="shared" si="275"/>
        <v>0.59405108534255113</v>
      </c>
      <c r="J1764" s="512"/>
      <c r="T1764" s="418" t="str">
        <f>VLOOKUP($A1764,'02-Metrics'!$A$2:$AD$188,4,FALSE)</f>
        <v>Commercial</v>
      </c>
      <c r="U1764" s="418" t="str">
        <f>VLOOKUP($A1764,'02-Metrics'!$A$2:$AD$188,5,FALSE)</f>
        <v>University</v>
      </c>
      <c r="V1764" s="418" t="str">
        <f>VLOOKUP($A1764,'02-Metrics'!$A$2:$AD$188,7,FALSE)</f>
        <v xml:space="preserve">Sewedy </v>
      </c>
    </row>
    <row r="1765" spans="1:22" hidden="1">
      <c r="A1765" s="418" t="s">
        <v>1348</v>
      </c>
      <c r="B1765" s="497">
        <v>44134</v>
      </c>
      <c r="C1765" s="495">
        <v>0</v>
      </c>
      <c r="D1765" s="495">
        <v>26752963.950000007</v>
      </c>
      <c r="E1765" s="495">
        <f t="shared" si="272"/>
        <v>381527859.5</v>
      </c>
      <c r="F1765" s="495">
        <f t="shared" si="273"/>
        <v>252414399.47</v>
      </c>
      <c r="G1765" s="495">
        <f t="shared" si="274"/>
        <v>129113460.03</v>
      </c>
      <c r="H1765" s="495">
        <f>VLOOKUP(A1765,'02-Metrics'!A:R,18,FALSE)</f>
        <v>262378822</v>
      </c>
      <c r="I1765" s="496">
        <f t="shared" si="275"/>
        <v>0.49208796291493373</v>
      </c>
      <c r="J1765" s="512"/>
      <c r="T1765" s="418" t="str">
        <f>VLOOKUP($A1765,'02-Metrics'!$A$2:$AD$188,4,FALSE)</f>
        <v>Commercial</v>
      </c>
      <c r="U1765" s="418" t="str">
        <f>VLOOKUP($A1765,'02-Metrics'!$A$2:$AD$188,5,FALSE)</f>
        <v>University</v>
      </c>
      <c r="V1765" s="418" t="str">
        <f>VLOOKUP($A1765,'02-Metrics'!$A$2:$AD$188,7,FALSE)</f>
        <v xml:space="preserve">Sewedy </v>
      </c>
    </row>
    <row r="1766" spans="1:22" hidden="1">
      <c r="A1766" s="418" t="s">
        <v>1348</v>
      </c>
      <c r="B1766" s="497">
        <v>44165</v>
      </c>
      <c r="C1766" s="495">
        <v>30259740.649999999</v>
      </c>
      <c r="D1766" s="495">
        <v>22502774.819999997</v>
      </c>
      <c r="E1766" s="495">
        <f t="shared" si="272"/>
        <v>411787600.14999998</v>
      </c>
      <c r="F1766" s="495">
        <f t="shared" si="273"/>
        <v>274917174.29000002</v>
      </c>
      <c r="G1766" s="495">
        <f t="shared" si="274"/>
        <v>136870425.85999995</v>
      </c>
      <c r="H1766" s="495">
        <f>VLOOKUP(A1766,'02-Metrics'!A:R,18,FALSE)</f>
        <v>262378822</v>
      </c>
      <c r="I1766" s="496">
        <f t="shared" si="275"/>
        <v>0.52165195657445229</v>
      </c>
      <c r="J1766" s="512"/>
      <c r="T1766" s="418" t="str">
        <f>VLOOKUP($A1766,'02-Metrics'!$A$2:$AD$188,4,FALSE)</f>
        <v>Commercial</v>
      </c>
      <c r="U1766" s="418" t="str">
        <f>VLOOKUP($A1766,'02-Metrics'!$A$2:$AD$188,5,FALSE)</f>
        <v>University</v>
      </c>
      <c r="V1766" s="418" t="str">
        <f>VLOOKUP($A1766,'02-Metrics'!$A$2:$AD$188,7,FALSE)</f>
        <v xml:space="preserve">Sewedy </v>
      </c>
    </row>
    <row r="1767" spans="1:22" hidden="1">
      <c r="A1767" s="418" t="s">
        <v>1348</v>
      </c>
      <c r="B1767" s="497">
        <v>44195</v>
      </c>
      <c r="C1767" s="495">
        <v>7703511.4100000001</v>
      </c>
      <c r="D1767" s="495">
        <v>26681402.469999988</v>
      </c>
      <c r="E1767" s="495">
        <f t="shared" si="272"/>
        <v>419491111.56</v>
      </c>
      <c r="F1767" s="495">
        <f t="shared" si="273"/>
        <v>301598576.75999999</v>
      </c>
      <c r="G1767" s="495">
        <f t="shared" si="274"/>
        <v>117892534.80000001</v>
      </c>
      <c r="H1767" s="495">
        <f>VLOOKUP(A1767,'02-Metrics'!A:R,18,FALSE)</f>
        <v>262378822</v>
      </c>
      <c r="I1767" s="496">
        <f t="shared" si="275"/>
        <v>0.44932183894018707</v>
      </c>
      <c r="J1767" s="512"/>
      <c r="T1767" s="418" t="str">
        <f>VLOOKUP($A1767,'02-Metrics'!$A$2:$AD$188,4,FALSE)</f>
        <v>Commercial</v>
      </c>
      <c r="U1767" s="418" t="str">
        <f>VLOOKUP($A1767,'02-Metrics'!$A$2:$AD$188,5,FALSE)</f>
        <v>University</v>
      </c>
      <c r="V1767" s="418" t="str">
        <f>VLOOKUP($A1767,'02-Metrics'!$A$2:$AD$188,7,FALSE)</f>
        <v xml:space="preserve">Sewedy </v>
      </c>
    </row>
    <row r="1768" spans="1:22" hidden="1">
      <c r="A1768" s="418" t="s">
        <v>1348</v>
      </c>
      <c r="B1768" s="497">
        <v>44226</v>
      </c>
      <c r="C1768" s="495">
        <v>13851401.630000001</v>
      </c>
      <c r="D1768" s="495">
        <v>16399722.589999998</v>
      </c>
      <c r="E1768" s="495">
        <f t="shared" si="272"/>
        <v>433342513.19</v>
      </c>
      <c r="F1768" s="495">
        <f t="shared" si="273"/>
        <v>317998299.34999996</v>
      </c>
      <c r="G1768" s="495">
        <f t="shared" si="274"/>
        <v>115344213.84000003</v>
      </c>
      <c r="H1768" s="495">
        <f>VLOOKUP(A1768,'02-Metrics'!A:R,18,FALSE)</f>
        <v>262378822</v>
      </c>
      <c r="I1768" s="496">
        <f t="shared" si="275"/>
        <v>0.43960946604143236</v>
      </c>
      <c r="J1768" s="512"/>
      <c r="L1768" s="23">
        <v>43207</v>
      </c>
      <c r="M1768" s="241" t="s">
        <v>1039</v>
      </c>
      <c r="S1768">
        <f t="shared" si="262"/>
        <v>2021</v>
      </c>
      <c r="T1768" s="418" t="str">
        <f>VLOOKUP($A1768,'02-Metrics'!$A$2:$AD$188,4,FALSE)</f>
        <v>Commercial</v>
      </c>
      <c r="U1768" s="418" t="str">
        <f>VLOOKUP($A1768,'02-Metrics'!$A$2:$AD$188,5,FALSE)</f>
        <v>University</v>
      </c>
      <c r="V1768" s="418" t="str">
        <f>VLOOKUP($A1768,'02-Metrics'!$A$2:$AD$188,7,FALSE)</f>
        <v xml:space="preserve">Sewedy </v>
      </c>
    </row>
    <row r="1769" spans="1:22" hidden="1">
      <c r="A1769" s="418" t="s">
        <v>1348</v>
      </c>
      <c r="B1769" s="497">
        <v>44255</v>
      </c>
      <c r="C1769" s="495">
        <v>0</v>
      </c>
      <c r="D1769" s="495">
        <v>3456637.8899999997</v>
      </c>
      <c r="E1769" s="495">
        <f t="shared" si="272"/>
        <v>433342513.19</v>
      </c>
      <c r="F1769" s="495">
        <f t="shared" si="273"/>
        <v>321454937.23999995</v>
      </c>
      <c r="G1769" s="495">
        <f t="shared" si="274"/>
        <v>111887575.95000005</v>
      </c>
      <c r="H1769" s="495">
        <f>VLOOKUP(A1769,'02-Metrics'!A:R,18,FALSE)</f>
        <v>262378822</v>
      </c>
      <c r="I1769" s="496">
        <f t="shared" si="275"/>
        <v>0.42643524007436867</v>
      </c>
      <c r="J1769" s="512"/>
      <c r="M1769" s="241" t="s">
        <v>1038</v>
      </c>
      <c r="S1769">
        <f t="shared" si="262"/>
        <v>2021</v>
      </c>
      <c r="T1769" s="418" t="str">
        <f>VLOOKUP($A1769,'02-Metrics'!$A$2:$AD$188,4,FALSE)</f>
        <v>Commercial</v>
      </c>
      <c r="U1769" s="418" t="str">
        <f>VLOOKUP($A1769,'02-Metrics'!$A$2:$AD$188,5,FALSE)</f>
        <v>University</v>
      </c>
      <c r="V1769" s="418" t="str">
        <f>VLOOKUP($A1769,'02-Metrics'!$A$2:$AD$188,7,FALSE)</f>
        <v xml:space="preserve">Sewedy </v>
      </c>
    </row>
    <row r="1770" spans="1:22" hidden="1">
      <c r="A1770" s="418" t="s">
        <v>1348</v>
      </c>
      <c r="B1770" s="497">
        <v>44285</v>
      </c>
      <c r="C1770" s="495">
        <v>0</v>
      </c>
      <c r="D1770" s="495">
        <v>12690200.68</v>
      </c>
      <c r="E1770" s="495">
        <f t="shared" si="272"/>
        <v>433342513.19</v>
      </c>
      <c r="F1770" s="495">
        <f t="shared" si="273"/>
        <v>334145137.91999996</v>
      </c>
      <c r="G1770" s="495">
        <f t="shared" si="274"/>
        <v>99197375.270000041</v>
      </c>
      <c r="H1770" s="495">
        <f>VLOOKUP(A1770,'02-Metrics'!A:R,18,FALSE)</f>
        <v>262378822</v>
      </c>
      <c r="I1770" s="496">
        <f t="shared" si="275"/>
        <v>0.37806929124028171</v>
      </c>
      <c r="J1770" s="512"/>
      <c r="L1770" s="23">
        <v>43233</v>
      </c>
      <c r="M1770" s="241" t="s">
        <v>1039</v>
      </c>
      <c r="S1770">
        <f t="shared" si="262"/>
        <v>2021</v>
      </c>
      <c r="T1770" s="418" t="str">
        <f>VLOOKUP($A1770,'02-Metrics'!$A$2:$AD$188,4,FALSE)</f>
        <v>Commercial</v>
      </c>
      <c r="U1770" s="418" t="str">
        <f>VLOOKUP($A1770,'02-Metrics'!$A$2:$AD$188,5,FALSE)</f>
        <v>University</v>
      </c>
      <c r="V1770" s="418" t="str">
        <f>VLOOKUP($A1770,'02-Metrics'!$A$2:$AD$188,7,FALSE)</f>
        <v xml:space="preserve">Sewedy </v>
      </c>
    </row>
    <row r="1771" spans="1:22" hidden="1">
      <c r="A1771" s="418" t="s">
        <v>1348</v>
      </c>
      <c r="B1771" s="497">
        <v>44316</v>
      </c>
      <c r="C1771" s="495">
        <v>23340124.899999999</v>
      </c>
      <c r="D1771" s="495">
        <v>740774.71000000008</v>
      </c>
      <c r="E1771" s="495">
        <f t="shared" si="272"/>
        <v>456682638.08999997</v>
      </c>
      <c r="F1771" s="495">
        <f t="shared" si="273"/>
        <v>334885912.62999994</v>
      </c>
      <c r="G1771" s="495">
        <f t="shared" si="274"/>
        <v>121796725.46000004</v>
      </c>
      <c r="H1771" s="495">
        <f>VLOOKUP(A1771,'02-Metrics'!A:R,18,FALSE)</f>
        <v>262378822</v>
      </c>
      <c r="I1771" s="496">
        <f t="shared" si="275"/>
        <v>0.46420181526693505</v>
      </c>
      <c r="J1771" s="512"/>
      <c r="M1771" s="241" t="s">
        <v>1038</v>
      </c>
      <c r="S1771">
        <f t="shared" si="262"/>
        <v>2021</v>
      </c>
      <c r="T1771" s="418" t="str">
        <f>VLOOKUP($A1771,'02-Metrics'!$A$2:$AD$188,4,FALSE)</f>
        <v>Commercial</v>
      </c>
      <c r="U1771" s="418" t="str">
        <f>VLOOKUP($A1771,'02-Metrics'!$A$2:$AD$188,5,FALSE)</f>
        <v>University</v>
      </c>
      <c r="V1771" s="418" t="str">
        <f>VLOOKUP($A1771,'02-Metrics'!$A$2:$AD$188,7,FALSE)</f>
        <v xml:space="preserve">Sewedy </v>
      </c>
    </row>
    <row r="1772" spans="1:22" hidden="1">
      <c r="A1772" s="418">
        <v>50</v>
      </c>
      <c r="B1772" s="505">
        <v>2</v>
      </c>
      <c r="C1772" s="506"/>
      <c r="D1772" s="506"/>
      <c r="E1772" s="506"/>
      <c r="F1772" s="506"/>
      <c r="G1772" s="506"/>
      <c r="H1772" s="495"/>
      <c r="I1772" s="496"/>
      <c r="J1772" s="496"/>
      <c r="K1772" s="495"/>
      <c r="L1772" s="493"/>
      <c r="S1772">
        <f t="shared" si="262"/>
        <v>1900</v>
      </c>
      <c r="T1772" s="418" t="e">
        <f>VLOOKUP($A1772,'02-Metrics'!$A$2:$AD$188,4,FALSE)</f>
        <v>#N/A</v>
      </c>
      <c r="U1772" s="418" t="e">
        <f>VLOOKUP($A1772,'02-Metrics'!$A$2:$AD$188,5,FALSE)</f>
        <v>#N/A</v>
      </c>
      <c r="V1772" s="418" t="e">
        <f>VLOOKUP($A1772,'02-Metrics'!$A$2:$AD$188,7,FALSE)</f>
        <v>#N/A</v>
      </c>
    </row>
    <row r="1773" spans="1:22" hidden="1">
      <c r="A1773" s="418" t="s">
        <v>1133</v>
      </c>
      <c r="B1773" s="497">
        <v>43311</v>
      </c>
      <c r="C1773" s="495">
        <v>0</v>
      </c>
      <c r="D1773" s="495">
        <v>67012.740000000005</v>
      </c>
      <c r="E1773" s="495">
        <f t="shared" ref="E1773:E1789" si="276">C1773+E1772</f>
        <v>0</v>
      </c>
      <c r="F1773" s="495">
        <f t="shared" si="271"/>
        <v>67012.740000000005</v>
      </c>
      <c r="G1773" s="495">
        <f t="shared" si="269"/>
        <v>-67012.740000000005</v>
      </c>
      <c r="H1773" s="495">
        <f>VLOOKUP(A1773,'02-Metrics'!A:R,18,FALSE)</f>
        <v>0</v>
      </c>
      <c r="I1773" s="496" t="e">
        <f t="shared" si="270"/>
        <v>#DIV/0!</v>
      </c>
      <c r="J1773" s="512"/>
      <c r="M1773" s="241" t="s">
        <v>1038</v>
      </c>
      <c r="S1773">
        <f t="shared" si="262"/>
        <v>2018</v>
      </c>
      <c r="T1773" s="418" t="str">
        <f>VLOOKUP($A1773,'02-Metrics'!$A$2:$AD$188,4,FALSE)</f>
        <v>Infrastructure</v>
      </c>
      <c r="U1773" s="418" t="str">
        <f>VLOOKUP($A1773,'02-Metrics'!$A$2:$AD$188,5,FALSE)</f>
        <v>L&amp;L</v>
      </c>
      <c r="V1773" s="418" t="str">
        <f>VLOOKUP($A1773,'02-Metrics'!$A$2:$AD$188,7,FALSE)</f>
        <v>Army Forces</v>
      </c>
    </row>
    <row r="1774" spans="1:22" hidden="1">
      <c r="A1774" s="418" t="s">
        <v>1133</v>
      </c>
      <c r="B1774" s="497">
        <v>43342</v>
      </c>
      <c r="C1774" s="495">
        <v>0</v>
      </c>
      <c r="D1774" s="495">
        <v>53660.369999999995</v>
      </c>
      <c r="E1774" s="495">
        <f t="shared" si="276"/>
        <v>0</v>
      </c>
      <c r="F1774" s="495">
        <f t="shared" si="271"/>
        <v>120673.11</v>
      </c>
      <c r="G1774" s="495">
        <f t="shared" si="269"/>
        <v>-120673.11</v>
      </c>
      <c r="H1774" s="495">
        <f>VLOOKUP(A1774,'02-Metrics'!A:R,18,FALSE)</f>
        <v>0</v>
      </c>
      <c r="I1774" s="496" t="e">
        <f t="shared" si="270"/>
        <v>#DIV/0!</v>
      </c>
      <c r="J1774" s="512"/>
      <c r="M1774" s="241" t="s">
        <v>1038</v>
      </c>
      <c r="S1774">
        <f t="shared" ref="S1774:S1838" si="277">YEAR(B1774)</f>
        <v>2018</v>
      </c>
      <c r="T1774" s="418" t="str">
        <f>VLOOKUP($A1774,'02-Metrics'!$A$2:$AD$188,4,FALSE)</f>
        <v>Infrastructure</v>
      </c>
      <c r="U1774" s="418" t="str">
        <f>VLOOKUP($A1774,'02-Metrics'!$A$2:$AD$188,5,FALSE)</f>
        <v>L&amp;L</v>
      </c>
      <c r="V1774" s="418" t="str">
        <f>VLOOKUP($A1774,'02-Metrics'!$A$2:$AD$188,7,FALSE)</f>
        <v>Army Forces</v>
      </c>
    </row>
    <row r="1775" spans="1:22" hidden="1">
      <c r="A1775" s="418" t="s">
        <v>1133</v>
      </c>
      <c r="B1775" s="497">
        <v>43373</v>
      </c>
      <c r="C1775" s="495">
        <v>0</v>
      </c>
      <c r="D1775" s="495">
        <v>2597</v>
      </c>
      <c r="E1775" s="495">
        <f t="shared" si="276"/>
        <v>0</v>
      </c>
      <c r="F1775" s="495">
        <f t="shared" si="271"/>
        <v>123270.11</v>
      </c>
      <c r="G1775" s="495">
        <f t="shared" si="269"/>
        <v>-123270.11</v>
      </c>
      <c r="H1775" s="495">
        <f>VLOOKUP(A1775,'02-Metrics'!A:R,18,FALSE)</f>
        <v>0</v>
      </c>
      <c r="I1775" s="496" t="e">
        <f t="shared" si="270"/>
        <v>#DIV/0!</v>
      </c>
      <c r="J1775" s="512"/>
      <c r="L1775" s="23">
        <v>43326</v>
      </c>
      <c r="M1775" s="241" t="s">
        <v>1039</v>
      </c>
      <c r="S1775">
        <f t="shared" si="277"/>
        <v>2018</v>
      </c>
      <c r="T1775" s="418" t="str">
        <f>VLOOKUP($A1775,'02-Metrics'!$A$2:$AD$188,4,FALSE)</f>
        <v>Infrastructure</v>
      </c>
      <c r="U1775" s="418" t="str">
        <f>VLOOKUP($A1775,'02-Metrics'!$A$2:$AD$188,5,FALSE)</f>
        <v>L&amp;L</v>
      </c>
      <c r="V1775" s="418" t="str">
        <f>VLOOKUP($A1775,'02-Metrics'!$A$2:$AD$188,7,FALSE)</f>
        <v>Army Forces</v>
      </c>
    </row>
    <row r="1776" spans="1:22" hidden="1">
      <c r="A1776" s="418" t="s">
        <v>1133</v>
      </c>
      <c r="B1776" s="497">
        <v>43403</v>
      </c>
      <c r="C1776" s="495">
        <v>0</v>
      </c>
      <c r="D1776" s="495">
        <v>750</v>
      </c>
      <c r="E1776" s="495">
        <f t="shared" si="276"/>
        <v>0</v>
      </c>
      <c r="F1776" s="495">
        <f t="shared" si="271"/>
        <v>124020.11</v>
      </c>
      <c r="G1776" s="495">
        <f t="shared" si="269"/>
        <v>-124020.11</v>
      </c>
      <c r="H1776" s="495">
        <f>VLOOKUP(A1776,'02-Metrics'!A:R,18,FALSE)</f>
        <v>0</v>
      </c>
      <c r="I1776" s="496" t="e">
        <f t="shared" si="270"/>
        <v>#DIV/0!</v>
      </c>
      <c r="J1776" s="512"/>
      <c r="M1776" s="241" t="s">
        <v>1038</v>
      </c>
      <c r="S1776">
        <f t="shared" si="277"/>
        <v>2018</v>
      </c>
      <c r="T1776" s="418" t="str">
        <f>VLOOKUP($A1776,'02-Metrics'!$A$2:$AD$188,4,FALSE)</f>
        <v>Infrastructure</v>
      </c>
      <c r="U1776" s="418" t="str">
        <f>VLOOKUP($A1776,'02-Metrics'!$A$2:$AD$188,5,FALSE)</f>
        <v>L&amp;L</v>
      </c>
      <c r="V1776" s="418" t="str">
        <f>VLOOKUP($A1776,'02-Metrics'!$A$2:$AD$188,7,FALSE)</f>
        <v>Army Forces</v>
      </c>
    </row>
    <row r="1777" spans="1:22" hidden="1">
      <c r="A1777" s="418" t="s">
        <v>1133</v>
      </c>
      <c r="B1777" s="497">
        <v>43495</v>
      </c>
      <c r="C1777" s="495">
        <v>0</v>
      </c>
      <c r="D1777" s="495">
        <v>1231.71</v>
      </c>
      <c r="E1777" s="495">
        <f t="shared" si="276"/>
        <v>0</v>
      </c>
      <c r="F1777" s="495">
        <f t="shared" si="271"/>
        <v>125251.82</v>
      </c>
      <c r="G1777" s="495">
        <f t="shared" si="269"/>
        <v>-125251.82</v>
      </c>
      <c r="H1777" s="495">
        <f>VLOOKUP(A1777,'02-Metrics'!A:R,18,FALSE)</f>
        <v>0</v>
      </c>
      <c r="I1777" s="496" t="e">
        <f t="shared" si="270"/>
        <v>#DIV/0!</v>
      </c>
      <c r="J1777" s="512"/>
      <c r="L1777" s="23">
        <v>43360</v>
      </c>
      <c r="M1777" s="241" t="s">
        <v>1039</v>
      </c>
      <c r="S1777">
        <f t="shared" si="277"/>
        <v>2019</v>
      </c>
      <c r="T1777" s="418" t="str">
        <f>VLOOKUP($A1777,'02-Metrics'!$A$2:$AD$188,4,FALSE)</f>
        <v>Infrastructure</v>
      </c>
      <c r="U1777" s="418" t="str">
        <f>VLOOKUP($A1777,'02-Metrics'!$A$2:$AD$188,5,FALSE)</f>
        <v>L&amp;L</v>
      </c>
      <c r="V1777" s="418" t="str">
        <f>VLOOKUP($A1777,'02-Metrics'!$A$2:$AD$188,7,FALSE)</f>
        <v>Army Forces</v>
      </c>
    </row>
    <row r="1778" spans="1:22" hidden="1">
      <c r="A1778" s="418" t="s">
        <v>1133</v>
      </c>
      <c r="B1778" s="497">
        <v>43524</v>
      </c>
      <c r="C1778" s="495">
        <v>0</v>
      </c>
      <c r="D1778" s="495">
        <v>12475.93</v>
      </c>
      <c r="E1778" s="495">
        <f t="shared" si="276"/>
        <v>0</v>
      </c>
      <c r="F1778" s="495">
        <f t="shared" si="271"/>
        <v>137727.75</v>
      </c>
      <c r="G1778" s="495">
        <f t="shared" si="269"/>
        <v>-137727.75</v>
      </c>
      <c r="H1778" s="495">
        <f>VLOOKUP(A1778,'02-Metrics'!A:R,18,FALSE)</f>
        <v>0</v>
      </c>
      <c r="I1778" s="496" t="e">
        <f t="shared" si="270"/>
        <v>#DIV/0!</v>
      </c>
      <c r="J1778" s="512"/>
      <c r="M1778" s="241" t="s">
        <v>1038</v>
      </c>
      <c r="S1778">
        <f t="shared" si="277"/>
        <v>2019</v>
      </c>
      <c r="T1778" s="418" t="str">
        <f>VLOOKUP($A1778,'02-Metrics'!$A$2:$AD$188,4,FALSE)</f>
        <v>Infrastructure</v>
      </c>
      <c r="U1778" s="418" t="str">
        <f>VLOOKUP($A1778,'02-Metrics'!$A$2:$AD$188,5,FALSE)</f>
        <v>L&amp;L</v>
      </c>
      <c r="V1778" s="418" t="str">
        <f>VLOOKUP($A1778,'02-Metrics'!$A$2:$AD$188,7,FALSE)</f>
        <v>Army Forces</v>
      </c>
    </row>
    <row r="1779" spans="1:22" hidden="1">
      <c r="A1779" s="418" t="s">
        <v>1133</v>
      </c>
      <c r="B1779" s="497">
        <v>43554</v>
      </c>
      <c r="C1779" s="495">
        <v>0</v>
      </c>
      <c r="D1779" s="495">
        <v>59250</v>
      </c>
      <c r="E1779" s="495">
        <f t="shared" si="276"/>
        <v>0</v>
      </c>
      <c r="F1779" s="495">
        <f t="shared" si="271"/>
        <v>196977.75</v>
      </c>
      <c r="G1779" s="495">
        <f t="shared" si="269"/>
        <v>-196977.75</v>
      </c>
      <c r="H1779" s="495">
        <f>VLOOKUP(A1779,'02-Metrics'!A:R,18,FALSE)</f>
        <v>0</v>
      </c>
      <c r="I1779" s="496" t="e">
        <f t="shared" si="270"/>
        <v>#DIV/0!</v>
      </c>
      <c r="J1779" s="512"/>
      <c r="L1779" s="23">
        <v>43391</v>
      </c>
      <c r="M1779" s="241" t="s">
        <v>1039</v>
      </c>
      <c r="S1779">
        <f t="shared" si="277"/>
        <v>2019</v>
      </c>
      <c r="T1779" s="418" t="str">
        <f>VLOOKUP($A1779,'02-Metrics'!$A$2:$AD$188,4,FALSE)</f>
        <v>Infrastructure</v>
      </c>
      <c r="U1779" s="418" t="str">
        <f>VLOOKUP($A1779,'02-Metrics'!$A$2:$AD$188,5,FALSE)</f>
        <v>L&amp;L</v>
      </c>
      <c r="V1779" s="418" t="str">
        <f>VLOOKUP($A1779,'02-Metrics'!$A$2:$AD$188,7,FALSE)</f>
        <v>Army Forces</v>
      </c>
    </row>
    <row r="1780" spans="1:22" hidden="1">
      <c r="A1780" s="418" t="s">
        <v>1133</v>
      </c>
      <c r="B1780" s="497">
        <v>43585</v>
      </c>
      <c r="C1780" s="495">
        <v>0</v>
      </c>
      <c r="D1780" s="495">
        <v>79215</v>
      </c>
      <c r="E1780" s="495">
        <f t="shared" si="276"/>
        <v>0</v>
      </c>
      <c r="F1780" s="495">
        <f t="shared" si="271"/>
        <v>276192.75</v>
      </c>
      <c r="G1780" s="495">
        <f t="shared" si="269"/>
        <v>-276192.75</v>
      </c>
      <c r="H1780" s="495">
        <f>VLOOKUP(A1780,'02-Metrics'!A:R,18,FALSE)</f>
        <v>0</v>
      </c>
      <c r="I1780" s="496" t="e">
        <f t="shared" si="270"/>
        <v>#DIV/0!</v>
      </c>
      <c r="J1780" s="512"/>
      <c r="M1780" s="241" t="s">
        <v>1038</v>
      </c>
      <c r="S1780">
        <f t="shared" si="277"/>
        <v>2019</v>
      </c>
      <c r="T1780" s="418" t="str">
        <f>VLOOKUP($A1780,'02-Metrics'!$A$2:$AD$188,4,FALSE)</f>
        <v>Infrastructure</v>
      </c>
      <c r="U1780" s="418" t="str">
        <f>VLOOKUP($A1780,'02-Metrics'!$A$2:$AD$188,5,FALSE)</f>
        <v>L&amp;L</v>
      </c>
      <c r="V1780" s="418" t="str">
        <f>VLOOKUP($A1780,'02-Metrics'!$A$2:$AD$188,7,FALSE)</f>
        <v>Army Forces</v>
      </c>
    </row>
    <row r="1781" spans="1:22" hidden="1">
      <c r="A1781" s="418" t="s">
        <v>1133</v>
      </c>
      <c r="B1781" s="497">
        <v>43615</v>
      </c>
      <c r="C1781" s="495">
        <v>0</v>
      </c>
      <c r="D1781" s="495">
        <v>3955</v>
      </c>
      <c r="E1781" s="495">
        <f t="shared" si="276"/>
        <v>0</v>
      </c>
      <c r="F1781" s="495">
        <f t="shared" si="271"/>
        <v>280147.75</v>
      </c>
      <c r="G1781" s="495">
        <f t="shared" si="269"/>
        <v>-280147.75</v>
      </c>
      <c r="H1781" s="495">
        <f>VLOOKUP(A1781,'02-Metrics'!A:R,18,FALSE)</f>
        <v>0</v>
      </c>
      <c r="I1781" s="496" t="e">
        <f t="shared" si="270"/>
        <v>#DIV/0!</v>
      </c>
      <c r="J1781" s="512"/>
      <c r="L1781" s="23">
        <v>43410</v>
      </c>
      <c r="M1781" s="241" t="s">
        <v>1039</v>
      </c>
      <c r="S1781">
        <f t="shared" si="277"/>
        <v>2019</v>
      </c>
      <c r="T1781" s="418" t="str">
        <f>VLOOKUP($A1781,'02-Metrics'!$A$2:$AD$188,4,FALSE)</f>
        <v>Infrastructure</v>
      </c>
      <c r="U1781" s="418" t="str">
        <f>VLOOKUP($A1781,'02-Metrics'!$A$2:$AD$188,5,FALSE)</f>
        <v>L&amp;L</v>
      </c>
      <c r="V1781" s="418" t="str">
        <f>VLOOKUP($A1781,'02-Metrics'!$A$2:$AD$188,7,FALSE)</f>
        <v>Army Forces</v>
      </c>
    </row>
    <row r="1782" spans="1:22" hidden="1">
      <c r="A1782" s="418" t="s">
        <v>1133</v>
      </c>
      <c r="B1782" s="497">
        <v>43738</v>
      </c>
      <c r="C1782" s="495">
        <v>0</v>
      </c>
      <c r="D1782" s="495">
        <v>1116.71</v>
      </c>
      <c r="E1782" s="495">
        <f t="shared" si="276"/>
        <v>0</v>
      </c>
      <c r="F1782" s="495">
        <f t="shared" si="271"/>
        <v>281264.46000000002</v>
      </c>
      <c r="G1782" s="495">
        <f t="shared" ref="G1782:G1805" si="278">E1782-F1782</f>
        <v>-281264.46000000002</v>
      </c>
      <c r="H1782" s="495">
        <f>VLOOKUP(A1782,'02-Metrics'!A:R,18,FALSE)</f>
        <v>0</v>
      </c>
      <c r="I1782" s="496" t="e">
        <f t="shared" ref="I1782:I1821" si="279">G1782/H1782</f>
        <v>#DIV/0!</v>
      </c>
      <c r="J1782" s="512"/>
      <c r="L1782" s="23">
        <v>43431</v>
      </c>
      <c r="M1782" s="241" t="s">
        <v>1039</v>
      </c>
      <c r="S1782">
        <f t="shared" si="277"/>
        <v>2019</v>
      </c>
      <c r="T1782" s="418" t="str">
        <f>VLOOKUP($A1782,'02-Metrics'!$A$2:$AD$188,4,FALSE)</f>
        <v>Infrastructure</v>
      </c>
      <c r="U1782" s="418" t="str">
        <f>VLOOKUP($A1782,'02-Metrics'!$A$2:$AD$188,5,FALSE)</f>
        <v>L&amp;L</v>
      </c>
      <c r="V1782" s="418" t="str">
        <f>VLOOKUP($A1782,'02-Metrics'!$A$2:$AD$188,7,FALSE)</f>
        <v>Army Forces</v>
      </c>
    </row>
    <row r="1783" spans="1:22" hidden="1">
      <c r="A1783" s="418" t="s">
        <v>1133</v>
      </c>
      <c r="B1783" s="497">
        <v>43799</v>
      </c>
      <c r="C1783" s="495">
        <v>0</v>
      </c>
      <c r="D1783" s="495">
        <v>1116.71</v>
      </c>
      <c r="E1783" s="495">
        <f t="shared" si="276"/>
        <v>0</v>
      </c>
      <c r="F1783" s="495">
        <f t="shared" si="271"/>
        <v>282381.17000000004</v>
      </c>
      <c r="G1783" s="495">
        <f t="shared" si="278"/>
        <v>-282381.17000000004</v>
      </c>
      <c r="H1783" s="495">
        <f>VLOOKUP(A1783,'02-Metrics'!A:R,18,FALSE)</f>
        <v>0</v>
      </c>
      <c r="I1783" s="496" t="e">
        <f t="shared" si="279"/>
        <v>#DIV/0!</v>
      </c>
      <c r="J1783" s="512"/>
      <c r="M1783" s="241" t="s">
        <v>1038</v>
      </c>
      <c r="S1783">
        <f t="shared" si="277"/>
        <v>2019</v>
      </c>
      <c r="T1783" s="418" t="str">
        <f>VLOOKUP($A1783,'02-Metrics'!$A$2:$AD$188,4,FALSE)</f>
        <v>Infrastructure</v>
      </c>
      <c r="U1783" s="418" t="str">
        <f>VLOOKUP($A1783,'02-Metrics'!$A$2:$AD$188,5,FALSE)</f>
        <v>L&amp;L</v>
      </c>
      <c r="V1783" s="418" t="str">
        <f>VLOOKUP($A1783,'02-Metrics'!$A$2:$AD$188,7,FALSE)</f>
        <v>Army Forces</v>
      </c>
    </row>
    <row r="1784" spans="1:22" hidden="1">
      <c r="A1784" s="418" t="s">
        <v>1133</v>
      </c>
      <c r="B1784" s="497">
        <v>43889</v>
      </c>
      <c r="C1784" s="495">
        <v>0</v>
      </c>
      <c r="D1784" s="495">
        <v>4504.49</v>
      </c>
      <c r="E1784" s="495">
        <f t="shared" si="276"/>
        <v>0</v>
      </c>
      <c r="F1784" s="495">
        <f t="shared" si="271"/>
        <v>286885.66000000003</v>
      </c>
      <c r="G1784" s="495">
        <f t="shared" si="278"/>
        <v>-286885.66000000003</v>
      </c>
      <c r="H1784" s="495">
        <f>VLOOKUP(A1784,'02-Metrics'!A:R,18,FALSE)</f>
        <v>0</v>
      </c>
      <c r="I1784" s="496" t="e">
        <f t="shared" si="279"/>
        <v>#DIV/0!</v>
      </c>
      <c r="J1784" s="512"/>
      <c r="L1784" s="23">
        <v>43438</v>
      </c>
      <c r="M1784" s="241" t="s">
        <v>1039</v>
      </c>
      <c r="S1784">
        <f t="shared" si="277"/>
        <v>2020</v>
      </c>
      <c r="T1784" s="418" t="str">
        <f>VLOOKUP($A1784,'02-Metrics'!$A$2:$AD$188,4,FALSE)</f>
        <v>Infrastructure</v>
      </c>
      <c r="U1784" s="418" t="str">
        <f>VLOOKUP($A1784,'02-Metrics'!$A$2:$AD$188,5,FALSE)</f>
        <v>L&amp;L</v>
      </c>
      <c r="V1784" s="418" t="str">
        <f>VLOOKUP($A1784,'02-Metrics'!$A$2:$AD$188,7,FALSE)</f>
        <v>Army Forces</v>
      </c>
    </row>
    <row r="1785" spans="1:22" hidden="1">
      <c r="A1785" s="418" t="s">
        <v>1133</v>
      </c>
      <c r="B1785" s="497">
        <v>43981</v>
      </c>
      <c r="C1785" s="495">
        <v>0</v>
      </c>
      <c r="D1785" s="495">
        <v>4504.49</v>
      </c>
      <c r="E1785" s="495">
        <f t="shared" si="276"/>
        <v>0</v>
      </c>
      <c r="F1785" s="495">
        <f t="shared" si="271"/>
        <v>291390.15000000002</v>
      </c>
      <c r="G1785" s="495">
        <f t="shared" si="278"/>
        <v>-291390.15000000002</v>
      </c>
      <c r="H1785" s="495">
        <f>VLOOKUP(A1785,'02-Metrics'!A:R,18,FALSE)</f>
        <v>0</v>
      </c>
      <c r="I1785" s="496" t="e">
        <f t="shared" si="279"/>
        <v>#DIV/0!</v>
      </c>
      <c r="J1785" s="512"/>
      <c r="M1785" s="241" t="s">
        <v>1038</v>
      </c>
      <c r="S1785">
        <f t="shared" si="277"/>
        <v>2020</v>
      </c>
      <c r="T1785" s="418" t="str">
        <f>VLOOKUP($A1785,'02-Metrics'!$A$2:$AD$188,4,FALSE)</f>
        <v>Infrastructure</v>
      </c>
      <c r="U1785" s="418" t="str">
        <f>VLOOKUP($A1785,'02-Metrics'!$A$2:$AD$188,5,FALSE)</f>
        <v>L&amp;L</v>
      </c>
      <c r="V1785" s="418" t="str">
        <f>VLOOKUP($A1785,'02-Metrics'!$A$2:$AD$188,7,FALSE)</f>
        <v>Army Forces</v>
      </c>
    </row>
    <row r="1786" spans="1:22" hidden="1">
      <c r="A1786" s="418" t="s">
        <v>1133</v>
      </c>
      <c r="B1786" s="497">
        <v>44012</v>
      </c>
      <c r="C1786" s="495">
        <v>0</v>
      </c>
      <c r="D1786" s="495">
        <v>54918.9</v>
      </c>
      <c r="E1786" s="495">
        <f t="shared" si="276"/>
        <v>0</v>
      </c>
      <c r="F1786" s="495">
        <f t="shared" si="271"/>
        <v>346309.05000000005</v>
      </c>
      <c r="G1786" s="495">
        <f t="shared" si="278"/>
        <v>-346309.05000000005</v>
      </c>
      <c r="H1786" s="495">
        <f>VLOOKUP(A1786,'02-Metrics'!A:R,18,FALSE)</f>
        <v>0</v>
      </c>
      <c r="I1786" s="496" t="e">
        <f t="shared" si="279"/>
        <v>#DIV/0!</v>
      </c>
      <c r="J1786" s="512"/>
      <c r="L1786" s="23">
        <v>43468</v>
      </c>
      <c r="M1786" s="241" t="s">
        <v>1039</v>
      </c>
      <c r="S1786">
        <f t="shared" si="277"/>
        <v>2020</v>
      </c>
      <c r="T1786" s="418" t="str">
        <f>VLOOKUP($A1786,'02-Metrics'!$A$2:$AD$188,4,FALSE)</f>
        <v>Infrastructure</v>
      </c>
      <c r="U1786" s="418" t="str">
        <f>VLOOKUP($A1786,'02-Metrics'!$A$2:$AD$188,5,FALSE)</f>
        <v>L&amp;L</v>
      </c>
      <c r="V1786" s="418" t="str">
        <f>VLOOKUP($A1786,'02-Metrics'!$A$2:$AD$188,7,FALSE)</f>
        <v>Army Forces</v>
      </c>
    </row>
    <row r="1787" spans="1:22" hidden="1">
      <c r="A1787" s="418" t="s">
        <v>1133</v>
      </c>
      <c r="B1787" s="497">
        <v>44042</v>
      </c>
      <c r="C1787" s="495">
        <v>0</v>
      </c>
      <c r="D1787" s="495">
        <v>1116</v>
      </c>
      <c r="E1787" s="495">
        <f t="shared" si="276"/>
        <v>0</v>
      </c>
      <c r="F1787" s="495">
        <f t="shared" si="271"/>
        <v>347425.05000000005</v>
      </c>
      <c r="G1787" s="495">
        <f t="shared" si="278"/>
        <v>-347425.05000000005</v>
      </c>
      <c r="H1787" s="495">
        <f>VLOOKUP(A1787,'02-Metrics'!A:R,18,FALSE)</f>
        <v>0</v>
      </c>
      <c r="I1787" s="496" t="e">
        <f t="shared" si="279"/>
        <v>#DIV/0!</v>
      </c>
      <c r="J1787" s="512"/>
      <c r="M1787" s="241" t="s">
        <v>1038</v>
      </c>
      <c r="S1787">
        <f t="shared" si="277"/>
        <v>2020</v>
      </c>
      <c r="T1787" s="418" t="str">
        <f>VLOOKUP($A1787,'02-Metrics'!$A$2:$AD$188,4,FALSE)</f>
        <v>Infrastructure</v>
      </c>
      <c r="U1787" s="418" t="str">
        <f>VLOOKUP($A1787,'02-Metrics'!$A$2:$AD$188,5,FALSE)</f>
        <v>L&amp;L</v>
      </c>
      <c r="V1787" s="418" t="str">
        <f>VLOOKUP($A1787,'02-Metrics'!$A$2:$AD$188,7,FALSE)</f>
        <v>Army Forces</v>
      </c>
    </row>
    <row r="1788" spans="1:22" hidden="1">
      <c r="A1788" s="418" t="s">
        <v>1133</v>
      </c>
      <c r="B1788" s="497">
        <v>44073</v>
      </c>
      <c r="C1788" s="495">
        <v>0</v>
      </c>
      <c r="D1788" s="495">
        <v>4504.49</v>
      </c>
      <c r="E1788" s="495">
        <f t="shared" si="276"/>
        <v>0</v>
      </c>
      <c r="F1788" s="495">
        <f t="shared" si="271"/>
        <v>351929.54000000004</v>
      </c>
      <c r="G1788" s="495">
        <f t="shared" si="278"/>
        <v>-351929.54000000004</v>
      </c>
      <c r="H1788" s="495">
        <f>VLOOKUP(A1788,'02-Metrics'!A:R,18,FALSE)</f>
        <v>0</v>
      </c>
      <c r="I1788" s="496" t="e">
        <f t="shared" si="279"/>
        <v>#DIV/0!</v>
      </c>
      <c r="J1788" s="512"/>
      <c r="L1788" s="23">
        <v>43507</v>
      </c>
      <c r="M1788" s="241" t="s">
        <v>1039</v>
      </c>
      <c r="S1788">
        <f t="shared" si="277"/>
        <v>2020</v>
      </c>
      <c r="T1788" s="418" t="str">
        <f>VLOOKUP($A1788,'02-Metrics'!$A$2:$AD$188,4,FALSE)</f>
        <v>Infrastructure</v>
      </c>
      <c r="U1788" s="418" t="str">
        <f>VLOOKUP($A1788,'02-Metrics'!$A$2:$AD$188,5,FALSE)</f>
        <v>L&amp;L</v>
      </c>
      <c r="V1788" s="418" t="str">
        <f>VLOOKUP($A1788,'02-Metrics'!$A$2:$AD$188,7,FALSE)</f>
        <v>Army Forces</v>
      </c>
    </row>
    <row r="1789" spans="1:22" hidden="1">
      <c r="A1789" s="418" t="s">
        <v>1133</v>
      </c>
      <c r="B1789" s="497">
        <v>44226</v>
      </c>
      <c r="C1789" s="495">
        <v>454415</v>
      </c>
      <c r="D1789" s="495">
        <v>0</v>
      </c>
      <c r="E1789" s="495">
        <f t="shared" si="276"/>
        <v>454415</v>
      </c>
      <c r="F1789" s="495">
        <f t="shared" si="271"/>
        <v>351929.54000000004</v>
      </c>
      <c r="G1789" s="495">
        <f t="shared" si="278"/>
        <v>102485.45999999996</v>
      </c>
      <c r="H1789" s="495">
        <f>VLOOKUP(A1789,'02-Metrics'!A:R,18,FALSE)</f>
        <v>0</v>
      </c>
      <c r="I1789" s="496" t="e">
        <f t="shared" si="279"/>
        <v>#DIV/0!</v>
      </c>
      <c r="J1789" s="512"/>
      <c r="L1789" s="23">
        <v>43508</v>
      </c>
      <c r="M1789" s="241" t="s">
        <v>1039</v>
      </c>
      <c r="S1789">
        <f t="shared" si="277"/>
        <v>2021</v>
      </c>
      <c r="T1789" s="418" t="str">
        <f>VLOOKUP($A1789,'02-Metrics'!$A$2:$AD$188,4,FALSE)</f>
        <v>Infrastructure</v>
      </c>
      <c r="U1789" s="418" t="str">
        <f>VLOOKUP($A1789,'02-Metrics'!$A$2:$AD$188,5,FALSE)</f>
        <v>L&amp;L</v>
      </c>
      <c r="V1789" s="418" t="str">
        <f>VLOOKUP($A1789,'02-Metrics'!$A$2:$AD$188,7,FALSE)</f>
        <v>Army Forces</v>
      </c>
    </row>
    <row r="1790" spans="1:22" hidden="1">
      <c r="A1790" s="418">
        <v>51</v>
      </c>
      <c r="B1790" s="505">
        <v>2</v>
      </c>
      <c r="C1790" s="506"/>
      <c r="D1790" s="506"/>
      <c r="E1790" s="506"/>
      <c r="F1790" s="506"/>
      <c r="G1790" s="506"/>
      <c r="H1790" s="495"/>
      <c r="I1790" s="496"/>
      <c r="J1790" s="496"/>
      <c r="K1790" s="495"/>
      <c r="L1790" s="493"/>
      <c r="S1790">
        <f t="shared" si="277"/>
        <v>1900</v>
      </c>
      <c r="T1790" s="418" t="e">
        <f>VLOOKUP($A1790,'02-Metrics'!$A$2:$AD$188,4,FALSE)</f>
        <v>#N/A</v>
      </c>
      <c r="U1790" s="418" t="e">
        <f>VLOOKUP($A1790,'02-Metrics'!$A$2:$AD$188,5,FALSE)</f>
        <v>#N/A</v>
      </c>
      <c r="V1790" s="418" t="e">
        <f>VLOOKUP($A1790,'02-Metrics'!$A$2:$AD$188,7,FALSE)</f>
        <v>#N/A</v>
      </c>
    </row>
    <row r="1791" spans="1:22" hidden="1">
      <c r="A1791" s="418" t="s">
        <v>1249</v>
      </c>
      <c r="B1791" s="497">
        <v>43220</v>
      </c>
      <c r="C1791" s="495">
        <v>0</v>
      </c>
      <c r="D1791" s="495"/>
      <c r="E1791" s="495">
        <f t="shared" ref="E1791:E1825" si="280">C1791+E1790</f>
        <v>0</v>
      </c>
      <c r="F1791" s="495">
        <f t="shared" ref="F1791:F1825" si="281">D1791+F1790</f>
        <v>0</v>
      </c>
      <c r="G1791" s="495">
        <f t="shared" si="278"/>
        <v>0</v>
      </c>
      <c r="H1791" s="495">
        <f>VLOOKUP(A1791,'02-Metrics'!A:R,18,FALSE)</f>
        <v>3200000000</v>
      </c>
      <c r="I1791" s="496">
        <f t="shared" si="279"/>
        <v>0</v>
      </c>
      <c r="J1791" s="512"/>
      <c r="L1791" s="23">
        <v>43541</v>
      </c>
      <c r="M1791" s="241" t="s">
        <v>1039</v>
      </c>
      <c r="S1791">
        <f t="shared" si="277"/>
        <v>2018</v>
      </c>
      <c r="T1791" s="418" t="str">
        <f>VLOOKUP($A1791,'02-Metrics'!$A$2:$AD$188,4,FALSE)</f>
        <v>Residential</v>
      </c>
      <c r="U1791" s="418" t="str">
        <f>VLOOKUP($A1791,'02-Metrics'!$A$2:$AD$188,5,FALSE)</f>
        <v>Residential</v>
      </c>
      <c r="V1791" s="418" t="str">
        <f>VLOOKUP($A1791,'02-Metrics'!$A$2:$AD$188,7,FALSE)</f>
        <v>Utilities And Urban Communities</v>
      </c>
    </row>
    <row r="1792" spans="1:22" hidden="1">
      <c r="A1792" s="418" t="s">
        <v>1249</v>
      </c>
      <c r="B1792" s="497">
        <v>43250</v>
      </c>
      <c r="C1792" s="495">
        <v>0</v>
      </c>
      <c r="D1792" s="495"/>
      <c r="E1792" s="495">
        <f t="shared" si="280"/>
        <v>0</v>
      </c>
      <c r="F1792" s="495">
        <f t="shared" si="281"/>
        <v>0</v>
      </c>
      <c r="G1792" s="495">
        <f t="shared" si="278"/>
        <v>0</v>
      </c>
      <c r="H1792" s="495">
        <f>VLOOKUP(A1792,'02-Metrics'!A:R,18,FALSE)</f>
        <v>3200000000</v>
      </c>
      <c r="I1792" s="496">
        <f t="shared" si="279"/>
        <v>0</v>
      </c>
      <c r="J1792" s="512"/>
      <c r="M1792" s="241" t="s">
        <v>1038</v>
      </c>
      <c r="S1792">
        <f t="shared" si="277"/>
        <v>2018</v>
      </c>
      <c r="T1792" s="418" t="str">
        <f>VLOOKUP($A1792,'02-Metrics'!$A$2:$AD$188,4,FALSE)</f>
        <v>Residential</v>
      </c>
      <c r="U1792" s="418" t="str">
        <f>VLOOKUP($A1792,'02-Metrics'!$A$2:$AD$188,5,FALSE)</f>
        <v>Residential</v>
      </c>
      <c r="V1792" s="418" t="str">
        <f>VLOOKUP($A1792,'02-Metrics'!$A$2:$AD$188,7,FALSE)</f>
        <v>Utilities And Urban Communities</v>
      </c>
    </row>
    <row r="1793" spans="1:22" hidden="1">
      <c r="A1793" s="418" t="s">
        <v>1249</v>
      </c>
      <c r="B1793" s="497">
        <v>43281</v>
      </c>
      <c r="C1793" s="495">
        <v>0</v>
      </c>
      <c r="D1793" s="495"/>
      <c r="E1793" s="495">
        <f t="shared" si="280"/>
        <v>0</v>
      </c>
      <c r="F1793" s="495">
        <f t="shared" si="281"/>
        <v>0</v>
      </c>
      <c r="G1793" s="495">
        <f t="shared" si="278"/>
        <v>0</v>
      </c>
      <c r="H1793" s="495">
        <f>VLOOKUP(A1793,'02-Metrics'!A:R,18,FALSE)</f>
        <v>3200000000</v>
      </c>
      <c r="I1793" s="496">
        <f t="shared" si="279"/>
        <v>0</v>
      </c>
      <c r="J1793" s="512"/>
      <c r="L1793" s="23">
        <v>43562</v>
      </c>
      <c r="M1793" s="241" t="s">
        <v>1039</v>
      </c>
      <c r="S1793">
        <f t="shared" si="277"/>
        <v>2018</v>
      </c>
      <c r="T1793" s="418" t="str">
        <f>VLOOKUP($A1793,'02-Metrics'!$A$2:$AD$188,4,FALSE)</f>
        <v>Residential</v>
      </c>
      <c r="U1793" s="418" t="str">
        <f>VLOOKUP($A1793,'02-Metrics'!$A$2:$AD$188,5,FALSE)</f>
        <v>Residential</v>
      </c>
      <c r="V1793" s="418" t="str">
        <f>VLOOKUP($A1793,'02-Metrics'!$A$2:$AD$188,7,FALSE)</f>
        <v>Utilities And Urban Communities</v>
      </c>
    </row>
    <row r="1794" spans="1:22" hidden="1">
      <c r="A1794" s="418" t="s">
        <v>1249</v>
      </c>
      <c r="B1794" s="497">
        <v>43311</v>
      </c>
      <c r="C1794" s="495">
        <v>0</v>
      </c>
      <c r="D1794" s="495"/>
      <c r="E1794" s="495">
        <f t="shared" si="280"/>
        <v>0</v>
      </c>
      <c r="F1794" s="495">
        <f t="shared" si="281"/>
        <v>0</v>
      </c>
      <c r="G1794" s="495">
        <f t="shared" si="278"/>
        <v>0</v>
      </c>
      <c r="H1794" s="495">
        <f>VLOOKUP(A1794,'02-Metrics'!A:R,18,FALSE)</f>
        <v>3200000000</v>
      </c>
      <c r="I1794" s="496">
        <f t="shared" si="279"/>
        <v>0</v>
      </c>
      <c r="J1794" s="512"/>
      <c r="M1794" s="241" t="s">
        <v>1038</v>
      </c>
      <c r="S1794">
        <f t="shared" si="277"/>
        <v>2018</v>
      </c>
      <c r="T1794" s="418" t="str">
        <f>VLOOKUP($A1794,'02-Metrics'!$A$2:$AD$188,4,FALSE)</f>
        <v>Residential</v>
      </c>
      <c r="U1794" s="418" t="str">
        <f>VLOOKUP($A1794,'02-Metrics'!$A$2:$AD$188,5,FALSE)</f>
        <v>Residential</v>
      </c>
      <c r="V1794" s="418" t="str">
        <f>VLOOKUP($A1794,'02-Metrics'!$A$2:$AD$188,7,FALSE)</f>
        <v>Utilities And Urban Communities</v>
      </c>
    </row>
    <row r="1795" spans="1:22" hidden="1">
      <c r="A1795" s="418" t="s">
        <v>1249</v>
      </c>
      <c r="B1795" s="497">
        <v>43342</v>
      </c>
      <c r="C1795" s="495">
        <v>0</v>
      </c>
      <c r="D1795" s="495"/>
      <c r="E1795" s="495">
        <f t="shared" si="280"/>
        <v>0</v>
      </c>
      <c r="F1795" s="495">
        <f t="shared" si="281"/>
        <v>0</v>
      </c>
      <c r="G1795" s="495">
        <f t="shared" si="278"/>
        <v>0</v>
      </c>
      <c r="H1795" s="495">
        <f>VLOOKUP(A1795,'02-Metrics'!A:R,18,FALSE)</f>
        <v>3200000000</v>
      </c>
      <c r="I1795" s="496">
        <f t="shared" si="279"/>
        <v>0</v>
      </c>
      <c r="J1795" s="512"/>
      <c r="L1795" s="23">
        <v>43611</v>
      </c>
      <c r="M1795" s="241" t="s">
        <v>1039</v>
      </c>
      <c r="S1795">
        <f t="shared" si="277"/>
        <v>2018</v>
      </c>
      <c r="T1795" s="418" t="str">
        <f>VLOOKUP($A1795,'02-Metrics'!$A$2:$AD$188,4,FALSE)</f>
        <v>Residential</v>
      </c>
      <c r="U1795" s="418" t="str">
        <f>VLOOKUP($A1795,'02-Metrics'!$A$2:$AD$188,5,FALSE)</f>
        <v>Residential</v>
      </c>
      <c r="V1795" s="418" t="str">
        <f>VLOOKUP($A1795,'02-Metrics'!$A$2:$AD$188,7,FALSE)</f>
        <v>Utilities And Urban Communities</v>
      </c>
    </row>
    <row r="1796" spans="1:22" hidden="1">
      <c r="A1796" s="418" t="s">
        <v>1249</v>
      </c>
      <c r="B1796" s="497">
        <v>43373</v>
      </c>
      <c r="C1796" s="495">
        <v>100000000</v>
      </c>
      <c r="D1796" s="495">
        <v>1245853.3</v>
      </c>
      <c r="E1796" s="495">
        <f t="shared" si="280"/>
        <v>100000000</v>
      </c>
      <c r="F1796" s="495">
        <f t="shared" si="281"/>
        <v>1245853.3</v>
      </c>
      <c r="G1796" s="495">
        <f t="shared" si="278"/>
        <v>98754146.700000003</v>
      </c>
      <c r="H1796" s="495">
        <f>VLOOKUP(A1796,'02-Metrics'!A:R,18,FALSE)</f>
        <v>3200000000</v>
      </c>
      <c r="I1796" s="496">
        <f t="shared" si="279"/>
        <v>3.086067084375E-2</v>
      </c>
      <c r="J1796" s="512"/>
      <c r="M1796" s="241" t="s">
        <v>1038</v>
      </c>
      <c r="S1796">
        <f t="shared" si="277"/>
        <v>2018</v>
      </c>
      <c r="T1796" s="418" t="str">
        <f>VLOOKUP($A1796,'02-Metrics'!$A$2:$AD$188,4,FALSE)</f>
        <v>Residential</v>
      </c>
      <c r="U1796" s="418" t="str">
        <f>VLOOKUP($A1796,'02-Metrics'!$A$2:$AD$188,5,FALSE)</f>
        <v>Residential</v>
      </c>
      <c r="V1796" s="418" t="str">
        <f>VLOOKUP($A1796,'02-Metrics'!$A$2:$AD$188,7,FALSE)</f>
        <v>Utilities And Urban Communities</v>
      </c>
    </row>
    <row r="1797" spans="1:22" hidden="1">
      <c r="A1797" s="418" t="s">
        <v>1249</v>
      </c>
      <c r="B1797" s="497">
        <v>43403</v>
      </c>
      <c r="C1797" s="495">
        <v>0</v>
      </c>
      <c r="D1797" s="495">
        <v>41124415.859999999</v>
      </c>
      <c r="E1797" s="495">
        <f t="shared" si="280"/>
        <v>100000000</v>
      </c>
      <c r="F1797" s="495">
        <f t="shared" si="281"/>
        <v>42370269.159999996</v>
      </c>
      <c r="G1797" s="495">
        <f t="shared" si="278"/>
        <v>57629730.840000004</v>
      </c>
      <c r="H1797" s="495">
        <f>VLOOKUP(A1797,'02-Metrics'!A:R,18,FALSE)</f>
        <v>3200000000</v>
      </c>
      <c r="I1797" s="496">
        <f t="shared" si="279"/>
        <v>1.8009290887500001E-2</v>
      </c>
      <c r="J1797" s="512"/>
      <c r="M1797" s="241" t="s">
        <v>1038</v>
      </c>
      <c r="S1797">
        <f t="shared" si="277"/>
        <v>2018</v>
      </c>
      <c r="T1797" s="418" t="str">
        <f>VLOOKUP($A1797,'02-Metrics'!$A$2:$AD$188,4,FALSE)</f>
        <v>Residential</v>
      </c>
      <c r="U1797" s="418" t="str">
        <f>VLOOKUP($A1797,'02-Metrics'!$A$2:$AD$188,5,FALSE)</f>
        <v>Residential</v>
      </c>
      <c r="V1797" s="418" t="str">
        <f>VLOOKUP($A1797,'02-Metrics'!$A$2:$AD$188,7,FALSE)</f>
        <v>Utilities And Urban Communities</v>
      </c>
    </row>
    <row r="1798" spans="1:22" hidden="1">
      <c r="A1798" s="418" t="s">
        <v>1249</v>
      </c>
      <c r="B1798" s="497">
        <v>43434</v>
      </c>
      <c r="C1798" s="495">
        <v>13792500</v>
      </c>
      <c r="D1798" s="495">
        <v>4649175.3999999994</v>
      </c>
      <c r="E1798" s="495">
        <f t="shared" si="280"/>
        <v>113792500</v>
      </c>
      <c r="F1798" s="495">
        <f t="shared" si="281"/>
        <v>47019444.559999995</v>
      </c>
      <c r="G1798" s="495">
        <f t="shared" si="278"/>
        <v>66773055.440000005</v>
      </c>
      <c r="H1798" s="495">
        <f>VLOOKUP(A1798,'02-Metrics'!A:R,18,FALSE)</f>
        <v>3200000000</v>
      </c>
      <c r="I1798" s="496">
        <f t="shared" si="279"/>
        <v>2.0866579825000002E-2</v>
      </c>
      <c r="J1798" s="512"/>
      <c r="M1798" s="241" t="s">
        <v>1038</v>
      </c>
      <c r="S1798">
        <f t="shared" si="277"/>
        <v>2018</v>
      </c>
      <c r="T1798" s="418" t="str">
        <f>VLOOKUP($A1798,'02-Metrics'!$A$2:$AD$188,4,FALSE)</f>
        <v>Residential</v>
      </c>
      <c r="U1798" s="418" t="str">
        <f>VLOOKUP($A1798,'02-Metrics'!$A$2:$AD$188,5,FALSE)</f>
        <v>Residential</v>
      </c>
      <c r="V1798" s="418" t="str">
        <f>VLOOKUP($A1798,'02-Metrics'!$A$2:$AD$188,7,FALSE)</f>
        <v>Utilities And Urban Communities</v>
      </c>
    </row>
    <row r="1799" spans="1:22" hidden="1">
      <c r="A1799" s="418" t="s">
        <v>1249</v>
      </c>
      <c r="B1799" s="497">
        <v>43464</v>
      </c>
      <c r="C1799" s="495">
        <v>30000000</v>
      </c>
      <c r="D1799" s="495">
        <v>14645389.76</v>
      </c>
      <c r="E1799" s="495">
        <f t="shared" si="280"/>
        <v>143792500</v>
      </c>
      <c r="F1799" s="495">
        <f t="shared" si="281"/>
        <v>61664834.319999993</v>
      </c>
      <c r="G1799" s="495">
        <f t="shared" si="278"/>
        <v>82127665.680000007</v>
      </c>
      <c r="H1799" s="495">
        <f>VLOOKUP(A1799,'02-Metrics'!A:R,18,FALSE)</f>
        <v>3200000000</v>
      </c>
      <c r="I1799" s="496">
        <f t="shared" si="279"/>
        <v>2.5664895525000002E-2</v>
      </c>
      <c r="J1799" s="512"/>
      <c r="M1799" s="241" t="s">
        <v>1038</v>
      </c>
      <c r="S1799">
        <f t="shared" si="277"/>
        <v>2018</v>
      </c>
      <c r="T1799" s="418" t="str">
        <f>VLOOKUP($A1799,'02-Metrics'!$A$2:$AD$188,4,FALSE)</f>
        <v>Residential</v>
      </c>
      <c r="U1799" s="418" t="str">
        <f>VLOOKUP($A1799,'02-Metrics'!$A$2:$AD$188,5,FALSE)</f>
        <v>Residential</v>
      </c>
      <c r="V1799" s="418" t="str">
        <f>VLOOKUP($A1799,'02-Metrics'!$A$2:$AD$188,7,FALSE)</f>
        <v>Utilities And Urban Communities</v>
      </c>
    </row>
    <row r="1800" spans="1:22" hidden="1">
      <c r="A1800" s="418" t="s">
        <v>1249</v>
      </c>
      <c r="B1800" s="497">
        <v>43495</v>
      </c>
      <c r="C1800" s="495">
        <v>50000000</v>
      </c>
      <c r="D1800" s="495">
        <v>31533742.399999999</v>
      </c>
      <c r="E1800" s="495">
        <f t="shared" si="280"/>
        <v>193792500</v>
      </c>
      <c r="F1800" s="495">
        <f t="shared" si="281"/>
        <v>93198576.719999999</v>
      </c>
      <c r="G1800" s="495">
        <f t="shared" si="278"/>
        <v>100593923.28</v>
      </c>
      <c r="H1800" s="495">
        <f>VLOOKUP(A1800,'02-Metrics'!A:R,18,FALSE)</f>
        <v>3200000000</v>
      </c>
      <c r="I1800" s="496">
        <f t="shared" si="279"/>
        <v>3.1435601025000003E-2</v>
      </c>
      <c r="J1800" s="512"/>
      <c r="L1800" s="23">
        <v>43713</v>
      </c>
      <c r="M1800" s="241" t="s">
        <v>1039</v>
      </c>
      <c r="S1800">
        <f t="shared" si="277"/>
        <v>2019</v>
      </c>
      <c r="T1800" s="418" t="str">
        <f>VLOOKUP($A1800,'02-Metrics'!$A$2:$AD$188,4,FALSE)</f>
        <v>Residential</v>
      </c>
      <c r="U1800" s="418" t="str">
        <f>VLOOKUP($A1800,'02-Metrics'!$A$2:$AD$188,5,FALSE)</f>
        <v>Residential</v>
      </c>
      <c r="V1800" s="418" t="str">
        <f>VLOOKUP($A1800,'02-Metrics'!$A$2:$AD$188,7,FALSE)</f>
        <v>Utilities And Urban Communities</v>
      </c>
    </row>
    <row r="1801" spans="1:22" hidden="1">
      <c r="A1801" s="418" t="s">
        <v>1249</v>
      </c>
      <c r="B1801" s="497">
        <v>43524</v>
      </c>
      <c r="C1801" s="495">
        <v>0</v>
      </c>
      <c r="D1801" s="495">
        <v>8687417.6500000004</v>
      </c>
      <c r="E1801" s="495">
        <f t="shared" si="280"/>
        <v>193792500</v>
      </c>
      <c r="F1801" s="495">
        <f t="shared" si="281"/>
        <v>101885994.37</v>
      </c>
      <c r="G1801" s="495">
        <f t="shared" si="278"/>
        <v>91906505.629999995</v>
      </c>
      <c r="H1801" s="495">
        <f>VLOOKUP(A1801,'02-Metrics'!A:R,18,FALSE)</f>
        <v>3200000000</v>
      </c>
      <c r="I1801" s="496">
        <f t="shared" si="279"/>
        <v>2.8720783009374997E-2</v>
      </c>
      <c r="J1801" s="512"/>
      <c r="M1801" s="241" t="s">
        <v>1038</v>
      </c>
      <c r="S1801">
        <f t="shared" si="277"/>
        <v>2019</v>
      </c>
      <c r="T1801" s="418" t="str">
        <f>VLOOKUP($A1801,'02-Metrics'!$A$2:$AD$188,4,FALSE)</f>
        <v>Residential</v>
      </c>
      <c r="U1801" s="418" t="str">
        <f>VLOOKUP($A1801,'02-Metrics'!$A$2:$AD$188,5,FALSE)</f>
        <v>Residential</v>
      </c>
      <c r="V1801" s="418" t="str">
        <f>VLOOKUP($A1801,'02-Metrics'!$A$2:$AD$188,7,FALSE)</f>
        <v>Utilities And Urban Communities</v>
      </c>
    </row>
    <row r="1802" spans="1:22" hidden="1">
      <c r="A1802" s="418" t="s">
        <v>1249</v>
      </c>
      <c r="B1802" s="497">
        <v>43554</v>
      </c>
      <c r="C1802" s="495">
        <v>66892573.079999998</v>
      </c>
      <c r="D1802" s="495">
        <v>12692212.550000003</v>
      </c>
      <c r="E1802" s="495">
        <f t="shared" si="280"/>
        <v>260685073.07999998</v>
      </c>
      <c r="F1802" s="495">
        <f t="shared" si="281"/>
        <v>114578206.92</v>
      </c>
      <c r="G1802" s="495">
        <f t="shared" si="278"/>
        <v>146106866.15999997</v>
      </c>
      <c r="H1802" s="495">
        <f>VLOOKUP(A1802,'02-Metrics'!A:R,18,FALSE)</f>
        <v>3200000000</v>
      </c>
      <c r="I1802" s="496">
        <f t="shared" si="279"/>
        <v>4.5658395674999991E-2</v>
      </c>
      <c r="J1802" s="512"/>
      <c r="M1802" s="241" t="s">
        <v>1038</v>
      </c>
      <c r="S1802">
        <f t="shared" si="277"/>
        <v>2019</v>
      </c>
      <c r="T1802" s="418" t="str">
        <f>VLOOKUP($A1802,'02-Metrics'!$A$2:$AD$188,4,FALSE)</f>
        <v>Residential</v>
      </c>
      <c r="U1802" s="418" t="str">
        <f>VLOOKUP($A1802,'02-Metrics'!$A$2:$AD$188,5,FALSE)</f>
        <v>Residential</v>
      </c>
      <c r="V1802" s="418" t="str">
        <f>VLOOKUP($A1802,'02-Metrics'!$A$2:$AD$188,7,FALSE)</f>
        <v>Utilities And Urban Communities</v>
      </c>
    </row>
    <row r="1803" spans="1:22" hidden="1">
      <c r="A1803" s="418" t="s">
        <v>1249</v>
      </c>
      <c r="B1803" s="497">
        <v>43585</v>
      </c>
      <c r="C1803" s="495">
        <v>0</v>
      </c>
      <c r="D1803" s="495">
        <v>7712262.5300000003</v>
      </c>
      <c r="E1803" s="495">
        <f t="shared" si="280"/>
        <v>260685073.07999998</v>
      </c>
      <c r="F1803" s="495">
        <f t="shared" si="281"/>
        <v>122290469.45</v>
      </c>
      <c r="G1803" s="495">
        <f t="shared" si="278"/>
        <v>138394603.63</v>
      </c>
      <c r="H1803" s="495">
        <f>VLOOKUP(A1803,'02-Metrics'!A:R,18,FALSE)</f>
        <v>3200000000</v>
      </c>
      <c r="I1803" s="496">
        <f t="shared" si="279"/>
        <v>4.3248313634375E-2</v>
      </c>
      <c r="J1803" s="512"/>
      <c r="M1803" s="241" t="s">
        <v>1038</v>
      </c>
      <c r="S1803">
        <f t="shared" si="277"/>
        <v>2019</v>
      </c>
      <c r="T1803" s="418" t="str">
        <f>VLOOKUP($A1803,'02-Metrics'!$A$2:$AD$188,4,FALSE)</f>
        <v>Residential</v>
      </c>
      <c r="U1803" s="418" t="str">
        <f>VLOOKUP($A1803,'02-Metrics'!$A$2:$AD$188,5,FALSE)</f>
        <v>Residential</v>
      </c>
      <c r="V1803" s="418" t="str">
        <f>VLOOKUP($A1803,'02-Metrics'!$A$2:$AD$188,7,FALSE)</f>
        <v>Utilities And Urban Communities</v>
      </c>
    </row>
    <row r="1804" spans="1:22" hidden="1">
      <c r="A1804" s="418" t="s">
        <v>1249</v>
      </c>
      <c r="B1804" s="497">
        <v>43615</v>
      </c>
      <c r="C1804" s="495">
        <v>4871486.8499999996</v>
      </c>
      <c r="D1804" s="495">
        <v>11106831.150000004</v>
      </c>
      <c r="E1804" s="495">
        <f t="shared" si="280"/>
        <v>265556559.92999998</v>
      </c>
      <c r="F1804" s="495">
        <f t="shared" si="281"/>
        <v>133397300.60000001</v>
      </c>
      <c r="G1804" s="495">
        <f t="shared" si="278"/>
        <v>132159259.32999997</v>
      </c>
      <c r="H1804" s="495">
        <f>VLOOKUP(A1804,'02-Metrics'!A:R,18,FALSE)</f>
        <v>3200000000</v>
      </c>
      <c r="I1804" s="496">
        <f t="shared" si="279"/>
        <v>4.129976854062499E-2</v>
      </c>
      <c r="J1804" s="512"/>
      <c r="L1804" s="23">
        <v>43824</v>
      </c>
      <c r="M1804" s="241" t="s">
        <v>1039</v>
      </c>
      <c r="S1804">
        <f t="shared" si="277"/>
        <v>2019</v>
      </c>
      <c r="T1804" s="418" t="str">
        <f>VLOOKUP($A1804,'02-Metrics'!$A$2:$AD$188,4,FALSE)</f>
        <v>Residential</v>
      </c>
      <c r="U1804" s="418" t="str">
        <f>VLOOKUP($A1804,'02-Metrics'!$A$2:$AD$188,5,FALSE)</f>
        <v>Residential</v>
      </c>
      <c r="V1804" s="418" t="str">
        <f>VLOOKUP($A1804,'02-Metrics'!$A$2:$AD$188,7,FALSE)</f>
        <v>Utilities And Urban Communities</v>
      </c>
    </row>
    <row r="1805" spans="1:22" hidden="1">
      <c r="A1805" s="418" t="s">
        <v>1249</v>
      </c>
      <c r="B1805" s="497">
        <v>43646</v>
      </c>
      <c r="C1805" s="495">
        <v>0</v>
      </c>
      <c r="D1805" s="495">
        <v>2192578.1500000004</v>
      </c>
      <c r="E1805" s="495">
        <f t="shared" si="280"/>
        <v>265556559.92999998</v>
      </c>
      <c r="F1805" s="495">
        <f t="shared" si="281"/>
        <v>135589878.75</v>
      </c>
      <c r="G1805" s="495">
        <f t="shared" si="278"/>
        <v>129966681.17999998</v>
      </c>
      <c r="H1805" s="495">
        <f>VLOOKUP(A1805,'02-Metrics'!A:R,18,FALSE)</f>
        <v>3200000000</v>
      </c>
      <c r="I1805" s="496">
        <f t="shared" si="279"/>
        <v>4.0614587868749996E-2</v>
      </c>
      <c r="J1805" s="512"/>
      <c r="M1805" s="241" t="s">
        <v>1038</v>
      </c>
      <c r="S1805">
        <f t="shared" si="277"/>
        <v>2019</v>
      </c>
      <c r="T1805" s="418" t="str">
        <f>VLOOKUP($A1805,'02-Metrics'!$A$2:$AD$188,4,FALSE)</f>
        <v>Residential</v>
      </c>
      <c r="U1805" s="418" t="str">
        <f>VLOOKUP($A1805,'02-Metrics'!$A$2:$AD$188,5,FALSE)</f>
        <v>Residential</v>
      </c>
      <c r="V1805" s="418" t="str">
        <f>VLOOKUP($A1805,'02-Metrics'!$A$2:$AD$188,7,FALSE)</f>
        <v>Utilities And Urban Communities</v>
      </c>
    </row>
    <row r="1806" spans="1:22" hidden="1">
      <c r="A1806" s="418" t="s">
        <v>1249</v>
      </c>
      <c r="B1806" s="497">
        <v>43676</v>
      </c>
      <c r="C1806" s="495">
        <v>0</v>
      </c>
      <c r="D1806" s="495">
        <v>20189956.919999994</v>
      </c>
      <c r="E1806" s="495">
        <f t="shared" si="280"/>
        <v>265556559.92999998</v>
      </c>
      <c r="F1806" s="495">
        <f t="shared" si="281"/>
        <v>155779835.66999999</v>
      </c>
      <c r="G1806" s="498">
        <f>E1806-F1806</f>
        <v>109776724.25999999</v>
      </c>
      <c r="H1806" s="495">
        <f>VLOOKUP(A1806,'02-Metrics'!A:R,18,FALSE)</f>
        <v>3200000000</v>
      </c>
      <c r="I1806" s="496">
        <f t="shared" si="279"/>
        <v>3.4305226331249994E-2</v>
      </c>
      <c r="J1806" s="512"/>
      <c r="S1806">
        <f t="shared" si="277"/>
        <v>2019</v>
      </c>
      <c r="T1806" s="418" t="str">
        <f>VLOOKUP($A1806,'02-Metrics'!$A$2:$AD$188,4,FALSE)</f>
        <v>Residential</v>
      </c>
      <c r="U1806" s="418" t="str">
        <f>VLOOKUP($A1806,'02-Metrics'!$A$2:$AD$188,5,FALSE)</f>
        <v>Residential</v>
      </c>
      <c r="V1806" s="418" t="str">
        <f>VLOOKUP($A1806,'02-Metrics'!$A$2:$AD$188,7,FALSE)</f>
        <v>Utilities And Urban Communities</v>
      </c>
    </row>
    <row r="1807" spans="1:22" hidden="1">
      <c r="A1807" s="418" t="s">
        <v>1249</v>
      </c>
      <c r="B1807" s="497">
        <v>43707</v>
      </c>
      <c r="C1807" s="495">
        <v>0</v>
      </c>
      <c r="D1807" s="495">
        <v>8560770.5699999984</v>
      </c>
      <c r="E1807" s="495">
        <f t="shared" si="280"/>
        <v>265556559.92999998</v>
      </c>
      <c r="F1807" s="495">
        <f t="shared" si="281"/>
        <v>164340606.23999998</v>
      </c>
      <c r="G1807" s="495">
        <f t="shared" ref="G1807:G1814" si="282">E1807-F1807</f>
        <v>101215953.69</v>
      </c>
      <c r="H1807" s="495">
        <f>VLOOKUP(A1807,'02-Metrics'!A:R,18,FALSE)</f>
        <v>3200000000</v>
      </c>
      <c r="I1807" s="496">
        <f t="shared" si="279"/>
        <v>3.1629985528125001E-2</v>
      </c>
      <c r="J1807" s="512"/>
      <c r="M1807" s="241" t="s">
        <v>1038</v>
      </c>
      <c r="S1807">
        <f t="shared" si="277"/>
        <v>2019</v>
      </c>
      <c r="T1807" s="418" t="str">
        <f>VLOOKUP($A1807,'02-Metrics'!$A$2:$AD$188,4,FALSE)</f>
        <v>Residential</v>
      </c>
      <c r="U1807" s="418" t="str">
        <f>VLOOKUP($A1807,'02-Metrics'!$A$2:$AD$188,5,FALSE)</f>
        <v>Residential</v>
      </c>
      <c r="V1807" s="418" t="str">
        <f>VLOOKUP($A1807,'02-Metrics'!$A$2:$AD$188,7,FALSE)</f>
        <v>Utilities And Urban Communities</v>
      </c>
    </row>
    <row r="1808" spans="1:22" hidden="1">
      <c r="A1808" s="418" t="s">
        <v>1249</v>
      </c>
      <c r="B1808" s="497">
        <v>43738</v>
      </c>
      <c r="C1808" s="495">
        <v>0</v>
      </c>
      <c r="D1808" s="495">
        <v>6975277.2400000021</v>
      </c>
      <c r="E1808" s="495">
        <f t="shared" si="280"/>
        <v>265556559.92999998</v>
      </c>
      <c r="F1808" s="495">
        <f t="shared" si="281"/>
        <v>171315883.47999999</v>
      </c>
      <c r="G1808" s="495">
        <f t="shared" si="282"/>
        <v>94240676.449999988</v>
      </c>
      <c r="H1808" s="495">
        <f>VLOOKUP(A1808,'02-Metrics'!A:R,18,FALSE)</f>
        <v>3200000000</v>
      </c>
      <c r="I1808" s="496">
        <f t="shared" si="279"/>
        <v>2.9450211390624995E-2</v>
      </c>
      <c r="J1808" s="512"/>
      <c r="M1808" s="241" t="s">
        <v>1038</v>
      </c>
      <c r="S1808">
        <f t="shared" si="277"/>
        <v>2019</v>
      </c>
      <c r="T1808" s="418" t="str">
        <f>VLOOKUP($A1808,'02-Metrics'!$A$2:$AD$188,4,FALSE)</f>
        <v>Residential</v>
      </c>
      <c r="U1808" s="418" t="str">
        <f>VLOOKUP($A1808,'02-Metrics'!$A$2:$AD$188,5,FALSE)</f>
        <v>Residential</v>
      </c>
      <c r="V1808" s="418" t="str">
        <f>VLOOKUP($A1808,'02-Metrics'!$A$2:$AD$188,7,FALSE)</f>
        <v>Utilities And Urban Communities</v>
      </c>
    </row>
    <row r="1809" spans="1:22" hidden="1">
      <c r="A1809" s="418" t="s">
        <v>1249</v>
      </c>
      <c r="B1809" s="497">
        <v>43768</v>
      </c>
      <c r="C1809" s="495">
        <v>0</v>
      </c>
      <c r="D1809" s="495">
        <v>8884054.3200000022</v>
      </c>
      <c r="E1809" s="495">
        <f t="shared" si="280"/>
        <v>265556559.92999998</v>
      </c>
      <c r="F1809" s="495">
        <f t="shared" si="281"/>
        <v>180199937.79999998</v>
      </c>
      <c r="G1809" s="495">
        <f t="shared" si="282"/>
        <v>85356622.129999995</v>
      </c>
      <c r="H1809" s="495">
        <f>VLOOKUP(A1809,'02-Metrics'!A:R,18,FALSE)</f>
        <v>3200000000</v>
      </c>
      <c r="I1809" s="496">
        <f t="shared" si="279"/>
        <v>2.6673944415624998E-2</v>
      </c>
      <c r="J1809" s="512"/>
      <c r="M1809" s="241" t="s">
        <v>1038</v>
      </c>
      <c r="S1809">
        <f t="shared" si="277"/>
        <v>2019</v>
      </c>
      <c r="T1809" s="418" t="str">
        <f>VLOOKUP($A1809,'02-Metrics'!$A$2:$AD$188,4,FALSE)</f>
        <v>Residential</v>
      </c>
      <c r="U1809" s="418" t="str">
        <f>VLOOKUP($A1809,'02-Metrics'!$A$2:$AD$188,5,FALSE)</f>
        <v>Residential</v>
      </c>
      <c r="V1809" s="418" t="str">
        <f>VLOOKUP($A1809,'02-Metrics'!$A$2:$AD$188,7,FALSE)</f>
        <v>Utilities And Urban Communities</v>
      </c>
    </row>
    <row r="1810" spans="1:22" hidden="1">
      <c r="A1810" s="418" t="s">
        <v>1249</v>
      </c>
      <c r="B1810" s="497">
        <v>43799</v>
      </c>
      <c r="C1810" s="495">
        <v>46359242</v>
      </c>
      <c r="D1810" s="495">
        <v>15544868.830000002</v>
      </c>
      <c r="E1810" s="495">
        <f t="shared" si="280"/>
        <v>311915801.92999995</v>
      </c>
      <c r="F1810" s="495">
        <f t="shared" si="281"/>
        <v>195744806.63</v>
      </c>
      <c r="G1810" s="495">
        <f t="shared" si="282"/>
        <v>116170995.29999995</v>
      </c>
      <c r="H1810" s="495">
        <f>VLOOKUP(A1810,'02-Metrics'!A:R,18,FALSE)</f>
        <v>3200000000</v>
      </c>
      <c r="I1810" s="496">
        <f t="shared" si="279"/>
        <v>3.6303436031249983E-2</v>
      </c>
      <c r="J1810" s="512"/>
      <c r="L1810" s="23">
        <v>43789</v>
      </c>
      <c r="M1810" s="241" t="s">
        <v>1039</v>
      </c>
      <c r="S1810">
        <f t="shared" si="277"/>
        <v>2019</v>
      </c>
      <c r="T1810" s="418" t="str">
        <f>VLOOKUP($A1810,'02-Metrics'!$A$2:$AD$188,4,FALSE)</f>
        <v>Residential</v>
      </c>
      <c r="U1810" s="418" t="str">
        <f>VLOOKUP($A1810,'02-Metrics'!$A$2:$AD$188,5,FALSE)</f>
        <v>Residential</v>
      </c>
      <c r="V1810" s="418" t="str">
        <f>VLOOKUP($A1810,'02-Metrics'!$A$2:$AD$188,7,FALSE)</f>
        <v>Utilities And Urban Communities</v>
      </c>
    </row>
    <row r="1811" spans="1:22" hidden="1">
      <c r="A1811" s="418" t="s">
        <v>1249</v>
      </c>
      <c r="B1811" s="497">
        <v>43829</v>
      </c>
      <c r="C1811" s="495">
        <v>0</v>
      </c>
      <c r="D1811" s="495">
        <v>33350839.960000001</v>
      </c>
      <c r="E1811" s="495">
        <f t="shared" si="280"/>
        <v>311915801.92999995</v>
      </c>
      <c r="F1811" s="495">
        <f t="shared" si="281"/>
        <v>229095646.59</v>
      </c>
      <c r="G1811" s="495">
        <f t="shared" si="282"/>
        <v>82820155.339999944</v>
      </c>
      <c r="H1811" s="495">
        <f>VLOOKUP(A1811,'02-Metrics'!A:R,18,FALSE)</f>
        <v>3200000000</v>
      </c>
      <c r="I1811" s="496">
        <f t="shared" si="279"/>
        <v>2.5881298543749983E-2</v>
      </c>
      <c r="J1811" s="512"/>
      <c r="M1811" s="241" t="s">
        <v>1038</v>
      </c>
      <c r="S1811">
        <f t="shared" si="277"/>
        <v>2019</v>
      </c>
      <c r="T1811" s="418" t="str">
        <f>VLOOKUP($A1811,'02-Metrics'!$A$2:$AD$188,4,FALSE)</f>
        <v>Residential</v>
      </c>
      <c r="U1811" s="418" t="str">
        <f>VLOOKUP($A1811,'02-Metrics'!$A$2:$AD$188,5,FALSE)</f>
        <v>Residential</v>
      </c>
      <c r="V1811" s="418" t="str">
        <f>VLOOKUP($A1811,'02-Metrics'!$A$2:$AD$188,7,FALSE)</f>
        <v>Utilities And Urban Communities</v>
      </c>
    </row>
    <row r="1812" spans="1:22" hidden="1">
      <c r="A1812" s="418" t="s">
        <v>1249</v>
      </c>
      <c r="B1812" s="497">
        <v>43860</v>
      </c>
      <c r="C1812" s="495">
        <v>0</v>
      </c>
      <c r="D1812" s="495">
        <v>21309533.920000002</v>
      </c>
      <c r="E1812" s="495">
        <f t="shared" si="280"/>
        <v>311915801.92999995</v>
      </c>
      <c r="F1812" s="495">
        <f t="shared" si="281"/>
        <v>250405180.50999999</v>
      </c>
      <c r="G1812" s="495">
        <f t="shared" si="282"/>
        <v>61510621.419999957</v>
      </c>
      <c r="H1812" s="495">
        <f>VLOOKUP(A1812,'02-Metrics'!A:R,18,FALSE)</f>
        <v>3200000000</v>
      </c>
      <c r="I1812" s="496">
        <f t="shared" si="279"/>
        <v>1.9222069193749986E-2</v>
      </c>
      <c r="J1812" s="512"/>
      <c r="M1812" s="241" t="s">
        <v>1038</v>
      </c>
      <c r="S1812">
        <f t="shared" si="277"/>
        <v>2020</v>
      </c>
      <c r="T1812" s="418" t="str">
        <f>VLOOKUP($A1812,'02-Metrics'!$A$2:$AD$188,4,FALSE)</f>
        <v>Residential</v>
      </c>
      <c r="U1812" s="418" t="str">
        <f>VLOOKUP($A1812,'02-Metrics'!$A$2:$AD$188,5,FALSE)</f>
        <v>Residential</v>
      </c>
      <c r="V1812" s="418" t="str">
        <f>VLOOKUP($A1812,'02-Metrics'!$A$2:$AD$188,7,FALSE)</f>
        <v>Utilities And Urban Communities</v>
      </c>
    </row>
    <row r="1813" spans="1:22" hidden="1">
      <c r="A1813" s="418" t="s">
        <v>1249</v>
      </c>
      <c r="B1813" s="497">
        <v>43889</v>
      </c>
      <c r="C1813" s="495">
        <v>29830600.5</v>
      </c>
      <c r="D1813" s="495">
        <v>39627705.68</v>
      </c>
      <c r="E1813" s="495">
        <f t="shared" si="280"/>
        <v>341746402.42999995</v>
      </c>
      <c r="F1813" s="495">
        <f t="shared" si="281"/>
        <v>290032886.19</v>
      </c>
      <c r="G1813" s="495">
        <f t="shared" si="282"/>
        <v>51713516.23999995</v>
      </c>
      <c r="H1813" s="495">
        <f>VLOOKUP(A1813,'02-Metrics'!A:R,18,FALSE)</f>
        <v>3200000000</v>
      </c>
      <c r="I1813" s="496">
        <f t="shared" si="279"/>
        <v>1.6160473824999983E-2</v>
      </c>
      <c r="J1813" s="512"/>
      <c r="L1813" s="23">
        <v>44196</v>
      </c>
      <c r="M1813" s="241" t="s">
        <v>1039</v>
      </c>
      <c r="S1813">
        <f t="shared" si="277"/>
        <v>2020</v>
      </c>
      <c r="T1813" s="418" t="str">
        <f>VLOOKUP($A1813,'02-Metrics'!$A$2:$AD$188,4,FALSE)</f>
        <v>Residential</v>
      </c>
      <c r="U1813" s="418" t="str">
        <f>VLOOKUP($A1813,'02-Metrics'!$A$2:$AD$188,5,FALSE)</f>
        <v>Residential</v>
      </c>
      <c r="V1813" s="418" t="str">
        <f>VLOOKUP($A1813,'02-Metrics'!$A$2:$AD$188,7,FALSE)</f>
        <v>Utilities And Urban Communities</v>
      </c>
    </row>
    <row r="1814" spans="1:22" hidden="1">
      <c r="A1814" s="418" t="s">
        <v>1249</v>
      </c>
      <c r="B1814" s="497">
        <v>43920</v>
      </c>
      <c r="C1814" s="495">
        <v>22909628.300000001</v>
      </c>
      <c r="D1814" s="495">
        <v>14430127.07</v>
      </c>
      <c r="E1814" s="495">
        <f t="shared" si="280"/>
        <v>364656030.72999996</v>
      </c>
      <c r="F1814" s="495">
        <f t="shared" si="281"/>
        <v>304463013.25999999</v>
      </c>
      <c r="G1814" s="495">
        <f t="shared" si="282"/>
        <v>60193017.469999969</v>
      </c>
      <c r="H1814" s="495">
        <f>VLOOKUP(A1814,'02-Metrics'!A:R,18,FALSE)</f>
        <v>3200000000</v>
      </c>
      <c r="I1814" s="496">
        <f t="shared" si="279"/>
        <v>1.8810317959374989E-2</v>
      </c>
      <c r="J1814" s="512"/>
      <c r="L1814" s="23">
        <v>44220</v>
      </c>
      <c r="M1814" s="241" t="s">
        <v>1039</v>
      </c>
      <c r="S1814">
        <f t="shared" si="277"/>
        <v>2020</v>
      </c>
      <c r="T1814" s="418" t="str">
        <f>VLOOKUP($A1814,'02-Metrics'!$A$2:$AD$188,4,FALSE)</f>
        <v>Residential</v>
      </c>
      <c r="U1814" s="418" t="str">
        <f>VLOOKUP($A1814,'02-Metrics'!$A$2:$AD$188,5,FALSE)</f>
        <v>Residential</v>
      </c>
      <c r="V1814" s="418" t="str">
        <f>VLOOKUP($A1814,'02-Metrics'!$A$2:$AD$188,7,FALSE)</f>
        <v>Utilities And Urban Communities</v>
      </c>
    </row>
    <row r="1815" spans="1:22" hidden="1">
      <c r="A1815" s="418" t="s">
        <v>1249</v>
      </c>
      <c r="B1815" s="497">
        <v>43951</v>
      </c>
      <c r="C1815" s="495">
        <v>21628889.100000001</v>
      </c>
      <c r="D1815" s="495">
        <v>11216608.300000003</v>
      </c>
      <c r="E1815" s="495">
        <f t="shared" si="280"/>
        <v>386284919.82999998</v>
      </c>
      <c r="F1815" s="495">
        <f t="shared" si="281"/>
        <v>315679621.56</v>
      </c>
      <c r="G1815" s="498">
        <f>E1815-F1815</f>
        <v>70605298.269999981</v>
      </c>
      <c r="H1815" s="495">
        <f>VLOOKUP(A1815,'02-Metrics'!A:R,18,FALSE)</f>
        <v>3200000000</v>
      </c>
      <c r="I1815" s="496">
        <f t="shared" si="279"/>
        <v>2.2064155709374995E-2</v>
      </c>
      <c r="J1815" s="512"/>
      <c r="S1815">
        <f t="shared" si="277"/>
        <v>2020</v>
      </c>
      <c r="T1815" s="418" t="str">
        <f>VLOOKUP($A1815,'02-Metrics'!$A$2:$AD$188,4,FALSE)</f>
        <v>Residential</v>
      </c>
      <c r="U1815" s="418" t="str">
        <f>VLOOKUP($A1815,'02-Metrics'!$A$2:$AD$188,5,FALSE)</f>
        <v>Residential</v>
      </c>
      <c r="V1815" s="418" t="str">
        <f>VLOOKUP($A1815,'02-Metrics'!$A$2:$AD$188,7,FALSE)</f>
        <v>Utilities And Urban Communities</v>
      </c>
    </row>
    <row r="1816" spans="1:22" hidden="1">
      <c r="A1816" s="418" t="s">
        <v>1249</v>
      </c>
      <c r="B1816" s="497">
        <v>43981</v>
      </c>
      <c r="C1816" s="495">
        <v>82732842.099999994</v>
      </c>
      <c r="D1816" s="495">
        <v>13876921.58</v>
      </c>
      <c r="E1816" s="495">
        <f t="shared" si="280"/>
        <v>469017761.92999995</v>
      </c>
      <c r="F1816" s="495">
        <f t="shared" si="281"/>
        <v>329556543.13999999</v>
      </c>
      <c r="G1816" s="495">
        <f t="shared" ref="G1816:G1848" si="283">E1816-F1816</f>
        <v>139461218.78999996</v>
      </c>
      <c r="H1816" s="495">
        <f>VLOOKUP(A1816,'02-Metrics'!A:R,18,FALSE)</f>
        <v>3200000000</v>
      </c>
      <c r="I1816" s="496">
        <f t="shared" si="279"/>
        <v>4.3581630871874985E-2</v>
      </c>
      <c r="J1816" s="512"/>
      <c r="M1816" s="241" t="s">
        <v>1038</v>
      </c>
      <c r="S1816">
        <f t="shared" si="277"/>
        <v>2020</v>
      </c>
      <c r="T1816" s="418" t="str">
        <f>VLOOKUP($A1816,'02-Metrics'!$A$2:$AD$188,4,FALSE)</f>
        <v>Residential</v>
      </c>
      <c r="U1816" s="418" t="str">
        <f>VLOOKUP($A1816,'02-Metrics'!$A$2:$AD$188,5,FALSE)</f>
        <v>Residential</v>
      </c>
      <c r="V1816" s="418" t="str">
        <f>VLOOKUP($A1816,'02-Metrics'!$A$2:$AD$188,7,FALSE)</f>
        <v>Utilities And Urban Communities</v>
      </c>
    </row>
    <row r="1817" spans="1:22" hidden="1">
      <c r="A1817" s="418" t="s">
        <v>1249</v>
      </c>
      <c r="B1817" s="497">
        <v>44012</v>
      </c>
      <c r="C1817" s="495">
        <v>11413010.6</v>
      </c>
      <c r="D1817" s="495">
        <v>24514808.800000004</v>
      </c>
      <c r="E1817" s="495">
        <f t="shared" si="280"/>
        <v>480430772.52999997</v>
      </c>
      <c r="F1817" s="495">
        <f t="shared" si="281"/>
        <v>354071351.94</v>
      </c>
      <c r="G1817" s="495">
        <f t="shared" si="283"/>
        <v>126359420.58999997</v>
      </c>
      <c r="H1817" s="495">
        <f>VLOOKUP(A1817,'02-Metrics'!A:R,18,FALSE)</f>
        <v>3200000000</v>
      </c>
      <c r="I1817" s="496">
        <f t="shared" si="279"/>
        <v>3.9487318934374994E-2</v>
      </c>
      <c r="J1817" s="512"/>
      <c r="M1817" s="241" t="s">
        <v>1038</v>
      </c>
      <c r="S1817">
        <f t="shared" si="277"/>
        <v>2020</v>
      </c>
      <c r="T1817" s="418" t="str">
        <f>VLOOKUP($A1817,'02-Metrics'!$A$2:$AD$188,4,FALSE)</f>
        <v>Residential</v>
      </c>
      <c r="U1817" s="418" t="str">
        <f>VLOOKUP($A1817,'02-Metrics'!$A$2:$AD$188,5,FALSE)</f>
        <v>Residential</v>
      </c>
      <c r="V1817" s="418" t="str">
        <f>VLOOKUP($A1817,'02-Metrics'!$A$2:$AD$188,7,FALSE)</f>
        <v>Utilities And Urban Communities</v>
      </c>
    </row>
    <row r="1818" spans="1:22" hidden="1">
      <c r="A1818" s="418" t="s">
        <v>1249</v>
      </c>
      <c r="B1818" s="497">
        <v>44042</v>
      </c>
      <c r="C1818" s="495">
        <v>69677448.00999999</v>
      </c>
      <c r="D1818" s="495">
        <v>24620530.919999991</v>
      </c>
      <c r="E1818" s="495">
        <f t="shared" si="280"/>
        <v>550108220.53999996</v>
      </c>
      <c r="F1818" s="495">
        <f t="shared" si="281"/>
        <v>378691882.86000001</v>
      </c>
      <c r="G1818" s="495">
        <f t="shared" si="283"/>
        <v>171416337.67999995</v>
      </c>
      <c r="H1818" s="495">
        <f>VLOOKUP(A1818,'02-Metrics'!A:R,18,FALSE)</f>
        <v>3200000000</v>
      </c>
      <c r="I1818" s="496">
        <f t="shared" si="279"/>
        <v>5.3567605524999985E-2</v>
      </c>
      <c r="J1818" s="512"/>
      <c r="M1818" s="241" t="s">
        <v>1038</v>
      </c>
      <c r="S1818">
        <f t="shared" si="277"/>
        <v>2020</v>
      </c>
      <c r="T1818" s="418" t="str">
        <f>VLOOKUP($A1818,'02-Metrics'!$A$2:$AD$188,4,FALSE)</f>
        <v>Residential</v>
      </c>
      <c r="U1818" s="418" t="str">
        <f>VLOOKUP($A1818,'02-Metrics'!$A$2:$AD$188,5,FALSE)</f>
        <v>Residential</v>
      </c>
      <c r="V1818" s="418" t="str">
        <f>VLOOKUP($A1818,'02-Metrics'!$A$2:$AD$188,7,FALSE)</f>
        <v>Utilities And Urban Communities</v>
      </c>
    </row>
    <row r="1819" spans="1:22" hidden="1">
      <c r="A1819" s="418" t="s">
        <v>1249</v>
      </c>
      <c r="B1819" s="497">
        <v>44073</v>
      </c>
      <c r="C1819" s="495">
        <v>0</v>
      </c>
      <c r="D1819" s="495">
        <v>18431470.09</v>
      </c>
      <c r="E1819" s="495">
        <f t="shared" si="280"/>
        <v>550108220.53999996</v>
      </c>
      <c r="F1819" s="495">
        <f t="shared" si="281"/>
        <v>397123352.94999999</v>
      </c>
      <c r="G1819" s="495">
        <f t="shared" si="283"/>
        <v>152984867.58999997</v>
      </c>
      <c r="H1819" s="495">
        <f>VLOOKUP(A1819,'02-Metrics'!A:R,18,FALSE)</f>
        <v>3200000000</v>
      </c>
      <c r="I1819" s="496">
        <f t="shared" si="279"/>
        <v>4.7807771121874995E-2</v>
      </c>
      <c r="J1819" s="512"/>
      <c r="M1819" s="241" t="s">
        <v>1038</v>
      </c>
      <c r="S1819">
        <f t="shared" si="277"/>
        <v>2020</v>
      </c>
      <c r="T1819" s="418" t="str">
        <f>VLOOKUP($A1819,'02-Metrics'!$A$2:$AD$188,4,FALSE)</f>
        <v>Residential</v>
      </c>
      <c r="U1819" s="418" t="str">
        <f>VLOOKUP($A1819,'02-Metrics'!$A$2:$AD$188,5,FALSE)</f>
        <v>Residential</v>
      </c>
      <c r="V1819" s="418" t="str">
        <f>VLOOKUP($A1819,'02-Metrics'!$A$2:$AD$188,7,FALSE)</f>
        <v>Utilities And Urban Communities</v>
      </c>
    </row>
    <row r="1820" spans="1:22" hidden="1">
      <c r="A1820" s="418" t="s">
        <v>1249</v>
      </c>
      <c r="B1820" s="497">
        <v>44104</v>
      </c>
      <c r="C1820" s="495">
        <v>174057872.04999998</v>
      </c>
      <c r="D1820" s="495">
        <v>30239520.270000018</v>
      </c>
      <c r="E1820" s="495">
        <f t="shared" si="280"/>
        <v>724166092.58999991</v>
      </c>
      <c r="F1820" s="495">
        <f t="shared" si="281"/>
        <v>427362873.22000003</v>
      </c>
      <c r="G1820" s="495">
        <f t="shared" si="283"/>
        <v>296803219.36999989</v>
      </c>
      <c r="H1820" s="495">
        <f>VLOOKUP(A1820,'02-Metrics'!A:R,18,FALSE)</f>
        <v>3200000000</v>
      </c>
      <c r="I1820" s="496">
        <f t="shared" si="279"/>
        <v>9.275100605312496E-2</v>
      </c>
      <c r="J1820" s="512"/>
      <c r="M1820" s="241" t="s">
        <v>1038</v>
      </c>
      <c r="S1820">
        <f t="shared" si="277"/>
        <v>2020</v>
      </c>
      <c r="T1820" s="418" t="str">
        <f>VLOOKUP($A1820,'02-Metrics'!$A$2:$AD$188,4,FALSE)</f>
        <v>Residential</v>
      </c>
      <c r="U1820" s="418" t="str">
        <f>VLOOKUP($A1820,'02-Metrics'!$A$2:$AD$188,5,FALSE)</f>
        <v>Residential</v>
      </c>
      <c r="V1820" s="418" t="str">
        <f>VLOOKUP($A1820,'02-Metrics'!$A$2:$AD$188,7,FALSE)</f>
        <v>Utilities And Urban Communities</v>
      </c>
    </row>
    <row r="1821" spans="1:22" hidden="1">
      <c r="A1821" s="418" t="s">
        <v>1249</v>
      </c>
      <c r="B1821" s="497">
        <v>44134</v>
      </c>
      <c r="C1821" s="495">
        <v>65491677.899999999</v>
      </c>
      <c r="D1821" s="495">
        <v>33257145.059999984</v>
      </c>
      <c r="E1821" s="495">
        <f t="shared" si="280"/>
        <v>789657770.48999989</v>
      </c>
      <c r="F1821" s="495">
        <f t="shared" si="281"/>
        <v>460620018.28000003</v>
      </c>
      <c r="G1821" s="495">
        <f t="shared" si="283"/>
        <v>329037752.20999986</v>
      </c>
      <c r="H1821" s="495">
        <f>VLOOKUP(A1821,'02-Metrics'!A:R,18,FALSE)</f>
        <v>3200000000</v>
      </c>
      <c r="I1821" s="496">
        <f t="shared" si="279"/>
        <v>0.10282429756562496</v>
      </c>
      <c r="J1821" s="512"/>
      <c r="M1821" s="241" t="s">
        <v>1038</v>
      </c>
      <c r="S1821">
        <f t="shared" si="277"/>
        <v>2020</v>
      </c>
      <c r="T1821" s="418" t="str">
        <f>VLOOKUP($A1821,'02-Metrics'!$A$2:$AD$188,4,FALSE)</f>
        <v>Residential</v>
      </c>
      <c r="U1821" s="418" t="str">
        <f>VLOOKUP($A1821,'02-Metrics'!$A$2:$AD$188,5,FALSE)</f>
        <v>Residential</v>
      </c>
      <c r="V1821" s="418" t="str">
        <f>VLOOKUP($A1821,'02-Metrics'!$A$2:$AD$188,7,FALSE)</f>
        <v>Utilities And Urban Communities</v>
      </c>
    </row>
    <row r="1822" spans="1:22" hidden="1">
      <c r="A1822" s="418" t="s">
        <v>1249</v>
      </c>
      <c r="B1822" s="497">
        <v>44165</v>
      </c>
      <c r="C1822" s="495">
        <v>126401082.85000001</v>
      </c>
      <c r="D1822" s="495">
        <v>27709040.960000001</v>
      </c>
      <c r="E1822" s="495">
        <f t="shared" si="280"/>
        <v>916058853.33999991</v>
      </c>
      <c r="F1822" s="495">
        <f t="shared" si="281"/>
        <v>488329059.24000001</v>
      </c>
      <c r="G1822" s="495">
        <f t="shared" si="283"/>
        <v>427729794.0999999</v>
      </c>
      <c r="H1822" s="495">
        <f>VLOOKUP(A1822,'02-Metrics'!A:R,18,FALSE)</f>
        <v>3200000000</v>
      </c>
      <c r="I1822" s="496">
        <f t="shared" ref="I1822:I1848" si="284">G1822/H1822</f>
        <v>0.13366556065624996</v>
      </c>
      <c r="J1822" s="512"/>
      <c r="L1822" s="23">
        <v>43219</v>
      </c>
      <c r="M1822" s="241" t="s">
        <v>1039</v>
      </c>
      <c r="S1822">
        <f t="shared" si="277"/>
        <v>2020</v>
      </c>
      <c r="T1822" s="418" t="str">
        <f>VLOOKUP($A1822,'02-Metrics'!$A$2:$AD$188,4,FALSE)</f>
        <v>Residential</v>
      </c>
      <c r="U1822" s="418" t="str">
        <f>VLOOKUP($A1822,'02-Metrics'!$A$2:$AD$188,5,FALSE)</f>
        <v>Residential</v>
      </c>
      <c r="V1822" s="418" t="str">
        <f>VLOOKUP($A1822,'02-Metrics'!$A$2:$AD$188,7,FALSE)</f>
        <v>Utilities And Urban Communities</v>
      </c>
    </row>
    <row r="1823" spans="1:22" hidden="1">
      <c r="A1823" s="418" t="s">
        <v>1249</v>
      </c>
      <c r="B1823" s="497">
        <v>44195</v>
      </c>
      <c r="C1823" s="495">
        <v>81139064.199999988</v>
      </c>
      <c r="D1823" s="495">
        <v>22678763.279999997</v>
      </c>
      <c r="E1823" s="495">
        <f t="shared" si="280"/>
        <v>997197917.53999996</v>
      </c>
      <c r="F1823" s="495">
        <f t="shared" si="281"/>
        <v>511007822.51999998</v>
      </c>
      <c r="G1823" s="495">
        <f t="shared" si="283"/>
        <v>486190095.01999998</v>
      </c>
      <c r="H1823" s="495">
        <f>VLOOKUP(A1823,'02-Metrics'!A:R,18,FALSE)</f>
        <v>3200000000</v>
      </c>
      <c r="I1823" s="496">
        <f t="shared" si="284"/>
        <v>0.15193440469375</v>
      </c>
      <c r="J1823" s="512"/>
      <c r="M1823" s="241" t="s">
        <v>1038</v>
      </c>
      <c r="S1823">
        <f t="shared" si="277"/>
        <v>2020</v>
      </c>
      <c r="T1823" s="418" t="str">
        <f>VLOOKUP($A1823,'02-Metrics'!$A$2:$AD$188,4,FALSE)</f>
        <v>Residential</v>
      </c>
      <c r="U1823" s="418" t="str">
        <f>VLOOKUP($A1823,'02-Metrics'!$A$2:$AD$188,5,FALSE)</f>
        <v>Residential</v>
      </c>
      <c r="V1823" s="418" t="str">
        <f>VLOOKUP($A1823,'02-Metrics'!$A$2:$AD$188,7,FALSE)</f>
        <v>Utilities And Urban Communities</v>
      </c>
    </row>
    <row r="1824" spans="1:22" hidden="1">
      <c r="A1824" s="418" t="s">
        <v>1249</v>
      </c>
      <c r="B1824" s="497">
        <v>44226</v>
      </c>
      <c r="C1824" s="495">
        <v>19661149.989999998</v>
      </c>
      <c r="D1824" s="495">
        <v>39104527.140000015</v>
      </c>
      <c r="E1824" s="495">
        <f t="shared" si="280"/>
        <v>1016859067.53</v>
      </c>
      <c r="F1824" s="495">
        <f t="shared" si="281"/>
        <v>550112349.65999997</v>
      </c>
      <c r="G1824" s="495">
        <f t="shared" si="283"/>
        <v>466746717.87</v>
      </c>
      <c r="H1824" s="495">
        <f>VLOOKUP(A1824,'02-Metrics'!A:R,18,FALSE)</f>
        <v>3200000000</v>
      </c>
      <c r="I1824" s="496">
        <f t="shared" si="284"/>
        <v>0.145858349334375</v>
      </c>
      <c r="J1824" s="512"/>
      <c r="L1824" s="23">
        <v>43235</v>
      </c>
      <c r="M1824" s="241" t="s">
        <v>1039</v>
      </c>
      <c r="S1824">
        <f t="shared" si="277"/>
        <v>2021</v>
      </c>
      <c r="T1824" s="418" t="str">
        <f>VLOOKUP($A1824,'02-Metrics'!$A$2:$AD$188,4,FALSE)</f>
        <v>Residential</v>
      </c>
      <c r="U1824" s="418" t="str">
        <f>VLOOKUP($A1824,'02-Metrics'!$A$2:$AD$188,5,FALSE)</f>
        <v>Residential</v>
      </c>
      <c r="V1824" s="418" t="str">
        <f>VLOOKUP($A1824,'02-Metrics'!$A$2:$AD$188,7,FALSE)</f>
        <v>Utilities And Urban Communities</v>
      </c>
    </row>
    <row r="1825" spans="1:22" hidden="1">
      <c r="A1825" s="418" t="s">
        <v>1249</v>
      </c>
      <c r="B1825" s="497">
        <v>44255</v>
      </c>
      <c r="C1825" s="495">
        <v>35087867.219999999</v>
      </c>
      <c r="D1825" s="495">
        <v>29088725.579999998</v>
      </c>
      <c r="E1825" s="495">
        <f t="shared" si="280"/>
        <v>1051946934.75</v>
      </c>
      <c r="F1825" s="495">
        <f t="shared" si="281"/>
        <v>579201075.24000001</v>
      </c>
      <c r="G1825" s="495">
        <f t="shared" si="283"/>
        <v>472745859.50999999</v>
      </c>
      <c r="H1825" s="495">
        <f>VLOOKUP(A1825,'02-Metrics'!A:R,18,FALSE)</f>
        <v>3200000000</v>
      </c>
      <c r="I1825" s="496">
        <f t="shared" si="284"/>
        <v>0.147733081096875</v>
      </c>
      <c r="J1825" s="512"/>
      <c r="M1825" s="241" t="s">
        <v>1038</v>
      </c>
      <c r="S1825">
        <f t="shared" si="277"/>
        <v>2021</v>
      </c>
      <c r="T1825" s="418" t="str">
        <f>VLOOKUP($A1825,'02-Metrics'!$A$2:$AD$188,4,FALSE)</f>
        <v>Residential</v>
      </c>
      <c r="U1825" s="418" t="str">
        <f>VLOOKUP($A1825,'02-Metrics'!$A$2:$AD$188,5,FALSE)</f>
        <v>Residential</v>
      </c>
      <c r="V1825" s="418" t="str">
        <f>VLOOKUP($A1825,'02-Metrics'!$A$2:$AD$188,7,FALSE)</f>
        <v>Utilities And Urban Communities</v>
      </c>
    </row>
    <row r="1826" spans="1:22" hidden="1">
      <c r="A1826" s="418" t="s">
        <v>1249</v>
      </c>
      <c r="B1826" s="497">
        <v>44285</v>
      </c>
      <c r="C1826" s="495">
        <v>47620910.399999999</v>
      </c>
      <c r="D1826" s="495">
        <v>14268085.780000001</v>
      </c>
      <c r="E1826" s="495">
        <f>C1826+E1825</f>
        <v>1099567845.1500001</v>
      </c>
      <c r="F1826" s="495">
        <f>D1826+F1825</f>
        <v>593469161.01999998</v>
      </c>
      <c r="G1826" s="495">
        <f>E1826-F1826</f>
        <v>506098684.13000011</v>
      </c>
      <c r="H1826" s="495">
        <f>VLOOKUP(A1826,'02-Metrics'!A:R,18,FALSE)</f>
        <v>3200000000</v>
      </c>
      <c r="I1826" s="496">
        <f>G1826/H1826</f>
        <v>0.15815583879062503</v>
      </c>
      <c r="J1826" s="512"/>
      <c r="L1826" s="23">
        <v>43271</v>
      </c>
      <c r="M1826" s="241" t="s">
        <v>1039</v>
      </c>
      <c r="S1826">
        <f>YEAR(B1826)</f>
        <v>2021</v>
      </c>
      <c r="T1826" s="418" t="str">
        <f>VLOOKUP($A1826,'02-Metrics'!$A$2:$AD$188,4,FALSE)</f>
        <v>Residential</v>
      </c>
      <c r="U1826" s="418" t="str">
        <f>VLOOKUP($A1826,'02-Metrics'!$A$2:$AD$188,5,FALSE)</f>
        <v>Residential</v>
      </c>
      <c r="V1826" s="418" t="str">
        <f>VLOOKUP($A1826,'02-Metrics'!$A$2:$AD$188,7,FALSE)</f>
        <v>Utilities And Urban Communities</v>
      </c>
    </row>
    <row r="1827" spans="1:22" hidden="1">
      <c r="A1827" s="418" t="s">
        <v>1249</v>
      </c>
      <c r="B1827" s="497">
        <v>44316</v>
      </c>
      <c r="C1827" s="185">
        <v>0</v>
      </c>
      <c r="D1827" s="185">
        <v>13218349.879999999</v>
      </c>
      <c r="E1827" s="495">
        <f>C1827+E1826</f>
        <v>1099567845.1500001</v>
      </c>
      <c r="F1827" s="495">
        <f>D1827+F1826</f>
        <v>606687510.89999998</v>
      </c>
      <c r="G1827" s="495">
        <f>E1827-F1827</f>
        <v>492880334.25000012</v>
      </c>
      <c r="H1827" s="495">
        <f>VLOOKUP(A1827,'02-Metrics'!A:R,18,FALSE)</f>
        <v>3200000000</v>
      </c>
      <c r="I1827" s="496">
        <f>G1827/H1827</f>
        <v>0.15402510445312503</v>
      </c>
      <c r="T1827" s="418" t="str">
        <f>VLOOKUP($A1827,'02-Metrics'!$A$2:$AD$188,4,FALSE)</f>
        <v>Residential</v>
      </c>
      <c r="U1827" s="418" t="str">
        <f>VLOOKUP($A1827,'02-Metrics'!$A$2:$AD$188,5,FALSE)</f>
        <v>Residential</v>
      </c>
      <c r="V1827" s="418" t="str">
        <f>VLOOKUP($A1827,'02-Metrics'!$A$2:$AD$188,7,FALSE)</f>
        <v>Utilities And Urban Communities</v>
      </c>
    </row>
    <row r="1828" spans="1:22" hidden="1">
      <c r="A1828" s="418">
        <v>52</v>
      </c>
      <c r="B1828" s="505">
        <v>2</v>
      </c>
      <c r="C1828" s="506"/>
      <c r="D1828" s="506"/>
      <c r="E1828" s="506"/>
      <c r="F1828" s="506"/>
      <c r="G1828" s="506"/>
      <c r="H1828" s="495"/>
      <c r="I1828" s="496"/>
      <c r="J1828" s="496"/>
      <c r="K1828" s="495"/>
      <c r="L1828" s="493"/>
      <c r="S1828">
        <f t="shared" si="277"/>
        <v>1900</v>
      </c>
      <c r="T1828" s="418" t="e">
        <f>VLOOKUP($A1828,'02-Metrics'!$A$2:$AD$188,4,FALSE)</f>
        <v>#N/A</v>
      </c>
      <c r="U1828" s="418" t="e">
        <f>VLOOKUP($A1828,'02-Metrics'!$A$2:$AD$188,5,FALSE)</f>
        <v>#N/A</v>
      </c>
      <c r="V1828" s="418" t="e">
        <f>VLOOKUP($A1828,'02-Metrics'!$A$2:$AD$188,7,FALSE)</f>
        <v>#N/A</v>
      </c>
    </row>
    <row r="1829" spans="1:22" hidden="1">
      <c r="A1829" s="418" t="s">
        <v>1250</v>
      </c>
      <c r="B1829" s="497">
        <v>43311</v>
      </c>
      <c r="C1829" s="495">
        <v>0</v>
      </c>
      <c r="D1829" s="495">
        <v>180000</v>
      </c>
      <c r="E1829" s="495">
        <f t="shared" ref="E1829:E1848" si="285">C1829+E1828</f>
        <v>0</v>
      </c>
      <c r="F1829" s="495">
        <f t="shared" ref="F1829:F1848" si="286">D1829+F1828</f>
        <v>180000</v>
      </c>
      <c r="G1829" s="495">
        <f t="shared" si="283"/>
        <v>-180000</v>
      </c>
      <c r="H1829" s="495">
        <f>VLOOKUP(A1829,'02-Metrics'!A:R,18,FALSE)</f>
        <v>67755600</v>
      </c>
      <c r="I1829" s="496">
        <f t="shared" si="284"/>
        <v>-2.6566069815631478E-3</v>
      </c>
      <c r="J1829" s="512"/>
      <c r="M1829" s="241" t="s">
        <v>1038</v>
      </c>
      <c r="S1829">
        <f t="shared" si="277"/>
        <v>2018</v>
      </c>
      <c r="T1829" s="418" t="str">
        <f>VLOOKUP($A1829,'02-Metrics'!$A$2:$AD$188,4,FALSE)</f>
        <v>Infrastructure</v>
      </c>
      <c r="U1829" s="418" t="str">
        <f>VLOOKUP($A1829,'02-Metrics'!$A$2:$AD$188,5,FALSE)</f>
        <v>Bridges &amp; Tunnels</v>
      </c>
      <c r="V1829" s="418" t="str">
        <f>VLOOKUP($A1829,'02-Metrics'!$A$2:$AD$188,7,FALSE)</f>
        <v>Army Forces</v>
      </c>
    </row>
    <row r="1830" spans="1:22" hidden="1">
      <c r="A1830" s="418" t="s">
        <v>1250</v>
      </c>
      <c r="B1830" s="497">
        <v>43342</v>
      </c>
      <c r="C1830" s="495">
        <v>0</v>
      </c>
      <c r="D1830" s="495">
        <v>120625</v>
      </c>
      <c r="E1830" s="495">
        <f t="shared" si="285"/>
        <v>0</v>
      </c>
      <c r="F1830" s="495">
        <f t="shared" si="286"/>
        <v>300625</v>
      </c>
      <c r="G1830" s="495">
        <f t="shared" si="283"/>
        <v>-300625</v>
      </c>
      <c r="H1830" s="495">
        <f>VLOOKUP(A1830,'02-Metrics'!A:R,18,FALSE)</f>
        <v>67755600</v>
      </c>
      <c r="I1830" s="496">
        <f t="shared" si="284"/>
        <v>-4.4369026324023401E-3</v>
      </c>
      <c r="J1830" s="512"/>
      <c r="L1830" s="23">
        <v>43340</v>
      </c>
      <c r="M1830" s="241" t="s">
        <v>1039</v>
      </c>
      <c r="S1830">
        <f t="shared" si="277"/>
        <v>2018</v>
      </c>
      <c r="T1830" s="418" t="str">
        <f>VLOOKUP($A1830,'02-Metrics'!$A$2:$AD$188,4,FALSE)</f>
        <v>Infrastructure</v>
      </c>
      <c r="U1830" s="418" t="str">
        <f>VLOOKUP($A1830,'02-Metrics'!$A$2:$AD$188,5,FALSE)</f>
        <v>Bridges &amp; Tunnels</v>
      </c>
      <c r="V1830" s="418" t="str">
        <f>VLOOKUP($A1830,'02-Metrics'!$A$2:$AD$188,7,FALSE)</f>
        <v>Army Forces</v>
      </c>
    </row>
    <row r="1831" spans="1:22" hidden="1">
      <c r="A1831" s="418" t="s">
        <v>1250</v>
      </c>
      <c r="B1831" s="497">
        <v>43373</v>
      </c>
      <c r="C1831" s="495">
        <v>0</v>
      </c>
      <c r="D1831" s="495">
        <v>221545</v>
      </c>
      <c r="E1831" s="495">
        <f t="shared" si="285"/>
        <v>0</v>
      </c>
      <c r="F1831" s="495">
        <f t="shared" si="286"/>
        <v>522170</v>
      </c>
      <c r="G1831" s="495">
        <f t="shared" si="283"/>
        <v>-522170</v>
      </c>
      <c r="H1831" s="495">
        <f>VLOOKUP(A1831,'02-Metrics'!A:R,18,FALSE)</f>
        <v>67755600</v>
      </c>
      <c r="I1831" s="496">
        <f t="shared" si="284"/>
        <v>-7.7066692642379373E-3</v>
      </c>
      <c r="J1831" s="512"/>
      <c r="M1831" s="241" t="s">
        <v>1038</v>
      </c>
      <c r="S1831">
        <f t="shared" si="277"/>
        <v>2018</v>
      </c>
      <c r="T1831" s="418" t="str">
        <f>VLOOKUP($A1831,'02-Metrics'!$A$2:$AD$188,4,FALSE)</f>
        <v>Infrastructure</v>
      </c>
      <c r="U1831" s="418" t="str">
        <f>VLOOKUP($A1831,'02-Metrics'!$A$2:$AD$188,5,FALSE)</f>
        <v>Bridges &amp; Tunnels</v>
      </c>
      <c r="V1831" s="418" t="str">
        <f>VLOOKUP($A1831,'02-Metrics'!$A$2:$AD$188,7,FALSE)</f>
        <v>Army Forces</v>
      </c>
    </row>
    <row r="1832" spans="1:22" hidden="1">
      <c r="A1832" s="418" t="s">
        <v>1250</v>
      </c>
      <c r="B1832" s="497">
        <v>43403</v>
      </c>
      <c r="C1832" s="495">
        <v>0</v>
      </c>
      <c r="D1832" s="495">
        <v>604540.19999999995</v>
      </c>
      <c r="E1832" s="495">
        <f t="shared" si="285"/>
        <v>0</v>
      </c>
      <c r="F1832" s="495">
        <f t="shared" si="286"/>
        <v>1126710.2</v>
      </c>
      <c r="G1832" s="495">
        <f t="shared" si="283"/>
        <v>-1126710.2</v>
      </c>
      <c r="H1832" s="495">
        <f>VLOOKUP(A1832,'02-Metrics'!A:R,18,FALSE)</f>
        <v>67755600</v>
      </c>
      <c r="I1832" s="496">
        <f t="shared" si="284"/>
        <v>-1.6629034352880056E-2</v>
      </c>
      <c r="J1832" s="512"/>
      <c r="M1832" s="241" t="s">
        <v>1038</v>
      </c>
      <c r="S1832">
        <f t="shared" si="277"/>
        <v>2018</v>
      </c>
      <c r="T1832" s="418" t="str">
        <f>VLOOKUP($A1832,'02-Metrics'!$A$2:$AD$188,4,FALSE)</f>
        <v>Infrastructure</v>
      </c>
      <c r="U1832" s="418" t="str">
        <f>VLOOKUP($A1832,'02-Metrics'!$A$2:$AD$188,5,FALSE)</f>
        <v>Bridges &amp; Tunnels</v>
      </c>
      <c r="V1832" s="418" t="str">
        <f>VLOOKUP($A1832,'02-Metrics'!$A$2:$AD$188,7,FALSE)</f>
        <v>Army Forces</v>
      </c>
    </row>
    <row r="1833" spans="1:22" hidden="1">
      <c r="A1833" s="418" t="s">
        <v>1250</v>
      </c>
      <c r="B1833" s="497">
        <v>43434</v>
      </c>
      <c r="C1833" s="495">
        <v>0</v>
      </c>
      <c r="D1833" s="495">
        <v>2176076.7600000002</v>
      </c>
      <c r="E1833" s="495">
        <f t="shared" si="285"/>
        <v>0</v>
      </c>
      <c r="F1833" s="495">
        <f t="shared" si="286"/>
        <v>3302786.96</v>
      </c>
      <c r="G1833" s="495">
        <f t="shared" si="283"/>
        <v>-3302786.96</v>
      </c>
      <c r="H1833" s="495">
        <f>VLOOKUP(A1833,'02-Metrics'!A:R,18,FALSE)</f>
        <v>67755600</v>
      </c>
      <c r="I1833" s="496">
        <f t="shared" si="284"/>
        <v>-4.8745593869731797E-2</v>
      </c>
      <c r="J1833" s="512"/>
      <c r="M1833" s="241" t="s">
        <v>1038</v>
      </c>
      <c r="S1833">
        <f t="shared" si="277"/>
        <v>2018</v>
      </c>
      <c r="T1833" s="418" t="str">
        <f>VLOOKUP($A1833,'02-Metrics'!$A$2:$AD$188,4,FALSE)</f>
        <v>Infrastructure</v>
      </c>
      <c r="U1833" s="418" t="str">
        <f>VLOOKUP($A1833,'02-Metrics'!$A$2:$AD$188,5,FALSE)</f>
        <v>Bridges &amp; Tunnels</v>
      </c>
      <c r="V1833" s="418" t="str">
        <f>VLOOKUP($A1833,'02-Metrics'!$A$2:$AD$188,7,FALSE)</f>
        <v>Army Forces</v>
      </c>
    </row>
    <row r="1834" spans="1:22" hidden="1">
      <c r="A1834" s="418" t="s">
        <v>1250</v>
      </c>
      <c r="B1834" s="497">
        <v>43464</v>
      </c>
      <c r="C1834" s="495">
        <v>0</v>
      </c>
      <c r="D1834" s="495">
        <v>2412694.59</v>
      </c>
      <c r="E1834" s="495">
        <f t="shared" si="285"/>
        <v>0</v>
      </c>
      <c r="F1834" s="495">
        <f t="shared" si="286"/>
        <v>5715481.5499999998</v>
      </c>
      <c r="G1834" s="495">
        <f t="shared" si="283"/>
        <v>-5715481.5499999998</v>
      </c>
      <c r="H1834" s="495">
        <f>VLOOKUP(A1834,'02-Metrics'!A:R,18,FALSE)</f>
        <v>67755600</v>
      </c>
      <c r="I1834" s="496">
        <f t="shared" si="284"/>
        <v>-8.4354378826251991E-2</v>
      </c>
      <c r="J1834" s="512"/>
      <c r="L1834" s="23">
        <v>43416</v>
      </c>
      <c r="M1834" s="241" t="s">
        <v>1039</v>
      </c>
      <c r="S1834">
        <f t="shared" si="277"/>
        <v>2018</v>
      </c>
      <c r="T1834" s="418" t="str">
        <f>VLOOKUP($A1834,'02-Metrics'!$A$2:$AD$188,4,FALSE)</f>
        <v>Infrastructure</v>
      </c>
      <c r="U1834" s="418" t="str">
        <f>VLOOKUP($A1834,'02-Metrics'!$A$2:$AD$188,5,FALSE)</f>
        <v>Bridges &amp; Tunnels</v>
      </c>
      <c r="V1834" s="418" t="str">
        <f>VLOOKUP($A1834,'02-Metrics'!$A$2:$AD$188,7,FALSE)</f>
        <v>Army Forces</v>
      </c>
    </row>
    <row r="1835" spans="1:22" hidden="1">
      <c r="A1835" s="418" t="s">
        <v>1250</v>
      </c>
      <c r="B1835" s="497">
        <v>43495</v>
      </c>
      <c r="C1835" s="495">
        <v>1120156.3500000001</v>
      </c>
      <c r="D1835" s="495">
        <v>2444710.5400000005</v>
      </c>
      <c r="E1835" s="495">
        <f t="shared" si="285"/>
        <v>1120156.3500000001</v>
      </c>
      <c r="F1835" s="495">
        <f t="shared" si="286"/>
        <v>8160192.0899999999</v>
      </c>
      <c r="G1835" s="495">
        <f t="shared" si="283"/>
        <v>-7040035.7400000002</v>
      </c>
      <c r="H1835" s="495">
        <f>VLOOKUP(A1835,'02-Metrics'!A:R,18,FALSE)</f>
        <v>67755600</v>
      </c>
      <c r="I1835" s="496">
        <f t="shared" si="284"/>
        <v>-0.10390337831854489</v>
      </c>
      <c r="J1835" s="512"/>
      <c r="M1835" s="241" t="s">
        <v>1038</v>
      </c>
      <c r="S1835">
        <f t="shared" si="277"/>
        <v>2019</v>
      </c>
      <c r="T1835" s="418" t="str">
        <f>VLOOKUP($A1835,'02-Metrics'!$A$2:$AD$188,4,FALSE)</f>
        <v>Infrastructure</v>
      </c>
      <c r="U1835" s="418" t="str">
        <f>VLOOKUP($A1835,'02-Metrics'!$A$2:$AD$188,5,FALSE)</f>
        <v>Bridges &amp; Tunnels</v>
      </c>
      <c r="V1835" s="418" t="str">
        <f>VLOOKUP($A1835,'02-Metrics'!$A$2:$AD$188,7,FALSE)</f>
        <v>Army Forces</v>
      </c>
    </row>
    <row r="1836" spans="1:22" hidden="1">
      <c r="A1836" s="418" t="s">
        <v>1250</v>
      </c>
      <c r="B1836" s="497">
        <v>43524</v>
      </c>
      <c r="C1836" s="495">
        <v>0</v>
      </c>
      <c r="D1836" s="495">
        <v>2540959.2200000007</v>
      </c>
      <c r="E1836" s="495">
        <f t="shared" si="285"/>
        <v>1120156.3500000001</v>
      </c>
      <c r="F1836" s="495">
        <f t="shared" si="286"/>
        <v>10701151.310000001</v>
      </c>
      <c r="G1836" s="495">
        <f t="shared" si="283"/>
        <v>-9580994.9600000009</v>
      </c>
      <c r="H1836" s="495">
        <f>VLOOKUP(A1836,'02-Metrics'!A:R,18,FALSE)</f>
        <v>67755600</v>
      </c>
      <c r="I1836" s="496">
        <f t="shared" si="284"/>
        <v>-0.14140521167254072</v>
      </c>
      <c r="J1836" s="512"/>
      <c r="M1836" s="241" t="s">
        <v>1038</v>
      </c>
      <c r="S1836">
        <f t="shared" si="277"/>
        <v>2019</v>
      </c>
      <c r="T1836" s="418" t="str">
        <f>VLOOKUP($A1836,'02-Metrics'!$A$2:$AD$188,4,FALSE)</f>
        <v>Infrastructure</v>
      </c>
      <c r="U1836" s="418" t="str">
        <f>VLOOKUP($A1836,'02-Metrics'!$A$2:$AD$188,5,FALSE)</f>
        <v>Bridges &amp; Tunnels</v>
      </c>
      <c r="V1836" s="418" t="str">
        <f>VLOOKUP($A1836,'02-Metrics'!$A$2:$AD$188,7,FALSE)</f>
        <v>Army Forces</v>
      </c>
    </row>
    <row r="1837" spans="1:22" hidden="1">
      <c r="A1837" s="418" t="s">
        <v>1250</v>
      </c>
      <c r="B1837" s="497">
        <v>43554</v>
      </c>
      <c r="C1837" s="495">
        <v>0</v>
      </c>
      <c r="D1837" s="495">
        <v>3521770.18</v>
      </c>
      <c r="E1837" s="495">
        <f t="shared" si="285"/>
        <v>1120156.3500000001</v>
      </c>
      <c r="F1837" s="495">
        <f t="shared" si="286"/>
        <v>14222921.49</v>
      </c>
      <c r="G1837" s="495">
        <f t="shared" si="283"/>
        <v>-13102765.140000001</v>
      </c>
      <c r="H1837" s="495">
        <f>VLOOKUP(A1837,'02-Metrics'!A:R,18,FALSE)</f>
        <v>67755600</v>
      </c>
      <c r="I1837" s="496">
        <f t="shared" si="284"/>
        <v>-0.19338276304836796</v>
      </c>
      <c r="J1837" s="512"/>
      <c r="M1837" s="241" t="s">
        <v>1038</v>
      </c>
      <c r="S1837">
        <f t="shared" si="277"/>
        <v>2019</v>
      </c>
      <c r="T1837" s="418" t="str">
        <f>VLOOKUP($A1837,'02-Metrics'!$A$2:$AD$188,4,FALSE)</f>
        <v>Infrastructure</v>
      </c>
      <c r="U1837" s="418" t="str">
        <f>VLOOKUP($A1837,'02-Metrics'!$A$2:$AD$188,5,FALSE)</f>
        <v>Bridges &amp; Tunnels</v>
      </c>
      <c r="V1837" s="418" t="str">
        <f>VLOOKUP($A1837,'02-Metrics'!$A$2:$AD$188,7,FALSE)</f>
        <v>Army Forces</v>
      </c>
    </row>
    <row r="1838" spans="1:22" hidden="1">
      <c r="A1838" s="418" t="s">
        <v>1250</v>
      </c>
      <c r="B1838" s="497">
        <v>43585</v>
      </c>
      <c r="C1838" s="495">
        <v>0</v>
      </c>
      <c r="D1838" s="495">
        <v>1356068.3499999996</v>
      </c>
      <c r="E1838" s="495">
        <f t="shared" si="285"/>
        <v>1120156.3500000001</v>
      </c>
      <c r="F1838" s="495">
        <f t="shared" si="286"/>
        <v>15578989.84</v>
      </c>
      <c r="G1838" s="495">
        <f t="shared" si="283"/>
        <v>-14458833.49</v>
      </c>
      <c r="H1838" s="495">
        <f>VLOOKUP(A1838,'02-Metrics'!A:R,18,FALSE)</f>
        <v>67755600</v>
      </c>
      <c r="I1838" s="496">
        <f t="shared" si="284"/>
        <v>-0.21339687774885027</v>
      </c>
      <c r="J1838" s="512"/>
      <c r="L1838" s="23">
        <v>43503</v>
      </c>
      <c r="M1838" s="241" t="s">
        <v>1039</v>
      </c>
      <c r="S1838">
        <f t="shared" si="277"/>
        <v>2019</v>
      </c>
      <c r="T1838" s="418" t="str">
        <f>VLOOKUP($A1838,'02-Metrics'!$A$2:$AD$188,4,FALSE)</f>
        <v>Infrastructure</v>
      </c>
      <c r="U1838" s="418" t="str">
        <f>VLOOKUP($A1838,'02-Metrics'!$A$2:$AD$188,5,FALSE)</f>
        <v>Bridges &amp; Tunnels</v>
      </c>
      <c r="V1838" s="418" t="str">
        <f>VLOOKUP($A1838,'02-Metrics'!$A$2:$AD$188,7,FALSE)</f>
        <v>Army Forces</v>
      </c>
    </row>
    <row r="1839" spans="1:22" hidden="1">
      <c r="A1839" s="418" t="s">
        <v>1250</v>
      </c>
      <c r="B1839" s="497">
        <v>43615</v>
      </c>
      <c r="C1839" s="495">
        <v>0</v>
      </c>
      <c r="D1839" s="495">
        <v>980908.48</v>
      </c>
      <c r="E1839" s="495">
        <f t="shared" si="285"/>
        <v>1120156.3500000001</v>
      </c>
      <c r="F1839" s="495">
        <f t="shared" si="286"/>
        <v>16559898.32</v>
      </c>
      <c r="G1839" s="495">
        <f t="shared" si="283"/>
        <v>-15439741.970000001</v>
      </c>
      <c r="H1839" s="495">
        <f>VLOOKUP(A1839,'02-Metrics'!A:R,18,FALSE)</f>
        <v>67755600</v>
      </c>
      <c r="I1839" s="496">
        <f t="shared" si="284"/>
        <v>-0.2278740350613086</v>
      </c>
      <c r="J1839" s="512"/>
      <c r="M1839" s="241" t="s">
        <v>1038</v>
      </c>
      <c r="S1839">
        <f t="shared" ref="S1839:S1903" si="287">YEAR(B1839)</f>
        <v>2019</v>
      </c>
      <c r="T1839" s="418" t="str">
        <f>VLOOKUP($A1839,'02-Metrics'!$A$2:$AD$188,4,FALSE)</f>
        <v>Infrastructure</v>
      </c>
      <c r="U1839" s="418" t="str">
        <f>VLOOKUP($A1839,'02-Metrics'!$A$2:$AD$188,5,FALSE)</f>
        <v>Bridges &amp; Tunnels</v>
      </c>
      <c r="V1839" s="418" t="str">
        <f>VLOOKUP($A1839,'02-Metrics'!$A$2:$AD$188,7,FALSE)</f>
        <v>Army Forces</v>
      </c>
    </row>
    <row r="1840" spans="1:22" hidden="1">
      <c r="A1840" s="418" t="s">
        <v>1250</v>
      </c>
      <c r="B1840" s="497">
        <v>43646</v>
      </c>
      <c r="C1840" s="495">
        <v>35118543.350000001</v>
      </c>
      <c r="D1840" s="495">
        <v>214990.45</v>
      </c>
      <c r="E1840" s="495">
        <f t="shared" si="285"/>
        <v>36238699.700000003</v>
      </c>
      <c r="F1840" s="495">
        <f t="shared" si="286"/>
        <v>16774888.77</v>
      </c>
      <c r="G1840" s="495">
        <f t="shared" si="283"/>
        <v>19463810.930000003</v>
      </c>
      <c r="H1840" s="495">
        <f>VLOOKUP(A1840,'02-Metrics'!A:R,18,FALSE)</f>
        <v>67755600</v>
      </c>
      <c r="I1840" s="496">
        <f t="shared" si="284"/>
        <v>0.28726497780257282</v>
      </c>
      <c r="J1840" s="512"/>
      <c r="L1840" s="23">
        <v>43528</v>
      </c>
      <c r="M1840" s="241" t="s">
        <v>1039</v>
      </c>
      <c r="S1840">
        <f t="shared" si="287"/>
        <v>2019</v>
      </c>
      <c r="T1840" s="418" t="str">
        <f>VLOOKUP($A1840,'02-Metrics'!$A$2:$AD$188,4,FALSE)</f>
        <v>Infrastructure</v>
      </c>
      <c r="U1840" s="418" t="str">
        <f>VLOOKUP($A1840,'02-Metrics'!$A$2:$AD$188,5,FALSE)</f>
        <v>Bridges &amp; Tunnels</v>
      </c>
      <c r="V1840" s="418" t="str">
        <f>VLOOKUP($A1840,'02-Metrics'!$A$2:$AD$188,7,FALSE)</f>
        <v>Army Forces</v>
      </c>
    </row>
    <row r="1841" spans="1:22" hidden="1">
      <c r="A1841" s="418" t="s">
        <v>1250</v>
      </c>
      <c r="B1841" s="497">
        <v>43676</v>
      </c>
      <c r="C1841" s="495">
        <v>9912927</v>
      </c>
      <c r="D1841" s="495">
        <v>944483.45000000007</v>
      </c>
      <c r="E1841" s="495">
        <f t="shared" si="285"/>
        <v>46151626.700000003</v>
      </c>
      <c r="F1841" s="495">
        <f t="shared" si="286"/>
        <v>17719372.219999999</v>
      </c>
      <c r="G1841" s="495">
        <f t="shared" si="283"/>
        <v>28432254.480000004</v>
      </c>
      <c r="H1841" s="495">
        <f>VLOOKUP(A1841,'02-Metrics'!A:R,18,FALSE)</f>
        <v>67755600</v>
      </c>
      <c r="I1841" s="496">
        <f t="shared" si="284"/>
        <v>0.41962958751748941</v>
      </c>
      <c r="J1841" s="512"/>
      <c r="M1841" s="241" t="s">
        <v>1038</v>
      </c>
      <c r="S1841">
        <f t="shared" si="287"/>
        <v>2019</v>
      </c>
      <c r="T1841" s="418" t="str">
        <f>VLOOKUP($A1841,'02-Metrics'!$A$2:$AD$188,4,FALSE)</f>
        <v>Infrastructure</v>
      </c>
      <c r="U1841" s="418" t="str">
        <f>VLOOKUP($A1841,'02-Metrics'!$A$2:$AD$188,5,FALSE)</f>
        <v>Bridges &amp; Tunnels</v>
      </c>
      <c r="V1841" s="418" t="str">
        <f>VLOOKUP($A1841,'02-Metrics'!$A$2:$AD$188,7,FALSE)</f>
        <v>Army Forces</v>
      </c>
    </row>
    <row r="1842" spans="1:22" hidden="1">
      <c r="A1842" s="418" t="s">
        <v>1250</v>
      </c>
      <c r="B1842" s="497">
        <v>43707</v>
      </c>
      <c r="C1842" s="495">
        <v>0</v>
      </c>
      <c r="D1842" s="495">
        <v>576975.94999999995</v>
      </c>
      <c r="E1842" s="495">
        <f t="shared" si="285"/>
        <v>46151626.700000003</v>
      </c>
      <c r="F1842" s="495">
        <f t="shared" si="286"/>
        <v>18296348.169999998</v>
      </c>
      <c r="G1842" s="495">
        <f t="shared" si="283"/>
        <v>27855278.530000005</v>
      </c>
      <c r="H1842" s="495">
        <f>VLOOKUP(A1842,'02-Metrics'!A:R,18,FALSE)</f>
        <v>67755600</v>
      </c>
      <c r="I1842" s="496">
        <f t="shared" si="284"/>
        <v>0.41111404120102257</v>
      </c>
      <c r="J1842" s="512"/>
      <c r="L1842" s="23">
        <v>43565</v>
      </c>
      <c r="M1842" s="241" t="s">
        <v>1039</v>
      </c>
      <c r="S1842">
        <f t="shared" si="287"/>
        <v>2019</v>
      </c>
      <c r="T1842" s="418" t="str">
        <f>VLOOKUP($A1842,'02-Metrics'!$A$2:$AD$188,4,FALSE)</f>
        <v>Infrastructure</v>
      </c>
      <c r="U1842" s="418" t="str">
        <f>VLOOKUP($A1842,'02-Metrics'!$A$2:$AD$188,5,FALSE)</f>
        <v>Bridges &amp; Tunnels</v>
      </c>
      <c r="V1842" s="418" t="str">
        <f>VLOOKUP($A1842,'02-Metrics'!$A$2:$AD$188,7,FALSE)</f>
        <v>Army Forces</v>
      </c>
    </row>
    <row r="1843" spans="1:22" hidden="1">
      <c r="A1843" s="418" t="s">
        <v>1250</v>
      </c>
      <c r="B1843" s="497">
        <v>43738</v>
      </c>
      <c r="C1843" s="495">
        <v>8607544</v>
      </c>
      <c r="D1843" s="495">
        <v>230366.77</v>
      </c>
      <c r="E1843" s="495">
        <f t="shared" si="285"/>
        <v>54759170.700000003</v>
      </c>
      <c r="F1843" s="495">
        <f t="shared" si="286"/>
        <v>18526714.939999998</v>
      </c>
      <c r="G1843" s="495">
        <f t="shared" si="283"/>
        <v>36232455.760000005</v>
      </c>
      <c r="H1843" s="495">
        <f>VLOOKUP(A1843,'02-Metrics'!A:R,18,FALSE)</f>
        <v>67755600</v>
      </c>
      <c r="I1843" s="496">
        <f t="shared" si="284"/>
        <v>0.53475219406218832</v>
      </c>
      <c r="J1843" s="512"/>
      <c r="M1843" s="241" t="s">
        <v>1038</v>
      </c>
      <c r="S1843">
        <f t="shared" si="287"/>
        <v>2019</v>
      </c>
      <c r="T1843" s="418" t="str">
        <f>VLOOKUP($A1843,'02-Metrics'!$A$2:$AD$188,4,FALSE)</f>
        <v>Infrastructure</v>
      </c>
      <c r="U1843" s="418" t="str">
        <f>VLOOKUP($A1843,'02-Metrics'!$A$2:$AD$188,5,FALSE)</f>
        <v>Bridges &amp; Tunnels</v>
      </c>
      <c r="V1843" s="418" t="str">
        <f>VLOOKUP($A1843,'02-Metrics'!$A$2:$AD$188,7,FALSE)</f>
        <v>Army Forces</v>
      </c>
    </row>
    <row r="1844" spans="1:22" hidden="1">
      <c r="A1844" s="418" t="s">
        <v>1250</v>
      </c>
      <c r="B1844" s="497">
        <v>43768</v>
      </c>
      <c r="C1844" s="495">
        <v>0</v>
      </c>
      <c r="D1844" s="495">
        <v>163352.25</v>
      </c>
      <c r="E1844" s="495">
        <f t="shared" si="285"/>
        <v>54759170.700000003</v>
      </c>
      <c r="F1844" s="495">
        <f t="shared" si="286"/>
        <v>18690067.189999998</v>
      </c>
      <c r="G1844" s="495">
        <f t="shared" si="283"/>
        <v>36069103.510000005</v>
      </c>
      <c r="H1844" s="495">
        <f>VLOOKUP(A1844,'02-Metrics'!A:R,18,FALSE)</f>
        <v>67755600</v>
      </c>
      <c r="I1844" s="496">
        <f t="shared" si="284"/>
        <v>0.53234129001883246</v>
      </c>
      <c r="J1844" s="512"/>
      <c r="M1844" s="241" t="s">
        <v>1038</v>
      </c>
      <c r="S1844">
        <f t="shared" si="287"/>
        <v>2019</v>
      </c>
      <c r="T1844" s="418" t="str">
        <f>VLOOKUP($A1844,'02-Metrics'!$A$2:$AD$188,4,FALSE)</f>
        <v>Infrastructure</v>
      </c>
      <c r="U1844" s="418" t="str">
        <f>VLOOKUP($A1844,'02-Metrics'!$A$2:$AD$188,5,FALSE)</f>
        <v>Bridges &amp; Tunnels</v>
      </c>
      <c r="V1844" s="418" t="str">
        <f>VLOOKUP($A1844,'02-Metrics'!$A$2:$AD$188,7,FALSE)</f>
        <v>Army Forces</v>
      </c>
    </row>
    <row r="1845" spans="1:22" hidden="1">
      <c r="A1845" s="418" t="s">
        <v>1250</v>
      </c>
      <c r="B1845" s="497">
        <v>43799</v>
      </c>
      <c r="C1845" s="495">
        <v>0</v>
      </c>
      <c r="D1845" s="495">
        <v>3387.78</v>
      </c>
      <c r="E1845" s="495">
        <f t="shared" si="285"/>
        <v>54759170.700000003</v>
      </c>
      <c r="F1845" s="495">
        <f t="shared" si="286"/>
        <v>18693454.969999999</v>
      </c>
      <c r="G1845" s="495">
        <f t="shared" si="283"/>
        <v>36065715.730000004</v>
      </c>
      <c r="H1845" s="495">
        <f>VLOOKUP(A1845,'02-Metrics'!A:R,18,FALSE)</f>
        <v>67755600</v>
      </c>
      <c r="I1845" s="496">
        <f t="shared" si="284"/>
        <v>0.53229129001883246</v>
      </c>
      <c r="J1845" s="512"/>
      <c r="L1845" s="23">
        <v>43628</v>
      </c>
      <c r="M1845" s="241" t="s">
        <v>1039</v>
      </c>
      <c r="S1845">
        <f t="shared" si="287"/>
        <v>2019</v>
      </c>
      <c r="T1845" s="418" t="str">
        <f>VLOOKUP($A1845,'02-Metrics'!$A$2:$AD$188,4,FALSE)</f>
        <v>Infrastructure</v>
      </c>
      <c r="U1845" s="418" t="str">
        <f>VLOOKUP($A1845,'02-Metrics'!$A$2:$AD$188,5,FALSE)</f>
        <v>Bridges &amp; Tunnels</v>
      </c>
      <c r="V1845" s="418" t="str">
        <f>VLOOKUP($A1845,'02-Metrics'!$A$2:$AD$188,7,FALSE)</f>
        <v>Army Forces</v>
      </c>
    </row>
    <row r="1846" spans="1:22" hidden="1">
      <c r="A1846" s="418" t="s">
        <v>1250</v>
      </c>
      <c r="B1846" s="497">
        <v>43829</v>
      </c>
      <c r="C1846" s="495">
        <v>0</v>
      </c>
      <c r="D1846" s="495">
        <v>3263663.74</v>
      </c>
      <c r="E1846" s="495">
        <f t="shared" si="285"/>
        <v>54759170.700000003</v>
      </c>
      <c r="F1846" s="495">
        <f t="shared" si="286"/>
        <v>21957118.710000001</v>
      </c>
      <c r="G1846" s="495">
        <f t="shared" si="283"/>
        <v>32802051.990000002</v>
      </c>
      <c r="H1846" s="495">
        <f>VLOOKUP(A1846,'02-Metrics'!A:R,18,FALSE)</f>
        <v>67755600</v>
      </c>
      <c r="I1846" s="496">
        <f t="shared" si="284"/>
        <v>0.48412311292350746</v>
      </c>
      <c r="J1846" s="512"/>
      <c r="M1846" s="241" t="s">
        <v>1038</v>
      </c>
      <c r="S1846">
        <f t="shared" si="287"/>
        <v>2019</v>
      </c>
      <c r="T1846" s="418" t="str">
        <f>VLOOKUP($A1846,'02-Metrics'!$A$2:$AD$188,4,FALSE)</f>
        <v>Infrastructure</v>
      </c>
      <c r="U1846" s="418" t="str">
        <f>VLOOKUP($A1846,'02-Metrics'!$A$2:$AD$188,5,FALSE)</f>
        <v>Bridges &amp; Tunnels</v>
      </c>
      <c r="V1846" s="418" t="str">
        <f>VLOOKUP($A1846,'02-Metrics'!$A$2:$AD$188,7,FALSE)</f>
        <v>Army Forces</v>
      </c>
    </row>
    <row r="1847" spans="1:22" hidden="1">
      <c r="A1847" s="418" t="s">
        <v>1250</v>
      </c>
      <c r="B1847" s="497">
        <v>43889</v>
      </c>
      <c r="C1847" s="495">
        <v>0</v>
      </c>
      <c r="D1847" s="495">
        <v>2019.51</v>
      </c>
      <c r="E1847" s="495">
        <f t="shared" si="285"/>
        <v>54759170.700000003</v>
      </c>
      <c r="F1847" s="495">
        <f t="shared" si="286"/>
        <v>21959138.220000003</v>
      </c>
      <c r="G1847" s="495">
        <f t="shared" si="283"/>
        <v>32800032.48</v>
      </c>
      <c r="H1847" s="495">
        <f>VLOOKUP(A1847,'02-Metrics'!A:R,18,FALSE)</f>
        <v>67755600</v>
      </c>
      <c r="I1847" s="496">
        <f t="shared" si="284"/>
        <v>0.4840933071214778</v>
      </c>
      <c r="J1847" s="512"/>
      <c r="M1847" s="241" t="s">
        <v>1038</v>
      </c>
      <c r="S1847">
        <f t="shared" si="287"/>
        <v>2020</v>
      </c>
      <c r="T1847" s="418" t="str">
        <f>VLOOKUP($A1847,'02-Metrics'!$A$2:$AD$188,4,FALSE)</f>
        <v>Infrastructure</v>
      </c>
      <c r="U1847" s="418" t="str">
        <f>VLOOKUP($A1847,'02-Metrics'!$A$2:$AD$188,5,FALSE)</f>
        <v>Bridges &amp; Tunnels</v>
      </c>
      <c r="V1847" s="418" t="str">
        <f>VLOOKUP($A1847,'02-Metrics'!$A$2:$AD$188,7,FALSE)</f>
        <v>Army Forces</v>
      </c>
    </row>
    <row r="1848" spans="1:22" hidden="1">
      <c r="A1848" s="418" t="s">
        <v>1250</v>
      </c>
      <c r="B1848" s="497">
        <v>44255</v>
      </c>
      <c r="C1848" s="495">
        <v>3830495</v>
      </c>
      <c r="D1848" s="495">
        <v>0</v>
      </c>
      <c r="E1848" s="495">
        <f t="shared" si="285"/>
        <v>58589665.700000003</v>
      </c>
      <c r="F1848" s="495">
        <f t="shared" si="286"/>
        <v>21959138.220000003</v>
      </c>
      <c r="G1848" s="495">
        <f t="shared" si="283"/>
        <v>36630527.480000004</v>
      </c>
      <c r="H1848" s="495">
        <f>VLOOKUP(A1848,'02-Metrics'!A:R,18,FALSE)</f>
        <v>67755600</v>
      </c>
      <c r="I1848" s="496">
        <f t="shared" si="284"/>
        <v>0.54062730578727081</v>
      </c>
      <c r="J1848" s="512"/>
      <c r="L1848" s="23">
        <v>43685</v>
      </c>
      <c r="M1848" s="241" t="s">
        <v>1039</v>
      </c>
      <c r="S1848">
        <f t="shared" si="287"/>
        <v>2021</v>
      </c>
      <c r="T1848" s="418" t="str">
        <f>VLOOKUP($A1848,'02-Metrics'!$A$2:$AD$188,4,FALSE)</f>
        <v>Infrastructure</v>
      </c>
      <c r="U1848" s="418" t="str">
        <f>VLOOKUP($A1848,'02-Metrics'!$A$2:$AD$188,5,FALSE)</f>
        <v>Bridges &amp; Tunnels</v>
      </c>
      <c r="V1848" s="418" t="str">
        <f>VLOOKUP($A1848,'02-Metrics'!$A$2:$AD$188,7,FALSE)</f>
        <v>Army Forces</v>
      </c>
    </row>
    <row r="1849" spans="1:22" hidden="1">
      <c r="A1849" s="418">
        <v>53</v>
      </c>
      <c r="B1849" s="505">
        <v>2</v>
      </c>
      <c r="C1849" s="506"/>
      <c r="D1849" s="506"/>
      <c r="E1849" s="506"/>
      <c r="F1849" s="506"/>
      <c r="G1849" s="506"/>
      <c r="H1849" s="495"/>
      <c r="I1849" s="496"/>
      <c r="J1849" s="496"/>
      <c r="K1849" s="495"/>
      <c r="L1849" s="493"/>
      <c r="S1849">
        <f t="shared" si="287"/>
        <v>1900</v>
      </c>
      <c r="T1849" s="418" t="e">
        <f>VLOOKUP($A1849,'02-Metrics'!$A$2:$AD$188,4,FALSE)</f>
        <v>#N/A</v>
      </c>
      <c r="U1849" s="418" t="e">
        <f>VLOOKUP($A1849,'02-Metrics'!$A$2:$AD$188,5,FALSE)</f>
        <v>#N/A</v>
      </c>
      <c r="V1849" s="418" t="e">
        <f>VLOOKUP($A1849,'02-Metrics'!$A$2:$AD$188,7,FALSE)</f>
        <v>#N/A</v>
      </c>
    </row>
    <row r="1850" spans="1:22" hidden="1">
      <c r="A1850" s="418" t="s">
        <v>1138</v>
      </c>
      <c r="B1850" s="497">
        <v>43342</v>
      </c>
      <c r="C1850" s="495">
        <v>0</v>
      </c>
      <c r="D1850" s="495">
        <v>215295</v>
      </c>
      <c r="E1850" s="495">
        <f t="shared" ref="E1850:E1877" si="288">C1850+E1849</f>
        <v>0</v>
      </c>
      <c r="F1850" s="495">
        <f t="shared" ref="F1850:F1877" si="289">D1850+F1849</f>
        <v>215295</v>
      </c>
      <c r="G1850" s="495">
        <f t="shared" ref="G1850:G1877" si="290">E1850-F1850</f>
        <v>-215295</v>
      </c>
      <c r="H1850" s="495">
        <f>VLOOKUP(A1850,'02-Metrics'!A:R,18,FALSE)</f>
        <v>22334150</v>
      </c>
      <c r="I1850" s="496">
        <f t="shared" ref="I1850:I1877" si="291">G1850/H1850</f>
        <v>-9.6397221295639185E-3</v>
      </c>
      <c r="J1850" s="512"/>
      <c r="M1850" s="241" t="s">
        <v>1038</v>
      </c>
      <c r="S1850">
        <f t="shared" si="287"/>
        <v>2018</v>
      </c>
      <c r="T1850" s="418" t="str">
        <f>VLOOKUP($A1850,'02-Metrics'!$A$2:$AD$188,4,FALSE)</f>
        <v>Infrastructure</v>
      </c>
      <c r="U1850" s="418" t="str">
        <f>VLOOKUP($A1850,'02-Metrics'!$A$2:$AD$188,5,FALSE)</f>
        <v>Bridges &amp; Tunnels</v>
      </c>
      <c r="V1850" s="418" t="str">
        <f>VLOOKUP($A1850,'02-Metrics'!$A$2:$AD$188,7,FALSE)</f>
        <v>Army Forces</v>
      </c>
    </row>
    <row r="1851" spans="1:22" hidden="1">
      <c r="A1851" s="418" t="s">
        <v>1138</v>
      </c>
      <c r="B1851" s="497">
        <v>43373</v>
      </c>
      <c r="C1851" s="495">
        <v>0</v>
      </c>
      <c r="D1851" s="495">
        <v>74228.990000000005</v>
      </c>
      <c r="E1851" s="495">
        <f t="shared" si="288"/>
        <v>0</v>
      </c>
      <c r="F1851" s="495">
        <f t="shared" si="289"/>
        <v>289523.99</v>
      </c>
      <c r="G1851" s="495">
        <f t="shared" si="290"/>
        <v>-289523.99</v>
      </c>
      <c r="H1851" s="495">
        <f>VLOOKUP(A1851,'02-Metrics'!A:R,18,FALSE)</f>
        <v>22334150</v>
      </c>
      <c r="I1851" s="496">
        <f t="shared" si="291"/>
        <v>-1.2963286715635024E-2</v>
      </c>
      <c r="J1851" s="512"/>
      <c r="L1851" s="23">
        <v>43765</v>
      </c>
      <c r="M1851" s="241" t="s">
        <v>1039</v>
      </c>
      <c r="S1851">
        <f t="shared" si="287"/>
        <v>2018</v>
      </c>
      <c r="T1851" s="418" t="str">
        <f>VLOOKUP($A1851,'02-Metrics'!$A$2:$AD$188,4,FALSE)</f>
        <v>Infrastructure</v>
      </c>
      <c r="U1851" s="418" t="str">
        <f>VLOOKUP($A1851,'02-Metrics'!$A$2:$AD$188,5,FALSE)</f>
        <v>Bridges &amp; Tunnels</v>
      </c>
      <c r="V1851" s="418" t="str">
        <f>VLOOKUP($A1851,'02-Metrics'!$A$2:$AD$188,7,FALSE)</f>
        <v>Army Forces</v>
      </c>
    </row>
    <row r="1852" spans="1:22" hidden="1">
      <c r="A1852" s="418" t="s">
        <v>1138</v>
      </c>
      <c r="B1852" s="497">
        <v>43403</v>
      </c>
      <c r="C1852" s="495">
        <v>0</v>
      </c>
      <c r="D1852" s="495">
        <v>1079959.1400000001</v>
      </c>
      <c r="E1852" s="495">
        <f t="shared" si="288"/>
        <v>0</v>
      </c>
      <c r="F1852" s="495">
        <f t="shared" si="289"/>
        <v>1369483.1300000001</v>
      </c>
      <c r="G1852" s="495">
        <f t="shared" si="290"/>
        <v>-1369483.1300000001</v>
      </c>
      <c r="H1852" s="495">
        <f>VLOOKUP(A1852,'02-Metrics'!A:R,18,FALSE)</f>
        <v>22334150</v>
      </c>
      <c r="I1852" s="496">
        <f t="shared" si="291"/>
        <v>-6.1317897927613101E-2</v>
      </c>
      <c r="J1852" s="512"/>
      <c r="L1852" s="23">
        <v>43768</v>
      </c>
      <c r="M1852" s="241" t="s">
        <v>1039</v>
      </c>
      <c r="S1852">
        <f t="shared" si="287"/>
        <v>2018</v>
      </c>
      <c r="T1852" s="418" t="str">
        <f>VLOOKUP($A1852,'02-Metrics'!$A$2:$AD$188,4,FALSE)</f>
        <v>Infrastructure</v>
      </c>
      <c r="U1852" s="418" t="str">
        <f>VLOOKUP($A1852,'02-Metrics'!$A$2:$AD$188,5,FALSE)</f>
        <v>Bridges &amp; Tunnels</v>
      </c>
      <c r="V1852" s="418" t="str">
        <f>VLOOKUP($A1852,'02-Metrics'!$A$2:$AD$188,7,FALSE)</f>
        <v>Army Forces</v>
      </c>
    </row>
    <row r="1853" spans="1:22" hidden="1">
      <c r="A1853" s="418" t="s">
        <v>1138</v>
      </c>
      <c r="B1853" s="497">
        <v>43434</v>
      </c>
      <c r="C1853" s="495">
        <v>0</v>
      </c>
      <c r="D1853" s="495">
        <v>1654571.72</v>
      </c>
      <c r="E1853" s="495">
        <f t="shared" si="288"/>
        <v>0</v>
      </c>
      <c r="F1853" s="495">
        <f t="shared" si="289"/>
        <v>3024054.85</v>
      </c>
      <c r="G1853" s="495">
        <f t="shared" si="290"/>
        <v>-3024054.85</v>
      </c>
      <c r="H1853" s="495">
        <f>VLOOKUP(A1853,'02-Metrics'!A:R,18,FALSE)</f>
        <v>22334150</v>
      </c>
      <c r="I1853" s="496">
        <f t="shared" si="291"/>
        <v>-0.13540048983283448</v>
      </c>
      <c r="J1853" s="512"/>
      <c r="M1853" s="241" t="s">
        <v>1038</v>
      </c>
      <c r="S1853">
        <f t="shared" si="287"/>
        <v>2018</v>
      </c>
      <c r="T1853" s="418" t="str">
        <f>VLOOKUP($A1853,'02-Metrics'!$A$2:$AD$188,4,FALSE)</f>
        <v>Infrastructure</v>
      </c>
      <c r="U1853" s="418" t="str">
        <f>VLOOKUP($A1853,'02-Metrics'!$A$2:$AD$188,5,FALSE)</f>
        <v>Bridges &amp; Tunnels</v>
      </c>
      <c r="V1853" s="418" t="str">
        <f>VLOOKUP($A1853,'02-Metrics'!$A$2:$AD$188,7,FALSE)</f>
        <v>Army Forces</v>
      </c>
    </row>
    <row r="1854" spans="1:22" hidden="1">
      <c r="A1854" s="418" t="s">
        <v>1138</v>
      </c>
      <c r="B1854" s="497">
        <v>43464</v>
      </c>
      <c r="C1854" s="495">
        <v>0</v>
      </c>
      <c r="D1854" s="495">
        <v>789569.29999999993</v>
      </c>
      <c r="E1854" s="495">
        <f t="shared" si="288"/>
        <v>0</v>
      </c>
      <c r="F1854" s="495">
        <f t="shared" si="289"/>
        <v>3813624.15</v>
      </c>
      <c r="G1854" s="495">
        <f t="shared" si="290"/>
        <v>-3813624.15</v>
      </c>
      <c r="H1854" s="495">
        <f>VLOOKUP(A1854,'02-Metrics'!A:R,18,FALSE)</f>
        <v>22334150</v>
      </c>
      <c r="I1854" s="496">
        <f t="shared" si="291"/>
        <v>-0.17075304634382771</v>
      </c>
      <c r="J1854" s="512"/>
      <c r="M1854" s="241" t="s">
        <v>1038</v>
      </c>
      <c r="S1854">
        <f t="shared" si="287"/>
        <v>2018</v>
      </c>
      <c r="T1854" s="418" t="str">
        <f>VLOOKUP($A1854,'02-Metrics'!$A$2:$AD$188,4,FALSE)</f>
        <v>Infrastructure</v>
      </c>
      <c r="U1854" s="418" t="str">
        <f>VLOOKUP($A1854,'02-Metrics'!$A$2:$AD$188,5,FALSE)</f>
        <v>Bridges &amp; Tunnels</v>
      </c>
      <c r="V1854" s="418" t="str">
        <f>VLOOKUP($A1854,'02-Metrics'!$A$2:$AD$188,7,FALSE)</f>
        <v>Army Forces</v>
      </c>
    </row>
    <row r="1855" spans="1:22" hidden="1">
      <c r="A1855" s="418" t="s">
        <v>1138</v>
      </c>
      <c r="B1855" s="497">
        <v>43495</v>
      </c>
      <c r="C1855" s="495">
        <v>0</v>
      </c>
      <c r="D1855" s="495">
        <v>964202.24</v>
      </c>
      <c r="E1855" s="495">
        <f t="shared" si="288"/>
        <v>0</v>
      </c>
      <c r="F1855" s="495">
        <f t="shared" si="289"/>
        <v>4777826.3899999997</v>
      </c>
      <c r="G1855" s="495">
        <f t="shared" si="290"/>
        <v>-4777826.3899999997</v>
      </c>
      <c r="H1855" s="495">
        <f>VLOOKUP(A1855,'02-Metrics'!A:R,18,FALSE)</f>
        <v>22334150</v>
      </c>
      <c r="I1855" s="496">
        <f t="shared" si="291"/>
        <v>-0.21392470230566193</v>
      </c>
      <c r="J1855" s="512"/>
      <c r="L1855" s="23">
        <v>43830</v>
      </c>
      <c r="M1855" s="241" t="s">
        <v>1039</v>
      </c>
      <c r="S1855">
        <f t="shared" si="287"/>
        <v>2019</v>
      </c>
      <c r="T1855" s="418" t="str">
        <f>VLOOKUP($A1855,'02-Metrics'!$A$2:$AD$188,4,FALSE)</f>
        <v>Infrastructure</v>
      </c>
      <c r="U1855" s="418" t="str">
        <f>VLOOKUP($A1855,'02-Metrics'!$A$2:$AD$188,5,FALSE)</f>
        <v>Bridges &amp; Tunnels</v>
      </c>
      <c r="V1855" s="418" t="str">
        <f>VLOOKUP($A1855,'02-Metrics'!$A$2:$AD$188,7,FALSE)</f>
        <v>Army Forces</v>
      </c>
    </row>
    <row r="1856" spans="1:22" hidden="1">
      <c r="A1856" s="418" t="s">
        <v>1138</v>
      </c>
      <c r="B1856" s="497">
        <v>43524</v>
      </c>
      <c r="C1856" s="495">
        <v>0</v>
      </c>
      <c r="D1856" s="495">
        <v>595096.08000000007</v>
      </c>
      <c r="E1856" s="495">
        <f t="shared" si="288"/>
        <v>0</v>
      </c>
      <c r="F1856" s="495">
        <f t="shared" si="289"/>
        <v>5372922.4699999997</v>
      </c>
      <c r="G1856" s="495">
        <f t="shared" si="290"/>
        <v>-5372922.4699999997</v>
      </c>
      <c r="H1856" s="495">
        <f>VLOOKUP(A1856,'02-Metrics'!A:R,18,FALSE)</f>
        <v>22334150</v>
      </c>
      <c r="I1856" s="496">
        <f t="shared" si="291"/>
        <v>-0.24056982110355665</v>
      </c>
      <c r="J1856" s="512"/>
      <c r="M1856" s="241" t="s">
        <v>1038</v>
      </c>
      <c r="S1856">
        <f t="shared" si="287"/>
        <v>2019</v>
      </c>
      <c r="T1856" s="418" t="str">
        <f>VLOOKUP($A1856,'02-Metrics'!$A$2:$AD$188,4,FALSE)</f>
        <v>Infrastructure</v>
      </c>
      <c r="U1856" s="418" t="str">
        <f>VLOOKUP($A1856,'02-Metrics'!$A$2:$AD$188,5,FALSE)</f>
        <v>Bridges &amp; Tunnels</v>
      </c>
      <c r="V1856" s="418" t="str">
        <f>VLOOKUP($A1856,'02-Metrics'!$A$2:$AD$188,7,FALSE)</f>
        <v>Army Forces</v>
      </c>
    </row>
    <row r="1857" spans="1:22" hidden="1">
      <c r="A1857" s="418" t="s">
        <v>1138</v>
      </c>
      <c r="B1857" s="497">
        <v>43554</v>
      </c>
      <c r="C1857" s="495">
        <v>0</v>
      </c>
      <c r="D1857" s="495">
        <v>556442.53</v>
      </c>
      <c r="E1857" s="495">
        <f t="shared" si="288"/>
        <v>0</v>
      </c>
      <c r="F1857" s="495">
        <f t="shared" si="289"/>
        <v>5929365</v>
      </c>
      <c r="G1857" s="495">
        <f t="shared" si="290"/>
        <v>-5929365</v>
      </c>
      <c r="H1857" s="495">
        <f>VLOOKUP(A1857,'02-Metrics'!A:R,18,FALSE)</f>
        <v>22334150</v>
      </c>
      <c r="I1857" s="496">
        <f t="shared" si="291"/>
        <v>-0.2654842472178256</v>
      </c>
      <c r="J1857" s="512"/>
      <c r="M1857" s="241" t="s">
        <v>1038</v>
      </c>
      <c r="S1857">
        <f t="shared" si="287"/>
        <v>2019</v>
      </c>
      <c r="T1857" s="418" t="str">
        <f>VLOOKUP($A1857,'02-Metrics'!$A$2:$AD$188,4,FALSE)</f>
        <v>Infrastructure</v>
      </c>
      <c r="U1857" s="418" t="str">
        <f>VLOOKUP($A1857,'02-Metrics'!$A$2:$AD$188,5,FALSE)</f>
        <v>Bridges &amp; Tunnels</v>
      </c>
      <c r="V1857" s="418" t="str">
        <f>VLOOKUP($A1857,'02-Metrics'!$A$2:$AD$188,7,FALSE)</f>
        <v>Army Forces</v>
      </c>
    </row>
    <row r="1858" spans="1:22" hidden="1">
      <c r="A1858" s="418" t="s">
        <v>1138</v>
      </c>
      <c r="B1858" s="497">
        <v>43585</v>
      </c>
      <c r="C1858" s="495">
        <v>0</v>
      </c>
      <c r="D1858" s="495">
        <v>104032.14</v>
      </c>
      <c r="E1858" s="495">
        <f t="shared" si="288"/>
        <v>0</v>
      </c>
      <c r="F1858" s="495">
        <f t="shared" si="289"/>
        <v>6033397.1399999997</v>
      </c>
      <c r="G1858" s="495">
        <f t="shared" si="290"/>
        <v>-6033397.1399999997</v>
      </c>
      <c r="H1858" s="495">
        <f>VLOOKUP(A1858,'02-Metrics'!A:R,18,FALSE)</f>
        <v>22334150</v>
      </c>
      <c r="I1858" s="496">
        <f t="shared" si="291"/>
        <v>-0.27014223241090435</v>
      </c>
      <c r="J1858" s="512"/>
      <c r="L1858" s="23">
        <v>43878</v>
      </c>
      <c r="M1858" s="241" t="s">
        <v>764</v>
      </c>
      <c r="S1858">
        <f t="shared" si="287"/>
        <v>2019</v>
      </c>
      <c r="T1858" s="418" t="str">
        <f>VLOOKUP($A1858,'02-Metrics'!$A$2:$AD$188,4,FALSE)</f>
        <v>Infrastructure</v>
      </c>
      <c r="U1858" s="418" t="str">
        <f>VLOOKUP($A1858,'02-Metrics'!$A$2:$AD$188,5,FALSE)</f>
        <v>Bridges &amp; Tunnels</v>
      </c>
      <c r="V1858" s="418" t="str">
        <f>VLOOKUP($A1858,'02-Metrics'!$A$2:$AD$188,7,FALSE)</f>
        <v>Army Forces</v>
      </c>
    </row>
    <row r="1859" spans="1:22" hidden="1">
      <c r="A1859" s="418" t="s">
        <v>1138</v>
      </c>
      <c r="B1859" s="497">
        <v>43615</v>
      </c>
      <c r="C1859" s="495">
        <v>0</v>
      </c>
      <c r="D1859" s="495">
        <v>693999.44</v>
      </c>
      <c r="E1859" s="495">
        <f t="shared" si="288"/>
        <v>0</v>
      </c>
      <c r="F1859" s="495">
        <f t="shared" si="289"/>
        <v>6727396.5800000001</v>
      </c>
      <c r="G1859" s="495">
        <f t="shared" si="290"/>
        <v>-6727396.5800000001</v>
      </c>
      <c r="H1859" s="495">
        <f>VLOOKUP(A1859,'02-Metrics'!A:R,18,FALSE)</f>
        <v>22334150</v>
      </c>
      <c r="I1859" s="496">
        <f t="shared" si="291"/>
        <v>-0.30121569793343378</v>
      </c>
      <c r="J1859" s="512"/>
      <c r="L1859" s="23">
        <v>43879</v>
      </c>
      <c r="M1859" s="241" t="s">
        <v>1039</v>
      </c>
      <c r="S1859">
        <f t="shared" si="287"/>
        <v>2019</v>
      </c>
      <c r="T1859" s="418" t="str">
        <f>VLOOKUP($A1859,'02-Metrics'!$A$2:$AD$188,4,FALSE)</f>
        <v>Infrastructure</v>
      </c>
      <c r="U1859" s="418" t="str">
        <f>VLOOKUP($A1859,'02-Metrics'!$A$2:$AD$188,5,FALSE)</f>
        <v>Bridges &amp; Tunnels</v>
      </c>
      <c r="V1859" s="418" t="str">
        <f>VLOOKUP($A1859,'02-Metrics'!$A$2:$AD$188,7,FALSE)</f>
        <v>Army Forces</v>
      </c>
    </row>
    <row r="1860" spans="1:22" hidden="1">
      <c r="A1860" s="418" t="s">
        <v>1138</v>
      </c>
      <c r="B1860" s="497">
        <v>43646</v>
      </c>
      <c r="C1860" s="495">
        <v>8760181.4000000004</v>
      </c>
      <c r="D1860" s="495">
        <v>3378.96</v>
      </c>
      <c r="E1860" s="495">
        <f t="shared" si="288"/>
        <v>8760181.4000000004</v>
      </c>
      <c r="F1860" s="495">
        <f t="shared" si="289"/>
        <v>6730775.54</v>
      </c>
      <c r="G1860" s="495">
        <f t="shared" si="290"/>
        <v>2029405.8600000003</v>
      </c>
      <c r="H1860" s="495">
        <f>VLOOKUP(A1860,'02-Metrics'!A:R,18,FALSE)</f>
        <v>22334150</v>
      </c>
      <c r="I1860" s="496">
        <f t="shared" si="291"/>
        <v>9.0865596407295565E-2</v>
      </c>
      <c r="J1860" s="512"/>
      <c r="M1860" s="241" t="s">
        <v>1038</v>
      </c>
      <c r="S1860">
        <f t="shared" si="287"/>
        <v>2019</v>
      </c>
      <c r="T1860" s="418" t="str">
        <f>VLOOKUP($A1860,'02-Metrics'!$A$2:$AD$188,4,FALSE)</f>
        <v>Infrastructure</v>
      </c>
      <c r="U1860" s="418" t="str">
        <f>VLOOKUP($A1860,'02-Metrics'!$A$2:$AD$188,5,FALSE)</f>
        <v>Bridges &amp; Tunnels</v>
      </c>
      <c r="V1860" s="418" t="str">
        <f>VLOOKUP($A1860,'02-Metrics'!$A$2:$AD$188,7,FALSE)</f>
        <v>Army Forces</v>
      </c>
    </row>
    <row r="1861" spans="1:22" hidden="1">
      <c r="A1861" s="418" t="s">
        <v>1138</v>
      </c>
      <c r="B1861" s="497">
        <v>43676</v>
      </c>
      <c r="C1861" s="495">
        <v>0</v>
      </c>
      <c r="D1861" s="495">
        <v>367040.25</v>
      </c>
      <c r="E1861" s="495">
        <f t="shared" si="288"/>
        <v>8760181.4000000004</v>
      </c>
      <c r="F1861" s="495">
        <f t="shared" si="289"/>
        <v>7097815.79</v>
      </c>
      <c r="G1861" s="495">
        <f t="shared" si="290"/>
        <v>1662365.6100000003</v>
      </c>
      <c r="H1861" s="495">
        <f>VLOOKUP(A1861,'02-Metrics'!A:R,18,FALSE)</f>
        <v>22334150</v>
      </c>
      <c r="I1861" s="496">
        <f t="shared" si="291"/>
        <v>7.4431559293727328E-2</v>
      </c>
      <c r="J1861" s="512"/>
      <c r="L1861" s="23">
        <v>43900</v>
      </c>
      <c r="M1861" s="241" t="s">
        <v>764</v>
      </c>
      <c r="S1861">
        <f t="shared" si="287"/>
        <v>2019</v>
      </c>
      <c r="T1861" s="418" t="str">
        <f>VLOOKUP($A1861,'02-Metrics'!$A$2:$AD$188,4,FALSE)</f>
        <v>Infrastructure</v>
      </c>
      <c r="U1861" s="418" t="str">
        <f>VLOOKUP($A1861,'02-Metrics'!$A$2:$AD$188,5,FALSE)</f>
        <v>Bridges &amp; Tunnels</v>
      </c>
      <c r="V1861" s="418" t="str">
        <f>VLOOKUP($A1861,'02-Metrics'!$A$2:$AD$188,7,FALSE)</f>
        <v>Army Forces</v>
      </c>
    </row>
    <row r="1862" spans="1:22" hidden="1">
      <c r="A1862" s="418" t="s">
        <v>1138</v>
      </c>
      <c r="B1862" s="497">
        <v>43738</v>
      </c>
      <c r="C1862" s="495">
        <v>2166937</v>
      </c>
      <c r="D1862" s="495">
        <v>52513.440000000002</v>
      </c>
      <c r="E1862" s="495">
        <f t="shared" si="288"/>
        <v>10927118.4</v>
      </c>
      <c r="F1862" s="495">
        <f t="shared" si="289"/>
        <v>7150329.2300000004</v>
      </c>
      <c r="G1862" s="495">
        <f t="shared" si="290"/>
        <v>3776789.17</v>
      </c>
      <c r="H1862" s="495">
        <f>VLOOKUP(A1862,'02-Metrics'!A:R,18,FALSE)</f>
        <v>22334150</v>
      </c>
      <c r="I1862" s="496">
        <f t="shared" si="291"/>
        <v>0.16910377919016395</v>
      </c>
      <c r="J1862" s="512"/>
      <c r="M1862" s="241" t="s">
        <v>1038</v>
      </c>
      <c r="S1862">
        <f t="shared" si="287"/>
        <v>2019</v>
      </c>
      <c r="T1862" s="418" t="str">
        <f>VLOOKUP($A1862,'02-Metrics'!$A$2:$AD$188,4,FALSE)</f>
        <v>Infrastructure</v>
      </c>
      <c r="U1862" s="418" t="str">
        <f>VLOOKUP($A1862,'02-Metrics'!$A$2:$AD$188,5,FALSE)</f>
        <v>Bridges &amp; Tunnels</v>
      </c>
      <c r="V1862" s="418" t="str">
        <f>VLOOKUP($A1862,'02-Metrics'!$A$2:$AD$188,7,FALSE)</f>
        <v>Army Forces</v>
      </c>
    </row>
    <row r="1863" spans="1:22" hidden="1">
      <c r="A1863" s="418" t="s">
        <v>1138</v>
      </c>
      <c r="B1863" s="497">
        <v>43768</v>
      </c>
      <c r="C1863" s="495">
        <v>0</v>
      </c>
      <c r="D1863" s="495">
        <v>16772.72</v>
      </c>
      <c r="E1863" s="495">
        <f t="shared" si="288"/>
        <v>10927118.4</v>
      </c>
      <c r="F1863" s="495">
        <f t="shared" si="289"/>
        <v>7167101.9500000002</v>
      </c>
      <c r="G1863" s="495">
        <f t="shared" si="290"/>
        <v>3760016.45</v>
      </c>
      <c r="H1863" s="495">
        <f>VLOOKUP(A1863,'02-Metrics'!A:R,18,FALSE)</f>
        <v>22334150</v>
      </c>
      <c r="I1863" s="496">
        <f t="shared" si="291"/>
        <v>0.16835278933830033</v>
      </c>
      <c r="J1863" s="512"/>
      <c r="M1863" s="241" t="s">
        <v>1038</v>
      </c>
      <c r="S1863">
        <f t="shared" si="287"/>
        <v>2019</v>
      </c>
      <c r="T1863" s="418" t="str">
        <f>VLOOKUP($A1863,'02-Metrics'!$A$2:$AD$188,4,FALSE)</f>
        <v>Infrastructure</v>
      </c>
      <c r="U1863" s="418" t="str">
        <f>VLOOKUP($A1863,'02-Metrics'!$A$2:$AD$188,5,FALSE)</f>
        <v>Bridges &amp; Tunnels</v>
      </c>
      <c r="V1863" s="418" t="str">
        <f>VLOOKUP($A1863,'02-Metrics'!$A$2:$AD$188,7,FALSE)</f>
        <v>Army Forces</v>
      </c>
    </row>
    <row r="1864" spans="1:22" hidden="1">
      <c r="A1864" s="418" t="s">
        <v>1138</v>
      </c>
      <c r="B1864" s="497">
        <v>43799</v>
      </c>
      <c r="C1864" s="495">
        <v>666877</v>
      </c>
      <c r="D1864" s="495">
        <v>0</v>
      </c>
      <c r="E1864" s="495">
        <f t="shared" si="288"/>
        <v>11593995.4</v>
      </c>
      <c r="F1864" s="495">
        <f t="shared" si="289"/>
        <v>7167101.9500000002</v>
      </c>
      <c r="G1864" s="495">
        <f t="shared" si="290"/>
        <v>4426893.45</v>
      </c>
      <c r="H1864" s="495">
        <f>VLOOKUP(A1864,'02-Metrics'!A:R,18,FALSE)</f>
        <v>22334150</v>
      </c>
      <c r="I1864" s="496">
        <f t="shared" si="291"/>
        <v>0.19821186165580512</v>
      </c>
      <c r="J1864" s="512"/>
      <c r="M1864" s="241" t="s">
        <v>1038</v>
      </c>
      <c r="S1864">
        <f t="shared" si="287"/>
        <v>2019</v>
      </c>
      <c r="T1864" s="418" t="str">
        <f>VLOOKUP($A1864,'02-Metrics'!$A$2:$AD$188,4,FALSE)</f>
        <v>Infrastructure</v>
      </c>
      <c r="U1864" s="418" t="str">
        <f>VLOOKUP($A1864,'02-Metrics'!$A$2:$AD$188,5,FALSE)</f>
        <v>Bridges &amp; Tunnels</v>
      </c>
      <c r="V1864" s="418" t="str">
        <f>VLOOKUP($A1864,'02-Metrics'!$A$2:$AD$188,7,FALSE)</f>
        <v>Army Forces</v>
      </c>
    </row>
    <row r="1865" spans="1:22" hidden="1">
      <c r="A1865" s="418" t="s">
        <v>1138</v>
      </c>
      <c r="B1865" s="497">
        <v>43829</v>
      </c>
      <c r="C1865" s="495">
        <v>0</v>
      </c>
      <c r="D1865" s="495">
        <v>1197331.1000000001</v>
      </c>
      <c r="E1865" s="495">
        <f t="shared" si="288"/>
        <v>11593995.4</v>
      </c>
      <c r="F1865" s="495">
        <f t="shared" si="289"/>
        <v>8364433.0500000007</v>
      </c>
      <c r="G1865" s="495">
        <f t="shared" si="290"/>
        <v>3229562.3499999996</v>
      </c>
      <c r="H1865" s="495">
        <f>VLOOKUP(A1865,'02-Metrics'!A:R,18,FALSE)</f>
        <v>22334150</v>
      </c>
      <c r="I1865" s="496">
        <f t="shared" si="291"/>
        <v>0.14460198171857894</v>
      </c>
      <c r="J1865" s="512"/>
      <c r="M1865" s="241" t="s">
        <v>1038</v>
      </c>
      <c r="S1865">
        <f t="shared" si="287"/>
        <v>2019</v>
      </c>
      <c r="T1865" s="418" t="str">
        <f>VLOOKUP($A1865,'02-Metrics'!$A$2:$AD$188,4,FALSE)</f>
        <v>Infrastructure</v>
      </c>
      <c r="U1865" s="418" t="str">
        <f>VLOOKUP($A1865,'02-Metrics'!$A$2:$AD$188,5,FALSE)</f>
        <v>Bridges &amp; Tunnels</v>
      </c>
      <c r="V1865" s="418" t="str">
        <f>VLOOKUP($A1865,'02-Metrics'!$A$2:$AD$188,7,FALSE)</f>
        <v>Army Forces</v>
      </c>
    </row>
    <row r="1866" spans="1:22" hidden="1">
      <c r="A1866" s="418" t="s">
        <v>1138</v>
      </c>
      <c r="B1866" s="497">
        <v>44073</v>
      </c>
      <c r="C1866" s="495">
        <v>0</v>
      </c>
      <c r="D1866" s="495">
        <v>7108.4</v>
      </c>
      <c r="E1866" s="495">
        <f t="shared" si="288"/>
        <v>11593995.4</v>
      </c>
      <c r="F1866" s="495">
        <f t="shared" si="289"/>
        <v>8371541.4500000011</v>
      </c>
      <c r="G1866" s="495">
        <f t="shared" si="290"/>
        <v>3222453.9499999993</v>
      </c>
      <c r="H1866" s="495">
        <f>VLOOKUP(A1866,'02-Metrics'!A:R,18,FALSE)</f>
        <v>22334150</v>
      </c>
      <c r="I1866" s="496">
        <f t="shared" si="291"/>
        <v>0.1442837067898263</v>
      </c>
      <c r="J1866" s="512"/>
      <c r="L1866" s="23">
        <v>44021</v>
      </c>
      <c r="M1866" s="241" t="s">
        <v>764</v>
      </c>
      <c r="S1866">
        <f t="shared" si="287"/>
        <v>2020</v>
      </c>
      <c r="T1866" s="418" t="str">
        <f>VLOOKUP($A1866,'02-Metrics'!$A$2:$AD$188,4,FALSE)</f>
        <v>Infrastructure</v>
      </c>
      <c r="U1866" s="418" t="str">
        <f>VLOOKUP($A1866,'02-Metrics'!$A$2:$AD$188,5,FALSE)</f>
        <v>Bridges &amp; Tunnels</v>
      </c>
      <c r="V1866" s="418" t="str">
        <f>VLOOKUP($A1866,'02-Metrics'!$A$2:$AD$188,7,FALSE)</f>
        <v>Army Forces</v>
      </c>
    </row>
    <row r="1867" spans="1:22" hidden="1">
      <c r="A1867" s="418" t="s">
        <v>1138</v>
      </c>
      <c r="B1867" s="497">
        <v>44165</v>
      </c>
      <c r="C1867" s="495">
        <v>0</v>
      </c>
      <c r="D1867" s="495">
        <v>7108.4</v>
      </c>
      <c r="E1867" s="495">
        <f>C1867+E1866</f>
        <v>11593995.4</v>
      </c>
      <c r="F1867" s="495">
        <f>D1867+F1866</f>
        <v>8378649.8500000015</v>
      </c>
      <c r="G1867" s="495">
        <f>E1867-F1867</f>
        <v>3215345.5499999989</v>
      </c>
      <c r="H1867" s="495">
        <f>VLOOKUP(A1867,'02-Metrics'!A:R,18,FALSE)</f>
        <v>22334150</v>
      </c>
      <c r="I1867" s="496">
        <f>G1867/H1867</f>
        <v>0.14396543186107369</v>
      </c>
      <c r="J1867" s="512"/>
      <c r="L1867" s="23">
        <v>44024</v>
      </c>
      <c r="M1867" s="241" t="s">
        <v>1039</v>
      </c>
      <c r="S1867">
        <f>YEAR(B1867)</f>
        <v>2020</v>
      </c>
      <c r="T1867" s="418" t="str">
        <f>VLOOKUP($A1867,'02-Metrics'!$A$2:$AD$188,4,FALSE)</f>
        <v>Infrastructure</v>
      </c>
      <c r="U1867" s="418" t="str">
        <f>VLOOKUP($A1867,'02-Metrics'!$A$2:$AD$188,5,FALSE)</f>
        <v>Bridges &amp; Tunnels</v>
      </c>
      <c r="V1867" s="418" t="str">
        <f>VLOOKUP($A1867,'02-Metrics'!$A$2:$AD$188,7,FALSE)</f>
        <v>Army Forces</v>
      </c>
    </row>
    <row r="1868" spans="1:22" hidden="1">
      <c r="A1868" s="418" t="s">
        <v>1138</v>
      </c>
      <c r="B1868" s="497">
        <v>44255</v>
      </c>
      <c r="C1868" s="495">
        <v>0</v>
      </c>
      <c r="D1868" s="185">
        <v>873726.70000000007</v>
      </c>
      <c r="E1868" s="495">
        <f>C1868+E1867</f>
        <v>11593995.4</v>
      </c>
      <c r="F1868" s="495">
        <f>D1868+F1867</f>
        <v>9252376.5500000007</v>
      </c>
      <c r="G1868" s="495">
        <f>E1868-F1868</f>
        <v>2341618.8499999996</v>
      </c>
      <c r="H1868" s="495">
        <f>VLOOKUP(A1868,'02-Metrics'!A:R,18,FALSE)</f>
        <v>22334150</v>
      </c>
      <c r="I1868" s="496">
        <f>G1868/H1868</f>
        <v>0.10484477134791338</v>
      </c>
      <c r="T1868" s="418" t="str">
        <f>VLOOKUP($A1868,'02-Metrics'!$A$2:$AD$188,4,FALSE)</f>
        <v>Infrastructure</v>
      </c>
      <c r="U1868" s="418" t="str">
        <f>VLOOKUP($A1868,'02-Metrics'!$A$2:$AD$188,5,FALSE)</f>
        <v>Bridges &amp; Tunnels</v>
      </c>
      <c r="V1868" s="418" t="str">
        <f>VLOOKUP($A1868,'02-Metrics'!$A$2:$AD$188,7,FALSE)</f>
        <v>Army Forces</v>
      </c>
    </row>
    <row r="1869" spans="1:22" hidden="1">
      <c r="A1869" s="418">
        <v>54</v>
      </c>
      <c r="B1869" s="505">
        <v>2</v>
      </c>
      <c r="C1869" s="506"/>
      <c r="D1869" s="506"/>
      <c r="E1869" s="506"/>
      <c r="F1869" s="506"/>
      <c r="G1869" s="506"/>
      <c r="H1869" s="495"/>
      <c r="I1869" s="496"/>
      <c r="J1869" s="496"/>
      <c r="K1869" s="495"/>
      <c r="L1869" s="493"/>
      <c r="S1869">
        <f t="shared" si="287"/>
        <v>1900</v>
      </c>
      <c r="T1869" s="418" t="e">
        <f>VLOOKUP($A1869,'02-Metrics'!$A$2:$AD$188,4,FALSE)</f>
        <v>#N/A</v>
      </c>
      <c r="U1869" s="418" t="e">
        <f>VLOOKUP($A1869,'02-Metrics'!$A$2:$AD$188,5,FALSE)</f>
        <v>#N/A</v>
      </c>
      <c r="V1869" s="418" t="e">
        <f>VLOOKUP($A1869,'02-Metrics'!$A$2:$AD$188,7,FALSE)</f>
        <v>#N/A</v>
      </c>
    </row>
    <row r="1870" spans="1:22" hidden="1">
      <c r="A1870" s="418" t="s">
        <v>1139</v>
      </c>
      <c r="B1870" s="497">
        <v>43403</v>
      </c>
      <c r="C1870" s="495">
        <v>0</v>
      </c>
      <c r="D1870" s="495">
        <v>17805</v>
      </c>
      <c r="E1870" s="495">
        <f t="shared" si="288"/>
        <v>0</v>
      </c>
      <c r="F1870" s="495">
        <f t="shared" si="289"/>
        <v>17805</v>
      </c>
      <c r="G1870" s="495">
        <f t="shared" si="290"/>
        <v>-17805</v>
      </c>
      <c r="H1870" s="495">
        <f>VLOOKUP(A1870,'02-Metrics'!A:R,18,FALSE)</f>
        <v>1024820</v>
      </c>
      <c r="I1870" s="496">
        <f t="shared" si="291"/>
        <v>-1.7373782713061805E-2</v>
      </c>
      <c r="J1870" s="512"/>
      <c r="M1870" s="241" t="s">
        <v>1038</v>
      </c>
      <c r="S1870">
        <f t="shared" si="287"/>
        <v>2018</v>
      </c>
      <c r="T1870" s="418" t="str">
        <f>VLOOKUP($A1870,'02-Metrics'!$A$2:$AD$188,4,FALSE)</f>
        <v>Infrastructure</v>
      </c>
      <c r="U1870" s="418" t="str">
        <f>VLOOKUP($A1870,'02-Metrics'!$A$2:$AD$188,5,FALSE)</f>
        <v>L&amp;L</v>
      </c>
      <c r="V1870" s="418" t="str">
        <f>VLOOKUP($A1870,'02-Metrics'!$A$2:$AD$188,7,FALSE)</f>
        <v>Army Forces</v>
      </c>
    </row>
    <row r="1871" spans="1:22" hidden="1">
      <c r="A1871" s="418" t="s">
        <v>1139</v>
      </c>
      <c r="B1871" s="497">
        <v>43434</v>
      </c>
      <c r="C1871" s="495">
        <v>0</v>
      </c>
      <c r="D1871" s="495">
        <v>68698.63</v>
      </c>
      <c r="E1871" s="495">
        <f t="shared" si="288"/>
        <v>0</v>
      </c>
      <c r="F1871" s="495">
        <f t="shared" si="289"/>
        <v>86503.63</v>
      </c>
      <c r="G1871" s="495">
        <f t="shared" si="290"/>
        <v>-86503.63</v>
      </c>
      <c r="H1871" s="495">
        <f>VLOOKUP(A1871,'02-Metrics'!A:R,18,FALSE)</f>
        <v>1024820</v>
      </c>
      <c r="I1871" s="496">
        <f t="shared" si="291"/>
        <v>-8.4408608340976951E-2</v>
      </c>
      <c r="J1871" s="512"/>
      <c r="L1871" s="23">
        <v>44083</v>
      </c>
      <c r="M1871" s="241" t="s">
        <v>764</v>
      </c>
      <c r="S1871">
        <f t="shared" si="287"/>
        <v>2018</v>
      </c>
      <c r="T1871" s="418" t="str">
        <f>VLOOKUP($A1871,'02-Metrics'!$A$2:$AD$188,4,FALSE)</f>
        <v>Infrastructure</v>
      </c>
      <c r="U1871" s="418" t="str">
        <f>VLOOKUP($A1871,'02-Metrics'!$A$2:$AD$188,5,FALSE)</f>
        <v>L&amp;L</v>
      </c>
      <c r="V1871" s="418" t="str">
        <f>VLOOKUP($A1871,'02-Metrics'!$A$2:$AD$188,7,FALSE)</f>
        <v>Army Forces</v>
      </c>
    </row>
    <row r="1872" spans="1:22" hidden="1">
      <c r="A1872" s="418" t="s">
        <v>1139</v>
      </c>
      <c r="B1872" s="497">
        <v>43464</v>
      </c>
      <c r="C1872" s="495">
        <v>0</v>
      </c>
      <c r="D1872" s="495">
        <v>10425</v>
      </c>
      <c r="E1872" s="495">
        <f t="shared" si="288"/>
        <v>0</v>
      </c>
      <c r="F1872" s="495">
        <f t="shared" si="289"/>
        <v>96928.63</v>
      </c>
      <c r="G1872" s="495">
        <f t="shared" si="290"/>
        <v>-96928.63</v>
      </c>
      <c r="H1872" s="495">
        <f>VLOOKUP(A1872,'02-Metrics'!A:R,18,FALSE)</f>
        <v>1024820</v>
      </c>
      <c r="I1872" s="496">
        <f t="shared" si="291"/>
        <v>-9.4581126441716595E-2</v>
      </c>
      <c r="J1872" s="512"/>
      <c r="L1872" s="23">
        <v>44105</v>
      </c>
      <c r="M1872" s="241" t="s">
        <v>1040</v>
      </c>
      <c r="S1872">
        <f t="shared" si="287"/>
        <v>2018</v>
      </c>
      <c r="T1872" s="418" t="str">
        <f>VLOOKUP($A1872,'02-Metrics'!$A$2:$AD$188,4,FALSE)</f>
        <v>Infrastructure</v>
      </c>
      <c r="U1872" s="418" t="str">
        <f>VLOOKUP($A1872,'02-Metrics'!$A$2:$AD$188,5,FALSE)</f>
        <v>L&amp;L</v>
      </c>
      <c r="V1872" s="418" t="str">
        <f>VLOOKUP($A1872,'02-Metrics'!$A$2:$AD$188,7,FALSE)</f>
        <v>Army Forces</v>
      </c>
    </row>
    <row r="1873" spans="1:22" hidden="1">
      <c r="A1873" s="418" t="s">
        <v>1139</v>
      </c>
      <c r="B1873" s="497">
        <v>43495</v>
      </c>
      <c r="C1873" s="495">
        <v>0</v>
      </c>
      <c r="D1873" s="495">
        <v>25262</v>
      </c>
      <c r="E1873" s="495">
        <f t="shared" si="288"/>
        <v>0</v>
      </c>
      <c r="F1873" s="495">
        <f t="shared" si="289"/>
        <v>122190.63</v>
      </c>
      <c r="G1873" s="495">
        <f t="shared" si="290"/>
        <v>-122190.63</v>
      </c>
      <c r="H1873" s="495">
        <f>VLOOKUP(A1873,'02-Metrics'!A:R,18,FALSE)</f>
        <v>1024820</v>
      </c>
      <c r="I1873" s="496">
        <f t="shared" si="291"/>
        <v>-0.11923130891278469</v>
      </c>
      <c r="J1873" s="512"/>
      <c r="L1873" s="23">
        <v>44136</v>
      </c>
      <c r="M1873" s="241" t="s">
        <v>1040</v>
      </c>
      <c r="S1873">
        <f t="shared" si="287"/>
        <v>2019</v>
      </c>
      <c r="T1873" s="418" t="str">
        <f>VLOOKUP($A1873,'02-Metrics'!$A$2:$AD$188,4,FALSE)</f>
        <v>Infrastructure</v>
      </c>
      <c r="U1873" s="418" t="str">
        <f>VLOOKUP($A1873,'02-Metrics'!$A$2:$AD$188,5,FALSE)</f>
        <v>L&amp;L</v>
      </c>
      <c r="V1873" s="418" t="str">
        <f>VLOOKUP($A1873,'02-Metrics'!$A$2:$AD$188,7,FALSE)</f>
        <v>Army Forces</v>
      </c>
    </row>
    <row r="1874" spans="1:22" hidden="1">
      <c r="A1874" s="418" t="s">
        <v>1139</v>
      </c>
      <c r="B1874" s="497">
        <v>43585</v>
      </c>
      <c r="C1874" s="495">
        <v>0</v>
      </c>
      <c r="D1874" s="495">
        <v>20855</v>
      </c>
      <c r="E1874" s="495">
        <f t="shared" si="288"/>
        <v>0</v>
      </c>
      <c r="F1874" s="495">
        <f t="shared" si="289"/>
        <v>143045.63</v>
      </c>
      <c r="G1874" s="495">
        <f t="shared" si="290"/>
        <v>-143045.63</v>
      </c>
      <c r="H1874" s="495">
        <f>VLOOKUP(A1874,'02-Metrics'!A:R,18,FALSE)</f>
        <v>1024820</v>
      </c>
      <c r="I1874" s="496">
        <f t="shared" si="291"/>
        <v>-0.13958122401982787</v>
      </c>
      <c r="J1874" s="512"/>
      <c r="L1874" s="23">
        <v>44166</v>
      </c>
      <c r="M1874" s="241" t="s">
        <v>1040</v>
      </c>
      <c r="S1874">
        <f t="shared" si="287"/>
        <v>2019</v>
      </c>
      <c r="T1874" s="418" t="str">
        <f>VLOOKUP($A1874,'02-Metrics'!$A$2:$AD$188,4,FALSE)</f>
        <v>Infrastructure</v>
      </c>
      <c r="U1874" s="418" t="str">
        <f>VLOOKUP($A1874,'02-Metrics'!$A$2:$AD$188,5,FALSE)</f>
        <v>L&amp;L</v>
      </c>
      <c r="V1874" s="418" t="str">
        <f>VLOOKUP($A1874,'02-Metrics'!$A$2:$AD$188,7,FALSE)</f>
        <v>Army Forces</v>
      </c>
    </row>
    <row r="1875" spans="1:22" hidden="1">
      <c r="A1875" s="418" t="s">
        <v>1139</v>
      </c>
      <c r="B1875" s="497">
        <v>43615</v>
      </c>
      <c r="C1875" s="495">
        <v>0</v>
      </c>
      <c r="D1875" s="495">
        <v>30737</v>
      </c>
      <c r="E1875" s="495">
        <f t="shared" si="288"/>
        <v>0</v>
      </c>
      <c r="F1875" s="495">
        <f t="shared" si="289"/>
        <v>173782.63</v>
      </c>
      <c r="G1875" s="495">
        <f t="shared" si="290"/>
        <v>-173782.63</v>
      </c>
      <c r="H1875" s="495">
        <f>VLOOKUP(A1875,'02-Metrics'!A:R,18,FALSE)</f>
        <v>1024820</v>
      </c>
      <c r="I1875" s="496">
        <f t="shared" si="291"/>
        <v>-0.16957380808337075</v>
      </c>
      <c r="J1875" s="512"/>
      <c r="M1875" s="241" t="s">
        <v>1038</v>
      </c>
      <c r="S1875">
        <f t="shared" si="287"/>
        <v>2019</v>
      </c>
      <c r="T1875" s="418" t="str">
        <f>VLOOKUP($A1875,'02-Metrics'!$A$2:$AD$188,4,FALSE)</f>
        <v>Infrastructure</v>
      </c>
      <c r="U1875" s="418" t="str">
        <f>VLOOKUP($A1875,'02-Metrics'!$A$2:$AD$188,5,FALSE)</f>
        <v>L&amp;L</v>
      </c>
      <c r="V1875" s="418" t="str">
        <f>VLOOKUP($A1875,'02-Metrics'!$A$2:$AD$188,7,FALSE)</f>
        <v>Army Forces</v>
      </c>
    </row>
    <row r="1876" spans="1:22" hidden="1">
      <c r="A1876" s="418" t="s">
        <v>1139</v>
      </c>
      <c r="B1876" s="497">
        <v>43829</v>
      </c>
      <c r="C1876" s="495">
        <v>0</v>
      </c>
      <c r="D1876" s="495">
        <v>17506.21</v>
      </c>
      <c r="E1876" s="495">
        <f t="shared" si="288"/>
        <v>0</v>
      </c>
      <c r="F1876" s="495">
        <f t="shared" si="289"/>
        <v>191288.84</v>
      </c>
      <c r="G1876" s="495">
        <f t="shared" si="290"/>
        <v>-191288.84</v>
      </c>
      <c r="H1876" s="495">
        <f>VLOOKUP(A1876,'02-Metrics'!A:R,18,FALSE)</f>
        <v>1024820</v>
      </c>
      <c r="I1876" s="496">
        <f t="shared" si="291"/>
        <v>-0.18665603715774476</v>
      </c>
      <c r="J1876" s="512"/>
      <c r="M1876" s="241" t="s">
        <v>1038</v>
      </c>
      <c r="S1876">
        <f t="shared" si="287"/>
        <v>2019</v>
      </c>
      <c r="T1876" s="418" t="str">
        <f>VLOOKUP($A1876,'02-Metrics'!$A$2:$AD$188,4,FALSE)</f>
        <v>Infrastructure</v>
      </c>
      <c r="U1876" s="418" t="str">
        <f>VLOOKUP($A1876,'02-Metrics'!$A$2:$AD$188,5,FALSE)</f>
        <v>L&amp;L</v>
      </c>
      <c r="V1876" s="418" t="str">
        <f>VLOOKUP($A1876,'02-Metrics'!$A$2:$AD$188,7,FALSE)</f>
        <v>Army Forces</v>
      </c>
    </row>
    <row r="1877" spans="1:22" hidden="1">
      <c r="A1877" s="418" t="s">
        <v>1139</v>
      </c>
      <c r="B1877" s="497">
        <v>44195</v>
      </c>
      <c r="C1877" s="495">
        <v>677590</v>
      </c>
      <c r="D1877" s="495">
        <v>0</v>
      </c>
      <c r="E1877" s="495">
        <f t="shared" si="288"/>
        <v>677590</v>
      </c>
      <c r="F1877" s="495">
        <f t="shared" si="289"/>
        <v>191288.84</v>
      </c>
      <c r="G1877" s="495">
        <f t="shared" si="290"/>
        <v>486301.16000000003</v>
      </c>
      <c r="H1877" s="495">
        <f>VLOOKUP(A1877,'02-Metrics'!A:R,18,FALSE)</f>
        <v>1024820</v>
      </c>
      <c r="I1877" s="496">
        <f t="shared" si="291"/>
        <v>0.47452348705138464</v>
      </c>
      <c r="J1877" s="512"/>
      <c r="M1877" s="241" t="s">
        <v>1038</v>
      </c>
      <c r="S1877">
        <f t="shared" si="287"/>
        <v>2020</v>
      </c>
      <c r="T1877" s="418" t="str">
        <f>VLOOKUP($A1877,'02-Metrics'!$A$2:$AD$188,4,FALSE)</f>
        <v>Infrastructure</v>
      </c>
      <c r="U1877" s="418" t="str">
        <f>VLOOKUP($A1877,'02-Metrics'!$A$2:$AD$188,5,FALSE)</f>
        <v>L&amp;L</v>
      </c>
      <c r="V1877" s="418" t="str">
        <f>VLOOKUP($A1877,'02-Metrics'!$A$2:$AD$188,7,FALSE)</f>
        <v>Army Forces</v>
      </c>
    </row>
    <row r="1878" spans="1:22" hidden="1">
      <c r="A1878" s="418">
        <v>55</v>
      </c>
      <c r="B1878" s="505">
        <v>2</v>
      </c>
      <c r="C1878" s="506"/>
      <c r="D1878" s="506"/>
      <c r="E1878" s="506"/>
      <c r="F1878" s="506"/>
      <c r="G1878" s="506"/>
      <c r="H1878" s="495"/>
      <c r="I1878" s="496"/>
      <c r="J1878" s="496"/>
      <c r="K1878" s="495"/>
      <c r="L1878" s="493"/>
      <c r="S1878">
        <f t="shared" si="287"/>
        <v>1900</v>
      </c>
      <c r="T1878" s="418" t="e">
        <f>VLOOKUP($A1878,'02-Metrics'!$A$2:$AD$188,4,FALSE)</f>
        <v>#N/A</v>
      </c>
      <c r="U1878" s="418" t="e">
        <f>VLOOKUP($A1878,'02-Metrics'!$A$2:$AD$188,5,FALSE)</f>
        <v>#N/A</v>
      </c>
      <c r="V1878" s="418" t="e">
        <f>VLOOKUP($A1878,'02-Metrics'!$A$2:$AD$188,7,FALSE)</f>
        <v>#N/A</v>
      </c>
    </row>
    <row r="1879" spans="1:22" hidden="1">
      <c r="A1879" s="418" t="s">
        <v>1143</v>
      </c>
      <c r="B1879" s="497">
        <v>43434</v>
      </c>
      <c r="C1879" s="495">
        <v>0</v>
      </c>
      <c r="D1879" s="495">
        <v>496500</v>
      </c>
      <c r="E1879" s="495">
        <f t="shared" ref="E1879:E1908" si="292">C1879+E1878</f>
        <v>0</v>
      </c>
      <c r="F1879" s="495">
        <f t="shared" ref="F1879:F1908" si="293">D1879+F1878</f>
        <v>496500</v>
      </c>
      <c r="G1879" s="495">
        <f t="shared" ref="G1879:G1910" si="294">E1879-F1879</f>
        <v>-496500</v>
      </c>
      <c r="H1879" s="495">
        <f>VLOOKUP(A1879,'02-Metrics'!A:R,18,FALSE)</f>
        <v>1074545067</v>
      </c>
      <c r="I1879" s="496">
        <f t="shared" ref="I1879:I1910" si="295">G1879/H1879</f>
        <v>-4.6205600420852336E-4</v>
      </c>
      <c r="J1879" s="512"/>
      <c r="M1879" s="241" t="s">
        <v>1038</v>
      </c>
      <c r="S1879">
        <f t="shared" si="287"/>
        <v>2018</v>
      </c>
      <c r="T1879" s="418" t="str">
        <f>VLOOKUP($A1879,'02-Metrics'!$A$2:$AD$188,4,FALSE)</f>
        <v>Commercial</v>
      </c>
      <c r="U1879" s="418" t="str">
        <f>VLOOKUP($A1879,'02-Metrics'!$A$2:$AD$188,5,FALSE)</f>
        <v>Offices &amp; Mall</v>
      </c>
      <c r="V1879" s="418" t="str">
        <f>VLOOKUP($A1879,'02-Metrics'!$A$2:$AD$188,7,FALSE)</f>
        <v>SODIC</v>
      </c>
    </row>
    <row r="1880" spans="1:22" hidden="1">
      <c r="A1880" s="418" t="s">
        <v>1143</v>
      </c>
      <c r="B1880" s="497">
        <v>43464</v>
      </c>
      <c r="C1880" s="495">
        <v>122000000</v>
      </c>
      <c r="D1880" s="495">
        <v>37731.56</v>
      </c>
      <c r="E1880" s="495">
        <f t="shared" si="292"/>
        <v>122000000</v>
      </c>
      <c r="F1880" s="495">
        <f t="shared" si="293"/>
        <v>534231.56000000006</v>
      </c>
      <c r="G1880" s="495">
        <f t="shared" si="294"/>
        <v>121465768.44</v>
      </c>
      <c r="H1880" s="495">
        <f>VLOOKUP(A1880,'02-Metrics'!A:R,18,FALSE)</f>
        <v>1074545067</v>
      </c>
      <c r="I1880" s="496">
        <f t="shared" si="295"/>
        <v>0.11303924997684625</v>
      </c>
      <c r="J1880" s="512"/>
      <c r="M1880" s="241" t="s">
        <v>1038</v>
      </c>
      <c r="S1880">
        <f t="shared" si="287"/>
        <v>2018</v>
      </c>
      <c r="T1880" s="418" t="str">
        <f>VLOOKUP($A1880,'02-Metrics'!$A$2:$AD$188,4,FALSE)</f>
        <v>Commercial</v>
      </c>
      <c r="U1880" s="418" t="str">
        <f>VLOOKUP($A1880,'02-Metrics'!$A$2:$AD$188,5,FALSE)</f>
        <v>Offices &amp; Mall</v>
      </c>
      <c r="V1880" s="418" t="str">
        <f>VLOOKUP($A1880,'02-Metrics'!$A$2:$AD$188,7,FALSE)</f>
        <v>SODIC</v>
      </c>
    </row>
    <row r="1881" spans="1:22" hidden="1">
      <c r="A1881" s="418" t="s">
        <v>1143</v>
      </c>
      <c r="B1881" s="497">
        <v>43495</v>
      </c>
      <c r="C1881" s="495">
        <v>0</v>
      </c>
      <c r="D1881" s="495">
        <v>200957.34</v>
      </c>
      <c r="E1881" s="495">
        <f t="shared" si="292"/>
        <v>122000000</v>
      </c>
      <c r="F1881" s="495">
        <f t="shared" si="293"/>
        <v>735188.9</v>
      </c>
      <c r="G1881" s="495">
        <f t="shared" si="294"/>
        <v>121264811.09999999</v>
      </c>
      <c r="H1881" s="495">
        <f>VLOOKUP(A1881,'02-Metrics'!A:R,18,FALSE)</f>
        <v>1074545067</v>
      </c>
      <c r="I1881" s="496">
        <f t="shared" si="295"/>
        <v>0.11285223377234116</v>
      </c>
      <c r="J1881" s="512"/>
      <c r="K1881" s="491">
        <v>0</v>
      </c>
      <c r="L1881" s="489">
        <v>42978</v>
      </c>
      <c r="M1881" s="241" t="s">
        <v>1041</v>
      </c>
      <c r="S1881">
        <f t="shared" si="287"/>
        <v>2019</v>
      </c>
      <c r="T1881" s="418" t="str">
        <f>VLOOKUP($A1881,'02-Metrics'!$A$2:$AD$188,4,FALSE)</f>
        <v>Commercial</v>
      </c>
      <c r="U1881" s="418" t="str">
        <f>VLOOKUP($A1881,'02-Metrics'!$A$2:$AD$188,5,FALSE)</f>
        <v>Offices &amp; Mall</v>
      </c>
      <c r="V1881" s="418" t="str">
        <f>VLOOKUP($A1881,'02-Metrics'!$A$2:$AD$188,7,FALSE)</f>
        <v>SODIC</v>
      </c>
    </row>
    <row r="1882" spans="1:22" hidden="1">
      <c r="A1882" s="418" t="s">
        <v>1143</v>
      </c>
      <c r="B1882" s="497">
        <v>43524</v>
      </c>
      <c r="C1882" s="495">
        <v>0</v>
      </c>
      <c r="D1882" s="495">
        <v>5716029.96</v>
      </c>
      <c r="E1882" s="495">
        <f t="shared" si="292"/>
        <v>122000000</v>
      </c>
      <c r="F1882" s="495">
        <f t="shared" si="293"/>
        <v>6451218.8600000003</v>
      </c>
      <c r="G1882" s="495">
        <f t="shared" si="294"/>
        <v>115548781.14</v>
      </c>
      <c r="H1882" s="495">
        <f>VLOOKUP(A1882,'02-Metrics'!A:R,18,FALSE)</f>
        <v>1074545067</v>
      </c>
      <c r="I1882" s="496">
        <f t="shared" si="295"/>
        <v>0.1075327454274191</v>
      </c>
      <c r="J1882" s="512"/>
      <c r="K1882" s="491">
        <v>17022109</v>
      </c>
      <c r="L1882" s="489">
        <v>43008</v>
      </c>
      <c r="M1882" s="241" t="s">
        <v>1041</v>
      </c>
      <c r="S1882">
        <f t="shared" si="287"/>
        <v>2019</v>
      </c>
      <c r="T1882" s="418" t="str">
        <f>VLOOKUP($A1882,'02-Metrics'!$A$2:$AD$188,4,FALSE)</f>
        <v>Commercial</v>
      </c>
      <c r="U1882" s="418" t="str">
        <f>VLOOKUP($A1882,'02-Metrics'!$A$2:$AD$188,5,FALSE)</f>
        <v>Offices &amp; Mall</v>
      </c>
      <c r="V1882" s="418" t="str">
        <f>VLOOKUP($A1882,'02-Metrics'!$A$2:$AD$188,7,FALSE)</f>
        <v>SODIC</v>
      </c>
    </row>
    <row r="1883" spans="1:22" hidden="1">
      <c r="A1883" s="418" t="s">
        <v>1143</v>
      </c>
      <c r="B1883" s="497">
        <v>43554</v>
      </c>
      <c r="C1883" s="495">
        <v>0</v>
      </c>
      <c r="D1883" s="495">
        <v>14981771.08</v>
      </c>
      <c r="E1883" s="495">
        <f t="shared" si="292"/>
        <v>122000000</v>
      </c>
      <c r="F1883" s="495">
        <f t="shared" si="293"/>
        <v>21432989.940000001</v>
      </c>
      <c r="G1883" s="495">
        <f t="shared" si="294"/>
        <v>100567010.06</v>
      </c>
      <c r="H1883" s="495">
        <f>VLOOKUP(A1883,'02-Metrics'!A:R,18,FALSE)</f>
        <v>1074545067</v>
      </c>
      <c r="I1883" s="496">
        <f t="shared" si="295"/>
        <v>9.3590313843951597E-2</v>
      </c>
      <c r="J1883" s="512"/>
      <c r="M1883" s="241" t="s">
        <v>1038</v>
      </c>
      <c r="S1883">
        <f t="shared" si="287"/>
        <v>2019</v>
      </c>
      <c r="T1883" s="418" t="str">
        <f>VLOOKUP($A1883,'02-Metrics'!$A$2:$AD$188,4,FALSE)</f>
        <v>Commercial</v>
      </c>
      <c r="U1883" s="418" t="str">
        <f>VLOOKUP($A1883,'02-Metrics'!$A$2:$AD$188,5,FALSE)</f>
        <v>Offices &amp; Mall</v>
      </c>
      <c r="V1883" s="418" t="str">
        <f>VLOOKUP($A1883,'02-Metrics'!$A$2:$AD$188,7,FALSE)</f>
        <v>SODIC</v>
      </c>
    </row>
    <row r="1884" spans="1:22" hidden="1">
      <c r="A1884" s="418" t="s">
        <v>1143</v>
      </c>
      <c r="B1884" s="497">
        <v>43585</v>
      </c>
      <c r="C1884" s="495">
        <v>6789620.1200000001</v>
      </c>
      <c r="D1884" s="495">
        <v>14415072.389999999</v>
      </c>
      <c r="E1884" s="495">
        <f t="shared" si="292"/>
        <v>128789620.12</v>
      </c>
      <c r="F1884" s="495">
        <f t="shared" si="293"/>
        <v>35848062.329999998</v>
      </c>
      <c r="G1884" s="495">
        <f t="shared" si="294"/>
        <v>92941557.790000007</v>
      </c>
      <c r="H1884" s="495">
        <f>VLOOKUP(A1884,'02-Metrics'!A:R,18,FALSE)</f>
        <v>1074545067</v>
      </c>
      <c r="I1884" s="496">
        <f t="shared" si="295"/>
        <v>8.6493866701637376E-2</v>
      </c>
      <c r="J1884" s="512"/>
      <c r="K1884" s="491">
        <v>54045554</v>
      </c>
      <c r="L1884" s="489">
        <v>43039</v>
      </c>
      <c r="M1884" s="241" t="s">
        <v>1041</v>
      </c>
      <c r="S1884">
        <f t="shared" si="287"/>
        <v>2019</v>
      </c>
      <c r="T1884" s="418" t="str">
        <f>VLOOKUP($A1884,'02-Metrics'!$A$2:$AD$188,4,FALSE)</f>
        <v>Commercial</v>
      </c>
      <c r="U1884" s="418" t="str">
        <f>VLOOKUP($A1884,'02-Metrics'!$A$2:$AD$188,5,FALSE)</f>
        <v>Offices &amp; Mall</v>
      </c>
      <c r="V1884" s="418" t="str">
        <f>VLOOKUP($A1884,'02-Metrics'!$A$2:$AD$188,7,FALSE)</f>
        <v>SODIC</v>
      </c>
    </row>
    <row r="1885" spans="1:22" hidden="1">
      <c r="A1885" s="418" t="s">
        <v>1143</v>
      </c>
      <c r="B1885" s="497">
        <v>43615</v>
      </c>
      <c r="C1885" s="495">
        <v>15638373.66</v>
      </c>
      <c r="D1885" s="495">
        <v>17545595.439999994</v>
      </c>
      <c r="E1885" s="495">
        <f t="shared" si="292"/>
        <v>144427993.78</v>
      </c>
      <c r="F1885" s="495">
        <f t="shared" si="293"/>
        <v>53393657.769999996</v>
      </c>
      <c r="G1885" s="495">
        <f t="shared" si="294"/>
        <v>91034336.010000005</v>
      </c>
      <c r="H1885" s="495">
        <f>VLOOKUP(A1885,'02-Metrics'!A:R,18,FALSE)</f>
        <v>1074545067</v>
      </c>
      <c r="I1885" s="496">
        <f t="shared" si="295"/>
        <v>8.4718955775542171E-2</v>
      </c>
      <c r="J1885" s="512"/>
      <c r="M1885" s="241" t="s">
        <v>1038</v>
      </c>
      <c r="S1885">
        <f t="shared" si="287"/>
        <v>2019</v>
      </c>
      <c r="T1885" s="418" t="str">
        <f>VLOOKUP($A1885,'02-Metrics'!$A$2:$AD$188,4,FALSE)</f>
        <v>Commercial</v>
      </c>
      <c r="U1885" s="418" t="str">
        <f>VLOOKUP($A1885,'02-Metrics'!$A$2:$AD$188,5,FALSE)</f>
        <v>Offices &amp; Mall</v>
      </c>
      <c r="V1885" s="418" t="str">
        <f>VLOOKUP($A1885,'02-Metrics'!$A$2:$AD$188,7,FALSE)</f>
        <v>SODIC</v>
      </c>
    </row>
    <row r="1886" spans="1:22" hidden="1">
      <c r="A1886" s="418" t="s">
        <v>1143</v>
      </c>
      <c r="B1886" s="497">
        <v>43646</v>
      </c>
      <c r="C1886" s="495">
        <v>0</v>
      </c>
      <c r="D1886" s="495">
        <v>14513172.010000002</v>
      </c>
      <c r="E1886" s="495">
        <f t="shared" si="292"/>
        <v>144427993.78</v>
      </c>
      <c r="F1886" s="495">
        <f t="shared" si="293"/>
        <v>67906829.780000001</v>
      </c>
      <c r="G1886" s="495">
        <f t="shared" si="294"/>
        <v>76521164</v>
      </c>
      <c r="H1886" s="495">
        <f>VLOOKUP(A1886,'02-Metrics'!A:R,18,FALSE)</f>
        <v>1074545067</v>
      </c>
      <c r="I1886" s="496">
        <f t="shared" si="295"/>
        <v>7.1212614854431228E-2</v>
      </c>
      <c r="J1886" s="512"/>
      <c r="K1886" s="491">
        <v>68968025</v>
      </c>
      <c r="L1886" s="489">
        <v>43069</v>
      </c>
      <c r="M1886" s="241" t="s">
        <v>1041</v>
      </c>
      <c r="S1886">
        <f t="shared" si="287"/>
        <v>2019</v>
      </c>
      <c r="T1886" s="418" t="str">
        <f>VLOOKUP($A1886,'02-Metrics'!$A$2:$AD$188,4,FALSE)</f>
        <v>Commercial</v>
      </c>
      <c r="U1886" s="418" t="str">
        <f>VLOOKUP($A1886,'02-Metrics'!$A$2:$AD$188,5,FALSE)</f>
        <v>Offices &amp; Mall</v>
      </c>
      <c r="V1886" s="418" t="str">
        <f>VLOOKUP($A1886,'02-Metrics'!$A$2:$AD$188,7,FALSE)</f>
        <v>SODIC</v>
      </c>
    </row>
    <row r="1887" spans="1:22" hidden="1">
      <c r="A1887" s="418" t="s">
        <v>1143</v>
      </c>
      <c r="B1887" s="497">
        <v>43676</v>
      </c>
      <c r="C1887" s="495">
        <v>28111452.48</v>
      </c>
      <c r="D1887" s="495">
        <v>42043691.460000016</v>
      </c>
      <c r="E1887" s="495">
        <f t="shared" si="292"/>
        <v>172539446.25999999</v>
      </c>
      <c r="F1887" s="495">
        <f t="shared" si="293"/>
        <v>109950521.24000001</v>
      </c>
      <c r="G1887" s="495">
        <f t="shared" si="294"/>
        <v>62588925.019999981</v>
      </c>
      <c r="H1887" s="495">
        <f>VLOOKUP(A1887,'02-Metrics'!A:R,18,FALSE)</f>
        <v>1074545067</v>
      </c>
      <c r="I1887" s="496">
        <f t="shared" si="295"/>
        <v>5.8246905543702043E-2</v>
      </c>
      <c r="J1887" s="512"/>
      <c r="M1887" s="241" t="s">
        <v>1038</v>
      </c>
      <c r="S1887">
        <f t="shared" si="287"/>
        <v>2019</v>
      </c>
      <c r="T1887" s="418" t="str">
        <f>VLOOKUP($A1887,'02-Metrics'!$A$2:$AD$188,4,FALSE)</f>
        <v>Commercial</v>
      </c>
      <c r="U1887" s="418" t="str">
        <f>VLOOKUP($A1887,'02-Metrics'!$A$2:$AD$188,5,FALSE)</f>
        <v>Offices &amp; Mall</v>
      </c>
      <c r="V1887" s="418" t="str">
        <f>VLOOKUP($A1887,'02-Metrics'!$A$2:$AD$188,7,FALSE)</f>
        <v>SODIC</v>
      </c>
    </row>
    <row r="1888" spans="1:22" hidden="1">
      <c r="A1888" s="418" t="s">
        <v>1143</v>
      </c>
      <c r="B1888" s="497">
        <v>43707</v>
      </c>
      <c r="C1888" s="495">
        <v>37056568.399999999</v>
      </c>
      <c r="D1888" s="495">
        <v>36555367.519999996</v>
      </c>
      <c r="E1888" s="495">
        <f t="shared" si="292"/>
        <v>209596014.66</v>
      </c>
      <c r="F1888" s="495">
        <f t="shared" si="293"/>
        <v>146505888.75999999</v>
      </c>
      <c r="G1888" s="495">
        <f t="shared" si="294"/>
        <v>63090125.900000006</v>
      </c>
      <c r="H1888" s="495">
        <f>VLOOKUP(A1888,'02-Metrics'!A:R,18,FALSE)</f>
        <v>1074545067</v>
      </c>
      <c r="I1888" s="496">
        <f t="shared" si="295"/>
        <v>5.8713336310909706E-2</v>
      </c>
      <c r="J1888" s="512"/>
      <c r="K1888" s="491">
        <v>45198075</v>
      </c>
      <c r="L1888" s="489">
        <v>43100</v>
      </c>
      <c r="M1888" s="241" t="s">
        <v>1041</v>
      </c>
      <c r="S1888">
        <f t="shared" si="287"/>
        <v>2019</v>
      </c>
      <c r="T1888" s="418" t="str">
        <f>VLOOKUP($A1888,'02-Metrics'!$A$2:$AD$188,4,FALSE)</f>
        <v>Commercial</v>
      </c>
      <c r="U1888" s="418" t="str">
        <f>VLOOKUP($A1888,'02-Metrics'!$A$2:$AD$188,5,FALSE)</f>
        <v>Offices &amp; Mall</v>
      </c>
      <c r="V1888" s="418" t="str">
        <f>VLOOKUP($A1888,'02-Metrics'!$A$2:$AD$188,7,FALSE)</f>
        <v>SODIC</v>
      </c>
    </row>
    <row r="1889" spans="1:22" hidden="1">
      <c r="A1889" s="418" t="s">
        <v>1143</v>
      </c>
      <c r="B1889" s="497">
        <v>43738</v>
      </c>
      <c r="C1889" s="495">
        <v>18000000</v>
      </c>
      <c r="D1889" s="495">
        <v>22974102.100000005</v>
      </c>
      <c r="E1889" s="495">
        <f t="shared" si="292"/>
        <v>227596014.66</v>
      </c>
      <c r="F1889" s="495">
        <f t="shared" si="293"/>
        <v>169479990.85999998</v>
      </c>
      <c r="G1889" s="495">
        <f t="shared" si="294"/>
        <v>58116023.800000012</v>
      </c>
      <c r="H1889" s="495">
        <f>VLOOKUP(A1889,'02-Metrics'!A:R,18,FALSE)</f>
        <v>1074545067</v>
      </c>
      <c r="I1889" s="496">
        <f t="shared" si="295"/>
        <v>5.4084305614331217E-2</v>
      </c>
      <c r="J1889" s="512"/>
      <c r="M1889" s="241" t="s">
        <v>1038</v>
      </c>
      <c r="S1889">
        <f t="shared" si="287"/>
        <v>2019</v>
      </c>
      <c r="T1889" s="418" t="str">
        <f>VLOOKUP($A1889,'02-Metrics'!$A$2:$AD$188,4,FALSE)</f>
        <v>Commercial</v>
      </c>
      <c r="U1889" s="418" t="str">
        <f>VLOOKUP($A1889,'02-Metrics'!$A$2:$AD$188,5,FALSE)</f>
        <v>Offices &amp; Mall</v>
      </c>
      <c r="V1889" s="418" t="str">
        <f>VLOOKUP($A1889,'02-Metrics'!$A$2:$AD$188,7,FALSE)</f>
        <v>SODIC</v>
      </c>
    </row>
    <row r="1890" spans="1:22" hidden="1">
      <c r="A1890" s="418" t="s">
        <v>1143</v>
      </c>
      <c r="B1890" s="497">
        <v>43768</v>
      </c>
      <c r="C1890" s="495">
        <v>10614412.99</v>
      </c>
      <c r="D1890" s="495">
        <v>52148786.349999987</v>
      </c>
      <c r="E1890" s="495">
        <f t="shared" si="292"/>
        <v>238210427.65000001</v>
      </c>
      <c r="F1890" s="495">
        <f t="shared" si="293"/>
        <v>221628777.20999998</v>
      </c>
      <c r="G1890" s="495">
        <f t="shared" si="294"/>
        <v>16581650.440000027</v>
      </c>
      <c r="H1890" s="495">
        <f>VLOOKUP(A1890,'02-Metrics'!A:R,18,FALSE)</f>
        <v>1074545067</v>
      </c>
      <c r="I1890" s="496">
        <f t="shared" si="295"/>
        <v>1.5431321541770222E-2</v>
      </c>
      <c r="J1890" s="512"/>
      <c r="L1890" s="23">
        <v>43109</v>
      </c>
      <c r="M1890" s="241" t="s">
        <v>1039</v>
      </c>
      <c r="S1890">
        <f t="shared" si="287"/>
        <v>2019</v>
      </c>
      <c r="T1890" s="418" t="str">
        <f>VLOOKUP($A1890,'02-Metrics'!$A$2:$AD$188,4,FALSE)</f>
        <v>Commercial</v>
      </c>
      <c r="U1890" s="418" t="str">
        <f>VLOOKUP($A1890,'02-Metrics'!$A$2:$AD$188,5,FALSE)</f>
        <v>Offices &amp; Mall</v>
      </c>
      <c r="V1890" s="418" t="str">
        <f>VLOOKUP($A1890,'02-Metrics'!$A$2:$AD$188,7,FALSE)</f>
        <v>SODIC</v>
      </c>
    </row>
    <row r="1891" spans="1:22" hidden="1">
      <c r="A1891" s="418" t="s">
        <v>1143</v>
      </c>
      <c r="B1891" s="497">
        <v>43799</v>
      </c>
      <c r="C1891" s="495">
        <v>38197130.950000003</v>
      </c>
      <c r="D1891" s="495">
        <v>41059341.609999999</v>
      </c>
      <c r="E1891" s="495">
        <f t="shared" si="292"/>
        <v>276407558.60000002</v>
      </c>
      <c r="F1891" s="495">
        <f t="shared" si="293"/>
        <v>262688118.81999999</v>
      </c>
      <c r="G1891" s="495">
        <f t="shared" si="294"/>
        <v>13719439.780000031</v>
      </c>
      <c r="H1891" s="495">
        <f>VLOOKUP(A1891,'02-Metrics'!A:R,18,FALSE)</f>
        <v>1074545067</v>
      </c>
      <c r="I1891" s="496">
        <f t="shared" si="295"/>
        <v>1.2767672758763901E-2</v>
      </c>
      <c r="J1891" s="512"/>
      <c r="L1891" s="23">
        <v>43115</v>
      </c>
      <c r="M1891" s="241" t="s">
        <v>1039</v>
      </c>
      <c r="S1891">
        <f t="shared" si="287"/>
        <v>2019</v>
      </c>
      <c r="T1891" s="418" t="str">
        <f>VLOOKUP($A1891,'02-Metrics'!$A$2:$AD$188,4,FALSE)</f>
        <v>Commercial</v>
      </c>
      <c r="U1891" s="418" t="str">
        <f>VLOOKUP($A1891,'02-Metrics'!$A$2:$AD$188,5,FALSE)</f>
        <v>Offices &amp; Mall</v>
      </c>
      <c r="V1891" s="418" t="str">
        <f>VLOOKUP($A1891,'02-Metrics'!$A$2:$AD$188,7,FALSE)</f>
        <v>SODIC</v>
      </c>
    </row>
    <row r="1892" spans="1:22" hidden="1">
      <c r="A1892" s="418" t="s">
        <v>1143</v>
      </c>
      <c r="B1892" s="497">
        <v>43829</v>
      </c>
      <c r="C1892" s="495">
        <v>99591869.989999995</v>
      </c>
      <c r="D1892" s="495">
        <v>35916639.70000001</v>
      </c>
      <c r="E1892" s="495">
        <f t="shared" si="292"/>
        <v>375999428.59000003</v>
      </c>
      <c r="F1892" s="495">
        <f t="shared" si="293"/>
        <v>298604758.51999998</v>
      </c>
      <c r="G1892" s="495">
        <f t="shared" si="294"/>
        <v>77394670.070000052</v>
      </c>
      <c r="H1892" s="495">
        <f>VLOOKUP(A1892,'02-Metrics'!A:R,18,FALSE)</f>
        <v>1074545067</v>
      </c>
      <c r="I1892" s="496">
        <f t="shared" si="295"/>
        <v>7.2025522657766808E-2</v>
      </c>
      <c r="J1892" s="512"/>
      <c r="L1892" s="23">
        <v>43118</v>
      </c>
      <c r="M1892" s="241" t="s">
        <v>1039</v>
      </c>
      <c r="S1892">
        <f t="shared" si="287"/>
        <v>2019</v>
      </c>
      <c r="T1892" s="418" t="str">
        <f>VLOOKUP($A1892,'02-Metrics'!$A$2:$AD$188,4,FALSE)</f>
        <v>Commercial</v>
      </c>
      <c r="U1892" s="418" t="str">
        <f>VLOOKUP($A1892,'02-Metrics'!$A$2:$AD$188,5,FALSE)</f>
        <v>Offices &amp; Mall</v>
      </c>
      <c r="V1892" s="418" t="str">
        <f>VLOOKUP($A1892,'02-Metrics'!$A$2:$AD$188,7,FALSE)</f>
        <v>SODIC</v>
      </c>
    </row>
    <row r="1893" spans="1:22" hidden="1">
      <c r="A1893" s="418" t="s">
        <v>1143</v>
      </c>
      <c r="B1893" s="497">
        <v>43860</v>
      </c>
      <c r="C1893" s="495">
        <v>0</v>
      </c>
      <c r="D1893" s="495">
        <v>35985916.600000001</v>
      </c>
      <c r="E1893" s="495">
        <f t="shared" si="292"/>
        <v>375999428.59000003</v>
      </c>
      <c r="F1893" s="495">
        <f t="shared" si="293"/>
        <v>334590675.12</v>
      </c>
      <c r="G1893" s="495">
        <f t="shared" si="294"/>
        <v>41408753.470000029</v>
      </c>
      <c r="H1893" s="495">
        <f>VLOOKUP(A1893,'02-Metrics'!A:R,18,FALSE)</f>
        <v>1074545067</v>
      </c>
      <c r="I1893" s="496">
        <f t="shared" si="295"/>
        <v>3.8536078887420021E-2</v>
      </c>
      <c r="J1893" s="512"/>
      <c r="M1893" s="241" t="s">
        <v>1038</v>
      </c>
      <c r="S1893">
        <f t="shared" si="287"/>
        <v>2020</v>
      </c>
      <c r="T1893" s="418" t="str">
        <f>VLOOKUP($A1893,'02-Metrics'!$A$2:$AD$188,4,FALSE)</f>
        <v>Commercial</v>
      </c>
      <c r="U1893" s="418" t="str">
        <f>VLOOKUP($A1893,'02-Metrics'!$A$2:$AD$188,5,FALSE)</f>
        <v>Offices &amp; Mall</v>
      </c>
      <c r="V1893" s="418" t="str">
        <f>VLOOKUP($A1893,'02-Metrics'!$A$2:$AD$188,7,FALSE)</f>
        <v>SODIC</v>
      </c>
    </row>
    <row r="1894" spans="1:22" hidden="1">
      <c r="A1894" s="418" t="s">
        <v>1143</v>
      </c>
      <c r="B1894" s="497">
        <v>43889</v>
      </c>
      <c r="C1894" s="495">
        <v>33864826.789999999</v>
      </c>
      <c r="D1894" s="495">
        <v>24089446.280000001</v>
      </c>
      <c r="E1894" s="495">
        <f t="shared" si="292"/>
        <v>409864255.38000005</v>
      </c>
      <c r="F1894" s="495">
        <f t="shared" si="293"/>
        <v>358680121.39999998</v>
      </c>
      <c r="G1894" s="495">
        <f t="shared" si="294"/>
        <v>51184133.980000079</v>
      </c>
      <c r="H1894" s="495">
        <f>VLOOKUP(A1894,'02-Metrics'!A:R,18,FALSE)</f>
        <v>1074545067</v>
      </c>
      <c r="I1894" s="496">
        <f t="shared" si="295"/>
        <v>4.7633305993298167E-2</v>
      </c>
      <c r="J1894" s="512"/>
      <c r="L1894" s="23">
        <v>43142</v>
      </c>
      <c r="M1894" s="241" t="s">
        <v>1039</v>
      </c>
      <c r="S1894">
        <f t="shared" si="287"/>
        <v>2020</v>
      </c>
      <c r="T1894" s="418" t="str">
        <f>VLOOKUP($A1894,'02-Metrics'!$A$2:$AD$188,4,FALSE)</f>
        <v>Commercial</v>
      </c>
      <c r="U1894" s="418" t="str">
        <f>VLOOKUP($A1894,'02-Metrics'!$A$2:$AD$188,5,FALSE)</f>
        <v>Offices &amp; Mall</v>
      </c>
      <c r="V1894" s="418" t="str">
        <f>VLOOKUP($A1894,'02-Metrics'!$A$2:$AD$188,7,FALSE)</f>
        <v>SODIC</v>
      </c>
    </row>
    <row r="1895" spans="1:22" hidden="1">
      <c r="A1895" s="418" t="s">
        <v>1143</v>
      </c>
      <c r="B1895" s="497">
        <v>43920</v>
      </c>
      <c r="C1895" s="495">
        <v>51941807.030000001</v>
      </c>
      <c r="D1895" s="495">
        <v>15079838.430000005</v>
      </c>
      <c r="E1895" s="495">
        <f t="shared" si="292"/>
        <v>461806062.41000009</v>
      </c>
      <c r="F1895" s="495">
        <f t="shared" si="293"/>
        <v>373759959.82999998</v>
      </c>
      <c r="G1895" s="495">
        <f t="shared" si="294"/>
        <v>88046102.580000103</v>
      </c>
      <c r="H1895" s="495">
        <f>VLOOKUP(A1895,'02-Metrics'!A:R,18,FALSE)</f>
        <v>1074545067</v>
      </c>
      <c r="I1895" s="496">
        <f t="shared" si="295"/>
        <v>8.1938026876633652E-2</v>
      </c>
      <c r="J1895" s="512"/>
      <c r="L1895" s="23">
        <v>43146</v>
      </c>
      <c r="M1895" s="241" t="s">
        <v>1039</v>
      </c>
      <c r="S1895">
        <f t="shared" si="287"/>
        <v>2020</v>
      </c>
      <c r="T1895" s="418" t="str">
        <f>VLOOKUP($A1895,'02-Metrics'!$A$2:$AD$188,4,FALSE)</f>
        <v>Commercial</v>
      </c>
      <c r="U1895" s="418" t="str">
        <f>VLOOKUP($A1895,'02-Metrics'!$A$2:$AD$188,5,FALSE)</f>
        <v>Offices &amp; Mall</v>
      </c>
      <c r="V1895" s="418" t="str">
        <f>VLOOKUP($A1895,'02-Metrics'!$A$2:$AD$188,7,FALSE)</f>
        <v>SODIC</v>
      </c>
    </row>
    <row r="1896" spans="1:22" hidden="1">
      <c r="A1896" s="418" t="s">
        <v>1143</v>
      </c>
      <c r="B1896" s="497">
        <v>43951</v>
      </c>
      <c r="C1896" s="495">
        <v>0</v>
      </c>
      <c r="D1896" s="495">
        <v>5709072.5899999999</v>
      </c>
      <c r="E1896" s="495">
        <f t="shared" si="292"/>
        <v>461806062.41000009</v>
      </c>
      <c r="F1896" s="495">
        <f t="shared" si="293"/>
        <v>379469032.41999996</v>
      </c>
      <c r="G1896" s="495">
        <f t="shared" si="294"/>
        <v>82337029.990000129</v>
      </c>
      <c r="H1896" s="495">
        <f>VLOOKUP(A1896,'02-Metrics'!A:R,18,FALSE)</f>
        <v>1074545067</v>
      </c>
      <c r="I1896" s="496">
        <f t="shared" si="295"/>
        <v>7.6625013243860646E-2</v>
      </c>
      <c r="J1896" s="512"/>
      <c r="L1896" s="23">
        <v>43150</v>
      </c>
      <c r="M1896" s="241" t="s">
        <v>1039</v>
      </c>
      <c r="S1896">
        <f t="shared" si="287"/>
        <v>2020</v>
      </c>
      <c r="T1896" s="418" t="str">
        <f>VLOOKUP($A1896,'02-Metrics'!$A$2:$AD$188,4,FALSE)</f>
        <v>Commercial</v>
      </c>
      <c r="U1896" s="418" t="str">
        <f>VLOOKUP($A1896,'02-Metrics'!$A$2:$AD$188,5,FALSE)</f>
        <v>Offices &amp; Mall</v>
      </c>
      <c r="V1896" s="418" t="str">
        <f>VLOOKUP($A1896,'02-Metrics'!$A$2:$AD$188,7,FALSE)</f>
        <v>SODIC</v>
      </c>
    </row>
    <row r="1897" spans="1:22" hidden="1">
      <c r="A1897" s="418" t="s">
        <v>1143</v>
      </c>
      <c r="B1897" s="497">
        <v>43981</v>
      </c>
      <c r="C1897" s="495">
        <v>22129702</v>
      </c>
      <c r="D1897" s="495">
        <v>17860266.559999999</v>
      </c>
      <c r="E1897" s="495">
        <f t="shared" si="292"/>
        <v>483935764.41000009</v>
      </c>
      <c r="F1897" s="495">
        <f t="shared" si="293"/>
        <v>397329298.97999996</v>
      </c>
      <c r="G1897" s="495">
        <f t="shared" si="294"/>
        <v>86606465.430000126</v>
      </c>
      <c r="H1897" s="495">
        <f>VLOOKUP(A1897,'02-Metrics'!A:R,18,FALSE)</f>
        <v>1074545067</v>
      </c>
      <c r="I1897" s="496">
        <f t="shared" si="295"/>
        <v>8.0598262548256736E-2</v>
      </c>
      <c r="J1897" s="512"/>
      <c r="M1897" s="241" t="s">
        <v>1038</v>
      </c>
      <c r="S1897">
        <f t="shared" si="287"/>
        <v>2020</v>
      </c>
      <c r="T1897" s="418" t="str">
        <f>VLOOKUP($A1897,'02-Metrics'!$A$2:$AD$188,4,FALSE)</f>
        <v>Commercial</v>
      </c>
      <c r="U1897" s="418" t="str">
        <f>VLOOKUP($A1897,'02-Metrics'!$A$2:$AD$188,5,FALSE)</f>
        <v>Offices &amp; Mall</v>
      </c>
      <c r="V1897" s="418" t="str">
        <f>VLOOKUP($A1897,'02-Metrics'!$A$2:$AD$188,7,FALSE)</f>
        <v>SODIC</v>
      </c>
    </row>
    <row r="1898" spans="1:22" hidden="1">
      <c r="A1898" s="418" t="s">
        <v>1143</v>
      </c>
      <c r="B1898" s="497">
        <v>44012</v>
      </c>
      <c r="C1898" s="495">
        <v>15000000</v>
      </c>
      <c r="D1898" s="495">
        <v>22096035.810000002</v>
      </c>
      <c r="E1898" s="495">
        <f t="shared" si="292"/>
        <v>498935764.41000009</v>
      </c>
      <c r="F1898" s="495">
        <f t="shared" si="293"/>
        <v>419425334.78999996</v>
      </c>
      <c r="G1898" s="495">
        <f t="shared" si="294"/>
        <v>79510429.620000124</v>
      </c>
      <c r="H1898" s="495">
        <f>VLOOKUP(A1898,'02-Metrics'!A:R,18,FALSE)</f>
        <v>1074545067</v>
      </c>
      <c r="I1898" s="496">
        <f t="shared" si="295"/>
        <v>7.3994504336596725E-2</v>
      </c>
      <c r="J1898" s="512"/>
      <c r="L1898" s="23">
        <v>43172</v>
      </c>
      <c r="M1898" s="241" t="s">
        <v>1039</v>
      </c>
      <c r="S1898">
        <f t="shared" si="287"/>
        <v>2020</v>
      </c>
      <c r="T1898" s="418" t="str">
        <f>VLOOKUP($A1898,'02-Metrics'!$A$2:$AD$188,4,FALSE)</f>
        <v>Commercial</v>
      </c>
      <c r="U1898" s="418" t="str">
        <f>VLOOKUP($A1898,'02-Metrics'!$A$2:$AD$188,5,FALSE)</f>
        <v>Offices &amp; Mall</v>
      </c>
      <c r="V1898" s="418" t="str">
        <f>VLOOKUP($A1898,'02-Metrics'!$A$2:$AD$188,7,FALSE)</f>
        <v>SODIC</v>
      </c>
    </row>
    <row r="1899" spans="1:22" hidden="1">
      <c r="A1899" s="418" t="s">
        <v>1143</v>
      </c>
      <c r="B1899" s="497">
        <v>44042</v>
      </c>
      <c r="C1899" s="495">
        <v>12895954</v>
      </c>
      <c r="D1899" s="495">
        <v>23893101.809999991</v>
      </c>
      <c r="E1899" s="495">
        <f t="shared" si="292"/>
        <v>511831718.41000009</v>
      </c>
      <c r="F1899" s="495">
        <f t="shared" si="293"/>
        <v>443318436.59999996</v>
      </c>
      <c r="G1899" s="495">
        <f t="shared" si="294"/>
        <v>68513281.810000122</v>
      </c>
      <c r="H1899" s="495">
        <f>VLOOKUP(A1899,'02-Metrics'!A:R,18,FALSE)</f>
        <v>1074545067</v>
      </c>
      <c r="I1899" s="496">
        <f t="shared" si="295"/>
        <v>6.3760268335027515E-2</v>
      </c>
      <c r="J1899" s="512"/>
      <c r="L1899" s="23">
        <v>43173</v>
      </c>
      <c r="M1899" s="241" t="s">
        <v>1039</v>
      </c>
      <c r="S1899">
        <f t="shared" si="287"/>
        <v>2020</v>
      </c>
      <c r="T1899" s="418" t="str">
        <f>VLOOKUP($A1899,'02-Metrics'!$A$2:$AD$188,4,FALSE)</f>
        <v>Commercial</v>
      </c>
      <c r="U1899" s="418" t="str">
        <f>VLOOKUP($A1899,'02-Metrics'!$A$2:$AD$188,5,FALSE)</f>
        <v>Offices &amp; Mall</v>
      </c>
      <c r="V1899" s="418" t="str">
        <f>VLOOKUP($A1899,'02-Metrics'!$A$2:$AD$188,7,FALSE)</f>
        <v>SODIC</v>
      </c>
    </row>
    <row r="1900" spans="1:22" hidden="1">
      <c r="A1900" s="418" t="s">
        <v>1143</v>
      </c>
      <c r="B1900" s="497">
        <v>44073</v>
      </c>
      <c r="C1900" s="495">
        <v>33484691.66</v>
      </c>
      <c r="D1900" s="495">
        <v>20400288.060000006</v>
      </c>
      <c r="E1900" s="495">
        <f t="shared" si="292"/>
        <v>545316410.07000005</v>
      </c>
      <c r="F1900" s="495">
        <f t="shared" si="293"/>
        <v>463718724.65999997</v>
      </c>
      <c r="G1900" s="495">
        <f t="shared" si="294"/>
        <v>81597685.410000086</v>
      </c>
      <c r="H1900" s="495">
        <f>VLOOKUP(A1900,'02-Metrics'!A:R,18,FALSE)</f>
        <v>1074545067</v>
      </c>
      <c r="I1900" s="496">
        <f t="shared" si="295"/>
        <v>7.5936959664065995E-2</v>
      </c>
      <c r="J1900" s="512"/>
      <c r="M1900" s="241" t="s">
        <v>1038</v>
      </c>
      <c r="S1900">
        <f t="shared" si="287"/>
        <v>2020</v>
      </c>
      <c r="T1900" s="418" t="str">
        <f>VLOOKUP($A1900,'02-Metrics'!$A$2:$AD$188,4,FALSE)</f>
        <v>Commercial</v>
      </c>
      <c r="U1900" s="418" t="str">
        <f>VLOOKUP($A1900,'02-Metrics'!$A$2:$AD$188,5,FALSE)</f>
        <v>Offices &amp; Mall</v>
      </c>
      <c r="V1900" s="418" t="str">
        <f>VLOOKUP($A1900,'02-Metrics'!$A$2:$AD$188,7,FALSE)</f>
        <v>SODIC</v>
      </c>
    </row>
    <row r="1901" spans="1:22" hidden="1">
      <c r="A1901" s="418" t="s">
        <v>1143</v>
      </c>
      <c r="B1901" s="497">
        <v>44104</v>
      </c>
      <c r="C1901" s="495">
        <v>38976341.060000002</v>
      </c>
      <c r="D1901" s="495">
        <v>29856014.309999995</v>
      </c>
      <c r="E1901" s="495">
        <f t="shared" si="292"/>
        <v>584292751.13000011</v>
      </c>
      <c r="F1901" s="495">
        <f t="shared" si="293"/>
        <v>493574738.96999997</v>
      </c>
      <c r="G1901" s="495">
        <f t="shared" si="294"/>
        <v>90718012.160000145</v>
      </c>
      <c r="H1901" s="495">
        <f>VLOOKUP(A1901,'02-Metrics'!A:R,18,FALSE)</f>
        <v>1074545067</v>
      </c>
      <c r="I1901" s="496">
        <f t="shared" si="295"/>
        <v>8.4424576451943401E-2</v>
      </c>
      <c r="J1901" s="512"/>
      <c r="L1901" s="23">
        <v>43206</v>
      </c>
      <c r="M1901" s="241" t="s">
        <v>1039</v>
      </c>
      <c r="S1901">
        <f t="shared" si="287"/>
        <v>2020</v>
      </c>
      <c r="T1901" s="418" t="str">
        <f>VLOOKUP($A1901,'02-Metrics'!$A$2:$AD$188,4,FALSE)</f>
        <v>Commercial</v>
      </c>
      <c r="U1901" s="418" t="str">
        <f>VLOOKUP($A1901,'02-Metrics'!$A$2:$AD$188,5,FALSE)</f>
        <v>Offices &amp; Mall</v>
      </c>
      <c r="V1901" s="418" t="str">
        <f>VLOOKUP($A1901,'02-Metrics'!$A$2:$AD$188,7,FALSE)</f>
        <v>SODIC</v>
      </c>
    </row>
    <row r="1902" spans="1:22" hidden="1">
      <c r="A1902" s="418" t="s">
        <v>1143</v>
      </c>
      <c r="B1902" s="497">
        <v>44134</v>
      </c>
      <c r="C1902" s="495">
        <v>7406610.7800000003</v>
      </c>
      <c r="D1902" s="495">
        <v>23473520.219999999</v>
      </c>
      <c r="E1902" s="495">
        <f t="shared" si="292"/>
        <v>591699361.91000009</v>
      </c>
      <c r="F1902" s="495">
        <f t="shared" si="293"/>
        <v>517048259.18999994</v>
      </c>
      <c r="G1902" s="495">
        <f t="shared" si="294"/>
        <v>74651102.720000148</v>
      </c>
      <c r="H1902" s="495">
        <f>VLOOKUP(A1902,'02-Metrics'!A:R,18,FALSE)</f>
        <v>1074545067</v>
      </c>
      <c r="I1902" s="496">
        <f t="shared" si="295"/>
        <v>6.9472286470419531E-2</v>
      </c>
      <c r="J1902" s="512"/>
      <c r="M1902" s="241" t="s">
        <v>1038</v>
      </c>
      <c r="S1902">
        <f t="shared" si="287"/>
        <v>2020</v>
      </c>
      <c r="T1902" s="418" t="str">
        <f>VLOOKUP($A1902,'02-Metrics'!$A$2:$AD$188,4,FALSE)</f>
        <v>Commercial</v>
      </c>
      <c r="U1902" s="418" t="str">
        <f>VLOOKUP($A1902,'02-Metrics'!$A$2:$AD$188,5,FALSE)</f>
        <v>Offices &amp; Mall</v>
      </c>
      <c r="V1902" s="418" t="str">
        <f>VLOOKUP($A1902,'02-Metrics'!$A$2:$AD$188,7,FALSE)</f>
        <v>SODIC</v>
      </c>
    </row>
    <row r="1903" spans="1:22" hidden="1">
      <c r="A1903" s="418" t="s">
        <v>1143</v>
      </c>
      <c r="B1903" s="497">
        <v>44165</v>
      </c>
      <c r="C1903" s="495">
        <v>62280150</v>
      </c>
      <c r="D1903" s="495">
        <v>31194663.359999999</v>
      </c>
      <c r="E1903" s="495">
        <f t="shared" si="292"/>
        <v>653979511.91000009</v>
      </c>
      <c r="F1903" s="495">
        <f t="shared" si="293"/>
        <v>548242922.54999995</v>
      </c>
      <c r="G1903" s="495">
        <f t="shared" si="294"/>
        <v>105736589.36000013</v>
      </c>
      <c r="H1903" s="495">
        <f>VLOOKUP(A1903,'02-Metrics'!A:R,18,FALSE)</f>
        <v>1074545067</v>
      </c>
      <c r="I1903" s="496">
        <f t="shared" si="295"/>
        <v>9.8401260782113045E-2</v>
      </c>
      <c r="J1903" s="512"/>
      <c r="L1903" s="23">
        <v>43235</v>
      </c>
      <c r="M1903" s="241" t="s">
        <v>1039</v>
      </c>
      <c r="S1903">
        <f t="shared" si="287"/>
        <v>2020</v>
      </c>
      <c r="T1903" s="418" t="str">
        <f>VLOOKUP($A1903,'02-Metrics'!$A$2:$AD$188,4,FALSE)</f>
        <v>Commercial</v>
      </c>
      <c r="U1903" s="418" t="str">
        <f>VLOOKUP($A1903,'02-Metrics'!$A$2:$AD$188,5,FALSE)</f>
        <v>Offices &amp; Mall</v>
      </c>
      <c r="V1903" s="418" t="str">
        <f>VLOOKUP($A1903,'02-Metrics'!$A$2:$AD$188,7,FALSE)</f>
        <v>SODIC</v>
      </c>
    </row>
    <row r="1904" spans="1:22" hidden="1">
      <c r="A1904" s="418" t="s">
        <v>1143</v>
      </c>
      <c r="B1904" s="497">
        <v>44195</v>
      </c>
      <c r="C1904" s="495">
        <v>29197031.829999998</v>
      </c>
      <c r="D1904" s="495">
        <v>32209765.400000002</v>
      </c>
      <c r="E1904" s="495">
        <f t="shared" si="292"/>
        <v>683176543.74000013</v>
      </c>
      <c r="F1904" s="495">
        <f t="shared" si="293"/>
        <v>580452687.94999993</v>
      </c>
      <c r="G1904" s="495">
        <f t="shared" si="294"/>
        <v>102723855.7900002</v>
      </c>
      <c r="H1904" s="495">
        <f>VLOOKUP(A1904,'02-Metrics'!A:R,18,FALSE)</f>
        <v>1074545067</v>
      </c>
      <c r="I1904" s="496">
        <f t="shared" si="295"/>
        <v>9.5597531406284145E-2</v>
      </c>
      <c r="J1904" s="512"/>
      <c r="M1904" s="241" t="s">
        <v>1038</v>
      </c>
      <c r="S1904">
        <f t="shared" ref="S1904:S1968" si="296">YEAR(B1904)</f>
        <v>2020</v>
      </c>
      <c r="T1904" s="418" t="str">
        <f>VLOOKUP($A1904,'02-Metrics'!$A$2:$AD$188,4,FALSE)</f>
        <v>Commercial</v>
      </c>
      <c r="U1904" s="418" t="str">
        <f>VLOOKUP($A1904,'02-Metrics'!$A$2:$AD$188,5,FALSE)</f>
        <v>Offices &amp; Mall</v>
      </c>
      <c r="V1904" s="418" t="str">
        <f>VLOOKUP($A1904,'02-Metrics'!$A$2:$AD$188,7,FALSE)</f>
        <v>SODIC</v>
      </c>
    </row>
    <row r="1905" spans="1:22" hidden="1">
      <c r="A1905" s="418" t="s">
        <v>1143</v>
      </c>
      <c r="B1905" s="497">
        <v>44226</v>
      </c>
      <c r="C1905" s="495">
        <v>0</v>
      </c>
      <c r="D1905" s="495">
        <v>36263541.009999998</v>
      </c>
      <c r="E1905" s="495">
        <f t="shared" si="292"/>
        <v>683176543.74000013</v>
      </c>
      <c r="F1905" s="495">
        <f t="shared" si="293"/>
        <v>616716228.95999992</v>
      </c>
      <c r="G1905" s="495">
        <f t="shared" si="294"/>
        <v>66460314.78000021</v>
      </c>
      <c r="H1905" s="495">
        <f>VLOOKUP(A1905,'02-Metrics'!A:R,18,FALSE)</f>
        <v>1074545067</v>
      </c>
      <c r="I1905" s="496">
        <f t="shared" si="295"/>
        <v>6.1849723032603353E-2</v>
      </c>
      <c r="J1905" s="512"/>
      <c r="L1905" s="23">
        <v>43264</v>
      </c>
      <c r="M1905" s="241" t="s">
        <v>1039</v>
      </c>
      <c r="S1905">
        <f t="shared" si="296"/>
        <v>2021</v>
      </c>
      <c r="T1905" s="418" t="str">
        <f>VLOOKUP($A1905,'02-Metrics'!$A$2:$AD$188,4,FALSE)</f>
        <v>Commercial</v>
      </c>
      <c r="U1905" s="418" t="str">
        <f>VLOOKUP($A1905,'02-Metrics'!$A$2:$AD$188,5,FALSE)</f>
        <v>Offices &amp; Mall</v>
      </c>
      <c r="V1905" s="418" t="str">
        <f>VLOOKUP($A1905,'02-Metrics'!$A$2:$AD$188,7,FALSE)</f>
        <v>SODIC</v>
      </c>
    </row>
    <row r="1906" spans="1:22" hidden="1">
      <c r="A1906" s="418" t="s">
        <v>1143</v>
      </c>
      <c r="B1906" s="497">
        <v>44255</v>
      </c>
      <c r="C1906" s="495">
        <v>19743783.32</v>
      </c>
      <c r="D1906" s="495">
        <v>26912717.699999996</v>
      </c>
      <c r="E1906" s="495">
        <f t="shared" si="292"/>
        <v>702920327.06000018</v>
      </c>
      <c r="F1906" s="495">
        <f t="shared" si="293"/>
        <v>643628946.65999997</v>
      </c>
      <c r="G1906" s="495">
        <f t="shared" si="294"/>
        <v>59291380.400000215</v>
      </c>
      <c r="H1906" s="495">
        <f>VLOOKUP(A1906,'02-Metrics'!A:R,18,FALSE)</f>
        <v>1074545067</v>
      </c>
      <c r="I1906" s="496">
        <f t="shared" si="295"/>
        <v>5.5178123487677054E-2</v>
      </c>
      <c r="J1906" s="512"/>
      <c r="M1906" s="241" t="s">
        <v>1038</v>
      </c>
      <c r="S1906">
        <f t="shared" si="296"/>
        <v>2021</v>
      </c>
      <c r="T1906" s="418" t="str">
        <f>VLOOKUP($A1906,'02-Metrics'!$A$2:$AD$188,4,FALSE)</f>
        <v>Commercial</v>
      </c>
      <c r="U1906" s="418" t="str">
        <f>VLOOKUP($A1906,'02-Metrics'!$A$2:$AD$188,5,FALSE)</f>
        <v>Offices &amp; Mall</v>
      </c>
      <c r="V1906" s="418" t="str">
        <f>VLOOKUP($A1906,'02-Metrics'!$A$2:$AD$188,7,FALSE)</f>
        <v>SODIC</v>
      </c>
    </row>
    <row r="1907" spans="1:22" hidden="1">
      <c r="A1907" s="418" t="s">
        <v>1143</v>
      </c>
      <c r="B1907" s="497">
        <v>44285</v>
      </c>
      <c r="C1907" s="495">
        <v>27060285.09</v>
      </c>
      <c r="D1907" s="495">
        <v>28256186.399999972</v>
      </c>
      <c r="E1907" s="495">
        <f t="shared" si="292"/>
        <v>729980612.15000021</v>
      </c>
      <c r="F1907" s="495">
        <f t="shared" si="293"/>
        <v>671885133.05999994</v>
      </c>
      <c r="G1907" s="495">
        <f t="shared" si="294"/>
        <v>58095479.090000272</v>
      </c>
      <c r="H1907" s="495">
        <f>VLOOKUP(A1907,'02-Metrics'!A:R,18,FALSE)</f>
        <v>1074545067</v>
      </c>
      <c r="I1907" s="496">
        <f t="shared" si="295"/>
        <v>5.4065186164965452E-2</v>
      </c>
      <c r="J1907" s="512"/>
      <c r="L1907" s="23">
        <v>43293</v>
      </c>
      <c r="M1907" s="241" t="s">
        <v>1039</v>
      </c>
      <c r="S1907">
        <f t="shared" si="296"/>
        <v>2021</v>
      </c>
      <c r="T1907" s="418" t="str">
        <f>VLOOKUP($A1907,'02-Metrics'!$A$2:$AD$188,4,FALSE)</f>
        <v>Commercial</v>
      </c>
      <c r="U1907" s="418" t="str">
        <f>VLOOKUP($A1907,'02-Metrics'!$A$2:$AD$188,5,FALSE)</f>
        <v>Offices &amp; Mall</v>
      </c>
      <c r="V1907" s="418" t="str">
        <f>VLOOKUP($A1907,'02-Metrics'!$A$2:$AD$188,7,FALSE)</f>
        <v>SODIC</v>
      </c>
    </row>
    <row r="1908" spans="1:22" hidden="1">
      <c r="A1908" s="418" t="s">
        <v>1143</v>
      </c>
      <c r="B1908" s="497">
        <v>44316</v>
      </c>
      <c r="C1908" s="495">
        <v>12000000</v>
      </c>
      <c r="D1908" s="495">
        <v>26679197</v>
      </c>
      <c r="E1908" s="495">
        <f t="shared" si="292"/>
        <v>741980612.15000021</v>
      </c>
      <c r="F1908" s="495">
        <f t="shared" si="293"/>
        <v>698564330.05999994</v>
      </c>
      <c r="G1908" s="495">
        <f t="shared" si="294"/>
        <v>43416282.090000272</v>
      </c>
      <c r="H1908" s="495">
        <f>VLOOKUP(A1908,'02-Metrics'!A:R,18,FALSE)</f>
        <v>1074545067</v>
      </c>
      <c r="I1908" s="496">
        <f t="shared" si="295"/>
        <v>4.0404338006234851E-2</v>
      </c>
      <c r="J1908" s="512"/>
      <c r="M1908" s="241" t="s">
        <v>1038</v>
      </c>
      <c r="S1908">
        <f t="shared" si="296"/>
        <v>2021</v>
      </c>
      <c r="T1908" s="418" t="str">
        <f>VLOOKUP($A1908,'02-Metrics'!$A$2:$AD$188,4,FALSE)</f>
        <v>Commercial</v>
      </c>
      <c r="U1908" s="418" t="str">
        <f>VLOOKUP($A1908,'02-Metrics'!$A$2:$AD$188,5,FALSE)</f>
        <v>Offices &amp; Mall</v>
      </c>
      <c r="V1908" s="418" t="str">
        <f>VLOOKUP($A1908,'02-Metrics'!$A$2:$AD$188,7,FALSE)</f>
        <v>SODIC</v>
      </c>
    </row>
    <row r="1909" spans="1:22" hidden="1">
      <c r="A1909" s="418">
        <v>56</v>
      </c>
      <c r="B1909" s="505">
        <v>2</v>
      </c>
      <c r="C1909" s="506"/>
      <c r="D1909" s="506"/>
      <c r="E1909" s="506"/>
      <c r="F1909" s="506"/>
      <c r="G1909" s="506"/>
      <c r="H1909" s="495"/>
      <c r="I1909" s="496"/>
      <c r="J1909" s="496"/>
      <c r="K1909" s="495"/>
      <c r="L1909" s="493"/>
      <c r="S1909">
        <f t="shared" si="296"/>
        <v>1900</v>
      </c>
      <c r="T1909" s="418" t="e">
        <f>VLOOKUP($A1909,'02-Metrics'!$A$2:$AD$188,4,FALSE)</f>
        <v>#N/A</v>
      </c>
      <c r="U1909" s="418" t="e">
        <f>VLOOKUP($A1909,'02-Metrics'!$A$2:$AD$188,5,FALSE)</f>
        <v>#N/A</v>
      </c>
      <c r="V1909" s="418" t="e">
        <f>VLOOKUP($A1909,'02-Metrics'!$A$2:$AD$188,7,FALSE)</f>
        <v>#N/A</v>
      </c>
    </row>
    <row r="1910" spans="1:22" hidden="1">
      <c r="A1910" s="418" t="s">
        <v>1144</v>
      </c>
      <c r="B1910" s="497">
        <v>43464</v>
      </c>
      <c r="C1910" s="495">
        <v>24600000</v>
      </c>
      <c r="D1910" s="495">
        <v>768848.02</v>
      </c>
      <c r="E1910" s="495">
        <f t="shared" ref="E1910:E1936" si="297">C1910+E1909</f>
        <v>24600000</v>
      </c>
      <c r="F1910" s="495">
        <f t="shared" ref="F1910:F1936" si="298">D1910+F1909</f>
        <v>768848.02</v>
      </c>
      <c r="G1910" s="495">
        <f t="shared" si="294"/>
        <v>23831151.98</v>
      </c>
      <c r="H1910" s="495">
        <f>VLOOKUP(A1910,'02-Metrics'!A:R,18,FALSE)</f>
        <v>176420375</v>
      </c>
      <c r="I1910" s="496">
        <f t="shared" si="295"/>
        <v>0.13508163090572731</v>
      </c>
      <c r="J1910" s="512"/>
      <c r="M1910" s="241" t="s">
        <v>1038</v>
      </c>
      <c r="S1910">
        <f t="shared" si="296"/>
        <v>2018</v>
      </c>
      <c r="T1910" s="418" t="str">
        <f>VLOOKUP($A1910,'02-Metrics'!$A$2:$AD$188,4,FALSE)</f>
        <v>Commercial</v>
      </c>
      <c r="U1910" s="418" t="str">
        <f>VLOOKUP($A1910,'02-Metrics'!$A$2:$AD$188,5,FALSE)</f>
        <v>Offices &amp; Mall</v>
      </c>
      <c r="V1910" s="418" t="str">
        <f>VLOOKUP($A1910,'02-Metrics'!$A$2:$AD$188,7,FALSE)</f>
        <v>EMAAR</v>
      </c>
    </row>
    <row r="1911" spans="1:22" hidden="1">
      <c r="A1911" s="418" t="s">
        <v>1144</v>
      </c>
      <c r="B1911" s="497">
        <v>43495</v>
      </c>
      <c r="C1911" s="495">
        <v>0</v>
      </c>
      <c r="D1911" s="495">
        <v>14944297.109999998</v>
      </c>
      <c r="E1911" s="495">
        <f t="shared" si="297"/>
        <v>24600000</v>
      </c>
      <c r="F1911" s="495">
        <f t="shared" si="298"/>
        <v>15713145.129999997</v>
      </c>
      <c r="G1911" s="495">
        <f t="shared" ref="G1911:G1943" si="299">E1911-F1911</f>
        <v>8886854.8700000029</v>
      </c>
      <c r="H1911" s="495">
        <f>VLOOKUP(A1911,'02-Metrics'!A:R,18,FALSE)</f>
        <v>176420375</v>
      </c>
      <c r="I1911" s="496">
        <f t="shared" ref="I1911:I1943" si="300">G1911/H1911</f>
        <v>5.0373177531223383E-2</v>
      </c>
      <c r="J1911" s="512"/>
      <c r="L1911" s="23">
        <v>43361</v>
      </c>
      <c r="M1911" s="241" t="s">
        <v>1039</v>
      </c>
      <c r="S1911">
        <f t="shared" si="296"/>
        <v>2019</v>
      </c>
      <c r="T1911" s="418" t="str">
        <f>VLOOKUP($A1911,'02-Metrics'!$A$2:$AD$188,4,FALSE)</f>
        <v>Commercial</v>
      </c>
      <c r="U1911" s="418" t="str">
        <f>VLOOKUP($A1911,'02-Metrics'!$A$2:$AD$188,5,FALSE)</f>
        <v>Offices &amp; Mall</v>
      </c>
      <c r="V1911" s="418" t="str">
        <f>VLOOKUP($A1911,'02-Metrics'!$A$2:$AD$188,7,FALSE)</f>
        <v>EMAAR</v>
      </c>
    </row>
    <row r="1912" spans="1:22" hidden="1">
      <c r="A1912" s="418" t="s">
        <v>1144</v>
      </c>
      <c r="B1912" s="497">
        <v>43524</v>
      </c>
      <c r="C1912" s="495">
        <v>2532120.6</v>
      </c>
      <c r="D1912" s="495">
        <v>10205548.059999999</v>
      </c>
      <c r="E1912" s="495">
        <f t="shared" si="297"/>
        <v>27132120.600000001</v>
      </c>
      <c r="F1912" s="495">
        <f t="shared" si="298"/>
        <v>25918693.189999998</v>
      </c>
      <c r="G1912" s="495">
        <f t="shared" si="299"/>
        <v>1213427.4100000039</v>
      </c>
      <c r="H1912" s="495">
        <f>VLOOKUP(A1912,'02-Metrics'!A:R,18,FALSE)</f>
        <v>176420375</v>
      </c>
      <c r="I1912" s="496">
        <f t="shared" si="300"/>
        <v>6.8780457472670253E-3</v>
      </c>
      <c r="J1912" s="512"/>
      <c r="M1912" s="241" t="s">
        <v>1038</v>
      </c>
      <c r="S1912">
        <f t="shared" si="296"/>
        <v>2019</v>
      </c>
      <c r="T1912" s="418" t="str">
        <f>VLOOKUP($A1912,'02-Metrics'!$A$2:$AD$188,4,FALSE)</f>
        <v>Commercial</v>
      </c>
      <c r="U1912" s="418" t="str">
        <f>VLOOKUP($A1912,'02-Metrics'!$A$2:$AD$188,5,FALSE)</f>
        <v>Offices &amp; Mall</v>
      </c>
      <c r="V1912" s="418" t="str">
        <f>VLOOKUP($A1912,'02-Metrics'!$A$2:$AD$188,7,FALSE)</f>
        <v>EMAAR</v>
      </c>
    </row>
    <row r="1913" spans="1:22" hidden="1">
      <c r="A1913" s="418" t="s">
        <v>1144</v>
      </c>
      <c r="B1913" s="497">
        <v>43554</v>
      </c>
      <c r="C1913" s="495">
        <v>35428884.75</v>
      </c>
      <c r="D1913" s="495">
        <v>15866046.549999997</v>
      </c>
      <c r="E1913" s="495">
        <f t="shared" si="297"/>
        <v>62561005.350000001</v>
      </c>
      <c r="F1913" s="495">
        <f t="shared" si="298"/>
        <v>41784739.739999995</v>
      </c>
      <c r="G1913" s="495">
        <f t="shared" si="299"/>
        <v>20776265.610000007</v>
      </c>
      <c r="H1913" s="495">
        <f>VLOOKUP(A1913,'02-Metrics'!A:R,18,FALSE)</f>
        <v>176420375</v>
      </c>
      <c r="I1913" s="496">
        <f t="shared" si="300"/>
        <v>0.11776568103315735</v>
      </c>
      <c r="J1913" s="512"/>
      <c r="L1913" s="23">
        <v>43391</v>
      </c>
      <c r="M1913" s="241" t="s">
        <v>1039</v>
      </c>
      <c r="S1913">
        <f t="shared" si="296"/>
        <v>2019</v>
      </c>
      <c r="T1913" s="418" t="str">
        <f>VLOOKUP($A1913,'02-Metrics'!$A$2:$AD$188,4,FALSE)</f>
        <v>Commercial</v>
      </c>
      <c r="U1913" s="418" t="str">
        <f>VLOOKUP($A1913,'02-Metrics'!$A$2:$AD$188,5,FALSE)</f>
        <v>Offices &amp; Mall</v>
      </c>
      <c r="V1913" s="418" t="str">
        <f>VLOOKUP($A1913,'02-Metrics'!$A$2:$AD$188,7,FALSE)</f>
        <v>EMAAR</v>
      </c>
    </row>
    <row r="1914" spans="1:22" hidden="1">
      <c r="A1914" s="418" t="s">
        <v>1144</v>
      </c>
      <c r="B1914" s="497">
        <v>43585</v>
      </c>
      <c r="C1914" s="495">
        <v>0</v>
      </c>
      <c r="D1914" s="495">
        <v>13359565.119999997</v>
      </c>
      <c r="E1914" s="495">
        <f t="shared" si="297"/>
        <v>62561005.350000001</v>
      </c>
      <c r="F1914" s="495">
        <f t="shared" si="298"/>
        <v>55144304.859999992</v>
      </c>
      <c r="G1914" s="495">
        <f t="shared" si="299"/>
        <v>7416700.4900000095</v>
      </c>
      <c r="H1914" s="495">
        <f>VLOOKUP(A1914,'02-Metrics'!A:R,18,FALSE)</f>
        <v>176420375</v>
      </c>
      <c r="I1914" s="496">
        <f t="shared" si="300"/>
        <v>4.2039931555524747E-2</v>
      </c>
      <c r="J1914" s="512"/>
      <c r="L1914" s="23">
        <v>43401</v>
      </c>
      <c r="M1914" s="241" t="s">
        <v>1039</v>
      </c>
      <c r="S1914">
        <f t="shared" si="296"/>
        <v>2019</v>
      </c>
      <c r="T1914" s="418" t="str">
        <f>VLOOKUP($A1914,'02-Metrics'!$A$2:$AD$188,4,FALSE)</f>
        <v>Commercial</v>
      </c>
      <c r="U1914" s="418" t="str">
        <f>VLOOKUP($A1914,'02-Metrics'!$A$2:$AD$188,5,FALSE)</f>
        <v>Offices &amp; Mall</v>
      </c>
      <c r="V1914" s="418" t="str">
        <f>VLOOKUP($A1914,'02-Metrics'!$A$2:$AD$188,7,FALSE)</f>
        <v>EMAAR</v>
      </c>
    </row>
    <row r="1915" spans="1:22" hidden="1">
      <c r="A1915" s="418" t="s">
        <v>1144</v>
      </c>
      <c r="B1915" s="497">
        <v>43615</v>
      </c>
      <c r="C1915" s="495">
        <v>31166066.199999999</v>
      </c>
      <c r="D1915" s="495">
        <v>18380053.229999997</v>
      </c>
      <c r="E1915" s="495">
        <f t="shared" si="297"/>
        <v>93727071.549999997</v>
      </c>
      <c r="F1915" s="495">
        <f t="shared" si="298"/>
        <v>73524358.089999989</v>
      </c>
      <c r="G1915" s="495">
        <f t="shared" si="299"/>
        <v>20202713.460000008</v>
      </c>
      <c r="H1915" s="495">
        <f>VLOOKUP(A1915,'02-Metrics'!A:R,18,FALSE)</f>
        <v>176420375</v>
      </c>
      <c r="I1915" s="496">
        <f t="shared" si="300"/>
        <v>0.1145146271228593</v>
      </c>
      <c r="J1915" s="512"/>
      <c r="L1915" s="23">
        <v>43402</v>
      </c>
      <c r="M1915" s="241" t="s">
        <v>1039</v>
      </c>
      <c r="S1915">
        <f t="shared" si="296"/>
        <v>2019</v>
      </c>
      <c r="T1915" s="418" t="str">
        <f>VLOOKUP($A1915,'02-Metrics'!$A$2:$AD$188,4,FALSE)</f>
        <v>Commercial</v>
      </c>
      <c r="U1915" s="418" t="str">
        <f>VLOOKUP($A1915,'02-Metrics'!$A$2:$AD$188,5,FALSE)</f>
        <v>Offices &amp; Mall</v>
      </c>
      <c r="V1915" s="418" t="str">
        <f>VLOOKUP($A1915,'02-Metrics'!$A$2:$AD$188,7,FALSE)</f>
        <v>EMAAR</v>
      </c>
    </row>
    <row r="1916" spans="1:22" hidden="1">
      <c r="A1916" s="418" t="s">
        <v>1144</v>
      </c>
      <c r="B1916" s="497">
        <v>43646</v>
      </c>
      <c r="C1916" s="495">
        <v>11074114.43</v>
      </c>
      <c r="D1916" s="495">
        <v>9275864.6199999973</v>
      </c>
      <c r="E1916" s="495">
        <f t="shared" si="297"/>
        <v>104801185.97999999</v>
      </c>
      <c r="F1916" s="495">
        <f t="shared" si="298"/>
        <v>82800222.709999979</v>
      </c>
      <c r="G1916" s="495">
        <f t="shared" si="299"/>
        <v>22000963.270000011</v>
      </c>
      <c r="H1916" s="495">
        <f>VLOOKUP(A1916,'02-Metrics'!A:R,18,FALSE)</f>
        <v>176420375</v>
      </c>
      <c r="I1916" s="496">
        <f t="shared" si="300"/>
        <v>0.124707609707779</v>
      </c>
      <c r="J1916" s="512"/>
      <c r="M1916" s="241" t="s">
        <v>1038</v>
      </c>
      <c r="S1916">
        <f t="shared" si="296"/>
        <v>2019</v>
      </c>
      <c r="T1916" s="418" t="str">
        <f>VLOOKUP($A1916,'02-Metrics'!$A$2:$AD$188,4,FALSE)</f>
        <v>Commercial</v>
      </c>
      <c r="U1916" s="418" t="str">
        <f>VLOOKUP($A1916,'02-Metrics'!$A$2:$AD$188,5,FALSE)</f>
        <v>Offices &amp; Mall</v>
      </c>
      <c r="V1916" s="418" t="str">
        <f>VLOOKUP($A1916,'02-Metrics'!$A$2:$AD$188,7,FALSE)</f>
        <v>EMAAR</v>
      </c>
    </row>
    <row r="1917" spans="1:22" hidden="1">
      <c r="A1917" s="418" t="s">
        <v>1144</v>
      </c>
      <c r="B1917" s="497">
        <v>43676</v>
      </c>
      <c r="C1917" s="495">
        <v>7386054.9500000002</v>
      </c>
      <c r="D1917" s="495">
        <v>7248897.8200000022</v>
      </c>
      <c r="E1917" s="495">
        <f t="shared" si="297"/>
        <v>112187240.92999999</v>
      </c>
      <c r="F1917" s="495">
        <f t="shared" si="298"/>
        <v>90049120.529999986</v>
      </c>
      <c r="G1917" s="495">
        <f t="shared" si="299"/>
        <v>22138120.400000006</v>
      </c>
      <c r="H1917" s="495">
        <f>VLOOKUP(A1917,'02-Metrics'!A:R,18,FALSE)</f>
        <v>176420375</v>
      </c>
      <c r="I1917" s="496">
        <f t="shared" si="300"/>
        <v>0.12548505465992807</v>
      </c>
      <c r="J1917" s="512"/>
      <c r="L1917" s="23">
        <v>43426</v>
      </c>
      <c r="M1917" s="241" t="s">
        <v>1039</v>
      </c>
      <c r="S1917">
        <f t="shared" si="296"/>
        <v>2019</v>
      </c>
      <c r="T1917" s="418" t="str">
        <f>VLOOKUP($A1917,'02-Metrics'!$A$2:$AD$188,4,FALSE)</f>
        <v>Commercial</v>
      </c>
      <c r="U1917" s="418" t="str">
        <f>VLOOKUP($A1917,'02-Metrics'!$A$2:$AD$188,5,FALSE)</f>
        <v>Offices &amp; Mall</v>
      </c>
      <c r="V1917" s="418" t="str">
        <f>VLOOKUP($A1917,'02-Metrics'!$A$2:$AD$188,7,FALSE)</f>
        <v>EMAAR</v>
      </c>
    </row>
    <row r="1918" spans="1:22" hidden="1">
      <c r="A1918" s="418" t="s">
        <v>1144</v>
      </c>
      <c r="B1918" s="497">
        <v>43707</v>
      </c>
      <c r="C1918" s="495">
        <v>0</v>
      </c>
      <c r="D1918" s="495">
        <v>10432654.920000002</v>
      </c>
      <c r="E1918" s="495">
        <f t="shared" si="297"/>
        <v>112187240.92999999</v>
      </c>
      <c r="F1918" s="495">
        <f t="shared" si="298"/>
        <v>100481775.44999999</v>
      </c>
      <c r="G1918" s="495">
        <f t="shared" si="299"/>
        <v>11705465.480000004</v>
      </c>
      <c r="H1918" s="495">
        <f>VLOOKUP(A1918,'02-Metrics'!A:R,18,FALSE)</f>
        <v>176420375</v>
      </c>
      <c r="I1918" s="496">
        <f t="shared" si="300"/>
        <v>6.6349850350335124E-2</v>
      </c>
      <c r="J1918" s="512"/>
      <c r="M1918" s="241" t="s">
        <v>1038</v>
      </c>
      <c r="S1918">
        <f t="shared" si="296"/>
        <v>2019</v>
      </c>
      <c r="T1918" s="418" t="str">
        <f>VLOOKUP($A1918,'02-Metrics'!$A$2:$AD$188,4,FALSE)</f>
        <v>Commercial</v>
      </c>
      <c r="U1918" s="418" t="str">
        <f>VLOOKUP($A1918,'02-Metrics'!$A$2:$AD$188,5,FALSE)</f>
        <v>Offices &amp; Mall</v>
      </c>
      <c r="V1918" s="418" t="str">
        <f>VLOOKUP($A1918,'02-Metrics'!$A$2:$AD$188,7,FALSE)</f>
        <v>EMAAR</v>
      </c>
    </row>
    <row r="1919" spans="1:22" hidden="1">
      <c r="A1919" s="418" t="s">
        <v>1144</v>
      </c>
      <c r="B1919" s="497">
        <v>43738</v>
      </c>
      <c r="C1919" s="495">
        <v>0</v>
      </c>
      <c r="D1919" s="495">
        <v>1936980.7799999998</v>
      </c>
      <c r="E1919" s="495">
        <f t="shared" si="297"/>
        <v>112187240.92999999</v>
      </c>
      <c r="F1919" s="495">
        <f t="shared" si="298"/>
        <v>102418756.22999999</v>
      </c>
      <c r="G1919" s="495">
        <f t="shared" si="299"/>
        <v>9768484.700000003</v>
      </c>
      <c r="H1919" s="495">
        <f>VLOOKUP(A1919,'02-Metrics'!A:R,18,FALSE)</f>
        <v>176420375</v>
      </c>
      <c r="I1919" s="496">
        <f t="shared" si="300"/>
        <v>5.5370501848213412E-2</v>
      </c>
      <c r="J1919" s="512"/>
      <c r="L1919" s="23">
        <v>43457</v>
      </c>
      <c r="M1919" s="241" t="s">
        <v>1039</v>
      </c>
      <c r="S1919">
        <f t="shared" si="296"/>
        <v>2019</v>
      </c>
      <c r="T1919" s="418" t="str">
        <f>VLOOKUP($A1919,'02-Metrics'!$A$2:$AD$188,4,FALSE)</f>
        <v>Commercial</v>
      </c>
      <c r="U1919" s="418" t="str">
        <f>VLOOKUP($A1919,'02-Metrics'!$A$2:$AD$188,5,FALSE)</f>
        <v>Offices &amp; Mall</v>
      </c>
      <c r="V1919" s="418" t="str">
        <f>VLOOKUP($A1919,'02-Metrics'!$A$2:$AD$188,7,FALSE)</f>
        <v>EMAAR</v>
      </c>
    </row>
    <row r="1920" spans="1:22" hidden="1">
      <c r="A1920" s="418" t="s">
        <v>1144</v>
      </c>
      <c r="B1920" s="497">
        <v>43768</v>
      </c>
      <c r="C1920" s="495">
        <v>20942586.350000001</v>
      </c>
      <c r="D1920" s="495">
        <v>3568247.4</v>
      </c>
      <c r="E1920" s="495">
        <f t="shared" si="297"/>
        <v>133129827.28</v>
      </c>
      <c r="F1920" s="495">
        <f t="shared" si="298"/>
        <v>105987003.63</v>
      </c>
      <c r="G1920" s="495">
        <f t="shared" si="299"/>
        <v>27142823.650000006</v>
      </c>
      <c r="H1920" s="495">
        <f>VLOOKUP(A1920,'02-Metrics'!A:R,18,FALSE)</f>
        <v>176420375</v>
      </c>
      <c r="I1920" s="496">
        <f t="shared" si="300"/>
        <v>0.15385311163747389</v>
      </c>
      <c r="J1920" s="512"/>
      <c r="M1920" s="241" t="s">
        <v>1038</v>
      </c>
      <c r="S1920">
        <f t="shared" si="296"/>
        <v>2019</v>
      </c>
      <c r="T1920" s="418" t="str">
        <f>VLOOKUP($A1920,'02-Metrics'!$A$2:$AD$188,4,FALSE)</f>
        <v>Commercial</v>
      </c>
      <c r="U1920" s="418" t="str">
        <f>VLOOKUP($A1920,'02-Metrics'!$A$2:$AD$188,5,FALSE)</f>
        <v>Offices &amp; Mall</v>
      </c>
      <c r="V1920" s="418" t="str">
        <f>VLOOKUP($A1920,'02-Metrics'!$A$2:$AD$188,7,FALSE)</f>
        <v>EMAAR</v>
      </c>
    </row>
    <row r="1921" spans="1:22" hidden="1">
      <c r="A1921" s="418" t="s">
        <v>1144</v>
      </c>
      <c r="B1921" s="497">
        <v>43799</v>
      </c>
      <c r="C1921" s="495">
        <v>0</v>
      </c>
      <c r="D1921" s="495">
        <v>1814760.87</v>
      </c>
      <c r="E1921" s="495">
        <f t="shared" si="297"/>
        <v>133129827.28</v>
      </c>
      <c r="F1921" s="495">
        <f t="shared" si="298"/>
        <v>107801764.5</v>
      </c>
      <c r="G1921" s="495">
        <f t="shared" si="299"/>
        <v>25328062.780000001</v>
      </c>
      <c r="H1921" s="495">
        <f>VLOOKUP(A1921,'02-Metrics'!A:R,18,FALSE)</f>
        <v>176420375</v>
      </c>
      <c r="I1921" s="496">
        <f t="shared" si="300"/>
        <v>0.14356653974916447</v>
      </c>
      <c r="J1921" s="512"/>
      <c r="L1921" s="23">
        <v>43480</v>
      </c>
      <c r="M1921" s="241" t="s">
        <v>1039</v>
      </c>
      <c r="S1921">
        <f t="shared" si="296"/>
        <v>2019</v>
      </c>
      <c r="T1921" s="418" t="str">
        <f>VLOOKUP($A1921,'02-Metrics'!$A$2:$AD$188,4,FALSE)</f>
        <v>Commercial</v>
      </c>
      <c r="U1921" s="418" t="str">
        <f>VLOOKUP($A1921,'02-Metrics'!$A$2:$AD$188,5,FALSE)</f>
        <v>Offices &amp; Mall</v>
      </c>
      <c r="V1921" s="418" t="str">
        <f>VLOOKUP($A1921,'02-Metrics'!$A$2:$AD$188,7,FALSE)</f>
        <v>EMAAR</v>
      </c>
    </row>
    <row r="1922" spans="1:22" hidden="1">
      <c r="A1922" s="418" t="s">
        <v>1144</v>
      </c>
      <c r="B1922" s="497">
        <v>43829</v>
      </c>
      <c r="C1922" s="495">
        <v>0</v>
      </c>
      <c r="D1922" s="495">
        <v>56564764.010000005</v>
      </c>
      <c r="E1922" s="495">
        <f t="shared" si="297"/>
        <v>133129827.28</v>
      </c>
      <c r="F1922" s="495">
        <f t="shared" si="298"/>
        <v>164366528.50999999</v>
      </c>
      <c r="G1922" s="495">
        <f t="shared" si="299"/>
        <v>-31236701.229999989</v>
      </c>
      <c r="H1922" s="495">
        <f>VLOOKUP(A1922,'02-Metrics'!A:R,18,FALSE)</f>
        <v>176420375</v>
      </c>
      <c r="I1922" s="496">
        <f t="shared" si="300"/>
        <v>-0.17705835411584397</v>
      </c>
      <c r="J1922" s="512"/>
      <c r="L1922" s="23">
        <v>43495</v>
      </c>
      <c r="M1922" s="241" t="s">
        <v>1039</v>
      </c>
      <c r="S1922">
        <f t="shared" si="296"/>
        <v>2019</v>
      </c>
      <c r="T1922" s="418" t="str">
        <f>VLOOKUP($A1922,'02-Metrics'!$A$2:$AD$188,4,FALSE)</f>
        <v>Commercial</v>
      </c>
      <c r="U1922" s="418" t="str">
        <f>VLOOKUP($A1922,'02-Metrics'!$A$2:$AD$188,5,FALSE)</f>
        <v>Offices &amp; Mall</v>
      </c>
      <c r="V1922" s="418" t="str">
        <f>VLOOKUP($A1922,'02-Metrics'!$A$2:$AD$188,7,FALSE)</f>
        <v>EMAAR</v>
      </c>
    </row>
    <row r="1923" spans="1:22" hidden="1">
      <c r="A1923" s="418" t="s">
        <v>1144</v>
      </c>
      <c r="B1923" s="497">
        <v>43860</v>
      </c>
      <c r="C1923" s="495">
        <v>22336480.740000002</v>
      </c>
      <c r="D1923" s="495">
        <v>1230549.33</v>
      </c>
      <c r="E1923" s="495">
        <f t="shared" si="297"/>
        <v>155466308.02000001</v>
      </c>
      <c r="F1923" s="495">
        <f t="shared" si="298"/>
        <v>165597077.84</v>
      </c>
      <c r="G1923" s="495">
        <f t="shared" si="299"/>
        <v>-10130769.819999993</v>
      </c>
      <c r="H1923" s="495">
        <f>VLOOKUP(A1923,'02-Metrics'!A:R,18,FALSE)</f>
        <v>176420375</v>
      </c>
      <c r="I1923" s="496">
        <f t="shared" si="300"/>
        <v>-5.7424035177342715E-2</v>
      </c>
      <c r="J1923" s="512"/>
      <c r="M1923" s="241" t="s">
        <v>1038</v>
      </c>
      <c r="S1923">
        <f t="shared" si="296"/>
        <v>2020</v>
      </c>
      <c r="T1923" s="418" t="str">
        <f>VLOOKUP($A1923,'02-Metrics'!$A$2:$AD$188,4,FALSE)</f>
        <v>Commercial</v>
      </c>
      <c r="U1923" s="418" t="str">
        <f>VLOOKUP($A1923,'02-Metrics'!$A$2:$AD$188,5,FALSE)</f>
        <v>Offices &amp; Mall</v>
      </c>
      <c r="V1923" s="418" t="str">
        <f>VLOOKUP($A1923,'02-Metrics'!$A$2:$AD$188,7,FALSE)</f>
        <v>EMAAR</v>
      </c>
    </row>
    <row r="1924" spans="1:22" hidden="1">
      <c r="A1924" s="418" t="s">
        <v>1144</v>
      </c>
      <c r="B1924" s="497">
        <v>43889</v>
      </c>
      <c r="C1924" s="495">
        <v>0</v>
      </c>
      <c r="D1924" s="495">
        <v>2172252.6800000006</v>
      </c>
      <c r="E1924" s="495">
        <f t="shared" si="297"/>
        <v>155466308.02000001</v>
      </c>
      <c r="F1924" s="495">
        <f t="shared" si="298"/>
        <v>167769330.52000001</v>
      </c>
      <c r="G1924" s="495">
        <f t="shared" si="299"/>
        <v>-12303022.5</v>
      </c>
      <c r="H1924" s="495">
        <f>VLOOKUP(A1924,'02-Metrics'!A:R,18,FALSE)</f>
        <v>176420375</v>
      </c>
      <c r="I1924" s="496">
        <f t="shared" si="300"/>
        <v>-6.9736970573835363E-2</v>
      </c>
      <c r="J1924" s="512"/>
      <c r="M1924" s="241" t="s">
        <v>1038</v>
      </c>
      <c r="S1924">
        <f t="shared" si="296"/>
        <v>2020</v>
      </c>
      <c r="T1924" s="418" t="str">
        <f>VLOOKUP($A1924,'02-Metrics'!$A$2:$AD$188,4,FALSE)</f>
        <v>Commercial</v>
      </c>
      <c r="U1924" s="418" t="str">
        <f>VLOOKUP($A1924,'02-Metrics'!$A$2:$AD$188,5,FALSE)</f>
        <v>Offices &amp; Mall</v>
      </c>
      <c r="V1924" s="418" t="str">
        <f>VLOOKUP($A1924,'02-Metrics'!$A$2:$AD$188,7,FALSE)</f>
        <v>EMAAR</v>
      </c>
    </row>
    <row r="1925" spans="1:22" hidden="1">
      <c r="A1925" s="418" t="s">
        <v>1144</v>
      </c>
      <c r="B1925" s="497">
        <v>43920</v>
      </c>
      <c r="C1925" s="495">
        <v>11604075.76</v>
      </c>
      <c r="D1925" s="495">
        <v>1461175.2700000003</v>
      </c>
      <c r="E1925" s="495">
        <f t="shared" si="297"/>
        <v>167070383.78</v>
      </c>
      <c r="F1925" s="495">
        <f t="shared" si="298"/>
        <v>169230505.79000002</v>
      </c>
      <c r="G1925" s="495">
        <f t="shared" si="299"/>
        <v>-2160122.0100000203</v>
      </c>
      <c r="H1925" s="495">
        <f>VLOOKUP(A1925,'02-Metrics'!A:R,18,FALSE)</f>
        <v>176420375</v>
      </c>
      <c r="I1925" s="496">
        <f t="shared" si="300"/>
        <v>-1.2244175368066303E-2</v>
      </c>
      <c r="J1925" s="512"/>
      <c r="L1925" s="23">
        <v>43531</v>
      </c>
      <c r="M1925" s="241" t="s">
        <v>1039</v>
      </c>
      <c r="S1925">
        <f t="shared" si="296"/>
        <v>2020</v>
      </c>
      <c r="T1925" s="418" t="str">
        <f>VLOOKUP($A1925,'02-Metrics'!$A$2:$AD$188,4,FALSE)</f>
        <v>Commercial</v>
      </c>
      <c r="U1925" s="418" t="str">
        <f>VLOOKUP($A1925,'02-Metrics'!$A$2:$AD$188,5,FALSE)</f>
        <v>Offices &amp; Mall</v>
      </c>
      <c r="V1925" s="418" t="str">
        <f>VLOOKUP($A1925,'02-Metrics'!$A$2:$AD$188,7,FALSE)</f>
        <v>EMAAR</v>
      </c>
    </row>
    <row r="1926" spans="1:22" hidden="1">
      <c r="A1926" s="418" t="s">
        <v>1144</v>
      </c>
      <c r="B1926" s="497">
        <v>43951</v>
      </c>
      <c r="C1926" s="495">
        <v>596740.76</v>
      </c>
      <c r="D1926" s="495">
        <v>306967.18000000005</v>
      </c>
      <c r="E1926" s="495">
        <f t="shared" si="297"/>
        <v>167667124.53999999</v>
      </c>
      <c r="F1926" s="495">
        <f t="shared" si="298"/>
        <v>169537472.97000003</v>
      </c>
      <c r="G1926" s="495">
        <f t="shared" si="299"/>
        <v>-1870348.430000037</v>
      </c>
      <c r="H1926" s="495">
        <f>VLOOKUP(A1926,'02-Metrics'!A:R,18,FALSE)</f>
        <v>176420375</v>
      </c>
      <c r="I1926" s="496">
        <f t="shared" si="300"/>
        <v>-1.0601657716689679E-2</v>
      </c>
      <c r="J1926" s="512"/>
      <c r="L1926" s="23">
        <v>43535</v>
      </c>
      <c r="M1926" s="241" t="s">
        <v>1039</v>
      </c>
      <c r="S1926">
        <f t="shared" si="296"/>
        <v>2020</v>
      </c>
      <c r="T1926" s="418" t="str">
        <f>VLOOKUP($A1926,'02-Metrics'!$A$2:$AD$188,4,FALSE)</f>
        <v>Commercial</v>
      </c>
      <c r="U1926" s="418" t="str">
        <f>VLOOKUP($A1926,'02-Metrics'!$A$2:$AD$188,5,FALSE)</f>
        <v>Offices &amp; Mall</v>
      </c>
      <c r="V1926" s="418" t="str">
        <f>VLOOKUP($A1926,'02-Metrics'!$A$2:$AD$188,7,FALSE)</f>
        <v>EMAAR</v>
      </c>
    </row>
    <row r="1927" spans="1:22" hidden="1">
      <c r="A1927" s="418" t="s">
        <v>1144</v>
      </c>
      <c r="B1927" s="497">
        <v>43981</v>
      </c>
      <c r="C1927" s="495">
        <v>0</v>
      </c>
      <c r="D1927" s="495">
        <v>1259466.53</v>
      </c>
      <c r="E1927" s="495">
        <f t="shared" si="297"/>
        <v>167667124.53999999</v>
      </c>
      <c r="F1927" s="495">
        <f t="shared" si="298"/>
        <v>170796939.50000003</v>
      </c>
      <c r="G1927" s="495">
        <f t="shared" si="299"/>
        <v>-3129814.9600000381</v>
      </c>
      <c r="H1927" s="495">
        <f>VLOOKUP(A1927,'02-Metrics'!A:R,18,FALSE)</f>
        <v>176420375</v>
      </c>
      <c r="I1927" s="496">
        <f t="shared" si="300"/>
        <v>-1.7740666065356896E-2</v>
      </c>
      <c r="J1927" s="512"/>
      <c r="L1927" s="23">
        <v>43544</v>
      </c>
      <c r="M1927" s="241" t="s">
        <v>1039</v>
      </c>
      <c r="S1927">
        <f t="shared" si="296"/>
        <v>2020</v>
      </c>
      <c r="T1927" s="418" t="str">
        <f>VLOOKUP($A1927,'02-Metrics'!$A$2:$AD$188,4,FALSE)</f>
        <v>Commercial</v>
      </c>
      <c r="U1927" s="418" t="str">
        <f>VLOOKUP($A1927,'02-Metrics'!$A$2:$AD$188,5,FALSE)</f>
        <v>Offices &amp; Mall</v>
      </c>
      <c r="V1927" s="418" t="str">
        <f>VLOOKUP($A1927,'02-Metrics'!$A$2:$AD$188,7,FALSE)</f>
        <v>EMAAR</v>
      </c>
    </row>
    <row r="1928" spans="1:22" hidden="1">
      <c r="A1928" s="418" t="s">
        <v>1144</v>
      </c>
      <c r="B1928" s="497">
        <v>44012</v>
      </c>
      <c r="C1928" s="495">
        <v>0</v>
      </c>
      <c r="D1928" s="495">
        <v>1078335.43</v>
      </c>
      <c r="E1928" s="495">
        <f t="shared" si="297"/>
        <v>167667124.53999999</v>
      </c>
      <c r="F1928" s="495">
        <f t="shared" si="298"/>
        <v>171875274.93000004</v>
      </c>
      <c r="G1928" s="495">
        <f t="shared" si="299"/>
        <v>-4208150.3900000453</v>
      </c>
      <c r="H1928" s="495">
        <f>VLOOKUP(A1928,'02-Metrics'!A:R,18,FALSE)</f>
        <v>176420375</v>
      </c>
      <c r="I1928" s="496">
        <f t="shared" si="300"/>
        <v>-2.3852972707942864E-2</v>
      </c>
      <c r="J1928" s="512"/>
      <c r="L1928" s="23">
        <v>43551</v>
      </c>
      <c r="M1928" s="241" t="s">
        <v>1039</v>
      </c>
      <c r="S1928">
        <f t="shared" si="296"/>
        <v>2020</v>
      </c>
      <c r="T1928" s="418" t="str">
        <f>VLOOKUP($A1928,'02-Metrics'!$A$2:$AD$188,4,FALSE)</f>
        <v>Commercial</v>
      </c>
      <c r="U1928" s="418" t="str">
        <f>VLOOKUP($A1928,'02-Metrics'!$A$2:$AD$188,5,FALSE)</f>
        <v>Offices &amp; Mall</v>
      </c>
      <c r="V1928" s="418" t="str">
        <f>VLOOKUP($A1928,'02-Metrics'!$A$2:$AD$188,7,FALSE)</f>
        <v>EMAAR</v>
      </c>
    </row>
    <row r="1929" spans="1:22" hidden="1">
      <c r="A1929" s="418" t="s">
        <v>1144</v>
      </c>
      <c r="B1929" s="497">
        <v>44042</v>
      </c>
      <c r="C1929" s="495">
        <v>0</v>
      </c>
      <c r="D1929" s="495">
        <v>1137069.8500000001</v>
      </c>
      <c r="E1929" s="495">
        <f t="shared" si="297"/>
        <v>167667124.53999999</v>
      </c>
      <c r="F1929" s="495">
        <f t="shared" si="298"/>
        <v>173012344.78000003</v>
      </c>
      <c r="G1929" s="495">
        <f t="shared" si="299"/>
        <v>-5345220.2400000393</v>
      </c>
      <c r="H1929" s="495">
        <f>VLOOKUP(A1929,'02-Metrics'!A:R,18,FALSE)</f>
        <v>176420375</v>
      </c>
      <c r="I1929" s="496">
        <f t="shared" si="300"/>
        <v>-3.0298202461025488E-2</v>
      </c>
      <c r="J1929" s="512"/>
      <c r="L1929" s="23">
        <v>43552</v>
      </c>
      <c r="M1929" s="241" t="s">
        <v>1039</v>
      </c>
      <c r="S1929">
        <f t="shared" si="296"/>
        <v>2020</v>
      </c>
      <c r="T1929" s="418" t="str">
        <f>VLOOKUP($A1929,'02-Metrics'!$A$2:$AD$188,4,FALSE)</f>
        <v>Commercial</v>
      </c>
      <c r="U1929" s="418" t="str">
        <f>VLOOKUP($A1929,'02-Metrics'!$A$2:$AD$188,5,FALSE)</f>
        <v>Offices &amp; Mall</v>
      </c>
      <c r="V1929" s="418" t="str">
        <f>VLOOKUP($A1929,'02-Metrics'!$A$2:$AD$188,7,FALSE)</f>
        <v>EMAAR</v>
      </c>
    </row>
    <row r="1930" spans="1:22" hidden="1">
      <c r="A1930" s="418" t="s">
        <v>1144</v>
      </c>
      <c r="B1930" s="497">
        <v>44073</v>
      </c>
      <c r="C1930" s="495">
        <v>0</v>
      </c>
      <c r="D1930" s="495">
        <v>959078.26</v>
      </c>
      <c r="E1930" s="495">
        <f t="shared" si="297"/>
        <v>167667124.53999999</v>
      </c>
      <c r="F1930" s="495">
        <f t="shared" si="298"/>
        <v>173971423.04000002</v>
      </c>
      <c r="G1930" s="495">
        <f t="shared" si="299"/>
        <v>-6304298.5000000298</v>
      </c>
      <c r="H1930" s="495">
        <f>VLOOKUP(A1930,'02-Metrics'!A:R,18,FALSE)</f>
        <v>176420375</v>
      </c>
      <c r="I1930" s="496">
        <f t="shared" si="300"/>
        <v>-3.5734526128288924E-2</v>
      </c>
      <c r="J1930" s="512"/>
      <c r="M1930" s="241" t="s">
        <v>1038</v>
      </c>
      <c r="S1930">
        <f t="shared" si="296"/>
        <v>2020</v>
      </c>
      <c r="T1930" s="418" t="str">
        <f>VLOOKUP($A1930,'02-Metrics'!$A$2:$AD$188,4,FALSE)</f>
        <v>Commercial</v>
      </c>
      <c r="U1930" s="418" t="str">
        <f>VLOOKUP($A1930,'02-Metrics'!$A$2:$AD$188,5,FALSE)</f>
        <v>Offices &amp; Mall</v>
      </c>
      <c r="V1930" s="418" t="str">
        <f>VLOOKUP($A1930,'02-Metrics'!$A$2:$AD$188,7,FALSE)</f>
        <v>EMAAR</v>
      </c>
    </row>
    <row r="1931" spans="1:22" hidden="1">
      <c r="A1931" s="418" t="s">
        <v>1144</v>
      </c>
      <c r="B1931" s="497">
        <v>44104</v>
      </c>
      <c r="C1931" s="495">
        <v>342218.65</v>
      </c>
      <c r="D1931" s="495">
        <v>87312.56</v>
      </c>
      <c r="E1931" s="495">
        <f t="shared" si="297"/>
        <v>168009343.19</v>
      </c>
      <c r="F1931" s="495">
        <f t="shared" si="298"/>
        <v>174058735.60000002</v>
      </c>
      <c r="G1931" s="495">
        <f t="shared" si="299"/>
        <v>-6049392.4100000262</v>
      </c>
      <c r="H1931" s="495">
        <f>VLOOKUP(A1931,'02-Metrics'!A:R,18,FALSE)</f>
        <v>176420375</v>
      </c>
      <c r="I1931" s="496">
        <f t="shared" si="300"/>
        <v>-3.4289647156684859E-2</v>
      </c>
      <c r="J1931" s="512"/>
      <c r="L1931" s="23">
        <v>43557</v>
      </c>
      <c r="M1931" s="241" t="s">
        <v>1039</v>
      </c>
      <c r="S1931">
        <f t="shared" si="296"/>
        <v>2020</v>
      </c>
      <c r="T1931" s="418" t="str">
        <f>VLOOKUP($A1931,'02-Metrics'!$A$2:$AD$188,4,FALSE)</f>
        <v>Commercial</v>
      </c>
      <c r="U1931" s="418" t="str">
        <f>VLOOKUP($A1931,'02-Metrics'!$A$2:$AD$188,5,FALSE)</f>
        <v>Offices &amp; Mall</v>
      </c>
      <c r="V1931" s="418" t="str">
        <f>VLOOKUP($A1931,'02-Metrics'!$A$2:$AD$188,7,FALSE)</f>
        <v>EMAAR</v>
      </c>
    </row>
    <row r="1932" spans="1:22" hidden="1">
      <c r="A1932" s="418" t="s">
        <v>1144</v>
      </c>
      <c r="B1932" s="497">
        <v>44134</v>
      </c>
      <c r="C1932" s="495">
        <v>0</v>
      </c>
      <c r="D1932" s="495">
        <v>675261.54</v>
      </c>
      <c r="E1932" s="495">
        <f t="shared" si="297"/>
        <v>168009343.19</v>
      </c>
      <c r="F1932" s="495">
        <f t="shared" si="298"/>
        <v>174733997.14000002</v>
      </c>
      <c r="G1932" s="495">
        <f t="shared" si="299"/>
        <v>-6724653.9500000179</v>
      </c>
      <c r="H1932" s="495">
        <f>VLOOKUP(A1932,'02-Metrics'!A:R,18,FALSE)</f>
        <v>176420375</v>
      </c>
      <c r="I1932" s="496">
        <f t="shared" si="300"/>
        <v>-3.8117218320162953E-2</v>
      </c>
      <c r="J1932" s="512"/>
      <c r="L1932" s="23">
        <v>43566</v>
      </c>
      <c r="M1932" s="241" t="s">
        <v>1039</v>
      </c>
      <c r="S1932">
        <f t="shared" si="296"/>
        <v>2020</v>
      </c>
      <c r="T1932" s="418" t="str">
        <f>VLOOKUP($A1932,'02-Metrics'!$A$2:$AD$188,4,FALSE)</f>
        <v>Commercial</v>
      </c>
      <c r="U1932" s="418" t="str">
        <f>VLOOKUP($A1932,'02-Metrics'!$A$2:$AD$188,5,FALSE)</f>
        <v>Offices &amp; Mall</v>
      </c>
      <c r="V1932" s="418" t="str">
        <f>VLOOKUP($A1932,'02-Metrics'!$A$2:$AD$188,7,FALSE)</f>
        <v>EMAAR</v>
      </c>
    </row>
    <row r="1933" spans="1:22" hidden="1">
      <c r="A1933" s="418" t="s">
        <v>1144</v>
      </c>
      <c r="B1933" s="497">
        <v>44165</v>
      </c>
      <c r="C1933" s="495">
        <v>0</v>
      </c>
      <c r="D1933" s="495">
        <v>318165.09999999998</v>
      </c>
      <c r="E1933" s="495">
        <f t="shared" si="297"/>
        <v>168009343.19</v>
      </c>
      <c r="F1933" s="495">
        <f t="shared" si="298"/>
        <v>175052162.24000001</v>
      </c>
      <c r="G1933" s="495">
        <f t="shared" si="299"/>
        <v>-7042819.0500000119</v>
      </c>
      <c r="H1933" s="495">
        <f>VLOOKUP(A1933,'02-Metrics'!A:R,18,FALSE)</f>
        <v>176420375</v>
      </c>
      <c r="I1933" s="496">
        <f t="shared" si="300"/>
        <v>-3.9920667043134968E-2</v>
      </c>
      <c r="J1933" s="512"/>
      <c r="L1933" s="23">
        <v>43576</v>
      </c>
      <c r="M1933" s="241" t="s">
        <v>1039</v>
      </c>
      <c r="S1933">
        <f t="shared" si="296"/>
        <v>2020</v>
      </c>
      <c r="T1933" s="418" t="str">
        <f>VLOOKUP($A1933,'02-Metrics'!$A$2:$AD$188,4,FALSE)</f>
        <v>Commercial</v>
      </c>
      <c r="U1933" s="418" t="str">
        <f>VLOOKUP($A1933,'02-Metrics'!$A$2:$AD$188,5,FALSE)</f>
        <v>Offices &amp; Mall</v>
      </c>
      <c r="V1933" s="418" t="str">
        <f>VLOOKUP($A1933,'02-Metrics'!$A$2:$AD$188,7,FALSE)</f>
        <v>EMAAR</v>
      </c>
    </row>
    <row r="1934" spans="1:22" hidden="1">
      <c r="A1934" s="418" t="s">
        <v>1144</v>
      </c>
      <c r="B1934" s="497">
        <v>44195</v>
      </c>
      <c r="C1934" s="495">
        <v>0</v>
      </c>
      <c r="D1934" s="495">
        <v>108188.81</v>
      </c>
      <c r="E1934" s="495">
        <f t="shared" si="297"/>
        <v>168009343.19</v>
      </c>
      <c r="F1934" s="495">
        <f t="shared" si="298"/>
        <v>175160351.05000001</v>
      </c>
      <c r="G1934" s="495">
        <f t="shared" si="299"/>
        <v>-7151007.8600000143</v>
      </c>
      <c r="H1934" s="495">
        <f>VLOOKUP(A1934,'02-Metrics'!A:R,18,FALSE)</f>
        <v>176420375</v>
      </c>
      <c r="I1934" s="496">
        <f t="shared" si="300"/>
        <v>-4.0533911460056776E-2</v>
      </c>
      <c r="J1934" s="512"/>
      <c r="M1934" s="241" t="s">
        <v>1038</v>
      </c>
      <c r="S1934">
        <f t="shared" si="296"/>
        <v>2020</v>
      </c>
      <c r="T1934" s="418" t="str">
        <f>VLOOKUP($A1934,'02-Metrics'!$A$2:$AD$188,4,FALSE)</f>
        <v>Commercial</v>
      </c>
      <c r="U1934" s="418" t="str">
        <f>VLOOKUP($A1934,'02-Metrics'!$A$2:$AD$188,5,FALSE)</f>
        <v>Offices &amp; Mall</v>
      </c>
      <c r="V1934" s="418" t="str">
        <f>VLOOKUP($A1934,'02-Metrics'!$A$2:$AD$188,7,FALSE)</f>
        <v>EMAAR</v>
      </c>
    </row>
    <row r="1935" spans="1:22" hidden="1">
      <c r="A1935" s="418" t="s">
        <v>1144</v>
      </c>
      <c r="B1935" s="497">
        <v>44226</v>
      </c>
      <c r="C1935" s="495">
        <v>0</v>
      </c>
      <c r="D1935" s="495">
        <v>343308.89</v>
      </c>
      <c r="E1935" s="495">
        <f t="shared" si="297"/>
        <v>168009343.19</v>
      </c>
      <c r="F1935" s="495">
        <f t="shared" si="298"/>
        <v>175503659.94</v>
      </c>
      <c r="G1935" s="495">
        <f t="shared" si="299"/>
        <v>-7494316.75</v>
      </c>
      <c r="H1935" s="495">
        <f>VLOOKUP(A1935,'02-Metrics'!A:R,18,FALSE)</f>
        <v>176420375</v>
      </c>
      <c r="I1935" s="496">
        <f t="shared" si="300"/>
        <v>-4.2479882213151403E-2</v>
      </c>
      <c r="J1935" s="512"/>
      <c r="L1935" s="23">
        <v>43601</v>
      </c>
      <c r="M1935" s="241" t="s">
        <v>1039</v>
      </c>
      <c r="S1935">
        <f t="shared" si="296"/>
        <v>2021</v>
      </c>
      <c r="T1935" s="418" t="str">
        <f>VLOOKUP($A1935,'02-Metrics'!$A$2:$AD$188,4,FALSE)</f>
        <v>Commercial</v>
      </c>
      <c r="U1935" s="418" t="str">
        <f>VLOOKUP($A1935,'02-Metrics'!$A$2:$AD$188,5,FALSE)</f>
        <v>Offices &amp; Mall</v>
      </c>
      <c r="V1935" s="418" t="str">
        <f>VLOOKUP($A1935,'02-Metrics'!$A$2:$AD$188,7,FALSE)</f>
        <v>EMAAR</v>
      </c>
    </row>
    <row r="1936" spans="1:22" hidden="1">
      <c r="A1936" s="418" t="s">
        <v>1144</v>
      </c>
      <c r="B1936" s="497">
        <v>44255</v>
      </c>
      <c r="C1936" s="495">
        <v>9960243.2699999996</v>
      </c>
      <c r="D1936" s="495">
        <v>67550</v>
      </c>
      <c r="E1936" s="495">
        <f t="shared" si="297"/>
        <v>177969586.46000001</v>
      </c>
      <c r="F1936" s="495">
        <f t="shared" si="298"/>
        <v>175571209.94</v>
      </c>
      <c r="G1936" s="495">
        <f t="shared" si="299"/>
        <v>2398376.5200000107</v>
      </c>
      <c r="H1936" s="495">
        <f>VLOOKUP(A1936,'02-Metrics'!A:R,18,FALSE)</f>
        <v>176420375</v>
      </c>
      <c r="I1936" s="496">
        <f t="shared" si="300"/>
        <v>1.3594668529641266E-2</v>
      </c>
      <c r="J1936" s="512"/>
      <c r="L1936" s="23">
        <v>43616</v>
      </c>
      <c r="M1936" s="241" t="s">
        <v>1039</v>
      </c>
      <c r="S1936">
        <f t="shared" si="296"/>
        <v>2021</v>
      </c>
      <c r="T1936" s="418" t="str">
        <f>VLOOKUP($A1936,'02-Metrics'!$A$2:$AD$188,4,FALSE)</f>
        <v>Commercial</v>
      </c>
      <c r="U1936" s="418" t="str">
        <f>VLOOKUP($A1936,'02-Metrics'!$A$2:$AD$188,5,FALSE)</f>
        <v>Offices &amp; Mall</v>
      </c>
      <c r="V1936" s="418" t="str">
        <f>VLOOKUP($A1936,'02-Metrics'!$A$2:$AD$188,7,FALSE)</f>
        <v>EMAAR</v>
      </c>
    </row>
    <row r="1937" spans="1:22" hidden="1">
      <c r="A1937" s="418" t="s">
        <v>1144</v>
      </c>
      <c r="B1937" s="497">
        <v>44285</v>
      </c>
      <c r="C1937" s="495">
        <v>0</v>
      </c>
      <c r="D1937" s="495">
        <v>1154597.5499999998</v>
      </c>
      <c r="E1937" s="495">
        <f>C1937+E1936</f>
        <v>177969586.46000001</v>
      </c>
      <c r="F1937" s="495">
        <f>D1937+F1936</f>
        <v>176725807.49000001</v>
      </c>
      <c r="G1937" s="495">
        <f>E1937-F1937</f>
        <v>1243778.9699999988</v>
      </c>
      <c r="H1937" s="495">
        <f>VLOOKUP(A1937,'02-Metrics'!A:R,18,FALSE)</f>
        <v>176420375</v>
      </c>
      <c r="I1937" s="496">
        <f>G1937/H1937</f>
        <v>7.0500868734691153E-3</v>
      </c>
      <c r="J1937" s="512"/>
      <c r="M1937" s="241" t="s">
        <v>1038</v>
      </c>
      <c r="S1937">
        <f>YEAR(B1937)</f>
        <v>2021</v>
      </c>
      <c r="T1937" s="418" t="str">
        <f>VLOOKUP($A1937,'02-Metrics'!$A$2:$AD$188,4,FALSE)</f>
        <v>Commercial</v>
      </c>
      <c r="U1937" s="418" t="str">
        <f>VLOOKUP($A1937,'02-Metrics'!$A$2:$AD$188,5,FALSE)</f>
        <v>Offices &amp; Mall</v>
      </c>
      <c r="V1937" s="418" t="str">
        <f>VLOOKUP($A1937,'02-Metrics'!$A$2:$AD$188,7,FALSE)</f>
        <v>EMAAR</v>
      </c>
    </row>
    <row r="1938" spans="1:22" hidden="1">
      <c r="A1938" s="418" t="s">
        <v>1144</v>
      </c>
      <c r="B1938" s="497">
        <v>44316</v>
      </c>
      <c r="C1938" s="495">
        <v>0</v>
      </c>
      <c r="D1938" s="185">
        <v>4603.3</v>
      </c>
      <c r="E1938" s="495">
        <f>C1938+E1937</f>
        <v>177969586.46000001</v>
      </c>
      <c r="F1938" s="495">
        <f>D1938+F1937</f>
        <v>176730410.79000002</v>
      </c>
      <c r="G1938" s="495">
        <f>E1938-F1938</f>
        <v>1239175.6699999869</v>
      </c>
      <c r="H1938" s="495">
        <f>VLOOKUP(A1938,'02-Metrics'!A:R,18,FALSE)</f>
        <v>176420375</v>
      </c>
      <c r="I1938" s="496">
        <f>G1938/H1938</f>
        <v>7.0239940823160979E-3</v>
      </c>
      <c r="T1938" s="418" t="str">
        <f>VLOOKUP($A1938,'02-Metrics'!$A$2:$AD$188,4,FALSE)</f>
        <v>Commercial</v>
      </c>
      <c r="U1938" s="418" t="str">
        <f>VLOOKUP($A1938,'02-Metrics'!$A$2:$AD$188,5,FALSE)</f>
        <v>Offices &amp; Mall</v>
      </c>
      <c r="V1938" s="418" t="str">
        <f>VLOOKUP($A1938,'02-Metrics'!$A$2:$AD$188,7,FALSE)</f>
        <v>EMAAR</v>
      </c>
    </row>
    <row r="1939" spans="1:22" hidden="1">
      <c r="A1939" s="418">
        <v>57</v>
      </c>
      <c r="B1939" s="505">
        <v>2</v>
      </c>
      <c r="C1939" s="506"/>
      <c r="D1939" s="506"/>
      <c r="E1939" s="506"/>
      <c r="F1939" s="506"/>
      <c r="G1939" s="506"/>
      <c r="H1939" s="495"/>
      <c r="I1939" s="496"/>
      <c r="J1939" s="496"/>
      <c r="K1939" s="495"/>
      <c r="L1939" s="493"/>
      <c r="S1939">
        <f t="shared" si="296"/>
        <v>1900</v>
      </c>
      <c r="T1939" s="418" t="e">
        <f>VLOOKUP($A1939,'02-Metrics'!$A$2:$AD$188,4,FALSE)</f>
        <v>#N/A</v>
      </c>
      <c r="U1939" s="418" t="e">
        <f>VLOOKUP($A1939,'02-Metrics'!$A$2:$AD$188,5,FALSE)</f>
        <v>#N/A</v>
      </c>
      <c r="V1939" s="418" t="e">
        <f>VLOOKUP($A1939,'02-Metrics'!$A$2:$AD$188,7,FALSE)</f>
        <v>#N/A</v>
      </c>
    </row>
    <row r="1940" spans="1:22" hidden="1">
      <c r="A1940" s="418" t="s">
        <v>1147</v>
      </c>
      <c r="B1940" s="497">
        <v>43434</v>
      </c>
      <c r="C1940" s="495">
        <v>0</v>
      </c>
      <c r="D1940" s="495">
        <v>6250</v>
      </c>
      <c r="E1940" s="495">
        <f t="shared" ref="E1940:E1969" si="301">C1940+E1939</f>
        <v>0</v>
      </c>
      <c r="F1940" s="495">
        <f t="shared" ref="F1940:F1969" si="302">D1940+F1939</f>
        <v>6250</v>
      </c>
      <c r="G1940" s="495">
        <f t="shared" si="299"/>
        <v>-6250</v>
      </c>
      <c r="H1940" s="495">
        <f>VLOOKUP(A1940,'02-Metrics'!A:R,18,FALSE)</f>
        <v>1633315425</v>
      </c>
      <c r="I1940" s="496">
        <f t="shared" si="300"/>
        <v>-3.8265725678798386E-6</v>
      </c>
      <c r="J1940" s="512"/>
      <c r="M1940" s="241" t="s">
        <v>1038</v>
      </c>
      <c r="S1940">
        <f t="shared" si="296"/>
        <v>2018</v>
      </c>
      <c r="T1940" s="418" t="str">
        <f>VLOOKUP($A1940,'02-Metrics'!$A$2:$AD$188,4,FALSE)</f>
        <v>Infrastructure</v>
      </c>
      <c r="U1940" s="418" t="str">
        <f>VLOOKUP($A1940,'02-Metrics'!$A$2:$AD$188,5,FALSE)</f>
        <v>Networks</v>
      </c>
      <c r="V1940" s="418" t="str">
        <f>VLOOKUP($A1940,'02-Metrics'!$A$2:$AD$188,7,FALSE)</f>
        <v>DPW</v>
      </c>
    </row>
    <row r="1941" spans="1:22" hidden="1">
      <c r="A1941" s="418" t="s">
        <v>1147</v>
      </c>
      <c r="B1941" s="497">
        <v>43464</v>
      </c>
      <c r="C1941" s="495">
        <v>0</v>
      </c>
      <c r="D1941" s="495">
        <v>1558519.47</v>
      </c>
      <c r="E1941" s="495">
        <f t="shared" si="301"/>
        <v>0</v>
      </c>
      <c r="F1941" s="495">
        <f t="shared" si="302"/>
        <v>1564769.47</v>
      </c>
      <c r="G1941" s="495">
        <f t="shared" si="299"/>
        <v>-1564769.47</v>
      </c>
      <c r="H1941" s="495">
        <f>VLOOKUP(A1941,'02-Metrics'!A:R,18,FALSE)</f>
        <v>1633315425</v>
      </c>
      <c r="I1941" s="496">
        <f t="shared" si="300"/>
        <v>-9.5803262863325986E-4</v>
      </c>
      <c r="J1941" s="512"/>
      <c r="L1941" s="23">
        <v>43649</v>
      </c>
      <c r="M1941" s="241" t="s">
        <v>1039</v>
      </c>
      <c r="S1941">
        <f t="shared" si="296"/>
        <v>2018</v>
      </c>
      <c r="T1941" s="418" t="str">
        <f>VLOOKUP($A1941,'02-Metrics'!$A$2:$AD$188,4,FALSE)</f>
        <v>Infrastructure</v>
      </c>
      <c r="U1941" s="418" t="str">
        <f>VLOOKUP($A1941,'02-Metrics'!$A$2:$AD$188,5,FALSE)</f>
        <v>Networks</v>
      </c>
      <c r="V1941" s="418" t="str">
        <f>VLOOKUP($A1941,'02-Metrics'!$A$2:$AD$188,7,FALSE)</f>
        <v>DPW</v>
      </c>
    </row>
    <row r="1942" spans="1:22" hidden="1">
      <c r="A1942" s="418" t="s">
        <v>1147</v>
      </c>
      <c r="B1942" s="497">
        <v>43495</v>
      </c>
      <c r="C1942" s="495">
        <v>241563831.80000001</v>
      </c>
      <c r="D1942" s="495">
        <v>2323205.2199999997</v>
      </c>
      <c r="E1942" s="495">
        <f t="shared" si="301"/>
        <v>241563831.80000001</v>
      </c>
      <c r="F1942" s="495">
        <f t="shared" si="302"/>
        <v>3887974.6899999995</v>
      </c>
      <c r="G1942" s="495">
        <f t="shared" si="299"/>
        <v>237675857.11000001</v>
      </c>
      <c r="H1942" s="495">
        <f>VLOOKUP(A1942,'02-Metrics'!A:R,18,FALSE)</f>
        <v>1633315425</v>
      </c>
      <c r="I1942" s="496">
        <f t="shared" si="300"/>
        <v>0.14551742637831269</v>
      </c>
      <c r="J1942" s="512"/>
      <c r="M1942" s="241" t="s">
        <v>1038</v>
      </c>
      <c r="S1942">
        <f t="shared" si="296"/>
        <v>2019</v>
      </c>
      <c r="T1942" s="418" t="str">
        <f>VLOOKUP($A1942,'02-Metrics'!$A$2:$AD$188,4,FALSE)</f>
        <v>Infrastructure</v>
      </c>
      <c r="U1942" s="418" t="str">
        <f>VLOOKUP($A1942,'02-Metrics'!$A$2:$AD$188,5,FALSE)</f>
        <v>Networks</v>
      </c>
      <c r="V1942" s="418" t="str">
        <f>VLOOKUP($A1942,'02-Metrics'!$A$2:$AD$188,7,FALSE)</f>
        <v>DPW</v>
      </c>
    </row>
    <row r="1943" spans="1:22" hidden="1">
      <c r="A1943" s="418" t="s">
        <v>1147</v>
      </c>
      <c r="B1943" s="497">
        <v>43524</v>
      </c>
      <c r="C1943" s="495">
        <v>0</v>
      </c>
      <c r="D1943" s="495">
        <v>1852353.85</v>
      </c>
      <c r="E1943" s="495">
        <f t="shared" si="301"/>
        <v>241563831.80000001</v>
      </c>
      <c r="F1943" s="495">
        <f t="shared" si="302"/>
        <v>5740328.5399999991</v>
      </c>
      <c r="G1943" s="495">
        <f t="shared" si="299"/>
        <v>235823503.26000002</v>
      </c>
      <c r="H1943" s="495">
        <f>VLOOKUP(A1943,'02-Metrics'!A:R,18,FALSE)</f>
        <v>1633315425</v>
      </c>
      <c r="I1943" s="496">
        <f t="shared" si="300"/>
        <v>0.14438331974976604</v>
      </c>
      <c r="J1943" s="512"/>
      <c r="L1943" s="23">
        <v>43682</v>
      </c>
      <c r="M1943" s="241" t="s">
        <v>1039</v>
      </c>
      <c r="S1943">
        <f t="shared" si="296"/>
        <v>2019</v>
      </c>
      <c r="T1943" s="418" t="str">
        <f>VLOOKUP($A1943,'02-Metrics'!$A$2:$AD$188,4,FALSE)</f>
        <v>Infrastructure</v>
      </c>
      <c r="U1943" s="418" t="str">
        <f>VLOOKUP($A1943,'02-Metrics'!$A$2:$AD$188,5,FALSE)</f>
        <v>Networks</v>
      </c>
      <c r="V1943" s="418" t="str">
        <f>VLOOKUP($A1943,'02-Metrics'!$A$2:$AD$188,7,FALSE)</f>
        <v>DPW</v>
      </c>
    </row>
    <row r="1944" spans="1:22" hidden="1">
      <c r="A1944" s="418" t="s">
        <v>1147</v>
      </c>
      <c r="B1944" s="497">
        <v>43554</v>
      </c>
      <c r="C1944" s="495">
        <v>15998139</v>
      </c>
      <c r="D1944" s="495">
        <v>16988320.32</v>
      </c>
      <c r="E1944" s="495">
        <f t="shared" si="301"/>
        <v>257561970.80000001</v>
      </c>
      <c r="F1944" s="495">
        <f t="shared" si="302"/>
        <v>22728648.859999999</v>
      </c>
      <c r="G1944" s="495">
        <f t="shared" ref="G1944:G1966" si="303">E1944-F1944</f>
        <v>234833321.94</v>
      </c>
      <c r="H1944" s="495">
        <f>VLOOKUP(A1944,'02-Metrics'!A:R,18,FALSE)</f>
        <v>1633315425</v>
      </c>
      <c r="I1944" s="496">
        <f t="shared" ref="I1944:I1966" si="304">G1944/H1944</f>
        <v>0.14377707964155179</v>
      </c>
      <c r="J1944" s="512"/>
      <c r="L1944" s="23">
        <v>43703</v>
      </c>
      <c r="M1944" s="241" t="s">
        <v>1039</v>
      </c>
      <c r="S1944">
        <f t="shared" si="296"/>
        <v>2019</v>
      </c>
      <c r="T1944" s="418" t="str">
        <f>VLOOKUP($A1944,'02-Metrics'!$A$2:$AD$188,4,FALSE)</f>
        <v>Infrastructure</v>
      </c>
      <c r="U1944" s="418" t="str">
        <f>VLOOKUP($A1944,'02-Metrics'!$A$2:$AD$188,5,FALSE)</f>
        <v>Networks</v>
      </c>
      <c r="V1944" s="418" t="str">
        <f>VLOOKUP($A1944,'02-Metrics'!$A$2:$AD$188,7,FALSE)</f>
        <v>DPW</v>
      </c>
    </row>
    <row r="1945" spans="1:22" hidden="1">
      <c r="A1945" s="418" t="s">
        <v>1147</v>
      </c>
      <c r="B1945" s="497">
        <v>43585</v>
      </c>
      <c r="C1945" s="495">
        <v>18062199.23</v>
      </c>
      <c r="D1945" s="495">
        <v>13328512.560000001</v>
      </c>
      <c r="E1945" s="495">
        <f t="shared" si="301"/>
        <v>275624170.03000003</v>
      </c>
      <c r="F1945" s="495">
        <f t="shared" si="302"/>
        <v>36057161.420000002</v>
      </c>
      <c r="G1945" s="495">
        <f t="shared" si="303"/>
        <v>239567008.61000001</v>
      </c>
      <c r="H1945" s="495">
        <f>VLOOKUP(A1945,'02-Metrics'!A:R,18,FALSE)</f>
        <v>1633315425</v>
      </c>
      <c r="I1945" s="496">
        <f t="shared" si="304"/>
        <v>0.14667528693056947</v>
      </c>
      <c r="J1945" s="512"/>
      <c r="M1945" s="241" t="s">
        <v>1038</v>
      </c>
      <c r="S1945">
        <f t="shared" si="296"/>
        <v>2019</v>
      </c>
      <c r="T1945" s="418" t="str">
        <f>VLOOKUP($A1945,'02-Metrics'!$A$2:$AD$188,4,FALSE)</f>
        <v>Infrastructure</v>
      </c>
      <c r="U1945" s="418" t="str">
        <f>VLOOKUP($A1945,'02-Metrics'!$A$2:$AD$188,5,FALSE)</f>
        <v>Networks</v>
      </c>
      <c r="V1945" s="418" t="str">
        <f>VLOOKUP($A1945,'02-Metrics'!$A$2:$AD$188,7,FALSE)</f>
        <v>DPW</v>
      </c>
    </row>
    <row r="1946" spans="1:22" hidden="1">
      <c r="A1946" s="418" t="s">
        <v>1147</v>
      </c>
      <c r="B1946" s="497">
        <v>43615</v>
      </c>
      <c r="C1946" s="495">
        <v>15357944.029999999</v>
      </c>
      <c r="D1946" s="495">
        <v>7139997.4799999995</v>
      </c>
      <c r="E1946" s="495">
        <f t="shared" si="301"/>
        <v>290982114.06</v>
      </c>
      <c r="F1946" s="495">
        <f t="shared" si="302"/>
        <v>43197158.899999999</v>
      </c>
      <c r="G1946" s="495">
        <f t="shared" si="303"/>
        <v>247784955.16</v>
      </c>
      <c r="H1946" s="495">
        <f>VLOOKUP(A1946,'02-Metrics'!A:R,18,FALSE)</f>
        <v>1633315425</v>
      </c>
      <c r="I1946" s="496">
        <f t="shared" si="304"/>
        <v>0.15170673794377471</v>
      </c>
      <c r="J1946" s="512"/>
      <c r="L1946" s="23">
        <v>43713</v>
      </c>
      <c r="M1946" s="241" t="s">
        <v>1039</v>
      </c>
      <c r="S1946">
        <f t="shared" si="296"/>
        <v>2019</v>
      </c>
      <c r="T1946" s="418" t="str">
        <f>VLOOKUP($A1946,'02-Metrics'!$A$2:$AD$188,4,FALSE)</f>
        <v>Infrastructure</v>
      </c>
      <c r="U1946" s="418" t="str">
        <f>VLOOKUP($A1946,'02-Metrics'!$A$2:$AD$188,5,FALSE)</f>
        <v>Networks</v>
      </c>
      <c r="V1946" s="418" t="str">
        <f>VLOOKUP($A1946,'02-Metrics'!$A$2:$AD$188,7,FALSE)</f>
        <v>DPW</v>
      </c>
    </row>
    <row r="1947" spans="1:22" hidden="1">
      <c r="A1947" s="418" t="s">
        <v>1147</v>
      </c>
      <c r="B1947" s="497">
        <v>43646</v>
      </c>
      <c r="C1947" s="495">
        <v>0</v>
      </c>
      <c r="D1947" s="495">
        <v>12788642.539999999</v>
      </c>
      <c r="E1947" s="495">
        <f t="shared" si="301"/>
        <v>290982114.06</v>
      </c>
      <c r="F1947" s="495">
        <f t="shared" si="302"/>
        <v>55985801.439999998</v>
      </c>
      <c r="G1947" s="495">
        <f t="shared" si="303"/>
        <v>234996312.62</v>
      </c>
      <c r="H1947" s="495">
        <f>VLOOKUP(A1947,'02-Metrics'!A:R,18,FALSE)</f>
        <v>1633315425</v>
      </c>
      <c r="I1947" s="496">
        <f t="shared" si="304"/>
        <v>0.14387687094793708</v>
      </c>
      <c r="J1947" s="512"/>
      <c r="M1947" s="241" t="s">
        <v>1038</v>
      </c>
      <c r="S1947">
        <f t="shared" si="296"/>
        <v>2019</v>
      </c>
      <c r="T1947" s="418" t="str">
        <f>VLOOKUP($A1947,'02-Metrics'!$A$2:$AD$188,4,FALSE)</f>
        <v>Infrastructure</v>
      </c>
      <c r="U1947" s="418" t="str">
        <f>VLOOKUP($A1947,'02-Metrics'!$A$2:$AD$188,5,FALSE)</f>
        <v>Networks</v>
      </c>
      <c r="V1947" s="418" t="str">
        <f>VLOOKUP($A1947,'02-Metrics'!$A$2:$AD$188,7,FALSE)</f>
        <v>DPW</v>
      </c>
    </row>
    <row r="1948" spans="1:22" hidden="1">
      <c r="A1948" s="418" t="s">
        <v>1147</v>
      </c>
      <c r="B1948" s="497">
        <v>43676</v>
      </c>
      <c r="C1948" s="495">
        <v>27940477.280000001</v>
      </c>
      <c r="D1948" s="495">
        <v>29860309.800000004</v>
      </c>
      <c r="E1948" s="495">
        <f t="shared" si="301"/>
        <v>318922591.34000003</v>
      </c>
      <c r="F1948" s="495">
        <f t="shared" si="302"/>
        <v>85846111.24000001</v>
      </c>
      <c r="G1948" s="495">
        <f t="shared" si="303"/>
        <v>233076480.10000002</v>
      </c>
      <c r="H1948" s="495">
        <f>VLOOKUP(A1948,'02-Metrics'!A:R,18,FALSE)</f>
        <v>1633315425</v>
      </c>
      <c r="I1948" s="496">
        <f t="shared" si="304"/>
        <v>0.14270145039498419</v>
      </c>
      <c r="J1948" s="512"/>
      <c r="L1948" s="23">
        <v>43747</v>
      </c>
      <c r="M1948" s="241" t="s">
        <v>1039</v>
      </c>
      <c r="S1948">
        <f t="shared" si="296"/>
        <v>2019</v>
      </c>
      <c r="T1948" s="418" t="str">
        <f>VLOOKUP($A1948,'02-Metrics'!$A$2:$AD$188,4,FALSE)</f>
        <v>Infrastructure</v>
      </c>
      <c r="U1948" s="418" t="str">
        <f>VLOOKUP($A1948,'02-Metrics'!$A$2:$AD$188,5,FALSE)</f>
        <v>Networks</v>
      </c>
      <c r="V1948" s="418" t="str">
        <f>VLOOKUP($A1948,'02-Metrics'!$A$2:$AD$188,7,FALSE)</f>
        <v>DPW</v>
      </c>
    </row>
    <row r="1949" spans="1:22" hidden="1">
      <c r="A1949" s="418" t="s">
        <v>1147</v>
      </c>
      <c r="B1949" s="497">
        <v>43707</v>
      </c>
      <c r="C1949" s="495">
        <v>13161622.85</v>
      </c>
      <c r="D1949" s="495">
        <v>20283046.550000004</v>
      </c>
      <c r="E1949" s="495">
        <f t="shared" si="301"/>
        <v>332084214.19000006</v>
      </c>
      <c r="F1949" s="495">
        <f t="shared" si="302"/>
        <v>106129157.79000002</v>
      </c>
      <c r="G1949" s="495">
        <f t="shared" si="303"/>
        <v>225955056.40000004</v>
      </c>
      <c r="H1949" s="495">
        <f>VLOOKUP(A1949,'02-Metrics'!A:R,18,FALSE)</f>
        <v>1633315425</v>
      </c>
      <c r="I1949" s="496">
        <f t="shared" si="304"/>
        <v>0.1383413472630371</v>
      </c>
      <c r="J1949" s="512"/>
      <c r="M1949" s="241" t="s">
        <v>1038</v>
      </c>
      <c r="S1949">
        <f t="shared" si="296"/>
        <v>2019</v>
      </c>
      <c r="T1949" s="418" t="str">
        <f>VLOOKUP($A1949,'02-Metrics'!$A$2:$AD$188,4,FALSE)</f>
        <v>Infrastructure</v>
      </c>
      <c r="U1949" s="418" t="str">
        <f>VLOOKUP($A1949,'02-Metrics'!$A$2:$AD$188,5,FALSE)</f>
        <v>Networks</v>
      </c>
      <c r="V1949" s="418" t="str">
        <f>VLOOKUP($A1949,'02-Metrics'!$A$2:$AD$188,7,FALSE)</f>
        <v>DPW</v>
      </c>
    </row>
    <row r="1950" spans="1:22" hidden="1">
      <c r="A1950" s="418" t="s">
        <v>1147</v>
      </c>
      <c r="B1950" s="497">
        <v>43738</v>
      </c>
      <c r="C1950" s="495">
        <v>24492163.719999999</v>
      </c>
      <c r="D1950" s="495">
        <v>32756019.930000011</v>
      </c>
      <c r="E1950" s="495">
        <f t="shared" si="301"/>
        <v>356576377.91000009</v>
      </c>
      <c r="F1950" s="495">
        <f t="shared" si="302"/>
        <v>138885177.72000003</v>
      </c>
      <c r="G1950" s="495">
        <f t="shared" si="303"/>
        <v>217691200.19000006</v>
      </c>
      <c r="H1950" s="495">
        <f>VLOOKUP(A1950,'02-Metrics'!A:R,18,FALSE)</f>
        <v>1633315425</v>
      </c>
      <c r="I1950" s="496">
        <f t="shared" si="304"/>
        <v>0.1332817879865428</v>
      </c>
      <c r="J1950" s="512"/>
      <c r="M1950" s="241" t="s">
        <v>1038</v>
      </c>
      <c r="S1950">
        <f t="shared" si="296"/>
        <v>2019</v>
      </c>
      <c r="T1950" s="418" t="str">
        <f>VLOOKUP($A1950,'02-Metrics'!$A$2:$AD$188,4,FALSE)</f>
        <v>Infrastructure</v>
      </c>
      <c r="U1950" s="418" t="str">
        <f>VLOOKUP($A1950,'02-Metrics'!$A$2:$AD$188,5,FALSE)</f>
        <v>Networks</v>
      </c>
      <c r="V1950" s="418" t="str">
        <f>VLOOKUP($A1950,'02-Metrics'!$A$2:$AD$188,7,FALSE)</f>
        <v>DPW</v>
      </c>
    </row>
    <row r="1951" spans="1:22" hidden="1">
      <c r="A1951" s="418" t="s">
        <v>1147</v>
      </c>
      <c r="B1951" s="497">
        <v>43768</v>
      </c>
      <c r="C1951" s="495">
        <v>59103658.140000001</v>
      </c>
      <c r="D1951" s="495">
        <v>56277541.420000009</v>
      </c>
      <c r="E1951" s="495">
        <f t="shared" si="301"/>
        <v>415680036.05000007</v>
      </c>
      <c r="F1951" s="495">
        <f t="shared" si="302"/>
        <v>195162719.14000005</v>
      </c>
      <c r="G1951" s="495">
        <f t="shared" si="303"/>
        <v>220517316.91000003</v>
      </c>
      <c r="H1951" s="495">
        <f>VLOOKUP(A1951,'02-Metrics'!A:R,18,FALSE)</f>
        <v>1633315425</v>
      </c>
      <c r="I1951" s="496">
        <f t="shared" si="304"/>
        <v>0.13501208250084334</v>
      </c>
      <c r="J1951" s="512"/>
      <c r="M1951" s="241" t="s">
        <v>1038</v>
      </c>
      <c r="S1951">
        <f t="shared" si="296"/>
        <v>2019</v>
      </c>
      <c r="T1951" s="418" t="str">
        <f>VLOOKUP($A1951,'02-Metrics'!$A$2:$AD$188,4,FALSE)</f>
        <v>Infrastructure</v>
      </c>
      <c r="U1951" s="418" t="str">
        <f>VLOOKUP($A1951,'02-Metrics'!$A$2:$AD$188,5,FALSE)</f>
        <v>Networks</v>
      </c>
      <c r="V1951" s="418" t="str">
        <f>VLOOKUP($A1951,'02-Metrics'!$A$2:$AD$188,7,FALSE)</f>
        <v>DPW</v>
      </c>
    </row>
    <row r="1952" spans="1:22" hidden="1">
      <c r="A1952" s="418" t="s">
        <v>1147</v>
      </c>
      <c r="B1952" s="497">
        <v>43799</v>
      </c>
      <c r="C1952" s="495">
        <v>0</v>
      </c>
      <c r="D1952" s="495">
        <v>61285300.839999996</v>
      </c>
      <c r="E1952" s="495">
        <f t="shared" si="301"/>
        <v>415680036.05000007</v>
      </c>
      <c r="F1952" s="495">
        <f t="shared" si="302"/>
        <v>256448019.98000005</v>
      </c>
      <c r="G1952" s="495">
        <f t="shared" si="303"/>
        <v>159232016.07000002</v>
      </c>
      <c r="H1952" s="495">
        <f>VLOOKUP(A1952,'02-Metrics'!A:R,18,FALSE)</f>
        <v>1633315425</v>
      </c>
      <c r="I1952" s="496">
        <f t="shared" si="304"/>
        <v>9.7490058339466196E-2</v>
      </c>
      <c r="J1952" s="512"/>
      <c r="L1952" s="23">
        <v>43846</v>
      </c>
      <c r="M1952" s="241" t="s">
        <v>1039</v>
      </c>
      <c r="S1952">
        <f t="shared" si="296"/>
        <v>2019</v>
      </c>
      <c r="T1952" s="418" t="str">
        <f>VLOOKUP($A1952,'02-Metrics'!$A$2:$AD$188,4,FALSE)</f>
        <v>Infrastructure</v>
      </c>
      <c r="U1952" s="418" t="str">
        <f>VLOOKUP($A1952,'02-Metrics'!$A$2:$AD$188,5,FALSE)</f>
        <v>Networks</v>
      </c>
      <c r="V1952" s="418" t="str">
        <f>VLOOKUP($A1952,'02-Metrics'!$A$2:$AD$188,7,FALSE)</f>
        <v>DPW</v>
      </c>
    </row>
    <row r="1953" spans="1:22" hidden="1">
      <c r="A1953" s="418" t="s">
        <v>1147</v>
      </c>
      <c r="B1953" s="497">
        <v>43829</v>
      </c>
      <c r="C1953" s="495">
        <v>40031882.729999997</v>
      </c>
      <c r="D1953" s="495">
        <v>84722506.570000008</v>
      </c>
      <c r="E1953" s="495">
        <f t="shared" si="301"/>
        <v>455711918.78000009</v>
      </c>
      <c r="F1953" s="495">
        <f t="shared" si="302"/>
        <v>341170526.55000007</v>
      </c>
      <c r="G1953" s="495">
        <f t="shared" si="303"/>
        <v>114541392.23000002</v>
      </c>
      <c r="H1953" s="495">
        <f>VLOOKUP(A1953,'02-Metrics'!A:R,18,FALSE)</f>
        <v>1633315425</v>
      </c>
      <c r="I1953" s="496">
        <f t="shared" si="304"/>
        <v>7.0128151903053271E-2</v>
      </c>
      <c r="J1953" s="512"/>
      <c r="M1953" s="241" t="s">
        <v>1038</v>
      </c>
      <c r="S1953">
        <f t="shared" si="296"/>
        <v>2019</v>
      </c>
      <c r="T1953" s="418" t="str">
        <f>VLOOKUP($A1953,'02-Metrics'!$A$2:$AD$188,4,FALSE)</f>
        <v>Infrastructure</v>
      </c>
      <c r="U1953" s="418" t="str">
        <f>VLOOKUP($A1953,'02-Metrics'!$A$2:$AD$188,5,FALSE)</f>
        <v>Networks</v>
      </c>
      <c r="V1953" s="418" t="str">
        <f>VLOOKUP($A1953,'02-Metrics'!$A$2:$AD$188,7,FALSE)</f>
        <v>DPW</v>
      </c>
    </row>
    <row r="1954" spans="1:22" hidden="1">
      <c r="A1954" s="418" t="s">
        <v>1147</v>
      </c>
      <c r="B1954" s="497">
        <v>43860</v>
      </c>
      <c r="C1954" s="495">
        <v>142488821.63</v>
      </c>
      <c r="D1954" s="495">
        <v>64410602.00000003</v>
      </c>
      <c r="E1954" s="495">
        <f t="shared" si="301"/>
        <v>598200740.41000009</v>
      </c>
      <c r="F1954" s="495">
        <f t="shared" si="302"/>
        <v>405581128.55000007</v>
      </c>
      <c r="G1954" s="495">
        <f t="shared" si="303"/>
        <v>192619611.86000001</v>
      </c>
      <c r="H1954" s="495">
        <f>VLOOKUP(A1954,'02-Metrics'!A:R,18,FALSE)</f>
        <v>1633315425</v>
      </c>
      <c r="I1954" s="496">
        <f t="shared" si="304"/>
        <v>0.11793166764466209</v>
      </c>
      <c r="J1954" s="512"/>
      <c r="M1954" s="241" t="s">
        <v>1038</v>
      </c>
      <c r="S1954">
        <f t="shared" si="296"/>
        <v>2020</v>
      </c>
      <c r="T1954" s="418" t="str">
        <f>VLOOKUP($A1954,'02-Metrics'!$A$2:$AD$188,4,FALSE)</f>
        <v>Infrastructure</v>
      </c>
      <c r="U1954" s="418" t="str">
        <f>VLOOKUP($A1954,'02-Metrics'!$A$2:$AD$188,5,FALSE)</f>
        <v>Networks</v>
      </c>
      <c r="V1954" s="418" t="str">
        <f>VLOOKUP($A1954,'02-Metrics'!$A$2:$AD$188,7,FALSE)</f>
        <v>DPW</v>
      </c>
    </row>
    <row r="1955" spans="1:22" hidden="1">
      <c r="A1955" s="418" t="s">
        <v>1147</v>
      </c>
      <c r="B1955" s="497">
        <v>43889</v>
      </c>
      <c r="C1955" s="495">
        <v>0</v>
      </c>
      <c r="D1955" s="495">
        <v>61463827.120000005</v>
      </c>
      <c r="E1955" s="495">
        <f t="shared" si="301"/>
        <v>598200740.41000009</v>
      </c>
      <c r="F1955" s="495">
        <f t="shared" si="302"/>
        <v>467044955.67000008</v>
      </c>
      <c r="G1955" s="495">
        <f t="shared" si="303"/>
        <v>131155784.74000001</v>
      </c>
      <c r="H1955" s="495">
        <f>VLOOKUP(A1955,'02-Metrics'!A:R,18,FALSE)</f>
        <v>1633315425</v>
      </c>
      <c r="I1955" s="496">
        <f t="shared" si="304"/>
        <v>8.0300340480773946E-2</v>
      </c>
      <c r="J1955" s="512"/>
      <c r="L1955" s="23">
        <v>43913</v>
      </c>
      <c r="M1955" s="241" t="s">
        <v>1039</v>
      </c>
      <c r="S1955">
        <f t="shared" si="296"/>
        <v>2020</v>
      </c>
      <c r="T1955" s="418" t="str">
        <f>VLOOKUP($A1955,'02-Metrics'!$A$2:$AD$188,4,FALSE)</f>
        <v>Infrastructure</v>
      </c>
      <c r="U1955" s="418" t="str">
        <f>VLOOKUP($A1955,'02-Metrics'!$A$2:$AD$188,5,FALSE)</f>
        <v>Networks</v>
      </c>
      <c r="V1955" s="418" t="str">
        <f>VLOOKUP($A1955,'02-Metrics'!$A$2:$AD$188,7,FALSE)</f>
        <v>DPW</v>
      </c>
    </row>
    <row r="1956" spans="1:22" hidden="1">
      <c r="A1956" s="418" t="s">
        <v>1147</v>
      </c>
      <c r="B1956" s="497">
        <v>43920</v>
      </c>
      <c r="C1956" s="495">
        <v>109675422.28</v>
      </c>
      <c r="D1956" s="495">
        <v>59590833.370000005</v>
      </c>
      <c r="E1956" s="495">
        <f t="shared" si="301"/>
        <v>707876162.69000006</v>
      </c>
      <c r="F1956" s="495">
        <f t="shared" si="302"/>
        <v>526635789.04000008</v>
      </c>
      <c r="G1956" s="495">
        <f t="shared" si="303"/>
        <v>181240373.64999998</v>
      </c>
      <c r="H1956" s="495">
        <f>VLOOKUP(A1956,'02-Metrics'!A:R,18,FALSE)</f>
        <v>1633315425</v>
      </c>
      <c r="I1956" s="496">
        <f t="shared" si="304"/>
        <v>0.1109647107202211</v>
      </c>
      <c r="J1956" s="512"/>
      <c r="M1956" s="241" t="s">
        <v>1038</v>
      </c>
      <c r="S1956">
        <f t="shared" si="296"/>
        <v>2020</v>
      </c>
      <c r="T1956" s="418" t="str">
        <f>VLOOKUP($A1956,'02-Metrics'!$A$2:$AD$188,4,FALSE)</f>
        <v>Infrastructure</v>
      </c>
      <c r="U1956" s="418" t="str">
        <f>VLOOKUP($A1956,'02-Metrics'!$A$2:$AD$188,5,FALSE)</f>
        <v>Networks</v>
      </c>
      <c r="V1956" s="418" t="str">
        <f>VLOOKUP($A1956,'02-Metrics'!$A$2:$AD$188,7,FALSE)</f>
        <v>DPW</v>
      </c>
    </row>
    <row r="1957" spans="1:22" hidden="1">
      <c r="A1957" s="418" t="s">
        <v>1147</v>
      </c>
      <c r="B1957" s="497">
        <v>43951</v>
      </c>
      <c r="C1957" s="495">
        <v>46089743</v>
      </c>
      <c r="D1957" s="495">
        <v>30284914.249999985</v>
      </c>
      <c r="E1957" s="495">
        <f t="shared" si="301"/>
        <v>753965905.69000006</v>
      </c>
      <c r="F1957" s="495">
        <f t="shared" si="302"/>
        <v>556920703.29000008</v>
      </c>
      <c r="G1957" s="495">
        <f t="shared" si="303"/>
        <v>197045202.39999998</v>
      </c>
      <c r="H1957" s="495">
        <f>VLOOKUP(A1957,'02-Metrics'!A:R,18,FALSE)</f>
        <v>1633315425</v>
      </c>
      <c r="I1957" s="496">
        <f t="shared" si="304"/>
        <v>0.12064124258178727</v>
      </c>
      <c r="J1957" s="512"/>
      <c r="L1957" s="23">
        <v>43930</v>
      </c>
      <c r="M1957" s="241" t="s">
        <v>1039</v>
      </c>
      <c r="S1957">
        <f t="shared" si="296"/>
        <v>2020</v>
      </c>
      <c r="T1957" s="418" t="str">
        <f>VLOOKUP($A1957,'02-Metrics'!$A$2:$AD$188,4,FALSE)</f>
        <v>Infrastructure</v>
      </c>
      <c r="U1957" s="418" t="str">
        <f>VLOOKUP($A1957,'02-Metrics'!$A$2:$AD$188,5,FALSE)</f>
        <v>Networks</v>
      </c>
      <c r="V1957" s="418" t="str">
        <f>VLOOKUP($A1957,'02-Metrics'!$A$2:$AD$188,7,FALSE)</f>
        <v>DPW</v>
      </c>
    </row>
    <row r="1958" spans="1:22" hidden="1">
      <c r="A1958" s="418" t="s">
        <v>1147</v>
      </c>
      <c r="B1958" s="497">
        <v>43981</v>
      </c>
      <c r="C1958" s="495">
        <v>98279035.939999998</v>
      </c>
      <c r="D1958" s="495">
        <v>56700638.340000011</v>
      </c>
      <c r="E1958" s="495">
        <f t="shared" si="301"/>
        <v>852244941.63000011</v>
      </c>
      <c r="F1958" s="495">
        <f t="shared" si="302"/>
        <v>613621341.63000011</v>
      </c>
      <c r="G1958" s="495">
        <f t="shared" si="303"/>
        <v>238623600</v>
      </c>
      <c r="H1958" s="495">
        <f>VLOOKUP(A1958,'02-Metrics'!A:R,18,FALSE)</f>
        <v>1633315425</v>
      </c>
      <c r="I1958" s="496">
        <f t="shared" si="304"/>
        <v>0.14609768348939703</v>
      </c>
      <c r="J1958" s="512"/>
      <c r="L1958" s="23">
        <v>43934</v>
      </c>
      <c r="M1958" s="241" t="s">
        <v>1039</v>
      </c>
      <c r="S1958">
        <f t="shared" si="296"/>
        <v>2020</v>
      </c>
      <c r="T1958" s="418" t="str">
        <f>VLOOKUP($A1958,'02-Metrics'!$A$2:$AD$188,4,FALSE)</f>
        <v>Infrastructure</v>
      </c>
      <c r="U1958" s="418" t="str">
        <f>VLOOKUP($A1958,'02-Metrics'!$A$2:$AD$188,5,FALSE)</f>
        <v>Networks</v>
      </c>
      <c r="V1958" s="418" t="str">
        <f>VLOOKUP($A1958,'02-Metrics'!$A$2:$AD$188,7,FALSE)</f>
        <v>DPW</v>
      </c>
    </row>
    <row r="1959" spans="1:22" hidden="1">
      <c r="A1959" s="418" t="s">
        <v>1147</v>
      </c>
      <c r="B1959" s="497">
        <v>44012</v>
      </c>
      <c r="C1959" s="495">
        <v>134129590.95</v>
      </c>
      <c r="D1959" s="495">
        <v>86326921.00999999</v>
      </c>
      <c r="E1959" s="495">
        <f t="shared" si="301"/>
        <v>986374532.58000016</v>
      </c>
      <c r="F1959" s="495">
        <f t="shared" si="302"/>
        <v>699948262.6400001</v>
      </c>
      <c r="G1959" s="495">
        <f t="shared" si="303"/>
        <v>286426269.94000006</v>
      </c>
      <c r="H1959" s="495">
        <f>VLOOKUP(A1959,'02-Metrics'!A:R,18,FALSE)</f>
        <v>1633315425</v>
      </c>
      <c r="I1959" s="496">
        <f t="shared" si="304"/>
        <v>0.17536494516360798</v>
      </c>
      <c r="J1959" s="512"/>
      <c r="M1959" s="241" t="s">
        <v>1038</v>
      </c>
      <c r="S1959">
        <f t="shared" si="296"/>
        <v>2020</v>
      </c>
      <c r="T1959" s="418" t="str">
        <f>VLOOKUP($A1959,'02-Metrics'!$A$2:$AD$188,4,FALSE)</f>
        <v>Infrastructure</v>
      </c>
      <c r="U1959" s="418" t="str">
        <f>VLOOKUP($A1959,'02-Metrics'!$A$2:$AD$188,5,FALSE)</f>
        <v>Networks</v>
      </c>
      <c r="V1959" s="418" t="str">
        <f>VLOOKUP($A1959,'02-Metrics'!$A$2:$AD$188,7,FALSE)</f>
        <v>DPW</v>
      </c>
    </row>
    <row r="1960" spans="1:22" hidden="1">
      <c r="A1960" s="418" t="s">
        <v>1147</v>
      </c>
      <c r="B1960" s="497">
        <v>44042</v>
      </c>
      <c r="C1960" s="495">
        <v>63998840.710000001</v>
      </c>
      <c r="D1960" s="495">
        <v>43160587.280000016</v>
      </c>
      <c r="E1960" s="495">
        <f t="shared" si="301"/>
        <v>1050373373.2900002</v>
      </c>
      <c r="F1960" s="495">
        <f t="shared" si="302"/>
        <v>743108849.92000008</v>
      </c>
      <c r="G1960" s="495">
        <f t="shared" si="303"/>
        <v>307264523.37000012</v>
      </c>
      <c r="H1960" s="495">
        <f>VLOOKUP(A1960,'02-Metrics'!A:R,18,FALSE)</f>
        <v>1633315425</v>
      </c>
      <c r="I1960" s="496">
        <f t="shared" si="304"/>
        <v>0.18812319939365058</v>
      </c>
      <c r="J1960" s="512"/>
      <c r="M1960" s="241" t="s">
        <v>1038</v>
      </c>
      <c r="S1960">
        <f t="shared" si="296"/>
        <v>2020</v>
      </c>
      <c r="T1960" s="418" t="str">
        <f>VLOOKUP($A1960,'02-Metrics'!$A$2:$AD$188,4,FALSE)</f>
        <v>Infrastructure</v>
      </c>
      <c r="U1960" s="418" t="str">
        <f>VLOOKUP($A1960,'02-Metrics'!$A$2:$AD$188,5,FALSE)</f>
        <v>Networks</v>
      </c>
      <c r="V1960" s="418" t="str">
        <f>VLOOKUP($A1960,'02-Metrics'!$A$2:$AD$188,7,FALSE)</f>
        <v>DPW</v>
      </c>
    </row>
    <row r="1961" spans="1:22" hidden="1">
      <c r="A1961" s="418" t="s">
        <v>1147</v>
      </c>
      <c r="B1961" s="497">
        <v>44073</v>
      </c>
      <c r="C1961" s="495">
        <v>41776446.850000001</v>
      </c>
      <c r="D1961" s="495">
        <v>18603231.700000007</v>
      </c>
      <c r="E1961" s="495">
        <f t="shared" si="301"/>
        <v>1092149820.1400001</v>
      </c>
      <c r="F1961" s="495">
        <f t="shared" si="302"/>
        <v>761712081.62000012</v>
      </c>
      <c r="G1961" s="495">
        <f t="shared" si="303"/>
        <v>330437738.51999998</v>
      </c>
      <c r="H1961" s="495">
        <f>VLOOKUP(A1961,'02-Metrics'!A:R,18,FALSE)</f>
        <v>1633315425</v>
      </c>
      <c r="I1961" s="496">
        <f t="shared" si="304"/>
        <v>0.20231103769806127</v>
      </c>
      <c r="J1961" s="512"/>
      <c r="L1961" s="23">
        <v>44003</v>
      </c>
      <c r="M1961" s="241" t="s">
        <v>1039</v>
      </c>
      <c r="S1961">
        <f t="shared" si="296"/>
        <v>2020</v>
      </c>
      <c r="T1961" s="418" t="str">
        <f>VLOOKUP($A1961,'02-Metrics'!$A$2:$AD$188,4,FALSE)</f>
        <v>Infrastructure</v>
      </c>
      <c r="U1961" s="418" t="str">
        <f>VLOOKUP($A1961,'02-Metrics'!$A$2:$AD$188,5,FALSE)</f>
        <v>Networks</v>
      </c>
      <c r="V1961" s="418" t="str">
        <f>VLOOKUP($A1961,'02-Metrics'!$A$2:$AD$188,7,FALSE)</f>
        <v>DPW</v>
      </c>
    </row>
    <row r="1962" spans="1:22" hidden="1">
      <c r="A1962" s="418" t="s">
        <v>1147</v>
      </c>
      <c r="B1962" s="497">
        <v>44104</v>
      </c>
      <c r="C1962" s="495">
        <v>44310014.32</v>
      </c>
      <c r="D1962" s="495">
        <v>51830400.920000009</v>
      </c>
      <c r="E1962" s="495">
        <f t="shared" si="301"/>
        <v>1136459834.46</v>
      </c>
      <c r="F1962" s="495">
        <f t="shared" si="302"/>
        <v>813542482.54000008</v>
      </c>
      <c r="G1962" s="495">
        <f t="shared" si="303"/>
        <v>322917351.91999996</v>
      </c>
      <c r="H1962" s="495">
        <f>VLOOKUP(A1962,'02-Metrics'!A:R,18,FALSE)</f>
        <v>1633315425</v>
      </c>
      <c r="I1962" s="496">
        <f t="shared" si="304"/>
        <v>0.19770666888791549</v>
      </c>
      <c r="J1962" s="512"/>
      <c r="M1962" s="241" t="s">
        <v>1038</v>
      </c>
      <c r="S1962">
        <f t="shared" si="296"/>
        <v>2020</v>
      </c>
      <c r="T1962" s="418" t="str">
        <f>VLOOKUP($A1962,'02-Metrics'!$A$2:$AD$188,4,FALSE)</f>
        <v>Infrastructure</v>
      </c>
      <c r="U1962" s="418" t="str">
        <f>VLOOKUP($A1962,'02-Metrics'!$A$2:$AD$188,5,FALSE)</f>
        <v>Networks</v>
      </c>
      <c r="V1962" s="418" t="str">
        <f>VLOOKUP($A1962,'02-Metrics'!$A$2:$AD$188,7,FALSE)</f>
        <v>DPW</v>
      </c>
    </row>
    <row r="1963" spans="1:22" hidden="1">
      <c r="A1963" s="418" t="s">
        <v>1147</v>
      </c>
      <c r="B1963" s="497">
        <v>44134</v>
      </c>
      <c r="C1963" s="495">
        <v>25431108.579999998</v>
      </c>
      <c r="D1963" s="495">
        <v>20585636.710000005</v>
      </c>
      <c r="E1963" s="495">
        <f t="shared" si="301"/>
        <v>1161890943.04</v>
      </c>
      <c r="F1963" s="495">
        <f t="shared" si="302"/>
        <v>834128119.25000012</v>
      </c>
      <c r="G1963" s="495">
        <f t="shared" si="303"/>
        <v>327762823.78999984</v>
      </c>
      <c r="H1963" s="495">
        <f>VLOOKUP(A1963,'02-Metrics'!A:R,18,FALSE)</f>
        <v>1633315425</v>
      </c>
      <c r="I1963" s="496">
        <f t="shared" si="304"/>
        <v>0.20067331684570347</v>
      </c>
      <c r="J1963" s="512"/>
      <c r="M1963" s="241" t="s">
        <v>1038</v>
      </c>
      <c r="S1963">
        <f t="shared" si="296"/>
        <v>2020</v>
      </c>
      <c r="T1963" s="418" t="str">
        <f>VLOOKUP($A1963,'02-Metrics'!$A$2:$AD$188,4,FALSE)</f>
        <v>Infrastructure</v>
      </c>
      <c r="U1963" s="418" t="str">
        <f>VLOOKUP($A1963,'02-Metrics'!$A$2:$AD$188,5,FALSE)</f>
        <v>Networks</v>
      </c>
      <c r="V1963" s="418" t="str">
        <f>VLOOKUP($A1963,'02-Metrics'!$A$2:$AD$188,7,FALSE)</f>
        <v>DPW</v>
      </c>
    </row>
    <row r="1964" spans="1:22" hidden="1">
      <c r="A1964" s="418" t="s">
        <v>1147</v>
      </c>
      <c r="B1964" s="497">
        <v>44165</v>
      </c>
      <c r="C1964" s="495">
        <v>31817254.199999999</v>
      </c>
      <c r="D1964" s="495">
        <v>28770207.609999999</v>
      </c>
      <c r="E1964" s="495">
        <f t="shared" si="301"/>
        <v>1193708197.24</v>
      </c>
      <c r="F1964" s="495">
        <f t="shared" si="302"/>
        <v>862898326.86000013</v>
      </c>
      <c r="G1964" s="495">
        <f t="shared" si="303"/>
        <v>330809870.37999988</v>
      </c>
      <c r="H1964" s="495">
        <f>VLOOKUP(A1964,'02-Metrics'!A:R,18,FALSE)</f>
        <v>1633315425</v>
      </c>
      <c r="I1964" s="496">
        <f t="shared" si="304"/>
        <v>0.20253887602879883</v>
      </c>
      <c r="J1964" s="512"/>
      <c r="M1964" s="241" t="s">
        <v>1038</v>
      </c>
      <c r="S1964">
        <f t="shared" si="296"/>
        <v>2020</v>
      </c>
      <c r="T1964" s="418" t="str">
        <f>VLOOKUP($A1964,'02-Metrics'!$A$2:$AD$188,4,FALSE)</f>
        <v>Infrastructure</v>
      </c>
      <c r="U1964" s="418" t="str">
        <f>VLOOKUP($A1964,'02-Metrics'!$A$2:$AD$188,5,FALSE)</f>
        <v>Networks</v>
      </c>
      <c r="V1964" s="418" t="str">
        <f>VLOOKUP($A1964,'02-Metrics'!$A$2:$AD$188,7,FALSE)</f>
        <v>DPW</v>
      </c>
    </row>
    <row r="1965" spans="1:22" hidden="1">
      <c r="A1965" s="418" t="s">
        <v>1147</v>
      </c>
      <c r="B1965" s="497">
        <v>44195</v>
      </c>
      <c r="C1965" s="495">
        <v>25746407.390000001</v>
      </c>
      <c r="D1965" s="495">
        <v>32212781.199999999</v>
      </c>
      <c r="E1965" s="495">
        <f t="shared" si="301"/>
        <v>1219454604.6300001</v>
      </c>
      <c r="F1965" s="495">
        <f t="shared" si="302"/>
        <v>895111108.06000018</v>
      </c>
      <c r="G1965" s="495">
        <f t="shared" si="303"/>
        <v>324343496.56999993</v>
      </c>
      <c r="H1965" s="495">
        <f>VLOOKUP(A1965,'02-Metrics'!A:R,18,FALSE)</f>
        <v>1633315425</v>
      </c>
      <c r="I1965" s="496">
        <f t="shared" si="304"/>
        <v>0.19857982824719844</v>
      </c>
      <c r="J1965" s="512"/>
      <c r="L1965" s="23">
        <v>44182</v>
      </c>
      <c r="M1965" s="241" t="s">
        <v>1039</v>
      </c>
      <c r="S1965">
        <f t="shared" si="296"/>
        <v>2020</v>
      </c>
      <c r="T1965" s="418" t="str">
        <f>VLOOKUP($A1965,'02-Metrics'!$A$2:$AD$188,4,FALSE)</f>
        <v>Infrastructure</v>
      </c>
      <c r="U1965" s="418" t="str">
        <f>VLOOKUP($A1965,'02-Metrics'!$A$2:$AD$188,5,FALSE)</f>
        <v>Networks</v>
      </c>
      <c r="V1965" s="418" t="str">
        <f>VLOOKUP($A1965,'02-Metrics'!$A$2:$AD$188,7,FALSE)</f>
        <v>DPW</v>
      </c>
    </row>
    <row r="1966" spans="1:22" hidden="1">
      <c r="A1966" s="418" t="s">
        <v>1147</v>
      </c>
      <c r="B1966" s="497">
        <v>44226</v>
      </c>
      <c r="C1966" s="495">
        <v>17720371.710000001</v>
      </c>
      <c r="D1966" s="495">
        <v>26148810.210000001</v>
      </c>
      <c r="E1966" s="495">
        <f t="shared" si="301"/>
        <v>1237174976.3400002</v>
      </c>
      <c r="F1966" s="495">
        <f t="shared" si="302"/>
        <v>921259918.27000022</v>
      </c>
      <c r="G1966" s="495">
        <f t="shared" si="303"/>
        <v>315915058.06999993</v>
      </c>
      <c r="H1966" s="495">
        <f>VLOOKUP(A1966,'02-Metrics'!A:R,18,FALSE)</f>
        <v>1633315425</v>
      </c>
      <c r="I1966" s="496">
        <f t="shared" si="304"/>
        <v>0.19341950319853249</v>
      </c>
      <c r="J1966" s="512"/>
      <c r="L1966" s="23">
        <v>44286</v>
      </c>
      <c r="M1966" s="241" t="s">
        <v>1039</v>
      </c>
      <c r="S1966">
        <f t="shared" si="296"/>
        <v>2021</v>
      </c>
      <c r="T1966" s="418" t="str">
        <f>VLOOKUP($A1966,'02-Metrics'!$A$2:$AD$188,4,FALSE)</f>
        <v>Infrastructure</v>
      </c>
      <c r="U1966" s="418" t="str">
        <f>VLOOKUP($A1966,'02-Metrics'!$A$2:$AD$188,5,FALSE)</f>
        <v>Networks</v>
      </c>
      <c r="V1966" s="418" t="str">
        <f>VLOOKUP($A1966,'02-Metrics'!$A$2:$AD$188,7,FALSE)</f>
        <v>DPW</v>
      </c>
    </row>
    <row r="1967" spans="1:22" hidden="1">
      <c r="A1967" s="418" t="s">
        <v>1147</v>
      </c>
      <c r="B1967" s="497">
        <v>44255</v>
      </c>
      <c r="C1967" s="495">
        <v>26545255.119999997</v>
      </c>
      <c r="D1967" s="495">
        <v>20790764.300000008</v>
      </c>
      <c r="E1967" s="495">
        <f t="shared" si="301"/>
        <v>1263720231.46</v>
      </c>
      <c r="F1967" s="495">
        <f t="shared" si="302"/>
        <v>942050682.57000017</v>
      </c>
      <c r="G1967" s="498">
        <f>E1967-F1967</f>
        <v>321669548.88999987</v>
      </c>
      <c r="H1967" s="495"/>
      <c r="I1967" s="496"/>
      <c r="J1967" s="512"/>
      <c r="S1967">
        <f t="shared" si="296"/>
        <v>2021</v>
      </c>
      <c r="T1967" s="418" t="str">
        <f>VLOOKUP($A1967,'02-Metrics'!$A$2:$AD$188,4,FALSE)</f>
        <v>Infrastructure</v>
      </c>
      <c r="U1967" s="418" t="str">
        <f>VLOOKUP($A1967,'02-Metrics'!$A$2:$AD$188,5,FALSE)</f>
        <v>Networks</v>
      </c>
      <c r="V1967" s="418" t="str">
        <f>VLOOKUP($A1967,'02-Metrics'!$A$2:$AD$188,7,FALSE)</f>
        <v>DPW</v>
      </c>
    </row>
    <row r="1968" spans="1:22" hidden="1">
      <c r="A1968" s="418" t="s">
        <v>1147</v>
      </c>
      <c r="B1968" s="497">
        <v>44285</v>
      </c>
      <c r="C1968" s="495">
        <v>20867275.719999999</v>
      </c>
      <c r="D1968" s="495">
        <v>14947124.829999998</v>
      </c>
      <c r="E1968" s="495">
        <f t="shared" si="301"/>
        <v>1284587507.1800001</v>
      </c>
      <c r="F1968" s="495">
        <f t="shared" si="302"/>
        <v>956997807.40000021</v>
      </c>
      <c r="G1968" s="495">
        <f t="shared" ref="G1968:G2013" si="305">E1968-F1968</f>
        <v>327589699.77999985</v>
      </c>
      <c r="H1968" s="495">
        <f>VLOOKUP(A1968,'02-Metrics'!A:R,18,FALSE)</f>
        <v>1633315425</v>
      </c>
      <c r="I1968" s="496">
        <f t="shared" ref="I1968:I2013" si="306">G1968/H1968</f>
        <v>0.2005673213917023</v>
      </c>
      <c r="J1968" s="512"/>
      <c r="M1968" s="241" t="s">
        <v>1038</v>
      </c>
      <c r="S1968">
        <f t="shared" si="296"/>
        <v>2021</v>
      </c>
      <c r="T1968" s="418" t="str">
        <f>VLOOKUP($A1968,'02-Metrics'!$A$2:$AD$188,4,FALSE)</f>
        <v>Infrastructure</v>
      </c>
      <c r="U1968" s="418" t="str">
        <f>VLOOKUP($A1968,'02-Metrics'!$A$2:$AD$188,5,FALSE)</f>
        <v>Networks</v>
      </c>
      <c r="V1968" s="418" t="str">
        <f>VLOOKUP($A1968,'02-Metrics'!$A$2:$AD$188,7,FALSE)</f>
        <v>DPW</v>
      </c>
    </row>
    <row r="1969" spans="1:22" hidden="1">
      <c r="A1969" s="418" t="s">
        <v>1147</v>
      </c>
      <c r="B1969" s="497">
        <v>44316</v>
      </c>
      <c r="C1969" s="495">
        <v>10313601.640000001</v>
      </c>
      <c r="D1969" s="495">
        <v>19338611.040000003</v>
      </c>
      <c r="E1969" s="495">
        <f t="shared" si="301"/>
        <v>1294901108.8200002</v>
      </c>
      <c r="F1969" s="495">
        <f t="shared" si="302"/>
        <v>976336418.44000018</v>
      </c>
      <c r="G1969" s="495">
        <f t="shared" si="305"/>
        <v>318564690.38</v>
      </c>
      <c r="H1969" s="495">
        <f>VLOOKUP(A1969,'02-Metrics'!A:R,18,FALSE)</f>
        <v>1633315425</v>
      </c>
      <c r="I1969" s="496">
        <f t="shared" si="306"/>
        <v>0.19504174484851877</v>
      </c>
      <c r="J1969" s="512"/>
      <c r="K1969" s="491">
        <v>5921350</v>
      </c>
      <c r="L1969" s="489">
        <v>43008</v>
      </c>
      <c r="M1969" s="241" t="s">
        <v>1041</v>
      </c>
      <c r="S1969">
        <f t="shared" ref="S1969:S2031" si="307">YEAR(B1969)</f>
        <v>2021</v>
      </c>
      <c r="T1969" s="418" t="str">
        <f>VLOOKUP($A1969,'02-Metrics'!$A$2:$AD$188,4,FALSE)</f>
        <v>Infrastructure</v>
      </c>
      <c r="U1969" s="418" t="str">
        <f>VLOOKUP($A1969,'02-Metrics'!$A$2:$AD$188,5,FALSE)</f>
        <v>Networks</v>
      </c>
      <c r="V1969" s="418" t="str">
        <f>VLOOKUP($A1969,'02-Metrics'!$A$2:$AD$188,7,FALSE)</f>
        <v>DPW</v>
      </c>
    </row>
    <row r="1970" spans="1:22" hidden="1">
      <c r="A1970" s="418">
        <v>58</v>
      </c>
      <c r="B1970" s="505">
        <v>2</v>
      </c>
      <c r="C1970" s="506"/>
      <c r="D1970" s="506"/>
      <c r="E1970" s="506"/>
      <c r="F1970" s="506"/>
      <c r="G1970" s="506"/>
      <c r="H1970" s="495"/>
      <c r="I1970" s="496"/>
      <c r="J1970" s="496"/>
      <c r="K1970" s="495"/>
      <c r="L1970" s="493"/>
      <c r="S1970">
        <f t="shared" si="307"/>
        <v>1900</v>
      </c>
      <c r="T1970" s="418" t="e">
        <f>VLOOKUP($A1970,'02-Metrics'!$A$2:$AD$188,4,FALSE)</f>
        <v>#N/A</v>
      </c>
      <c r="U1970" s="418" t="e">
        <f>VLOOKUP($A1970,'02-Metrics'!$A$2:$AD$188,5,FALSE)</f>
        <v>#N/A</v>
      </c>
      <c r="V1970" s="418" t="e">
        <f>VLOOKUP($A1970,'02-Metrics'!$A$2:$AD$188,7,FALSE)</f>
        <v>#N/A</v>
      </c>
    </row>
    <row r="1971" spans="1:22" hidden="1">
      <c r="A1971" s="418" t="s">
        <v>1148</v>
      </c>
      <c r="B1971" s="497">
        <v>43464</v>
      </c>
      <c r="C1971" s="495">
        <v>24600000</v>
      </c>
      <c r="D1971" s="495">
        <v>48446.71</v>
      </c>
      <c r="E1971" s="495">
        <f t="shared" ref="E1971:E2021" si="308">C1971+E1970</f>
        <v>24600000</v>
      </c>
      <c r="F1971" s="495">
        <f t="shared" ref="F1971:F2021" si="309">D1971+F1970</f>
        <v>48446.71</v>
      </c>
      <c r="G1971" s="495">
        <f t="shared" si="305"/>
        <v>24551553.289999999</v>
      </c>
      <c r="H1971" s="495">
        <f>VLOOKUP(A1971,'02-Metrics'!A:R,18,FALSE)</f>
        <v>52028085.714285709</v>
      </c>
      <c r="I1971" s="496">
        <f t="shared" si="306"/>
        <v>0.47189038291406349</v>
      </c>
      <c r="J1971" s="512"/>
      <c r="K1971" s="491">
        <v>0</v>
      </c>
      <c r="L1971" s="489">
        <v>43039</v>
      </c>
      <c r="M1971" s="241" t="s">
        <v>1041</v>
      </c>
      <c r="S1971">
        <f t="shared" si="307"/>
        <v>2018</v>
      </c>
      <c r="T1971" s="418" t="str">
        <f>VLOOKUP($A1971,'02-Metrics'!$A$2:$AD$188,4,FALSE)</f>
        <v>Infrastructure</v>
      </c>
      <c r="U1971" s="418" t="str">
        <f>VLOOKUP($A1971,'02-Metrics'!$A$2:$AD$188,5,FALSE)</f>
        <v>L&amp;L</v>
      </c>
      <c r="V1971" s="418" t="str">
        <f>VLOOKUP($A1971,'02-Metrics'!$A$2:$AD$188,7,FALSE)</f>
        <v>EMAAR</v>
      </c>
    </row>
    <row r="1972" spans="1:22" hidden="1">
      <c r="A1972" s="418" t="s">
        <v>1148</v>
      </c>
      <c r="B1972" s="497">
        <v>43495</v>
      </c>
      <c r="C1972" s="495">
        <v>0</v>
      </c>
      <c r="D1972" s="495">
        <v>1037572.3</v>
      </c>
      <c r="E1972" s="495">
        <f t="shared" si="308"/>
        <v>24600000</v>
      </c>
      <c r="F1972" s="495">
        <f t="shared" si="309"/>
        <v>1086019.01</v>
      </c>
      <c r="G1972" s="495">
        <f t="shared" si="305"/>
        <v>23513980.989999998</v>
      </c>
      <c r="H1972" s="495">
        <f>VLOOKUP(A1972,'02-Metrics'!A:R,18,FALSE)</f>
        <v>52028085.714285709</v>
      </c>
      <c r="I1972" s="496">
        <f t="shared" si="306"/>
        <v>0.45194784061685367</v>
      </c>
      <c r="J1972" s="512"/>
      <c r="M1972" s="241" t="s">
        <v>1038</v>
      </c>
      <c r="S1972">
        <f t="shared" si="307"/>
        <v>2019</v>
      </c>
      <c r="T1972" s="418" t="str">
        <f>VLOOKUP($A1972,'02-Metrics'!$A$2:$AD$188,4,FALSE)</f>
        <v>Infrastructure</v>
      </c>
      <c r="U1972" s="418" t="str">
        <f>VLOOKUP($A1972,'02-Metrics'!$A$2:$AD$188,5,FALSE)</f>
        <v>L&amp;L</v>
      </c>
      <c r="V1972" s="418" t="str">
        <f>VLOOKUP($A1972,'02-Metrics'!$A$2:$AD$188,7,FALSE)</f>
        <v>EMAAR</v>
      </c>
    </row>
    <row r="1973" spans="1:22" hidden="1">
      <c r="A1973" s="418" t="s">
        <v>1148</v>
      </c>
      <c r="B1973" s="497">
        <v>43524</v>
      </c>
      <c r="C1973" s="495">
        <v>2532120.6</v>
      </c>
      <c r="D1973" s="495">
        <v>696376.21</v>
      </c>
      <c r="E1973" s="495">
        <f t="shared" si="308"/>
        <v>27132120.600000001</v>
      </c>
      <c r="F1973" s="495">
        <f t="shared" si="309"/>
        <v>1782395.22</v>
      </c>
      <c r="G1973" s="495">
        <f t="shared" si="305"/>
        <v>25349725.380000003</v>
      </c>
      <c r="H1973" s="495">
        <f>VLOOKUP(A1973,'02-Metrics'!A:R,18,FALSE)</f>
        <v>52028085.714285709</v>
      </c>
      <c r="I1973" s="496">
        <f t="shared" si="306"/>
        <v>0.48723156026168296</v>
      </c>
      <c r="J1973" s="512"/>
      <c r="K1973" s="491">
        <v>1369484</v>
      </c>
      <c r="L1973" s="489">
        <v>43069</v>
      </c>
      <c r="M1973" s="241" t="s">
        <v>1041</v>
      </c>
      <c r="S1973">
        <f t="shared" si="307"/>
        <v>2019</v>
      </c>
      <c r="T1973" s="418" t="str">
        <f>VLOOKUP($A1973,'02-Metrics'!$A$2:$AD$188,4,FALSE)</f>
        <v>Infrastructure</v>
      </c>
      <c r="U1973" s="418" t="str">
        <f>VLOOKUP($A1973,'02-Metrics'!$A$2:$AD$188,5,FALSE)</f>
        <v>L&amp;L</v>
      </c>
      <c r="V1973" s="418" t="str">
        <f>VLOOKUP($A1973,'02-Metrics'!$A$2:$AD$188,7,FALSE)</f>
        <v>EMAAR</v>
      </c>
    </row>
    <row r="1974" spans="1:22" hidden="1">
      <c r="A1974" s="418" t="s">
        <v>1148</v>
      </c>
      <c r="B1974" s="497">
        <v>43554</v>
      </c>
      <c r="C1974" s="495">
        <v>35428884.75</v>
      </c>
      <c r="D1974" s="495">
        <v>1325727.57</v>
      </c>
      <c r="E1974" s="495">
        <f t="shared" si="308"/>
        <v>62561005.350000001</v>
      </c>
      <c r="F1974" s="495">
        <f t="shared" si="309"/>
        <v>3108122.79</v>
      </c>
      <c r="G1974" s="495">
        <f t="shared" si="305"/>
        <v>59452882.560000002</v>
      </c>
      <c r="H1974" s="495">
        <f>VLOOKUP(A1974,'02-Metrics'!A:R,18,FALSE)</f>
        <v>52028085.714285709</v>
      </c>
      <c r="I1974" s="496">
        <f t="shared" si="306"/>
        <v>1.1427074770055516</v>
      </c>
      <c r="J1974" s="512"/>
      <c r="M1974" s="241" t="s">
        <v>1038</v>
      </c>
      <c r="S1974">
        <f t="shared" si="307"/>
        <v>2019</v>
      </c>
      <c r="T1974" s="418" t="str">
        <f>VLOOKUP($A1974,'02-Metrics'!$A$2:$AD$188,4,FALSE)</f>
        <v>Infrastructure</v>
      </c>
      <c r="U1974" s="418" t="str">
        <f>VLOOKUP($A1974,'02-Metrics'!$A$2:$AD$188,5,FALSE)</f>
        <v>L&amp;L</v>
      </c>
      <c r="V1974" s="418" t="str">
        <f>VLOOKUP($A1974,'02-Metrics'!$A$2:$AD$188,7,FALSE)</f>
        <v>EMAAR</v>
      </c>
    </row>
    <row r="1975" spans="1:22" hidden="1">
      <c r="A1975" s="418" t="s">
        <v>1148</v>
      </c>
      <c r="B1975" s="497">
        <v>43585</v>
      </c>
      <c r="C1975" s="495">
        <v>0</v>
      </c>
      <c r="D1975" s="495">
        <v>1705310.3599999999</v>
      </c>
      <c r="E1975" s="495">
        <f t="shared" si="308"/>
        <v>62561005.350000001</v>
      </c>
      <c r="F1975" s="495">
        <f t="shared" si="309"/>
        <v>4813433.1500000004</v>
      </c>
      <c r="G1975" s="495">
        <f t="shared" si="305"/>
        <v>57747572.200000003</v>
      </c>
      <c r="H1975" s="495">
        <f>VLOOKUP(A1975,'02-Metrics'!A:R,18,FALSE)</f>
        <v>52028085.714285709</v>
      </c>
      <c r="I1975" s="496">
        <f t="shared" si="306"/>
        <v>1.1099307500399511</v>
      </c>
      <c r="J1975" s="512"/>
      <c r="K1975" s="491">
        <v>0</v>
      </c>
      <c r="L1975" s="489">
        <v>43100</v>
      </c>
      <c r="M1975" s="241" t="s">
        <v>1041</v>
      </c>
      <c r="S1975">
        <f t="shared" si="307"/>
        <v>2019</v>
      </c>
      <c r="T1975" s="418" t="str">
        <f>VLOOKUP($A1975,'02-Metrics'!$A$2:$AD$188,4,FALSE)</f>
        <v>Infrastructure</v>
      </c>
      <c r="U1975" s="418" t="str">
        <f>VLOOKUP($A1975,'02-Metrics'!$A$2:$AD$188,5,FALSE)</f>
        <v>L&amp;L</v>
      </c>
      <c r="V1975" s="418" t="str">
        <f>VLOOKUP($A1975,'02-Metrics'!$A$2:$AD$188,7,FALSE)</f>
        <v>EMAAR</v>
      </c>
    </row>
    <row r="1976" spans="1:22" hidden="1">
      <c r="A1976" s="418" t="s">
        <v>1148</v>
      </c>
      <c r="B1976" s="497">
        <v>43615</v>
      </c>
      <c r="C1976" s="495">
        <v>31166066.199999999</v>
      </c>
      <c r="D1976" s="495">
        <v>2051607.1700000002</v>
      </c>
      <c r="E1976" s="495">
        <f t="shared" si="308"/>
        <v>93727071.549999997</v>
      </c>
      <c r="F1976" s="495">
        <f t="shared" si="309"/>
        <v>6865040.3200000003</v>
      </c>
      <c r="G1976" s="495">
        <f t="shared" si="305"/>
        <v>86862031.229999989</v>
      </c>
      <c r="H1976" s="495">
        <f>VLOOKUP(A1976,'02-Metrics'!A:R,18,FALSE)</f>
        <v>52028085.714285709</v>
      </c>
      <c r="I1976" s="496">
        <f t="shared" si="306"/>
        <v>1.6695219521818709</v>
      </c>
      <c r="J1976" s="512"/>
      <c r="M1976" s="241" t="s">
        <v>1038</v>
      </c>
      <c r="S1976">
        <f t="shared" si="307"/>
        <v>2019</v>
      </c>
      <c r="T1976" s="418" t="str">
        <f>VLOOKUP($A1976,'02-Metrics'!$A$2:$AD$188,4,FALSE)</f>
        <v>Infrastructure</v>
      </c>
      <c r="U1976" s="418" t="str">
        <f>VLOOKUP($A1976,'02-Metrics'!$A$2:$AD$188,5,FALSE)</f>
        <v>L&amp;L</v>
      </c>
      <c r="V1976" s="418" t="str">
        <f>VLOOKUP($A1976,'02-Metrics'!$A$2:$AD$188,7,FALSE)</f>
        <v>EMAAR</v>
      </c>
    </row>
    <row r="1977" spans="1:22" hidden="1">
      <c r="A1977" s="418" t="s">
        <v>1148</v>
      </c>
      <c r="B1977" s="497">
        <v>43646</v>
      </c>
      <c r="C1977" s="495">
        <v>11074114.43</v>
      </c>
      <c r="D1977" s="495">
        <v>1413088.7200000002</v>
      </c>
      <c r="E1977" s="495">
        <f t="shared" si="308"/>
        <v>104801185.97999999</v>
      </c>
      <c r="F1977" s="495">
        <f t="shared" si="309"/>
        <v>8278129.040000001</v>
      </c>
      <c r="G1977" s="495">
        <f t="shared" si="305"/>
        <v>96523056.939999983</v>
      </c>
      <c r="H1977" s="495">
        <f>VLOOKUP(A1977,'02-Metrics'!A:R,18,FALSE)</f>
        <v>52028085.714285709</v>
      </c>
      <c r="I1977" s="496">
        <f t="shared" si="306"/>
        <v>1.8552106158596757</v>
      </c>
      <c r="J1977" s="512"/>
      <c r="M1977" s="241" t="s">
        <v>1038</v>
      </c>
      <c r="S1977">
        <f t="shared" si="307"/>
        <v>2019</v>
      </c>
      <c r="T1977" s="418" t="str">
        <f>VLOOKUP($A1977,'02-Metrics'!$A$2:$AD$188,4,FALSE)</f>
        <v>Infrastructure</v>
      </c>
      <c r="U1977" s="418" t="str">
        <f>VLOOKUP($A1977,'02-Metrics'!$A$2:$AD$188,5,FALSE)</f>
        <v>L&amp;L</v>
      </c>
      <c r="V1977" s="418" t="str">
        <f>VLOOKUP($A1977,'02-Metrics'!$A$2:$AD$188,7,FALSE)</f>
        <v>EMAAR</v>
      </c>
    </row>
    <row r="1978" spans="1:22" hidden="1">
      <c r="A1978" s="418" t="s">
        <v>1148</v>
      </c>
      <c r="B1978" s="497">
        <v>43676</v>
      </c>
      <c r="C1978" s="495">
        <v>7386054.9500000002</v>
      </c>
      <c r="D1978" s="495">
        <v>1252532.3799999999</v>
      </c>
      <c r="E1978" s="495">
        <f t="shared" si="308"/>
        <v>112187240.92999999</v>
      </c>
      <c r="F1978" s="495">
        <f t="shared" si="309"/>
        <v>9530661.4200000018</v>
      </c>
      <c r="G1978" s="495">
        <f t="shared" si="305"/>
        <v>102656579.50999999</v>
      </c>
      <c r="H1978" s="495">
        <f>VLOOKUP(A1978,'02-Metrics'!A:R,18,FALSE)</f>
        <v>52028085.714285709</v>
      </c>
      <c r="I1978" s="496">
        <f t="shared" si="306"/>
        <v>1.9730993001307535</v>
      </c>
      <c r="J1978" s="512"/>
      <c r="M1978" s="241" t="s">
        <v>1038</v>
      </c>
      <c r="S1978">
        <f t="shared" si="307"/>
        <v>2019</v>
      </c>
      <c r="T1978" s="418" t="str">
        <f>VLOOKUP($A1978,'02-Metrics'!$A$2:$AD$188,4,FALSE)</f>
        <v>Infrastructure</v>
      </c>
      <c r="U1978" s="418" t="str">
        <f>VLOOKUP($A1978,'02-Metrics'!$A$2:$AD$188,5,FALSE)</f>
        <v>L&amp;L</v>
      </c>
      <c r="V1978" s="418" t="str">
        <f>VLOOKUP($A1978,'02-Metrics'!$A$2:$AD$188,7,FALSE)</f>
        <v>EMAAR</v>
      </c>
    </row>
    <row r="1979" spans="1:22" hidden="1">
      <c r="A1979" s="418" t="s">
        <v>1148</v>
      </c>
      <c r="B1979" s="497">
        <v>43707</v>
      </c>
      <c r="C1979" s="495">
        <v>0</v>
      </c>
      <c r="D1979" s="495">
        <v>1801484.02</v>
      </c>
      <c r="E1979" s="495">
        <f t="shared" si="308"/>
        <v>112187240.92999999</v>
      </c>
      <c r="F1979" s="495">
        <f t="shared" si="309"/>
        <v>11332145.440000001</v>
      </c>
      <c r="G1979" s="495">
        <f t="shared" si="305"/>
        <v>100855095.48999999</v>
      </c>
      <c r="H1979" s="495">
        <f>VLOOKUP(A1979,'02-Metrics'!A:R,18,FALSE)</f>
        <v>52028085.714285709</v>
      </c>
      <c r="I1979" s="496">
        <f t="shared" si="306"/>
        <v>1.9384740780940843</v>
      </c>
      <c r="J1979" s="512"/>
      <c r="M1979" s="241" t="s">
        <v>1038</v>
      </c>
      <c r="S1979">
        <f t="shared" si="307"/>
        <v>2019</v>
      </c>
      <c r="T1979" s="418" t="str">
        <f>VLOOKUP($A1979,'02-Metrics'!$A$2:$AD$188,4,FALSE)</f>
        <v>Infrastructure</v>
      </c>
      <c r="U1979" s="418" t="str">
        <f>VLOOKUP($A1979,'02-Metrics'!$A$2:$AD$188,5,FALSE)</f>
        <v>L&amp;L</v>
      </c>
      <c r="V1979" s="418" t="str">
        <f>VLOOKUP($A1979,'02-Metrics'!$A$2:$AD$188,7,FALSE)</f>
        <v>EMAAR</v>
      </c>
    </row>
    <row r="1980" spans="1:22" hidden="1">
      <c r="A1980" s="418" t="s">
        <v>1148</v>
      </c>
      <c r="B1980" s="497">
        <v>43738</v>
      </c>
      <c r="C1980" s="495">
        <v>0</v>
      </c>
      <c r="D1980" s="495">
        <v>1240508.9399999997</v>
      </c>
      <c r="E1980" s="495">
        <f t="shared" si="308"/>
        <v>112187240.92999999</v>
      </c>
      <c r="F1980" s="495">
        <f t="shared" si="309"/>
        <v>12572654.380000001</v>
      </c>
      <c r="G1980" s="495">
        <f t="shared" si="305"/>
        <v>99614586.549999997</v>
      </c>
      <c r="H1980" s="495">
        <f>VLOOKUP(A1980,'02-Metrics'!A:R,18,FALSE)</f>
        <v>52028085.714285709</v>
      </c>
      <c r="I1980" s="496">
        <f t="shared" si="306"/>
        <v>1.9146310148145262</v>
      </c>
      <c r="J1980" s="512"/>
      <c r="M1980" s="241" t="s">
        <v>1038</v>
      </c>
      <c r="S1980">
        <f t="shared" si="307"/>
        <v>2019</v>
      </c>
      <c r="T1980" s="418" t="str">
        <f>VLOOKUP($A1980,'02-Metrics'!$A$2:$AD$188,4,FALSE)</f>
        <v>Infrastructure</v>
      </c>
      <c r="U1980" s="418" t="str">
        <f>VLOOKUP($A1980,'02-Metrics'!$A$2:$AD$188,5,FALSE)</f>
        <v>L&amp;L</v>
      </c>
      <c r="V1980" s="418" t="str">
        <f>VLOOKUP($A1980,'02-Metrics'!$A$2:$AD$188,7,FALSE)</f>
        <v>EMAAR</v>
      </c>
    </row>
    <row r="1981" spans="1:22" hidden="1">
      <c r="A1981" s="418" t="s">
        <v>1148</v>
      </c>
      <c r="B1981" s="497">
        <v>43768</v>
      </c>
      <c r="C1981" s="495">
        <v>20942586.350000001</v>
      </c>
      <c r="D1981" s="495">
        <v>2243161.77</v>
      </c>
      <c r="E1981" s="495">
        <f t="shared" si="308"/>
        <v>133129827.28</v>
      </c>
      <c r="F1981" s="495">
        <f t="shared" si="309"/>
        <v>14815816.15</v>
      </c>
      <c r="G1981" s="495">
        <f t="shared" si="305"/>
        <v>118314011.13</v>
      </c>
      <c r="H1981" s="495">
        <f>VLOOKUP(A1981,'02-Metrics'!A:R,18,FALSE)</f>
        <v>52028085.714285709</v>
      </c>
      <c r="I1981" s="496">
        <f t="shared" si="306"/>
        <v>2.2740412126582181</v>
      </c>
      <c r="J1981" s="512"/>
      <c r="M1981" s="241" t="s">
        <v>1038</v>
      </c>
      <c r="S1981">
        <f t="shared" si="307"/>
        <v>2019</v>
      </c>
      <c r="T1981" s="418" t="str">
        <f>VLOOKUP($A1981,'02-Metrics'!$A$2:$AD$188,4,FALSE)</f>
        <v>Infrastructure</v>
      </c>
      <c r="U1981" s="418" t="str">
        <f>VLOOKUP($A1981,'02-Metrics'!$A$2:$AD$188,5,FALSE)</f>
        <v>L&amp;L</v>
      </c>
      <c r="V1981" s="418" t="str">
        <f>VLOOKUP($A1981,'02-Metrics'!$A$2:$AD$188,7,FALSE)</f>
        <v>EMAAR</v>
      </c>
    </row>
    <row r="1982" spans="1:22" hidden="1">
      <c r="A1982" s="418" t="s">
        <v>1148</v>
      </c>
      <c r="B1982" s="497">
        <v>43799</v>
      </c>
      <c r="C1982" s="495">
        <v>0</v>
      </c>
      <c r="D1982" s="495">
        <v>1399641.5</v>
      </c>
      <c r="E1982" s="495">
        <f t="shared" si="308"/>
        <v>133129827.28</v>
      </c>
      <c r="F1982" s="495">
        <f t="shared" si="309"/>
        <v>16215457.65</v>
      </c>
      <c r="G1982" s="495">
        <f t="shared" si="305"/>
        <v>116914369.63</v>
      </c>
      <c r="H1982" s="495">
        <f>VLOOKUP(A1982,'02-Metrics'!A:R,18,FALSE)</f>
        <v>52028085.714285709</v>
      </c>
      <c r="I1982" s="496">
        <f t="shared" si="306"/>
        <v>2.2471395598146717</v>
      </c>
      <c r="J1982" s="512"/>
      <c r="M1982" s="241" t="s">
        <v>1038</v>
      </c>
      <c r="S1982">
        <f t="shared" si="307"/>
        <v>2019</v>
      </c>
      <c r="T1982" s="418" t="str">
        <f>VLOOKUP($A1982,'02-Metrics'!$A$2:$AD$188,4,FALSE)</f>
        <v>Infrastructure</v>
      </c>
      <c r="U1982" s="418" t="str">
        <f>VLOOKUP($A1982,'02-Metrics'!$A$2:$AD$188,5,FALSE)</f>
        <v>L&amp;L</v>
      </c>
      <c r="V1982" s="418" t="str">
        <f>VLOOKUP($A1982,'02-Metrics'!$A$2:$AD$188,7,FALSE)</f>
        <v>EMAAR</v>
      </c>
    </row>
    <row r="1983" spans="1:22" hidden="1">
      <c r="A1983" s="418" t="s">
        <v>1148</v>
      </c>
      <c r="B1983" s="497">
        <v>43829</v>
      </c>
      <c r="C1983" s="495">
        <v>0</v>
      </c>
      <c r="D1983" s="495">
        <v>3511320.3699999996</v>
      </c>
      <c r="E1983" s="495">
        <f t="shared" si="308"/>
        <v>133129827.28</v>
      </c>
      <c r="F1983" s="495">
        <f t="shared" si="309"/>
        <v>19726778.02</v>
      </c>
      <c r="G1983" s="495">
        <f t="shared" si="305"/>
        <v>113403049.26000001</v>
      </c>
      <c r="H1983" s="495">
        <f>VLOOKUP(A1983,'02-Metrics'!A:R,18,FALSE)</f>
        <v>52028085.714285709</v>
      </c>
      <c r="I1983" s="496">
        <f t="shared" si="306"/>
        <v>2.1796506195280245</v>
      </c>
      <c r="J1983" s="512"/>
      <c r="M1983" s="241" t="s">
        <v>1038</v>
      </c>
      <c r="S1983">
        <f t="shared" si="307"/>
        <v>2019</v>
      </c>
      <c r="T1983" s="418" t="str">
        <f>VLOOKUP($A1983,'02-Metrics'!$A$2:$AD$188,4,FALSE)</f>
        <v>Infrastructure</v>
      </c>
      <c r="U1983" s="418" t="str">
        <f>VLOOKUP($A1983,'02-Metrics'!$A$2:$AD$188,5,FALSE)</f>
        <v>L&amp;L</v>
      </c>
      <c r="V1983" s="418" t="str">
        <f>VLOOKUP($A1983,'02-Metrics'!$A$2:$AD$188,7,FALSE)</f>
        <v>EMAAR</v>
      </c>
    </row>
    <row r="1984" spans="1:22" hidden="1">
      <c r="A1984" s="418" t="s">
        <v>1148</v>
      </c>
      <c r="B1984" s="497">
        <v>43860</v>
      </c>
      <c r="C1984" s="495">
        <v>22336480.740000002</v>
      </c>
      <c r="D1984" s="495">
        <v>876489.71000000008</v>
      </c>
      <c r="E1984" s="495">
        <f t="shared" si="308"/>
        <v>155466308.02000001</v>
      </c>
      <c r="F1984" s="495">
        <f t="shared" si="309"/>
        <v>20603267.73</v>
      </c>
      <c r="G1984" s="495">
        <f t="shared" si="305"/>
        <v>134863040.29000002</v>
      </c>
      <c r="H1984" s="495">
        <f>VLOOKUP(A1984,'02-Metrics'!A:R,18,FALSE)</f>
        <v>52028085.714285709</v>
      </c>
      <c r="I1984" s="496">
        <f t="shared" si="306"/>
        <v>2.5921199759415665</v>
      </c>
      <c r="J1984" s="512"/>
      <c r="M1984" s="241" t="s">
        <v>1038</v>
      </c>
      <c r="S1984">
        <f t="shared" si="307"/>
        <v>2020</v>
      </c>
      <c r="T1984" s="418" t="str">
        <f>VLOOKUP($A1984,'02-Metrics'!$A$2:$AD$188,4,FALSE)</f>
        <v>Infrastructure</v>
      </c>
      <c r="U1984" s="418" t="str">
        <f>VLOOKUP($A1984,'02-Metrics'!$A$2:$AD$188,5,FALSE)</f>
        <v>L&amp;L</v>
      </c>
      <c r="V1984" s="418" t="str">
        <f>VLOOKUP($A1984,'02-Metrics'!$A$2:$AD$188,7,FALSE)</f>
        <v>EMAAR</v>
      </c>
    </row>
    <row r="1985" spans="1:22" hidden="1">
      <c r="A1985" s="418" t="s">
        <v>1148</v>
      </c>
      <c r="B1985" s="497">
        <v>43889</v>
      </c>
      <c r="C1985" s="495">
        <v>0</v>
      </c>
      <c r="D1985" s="495">
        <v>1300356.6799999995</v>
      </c>
      <c r="E1985" s="495">
        <f t="shared" si="308"/>
        <v>155466308.02000001</v>
      </c>
      <c r="F1985" s="495">
        <f t="shared" si="309"/>
        <v>21903624.41</v>
      </c>
      <c r="G1985" s="495">
        <f t="shared" si="305"/>
        <v>133562683.61000001</v>
      </c>
      <c r="H1985" s="495">
        <f>VLOOKUP(A1985,'02-Metrics'!A:R,18,FALSE)</f>
        <v>52028085.714285709</v>
      </c>
      <c r="I1985" s="496">
        <f t="shared" si="306"/>
        <v>2.5671266158717576</v>
      </c>
      <c r="J1985" s="512"/>
      <c r="M1985" s="241" t="s">
        <v>1038</v>
      </c>
      <c r="S1985">
        <f t="shared" si="307"/>
        <v>2020</v>
      </c>
      <c r="T1985" s="418" t="str">
        <f>VLOOKUP($A1985,'02-Metrics'!$A$2:$AD$188,4,FALSE)</f>
        <v>Infrastructure</v>
      </c>
      <c r="U1985" s="418" t="str">
        <f>VLOOKUP($A1985,'02-Metrics'!$A$2:$AD$188,5,FALSE)</f>
        <v>L&amp;L</v>
      </c>
      <c r="V1985" s="418" t="str">
        <f>VLOOKUP($A1985,'02-Metrics'!$A$2:$AD$188,7,FALSE)</f>
        <v>EMAAR</v>
      </c>
    </row>
    <row r="1986" spans="1:22" hidden="1">
      <c r="A1986" s="418" t="s">
        <v>1148</v>
      </c>
      <c r="B1986" s="497">
        <v>43920</v>
      </c>
      <c r="C1986" s="495">
        <v>1430834.93</v>
      </c>
      <c r="D1986" s="495">
        <v>677357.52999999991</v>
      </c>
      <c r="E1986" s="495">
        <f t="shared" si="308"/>
        <v>156897142.95000002</v>
      </c>
      <c r="F1986" s="495">
        <f t="shared" si="309"/>
        <v>22580981.940000001</v>
      </c>
      <c r="G1986" s="495">
        <f t="shared" si="305"/>
        <v>134316161.01000002</v>
      </c>
      <c r="H1986" s="495">
        <f>VLOOKUP(A1986,'02-Metrics'!A:R,18,FALSE)</f>
        <v>52028085.714285709</v>
      </c>
      <c r="I1986" s="496">
        <f t="shared" si="306"/>
        <v>2.581608743931163</v>
      </c>
      <c r="J1986" s="512"/>
      <c r="M1986" s="241" t="s">
        <v>1038</v>
      </c>
      <c r="S1986">
        <f t="shared" si="307"/>
        <v>2020</v>
      </c>
      <c r="T1986" s="418" t="str">
        <f>VLOOKUP($A1986,'02-Metrics'!$A$2:$AD$188,4,FALSE)</f>
        <v>Infrastructure</v>
      </c>
      <c r="U1986" s="418" t="str">
        <f>VLOOKUP($A1986,'02-Metrics'!$A$2:$AD$188,5,FALSE)</f>
        <v>L&amp;L</v>
      </c>
      <c r="V1986" s="418" t="str">
        <f>VLOOKUP($A1986,'02-Metrics'!$A$2:$AD$188,7,FALSE)</f>
        <v>EMAAR</v>
      </c>
    </row>
    <row r="1987" spans="1:22" hidden="1">
      <c r="A1987" s="418" t="s">
        <v>1148</v>
      </c>
      <c r="B1987" s="497">
        <v>43951</v>
      </c>
      <c r="C1987" s="495">
        <v>0</v>
      </c>
      <c r="D1987" s="495">
        <v>797488.27000000014</v>
      </c>
      <c r="E1987" s="495">
        <f t="shared" si="308"/>
        <v>156897142.95000002</v>
      </c>
      <c r="F1987" s="495">
        <f t="shared" si="309"/>
        <v>23378470.210000001</v>
      </c>
      <c r="G1987" s="495">
        <f t="shared" si="305"/>
        <v>133518672.74000001</v>
      </c>
      <c r="H1987" s="495">
        <f>VLOOKUP(A1987,'02-Metrics'!A:R,18,FALSE)</f>
        <v>52028085.714285709</v>
      </c>
      <c r="I1987" s="496">
        <f t="shared" si="306"/>
        <v>2.5662807098693401</v>
      </c>
      <c r="J1987" s="512"/>
      <c r="M1987" s="241" t="s">
        <v>1038</v>
      </c>
      <c r="S1987">
        <f t="shared" si="307"/>
        <v>2020</v>
      </c>
      <c r="T1987" s="418" t="str">
        <f>VLOOKUP($A1987,'02-Metrics'!$A$2:$AD$188,4,FALSE)</f>
        <v>Infrastructure</v>
      </c>
      <c r="U1987" s="418" t="str">
        <f>VLOOKUP($A1987,'02-Metrics'!$A$2:$AD$188,5,FALSE)</f>
        <v>L&amp;L</v>
      </c>
      <c r="V1987" s="418" t="str">
        <f>VLOOKUP($A1987,'02-Metrics'!$A$2:$AD$188,7,FALSE)</f>
        <v>EMAAR</v>
      </c>
    </row>
    <row r="1988" spans="1:22" hidden="1">
      <c r="A1988" s="418" t="s">
        <v>1148</v>
      </c>
      <c r="B1988" s="497">
        <v>43981</v>
      </c>
      <c r="C1988" s="495">
        <v>0</v>
      </c>
      <c r="D1988" s="495">
        <v>1451291.0300000003</v>
      </c>
      <c r="E1988" s="495">
        <f t="shared" si="308"/>
        <v>156897142.95000002</v>
      </c>
      <c r="F1988" s="495">
        <f t="shared" si="309"/>
        <v>24829761.240000002</v>
      </c>
      <c r="G1988" s="495">
        <f t="shared" si="305"/>
        <v>132067381.71000001</v>
      </c>
      <c r="H1988" s="495">
        <f>VLOOKUP(A1988,'02-Metrics'!A:R,18,FALSE)</f>
        <v>52028085.714285709</v>
      </c>
      <c r="I1988" s="496">
        <f t="shared" si="306"/>
        <v>2.538386333013543</v>
      </c>
      <c r="J1988" s="512"/>
      <c r="M1988" s="241" t="s">
        <v>1038</v>
      </c>
      <c r="S1988">
        <f t="shared" si="307"/>
        <v>2020</v>
      </c>
      <c r="T1988" s="418" t="str">
        <f>VLOOKUP($A1988,'02-Metrics'!$A$2:$AD$188,4,FALSE)</f>
        <v>Infrastructure</v>
      </c>
      <c r="U1988" s="418" t="str">
        <f>VLOOKUP($A1988,'02-Metrics'!$A$2:$AD$188,5,FALSE)</f>
        <v>L&amp;L</v>
      </c>
      <c r="V1988" s="418" t="str">
        <f>VLOOKUP($A1988,'02-Metrics'!$A$2:$AD$188,7,FALSE)</f>
        <v>EMAAR</v>
      </c>
    </row>
    <row r="1989" spans="1:22" hidden="1">
      <c r="A1989" s="418" t="s">
        <v>1148</v>
      </c>
      <c r="B1989" s="497">
        <v>44012</v>
      </c>
      <c r="C1989" s="495">
        <v>0</v>
      </c>
      <c r="D1989" s="495">
        <v>268243.77</v>
      </c>
      <c r="E1989" s="495">
        <f t="shared" si="308"/>
        <v>156897142.95000002</v>
      </c>
      <c r="F1989" s="495">
        <f t="shared" si="309"/>
        <v>25098005.010000002</v>
      </c>
      <c r="G1989" s="495">
        <f t="shared" si="305"/>
        <v>131799137.94000001</v>
      </c>
      <c r="H1989" s="495">
        <f>VLOOKUP(A1989,'02-Metrics'!A:R,18,FALSE)</f>
        <v>52028085.714285709</v>
      </c>
      <c r="I1989" s="496">
        <f t="shared" si="306"/>
        <v>2.5332305836463056</v>
      </c>
      <c r="J1989" s="512"/>
      <c r="L1989" s="23">
        <v>43507</v>
      </c>
      <c r="M1989" s="241" t="s">
        <v>1039</v>
      </c>
      <c r="S1989">
        <f t="shared" si="307"/>
        <v>2020</v>
      </c>
      <c r="T1989" s="418" t="str">
        <f>VLOOKUP($A1989,'02-Metrics'!$A$2:$AD$188,4,FALSE)</f>
        <v>Infrastructure</v>
      </c>
      <c r="U1989" s="418" t="str">
        <f>VLOOKUP($A1989,'02-Metrics'!$A$2:$AD$188,5,FALSE)</f>
        <v>L&amp;L</v>
      </c>
      <c r="V1989" s="418" t="str">
        <f>VLOOKUP($A1989,'02-Metrics'!$A$2:$AD$188,7,FALSE)</f>
        <v>EMAAR</v>
      </c>
    </row>
    <row r="1990" spans="1:22" hidden="1">
      <c r="A1990" s="418" t="s">
        <v>1148</v>
      </c>
      <c r="B1990" s="497">
        <v>44042</v>
      </c>
      <c r="C1990" s="495">
        <v>0</v>
      </c>
      <c r="D1990" s="495">
        <v>575024.75</v>
      </c>
      <c r="E1990" s="495">
        <f t="shared" si="308"/>
        <v>156897142.95000002</v>
      </c>
      <c r="F1990" s="495">
        <f t="shared" si="309"/>
        <v>25673029.760000002</v>
      </c>
      <c r="G1990" s="495">
        <f t="shared" si="305"/>
        <v>131224113.19000001</v>
      </c>
      <c r="H1990" s="495">
        <f>VLOOKUP(A1990,'02-Metrics'!A:R,18,FALSE)</f>
        <v>52028085.714285709</v>
      </c>
      <c r="I1990" s="496">
        <f t="shared" si="306"/>
        <v>2.5221783847789907</v>
      </c>
      <c r="J1990" s="512"/>
      <c r="M1990" s="241" t="s">
        <v>1038</v>
      </c>
      <c r="S1990">
        <f t="shared" si="307"/>
        <v>2020</v>
      </c>
      <c r="T1990" s="418" t="str">
        <f>VLOOKUP($A1990,'02-Metrics'!$A$2:$AD$188,4,FALSE)</f>
        <v>Infrastructure</v>
      </c>
      <c r="U1990" s="418" t="str">
        <f>VLOOKUP($A1990,'02-Metrics'!$A$2:$AD$188,5,FALSE)</f>
        <v>L&amp;L</v>
      </c>
      <c r="V1990" s="418" t="str">
        <f>VLOOKUP($A1990,'02-Metrics'!$A$2:$AD$188,7,FALSE)</f>
        <v>EMAAR</v>
      </c>
    </row>
    <row r="1991" spans="1:22" hidden="1">
      <c r="A1991" s="418" t="s">
        <v>1148</v>
      </c>
      <c r="B1991" s="497">
        <v>44073</v>
      </c>
      <c r="C1991" s="495">
        <v>0</v>
      </c>
      <c r="D1991" s="495">
        <v>565202.1100000001</v>
      </c>
      <c r="E1991" s="495">
        <f t="shared" si="308"/>
        <v>156897142.95000002</v>
      </c>
      <c r="F1991" s="495">
        <f t="shared" si="309"/>
        <v>26238231.870000001</v>
      </c>
      <c r="G1991" s="495">
        <f t="shared" si="305"/>
        <v>130658911.08000001</v>
      </c>
      <c r="H1991" s="495">
        <f>VLOOKUP(A1991,'02-Metrics'!A:R,18,FALSE)</f>
        <v>52028085.714285709</v>
      </c>
      <c r="I1991" s="496">
        <f t="shared" si="306"/>
        <v>2.5113149808647313</v>
      </c>
      <c r="J1991" s="512"/>
      <c r="M1991" s="241" t="s">
        <v>1038</v>
      </c>
      <c r="S1991">
        <f t="shared" si="307"/>
        <v>2020</v>
      </c>
      <c r="T1991" s="418" t="str">
        <f>VLOOKUP($A1991,'02-Metrics'!$A$2:$AD$188,4,FALSE)</f>
        <v>Infrastructure</v>
      </c>
      <c r="U1991" s="418" t="str">
        <f>VLOOKUP($A1991,'02-Metrics'!$A$2:$AD$188,5,FALSE)</f>
        <v>L&amp;L</v>
      </c>
      <c r="V1991" s="418" t="str">
        <f>VLOOKUP($A1991,'02-Metrics'!$A$2:$AD$188,7,FALSE)</f>
        <v>EMAAR</v>
      </c>
    </row>
    <row r="1992" spans="1:22" hidden="1">
      <c r="A1992" s="418" t="s">
        <v>1148</v>
      </c>
      <c r="B1992" s="497">
        <v>44104</v>
      </c>
      <c r="C1992" s="495">
        <v>0</v>
      </c>
      <c r="D1992" s="495">
        <v>268521.56</v>
      </c>
      <c r="E1992" s="495">
        <f t="shared" si="308"/>
        <v>156897142.95000002</v>
      </c>
      <c r="F1992" s="495">
        <f t="shared" si="309"/>
        <v>26506753.43</v>
      </c>
      <c r="G1992" s="495">
        <f t="shared" si="305"/>
        <v>130390389.52000001</v>
      </c>
      <c r="H1992" s="495">
        <f>VLOOKUP(A1992,'02-Metrics'!A:R,18,FALSE)</f>
        <v>52028085.714285709</v>
      </c>
      <c r="I1992" s="496">
        <f t="shared" si="306"/>
        <v>2.506153892265881</v>
      </c>
      <c r="J1992" s="512"/>
      <c r="M1992" s="241" t="s">
        <v>1038</v>
      </c>
      <c r="S1992">
        <f t="shared" si="307"/>
        <v>2020</v>
      </c>
      <c r="T1992" s="418" t="str">
        <f>VLOOKUP($A1992,'02-Metrics'!$A$2:$AD$188,4,FALSE)</f>
        <v>Infrastructure</v>
      </c>
      <c r="U1992" s="418" t="str">
        <f>VLOOKUP($A1992,'02-Metrics'!$A$2:$AD$188,5,FALSE)</f>
        <v>L&amp;L</v>
      </c>
      <c r="V1992" s="418" t="str">
        <f>VLOOKUP($A1992,'02-Metrics'!$A$2:$AD$188,7,FALSE)</f>
        <v>EMAAR</v>
      </c>
    </row>
    <row r="1993" spans="1:22" hidden="1">
      <c r="A1993" s="418" t="s">
        <v>1148</v>
      </c>
      <c r="B1993" s="497">
        <v>44134</v>
      </c>
      <c r="C1993" s="495">
        <v>0</v>
      </c>
      <c r="D1993" s="495">
        <v>2087960.39</v>
      </c>
      <c r="E1993" s="495">
        <f t="shared" si="308"/>
        <v>156897142.95000002</v>
      </c>
      <c r="F1993" s="495">
        <f t="shared" si="309"/>
        <v>28594713.82</v>
      </c>
      <c r="G1993" s="495">
        <f t="shared" si="305"/>
        <v>128302429.13000003</v>
      </c>
      <c r="H1993" s="495">
        <f>VLOOKUP(A1993,'02-Metrics'!A:R,18,FALSE)</f>
        <v>52028085.714285709</v>
      </c>
      <c r="I1993" s="496">
        <f t="shared" si="306"/>
        <v>2.4660224832137376</v>
      </c>
      <c r="J1993" s="512"/>
      <c r="M1993" s="241" t="s">
        <v>1038</v>
      </c>
      <c r="S1993">
        <f t="shared" si="307"/>
        <v>2020</v>
      </c>
      <c r="T1993" s="418" t="str">
        <f>VLOOKUP($A1993,'02-Metrics'!$A$2:$AD$188,4,FALSE)</f>
        <v>Infrastructure</v>
      </c>
      <c r="U1993" s="418" t="str">
        <f>VLOOKUP($A1993,'02-Metrics'!$A$2:$AD$188,5,FALSE)</f>
        <v>L&amp;L</v>
      </c>
      <c r="V1993" s="418" t="str">
        <f>VLOOKUP($A1993,'02-Metrics'!$A$2:$AD$188,7,FALSE)</f>
        <v>EMAAR</v>
      </c>
    </row>
    <row r="1994" spans="1:22" hidden="1">
      <c r="A1994" s="418" t="s">
        <v>1148</v>
      </c>
      <c r="B1994" s="497">
        <v>44165</v>
      </c>
      <c r="C1994" s="495">
        <v>0</v>
      </c>
      <c r="D1994" s="495">
        <v>692636.55999999994</v>
      </c>
      <c r="E1994" s="495">
        <f t="shared" si="308"/>
        <v>156897142.95000002</v>
      </c>
      <c r="F1994" s="495">
        <f t="shared" si="309"/>
        <v>29287350.379999999</v>
      </c>
      <c r="G1994" s="495">
        <f t="shared" si="305"/>
        <v>127609792.57000002</v>
      </c>
      <c r="H1994" s="495">
        <f>VLOOKUP(A1994,'02-Metrics'!A:R,18,FALSE)</f>
        <v>52028085.714285709</v>
      </c>
      <c r="I1994" s="496">
        <f t="shared" si="306"/>
        <v>2.4527097397120134</v>
      </c>
      <c r="J1994" s="512"/>
      <c r="M1994" s="241" t="s">
        <v>1038</v>
      </c>
      <c r="S1994">
        <f t="shared" si="307"/>
        <v>2020</v>
      </c>
      <c r="T1994" s="418" t="str">
        <f>VLOOKUP($A1994,'02-Metrics'!$A$2:$AD$188,4,FALSE)</f>
        <v>Infrastructure</v>
      </c>
      <c r="U1994" s="418" t="str">
        <f>VLOOKUP($A1994,'02-Metrics'!$A$2:$AD$188,5,FALSE)</f>
        <v>L&amp;L</v>
      </c>
      <c r="V1994" s="418" t="str">
        <f>VLOOKUP($A1994,'02-Metrics'!$A$2:$AD$188,7,FALSE)</f>
        <v>EMAAR</v>
      </c>
    </row>
    <row r="1995" spans="1:22" hidden="1">
      <c r="A1995" s="418" t="s">
        <v>1148</v>
      </c>
      <c r="B1995" s="497">
        <v>44195</v>
      </c>
      <c r="C1995" s="495">
        <v>0</v>
      </c>
      <c r="D1995" s="495">
        <v>599150.02999999991</v>
      </c>
      <c r="E1995" s="495">
        <f t="shared" si="308"/>
        <v>156897142.95000002</v>
      </c>
      <c r="F1995" s="495">
        <f t="shared" si="309"/>
        <v>29886500.41</v>
      </c>
      <c r="G1995" s="495">
        <f t="shared" si="305"/>
        <v>127010642.54000002</v>
      </c>
      <c r="H1995" s="495">
        <f>VLOOKUP(A1995,'02-Metrics'!A:R,18,FALSE)</f>
        <v>52028085.714285709</v>
      </c>
      <c r="I1995" s="496">
        <f t="shared" si="306"/>
        <v>2.4411938435998586</v>
      </c>
      <c r="J1995" s="512"/>
      <c r="L1995" s="23">
        <v>43677</v>
      </c>
      <c r="M1995" s="241" t="s">
        <v>1039</v>
      </c>
      <c r="S1995">
        <f t="shared" si="307"/>
        <v>2020</v>
      </c>
      <c r="T1995" s="418" t="str">
        <f>VLOOKUP($A1995,'02-Metrics'!$A$2:$AD$188,4,FALSE)</f>
        <v>Infrastructure</v>
      </c>
      <c r="U1995" s="418" t="str">
        <f>VLOOKUP($A1995,'02-Metrics'!$A$2:$AD$188,5,FALSE)</f>
        <v>L&amp;L</v>
      </c>
      <c r="V1995" s="418" t="str">
        <f>VLOOKUP($A1995,'02-Metrics'!$A$2:$AD$188,7,FALSE)</f>
        <v>EMAAR</v>
      </c>
    </row>
    <row r="1996" spans="1:22" hidden="1">
      <c r="A1996" s="418" t="s">
        <v>1148</v>
      </c>
      <c r="B1996" s="497">
        <v>44226</v>
      </c>
      <c r="C1996" s="495">
        <v>0</v>
      </c>
      <c r="D1996" s="495">
        <v>877628.44000000006</v>
      </c>
      <c r="E1996" s="495">
        <f t="shared" si="308"/>
        <v>156897142.95000002</v>
      </c>
      <c r="F1996" s="495">
        <f t="shared" si="309"/>
        <v>30764128.850000001</v>
      </c>
      <c r="G1996" s="495">
        <f t="shared" si="305"/>
        <v>126133014.10000002</v>
      </c>
      <c r="H1996" s="495">
        <f>VLOOKUP(A1996,'02-Metrics'!A:R,18,FALSE)</f>
        <v>52028085.714285709</v>
      </c>
      <c r="I1996" s="496">
        <f t="shared" si="306"/>
        <v>2.4243254843675097</v>
      </c>
      <c r="J1996" s="512"/>
      <c r="M1996" s="241" t="s">
        <v>1038</v>
      </c>
      <c r="S1996">
        <f t="shared" si="307"/>
        <v>2021</v>
      </c>
      <c r="T1996" s="418" t="str">
        <f>VLOOKUP($A1996,'02-Metrics'!$A$2:$AD$188,4,FALSE)</f>
        <v>Infrastructure</v>
      </c>
      <c r="U1996" s="418" t="str">
        <f>VLOOKUP($A1996,'02-Metrics'!$A$2:$AD$188,5,FALSE)</f>
        <v>L&amp;L</v>
      </c>
      <c r="V1996" s="418" t="str">
        <f>VLOOKUP($A1996,'02-Metrics'!$A$2:$AD$188,7,FALSE)</f>
        <v>EMAAR</v>
      </c>
    </row>
    <row r="1997" spans="1:22" hidden="1">
      <c r="A1997" s="418" t="s">
        <v>1148</v>
      </c>
      <c r="B1997" s="497">
        <v>44255</v>
      </c>
      <c r="C1997" s="495">
        <v>0</v>
      </c>
      <c r="D1997" s="495">
        <v>107706.62</v>
      </c>
      <c r="E1997" s="495">
        <f t="shared" si="308"/>
        <v>156897142.95000002</v>
      </c>
      <c r="F1997" s="495">
        <f t="shared" si="309"/>
        <v>30871835.470000003</v>
      </c>
      <c r="G1997" s="495">
        <f t="shared" si="305"/>
        <v>126025307.48000002</v>
      </c>
      <c r="H1997" s="495">
        <f>VLOOKUP(A1997,'02-Metrics'!A:R,18,FALSE)</f>
        <v>52028085.714285709</v>
      </c>
      <c r="I1997" s="496">
        <f t="shared" si="306"/>
        <v>2.4222553213291946</v>
      </c>
      <c r="J1997" s="512"/>
      <c r="M1997" s="241" t="s">
        <v>1038</v>
      </c>
      <c r="S1997">
        <f t="shared" si="307"/>
        <v>2021</v>
      </c>
      <c r="T1997" s="418" t="str">
        <f>VLOOKUP($A1997,'02-Metrics'!$A$2:$AD$188,4,FALSE)</f>
        <v>Infrastructure</v>
      </c>
      <c r="U1997" s="418" t="str">
        <f>VLOOKUP($A1997,'02-Metrics'!$A$2:$AD$188,5,FALSE)</f>
        <v>L&amp;L</v>
      </c>
      <c r="V1997" s="418" t="str">
        <f>VLOOKUP($A1997,'02-Metrics'!$A$2:$AD$188,7,FALSE)</f>
        <v>EMAAR</v>
      </c>
    </row>
    <row r="1998" spans="1:22" hidden="1">
      <c r="A1998" s="418" t="s">
        <v>1148</v>
      </c>
      <c r="B1998" s="497">
        <v>44285</v>
      </c>
      <c r="C1998" s="495">
        <v>0</v>
      </c>
      <c r="D1998" s="495">
        <v>418586.83</v>
      </c>
      <c r="E1998" s="495">
        <f>C1998+E1997</f>
        <v>156897142.95000002</v>
      </c>
      <c r="F1998" s="495">
        <f>D1998+F1997</f>
        <v>31290422.300000001</v>
      </c>
      <c r="G1998" s="495">
        <f>E1998-F1998</f>
        <v>125606720.65000002</v>
      </c>
      <c r="H1998" s="495">
        <f>VLOOKUP(A1998,'02-Metrics'!A:R,18,FALSE)</f>
        <v>52028085.714285709</v>
      </c>
      <c r="I1998" s="496">
        <f>G1998/H1998</f>
        <v>2.4142099199992537</v>
      </c>
      <c r="J1998" s="512"/>
      <c r="M1998" s="241" t="s">
        <v>1038</v>
      </c>
      <c r="S1998">
        <f>YEAR(B1998)</f>
        <v>2021</v>
      </c>
      <c r="T1998" s="418" t="str">
        <f>VLOOKUP($A1998,'02-Metrics'!$A$2:$AD$188,4,FALSE)</f>
        <v>Infrastructure</v>
      </c>
      <c r="U1998" s="418" t="str">
        <f>VLOOKUP($A1998,'02-Metrics'!$A$2:$AD$188,5,FALSE)</f>
        <v>L&amp;L</v>
      </c>
      <c r="V1998" s="418" t="str">
        <f>VLOOKUP($A1998,'02-Metrics'!$A$2:$AD$188,7,FALSE)</f>
        <v>EMAAR</v>
      </c>
    </row>
    <row r="1999" spans="1:22" hidden="1">
      <c r="A1999" s="418" t="s">
        <v>1148</v>
      </c>
      <c r="B1999" s="497">
        <v>44316</v>
      </c>
      <c r="C1999" s="495">
        <v>0</v>
      </c>
      <c r="D1999" s="185">
        <v>312178.38999999996</v>
      </c>
      <c r="E1999" s="495">
        <f>C1999+E1998</f>
        <v>156897142.95000002</v>
      </c>
      <c r="F1999" s="495">
        <f>D1999+F1998</f>
        <v>31602600.690000001</v>
      </c>
      <c r="G1999" s="495">
        <f>E1999-F1999</f>
        <v>125294542.26000002</v>
      </c>
      <c r="H1999" s="495">
        <f>VLOOKUP(A1999,'02-Metrics'!A:R,18,FALSE)</f>
        <v>52028085.714285709</v>
      </c>
      <c r="I1999" s="496">
        <f>G1999/H1999</f>
        <v>2.4082097301841925</v>
      </c>
      <c r="T1999" s="418" t="str">
        <f>VLOOKUP($A1999,'02-Metrics'!$A$2:$AD$188,4,FALSE)</f>
        <v>Infrastructure</v>
      </c>
      <c r="U1999" s="418" t="str">
        <f>VLOOKUP($A1999,'02-Metrics'!$A$2:$AD$188,5,FALSE)</f>
        <v>L&amp;L</v>
      </c>
      <c r="V1999" s="418" t="str">
        <f>VLOOKUP($A1999,'02-Metrics'!$A$2:$AD$188,7,FALSE)</f>
        <v>EMAAR</v>
      </c>
    </row>
    <row r="2000" spans="1:22" hidden="1">
      <c r="A2000" s="418">
        <v>59</v>
      </c>
      <c r="B2000" s="505">
        <v>2</v>
      </c>
      <c r="C2000" s="506"/>
      <c r="D2000" s="506"/>
      <c r="E2000" s="506"/>
      <c r="F2000" s="506"/>
      <c r="G2000" s="506"/>
      <c r="H2000" s="495"/>
      <c r="I2000" s="496"/>
      <c r="J2000" s="496"/>
      <c r="K2000" s="495"/>
      <c r="L2000" s="493"/>
      <c r="S2000">
        <f t="shared" si="307"/>
        <v>1900</v>
      </c>
      <c r="T2000" s="418" t="e">
        <f>VLOOKUP($A2000,'02-Metrics'!$A$2:$AD$188,4,FALSE)</f>
        <v>#N/A</v>
      </c>
      <c r="U2000" s="418" t="e">
        <f>VLOOKUP($A2000,'02-Metrics'!$A$2:$AD$188,5,FALSE)</f>
        <v>#N/A</v>
      </c>
      <c r="V2000" s="418" t="e">
        <f>VLOOKUP($A2000,'02-Metrics'!$A$2:$AD$188,7,FALSE)</f>
        <v>#N/A</v>
      </c>
    </row>
    <row r="2001" spans="1:22" hidden="1">
      <c r="A2001" s="418" t="s">
        <v>1149</v>
      </c>
      <c r="B2001" s="497">
        <v>43311</v>
      </c>
      <c r="C2001" s="495"/>
      <c r="D2001" s="495">
        <v>0</v>
      </c>
      <c r="E2001" s="495">
        <f t="shared" si="308"/>
        <v>0</v>
      </c>
      <c r="F2001" s="495">
        <f t="shared" si="309"/>
        <v>0</v>
      </c>
      <c r="G2001" s="495">
        <f t="shared" si="305"/>
        <v>0</v>
      </c>
      <c r="H2001" s="495">
        <f>VLOOKUP(A2001,'02-Metrics'!A:R,18,FALSE)</f>
        <v>32341773</v>
      </c>
      <c r="I2001" s="496">
        <f t="shared" si="306"/>
        <v>0</v>
      </c>
      <c r="J2001" s="512"/>
      <c r="M2001" s="241" t="s">
        <v>1038</v>
      </c>
      <c r="S2001">
        <f t="shared" si="307"/>
        <v>2018</v>
      </c>
      <c r="T2001" s="418" t="str">
        <f>VLOOKUP($A2001,'02-Metrics'!$A$2:$AD$188,4,FALSE)</f>
        <v>Industrial</v>
      </c>
      <c r="U2001" s="418" t="str">
        <f>VLOOKUP($A2001,'02-Metrics'!$A$2:$AD$188,5,FALSE)</f>
        <v>Power Plant</v>
      </c>
      <c r="V2001" s="418" t="str">
        <f>VLOOKUP($A2001,'02-Metrics'!$A$2:$AD$188,7,FALSE)</f>
        <v>Elco Suez</v>
      </c>
    </row>
    <row r="2002" spans="1:22" hidden="1">
      <c r="A2002" s="418" t="s">
        <v>1149</v>
      </c>
      <c r="B2002" s="497">
        <v>43373</v>
      </c>
      <c r="C2002" s="495"/>
      <c r="D2002" s="495">
        <v>0</v>
      </c>
      <c r="E2002" s="495">
        <f t="shared" si="308"/>
        <v>0</v>
      </c>
      <c r="F2002" s="495">
        <f t="shared" si="309"/>
        <v>0</v>
      </c>
      <c r="G2002" s="495">
        <f t="shared" si="305"/>
        <v>0</v>
      </c>
      <c r="H2002" s="495">
        <f>VLOOKUP(A2002,'02-Metrics'!A:R,18,FALSE)</f>
        <v>32341773</v>
      </c>
      <c r="I2002" s="496">
        <f t="shared" si="306"/>
        <v>0</v>
      </c>
      <c r="J2002" s="512"/>
      <c r="M2002" s="241" t="s">
        <v>1038</v>
      </c>
      <c r="S2002">
        <f t="shared" si="307"/>
        <v>2018</v>
      </c>
      <c r="T2002" s="418" t="str">
        <f>VLOOKUP($A2002,'02-Metrics'!$A$2:$AD$188,4,FALSE)</f>
        <v>Industrial</v>
      </c>
      <c r="U2002" s="418" t="str">
        <f>VLOOKUP($A2002,'02-Metrics'!$A$2:$AD$188,5,FALSE)</f>
        <v>Power Plant</v>
      </c>
      <c r="V2002" s="418" t="str">
        <f>VLOOKUP($A2002,'02-Metrics'!$A$2:$AD$188,7,FALSE)</f>
        <v>Elco Suez</v>
      </c>
    </row>
    <row r="2003" spans="1:22" hidden="1">
      <c r="A2003" s="418" t="s">
        <v>1149</v>
      </c>
      <c r="B2003" s="497">
        <v>43403</v>
      </c>
      <c r="C2003" s="495"/>
      <c r="D2003" s="495">
        <v>0</v>
      </c>
      <c r="E2003" s="495">
        <f t="shared" si="308"/>
        <v>0</v>
      </c>
      <c r="F2003" s="495">
        <f t="shared" si="309"/>
        <v>0</v>
      </c>
      <c r="G2003" s="495">
        <f t="shared" si="305"/>
        <v>0</v>
      </c>
      <c r="H2003" s="495">
        <f>VLOOKUP(A2003,'02-Metrics'!A:R,18,FALSE)</f>
        <v>32341773</v>
      </c>
      <c r="I2003" s="496">
        <f t="shared" si="306"/>
        <v>0</v>
      </c>
      <c r="J2003" s="512"/>
      <c r="M2003" s="241" t="s">
        <v>1038</v>
      </c>
      <c r="S2003">
        <f t="shared" si="307"/>
        <v>2018</v>
      </c>
      <c r="T2003" s="418" t="str">
        <f>VLOOKUP($A2003,'02-Metrics'!$A$2:$AD$188,4,FALSE)</f>
        <v>Industrial</v>
      </c>
      <c r="U2003" s="418" t="str">
        <f>VLOOKUP($A2003,'02-Metrics'!$A$2:$AD$188,5,FALSE)</f>
        <v>Power Plant</v>
      </c>
      <c r="V2003" s="418" t="str">
        <f>VLOOKUP($A2003,'02-Metrics'!$A$2:$AD$188,7,FALSE)</f>
        <v>Elco Suez</v>
      </c>
    </row>
    <row r="2004" spans="1:22" hidden="1">
      <c r="A2004" s="418" t="s">
        <v>1149</v>
      </c>
      <c r="B2004" s="497">
        <v>43464</v>
      </c>
      <c r="C2004" s="495">
        <v>24600000</v>
      </c>
      <c r="D2004" s="495">
        <v>0</v>
      </c>
      <c r="E2004" s="495">
        <f t="shared" si="308"/>
        <v>24600000</v>
      </c>
      <c r="F2004" s="495">
        <f t="shared" si="309"/>
        <v>0</v>
      </c>
      <c r="G2004" s="495">
        <f t="shared" si="305"/>
        <v>24600000</v>
      </c>
      <c r="H2004" s="495">
        <f>VLOOKUP(A2004,'02-Metrics'!A:R,18,FALSE)</f>
        <v>32341773</v>
      </c>
      <c r="I2004" s="496">
        <f t="shared" si="306"/>
        <v>0.7606262031460056</v>
      </c>
      <c r="J2004" s="512"/>
      <c r="M2004" s="241" t="s">
        <v>1038</v>
      </c>
      <c r="S2004">
        <f t="shared" si="307"/>
        <v>2018</v>
      </c>
      <c r="T2004" s="418" t="str">
        <f>VLOOKUP($A2004,'02-Metrics'!$A$2:$AD$188,4,FALSE)</f>
        <v>Industrial</v>
      </c>
      <c r="U2004" s="418" t="str">
        <f>VLOOKUP($A2004,'02-Metrics'!$A$2:$AD$188,5,FALSE)</f>
        <v>Power Plant</v>
      </c>
      <c r="V2004" s="418" t="str">
        <f>VLOOKUP($A2004,'02-Metrics'!$A$2:$AD$188,7,FALSE)</f>
        <v>Elco Suez</v>
      </c>
    </row>
    <row r="2005" spans="1:22" hidden="1">
      <c r="A2005" s="418" t="s">
        <v>1149</v>
      </c>
      <c r="B2005" s="497">
        <v>43495</v>
      </c>
      <c r="C2005" s="495"/>
      <c r="D2005" s="495">
        <v>3179.66</v>
      </c>
      <c r="E2005" s="495">
        <f t="shared" si="308"/>
        <v>24600000</v>
      </c>
      <c r="F2005" s="495">
        <f t="shared" si="309"/>
        <v>3179.66</v>
      </c>
      <c r="G2005" s="495">
        <f t="shared" si="305"/>
        <v>24596820.34</v>
      </c>
      <c r="H2005" s="495">
        <f>VLOOKUP(A2005,'02-Metrics'!A:R,18,FALSE)</f>
        <v>32341773</v>
      </c>
      <c r="I2005" s="496">
        <f t="shared" si="306"/>
        <v>0.76052788880807498</v>
      </c>
      <c r="J2005" s="512"/>
      <c r="M2005" s="241" t="s">
        <v>1038</v>
      </c>
      <c r="S2005">
        <f t="shared" si="307"/>
        <v>2019</v>
      </c>
      <c r="T2005" s="418" t="str">
        <f>VLOOKUP($A2005,'02-Metrics'!$A$2:$AD$188,4,FALSE)</f>
        <v>Industrial</v>
      </c>
      <c r="U2005" s="418" t="str">
        <f>VLOOKUP($A2005,'02-Metrics'!$A$2:$AD$188,5,FALSE)</f>
        <v>Power Plant</v>
      </c>
      <c r="V2005" s="418" t="str">
        <f>VLOOKUP($A2005,'02-Metrics'!$A$2:$AD$188,7,FALSE)</f>
        <v>Elco Suez</v>
      </c>
    </row>
    <row r="2006" spans="1:22" hidden="1">
      <c r="A2006" s="418" t="s">
        <v>1149</v>
      </c>
      <c r="B2006" s="497">
        <v>43524</v>
      </c>
      <c r="C2006" s="495">
        <v>2532120.6</v>
      </c>
      <c r="D2006" s="495">
        <v>328500</v>
      </c>
      <c r="E2006" s="495">
        <f t="shared" si="308"/>
        <v>27132120.600000001</v>
      </c>
      <c r="F2006" s="495">
        <f t="shared" si="309"/>
        <v>331679.65999999997</v>
      </c>
      <c r="G2006" s="495">
        <f t="shared" si="305"/>
        <v>26800440.940000001</v>
      </c>
      <c r="H2006" s="495">
        <f>VLOOKUP(A2006,'02-Metrics'!A:R,18,FALSE)</f>
        <v>32341773</v>
      </c>
      <c r="I2006" s="496">
        <f t="shared" si="306"/>
        <v>0.82866331848906372</v>
      </c>
      <c r="J2006" s="512"/>
      <c r="M2006" s="241" t="s">
        <v>1038</v>
      </c>
      <c r="S2006">
        <f t="shared" si="307"/>
        <v>2019</v>
      </c>
      <c r="T2006" s="418" t="str">
        <f>VLOOKUP($A2006,'02-Metrics'!$A$2:$AD$188,4,FALSE)</f>
        <v>Industrial</v>
      </c>
      <c r="U2006" s="418" t="str">
        <f>VLOOKUP($A2006,'02-Metrics'!$A$2:$AD$188,5,FALSE)</f>
        <v>Power Plant</v>
      </c>
      <c r="V2006" s="418" t="str">
        <f>VLOOKUP($A2006,'02-Metrics'!$A$2:$AD$188,7,FALSE)</f>
        <v>Elco Suez</v>
      </c>
    </row>
    <row r="2007" spans="1:22" hidden="1">
      <c r="A2007" s="418" t="s">
        <v>1149</v>
      </c>
      <c r="B2007" s="497">
        <v>43554</v>
      </c>
      <c r="C2007" s="495">
        <v>35428884.75</v>
      </c>
      <c r="D2007" s="495">
        <v>594594.84</v>
      </c>
      <c r="E2007" s="495">
        <f t="shared" si="308"/>
        <v>62561005.350000001</v>
      </c>
      <c r="F2007" s="495">
        <f t="shared" si="309"/>
        <v>926274.5</v>
      </c>
      <c r="G2007" s="495">
        <f t="shared" si="305"/>
        <v>61634730.850000001</v>
      </c>
      <c r="H2007" s="495">
        <f>VLOOKUP(A2007,'02-Metrics'!A:R,18,FALSE)</f>
        <v>32341773</v>
      </c>
      <c r="I2007" s="496">
        <f t="shared" si="306"/>
        <v>1.9057313539984342</v>
      </c>
      <c r="J2007" s="512"/>
      <c r="M2007" s="241" t="s">
        <v>1038</v>
      </c>
      <c r="S2007">
        <f t="shared" si="307"/>
        <v>2019</v>
      </c>
      <c r="T2007" s="418" t="str">
        <f>VLOOKUP($A2007,'02-Metrics'!$A$2:$AD$188,4,FALSE)</f>
        <v>Industrial</v>
      </c>
      <c r="U2007" s="418" t="str">
        <f>VLOOKUP($A2007,'02-Metrics'!$A$2:$AD$188,5,FALSE)</f>
        <v>Power Plant</v>
      </c>
      <c r="V2007" s="418" t="str">
        <f>VLOOKUP($A2007,'02-Metrics'!$A$2:$AD$188,7,FALSE)</f>
        <v>Elco Suez</v>
      </c>
    </row>
    <row r="2008" spans="1:22" hidden="1">
      <c r="A2008" s="418" t="s">
        <v>1149</v>
      </c>
      <c r="B2008" s="497">
        <v>43585</v>
      </c>
      <c r="C2008" s="495"/>
      <c r="D2008" s="495">
        <v>231187.27000000002</v>
      </c>
      <c r="E2008" s="495">
        <f t="shared" si="308"/>
        <v>62561005.350000001</v>
      </c>
      <c r="F2008" s="495">
        <f t="shared" si="309"/>
        <v>1157461.77</v>
      </c>
      <c r="G2008" s="495">
        <f t="shared" si="305"/>
        <v>61403543.579999998</v>
      </c>
      <c r="H2008" s="495">
        <f>VLOOKUP(A2008,'02-Metrics'!A:R,18,FALSE)</f>
        <v>32341773</v>
      </c>
      <c r="I2008" s="496">
        <f t="shared" si="306"/>
        <v>1.898583098088036</v>
      </c>
      <c r="J2008" s="512"/>
      <c r="M2008" s="241" t="s">
        <v>1038</v>
      </c>
      <c r="S2008">
        <f t="shared" si="307"/>
        <v>2019</v>
      </c>
      <c r="T2008" s="418" t="str">
        <f>VLOOKUP($A2008,'02-Metrics'!$A$2:$AD$188,4,FALSE)</f>
        <v>Industrial</v>
      </c>
      <c r="U2008" s="418" t="str">
        <f>VLOOKUP($A2008,'02-Metrics'!$A$2:$AD$188,5,FALSE)</f>
        <v>Power Plant</v>
      </c>
      <c r="V2008" s="418" t="str">
        <f>VLOOKUP($A2008,'02-Metrics'!$A$2:$AD$188,7,FALSE)</f>
        <v>Elco Suez</v>
      </c>
    </row>
    <row r="2009" spans="1:22" hidden="1">
      <c r="A2009" s="418" t="s">
        <v>1149</v>
      </c>
      <c r="B2009" s="497">
        <v>43615</v>
      </c>
      <c r="C2009" s="495">
        <v>31166066.199999999</v>
      </c>
      <c r="D2009" s="495">
        <v>481662.52999999997</v>
      </c>
      <c r="E2009" s="495">
        <f t="shared" si="308"/>
        <v>93727071.549999997</v>
      </c>
      <c r="F2009" s="495">
        <f t="shared" si="309"/>
        <v>1639124.3</v>
      </c>
      <c r="G2009" s="495">
        <f t="shared" si="305"/>
        <v>92087947.25</v>
      </c>
      <c r="H2009" s="495">
        <f>VLOOKUP(A2009,'02-Metrics'!A:R,18,FALSE)</f>
        <v>32341773</v>
      </c>
      <c r="I2009" s="496">
        <f t="shared" si="306"/>
        <v>2.8473376289543557</v>
      </c>
      <c r="J2009" s="512"/>
      <c r="M2009" s="241" t="s">
        <v>1038</v>
      </c>
      <c r="S2009">
        <f t="shared" si="307"/>
        <v>2019</v>
      </c>
      <c r="T2009" s="418" t="str">
        <f>VLOOKUP($A2009,'02-Metrics'!$A$2:$AD$188,4,FALSE)</f>
        <v>Industrial</v>
      </c>
      <c r="U2009" s="418" t="str">
        <f>VLOOKUP($A2009,'02-Metrics'!$A$2:$AD$188,5,FALSE)</f>
        <v>Power Plant</v>
      </c>
      <c r="V2009" s="418" t="str">
        <f>VLOOKUP($A2009,'02-Metrics'!$A$2:$AD$188,7,FALSE)</f>
        <v>Elco Suez</v>
      </c>
    </row>
    <row r="2010" spans="1:22" hidden="1">
      <c r="A2010" s="418" t="s">
        <v>1149</v>
      </c>
      <c r="B2010" s="497">
        <v>43646</v>
      </c>
      <c r="C2010" s="495">
        <v>11074114.43</v>
      </c>
      <c r="D2010" s="495">
        <v>26135.55</v>
      </c>
      <c r="E2010" s="495">
        <f t="shared" si="308"/>
        <v>104801185.97999999</v>
      </c>
      <c r="F2010" s="495">
        <f t="shared" si="309"/>
        <v>1665259.85</v>
      </c>
      <c r="G2010" s="495">
        <f t="shared" si="305"/>
        <v>103135926.13</v>
      </c>
      <c r="H2010" s="495">
        <f>VLOOKUP(A2010,'02-Metrics'!A:R,18,FALSE)</f>
        <v>32341773</v>
      </c>
      <c r="I2010" s="496">
        <f t="shared" si="306"/>
        <v>3.1889385325288133</v>
      </c>
      <c r="J2010" s="512"/>
      <c r="M2010" s="241" t="s">
        <v>1038</v>
      </c>
      <c r="S2010">
        <f t="shared" si="307"/>
        <v>2019</v>
      </c>
      <c r="T2010" s="418" t="str">
        <f>VLOOKUP($A2010,'02-Metrics'!$A$2:$AD$188,4,FALSE)</f>
        <v>Industrial</v>
      </c>
      <c r="U2010" s="418" t="str">
        <f>VLOOKUP($A2010,'02-Metrics'!$A$2:$AD$188,5,FALSE)</f>
        <v>Power Plant</v>
      </c>
      <c r="V2010" s="418" t="str">
        <f>VLOOKUP($A2010,'02-Metrics'!$A$2:$AD$188,7,FALSE)</f>
        <v>Elco Suez</v>
      </c>
    </row>
    <row r="2011" spans="1:22" hidden="1">
      <c r="A2011" s="418" t="s">
        <v>1149</v>
      </c>
      <c r="B2011" s="497">
        <v>43676</v>
      </c>
      <c r="C2011" s="495">
        <v>7386054.9500000002</v>
      </c>
      <c r="D2011" s="495">
        <v>316636.40999999997</v>
      </c>
      <c r="E2011" s="495">
        <f t="shared" si="308"/>
        <v>112187240.92999999</v>
      </c>
      <c r="F2011" s="495">
        <f t="shared" si="309"/>
        <v>1981896.26</v>
      </c>
      <c r="G2011" s="495">
        <f t="shared" si="305"/>
        <v>110205344.66999999</v>
      </c>
      <c r="H2011" s="495">
        <f>VLOOKUP(A2011,'02-Metrics'!A:R,18,FALSE)</f>
        <v>32341773</v>
      </c>
      <c r="I2011" s="496">
        <f t="shared" si="306"/>
        <v>3.4075232879162187</v>
      </c>
      <c r="J2011" s="512"/>
      <c r="L2011" s="23">
        <v>44105</v>
      </c>
      <c r="M2011" s="241" t="s">
        <v>1040</v>
      </c>
      <c r="S2011">
        <f t="shared" si="307"/>
        <v>2019</v>
      </c>
      <c r="T2011" s="418" t="str">
        <f>VLOOKUP($A2011,'02-Metrics'!$A$2:$AD$188,4,FALSE)</f>
        <v>Industrial</v>
      </c>
      <c r="U2011" s="418" t="str">
        <f>VLOOKUP($A2011,'02-Metrics'!$A$2:$AD$188,5,FALSE)</f>
        <v>Power Plant</v>
      </c>
      <c r="V2011" s="418" t="str">
        <f>VLOOKUP($A2011,'02-Metrics'!$A$2:$AD$188,7,FALSE)</f>
        <v>Elco Suez</v>
      </c>
    </row>
    <row r="2012" spans="1:22" hidden="1">
      <c r="A2012" s="418" t="s">
        <v>1149</v>
      </c>
      <c r="B2012" s="497">
        <v>43707</v>
      </c>
      <c r="C2012" s="495"/>
      <c r="D2012" s="495">
        <v>269362.71999999997</v>
      </c>
      <c r="E2012" s="495">
        <f t="shared" si="308"/>
        <v>112187240.92999999</v>
      </c>
      <c r="F2012" s="495">
        <f t="shared" si="309"/>
        <v>2251258.98</v>
      </c>
      <c r="G2012" s="495">
        <f t="shared" si="305"/>
        <v>109935981.94999999</v>
      </c>
      <c r="H2012" s="495">
        <f>VLOOKUP(A2012,'02-Metrics'!A:R,18,FALSE)</f>
        <v>32341773</v>
      </c>
      <c r="I2012" s="496">
        <f t="shared" si="306"/>
        <v>3.3991946560876545</v>
      </c>
      <c r="J2012" s="512"/>
      <c r="M2012" s="241" t="s">
        <v>1038</v>
      </c>
      <c r="S2012">
        <f t="shared" si="307"/>
        <v>2019</v>
      </c>
      <c r="T2012" s="418" t="str">
        <f>VLOOKUP($A2012,'02-Metrics'!$A$2:$AD$188,4,FALSE)</f>
        <v>Industrial</v>
      </c>
      <c r="U2012" s="418" t="str">
        <f>VLOOKUP($A2012,'02-Metrics'!$A$2:$AD$188,5,FALSE)</f>
        <v>Power Plant</v>
      </c>
      <c r="V2012" s="418" t="str">
        <f>VLOOKUP($A2012,'02-Metrics'!$A$2:$AD$188,7,FALSE)</f>
        <v>Elco Suez</v>
      </c>
    </row>
    <row r="2013" spans="1:22" hidden="1">
      <c r="A2013" s="418" t="s">
        <v>1149</v>
      </c>
      <c r="B2013" s="497">
        <v>43738</v>
      </c>
      <c r="C2013" s="495"/>
      <c r="D2013" s="495">
        <v>95862.86</v>
      </c>
      <c r="E2013" s="495">
        <f t="shared" si="308"/>
        <v>112187240.92999999</v>
      </c>
      <c r="F2013" s="495">
        <f t="shared" si="309"/>
        <v>2347121.84</v>
      </c>
      <c r="G2013" s="495">
        <f t="shared" si="305"/>
        <v>109840119.08999999</v>
      </c>
      <c r="H2013" s="495">
        <f>VLOOKUP(A2013,'02-Metrics'!A:R,18,FALSE)</f>
        <v>32341773</v>
      </c>
      <c r="I2013" s="496">
        <f t="shared" si="306"/>
        <v>3.3962305990460075</v>
      </c>
      <c r="J2013" s="512"/>
      <c r="M2013" s="241" t="s">
        <v>1038</v>
      </c>
      <c r="S2013">
        <f t="shared" si="307"/>
        <v>2019</v>
      </c>
      <c r="T2013" s="418" t="str">
        <f>VLOOKUP($A2013,'02-Metrics'!$A$2:$AD$188,4,FALSE)</f>
        <v>Industrial</v>
      </c>
      <c r="U2013" s="418" t="str">
        <f>VLOOKUP($A2013,'02-Metrics'!$A$2:$AD$188,5,FALSE)</f>
        <v>Power Plant</v>
      </c>
      <c r="V2013" s="418" t="str">
        <f>VLOOKUP($A2013,'02-Metrics'!$A$2:$AD$188,7,FALSE)</f>
        <v>Elco Suez</v>
      </c>
    </row>
    <row r="2014" spans="1:22" hidden="1">
      <c r="A2014" s="418" t="s">
        <v>1149</v>
      </c>
      <c r="B2014" s="497">
        <v>43768</v>
      </c>
      <c r="C2014" s="495">
        <v>4748411.0599999996</v>
      </c>
      <c r="D2014" s="495">
        <v>45830.78</v>
      </c>
      <c r="E2014" s="495">
        <f t="shared" si="308"/>
        <v>116935651.98999999</v>
      </c>
      <c r="F2014" s="495">
        <f t="shared" si="309"/>
        <v>2392952.6199999996</v>
      </c>
      <c r="G2014" s="498">
        <f>E2014-F2014</f>
        <v>114542699.36999999</v>
      </c>
      <c r="H2014" s="495"/>
      <c r="I2014" s="496"/>
      <c r="J2014" s="512"/>
      <c r="S2014">
        <f t="shared" si="307"/>
        <v>2019</v>
      </c>
      <c r="T2014" s="418" t="str">
        <f>VLOOKUP($A2014,'02-Metrics'!$A$2:$AD$188,4,FALSE)</f>
        <v>Industrial</v>
      </c>
      <c r="U2014" s="418" t="str">
        <f>VLOOKUP($A2014,'02-Metrics'!$A$2:$AD$188,5,FALSE)</f>
        <v>Power Plant</v>
      </c>
      <c r="V2014" s="418" t="str">
        <f>VLOOKUP($A2014,'02-Metrics'!$A$2:$AD$188,7,FALSE)</f>
        <v>Elco Suez</v>
      </c>
    </row>
    <row r="2015" spans="1:22" hidden="1">
      <c r="A2015" s="418" t="s">
        <v>1149</v>
      </c>
      <c r="B2015" s="497">
        <v>43799</v>
      </c>
      <c r="C2015" s="495"/>
      <c r="D2015" s="495">
        <v>107215.22</v>
      </c>
      <c r="E2015" s="495">
        <f t="shared" si="308"/>
        <v>116935651.98999999</v>
      </c>
      <c r="F2015" s="495">
        <f t="shared" si="309"/>
        <v>2500167.84</v>
      </c>
      <c r="G2015" s="495">
        <f t="shared" ref="G2015:G2044" si="310">E2015-F2015</f>
        <v>114435484.14999999</v>
      </c>
      <c r="H2015" s="495">
        <f>VLOOKUP(A2015,'02-Metrics'!A:R,18,FALSE)</f>
        <v>32341773</v>
      </c>
      <c r="I2015" s="496">
        <f t="shared" ref="I2015:I2044" si="311">G2015/H2015</f>
        <v>3.5383182038288372</v>
      </c>
      <c r="J2015" s="512"/>
      <c r="K2015" s="491">
        <v>0</v>
      </c>
      <c r="L2015" s="489">
        <v>43039</v>
      </c>
      <c r="M2015" s="241" t="s">
        <v>1041</v>
      </c>
      <c r="S2015">
        <f t="shared" si="307"/>
        <v>2019</v>
      </c>
      <c r="T2015" s="418" t="str">
        <f>VLOOKUP($A2015,'02-Metrics'!$A$2:$AD$188,4,FALSE)</f>
        <v>Industrial</v>
      </c>
      <c r="U2015" s="418" t="str">
        <f>VLOOKUP($A2015,'02-Metrics'!$A$2:$AD$188,5,FALSE)</f>
        <v>Power Plant</v>
      </c>
      <c r="V2015" s="418" t="str">
        <f>VLOOKUP($A2015,'02-Metrics'!$A$2:$AD$188,7,FALSE)</f>
        <v>Elco Suez</v>
      </c>
    </row>
    <row r="2016" spans="1:22" hidden="1">
      <c r="A2016" s="418" t="s">
        <v>1149</v>
      </c>
      <c r="B2016" s="497">
        <v>43829</v>
      </c>
      <c r="C2016" s="495"/>
      <c r="D2016" s="495">
        <v>280394.73</v>
      </c>
      <c r="E2016" s="495">
        <f t="shared" si="308"/>
        <v>116935651.98999999</v>
      </c>
      <c r="F2016" s="495">
        <f t="shared" si="309"/>
        <v>2780562.57</v>
      </c>
      <c r="G2016" s="495">
        <f t="shared" si="310"/>
        <v>114155089.42</v>
      </c>
      <c r="H2016" s="495">
        <f>VLOOKUP(A2016,'02-Metrics'!A:R,18,FALSE)</f>
        <v>32341773</v>
      </c>
      <c r="I2016" s="496">
        <f t="shared" si="311"/>
        <v>3.5296484648507058</v>
      </c>
      <c r="J2016" s="512"/>
      <c r="M2016" s="241" t="s">
        <v>1038</v>
      </c>
      <c r="S2016">
        <f t="shared" si="307"/>
        <v>2019</v>
      </c>
      <c r="T2016" s="418" t="str">
        <f>VLOOKUP($A2016,'02-Metrics'!$A$2:$AD$188,4,FALSE)</f>
        <v>Industrial</v>
      </c>
      <c r="U2016" s="418" t="str">
        <f>VLOOKUP($A2016,'02-Metrics'!$A$2:$AD$188,5,FALSE)</f>
        <v>Power Plant</v>
      </c>
      <c r="V2016" s="418" t="str">
        <f>VLOOKUP($A2016,'02-Metrics'!$A$2:$AD$188,7,FALSE)</f>
        <v>Elco Suez</v>
      </c>
    </row>
    <row r="2017" spans="1:22" hidden="1">
      <c r="A2017" s="418" t="s">
        <v>1149</v>
      </c>
      <c r="B2017" s="497">
        <v>43889</v>
      </c>
      <c r="C2017" s="495"/>
      <c r="D2017" s="495">
        <v>3430.5</v>
      </c>
      <c r="E2017" s="495">
        <f t="shared" si="308"/>
        <v>116935651.98999999</v>
      </c>
      <c r="F2017" s="495">
        <f t="shared" si="309"/>
        <v>2783993.07</v>
      </c>
      <c r="G2017" s="495">
        <f t="shared" si="310"/>
        <v>114151658.92</v>
      </c>
      <c r="H2017" s="495">
        <f>VLOOKUP(A2017,'02-Metrics'!A:R,18,FALSE)</f>
        <v>32341773</v>
      </c>
      <c r="I2017" s="496">
        <f t="shared" si="311"/>
        <v>3.5295423945990843</v>
      </c>
      <c r="J2017" s="512"/>
      <c r="K2017" s="491">
        <v>0</v>
      </c>
      <c r="L2017" s="489">
        <v>43069</v>
      </c>
      <c r="M2017" s="241" t="s">
        <v>1041</v>
      </c>
      <c r="S2017">
        <f t="shared" si="307"/>
        <v>2020</v>
      </c>
      <c r="T2017" s="418" t="str">
        <f>VLOOKUP($A2017,'02-Metrics'!$A$2:$AD$188,4,FALSE)</f>
        <v>Industrial</v>
      </c>
      <c r="U2017" s="418" t="str">
        <f>VLOOKUP($A2017,'02-Metrics'!$A$2:$AD$188,5,FALSE)</f>
        <v>Power Plant</v>
      </c>
      <c r="V2017" s="418" t="str">
        <f>VLOOKUP($A2017,'02-Metrics'!$A$2:$AD$188,7,FALSE)</f>
        <v>Elco Suez</v>
      </c>
    </row>
    <row r="2018" spans="1:22" hidden="1">
      <c r="A2018" s="418" t="s">
        <v>1149</v>
      </c>
      <c r="B2018" s="497">
        <v>43920</v>
      </c>
      <c r="C2018" s="495"/>
      <c r="D2018" s="495">
        <v>11272.85</v>
      </c>
      <c r="E2018" s="495">
        <f t="shared" si="308"/>
        <v>116935651.98999999</v>
      </c>
      <c r="F2018" s="495">
        <f t="shared" si="309"/>
        <v>2795265.92</v>
      </c>
      <c r="G2018" s="495">
        <f t="shared" si="310"/>
        <v>114140386.06999999</v>
      </c>
      <c r="H2018" s="495">
        <f>VLOOKUP(A2018,'02-Metrics'!A:R,18,FALSE)</f>
        <v>32341773</v>
      </c>
      <c r="I2018" s="496">
        <f t="shared" si="311"/>
        <v>3.5291938407334684</v>
      </c>
      <c r="J2018" s="512"/>
      <c r="M2018" s="241" t="s">
        <v>1038</v>
      </c>
      <c r="S2018">
        <f t="shared" si="307"/>
        <v>2020</v>
      </c>
      <c r="T2018" s="418" t="str">
        <f>VLOOKUP($A2018,'02-Metrics'!$A$2:$AD$188,4,FALSE)</f>
        <v>Industrial</v>
      </c>
      <c r="U2018" s="418" t="str">
        <f>VLOOKUP($A2018,'02-Metrics'!$A$2:$AD$188,5,FALSE)</f>
        <v>Power Plant</v>
      </c>
      <c r="V2018" s="418" t="str">
        <f>VLOOKUP($A2018,'02-Metrics'!$A$2:$AD$188,7,FALSE)</f>
        <v>Elco Suez</v>
      </c>
    </row>
    <row r="2019" spans="1:22" hidden="1">
      <c r="A2019" s="418" t="s">
        <v>1149</v>
      </c>
      <c r="B2019" s="497">
        <v>43951</v>
      </c>
      <c r="C2019" s="495"/>
      <c r="D2019" s="495">
        <v>61562.5</v>
      </c>
      <c r="E2019" s="495">
        <f t="shared" si="308"/>
        <v>116935651.98999999</v>
      </c>
      <c r="F2019" s="495">
        <f t="shared" si="309"/>
        <v>2856828.42</v>
      </c>
      <c r="G2019" s="495">
        <f t="shared" si="310"/>
        <v>114078823.56999999</v>
      </c>
      <c r="H2019" s="495">
        <f>VLOOKUP(A2019,'02-Metrics'!A:R,18,FALSE)</f>
        <v>32341773</v>
      </c>
      <c r="I2019" s="496">
        <f t="shared" si="311"/>
        <v>3.5272903427403315</v>
      </c>
      <c r="J2019" s="512"/>
      <c r="K2019" s="491">
        <v>0</v>
      </c>
      <c r="L2019" s="489">
        <v>43100</v>
      </c>
      <c r="M2019" s="241" t="s">
        <v>1041</v>
      </c>
      <c r="S2019">
        <f t="shared" si="307"/>
        <v>2020</v>
      </c>
      <c r="T2019" s="418" t="str">
        <f>VLOOKUP($A2019,'02-Metrics'!$A$2:$AD$188,4,FALSE)</f>
        <v>Industrial</v>
      </c>
      <c r="U2019" s="418" t="str">
        <f>VLOOKUP($A2019,'02-Metrics'!$A$2:$AD$188,5,FALSE)</f>
        <v>Power Plant</v>
      </c>
      <c r="V2019" s="418" t="str">
        <f>VLOOKUP($A2019,'02-Metrics'!$A$2:$AD$188,7,FALSE)</f>
        <v>Elco Suez</v>
      </c>
    </row>
    <row r="2020" spans="1:22" hidden="1">
      <c r="A2020" s="418" t="s">
        <v>1149</v>
      </c>
      <c r="B2020" s="497">
        <v>44012</v>
      </c>
      <c r="C2020" s="495"/>
      <c r="D2020" s="495">
        <v>2311.58</v>
      </c>
      <c r="E2020" s="495">
        <f t="shared" si="308"/>
        <v>116935651.98999999</v>
      </c>
      <c r="F2020" s="495">
        <f t="shared" si="309"/>
        <v>2859140</v>
      </c>
      <c r="G2020" s="495">
        <f t="shared" si="310"/>
        <v>114076511.98999999</v>
      </c>
      <c r="H2020" s="495">
        <f>VLOOKUP(A2020,'02-Metrics'!A:R,18,FALSE)</f>
        <v>32341773</v>
      </c>
      <c r="I2020" s="496">
        <f t="shared" si="311"/>
        <v>3.5272188692314423</v>
      </c>
      <c r="J2020" s="512"/>
      <c r="M2020" s="241" t="s">
        <v>1038</v>
      </c>
      <c r="S2020">
        <f t="shared" si="307"/>
        <v>2020</v>
      </c>
      <c r="T2020" s="418" t="str">
        <f>VLOOKUP($A2020,'02-Metrics'!$A$2:$AD$188,4,FALSE)</f>
        <v>Industrial</v>
      </c>
      <c r="U2020" s="418" t="str">
        <f>VLOOKUP($A2020,'02-Metrics'!$A$2:$AD$188,5,FALSE)</f>
        <v>Power Plant</v>
      </c>
      <c r="V2020" s="418" t="str">
        <f>VLOOKUP($A2020,'02-Metrics'!$A$2:$AD$188,7,FALSE)</f>
        <v>Elco Suez</v>
      </c>
    </row>
    <row r="2021" spans="1:22" hidden="1">
      <c r="A2021" s="418" t="s">
        <v>1149</v>
      </c>
      <c r="B2021" s="497">
        <v>44104</v>
      </c>
      <c r="C2021" s="495"/>
      <c r="D2021" s="495">
        <v>12804.39</v>
      </c>
      <c r="E2021" s="495">
        <f t="shared" si="308"/>
        <v>116935651.98999999</v>
      </c>
      <c r="F2021" s="495">
        <f t="shared" si="309"/>
        <v>2871944.39</v>
      </c>
      <c r="G2021" s="495">
        <f t="shared" si="310"/>
        <v>114063707.59999999</v>
      </c>
      <c r="H2021" s="495">
        <f>VLOOKUP(A2021,'02-Metrics'!A:R,18,FALSE)</f>
        <v>32341773</v>
      </c>
      <c r="I2021" s="496">
        <f t="shared" si="311"/>
        <v>3.5268229605099259</v>
      </c>
      <c r="J2021" s="512"/>
      <c r="M2021" s="241" t="s">
        <v>1038</v>
      </c>
      <c r="S2021">
        <f t="shared" si="307"/>
        <v>2020</v>
      </c>
      <c r="T2021" s="418" t="str">
        <f>VLOOKUP($A2021,'02-Metrics'!$A$2:$AD$188,4,FALSE)</f>
        <v>Industrial</v>
      </c>
      <c r="U2021" s="418" t="str">
        <f>VLOOKUP($A2021,'02-Metrics'!$A$2:$AD$188,5,FALSE)</f>
        <v>Power Plant</v>
      </c>
      <c r="V2021" s="418" t="str">
        <f>VLOOKUP($A2021,'02-Metrics'!$A$2:$AD$188,7,FALSE)</f>
        <v>Elco Suez</v>
      </c>
    </row>
    <row r="2022" spans="1:22" hidden="1">
      <c r="A2022" s="418">
        <v>60</v>
      </c>
      <c r="B2022" s="505">
        <v>2</v>
      </c>
      <c r="C2022" s="506"/>
      <c r="D2022" s="506"/>
      <c r="E2022" s="506"/>
      <c r="F2022" s="506"/>
      <c r="G2022" s="506"/>
      <c r="H2022" s="495"/>
      <c r="I2022" s="496"/>
      <c r="J2022" s="496"/>
      <c r="K2022" s="495"/>
      <c r="L2022" s="493"/>
      <c r="S2022">
        <f t="shared" si="307"/>
        <v>1900</v>
      </c>
      <c r="T2022" s="418" t="e">
        <f>VLOOKUP($A2022,'02-Metrics'!$A$2:$AD$188,4,FALSE)</f>
        <v>#N/A</v>
      </c>
      <c r="U2022" s="418" t="e">
        <f>VLOOKUP($A2022,'02-Metrics'!$A$2:$AD$188,5,FALSE)</f>
        <v>#N/A</v>
      </c>
      <c r="V2022" s="418" t="e">
        <f>VLOOKUP($A2022,'02-Metrics'!$A$2:$AD$188,7,FALSE)</f>
        <v>#N/A</v>
      </c>
    </row>
    <row r="2023" spans="1:22" hidden="1">
      <c r="A2023" s="418" t="s">
        <v>1150</v>
      </c>
      <c r="B2023" s="497">
        <v>43676</v>
      </c>
      <c r="C2023" s="495">
        <v>0</v>
      </c>
      <c r="D2023" s="495">
        <v>583.1</v>
      </c>
      <c r="E2023" s="495">
        <f t="shared" ref="E2023:E2052" si="312">C2023+E2022</f>
        <v>0</v>
      </c>
      <c r="F2023" s="495">
        <f t="shared" ref="F2023:F2052" si="313">D2023+F2022</f>
        <v>583.1</v>
      </c>
      <c r="G2023" s="495">
        <f t="shared" si="310"/>
        <v>-583.1</v>
      </c>
      <c r="H2023" s="495">
        <f>VLOOKUP(A2023,'02-Metrics'!A:R,18,FALSE)</f>
        <v>10957813.824999999</v>
      </c>
      <c r="I2023" s="496">
        <f t="shared" si="311"/>
        <v>-5.3213169096710775E-5</v>
      </c>
      <c r="J2023" s="512"/>
      <c r="M2023" s="241" t="s">
        <v>1038</v>
      </c>
      <c r="S2023">
        <f t="shared" si="307"/>
        <v>2019</v>
      </c>
      <c r="T2023" s="418" t="str">
        <f>VLOOKUP($A2023,'02-Metrics'!$A$2:$AD$188,4,FALSE)</f>
        <v>Infrastructure</v>
      </c>
      <c r="U2023" s="418" t="str">
        <f>VLOOKUP($A2023,'02-Metrics'!$A$2:$AD$188,5,FALSE)</f>
        <v>Bridges &amp; Tunnels</v>
      </c>
      <c r="V2023" s="418" t="str">
        <f>VLOOKUP($A2023,'02-Metrics'!$A$2:$AD$188,7,FALSE)</f>
        <v>Army Forces</v>
      </c>
    </row>
    <row r="2024" spans="1:22" hidden="1">
      <c r="A2024" s="418" t="s">
        <v>1150</v>
      </c>
      <c r="B2024" s="497">
        <v>43738</v>
      </c>
      <c r="C2024" s="495">
        <v>0</v>
      </c>
      <c r="D2024" s="495">
        <v>2700</v>
      </c>
      <c r="E2024" s="495">
        <f t="shared" si="312"/>
        <v>0</v>
      </c>
      <c r="F2024" s="495">
        <f t="shared" si="313"/>
        <v>3283.1</v>
      </c>
      <c r="G2024" s="495">
        <f t="shared" si="310"/>
        <v>-3283.1</v>
      </c>
      <c r="H2024" s="495">
        <f>VLOOKUP(A2024,'02-Metrics'!A:R,18,FALSE)</f>
        <v>10957813.824999999</v>
      </c>
      <c r="I2024" s="496">
        <f t="shared" si="311"/>
        <v>-2.9961268300705048E-4</v>
      </c>
      <c r="J2024" s="512"/>
      <c r="L2024" s="23">
        <v>43202</v>
      </c>
      <c r="M2024" s="241" t="s">
        <v>1039</v>
      </c>
      <c r="S2024">
        <f t="shared" si="307"/>
        <v>2019</v>
      </c>
      <c r="T2024" s="418" t="str">
        <f>VLOOKUP($A2024,'02-Metrics'!$A$2:$AD$188,4,FALSE)</f>
        <v>Infrastructure</v>
      </c>
      <c r="U2024" s="418" t="str">
        <f>VLOOKUP($A2024,'02-Metrics'!$A$2:$AD$188,5,FALSE)</f>
        <v>Bridges &amp; Tunnels</v>
      </c>
      <c r="V2024" s="418" t="str">
        <f>VLOOKUP($A2024,'02-Metrics'!$A$2:$AD$188,7,FALSE)</f>
        <v>Army Forces</v>
      </c>
    </row>
    <row r="2025" spans="1:22" hidden="1">
      <c r="A2025" s="418" t="s">
        <v>1150</v>
      </c>
      <c r="B2025" s="497">
        <v>44255</v>
      </c>
      <c r="C2025" s="495">
        <v>3830500</v>
      </c>
      <c r="D2025" s="495">
        <v>0</v>
      </c>
      <c r="E2025" s="495">
        <f t="shared" si="312"/>
        <v>3830500</v>
      </c>
      <c r="F2025" s="495">
        <f t="shared" si="313"/>
        <v>3283.1</v>
      </c>
      <c r="G2025" s="495">
        <f t="shared" si="310"/>
        <v>3827216.9</v>
      </c>
      <c r="H2025" s="495">
        <f>VLOOKUP(A2025,'02-Metrics'!A:R,18,FALSE)</f>
        <v>10957813.824999999</v>
      </c>
      <c r="I2025" s="496">
        <f t="shared" si="311"/>
        <v>0.34926829029238415</v>
      </c>
      <c r="J2025" s="512"/>
      <c r="M2025" s="241" t="s">
        <v>1038</v>
      </c>
      <c r="S2025">
        <f t="shared" si="307"/>
        <v>2021</v>
      </c>
      <c r="T2025" s="418" t="str">
        <f>VLOOKUP($A2025,'02-Metrics'!$A$2:$AD$188,4,FALSE)</f>
        <v>Infrastructure</v>
      </c>
      <c r="U2025" s="418" t="str">
        <f>VLOOKUP($A2025,'02-Metrics'!$A$2:$AD$188,5,FALSE)</f>
        <v>Bridges &amp; Tunnels</v>
      </c>
      <c r="V2025" s="418" t="str">
        <f>VLOOKUP($A2025,'02-Metrics'!$A$2:$AD$188,7,FALSE)</f>
        <v>Army Forces</v>
      </c>
    </row>
    <row r="2026" spans="1:22" hidden="1">
      <c r="A2026" s="418">
        <v>61</v>
      </c>
      <c r="B2026" s="505">
        <v>2</v>
      </c>
      <c r="C2026" s="506"/>
      <c r="D2026" s="506"/>
      <c r="E2026" s="506"/>
      <c r="F2026" s="506"/>
      <c r="G2026" s="506"/>
      <c r="H2026" s="495"/>
      <c r="I2026" s="496"/>
      <c r="J2026" s="496"/>
      <c r="K2026" s="495"/>
      <c r="L2026" s="493"/>
      <c r="S2026">
        <f t="shared" si="307"/>
        <v>1900</v>
      </c>
      <c r="T2026" s="418" t="e">
        <f>VLOOKUP($A2026,'02-Metrics'!$A$2:$AD$188,4,FALSE)</f>
        <v>#N/A</v>
      </c>
      <c r="U2026" s="418" t="e">
        <f>VLOOKUP($A2026,'02-Metrics'!$A$2:$AD$188,5,FALSE)</f>
        <v>#N/A</v>
      </c>
      <c r="V2026" s="418" t="e">
        <f>VLOOKUP($A2026,'02-Metrics'!$A$2:$AD$188,7,FALSE)</f>
        <v>#N/A</v>
      </c>
    </row>
    <row r="2027" spans="1:22" hidden="1">
      <c r="A2027" s="418" t="s">
        <v>1251</v>
      </c>
      <c r="B2027" s="497">
        <v>43495</v>
      </c>
      <c r="C2027" s="622">
        <v>0</v>
      </c>
      <c r="D2027" s="557">
        <v>56000</v>
      </c>
      <c r="E2027" s="495">
        <f t="shared" si="312"/>
        <v>0</v>
      </c>
      <c r="F2027" s="495">
        <f t="shared" si="313"/>
        <v>56000</v>
      </c>
      <c r="G2027" s="495">
        <f t="shared" si="310"/>
        <v>-56000</v>
      </c>
      <c r="H2027" s="495">
        <f>VLOOKUP(A2027,'02-Metrics'!A:R,18,FALSE)</f>
        <v>170057475.66411862</v>
      </c>
      <c r="I2027" s="496">
        <f t="shared" si="311"/>
        <v>-3.2930043081790705E-4</v>
      </c>
      <c r="J2027" s="512"/>
      <c r="L2027" s="23">
        <v>43251</v>
      </c>
      <c r="M2027" s="241" t="s">
        <v>1039</v>
      </c>
      <c r="S2027">
        <f t="shared" si="307"/>
        <v>2019</v>
      </c>
      <c r="T2027" s="418" t="str">
        <f>VLOOKUP($A2027,'02-Metrics'!$A$2:$AD$188,4,FALSE)</f>
        <v>Infrastructure</v>
      </c>
      <c r="U2027" s="418" t="str">
        <f>VLOOKUP($A2027,'02-Metrics'!$A$2:$AD$188,5,FALSE)</f>
        <v>Tank</v>
      </c>
      <c r="V2027" s="418" t="str">
        <f>VLOOKUP($A2027,'02-Metrics'!$A$2:$AD$188,7,FALSE)</f>
        <v>EMAAR</v>
      </c>
    </row>
    <row r="2028" spans="1:22" hidden="1">
      <c r="A2028" s="418" t="s">
        <v>1251</v>
      </c>
      <c r="B2028" s="497">
        <v>43524</v>
      </c>
      <c r="C2028" s="622">
        <v>15567604.300000001</v>
      </c>
      <c r="D2028" s="557">
        <v>211876.6</v>
      </c>
      <c r="E2028" s="495">
        <f t="shared" si="312"/>
        <v>15567604.300000001</v>
      </c>
      <c r="F2028" s="495">
        <f t="shared" si="313"/>
        <v>267876.59999999998</v>
      </c>
      <c r="G2028" s="495">
        <f t="shared" si="310"/>
        <v>15299727.700000001</v>
      </c>
      <c r="H2028" s="495">
        <f>VLOOKUP(A2028,'02-Metrics'!A:R,18,FALSE)</f>
        <v>170057475.66411862</v>
      </c>
      <c r="I2028" s="496">
        <f t="shared" si="311"/>
        <v>8.9967980767976186E-2</v>
      </c>
      <c r="J2028" s="512"/>
      <c r="M2028" s="241" t="s">
        <v>1038</v>
      </c>
      <c r="S2028">
        <f t="shared" si="307"/>
        <v>2019</v>
      </c>
      <c r="T2028" s="418" t="str">
        <f>VLOOKUP($A2028,'02-Metrics'!$A$2:$AD$188,4,FALSE)</f>
        <v>Infrastructure</v>
      </c>
      <c r="U2028" s="418" t="str">
        <f>VLOOKUP($A2028,'02-Metrics'!$A$2:$AD$188,5,FALSE)</f>
        <v>Tank</v>
      </c>
      <c r="V2028" s="418" t="str">
        <f>VLOOKUP($A2028,'02-Metrics'!$A$2:$AD$188,7,FALSE)</f>
        <v>EMAAR</v>
      </c>
    </row>
    <row r="2029" spans="1:22" hidden="1">
      <c r="A2029" s="418" t="s">
        <v>1251</v>
      </c>
      <c r="B2029" s="497">
        <v>43554</v>
      </c>
      <c r="C2029" s="622">
        <v>0</v>
      </c>
      <c r="D2029" s="557">
        <v>334489.19</v>
      </c>
      <c r="E2029" s="495">
        <f t="shared" si="312"/>
        <v>15567604.300000001</v>
      </c>
      <c r="F2029" s="495">
        <f t="shared" si="313"/>
        <v>602365.79</v>
      </c>
      <c r="G2029" s="495">
        <f t="shared" si="310"/>
        <v>14965238.510000002</v>
      </c>
      <c r="H2029" s="495">
        <f>VLOOKUP(A2029,'02-Metrics'!A:R,18,FALSE)</f>
        <v>170057475.66411862</v>
      </c>
      <c r="I2029" s="496">
        <f t="shared" si="311"/>
        <v>8.8001062297066668E-2</v>
      </c>
      <c r="J2029" s="512"/>
      <c r="L2029" s="23">
        <v>43261</v>
      </c>
      <c r="M2029" s="241" t="s">
        <v>1039</v>
      </c>
      <c r="S2029">
        <f t="shared" si="307"/>
        <v>2019</v>
      </c>
      <c r="T2029" s="418" t="str">
        <f>VLOOKUP($A2029,'02-Metrics'!$A$2:$AD$188,4,FALSE)</f>
        <v>Infrastructure</v>
      </c>
      <c r="U2029" s="418" t="str">
        <f>VLOOKUP($A2029,'02-Metrics'!$A$2:$AD$188,5,FALSE)</f>
        <v>Tank</v>
      </c>
      <c r="V2029" s="418" t="str">
        <f>VLOOKUP($A2029,'02-Metrics'!$A$2:$AD$188,7,FALSE)</f>
        <v>EMAAR</v>
      </c>
    </row>
    <row r="2030" spans="1:22" hidden="1">
      <c r="A2030" s="418" t="s">
        <v>1251</v>
      </c>
      <c r="B2030" s="497">
        <v>43585</v>
      </c>
      <c r="C2030" s="622">
        <v>0</v>
      </c>
      <c r="D2030" s="557">
        <v>313433.84999999998</v>
      </c>
      <c r="E2030" s="495">
        <f t="shared" si="312"/>
        <v>15567604.300000001</v>
      </c>
      <c r="F2030" s="495">
        <f t="shared" si="313"/>
        <v>915799.64</v>
      </c>
      <c r="G2030" s="495">
        <f t="shared" si="310"/>
        <v>14651804.66</v>
      </c>
      <c r="H2030" s="495">
        <f>VLOOKUP(A2030,'02-Metrics'!A:R,18,FALSE)</f>
        <v>170057475.66411862</v>
      </c>
      <c r="I2030" s="496">
        <f t="shared" si="311"/>
        <v>8.6157956907103886E-2</v>
      </c>
      <c r="J2030" s="512"/>
      <c r="L2030" s="23">
        <v>43279</v>
      </c>
      <c r="M2030" s="241" t="s">
        <v>1039</v>
      </c>
      <c r="S2030">
        <f t="shared" si="307"/>
        <v>2019</v>
      </c>
      <c r="T2030" s="418" t="str">
        <f>VLOOKUP($A2030,'02-Metrics'!$A$2:$AD$188,4,FALSE)</f>
        <v>Infrastructure</v>
      </c>
      <c r="U2030" s="418" t="str">
        <f>VLOOKUP($A2030,'02-Metrics'!$A$2:$AD$188,5,FALSE)</f>
        <v>Tank</v>
      </c>
      <c r="V2030" s="418" t="str">
        <f>VLOOKUP($A2030,'02-Metrics'!$A$2:$AD$188,7,FALSE)</f>
        <v>EMAAR</v>
      </c>
    </row>
    <row r="2031" spans="1:22" hidden="1">
      <c r="A2031" s="418" t="s">
        <v>1251</v>
      </c>
      <c r="B2031" s="497">
        <v>43615</v>
      </c>
      <c r="C2031" s="622">
        <v>0</v>
      </c>
      <c r="D2031" s="557">
        <v>6557727.0999999987</v>
      </c>
      <c r="E2031" s="495">
        <f t="shared" si="312"/>
        <v>15567604.300000001</v>
      </c>
      <c r="F2031" s="495">
        <f t="shared" si="313"/>
        <v>7473526.7399999984</v>
      </c>
      <c r="G2031" s="495">
        <f t="shared" si="310"/>
        <v>8094077.5600000024</v>
      </c>
      <c r="H2031" s="495">
        <f>VLOOKUP(A2031,'02-Metrics'!A:R,18,FALSE)</f>
        <v>170057475.66411862</v>
      </c>
      <c r="I2031" s="496">
        <f t="shared" si="311"/>
        <v>4.7596129063956327E-2</v>
      </c>
      <c r="J2031" s="512"/>
      <c r="M2031" s="241" t="s">
        <v>1038</v>
      </c>
      <c r="S2031">
        <f t="shared" si="307"/>
        <v>2019</v>
      </c>
      <c r="T2031" s="418" t="str">
        <f>VLOOKUP($A2031,'02-Metrics'!$A$2:$AD$188,4,FALSE)</f>
        <v>Infrastructure</v>
      </c>
      <c r="U2031" s="418" t="str">
        <f>VLOOKUP($A2031,'02-Metrics'!$A$2:$AD$188,5,FALSE)</f>
        <v>Tank</v>
      </c>
      <c r="V2031" s="418" t="str">
        <f>VLOOKUP($A2031,'02-Metrics'!$A$2:$AD$188,7,FALSE)</f>
        <v>EMAAR</v>
      </c>
    </row>
    <row r="2032" spans="1:22" hidden="1">
      <c r="A2032" s="418" t="s">
        <v>1251</v>
      </c>
      <c r="B2032" s="497">
        <v>43646</v>
      </c>
      <c r="C2032" s="622">
        <v>7313962.5999999996</v>
      </c>
      <c r="D2032" s="557">
        <v>509544.35</v>
      </c>
      <c r="E2032" s="495">
        <f t="shared" si="312"/>
        <v>22881566.899999999</v>
      </c>
      <c r="F2032" s="495">
        <f t="shared" si="313"/>
        <v>7983071.089999998</v>
      </c>
      <c r="G2032" s="495">
        <f t="shared" si="310"/>
        <v>14898495.810000001</v>
      </c>
      <c r="H2032" s="495">
        <f>VLOOKUP(A2032,'02-Metrics'!A:R,18,FALSE)</f>
        <v>170057475.66411862</v>
      </c>
      <c r="I2032" s="496">
        <f t="shared" si="311"/>
        <v>8.7608590870924694E-2</v>
      </c>
      <c r="J2032" s="512"/>
      <c r="L2032" s="23">
        <v>43312</v>
      </c>
      <c r="M2032" s="241" t="s">
        <v>1039</v>
      </c>
      <c r="S2032">
        <f t="shared" ref="S2032:S2097" si="314">YEAR(B2032)</f>
        <v>2019</v>
      </c>
      <c r="T2032" s="418" t="str">
        <f>VLOOKUP($A2032,'02-Metrics'!$A$2:$AD$188,4,FALSE)</f>
        <v>Infrastructure</v>
      </c>
      <c r="U2032" s="418" t="str">
        <f>VLOOKUP($A2032,'02-Metrics'!$A$2:$AD$188,5,FALSE)</f>
        <v>Tank</v>
      </c>
      <c r="V2032" s="418" t="str">
        <f>VLOOKUP($A2032,'02-Metrics'!$A$2:$AD$188,7,FALSE)</f>
        <v>EMAAR</v>
      </c>
    </row>
    <row r="2033" spans="1:22" hidden="1">
      <c r="A2033" s="418" t="s">
        <v>1251</v>
      </c>
      <c r="B2033" s="497">
        <v>43676</v>
      </c>
      <c r="C2033" s="622">
        <v>2533668.0299999998</v>
      </c>
      <c r="D2033" s="557">
        <v>2706618.7399999998</v>
      </c>
      <c r="E2033" s="495">
        <f t="shared" si="312"/>
        <v>25415234.93</v>
      </c>
      <c r="F2033" s="495">
        <f t="shared" si="313"/>
        <v>10689689.829999998</v>
      </c>
      <c r="G2033" s="495">
        <f t="shared" si="310"/>
        <v>14725545.100000001</v>
      </c>
      <c r="H2033" s="495">
        <f>VLOOKUP(A2033,'02-Metrics'!A:R,18,FALSE)</f>
        <v>170057475.66411862</v>
      </c>
      <c r="I2033" s="496">
        <f t="shared" si="311"/>
        <v>8.6591577597473574E-2</v>
      </c>
      <c r="J2033" s="512"/>
      <c r="M2033" s="241" t="s">
        <v>1038</v>
      </c>
      <c r="S2033">
        <f t="shared" si="314"/>
        <v>2019</v>
      </c>
      <c r="T2033" s="418" t="str">
        <f>VLOOKUP($A2033,'02-Metrics'!$A$2:$AD$188,4,FALSE)</f>
        <v>Infrastructure</v>
      </c>
      <c r="U2033" s="418" t="str">
        <f>VLOOKUP($A2033,'02-Metrics'!$A$2:$AD$188,5,FALSE)</f>
        <v>Tank</v>
      </c>
      <c r="V2033" s="418" t="str">
        <f>VLOOKUP($A2033,'02-Metrics'!$A$2:$AD$188,7,FALSE)</f>
        <v>EMAAR</v>
      </c>
    </row>
    <row r="2034" spans="1:22" hidden="1">
      <c r="A2034" s="418" t="s">
        <v>1251</v>
      </c>
      <c r="B2034" s="497">
        <v>43707</v>
      </c>
      <c r="C2034" s="622">
        <v>2620895.13</v>
      </c>
      <c r="D2034" s="557">
        <v>8288612.7299999995</v>
      </c>
      <c r="E2034" s="495">
        <f t="shared" si="312"/>
        <v>28036130.059999999</v>
      </c>
      <c r="F2034" s="495">
        <f t="shared" si="313"/>
        <v>18978302.559999999</v>
      </c>
      <c r="G2034" s="495">
        <f t="shared" si="310"/>
        <v>9057827.5</v>
      </c>
      <c r="H2034" s="495">
        <f>VLOOKUP(A2034,'02-Metrics'!A:R,18,FALSE)</f>
        <v>170057475.66411862</v>
      </c>
      <c r="I2034" s="496">
        <f t="shared" si="311"/>
        <v>5.3263330321862243E-2</v>
      </c>
      <c r="J2034" s="512"/>
      <c r="L2034" s="23">
        <v>43326</v>
      </c>
      <c r="M2034" s="241" t="s">
        <v>1039</v>
      </c>
      <c r="S2034">
        <f t="shared" si="314"/>
        <v>2019</v>
      </c>
      <c r="T2034" s="418" t="str">
        <f>VLOOKUP($A2034,'02-Metrics'!$A$2:$AD$188,4,FALSE)</f>
        <v>Infrastructure</v>
      </c>
      <c r="U2034" s="418" t="str">
        <f>VLOOKUP($A2034,'02-Metrics'!$A$2:$AD$188,5,FALSE)</f>
        <v>Tank</v>
      </c>
      <c r="V2034" s="418" t="str">
        <f>VLOOKUP($A2034,'02-Metrics'!$A$2:$AD$188,7,FALSE)</f>
        <v>EMAAR</v>
      </c>
    </row>
    <row r="2035" spans="1:22" hidden="1">
      <c r="A2035" s="418" t="s">
        <v>1251</v>
      </c>
      <c r="B2035" s="497">
        <v>43738</v>
      </c>
      <c r="C2035" s="622">
        <v>0</v>
      </c>
      <c r="D2035" s="557">
        <v>2281984.71</v>
      </c>
      <c r="E2035" s="495">
        <f t="shared" si="312"/>
        <v>28036130.059999999</v>
      </c>
      <c r="F2035" s="495">
        <f t="shared" si="313"/>
        <v>21260287.27</v>
      </c>
      <c r="G2035" s="495">
        <f t="shared" si="310"/>
        <v>6775842.7899999991</v>
      </c>
      <c r="H2035" s="495">
        <f>VLOOKUP(A2035,'02-Metrics'!A:R,18,FALSE)</f>
        <v>170057475.66411862</v>
      </c>
      <c r="I2035" s="496">
        <f t="shared" si="311"/>
        <v>3.9844427676810873E-2</v>
      </c>
      <c r="J2035" s="512"/>
      <c r="M2035" s="241" t="s">
        <v>1038</v>
      </c>
      <c r="S2035">
        <f t="shared" si="314"/>
        <v>2019</v>
      </c>
      <c r="T2035" s="418" t="str">
        <f>VLOOKUP($A2035,'02-Metrics'!$A$2:$AD$188,4,FALSE)</f>
        <v>Infrastructure</v>
      </c>
      <c r="U2035" s="418" t="str">
        <f>VLOOKUP($A2035,'02-Metrics'!$A$2:$AD$188,5,FALSE)</f>
        <v>Tank</v>
      </c>
      <c r="V2035" s="418" t="str">
        <f>VLOOKUP($A2035,'02-Metrics'!$A$2:$AD$188,7,FALSE)</f>
        <v>EMAAR</v>
      </c>
    </row>
    <row r="2036" spans="1:22" hidden="1">
      <c r="A2036" s="418" t="s">
        <v>1251</v>
      </c>
      <c r="B2036" s="497">
        <v>43768</v>
      </c>
      <c r="C2036" s="622">
        <v>5070477.84</v>
      </c>
      <c r="D2036" s="557">
        <v>5749035.9300000006</v>
      </c>
      <c r="E2036" s="495">
        <f t="shared" si="312"/>
        <v>33106607.899999999</v>
      </c>
      <c r="F2036" s="495">
        <f t="shared" si="313"/>
        <v>27009323.199999999</v>
      </c>
      <c r="G2036" s="495">
        <f t="shared" si="310"/>
        <v>6097284.6999999993</v>
      </c>
      <c r="H2036" s="495">
        <f>VLOOKUP(A2036,'02-Metrics'!A:R,18,FALSE)</f>
        <v>170057475.66411862</v>
      </c>
      <c r="I2036" s="496">
        <f t="shared" si="311"/>
        <v>3.5854258545168438E-2</v>
      </c>
      <c r="J2036" s="512"/>
      <c r="L2036" s="23">
        <v>43370</v>
      </c>
      <c r="M2036" s="241" t="s">
        <v>1039</v>
      </c>
      <c r="S2036">
        <f t="shared" si="314"/>
        <v>2019</v>
      </c>
      <c r="T2036" s="418" t="str">
        <f>VLOOKUP($A2036,'02-Metrics'!$A$2:$AD$188,4,FALSE)</f>
        <v>Infrastructure</v>
      </c>
      <c r="U2036" s="418" t="str">
        <f>VLOOKUP($A2036,'02-Metrics'!$A$2:$AD$188,5,FALSE)</f>
        <v>Tank</v>
      </c>
      <c r="V2036" s="418" t="str">
        <f>VLOOKUP($A2036,'02-Metrics'!$A$2:$AD$188,7,FALSE)</f>
        <v>EMAAR</v>
      </c>
    </row>
    <row r="2037" spans="1:22" hidden="1">
      <c r="A2037" s="418" t="s">
        <v>1251</v>
      </c>
      <c r="B2037" s="497">
        <v>43799</v>
      </c>
      <c r="C2037" s="622">
        <v>1337507.07</v>
      </c>
      <c r="D2037" s="557">
        <v>4593575.33</v>
      </c>
      <c r="E2037" s="495">
        <f t="shared" si="312"/>
        <v>34444114.969999999</v>
      </c>
      <c r="F2037" s="495">
        <f t="shared" si="313"/>
        <v>31602898.530000001</v>
      </c>
      <c r="G2037" s="495">
        <f t="shared" si="310"/>
        <v>2841216.4399999976</v>
      </c>
      <c r="H2037" s="495">
        <f>VLOOKUP(A2037,'02-Metrics'!A:R,18,FALSE)</f>
        <v>170057475.66411862</v>
      </c>
      <c r="I2037" s="496">
        <f t="shared" si="311"/>
        <v>1.6707389245337843E-2</v>
      </c>
      <c r="J2037" s="512"/>
      <c r="M2037" s="241" t="s">
        <v>1038</v>
      </c>
      <c r="S2037">
        <f t="shared" si="314"/>
        <v>2019</v>
      </c>
      <c r="T2037" s="418" t="str">
        <f>VLOOKUP($A2037,'02-Metrics'!$A$2:$AD$188,4,FALSE)</f>
        <v>Infrastructure</v>
      </c>
      <c r="U2037" s="418" t="str">
        <f>VLOOKUP($A2037,'02-Metrics'!$A$2:$AD$188,5,FALSE)</f>
        <v>Tank</v>
      </c>
      <c r="V2037" s="418" t="str">
        <f>VLOOKUP($A2037,'02-Metrics'!$A$2:$AD$188,7,FALSE)</f>
        <v>EMAAR</v>
      </c>
    </row>
    <row r="2038" spans="1:22" hidden="1">
      <c r="A2038" s="418" t="s">
        <v>1251</v>
      </c>
      <c r="B2038" s="497">
        <v>43829</v>
      </c>
      <c r="C2038" s="622">
        <v>10719905.220000001</v>
      </c>
      <c r="D2038" s="557">
        <v>6273855.7299999995</v>
      </c>
      <c r="E2038" s="495">
        <f t="shared" si="312"/>
        <v>45164020.189999998</v>
      </c>
      <c r="F2038" s="495">
        <f t="shared" si="313"/>
        <v>37876754.259999998</v>
      </c>
      <c r="G2038" s="495">
        <f t="shared" si="310"/>
        <v>7287265.9299999997</v>
      </c>
      <c r="H2038" s="495">
        <f>VLOOKUP(A2038,'02-Metrics'!A:R,18,FALSE)</f>
        <v>170057475.66411862</v>
      </c>
      <c r="I2038" s="496">
        <f t="shared" si="311"/>
        <v>4.2851782325600996E-2</v>
      </c>
      <c r="J2038" s="512"/>
      <c r="M2038" s="241" t="s">
        <v>1038</v>
      </c>
      <c r="S2038">
        <f t="shared" si="314"/>
        <v>2019</v>
      </c>
      <c r="T2038" s="418" t="str">
        <f>VLOOKUP($A2038,'02-Metrics'!$A$2:$AD$188,4,FALSE)</f>
        <v>Infrastructure</v>
      </c>
      <c r="U2038" s="418" t="str">
        <f>VLOOKUP($A2038,'02-Metrics'!$A$2:$AD$188,5,FALSE)</f>
        <v>Tank</v>
      </c>
      <c r="V2038" s="418" t="str">
        <f>VLOOKUP($A2038,'02-Metrics'!$A$2:$AD$188,7,FALSE)</f>
        <v>EMAAR</v>
      </c>
    </row>
    <row r="2039" spans="1:22" hidden="1">
      <c r="A2039" s="418" t="s">
        <v>1251</v>
      </c>
      <c r="B2039" s="497">
        <v>43860</v>
      </c>
      <c r="C2039" s="622">
        <v>6547225.8200000003</v>
      </c>
      <c r="D2039" s="557">
        <v>4920579.1399999997</v>
      </c>
      <c r="E2039" s="495">
        <f t="shared" si="312"/>
        <v>51711246.009999998</v>
      </c>
      <c r="F2039" s="495">
        <f t="shared" si="313"/>
        <v>42797333.399999999</v>
      </c>
      <c r="G2039" s="495">
        <f t="shared" si="310"/>
        <v>8913912.6099999994</v>
      </c>
      <c r="H2039" s="495">
        <f>VLOOKUP(A2039,'02-Metrics'!A:R,18,FALSE)</f>
        <v>170057475.66411862</v>
      </c>
      <c r="I2039" s="496">
        <f t="shared" si="311"/>
        <v>5.2417058263324531E-2</v>
      </c>
      <c r="J2039" s="512"/>
      <c r="M2039" s="241" t="s">
        <v>1038</v>
      </c>
      <c r="S2039">
        <f t="shared" si="314"/>
        <v>2020</v>
      </c>
      <c r="T2039" s="418" t="str">
        <f>VLOOKUP($A2039,'02-Metrics'!$A$2:$AD$188,4,FALSE)</f>
        <v>Infrastructure</v>
      </c>
      <c r="U2039" s="418" t="str">
        <f>VLOOKUP($A2039,'02-Metrics'!$A$2:$AD$188,5,FALSE)</f>
        <v>Tank</v>
      </c>
      <c r="V2039" s="418" t="str">
        <f>VLOOKUP($A2039,'02-Metrics'!$A$2:$AD$188,7,FALSE)</f>
        <v>EMAAR</v>
      </c>
    </row>
    <row r="2040" spans="1:22" hidden="1">
      <c r="A2040" s="418" t="s">
        <v>1251</v>
      </c>
      <c r="B2040" s="497">
        <v>43889</v>
      </c>
      <c r="C2040" s="622">
        <v>5250223.7</v>
      </c>
      <c r="D2040" s="557">
        <v>6394039.9000000004</v>
      </c>
      <c r="E2040" s="495">
        <f t="shared" si="312"/>
        <v>56961469.710000001</v>
      </c>
      <c r="F2040" s="495">
        <f t="shared" si="313"/>
        <v>49191373.299999997</v>
      </c>
      <c r="G2040" s="495">
        <f t="shared" si="310"/>
        <v>7770096.4100000039</v>
      </c>
      <c r="H2040" s="495">
        <f>VLOOKUP(A2040,'02-Metrics'!A:R,18,FALSE)</f>
        <v>170057475.66411862</v>
      </c>
      <c r="I2040" s="496">
        <f t="shared" si="311"/>
        <v>4.5691001701958465E-2</v>
      </c>
      <c r="J2040" s="512"/>
      <c r="M2040" s="241" t="s">
        <v>1038</v>
      </c>
      <c r="S2040">
        <f t="shared" si="314"/>
        <v>2020</v>
      </c>
      <c r="T2040" s="418" t="str">
        <f>VLOOKUP($A2040,'02-Metrics'!$A$2:$AD$188,4,FALSE)</f>
        <v>Infrastructure</v>
      </c>
      <c r="U2040" s="418" t="str">
        <f>VLOOKUP($A2040,'02-Metrics'!$A$2:$AD$188,5,FALSE)</f>
        <v>Tank</v>
      </c>
      <c r="V2040" s="418" t="str">
        <f>VLOOKUP($A2040,'02-Metrics'!$A$2:$AD$188,7,FALSE)</f>
        <v>EMAAR</v>
      </c>
    </row>
    <row r="2041" spans="1:22" hidden="1">
      <c r="A2041" s="418" t="s">
        <v>1251</v>
      </c>
      <c r="B2041" s="497">
        <v>43920</v>
      </c>
      <c r="C2041" s="622">
        <v>6237430.1799999997</v>
      </c>
      <c r="D2041" s="557">
        <v>2240079.6500000004</v>
      </c>
      <c r="E2041" s="495">
        <f t="shared" si="312"/>
        <v>63198899.890000001</v>
      </c>
      <c r="F2041" s="495">
        <f t="shared" si="313"/>
        <v>51431452.949999996</v>
      </c>
      <c r="G2041" s="495">
        <f t="shared" si="310"/>
        <v>11767446.940000005</v>
      </c>
      <c r="H2041" s="495">
        <f>VLOOKUP(A2041,'02-Metrics'!A:R,18,FALSE)</f>
        <v>170057475.66411862</v>
      </c>
      <c r="I2041" s="496">
        <f t="shared" si="311"/>
        <v>6.9196881195872556E-2</v>
      </c>
      <c r="J2041" s="512"/>
      <c r="L2041" s="23">
        <v>43485</v>
      </c>
      <c r="M2041" s="241" t="s">
        <v>1039</v>
      </c>
      <c r="S2041">
        <f t="shared" si="314"/>
        <v>2020</v>
      </c>
      <c r="T2041" s="418" t="str">
        <f>VLOOKUP($A2041,'02-Metrics'!$A$2:$AD$188,4,FALSE)</f>
        <v>Infrastructure</v>
      </c>
      <c r="U2041" s="418" t="str">
        <f>VLOOKUP($A2041,'02-Metrics'!$A$2:$AD$188,5,FALSE)</f>
        <v>Tank</v>
      </c>
      <c r="V2041" s="418" t="str">
        <f>VLOOKUP($A2041,'02-Metrics'!$A$2:$AD$188,7,FALSE)</f>
        <v>EMAAR</v>
      </c>
    </row>
    <row r="2042" spans="1:22" hidden="1">
      <c r="A2042" s="418" t="s">
        <v>1251</v>
      </c>
      <c r="B2042" s="497">
        <v>43951</v>
      </c>
      <c r="C2042" s="622">
        <v>5679423.0599999996</v>
      </c>
      <c r="D2042" s="557">
        <v>2062038.8599999999</v>
      </c>
      <c r="E2042" s="495">
        <f t="shared" si="312"/>
        <v>68878322.950000003</v>
      </c>
      <c r="F2042" s="495">
        <f t="shared" si="313"/>
        <v>53493491.809999995</v>
      </c>
      <c r="G2042" s="495">
        <f t="shared" si="310"/>
        <v>15384831.140000008</v>
      </c>
      <c r="H2042" s="495">
        <f>VLOOKUP(A2042,'02-Metrics'!A:R,18,FALSE)</f>
        <v>170057475.66411862</v>
      </c>
      <c r="I2042" s="496">
        <f t="shared" si="311"/>
        <v>9.046842004397776E-2</v>
      </c>
      <c r="J2042" s="512"/>
      <c r="M2042" s="241" t="s">
        <v>1038</v>
      </c>
      <c r="S2042">
        <f t="shared" si="314"/>
        <v>2020</v>
      </c>
      <c r="T2042" s="418" t="str">
        <f>VLOOKUP($A2042,'02-Metrics'!$A$2:$AD$188,4,FALSE)</f>
        <v>Infrastructure</v>
      </c>
      <c r="U2042" s="418" t="str">
        <f>VLOOKUP($A2042,'02-Metrics'!$A$2:$AD$188,5,FALSE)</f>
        <v>Tank</v>
      </c>
      <c r="V2042" s="418" t="str">
        <f>VLOOKUP($A2042,'02-Metrics'!$A$2:$AD$188,7,FALSE)</f>
        <v>EMAAR</v>
      </c>
    </row>
    <row r="2043" spans="1:22" hidden="1">
      <c r="A2043" s="418" t="s">
        <v>1251</v>
      </c>
      <c r="B2043" s="497">
        <v>43981</v>
      </c>
      <c r="C2043" s="622">
        <v>2647674.17</v>
      </c>
      <c r="D2043" s="557">
        <v>2856879.8899999992</v>
      </c>
      <c r="E2043" s="495">
        <f t="shared" si="312"/>
        <v>71525997.120000005</v>
      </c>
      <c r="F2043" s="495">
        <f t="shared" si="313"/>
        <v>56350371.699999996</v>
      </c>
      <c r="G2043" s="495">
        <f t="shared" si="310"/>
        <v>15175625.420000009</v>
      </c>
      <c r="H2043" s="495">
        <f>VLOOKUP(A2043,'02-Metrics'!A:R,18,FALSE)</f>
        <v>170057475.66411862</v>
      </c>
      <c r="I2043" s="496">
        <f t="shared" si="311"/>
        <v>8.9238214084592579E-2</v>
      </c>
      <c r="J2043" s="512"/>
      <c r="L2043" s="23">
        <v>43517</v>
      </c>
      <c r="M2043" s="241" t="s">
        <v>1039</v>
      </c>
      <c r="S2043">
        <f t="shared" si="314"/>
        <v>2020</v>
      </c>
      <c r="T2043" s="418" t="str">
        <f>VLOOKUP($A2043,'02-Metrics'!$A$2:$AD$188,4,FALSE)</f>
        <v>Infrastructure</v>
      </c>
      <c r="U2043" s="418" t="str">
        <f>VLOOKUP($A2043,'02-Metrics'!$A$2:$AD$188,5,FALSE)</f>
        <v>Tank</v>
      </c>
      <c r="V2043" s="418" t="str">
        <f>VLOOKUP($A2043,'02-Metrics'!$A$2:$AD$188,7,FALSE)</f>
        <v>EMAAR</v>
      </c>
    </row>
    <row r="2044" spans="1:22" hidden="1">
      <c r="A2044" s="418" t="s">
        <v>1251</v>
      </c>
      <c r="B2044" s="497">
        <v>44012</v>
      </c>
      <c r="C2044" s="622">
        <v>4687303.4400000004</v>
      </c>
      <c r="D2044" s="557">
        <v>8260687.5299999956</v>
      </c>
      <c r="E2044" s="495">
        <f t="shared" si="312"/>
        <v>76213300.560000002</v>
      </c>
      <c r="F2044" s="495">
        <f t="shared" si="313"/>
        <v>64611059.229999989</v>
      </c>
      <c r="G2044" s="495">
        <f t="shared" si="310"/>
        <v>11602241.330000013</v>
      </c>
      <c r="H2044" s="495">
        <f>VLOOKUP(A2044,'02-Metrics'!A:R,18,FALSE)</f>
        <v>170057475.66411862</v>
      </c>
      <c r="I2044" s="496">
        <f t="shared" si="311"/>
        <v>6.8225411936113048E-2</v>
      </c>
      <c r="J2044" s="512"/>
      <c r="M2044" s="241" t="s">
        <v>1038</v>
      </c>
      <c r="S2044">
        <f t="shared" si="314"/>
        <v>2020</v>
      </c>
      <c r="T2044" s="418" t="str">
        <f>VLOOKUP($A2044,'02-Metrics'!$A$2:$AD$188,4,FALSE)</f>
        <v>Infrastructure</v>
      </c>
      <c r="U2044" s="418" t="str">
        <f>VLOOKUP($A2044,'02-Metrics'!$A$2:$AD$188,5,FALSE)</f>
        <v>Tank</v>
      </c>
      <c r="V2044" s="418" t="str">
        <f>VLOOKUP($A2044,'02-Metrics'!$A$2:$AD$188,7,FALSE)</f>
        <v>EMAAR</v>
      </c>
    </row>
    <row r="2045" spans="1:22" hidden="1">
      <c r="A2045" s="418" t="s">
        <v>1251</v>
      </c>
      <c r="B2045" s="497">
        <v>44042</v>
      </c>
      <c r="C2045" s="622">
        <v>1169770.6499999999</v>
      </c>
      <c r="D2045" s="557">
        <v>4140620.9600000004</v>
      </c>
      <c r="E2045" s="495">
        <f t="shared" si="312"/>
        <v>77383071.210000008</v>
      </c>
      <c r="F2045" s="495">
        <f t="shared" si="313"/>
        <v>68751680.189999983</v>
      </c>
      <c r="G2045" s="495">
        <f t="shared" ref="G2045:G2073" si="315">E2045-F2045</f>
        <v>8631391.0200000256</v>
      </c>
      <c r="H2045" s="495">
        <f>VLOOKUP(A2045,'02-Metrics'!A:R,18,FALSE)</f>
        <v>170057475.66411862</v>
      </c>
      <c r="I2045" s="496">
        <f t="shared" ref="I2045:I2073" si="316">G2045/H2045</f>
        <v>5.0755728240068257E-2</v>
      </c>
      <c r="J2045" s="512"/>
      <c r="L2045" s="23">
        <v>43538</v>
      </c>
      <c r="M2045" s="241" t="s">
        <v>1039</v>
      </c>
      <c r="S2045">
        <f t="shared" si="314"/>
        <v>2020</v>
      </c>
      <c r="T2045" s="418" t="str">
        <f>VLOOKUP($A2045,'02-Metrics'!$A$2:$AD$188,4,FALSE)</f>
        <v>Infrastructure</v>
      </c>
      <c r="U2045" s="418" t="str">
        <f>VLOOKUP($A2045,'02-Metrics'!$A$2:$AD$188,5,FALSE)</f>
        <v>Tank</v>
      </c>
      <c r="V2045" s="418" t="str">
        <f>VLOOKUP($A2045,'02-Metrics'!$A$2:$AD$188,7,FALSE)</f>
        <v>EMAAR</v>
      </c>
    </row>
    <row r="2046" spans="1:22" hidden="1">
      <c r="A2046" s="418" t="s">
        <v>1251</v>
      </c>
      <c r="B2046" s="497">
        <v>44073</v>
      </c>
      <c r="C2046" s="622">
        <v>7336701.0999999996</v>
      </c>
      <c r="D2046" s="557">
        <v>2282257.8400000003</v>
      </c>
      <c r="E2046" s="495">
        <f t="shared" si="312"/>
        <v>84719772.310000002</v>
      </c>
      <c r="F2046" s="495">
        <f t="shared" si="313"/>
        <v>71033938.029999986</v>
      </c>
      <c r="G2046" s="495">
        <f t="shared" si="315"/>
        <v>13685834.280000016</v>
      </c>
      <c r="H2046" s="495">
        <f>VLOOKUP(A2046,'02-Metrics'!A:R,18,FALSE)</f>
        <v>170057475.66411862</v>
      </c>
      <c r="I2046" s="496">
        <f t="shared" si="316"/>
        <v>8.0477698651901533E-2</v>
      </c>
      <c r="J2046" s="512"/>
      <c r="M2046" s="241" t="s">
        <v>1038</v>
      </c>
      <c r="S2046">
        <f t="shared" si="314"/>
        <v>2020</v>
      </c>
      <c r="T2046" s="418" t="str">
        <f>VLOOKUP($A2046,'02-Metrics'!$A$2:$AD$188,4,FALSE)</f>
        <v>Infrastructure</v>
      </c>
      <c r="U2046" s="418" t="str">
        <f>VLOOKUP($A2046,'02-Metrics'!$A$2:$AD$188,5,FALSE)</f>
        <v>Tank</v>
      </c>
      <c r="V2046" s="418" t="str">
        <f>VLOOKUP($A2046,'02-Metrics'!$A$2:$AD$188,7,FALSE)</f>
        <v>EMAAR</v>
      </c>
    </row>
    <row r="2047" spans="1:22" hidden="1">
      <c r="A2047" s="418" t="s">
        <v>1251</v>
      </c>
      <c r="B2047" s="497">
        <v>44104</v>
      </c>
      <c r="C2047" s="622">
        <v>10902262.27</v>
      </c>
      <c r="D2047" s="557">
        <v>4720808.76</v>
      </c>
      <c r="E2047" s="495">
        <f t="shared" si="312"/>
        <v>95622034.579999998</v>
      </c>
      <c r="F2047" s="495">
        <f t="shared" si="313"/>
        <v>75754746.789999992</v>
      </c>
      <c r="G2047" s="495">
        <f t="shared" si="315"/>
        <v>19867287.790000007</v>
      </c>
      <c r="H2047" s="495">
        <f>VLOOKUP(A2047,'02-Metrics'!A:R,18,FALSE)</f>
        <v>170057475.66411862</v>
      </c>
      <c r="I2047" s="496">
        <f t="shared" si="316"/>
        <v>0.11682690050768475</v>
      </c>
      <c r="J2047" s="512"/>
      <c r="L2047" s="23">
        <v>43564</v>
      </c>
      <c r="M2047" s="241" t="s">
        <v>1039</v>
      </c>
      <c r="S2047">
        <f t="shared" si="314"/>
        <v>2020</v>
      </c>
      <c r="T2047" s="418" t="str">
        <f>VLOOKUP($A2047,'02-Metrics'!$A$2:$AD$188,4,FALSE)</f>
        <v>Infrastructure</v>
      </c>
      <c r="U2047" s="418" t="str">
        <f>VLOOKUP($A2047,'02-Metrics'!$A$2:$AD$188,5,FALSE)</f>
        <v>Tank</v>
      </c>
      <c r="V2047" s="418" t="str">
        <f>VLOOKUP($A2047,'02-Metrics'!$A$2:$AD$188,7,FALSE)</f>
        <v>EMAAR</v>
      </c>
    </row>
    <row r="2048" spans="1:22" hidden="1">
      <c r="A2048" s="418" t="s">
        <v>1251</v>
      </c>
      <c r="B2048" s="497">
        <v>44134</v>
      </c>
      <c r="C2048" s="622">
        <v>10553431.24</v>
      </c>
      <c r="D2048" s="557">
        <v>8374047.9600000009</v>
      </c>
      <c r="E2048" s="495">
        <f t="shared" si="312"/>
        <v>106175465.81999999</v>
      </c>
      <c r="F2048" s="495">
        <f t="shared" si="313"/>
        <v>84128794.75</v>
      </c>
      <c r="G2048" s="495">
        <f t="shared" si="315"/>
        <v>22046671.069999993</v>
      </c>
      <c r="H2048" s="495">
        <f>VLOOKUP(A2048,'02-Metrics'!A:R,18,FALSE)</f>
        <v>170057475.66411862</v>
      </c>
      <c r="I2048" s="496">
        <f t="shared" si="316"/>
        <v>0.12964246931163723</v>
      </c>
      <c r="J2048" s="512"/>
      <c r="M2048" s="241" t="s">
        <v>1038</v>
      </c>
      <c r="S2048">
        <f t="shared" si="314"/>
        <v>2020</v>
      </c>
      <c r="T2048" s="418" t="str">
        <f>VLOOKUP($A2048,'02-Metrics'!$A$2:$AD$188,4,FALSE)</f>
        <v>Infrastructure</v>
      </c>
      <c r="U2048" s="418" t="str">
        <f>VLOOKUP($A2048,'02-Metrics'!$A$2:$AD$188,5,FALSE)</f>
        <v>Tank</v>
      </c>
      <c r="V2048" s="418" t="str">
        <f>VLOOKUP($A2048,'02-Metrics'!$A$2:$AD$188,7,FALSE)</f>
        <v>EMAAR</v>
      </c>
    </row>
    <row r="2049" spans="1:22" hidden="1">
      <c r="A2049" s="418" t="s">
        <v>1251</v>
      </c>
      <c r="B2049" s="497">
        <v>44165</v>
      </c>
      <c r="C2049" s="622">
        <v>12635032.9</v>
      </c>
      <c r="D2049" s="557">
        <v>2931638.95</v>
      </c>
      <c r="E2049" s="495">
        <f t="shared" si="312"/>
        <v>118810498.72</v>
      </c>
      <c r="F2049" s="495">
        <f t="shared" si="313"/>
        <v>87060433.700000003</v>
      </c>
      <c r="G2049" s="495">
        <f t="shared" si="315"/>
        <v>31750065.019999996</v>
      </c>
      <c r="H2049" s="495">
        <f>VLOOKUP(A2049,'02-Metrics'!A:R,18,FALSE)</f>
        <v>170057475.66411862</v>
      </c>
      <c r="I2049" s="496">
        <f t="shared" si="316"/>
        <v>0.18670196588540283</v>
      </c>
      <c r="J2049" s="512"/>
      <c r="L2049" s="23">
        <v>43606</v>
      </c>
      <c r="M2049" s="241" t="s">
        <v>1039</v>
      </c>
      <c r="S2049">
        <f t="shared" si="314"/>
        <v>2020</v>
      </c>
      <c r="T2049" s="418" t="str">
        <f>VLOOKUP($A2049,'02-Metrics'!$A$2:$AD$188,4,FALSE)</f>
        <v>Infrastructure</v>
      </c>
      <c r="U2049" s="418" t="str">
        <f>VLOOKUP($A2049,'02-Metrics'!$A$2:$AD$188,5,FALSE)</f>
        <v>Tank</v>
      </c>
      <c r="V2049" s="418" t="str">
        <f>VLOOKUP($A2049,'02-Metrics'!$A$2:$AD$188,7,FALSE)</f>
        <v>EMAAR</v>
      </c>
    </row>
    <row r="2050" spans="1:22" hidden="1">
      <c r="A2050" s="418" t="s">
        <v>1251</v>
      </c>
      <c r="B2050" s="497">
        <v>44195</v>
      </c>
      <c r="C2050" s="622">
        <v>3831058.93</v>
      </c>
      <c r="D2050" s="557">
        <v>4350956.4600000009</v>
      </c>
      <c r="E2050" s="495">
        <f t="shared" si="312"/>
        <v>122641557.65000001</v>
      </c>
      <c r="F2050" s="495">
        <f t="shared" si="313"/>
        <v>91411390.159999996</v>
      </c>
      <c r="G2050" s="495">
        <f t="shared" si="315"/>
        <v>31230167.49000001</v>
      </c>
      <c r="H2050" s="495">
        <f>VLOOKUP(A2050,'02-Metrics'!A:R,18,FALSE)</f>
        <v>170057475.66411862</v>
      </c>
      <c r="I2050" s="496">
        <f t="shared" si="316"/>
        <v>0.18364477873164994</v>
      </c>
      <c r="J2050" s="512"/>
      <c r="M2050" s="241" t="s">
        <v>1038</v>
      </c>
      <c r="S2050">
        <f t="shared" si="314"/>
        <v>2020</v>
      </c>
      <c r="T2050" s="418" t="str">
        <f>VLOOKUP($A2050,'02-Metrics'!$A$2:$AD$188,4,FALSE)</f>
        <v>Infrastructure</v>
      </c>
      <c r="U2050" s="418" t="str">
        <f>VLOOKUP($A2050,'02-Metrics'!$A$2:$AD$188,5,FALSE)</f>
        <v>Tank</v>
      </c>
      <c r="V2050" s="418" t="str">
        <f>VLOOKUP($A2050,'02-Metrics'!$A$2:$AD$188,7,FALSE)</f>
        <v>EMAAR</v>
      </c>
    </row>
    <row r="2051" spans="1:22" hidden="1">
      <c r="A2051" s="418" t="s">
        <v>1251</v>
      </c>
      <c r="B2051" s="497">
        <v>44226</v>
      </c>
      <c r="C2051" s="622">
        <v>8885358.6199999992</v>
      </c>
      <c r="D2051" s="557">
        <v>7492446.0000000009</v>
      </c>
      <c r="E2051" s="495">
        <f t="shared" si="312"/>
        <v>131526916.27000001</v>
      </c>
      <c r="F2051" s="495">
        <f t="shared" si="313"/>
        <v>98903836.159999996</v>
      </c>
      <c r="G2051" s="495">
        <f t="shared" si="315"/>
        <v>32623080.110000014</v>
      </c>
      <c r="H2051" s="495">
        <f>VLOOKUP(A2051,'02-Metrics'!A:R,18,FALSE)</f>
        <v>170057475.66411862</v>
      </c>
      <c r="I2051" s="496">
        <f t="shared" si="316"/>
        <v>0.19183561312196604</v>
      </c>
      <c r="J2051" s="512"/>
      <c r="L2051" s="23">
        <v>43626</v>
      </c>
      <c r="M2051" s="241" t="s">
        <v>1039</v>
      </c>
      <c r="S2051">
        <f t="shared" si="314"/>
        <v>2021</v>
      </c>
      <c r="T2051" s="418" t="str">
        <f>VLOOKUP($A2051,'02-Metrics'!$A$2:$AD$188,4,FALSE)</f>
        <v>Infrastructure</v>
      </c>
      <c r="U2051" s="418" t="str">
        <f>VLOOKUP($A2051,'02-Metrics'!$A$2:$AD$188,5,FALSE)</f>
        <v>Tank</v>
      </c>
      <c r="V2051" s="418" t="str">
        <f>VLOOKUP($A2051,'02-Metrics'!$A$2:$AD$188,7,FALSE)</f>
        <v>EMAAR</v>
      </c>
    </row>
    <row r="2052" spans="1:22" hidden="1">
      <c r="A2052" s="418" t="s">
        <v>1251</v>
      </c>
      <c r="B2052" s="497">
        <v>44255</v>
      </c>
      <c r="C2052" s="622">
        <v>6889811.8799999999</v>
      </c>
      <c r="D2052" s="557">
        <v>4168009.61</v>
      </c>
      <c r="E2052" s="495">
        <f t="shared" si="312"/>
        <v>138416728.15000001</v>
      </c>
      <c r="F2052" s="495">
        <f t="shared" si="313"/>
        <v>103071845.77</v>
      </c>
      <c r="G2052" s="495">
        <f t="shared" si="315"/>
        <v>35344882.38000001</v>
      </c>
      <c r="H2052" s="495">
        <f>VLOOKUP(A2052,'02-Metrics'!A:R,18,FALSE)</f>
        <v>170057475.66411862</v>
      </c>
      <c r="I2052" s="496">
        <f t="shared" si="316"/>
        <v>0.2078408034811117</v>
      </c>
      <c r="J2052" s="512"/>
      <c r="M2052" s="241" t="s">
        <v>1038</v>
      </c>
      <c r="S2052">
        <f t="shared" si="314"/>
        <v>2021</v>
      </c>
      <c r="T2052" s="418" t="str">
        <f>VLOOKUP($A2052,'02-Metrics'!$A$2:$AD$188,4,FALSE)</f>
        <v>Infrastructure</v>
      </c>
      <c r="U2052" s="418" t="str">
        <f>VLOOKUP($A2052,'02-Metrics'!$A$2:$AD$188,5,FALSE)</f>
        <v>Tank</v>
      </c>
      <c r="V2052" s="418" t="str">
        <f>VLOOKUP($A2052,'02-Metrics'!$A$2:$AD$188,7,FALSE)</f>
        <v>EMAAR</v>
      </c>
    </row>
    <row r="2053" spans="1:22" hidden="1">
      <c r="A2053" s="418" t="s">
        <v>1251</v>
      </c>
      <c r="B2053" s="497">
        <v>44285</v>
      </c>
      <c r="C2053" s="622">
        <v>9161498.0800000001</v>
      </c>
      <c r="D2053" s="557">
        <v>3728908.84</v>
      </c>
      <c r="E2053" s="495">
        <f>C2053+E2052</f>
        <v>147578226.23000002</v>
      </c>
      <c r="F2053" s="495">
        <f>D2053+F2052</f>
        <v>106800754.61</v>
      </c>
      <c r="G2053" s="495">
        <f>E2053-F2053</f>
        <v>40777471.62000002</v>
      </c>
      <c r="H2053" s="495">
        <f>VLOOKUP(A2053,'02-Metrics'!A:R,18,FALSE)</f>
        <v>170057475.66411862</v>
      </c>
      <c r="I2053" s="496">
        <f>G2053/H2053</f>
        <v>0.2397864102166247</v>
      </c>
      <c r="J2053" s="512"/>
      <c r="L2053" s="23">
        <v>43670</v>
      </c>
      <c r="M2053" s="241" t="s">
        <v>1039</v>
      </c>
      <c r="S2053">
        <f>YEAR(B2053)</f>
        <v>2021</v>
      </c>
      <c r="T2053" s="418" t="str">
        <f>VLOOKUP($A2053,'02-Metrics'!$A$2:$AD$188,4,FALSE)</f>
        <v>Infrastructure</v>
      </c>
      <c r="U2053" s="418" t="str">
        <f>VLOOKUP($A2053,'02-Metrics'!$A$2:$AD$188,5,FALSE)</f>
        <v>Tank</v>
      </c>
      <c r="V2053" s="418" t="str">
        <f>VLOOKUP($A2053,'02-Metrics'!$A$2:$AD$188,7,FALSE)</f>
        <v>EMAAR</v>
      </c>
    </row>
    <row r="2054" spans="1:22" hidden="1">
      <c r="A2054" s="418" t="s">
        <v>1251</v>
      </c>
      <c r="B2054" s="497">
        <v>44316</v>
      </c>
      <c r="C2054" s="185">
        <v>0</v>
      </c>
      <c r="D2054" s="557">
        <v>1221127.54</v>
      </c>
      <c r="E2054" s="495">
        <f>C2054+E2053</f>
        <v>147578226.23000002</v>
      </c>
      <c r="F2054" s="495">
        <f>D2054+F2053</f>
        <v>108021882.15000001</v>
      </c>
      <c r="G2054" s="495">
        <f>E2054-F2054</f>
        <v>39556344.080000013</v>
      </c>
      <c r="H2054" s="495">
        <f>VLOOKUP(A2054,'02-Metrics'!A:R,18,FALSE)</f>
        <v>170057475.66411862</v>
      </c>
      <c r="I2054" s="496">
        <f>G2054/H2054</f>
        <v>0.23260573477009591</v>
      </c>
      <c r="T2054" s="418" t="str">
        <f>VLOOKUP($A2054,'02-Metrics'!$A$2:$AD$188,4,FALSE)</f>
        <v>Infrastructure</v>
      </c>
      <c r="U2054" s="418" t="str">
        <f>VLOOKUP($A2054,'02-Metrics'!$A$2:$AD$188,5,FALSE)</f>
        <v>Tank</v>
      </c>
      <c r="V2054" s="418" t="str">
        <f>VLOOKUP($A2054,'02-Metrics'!$A$2:$AD$188,7,FALSE)</f>
        <v>EMAAR</v>
      </c>
    </row>
    <row r="2055" spans="1:22" hidden="1">
      <c r="A2055" s="418">
        <v>62</v>
      </c>
      <c r="B2055" s="505">
        <v>2</v>
      </c>
      <c r="C2055" s="506"/>
      <c r="D2055" s="506"/>
      <c r="E2055" s="506"/>
      <c r="F2055" s="506"/>
      <c r="G2055" s="506"/>
      <c r="H2055" s="495"/>
      <c r="I2055" s="496"/>
      <c r="J2055" s="496"/>
      <c r="K2055" s="495"/>
      <c r="L2055" s="493"/>
      <c r="S2055">
        <f t="shared" si="314"/>
        <v>1900</v>
      </c>
      <c r="T2055" s="418" t="e">
        <f>VLOOKUP($A2055,'02-Metrics'!$A$2:$AD$188,4,FALSE)</f>
        <v>#N/A</v>
      </c>
      <c r="U2055" s="418" t="e">
        <f>VLOOKUP($A2055,'02-Metrics'!$A$2:$AD$188,5,FALSE)</f>
        <v>#N/A</v>
      </c>
      <c r="V2055" s="418" t="e">
        <f>VLOOKUP($A2055,'02-Metrics'!$A$2:$AD$188,7,FALSE)</f>
        <v>#N/A</v>
      </c>
    </row>
    <row r="2056" spans="1:22" hidden="1">
      <c r="A2056" s="418" t="s">
        <v>1156</v>
      </c>
      <c r="B2056" s="497">
        <v>43495</v>
      </c>
      <c r="C2056" s="495">
        <v>0</v>
      </c>
      <c r="D2056" s="495">
        <v>76500</v>
      </c>
      <c r="E2056" s="495">
        <f t="shared" ref="E2056:E2081" si="317">C2056+E2055</f>
        <v>0</v>
      </c>
      <c r="F2056" s="495">
        <f t="shared" ref="F2056:F2081" si="318">D2056+F2055</f>
        <v>76500</v>
      </c>
      <c r="G2056" s="495">
        <f t="shared" si="315"/>
        <v>-76500</v>
      </c>
      <c r="H2056" s="495">
        <f>VLOOKUP(A2056,'02-Metrics'!A:R,18,FALSE)</f>
        <v>1200000000</v>
      </c>
      <c r="I2056" s="496">
        <f t="shared" si="316"/>
        <v>-6.3750000000000005E-5</v>
      </c>
      <c r="J2056" s="512"/>
      <c r="M2056" s="241" t="s">
        <v>1038</v>
      </c>
      <c r="S2056">
        <f t="shared" si="314"/>
        <v>2019</v>
      </c>
      <c r="T2056" s="418" t="str">
        <f>VLOOKUP($A2056,'02-Metrics'!$A$2:$AD$188,4,FALSE)</f>
        <v>Commercial</v>
      </c>
      <c r="U2056" s="418" t="str">
        <f>VLOOKUP($A2056,'02-Metrics'!$A$2:$AD$188,5,FALSE)</f>
        <v>Stadium</v>
      </c>
      <c r="V2056" s="418" t="str">
        <f>VLOOKUP($A2056,'02-Metrics'!$A$2:$AD$188,7,FALSE)</f>
        <v>Army Forces</v>
      </c>
    </row>
    <row r="2057" spans="1:22" hidden="1">
      <c r="A2057" s="418" t="s">
        <v>1156</v>
      </c>
      <c r="B2057" s="497">
        <v>43524</v>
      </c>
      <c r="C2057" s="495">
        <v>0</v>
      </c>
      <c r="D2057" s="495">
        <v>4000</v>
      </c>
      <c r="E2057" s="495">
        <f t="shared" si="317"/>
        <v>0</v>
      </c>
      <c r="F2057" s="495">
        <f t="shared" si="318"/>
        <v>80500</v>
      </c>
      <c r="G2057" s="495">
        <f t="shared" si="315"/>
        <v>-80500</v>
      </c>
      <c r="H2057" s="495">
        <f>VLOOKUP(A2057,'02-Metrics'!A:R,18,FALSE)</f>
        <v>1200000000</v>
      </c>
      <c r="I2057" s="496">
        <f t="shared" si="316"/>
        <v>-6.7083333333333329E-5</v>
      </c>
      <c r="J2057" s="512"/>
      <c r="M2057" s="241" t="s">
        <v>1038</v>
      </c>
      <c r="S2057">
        <f t="shared" si="314"/>
        <v>2019</v>
      </c>
      <c r="T2057" s="418" t="str">
        <f>VLOOKUP($A2057,'02-Metrics'!$A$2:$AD$188,4,FALSE)</f>
        <v>Commercial</v>
      </c>
      <c r="U2057" s="418" t="str">
        <f>VLOOKUP($A2057,'02-Metrics'!$A$2:$AD$188,5,FALSE)</f>
        <v>Stadium</v>
      </c>
      <c r="V2057" s="418" t="str">
        <f>VLOOKUP($A2057,'02-Metrics'!$A$2:$AD$188,7,FALSE)</f>
        <v>Army Forces</v>
      </c>
    </row>
    <row r="2058" spans="1:22" hidden="1">
      <c r="A2058" s="418" t="s">
        <v>1156</v>
      </c>
      <c r="B2058" s="497">
        <v>43554</v>
      </c>
      <c r="C2058" s="495">
        <v>0</v>
      </c>
      <c r="D2058" s="495">
        <v>18569.080000000002</v>
      </c>
      <c r="E2058" s="495">
        <f t="shared" si="317"/>
        <v>0</v>
      </c>
      <c r="F2058" s="495">
        <f t="shared" si="318"/>
        <v>99069.08</v>
      </c>
      <c r="G2058" s="495">
        <f t="shared" si="315"/>
        <v>-99069.08</v>
      </c>
      <c r="H2058" s="495">
        <f>VLOOKUP(A2058,'02-Metrics'!A:R,18,FALSE)</f>
        <v>1200000000</v>
      </c>
      <c r="I2058" s="496">
        <f t="shared" si="316"/>
        <v>-8.2557566666666664E-5</v>
      </c>
      <c r="J2058" s="512"/>
      <c r="M2058" s="241" t="s">
        <v>1038</v>
      </c>
      <c r="S2058">
        <f t="shared" si="314"/>
        <v>2019</v>
      </c>
      <c r="T2058" s="418" t="str">
        <f>VLOOKUP($A2058,'02-Metrics'!$A$2:$AD$188,4,FALSE)</f>
        <v>Commercial</v>
      </c>
      <c r="U2058" s="418" t="str">
        <f>VLOOKUP($A2058,'02-Metrics'!$A$2:$AD$188,5,FALSE)</f>
        <v>Stadium</v>
      </c>
      <c r="V2058" s="418" t="str">
        <f>VLOOKUP($A2058,'02-Metrics'!$A$2:$AD$188,7,FALSE)</f>
        <v>Army Forces</v>
      </c>
    </row>
    <row r="2059" spans="1:22" hidden="1">
      <c r="A2059" s="418" t="s">
        <v>1156</v>
      </c>
      <c r="B2059" s="497">
        <v>43585</v>
      </c>
      <c r="C2059" s="495">
        <v>0</v>
      </c>
      <c r="D2059" s="495">
        <v>129406.81</v>
      </c>
      <c r="E2059" s="495">
        <f t="shared" si="317"/>
        <v>0</v>
      </c>
      <c r="F2059" s="495">
        <f t="shared" si="318"/>
        <v>228475.89</v>
      </c>
      <c r="G2059" s="495">
        <f t="shared" si="315"/>
        <v>-228475.89</v>
      </c>
      <c r="H2059" s="495">
        <f>VLOOKUP(A2059,'02-Metrics'!A:R,18,FALSE)</f>
        <v>1200000000</v>
      </c>
      <c r="I2059" s="496">
        <f t="shared" si="316"/>
        <v>-1.9039657500000002E-4</v>
      </c>
      <c r="J2059" s="512"/>
      <c r="L2059" s="23">
        <v>43782</v>
      </c>
      <c r="M2059" s="241" t="s">
        <v>1039</v>
      </c>
      <c r="S2059">
        <f t="shared" si="314"/>
        <v>2019</v>
      </c>
      <c r="T2059" s="418" t="str">
        <f>VLOOKUP($A2059,'02-Metrics'!$A$2:$AD$188,4,FALSE)</f>
        <v>Commercial</v>
      </c>
      <c r="U2059" s="418" t="str">
        <f>VLOOKUP($A2059,'02-Metrics'!$A$2:$AD$188,5,FALSE)</f>
        <v>Stadium</v>
      </c>
      <c r="V2059" s="418" t="str">
        <f>VLOOKUP($A2059,'02-Metrics'!$A$2:$AD$188,7,FALSE)</f>
        <v>Army Forces</v>
      </c>
    </row>
    <row r="2060" spans="1:22" hidden="1">
      <c r="A2060" s="418" t="s">
        <v>1156</v>
      </c>
      <c r="B2060" s="497">
        <v>43615</v>
      </c>
      <c r="C2060" s="495">
        <v>0</v>
      </c>
      <c r="D2060" s="495">
        <v>302666.83</v>
      </c>
      <c r="E2060" s="495">
        <f t="shared" si="317"/>
        <v>0</v>
      </c>
      <c r="F2060" s="495">
        <f t="shared" si="318"/>
        <v>531142.72</v>
      </c>
      <c r="G2060" s="495">
        <f t="shared" si="315"/>
        <v>-531142.72</v>
      </c>
      <c r="H2060" s="495">
        <f>VLOOKUP(A2060,'02-Metrics'!A:R,18,FALSE)</f>
        <v>1200000000</v>
      </c>
      <c r="I2060" s="496">
        <f t="shared" si="316"/>
        <v>-4.4261893333333329E-4</v>
      </c>
      <c r="J2060" s="512"/>
      <c r="M2060" s="241" t="s">
        <v>1038</v>
      </c>
      <c r="S2060">
        <f t="shared" si="314"/>
        <v>2019</v>
      </c>
      <c r="T2060" s="418" t="str">
        <f>VLOOKUP($A2060,'02-Metrics'!$A$2:$AD$188,4,FALSE)</f>
        <v>Commercial</v>
      </c>
      <c r="U2060" s="418" t="str">
        <f>VLOOKUP($A2060,'02-Metrics'!$A$2:$AD$188,5,FALSE)</f>
        <v>Stadium</v>
      </c>
      <c r="V2060" s="418" t="str">
        <f>VLOOKUP($A2060,'02-Metrics'!$A$2:$AD$188,7,FALSE)</f>
        <v>Army Forces</v>
      </c>
    </row>
    <row r="2061" spans="1:22" hidden="1">
      <c r="A2061" s="418" t="s">
        <v>1156</v>
      </c>
      <c r="B2061" s="497">
        <v>43646</v>
      </c>
      <c r="C2061" s="495">
        <v>0</v>
      </c>
      <c r="D2061" s="495">
        <v>289602.76</v>
      </c>
      <c r="E2061" s="495">
        <f t="shared" si="317"/>
        <v>0</v>
      </c>
      <c r="F2061" s="495">
        <f t="shared" si="318"/>
        <v>820745.48</v>
      </c>
      <c r="G2061" s="495">
        <f t="shared" si="315"/>
        <v>-820745.48</v>
      </c>
      <c r="H2061" s="495">
        <f>VLOOKUP(A2061,'02-Metrics'!A:R,18,FALSE)</f>
        <v>1200000000</v>
      </c>
      <c r="I2061" s="496">
        <f t="shared" si="316"/>
        <v>-6.8395456666666668E-4</v>
      </c>
      <c r="J2061" s="512"/>
      <c r="L2061" s="23">
        <v>43817</v>
      </c>
      <c r="M2061" s="241" t="s">
        <v>1039</v>
      </c>
      <c r="S2061">
        <f t="shared" si="314"/>
        <v>2019</v>
      </c>
      <c r="T2061" s="418" t="str">
        <f>VLOOKUP($A2061,'02-Metrics'!$A$2:$AD$188,4,FALSE)</f>
        <v>Commercial</v>
      </c>
      <c r="U2061" s="418" t="str">
        <f>VLOOKUP($A2061,'02-Metrics'!$A$2:$AD$188,5,FALSE)</f>
        <v>Stadium</v>
      </c>
      <c r="V2061" s="418" t="str">
        <f>VLOOKUP($A2061,'02-Metrics'!$A$2:$AD$188,7,FALSE)</f>
        <v>Army Forces</v>
      </c>
    </row>
    <row r="2062" spans="1:22" hidden="1">
      <c r="A2062" s="418" t="s">
        <v>1156</v>
      </c>
      <c r="B2062" s="497">
        <v>43676</v>
      </c>
      <c r="C2062" s="495">
        <v>0</v>
      </c>
      <c r="D2062" s="495">
        <v>780987.17999999993</v>
      </c>
      <c r="E2062" s="495">
        <f t="shared" si="317"/>
        <v>0</v>
      </c>
      <c r="F2062" s="495">
        <f t="shared" si="318"/>
        <v>1601732.66</v>
      </c>
      <c r="G2062" s="495">
        <f t="shared" si="315"/>
        <v>-1601732.66</v>
      </c>
      <c r="H2062" s="495">
        <f>VLOOKUP(A2062,'02-Metrics'!A:R,18,FALSE)</f>
        <v>1200000000</v>
      </c>
      <c r="I2062" s="496">
        <f t="shared" si="316"/>
        <v>-1.3347772166666667E-3</v>
      </c>
      <c r="J2062" s="512"/>
      <c r="M2062" s="241" t="s">
        <v>1038</v>
      </c>
      <c r="S2062">
        <f t="shared" si="314"/>
        <v>2019</v>
      </c>
      <c r="T2062" s="418" t="str">
        <f>VLOOKUP($A2062,'02-Metrics'!$A$2:$AD$188,4,FALSE)</f>
        <v>Commercial</v>
      </c>
      <c r="U2062" s="418" t="str">
        <f>VLOOKUP($A2062,'02-Metrics'!$A$2:$AD$188,5,FALSE)</f>
        <v>Stadium</v>
      </c>
      <c r="V2062" s="418" t="str">
        <f>VLOOKUP($A2062,'02-Metrics'!$A$2:$AD$188,7,FALSE)</f>
        <v>Army Forces</v>
      </c>
    </row>
    <row r="2063" spans="1:22" hidden="1">
      <c r="A2063" s="418" t="s">
        <v>1156</v>
      </c>
      <c r="B2063" s="497">
        <v>43707</v>
      </c>
      <c r="C2063" s="495">
        <v>0</v>
      </c>
      <c r="D2063" s="495">
        <v>2002148.96</v>
      </c>
      <c r="E2063" s="495">
        <f t="shared" si="317"/>
        <v>0</v>
      </c>
      <c r="F2063" s="495">
        <f t="shared" si="318"/>
        <v>3603881.62</v>
      </c>
      <c r="G2063" s="495">
        <f t="shared" si="315"/>
        <v>-3603881.62</v>
      </c>
      <c r="H2063" s="495">
        <f>VLOOKUP(A2063,'02-Metrics'!A:R,18,FALSE)</f>
        <v>1200000000</v>
      </c>
      <c r="I2063" s="496">
        <f t="shared" si="316"/>
        <v>-3.0032346833333335E-3</v>
      </c>
      <c r="J2063" s="512"/>
      <c r="M2063" s="241" t="s">
        <v>1038</v>
      </c>
      <c r="S2063">
        <f t="shared" si="314"/>
        <v>2019</v>
      </c>
      <c r="T2063" s="418" t="str">
        <f>VLOOKUP($A2063,'02-Metrics'!$A$2:$AD$188,4,FALSE)</f>
        <v>Commercial</v>
      </c>
      <c r="U2063" s="418" t="str">
        <f>VLOOKUP($A2063,'02-Metrics'!$A$2:$AD$188,5,FALSE)</f>
        <v>Stadium</v>
      </c>
      <c r="V2063" s="418" t="str">
        <f>VLOOKUP($A2063,'02-Metrics'!$A$2:$AD$188,7,FALSE)</f>
        <v>Army Forces</v>
      </c>
    </row>
    <row r="2064" spans="1:22" hidden="1">
      <c r="A2064" s="418" t="s">
        <v>1156</v>
      </c>
      <c r="B2064" s="497">
        <v>43738</v>
      </c>
      <c r="C2064" s="495">
        <v>0</v>
      </c>
      <c r="D2064" s="495">
        <v>1764752.15</v>
      </c>
      <c r="E2064" s="495">
        <f t="shared" si="317"/>
        <v>0</v>
      </c>
      <c r="F2064" s="495">
        <f t="shared" si="318"/>
        <v>5368633.7699999996</v>
      </c>
      <c r="G2064" s="495">
        <f t="shared" si="315"/>
        <v>-5368633.7699999996</v>
      </c>
      <c r="H2064" s="495">
        <f>VLOOKUP(A2064,'02-Metrics'!A:R,18,FALSE)</f>
        <v>1200000000</v>
      </c>
      <c r="I2064" s="496">
        <f t="shared" si="316"/>
        <v>-4.4738614749999994E-3</v>
      </c>
      <c r="J2064" s="512"/>
      <c r="M2064" s="241" t="s">
        <v>1038</v>
      </c>
      <c r="S2064">
        <f t="shared" si="314"/>
        <v>2019</v>
      </c>
      <c r="T2064" s="418" t="str">
        <f>VLOOKUP($A2064,'02-Metrics'!$A$2:$AD$188,4,FALSE)</f>
        <v>Commercial</v>
      </c>
      <c r="U2064" s="418" t="str">
        <f>VLOOKUP($A2064,'02-Metrics'!$A$2:$AD$188,5,FALSE)</f>
        <v>Stadium</v>
      </c>
      <c r="V2064" s="418" t="str">
        <f>VLOOKUP($A2064,'02-Metrics'!$A$2:$AD$188,7,FALSE)</f>
        <v>Army Forces</v>
      </c>
    </row>
    <row r="2065" spans="1:22" hidden="1">
      <c r="A2065" s="418" t="s">
        <v>1156</v>
      </c>
      <c r="B2065" s="497">
        <v>43768</v>
      </c>
      <c r="C2065" s="495">
        <v>0</v>
      </c>
      <c r="D2065" s="495">
        <v>2684185.1900000009</v>
      </c>
      <c r="E2065" s="495">
        <f t="shared" si="317"/>
        <v>0</v>
      </c>
      <c r="F2065" s="495">
        <f t="shared" si="318"/>
        <v>8052818.9600000009</v>
      </c>
      <c r="G2065" s="495">
        <f t="shared" si="315"/>
        <v>-8052818.9600000009</v>
      </c>
      <c r="H2065" s="495">
        <f>VLOOKUP(A2065,'02-Metrics'!A:R,18,FALSE)</f>
        <v>1200000000</v>
      </c>
      <c r="I2065" s="496">
        <f t="shared" si="316"/>
        <v>-6.710682466666667E-3</v>
      </c>
      <c r="J2065" s="512"/>
      <c r="L2065" s="23">
        <v>43930</v>
      </c>
      <c r="M2065" s="241" t="s">
        <v>764</v>
      </c>
      <c r="S2065">
        <f t="shared" si="314"/>
        <v>2019</v>
      </c>
      <c r="T2065" s="418" t="str">
        <f>VLOOKUP($A2065,'02-Metrics'!$A$2:$AD$188,4,FALSE)</f>
        <v>Commercial</v>
      </c>
      <c r="U2065" s="418" t="str">
        <f>VLOOKUP($A2065,'02-Metrics'!$A$2:$AD$188,5,FALSE)</f>
        <v>Stadium</v>
      </c>
      <c r="V2065" s="418" t="str">
        <f>VLOOKUP($A2065,'02-Metrics'!$A$2:$AD$188,7,FALSE)</f>
        <v>Army Forces</v>
      </c>
    </row>
    <row r="2066" spans="1:22" hidden="1">
      <c r="A2066" s="418" t="s">
        <v>1156</v>
      </c>
      <c r="B2066" s="497">
        <v>43799</v>
      </c>
      <c r="C2066" s="495">
        <v>100000000</v>
      </c>
      <c r="D2066" s="495">
        <v>3705232.8100000005</v>
      </c>
      <c r="E2066" s="495">
        <f t="shared" si="317"/>
        <v>100000000</v>
      </c>
      <c r="F2066" s="495">
        <f t="shared" si="318"/>
        <v>11758051.770000001</v>
      </c>
      <c r="G2066" s="495">
        <f t="shared" si="315"/>
        <v>88241948.230000004</v>
      </c>
      <c r="H2066" s="495">
        <f>VLOOKUP(A2066,'02-Metrics'!A:R,18,FALSE)</f>
        <v>1200000000</v>
      </c>
      <c r="I2066" s="496">
        <f t="shared" si="316"/>
        <v>7.3534956858333334E-2</v>
      </c>
      <c r="J2066" s="512"/>
      <c r="M2066" s="241" t="s">
        <v>1038</v>
      </c>
      <c r="S2066">
        <f t="shared" si="314"/>
        <v>2019</v>
      </c>
      <c r="T2066" s="418" t="str">
        <f>VLOOKUP($A2066,'02-Metrics'!$A$2:$AD$188,4,FALSE)</f>
        <v>Commercial</v>
      </c>
      <c r="U2066" s="418" t="str">
        <f>VLOOKUP($A2066,'02-Metrics'!$A$2:$AD$188,5,FALSE)</f>
        <v>Stadium</v>
      </c>
      <c r="V2066" s="418" t="str">
        <f>VLOOKUP($A2066,'02-Metrics'!$A$2:$AD$188,7,FALSE)</f>
        <v>Army Forces</v>
      </c>
    </row>
    <row r="2067" spans="1:22" hidden="1">
      <c r="A2067" s="418" t="s">
        <v>1156</v>
      </c>
      <c r="B2067" s="497">
        <v>43829</v>
      </c>
      <c r="C2067" s="495">
        <v>9000000</v>
      </c>
      <c r="D2067" s="495">
        <v>4739401.6899999995</v>
      </c>
      <c r="E2067" s="495">
        <f t="shared" si="317"/>
        <v>109000000</v>
      </c>
      <c r="F2067" s="495">
        <f t="shared" si="318"/>
        <v>16497453.460000001</v>
      </c>
      <c r="G2067" s="495">
        <f t="shared" si="315"/>
        <v>92502546.539999992</v>
      </c>
      <c r="H2067" s="495">
        <f>VLOOKUP(A2067,'02-Metrics'!A:R,18,FALSE)</f>
        <v>1200000000</v>
      </c>
      <c r="I2067" s="496">
        <f t="shared" si="316"/>
        <v>7.7085455449999993E-2</v>
      </c>
      <c r="J2067" s="512"/>
      <c r="L2067" s="23">
        <v>44105</v>
      </c>
      <c r="M2067" s="241" t="s">
        <v>1040</v>
      </c>
      <c r="S2067">
        <f t="shared" si="314"/>
        <v>2019</v>
      </c>
      <c r="T2067" s="418" t="str">
        <f>VLOOKUP($A2067,'02-Metrics'!$A$2:$AD$188,4,FALSE)</f>
        <v>Commercial</v>
      </c>
      <c r="U2067" s="418" t="str">
        <f>VLOOKUP($A2067,'02-Metrics'!$A$2:$AD$188,5,FALSE)</f>
        <v>Stadium</v>
      </c>
      <c r="V2067" s="418" t="str">
        <f>VLOOKUP($A2067,'02-Metrics'!$A$2:$AD$188,7,FALSE)</f>
        <v>Army Forces</v>
      </c>
    </row>
    <row r="2068" spans="1:22" hidden="1">
      <c r="A2068" s="418" t="s">
        <v>1156</v>
      </c>
      <c r="B2068" s="497">
        <v>43860</v>
      </c>
      <c r="C2068" s="495">
        <v>0</v>
      </c>
      <c r="D2068" s="495">
        <v>34625538.169999994</v>
      </c>
      <c r="E2068" s="495">
        <f t="shared" si="317"/>
        <v>109000000</v>
      </c>
      <c r="F2068" s="495">
        <f t="shared" si="318"/>
        <v>51122991.629999995</v>
      </c>
      <c r="G2068" s="495">
        <f t="shared" si="315"/>
        <v>57877008.370000005</v>
      </c>
      <c r="H2068" s="495">
        <f>VLOOKUP(A2068,'02-Metrics'!A:R,18,FALSE)</f>
        <v>1200000000</v>
      </c>
      <c r="I2068" s="496">
        <f t="shared" si="316"/>
        <v>4.8230840308333335E-2</v>
      </c>
      <c r="J2068" s="512"/>
      <c r="L2068" s="23">
        <v>44136</v>
      </c>
      <c r="M2068" s="241" t="s">
        <v>1040</v>
      </c>
      <c r="S2068">
        <f t="shared" si="314"/>
        <v>2020</v>
      </c>
      <c r="T2068" s="418" t="str">
        <f>VLOOKUP($A2068,'02-Metrics'!$A$2:$AD$188,4,FALSE)</f>
        <v>Commercial</v>
      </c>
      <c r="U2068" s="418" t="str">
        <f>VLOOKUP($A2068,'02-Metrics'!$A$2:$AD$188,5,FALSE)</f>
        <v>Stadium</v>
      </c>
      <c r="V2068" s="418" t="str">
        <f>VLOOKUP($A2068,'02-Metrics'!$A$2:$AD$188,7,FALSE)</f>
        <v>Army Forces</v>
      </c>
    </row>
    <row r="2069" spans="1:22" hidden="1">
      <c r="A2069" s="418" t="s">
        <v>1156</v>
      </c>
      <c r="B2069" s="497">
        <v>43889</v>
      </c>
      <c r="C2069" s="495">
        <v>0</v>
      </c>
      <c r="D2069" s="495">
        <v>9310128.6099999994</v>
      </c>
      <c r="E2069" s="495">
        <f t="shared" si="317"/>
        <v>109000000</v>
      </c>
      <c r="F2069" s="495">
        <f t="shared" si="318"/>
        <v>60433120.239999995</v>
      </c>
      <c r="G2069" s="495">
        <f t="shared" si="315"/>
        <v>48566879.760000005</v>
      </c>
      <c r="H2069" s="495">
        <f>VLOOKUP(A2069,'02-Metrics'!A:R,18,FALSE)</f>
        <v>1200000000</v>
      </c>
      <c r="I2069" s="496">
        <f t="shared" si="316"/>
        <v>4.0472399800000003E-2</v>
      </c>
      <c r="J2069" s="512"/>
      <c r="L2069" s="23">
        <v>44166</v>
      </c>
      <c r="M2069" s="241" t="s">
        <v>1040</v>
      </c>
      <c r="S2069">
        <f t="shared" si="314"/>
        <v>2020</v>
      </c>
      <c r="T2069" s="418" t="str">
        <f>VLOOKUP($A2069,'02-Metrics'!$A$2:$AD$188,4,FALSE)</f>
        <v>Commercial</v>
      </c>
      <c r="U2069" s="418" t="str">
        <f>VLOOKUP($A2069,'02-Metrics'!$A$2:$AD$188,5,FALSE)</f>
        <v>Stadium</v>
      </c>
      <c r="V2069" s="418" t="str">
        <f>VLOOKUP($A2069,'02-Metrics'!$A$2:$AD$188,7,FALSE)</f>
        <v>Army Forces</v>
      </c>
    </row>
    <row r="2070" spans="1:22" hidden="1">
      <c r="A2070" s="418" t="s">
        <v>1156</v>
      </c>
      <c r="B2070" s="497">
        <v>43920</v>
      </c>
      <c r="C2070" s="495">
        <v>0</v>
      </c>
      <c r="D2070" s="495">
        <v>10109203.52</v>
      </c>
      <c r="E2070" s="495">
        <f t="shared" si="317"/>
        <v>109000000</v>
      </c>
      <c r="F2070" s="495">
        <f t="shared" si="318"/>
        <v>70542323.75999999</v>
      </c>
      <c r="G2070" s="495">
        <f t="shared" si="315"/>
        <v>38457676.24000001</v>
      </c>
      <c r="H2070" s="495">
        <f>VLOOKUP(A2070,'02-Metrics'!A:R,18,FALSE)</f>
        <v>1200000000</v>
      </c>
      <c r="I2070" s="496">
        <f t="shared" si="316"/>
        <v>3.2048063533333344E-2</v>
      </c>
      <c r="J2070" s="512"/>
      <c r="L2070" s="23">
        <v>44186</v>
      </c>
      <c r="M2070" s="241" t="s">
        <v>1039</v>
      </c>
      <c r="S2070">
        <f t="shared" si="314"/>
        <v>2020</v>
      </c>
      <c r="T2070" s="418" t="str">
        <f>VLOOKUP($A2070,'02-Metrics'!$A$2:$AD$188,4,FALSE)</f>
        <v>Commercial</v>
      </c>
      <c r="U2070" s="418" t="str">
        <f>VLOOKUP($A2070,'02-Metrics'!$A$2:$AD$188,5,FALSE)</f>
        <v>Stadium</v>
      </c>
      <c r="V2070" s="418" t="str">
        <f>VLOOKUP($A2070,'02-Metrics'!$A$2:$AD$188,7,FALSE)</f>
        <v>Army Forces</v>
      </c>
    </row>
    <row r="2071" spans="1:22" hidden="1">
      <c r="A2071" s="418" t="s">
        <v>1156</v>
      </c>
      <c r="B2071" s="497">
        <v>43951</v>
      </c>
      <c r="C2071" s="495">
        <v>0</v>
      </c>
      <c r="D2071" s="495">
        <v>4849101.45</v>
      </c>
      <c r="E2071" s="495">
        <f t="shared" si="317"/>
        <v>109000000</v>
      </c>
      <c r="F2071" s="495">
        <f t="shared" si="318"/>
        <v>75391425.209999993</v>
      </c>
      <c r="G2071" s="495">
        <f t="shared" si="315"/>
        <v>33608574.790000007</v>
      </c>
      <c r="H2071" s="495">
        <f>VLOOKUP(A2071,'02-Metrics'!A:R,18,FALSE)</f>
        <v>1200000000</v>
      </c>
      <c r="I2071" s="496">
        <f t="shared" si="316"/>
        <v>2.800714565833334E-2</v>
      </c>
      <c r="J2071" s="512"/>
      <c r="M2071" s="241" t="s">
        <v>1038</v>
      </c>
      <c r="S2071">
        <f t="shared" si="314"/>
        <v>2020</v>
      </c>
      <c r="T2071" s="418" t="str">
        <f>VLOOKUP($A2071,'02-Metrics'!$A$2:$AD$188,4,FALSE)</f>
        <v>Commercial</v>
      </c>
      <c r="U2071" s="418" t="str">
        <f>VLOOKUP($A2071,'02-Metrics'!$A$2:$AD$188,5,FALSE)</f>
        <v>Stadium</v>
      </c>
      <c r="V2071" s="418" t="str">
        <f>VLOOKUP($A2071,'02-Metrics'!$A$2:$AD$188,7,FALSE)</f>
        <v>Army Forces</v>
      </c>
    </row>
    <row r="2072" spans="1:22" hidden="1">
      <c r="A2072" s="418" t="s">
        <v>1156</v>
      </c>
      <c r="B2072" s="497">
        <v>43981</v>
      </c>
      <c r="C2072" s="495">
        <v>126071050</v>
      </c>
      <c r="D2072" s="495">
        <v>7603723.7499999991</v>
      </c>
      <c r="E2072" s="495">
        <f t="shared" si="317"/>
        <v>235071050</v>
      </c>
      <c r="F2072" s="495">
        <f t="shared" si="318"/>
        <v>82995148.959999993</v>
      </c>
      <c r="G2072" s="495">
        <f t="shared" si="315"/>
        <v>152075901.04000002</v>
      </c>
      <c r="H2072" s="495">
        <f>VLOOKUP(A2072,'02-Metrics'!A:R,18,FALSE)</f>
        <v>1200000000</v>
      </c>
      <c r="I2072" s="496">
        <f t="shared" si="316"/>
        <v>0.12672991753333335</v>
      </c>
      <c r="J2072" s="512"/>
      <c r="M2072" s="241" t="s">
        <v>1038</v>
      </c>
      <c r="S2072">
        <f t="shared" si="314"/>
        <v>2020</v>
      </c>
      <c r="T2072" s="418" t="str">
        <f>VLOOKUP($A2072,'02-Metrics'!$A$2:$AD$188,4,FALSE)</f>
        <v>Commercial</v>
      </c>
      <c r="U2072" s="418" t="str">
        <f>VLOOKUP($A2072,'02-Metrics'!$A$2:$AD$188,5,FALSE)</f>
        <v>Stadium</v>
      </c>
      <c r="V2072" s="418" t="str">
        <f>VLOOKUP($A2072,'02-Metrics'!$A$2:$AD$188,7,FALSE)</f>
        <v>Army Forces</v>
      </c>
    </row>
    <row r="2073" spans="1:22" hidden="1">
      <c r="A2073" s="418" t="s">
        <v>1156</v>
      </c>
      <c r="B2073" s="497">
        <v>44012</v>
      </c>
      <c r="C2073" s="495">
        <v>0</v>
      </c>
      <c r="D2073" s="495">
        <v>8528630.8300000001</v>
      </c>
      <c r="E2073" s="495">
        <f t="shared" si="317"/>
        <v>235071050</v>
      </c>
      <c r="F2073" s="495">
        <f t="shared" si="318"/>
        <v>91523779.789999992</v>
      </c>
      <c r="G2073" s="495">
        <f t="shared" si="315"/>
        <v>143547270.21000001</v>
      </c>
      <c r="H2073" s="495">
        <f>VLOOKUP(A2073,'02-Metrics'!A:R,18,FALSE)</f>
        <v>1200000000</v>
      </c>
      <c r="I2073" s="496">
        <f t="shared" si="316"/>
        <v>0.11962272517500001</v>
      </c>
      <c r="J2073" s="512"/>
      <c r="M2073" s="241" t="s">
        <v>1038</v>
      </c>
      <c r="S2073">
        <f t="shared" si="314"/>
        <v>2020</v>
      </c>
      <c r="T2073" s="418" t="str">
        <f>VLOOKUP($A2073,'02-Metrics'!$A$2:$AD$188,4,FALSE)</f>
        <v>Commercial</v>
      </c>
      <c r="U2073" s="418" t="str">
        <f>VLOOKUP($A2073,'02-Metrics'!$A$2:$AD$188,5,FALSE)</f>
        <v>Stadium</v>
      </c>
      <c r="V2073" s="418" t="str">
        <f>VLOOKUP($A2073,'02-Metrics'!$A$2:$AD$188,7,FALSE)</f>
        <v>Army Forces</v>
      </c>
    </row>
    <row r="2074" spans="1:22" hidden="1">
      <c r="A2074" s="418" t="s">
        <v>1156</v>
      </c>
      <c r="B2074" s="497">
        <v>44042</v>
      </c>
      <c r="C2074" s="495">
        <v>105</v>
      </c>
      <c r="D2074" s="495">
        <v>26177319.930000011</v>
      </c>
      <c r="E2074" s="495">
        <f t="shared" si="317"/>
        <v>235071155</v>
      </c>
      <c r="F2074" s="495">
        <f t="shared" si="318"/>
        <v>117701099.72</v>
      </c>
      <c r="G2074" s="498">
        <f>E2074-F2074</f>
        <v>117370055.28</v>
      </c>
      <c r="H2074" s="495">
        <f>VLOOKUP(A2074,'02-Metrics'!A:R,18,FALSE)</f>
        <v>1200000000</v>
      </c>
      <c r="I2074" s="496">
        <f t="shared" ref="I2074" si="319">G2074/H2074</f>
        <v>9.7808379400000006E-2</v>
      </c>
      <c r="J2074" s="512"/>
      <c r="S2074">
        <f t="shared" si="314"/>
        <v>2020</v>
      </c>
      <c r="T2074" s="418" t="str">
        <f>VLOOKUP($A2074,'02-Metrics'!$A$2:$AD$188,4,FALSE)</f>
        <v>Commercial</v>
      </c>
      <c r="U2074" s="418" t="str">
        <f>VLOOKUP($A2074,'02-Metrics'!$A$2:$AD$188,5,FALSE)</f>
        <v>Stadium</v>
      </c>
      <c r="V2074" s="418" t="str">
        <f>VLOOKUP($A2074,'02-Metrics'!$A$2:$AD$188,7,FALSE)</f>
        <v>Army Forces</v>
      </c>
    </row>
    <row r="2075" spans="1:22" hidden="1">
      <c r="A2075" s="418" t="s">
        <v>1156</v>
      </c>
      <c r="B2075" s="497">
        <v>44073</v>
      </c>
      <c r="C2075" s="495">
        <v>0</v>
      </c>
      <c r="D2075" s="495">
        <v>9484597.6799999978</v>
      </c>
      <c r="E2075" s="495">
        <f t="shared" si="317"/>
        <v>235071155</v>
      </c>
      <c r="F2075" s="495">
        <f t="shared" si="318"/>
        <v>127185697.39999999</v>
      </c>
      <c r="G2075" s="495">
        <f t="shared" ref="G2075:G2107" si="320">E2075-F2075</f>
        <v>107885457.60000001</v>
      </c>
      <c r="H2075" s="495">
        <f>VLOOKUP(A2075,'02-Metrics'!A:R,18,FALSE)</f>
        <v>1200000000</v>
      </c>
      <c r="I2075" s="496">
        <f t="shared" ref="I2075:I2107" si="321">G2075/H2075</f>
        <v>8.9904548000000001E-2</v>
      </c>
      <c r="J2075" s="512"/>
      <c r="M2075" s="241" t="s">
        <v>1038</v>
      </c>
      <c r="S2075">
        <f t="shared" si="314"/>
        <v>2020</v>
      </c>
      <c r="T2075" s="418" t="str">
        <f>VLOOKUP($A2075,'02-Metrics'!$A$2:$AD$188,4,FALSE)</f>
        <v>Commercial</v>
      </c>
      <c r="U2075" s="418" t="str">
        <f>VLOOKUP($A2075,'02-Metrics'!$A$2:$AD$188,5,FALSE)</f>
        <v>Stadium</v>
      </c>
      <c r="V2075" s="418" t="str">
        <f>VLOOKUP($A2075,'02-Metrics'!$A$2:$AD$188,7,FALSE)</f>
        <v>Army Forces</v>
      </c>
    </row>
    <row r="2076" spans="1:22" hidden="1">
      <c r="A2076" s="418" t="s">
        <v>1156</v>
      </c>
      <c r="B2076" s="497">
        <v>44104</v>
      </c>
      <c r="C2076" s="495">
        <v>13887855</v>
      </c>
      <c r="D2076" s="495">
        <v>21920409.509999994</v>
      </c>
      <c r="E2076" s="495">
        <f t="shared" si="317"/>
        <v>248959010</v>
      </c>
      <c r="F2076" s="495">
        <f t="shared" si="318"/>
        <v>149106106.91</v>
      </c>
      <c r="G2076" s="495">
        <f t="shared" si="320"/>
        <v>99852903.090000004</v>
      </c>
      <c r="H2076" s="495">
        <f>VLOOKUP(A2076,'02-Metrics'!A:R,18,FALSE)</f>
        <v>1200000000</v>
      </c>
      <c r="I2076" s="496">
        <f t="shared" si="321"/>
        <v>8.3210752575000005E-2</v>
      </c>
      <c r="J2076" s="512"/>
      <c r="K2076" s="491">
        <v>0</v>
      </c>
      <c r="L2076" s="489">
        <v>43069</v>
      </c>
      <c r="M2076" s="241" t="s">
        <v>1041</v>
      </c>
      <c r="S2076">
        <f t="shared" si="314"/>
        <v>2020</v>
      </c>
      <c r="T2076" s="418" t="str">
        <f>VLOOKUP($A2076,'02-Metrics'!$A$2:$AD$188,4,FALSE)</f>
        <v>Commercial</v>
      </c>
      <c r="U2076" s="418" t="str">
        <f>VLOOKUP($A2076,'02-Metrics'!$A$2:$AD$188,5,FALSE)</f>
        <v>Stadium</v>
      </c>
      <c r="V2076" s="418" t="str">
        <f>VLOOKUP($A2076,'02-Metrics'!$A$2:$AD$188,7,FALSE)</f>
        <v>Army Forces</v>
      </c>
    </row>
    <row r="2077" spans="1:22" hidden="1">
      <c r="A2077" s="418" t="s">
        <v>1156</v>
      </c>
      <c r="B2077" s="497">
        <v>44134</v>
      </c>
      <c r="C2077" s="495">
        <v>124999995</v>
      </c>
      <c r="D2077" s="495">
        <v>30914723.370000008</v>
      </c>
      <c r="E2077" s="495">
        <f t="shared" si="317"/>
        <v>373959005</v>
      </c>
      <c r="F2077" s="495">
        <f t="shared" si="318"/>
        <v>180020830.28</v>
      </c>
      <c r="G2077" s="495">
        <f t="shared" si="320"/>
        <v>193938174.72</v>
      </c>
      <c r="H2077" s="495">
        <f>VLOOKUP(A2077,'02-Metrics'!A:R,18,FALSE)</f>
        <v>1200000000</v>
      </c>
      <c r="I2077" s="496">
        <f t="shared" si="321"/>
        <v>0.16161514560000001</v>
      </c>
      <c r="J2077" s="512"/>
      <c r="M2077" s="241" t="s">
        <v>1038</v>
      </c>
      <c r="S2077">
        <f t="shared" si="314"/>
        <v>2020</v>
      </c>
      <c r="T2077" s="418" t="str">
        <f>VLOOKUP($A2077,'02-Metrics'!$A$2:$AD$188,4,FALSE)</f>
        <v>Commercial</v>
      </c>
      <c r="U2077" s="418" t="str">
        <f>VLOOKUP($A2077,'02-Metrics'!$A$2:$AD$188,5,FALSE)</f>
        <v>Stadium</v>
      </c>
      <c r="V2077" s="418" t="str">
        <f>VLOOKUP($A2077,'02-Metrics'!$A$2:$AD$188,7,FALSE)</f>
        <v>Army Forces</v>
      </c>
    </row>
    <row r="2078" spans="1:22" hidden="1">
      <c r="A2078" s="418" t="s">
        <v>1156</v>
      </c>
      <c r="B2078" s="497">
        <v>44165</v>
      </c>
      <c r="C2078" s="495">
        <v>0</v>
      </c>
      <c r="D2078" s="495">
        <v>19394351.07</v>
      </c>
      <c r="E2078" s="495">
        <f t="shared" si="317"/>
        <v>373959005</v>
      </c>
      <c r="F2078" s="495">
        <f t="shared" si="318"/>
        <v>199415181.34999999</v>
      </c>
      <c r="G2078" s="495">
        <f t="shared" si="320"/>
        <v>174543823.65000001</v>
      </c>
      <c r="H2078" s="495">
        <f>VLOOKUP(A2078,'02-Metrics'!A:R,18,FALSE)</f>
        <v>1200000000</v>
      </c>
      <c r="I2078" s="496">
        <f t="shared" si="321"/>
        <v>0.14545318637500002</v>
      </c>
      <c r="J2078" s="512"/>
      <c r="K2078" s="491">
        <v>4401847</v>
      </c>
      <c r="L2078" s="489">
        <v>43100</v>
      </c>
      <c r="M2078" s="241" t="s">
        <v>1041</v>
      </c>
      <c r="S2078">
        <f t="shared" si="314"/>
        <v>2020</v>
      </c>
      <c r="T2078" s="418" t="str">
        <f>VLOOKUP($A2078,'02-Metrics'!$A$2:$AD$188,4,FALSE)</f>
        <v>Commercial</v>
      </c>
      <c r="U2078" s="418" t="str">
        <f>VLOOKUP($A2078,'02-Metrics'!$A$2:$AD$188,5,FALSE)</f>
        <v>Stadium</v>
      </c>
      <c r="V2078" s="418" t="str">
        <f>VLOOKUP($A2078,'02-Metrics'!$A$2:$AD$188,7,FALSE)</f>
        <v>Army Forces</v>
      </c>
    </row>
    <row r="2079" spans="1:22" hidden="1">
      <c r="A2079" s="418" t="s">
        <v>1156</v>
      </c>
      <c r="B2079" s="497">
        <v>44195</v>
      </c>
      <c r="C2079" s="495">
        <v>0</v>
      </c>
      <c r="D2079" s="495">
        <v>23015410.910000004</v>
      </c>
      <c r="E2079" s="495">
        <f t="shared" si="317"/>
        <v>373959005</v>
      </c>
      <c r="F2079" s="495">
        <f t="shared" si="318"/>
        <v>222430592.25999999</v>
      </c>
      <c r="G2079" s="495">
        <f t="shared" si="320"/>
        <v>151528412.74000001</v>
      </c>
      <c r="H2079" s="495">
        <f>VLOOKUP(A2079,'02-Metrics'!A:R,18,FALSE)</f>
        <v>1200000000</v>
      </c>
      <c r="I2079" s="496">
        <f t="shared" si="321"/>
        <v>0.12627367728333333</v>
      </c>
      <c r="J2079" s="512"/>
      <c r="M2079" s="241" t="s">
        <v>1038</v>
      </c>
      <c r="S2079">
        <f t="shared" si="314"/>
        <v>2020</v>
      </c>
      <c r="T2079" s="418" t="str">
        <f>VLOOKUP($A2079,'02-Metrics'!$A$2:$AD$188,4,FALSE)</f>
        <v>Commercial</v>
      </c>
      <c r="U2079" s="418" t="str">
        <f>VLOOKUP($A2079,'02-Metrics'!$A$2:$AD$188,5,FALSE)</f>
        <v>Stadium</v>
      </c>
      <c r="V2079" s="418" t="str">
        <f>VLOOKUP($A2079,'02-Metrics'!$A$2:$AD$188,7,FALSE)</f>
        <v>Army Forces</v>
      </c>
    </row>
    <row r="2080" spans="1:22" hidden="1">
      <c r="A2080" s="418" t="s">
        <v>1156</v>
      </c>
      <c r="B2080" s="497">
        <v>44226</v>
      </c>
      <c r="C2080" s="495">
        <v>0</v>
      </c>
      <c r="D2080" s="495">
        <v>30983542.929999996</v>
      </c>
      <c r="E2080" s="495">
        <f t="shared" si="317"/>
        <v>373959005</v>
      </c>
      <c r="F2080" s="495">
        <f t="shared" si="318"/>
        <v>253414135.19</v>
      </c>
      <c r="G2080" s="495">
        <f t="shared" si="320"/>
        <v>120544869.81</v>
      </c>
      <c r="H2080" s="495">
        <f>VLOOKUP(A2080,'02-Metrics'!A:R,18,FALSE)</f>
        <v>1200000000</v>
      </c>
      <c r="I2080" s="496">
        <f t="shared" si="321"/>
        <v>0.100454058175</v>
      </c>
      <c r="J2080" s="512"/>
      <c r="M2080" s="241" t="s">
        <v>1038</v>
      </c>
      <c r="S2080">
        <f t="shared" si="314"/>
        <v>2021</v>
      </c>
      <c r="T2080" s="418" t="str">
        <f>VLOOKUP($A2080,'02-Metrics'!$A$2:$AD$188,4,FALSE)</f>
        <v>Commercial</v>
      </c>
      <c r="U2080" s="418" t="str">
        <f>VLOOKUP($A2080,'02-Metrics'!$A$2:$AD$188,5,FALSE)</f>
        <v>Stadium</v>
      </c>
      <c r="V2080" s="418" t="str">
        <f>VLOOKUP($A2080,'02-Metrics'!$A$2:$AD$188,7,FALSE)</f>
        <v>Army Forces</v>
      </c>
    </row>
    <row r="2081" spans="1:22" hidden="1">
      <c r="A2081" s="418" t="s">
        <v>1156</v>
      </c>
      <c r="B2081" s="497">
        <v>44255</v>
      </c>
      <c r="C2081" s="495">
        <v>2493330</v>
      </c>
      <c r="D2081" s="495">
        <v>20926874.290000003</v>
      </c>
      <c r="E2081" s="495">
        <f t="shared" si="317"/>
        <v>376452335</v>
      </c>
      <c r="F2081" s="495">
        <f t="shared" si="318"/>
        <v>274341009.48000002</v>
      </c>
      <c r="G2081" s="495">
        <f t="shared" si="320"/>
        <v>102111325.51999998</v>
      </c>
      <c r="H2081" s="495">
        <f>VLOOKUP(A2081,'02-Metrics'!A:R,18,FALSE)</f>
        <v>1200000000</v>
      </c>
      <c r="I2081" s="496">
        <f t="shared" si="321"/>
        <v>8.5092771266666645E-2</v>
      </c>
      <c r="J2081" s="512"/>
      <c r="M2081" s="241" t="s">
        <v>1038</v>
      </c>
      <c r="S2081">
        <f t="shared" si="314"/>
        <v>2021</v>
      </c>
      <c r="T2081" s="418" t="str">
        <f>VLOOKUP($A2081,'02-Metrics'!$A$2:$AD$188,4,FALSE)</f>
        <v>Commercial</v>
      </c>
      <c r="U2081" s="418" t="str">
        <f>VLOOKUP($A2081,'02-Metrics'!$A$2:$AD$188,5,FALSE)</f>
        <v>Stadium</v>
      </c>
      <c r="V2081" s="418" t="str">
        <f>VLOOKUP($A2081,'02-Metrics'!$A$2:$AD$188,7,FALSE)</f>
        <v>Army Forces</v>
      </c>
    </row>
    <row r="2082" spans="1:22" hidden="1">
      <c r="A2082" s="418" t="s">
        <v>1156</v>
      </c>
      <c r="B2082" s="497">
        <v>44285</v>
      </c>
      <c r="C2082" s="495">
        <v>0</v>
      </c>
      <c r="D2082" s="495">
        <v>16941894.830000002</v>
      </c>
      <c r="E2082" s="495">
        <f>C2082+E2081</f>
        <v>376452335</v>
      </c>
      <c r="F2082" s="495">
        <f>D2082+F2081</f>
        <v>291282904.31</v>
      </c>
      <c r="G2082" s="495">
        <f>E2082-F2082</f>
        <v>85169430.689999998</v>
      </c>
      <c r="H2082" s="495">
        <f>VLOOKUP(A2082,'02-Metrics'!A:R,18,FALSE)</f>
        <v>1200000000</v>
      </c>
      <c r="I2082" s="496">
        <f>G2082/H2082</f>
        <v>7.0974525575000003E-2</v>
      </c>
      <c r="J2082" s="512"/>
      <c r="L2082" s="23">
        <v>43164</v>
      </c>
      <c r="M2082" s="241" t="s">
        <v>1039</v>
      </c>
      <c r="S2082">
        <f>YEAR(B2082)</f>
        <v>2021</v>
      </c>
      <c r="T2082" s="418" t="str">
        <f>VLOOKUP($A2082,'02-Metrics'!$A$2:$AD$188,4,FALSE)</f>
        <v>Commercial</v>
      </c>
      <c r="U2082" s="418" t="str">
        <f>VLOOKUP($A2082,'02-Metrics'!$A$2:$AD$188,5,FALSE)</f>
        <v>Stadium</v>
      </c>
      <c r="V2082" s="418" t="str">
        <f>VLOOKUP($A2082,'02-Metrics'!$A$2:$AD$188,7,FALSE)</f>
        <v>Army Forces</v>
      </c>
    </row>
    <row r="2083" spans="1:22" hidden="1">
      <c r="A2083" s="418" t="s">
        <v>1156</v>
      </c>
      <c r="B2083" s="497">
        <v>44316</v>
      </c>
      <c r="C2083" s="495">
        <v>0</v>
      </c>
      <c r="D2083" s="185">
        <v>38492040.700000018</v>
      </c>
      <c r="E2083" s="495">
        <f>C2083+E2082</f>
        <v>376452335</v>
      </c>
      <c r="F2083" s="495">
        <f>D2083+F2082</f>
        <v>329774945.00999999</v>
      </c>
      <c r="G2083" s="495">
        <f>E2083-F2083</f>
        <v>46677389.99000001</v>
      </c>
      <c r="H2083" s="495">
        <f>VLOOKUP(A2083,'02-Metrics'!A:R,18,FALSE)</f>
        <v>1200000000</v>
      </c>
      <c r="I2083" s="496">
        <f>G2083/H2083</f>
        <v>3.8897824991666677E-2</v>
      </c>
      <c r="T2083" s="418" t="str">
        <f>VLOOKUP($A2083,'02-Metrics'!$A$2:$AD$188,4,FALSE)</f>
        <v>Commercial</v>
      </c>
      <c r="U2083" s="418" t="str">
        <f>VLOOKUP($A2083,'02-Metrics'!$A$2:$AD$188,5,FALSE)</f>
        <v>Stadium</v>
      </c>
      <c r="V2083" s="418" t="str">
        <f>VLOOKUP($A2083,'02-Metrics'!$A$2:$AD$188,7,FALSE)</f>
        <v>Army Forces</v>
      </c>
    </row>
    <row r="2084" spans="1:22" hidden="1">
      <c r="A2084" s="418">
        <v>63</v>
      </c>
      <c r="B2084" s="505">
        <v>2</v>
      </c>
      <c r="C2084" s="506"/>
      <c r="D2084" s="506"/>
      <c r="E2084" s="506"/>
      <c r="F2084" s="506"/>
      <c r="G2084" s="506"/>
      <c r="H2084" s="495"/>
      <c r="I2084" s="496"/>
      <c r="J2084" s="496"/>
      <c r="K2084" s="495"/>
      <c r="L2084" s="493"/>
      <c r="S2084">
        <f t="shared" si="314"/>
        <v>1900</v>
      </c>
      <c r="T2084" s="418" t="e">
        <f>VLOOKUP($A2084,'02-Metrics'!$A$2:$AD$188,4,FALSE)</f>
        <v>#N/A</v>
      </c>
      <c r="U2084" s="418" t="e">
        <f>VLOOKUP($A2084,'02-Metrics'!$A$2:$AD$188,5,FALSE)</f>
        <v>#N/A</v>
      </c>
      <c r="V2084" s="418" t="e">
        <f>VLOOKUP($A2084,'02-Metrics'!$A$2:$AD$188,7,FALSE)</f>
        <v>#N/A</v>
      </c>
    </row>
    <row r="2085" spans="1:22" hidden="1">
      <c r="A2085" s="418" t="s">
        <v>990</v>
      </c>
      <c r="B2085" s="497">
        <v>43554</v>
      </c>
      <c r="C2085" s="495">
        <v>0</v>
      </c>
      <c r="D2085" s="495">
        <v>146287.5</v>
      </c>
      <c r="E2085" s="495">
        <f t="shared" ref="E2085:E2117" si="322">C2085+E2084</f>
        <v>0</v>
      </c>
      <c r="F2085" s="495">
        <f t="shared" ref="F2085:F2117" si="323">D2085+F2084</f>
        <v>146287.5</v>
      </c>
      <c r="G2085" s="495">
        <f t="shared" si="320"/>
        <v>-146287.5</v>
      </c>
      <c r="H2085" s="495" t="e">
        <f>VLOOKUP(A2085,'02-Metrics'!A:R,18,FALSE)</f>
        <v>#N/A</v>
      </c>
      <c r="I2085" s="496" t="e">
        <f t="shared" si="321"/>
        <v>#N/A</v>
      </c>
      <c r="J2085" s="512"/>
      <c r="M2085" s="241" t="s">
        <v>1038</v>
      </c>
      <c r="S2085">
        <f t="shared" si="314"/>
        <v>2019</v>
      </c>
      <c r="T2085" s="418" t="e">
        <f>VLOOKUP($A2085,'02-Metrics'!$A$2:$AD$188,4,FALSE)</f>
        <v>#N/A</v>
      </c>
      <c r="U2085" s="418" t="e">
        <f>VLOOKUP($A2085,'02-Metrics'!$A$2:$AD$188,5,FALSE)</f>
        <v>#N/A</v>
      </c>
      <c r="V2085" s="418" t="e">
        <f>VLOOKUP($A2085,'02-Metrics'!$A$2:$AD$188,7,FALSE)</f>
        <v>#N/A</v>
      </c>
    </row>
    <row r="2086" spans="1:22" hidden="1">
      <c r="A2086" s="418" t="s">
        <v>990</v>
      </c>
      <c r="B2086" s="497">
        <v>43585</v>
      </c>
      <c r="C2086" s="495">
        <v>0</v>
      </c>
      <c r="D2086" s="495">
        <v>63150</v>
      </c>
      <c r="E2086" s="495">
        <f t="shared" si="322"/>
        <v>0</v>
      </c>
      <c r="F2086" s="495">
        <f t="shared" si="323"/>
        <v>209437.5</v>
      </c>
      <c r="G2086" s="495">
        <f t="shared" si="320"/>
        <v>-209437.5</v>
      </c>
      <c r="H2086" s="495" t="e">
        <f>VLOOKUP(A2086,'02-Metrics'!A:R,18,FALSE)</f>
        <v>#N/A</v>
      </c>
      <c r="I2086" s="496" t="e">
        <f t="shared" si="321"/>
        <v>#N/A</v>
      </c>
      <c r="J2086" s="512"/>
      <c r="L2086" s="23">
        <v>43219</v>
      </c>
      <c r="M2086" s="241" t="s">
        <v>1039</v>
      </c>
      <c r="S2086">
        <f t="shared" si="314"/>
        <v>2019</v>
      </c>
      <c r="T2086" s="418" t="e">
        <f>VLOOKUP($A2086,'02-Metrics'!$A$2:$AD$188,4,FALSE)</f>
        <v>#N/A</v>
      </c>
      <c r="U2086" s="418" t="e">
        <f>VLOOKUP($A2086,'02-Metrics'!$A$2:$AD$188,5,FALSE)</f>
        <v>#N/A</v>
      </c>
      <c r="V2086" s="418" t="e">
        <f>VLOOKUP($A2086,'02-Metrics'!$A$2:$AD$188,7,FALSE)</f>
        <v>#N/A</v>
      </c>
    </row>
    <row r="2087" spans="1:22" hidden="1">
      <c r="A2087" s="418" t="s">
        <v>990</v>
      </c>
      <c r="B2087" s="497">
        <v>43615</v>
      </c>
      <c r="C2087" s="495">
        <v>0</v>
      </c>
      <c r="D2087" s="495">
        <v>33981.68</v>
      </c>
      <c r="E2087" s="495">
        <f t="shared" si="322"/>
        <v>0</v>
      </c>
      <c r="F2087" s="495">
        <f t="shared" si="323"/>
        <v>243419.18</v>
      </c>
      <c r="G2087" s="495">
        <f t="shared" si="320"/>
        <v>-243419.18</v>
      </c>
      <c r="H2087" s="495" t="e">
        <f>VLOOKUP(A2087,'02-Metrics'!A:R,18,FALSE)</f>
        <v>#N/A</v>
      </c>
      <c r="I2087" s="496" t="e">
        <f t="shared" si="321"/>
        <v>#N/A</v>
      </c>
      <c r="J2087" s="512"/>
      <c r="M2087" s="241" t="s">
        <v>1038</v>
      </c>
      <c r="S2087">
        <f t="shared" si="314"/>
        <v>2019</v>
      </c>
      <c r="T2087" s="418" t="e">
        <f>VLOOKUP($A2087,'02-Metrics'!$A$2:$AD$188,4,FALSE)</f>
        <v>#N/A</v>
      </c>
      <c r="U2087" s="418" t="e">
        <f>VLOOKUP($A2087,'02-Metrics'!$A$2:$AD$188,5,FALSE)</f>
        <v>#N/A</v>
      </c>
      <c r="V2087" s="418" t="e">
        <f>VLOOKUP($A2087,'02-Metrics'!$A$2:$AD$188,7,FALSE)</f>
        <v>#N/A</v>
      </c>
    </row>
    <row r="2088" spans="1:22" hidden="1">
      <c r="A2088" s="418" t="s">
        <v>990</v>
      </c>
      <c r="B2088" s="497">
        <v>43646</v>
      </c>
      <c r="C2088" s="495">
        <v>0</v>
      </c>
      <c r="D2088" s="495">
        <v>24815</v>
      </c>
      <c r="E2088" s="495">
        <f t="shared" si="322"/>
        <v>0</v>
      </c>
      <c r="F2088" s="495">
        <f t="shared" si="323"/>
        <v>268234.18</v>
      </c>
      <c r="G2088" s="495">
        <f t="shared" si="320"/>
        <v>-268234.18</v>
      </c>
      <c r="H2088" s="495" t="e">
        <f>VLOOKUP(A2088,'02-Metrics'!A:R,18,FALSE)</f>
        <v>#N/A</v>
      </c>
      <c r="I2088" s="496" t="e">
        <f t="shared" si="321"/>
        <v>#N/A</v>
      </c>
      <c r="J2088" s="512"/>
      <c r="M2088" s="241" t="s">
        <v>1038</v>
      </c>
      <c r="S2088">
        <f t="shared" si="314"/>
        <v>2019</v>
      </c>
      <c r="T2088" s="418" t="e">
        <f>VLOOKUP($A2088,'02-Metrics'!$A$2:$AD$188,4,FALSE)</f>
        <v>#N/A</v>
      </c>
      <c r="U2088" s="418" t="e">
        <f>VLOOKUP($A2088,'02-Metrics'!$A$2:$AD$188,5,FALSE)</f>
        <v>#N/A</v>
      </c>
      <c r="V2088" s="418" t="e">
        <f>VLOOKUP($A2088,'02-Metrics'!$A$2:$AD$188,7,FALSE)</f>
        <v>#N/A</v>
      </c>
    </row>
    <row r="2089" spans="1:22" hidden="1">
      <c r="A2089" s="418" t="s">
        <v>990</v>
      </c>
      <c r="B2089" s="497">
        <v>43676</v>
      </c>
      <c r="C2089" s="495">
        <v>0</v>
      </c>
      <c r="D2089" s="495">
        <v>49728.25</v>
      </c>
      <c r="E2089" s="495">
        <f t="shared" si="322"/>
        <v>0</v>
      </c>
      <c r="F2089" s="495">
        <f t="shared" si="323"/>
        <v>317962.43</v>
      </c>
      <c r="G2089" s="495">
        <f t="shared" si="320"/>
        <v>-317962.43</v>
      </c>
      <c r="H2089" s="495" t="e">
        <f>VLOOKUP(A2089,'02-Metrics'!A:R,18,FALSE)</f>
        <v>#N/A</v>
      </c>
      <c r="I2089" s="496" t="e">
        <f t="shared" si="321"/>
        <v>#N/A</v>
      </c>
      <c r="J2089" s="512"/>
      <c r="L2089" s="23">
        <v>43264</v>
      </c>
      <c r="M2089" s="241" t="s">
        <v>1039</v>
      </c>
      <c r="S2089">
        <f t="shared" si="314"/>
        <v>2019</v>
      </c>
      <c r="T2089" s="418" t="e">
        <f>VLOOKUP($A2089,'02-Metrics'!$A$2:$AD$188,4,FALSE)</f>
        <v>#N/A</v>
      </c>
      <c r="U2089" s="418" t="e">
        <f>VLOOKUP($A2089,'02-Metrics'!$A$2:$AD$188,5,FALSE)</f>
        <v>#N/A</v>
      </c>
      <c r="V2089" s="418" t="e">
        <f>VLOOKUP($A2089,'02-Metrics'!$A$2:$AD$188,7,FALSE)</f>
        <v>#N/A</v>
      </c>
    </row>
    <row r="2090" spans="1:22" hidden="1">
      <c r="A2090" s="418" t="s">
        <v>990</v>
      </c>
      <c r="B2090" s="497">
        <v>43707</v>
      </c>
      <c r="C2090" s="495">
        <v>0</v>
      </c>
      <c r="D2090" s="495">
        <v>425475.3</v>
      </c>
      <c r="E2090" s="495">
        <f t="shared" si="322"/>
        <v>0</v>
      </c>
      <c r="F2090" s="495">
        <f t="shared" si="323"/>
        <v>743437.73</v>
      </c>
      <c r="G2090" s="495">
        <f t="shared" si="320"/>
        <v>-743437.73</v>
      </c>
      <c r="H2090" s="495" t="e">
        <f>VLOOKUP(A2090,'02-Metrics'!A:R,18,FALSE)</f>
        <v>#N/A</v>
      </c>
      <c r="I2090" s="496" t="e">
        <f t="shared" si="321"/>
        <v>#N/A</v>
      </c>
      <c r="J2090" s="512"/>
      <c r="M2090" s="241" t="s">
        <v>1038</v>
      </c>
      <c r="S2090">
        <f t="shared" si="314"/>
        <v>2019</v>
      </c>
      <c r="T2090" s="418" t="e">
        <f>VLOOKUP($A2090,'02-Metrics'!$A$2:$AD$188,4,FALSE)</f>
        <v>#N/A</v>
      </c>
      <c r="U2090" s="418" t="e">
        <f>VLOOKUP($A2090,'02-Metrics'!$A$2:$AD$188,5,FALSE)</f>
        <v>#N/A</v>
      </c>
      <c r="V2090" s="418" t="e">
        <f>VLOOKUP($A2090,'02-Metrics'!$A$2:$AD$188,7,FALSE)</f>
        <v>#N/A</v>
      </c>
    </row>
    <row r="2091" spans="1:22" hidden="1">
      <c r="A2091" s="418" t="s">
        <v>990</v>
      </c>
      <c r="B2091" s="497">
        <v>43738</v>
      </c>
      <c r="C2091" s="495">
        <v>0</v>
      </c>
      <c r="D2091" s="495">
        <v>84583.07</v>
      </c>
      <c r="E2091" s="495">
        <f t="shared" si="322"/>
        <v>0</v>
      </c>
      <c r="F2091" s="495">
        <f t="shared" si="323"/>
        <v>828020.8</v>
      </c>
      <c r="G2091" s="495">
        <f t="shared" si="320"/>
        <v>-828020.8</v>
      </c>
      <c r="H2091" s="495" t="e">
        <f>VLOOKUP(A2091,'02-Metrics'!A:R,18,FALSE)</f>
        <v>#N/A</v>
      </c>
      <c r="I2091" s="496" t="e">
        <f t="shared" si="321"/>
        <v>#N/A</v>
      </c>
      <c r="J2091" s="512"/>
      <c r="L2091" s="23">
        <v>43298</v>
      </c>
      <c r="M2091" s="241" t="s">
        <v>1039</v>
      </c>
      <c r="S2091">
        <f t="shared" si="314"/>
        <v>2019</v>
      </c>
      <c r="T2091" s="418" t="e">
        <f>VLOOKUP($A2091,'02-Metrics'!$A$2:$AD$188,4,FALSE)</f>
        <v>#N/A</v>
      </c>
      <c r="U2091" s="418" t="e">
        <f>VLOOKUP($A2091,'02-Metrics'!$A$2:$AD$188,5,FALSE)</f>
        <v>#N/A</v>
      </c>
      <c r="V2091" s="418" t="e">
        <f>VLOOKUP($A2091,'02-Metrics'!$A$2:$AD$188,7,FALSE)</f>
        <v>#N/A</v>
      </c>
    </row>
    <row r="2092" spans="1:22" hidden="1">
      <c r="A2092" s="418" t="s">
        <v>990</v>
      </c>
      <c r="B2092" s="497">
        <v>43768</v>
      </c>
      <c r="C2092" s="495">
        <v>0</v>
      </c>
      <c r="D2092" s="495">
        <v>151950.82999999999</v>
      </c>
      <c r="E2092" s="495">
        <f t="shared" si="322"/>
        <v>0</v>
      </c>
      <c r="F2092" s="495">
        <f t="shared" si="323"/>
        <v>979971.63</v>
      </c>
      <c r="G2092" s="495">
        <f t="shared" si="320"/>
        <v>-979971.63</v>
      </c>
      <c r="H2092" s="495" t="e">
        <f>VLOOKUP(A2092,'02-Metrics'!A:R,18,FALSE)</f>
        <v>#N/A</v>
      </c>
      <c r="I2092" s="496" t="e">
        <f t="shared" si="321"/>
        <v>#N/A</v>
      </c>
      <c r="J2092" s="512"/>
      <c r="L2092" s="23">
        <v>43311</v>
      </c>
      <c r="M2092" s="241" t="s">
        <v>1039</v>
      </c>
      <c r="S2092">
        <f t="shared" si="314"/>
        <v>2019</v>
      </c>
      <c r="T2092" s="418" t="e">
        <f>VLOOKUP($A2092,'02-Metrics'!$A$2:$AD$188,4,FALSE)</f>
        <v>#N/A</v>
      </c>
      <c r="U2092" s="418" t="e">
        <f>VLOOKUP($A2092,'02-Metrics'!$A$2:$AD$188,5,FALSE)</f>
        <v>#N/A</v>
      </c>
      <c r="V2092" s="418" t="e">
        <f>VLOOKUP($A2092,'02-Metrics'!$A$2:$AD$188,7,FALSE)</f>
        <v>#N/A</v>
      </c>
    </row>
    <row r="2093" spans="1:22" hidden="1">
      <c r="A2093" s="418" t="s">
        <v>990</v>
      </c>
      <c r="B2093" s="497">
        <v>43799</v>
      </c>
      <c r="C2093" s="495">
        <v>0</v>
      </c>
      <c r="D2093" s="495">
        <v>185224.15</v>
      </c>
      <c r="E2093" s="495">
        <f t="shared" si="322"/>
        <v>0</v>
      </c>
      <c r="F2093" s="495">
        <f t="shared" si="323"/>
        <v>1165195.78</v>
      </c>
      <c r="G2093" s="495">
        <f t="shared" si="320"/>
        <v>-1165195.78</v>
      </c>
      <c r="H2093" s="495" t="e">
        <f>VLOOKUP(A2093,'02-Metrics'!A:R,18,FALSE)</f>
        <v>#N/A</v>
      </c>
      <c r="I2093" s="496" t="e">
        <f t="shared" si="321"/>
        <v>#N/A</v>
      </c>
      <c r="J2093" s="512"/>
      <c r="M2093" s="241" t="s">
        <v>1038</v>
      </c>
      <c r="S2093">
        <f t="shared" si="314"/>
        <v>2019</v>
      </c>
      <c r="T2093" s="418" t="e">
        <f>VLOOKUP($A2093,'02-Metrics'!$A$2:$AD$188,4,FALSE)</f>
        <v>#N/A</v>
      </c>
      <c r="U2093" s="418" t="e">
        <f>VLOOKUP($A2093,'02-Metrics'!$A$2:$AD$188,5,FALSE)</f>
        <v>#N/A</v>
      </c>
      <c r="V2093" s="418" t="e">
        <f>VLOOKUP($A2093,'02-Metrics'!$A$2:$AD$188,7,FALSE)</f>
        <v>#N/A</v>
      </c>
    </row>
    <row r="2094" spans="1:22" hidden="1">
      <c r="A2094" s="418" t="s">
        <v>990</v>
      </c>
      <c r="B2094" s="497">
        <v>43829</v>
      </c>
      <c r="C2094" s="495">
        <v>0</v>
      </c>
      <c r="D2094" s="495">
        <v>98229.5</v>
      </c>
      <c r="E2094" s="495">
        <f t="shared" si="322"/>
        <v>0</v>
      </c>
      <c r="F2094" s="495">
        <f t="shared" si="323"/>
        <v>1263425.28</v>
      </c>
      <c r="G2094" s="495">
        <f t="shared" si="320"/>
        <v>-1263425.28</v>
      </c>
      <c r="H2094" s="495" t="e">
        <f>VLOOKUP(A2094,'02-Metrics'!A:R,18,FALSE)</f>
        <v>#N/A</v>
      </c>
      <c r="I2094" s="496" t="e">
        <f t="shared" si="321"/>
        <v>#N/A</v>
      </c>
      <c r="J2094" s="512"/>
      <c r="L2094" s="23">
        <v>43326</v>
      </c>
      <c r="M2094" s="241" t="s">
        <v>1039</v>
      </c>
      <c r="S2094">
        <f t="shared" si="314"/>
        <v>2019</v>
      </c>
      <c r="T2094" s="418" t="e">
        <f>VLOOKUP($A2094,'02-Metrics'!$A$2:$AD$188,4,FALSE)</f>
        <v>#N/A</v>
      </c>
      <c r="U2094" s="418" t="e">
        <f>VLOOKUP($A2094,'02-Metrics'!$A$2:$AD$188,5,FALSE)</f>
        <v>#N/A</v>
      </c>
      <c r="V2094" s="418" t="e">
        <f>VLOOKUP($A2094,'02-Metrics'!$A$2:$AD$188,7,FALSE)</f>
        <v>#N/A</v>
      </c>
    </row>
    <row r="2095" spans="1:22" hidden="1">
      <c r="A2095" s="418" t="s">
        <v>990</v>
      </c>
      <c r="B2095" s="497">
        <v>43860</v>
      </c>
      <c r="C2095" s="495">
        <v>0</v>
      </c>
      <c r="D2095" s="495">
        <v>442135.62000000005</v>
      </c>
      <c r="E2095" s="495">
        <f t="shared" si="322"/>
        <v>0</v>
      </c>
      <c r="F2095" s="495">
        <f t="shared" si="323"/>
        <v>1705560.9000000001</v>
      </c>
      <c r="G2095" s="495">
        <f t="shared" si="320"/>
        <v>-1705560.9000000001</v>
      </c>
      <c r="H2095" s="495" t="e">
        <f>VLOOKUP(A2095,'02-Metrics'!A:R,18,FALSE)</f>
        <v>#N/A</v>
      </c>
      <c r="I2095" s="496" t="e">
        <f t="shared" si="321"/>
        <v>#N/A</v>
      </c>
      <c r="J2095" s="512"/>
      <c r="M2095" s="241" t="s">
        <v>1038</v>
      </c>
      <c r="S2095">
        <f t="shared" si="314"/>
        <v>2020</v>
      </c>
      <c r="T2095" s="418" t="e">
        <f>VLOOKUP($A2095,'02-Metrics'!$A$2:$AD$188,4,FALSE)</f>
        <v>#N/A</v>
      </c>
      <c r="U2095" s="418" t="e">
        <f>VLOOKUP($A2095,'02-Metrics'!$A$2:$AD$188,5,FALSE)</f>
        <v>#N/A</v>
      </c>
      <c r="V2095" s="418" t="e">
        <f>VLOOKUP($A2095,'02-Metrics'!$A$2:$AD$188,7,FALSE)</f>
        <v>#N/A</v>
      </c>
    </row>
    <row r="2096" spans="1:22" hidden="1">
      <c r="A2096" s="418" t="s">
        <v>990</v>
      </c>
      <c r="B2096" s="497">
        <v>43889</v>
      </c>
      <c r="C2096" s="495">
        <v>0</v>
      </c>
      <c r="D2096" s="495">
        <v>132311.45000000001</v>
      </c>
      <c r="E2096" s="495">
        <f t="shared" si="322"/>
        <v>0</v>
      </c>
      <c r="F2096" s="495">
        <f t="shared" si="323"/>
        <v>1837872.35</v>
      </c>
      <c r="G2096" s="495">
        <f t="shared" si="320"/>
        <v>-1837872.35</v>
      </c>
      <c r="H2096" s="495" t="e">
        <f>VLOOKUP(A2096,'02-Metrics'!A:R,18,FALSE)</f>
        <v>#N/A</v>
      </c>
      <c r="I2096" s="496" t="e">
        <f t="shared" si="321"/>
        <v>#N/A</v>
      </c>
      <c r="J2096" s="512"/>
      <c r="L2096" s="23">
        <v>43360</v>
      </c>
      <c r="M2096" s="241" t="s">
        <v>1039</v>
      </c>
      <c r="S2096">
        <f t="shared" si="314"/>
        <v>2020</v>
      </c>
      <c r="T2096" s="418" t="e">
        <f>VLOOKUP($A2096,'02-Metrics'!$A$2:$AD$188,4,FALSE)</f>
        <v>#N/A</v>
      </c>
      <c r="U2096" s="418" t="e">
        <f>VLOOKUP($A2096,'02-Metrics'!$A$2:$AD$188,5,FALSE)</f>
        <v>#N/A</v>
      </c>
      <c r="V2096" s="418" t="e">
        <f>VLOOKUP($A2096,'02-Metrics'!$A$2:$AD$188,7,FALSE)</f>
        <v>#N/A</v>
      </c>
    </row>
    <row r="2097" spans="1:22" hidden="1">
      <c r="A2097" s="418" t="s">
        <v>990</v>
      </c>
      <c r="B2097" s="497">
        <v>43920</v>
      </c>
      <c r="C2097" s="495">
        <v>0</v>
      </c>
      <c r="D2097" s="495">
        <v>4835</v>
      </c>
      <c r="E2097" s="495">
        <f t="shared" si="322"/>
        <v>0</v>
      </c>
      <c r="F2097" s="495">
        <f t="shared" si="323"/>
        <v>1842707.35</v>
      </c>
      <c r="G2097" s="495">
        <f t="shared" si="320"/>
        <v>-1842707.35</v>
      </c>
      <c r="H2097" s="495" t="e">
        <f>VLOOKUP(A2097,'02-Metrics'!A:R,18,FALSE)</f>
        <v>#N/A</v>
      </c>
      <c r="I2097" s="496" t="e">
        <f t="shared" si="321"/>
        <v>#N/A</v>
      </c>
      <c r="J2097" s="512"/>
      <c r="M2097" s="241" t="s">
        <v>1038</v>
      </c>
      <c r="S2097">
        <f t="shared" si="314"/>
        <v>2020</v>
      </c>
      <c r="T2097" s="418" t="e">
        <f>VLOOKUP($A2097,'02-Metrics'!$A$2:$AD$188,4,FALSE)</f>
        <v>#N/A</v>
      </c>
      <c r="U2097" s="418" t="e">
        <f>VLOOKUP($A2097,'02-Metrics'!$A$2:$AD$188,5,FALSE)</f>
        <v>#N/A</v>
      </c>
      <c r="V2097" s="418" t="e">
        <f>VLOOKUP($A2097,'02-Metrics'!$A$2:$AD$188,7,FALSE)</f>
        <v>#N/A</v>
      </c>
    </row>
    <row r="2098" spans="1:22" hidden="1">
      <c r="A2098" s="418" t="s">
        <v>990</v>
      </c>
      <c r="B2098" s="497">
        <v>43951</v>
      </c>
      <c r="C2098" s="495">
        <v>0</v>
      </c>
      <c r="D2098" s="495">
        <v>21410.04</v>
      </c>
      <c r="E2098" s="495">
        <f t="shared" si="322"/>
        <v>0</v>
      </c>
      <c r="F2098" s="495">
        <f t="shared" si="323"/>
        <v>1864117.3900000001</v>
      </c>
      <c r="G2098" s="495">
        <f t="shared" si="320"/>
        <v>-1864117.3900000001</v>
      </c>
      <c r="H2098" s="495" t="e">
        <f>VLOOKUP(A2098,'02-Metrics'!A:R,18,FALSE)</f>
        <v>#N/A</v>
      </c>
      <c r="I2098" s="496" t="e">
        <f t="shared" si="321"/>
        <v>#N/A</v>
      </c>
      <c r="J2098" s="512"/>
      <c r="L2098" s="23">
        <v>43388</v>
      </c>
      <c r="M2098" s="241" t="s">
        <v>1039</v>
      </c>
      <c r="S2098">
        <f t="shared" ref="S2098:S2164" si="324">YEAR(B2098)</f>
        <v>2020</v>
      </c>
      <c r="T2098" s="418" t="e">
        <f>VLOOKUP($A2098,'02-Metrics'!$A$2:$AD$188,4,FALSE)</f>
        <v>#N/A</v>
      </c>
      <c r="U2098" s="418" t="e">
        <f>VLOOKUP($A2098,'02-Metrics'!$A$2:$AD$188,5,FALSE)</f>
        <v>#N/A</v>
      </c>
      <c r="V2098" s="418" t="e">
        <f>VLOOKUP($A2098,'02-Metrics'!$A$2:$AD$188,7,FALSE)</f>
        <v>#N/A</v>
      </c>
    </row>
    <row r="2099" spans="1:22" hidden="1">
      <c r="A2099" s="418" t="s">
        <v>990</v>
      </c>
      <c r="B2099" s="497">
        <v>44012</v>
      </c>
      <c r="C2099" s="495">
        <v>0</v>
      </c>
      <c r="D2099" s="495">
        <v>43208.09</v>
      </c>
      <c r="E2099" s="495">
        <f t="shared" si="322"/>
        <v>0</v>
      </c>
      <c r="F2099" s="495">
        <f t="shared" si="323"/>
        <v>1907325.4800000002</v>
      </c>
      <c r="G2099" s="495">
        <f t="shared" si="320"/>
        <v>-1907325.4800000002</v>
      </c>
      <c r="H2099" s="495" t="e">
        <f>VLOOKUP(A2099,'02-Metrics'!A:R,18,FALSE)</f>
        <v>#N/A</v>
      </c>
      <c r="I2099" s="496" t="e">
        <f t="shared" si="321"/>
        <v>#N/A</v>
      </c>
      <c r="J2099" s="512"/>
      <c r="M2099" s="241" t="s">
        <v>1038</v>
      </c>
      <c r="S2099">
        <f t="shared" si="324"/>
        <v>2020</v>
      </c>
      <c r="T2099" s="418" t="e">
        <f>VLOOKUP($A2099,'02-Metrics'!$A$2:$AD$188,4,FALSE)</f>
        <v>#N/A</v>
      </c>
      <c r="U2099" s="418" t="e">
        <f>VLOOKUP($A2099,'02-Metrics'!$A$2:$AD$188,5,FALSE)</f>
        <v>#N/A</v>
      </c>
      <c r="V2099" s="418" t="e">
        <f>VLOOKUP($A2099,'02-Metrics'!$A$2:$AD$188,7,FALSE)</f>
        <v>#N/A</v>
      </c>
    </row>
    <row r="2100" spans="1:22" hidden="1">
      <c r="A2100" s="418" t="s">
        <v>990</v>
      </c>
      <c r="B2100" s="497">
        <v>44134</v>
      </c>
      <c r="C2100" s="495">
        <v>0</v>
      </c>
      <c r="D2100" s="495">
        <v>1280.2</v>
      </c>
      <c r="E2100" s="495">
        <f t="shared" si="322"/>
        <v>0</v>
      </c>
      <c r="F2100" s="495">
        <f t="shared" si="323"/>
        <v>1908605.6800000002</v>
      </c>
      <c r="G2100" s="495">
        <f t="shared" si="320"/>
        <v>-1908605.6800000002</v>
      </c>
      <c r="H2100" s="495" t="e">
        <f>VLOOKUP(A2100,'02-Metrics'!A:R,18,FALSE)</f>
        <v>#N/A</v>
      </c>
      <c r="I2100" s="496" t="e">
        <f t="shared" si="321"/>
        <v>#N/A</v>
      </c>
      <c r="J2100" s="512"/>
      <c r="L2100" s="23">
        <v>43412</v>
      </c>
      <c r="M2100" s="241" t="s">
        <v>1039</v>
      </c>
      <c r="S2100">
        <f t="shared" si="324"/>
        <v>2020</v>
      </c>
      <c r="T2100" s="418" t="e">
        <f>VLOOKUP($A2100,'02-Metrics'!$A$2:$AD$188,4,FALSE)</f>
        <v>#N/A</v>
      </c>
      <c r="U2100" s="418" t="e">
        <f>VLOOKUP($A2100,'02-Metrics'!$A$2:$AD$188,5,FALSE)</f>
        <v>#N/A</v>
      </c>
      <c r="V2100" s="418" t="e">
        <f>VLOOKUP($A2100,'02-Metrics'!$A$2:$AD$188,7,FALSE)</f>
        <v>#N/A</v>
      </c>
    </row>
    <row r="2101" spans="1:22" hidden="1">
      <c r="A2101" s="418" t="s">
        <v>990</v>
      </c>
      <c r="B2101" s="497">
        <v>44226</v>
      </c>
      <c r="C2101" s="495">
        <v>0</v>
      </c>
      <c r="D2101" s="495">
        <v>1538.32</v>
      </c>
      <c r="E2101" s="495">
        <f t="shared" si="322"/>
        <v>0</v>
      </c>
      <c r="F2101" s="495">
        <f t="shared" si="323"/>
        <v>1910144.0000000002</v>
      </c>
      <c r="G2101" s="495">
        <f t="shared" si="320"/>
        <v>-1910144.0000000002</v>
      </c>
      <c r="H2101" s="495" t="e">
        <f>VLOOKUP(A2101,'02-Metrics'!A:R,18,FALSE)</f>
        <v>#N/A</v>
      </c>
      <c r="I2101" s="496" t="e">
        <f t="shared" si="321"/>
        <v>#N/A</v>
      </c>
      <c r="J2101" s="512"/>
      <c r="L2101" s="23">
        <v>43425</v>
      </c>
      <c r="M2101" s="241" t="s">
        <v>1039</v>
      </c>
      <c r="S2101">
        <f t="shared" si="324"/>
        <v>2021</v>
      </c>
      <c r="T2101" s="418" t="e">
        <f>VLOOKUP($A2101,'02-Metrics'!$A$2:$AD$188,4,FALSE)</f>
        <v>#N/A</v>
      </c>
      <c r="U2101" s="418" t="e">
        <f>VLOOKUP($A2101,'02-Metrics'!$A$2:$AD$188,5,FALSE)</f>
        <v>#N/A</v>
      </c>
      <c r="V2101" s="418" t="e">
        <f>VLOOKUP($A2101,'02-Metrics'!$A$2:$AD$188,7,FALSE)</f>
        <v>#N/A</v>
      </c>
    </row>
    <row r="2102" spans="1:22" hidden="1">
      <c r="A2102" s="418">
        <v>64</v>
      </c>
      <c r="B2102" s="505">
        <v>2</v>
      </c>
      <c r="C2102" s="506"/>
      <c r="D2102" s="506"/>
      <c r="E2102" s="506"/>
      <c r="F2102" s="506"/>
      <c r="G2102" s="506"/>
      <c r="H2102" s="495"/>
      <c r="I2102" s="496"/>
      <c r="J2102" s="496"/>
      <c r="K2102" s="495"/>
      <c r="L2102" s="493"/>
      <c r="S2102">
        <f t="shared" si="324"/>
        <v>1900</v>
      </c>
      <c r="T2102" s="418" t="e">
        <f>VLOOKUP($A2102,'02-Metrics'!$A$2:$AD$188,4,FALSE)</f>
        <v>#N/A</v>
      </c>
      <c r="U2102" s="418" t="e">
        <f>VLOOKUP($A2102,'02-Metrics'!$A$2:$AD$188,5,FALSE)</f>
        <v>#N/A</v>
      </c>
      <c r="V2102" s="418" t="e">
        <f>VLOOKUP($A2102,'02-Metrics'!$A$2:$AD$188,7,FALSE)</f>
        <v>#N/A</v>
      </c>
    </row>
    <row r="2103" spans="1:22" hidden="1">
      <c r="A2103" s="418" t="s">
        <v>1157</v>
      </c>
      <c r="B2103" s="497">
        <v>43554</v>
      </c>
      <c r="C2103" s="495">
        <v>0</v>
      </c>
      <c r="D2103" s="495">
        <v>42000</v>
      </c>
      <c r="E2103" s="495">
        <f t="shared" si="322"/>
        <v>0</v>
      </c>
      <c r="F2103" s="495">
        <f t="shared" si="323"/>
        <v>42000</v>
      </c>
      <c r="G2103" s="495">
        <f t="shared" si="320"/>
        <v>-42000</v>
      </c>
      <c r="H2103" s="495" t="e">
        <f>VLOOKUP(A2103,'02-Metrics'!A:R,18,FALSE)</f>
        <v>#N/A</v>
      </c>
      <c r="I2103" s="496" t="e">
        <f t="shared" si="321"/>
        <v>#N/A</v>
      </c>
      <c r="J2103" s="512"/>
      <c r="L2103" s="23">
        <v>43445</v>
      </c>
      <c r="M2103" s="241" t="s">
        <v>1039</v>
      </c>
      <c r="S2103">
        <f t="shared" si="324"/>
        <v>2019</v>
      </c>
      <c r="T2103" s="418" t="e">
        <f>VLOOKUP($A2103,'02-Metrics'!$A$2:$AD$188,4,FALSE)</f>
        <v>#N/A</v>
      </c>
      <c r="U2103" s="418" t="e">
        <f>VLOOKUP($A2103,'02-Metrics'!$A$2:$AD$188,5,FALSE)</f>
        <v>#N/A</v>
      </c>
      <c r="V2103" s="418" t="e">
        <f>VLOOKUP($A2103,'02-Metrics'!$A$2:$AD$188,7,FALSE)</f>
        <v>#N/A</v>
      </c>
    </row>
    <row r="2104" spans="1:22" hidden="1">
      <c r="A2104" s="418" t="s">
        <v>1157</v>
      </c>
      <c r="B2104" s="497">
        <v>43585</v>
      </c>
      <c r="C2104" s="495">
        <v>0</v>
      </c>
      <c r="D2104" s="495">
        <v>37900</v>
      </c>
      <c r="E2104" s="495">
        <f t="shared" si="322"/>
        <v>0</v>
      </c>
      <c r="F2104" s="495">
        <f t="shared" si="323"/>
        <v>79900</v>
      </c>
      <c r="G2104" s="495">
        <f t="shared" si="320"/>
        <v>-79900</v>
      </c>
      <c r="H2104" s="495" t="e">
        <f>VLOOKUP(A2104,'02-Metrics'!A:R,18,FALSE)</f>
        <v>#N/A</v>
      </c>
      <c r="I2104" s="496" t="e">
        <f t="shared" si="321"/>
        <v>#N/A</v>
      </c>
      <c r="J2104" s="512"/>
      <c r="M2104" s="241" t="s">
        <v>1038</v>
      </c>
      <c r="S2104">
        <f t="shared" si="324"/>
        <v>2019</v>
      </c>
      <c r="T2104" s="418" t="e">
        <f>VLOOKUP($A2104,'02-Metrics'!$A$2:$AD$188,4,FALSE)</f>
        <v>#N/A</v>
      </c>
      <c r="U2104" s="418" t="e">
        <f>VLOOKUP($A2104,'02-Metrics'!$A$2:$AD$188,5,FALSE)</f>
        <v>#N/A</v>
      </c>
      <c r="V2104" s="418" t="e">
        <f>VLOOKUP($A2104,'02-Metrics'!$A$2:$AD$188,7,FALSE)</f>
        <v>#N/A</v>
      </c>
    </row>
    <row r="2105" spans="1:22" hidden="1">
      <c r="A2105" s="418" t="s">
        <v>1157</v>
      </c>
      <c r="B2105" s="497">
        <v>43615</v>
      </c>
      <c r="C2105" s="495">
        <v>0</v>
      </c>
      <c r="D2105" s="495">
        <v>17300</v>
      </c>
      <c r="E2105" s="495">
        <f t="shared" si="322"/>
        <v>0</v>
      </c>
      <c r="F2105" s="495">
        <f t="shared" si="323"/>
        <v>97200</v>
      </c>
      <c r="G2105" s="495">
        <f t="shared" si="320"/>
        <v>-97200</v>
      </c>
      <c r="H2105" s="495" t="e">
        <f>VLOOKUP(A2105,'02-Metrics'!A:R,18,FALSE)</f>
        <v>#N/A</v>
      </c>
      <c r="I2105" s="496" t="e">
        <f t="shared" si="321"/>
        <v>#N/A</v>
      </c>
      <c r="J2105" s="512"/>
      <c r="L2105" s="23">
        <v>43471</v>
      </c>
      <c r="M2105" s="241" t="s">
        <v>1039</v>
      </c>
      <c r="S2105">
        <f t="shared" si="324"/>
        <v>2019</v>
      </c>
      <c r="T2105" s="418" t="e">
        <f>VLOOKUP($A2105,'02-Metrics'!$A$2:$AD$188,4,FALSE)</f>
        <v>#N/A</v>
      </c>
      <c r="U2105" s="418" t="e">
        <f>VLOOKUP($A2105,'02-Metrics'!$A$2:$AD$188,5,FALSE)</f>
        <v>#N/A</v>
      </c>
      <c r="V2105" s="418" t="e">
        <f>VLOOKUP($A2105,'02-Metrics'!$A$2:$AD$188,7,FALSE)</f>
        <v>#N/A</v>
      </c>
    </row>
    <row r="2106" spans="1:22" hidden="1">
      <c r="A2106" s="418" t="s">
        <v>1157</v>
      </c>
      <c r="B2106" s="497">
        <v>43646</v>
      </c>
      <c r="C2106" s="495">
        <v>0</v>
      </c>
      <c r="D2106" s="495">
        <v>34500</v>
      </c>
      <c r="E2106" s="495">
        <f t="shared" si="322"/>
        <v>0</v>
      </c>
      <c r="F2106" s="495">
        <f t="shared" si="323"/>
        <v>131700</v>
      </c>
      <c r="G2106" s="495">
        <f t="shared" si="320"/>
        <v>-131700</v>
      </c>
      <c r="H2106" s="495" t="e">
        <f>VLOOKUP(A2106,'02-Metrics'!A:R,18,FALSE)</f>
        <v>#N/A</v>
      </c>
      <c r="I2106" s="496" t="e">
        <f t="shared" si="321"/>
        <v>#N/A</v>
      </c>
      <c r="J2106" s="512"/>
      <c r="M2106" s="241" t="s">
        <v>1038</v>
      </c>
      <c r="S2106">
        <f t="shared" si="324"/>
        <v>2019</v>
      </c>
      <c r="T2106" s="418" t="e">
        <f>VLOOKUP($A2106,'02-Metrics'!$A$2:$AD$188,4,FALSE)</f>
        <v>#N/A</v>
      </c>
      <c r="U2106" s="418" t="e">
        <f>VLOOKUP($A2106,'02-Metrics'!$A$2:$AD$188,5,FALSE)</f>
        <v>#N/A</v>
      </c>
      <c r="V2106" s="418" t="e">
        <f>VLOOKUP($A2106,'02-Metrics'!$A$2:$AD$188,7,FALSE)</f>
        <v>#N/A</v>
      </c>
    </row>
    <row r="2107" spans="1:22" hidden="1">
      <c r="A2107" s="418" t="s">
        <v>1157</v>
      </c>
      <c r="B2107" s="497">
        <v>43676</v>
      </c>
      <c r="C2107" s="495">
        <v>0</v>
      </c>
      <c r="D2107" s="495">
        <v>114209</v>
      </c>
      <c r="E2107" s="495">
        <f t="shared" si="322"/>
        <v>0</v>
      </c>
      <c r="F2107" s="495">
        <f t="shared" si="323"/>
        <v>245909</v>
      </c>
      <c r="G2107" s="495">
        <f t="shared" si="320"/>
        <v>-245909</v>
      </c>
      <c r="H2107" s="495" t="e">
        <f>VLOOKUP(A2107,'02-Metrics'!A:R,18,FALSE)</f>
        <v>#N/A</v>
      </c>
      <c r="I2107" s="496" t="e">
        <f t="shared" si="321"/>
        <v>#N/A</v>
      </c>
      <c r="J2107" s="512"/>
      <c r="L2107" s="23">
        <v>43503</v>
      </c>
      <c r="M2107" s="241" t="s">
        <v>1039</v>
      </c>
      <c r="S2107">
        <f t="shared" si="324"/>
        <v>2019</v>
      </c>
      <c r="T2107" s="418" t="e">
        <f>VLOOKUP($A2107,'02-Metrics'!$A$2:$AD$188,4,FALSE)</f>
        <v>#N/A</v>
      </c>
      <c r="U2107" s="418" t="e">
        <f>VLOOKUP($A2107,'02-Metrics'!$A$2:$AD$188,5,FALSE)</f>
        <v>#N/A</v>
      </c>
      <c r="V2107" s="418" t="e">
        <f>VLOOKUP($A2107,'02-Metrics'!$A$2:$AD$188,7,FALSE)</f>
        <v>#N/A</v>
      </c>
    </row>
    <row r="2108" spans="1:22" hidden="1">
      <c r="A2108" s="418" t="s">
        <v>1157</v>
      </c>
      <c r="B2108" s="497">
        <v>43707</v>
      </c>
      <c r="C2108" s="495">
        <v>0</v>
      </c>
      <c r="D2108" s="495">
        <v>106690</v>
      </c>
      <c r="E2108" s="495">
        <f t="shared" si="322"/>
        <v>0</v>
      </c>
      <c r="F2108" s="495">
        <f t="shared" si="323"/>
        <v>352599</v>
      </c>
      <c r="G2108" s="495">
        <f t="shared" ref="G2108:G2136" si="325">E2108-F2108</f>
        <v>-352599</v>
      </c>
      <c r="H2108" s="495" t="e">
        <f>VLOOKUP(A2108,'02-Metrics'!A:R,18,FALSE)</f>
        <v>#N/A</v>
      </c>
      <c r="I2108" s="496" t="e">
        <f t="shared" ref="I2108:I2136" si="326">G2108/H2108</f>
        <v>#N/A</v>
      </c>
      <c r="J2108" s="512"/>
      <c r="M2108" s="241" t="s">
        <v>1038</v>
      </c>
      <c r="S2108">
        <f t="shared" si="324"/>
        <v>2019</v>
      </c>
      <c r="T2108" s="418" t="e">
        <f>VLOOKUP($A2108,'02-Metrics'!$A$2:$AD$188,4,FALSE)</f>
        <v>#N/A</v>
      </c>
      <c r="U2108" s="418" t="e">
        <f>VLOOKUP($A2108,'02-Metrics'!$A$2:$AD$188,5,FALSE)</f>
        <v>#N/A</v>
      </c>
      <c r="V2108" s="418" t="e">
        <f>VLOOKUP($A2108,'02-Metrics'!$A$2:$AD$188,7,FALSE)</f>
        <v>#N/A</v>
      </c>
    </row>
    <row r="2109" spans="1:22" hidden="1">
      <c r="A2109" s="418" t="s">
        <v>1157</v>
      </c>
      <c r="B2109" s="497">
        <v>43738</v>
      </c>
      <c r="C2109" s="495">
        <v>0</v>
      </c>
      <c r="D2109" s="495">
        <v>140914.62</v>
      </c>
      <c r="E2109" s="495">
        <f t="shared" si="322"/>
        <v>0</v>
      </c>
      <c r="F2109" s="495">
        <f t="shared" si="323"/>
        <v>493513.62</v>
      </c>
      <c r="G2109" s="495">
        <f t="shared" si="325"/>
        <v>-493513.62</v>
      </c>
      <c r="H2109" s="495" t="e">
        <f>VLOOKUP(A2109,'02-Metrics'!A:R,18,FALSE)</f>
        <v>#N/A</v>
      </c>
      <c r="I2109" s="496" t="e">
        <f t="shared" si="326"/>
        <v>#N/A</v>
      </c>
      <c r="J2109" s="512"/>
      <c r="M2109" s="241" t="s">
        <v>1038</v>
      </c>
      <c r="S2109">
        <f t="shared" si="324"/>
        <v>2019</v>
      </c>
      <c r="T2109" s="418" t="e">
        <f>VLOOKUP($A2109,'02-Metrics'!$A$2:$AD$188,4,FALSE)</f>
        <v>#N/A</v>
      </c>
      <c r="U2109" s="418" t="e">
        <f>VLOOKUP($A2109,'02-Metrics'!$A$2:$AD$188,5,FALSE)</f>
        <v>#N/A</v>
      </c>
      <c r="V2109" s="418" t="e">
        <f>VLOOKUP($A2109,'02-Metrics'!$A$2:$AD$188,7,FALSE)</f>
        <v>#N/A</v>
      </c>
    </row>
    <row r="2110" spans="1:22" hidden="1">
      <c r="A2110" s="418" t="s">
        <v>1157</v>
      </c>
      <c r="B2110" s="497">
        <v>43768</v>
      </c>
      <c r="C2110" s="495">
        <v>0</v>
      </c>
      <c r="D2110" s="495">
        <v>74705.350000000006</v>
      </c>
      <c r="E2110" s="495">
        <f t="shared" si="322"/>
        <v>0</v>
      </c>
      <c r="F2110" s="495">
        <f t="shared" si="323"/>
        <v>568218.97</v>
      </c>
      <c r="G2110" s="495">
        <f t="shared" si="325"/>
        <v>-568218.97</v>
      </c>
      <c r="H2110" s="495" t="e">
        <f>VLOOKUP(A2110,'02-Metrics'!A:R,18,FALSE)</f>
        <v>#N/A</v>
      </c>
      <c r="I2110" s="496" t="e">
        <f t="shared" si="326"/>
        <v>#N/A</v>
      </c>
      <c r="J2110" s="512"/>
      <c r="M2110" s="241" t="s">
        <v>1038</v>
      </c>
      <c r="S2110">
        <f t="shared" si="324"/>
        <v>2019</v>
      </c>
      <c r="T2110" s="418" t="e">
        <f>VLOOKUP($A2110,'02-Metrics'!$A$2:$AD$188,4,FALSE)</f>
        <v>#N/A</v>
      </c>
      <c r="U2110" s="418" t="e">
        <f>VLOOKUP($A2110,'02-Metrics'!$A$2:$AD$188,5,FALSE)</f>
        <v>#N/A</v>
      </c>
      <c r="V2110" s="418" t="e">
        <f>VLOOKUP($A2110,'02-Metrics'!$A$2:$AD$188,7,FALSE)</f>
        <v>#N/A</v>
      </c>
    </row>
    <row r="2111" spans="1:22" hidden="1">
      <c r="A2111" s="418" t="s">
        <v>1157</v>
      </c>
      <c r="B2111" s="497">
        <v>43799</v>
      </c>
      <c r="C2111" s="495">
        <v>0</v>
      </c>
      <c r="D2111" s="495">
        <v>33095</v>
      </c>
      <c r="E2111" s="495">
        <f t="shared" si="322"/>
        <v>0</v>
      </c>
      <c r="F2111" s="495">
        <f t="shared" si="323"/>
        <v>601313.97</v>
      </c>
      <c r="G2111" s="495">
        <f t="shared" si="325"/>
        <v>-601313.97</v>
      </c>
      <c r="H2111" s="495" t="e">
        <f>VLOOKUP(A2111,'02-Metrics'!A:R,18,FALSE)</f>
        <v>#N/A</v>
      </c>
      <c r="I2111" s="496" t="e">
        <f t="shared" si="326"/>
        <v>#N/A</v>
      </c>
      <c r="J2111" s="512"/>
      <c r="L2111" s="23">
        <v>43598</v>
      </c>
      <c r="M2111" s="241" t="s">
        <v>1039</v>
      </c>
      <c r="S2111">
        <f t="shared" si="324"/>
        <v>2019</v>
      </c>
      <c r="T2111" s="418" t="e">
        <f>VLOOKUP($A2111,'02-Metrics'!$A$2:$AD$188,4,FALSE)</f>
        <v>#N/A</v>
      </c>
      <c r="U2111" s="418" t="e">
        <f>VLOOKUP($A2111,'02-Metrics'!$A$2:$AD$188,5,FALSE)</f>
        <v>#N/A</v>
      </c>
      <c r="V2111" s="418" t="e">
        <f>VLOOKUP($A2111,'02-Metrics'!$A$2:$AD$188,7,FALSE)</f>
        <v>#N/A</v>
      </c>
    </row>
    <row r="2112" spans="1:22" hidden="1">
      <c r="A2112" s="418" t="s">
        <v>1157</v>
      </c>
      <c r="B2112" s="497">
        <v>43829</v>
      </c>
      <c r="C2112" s="495">
        <v>0</v>
      </c>
      <c r="D2112" s="495">
        <v>123609.76000000001</v>
      </c>
      <c r="E2112" s="495">
        <f t="shared" si="322"/>
        <v>0</v>
      </c>
      <c r="F2112" s="495">
        <f t="shared" si="323"/>
        <v>724923.73</v>
      </c>
      <c r="G2112" s="495">
        <f t="shared" si="325"/>
        <v>-724923.73</v>
      </c>
      <c r="H2112" s="495" t="e">
        <f>VLOOKUP(A2112,'02-Metrics'!A:R,18,FALSE)</f>
        <v>#N/A</v>
      </c>
      <c r="I2112" s="496" t="e">
        <f t="shared" si="326"/>
        <v>#N/A</v>
      </c>
      <c r="J2112" s="512"/>
      <c r="M2112" s="241" t="s">
        <v>1038</v>
      </c>
      <c r="S2112">
        <f t="shared" si="324"/>
        <v>2019</v>
      </c>
      <c r="T2112" s="418" t="e">
        <f>VLOOKUP($A2112,'02-Metrics'!$A$2:$AD$188,4,FALSE)</f>
        <v>#N/A</v>
      </c>
      <c r="U2112" s="418" t="e">
        <f>VLOOKUP($A2112,'02-Metrics'!$A$2:$AD$188,5,FALSE)</f>
        <v>#N/A</v>
      </c>
      <c r="V2112" s="418" t="e">
        <f>VLOOKUP($A2112,'02-Metrics'!$A$2:$AD$188,7,FALSE)</f>
        <v>#N/A</v>
      </c>
    </row>
    <row r="2113" spans="1:22" hidden="1">
      <c r="A2113" s="418" t="s">
        <v>1157</v>
      </c>
      <c r="B2113" s="497">
        <v>43860</v>
      </c>
      <c r="C2113" s="495">
        <v>0</v>
      </c>
      <c r="D2113" s="495">
        <v>76710.62</v>
      </c>
      <c r="E2113" s="495">
        <f t="shared" si="322"/>
        <v>0</v>
      </c>
      <c r="F2113" s="495">
        <f t="shared" si="323"/>
        <v>801634.35</v>
      </c>
      <c r="G2113" s="495">
        <f t="shared" si="325"/>
        <v>-801634.35</v>
      </c>
      <c r="H2113" s="495" t="e">
        <f>VLOOKUP(A2113,'02-Metrics'!A:R,18,FALSE)</f>
        <v>#N/A</v>
      </c>
      <c r="I2113" s="496" t="e">
        <f t="shared" si="326"/>
        <v>#N/A</v>
      </c>
      <c r="J2113" s="512"/>
      <c r="M2113" s="241" t="s">
        <v>1038</v>
      </c>
      <c r="S2113">
        <f t="shared" si="324"/>
        <v>2020</v>
      </c>
      <c r="T2113" s="418" t="e">
        <f>VLOOKUP($A2113,'02-Metrics'!$A$2:$AD$188,4,FALSE)</f>
        <v>#N/A</v>
      </c>
      <c r="U2113" s="418" t="e">
        <f>VLOOKUP($A2113,'02-Metrics'!$A$2:$AD$188,5,FALSE)</f>
        <v>#N/A</v>
      </c>
      <c r="V2113" s="418" t="e">
        <f>VLOOKUP($A2113,'02-Metrics'!$A$2:$AD$188,7,FALSE)</f>
        <v>#N/A</v>
      </c>
    </row>
    <row r="2114" spans="1:22" hidden="1">
      <c r="A2114" s="418" t="s">
        <v>1157</v>
      </c>
      <c r="B2114" s="497">
        <v>43889</v>
      </c>
      <c r="C2114" s="495">
        <v>0</v>
      </c>
      <c r="D2114" s="495">
        <v>2619</v>
      </c>
      <c r="E2114" s="495">
        <f t="shared" si="322"/>
        <v>0</v>
      </c>
      <c r="F2114" s="495">
        <f t="shared" si="323"/>
        <v>804253.35</v>
      </c>
      <c r="G2114" s="495">
        <f t="shared" si="325"/>
        <v>-804253.35</v>
      </c>
      <c r="H2114" s="495" t="e">
        <f>VLOOKUP(A2114,'02-Metrics'!A:R,18,FALSE)</f>
        <v>#N/A</v>
      </c>
      <c r="I2114" s="496" t="e">
        <f t="shared" si="326"/>
        <v>#N/A</v>
      </c>
      <c r="J2114" s="512"/>
      <c r="M2114" s="241" t="s">
        <v>1038</v>
      </c>
      <c r="S2114">
        <f t="shared" si="324"/>
        <v>2020</v>
      </c>
      <c r="T2114" s="418" t="e">
        <f>VLOOKUP($A2114,'02-Metrics'!$A$2:$AD$188,4,FALSE)</f>
        <v>#N/A</v>
      </c>
      <c r="U2114" s="418" t="e">
        <f>VLOOKUP($A2114,'02-Metrics'!$A$2:$AD$188,5,FALSE)</f>
        <v>#N/A</v>
      </c>
      <c r="V2114" s="418" t="e">
        <f>VLOOKUP($A2114,'02-Metrics'!$A$2:$AD$188,7,FALSE)</f>
        <v>#N/A</v>
      </c>
    </row>
    <row r="2115" spans="1:22" hidden="1">
      <c r="A2115" s="418" t="s">
        <v>1157</v>
      </c>
      <c r="B2115" s="497">
        <v>43920</v>
      </c>
      <c r="C2115" s="495">
        <v>0</v>
      </c>
      <c r="D2115" s="495">
        <v>10000</v>
      </c>
      <c r="E2115" s="495">
        <f t="shared" si="322"/>
        <v>0</v>
      </c>
      <c r="F2115" s="495">
        <f t="shared" si="323"/>
        <v>814253.35</v>
      </c>
      <c r="G2115" s="495">
        <f t="shared" si="325"/>
        <v>-814253.35</v>
      </c>
      <c r="H2115" s="495" t="e">
        <f>VLOOKUP(A2115,'02-Metrics'!A:R,18,FALSE)</f>
        <v>#N/A</v>
      </c>
      <c r="I2115" s="496" t="e">
        <f t="shared" si="326"/>
        <v>#N/A</v>
      </c>
      <c r="J2115" s="512"/>
      <c r="M2115" s="241" t="s">
        <v>1038</v>
      </c>
      <c r="S2115">
        <f t="shared" si="324"/>
        <v>2020</v>
      </c>
      <c r="T2115" s="418" t="e">
        <f>VLOOKUP($A2115,'02-Metrics'!$A$2:$AD$188,4,FALSE)</f>
        <v>#N/A</v>
      </c>
      <c r="U2115" s="418" t="e">
        <f>VLOOKUP($A2115,'02-Metrics'!$A$2:$AD$188,5,FALSE)</f>
        <v>#N/A</v>
      </c>
      <c r="V2115" s="418" t="e">
        <f>VLOOKUP($A2115,'02-Metrics'!$A$2:$AD$188,7,FALSE)</f>
        <v>#N/A</v>
      </c>
    </row>
    <row r="2116" spans="1:22" hidden="1">
      <c r="A2116" s="418" t="s">
        <v>1157</v>
      </c>
      <c r="B2116" s="497">
        <v>43951</v>
      </c>
      <c r="C2116" s="495">
        <v>0</v>
      </c>
      <c r="D2116" s="495">
        <v>6666</v>
      </c>
      <c r="E2116" s="495">
        <f t="shared" si="322"/>
        <v>0</v>
      </c>
      <c r="F2116" s="495">
        <f t="shared" si="323"/>
        <v>820919.35</v>
      </c>
      <c r="G2116" s="495">
        <f t="shared" si="325"/>
        <v>-820919.35</v>
      </c>
      <c r="H2116" s="495" t="e">
        <f>VLOOKUP(A2116,'02-Metrics'!A:R,18,FALSE)</f>
        <v>#N/A</v>
      </c>
      <c r="I2116" s="496" t="e">
        <f t="shared" si="326"/>
        <v>#N/A</v>
      </c>
      <c r="J2116" s="512"/>
      <c r="L2116" s="23">
        <v>43737</v>
      </c>
      <c r="M2116" s="241" t="s">
        <v>1039</v>
      </c>
      <c r="S2116">
        <f t="shared" si="324"/>
        <v>2020</v>
      </c>
      <c r="T2116" s="418" t="e">
        <f>VLOOKUP($A2116,'02-Metrics'!$A$2:$AD$188,4,FALSE)</f>
        <v>#N/A</v>
      </c>
      <c r="U2116" s="418" t="e">
        <f>VLOOKUP($A2116,'02-Metrics'!$A$2:$AD$188,5,FALSE)</f>
        <v>#N/A</v>
      </c>
      <c r="V2116" s="418" t="e">
        <f>VLOOKUP($A2116,'02-Metrics'!$A$2:$AD$188,7,FALSE)</f>
        <v>#N/A</v>
      </c>
    </row>
    <row r="2117" spans="1:22" hidden="1">
      <c r="A2117" s="418" t="s">
        <v>1157</v>
      </c>
      <c r="B2117" s="497">
        <v>44042</v>
      </c>
      <c r="C2117" s="495">
        <v>0</v>
      </c>
      <c r="D2117" s="495">
        <v>8270</v>
      </c>
      <c r="E2117" s="495">
        <f t="shared" si="322"/>
        <v>0</v>
      </c>
      <c r="F2117" s="495">
        <f t="shared" si="323"/>
        <v>829189.35</v>
      </c>
      <c r="G2117" s="495">
        <f t="shared" si="325"/>
        <v>-829189.35</v>
      </c>
      <c r="H2117" s="495" t="e">
        <f>VLOOKUP(A2117,'02-Metrics'!A:R,18,FALSE)</f>
        <v>#N/A</v>
      </c>
      <c r="I2117" s="496" t="e">
        <f t="shared" si="326"/>
        <v>#N/A</v>
      </c>
      <c r="J2117" s="512"/>
      <c r="M2117" s="241" t="s">
        <v>1038</v>
      </c>
      <c r="S2117">
        <f t="shared" si="324"/>
        <v>2020</v>
      </c>
      <c r="T2117" s="418" t="e">
        <f>VLOOKUP($A2117,'02-Metrics'!$A$2:$AD$188,4,FALSE)</f>
        <v>#N/A</v>
      </c>
      <c r="U2117" s="418" t="e">
        <f>VLOOKUP($A2117,'02-Metrics'!$A$2:$AD$188,5,FALSE)</f>
        <v>#N/A</v>
      </c>
      <c r="V2117" s="418" t="e">
        <f>VLOOKUP($A2117,'02-Metrics'!$A$2:$AD$188,7,FALSE)</f>
        <v>#N/A</v>
      </c>
    </row>
    <row r="2118" spans="1:22" hidden="1">
      <c r="A2118" s="418">
        <v>65</v>
      </c>
      <c r="B2118" s="505">
        <v>2</v>
      </c>
      <c r="C2118" s="506"/>
      <c r="D2118" s="506"/>
      <c r="E2118" s="506"/>
      <c r="F2118" s="506"/>
      <c r="G2118" s="506"/>
      <c r="H2118" s="495"/>
      <c r="I2118" s="496"/>
      <c r="J2118" s="496"/>
      <c r="K2118" s="495"/>
      <c r="L2118" s="493"/>
      <c r="S2118">
        <f t="shared" si="324"/>
        <v>1900</v>
      </c>
      <c r="T2118" s="418" t="e">
        <f>VLOOKUP($A2118,'02-Metrics'!$A$2:$AD$188,4,FALSE)</f>
        <v>#N/A</v>
      </c>
      <c r="U2118" s="418" t="e">
        <f>VLOOKUP($A2118,'02-Metrics'!$A$2:$AD$188,5,FALSE)</f>
        <v>#N/A</v>
      </c>
      <c r="V2118" s="418" t="e">
        <f>VLOOKUP($A2118,'02-Metrics'!$A$2:$AD$188,7,FALSE)</f>
        <v>#N/A</v>
      </c>
    </row>
    <row r="2119" spans="1:22" hidden="1">
      <c r="A2119" s="418" t="s">
        <v>567</v>
      </c>
      <c r="B2119" s="497">
        <v>43554</v>
      </c>
      <c r="C2119" s="495">
        <v>22000000</v>
      </c>
      <c r="D2119" s="495">
        <v>0</v>
      </c>
      <c r="E2119" s="495">
        <f t="shared" ref="E2119:E2147" si="327">C2119+E2118</f>
        <v>22000000</v>
      </c>
      <c r="F2119" s="495">
        <f t="shared" ref="F2119:F2147" si="328">D2119+F2118</f>
        <v>0</v>
      </c>
      <c r="G2119" s="495">
        <f t="shared" si="325"/>
        <v>22000000</v>
      </c>
      <c r="H2119" s="495">
        <f>VLOOKUP(A2119,'02-Metrics'!A:R,18,FALSE)</f>
        <v>65831906</v>
      </c>
      <c r="I2119" s="496">
        <f t="shared" si="326"/>
        <v>0.33418446064739488</v>
      </c>
      <c r="J2119" s="512"/>
      <c r="M2119" s="241" t="s">
        <v>1038</v>
      </c>
      <c r="S2119">
        <f t="shared" si="324"/>
        <v>2019</v>
      </c>
      <c r="T2119" s="418" t="str">
        <f>VLOOKUP($A2119,'02-Metrics'!$A$2:$AD$188,4,FALSE)</f>
        <v>Industrial</v>
      </c>
      <c r="U2119" s="418" t="str">
        <f>VLOOKUP($A2119,'02-Metrics'!$A$2:$AD$188,5,FALSE)</f>
        <v>Factory</v>
      </c>
      <c r="V2119" s="418" t="str">
        <f>VLOOKUP($A2119,'02-Metrics'!$A$2:$AD$188,7,FALSE)</f>
        <v xml:space="preserve">Sewedy </v>
      </c>
    </row>
    <row r="2120" spans="1:22" hidden="1">
      <c r="A2120" s="418" t="s">
        <v>567</v>
      </c>
      <c r="B2120" s="497">
        <v>43585</v>
      </c>
      <c r="C2120" s="495">
        <v>20624356.649999999</v>
      </c>
      <c r="D2120" s="495">
        <v>0</v>
      </c>
      <c r="E2120" s="495">
        <f t="shared" si="327"/>
        <v>42624356.649999999</v>
      </c>
      <c r="F2120" s="495">
        <f t="shared" si="328"/>
        <v>0</v>
      </c>
      <c r="G2120" s="495">
        <f t="shared" si="325"/>
        <v>42624356.649999999</v>
      </c>
      <c r="H2120" s="495">
        <f>VLOOKUP(A2120,'02-Metrics'!A:R,18,FALSE)</f>
        <v>65831906</v>
      </c>
      <c r="I2120" s="496">
        <f t="shared" si="326"/>
        <v>0.64747261988738403</v>
      </c>
      <c r="J2120" s="512"/>
      <c r="M2120" s="241" t="s">
        <v>1038</v>
      </c>
      <c r="S2120">
        <f t="shared" si="324"/>
        <v>2019</v>
      </c>
      <c r="T2120" s="418" t="str">
        <f>VLOOKUP($A2120,'02-Metrics'!$A$2:$AD$188,4,FALSE)</f>
        <v>Industrial</v>
      </c>
      <c r="U2120" s="418" t="str">
        <f>VLOOKUP($A2120,'02-Metrics'!$A$2:$AD$188,5,FALSE)</f>
        <v>Factory</v>
      </c>
      <c r="V2120" s="418" t="str">
        <f>VLOOKUP($A2120,'02-Metrics'!$A$2:$AD$188,7,FALSE)</f>
        <v xml:space="preserve">Sewedy </v>
      </c>
    </row>
    <row r="2121" spans="1:22" hidden="1">
      <c r="A2121" s="418" t="s">
        <v>567</v>
      </c>
      <c r="B2121" s="497">
        <v>43738</v>
      </c>
      <c r="C2121" s="495">
        <v>9050238.7300000004</v>
      </c>
      <c r="D2121" s="495">
        <v>0</v>
      </c>
      <c r="E2121" s="495">
        <f t="shared" si="327"/>
        <v>51674595.379999995</v>
      </c>
      <c r="F2121" s="495">
        <f t="shared" si="328"/>
        <v>0</v>
      </c>
      <c r="G2121" s="495">
        <f t="shared" si="325"/>
        <v>51674595.379999995</v>
      </c>
      <c r="H2121" s="495">
        <f>VLOOKUP(A2121,'02-Metrics'!A:R,18,FALSE)</f>
        <v>65831906</v>
      </c>
      <c r="I2121" s="496">
        <f t="shared" si="326"/>
        <v>0.78494758119262098</v>
      </c>
      <c r="J2121" s="512"/>
      <c r="M2121" s="241" t="s">
        <v>1038</v>
      </c>
      <c r="S2121">
        <f t="shared" si="324"/>
        <v>2019</v>
      </c>
      <c r="T2121" s="418" t="str">
        <f>VLOOKUP($A2121,'02-Metrics'!$A$2:$AD$188,4,FALSE)</f>
        <v>Industrial</v>
      </c>
      <c r="U2121" s="418" t="str">
        <f>VLOOKUP($A2121,'02-Metrics'!$A$2:$AD$188,5,FALSE)</f>
        <v>Factory</v>
      </c>
      <c r="V2121" s="418" t="str">
        <f>VLOOKUP($A2121,'02-Metrics'!$A$2:$AD$188,7,FALSE)</f>
        <v xml:space="preserve">Sewedy </v>
      </c>
    </row>
    <row r="2122" spans="1:22" hidden="1">
      <c r="A2122" s="418" t="s">
        <v>567</v>
      </c>
      <c r="B2122" s="497">
        <v>43860</v>
      </c>
      <c r="C2122" s="495">
        <v>750000.81</v>
      </c>
      <c r="D2122" s="495">
        <v>0</v>
      </c>
      <c r="E2122" s="495">
        <f t="shared" si="327"/>
        <v>52424596.189999998</v>
      </c>
      <c r="F2122" s="495">
        <f t="shared" si="328"/>
        <v>0</v>
      </c>
      <c r="G2122" s="495">
        <f t="shared" si="325"/>
        <v>52424596.189999998</v>
      </c>
      <c r="H2122" s="495">
        <f>VLOOKUP(A2122,'02-Metrics'!A:R,18,FALSE)</f>
        <v>65831906</v>
      </c>
      <c r="I2122" s="496">
        <f t="shared" si="326"/>
        <v>0.79634024556421013</v>
      </c>
      <c r="J2122" s="512"/>
      <c r="L2122" s="23">
        <v>43884</v>
      </c>
      <c r="M2122" s="241" t="s">
        <v>764</v>
      </c>
      <c r="S2122">
        <f t="shared" si="324"/>
        <v>2020</v>
      </c>
      <c r="T2122" s="418" t="str">
        <f>VLOOKUP($A2122,'02-Metrics'!$A$2:$AD$188,4,FALSE)</f>
        <v>Industrial</v>
      </c>
      <c r="U2122" s="418" t="str">
        <f>VLOOKUP($A2122,'02-Metrics'!$A$2:$AD$188,5,FALSE)</f>
        <v>Factory</v>
      </c>
      <c r="V2122" s="418" t="str">
        <f>VLOOKUP($A2122,'02-Metrics'!$A$2:$AD$188,7,FALSE)</f>
        <v xml:space="preserve">Sewedy </v>
      </c>
    </row>
    <row r="2123" spans="1:22" hidden="1">
      <c r="A2123" s="418" t="s">
        <v>567</v>
      </c>
      <c r="B2123" s="497">
        <v>43920</v>
      </c>
      <c r="C2123" s="495">
        <v>500000</v>
      </c>
      <c r="D2123" s="495">
        <v>0</v>
      </c>
      <c r="E2123" s="495">
        <f t="shared" si="327"/>
        <v>52924596.189999998</v>
      </c>
      <c r="F2123" s="495">
        <f t="shared" si="328"/>
        <v>0</v>
      </c>
      <c r="G2123" s="495">
        <f t="shared" si="325"/>
        <v>52924596.189999998</v>
      </c>
      <c r="H2123" s="495">
        <f>VLOOKUP(A2123,'02-Metrics'!A:R,18,FALSE)</f>
        <v>65831906</v>
      </c>
      <c r="I2123" s="496">
        <f t="shared" si="326"/>
        <v>0.80393534694255997</v>
      </c>
      <c r="J2123" s="512"/>
      <c r="M2123" s="241" t="s">
        <v>1038</v>
      </c>
      <c r="S2123">
        <f t="shared" si="324"/>
        <v>2020</v>
      </c>
      <c r="T2123" s="418" t="str">
        <f>VLOOKUP($A2123,'02-Metrics'!$A$2:$AD$188,4,FALSE)</f>
        <v>Industrial</v>
      </c>
      <c r="U2123" s="418" t="str">
        <f>VLOOKUP($A2123,'02-Metrics'!$A$2:$AD$188,5,FALSE)</f>
        <v>Factory</v>
      </c>
      <c r="V2123" s="418" t="str">
        <f>VLOOKUP($A2123,'02-Metrics'!$A$2:$AD$188,7,FALSE)</f>
        <v xml:space="preserve">Sewedy </v>
      </c>
    </row>
    <row r="2124" spans="1:22" hidden="1">
      <c r="A2124" s="418" t="s">
        <v>567</v>
      </c>
      <c r="B2124" s="497">
        <v>43951</v>
      </c>
      <c r="C2124" s="495">
        <v>3000000</v>
      </c>
      <c r="D2124" s="495">
        <v>0</v>
      </c>
      <c r="E2124" s="495">
        <f t="shared" si="327"/>
        <v>55924596.189999998</v>
      </c>
      <c r="F2124" s="495">
        <f t="shared" si="328"/>
        <v>0</v>
      </c>
      <c r="G2124" s="495">
        <f t="shared" si="325"/>
        <v>55924596.189999998</v>
      </c>
      <c r="H2124" s="495">
        <f>VLOOKUP(A2124,'02-Metrics'!A:R,18,FALSE)</f>
        <v>65831906</v>
      </c>
      <c r="I2124" s="496">
        <f t="shared" si="326"/>
        <v>0.84950595521265926</v>
      </c>
      <c r="J2124" s="512"/>
      <c r="L2124" s="23">
        <v>43909</v>
      </c>
      <c r="M2124" s="241" t="s">
        <v>764</v>
      </c>
      <c r="S2124">
        <f t="shared" si="324"/>
        <v>2020</v>
      </c>
      <c r="T2124" s="418" t="str">
        <f>VLOOKUP($A2124,'02-Metrics'!$A$2:$AD$188,4,FALSE)</f>
        <v>Industrial</v>
      </c>
      <c r="U2124" s="418" t="str">
        <f>VLOOKUP($A2124,'02-Metrics'!$A$2:$AD$188,5,FALSE)</f>
        <v>Factory</v>
      </c>
      <c r="V2124" s="418" t="str">
        <f>VLOOKUP($A2124,'02-Metrics'!$A$2:$AD$188,7,FALSE)</f>
        <v xml:space="preserve">Sewedy </v>
      </c>
    </row>
    <row r="2125" spans="1:22" hidden="1">
      <c r="A2125" s="418" t="s">
        <v>567</v>
      </c>
      <c r="B2125" s="497">
        <v>44012</v>
      </c>
      <c r="C2125" s="495">
        <v>750000</v>
      </c>
      <c r="D2125" s="495">
        <v>0</v>
      </c>
      <c r="E2125" s="495">
        <f t="shared" si="327"/>
        <v>56674596.189999998</v>
      </c>
      <c r="F2125" s="495">
        <f t="shared" si="328"/>
        <v>0</v>
      </c>
      <c r="G2125" s="495">
        <f t="shared" si="325"/>
        <v>56674596.189999998</v>
      </c>
      <c r="H2125" s="495">
        <f>VLOOKUP(A2125,'02-Metrics'!A:R,18,FALSE)</f>
        <v>65831906</v>
      </c>
      <c r="I2125" s="496">
        <f t="shared" si="326"/>
        <v>0.86089860728018408</v>
      </c>
      <c r="J2125" s="512"/>
      <c r="M2125" s="241" t="s">
        <v>1038</v>
      </c>
      <c r="S2125">
        <f t="shared" si="324"/>
        <v>2020</v>
      </c>
      <c r="T2125" s="418" t="str">
        <f>VLOOKUP($A2125,'02-Metrics'!$A$2:$AD$188,4,FALSE)</f>
        <v>Industrial</v>
      </c>
      <c r="U2125" s="418" t="str">
        <f>VLOOKUP($A2125,'02-Metrics'!$A$2:$AD$188,5,FALSE)</f>
        <v>Factory</v>
      </c>
      <c r="V2125" s="418" t="str">
        <f>VLOOKUP($A2125,'02-Metrics'!$A$2:$AD$188,7,FALSE)</f>
        <v xml:space="preserve">Sewedy </v>
      </c>
    </row>
    <row r="2126" spans="1:22" hidden="1">
      <c r="A2126" s="418" t="s">
        <v>567</v>
      </c>
      <c r="B2126" s="497">
        <v>44134</v>
      </c>
      <c r="C2126" s="495">
        <v>0</v>
      </c>
      <c r="D2126" s="495">
        <v>230351.35</v>
      </c>
      <c r="E2126" s="495">
        <f t="shared" si="327"/>
        <v>56674596.189999998</v>
      </c>
      <c r="F2126" s="495">
        <f t="shared" si="328"/>
        <v>230351.35</v>
      </c>
      <c r="G2126" s="495">
        <f t="shared" si="325"/>
        <v>56444244.839999996</v>
      </c>
      <c r="H2126" s="495">
        <f>VLOOKUP(A2126,'02-Metrics'!A:R,18,FALSE)</f>
        <v>65831906</v>
      </c>
      <c r="I2126" s="496">
        <f t="shared" si="326"/>
        <v>0.85739952356840465</v>
      </c>
      <c r="J2126" s="512"/>
      <c r="M2126" s="241" t="s">
        <v>1038</v>
      </c>
      <c r="S2126">
        <f t="shared" si="324"/>
        <v>2020</v>
      </c>
      <c r="T2126" s="418" t="str">
        <f>VLOOKUP($A2126,'02-Metrics'!$A$2:$AD$188,4,FALSE)</f>
        <v>Industrial</v>
      </c>
      <c r="U2126" s="418" t="str">
        <f>VLOOKUP($A2126,'02-Metrics'!$A$2:$AD$188,5,FALSE)</f>
        <v>Factory</v>
      </c>
      <c r="V2126" s="418" t="str">
        <f>VLOOKUP($A2126,'02-Metrics'!$A$2:$AD$188,7,FALSE)</f>
        <v xml:space="preserve">Sewedy </v>
      </c>
    </row>
    <row r="2127" spans="1:22" hidden="1">
      <c r="A2127" s="418" t="s">
        <v>567</v>
      </c>
      <c r="B2127" s="497">
        <v>44165</v>
      </c>
      <c r="C2127" s="495">
        <v>0</v>
      </c>
      <c r="D2127" s="495">
        <v>91484.999999999985</v>
      </c>
      <c r="E2127" s="495">
        <f t="shared" si="327"/>
        <v>56674596.189999998</v>
      </c>
      <c r="F2127" s="495">
        <f t="shared" si="328"/>
        <v>321836.34999999998</v>
      </c>
      <c r="G2127" s="495">
        <f t="shared" si="325"/>
        <v>56352759.839999996</v>
      </c>
      <c r="H2127" s="495">
        <f>VLOOKUP(A2127,'02-Metrics'!A:R,18,FALSE)</f>
        <v>65831906</v>
      </c>
      <c r="I2127" s="496">
        <f t="shared" si="326"/>
        <v>0.85600984786920797</v>
      </c>
      <c r="J2127" s="512"/>
      <c r="M2127" s="241" t="s">
        <v>1038</v>
      </c>
      <c r="S2127">
        <f t="shared" si="324"/>
        <v>2020</v>
      </c>
      <c r="T2127" s="418" t="str">
        <f>VLOOKUP($A2127,'02-Metrics'!$A$2:$AD$188,4,FALSE)</f>
        <v>Industrial</v>
      </c>
      <c r="U2127" s="418" t="str">
        <f>VLOOKUP($A2127,'02-Metrics'!$A$2:$AD$188,5,FALSE)</f>
        <v>Factory</v>
      </c>
      <c r="V2127" s="418" t="str">
        <f>VLOOKUP($A2127,'02-Metrics'!$A$2:$AD$188,7,FALSE)</f>
        <v xml:space="preserve">Sewedy </v>
      </c>
    </row>
    <row r="2128" spans="1:22" hidden="1">
      <c r="A2128" s="418" t="s">
        <v>567</v>
      </c>
      <c r="B2128" s="497">
        <v>44195</v>
      </c>
      <c r="C2128" s="495">
        <v>291975.34000000003</v>
      </c>
      <c r="D2128" s="495">
        <v>636142.18999999994</v>
      </c>
      <c r="E2128" s="495">
        <f t="shared" si="327"/>
        <v>56966571.530000001</v>
      </c>
      <c r="F2128" s="495">
        <f t="shared" si="328"/>
        <v>957978.53999999992</v>
      </c>
      <c r="G2128" s="495">
        <f t="shared" si="325"/>
        <v>56008592.990000002</v>
      </c>
      <c r="H2128" s="495">
        <f>VLOOKUP(A2128,'02-Metrics'!A:R,18,FALSE)</f>
        <v>65831906</v>
      </c>
      <c r="I2128" s="496">
        <f t="shared" si="326"/>
        <v>0.85078188363557339</v>
      </c>
      <c r="J2128" s="512"/>
      <c r="M2128" s="241" t="s">
        <v>1038</v>
      </c>
      <c r="S2128">
        <f t="shared" si="324"/>
        <v>2020</v>
      </c>
      <c r="T2128" s="418" t="str">
        <f>VLOOKUP($A2128,'02-Metrics'!$A$2:$AD$188,4,FALSE)</f>
        <v>Industrial</v>
      </c>
      <c r="U2128" s="418" t="str">
        <f>VLOOKUP($A2128,'02-Metrics'!$A$2:$AD$188,5,FALSE)</f>
        <v>Factory</v>
      </c>
      <c r="V2128" s="418" t="str">
        <f>VLOOKUP($A2128,'02-Metrics'!$A$2:$AD$188,7,FALSE)</f>
        <v xml:space="preserve">Sewedy </v>
      </c>
    </row>
    <row r="2129" spans="1:22" hidden="1">
      <c r="A2129" s="418" t="s">
        <v>567</v>
      </c>
      <c r="B2129" s="497">
        <v>44226</v>
      </c>
      <c r="C2129" s="495">
        <v>0</v>
      </c>
      <c r="D2129" s="495">
        <v>76538.05</v>
      </c>
      <c r="E2129" s="495">
        <f t="shared" si="327"/>
        <v>56966571.530000001</v>
      </c>
      <c r="F2129" s="495">
        <f t="shared" si="328"/>
        <v>1034516.59</v>
      </c>
      <c r="G2129" s="495">
        <f t="shared" si="325"/>
        <v>55932054.939999998</v>
      </c>
      <c r="H2129" s="495">
        <f>VLOOKUP(A2129,'02-Metrics'!A:R,18,FALSE)</f>
        <v>65831906</v>
      </c>
      <c r="I2129" s="496">
        <f t="shared" si="326"/>
        <v>0.84961925513747083</v>
      </c>
      <c r="J2129" s="512"/>
      <c r="M2129" s="241" t="s">
        <v>1038</v>
      </c>
      <c r="S2129">
        <f t="shared" si="324"/>
        <v>2021</v>
      </c>
      <c r="T2129" s="418" t="str">
        <f>VLOOKUP($A2129,'02-Metrics'!$A$2:$AD$188,4,FALSE)</f>
        <v>Industrial</v>
      </c>
      <c r="U2129" s="418" t="str">
        <f>VLOOKUP($A2129,'02-Metrics'!$A$2:$AD$188,5,FALSE)</f>
        <v>Factory</v>
      </c>
      <c r="V2129" s="418" t="str">
        <f>VLOOKUP($A2129,'02-Metrics'!$A$2:$AD$188,7,FALSE)</f>
        <v xml:space="preserve">Sewedy </v>
      </c>
    </row>
    <row r="2130" spans="1:22" hidden="1">
      <c r="A2130" s="418" t="s">
        <v>567</v>
      </c>
      <c r="B2130" s="497">
        <v>44255</v>
      </c>
      <c r="C2130" s="495">
        <v>0</v>
      </c>
      <c r="D2130" s="495">
        <v>2618287.9599999995</v>
      </c>
      <c r="E2130" s="495">
        <f t="shared" si="327"/>
        <v>56966571.530000001</v>
      </c>
      <c r="F2130" s="495">
        <f t="shared" si="328"/>
        <v>3652804.5499999993</v>
      </c>
      <c r="G2130" s="495">
        <f t="shared" si="325"/>
        <v>53313766.980000004</v>
      </c>
      <c r="H2130" s="495">
        <f>VLOOKUP(A2130,'02-Metrics'!A:R,18,FALSE)</f>
        <v>65831906</v>
      </c>
      <c r="I2130" s="496">
        <f t="shared" si="326"/>
        <v>0.80984693014964515</v>
      </c>
      <c r="J2130" s="512"/>
      <c r="L2130" s="23">
        <v>44104</v>
      </c>
      <c r="M2130" s="241" t="s">
        <v>764</v>
      </c>
      <c r="S2130">
        <f t="shared" si="324"/>
        <v>2021</v>
      </c>
      <c r="T2130" s="418" t="str">
        <f>VLOOKUP($A2130,'02-Metrics'!$A$2:$AD$188,4,FALSE)</f>
        <v>Industrial</v>
      </c>
      <c r="U2130" s="418" t="str">
        <f>VLOOKUP($A2130,'02-Metrics'!$A$2:$AD$188,5,FALSE)</f>
        <v>Factory</v>
      </c>
      <c r="V2130" s="418" t="str">
        <f>VLOOKUP($A2130,'02-Metrics'!$A$2:$AD$188,7,FALSE)</f>
        <v xml:space="preserve">Sewedy </v>
      </c>
    </row>
    <row r="2131" spans="1:22" hidden="1">
      <c r="A2131" s="418" t="s">
        <v>567</v>
      </c>
      <c r="B2131" s="497">
        <v>44285</v>
      </c>
      <c r="C2131" s="495">
        <v>0</v>
      </c>
      <c r="D2131" s="495">
        <v>20870.22</v>
      </c>
      <c r="E2131" s="495">
        <f t="shared" si="327"/>
        <v>56966571.530000001</v>
      </c>
      <c r="F2131" s="495">
        <f t="shared" si="328"/>
        <v>3673674.7699999996</v>
      </c>
      <c r="G2131" s="495">
        <f t="shared" si="325"/>
        <v>53292896.760000005</v>
      </c>
      <c r="H2131" s="495">
        <f>VLOOKUP(A2131,'02-Metrics'!A:R,18,FALSE)</f>
        <v>65831906</v>
      </c>
      <c r="I2131" s="496">
        <f t="shared" si="326"/>
        <v>0.80952990727626817</v>
      </c>
      <c r="J2131" s="512"/>
      <c r="L2131" s="23">
        <v>44105</v>
      </c>
      <c r="M2131" s="241" t="s">
        <v>1040</v>
      </c>
      <c r="S2131">
        <f t="shared" si="324"/>
        <v>2021</v>
      </c>
      <c r="T2131" s="418" t="str">
        <f>VLOOKUP($A2131,'02-Metrics'!$A$2:$AD$188,4,FALSE)</f>
        <v>Industrial</v>
      </c>
      <c r="U2131" s="418" t="str">
        <f>VLOOKUP($A2131,'02-Metrics'!$A$2:$AD$188,5,FALSE)</f>
        <v>Factory</v>
      </c>
      <c r="V2131" s="418" t="str">
        <f>VLOOKUP($A2131,'02-Metrics'!$A$2:$AD$188,7,FALSE)</f>
        <v xml:space="preserve">Sewedy </v>
      </c>
    </row>
    <row r="2132" spans="1:22" hidden="1">
      <c r="A2132" s="418">
        <v>66</v>
      </c>
      <c r="B2132" s="505">
        <v>2</v>
      </c>
      <c r="C2132" s="506"/>
      <c r="D2132" s="506"/>
      <c r="E2132" s="506"/>
      <c r="F2132" s="506"/>
      <c r="G2132" s="506"/>
      <c r="H2132" s="495"/>
      <c r="I2132" s="496"/>
      <c r="J2132" s="496"/>
      <c r="K2132" s="495"/>
      <c r="L2132" s="493"/>
      <c r="S2132">
        <f t="shared" si="324"/>
        <v>1900</v>
      </c>
      <c r="T2132" s="418" t="e">
        <f>VLOOKUP($A2132,'02-Metrics'!$A$2:$AD$188,4,FALSE)</f>
        <v>#N/A</v>
      </c>
      <c r="U2132" s="418" t="e">
        <f>VLOOKUP($A2132,'02-Metrics'!$A$2:$AD$188,5,FALSE)</f>
        <v>#N/A</v>
      </c>
      <c r="V2132" s="418" t="e">
        <f>VLOOKUP($A2132,'02-Metrics'!$A$2:$AD$188,7,FALSE)</f>
        <v>#N/A</v>
      </c>
    </row>
    <row r="2133" spans="1:22" hidden="1">
      <c r="A2133" s="418" t="s">
        <v>1158</v>
      </c>
      <c r="B2133" s="497">
        <v>43554</v>
      </c>
      <c r="C2133" s="495">
        <v>0</v>
      </c>
      <c r="D2133" s="495">
        <v>60310.53</v>
      </c>
      <c r="E2133" s="495">
        <f t="shared" si="327"/>
        <v>0</v>
      </c>
      <c r="F2133" s="495">
        <f t="shared" si="328"/>
        <v>60310.53</v>
      </c>
      <c r="G2133" s="495">
        <f t="shared" si="325"/>
        <v>-60310.53</v>
      </c>
      <c r="H2133" s="495">
        <f>VLOOKUP(A2133,'02-Metrics'!A:R,18,FALSE)</f>
        <v>1688453</v>
      </c>
      <c r="I2133" s="496">
        <f t="shared" si="326"/>
        <v>-3.5719401132279074E-2</v>
      </c>
      <c r="J2133" s="512"/>
      <c r="L2133" s="23">
        <v>44153</v>
      </c>
      <c r="M2133" s="241" t="s">
        <v>1039</v>
      </c>
      <c r="S2133">
        <f t="shared" si="324"/>
        <v>2019</v>
      </c>
      <c r="T2133" s="418" t="str">
        <f>VLOOKUP($A2133,'02-Metrics'!$A$2:$AD$188,4,FALSE)</f>
        <v>Infrastructure</v>
      </c>
      <c r="U2133" s="418" t="str">
        <f>VLOOKUP($A2133,'02-Metrics'!$A$2:$AD$188,5,FALSE)</f>
        <v>L&amp;L</v>
      </c>
      <c r="V2133" s="418" t="str">
        <f>VLOOKUP($A2133,'02-Metrics'!$A$2:$AD$188,7,FALSE)</f>
        <v>Army Forces</v>
      </c>
    </row>
    <row r="2134" spans="1:22" hidden="1">
      <c r="A2134" s="418" t="s">
        <v>1158</v>
      </c>
      <c r="B2134" s="497">
        <v>43585</v>
      </c>
      <c r="C2134" s="495">
        <v>0</v>
      </c>
      <c r="D2134" s="495">
        <v>1320</v>
      </c>
      <c r="E2134" s="495">
        <f t="shared" si="327"/>
        <v>0</v>
      </c>
      <c r="F2134" s="495">
        <f t="shared" si="328"/>
        <v>61630.53</v>
      </c>
      <c r="G2134" s="495">
        <f t="shared" si="325"/>
        <v>-61630.53</v>
      </c>
      <c r="H2134" s="495">
        <f>VLOOKUP(A2134,'02-Metrics'!A:R,18,FALSE)</f>
        <v>1688453</v>
      </c>
      <c r="I2134" s="496">
        <f t="shared" si="326"/>
        <v>-3.6501181851079062E-2</v>
      </c>
      <c r="J2134" s="512"/>
      <c r="L2134" s="23">
        <v>44166</v>
      </c>
      <c r="M2134" s="241" t="s">
        <v>1040</v>
      </c>
      <c r="S2134">
        <f t="shared" si="324"/>
        <v>2019</v>
      </c>
      <c r="T2134" s="418" t="str">
        <f>VLOOKUP($A2134,'02-Metrics'!$A$2:$AD$188,4,FALSE)</f>
        <v>Infrastructure</v>
      </c>
      <c r="U2134" s="418" t="str">
        <f>VLOOKUP($A2134,'02-Metrics'!$A$2:$AD$188,5,FALSE)</f>
        <v>L&amp;L</v>
      </c>
      <c r="V2134" s="418" t="str">
        <f>VLOOKUP($A2134,'02-Metrics'!$A$2:$AD$188,7,FALSE)</f>
        <v>Army Forces</v>
      </c>
    </row>
    <row r="2135" spans="1:22" hidden="1">
      <c r="A2135" s="418" t="s">
        <v>1158</v>
      </c>
      <c r="B2135" s="497">
        <v>43646</v>
      </c>
      <c r="C2135" s="495">
        <v>0</v>
      </c>
      <c r="D2135" s="495">
        <v>16395</v>
      </c>
      <c r="E2135" s="495">
        <f t="shared" si="327"/>
        <v>0</v>
      </c>
      <c r="F2135" s="495">
        <f t="shared" si="328"/>
        <v>78025.53</v>
      </c>
      <c r="G2135" s="495">
        <f t="shared" si="325"/>
        <v>-78025.53</v>
      </c>
      <c r="H2135" s="495">
        <f>VLOOKUP(A2135,'02-Metrics'!A:R,18,FALSE)</f>
        <v>1688453</v>
      </c>
      <c r="I2135" s="496">
        <f t="shared" si="326"/>
        <v>-4.6211253733447123E-2</v>
      </c>
      <c r="J2135" s="512"/>
      <c r="M2135" s="241" t="s">
        <v>1038</v>
      </c>
      <c r="S2135">
        <f t="shared" si="324"/>
        <v>2019</v>
      </c>
      <c r="T2135" s="418" t="str">
        <f>VLOOKUP($A2135,'02-Metrics'!$A$2:$AD$188,4,FALSE)</f>
        <v>Infrastructure</v>
      </c>
      <c r="U2135" s="418" t="str">
        <f>VLOOKUP($A2135,'02-Metrics'!$A$2:$AD$188,5,FALSE)</f>
        <v>L&amp;L</v>
      </c>
      <c r="V2135" s="418" t="str">
        <f>VLOOKUP($A2135,'02-Metrics'!$A$2:$AD$188,7,FALSE)</f>
        <v>Army Forces</v>
      </c>
    </row>
    <row r="2136" spans="1:22" hidden="1">
      <c r="A2136" s="418" t="s">
        <v>1158</v>
      </c>
      <c r="B2136" s="497">
        <v>43676</v>
      </c>
      <c r="C2136" s="495">
        <v>0</v>
      </c>
      <c r="D2136" s="495">
        <v>7535</v>
      </c>
      <c r="E2136" s="495">
        <f t="shared" si="327"/>
        <v>0</v>
      </c>
      <c r="F2136" s="495">
        <f t="shared" si="328"/>
        <v>85560.53</v>
      </c>
      <c r="G2136" s="495">
        <f t="shared" si="325"/>
        <v>-85560.53</v>
      </c>
      <c r="H2136" s="495">
        <f>VLOOKUP(A2136,'02-Metrics'!A:R,18,FALSE)</f>
        <v>1688453</v>
      </c>
      <c r="I2136" s="496">
        <f t="shared" si="326"/>
        <v>-5.0673918669930401E-2</v>
      </c>
      <c r="J2136" s="512"/>
      <c r="M2136" s="241" t="s">
        <v>1038</v>
      </c>
      <c r="S2136">
        <f t="shared" si="324"/>
        <v>2019</v>
      </c>
      <c r="T2136" s="418" t="str">
        <f>VLOOKUP($A2136,'02-Metrics'!$A$2:$AD$188,4,FALSE)</f>
        <v>Infrastructure</v>
      </c>
      <c r="U2136" s="418" t="str">
        <f>VLOOKUP($A2136,'02-Metrics'!$A$2:$AD$188,5,FALSE)</f>
        <v>L&amp;L</v>
      </c>
      <c r="V2136" s="418" t="str">
        <f>VLOOKUP($A2136,'02-Metrics'!$A$2:$AD$188,7,FALSE)</f>
        <v>Army Forces</v>
      </c>
    </row>
    <row r="2137" spans="1:22" hidden="1">
      <c r="A2137" s="418" t="s">
        <v>1158</v>
      </c>
      <c r="B2137" s="497">
        <v>43707</v>
      </c>
      <c r="C2137" s="495">
        <v>0</v>
      </c>
      <c r="D2137" s="495">
        <v>14750</v>
      </c>
      <c r="E2137" s="495">
        <f t="shared" si="327"/>
        <v>0</v>
      </c>
      <c r="F2137" s="495">
        <f t="shared" si="328"/>
        <v>100310.53</v>
      </c>
      <c r="G2137" s="498">
        <f>E2137-F2137</f>
        <v>-100310.53</v>
      </c>
      <c r="H2137" s="495"/>
      <c r="I2137" s="496"/>
      <c r="J2137" s="512"/>
      <c r="S2137">
        <f t="shared" si="324"/>
        <v>2019</v>
      </c>
      <c r="T2137" s="418" t="str">
        <f>VLOOKUP($A2137,'02-Metrics'!$A$2:$AD$188,4,FALSE)</f>
        <v>Infrastructure</v>
      </c>
      <c r="U2137" s="418" t="str">
        <f>VLOOKUP($A2137,'02-Metrics'!$A$2:$AD$188,5,FALSE)</f>
        <v>L&amp;L</v>
      </c>
      <c r="V2137" s="418" t="str">
        <f>VLOOKUP($A2137,'02-Metrics'!$A$2:$AD$188,7,FALSE)</f>
        <v>Army Forces</v>
      </c>
    </row>
    <row r="2138" spans="1:22" hidden="1">
      <c r="A2138" s="418" t="s">
        <v>1158</v>
      </c>
      <c r="B2138" s="497">
        <v>43738</v>
      </c>
      <c r="C2138" s="495">
        <v>0</v>
      </c>
      <c r="D2138" s="495">
        <v>79561</v>
      </c>
      <c r="E2138" s="495">
        <f t="shared" si="327"/>
        <v>0</v>
      </c>
      <c r="F2138" s="495">
        <f t="shared" si="328"/>
        <v>179871.53</v>
      </c>
      <c r="G2138" s="495">
        <f t="shared" ref="G2138:G2167" si="329">E2138-F2138</f>
        <v>-179871.53</v>
      </c>
      <c r="H2138" s="495">
        <f>VLOOKUP(A2138,'02-Metrics'!A:R,18,FALSE)</f>
        <v>1688453</v>
      </c>
      <c r="I2138" s="496">
        <f t="shared" ref="I2138:I2167" si="330">G2138/H2138</f>
        <v>-0.1065303742538288</v>
      </c>
      <c r="J2138" s="512"/>
      <c r="L2138" s="23">
        <v>43069</v>
      </c>
      <c r="M2138" s="241" t="s">
        <v>1039</v>
      </c>
      <c r="S2138">
        <f t="shared" si="324"/>
        <v>2019</v>
      </c>
      <c r="T2138" s="418" t="str">
        <f>VLOOKUP($A2138,'02-Metrics'!$A$2:$AD$188,4,FALSE)</f>
        <v>Infrastructure</v>
      </c>
      <c r="U2138" s="418" t="str">
        <f>VLOOKUP($A2138,'02-Metrics'!$A$2:$AD$188,5,FALSE)</f>
        <v>L&amp;L</v>
      </c>
      <c r="V2138" s="418" t="str">
        <f>VLOOKUP($A2138,'02-Metrics'!$A$2:$AD$188,7,FALSE)</f>
        <v>Army Forces</v>
      </c>
    </row>
    <row r="2139" spans="1:22" hidden="1">
      <c r="A2139" s="418" t="s">
        <v>1158</v>
      </c>
      <c r="B2139" s="497">
        <v>43768</v>
      </c>
      <c r="C2139" s="495">
        <v>0</v>
      </c>
      <c r="D2139" s="495">
        <v>41010.720000000001</v>
      </c>
      <c r="E2139" s="495">
        <f t="shared" si="327"/>
        <v>0</v>
      </c>
      <c r="F2139" s="495">
        <f t="shared" si="328"/>
        <v>220882.25</v>
      </c>
      <c r="G2139" s="495">
        <f t="shared" si="329"/>
        <v>-220882.25</v>
      </c>
      <c r="H2139" s="495">
        <f>VLOOKUP(A2139,'02-Metrics'!A:R,18,FALSE)</f>
        <v>1688453</v>
      </c>
      <c r="I2139" s="496">
        <f t="shared" si="330"/>
        <v>-0.1308193061933024</v>
      </c>
      <c r="J2139" s="512"/>
      <c r="M2139" s="241" t="s">
        <v>1038</v>
      </c>
      <c r="S2139">
        <f t="shared" si="324"/>
        <v>2019</v>
      </c>
      <c r="T2139" s="418" t="str">
        <f>VLOOKUP($A2139,'02-Metrics'!$A$2:$AD$188,4,FALSE)</f>
        <v>Infrastructure</v>
      </c>
      <c r="U2139" s="418" t="str">
        <f>VLOOKUP($A2139,'02-Metrics'!$A$2:$AD$188,5,FALSE)</f>
        <v>L&amp;L</v>
      </c>
      <c r="V2139" s="418" t="str">
        <f>VLOOKUP($A2139,'02-Metrics'!$A$2:$AD$188,7,FALSE)</f>
        <v>Army Forces</v>
      </c>
    </row>
    <row r="2140" spans="1:22" hidden="1">
      <c r="A2140" s="418" t="s">
        <v>1158</v>
      </c>
      <c r="B2140" s="497">
        <v>43799</v>
      </c>
      <c r="C2140" s="495">
        <v>0</v>
      </c>
      <c r="D2140" s="495">
        <v>999</v>
      </c>
      <c r="E2140" s="495">
        <f t="shared" si="327"/>
        <v>0</v>
      </c>
      <c r="F2140" s="495">
        <f t="shared" si="328"/>
        <v>221881.25</v>
      </c>
      <c r="G2140" s="495">
        <f t="shared" si="329"/>
        <v>-221881.25</v>
      </c>
      <c r="H2140" s="495">
        <f>VLOOKUP(A2140,'02-Metrics'!A:R,18,FALSE)</f>
        <v>1688453</v>
      </c>
      <c r="I2140" s="496">
        <f t="shared" si="330"/>
        <v>-0.1314109720554851</v>
      </c>
      <c r="J2140" s="512"/>
      <c r="L2140" s="23">
        <v>43118</v>
      </c>
      <c r="M2140" s="241" t="s">
        <v>1039</v>
      </c>
      <c r="S2140">
        <f t="shared" si="324"/>
        <v>2019</v>
      </c>
      <c r="T2140" s="418" t="str">
        <f>VLOOKUP($A2140,'02-Metrics'!$A$2:$AD$188,4,FALSE)</f>
        <v>Infrastructure</v>
      </c>
      <c r="U2140" s="418" t="str">
        <f>VLOOKUP($A2140,'02-Metrics'!$A$2:$AD$188,5,FALSE)</f>
        <v>L&amp;L</v>
      </c>
      <c r="V2140" s="418" t="str">
        <f>VLOOKUP($A2140,'02-Metrics'!$A$2:$AD$188,7,FALSE)</f>
        <v>Army Forces</v>
      </c>
    </row>
    <row r="2141" spans="1:22" hidden="1">
      <c r="A2141" s="418" t="s">
        <v>1158</v>
      </c>
      <c r="B2141" s="497">
        <v>43829</v>
      </c>
      <c r="C2141" s="495">
        <v>0</v>
      </c>
      <c r="D2141" s="495">
        <v>64163.259999999995</v>
      </c>
      <c r="E2141" s="495">
        <f t="shared" si="327"/>
        <v>0</v>
      </c>
      <c r="F2141" s="495">
        <f t="shared" si="328"/>
        <v>286044.51</v>
      </c>
      <c r="G2141" s="495">
        <f t="shared" si="329"/>
        <v>-286044.51</v>
      </c>
      <c r="H2141" s="495">
        <f>VLOOKUP(A2141,'02-Metrics'!A:R,18,FALSE)</f>
        <v>1688453</v>
      </c>
      <c r="I2141" s="496">
        <f t="shared" si="330"/>
        <v>-0.16941218381559925</v>
      </c>
      <c r="J2141" s="512"/>
      <c r="M2141" s="241" t="s">
        <v>1038</v>
      </c>
      <c r="S2141">
        <f t="shared" si="324"/>
        <v>2019</v>
      </c>
      <c r="T2141" s="418" t="str">
        <f>VLOOKUP($A2141,'02-Metrics'!$A$2:$AD$188,4,FALSE)</f>
        <v>Infrastructure</v>
      </c>
      <c r="U2141" s="418" t="str">
        <f>VLOOKUP($A2141,'02-Metrics'!$A$2:$AD$188,5,FALSE)</f>
        <v>L&amp;L</v>
      </c>
      <c r="V2141" s="418" t="str">
        <f>VLOOKUP($A2141,'02-Metrics'!$A$2:$AD$188,7,FALSE)</f>
        <v>Army Forces</v>
      </c>
    </row>
    <row r="2142" spans="1:22" hidden="1">
      <c r="A2142" s="418" t="s">
        <v>1158</v>
      </c>
      <c r="B2142" s="497">
        <v>43860</v>
      </c>
      <c r="C2142" s="495">
        <v>0</v>
      </c>
      <c r="D2142" s="495">
        <v>1805</v>
      </c>
      <c r="E2142" s="495">
        <f t="shared" si="327"/>
        <v>0</v>
      </c>
      <c r="F2142" s="495">
        <f t="shared" si="328"/>
        <v>287849.51</v>
      </c>
      <c r="G2142" s="495">
        <f t="shared" si="329"/>
        <v>-287849.51</v>
      </c>
      <c r="H2142" s="495">
        <f>VLOOKUP(A2142,'02-Metrics'!A:R,18,FALSE)</f>
        <v>1688453</v>
      </c>
      <c r="I2142" s="496">
        <f t="shared" si="330"/>
        <v>-0.17048120972274622</v>
      </c>
      <c r="J2142" s="512"/>
      <c r="M2142" s="241" t="s">
        <v>1038</v>
      </c>
      <c r="S2142">
        <f t="shared" si="324"/>
        <v>2020</v>
      </c>
      <c r="T2142" s="418" t="str">
        <f>VLOOKUP($A2142,'02-Metrics'!$A$2:$AD$188,4,FALSE)</f>
        <v>Infrastructure</v>
      </c>
      <c r="U2142" s="418" t="str">
        <f>VLOOKUP($A2142,'02-Metrics'!$A$2:$AD$188,5,FALSE)</f>
        <v>L&amp;L</v>
      </c>
      <c r="V2142" s="418" t="str">
        <f>VLOOKUP($A2142,'02-Metrics'!$A$2:$AD$188,7,FALSE)</f>
        <v>Army Forces</v>
      </c>
    </row>
    <row r="2143" spans="1:22" hidden="1">
      <c r="A2143" s="418" t="s">
        <v>1158</v>
      </c>
      <c r="B2143" s="497">
        <v>43889</v>
      </c>
      <c r="C2143" s="495">
        <v>0</v>
      </c>
      <c r="D2143" s="495">
        <v>2310</v>
      </c>
      <c r="E2143" s="495">
        <f t="shared" si="327"/>
        <v>0</v>
      </c>
      <c r="F2143" s="495">
        <f t="shared" si="328"/>
        <v>290159.51</v>
      </c>
      <c r="G2143" s="495">
        <f t="shared" si="329"/>
        <v>-290159.51</v>
      </c>
      <c r="H2143" s="495">
        <f>VLOOKUP(A2143,'02-Metrics'!A:R,18,FALSE)</f>
        <v>1688453</v>
      </c>
      <c r="I2143" s="496">
        <f t="shared" si="330"/>
        <v>-0.1718493259806462</v>
      </c>
      <c r="J2143" s="512"/>
      <c r="L2143" s="23">
        <v>43181</v>
      </c>
      <c r="M2143" s="241" t="s">
        <v>1039</v>
      </c>
      <c r="S2143">
        <f t="shared" si="324"/>
        <v>2020</v>
      </c>
      <c r="T2143" s="418" t="str">
        <f>VLOOKUP($A2143,'02-Metrics'!$A$2:$AD$188,4,FALSE)</f>
        <v>Infrastructure</v>
      </c>
      <c r="U2143" s="418" t="str">
        <f>VLOOKUP($A2143,'02-Metrics'!$A$2:$AD$188,5,FALSE)</f>
        <v>L&amp;L</v>
      </c>
      <c r="V2143" s="418" t="str">
        <f>VLOOKUP($A2143,'02-Metrics'!$A$2:$AD$188,7,FALSE)</f>
        <v>Army Forces</v>
      </c>
    </row>
    <row r="2144" spans="1:22" hidden="1">
      <c r="A2144" s="418" t="s">
        <v>1158</v>
      </c>
      <c r="B2144" s="497">
        <v>43981</v>
      </c>
      <c r="C2144" s="495">
        <v>0</v>
      </c>
      <c r="D2144" s="495">
        <v>18615.2</v>
      </c>
      <c r="E2144" s="495">
        <f t="shared" si="327"/>
        <v>0</v>
      </c>
      <c r="F2144" s="495">
        <f t="shared" si="328"/>
        <v>308774.71000000002</v>
      </c>
      <c r="G2144" s="495">
        <f t="shared" si="329"/>
        <v>-308774.71000000002</v>
      </c>
      <c r="H2144" s="495">
        <f>VLOOKUP(A2144,'02-Metrics'!A:R,18,FALSE)</f>
        <v>1688453</v>
      </c>
      <c r="I2144" s="496">
        <f t="shared" si="330"/>
        <v>-0.18287432934171102</v>
      </c>
      <c r="J2144" s="512"/>
      <c r="M2144" s="241" t="s">
        <v>1038</v>
      </c>
      <c r="S2144">
        <f t="shared" si="324"/>
        <v>2020</v>
      </c>
      <c r="T2144" s="418" t="str">
        <f>VLOOKUP($A2144,'02-Metrics'!$A$2:$AD$188,4,FALSE)</f>
        <v>Infrastructure</v>
      </c>
      <c r="U2144" s="418" t="str">
        <f>VLOOKUP($A2144,'02-Metrics'!$A$2:$AD$188,5,FALSE)</f>
        <v>L&amp;L</v>
      </c>
      <c r="V2144" s="418" t="str">
        <f>VLOOKUP($A2144,'02-Metrics'!$A$2:$AD$188,7,FALSE)</f>
        <v>Army Forces</v>
      </c>
    </row>
    <row r="2145" spans="1:22" hidden="1">
      <c r="A2145" s="418" t="s">
        <v>1158</v>
      </c>
      <c r="B2145" s="497">
        <v>44134</v>
      </c>
      <c r="C2145" s="495">
        <v>1343575</v>
      </c>
      <c r="D2145" s="495">
        <v>0</v>
      </c>
      <c r="E2145" s="495">
        <f t="shared" si="327"/>
        <v>1343575</v>
      </c>
      <c r="F2145" s="495">
        <f t="shared" si="328"/>
        <v>308774.71000000002</v>
      </c>
      <c r="G2145" s="495">
        <f t="shared" si="329"/>
        <v>1034800.29</v>
      </c>
      <c r="H2145" s="495">
        <f>VLOOKUP(A2145,'02-Metrics'!A:R,18,FALSE)</f>
        <v>1688453</v>
      </c>
      <c r="I2145" s="496">
        <f t="shared" si="330"/>
        <v>0.61286887464442308</v>
      </c>
      <c r="J2145" s="512"/>
      <c r="M2145" s="241" t="s">
        <v>1038</v>
      </c>
      <c r="S2145">
        <f t="shared" si="324"/>
        <v>2020</v>
      </c>
      <c r="T2145" s="418" t="str">
        <f>VLOOKUP($A2145,'02-Metrics'!$A$2:$AD$188,4,FALSE)</f>
        <v>Infrastructure</v>
      </c>
      <c r="U2145" s="418" t="str">
        <f>VLOOKUP($A2145,'02-Metrics'!$A$2:$AD$188,5,FALSE)</f>
        <v>L&amp;L</v>
      </c>
      <c r="V2145" s="418" t="str">
        <f>VLOOKUP($A2145,'02-Metrics'!$A$2:$AD$188,7,FALSE)</f>
        <v>Army Forces</v>
      </c>
    </row>
    <row r="2146" spans="1:22" hidden="1">
      <c r="A2146" s="418" t="s">
        <v>1158</v>
      </c>
      <c r="B2146" s="497">
        <v>44255</v>
      </c>
      <c r="C2146" s="495">
        <v>0</v>
      </c>
      <c r="D2146" s="495">
        <v>5318.63</v>
      </c>
      <c r="E2146" s="495">
        <f t="shared" si="327"/>
        <v>1343575</v>
      </c>
      <c r="F2146" s="495">
        <f t="shared" si="328"/>
        <v>314093.34000000003</v>
      </c>
      <c r="G2146" s="495">
        <f t="shared" si="329"/>
        <v>1029481.6599999999</v>
      </c>
      <c r="H2146" s="495">
        <f>VLOOKUP(A2146,'02-Metrics'!A:R,18,FALSE)</f>
        <v>1688453</v>
      </c>
      <c r="I2146" s="496">
        <f t="shared" si="330"/>
        <v>0.60971887283803572</v>
      </c>
      <c r="J2146" s="512"/>
      <c r="M2146" s="241" t="s">
        <v>1038</v>
      </c>
      <c r="S2146">
        <f t="shared" si="324"/>
        <v>2021</v>
      </c>
      <c r="T2146" s="418" t="str">
        <f>VLOOKUP($A2146,'02-Metrics'!$A$2:$AD$188,4,FALSE)</f>
        <v>Infrastructure</v>
      </c>
      <c r="U2146" s="418" t="str">
        <f>VLOOKUP($A2146,'02-Metrics'!$A$2:$AD$188,5,FALSE)</f>
        <v>L&amp;L</v>
      </c>
      <c r="V2146" s="418" t="str">
        <f>VLOOKUP($A2146,'02-Metrics'!$A$2:$AD$188,7,FALSE)</f>
        <v>Army Forces</v>
      </c>
    </row>
    <row r="2147" spans="1:22" hidden="1">
      <c r="A2147" s="418" t="s">
        <v>1158</v>
      </c>
      <c r="B2147" s="497">
        <v>44285</v>
      </c>
      <c r="C2147" s="495">
        <v>0</v>
      </c>
      <c r="D2147" s="495">
        <v>1189.01</v>
      </c>
      <c r="E2147" s="495">
        <f t="shared" si="327"/>
        <v>1343575</v>
      </c>
      <c r="F2147" s="495">
        <f t="shared" si="328"/>
        <v>315282.35000000003</v>
      </c>
      <c r="G2147" s="495">
        <f t="shared" si="329"/>
        <v>1028292.6499999999</v>
      </c>
      <c r="H2147" s="495">
        <f>VLOOKUP(A2147,'02-Metrics'!A:R,18,FALSE)</f>
        <v>1688453</v>
      </c>
      <c r="I2147" s="496">
        <f t="shared" si="330"/>
        <v>0.60901467201041426</v>
      </c>
      <c r="J2147" s="512"/>
      <c r="M2147" s="241" t="s">
        <v>1038</v>
      </c>
      <c r="S2147">
        <f t="shared" si="324"/>
        <v>2021</v>
      </c>
      <c r="T2147" s="418" t="str">
        <f>VLOOKUP($A2147,'02-Metrics'!$A$2:$AD$188,4,FALSE)</f>
        <v>Infrastructure</v>
      </c>
      <c r="U2147" s="418" t="str">
        <f>VLOOKUP($A2147,'02-Metrics'!$A$2:$AD$188,5,FALSE)</f>
        <v>L&amp;L</v>
      </c>
      <c r="V2147" s="418" t="str">
        <f>VLOOKUP($A2147,'02-Metrics'!$A$2:$AD$188,7,FALSE)</f>
        <v>Army Forces</v>
      </c>
    </row>
    <row r="2148" spans="1:22" hidden="1">
      <c r="A2148" s="418">
        <v>67</v>
      </c>
      <c r="B2148" s="505">
        <v>2</v>
      </c>
      <c r="C2148" s="506"/>
      <c r="D2148" s="506"/>
      <c r="E2148" s="506"/>
      <c r="F2148" s="506"/>
      <c r="G2148" s="506"/>
      <c r="H2148" s="495"/>
      <c r="I2148" s="496"/>
      <c r="J2148" s="496"/>
      <c r="K2148" s="495"/>
      <c r="L2148" s="493"/>
      <c r="S2148">
        <f t="shared" si="324"/>
        <v>1900</v>
      </c>
      <c r="T2148" s="418" t="e">
        <f>VLOOKUP($A2148,'02-Metrics'!$A$2:$AD$188,4,FALSE)</f>
        <v>#N/A</v>
      </c>
      <c r="U2148" s="418" t="e">
        <f>VLOOKUP($A2148,'02-Metrics'!$A$2:$AD$188,5,FALSE)</f>
        <v>#N/A</v>
      </c>
      <c r="V2148" s="418" t="e">
        <f>VLOOKUP($A2148,'02-Metrics'!$A$2:$AD$188,7,FALSE)</f>
        <v>#N/A</v>
      </c>
    </row>
    <row r="2149" spans="1:22" hidden="1">
      <c r="A2149" s="418" t="s">
        <v>1159</v>
      </c>
      <c r="B2149" s="497">
        <v>43585</v>
      </c>
      <c r="C2149" s="495">
        <v>0</v>
      </c>
      <c r="D2149" s="495">
        <v>50965</v>
      </c>
      <c r="E2149" s="495">
        <f t="shared" ref="E2149:E2169" si="331">C2149+E2148</f>
        <v>0</v>
      </c>
      <c r="F2149" s="495">
        <f t="shared" ref="F2149:F2169" si="332">D2149+F2148</f>
        <v>50965</v>
      </c>
      <c r="G2149" s="495">
        <f t="shared" si="329"/>
        <v>-50965</v>
      </c>
      <c r="H2149" s="495">
        <f>VLOOKUP(A2149,'02-Metrics'!A:R,18,FALSE)</f>
        <v>7149700</v>
      </c>
      <c r="I2149" s="496">
        <f t="shared" si="330"/>
        <v>-7.1282711162706123E-3</v>
      </c>
      <c r="J2149" s="512"/>
      <c r="L2149" s="23">
        <v>43331</v>
      </c>
      <c r="M2149" s="241" t="s">
        <v>1039</v>
      </c>
      <c r="S2149">
        <f t="shared" si="324"/>
        <v>2019</v>
      </c>
      <c r="T2149" s="418" t="str">
        <f>VLOOKUP($A2149,'02-Metrics'!$A$2:$AD$188,4,FALSE)</f>
        <v>Infrastructure</v>
      </c>
      <c r="U2149" s="418" t="str">
        <f>VLOOKUP($A2149,'02-Metrics'!$A$2:$AD$188,5,FALSE)</f>
        <v>L&amp;L</v>
      </c>
      <c r="V2149" s="418" t="str">
        <f>VLOOKUP($A2149,'02-Metrics'!$A$2:$AD$188,7,FALSE)</f>
        <v>Army Forces</v>
      </c>
    </row>
    <row r="2150" spans="1:22" hidden="1">
      <c r="A2150" s="418" t="s">
        <v>1159</v>
      </c>
      <c r="B2150" s="497">
        <v>43464</v>
      </c>
      <c r="C2150" s="495">
        <v>24600000</v>
      </c>
      <c r="D2150" s="495">
        <v>0</v>
      </c>
      <c r="E2150" s="495">
        <f t="shared" si="331"/>
        <v>24600000</v>
      </c>
      <c r="F2150" s="495">
        <f t="shared" si="332"/>
        <v>50965</v>
      </c>
      <c r="G2150" s="495">
        <f t="shared" si="329"/>
        <v>24549035</v>
      </c>
      <c r="H2150" s="495"/>
      <c r="I2150" s="496"/>
      <c r="J2150" s="512"/>
      <c r="T2150" s="418" t="str">
        <f>VLOOKUP($A2150,'02-Metrics'!$A$2:$AD$188,4,FALSE)</f>
        <v>Infrastructure</v>
      </c>
      <c r="U2150" s="418" t="str">
        <f>VLOOKUP($A2150,'02-Metrics'!$A$2:$AD$188,5,FALSE)</f>
        <v>L&amp;L</v>
      </c>
      <c r="V2150" s="418" t="str">
        <f>VLOOKUP($A2150,'02-Metrics'!$A$2:$AD$188,7,FALSE)</f>
        <v>Army Forces</v>
      </c>
    </row>
    <row r="2151" spans="1:22" hidden="1">
      <c r="A2151" s="418" t="s">
        <v>1159</v>
      </c>
      <c r="B2151" s="497">
        <v>43524</v>
      </c>
      <c r="C2151" s="495">
        <v>2532120.6</v>
      </c>
      <c r="D2151" s="495">
        <v>0</v>
      </c>
      <c r="E2151" s="495">
        <f t="shared" si="331"/>
        <v>27132120.600000001</v>
      </c>
      <c r="F2151" s="495">
        <f t="shared" si="332"/>
        <v>50965</v>
      </c>
      <c r="G2151" s="495">
        <f t="shared" si="329"/>
        <v>27081155.600000001</v>
      </c>
      <c r="H2151" s="495"/>
      <c r="I2151" s="496"/>
      <c r="J2151" s="512"/>
      <c r="T2151" s="418" t="str">
        <f>VLOOKUP($A2151,'02-Metrics'!$A$2:$AD$188,4,FALSE)</f>
        <v>Infrastructure</v>
      </c>
      <c r="U2151" s="418" t="str">
        <f>VLOOKUP($A2151,'02-Metrics'!$A$2:$AD$188,5,FALSE)</f>
        <v>L&amp;L</v>
      </c>
      <c r="V2151" s="418" t="str">
        <f>VLOOKUP($A2151,'02-Metrics'!$A$2:$AD$188,7,FALSE)</f>
        <v>Army Forces</v>
      </c>
    </row>
    <row r="2152" spans="1:22" hidden="1">
      <c r="A2152" s="418" t="s">
        <v>1159</v>
      </c>
      <c r="B2152" s="497">
        <v>43554</v>
      </c>
      <c r="C2152" s="495">
        <v>13076462.059999999</v>
      </c>
      <c r="D2152" s="495">
        <v>0</v>
      </c>
      <c r="E2152" s="495">
        <f t="shared" si="331"/>
        <v>40208582.659999996</v>
      </c>
      <c r="F2152" s="495">
        <f t="shared" si="332"/>
        <v>50965</v>
      </c>
      <c r="G2152" s="495">
        <f t="shared" si="329"/>
        <v>40157617.659999996</v>
      </c>
      <c r="H2152" s="495"/>
      <c r="I2152" s="496"/>
      <c r="J2152" s="512"/>
      <c r="T2152" s="418" t="str">
        <f>VLOOKUP($A2152,'02-Metrics'!$A$2:$AD$188,4,FALSE)</f>
        <v>Infrastructure</v>
      </c>
      <c r="U2152" s="418" t="str">
        <f>VLOOKUP($A2152,'02-Metrics'!$A$2:$AD$188,5,FALSE)</f>
        <v>L&amp;L</v>
      </c>
      <c r="V2152" s="418" t="str">
        <f>VLOOKUP($A2152,'02-Metrics'!$A$2:$AD$188,7,FALSE)</f>
        <v>Army Forces</v>
      </c>
    </row>
    <row r="2153" spans="1:22" hidden="1">
      <c r="A2153" s="418" t="s">
        <v>1159</v>
      </c>
      <c r="B2153" s="497">
        <v>43615</v>
      </c>
      <c r="C2153" s="495">
        <v>0</v>
      </c>
      <c r="D2153" s="495">
        <v>588829.17999999993</v>
      </c>
      <c r="E2153" s="495">
        <f t="shared" si="331"/>
        <v>40208582.659999996</v>
      </c>
      <c r="F2153" s="495">
        <f t="shared" si="332"/>
        <v>639794.17999999993</v>
      </c>
      <c r="G2153" s="495">
        <f t="shared" si="329"/>
        <v>39568788.479999997</v>
      </c>
      <c r="H2153" s="495">
        <f>VLOOKUP(A2153,'02-Metrics'!A:R,18,FALSE)</f>
        <v>7149700</v>
      </c>
      <c r="I2153" s="496">
        <f t="shared" si="330"/>
        <v>5.5343285004965237</v>
      </c>
      <c r="J2153" s="512"/>
      <c r="M2153" s="241" t="s">
        <v>1038</v>
      </c>
      <c r="S2153">
        <f t="shared" si="324"/>
        <v>2019</v>
      </c>
      <c r="T2153" s="418" t="str">
        <f>VLOOKUP($A2153,'02-Metrics'!$A$2:$AD$188,4,FALSE)</f>
        <v>Infrastructure</v>
      </c>
      <c r="U2153" s="418" t="str">
        <f>VLOOKUP($A2153,'02-Metrics'!$A$2:$AD$188,5,FALSE)</f>
        <v>L&amp;L</v>
      </c>
      <c r="V2153" s="418" t="str">
        <f>VLOOKUP($A2153,'02-Metrics'!$A$2:$AD$188,7,FALSE)</f>
        <v>Army Forces</v>
      </c>
    </row>
    <row r="2154" spans="1:22" hidden="1">
      <c r="A2154" s="418" t="s">
        <v>1159</v>
      </c>
      <c r="B2154" s="497">
        <v>43646</v>
      </c>
      <c r="C2154" s="495">
        <v>0</v>
      </c>
      <c r="D2154" s="495">
        <v>172070.9</v>
      </c>
      <c r="E2154" s="495">
        <f t="shared" si="331"/>
        <v>40208582.659999996</v>
      </c>
      <c r="F2154" s="495">
        <f t="shared" si="332"/>
        <v>811865.08</v>
      </c>
      <c r="G2154" s="495">
        <f t="shared" si="329"/>
        <v>39396717.579999998</v>
      </c>
      <c r="H2154" s="495">
        <f>VLOOKUP(A2154,'02-Metrics'!A:R,18,FALSE)</f>
        <v>7149700</v>
      </c>
      <c r="I2154" s="496">
        <f t="shared" si="330"/>
        <v>5.5102616305579248</v>
      </c>
      <c r="J2154" s="512"/>
      <c r="M2154" s="241" t="s">
        <v>1038</v>
      </c>
      <c r="S2154">
        <f t="shared" si="324"/>
        <v>2019</v>
      </c>
      <c r="T2154" s="418" t="str">
        <f>VLOOKUP($A2154,'02-Metrics'!$A$2:$AD$188,4,FALSE)</f>
        <v>Infrastructure</v>
      </c>
      <c r="U2154" s="418" t="str">
        <f>VLOOKUP($A2154,'02-Metrics'!$A$2:$AD$188,5,FALSE)</f>
        <v>L&amp;L</v>
      </c>
      <c r="V2154" s="418" t="str">
        <f>VLOOKUP($A2154,'02-Metrics'!$A$2:$AD$188,7,FALSE)</f>
        <v>Army Forces</v>
      </c>
    </row>
    <row r="2155" spans="1:22" hidden="1">
      <c r="A2155" s="418" t="s">
        <v>1159</v>
      </c>
      <c r="B2155" s="497">
        <v>43676</v>
      </c>
      <c r="C2155" s="495">
        <v>0</v>
      </c>
      <c r="D2155" s="495">
        <v>351317.8</v>
      </c>
      <c r="E2155" s="495">
        <f t="shared" si="331"/>
        <v>40208582.659999996</v>
      </c>
      <c r="F2155" s="495">
        <f t="shared" si="332"/>
        <v>1163182.8799999999</v>
      </c>
      <c r="G2155" s="495">
        <f t="shared" si="329"/>
        <v>39045399.779999994</v>
      </c>
      <c r="H2155" s="495">
        <f>VLOOKUP(A2155,'02-Metrics'!A:R,18,FALSE)</f>
        <v>7149700</v>
      </c>
      <c r="I2155" s="496">
        <f t="shared" si="330"/>
        <v>5.461124212204707</v>
      </c>
      <c r="J2155" s="512"/>
      <c r="M2155" s="241" t="s">
        <v>1038</v>
      </c>
      <c r="S2155">
        <f t="shared" si="324"/>
        <v>2019</v>
      </c>
      <c r="T2155" s="418" t="str">
        <f>VLOOKUP($A2155,'02-Metrics'!$A$2:$AD$188,4,FALSE)</f>
        <v>Infrastructure</v>
      </c>
      <c r="U2155" s="418" t="str">
        <f>VLOOKUP($A2155,'02-Metrics'!$A$2:$AD$188,5,FALSE)</f>
        <v>L&amp;L</v>
      </c>
      <c r="V2155" s="418" t="str">
        <f>VLOOKUP($A2155,'02-Metrics'!$A$2:$AD$188,7,FALSE)</f>
        <v>Army Forces</v>
      </c>
    </row>
    <row r="2156" spans="1:22" hidden="1">
      <c r="A2156" s="418" t="s">
        <v>1159</v>
      </c>
      <c r="B2156" s="497">
        <v>43707</v>
      </c>
      <c r="C2156" s="495">
        <v>0</v>
      </c>
      <c r="D2156" s="495">
        <v>90723.27</v>
      </c>
      <c r="E2156" s="495">
        <f t="shared" si="331"/>
        <v>40208582.659999996</v>
      </c>
      <c r="F2156" s="495">
        <f t="shared" si="332"/>
        <v>1253906.1499999999</v>
      </c>
      <c r="G2156" s="495">
        <f t="shared" si="329"/>
        <v>38954676.509999998</v>
      </c>
      <c r="H2156" s="495">
        <f>VLOOKUP(A2156,'02-Metrics'!A:R,18,FALSE)</f>
        <v>7149700</v>
      </c>
      <c r="I2156" s="496">
        <f t="shared" si="330"/>
        <v>5.4484351105640796</v>
      </c>
      <c r="J2156" s="512"/>
      <c r="M2156" s="241" t="s">
        <v>1038</v>
      </c>
      <c r="S2156">
        <f t="shared" si="324"/>
        <v>2019</v>
      </c>
      <c r="T2156" s="418" t="str">
        <f>VLOOKUP($A2156,'02-Metrics'!$A$2:$AD$188,4,FALSE)</f>
        <v>Infrastructure</v>
      </c>
      <c r="U2156" s="418" t="str">
        <f>VLOOKUP($A2156,'02-Metrics'!$A$2:$AD$188,5,FALSE)</f>
        <v>L&amp;L</v>
      </c>
      <c r="V2156" s="418" t="str">
        <f>VLOOKUP($A2156,'02-Metrics'!$A$2:$AD$188,7,FALSE)</f>
        <v>Army Forces</v>
      </c>
    </row>
    <row r="2157" spans="1:22" hidden="1">
      <c r="A2157" s="418" t="s">
        <v>1159</v>
      </c>
      <c r="B2157" s="497">
        <v>43738</v>
      </c>
      <c r="C2157" s="495">
        <v>0</v>
      </c>
      <c r="D2157" s="495">
        <v>239353.30000000002</v>
      </c>
      <c r="E2157" s="495">
        <f t="shared" si="331"/>
        <v>40208582.659999996</v>
      </c>
      <c r="F2157" s="495">
        <f t="shared" si="332"/>
        <v>1493259.45</v>
      </c>
      <c r="G2157" s="495">
        <f t="shared" si="329"/>
        <v>38715323.209999993</v>
      </c>
      <c r="H2157" s="495">
        <f>VLOOKUP(A2157,'02-Metrics'!A:R,18,FALSE)</f>
        <v>7149700</v>
      </c>
      <c r="I2157" s="496">
        <f t="shared" si="330"/>
        <v>5.4149577199043311</v>
      </c>
      <c r="J2157" s="512"/>
      <c r="M2157" s="241" t="s">
        <v>1038</v>
      </c>
      <c r="S2157">
        <f t="shared" si="324"/>
        <v>2019</v>
      </c>
      <c r="T2157" s="418" t="str">
        <f>VLOOKUP($A2157,'02-Metrics'!$A$2:$AD$188,4,FALSE)</f>
        <v>Infrastructure</v>
      </c>
      <c r="U2157" s="418" t="str">
        <f>VLOOKUP($A2157,'02-Metrics'!$A$2:$AD$188,5,FALSE)</f>
        <v>L&amp;L</v>
      </c>
      <c r="V2157" s="418" t="str">
        <f>VLOOKUP($A2157,'02-Metrics'!$A$2:$AD$188,7,FALSE)</f>
        <v>Army Forces</v>
      </c>
    </row>
    <row r="2158" spans="1:22" hidden="1">
      <c r="A2158" s="418" t="s">
        <v>1159</v>
      </c>
      <c r="B2158" s="497">
        <v>43768</v>
      </c>
      <c r="C2158" s="495">
        <v>0</v>
      </c>
      <c r="D2158" s="495">
        <v>227119.69</v>
      </c>
      <c r="E2158" s="495">
        <f t="shared" si="331"/>
        <v>40208582.659999996</v>
      </c>
      <c r="F2158" s="495">
        <f t="shared" si="332"/>
        <v>1720379.14</v>
      </c>
      <c r="G2158" s="495">
        <f t="shared" si="329"/>
        <v>38488203.519999996</v>
      </c>
      <c r="H2158" s="495">
        <f>VLOOKUP(A2158,'02-Metrics'!A:R,18,FALSE)</f>
        <v>7149700</v>
      </c>
      <c r="I2158" s="496">
        <f t="shared" si="330"/>
        <v>5.3831913954431645</v>
      </c>
      <c r="J2158" s="512"/>
      <c r="M2158" s="241" t="s">
        <v>1038</v>
      </c>
      <c r="S2158">
        <f t="shared" si="324"/>
        <v>2019</v>
      </c>
      <c r="T2158" s="418" t="str">
        <f>VLOOKUP($A2158,'02-Metrics'!$A$2:$AD$188,4,FALSE)</f>
        <v>Infrastructure</v>
      </c>
      <c r="U2158" s="418" t="str">
        <f>VLOOKUP($A2158,'02-Metrics'!$A$2:$AD$188,5,FALSE)</f>
        <v>L&amp;L</v>
      </c>
      <c r="V2158" s="418" t="str">
        <f>VLOOKUP($A2158,'02-Metrics'!$A$2:$AD$188,7,FALSE)</f>
        <v>Army Forces</v>
      </c>
    </row>
    <row r="2159" spans="1:22" hidden="1">
      <c r="A2159" s="418" t="s">
        <v>1159</v>
      </c>
      <c r="B2159" s="497">
        <v>43799</v>
      </c>
      <c r="C2159" s="495">
        <v>0</v>
      </c>
      <c r="D2159" s="495">
        <v>47223.930000000008</v>
      </c>
      <c r="E2159" s="495">
        <f t="shared" si="331"/>
        <v>40208582.659999996</v>
      </c>
      <c r="F2159" s="495">
        <f t="shared" si="332"/>
        <v>1767603.0699999998</v>
      </c>
      <c r="G2159" s="495">
        <f t="shared" si="329"/>
        <v>38440979.589999996</v>
      </c>
      <c r="H2159" s="495">
        <f>VLOOKUP(A2159,'02-Metrics'!A:R,18,FALSE)</f>
        <v>7149700</v>
      </c>
      <c r="I2159" s="496">
        <f t="shared" si="330"/>
        <v>5.3765863728548045</v>
      </c>
      <c r="J2159" s="512"/>
      <c r="L2159" s="23">
        <v>43506</v>
      </c>
      <c r="M2159" s="241" t="s">
        <v>1039</v>
      </c>
      <c r="S2159">
        <f t="shared" si="324"/>
        <v>2019</v>
      </c>
      <c r="T2159" s="418" t="str">
        <f>VLOOKUP($A2159,'02-Metrics'!$A$2:$AD$188,4,FALSE)</f>
        <v>Infrastructure</v>
      </c>
      <c r="U2159" s="418" t="str">
        <f>VLOOKUP($A2159,'02-Metrics'!$A$2:$AD$188,5,FALSE)</f>
        <v>L&amp;L</v>
      </c>
      <c r="V2159" s="418" t="str">
        <f>VLOOKUP($A2159,'02-Metrics'!$A$2:$AD$188,7,FALSE)</f>
        <v>Army Forces</v>
      </c>
    </row>
    <row r="2160" spans="1:22" hidden="1">
      <c r="A2160" s="418" t="s">
        <v>1159</v>
      </c>
      <c r="B2160" s="497">
        <v>43829</v>
      </c>
      <c r="C2160" s="495">
        <v>0</v>
      </c>
      <c r="D2160" s="495">
        <v>167212.97</v>
      </c>
      <c r="E2160" s="495">
        <f t="shared" si="331"/>
        <v>40208582.659999996</v>
      </c>
      <c r="F2160" s="495">
        <f t="shared" si="332"/>
        <v>1934816.0399999998</v>
      </c>
      <c r="G2160" s="495">
        <f t="shared" si="329"/>
        <v>38273766.619999997</v>
      </c>
      <c r="H2160" s="495">
        <f>VLOOKUP(A2160,'02-Metrics'!A:R,18,FALSE)</f>
        <v>7149700</v>
      </c>
      <c r="I2160" s="496">
        <f t="shared" si="330"/>
        <v>5.3531989621942175</v>
      </c>
      <c r="J2160" s="512"/>
      <c r="M2160" s="241" t="s">
        <v>1038</v>
      </c>
      <c r="S2160">
        <f t="shared" si="324"/>
        <v>2019</v>
      </c>
      <c r="T2160" s="418" t="str">
        <f>VLOOKUP($A2160,'02-Metrics'!$A$2:$AD$188,4,FALSE)</f>
        <v>Infrastructure</v>
      </c>
      <c r="U2160" s="418" t="str">
        <f>VLOOKUP($A2160,'02-Metrics'!$A$2:$AD$188,5,FALSE)</f>
        <v>L&amp;L</v>
      </c>
      <c r="V2160" s="418" t="str">
        <f>VLOOKUP($A2160,'02-Metrics'!$A$2:$AD$188,7,FALSE)</f>
        <v>Army Forces</v>
      </c>
    </row>
    <row r="2161" spans="1:22" hidden="1">
      <c r="A2161" s="418" t="s">
        <v>1159</v>
      </c>
      <c r="B2161" s="497">
        <v>43860</v>
      </c>
      <c r="C2161" s="495">
        <v>0</v>
      </c>
      <c r="D2161" s="495">
        <v>79839.48</v>
      </c>
      <c r="E2161" s="495">
        <f t="shared" si="331"/>
        <v>40208582.659999996</v>
      </c>
      <c r="F2161" s="495">
        <f t="shared" si="332"/>
        <v>2014655.5199999998</v>
      </c>
      <c r="G2161" s="495">
        <f t="shared" si="329"/>
        <v>38193927.139999993</v>
      </c>
      <c r="H2161" s="495">
        <f>VLOOKUP(A2161,'02-Metrics'!A:R,18,FALSE)</f>
        <v>7149700</v>
      </c>
      <c r="I2161" s="496">
        <f t="shared" si="330"/>
        <v>5.3420321328167608</v>
      </c>
      <c r="J2161" s="512"/>
      <c r="M2161" s="241" t="s">
        <v>1038</v>
      </c>
      <c r="S2161">
        <f t="shared" si="324"/>
        <v>2020</v>
      </c>
      <c r="T2161" s="418" t="str">
        <f>VLOOKUP($A2161,'02-Metrics'!$A$2:$AD$188,4,FALSE)</f>
        <v>Infrastructure</v>
      </c>
      <c r="U2161" s="418" t="str">
        <f>VLOOKUP($A2161,'02-Metrics'!$A$2:$AD$188,5,FALSE)</f>
        <v>L&amp;L</v>
      </c>
      <c r="V2161" s="418" t="str">
        <f>VLOOKUP($A2161,'02-Metrics'!$A$2:$AD$188,7,FALSE)</f>
        <v>Army Forces</v>
      </c>
    </row>
    <row r="2162" spans="1:22" hidden="1">
      <c r="A2162" s="418" t="s">
        <v>1159</v>
      </c>
      <c r="B2162" s="497">
        <v>43889</v>
      </c>
      <c r="C2162" s="495">
        <v>0</v>
      </c>
      <c r="D2162" s="495">
        <v>109705.5</v>
      </c>
      <c r="E2162" s="495">
        <f t="shared" si="331"/>
        <v>40208582.659999996</v>
      </c>
      <c r="F2162" s="495">
        <f t="shared" si="332"/>
        <v>2124361.0199999996</v>
      </c>
      <c r="G2162" s="495">
        <f t="shared" si="329"/>
        <v>38084221.640000001</v>
      </c>
      <c r="H2162" s="495">
        <f>VLOOKUP(A2162,'02-Metrics'!A:R,18,FALSE)</f>
        <v>7149700</v>
      </c>
      <c r="I2162" s="496">
        <f t="shared" si="330"/>
        <v>5.3266880624361859</v>
      </c>
      <c r="J2162" s="512"/>
      <c r="L2162" s="23">
        <v>43606</v>
      </c>
      <c r="M2162" s="241" t="s">
        <v>1039</v>
      </c>
      <c r="S2162">
        <f t="shared" si="324"/>
        <v>2020</v>
      </c>
      <c r="T2162" s="418" t="str">
        <f>VLOOKUP($A2162,'02-Metrics'!$A$2:$AD$188,4,FALSE)</f>
        <v>Infrastructure</v>
      </c>
      <c r="U2162" s="418" t="str">
        <f>VLOOKUP($A2162,'02-Metrics'!$A$2:$AD$188,5,FALSE)</f>
        <v>L&amp;L</v>
      </c>
      <c r="V2162" s="418" t="str">
        <f>VLOOKUP($A2162,'02-Metrics'!$A$2:$AD$188,7,FALSE)</f>
        <v>Army Forces</v>
      </c>
    </row>
    <row r="2163" spans="1:22" hidden="1">
      <c r="A2163" s="418" t="s">
        <v>1159</v>
      </c>
      <c r="B2163" s="497">
        <v>43920</v>
      </c>
      <c r="C2163" s="495">
        <v>0</v>
      </c>
      <c r="D2163" s="495">
        <v>332.31</v>
      </c>
      <c r="E2163" s="495">
        <f t="shared" si="331"/>
        <v>40208582.659999996</v>
      </c>
      <c r="F2163" s="495">
        <f t="shared" si="332"/>
        <v>2124693.3299999996</v>
      </c>
      <c r="G2163" s="495">
        <f t="shared" si="329"/>
        <v>38083889.329999998</v>
      </c>
      <c r="H2163" s="495">
        <f>VLOOKUP(A2163,'02-Metrics'!A:R,18,FALSE)</f>
        <v>7149700</v>
      </c>
      <c r="I2163" s="496">
        <f t="shared" si="330"/>
        <v>5.3266415835629468</v>
      </c>
      <c r="J2163" s="512"/>
      <c r="M2163" s="241" t="s">
        <v>1038</v>
      </c>
      <c r="S2163">
        <f t="shared" si="324"/>
        <v>2020</v>
      </c>
      <c r="T2163" s="418" t="str">
        <f>VLOOKUP($A2163,'02-Metrics'!$A$2:$AD$188,4,FALSE)</f>
        <v>Infrastructure</v>
      </c>
      <c r="U2163" s="418" t="str">
        <f>VLOOKUP($A2163,'02-Metrics'!$A$2:$AD$188,5,FALSE)</f>
        <v>L&amp;L</v>
      </c>
      <c r="V2163" s="418" t="str">
        <f>VLOOKUP($A2163,'02-Metrics'!$A$2:$AD$188,7,FALSE)</f>
        <v>Army Forces</v>
      </c>
    </row>
    <row r="2164" spans="1:22" hidden="1">
      <c r="A2164" s="418" t="s">
        <v>1159</v>
      </c>
      <c r="B2164" s="497">
        <v>43981</v>
      </c>
      <c r="C2164" s="495">
        <v>0</v>
      </c>
      <c r="D2164" s="495">
        <v>69610.59</v>
      </c>
      <c r="E2164" s="495">
        <f t="shared" si="331"/>
        <v>40208582.659999996</v>
      </c>
      <c r="F2164" s="495">
        <f t="shared" si="332"/>
        <v>2194303.9199999995</v>
      </c>
      <c r="G2164" s="495">
        <f t="shared" si="329"/>
        <v>38014278.739999995</v>
      </c>
      <c r="H2164" s="495">
        <f>VLOOKUP(A2164,'02-Metrics'!A:R,18,FALSE)</f>
        <v>7149700</v>
      </c>
      <c r="I2164" s="496">
        <f t="shared" si="330"/>
        <v>5.3169054281997843</v>
      </c>
      <c r="J2164" s="512"/>
      <c r="L2164" s="23">
        <v>43845</v>
      </c>
      <c r="M2164" s="241" t="s">
        <v>764</v>
      </c>
      <c r="S2164">
        <f t="shared" si="324"/>
        <v>2020</v>
      </c>
      <c r="T2164" s="418" t="str">
        <f>VLOOKUP($A2164,'02-Metrics'!$A$2:$AD$188,4,FALSE)</f>
        <v>Infrastructure</v>
      </c>
      <c r="U2164" s="418" t="str">
        <f>VLOOKUP($A2164,'02-Metrics'!$A$2:$AD$188,5,FALSE)</f>
        <v>L&amp;L</v>
      </c>
      <c r="V2164" s="418" t="str">
        <f>VLOOKUP($A2164,'02-Metrics'!$A$2:$AD$188,7,FALSE)</f>
        <v>Army Forces</v>
      </c>
    </row>
    <row r="2165" spans="1:22" hidden="1">
      <c r="A2165" s="418" t="s">
        <v>1159</v>
      </c>
      <c r="B2165" s="497">
        <v>44012</v>
      </c>
      <c r="C2165" s="495">
        <v>0</v>
      </c>
      <c r="D2165" s="495">
        <v>332.31</v>
      </c>
      <c r="E2165" s="495">
        <f t="shared" si="331"/>
        <v>40208582.659999996</v>
      </c>
      <c r="F2165" s="495">
        <f t="shared" si="332"/>
        <v>2194636.2299999995</v>
      </c>
      <c r="G2165" s="495">
        <f t="shared" si="329"/>
        <v>38013946.43</v>
      </c>
      <c r="H2165" s="495">
        <f>VLOOKUP(A2165,'02-Metrics'!A:R,18,FALSE)</f>
        <v>7149700</v>
      </c>
      <c r="I2165" s="496">
        <f t="shared" si="330"/>
        <v>5.3168589493265452</v>
      </c>
      <c r="J2165" s="512"/>
      <c r="M2165" s="241" t="s">
        <v>1038</v>
      </c>
      <c r="S2165">
        <f t="shared" ref="S2165:S2232" si="333">YEAR(B2165)</f>
        <v>2020</v>
      </c>
      <c r="T2165" s="418" t="str">
        <f>VLOOKUP($A2165,'02-Metrics'!$A$2:$AD$188,4,FALSE)</f>
        <v>Infrastructure</v>
      </c>
      <c r="U2165" s="418" t="str">
        <f>VLOOKUP($A2165,'02-Metrics'!$A$2:$AD$188,5,FALSE)</f>
        <v>L&amp;L</v>
      </c>
      <c r="V2165" s="418" t="str">
        <f>VLOOKUP($A2165,'02-Metrics'!$A$2:$AD$188,7,FALSE)</f>
        <v>Army Forces</v>
      </c>
    </row>
    <row r="2166" spans="1:22" hidden="1">
      <c r="A2166" s="418" t="s">
        <v>1159</v>
      </c>
      <c r="B2166" s="497">
        <v>44042</v>
      </c>
      <c r="C2166" s="495">
        <v>0</v>
      </c>
      <c r="D2166" s="495">
        <v>0</v>
      </c>
      <c r="E2166" s="495">
        <f t="shared" si="331"/>
        <v>40208582.659999996</v>
      </c>
      <c r="F2166" s="495">
        <f t="shared" si="332"/>
        <v>2194636.2299999995</v>
      </c>
      <c r="G2166" s="495">
        <f t="shared" si="329"/>
        <v>38013946.43</v>
      </c>
      <c r="H2166" s="495">
        <f>VLOOKUP(A2166,'02-Metrics'!A:R,18,FALSE)</f>
        <v>7149700</v>
      </c>
      <c r="I2166" s="496">
        <f t="shared" si="330"/>
        <v>5.3168589493265452</v>
      </c>
      <c r="J2166" s="512"/>
      <c r="L2166" s="23">
        <v>43950</v>
      </c>
      <c r="M2166" s="241" t="s">
        <v>764</v>
      </c>
      <c r="S2166">
        <f t="shared" si="333"/>
        <v>2020</v>
      </c>
      <c r="T2166" s="418" t="str">
        <f>VLOOKUP($A2166,'02-Metrics'!$A$2:$AD$188,4,FALSE)</f>
        <v>Infrastructure</v>
      </c>
      <c r="U2166" s="418" t="str">
        <f>VLOOKUP($A2166,'02-Metrics'!$A$2:$AD$188,5,FALSE)</f>
        <v>L&amp;L</v>
      </c>
      <c r="V2166" s="418" t="str">
        <f>VLOOKUP($A2166,'02-Metrics'!$A$2:$AD$188,7,FALSE)</f>
        <v>Army Forces</v>
      </c>
    </row>
    <row r="2167" spans="1:22" hidden="1">
      <c r="A2167" s="418" t="s">
        <v>1159</v>
      </c>
      <c r="B2167" s="497">
        <v>44195</v>
      </c>
      <c r="C2167" s="495">
        <v>0</v>
      </c>
      <c r="D2167" s="495">
        <v>0</v>
      </c>
      <c r="E2167" s="495">
        <f t="shared" si="331"/>
        <v>40208582.659999996</v>
      </c>
      <c r="F2167" s="495">
        <f t="shared" si="332"/>
        <v>2194636.2299999995</v>
      </c>
      <c r="G2167" s="495">
        <f t="shared" si="329"/>
        <v>38013946.43</v>
      </c>
      <c r="H2167" s="495">
        <f>VLOOKUP(A2167,'02-Metrics'!A:R,18,FALSE)</f>
        <v>7149700</v>
      </c>
      <c r="I2167" s="496">
        <f t="shared" si="330"/>
        <v>5.3168589493265452</v>
      </c>
      <c r="J2167" s="512"/>
      <c r="M2167" s="241" t="s">
        <v>1038</v>
      </c>
      <c r="S2167">
        <f t="shared" si="333"/>
        <v>2020</v>
      </c>
      <c r="T2167" s="418" t="str">
        <f>VLOOKUP($A2167,'02-Metrics'!$A$2:$AD$188,4,FALSE)</f>
        <v>Infrastructure</v>
      </c>
      <c r="U2167" s="418" t="str">
        <f>VLOOKUP($A2167,'02-Metrics'!$A$2:$AD$188,5,FALSE)</f>
        <v>L&amp;L</v>
      </c>
      <c r="V2167" s="418" t="str">
        <f>VLOOKUP($A2167,'02-Metrics'!$A$2:$AD$188,7,FALSE)</f>
        <v>Army Forces</v>
      </c>
    </row>
    <row r="2168" spans="1:22" hidden="1">
      <c r="A2168" s="418" t="s">
        <v>1159</v>
      </c>
      <c r="B2168" s="497">
        <v>44255</v>
      </c>
      <c r="C2168" s="495">
        <v>0</v>
      </c>
      <c r="D2168" s="495">
        <v>19888.759999999998</v>
      </c>
      <c r="E2168" s="495">
        <f t="shared" si="331"/>
        <v>40208582.659999996</v>
      </c>
      <c r="F2168" s="495">
        <f t="shared" si="332"/>
        <v>2214524.9899999993</v>
      </c>
      <c r="G2168" s="498">
        <f>E2168-F2168</f>
        <v>37994057.669999994</v>
      </c>
      <c r="H2168" s="495"/>
      <c r="I2168" s="496"/>
      <c r="J2168" s="512"/>
      <c r="S2168">
        <f t="shared" si="333"/>
        <v>2021</v>
      </c>
      <c r="T2168" s="418" t="str">
        <f>VLOOKUP($A2168,'02-Metrics'!$A$2:$AD$188,4,FALSE)</f>
        <v>Infrastructure</v>
      </c>
      <c r="U2168" s="418" t="str">
        <f>VLOOKUP($A2168,'02-Metrics'!$A$2:$AD$188,5,FALSE)</f>
        <v>L&amp;L</v>
      </c>
      <c r="V2168" s="418" t="str">
        <f>VLOOKUP($A2168,'02-Metrics'!$A$2:$AD$188,7,FALSE)</f>
        <v>Army Forces</v>
      </c>
    </row>
    <row r="2169" spans="1:22" hidden="1">
      <c r="A2169" s="418" t="s">
        <v>1159</v>
      </c>
      <c r="B2169" s="497">
        <v>44285</v>
      </c>
      <c r="C2169" s="495">
        <v>0</v>
      </c>
      <c r="D2169" s="495">
        <v>1580.08</v>
      </c>
      <c r="E2169" s="495">
        <f t="shared" si="331"/>
        <v>40208582.659999996</v>
      </c>
      <c r="F2169" s="495">
        <f t="shared" si="332"/>
        <v>2216105.0699999994</v>
      </c>
      <c r="G2169" s="495">
        <f t="shared" ref="G2169:G2199" si="334">E2169-F2169</f>
        <v>37992477.589999996</v>
      </c>
      <c r="H2169" s="495">
        <f>VLOOKUP(A2169,'02-Metrics'!A:R,18,FALSE)</f>
        <v>7149700</v>
      </c>
      <c r="I2169" s="496">
        <f t="shared" ref="I2169:I2199" si="335">G2169/H2169</f>
        <v>5.3138561883715392</v>
      </c>
      <c r="J2169" s="512"/>
      <c r="M2169" s="241" t="s">
        <v>1038</v>
      </c>
      <c r="S2169">
        <f t="shared" si="333"/>
        <v>2021</v>
      </c>
      <c r="T2169" s="418" t="str">
        <f>VLOOKUP($A2169,'02-Metrics'!$A$2:$AD$188,4,FALSE)</f>
        <v>Infrastructure</v>
      </c>
      <c r="U2169" s="418" t="str">
        <f>VLOOKUP($A2169,'02-Metrics'!$A$2:$AD$188,5,FALSE)</f>
        <v>L&amp;L</v>
      </c>
      <c r="V2169" s="418" t="str">
        <f>VLOOKUP($A2169,'02-Metrics'!$A$2:$AD$188,7,FALSE)</f>
        <v>Army Forces</v>
      </c>
    </row>
    <row r="2170" spans="1:22" hidden="1">
      <c r="A2170" s="418">
        <v>68</v>
      </c>
      <c r="B2170" s="505">
        <v>2</v>
      </c>
      <c r="C2170" s="506"/>
      <c r="D2170" s="506"/>
      <c r="E2170" s="506"/>
      <c r="F2170" s="506"/>
      <c r="G2170" s="506"/>
      <c r="H2170" s="495"/>
      <c r="I2170" s="496"/>
      <c r="J2170" s="496"/>
      <c r="K2170" s="495"/>
      <c r="L2170" s="493"/>
      <c r="S2170">
        <f t="shared" si="333"/>
        <v>1900</v>
      </c>
      <c r="T2170" s="418" t="e">
        <f>VLOOKUP($A2170,'02-Metrics'!$A$2:$AD$188,4,FALSE)</f>
        <v>#N/A</v>
      </c>
      <c r="U2170" s="418" t="e">
        <f>VLOOKUP($A2170,'02-Metrics'!$A$2:$AD$188,5,FALSE)</f>
        <v>#N/A</v>
      </c>
      <c r="V2170" s="418" t="e">
        <f>VLOOKUP($A2170,'02-Metrics'!$A$2:$AD$188,7,FALSE)</f>
        <v>#N/A</v>
      </c>
    </row>
    <row r="2171" spans="1:22" hidden="1">
      <c r="A2171" s="418" t="s">
        <v>1252</v>
      </c>
      <c r="B2171" s="497">
        <v>43799</v>
      </c>
      <c r="C2171" s="495">
        <v>0</v>
      </c>
      <c r="D2171" s="495">
        <v>46683</v>
      </c>
      <c r="E2171" s="495">
        <f t="shared" ref="E2171:E2218" si="336">C2171+E2170</f>
        <v>0</v>
      </c>
      <c r="F2171" s="495">
        <f t="shared" ref="F2171:F2218" si="337">D2171+F2170</f>
        <v>46683</v>
      </c>
      <c r="G2171" s="495">
        <f t="shared" si="334"/>
        <v>-46683</v>
      </c>
      <c r="H2171" s="495">
        <f>VLOOKUP(A2171,'02-Metrics'!A:R,18,FALSE)</f>
        <v>4203687</v>
      </c>
      <c r="I2171" s="496">
        <f t="shared" si="335"/>
        <v>-1.1105251175931986E-2</v>
      </c>
      <c r="J2171" s="512"/>
      <c r="M2171" s="241" t="s">
        <v>1038</v>
      </c>
      <c r="S2171">
        <f t="shared" si="333"/>
        <v>2019</v>
      </c>
      <c r="T2171" s="418" t="str">
        <f>VLOOKUP($A2171,'02-Metrics'!$A$2:$AD$188,4,FALSE)</f>
        <v>Infrastructure</v>
      </c>
      <c r="U2171" s="418" t="str">
        <f>VLOOKUP($A2171,'02-Metrics'!$A$2:$AD$188,5,FALSE)</f>
        <v>L&amp;L</v>
      </c>
      <c r="V2171" s="418" t="str">
        <f>VLOOKUP($A2171,'02-Metrics'!$A$2:$AD$188,7,FALSE)</f>
        <v>Army Forces</v>
      </c>
    </row>
    <row r="2172" spans="1:22" hidden="1">
      <c r="A2172" s="418" t="s">
        <v>1252</v>
      </c>
      <c r="B2172" s="497">
        <v>43829</v>
      </c>
      <c r="C2172" s="495">
        <v>0</v>
      </c>
      <c r="D2172" s="495">
        <v>2118461.3099999996</v>
      </c>
      <c r="E2172" s="495">
        <f t="shared" si="336"/>
        <v>0</v>
      </c>
      <c r="F2172" s="495">
        <f t="shared" si="337"/>
        <v>2165144.3099999996</v>
      </c>
      <c r="G2172" s="495">
        <f t="shared" si="334"/>
        <v>-2165144.3099999996</v>
      </c>
      <c r="H2172" s="495">
        <f>VLOOKUP(A2172,'02-Metrics'!A:R,18,FALSE)</f>
        <v>4203687</v>
      </c>
      <c r="I2172" s="496">
        <f t="shared" si="335"/>
        <v>-0.51505840230255007</v>
      </c>
      <c r="J2172" s="512"/>
      <c r="M2172" s="241" t="s">
        <v>1038</v>
      </c>
      <c r="S2172">
        <f t="shared" si="333"/>
        <v>2019</v>
      </c>
      <c r="T2172" s="418" t="str">
        <f>VLOOKUP($A2172,'02-Metrics'!$A$2:$AD$188,4,FALSE)</f>
        <v>Infrastructure</v>
      </c>
      <c r="U2172" s="418" t="str">
        <f>VLOOKUP($A2172,'02-Metrics'!$A$2:$AD$188,5,FALSE)</f>
        <v>L&amp;L</v>
      </c>
      <c r="V2172" s="418" t="str">
        <f>VLOOKUP($A2172,'02-Metrics'!$A$2:$AD$188,7,FALSE)</f>
        <v>Army Forces</v>
      </c>
    </row>
    <row r="2173" spans="1:22" hidden="1">
      <c r="A2173" s="418" t="s">
        <v>1252</v>
      </c>
      <c r="B2173" s="497">
        <v>43860</v>
      </c>
      <c r="C2173" s="495">
        <v>0</v>
      </c>
      <c r="D2173" s="495">
        <v>8547</v>
      </c>
      <c r="E2173" s="495">
        <f t="shared" si="336"/>
        <v>0</v>
      </c>
      <c r="F2173" s="495">
        <f t="shared" si="337"/>
        <v>2173691.3099999996</v>
      </c>
      <c r="G2173" s="495">
        <f t="shared" si="334"/>
        <v>-2173691.3099999996</v>
      </c>
      <c r="H2173" s="495">
        <f>VLOOKUP(A2173,'02-Metrics'!A:R,18,FALSE)</f>
        <v>4203687</v>
      </c>
      <c r="I2173" s="496">
        <f t="shared" si="335"/>
        <v>-0.51709161743012733</v>
      </c>
      <c r="J2173" s="512"/>
      <c r="M2173" s="241" t="s">
        <v>1038</v>
      </c>
      <c r="S2173">
        <f t="shared" si="333"/>
        <v>2020</v>
      </c>
      <c r="T2173" s="418" t="str">
        <f>VLOOKUP($A2173,'02-Metrics'!$A$2:$AD$188,4,FALSE)</f>
        <v>Infrastructure</v>
      </c>
      <c r="U2173" s="418" t="str">
        <f>VLOOKUP($A2173,'02-Metrics'!$A$2:$AD$188,5,FALSE)</f>
        <v>L&amp;L</v>
      </c>
      <c r="V2173" s="418" t="str">
        <f>VLOOKUP($A2173,'02-Metrics'!$A$2:$AD$188,7,FALSE)</f>
        <v>Army Forces</v>
      </c>
    </row>
    <row r="2174" spans="1:22" hidden="1">
      <c r="A2174" s="418" t="s">
        <v>1252</v>
      </c>
      <c r="B2174" s="497">
        <v>43889</v>
      </c>
      <c r="C2174" s="495">
        <v>0</v>
      </c>
      <c r="D2174" s="495">
        <v>12795</v>
      </c>
      <c r="E2174" s="495">
        <f t="shared" si="336"/>
        <v>0</v>
      </c>
      <c r="F2174" s="495">
        <f t="shared" si="337"/>
        <v>2186486.3099999996</v>
      </c>
      <c r="G2174" s="495">
        <f t="shared" si="334"/>
        <v>-2186486.3099999996</v>
      </c>
      <c r="H2174" s="495">
        <f>VLOOKUP(A2174,'02-Metrics'!A:R,18,FALSE)</f>
        <v>4203687</v>
      </c>
      <c r="I2174" s="496">
        <f t="shared" si="335"/>
        <v>-0.52013537401809407</v>
      </c>
      <c r="J2174" s="512"/>
      <c r="M2174" s="241" t="s">
        <v>1038</v>
      </c>
      <c r="S2174">
        <f t="shared" si="333"/>
        <v>2020</v>
      </c>
      <c r="T2174" s="418" t="str">
        <f>VLOOKUP($A2174,'02-Metrics'!$A$2:$AD$188,4,FALSE)</f>
        <v>Infrastructure</v>
      </c>
      <c r="U2174" s="418" t="str">
        <f>VLOOKUP($A2174,'02-Metrics'!$A$2:$AD$188,5,FALSE)</f>
        <v>L&amp;L</v>
      </c>
      <c r="V2174" s="418" t="str">
        <f>VLOOKUP($A2174,'02-Metrics'!$A$2:$AD$188,7,FALSE)</f>
        <v>Army Forces</v>
      </c>
    </row>
    <row r="2175" spans="1:22" hidden="1">
      <c r="A2175" s="418" t="s">
        <v>1252</v>
      </c>
      <c r="B2175" s="497">
        <v>44012</v>
      </c>
      <c r="C2175" s="495">
        <v>0</v>
      </c>
      <c r="D2175" s="495">
        <v>196068.6</v>
      </c>
      <c r="E2175" s="495">
        <f t="shared" si="336"/>
        <v>0</v>
      </c>
      <c r="F2175" s="495">
        <f t="shared" si="337"/>
        <v>2382554.9099999997</v>
      </c>
      <c r="G2175" s="495">
        <f t="shared" si="334"/>
        <v>-2382554.9099999997</v>
      </c>
      <c r="H2175" s="495">
        <f>VLOOKUP(A2175,'02-Metrics'!A:R,18,FALSE)</f>
        <v>4203687</v>
      </c>
      <c r="I2175" s="496">
        <f t="shared" si="335"/>
        <v>-0.56677742895700833</v>
      </c>
      <c r="J2175" s="512"/>
      <c r="M2175" s="241" t="s">
        <v>1038</v>
      </c>
      <c r="S2175">
        <f t="shared" si="333"/>
        <v>2020</v>
      </c>
      <c r="T2175" s="418" t="str">
        <f>VLOOKUP($A2175,'02-Metrics'!$A$2:$AD$188,4,FALSE)</f>
        <v>Infrastructure</v>
      </c>
      <c r="U2175" s="418" t="str">
        <f>VLOOKUP($A2175,'02-Metrics'!$A$2:$AD$188,5,FALSE)</f>
        <v>L&amp;L</v>
      </c>
      <c r="V2175" s="418" t="str">
        <f>VLOOKUP($A2175,'02-Metrics'!$A$2:$AD$188,7,FALSE)</f>
        <v>Army Forces</v>
      </c>
    </row>
    <row r="2176" spans="1:22" hidden="1">
      <c r="A2176" s="418" t="s">
        <v>1252</v>
      </c>
      <c r="B2176" s="497">
        <v>44073</v>
      </c>
      <c r="C2176" s="495">
        <v>0</v>
      </c>
      <c r="D2176" s="495">
        <v>33234</v>
      </c>
      <c r="E2176" s="495">
        <f>C2176+E2175</f>
        <v>0</v>
      </c>
      <c r="F2176" s="495">
        <f>D2176+F2175</f>
        <v>2415788.9099999997</v>
      </c>
      <c r="G2176" s="495">
        <f>E2176-F2176</f>
        <v>-2415788.9099999997</v>
      </c>
      <c r="H2176" s="495">
        <f>VLOOKUP(A2176,'02-Metrics'!A:R,18,FALSE)</f>
        <v>4203687</v>
      </c>
      <c r="I2176" s="496">
        <f>G2176/H2176</f>
        <v>-0.57468334583426395</v>
      </c>
      <c r="J2176" s="512"/>
      <c r="M2176" s="241" t="s">
        <v>1038</v>
      </c>
      <c r="S2176">
        <f>YEAR(B2176)</f>
        <v>2020</v>
      </c>
      <c r="T2176" s="418" t="str">
        <f>VLOOKUP($A2176,'02-Metrics'!$A$2:$AD$188,4,FALSE)</f>
        <v>Infrastructure</v>
      </c>
      <c r="U2176" s="418" t="str">
        <f>VLOOKUP($A2176,'02-Metrics'!$A$2:$AD$188,5,FALSE)</f>
        <v>L&amp;L</v>
      </c>
      <c r="V2176" s="418" t="str">
        <f>VLOOKUP($A2176,'02-Metrics'!$A$2:$AD$188,7,FALSE)</f>
        <v>Army Forces</v>
      </c>
    </row>
    <row r="2177" spans="1:22" hidden="1">
      <c r="A2177" s="418" t="s">
        <v>1252</v>
      </c>
      <c r="B2177" s="497">
        <v>44255</v>
      </c>
      <c r="C2177" s="495">
        <v>0</v>
      </c>
      <c r="D2177" s="185">
        <v>31241.52</v>
      </c>
      <c r="E2177" s="495">
        <f>C2177+E2176</f>
        <v>0</v>
      </c>
      <c r="F2177" s="495">
        <f>D2177+F2176</f>
        <v>2447030.4299999997</v>
      </c>
      <c r="G2177" s="495">
        <f>E2177-F2177</f>
        <v>-2447030.4299999997</v>
      </c>
      <c r="H2177" s="495">
        <f>VLOOKUP(A2177,'02-Metrics'!A:R,18,FALSE)</f>
        <v>4203687</v>
      </c>
      <c r="I2177" s="496">
        <f>G2177/H2177</f>
        <v>-0.58211527880168046</v>
      </c>
      <c r="M2177" s="241" t="s">
        <v>1038</v>
      </c>
      <c r="T2177" s="418" t="str">
        <f>VLOOKUP($A2177,'02-Metrics'!$A$2:$AD$188,4,FALSE)</f>
        <v>Infrastructure</v>
      </c>
      <c r="U2177" s="418" t="str">
        <f>VLOOKUP($A2177,'02-Metrics'!$A$2:$AD$188,5,FALSE)</f>
        <v>L&amp;L</v>
      </c>
      <c r="V2177" s="418" t="str">
        <f>VLOOKUP($A2177,'02-Metrics'!$A$2:$AD$188,7,FALSE)</f>
        <v>Army Forces</v>
      </c>
    </row>
    <row r="2178" spans="1:22" hidden="1">
      <c r="A2178" s="418">
        <v>69</v>
      </c>
      <c r="B2178" s="505">
        <v>2</v>
      </c>
      <c r="C2178" s="506"/>
      <c r="D2178" s="506"/>
      <c r="E2178" s="506"/>
      <c r="F2178" s="506"/>
      <c r="G2178" s="506"/>
      <c r="H2178" s="495"/>
      <c r="I2178" s="496"/>
      <c r="J2178" s="496"/>
      <c r="K2178" s="495"/>
      <c r="L2178" s="493"/>
      <c r="S2178">
        <f t="shared" si="333"/>
        <v>1900</v>
      </c>
      <c r="T2178" s="418" t="e">
        <f>VLOOKUP($A2178,'02-Metrics'!$A$2:$AD$188,4,FALSE)</f>
        <v>#N/A</v>
      </c>
      <c r="U2178" s="418" t="e">
        <f>VLOOKUP($A2178,'02-Metrics'!$A$2:$AD$188,5,FALSE)</f>
        <v>#N/A</v>
      </c>
      <c r="V2178" s="418" t="e">
        <f>VLOOKUP($A2178,'02-Metrics'!$A$2:$AD$188,7,FALSE)</f>
        <v>#N/A</v>
      </c>
    </row>
    <row r="2179" spans="1:22" hidden="1">
      <c r="A2179" s="418" t="s">
        <v>1162</v>
      </c>
      <c r="B2179" s="497">
        <v>43676</v>
      </c>
      <c r="C2179" s="495">
        <v>0</v>
      </c>
      <c r="D2179" s="495">
        <v>4000</v>
      </c>
      <c r="E2179" s="495">
        <f t="shared" si="336"/>
        <v>0</v>
      </c>
      <c r="F2179" s="495">
        <f t="shared" si="337"/>
        <v>4000</v>
      </c>
      <c r="G2179" s="495">
        <f t="shared" si="334"/>
        <v>-4000</v>
      </c>
      <c r="H2179" s="495">
        <f>VLOOKUP(A2179,'02-Metrics'!A:R,18,FALSE)</f>
        <v>1042542</v>
      </c>
      <c r="I2179" s="496">
        <f t="shared" si="335"/>
        <v>-3.8367758804921047E-3</v>
      </c>
      <c r="J2179" s="512"/>
      <c r="L2179" s="23">
        <v>43367</v>
      </c>
      <c r="M2179" s="241" t="s">
        <v>1039</v>
      </c>
      <c r="S2179">
        <f t="shared" si="333"/>
        <v>2019</v>
      </c>
      <c r="T2179" s="418" t="str">
        <f>VLOOKUP($A2179,'02-Metrics'!$A$2:$AD$188,4,FALSE)</f>
        <v>Infrastructure</v>
      </c>
      <c r="U2179" s="418" t="str">
        <f>VLOOKUP($A2179,'02-Metrics'!$A$2:$AD$188,5,FALSE)</f>
        <v>L&amp;L</v>
      </c>
      <c r="V2179" s="418" t="str">
        <f>VLOOKUP($A2179,'02-Metrics'!$A$2:$AD$188,7,FALSE)</f>
        <v>Ora</v>
      </c>
    </row>
    <row r="2180" spans="1:22" hidden="1">
      <c r="A2180" s="418" t="s">
        <v>1162</v>
      </c>
      <c r="B2180" s="497">
        <v>43707</v>
      </c>
      <c r="C2180" s="495">
        <v>0</v>
      </c>
      <c r="D2180" s="495">
        <v>29590</v>
      </c>
      <c r="E2180" s="495">
        <f t="shared" si="336"/>
        <v>0</v>
      </c>
      <c r="F2180" s="495">
        <f t="shared" si="337"/>
        <v>33590</v>
      </c>
      <c r="G2180" s="495">
        <f t="shared" si="334"/>
        <v>-33590</v>
      </c>
      <c r="H2180" s="495">
        <f>VLOOKUP(A2180,'02-Metrics'!A:R,18,FALSE)</f>
        <v>1042542</v>
      </c>
      <c r="I2180" s="496">
        <f t="shared" si="335"/>
        <v>-3.2219325456432447E-2</v>
      </c>
      <c r="J2180" s="512"/>
      <c r="L2180" s="23">
        <v>43368</v>
      </c>
      <c r="M2180" s="241" t="s">
        <v>1039</v>
      </c>
      <c r="S2180">
        <f t="shared" si="333"/>
        <v>2019</v>
      </c>
      <c r="T2180" s="418" t="str">
        <f>VLOOKUP($A2180,'02-Metrics'!$A$2:$AD$188,4,FALSE)</f>
        <v>Infrastructure</v>
      </c>
      <c r="U2180" s="418" t="str">
        <f>VLOOKUP($A2180,'02-Metrics'!$A$2:$AD$188,5,FALSE)</f>
        <v>L&amp;L</v>
      </c>
      <c r="V2180" s="418" t="str">
        <f>VLOOKUP($A2180,'02-Metrics'!$A$2:$AD$188,7,FALSE)</f>
        <v>Ora</v>
      </c>
    </row>
    <row r="2181" spans="1:22" hidden="1">
      <c r="A2181" s="418" t="s">
        <v>1162</v>
      </c>
      <c r="B2181" s="497">
        <v>43738</v>
      </c>
      <c r="C2181" s="495">
        <v>0</v>
      </c>
      <c r="D2181" s="495">
        <v>190975</v>
      </c>
      <c r="E2181" s="495">
        <f t="shared" si="336"/>
        <v>0</v>
      </c>
      <c r="F2181" s="495">
        <f t="shared" si="337"/>
        <v>224565</v>
      </c>
      <c r="G2181" s="495">
        <f t="shared" si="334"/>
        <v>-224565</v>
      </c>
      <c r="H2181" s="495">
        <f>VLOOKUP(A2181,'02-Metrics'!A:R,18,FALSE)</f>
        <v>1042542</v>
      </c>
      <c r="I2181" s="496">
        <f t="shared" si="335"/>
        <v>-0.21540139390067739</v>
      </c>
      <c r="J2181" s="512"/>
      <c r="M2181" s="241" t="s">
        <v>1038</v>
      </c>
      <c r="S2181">
        <f t="shared" si="333"/>
        <v>2019</v>
      </c>
      <c r="T2181" s="418" t="str">
        <f>VLOOKUP($A2181,'02-Metrics'!$A$2:$AD$188,4,FALSE)</f>
        <v>Infrastructure</v>
      </c>
      <c r="U2181" s="418" t="str">
        <f>VLOOKUP($A2181,'02-Metrics'!$A$2:$AD$188,5,FALSE)</f>
        <v>L&amp;L</v>
      </c>
      <c r="V2181" s="418" t="str">
        <f>VLOOKUP($A2181,'02-Metrics'!$A$2:$AD$188,7,FALSE)</f>
        <v>Ora</v>
      </c>
    </row>
    <row r="2182" spans="1:22" hidden="1">
      <c r="A2182" s="418" t="s">
        <v>1162</v>
      </c>
      <c r="B2182" s="497">
        <v>43768</v>
      </c>
      <c r="C2182" s="495">
        <v>0</v>
      </c>
      <c r="D2182" s="495">
        <v>83030.02</v>
      </c>
      <c r="E2182" s="495">
        <f t="shared" si="336"/>
        <v>0</v>
      </c>
      <c r="F2182" s="495">
        <f t="shared" si="337"/>
        <v>307595.02</v>
      </c>
      <c r="G2182" s="495">
        <f t="shared" si="334"/>
        <v>-307595.02</v>
      </c>
      <c r="H2182" s="495">
        <f>VLOOKUP(A2182,'02-Metrics'!A:R,18,FALSE)</f>
        <v>1042542</v>
      </c>
      <c r="I2182" s="496">
        <f t="shared" si="335"/>
        <v>-0.29504328842387167</v>
      </c>
      <c r="J2182" s="512"/>
      <c r="L2182" s="23">
        <v>43401</v>
      </c>
      <c r="M2182" s="241" t="s">
        <v>1039</v>
      </c>
      <c r="S2182">
        <f t="shared" si="333"/>
        <v>2019</v>
      </c>
      <c r="T2182" s="418" t="str">
        <f>VLOOKUP($A2182,'02-Metrics'!$A$2:$AD$188,4,FALSE)</f>
        <v>Infrastructure</v>
      </c>
      <c r="U2182" s="418" t="str">
        <f>VLOOKUP($A2182,'02-Metrics'!$A$2:$AD$188,5,FALSE)</f>
        <v>L&amp;L</v>
      </c>
      <c r="V2182" s="418" t="str">
        <f>VLOOKUP($A2182,'02-Metrics'!$A$2:$AD$188,7,FALSE)</f>
        <v>Ora</v>
      </c>
    </row>
    <row r="2183" spans="1:22" hidden="1">
      <c r="A2183" s="418" t="s">
        <v>1162</v>
      </c>
      <c r="B2183" s="497">
        <v>43799</v>
      </c>
      <c r="C2183" s="495">
        <v>505797.14</v>
      </c>
      <c r="D2183" s="495">
        <v>28265.17</v>
      </c>
      <c r="E2183" s="495">
        <f t="shared" si="336"/>
        <v>505797.14</v>
      </c>
      <c r="F2183" s="495">
        <f t="shared" si="337"/>
        <v>335860.19</v>
      </c>
      <c r="G2183" s="495">
        <f t="shared" si="334"/>
        <v>169936.95</v>
      </c>
      <c r="H2183" s="495">
        <f>VLOOKUP(A2183,'02-Metrics'!A:R,18,FALSE)</f>
        <v>1042542</v>
      </c>
      <c r="I2183" s="496">
        <f t="shared" si="335"/>
        <v>0.16300249774109821</v>
      </c>
      <c r="J2183" s="512"/>
      <c r="M2183" s="241" t="s">
        <v>1038</v>
      </c>
      <c r="S2183">
        <f t="shared" si="333"/>
        <v>2019</v>
      </c>
      <c r="T2183" s="418" t="str">
        <f>VLOOKUP($A2183,'02-Metrics'!$A$2:$AD$188,4,FALSE)</f>
        <v>Infrastructure</v>
      </c>
      <c r="U2183" s="418" t="str">
        <f>VLOOKUP($A2183,'02-Metrics'!$A$2:$AD$188,5,FALSE)</f>
        <v>L&amp;L</v>
      </c>
      <c r="V2183" s="418" t="str">
        <f>VLOOKUP($A2183,'02-Metrics'!$A$2:$AD$188,7,FALSE)</f>
        <v>Ora</v>
      </c>
    </row>
    <row r="2184" spans="1:22" hidden="1">
      <c r="A2184" s="418" t="s">
        <v>1162</v>
      </c>
      <c r="B2184" s="497">
        <v>43829</v>
      </c>
      <c r="C2184" s="495">
        <v>0</v>
      </c>
      <c r="D2184" s="495">
        <v>237800.20999999996</v>
      </c>
      <c r="E2184" s="495">
        <f t="shared" si="336"/>
        <v>505797.14</v>
      </c>
      <c r="F2184" s="495">
        <f t="shared" si="337"/>
        <v>573660.39999999991</v>
      </c>
      <c r="G2184" s="495">
        <f t="shared" si="334"/>
        <v>-67863.259999999893</v>
      </c>
      <c r="H2184" s="495">
        <f>VLOOKUP(A2184,'02-Metrics'!A:R,18,FALSE)</f>
        <v>1042542</v>
      </c>
      <c r="I2184" s="496">
        <f t="shared" si="335"/>
        <v>-6.5094029784891053E-2</v>
      </c>
      <c r="J2184" s="512"/>
      <c r="L2184" s="23">
        <v>43410</v>
      </c>
      <c r="M2184" s="241" t="s">
        <v>1039</v>
      </c>
      <c r="S2184">
        <f t="shared" si="333"/>
        <v>2019</v>
      </c>
      <c r="T2184" s="418" t="str">
        <f>VLOOKUP($A2184,'02-Metrics'!$A$2:$AD$188,4,FALSE)</f>
        <v>Infrastructure</v>
      </c>
      <c r="U2184" s="418" t="str">
        <f>VLOOKUP($A2184,'02-Metrics'!$A$2:$AD$188,5,FALSE)</f>
        <v>L&amp;L</v>
      </c>
      <c r="V2184" s="418" t="str">
        <f>VLOOKUP($A2184,'02-Metrics'!$A$2:$AD$188,7,FALSE)</f>
        <v>Ora</v>
      </c>
    </row>
    <row r="2185" spans="1:22" hidden="1">
      <c r="A2185" s="418" t="s">
        <v>1162</v>
      </c>
      <c r="B2185" s="497">
        <v>43860</v>
      </c>
      <c r="C2185" s="495">
        <v>0</v>
      </c>
      <c r="D2185" s="495">
        <v>20686</v>
      </c>
      <c r="E2185" s="495">
        <f t="shared" si="336"/>
        <v>505797.14</v>
      </c>
      <c r="F2185" s="495">
        <f t="shared" si="337"/>
        <v>594346.39999999991</v>
      </c>
      <c r="G2185" s="495">
        <f t="shared" si="334"/>
        <v>-88549.259999999893</v>
      </c>
      <c r="H2185" s="495">
        <f>VLOOKUP(A2185,'02-Metrics'!A:R,18,FALSE)</f>
        <v>1042542</v>
      </c>
      <c r="I2185" s="496">
        <f t="shared" si="335"/>
        <v>-8.4935916250855975E-2</v>
      </c>
      <c r="J2185" s="512"/>
      <c r="M2185" s="241" t="s">
        <v>1038</v>
      </c>
      <c r="S2185">
        <f t="shared" si="333"/>
        <v>2020</v>
      </c>
      <c r="T2185" s="418" t="str">
        <f>VLOOKUP($A2185,'02-Metrics'!$A$2:$AD$188,4,FALSE)</f>
        <v>Infrastructure</v>
      </c>
      <c r="U2185" s="418" t="str">
        <f>VLOOKUP($A2185,'02-Metrics'!$A$2:$AD$188,5,FALSE)</f>
        <v>L&amp;L</v>
      </c>
      <c r="V2185" s="418" t="str">
        <f>VLOOKUP($A2185,'02-Metrics'!$A$2:$AD$188,7,FALSE)</f>
        <v>Ora</v>
      </c>
    </row>
    <row r="2186" spans="1:22" hidden="1">
      <c r="A2186" s="418" t="s">
        <v>1162</v>
      </c>
      <c r="B2186" s="497">
        <v>43889</v>
      </c>
      <c r="C2186" s="495">
        <v>264423.21000000002</v>
      </c>
      <c r="D2186" s="495">
        <v>33959.75</v>
      </c>
      <c r="E2186" s="495">
        <f t="shared" si="336"/>
        <v>770220.35000000009</v>
      </c>
      <c r="F2186" s="495">
        <f t="shared" si="337"/>
        <v>628306.14999999991</v>
      </c>
      <c r="G2186" s="495">
        <f t="shared" si="334"/>
        <v>141914.20000000019</v>
      </c>
      <c r="H2186" s="495">
        <f>VLOOKUP(A2186,'02-Metrics'!A:R,18,FALSE)</f>
        <v>1042542</v>
      </c>
      <c r="I2186" s="496">
        <f t="shared" si="335"/>
        <v>0.13612324491483335</v>
      </c>
      <c r="J2186" s="512"/>
      <c r="L2186" s="23">
        <v>43459</v>
      </c>
      <c r="M2186" s="241" t="s">
        <v>1039</v>
      </c>
      <c r="S2186">
        <f t="shared" si="333"/>
        <v>2020</v>
      </c>
      <c r="T2186" s="418" t="str">
        <f>VLOOKUP($A2186,'02-Metrics'!$A$2:$AD$188,4,FALSE)</f>
        <v>Infrastructure</v>
      </c>
      <c r="U2186" s="418" t="str">
        <f>VLOOKUP($A2186,'02-Metrics'!$A$2:$AD$188,5,FALSE)</f>
        <v>L&amp;L</v>
      </c>
      <c r="V2186" s="418" t="str">
        <f>VLOOKUP($A2186,'02-Metrics'!$A$2:$AD$188,7,FALSE)</f>
        <v>Ora</v>
      </c>
    </row>
    <row r="2187" spans="1:22" hidden="1">
      <c r="A2187" s="418" t="s">
        <v>1162</v>
      </c>
      <c r="B2187" s="497">
        <v>43920</v>
      </c>
      <c r="C2187" s="495">
        <v>0</v>
      </c>
      <c r="D2187" s="495">
        <v>18120</v>
      </c>
      <c r="E2187" s="495">
        <f t="shared" si="336"/>
        <v>770220.35000000009</v>
      </c>
      <c r="F2187" s="495">
        <f t="shared" si="337"/>
        <v>646426.14999999991</v>
      </c>
      <c r="G2187" s="495">
        <f t="shared" si="334"/>
        <v>123794.20000000019</v>
      </c>
      <c r="H2187" s="495">
        <f>VLOOKUP(A2187,'02-Metrics'!A:R,18,FALSE)</f>
        <v>1042542</v>
      </c>
      <c r="I2187" s="496">
        <f t="shared" si="335"/>
        <v>0.11874265017620411</v>
      </c>
      <c r="J2187" s="512"/>
      <c r="L2187" s="23">
        <v>43460</v>
      </c>
      <c r="M2187" s="241" t="s">
        <v>1039</v>
      </c>
      <c r="S2187">
        <f t="shared" si="333"/>
        <v>2020</v>
      </c>
      <c r="T2187" s="418" t="str">
        <f>VLOOKUP($A2187,'02-Metrics'!$A$2:$AD$188,4,FALSE)</f>
        <v>Infrastructure</v>
      </c>
      <c r="U2187" s="418" t="str">
        <f>VLOOKUP($A2187,'02-Metrics'!$A$2:$AD$188,5,FALSE)</f>
        <v>L&amp;L</v>
      </c>
      <c r="V2187" s="418" t="str">
        <f>VLOOKUP($A2187,'02-Metrics'!$A$2:$AD$188,7,FALSE)</f>
        <v>Ora</v>
      </c>
    </row>
    <row r="2188" spans="1:22" hidden="1">
      <c r="A2188" s="418" t="s">
        <v>1162</v>
      </c>
      <c r="B2188" s="497">
        <v>43951</v>
      </c>
      <c r="C2188" s="495">
        <v>0</v>
      </c>
      <c r="D2188" s="495">
        <v>15456</v>
      </c>
      <c r="E2188" s="495">
        <f t="shared" si="336"/>
        <v>770220.35000000009</v>
      </c>
      <c r="F2188" s="495">
        <f t="shared" si="337"/>
        <v>661882.14999999991</v>
      </c>
      <c r="G2188" s="495">
        <f t="shared" si="334"/>
        <v>108338.20000000019</v>
      </c>
      <c r="H2188" s="495">
        <f>VLOOKUP(A2188,'02-Metrics'!A:R,18,FALSE)</f>
        <v>1042542</v>
      </c>
      <c r="I2188" s="496">
        <f t="shared" si="335"/>
        <v>0.10391734817398261</v>
      </c>
      <c r="J2188" s="512"/>
      <c r="M2188" s="241" t="s">
        <v>1038</v>
      </c>
      <c r="S2188">
        <f t="shared" si="333"/>
        <v>2020</v>
      </c>
      <c r="T2188" s="418" t="str">
        <f>VLOOKUP($A2188,'02-Metrics'!$A$2:$AD$188,4,FALSE)</f>
        <v>Infrastructure</v>
      </c>
      <c r="U2188" s="418" t="str">
        <f>VLOOKUP($A2188,'02-Metrics'!$A$2:$AD$188,5,FALSE)</f>
        <v>L&amp;L</v>
      </c>
      <c r="V2188" s="418" t="str">
        <f>VLOOKUP($A2188,'02-Metrics'!$A$2:$AD$188,7,FALSE)</f>
        <v>Ora</v>
      </c>
    </row>
    <row r="2189" spans="1:22" hidden="1">
      <c r="A2189" s="418" t="s">
        <v>1162</v>
      </c>
      <c r="B2189" s="497">
        <v>43981</v>
      </c>
      <c r="C2189" s="495">
        <v>0</v>
      </c>
      <c r="D2189" s="495">
        <v>118727.74</v>
      </c>
      <c r="E2189" s="495">
        <f t="shared" si="336"/>
        <v>770220.35000000009</v>
      </c>
      <c r="F2189" s="495">
        <f t="shared" si="337"/>
        <v>780609.8899999999</v>
      </c>
      <c r="G2189" s="495">
        <f t="shared" si="334"/>
        <v>-10389.539999999804</v>
      </c>
      <c r="H2189" s="495">
        <f>VLOOKUP(A2189,'02-Metrics'!A:R,18,FALSE)</f>
        <v>1042542</v>
      </c>
      <c r="I2189" s="496">
        <f t="shared" si="335"/>
        <v>-9.9655841203517975E-3</v>
      </c>
      <c r="J2189" s="512"/>
      <c r="M2189" s="241" t="s">
        <v>1038</v>
      </c>
      <c r="S2189">
        <f t="shared" si="333"/>
        <v>2020</v>
      </c>
      <c r="T2189" s="418" t="str">
        <f>VLOOKUP($A2189,'02-Metrics'!$A$2:$AD$188,4,FALSE)</f>
        <v>Infrastructure</v>
      </c>
      <c r="U2189" s="418" t="str">
        <f>VLOOKUP($A2189,'02-Metrics'!$A$2:$AD$188,5,FALSE)</f>
        <v>L&amp;L</v>
      </c>
      <c r="V2189" s="418" t="str">
        <f>VLOOKUP($A2189,'02-Metrics'!$A$2:$AD$188,7,FALSE)</f>
        <v>Ora</v>
      </c>
    </row>
    <row r="2190" spans="1:22" hidden="1">
      <c r="A2190" s="418" t="s">
        <v>1162</v>
      </c>
      <c r="B2190" s="497">
        <v>44012</v>
      </c>
      <c r="C2190" s="495">
        <v>0</v>
      </c>
      <c r="D2190" s="495">
        <v>1765</v>
      </c>
      <c r="E2190" s="495">
        <f t="shared" si="336"/>
        <v>770220.35000000009</v>
      </c>
      <c r="F2190" s="495">
        <f t="shared" si="337"/>
        <v>782374.8899999999</v>
      </c>
      <c r="G2190" s="495">
        <f t="shared" si="334"/>
        <v>-12154.539999999804</v>
      </c>
      <c r="H2190" s="495">
        <f>VLOOKUP(A2190,'02-Metrics'!A:R,18,FALSE)</f>
        <v>1042542</v>
      </c>
      <c r="I2190" s="496">
        <f t="shared" si="335"/>
        <v>-1.1658561477618939E-2</v>
      </c>
      <c r="J2190" s="512"/>
      <c r="M2190" s="241" t="s">
        <v>1038</v>
      </c>
      <c r="S2190">
        <f t="shared" si="333"/>
        <v>2020</v>
      </c>
      <c r="T2190" s="418" t="str">
        <f>VLOOKUP($A2190,'02-Metrics'!$A$2:$AD$188,4,FALSE)</f>
        <v>Infrastructure</v>
      </c>
      <c r="U2190" s="418" t="str">
        <f>VLOOKUP($A2190,'02-Metrics'!$A$2:$AD$188,5,FALSE)</f>
        <v>L&amp;L</v>
      </c>
      <c r="V2190" s="418" t="str">
        <f>VLOOKUP($A2190,'02-Metrics'!$A$2:$AD$188,7,FALSE)</f>
        <v>Ora</v>
      </c>
    </row>
    <row r="2191" spans="1:22" hidden="1">
      <c r="A2191" s="418" t="s">
        <v>1162</v>
      </c>
      <c r="B2191" s="497">
        <v>44134</v>
      </c>
      <c r="C2191" s="495">
        <v>0</v>
      </c>
      <c r="D2191" s="495">
        <v>63220.59</v>
      </c>
      <c r="E2191" s="495">
        <f t="shared" si="336"/>
        <v>770220.35000000009</v>
      </c>
      <c r="F2191" s="495">
        <f t="shared" si="337"/>
        <v>845595.47999999986</v>
      </c>
      <c r="G2191" s="495">
        <f t="shared" si="334"/>
        <v>-75375.129999999772</v>
      </c>
      <c r="H2191" s="495">
        <f>VLOOKUP(A2191,'02-Metrics'!A:R,18,FALSE)</f>
        <v>1042542</v>
      </c>
      <c r="I2191" s="496">
        <f t="shared" si="335"/>
        <v>-7.2299370193238996E-2</v>
      </c>
      <c r="J2191" s="512"/>
      <c r="M2191" s="241" t="s">
        <v>1038</v>
      </c>
      <c r="S2191">
        <f t="shared" si="333"/>
        <v>2020</v>
      </c>
      <c r="T2191" s="418" t="str">
        <f>VLOOKUP($A2191,'02-Metrics'!$A$2:$AD$188,4,FALSE)</f>
        <v>Infrastructure</v>
      </c>
      <c r="U2191" s="418" t="str">
        <f>VLOOKUP($A2191,'02-Metrics'!$A$2:$AD$188,5,FALSE)</f>
        <v>L&amp;L</v>
      </c>
      <c r="V2191" s="418" t="str">
        <f>VLOOKUP($A2191,'02-Metrics'!$A$2:$AD$188,7,FALSE)</f>
        <v>Ora</v>
      </c>
    </row>
    <row r="2192" spans="1:22" hidden="1">
      <c r="A2192" s="418" t="s">
        <v>1162</v>
      </c>
      <c r="B2192" s="497">
        <v>44165</v>
      </c>
      <c r="C2192" s="495">
        <v>0</v>
      </c>
      <c r="D2192" s="495">
        <v>179176.92</v>
      </c>
      <c r="E2192" s="495">
        <f t="shared" si="336"/>
        <v>770220.35000000009</v>
      </c>
      <c r="F2192" s="495">
        <f t="shared" si="337"/>
        <v>1024772.3999999999</v>
      </c>
      <c r="G2192" s="495">
        <f t="shared" si="334"/>
        <v>-254552.04999999981</v>
      </c>
      <c r="H2192" s="495">
        <f>VLOOKUP(A2192,'02-Metrics'!A:R,18,FALSE)</f>
        <v>1042542</v>
      </c>
      <c r="I2192" s="496">
        <f t="shared" si="335"/>
        <v>-0.2441647914424549</v>
      </c>
      <c r="J2192" s="512"/>
      <c r="L2192" s="23">
        <v>43649</v>
      </c>
      <c r="M2192" s="241" t="s">
        <v>1039</v>
      </c>
      <c r="S2192">
        <f t="shared" si="333"/>
        <v>2020</v>
      </c>
      <c r="T2192" s="418" t="str">
        <f>VLOOKUP($A2192,'02-Metrics'!$A$2:$AD$188,4,FALSE)</f>
        <v>Infrastructure</v>
      </c>
      <c r="U2192" s="418" t="str">
        <f>VLOOKUP($A2192,'02-Metrics'!$A$2:$AD$188,5,FALSE)</f>
        <v>L&amp;L</v>
      </c>
      <c r="V2192" s="418" t="str">
        <f>VLOOKUP($A2192,'02-Metrics'!$A$2:$AD$188,7,FALSE)</f>
        <v>Ora</v>
      </c>
    </row>
    <row r="2193" spans="1:22" hidden="1">
      <c r="A2193" s="418" t="s">
        <v>1162</v>
      </c>
      <c r="B2193" s="497">
        <v>44226</v>
      </c>
      <c r="C2193" s="495">
        <v>0</v>
      </c>
      <c r="D2193" s="495">
        <v>614228.65</v>
      </c>
      <c r="E2193" s="495">
        <f>C2193+E2192</f>
        <v>770220.35000000009</v>
      </c>
      <c r="F2193" s="495">
        <f>D2193+F2192</f>
        <v>1639001.0499999998</v>
      </c>
      <c r="G2193" s="495">
        <f t="shared" ref="G2193:G2194" si="338">E2193-F2193</f>
        <v>-868780.69999999972</v>
      </c>
      <c r="H2193" s="495">
        <f>VLOOKUP(A2193,'02-Metrics'!A:R,18,FALSE)</f>
        <v>1042542</v>
      </c>
      <c r="I2193" s="496">
        <f t="shared" ref="I2193:I2194" si="339">G2193/H2193</f>
        <v>-0.83332920879926153</v>
      </c>
      <c r="J2193" s="512"/>
      <c r="T2193" s="418" t="str">
        <f>VLOOKUP($A2193,'02-Metrics'!$A$2:$AD$188,4,FALSE)</f>
        <v>Infrastructure</v>
      </c>
      <c r="U2193" s="418" t="str">
        <f>VLOOKUP($A2193,'02-Metrics'!$A$2:$AD$188,5,FALSE)</f>
        <v>L&amp;L</v>
      </c>
      <c r="V2193" s="418" t="str">
        <f>VLOOKUP($A2193,'02-Metrics'!$A$2:$AD$188,7,FALSE)</f>
        <v>Ora</v>
      </c>
    </row>
    <row r="2194" spans="1:22" hidden="1">
      <c r="A2194" s="418" t="s">
        <v>1162</v>
      </c>
      <c r="B2194" s="497">
        <v>44255</v>
      </c>
      <c r="C2194" s="495">
        <v>128110.86</v>
      </c>
      <c r="D2194" s="495">
        <v>0</v>
      </c>
      <c r="E2194" s="495">
        <f>C2194+E2193</f>
        <v>898331.21000000008</v>
      </c>
      <c r="F2194" s="495">
        <f>D2194+F2193</f>
        <v>1639001.0499999998</v>
      </c>
      <c r="G2194" s="495">
        <f t="shared" si="338"/>
        <v>-740669.83999999973</v>
      </c>
      <c r="H2194" s="495">
        <f>VLOOKUP(A2194,'02-Metrics'!A:R,18,FALSE)</f>
        <v>1042542</v>
      </c>
      <c r="I2194" s="496">
        <f t="shared" si="339"/>
        <v>-0.71044604437998637</v>
      </c>
      <c r="J2194" s="512"/>
      <c r="M2194" s="241" t="s">
        <v>1038</v>
      </c>
      <c r="S2194">
        <f>YEAR(B2194)</f>
        <v>2021</v>
      </c>
      <c r="T2194" s="418" t="str">
        <f>VLOOKUP($A2194,'02-Metrics'!$A$2:$AD$188,4,FALSE)</f>
        <v>Infrastructure</v>
      </c>
      <c r="U2194" s="418" t="str">
        <f>VLOOKUP($A2194,'02-Metrics'!$A$2:$AD$188,5,FALSE)</f>
        <v>L&amp;L</v>
      </c>
      <c r="V2194" s="418" t="str">
        <f>VLOOKUP($A2194,'02-Metrics'!$A$2:$AD$188,7,FALSE)</f>
        <v>Ora</v>
      </c>
    </row>
    <row r="2195" spans="1:22" hidden="1">
      <c r="A2195" s="418" t="s">
        <v>1162</v>
      </c>
      <c r="B2195" s="497">
        <v>44285</v>
      </c>
      <c r="C2195" s="495">
        <v>0</v>
      </c>
      <c r="D2195" s="495">
        <v>7258.41</v>
      </c>
      <c r="E2195" s="495">
        <f t="shared" ref="E2195:E2196" si="340">C2195+E2194</f>
        <v>898331.21000000008</v>
      </c>
      <c r="F2195" s="495">
        <f t="shared" ref="F2195:F2196" si="341">D2195+F2194</f>
        <v>1646259.4599999997</v>
      </c>
      <c r="G2195" s="495">
        <f t="shared" ref="G2195:G2196" si="342">E2195-F2195</f>
        <v>-747928.24999999965</v>
      </c>
      <c r="H2195" s="495">
        <f>VLOOKUP(A2195,'02-Metrics'!A:R,18,FALSE)</f>
        <v>1042542</v>
      </c>
      <c r="I2195" s="496">
        <f t="shared" ref="I2195:I2196" si="343">G2195/H2195</f>
        <v>-0.71740826748466691</v>
      </c>
      <c r="T2195" s="418" t="str">
        <f>VLOOKUP($A2195,'02-Metrics'!$A$2:$AD$188,4,FALSE)</f>
        <v>Infrastructure</v>
      </c>
      <c r="U2195" s="418" t="str">
        <f>VLOOKUP($A2195,'02-Metrics'!$A$2:$AD$188,5,FALSE)</f>
        <v>L&amp;L</v>
      </c>
      <c r="V2195" s="418" t="str">
        <f>VLOOKUP($A2195,'02-Metrics'!$A$2:$AD$188,7,FALSE)</f>
        <v>Ora</v>
      </c>
    </row>
    <row r="2196" spans="1:22" hidden="1">
      <c r="A2196" s="418" t="s">
        <v>1162</v>
      </c>
      <c r="B2196" s="497">
        <v>44316</v>
      </c>
      <c r="C2196" s="495">
        <v>0</v>
      </c>
      <c r="D2196" s="495">
        <v>661141.23</v>
      </c>
      <c r="E2196" s="495">
        <f t="shared" si="340"/>
        <v>898331.21000000008</v>
      </c>
      <c r="F2196" s="495">
        <f t="shared" si="341"/>
        <v>2307400.6899999995</v>
      </c>
      <c r="G2196" s="495">
        <f t="shared" si="342"/>
        <v>-1409069.4799999995</v>
      </c>
      <c r="H2196" s="495">
        <f>VLOOKUP(A2196,'02-Metrics'!A:R,18,FALSE)</f>
        <v>1042542</v>
      </c>
      <c r="I2196" s="496">
        <f t="shared" si="343"/>
        <v>-1.3515709487003875</v>
      </c>
      <c r="T2196" s="418" t="str">
        <f>VLOOKUP($A2196,'02-Metrics'!$A$2:$AD$188,4,FALSE)</f>
        <v>Infrastructure</v>
      </c>
      <c r="U2196" s="418" t="str">
        <f>VLOOKUP($A2196,'02-Metrics'!$A$2:$AD$188,5,FALSE)</f>
        <v>L&amp;L</v>
      </c>
      <c r="V2196" s="418" t="str">
        <f>VLOOKUP($A2196,'02-Metrics'!$A$2:$AD$188,7,FALSE)</f>
        <v>Ora</v>
      </c>
    </row>
    <row r="2197" spans="1:22" hidden="1">
      <c r="A2197" s="418">
        <v>70</v>
      </c>
      <c r="B2197" s="505">
        <v>2</v>
      </c>
      <c r="C2197" s="506"/>
      <c r="D2197" s="506"/>
      <c r="E2197" s="506"/>
      <c r="F2197" s="506"/>
      <c r="G2197" s="506"/>
      <c r="H2197" s="495"/>
      <c r="I2197" s="496"/>
      <c r="J2197" s="496"/>
      <c r="K2197" s="495"/>
      <c r="L2197" s="493"/>
      <c r="S2197">
        <f t="shared" si="333"/>
        <v>1900</v>
      </c>
      <c r="T2197" s="418" t="e">
        <f>VLOOKUP($A2197,'02-Metrics'!$A$2:$AD$188,4,FALSE)</f>
        <v>#N/A</v>
      </c>
      <c r="U2197" s="418" t="e">
        <f>VLOOKUP($A2197,'02-Metrics'!$A$2:$AD$188,5,FALSE)</f>
        <v>#N/A</v>
      </c>
      <c r="V2197" s="418" t="e">
        <f>VLOOKUP($A2197,'02-Metrics'!$A$2:$AD$188,7,FALSE)</f>
        <v>#N/A</v>
      </c>
    </row>
    <row r="2198" spans="1:22" hidden="1">
      <c r="A2198" s="418" t="s">
        <v>1253</v>
      </c>
      <c r="B2198" s="497">
        <v>43707</v>
      </c>
      <c r="C2198" s="495">
        <v>13625000</v>
      </c>
      <c r="D2198" s="495">
        <v>123695</v>
      </c>
      <c r="E2198" s="495">
        <f>C2198</f>
        <v>13625000</v>
      </c>
      <c r="F2198" s="495">
        <f>D2198</f>
        <v>123695</v>
      </c>
      <c r="G2198" s="495">
        <f t="shared" si="334"/>
        <v>13501305</v>
      </c>
      <c r="H2198" s="495">
        <f>VLOOKUP(A2198,'02-Metrics'!A:R,18,FALSE)</f>
        <v>57898699.390000001</v>
      </c>
      <c r="I2198" s="496">
        <f t="shared" si="335"/>
        <v>0.23318839874202568</v>
      </c>
      <c r="J2198" s="512"/>
      <c r="M2198" s="241" t="s">
        <v>1038</v>
      </c>
      <c r="S2198">
        <f t="shared" si="333"/>
        <v>2019</v>
      </c>
      <c r="T2198" s="418" t="str">
        <f>VLOOKUP($A2198,'02-Metrics'!$A$2:$AD$188,4,FALSE)</f>
        <v>Commercial</v>
      </c>
      <c r="U2198" s="418" t="str">
        <f>VLOOKUP($A2198,'02-Metrics'!$A$2:$AD$188,5,FALSE)</f>
        <v>Hotel</v>
      </c>
      <c r="V2198" s="418" t="str">
        <f>VLOOKUP($A2198,'02-Metrics'!$A$2:$AD$188,7,FALSE)</f>
        <v xml:space="preserve">Sewedy </v>
      </c>
    </row>
    <row r="2199" spans="1:22" hidden="1">
      <c r="A2199" s="418" t="s">
        <v>1253</v>
      </c>
      <c r="B2199" s="497">
        <v>43738</v>
      </c>
      <c r="C2199" s="495">
        <v>0</v>
      </c>
      <c r="D2199" s="495">
        <v>916740.44</v>
      </c>
      <c r="E2199" s="495">
        <f t="shared" si="336"/>
        <v>13625000</v>
      </c>
      <c r="F2199" s="495">
        <f t="shared" si="337"/>
        <v>1040435.44</v>
      </c>
      <c r="G2199" s="495">
        <f t="shared" si="334"/>
        <v>12584564.560000001</v>
      </c>
      <c r="H2199" s="495">
        <f>VLOOKUP(A2199,'02-Metrics'!A:R,18,FALSE)</f>
        <v>57898699.390000001</v>
      </c>
      <c r="I2199" s="496">
        <f t="shared" si="335"/>
        <v>0.21735487485187879</v>
      </c>
      <c r="J2199" s="512"/>
      <c r="M2199" s="241" t="s">
        <v>1038</v>
      </c>
      <c r="S2199">
        <f t="shared" si="333"/>
        <v>2019</v>
      </c>
      <c r="T2199" s="418" t="str">
        <f>VLOOKUP($A2199,'02-Metrics'!$A$2:$AD$188,4,FALSE)</f>
        <v>Commercial</v>
      </c>
      <c r="U2199" s="418" t="str">
        <f>VLOOKUP($A2199,'02-Metrics'!$A$2:$AD$188,5,FALSE)</f>
        <v>Hotel</v>
      </c>
      <c r="V2199" s="418" t="str">
        <f>VLOOKUP($A2199,'02-Metrics'!$A$2:$AD$188,7,FALSE)</f>
        <v xml:space="preserve">Sewedy </v>
      </c>
    </row>
    <row r="2200" spans="1:22" hidden="1">
      <c r="A2200" s="418" t="s">
        <v>1253</v>
      </c>
      <c r="B2200" s="497">
        <v>43768</v>
      </c>
      <c r="C2200" s="495">
        <v>0</v>
      </c>
      <c r="D2200" s="495">
        <v>2815823.9099999997</v>
      </c>
      <c r="E2200" s="495">
        <f t="shared" si="336"/>
        <v>13625000</v>
      </c>
      <c r="F2200" s="495">
        <f t="shared" si="337"/>
        <v>3856259.3499999996</v>
      </c>
      <c r="G2200" s="498">
        <f>E2200-F2200</f>
        <v>9768740.6500000004</v>
      </c>
      <c r="H2200" s="495">
        <f>VLOOKUP(A2200,'02-Metrics'!A:R,18,FALSE)</f>
        <v>57898699.390000001</v>
      </c>
      <c r="I2200" s="496"/>
      <c r="J2200" s="512"/>
      <c r="S2200">
        <f t="shared" si="333"/>
        <v>2019</v>
      </c>
      <c r="T2200" s="418" t="str">
        <f>VLOOKUP($A2200,'02-Metrics'!$A$2:$AD$188,4,FALSE)</f>
        <v>Commercial</v>
      </c>
      <c r="U2200" s="418" t="str">
        <f>VLOOKUP($A2200,'02-Metrics'!$A$2:$AD$188,5,FALSE)</f>
        <v>Hotel</v>
      </c>
      <c r="V2200" s="418" t="str">
        <f>VLOOKUP($A2200,'02-Metrics'!$A$2:$AD$188,7,FALSE)</f>
        <v xml:space="preserve">Sewedy </v>
      </c>
    </row>
    <row r="2201" spans="1:22" hidden="1">
      <c r="A2201" s="418" t="s">
        <v>1253</v>
      </c>
      <c r="B2201" s="497">
        <v>43799</v>
      </c>
      <c r="C2201" s="495">
        <v>2327690.6</v>
      </c>
      <c r="D2201" s="495">
        <v>2474341.2699999996</v>
      </c>
      <c r="E2201" s="495">
        <f>C2201+E2200</f>
        <v>15952690.6</v>
      </c>
      <c r="F2201" s="495">
        <f>D2201+F2200</f>
        <v>6330600.6199999992</v>
      </c>
      <c r="G2201" s="495">
        <f t="shared" ref="G2201:G2222" si="344">E2201-F2201</f>
        <v>9622089.9800000004</v>
      </c>
      <c r="H2201" s="495">
        <f>VLOOKUP(A2201,'02-Metrics'!A:R,18,FALSE)</f>
        <v>57898699.390000001</v>
      </c>
      <c r="I2201" s="496">
        <f t="shared" ref="I2201:I2222" si="345">G2201/H2201</f>
        <v>0.16618836142046195</v>
      </c>
      <c r="J2201" s="512"/>
      <c r="M2201" s="241" t="s">
        <v>1038</v>
      </c>
      <c r="S2201">
        <f t="shared" si="333"/>
        <v>2019</v>
      </c>
      <c r="T2201" s="418" t="str">
        <f>VLOOKUP($A2201,'02-Metrics'!$A$2:$AD$188,4,FALSE)</f>
        <v>Commercial</v>
      </c>
      <c r="U2201" s="418" t="str">
        <f>VLOOKUP($A2201,'02-Metrics'!$A$2:$AD$188,5,FALSE)</f>
        <v>Hotel</v>
      </c>
      <c r="V2201" s="418" t="str">
        <f>VLOOKUP($A2201,'02-Metrics'!$A$2:$AD$188,7,FALSE)</f>
        <v xml:space="preserve">Sewedy </v>
      </c>
    </row>
    <row r="2202" spans="1:22" hidden="1">
      <c r="A2202" s="418" t="s">
        <v>1253</v>
      </c>
      <c r="B2202" s="497">
        <v>43829</v>
      </c>
      <c r="C2202" s="495">
        <v>3867767.27</v>
      </c>
      <c r="D2202" s="495">
        <v>2430905.56</v>
      </c>
      <c r="E2202" s="495">
        <f>C2202+E2201</f>
        <v>19820457.870000001</v>
      </c>
      <c r="F2202" s="495">
        <f>D2202+F2201</f>
        <v>8761506.1799999997</v>
      </c>
      <c r="G2202" s="495">
        <f t="shared" si="344"/>
        <v>11058951.690000001</v>
      </c>
      <c r="H2202" s="495">
        <f>VLOOKUP(A2202,'02-Metrics'!A:R,18,FALSE)</f>
        <v>57898699.390000001</v>
      </c>
      <c r="I2202" s="496">
        <f t="shared" si="345"/>
        <v>0.19100518330313399</v>
      </c>
      <c r="J2202" s="512"/>
      <c r="M2202" s="241" t="s">
        <v>1038</v>
      </c>
      <c r="S2202">
        <f t="shared" si="333"/>
        <v>2019</v>
      </c>
      <c r="T2202" s="418" t="str">
        <f>VLOOKUP($A2202,'02-Metrics'!$A$2:$AD$188,4,FALSE)</f>
        <v>Commercial</v>
      </c>
      <c r="U2202" s="418" t="str">
        <f>VLOOKUP($A2202,'02-Metrics'!$A$2:$AD$188,5,FALSE)</f>
        <v>Hotel</v>
      </c>
      <c r="V2202" s="418" t="str">
        <f>VLOOKUP($A2202,'02-Metrics'!$A$2:$AD$188,7,FALSE)</f>
        <v xml:space="preserve">Sewedy </v>
      </c>
    </row>
    <row r="2203" spans="1:22" hidden="1">
      <c r="A2203" s="418" t="s">
        <v>1253</v>
      </c>
      <c r="B2203" s="497">
        <v>43860</v>
      </c>
      <c r="C2203" s="495">
        <v>2286139.86</v>
      </c>
      <c r="D2203" s="495">
        <v>6227180.54</v>
      </c>
      <c r="E2203" s="495">
        <f t="shared" si="336"/>
        <v>22106597.73</v>
      </c>
      <c r="F2203" s="495">
        <f t="shared" si="337"/>
        <v>14988686.719999999</v>
      </c>
      <c r="G2203" s="495">
        <f t="shared" si="344"/>
        <v>7117911.0100000016</v>
      </c>
      <c r="H2203" s="495">
        <f>VLOOKUP(A2203,'02-Metrics'!A:R,18,FALSE)</f>
        <v>57898699.390000001</v>
      </c>
      <c r="I2203" s="496">
        <f t="shared" si="345"/>
        <v>0.1229373213041358</v>
      </c>
      <c r="J2203" s="512"/>
      <c r="M2203" s="241" t="s">
        <v>1038</v>
      </c>
      <c r="S2203">
        <f t="shared" si="333"/>
        <v>2020</v>
      </c>
      <c r="T2203" s="418" t="str">
        <f>VLOOKUP($A2203,'02-Metrics'!$A$2:$AD$188,4,FALSE)</f>
        <v>Commercial</v>
      </c>
      <c r="U2203" s="418" t="str">
        <f>VLOOKUP($A2203,'02-Metrics'!$A$2:$AD$188,5,FALSE)</f>
        <v>Hotel</v>
      </c>
      <c r="V2203" s="418" t="str">
        <f>VLOOKUP($A2203,'02-Metrics'!$A$2:$AD$188,7,FALSE)</f>
        <v xml:space="preserve">Sewedy </v>
      </c>
    </row>
    <row r="2204" spans="1:22" hidden="1">
      <c r="A2204" s="418" t="s">
        <v>1253</v>
      </c>
      <c r="B2204" s="497">
        <v>43889</v>
      </c>
      <c r="C2204" s="495">
        <v>3071785.6</v>
      </c>
      <c r="D2204" s="495">
        <v>2096022.36</v>
      </c>
      <c r="E2204" s="495">
        <f t="shared" si="336"/>
        <v>25178383.330000002</v>
      </c>
      <c r="F2204" s="495">
        <f t="shared" si="337"/>
        <v>17084709.079999998</v>
      </c>
      <c r="G2204" s="495">
        <f t="shared" si="344"/>
        <v>8093674.2500000037</v>
      </c>
      <c r="H2204" s="495">
        <f>VLOOKUP(A2204,'02-Metrics'!A:R,18,FALSE)</f>
        <v>57898699.390000001</v>
      </c>
      <c r="I2204" s="496">
        <f t="shared" si="345"/>
        <v>0.13979026014870907</v>
      </c>
      <c r="J2204" s="512"/>
      <c r="M2204" s="241" t="s">
        <v>1038</v>
      </c>
      <c r="S2204">
        <f t="shared" si="333"/>
        <v>2020</v>
      </c>
      <c r="T2204" s="418" t="str">
        <f>VLOOKUP($A2204,'02-Metrics'!$A$2:$AD$188,4,FALSE)</f>
        <v>Commercial</v>
      </c>
      <c r="U2204" s="418" t="str">
        <f>VLOOKUP($A2204,'02-Metrics'!$A$2:$AD$188,5,FALSE)</f>
        <v>Hotel</v>
      </c>
      <c r="V2204" s="418" t="str">
        <f>VLOOKUP($A2204,'02-Metrics'!$A$2:$AD$188,7,FALSE)</f>
        <v xml:space="preserve">Sewedy </v>
      </c>
    </row>
    <row r="2205" spans="1:22" hidden="1">
      <c r="A2205" s="418" t="s">
        <v>1253</v>
      </c>
      <c r="B2205" s="497">
        <v>43920</v>
      </c>
      <c r="C2205" s="495">
        <v>2250122.0699999998</v>
      </c>
      <c r="D2205" s="495">
        <v>1978445.9</v>
      </c>
      <c r="E2205" s="495">
        <f t="shared" si="336"/>
        <v>27428505.400000002</v>
      </c>
      <c r="F2205" s="495">
        <f t="shared" si="337"/>
        <v>19063154.979999997</v>
      </c>
      <c r="G2205" s="495">
        <f t="shared" si="344"/>
        <v>8365350.4200000055</v>
      </c>
      <c r="H2205" s="495">
        <f>VLOOKUP(A2205,'02-Metrics'!A:R,18,FALSE)</f>
        <v>57898699.390000001</v>
      </c>
      <c r="I2205" s="496">
        <f t="shared" si="345"/>
        <v>0.14448252738203701</v>
      </c>
      <c r="J2205" s="512"/>
      <c r="M2205" s="241" t="s">
        <v>1038</v>
      </c>
      <c r="S2205">
        <f t="shared" si="333"/>
        <v>2020</v>
      </c>
      <c r="T2205" s="418" t="str">
        <f>VLOOKUP($A2205,'02-Metrics'!$A$2:$AD$188,4,FALSE)</f>
        <v>Commercial</v>
      </c>
      <c r="U2205" s="418" t="str">
        <f>VLOOKUP($A2205,'02-Metrics'!$A$2:$AD$188,5,FALSE)</f>
        <v>Hotel</v>
      </c>
      <c r="V2205" s="418" t="str">
        <f>VLOOKUP($A2205,'02-Metrics'!$A$2:$AD$188,7,FALSE)</f>
        <v xml:space="preserve">Sewedy </v>
      </c>
    </row>
    <row r="2206" spans="1:22" hidden="1">
      <c r="A2206" s="418" t="s">
        <v>1253</v>
      </c>
      <c r="B2206" s="497">
        <v>43951</v>
      </c>
      <c r="C2206" s="495">
        <v>0</v>
      </c>
      <c r="D2206" s="495">
        <v>702657.88</v>
      </c>
      <c r="E2206" s="495">
        <f t="shared" si="336"/>
        <v>27428505.400000002</v>
      </c>
      <c r="F2206" s="495">
        <f t="shared" si="337"/>
        <v>19765812.859999996</v>
      </c>
      <c r="G2206" s="495">
        <f t="shared" si="344"/>
        <v>7662692.5400000066</v>
      </c>
      <c r="H2206" s="495">
        <f>VLOOKUP(A2206,'02-Metrics'!A:R,18,FALSE)</f>
        <v>57898699.390000001</v>
      </c>
      <c r="I2206" s="496">
        <f t="shared" si="345"/>
        <v>0.13234654009038882</v>
      </c>
      <c r="J2206" s="512"/>
      <c r="M2206" s="241" t="s">
        <v>1038</v>
      </c>
      <c r="S2206">
        <f t="shared" si="333"/>
        <v>2020</v>
      </c>
      <c r="T2206" s="418" t="str">
        <f>VLOOKUP($A2206,'02-Metrics'!$A$2:$AD$188,4,FALSE)</f>
        <v>Commercial</v>
      </c>
      <c r="U2206" s="418" t="str">
        <f>VLOOKUP($A2206,'02-Metrics'!$A$2:$AD$188,5,FALSE)</f>
        <v>Hotel</v>
      </c>
      <c r="V2206" s="418" t="str">
        <f>VLOOKUP($A2206,'02-Metrics'!$A$2:$AD$188,7,FALSE)</f>
        <v xml:space="preserve">Sewedy </v>
      </c>
    </row>
    <row r="2207" spans="1:22" hidden="1">
      <c r="A2207" s="418" t="s">
        <v>1253</v>
      </c>
      <c r="B2207" s="497">
        <v>43981</v>
      </c>
      <c r="C2207" s="495">
        <v>0</v>
      </c>
      <c r="D2207" s="495">
        <v>2009562.6500000001</v>
      </c>
      <c r="E2207" s="495">
        <f t="shared" si="336"/>
        <v>27428505.400000002</v>
      </c>
      <c r="F2207" s="495">
        <f t="shared" si="337"/>
        <v>21775375.509999994</v>
      </c>
      <c r="G2207" s="495">
        <f t="shared" si="344"/>
        <v>5653129.890000008</v>
      </c>
      <c r="H2207" s="495">
        <f>VLOOKUP(A2207,'02-Metrics'!A:R,18,FALSE)</f>
        <v>57898699.390000001</v>
      </c>
      <c r="I2207" s="496">
        <f t="shared" si="345"/>
        <v>9.763828807139649E-2</v>
      </c>
      <c r="J2207" s="512"/>
      <c r="M2207" s="241" t="s">
        <v>1038</v>
      </c>
      <c r="S2207">
        <f t="shared" si="333"/>
        <v>2020</v>
      </c>
      <c r="T2207" s="418" t="str">
        <f>VLOOKUP($A2207,'02-Metrics'!$A$2:$AD$188,4,FALSE)</f>
        <v>Commercial</v>
      </c>
      <c r="U2207" s="418" t="str">
        <f>VLOOKUP($A2207,'02-Metrics'!$A$2:$AD$188,5,FALSE)</f>
        <v>Hotel</v>
      </c>
      <c r="V2207" s="418" t="str">
        <f>VLOOKUP($A2207,'02-Metrics'!$A$2:$AD$188,7,FALSE)</f>
        <v xml:space="preserve">Sewedy </v>
      </c>
    </row>
    <row r="2208" spans="1:22" hidden="1">
      <c r="A2208" s="418" t="s">
        <v>1253</v>
      </c>
      <c r="B2208" s="497">
        <v>44012</v>
      </c>
      <c r="C2208" s="495">
        <v>4018374</v>
      </c>
      <c r="D2208" s="495">
        <v>603884.30999999994</v>
      </c>
      <c r="E2208" s="495">
        <f t="shared" si="336"/>
        <v>31446879.400000002</v>
      </c>
      <c r="F2208" s="495">
        <f t="shared" si="337"/>
        <v>22379259.819999993</v>
      </c>
      <c r="G2208" s="495">
        <f t="shared" si="344"/>
        <v>9067619.5800000094</v>
      </c>
      <c r="H2208" s="495">
        <f>VLOOKUP(A2208,'02-Metrics'!A:R,18,FALSE)</f>
        <v>57898699.390000001</v>
      </c>
      <c r="I2208" s="496">
        <f t="shared" si="345"/>
        <v>0.15661180087865889</v>
      </c>
      <c r="J2208" s="512"/>
      <c r="M2208" s="241" t="s">
        <v>1038</v>
      </c>
      <c r="S2208">
        <f t="shared" si="333"/>
        <v>2020</v>
      </c>
      <c r="T2208" s="418" t="str">
        <f>VLOOKUP($A2208,'02-Metrics'!$A$2:$AD$188,4,FALSE)</f>
        <v>Commercial</v>
      </c>
      <c r="U2208" s="418" t="str">
        <f>VLOOKUP($A2208,'02-Metrics'!$A$2:$AD$188,5,FALSE)</f>
        <v>Hotel</v>
      </c>
      <c r="V2208" s="418" t="str">
        <f>VLOOKUP($A2208,'02-Metrics'!$A$2:$AD$188,7,FALSE)</f>
        <v xml:space="preserve">Sewedy </v>
      </c>
    </row>
    <row r="2209" spans="1:22" hidden="1">
      <c r="A2209" s="418" t="s">
        <v>1253</v>
      </c>
      <c r="B2209" s="497">
        <v>44042</v>
      </c>
      <c r="C2209" s="495">
        <v>0</v>
      </c>
      <c r="D2209" s="495">
        <v>878558.31</v>
      </c>
      <c r="E2209" s="495">
        <f t="shared" si="336"/>
        <v>31446879.400000002</v>
      </c>
      <c r="F2209" s="495">
        <f t="shared" si="337"/>
        <v>23257818.129999992</v>
      </c>
      <c r="G2209" s="495">
        <f t="shared" si="344"/>
        <v>8189061.2700000107</v>
      </c>
      <c r="H2209" s="495">
        <f>VLOOKUP(A2209,'02-Metrics'!A:R,18,FALSE)</f>
        <v>57898699.390000001</v>
      </c>
      <c r="I2209" s="496">
        <f t="shared" si="345"/>
        <v>0.14143774137030768</v>
      </c>
      <c r="J2209" s="512"/>
      <c r="M2209" s="241" t="s">
        <v>1038</v>
      </c>
      <c r="S2209">
        <f t="shared" si="333"/>
        <v>2020</v>
      </c>
      <c r="T2209" s="418" t="str">
        <f>VLOOKUP($A2209,'02-Metrics'!$A$2:$AD$188,4,FALSE)</f>
        <v>Commercial</v>
      </c>
      <c r="U2209" s="418" t="str">
        <f>VLOOKUP($A2209,'02-Metrics'!$A$2:$AD$188,5,FALSE)</f>
        <v>Hotel</v>
      </c>
      <c r="V2209" s="418" t="str">
        <f>VLOOKUP($A2209,'02-Metrics'!$A$2:$AD$188,7,FALSE)</f>
        <v xml:space="preserve">Sewedy </v>
      </c>
    </row>
    <row r="2210" spans="1:22" hidden="1">
      <c r="A2210" s="418" t="s">
        <v>1253</v>
      </c>
      <c r="B2210" s="497">
        <v>44073</v>
      </c>
      <c r="C2210" s="495">
        <v>8313955.5299999993</v>
      </c>
      <c r="D2210" s="495">
        <v>4457113.88</v>
      </c>
      <c r="E2210" s="495">
        <f t="shared" si="336"/>
        <v>39760834.93</v>
      </c>
      <c r="F2210" s="495">
        <f t="shared" si="337"/>
        <v>27714932.00999999</v>
      </c>
      <c r="G2210" s="495">
        <f t="shared" si="344"/>
        <v>12045902.920000009</v>
      </c>
      <c r="H2210" s="495">
        <f>VLOOKUP(A2210,'02-Metrics'!A:R,18,FALSE)</f>
        <v>57898699.390000001</v>
      </c>
      <c r="I2210" s="496">
        <f t="shared" si="345"/>
        <v>0.20805135602200631</v>
      </c>
      <c r="J2210" s="512"/>
      <c r="M2210" s="241" t="s">
        <v>1038</v>
      </c>
      <c r="S2210">
        <f t="shared" si="333"/>
        <v>2020</v>
      </c>
      <c r="T2210" s="418" t="str">
        <f>VLOOKUP($A2210,'02-Metrics'!$A$2:$AD$188,4,FALSE)</f>
        <v>Commercial</v>
      </c>
      <c r="U2210" s="418" t="str">
        <f>VLOOKUP($A2210,'02-Metrics'!$A$2:$AD$188,5,FALSE)</f>
        <v>Hotel</v>
      </c>
      <c r="V2210" s="418" t="str">
        <f>VLOOKUP($A2210,'02-Metrics'!$A$2:$AD$188,7,FALSE)</f>
        <v xml:space="preserve">Sewedy </v>
      </c>
    </row>
    <row r="2211" spans="1:22" hidden="1">
      <c r="A2211" s="418" t="s">
        <v>1253</v>
      </c>
      <c r="B2211" s="497">
        <v>44104</v>
      </c>
      <c r="C2211" s="495">
        <v>0</v>
      </c>
      <c r="D2211" s="495">
        <v>4761736.8099999996</v>
      </c>
      <c r="E2211" s="495">
        <f t="shared" si="336"/>
        <v>39760834.93</v>
      </c>
      <c r="F2211" s="495">
        <f t="shared" si="337"/>
        <v>32476668.819999989</v>
      </c>
      <c r="G2211" s="495">
        <f t="shared" si="344"/>
        <v>7284166.1100000106</v>
      </c>
      <c r="H2211" s="495">
        <f>VLOOKUP(A2211,'02-Metrics'!A:R,18,FALSE)</f>
        <v>57898699.390000001</v>
      </c>
      <c r="I2211" s="496">
        <f t="shared" si="345"/>
        <v>0.12580880376836406</v>
      </c>
      <c r="J2211" s="512"/>
      <c r="M2211" s="241" t="s">
        <v>1038</v>
      </c>
      <c r="S2211">
        <f t="shared" si="333"/>
        <v>2020</v>
      </c>
      <c r="T2211" s="418" t="str">
        <f>VLOOKUP($A2211,'02-Metrics'!$A$2:$AD$188,4,FALSE)</f>
        <v>Commercial</v>
      </c>
      <c r="U2211" s="418" t="str">
        <f>VLOOKUP($A2211,'02-Metrics'!$A$2:$AD$188,5,FALSE)</f>
        <v>Hotel</v>
      </c>
      <c r="V2211" s="418" t="str">
        <f>VLOOKUP($A2211,'02-Metrics'!$A$2:$AD$188,7,FALSE)</f>
        <v xml:space="preserve">Sewedy </v>
      </c>
    </row>
    <row r="2212" spans="1:22" hidden="1">
      <c r="A2212" s="418" t="s">
        <v>1253</v>
      </c>
      <c r="B2212" s="497">
        <v>44134</v>
      </c>
      <c r="C2212" s="495">
        <v>2204453.79</v>
      </c>
      <c r="D2212" s="495">
        <v>3643919.27</v>
      </c>
      <c r="E2212" s="495">
        <f t="shared" si="336"/>
        <v>41965288.719999999</v>
      </c>
      <c r="F2212" s="495">
        <f t="shared" si="337"/>
        <v>36120588.089999989</v>
      </c>
      <c r="G2212" s="495">
        <f t="shared" si="344"/>
        <v>5844700.6300000101</v>
      </c>
      <c r="H2212" s="495">
        <f>VLOOKUP(A2212,'02-Metrics'!A:R,18,FALSE)</f>
        <v>57898699.390000001</v>
      </c>
      <c r="I2212" s="496">
        <f t="shared" si="345"/>
        <v>0.10094701075460566</v>
      </c>
      <c r="J2212" s="512"/>
      <c r="M2212" s="241" t="s">
        <v>1038</v>
      </c>
      <c r="S2212">
        <f t="shared" si="333"/>
        <v>2020</v>
      </c>
      <c r="T2212" s="418" t="str">
        <f>VLOOKUP($A2212,'02-Metrics'!$A$2:$AD$188,4,FALSE)</f>
        <v>Commercial</v>
      </c>
      <c r="U2212" s="418" t="str">
        <f>VLOOKUP($A2212,'02-Metrics'!$A$2:$AD$188,5,FALSE)</f>
        <v>Hotel</v>
      </c>
      <c r="V2212" s="418" t="str">
        <f>VLOOKUP($A2212,'02-Metrics'!$A$2:$AD$188,7,FALSE)</f>
        <v xml:space="preserve">Sewedy </v>
      </c>
    </row>
    <row r="2213" spans="1:22" hidden="1">
      <c r="A2213" s="418" t="s">
        <v>1253</v>
      </c>
      <c r="B2213" s="497">
        <v>44165</v>
      </c>
      <c r="C2213" s="495">
        <v>0</v>
      </c>
      <c r="D2213" s="495">
        <v>398244.78</v>
      </c>
      <c r="E2213" s="495">
        <f t="shared" si="336"/>
        <v>41965288.719999999</v>
      </c>
      <c r="F2213" s="495">
        <f t="shared" si="337"/>
        <v>36518832.86999999</v>
      </c>
      <c r="G2213" s="495">
        <f t="shared" si="344"/>
        <v>5446455.8500000089</v>
      </c>
      <c r="H2213" s="495">
        <f>VLOOKUP(A2213,'02-Metrics'!A:R,18,FALSE)</f>
        <v>57898699.390000001</v>
      </c>
      <c r="I2213" s="496">
        <f t="shared" si="345"/>
        <v>9.4068708060490488E-2</v>
      </c>
      <c r="J2213" s="512"/>
      <c r="M2213" s="241" t="s">
        <v>1038</v>
      </c>
      <c r="S2213">
        <f t="shared" si="333"/>
        <v>2020</v>
      </c>
      <c r="T2213" s="418" t="str">
        <f>VLOOKUP($A2213,'02-Metrics'!$A$2:$AD$188,4,FALSE)</f>
        <v>Commercial</v>
      </c>
      <c r="U2213" s="418" t="str">
        <f>VLOOKUP($A2213,'02-Metrics'!$A$2:$AD$188,5,FALSE)</f>
        <v>Hotel</v>
      </c>
      <c r="V2213" s="418" t="str">
        <f>VLOOKUP($A2213,'02-Metrics'!$A$2:$AD$188,7,FALSE)</f>
        <v xml:space="preserve">Sewedy </v>
      </c>
    </row>
    <row r="2214" spans="1:22" hidden="1">
      <c r="A2214" s="418" t="s">
        <v>1253</v>
      </c>
      <c r="B2214" s="497">
        <v>44195</v>
      </c>
      <c r="C2214" s="495">
        <v>0</v>
      </c>
      <c r="D2214" s="495">
        <v>482487.62000000005</v>
      </c>
      <c r="E2214" s="495">
        <f t="shared" si="336"/>
        <v>41965288.719999999</v>
      </c>
      <c r="F2214" s="495">
        <f t="shared" si="337"/>
        <v>37001320.489999987</v>
      </c>
      <c r="G2214" s="495">
        <f t="shared" si="344"/>
        <v>4963968.2300000116</v>
      </c>
      <c r="H2214" s="495">
        <f>VLOOKUP(A2214,'02-Metrics'!A:R,18,FALSE)</f>
        <v>57898699.390000001</v>
      </c>
      <c r="I2214" s="496">
        <f t="shared" si="345"/>
        <v>8.573540135268333E-2</v>
      </c>
      <c r="J2214" s="512"/>
      <c r="L2214" s="23">
        <v>43496</v>
      </c>
      <c r="M2214" s="241" t="s">
        <v>1039</v>
      </c>
      <c r="S2214">
        <f t="shared" si="333"/>
        <v>2020</v>
      </c>
      <c r="T2214" s="418" t="str">
        <f>VLOOKUP($A2214,'02-Metrics'!$A$2:$AD$188,4,FALSE)</f>
        <v>Commercial</v>
      </c>
      <c r="U2214" s="418" t="str">
        <f>VLOOKUP($A2214,'02-Metrics'!$A$2:$AD$188,5,FALSE)</f>
        <v>Hotel</v>
      </c>
      <c r="V2214" s="418" t="str">
        <f>VLOOKUP($A2214,'02-Metrics'!$A$2:$AD$188,7,FALSE)</f>
        <v xml:space="preserve">Sewedy </v>
      </c>
    </row>
    <row r="2215" spans="1:22" hidden="1">
      <c r="A2215" s="418" t="s">
        <v>1253</v>
      </c>
      <c r="B2215" s="497">
        <v>44226</v>
      </c>
      <c r="C2215" s="495">
        <v>1942857.14</v>
      </c>
      <c r="D2215" s="495">
        <v>5176581.33</v>
      </c>
      <c r="E2215" s="495">
        <f t="shared" si="336"/>
        <v>43908145.859999999</v>
      </c>
      <c r="F2215" s="495">
        <f t="shared" si="337"/>
        <v>42177901.819999985</v>
      </c>
      <c r="G2215" s="495">
        <f t="shared" si="344"/>
        <v>1730244.040000014</v>
      </c>
      <c r="H2215" s="495">
        <f>VLOOKUP(A2215,'02-Metrics'!A:R,18,FALSE)</f>
        <v>57898699.390000001</v>
      </c>
      <c r="I2215" s="496">
        <f t="shared" si="345"/>
        <v>2.9883988038233097E-2</v>
      </c>
      <c r="J2215" s="512"/>
      <c r="M2215" s="241" t="s">
        <v>1038</v>
      </c>
      <c r="S2215">
        <f t="shared" si="333"/>
        <v>2021</v>
      </c>
      <c r="T2215" s="418" t="str">
        <f>VLOOKUP($A2215,'02-Metrics'!$A$2:$AD$188,4,FALSE)</f>
        <v>Commercial</v>
      </c>
      <c r="U2215" s="418" t="str">
        <f>VLOOKUP($A2215,'02-Metrics'!$A$2:$AD$188,5,FALSE)</f>
        <v>Hotel</v>
      </c>
      <c r="V2215" s="418" t="str">
        <f>VLOOKUP($A2215,'02-Metrics'!$A$2:$AD$188,7,FALSE)</f>
        <v xml:space="preserve">Sewedy </v>
      </c>
    </row>
    <row r="2216" spans="1:22" hidden="1">
      <c r="A2216" s="418" t="s">
        <v>1253</v>
      </c>
      <c r="B2216" s="497">
        <v>44255</v>
      </c>
      <c r="C2216" s="495">
        <v>3949816.68</v>
      </c>
      <c r="D2216" s="495">
        <v>2428701.6499999994</v>
      </c>
      <c r="E2216" s="495">
        <f t="shared" si="336"/>
        <v>47857962.539999999</v>
      </c>
      <c r="F2216" s="495">
        <f t="shared" si="337"/>
        <v>44606603.469999984</v>
      </c>
      <c r="G2216" s="495">
        <f t="shared" si="344"/>
        <v>3251359.0700000152</v>
      </c>
      <c r="H2216" s="495">
        <f>VLOOKUP(A2216,'02-Metrics'!A:R,18,FALSE)</f>
        <v>57898699.390000001</v>
      </c>
      <c r="I2216" s="496">
        <f t="shared" si="345"/>
        <v>5.6155994940390232E-2</v>
      </c>
      <c r="J2216" s="512"/>
      <c r="M2216" s="241" t="s">
        <v>1038</v>
      </c>
      <c r="S2216">
        <f t="shared" si="333"/>
        <v>2021</v>
      </c>
      <c r="T2216" s="418" t="str">
        <f>VLOOKUP($A2216,'02-Metrics'!$A$2:$AD$188,4,FALSE)</f>
        <v>Commercial</v>
      </c>
      <c r="U2216" s="418" t="str">
        <f>VLOOKUP($A2216,'02-Metrics'!$A$2:$AD$188,5,FALSE)</f>
        <v>Hotel</v>
      </c>
      <c r="V2216" s="418" t="str">
        <f>VLOOKUP($A2216,'02-Metrics'!$A$2:$AD$188,7,FALSE)</f>
        <v xml:space="preserve">Sewedy </v>
      </c>
    </row>
    <row r="2217" spans="1:22" hidden="1">
      <c r="A2217" s="418" t="s">
        <v>1253</v>
      </c>
      <c r="B2217" s="497">
        <v>44285</v>
      </c>
      <c r="C2217" s="495">
        <v>0</v>
      </c>
      <c r="D2217" s="495">
        <v>4223342.22</v>
      </c>
      <c r="E2217" s="495">
        <f t="shared" si="336"/>
        <v>47857962.539999999</v>
      </c>
      <c r="F2217" s="495">
        <f t="shared" si="337"/>
        <v>48829945.689999983</v>
      </c>
      <c r="G2217" s="495">
        <f t="shared" si="344"/>
        <v>-971983.14999998361</v>
      </c>
      <c r="H2217" s="495">
        <f>VLOOKUP(A2217,'02-Metrics'!A:R,18,FALSE)</f>
        <v>57898699.390000001</v>
      </c>
      <c r="I2217" s="496">
        <f t="shared" si="345"/>
        <v>-1.6787650849508721E-2</v>
      </c>
      <c r="J2217" s="512"/>
      <c r="M2217" s="241" t="s">
        <v>1038</v>
      </c>
      <c r="S2217">
        <f t="shared" si="333"/>
        <v>2021</v>
      </c>
      <c r="T2217" s="418" t="str">
        <f>VLOOKUP($A2217,'02-Metrics'!$A$2:$AD$188,4,FALSE)</f>
        <v>Commercial</v>
      </c>
      <c r="U2217" s="418" t="str">
        <f>VLOOKUP($A2217,'02-Metrics'!$A$2:$AD$188,5,FALSE)</f>
        <v>Hotel</v>
      </c>
      <c r="V2217" s="418" t="str">
        <f>VLOOKUP($A2217,'02-Metrics'!$A$2:$AD$188,7,FALSE)</f>
        <v xml:space="preserve">Sewedy </v>
      </c>
    </row>
    <row r="2218" spans="1:22" hidden="1">
      <c r="A2218" s="418" t="s">
        <v>1253</v>
      </c>
      <c r="B2218" s="497">
        <v>44316</v>
      </c>
      <c r="C2218" s="495">
        <v>3061987.31</v>
      </c>
      <c r="D2218" s="495">
        <v>1811714.2799999998</v>
      </c>
      <c r="E2218" s="495">
        <f t="shared" si="336"/>
        <v>50919949.850000001</v>
      </c>
      <c r="F2218" s="495">
        <f t="shared" si="337"/>
        <v>50641659.969999984</v>
      </c>
      <c r="G2218" s="495">
        <f t="shared" si="344"/>
        <v>278289.88000001758</v>
      </c>
      <c r="H2218" s="495">
        <f>VLOOKUP(A2218,'02-Metrics'!A:R,18,FALSE)</f>
        <v>57898699.390000001</v>
      </c>
      <c r="I2218" s="496">
        <f t="shared" si="345"/>
        <v>4.8064962241290438E-3</v>
      </c>
      <c r="J2218" s="512"/>
      <c r="M2218" s="241" t="s">
        <v>1038</v>
      </c>
      <c r="S2218">
        <f t="shared" si="333"/>
        <v>2021</v>
      </c>
      <c r="T2218" s="418" t="str">
        <f>VLOOKUP($A2218,'02-Metrics'!$A$2:$AD$188,4,FALSE)</f>
        <v>Commercial</v>
      </c>
      <c r="U2218" s="418" t="str">
        <f>VLOOKUP($A2218,'02-Metrics'!$A$2:$AD$188,5,FALSE)</f>
        <v>Hotel</v>
      </c>
      <c r="V2218" s="418" t="str">
        <f>VLOOKUP($A2218,'02-Metrics'!$A$2:$AD$188,7,FALSE)</f>
        <v xml:space="preserve">Sewedy </v>
      </c>
    </row>
    <row r="2219" spans="1:22" hidden="1">
      <c r="A2219" s="418">
        <v>71</v>
      </c>
      <c r="B2219" s="505">
        <v>2</v>
      </c>
      <c r="C2219" s="506"/>
      <c r="D2219" s="506"/>
      <c r="E2219" s="506"/>
      <c r="F2219" s="506"/>
      <c r="G2219" s="506"/>
      <c r="H2219" s="495"/>
      <c r="I2219" s="496"/>
      <c r="J2219" s="496"/>
      <c r="K2219" s="495"/>
      <c r="L2219" s="493"/>
      <c r="S2219">
        <f t="shared" si="333"/>
        <v>1900</v>
      </c>
      <c r="T2219" s="418" t="e">
        <f>VLOOKUP($A2219,'02-Metrics'!$A$2:$AD$188,4,FALSE)</f>
        <v>#N/A</v>
      </c>
      <c r="U2219" s="418" t="e">
        <f>VLOOKUP($A2219,'02-Metrics'!$A$2:$AD$188,5,FALSE)</f>
        <v>#N/A</v>
      </c>
      <c r="V2219" s="418" t="e">
        <f>VLOOKUP($A2219,'02-Metrics'!$A$2:$AD$188,7,FALSE)</f>
        <v>#N/A</v>
      </c>
    </row>
    <row r="2220" spans="1:22" hidden="1">
      <c r="A2220" s="418" t="s">
        <v>1165</v>
      </c>
      <c r="B2220" s="497">
        <v>43707</v>
      </c>
      <c r="C2220" s="495">
        <v>0</v>
      </c>
      <c r="D2220" s="495">
        <v>14090</v>
      </c>
      <c r="E2220" s="495">
        <f t="shared" ref="E2220:E2238" si="346">C2220+E2219</f>
        <v>0</v>
      </c>
      <c r="F2220" s="495">
        <f t="shared" ref="F2220:F2238" si="347">D2220+F2219</f>
        <v>14090</v>
      </c>
      <c r="G2220" s="495">
        <f t="shared" si="344"/>
        <v>-14090</v>
      </c>
      <c r="H2220" s="495">
        <f>VLOOKUP(A2220,'02-Metrics'!A:R,18,FALSE)</f>
        <v>16220552</v>
      </c>
      <c r="I2220" s="496">
        <f t="shared" si="345"/>
        <v>-8.6865107919878437E-4</v>
      </c>
      <c r="J2220" s="512"/>
      <c r="L2220" s="23">
        <v>43830</v>
      </c>
      <c r="M2220" s="241" t="s">
        <v>1039</v>
      </c>
      <c r="S2220">
        <f t="shared" si="333"/>
        <v>2019</v>
      </c>
      <c r="T2220" s="418" t="str">
        <f>VLOOKUP($A2220,'02-Metrics'!$A$2:$AD$188,4,FALSE)</f>
        <v>Restoration</v>
      </c>
      <c r="U2220" s="418" t="str">
        <f>VLOOKUP($A2220,'02-Metrics'!$A$2:$AD$188,5,FALSE)</f>
        <v>Palace</v>
      </c>
      <c r="V2220" s="418" t="str">
        <f>VLOOKUP($A2220,'02-Metrics'!$A$2:$AD$188,7,FALSE)</f>
        <v>Army Forces</v>
      </c>
    </row>
    <row r="2221" spans="1:22" hidden="1">
      <c r="A2221" s="418" t="s">
        <v>1165</v>
      </c>
      <c r="B2221" s="497">
        <v>43738</v>
      </c>
      <c r="C2221" s="495">
        <v>0</v>
      </c>
      <c r="D2221" s="495">
        <v>308480</v>
      </c>
      <c r="E2221" s="495">
        <f t="shared" si="346"/>
        <v>0</v>
      </c>
      <c r="F2221" s="495">
        <f t="shared" si="347"/>
        <v>322570</v>
      </c>
      <c r="G2221" s="495">
        <f t="shared" si="344"/>
        <v>-322570</v>
      </c>
      <c r="H2221" s="495">
        <f>VLOOKUP(A2221,'02-Metrics'!A:R,18,FALSE)</f>
        <v>16220552</v>
      </c>
      <c r="I2221" s="496">
        <f t="shared" si="345"/>
        <v>-1.9886499546994455E-2</v>
      </c>
      <c r="J2221" s="512"/>
      <c r="L2221" s="23">
        <v>43856</v>
      </c>
      <c r="M2221" s="241" t="s">
        <v>764</v>
      </c>
      <c r="S2221">
        <f t="shared" si="333"/>
        <v>2019</v>
      </c>
      <c r="T2221" s="418" t="str">
        <f>VLOOKUP($A2221,'02-Metrics'!$A$2:$AD$188,4,FALSE)</f>
        <v>Restoration</v>
      </c>
      <c r="U2221" s="418" t="str">
        <f>VLOOKUP($A2221,'02-Metrics'!$A$2:$AD$188,5,FALSE)</f>
        <v>Palace</v>
      </c>
      <c r="V2221" s="418" t="str">
        <f>VLOOKUP($A2221,'02-Metrics'!$A$2:$AD$188,7,FALSE)</f>
        <v>Army Forces</v>
      </c>
    </row>
    <row r="2222" spans="1:22" hidden="1">
      <c r="A2222" s="418" t="s">
        <v>1165</v>
      </c>
      <c r="B2222" s="497">
        <v>43768</v>
      </c>
      <c r="C2222" s="495">
        <v>0</v>
      </c>
      <c r="D2222" s="495">
        <v>477249.15</v>
      </c>
      <c r="E2222" s="495">
        <f t="shared" si="346"/>
        <v>0</v>
      </c>
      <c r="F2222" s="495">
        <f t="shared" si="347"/>
        <v>799819.15</v>
      </c>
      <c r="G2222" s="495">
        <f t="shared" si="344"/>
        <v>-799819.15</v>
      </c>
      <c r="H2222" s="495">
        <f>VLOOKUP(A2222,'02-Metrics'!A:R,18,FALSE)</f>
        <v>16220552</v>
      </c>
      <c r="I2222" s="496">
        <f t="shared" si="345"/>
        <v>-4.9308997005773909E-2</v>
      </c>
      <c r="J2222" s="512"/>
      <c r="M2222" s="241" t="s">
        <v>1038</v>
      </c>
      <c r="S2222">
        <f t="shared" si="333"/>
        <v>2019</v>
      </c>
      <c r="T2222" s="418" t="str">
        <f>VLOOKUP($A2222,'02-Metrics'!$A$2:$AD$188,4,FALSE)</f>
        <v>Restoration</v>
      </c>
      <c r="U2222" s="418" t="str">
        <f>VLOOKUP($A2222,'02-Metrics'!$A$2:$AD$188,5,FALSE)</f>
        <v>Palace</v>
      </c>
      <c r="V2222" s="418" t="str">
        <f>VLOOKUP($A2222,'02-Metrics'!$A$2:$AD$188,7,FALSE)</f>
        <v>Army Forces</v>
      </c>
    </row>
    <row r="2223" spans="1:22" hidden="1">
      <c r="A2223" s="418" t="s">
        <v>1165</v>
      </c>
      <c r="B2223" s="497">
        <v>43799</v>
      </c>
      <c r="C2223" s="495">
        <v>0</v>
      </c>
      <c r="D2223" s="495">
        <v>1306567.9100000001</v>
      </c>
      <c r="E2223" s="495">
        <f t="shared" si="346"/>
        <v>0</v>
      </c>
      <c r="F2223" s="495">
        <f t="shared" si="347"/>
        <v>2106387.06</v>
      </c>
      <c r="G2223" s="498">
        <f>E2223-F2223</f>
        <v>-2106387.06</v>
      </c>
      <c r="H2223" s="495"/>
      <c r="I2223" s="496"/>
      <c r="J2223" s="512"/>
      <c r="S2223">
        <f t="shared" si="333"/>
        <v>2019</v>
      </c>
      <c r="T2223" s="418" t="str">
        <f>VLOOKUP($A2223,'02-Metrics'!$A$2:$AD$188,4,FALSE)</f>
        <v>Restoration</v>
      </c>
      <c r="U2223" s="418" t="str">
        <f>VLOOKUP($A2223,'02-Metrics'!$A$2:$AD$188,5,FALSE)</f>
        <v>Palace</v>
      </c>
      <c r="V2223" s="418" t="str">
        <f>VLOOKUP($A2223,'02-Metrics'!$A$2:$AD$188,7,FALSE)</f>
        <v>Army Forces</v>
      </c>
    </row>
    <row r="2224" spans="1:22" hidden="1">
      <c r="A2224" s="418" t="s">
        <v>1165</v>
      </c>
      <c r="B2224" s="497">
        <v>43829</v>
      </c>
      <c r="C2224" s="495">
        <v>0</v>
      </c>
      <c r="D2224" s="495">
        <v>1047888.8899999999</v>
      </c>
      <c r="E2224" s="495">
        <f t="shared" si="346"/>
        <v>0</v>
      </c>
      <c r="F2224" s="495">
        <f t="shared" si="347"/>
        <v>3154275.95</v>
      </c>
      <c r="G2224" s="495">
        <f t="shared" ref="G2224:G2273" si="348">E2224-F2224</f>
        <v>-3154275.95</v>
      </c>
      <c r="H2224" s="495">
        <f>VLOOKUP(A2224,'02-Metrics'!A:R,18,FALSE)</f>
        <v>16220552</v>
      </c>
      <c r="I2224" s="496">
        <f t="shared" ref="I2224:I2273" si="349">G2224/H2224</f>
        <v>-0.19446168971314912</v>
      </c>
      <c r="J2224" s="512"/>
      <c r="L2224" s="23">
        <v>43117</v>
      </c>
      <c r="M2224" s="241" t="s">
        <v>1039</v>
      </c>
      <c r="S2224">
        <f t="shared" si="333"/>
        <v>2019</v>
      </c>
      <c r="T2224" s="418" t="str">
        <f>VLOOKUP($A2224,'02-Metrics'!$A$2:$AD$188,4,FALSE)</f>
        <v>Restoration</v>
      </c>
      <c r="U2224" s="418" t="str">
        <f>VLOOKUP($A2224,'02-Metrics'!$A$2:$AD$188,5,FALSE)</f>
        <v>Palace</v>
      </c>
      <c r="V2224" s="418" t="str">
        <f>VLOOKUP($A2224,'02-Metrics'!$A$2:$AD$188,7,FALSE)</f>
        <v>Army Forces</v>
      </c>
    </row>
    <row r="2225" spans="1:22" hidden="1">
      <c r="A2225" s="418" t="s">
        <v>1165</v>
      </c>
      <c r="B2225" s="497">
        <v>43860</v>
      </c>
      <c r="C2225" s="495">
        <v>0</v>
      </c>
      <c r="D2225" s="495">
        <v>1770657.46</v>
      </c>
      <c r="E2225" s="495">
        <f t="shared" si="346"/>
        <v>0</v>
      </c>
      <c r="F2225" s="495">
        <f t="shared" si="347"/>
        <v>4924933.41</v>
      </c>
      <c r="G2225" s="495">
        <f t="shared" si="348"/>
        <v>-4924933.41</v>
      </c>
      <c r="H2225" s="495">
        <f>VLOOKUP(A2225,'02-Metrics'!A:R,18,FALSE)</f>
        <v>16220552</v>
      </c>
      <c r="I2225" s="496">
        <f t="shared" si="349"/>
        <v>-0.3036230462440489</v>
      </c>
      <c r="J2225" s="512"/>
      <c r="M2225" s="241" t="s">
        <v>1038</v>
      </c>
      <c r="S2225">
        <f t="shared" si="333"/>
        <v>2020</v>
      </c>
      <c r="T2225" s="418" t="str">
        <f>VLOOKUP($A2225,'02-Metrics'!$A$2:$AD$188,4,FALSE)</f>
        <v>Restoration</v>
      </c>
      <c r="U2225" s="418" t="str">
        <f>VLOOKUP($A2225,'02-Metrics'!$A$2:$AD$188,5,FALSE)</f>
        <v>Palace</v>
      </c>
      <c r="V2225" s="418" t="str">
        <f>VLOOKUP($A2225,'02-Metrics'!$A$2:$AD$188,7,FALSE)</f>
        <v>Army Forces</v>
      </c>
    </row>
    <row r="2226" spans="1:22" hidden="1">
      <c r="A2226" s="418" t="s">
        <v>1165</v>
      </c>
      <c r="B2226" s="497">
        <v>43889</v>
      </c>
      <c r="C2226" s="495">
        <v>0</v>
      </c>
      <c r="D2226" s="495">
        <v>2675048.79</v>
      </c>
      <c r="E2226" s="495">
        <f t="shared" si="346"/>
        <v>0</v>
      </c>
      <c r="F2226" s="495">
        <f t="shared" si="347"/>
        <v>7599982.2000000002</v>
      </c>
      <c r="G2226" s="495">
        <f t="shared" si="348"/>
        <v>-7599982.2000000002</v>
      </c>
      <c r="H2226" s="495">
        <f>VLOOKUP(A2226,'02-Metrics'!A:R,18,FALSE)</f>
        <v>16220552</v>
      </c>
      <c r="I2226" s="496">
        <f t="shared" si="349"/>
        <v>-0.46854029381984041</v>
      </c>
      <c r="J2226" s="512"/>
      <c r="M2226" s="241" t="s">
        <v>1038</v>
      </c>
      <c r="S2226">
        <f t="shared" si="333"/>
        <v>2020</v>
      </c>
      <c r="T2226" s="418" t="str">
        <f>VLOOKUP($A2226,'02-Metrics'!$A$2:$AD$188,4,FALSE)</f>
        <v>Restoration</v>
      </c>
      <c r="U2226" s="418" t="str">
        <f>VLOOKUP($A2226,'02-Metrics'!$A$2:$AD$188,5,FALSE)</f>
        <v>Palace</v>
      </c>
      <c r="V2226" s="418" t="str">
        <f>VLOOKUP($A2226,'02-Metrics'!$A$2:$AD$188,7,FALSE)</f>
        <v>Army Forces</v>
      </c>
    </row>
    <row r="2227" spans="1:22" hidden="1">
      <c r="A2227" s="418" t="s">
        <v>1165</v>
      </c>
      <c r="B2227" s="497">
        <v>43920</v>
      </c>
      <c r="C2227" s="495">
        <v>0</v>
      </c>
      <c r="D2227" s="495">
        <v>2357973.4500000002</v>
      </c>
      <c r="E2227" s="495">
        <f t="shared" si="346"/>
        <v>0</v>
      </c>
      <c r="F2227" s="495">
        <f t="shared" si="347"/>
        <v>9957955.6500000004</v>
      </c>
      <c r="G2227" s="495">
        <f t="shared" si="348"/>
        <v>-9957955.6500000004</v>
      </c>
      <c r="H2227" s="495">
        <f>VLOOKUP(A2227,'02-Metrics'!A:R,18,FALSE)</f>
        <v>16220552</v>
      </c>
      <c r="I2227" s="496">
        <f t="shared" si="349"/>
        <v>-0.61390978864344448</v>
      </c>
      <c r="J2227" s="512"/>
      <c r="M2227" s="241" t="s">
        <v>1038</v>
      </c>
      <c r="S2227">
        <f t="shared" si="333"/>
        <v>2020</v>
      </c>
      <c r="T2227" s="418" t="str">
        <f>VLOOKUP($A2227,'02-Metrics'!$A$2:$AD$188,4,FALSE)</f>
        <v>Restoration</v>
      </c>
      <c r="U2227" s="418" t="str">
        <f>VLOOKUP($A2227,'02-Metrics'!$A$2:$AD$188,5,FALSE)</f>
        <v>Palace</v>
      </c>
      <c r="V2227" s="418" t="str">
        <f>VLOOKUP($A2227,'02-Metrics'!$A$2:$AD$188,7,FALSE)</f>
        <v>Army Forces</v>
      </c>
    </row>
    <row r="2228" spans="1:22" hidden="1">
      <c r="A2228" s="418" t="s">
        <v>1165</v>
      </c>
      <c r="B2228" s="497">
        <v>43951</v>
      </c>
      <c r="C2228" s="495">
        <v>0</v>
      </c>
      <c r="D2228" s="495">
        <v>412976.27000000008</v>
      </c>
      <c r="E2228" s="495">
        <f t="shared" si="346"/>
        <v>0</v>
      </c>
      <c r="F2228" s="495">
        <f t="shared" si="347"/>
        <v>10370931.92</v>
      </c>
      <c r="G2228" s="495">
        <f t="shared" si="348"/>
        <v>-10370931.92</v>
      </c>
      <c r="H2228" s="495">
        <f>VLOOKUP(A2228,'02-Metrics'!A:R,18,FALSE)</f>
        <v>16220552</v>
      </c>
      <c r="I2228" s="496">
        <f t="shared" si="349"/>
        <v>-0.63936985128496238</v>
      </c>
      <c r="J2228" s="512"/>
      <c r="L2228" s="23">
        <v>43214</v>
      </c>
      <c r="M2228" s="241" t="s">
        <v>1039</v>
      </c>
      <c r="S2228">
        <f t="shared" si="333"/>
        <v>2020</v>
      </c>
      <c r="T2228" s="418" t="str">
        <f>VLOOKUP($A2228,'02-Metrics'!$A$2:$AD$188,4,FALSE)</f>
        <v>Restoration</v>
      </c>
      <c r="U2228" s="418" t="str">
        <f>VLOOKUP($A2228,'02-Metrics'!$A$2:$AD$188,5,FALSE)</f>
        <v>Palace</v>
      </c>
      <c r="V2228" s="418" t="str">
        <f>VLOOKUP($A2228,'02-Metrics'!$A$2:$AD$188,7,FALSE)</f>
        <v>Army Forces</v>
      </c>
    </row>
    <row r="2229" spans="1:22" hidden="1">
      <c r="A2229" s="418" t="s">
        <v>1165</v>
      </c>
      <c r="B2229" s="497">
        <v>43981</v>
      </c>
      <c r="C2229" s="495">
        <v>0</v>
      </c>
      <c r="D2229" s="495">
        <v>1195.04</v>
      </c>
      <c r="E2229" s="495">
        <f t="shared" si="346"/>
        <v>0</v>
      </c>
      <c r="F2229" s="495">
        <f t="shared" si="347"/>
        <v>10372126.959999999</v>
      </c>
      <c r="G2229" s="495">
        <f t="shared" si="348"/>
        <v>-10372126.959999999</v>
      </c>
      <c r="H2229" s="495">
        <f>VLOOKUP(A2229,'02-Metrics'!A:R,18,FALSE)</f>
        <v>16220552</v>
      </c>
      <c r="I2229" s="496">
        <f t="shared" si="349"/>
        <v>-0.63944352571971652</v>
      </c>
      <c r="J2229" s="512"/>
      <c r="M2229" s="241" t="s">
        <v>1038</v>
      </c>
      <c r="S2229">
        <f t="shared" si="333"/>
        <v>2020</v>
      </c>
      <c r="T2229" s="418" t="str">
        <f>VLOOKUP($A2229,'02-Metrics'!$A$2:$AD$188,4,FALSE)</f>
        <v>Restoration</v>
      </c>
      <c r="U2229" s="418" t="str">
        <f>VLOOKUP($A2229,'02-Metrics'!$A$2:$AD$188,5,FALSE)</f>
        <v>Palace</v>
      </c>
      <c r="V2229" s="418" t="str">
        <f>VLOOKUP($A2229,'02-Metrics'!$A$2:$AD$188,7,FALSE)</f>
        <v>Army Forces</v>
      </c>
    </row>
    <row r="2230" spans="1:22" hidden="1">
      <c r="A2230" s="418" t="s">
        <v>1165</v>
      </c>
      <c r="B2230" s="497">
        <v>44012</v>
      </c>
      <c r="C2230" s="495">
        <v>0</v>
      </c>
      <c r="D2230" s="495">
        <v>55159</v>
      </c>
      <c r="E2230" s="495">
        <f t="shared" si="346"/>
        <v>0</v>
      </c>
      <c r="F2230" s="495">
        <f t="shared" si="347"/>
        <v>10427285.959999999</v>
      </c>
      <c r="G2230" s="495">
        <f t="shared" si="348"/>
        <v>-10427285.959999999</v>
      </c>
      <c r="H2230" s="495">
        <f>VLOOKUP(A2230,'02-Metrics'!A:R,18,FALSE)</f>
        <v>16220552</v>
      </c>
      <c r="I2230" s="496">
        <f t="shared" si="349"/>
        <v>-0.64284408816666649</v>
      </c>
      <c r="J2230" s="512"/>
      <c r="M2230" s="241" t="s">
        <v>1038</v>
      </c>
      <c r="S2230">
        <f t="shared" si="333"/>
        <v>2020</v>
      </c>
      <c r="T2230" s="418" t="str">
        <f>VLOOKUP($A2230,'02-Metrics'!$A$2:$AD$188,4,FALSE)</f>
        <v>Restoration</v>
      </c>
      <c r="U2230" s="418" t="str">
        <f>VLOOKUP($A2230,'02-Metrics'!$A$2:$AD$188,5,FALSE)</f>
        <v>Palace</v>
      </c>
      <c r="V2230" s="418" t="str">
        <f>VLOOKUP($A2230,'02-Metrics'!$A$2:$AD$188,7,FALSE)</f>
        <v>Army Forces</v>
      </c>
    </row>
    <row r="2231" spans="1:22" hidden="1">
      <c r="A2231" s="418" t="s">
        <v>1165</v>
      </c>
      <c r="B2231" s="497">
        <v>44042</v>
      </c>
      <c r="C2231" s="495">
        <v>0</v>
      </c>
      <c r="D2231" s="495">
        <v>8670.85</v>
      </c>
      <c r="E2231" s="495">
        <f t="shared" si="346"/>
        <v>0</v>
      </c>
      <c r="F2231" s="495">
        <f t="shared" si="347"/>
        <v>10435956.809999999</v>
      </c>
      <c r="G2231" s="495">
        <f t="shared" si="348"/>
        <v>-10435956.809999999</v>
      </c>
      <c r="H2231" s="495">
        <f>VLOOKUP(A2231,'02-Metrics'!A:R,18,FALSE)</f>
        <v>16220552</v>
      </c>
      <c r="I2231" s="496">
        <f t="shared" si="349"/>
        <v>-0.64337864765638053</v>
      </c>
      <c r="J2231" s="512"/>
      <c r="L2231" s="23">
        <v>43261</v>
      </c>
      <c r="M2231" s="241" t="s">
        <v>1039</v>
      </c>
      <c r="S2231">
        <f t="shared" si="333"/>
        <v>2020</v>
      </c>
      <c r="T2231" s="418" t="str">
        <f>VLOOKUP($A2231,'02-Metrics'!$A$2:$AD$188,4,FALSE)</f>
        <v>Restoration</v>
      </c>
      <c r="U2231" s="418" t="str">
        <f>VLOOKUP($A2231,'02-Metrics'!$A$2:$AD$188,5,FALSE)</f>
        <v>Palace</v>
      </c>
      <c r="V2231" s="418" t="str">
        <f>VLOOKUP($A2231,'02-Metrics'!$A$2:$AD$188,7,FALSE)</f>
        <v>Army Forces</v>
      </c>
    </row>
    <row r="2232" spans="1:22" hidden="1">
      <c r="A2232" s="418" t="s">
        <v>1165</v>
      </c>
      <c r="B2232" s="497">
        <v>44104</v>
      </c>
      <c r="C2232" s="495">
        <v>0</v>
      </c>
      <c r="D2232" s="495">
        <v>501066.13</v>
      </c>
      <c r="E2232" s="495">
        <f t="shared" si="346"/>
        <v>0</v>
      </c>
      <c r="F2232" s="495">
        <f t="shared" si="347"/>
        <v>10937022.939999999</v>
      </c>
      <c r="G2232" s="495">
        <f t="shared" si="348"/>
        <v>-10937022.939999999</v>
      </c>
      <c r="H2232" s="495">
        <f>VLOOKUP(A2232,'02-Metrics'!A:R,18,FALSE)</f>
        <v>16220552</v>
      </c>
      <c r="I2232" s="496">
        <f t="shared" si="349"/>
        <v>-0.67426946629189932</v>
      </c>
      <c r="J2232" s="512"/>
      <c r="M2232" s="241" t="s">
        <v>1038</v>
      </c>
      <c r="S2232">
        <f t="shared" si="333"/>
        <v>2020</v>
      </c>
      <c r="T2232" s="418" t="str">
        <f>VLOOKUP($A2232,'02-Metrics'!$A$2:$AD$188,4,FALSE)</f>
        <v>Restoration</v>
      </c>
      <c r="U2232" s="418" t="str">
        <f>VLOOKUP($A2232,'02-Metrics'!$A$2:$AD$188,5,FALSE)</f>
        <v>Palace</v>
      </c>
      <c r="V2232" s="418" t="str">
        <f>VLOOKUP($A2232,'02-Metrics'!$A$2:$AD$188,7,FALSE)</f>
        <v>Army Forces</v>
      </c>
    </row>
    <row r="2233" spans="1:22" hidden="1">
      <c r="A2233" s="418" t="s">
        <v>1165</v>
      </c>
      <c r="B2233" s="497">
        <v>44134</v>
      </c>
      <c r="C2233" s="495">
        <v>5600125</v>
      </c>
      <c r="D2233" s="495">
        <v>0</v>
      </c>
      <c r="E2233" s="495">
        <f t="shared" si="346"/>
        <v>5600125</v>
      </c>
      <c r="F2233" s="495">
        <f t="shared" si="347"/>
        <v>10937022.939999999</v>
      </c>
      <c r="G2233" s="495">
        <f t="shared" si="348"/>
        <v>-5336897.9399999995</v>
      </c>
      <c r="H2233" s="495">
        <f>VLOOKUP(A2233,'02-Metrics'!A:R,18,FALSE)</f>
        <v>16220552</v>
      </c>
      <c r="I2233" s="496">
        <f t="shared" si="349"/>
        <v>-0.32902073492936612</v>
      </c>
      <c r="J2233" s="512"/>
      <c r="M2233" s="241" t="s">
        <v>1038</v>
      </c>
      <c r="S2233">
        <f t="shared" ref="S2233:S2300" si="350">YEAR(B2233)</f>
        <v>2020</v>
      </c>
      <c r="T2233" s="418" t="str">
        <f>VLOOKUP($A2233,'02-Metrics'!$A$2:$AD$188,4,FALSE)</f>
        <v>Restoration</v>
      </c>
      <c r="U2233" s="418" t="str">
        <f>VLOOKUP($A2233,'02-Metrics'!$A$2:$AD$188,5,FALSE)</f>
        <v>Palace</v>
      </c>
      <c r="V2233" s="418" t="str">
        <f>VLOOKUP($A2233,'02-Metrics'!$A$2:$AD$188,7,FALSE)</f>
        <v>Army Forces</v>
      </c>
    </row>
    <row r="2234" spans="1:22" hidden="1">
      <c r="A2234" s="418" t="s">
        <v>1165</v>
      </c>
      <c r="B2234" s="497">
        <v>44165</v>
      </c>
      <c r="C2234" s="495">
        <v>0</v>
      </c>
      <c r="D2234" s="495">
        <v>448670</v>
      </c>
      <c r="E2234" s="495">
        <f t="shared" si="346"/>
        <v>5600125</v>
      </c>
      <c r="F2234" s="495">
        <f t="shared" si="347"/>
        <v>11385692.939999999</v>
      </c>
      <c r="G2234" s="495">
        <f t="shared" si="348"/>
        <v>-5785567.9399999995</v>
      </c>
      <c r="H2234" s="495">
        <f>VLOOKUP(A2234,'02-Metrics'!A:R,18,FALSE)</f>
        <v>16220552</v>
      </c>
      <c r="I2234" s="496">
        <f t="shared" si="349"/>
        <v>-0.35668132255918289</v>
      </c>
      <c r="J2234" s="512"/>
      <c r="L2234" s="23">
        <v>43327</v>
      </c>
      <c r="M2234" s="241" t="s">
        <v>1039</v>
      </c>
      <c r="S2234">
        <f t="shared" si="350"/>
        <v>2020</v>
      </c>
      <c r="T2234" s="418" t="str">
        <f>VLOOKUP($A2234,'02-Metrics'!$A$2:$AD$188,4,FALSE)</f>
        <v>Restoration</v>
      </c>
      <c r="U2234" s="418" t="str">
        <f>VLOOKUP($A2234,'02-Metrics'!$A$2:$AD$188,5,FALSE)</f>
        <v>Palace</v>
      </c>
      <c r="V2234" s="418" t="str">
        <f>VLOOKUP($A2234,'02-Metrics'!$A$2:$AD$188,7,FALSE)</f>
        <v>Army Forces</v>
      </c>
    </row>
    <row r="2235" spans="1:22" hidden="1">
      <c r="A2235" s="418" t="s">
        <v>1165</v>
      </c>
      <c r="B2235" s="497">
        <v>44195</v>
      </c>
      <c r="C2235" s="495">
        <v>392980</v>
      </c>
      <c r="D2235" s="495">
        <v>2500</v>
      </c>
      <c r="E2235" s="495">
        <f t="shared" si="346"/>
        <v>5993105</v>
      </c>
      <c r="F2235" s="495">
        <f t="shared" si="347"/>
        <v>11388192.939999999</v>
      </c>
      <c r="G2235" s="495">
        <f t="shared" si="348"/>
        <v>-5395087.9399999995</v>
      </c>
      <c r="H2235" s="495">
        <f>VLOOKUP(A2235,'02-Metrics'!A:R,18,FALSE)</f>
        <v>16220552</v>
      </c>
      <c r="I2235" s="496">
        <f t="shared" si="349"/>
        <v>-0.33260815908114594</v>
      </c>
      <c r="J2235" s="512"/>
      <c r="M2235" s="241" t="s">
        <v>1038</v>
      </c>
      <c r="S2235">
        <f t="shared" si="350"/>
        <v>2020</v>
      </c>
      <c r="T2235" s="418" t="str">
        <f>VLOOKUP($A2235,'02-Metrics'!$A$2:$AD$188,4,FALSE)</f>
        <v>Restoration</v>
      </c>
      <c r="U2235" s="418" t="str">
        <f>VLOOKUP($A2235,'02-Metrics'!$A$2:$AD$188,5,FALSE)</f>
        <v>Palace</v>
      </c>
      <c r="V2235" s="418" t="str">
        <f>VLOOKUP($A2235,'02-Metrics'!$A$2:$AD$188,7,FALSE)</f>
        <v>Army Forces</v>
      </c>
    </row>
    <row r="2236" spans="1:22" hidden="1">
      <c r="A2236" s="418" t="s">
        <v>1165</v>
      </c>
      <c r="B2236" s="497">
        <v>44226</v>
      </c>
      <c r="C2236" s="495">
        <v>0</v>
      </c>
      <c r="D2236" s="495">
        <v>91695</v>
      </c>
      <c r="E2236" s="495">
        <f t="shared" si="346"/>
        <v>5993105</v>
      </c>
      <c r="F2236" s="495">
        <f t="shared" si="347"/>
        <v>11479887.939999999</v>
      </c>
      <c r="G2236" s="495">
        <f t="shared" si="348"/>
        <v>-5486782.9399999995</v>
      </c>
      <c r="H2236" s="495">
        <f>VLOOKUP(A2236,'02-Metrics'!A:R,18,FALSE)</f>
        <v>16220552</v>
      </c>
      <c r="I2236" s="496">
        <f t="shared" si="349"/>
        <v>-0.33826117261607369</v>
      </c>
      <c r="J2236" s="512"/>
      <c r="M2236" s="241" t="s">
        <v>1038</v>
      </c>
      <c r="S2236">
        <f t="shared" si="350"/>
        <v>2021</v>
      </c>
      <c r="T2236" s="418" t="str">
        <f>VLOOKUP($A2236,'02-Metrics'!$A$2:$AD$188,4,FALSE)</f>
        <v>Restoration</v>
      </c>
      <c r="U2236" s="418" t="str">
        <f>VLOOKUP($A2236,'02-Metrics'!$A$2:$AD$188,5,FALSE)</f>
        <v>Palace</v>
      </c>
      <c r="V2236" s="418" t="str">
        <f>VLOOKUP($A2236,'02-Metrics'!$A$2:$AD$188,7,FALSE)</f>
        <v>Army Forces</v>
      </c>
    </row>
    <row r="2237" spans="1:22" hidden="1">
      <c r="A2237" s="418" t="s">
        <v>1165</v>
      </c>
      <c r="B2237" s="497">
        <v>44255</v>
      </c>
      <c r="C2237" s="495">
        <v>355500</v>
      </c>
      <c r="D2237" s="495">
        <v>792.03</v>
      </c>
      <c r="E2237" s="495">
        <f t="shared" si="346"/>
        <v>6348605</v>
      </c>
      <c r="F2237" s="495">
        <f t="shared" si="347"/>
        <v>11480679.969999999</v>
      </c>
      <c r="G2237" s="495">
        <f t="shared" si="348"/>
        <v>-5132074.9699999988</v>
      </c>
      <c r="H2237" s="495">
        <f>VLOOKUP(A2237,'02-Metrics'!A:R,18,FALSE)</f>
        <v>16220552</v>
      </c>
      <c r="I2237" s="496">
        <f t="shared" si="349"/>
        <v>-0.31639336133566842</v>
      </c>
      <c r="J2237" s="512"/>
      <c r="L2237" s="23">
        <v>43389</v>
      </c>
      <c r="M2237" s="241" t="s">
        <v>1039</v>
      </c>
      <c r="S2237">
        <f t="shared" si="350"/>
        <v>2021</v>
      </c>
      <c r="T2237" s="418" t="str">
        <f>VLOOKUP($A2237,'02-Metrics'!$A$2:$AD$188,4,FALSE)</f>
        <v>Restoration</v>
      </c>
      <c r="U2237" s="418" t="str">
        <f>VLOOKUP($A2237,'02-Metrics'!$A$2:$AD$188,5,FALSE)</f>
        <v>Palace</v>
      </c>
      <c r="V2237" s="418" t="str">
        <f>VLOOKUP($A2237,'02-Metrics'!$A$2:$AD$188,7,FALSE)</f>
        <v>Army Forces</v>
      </c>
    </row>
    <row r="2238" spans="1:22" hidden="1">
      <c r="A2238" s="418" t="s">
        <v>1165</v>
      </c>
      <c r="B2238" s="497">
        <v>44285</v>
      </c>
      <c r="C2238" s="495">
        <v>0</v>
      </c>
      <c r="D2238" s="495">
        <v>3040.33</v>
      </c>
      <c r="E2238" s="495">
        <f t="shared" si="346"/>
        <v>6348605</v>
      </c>
      <c r="F2238" s="495">
        <f t="shared" si="347"/>
        <v>11483720.299999999</v>
      </c>
      <c r="G2238" s="495">
        <f t="shared" si="348"/>
        <v>-5135115.2999999989</v>
      </c>
      <c r="H2238" s="495">
        <f>VLOOKUP(A2238,'02-Metrics'!A:R,18,FALSE)</f>
        <v>16220552</v>
      </c>
      <c r="I2238" s="496">
        <f t="shared" si="349"/>
        <v>-0.31658079823670604</v>
      </c>
      <c r="J2238" s="512"/>
      <c r="M2238" s="241" t="s">
        <v>1038</v>
      </c>
      <c r="S2238">
        <f t="shared" si="350"/>
        <v>2021</v>
      </c>
      <c r="T2238" s="418" t="str">
        <f>VLOOKUP($A2238,'02-Metrics'!$A$2:$AD$188,4,FALSE)</f>
        <v>Restoration</v>
      </c>
      <c r="U2238" s="418" t="str">
        <f>VLOOKUP($A2238,'02-Metrics'!$A$2:$AD$188,5,FALSE)</f>
        <v>Palace</v>
      </c>
      <c r="V2238" s="418" t="str">
        <f>VLOOKUP($A2238,'02-Metrics'!$A$2:$AD$188,7,FALSE)</f>
        <v>Army Forces</v>
      </c>
    </row>
    <row r="2239" spans="1:22" hidden="1">
      <c r="A2239" s="418">
        <v>72</v>
      </c>
      <c r="B2239" s="505">
        <v>2</v>
      </c>
      <c r="C2239" s="506"/>
      <c r="D2239" s="506"/>
      <c r="E2239" s="506"/>
      <c r="F2239" s="506"/>
      <c r="G2239" s="506"/>
      <c r="H2239" s="495"/>
      <c r="I2239" s="496"/>
      <c r="J2239" s="496"/>
      <c r="K2239" s="495"/>
      <c r="L2239" s="493"/>
      <c r="S2239">
        <f t="shared" si="350"/>
        <v>1900</v>
      </c>
      <c r="T2239" s="418" t="e">
        <f>VLOOKUP($A2239,'02-Metrics'!$A$2:$AD$188,4,FALSE)</f>
        <v>#N/A</v>
      </c>
      <c r="U2239" s="418" t="e">
        <f>VLOOKUP($A2239,'02-Metrics'!$A$2:$AD$188,5,FALSE)</f>
        <v>#N/A</v>
      </c>
      <c r="V2239" s="418" t="e">
        <f>VLOOKUP($A2239,'02-Metrics'!$A$2:$AD$188,7,FALSE)</f>
        <v>#N/A</v>
      </c>
    </row>
    <row r="2240" spans="1:22" hidden="1">
      <c r="A2240" s="418" t="s">
        <v>993</v>
      </c>
      <c r="B2240" s="497">
        <v>43707</v>
      </c>
      <c r="C2240" s="495">
        <v>0</v>
      </c>
      <c r="D2240" s="495">
        <v>230000</v>
      </c>
      <c r="E2240" s="495">
        <f>C2240+E2239</f>
        <v>0</v>
      </c>
      <c r="F2240" s="495">
        <f>D2240+F2239</f>
        <v>230000</v>
      </c>
      <c r="G2240" s="495">
        <f>E2240-F2240</f>
        <v>-230000</v>
      </c>
      <c r="H2240" s="495">
        <f>VLOOKUP(A2240,'02-Metrics'!A:R,18,FALSE)</f>
        <v>95436549</v>
      </c>
      <c r="I2240" s="496">
        <f>G2240/H2240</f>
        <v>-2.40997817303725E-3</v>
      </c>
      <c r="J2240" s="512"/>
      <c r="L2240" s="23">
        <v>43426</v>
      </c>
      <c r="M2240" s="241" t="s">
        <v>1039</v>
      </c>
      <c r="S2240">
        <f>YEAR(B2240)</f>
        <v>2019</v>
      </c>
      <c r="T2240" s="418" t="str">
        <f>VLOOKUP($A2240,'02-Metrics'!$A$2:$AD$188,4,FALSE)</f>
        <v>Infrastructure</v>
      </c>
      <c r="U2240" s="418" t="str">
        <f>VLOOKUP($A2240,'02-Metrics'!$A$2:$AD$188,5,FALSE)</f>
        <v>Bridges &amp; Tunnels</v>
      </c>
      <c r="V2240" s="418" t="str">
        <f>VLOOKUP($A2240,'02-Metrics'!$A$2:$AD$188,7,FALSE)</f>
        <v>Army Forces</v>
      </c>
    </row>
    <row r="2241" spans="1:22" hidden="1">
      <c r="A2241" s="418" t="s">
        <v>993</v>
      </c>
      <c r="B2241" s="497">
        <v>43464</v>
      </c>
      <c r="C2241" s="495"/>
      <c r="D2241" s="495">
        <v>0</v>
      </c>
      <c r="E2241" s="495">
        <f>C2241+E2240</f>
        <v>0</v>
      </c>
      <c r="F2241" s="495">
        <f>D2241+F2240</f>
        <v>230000</v>
      </c>
      <c r="G2241" s="495">
        <f t="shared" ref="G2241:G2244" si="351">E2241-F2241</f>
        <v>-230000</v>
      </c>
      <c r="H2241" s="495"/>
      <c r="I2241" s="496"/>
      <c r="J2241" s="512"/>
      <c r="T2241" s="418" t="str">
        <f>VLOOKUP($A2241,'02-Metrics'!$A$2:$AD$188,4,FALSE)</f>
        <v>Infrastructure</v>
      </c>
      <c r="U2241" s="418" t="str">
        <f>VLOOKUP($A2241,'02-Metrics'!$A$2:$AD$188,5,FALSE)</f>
        <v>Bridges &amp; Tunnels</v>
      </c>
      <c r="V2241" s="418" t="str">
        <f>VLOOKUP($A2241,'02-Metrics'!$A$2:$AD$188,7,FALSE)</f>
        <v>Army Forces</v>
      </c>
    </row>
    <row r="2242" spans="1:22" hidden="1">
      <c r="A2242" s="418" t="s">
        <v>993</v>
      </c>
      <c r="B2242" s="497">
        <v>43524</v>
      </c>
      <c r="C2242" s="591"/>
      <c r="D2242" s="495">
        <v>0</v>
      </c>
      <c r="E2242" s="495">
        <f t="shared" ref="E2242:E2248" si="352">C2242+E2241</f>
        <v>0</v>
      </c>
      <c r="F2242" s="495">
        <f t="shared" ref="F2242:F2248" si="353">D2242+F2241</f>
        <v>230000</v>
      </c>
      <c r="G2242" s="495">
        <f t="shared" si="351"/>
        <v>-230000</v>
      </c>
      <c r="H2242" s="495"/>
      <c r="I2242" s="496"/>
      <c r="J2242" s="512"/>
      <c r="T2242" s="418" t="str">
        <f>VLOOKUP($A2242,'02-Metrics'!$A$2:$AD$188,4,FALSE)</f>
        <v>Infrastructure</v>
      </c>
      <c r="U2242" s="418" t="str">
        <f>VLOOKUP($A2242,'02-Metrics'!$A$2:$AD$188,5,FALSE)</f>
        <v>Bridges &amp; Tunnels</v>
      </c>
      <c r="V2242" s="418" t="str">
        <f>VLOOKUP($A2242,'02-Metrics'!$A$2:$AD$188,7,FALSE)</f>
        <v>Army Forces</v>
      </c>
    </row>
    <row r="2243" spans="1:22" hidden="1">
      <c r="A2243" s="418" t="s">
        <v>993</v>
      </c>
      <c r="B2243" s="497">
        <v>43552</v>
      </c>
      <c r="C2243" s="591"/>
      <c r="D2243" s="495">
        <v>0</v>
      </c>
      <c r="E2243" s="495">
        <f t="shared" si="352"/>
        <v>0</v>
      </c>
      <c r="F2243" s="495">
        <f t="shared" si="353"/>
        <v>230000</v>
      </c>
      <c r="G2243" s="495">
        <f t="shared" si="351"/>
        <v>-230000</v>
      </c>
      <c r="H2243" s="495"/>
      <c r="I2243" s="496"/>
      <c r="J2243" s="512"/>
      <c r="T2243" s="418" t="str">
        <f>VLOOKUP($A2243,'02-Metrics'!$A$2:$AD$188,4,FALSE)</f>
        <v>Infrastructure</v>
      </c>
      <c r="U2243" s="418" t="str">
        <f>VLOOKUP($A2243,'02-Metrics'!$A$2:$AD$188,5,FALSE)</f>
        <v>Bridges &amp; Tunnels</v>
      </c>
      <c r="V2243" s="418" t="str">
        <f>VLOOKUP($A2243,'02-Metrics'!$A$2:$AD$188,7,FALSE)</f>
        <v>Army Forces</v>
      </c>
    </row>
    <row r="2244" spans="1:22" hidden="1">
      <c r="A2244" s="418" t="s">
        <v>993</v>
      </c>
      <c r="B2244" s="497">
        <v>43738</v>
      </c>
      <c r="C2244" s="495">
        <v>0</v>
      </c>
      <c r="D2244" s="495">
        <v>1011621.78</v>
      </c>
      <c r="E2244" s="495">
        <f>C2244+E2243</f>
        <v>0</v>
      </c>
      <c r="F2244" s="495">
        <f>D2244+F2243</f>
        <v>1241621.78</v>
      </c>
      <c r="G2244" s="495">
        <f t="shared" si="351"/>
        <v>-1241621.78</v>
      </c>
      <c r="H2244" s="495">
        <f>VLOOKUP(A2244,'02-Metrics'!A:R,18,FALSE)</f>
        <v>95436549</v>
      </c>
      <c r="I2244" s="496">
        <f t="shared" si="349"/>
        <v>-1.3009919082468081E-2</v>
      </c>
      <c r="J2244" s="512"/>
      <c r="M2244" s="241" t="s">
        <v>1038</v>
      </c>
      <c r="S2244">
        <f t="shared" si="350"/>
        <v>2019</v>
      </c>
      <c r="T2244" s="418" t="str">
        <f>VLOOKUP($A2244,'02-Metrics'!$A$2:$AD$188,4,FALSE)</f>
        <v>Infrastructure</v>
      </c>
      <c r="U2244" s="418" t="str">
        <f>VLOOKUP($A2244,'02-Metrics'!$A$2:$AD$188,5,FALSE)</f>
        <v>Bridges &amp; Tunnels</v>
      </c>
      <c r="V2244" s="418" t="str">
        <f>VLOOKUP($A2244,'02-Metrics'!$A$2:$AD$188,7,FALSE)</f>
        <v>Army Forces</v>
      </c>
    </row>
    <row r="2245" spans="1:22" hidden="1">
      <c r="A2245" s="418" t="s">
        <v>993</v>
      </c>
      <c r="B2245" s="497">
        <v>43768</v>
      </c>
      <c r="C2245" s="495">
        <v>0</v>
      </c>
      <c r="D2245" s="495">
        <v>5568944.6499999985</v>
      </c>
      <c r="E2245" s="495">
        <f t="shared" si="352"/>
        <v>0</v>
      </c>
      <c r="F2245" s="495">
        <f t="shared" si="353"/>
        <v>6810566.4299999988</v>
      </c>
      <c r="G2245" s="495">
        <f t="shared" si="348"/>
        <v>-6810566.4299999988</v>
      </c>
      <c r="H2245" s="495">
        <f>VLOOKUP(A2245,'02-Metrics'!A:R,18,FALSE)</f>
        <v>95436549</v>
      </c>
      <c r="I2245" s="496">
        <f t="shared" si="349"/>
        <v>-7.1362245401392271E-2</v>
      </c>
      <c r="J2245" s="512"/>
      <c r="L2245" s="23">
        <v>43464</v>
      </c>
      <c r="M2245" s="241" t="s">
        <v>1039</v>
      </c>
      <c r="S2245">
        <f t="shared" si="350"/>
        <v>2019</v>
      </c>
      <c r="T2245" s="418" t="str">
        <f>VLOOKUP($A2245,'02-Metrics'!$A$2:$AD$188,4,FALSE)</f>
        <v>Infrastructure</v>
      </c>
      <c r="U2245" s="418" t="str">
        <f>VLOOKUP($A2245,'02-Metrics'!$A$2:$AD$188,5,FALSE)</f>
        <v>Bridges &amp; Tunnels</v>
      </c>
      <c r="V2245" s="418" t="str">
        <f>VLOOKUP($A2245,'02-Metrics'!$A$2:$AD$188,7,FALSE)</f>
        <v>Army Forces</v>
      </c>
    </row>
    <row r="2246" spans="1:22" hidden="1">
      <c r="A2246" s="418" t="s">
        <v>993</v>
      </c>
      <c r="B2246" s="497">
        <v>43799</v>
      </c>
      <c r="C2246" s="495">
        <v>0</v>
      </c>
      <c r="D2246" s="495">
        <v>7992126.6900000004</v>
      </c>
      <c r="E2246" s="495">
        <f t="shared" si="352"/>
        <v>0</v>
      </c>
      <c r="F2246" s="495">
        <f t="shared" si="353"/>
        <v>14802693.119999999</v>
      </c>
      <c r="G2246" s="495">
        <f t="shared" si="348"/>
        <v>-14802693.119999999</v>
      </c>
      <c r="H2246" s="495">
        <f>VLOOKUP(A2246,'02-Metrics'!A:R,18,FALSE)</f>
        <v>95436549</v>
      </c>
      <c r="I2246" s="496">
        <f t="shared" si="349"/>
        <v>-0.15510507531029857</v>
      </c>
      <c r="J2246" s="512"/>
      <c r="M2246" s="241" t="s">
        <v>1038</v>
      </c>
      <c r="S2246">
        <f t="shared" si="350"/>
        <v>2019</v>
      </c>
      <c r="T2246" s="418" t="str">
        <f>VLOOKUP($A2246,'02-Metrics'!$A$2:$AD$188,4,FALSE)</f>
        <v>Infrastructure</v>
      </c>
      <c r="U2246" s="418" t="str">
        <f>VLOOKUP($A2246,'02-Metrics'!$A$2:$AD$188,5,FALSE)</f>
        <v>Bridges &amp; Tunnels</v>
      </c>
      <c r="V2246" s="418" t="str">
        <f>VLOOKUP($A2246,'02-Metrics'!$A$2:$AD$188,7,FALSE)</f>
        <v>Army Forces</v>
      </c>
    </row>
    <row r="2247" spans="1:22" hidden="1">
      <c r="A2247" s="418" t="s">
        <v>993</v>
      </c>
      <c r="B2247" s="497">
        <v>43829</v>
      </c>
      <c r="C2247" s="495">
        <v>0</v>
      </c>
      <c r="D2247" s="495">
        <v>14530425.24</v>
      </c>
      <c r="E2247" s="495">
        <f t="shared" si="352"/>
        <v>0</v>
      </c>
      <c r="F2247" s="495">
        <f t="shared" si="353"/>
        <v>29333118.359999999</v>
      </c>
      <c r="G2247" s="495">
        <f t="shared" si="348"/>
        <v>-29333118.359999999</v>
      </c>
      <c r="H2247" s="495">
        <f>VLOOKUP(A2247,'02-Metrics'!A:R,18,FALSE)</f>
        <v>95436549</v>
      </c>
      <c r="I2247" s="496">
        <f t="shared" si="349"/>
        <v>-0.30735728258573136</v>
      </c>
      <c r="J2247" s="512"/>
      <c r="M2247" s="241" t="s">
        <v>1038</v>
      </c>
      <c r="S2247">
        <f t="shared" si="350"/>
        <v>2019</v>
      </c>
      <c r="T2247" s="418" t="str">
        <f>VLOOKUP($A2247,'02-Metrics'!$A$2:$AD$188,4,FALSE)</f>
        <v>Infrastructure</v>
      </c>
      <c r="U2247" s="418" t="str">
        <f>VLOOKUP($A2247,'02-Metrics'!$A$2:$AD$188,5,FALSE)</f>
        <v>Bridges &amp; Tunnels</v>
      </c>
      <c r="V2247" s="418" t="str">
        <f>VLOOKUP($A2247,'02-Metrics'!$A$2:$AD$188,7,FALSE)</f>
        <v>Army Forces</v>
      </c>
    </row>
    <row r="2248" spans="1:22" hidden="1">
      <c r="A2248" s="418" t="s">
        <v>993</v>
      </c>
      <c r="B2248" s="497">
        <v>43860</v>
      </c>
      <c r="C2248" s="495">
        <v>0</v>
      </c>
      <c r="D2248" s="495">
        <v>6675475.4100000001</v>
      </c>
      <c r="E2248" s="495">
        <f t="shared" si="352"/>
        <v>0</v>
      </c>
      <c r="F2248" s="495">
        <f t="shared" si="353"/>
        <v>36008593.769999996</v>
      </c>
      <c r="G2248" s="495">
        <f t="shared" si="348"/>
        <v>-36008593.769999996</v>
      </c>
      <c r="H2248" s="495">
        <f>VLOOKUP(A2248,'02-Metrics'!A:R,18,FALSE)</f>
        <v>95436549</v>
      </c>
      <c r="I2248" s="496">
        <f t="shared" si="349"/>
        <v>-0.37730402185854389</v>
      </c>
      <c r="J2248" s="512"/>
      <c r="M2248" s="241" t="s">
        <v>1038</v>
      </c>
      <c r="S2248">
        <f t="shared" si="350"/>
        <v>2020</v>
      </c>
      <c r="T2248" s="418" t="str">
        <f>VLOOKUP($A2248,'02-Metrics'!$A$2:$AD$188,4,FALSE)</f>
        <v>Infrastructure</v>
      </c>
      <c r="U2248" s="418" t="str">
        <f>VLOOKUP($A2248,'02-Metrics'!$A$2:$AD$188,5,FALSE)</f>
        <v>Bridges &amp; Tunnels</v>
      </c>
      <c r="V2248" s="418" t="str">
        <f>VLOOKUP($A2248,'02-Metrics'!$A$2:$AD$188,7,FALSE)</f>
        <v>Army Forces</v>
      </c>
    </row>
    <row r="2249" spans="1:22" hidden="1">
      <c r="A2249" s="418" t="s">
        <v>993</v>
      </c>
      <c r="B2249" s="497">
        <v>43889</v>
      </c>
      <c r="C2249" s="495">
        <v>5532120.5999999996</v>
      </c>
      <c r="D2249" s="495">
        <v>1836134.7999999998</v>
      </c>
      <c r="E2249" s="495">
        <f t="shared" ref="E2249:E2273" si="354">C2249+E2248</f>
        <v>5532120.5999999996</v>
      </c>
      <c r="F2249" s="495">
        <f t="shared" ref="F2249:F2273" si="355">D2249+F2248</f>
        <v>37844728.569999993</v>
      </c>
      <c r="G2249" s="495">
        <f t="shared" si="348"/>
        <v>-32312607.969999991</v>
      </c>
      <c r="H2249" s="495">
        <f>VLOOKUP(A2249,'02-Metrics'!A:R,18,FALSE)</f>
        <v>95436549</v>
      </c>
      <c r="I2249" s="496">
        <f t="shared" si="349"/>
        <v>-0.33857686922438901</v>
      </c>
      <c r="J2249" s="512"/>
      <c r="M2249" s="241" t="s">
        <v>1038</v>
      </c>
      <c r="S2249">
        <f t="shared" si="350"/>
        <v>2020</v>
      </c>
      <c r="T2249" s="418" t="str">
        <f>VLOOKUP($A2249,'02-Metrics'!$A$2:$AD$188,4,FALSE)</f>
        <v>Infrastructure</v>
      </c>
      <c r="U2249" s="418" t="str">
        <f>VLOOKUP($A2249,'02-Metrics'!$A$2:$AD$188,5,FALSE)</f>
        <v>Bridges &amp; Tunnels</v>
      </c>
      <c r="V2249" s="418" t="str">
        <f>VLOOKUP($A2249,'02-Metrics'!$A$2:$AD$188,7,FALSE)</f>
        <v>Army Forces</v>
      </c>
    </row>
    <row r="2250" spans="1:22" hidden="1">
      <c r="A2250" s="418" t="s">
        <v>993</v>
      </c>
      <c r="B2250" s="497">
        <v>43920</v>
      </c>
      <c r="C2250" s="495">
        <v>0</v>
      </c>
      <c r="D2250" s="495">
        <v>757140.29999999993</v>
      </c>
      <c r="E2250" s="495">
        <f t="shared" si="354"/>
        <v>5532120.5999999996</v>
      </c>
      <c r="F2250" s="495">
        <f t="shared" si="355"/>
        <v>38601868.86999999</v>
      </c>
      <c r="G2250" s="495">
        <f t="shared" si="348"/>
        <v>-33069748.269999988</v>
      </c>
      <c r="H2250" s="495">
        <f>VLOOKUP(A2250,'02-Metrics'!A:R,18,FALSE)</f>
        <v>95436549</v>
      </c>
      <c r="I2250" s="496">
        <f t="shared" si="349"/>
        <v>-0.346510310950158</v>
      </c>
      <c r="J2250" s="512"/>
      <c r="L2250" s="23">
        <v>43557</v>
      </c>
      <c r="M2250" s="241" t="s">
        <v>1039</v>
      </c>
      <c r="S2250">
        <f t="shared" si="350"/>
        <v>2020</v>
      </c>
      <c r="T2250" s="418" t="str">
        <f>VLOOKUP($A2250,'02-Metrics'!$A$2:$AD$188,4,FALSE)</f>
        <v>Infrastructure</v>
      </c>
      <c r="U2250" s="418" t="str">
        <f>VLOOKUP($A2250,'02-Metrics'!$A$2:$AD$188,5,FALSE)</f>
        <v>Bridges &amp; Tunnels</v>
      </c>
      <c r="V2250" s="418" t="str">
        <f>VLOOKUP($A2250,'02-Metrics'!$A$2:$AD$188,7,FALSE)</f>
        <v>Army Forces</v>
      </c>
    </row>
    <row r="2251" spans="1:22" hidden="1">
      <c r="A2251" s="418" t="s">
        <v>993</v>
      </c>
      <c r="B2251" s="497">
        <v>43951</v>
      </c>
      <c r="C2251" s="495">
        <v>0</v>
      </c>
      <c r="D2251" s="495">
        <v>134873.65</v>
      </c>
      <c r="E2251" s="495">
        <f t="shared" si="354"/>
        <v>5532120.5999999996</v>
      </c>
      <c r="F2251" s="495">
        <f t="shared" si="355"/>
        <v>38736742.519999988</v>
      </c>
      <c r="G2251" s="495">
        <f t="shared" si="348"/>
        <v>-33204621.919999987</v>
      </c>
      <c r="H2251" s="495">
        <f>VLOOKUP(A2251,'02-Metrics'!A:R,18,FALSE)</f>
        <v>95436549</v>
      </c>
      <c r="I2251" s="496">
        <f t="shared" si="349"/>
        <v>-0.34792353943980087</v>
      </c>
      <c r="J2251" s="512"/>
      <c r="M2251" s="241" t="s">
        <v>1038</v>
      </c>
      <c r="S2251">
        <f t="shared" si="350"/>
        <v>2020</v>
      </c>
      <c r="T2251" s="418" t="str">
        <f>VLOOKUP($A2251,'02-Metrics'!$A$2:$AD$188,4,FALSE)</f>
        <v>Infrastructure</v>
      </c>
      <c r="U2251" s="418" t="str">
        <f>VLOOKUP($A2251,'02-Metrics'!$A$2:$AD$188,5,FALSE)</f>
        <v>Bridges &amp; Tunnels</v>
      </c>
      <c r="V2251" s="418" t="str">
        <f>VLOOKUP($A2251,'02-Metrics'!$A$2:$AD$188,7,FALSE)</f>
        <v>Army Forces</v>
      </c>
    </row>
    <row r="2252" spans="1:22" hidden="1">
      <c r="A2252" s="418" t="s">
        <v>993</v>
      </c>
      <c r="B2252" s="497">
        <v>43981</v>
      </c>
      <c r="C2252" s="495">
        <v>0</v>
      </c>
      <c r="D2252" s="495">
        <v>114604.29</v>
      </c>
      <c r="E2252" s="495">
        <f t="shared" si="354"/>
        <v>5532120.5999999996</v>
      </c>
      <c r="F2252" s="495">
        <f t="shared" si="355"/>
        <v>38851346.809999987</v>
      </c>
      <c r="G2252" s="495">
        <f t="shared" si="348"/>
        <v>-33319226.209999986</v>
      </c>
      <c r="H2252" s="495">
        <f>VLOOKUP(A2252,'02-Metrics'!A:R,18,FALSE)</f>
        <v>95436549</v>
      </c>
      <c r="I2252" s="496">
        <f t="shared" si="349"/>
        <v>-0.34912438221126357</v>
      </c>
      <c r="J2252" s="512"/>
      <c r="L2252" s="23">
        <v>43613</v>
      </c>
      <c r="M2252" s="241" t="s">
        <v>1039</v>
      </c>
      <c r="S2252">
        <f t="shared" si="350"/>
        <v>2020</v>
      </c>
      <c r="T2252" s="418" t="str">
        <f>VLOOKUP($A2252,'02-Metrics'!$A$2:$AD$188,4,FALSE)</f>
        <v>Infrastructure</v>
      </c>
      <c r="U2252" s="418" t="str">
        <f>VLOOKUP($A2252,'02-Metrics'!$A$2:$AD$188,5,FALSE)</f>
        <v>Bridges &amp; Tunnels</v>
      </c>
      <c r="V2252" s="418" t="str">
        <f>VLOOKUP($A2252,'02-Metrics'!$A$2:$AD$188,7,FALSE)</f>
        <v>Army Forces</v>
      </c>
    </row>
    <row r="2253" spans="1:22" hidden="1">
      <c r="A2253" s="418" t="s">
        <v>993</v>
      </c>
      <c r="B2253" s="497">
        <v>44012</v>
      </c>
      <c r="C2253" s="495">
        <v>0</v>
      </c>
      <c r="D2253" s="495">
        <v>263853.74000000005</v>
      </c>
      <c r="E2253" s="495">
        <f t="shared" si="354"/>
        <v>5532120.5999999996</v>
      </c>
      <c r="F2253" s="495">
        <f t="shared" si="355"/>
        <v>39115200.54999999</v>
      </c>
      <c r="G2253" s="495">
        <f t="shared" si="348"/>
        <v>-33583079.949999988</v>
      </c>
      <c r="H2253" s="495">
        <f>VLOOKUP(A2253,'02-Metrics'!A:R,18,FALSE)</f>
        <v>95436549</v>
      </c>
      <c r="I2253" s="496">
        <f t="shared" si="349"/>
        <v>-0.35188908549071685</v>
      </c>
      <c r="J2253" s="512"/>
      <c r="M2253" s="241" t="s">
        <v>1038</v>
      </c>
      <c r="S2253">
        <f t="shared" si="350"/>
        <v>2020</v>
      </c>
      <c r="T2253" s="418" t="str">
        <f>VLOOKUP($A2253,'02-Metrics'!$A$2:$AD$188,4,FALSE)</f>
        <v>Infrastructure</v>
      </c>
      <c r="U2253" s="418" t="str">
        <f>VLOOKUP($A2253,'02-Metrics'!$A$2:$AD$188,5,FALSE)</f>
        <v>Bridges &amp; Tunnels</v>
      </c>
      <c r="V2253" s="418" t="str">
        <f>VLOOKUP($A2253,'02-Metrics'!$A$2:$AD$188,7,FALSE)</f>
        <v>Army Forces</v>
      </c>
    </row>
    <row r="2254" spans="1:22" hidden="1">
      <c r="A2254" s="418" t="s">
        <v>993</v>
      </c>
      <c r="B2254" s="497">
        <v>44042</v>
      </c>
      <c r="C2254" s="495">
        <v>0</v>
      </c>
      <c r="D2254" s="495">
        <v>673273.7</v>
      </c>
      <c r="E2254" s="495">
        <f t="shared" si="354"/>
        <v>5532120.5999999996</v>
      </c>
      <c r="F2254" s="495">
        <f t="shared" si="355"/>
        <v>39788474.249999993</v>
      </c>
      <c r="G2254" s="495">
        <f t="shared" si="348"/>
        <v>-34256353.649999991</v>
      </c>
      <c r="H2254" s="495">
        <f>VLOOKUP(A2254,'02-Metrics'!A:R,18,FALSE)</f>
        <v>95436549</v>
      </c>
      <c r="I2254" s="496">
        <f t="shared" si="349"/>
        <v>-0.35894375906236919</v>
      </c>
      <c r="J2254" s="512"/>
      <c r="M2254" s="241" t="s">
        <v>1038</v>
      </c>
      <c r="S2254">
        <f t="shared" si="350"/>
        <v>2020</v>
      </c>
      <c r="T2254" s="418" t="str">
        <f>VLOOKUP($A2254,'02-Metrics'!$A$2:$AD$188,4,FALSE)</f>
        <v>Infrastructure</v>
      </c>
      <c r="U2254" s="418" t="str">
        <f>VLOOKUP($A2254,'02-Metrics'!$A$2:$AD$188,5,FALSE)</f>
        <v>Bridges &amp; Tunnels</v>
      </c>
      <c r="V2254" s="418" t="str">
        <f>VLOOKUP($A2254,'02-Metrics'!$A$2:$AD$188,7,FALSE)</f>
        <v>Army Forces</v>
      </c>
    </row>
    <row r="2255" spans="1:22" hidden="1">
      <c r="A2255" s="418" t="s">
        <v>993</v>
      </c>
      <c r="B2255" s="497">
        <v>44073</v>
      </c>
      <c r="C2255" s="495">
        <v>0</v>
      </c>
      <c r="D2255" s="495">
        <v>0</v>
      </c>
      <c r="E2255" s="495">
        <f t="shared" si="354"/>
        <v>5532120.5999999996</v>
      </c>
      <c r="F2255" s="495">
        <f t="shared" si="355"/>
        <v>39788474.249999993</v>
      </c>
      <c r="G2255" s="495">
        <f t="shared" si="348"/>
        <v>-34256353.649999991</v>
      </c>
      <c r="H2255" s="495">
        <f>VLOOKUP(A2255,'02-Metrics'!A:R,18,FALSE)</f>
        <v>95436549</v>
      </c>
      <c r="I2255" s="496">
        <f t="shared" si="349"/>
        <v>-0.35894375906236919</v>
      </c>
      <c r="J2255" s="512"/>
      <c r="M2255" s="241" t="s">
        <v>1038</v>
      </c>
      <c r="S2255">
        <f t="shared" si="350"/>
        <v>2020</v>
      </c>
      <c r="T2255" s="418" t="str">
        <f>VLOOKUP($A2255,'02-Metrics'!$A$2:$AD$188,4,FALSE)</f>
        <v>Infrastructure</v>
      </c>
      <c r="U2255" s="418" t="str">
        <f>VLOOKUP($A2255,'02-Metrics'!$A$2:$AD$188,5,FALSE)</f>
        <v>Bridges &amp; Tunnels</v>
      </c>
      <c r="V2255" s="418" t="str">
        <f>VLOOKUP($A2255,'02-Metrics'!$A$2:$AD$188,7,FALSE)</f>
        <v>Army Forces</v>
      </c>
    </row>
    <row r="2256" spans="1:22" hidden="1">
      <c r="A2256" s="418" t="s">
        <v>993</v>
      </c>
      <c r="B2256" s="497">
        <v>44104</v>
      </c>
      <c r="C2256" s="495">
        <v>0</v>
      </c>
      <c r="D2256" s="495">
        <v>182243.91999999998</v>
      </c>
      <c r="E2256" s="495">
        <f t="shared" si="354"/>
        <v>5532120.5999999996</v>
      </c>
      <c r="F2256" s="495">
        <f t="shared" si="355"/>
        <v>39970718.169999994</v>
      </c>
      <c r="G2256" s="495">
        <f t="shared" si="348"/>
        <v>-34438597.569999993</v>
      </c>
      <c r="H2256" s="495">
        <f>VLOOKUP(A2256,'02-Metrics'!A:R,18,FALSE)</f>
        <v>95436549</v>
      </c>
      <c r="I2256" s="496">
        <f t="shared" si="349"/>
        <v>-0.36085334110310291</v>
      </c>
      <c r="J2256" s="512"/>
      <c r="M2256" s="241" t="s">
        <v>1038</v>
      </c>
      <c r="S2256">
        <f t="shared" si="350"/>
        <v>2020</v>
      </c>
      <c r="T2256" s="418" t="str">
        <f>VLOOKUP($A2256,'02-Metrics'!$A$2:$AD$188,4,FALSE)</f>
        <v>Infrastructure</v>
      </c>
      <c r="U2256" s="418" t="str">
        <f>VLOOKUP($A2256,'02-Metrics'!$A$2:$AD$188,5,FALSE)</f>
        <v>Bridges &amp; Tunnels</v>
      </c>
      <c r="V2256" s="418" t="str">
        <f>VLOOKUP($A2256,'02-Metrics'!$A$2:$AD$188,7,FALSE)</f>
        <v>Army Forces</v>
      </c>
    </row>
    <row r="2257" spans="1:22" hidden="1">
      <c r="A2257" s="418" t="s">
        <v>993</v>
      </c>
      <c r="B2257" s="497">
        <v>44165</v>
      </c>
      <c r="C2257" s="495">
        <v>6777000</v>
      </c>
      <c r="D2257" s="495">
        <v>2410290</v>
      </c>
      <c r="E2257" s="495">
        <f t="shared" si="354"/>
        <v>12309120.6</v>
      </c>
      <c r="F2257" s="495">
        <f t="shared" si="355"/>
        <v>42381008.169999994</v>
      </c>
      <c r="G2257" s="495">
        <f t="shared" si="348"/>
        <v>-30071887.569999993</v>
      </c>
      <c r="H2257" s="495">
        <f>VLOOKUP(A2257,'02-Metrics'!A:R,18,FALSE)</f>
        <v>95436549</v>
      </c>
      <c r="I2257" s="496">
        <f t="shared" si="349"/>
        <v>-0.31509822898143552</v>
      </c>
      <c r="J2257" s="512"/>
      <c r="M2257" s="241" t="s">
        <v>1038</v>
      </c>
      <c r="S2257">
        <f t="shared" si="350"/>
        <v>2020</v>
      </c>
      <c r="T2257" s="418" t="str">
        <f>VLOOKUP($A2257,'02-Metrics'!$A$2:$AD$188,4,FALSE)</f>
        <v>Infrastructure</v>
      </c>
      <c r="U2257" s="418" t="str">
        <f>VLOOKUP($A2257,'02-Metrics'!$A$2:$AD$188,5,FALSE)</f>
        <v>Bridges &amp; Tunnels</v>
      </c>
      <c r="V2257" s="418" t="str">
        <f>VLOOKUP($A2257,'02-Metrics'!$A$2:$AD$188,7,FALSE)</f>
        <v>Army Forces</v>
      </c>
    </row>
    <row r="2258" spans="1:22" hidden="1">
      <c r="A2258" s="418" t="s">
        <v>993</v>
      </c>
      <c r="B2258" s="497">
        <v>44195</v>
      </c>
      <c r="C2258" s="495">
        <v>0</v>
      </c>
      <c r="D2258" s="495">
        <v>5454.52</v>
      </c>
      <c r="E2258" s="495">
        <f t="shared" si="354"/>
        <v>12309120.6</v>
      </c>
      <c r="F2258" s="495">
        <f t="shared" si="355"/>
        <v>42386462.689999998</v>
      </c>
      <c r="G2258" s="495">
        <f t="shared" si="348"/>
        <v>-30077342.089999996</v>
      </c>
      <c r="H2258" s="495">
        <f>VLOOKUP(A2258,'02-Metrics'!A:R,18,FALSE)</f>
        <v>95436549</v>
      </c>
      <c r="I2258" s="496">
        <f t="shared" si="349"/>
        <v>-0.31515538234728074</v>
      </c>
      <c r="J2258" s="512"/>
      <c r="M2258" s="241" t="s">
        <v>1038</v>
      </c>
      <c r="S2258">
        <f t="shared" si="350"/>
        <v>2020</v>
      </c>
      <c r="T2258" s="418" t="str">
        <f>VLOOKUP($A2258,'02-Metrics'!$A$2:$AD$188,4,FALSE)</f>
        <v>Infrastructure</v>
      </c>
      <c r="U2258" s="418" t="str">
        <f>VLOOKUP($A2258,'02-Metrics'!$A$2:$AD$188,5,FALSE)</f>
        <v>Bridges &amp; Tunnels</v>
      </c>
      <c r="V2258" s="418" t="str">
        <f>VLOOKUP($A2258,'02-Metrics'!$A$2:$AD$188,7,FALSE)</f>
        <v>Army Forces</v>
      </c>
    </row>
    <row r="2259" spans="1:22" hidden="1">
      <c r="A2259" s="418" t="s">
        <v>993</v>
      </c>
      <c r="B2259" s="497">
        <v>44285</v>
      </c>
      <c r="C2259" s="495">
        <v>0</v>
      </c>
      <c r="D2259" s="495">
        <v>5454.52</v>
      </c>
      <c r="E2259" s="495">
        <f t="shared" si="354"/>
        <v>12309120.6</v>
      </c>
      <c r="F2259" s="495">
        <f t="shared" si="355"/>
        <v>42391917.210000001</v>
      </c>
      <c r="G2259" s="495">
        <f t="shared" si="348"/>
        <v>-30082796.609999999</v>
      </c>
      <c r="H2259" s="495">
        <f>VLOOKUP(A2259,'02-Metrics'!A:R,18,FALSE)</f>
        <v>95436549</v>
      </c>
      <c r="I2259" s="496">
        <f t="shared" si="349"/>
        <v>-0.31521253571312602</v>
      </c>
      <c r="J2259" s="512"/>
      <c r="M2259" s="241" t="s">
        <v>1038</v>
      </c>
      <c r="S2259">
        <f t="shared" si="350"/>
        <v>2021</v>
      </c>
      <c r="T2259" s="418" t="str">
        <f>VLOOKUP($A2259,'02-Metrics'!$A$2:$AD$188,4,FALSE)</f>
        <v>Infrastructure</v>
      </c>
      <c r="U2259" s="418" t="str">
        <f>VLOOKUP($A2259,'02-Metrics'!$A$2:$AD$188,5,FALSE)</f>
        <v>Bridges &amp; Tunnels</v>
      </c>
      <c r="V2259" s="418" t="str">
        <f>VLOOKUP($A2259,'02-Metrics'!$A$2:$AD$188,7,FALSE)</f>
        <v>Army Forces</v>
      </c>
    </row>
    <row r="2260" spans="1:22" hidden="1">
      <c r="A2260" s="418">
        <v>73</v>
      </c>
      <c r="B2260" s="505">
        <v>2</v>
      </c>
      <c r="C2260" s="506"/>
      <c r="D2260" s="506"/>
      <c r="E2260" s="506"/>
      <c r="F2260" s="506"/>
      <c r="G2260" s="506"/>
      <c r="H2260" s="495"/>
      <c r="I2260" s="496"/>
      <c r="J2260" s="496"/>
      <c r="K2260" s="495"/>
      <c r="L2260" s="493"/>
      <c r="S2260">
        <f t="shared" si="350"/>
        <v>1900</v>
      </c>
      <c r="T2260" s="418" t="e">
        <f>VLOOKUP($A2260,'02-Metrics'!$A$2:$AD$188,4,FALSE)</f>
        <v>#N/A</v>
      </c>
      <c r="U2260" s="418" t="e">
        <f>VLOOKUP($A2260,'02-Metrics'!$A$2:$AD$188,5,FALSE)</f>
        <v>#N/A</v>
      </c>
      <c r="V2260" s="418" t="e">
        <f>VLOOKUP($A2260,'02-Metrics'!$A$2:$AD$188,7,FALSE)</f>
        <v>#N/A</v>
      </c>
    </row>
    <row r="2261" spans="1:22" hidden="1">
      <c r="A2261" s="418" t="s">
        <v>1166</v>
      </c>
      <c r="B2261" s="497">
        <v>43738</v>
      </c>
      <c r="C2261" s="495">
        <v>0</v>
      </c>
      <c r="D2261" s="495">
        <v>41835</v>
      </c>
      <c r="E2261" s="495">
        <f t="shared" si="354"/>
        <v>0</v>
      </c>
      <c r="F2261" s="495">
        <f t="shared" si="355"/>
        <v>41835</v>
      </c>
      <c r="G2261" s="495">
        <f t="shared" si="348"/>
        <v>-41835</v>
      </c>
      <c r="H2261" s="495">
        <f>VLOOKUP(A2261,'02-Metrics'!A:R,18,FALSE)</f>
        <v>4423592</v>
      </c>
      <c r="I2261" s="496">
        <f t="shared" si="349"/>
        <v>-9.4572465091717316E-3</v>
      </c>
      <c r="J2261" s="512"/>
      <c r="M2261" s="241" t="s">
        <v>1038</v>
      </c>
      <c r="S2261">
        <f t="shared" si="350"/>
        <v>2019</v>
      </c>
      <c r="T2261" s="418" t="str">
        <f>VLOOKUP($A2261,'02-Metrics'!$A$2:$AD$188,4,FALSE)</f>
        <v>Infrastructure</v>
      </c>
      <c r="U2261" s="418" t="str">
        <f>VLOOKUP($A2261,'02-Metrics'!$A$2:$AD$188,5,FALSE)</f>
        <v>L&amp;L</v>
      </c>
      <c r="V2261" s="418" t="str">
        <f>VLOOKUP($A2261,'02-Metrics'!$A$2:$AD$188,7,FALSE)</f>
        <v>Army Forces</v>
      </c>
    </row>
    <row r="2262" spans="1:22" hidden="1">
      <c r="A2262" s="418" t="s">
        <v>1166</v>
      </c>
      <c r="B2262" s="497">
        <v>43768</v>
      </c>
      <c r="C2262" s="495">
        <v>0</v>
      </c>
      <c r="D2262" s="495">
        <v>186408.87</v>
      </c>
      <c r="E2262" s="495">
        <f t="shared" si="354"/>
        <v>0</v>
      </c>
      <c r="F2262" s="495">
        <f t="shared" si="355"/>
        <v>228243.87</v>
      </c>
      <c r="G2262" s="495">
        <f t="shared" si="348"/>
        <v>-228243.87</v>
      </c>
      <c r="H2262" s="495">
        <f>VLOOKUP(A2262,'02-Metrics'!A:R,18,FALSE)</f>
        <v>4423592</v>
      </c>
      <c r="I2262" s="496">
        <f t="shared" si="349"/>
        <v>-5.1596953335660251E-2</v>
      </c>
      <c r="J2262" s="512"/>
      <c r="M2262" s="241" t="s">
        <v>1038</v>
      </c>
      <c r="S2262">
        <f t="shared" si="350"/>
        <v>2019</v>
      </c>
      <c r="T2262" s="418" t="str">
        <f>VLOOKUP($A2262,'02-Metrics'!$A$2:$AD$188,4,FALSE)</f>
        <v>Infrastructure</v>
      </c>
      <c r="U2262" s="418" t="str">
        <f>VLOOKUP($A2262,'02-Metrics'!$A$2:$AD$188,5,FALSE)</f>
        <v>L&amp;L</v>
      </c>
      <c r="V2262" s="418" t="str">
        <f>VLOOKUP($A2262,'02-Metrics'!$A$2:$AD$188,7,FALSE)</f>
        <v>Army Forces</v>
      </c>
    </row>
    <row r="2263" spans="1:22" hidden="1">
      <c r="A2263" s="418" t="s">
        <v>1166</v>
      </c>
      <c r="B2263" s="497">
        <v>43799</v>
      </c>
      <c r="C2263" s="495">
        <v>0</v>
      </c>
      <c r="D2263" s="495">
        <v>370529.97000000003</v>
      </c>
      <c r="E2263" s="495">
        <f t="shared" si="354"/>
        <v>0</v>
      </c>
      <c r="F2263" s="495">
        <f t="shared" si="355"/>
        <v>598773.84000000008</v>
      </c>
      <c r="G2263" s="495">
        <f t="shared" si="348"/>
        <v>-598773.84000000008</v>
      </c>
      <c r="H2263" s="495">
        <f>VLOOKUP(A2263,'02-Metrics'!A:R,18,FALSE)</f>
        <v>4423592</v>
      </c>
      <c r="I2263" s="496">
        <f t="shared" si="349"/>
        <v>-0.13535919225823723</v>
      </c>
      <c r="J2263" s="512"/>
      <c r="M2263" s="241" t="s">
        <v>1038</v>
      </c>
      <c r="S2263">
        <f t="shared" si="350"/>
        <v>2019</v>
      </c>
      <c r="T2263" s="418" t="str">
        <f>VLOOKUP($A2263,'02-Metrics'!$A$2:$AD$188,4,FALSE)</f>
        <v>Infrastructure</v>
      </c>
      <c r="U2263" s="418" t="str">
        <f>VLOOKUP($A2263,'02-Metrics'!$A$2:$AD$188,5,FALSE)</f>
        <v>L&amp;L</v>
      </c>
      <c r="V2263" s="418" t="str">
        <f>VLOOKUP($A2263,'02-Metrics'!$A$2:$AD$188,7,FALSE)</f>
        <v>Army Forces</v>
      </c>
    </row>
    <row r="2264" spans="1:22" hidden="1">
      <c r="A2264" s="418" t="s">
        <v>1166</v>
      </c>
      <c r="B2264" s="497">
        <v>43829</v>
      </c>
      <c r="C2264" s="495">
        <v>0</v>
      </c>
      <c r="D2264" s="495">
        <v>22267.29</v>
      </c>
      <c r="E2264" s="495">
        <f t="shared" si="354"/>
        <v>0</v>
      </c>
      <c r="F2264" s="495">
        <f t="shared" si="355"/>
        <v>621041.13000000012</v>
      </c>
      <c r="G2264" s="495">
        <f t="shared" si="348"/>
        <v>-621041.13000000012</v>
      </c>
      <c r="H2264" s="495">
        <f>VLOOKUP(A2264,'02-Metrics'!A:R,18,FALSE)</f>
        <v>4423592</v>
      </c>
      <c r="I2264" s="496">
        <f t="shared" si="349"/>
        <v>-0.14039294989230475</v>
      </c>
      <c r="J2264" s="512"/>
      <c r="M2264" s="241" t="s">
        <v>1038</v>
      </c>
      <c r="S2264">
        <f t="shared" si="350"/>
        <v>2019</v>
      </c>
      <c r="T2264" s="418" t="str">
        <f>VLOOKUP($A2264,'02-Metrics'!$A$2:$AD$188,4,FALSE)</f>
        <v>Infrastructure</v>
      </c>
      <c r="U2264" s="418" t="str">
        <f>VLOOKUP($A2264,'02-Metrics'!$A$2:$AD$188,5,FALSE)</f>
        <v>L&amp;L</v>
      </c>
      <c r="V2264" s="418" t="str">
        <f>VLOOKUP($A2264,'02-Metrics'!$A$2:$AD$188,7,FALSE)</f>
        <v>Army Forces</v>
      </c>
    </row>
    <row r="2265" spans="1:22" hidden="1">
      <c r="A2265" s="418" t="s">
        <v>1166</v>
      </c>
      <c r="B2265" s="497">
        <v>43860</v>
      </c>
      <c r="C2265" s="495">
        <v>0</v>
      </c>
      <c r="D2265" s="495">
        <v>44884.55</v>
      </c>
      <c r="E2265" s="495">
        <f t="shared" si="354"/>
        <v>0</v>
      </c>
      <c r="F2265" s="495">
        <f t="shared" si="355"/>
        <v>665925.68000000017</v>
      </c>
      <c r="G2265" s="495">
        <f t="shared" si="348"/>
        <v>-665925.68000000017</v>
      </c>
      <c r="H2265" s="495">
        <f>VLOOKUP(A2265,'02-Metrics'!A:R,18,FALSE)</f>
        <v>4423592</v>
      </c>
      <c r="I2265" s="496">
        <f t="shared" si="349"/>
        <v>-0.15053957959956527</v>
      </c>
      <c r="J2265" s="512"/>
      <c r="M2265" s="241" t="s">
        <v>1038</v>
      </c>
      <c r="S2265">
        <f t="shared" si="350"/>
        <v>2020</v>
      </c>
      <c r="T2265" s="418" t="str">
        <f>VLOOKUP($A2265,'02-Metrics'!$A$2:$AD$188,4,FALSE)</f>
        <v>Infrastructure</v>
      </c>
      <c r="U2265" s="418" t="str">
        <f>VLOOKUP($A2265,'02-Metrics'!$A$2:$AD$188,5,FALSE)</f>
        <v>L&amp;L</v>
      </c>
      <c r="V2265" s="418" t="str">
        <f>VLOOKUP($A2265,'02-Metrics'!$A$2:$AD$188,7,FALSE)</f>
        <v>Army Forces</v>
      </c>
    </row>
    <row r="2266" spans="1:22" hidden="1">
      <c r="A2266" s="418" t="s">
        <v>1166</v>
      </c>
      <c r="B2266" s="497">
        <v>43889</v>
      </c>
      <c r="C2266" s="495">
        <v>0</v>
      </c>
      <c r="D2266" s="495">
        <v>14965.5</v>
      </c>
      <c r="E2266" s="495">
        <f t="shared" si="354"/>
        <v>0</v>
      </c>
      <c r="F2266" s="495">
        <f t="shared" si="355"/>
        <v>680891.18000000017</v>
      </c>
      <c r="G2266" s="495">
        <f t="shared" si="348"/>
        <v>-680891.18000000017</v>
      </c>
      <c r="H2266" s="495">
        <f>VLOOKUP(A2266,'02-Metrics'!A:R,18,FALSE)</f>
        <v>4423592</v>
      </c>
      <c r="I2266" s="496">
        <f t="shared" si="349"/>
        <v>-0.15392268997683334</v>
      </c>
      <c r="J2266" s="512"/>
      <c r="M2266" s="241" t="s">
        <v>1038</v>
      </c>
      <c r="S2266">
        <f t="shared" si="350"/>
        <v>2020</v>
      </c>
      <c r="T2266" s="418" t="str">
        <f>VLOOKUP($A2266,'02-Metrics'!$A$2:$AD$188,4,FALSE)</f>
        <v>Infrastructure</v>
      </c>
      <c r="U2266" s="418" t="str">
        <f>VLOOKUP($A2266,'02-Metrics'!$A$2:$AD$188,5,FALSE)</f>
        <v>L&amp;L</v>
      </c>
      <c r="V2266" s="418" t="str">
        <f>VLOOKUP($A2266,'02-Metrics'!$A$2:$AD$188,7,FALSE)</f>
        <v>Army Forces</v>
      </c>
    </row>
    <row r="2267" spans="1:22" hidden="1">
      <c r="A2267" s="418" t="s">
        <v>1166</v>
      </c>
      <c r="B2267" s="497">
        <v>43981</v>
      </c>
      <c r="C2267" s="495">
        <v>0</v>
      </c>
      <c r="D2267" s="495">
        <v>55138.6</v>
      </c>
      <c r="E2267" s="495">
        <f t="shared" si="354"/>
        <v>0</v>
      </c>
      <c r="F2267" s="495">
        <f t="shared" si="355"/>
        <v>736029.78000000014</v>
      </c>
      <c r="G2267" s="495">
        <f t="shared" si="348"/>
        <v>-736029.78000000014</v>
      </c>
      <c r="H2267" s="495">
        <f>VLOOKUP(A2267,'02-Metrics'!A:R,18,FALSE)</f>
        <v>4423592</v>
      </c>
      <c r="I2267" s="496">
        <f t="shared" si="349"/>
        <v>-0.16638735670016588</v>
      </c>
      <c r="J2267" s="512"/>
      <c r="M2267" s="241" t="s">
        <v>1038</v>
      </c>
      <c r="S2267">
        <f t="shared" si="350"/>
        <v>2020</v>
      </c>
      <c r="T2267" s="418" t="str">
        <f>VLOOKUP($A2267,'02-Metrics'!$A$2:$AD$188,4,FALSE)</f>
        <v>Infrastructure</v>
      </c>
      <c r="U2267" s="418" t="str">
        <f>VLOOKUP($A2267,'02-Metrics'!$A$2:$AD$188,5,FALSE)</f>
        <v>L&amp;L</v>
      </c>
      <c r="V2267" s="418" t="str">
        <f>VLOOKUP($A2267,'02-Metrics'!$A$2:$AD$188,7,FALSE)</f>
        <v>Army Forces</v>
      </c>
    </row>
    <row r="2268" spans="1:22" hidden="1">
      <c r="A2268" s="418" t="s">
        <v>1166</v>
      </c>
      <c r="B2268" s="497">
        <v>44012</v>
      </c>
      <c r="C2268" s="495">
        <v>0</v>
      </c>
      <c r="D2268" s="495">
        <v>23748</v>
      </c>
      <c r="E2268" s="495">
        <f t="shared" si="354"/>
        <v>0</v>
      </c>
      <c r="F2268" s="495">
        <f t="shared" si="355"/>
        <v>759777.78000000014</v>
      </c>
      <c r="G2268" s="495">
        <f t="shared" si="348"/>
        <v>-759777.78000000014</v>
      </c>
      <c r="H2268" s="495">
        <f>VLOOKUP(A2268,'02-Metrics'!A:R,18,FALSE)</f>
        <v>4423592</v>
      </c>
      <c r="I2268" s="496">
        <f t="shared" si="349"/>
        <v>-0.17175584457156087</v>
      </c>
      <c r="J2268" s="512"/>
      <c r="L2268" s="23">
        <v>44105</v>
      </c>
      <c r="M2268" s="241" t="s">
        <v>1040</v>
      </c>
      <c r="S2268">
        <f t="shared" si="350"/>
        <v>2020</v>
      </c>
      <c r="T2268" s="418" t="str">
        <f>VLOOKUP($A2268,'02-Metrics'!$A$2:$AD$188,4,FALSE)</f>
        <v>Infrastructure</v>
      </c>
      <c r="U2268" s="418" t="str">
        <f>VLOOKUP($A2268,'02-Metrics'!$A$2:$AD$188,5,FALSE)</f>
        <v>L&amp;L</v>
      </c>
      <c r="V2268" s="418" t="str">
        <f>VLOOKUP($A2268,'02-Metrics'!$A$2:$AD$188,7,FALSE)</f>
        <v>Army Forces</v>
      </c>
    </row>
    <row r="2269" spans="1:22" hidden="1">
      <c r="A2269" s="418" t="s">
        <v>1166</v>
      </c>
      <c r="B2269" s="497">
        <v>44042</v>
      </c>
      <c r="C2269" s="495">
        <v>0</v>
      </c>
      <c r="D2269" s="495">
        <v>8044</v>
      </c>
      <c r="E2269" s="495">
        <f t="shared" si="354"/>
        <v>0</v>
      </c>
      <c r="F2269" s="495">
        <f t="shared" si="355"/>
        <v>767821.78000000014</v>
      </c>
      <c r="G2269" s="495">
        <f t="shared" si="348"/>
        <v>-767821.78000000014</v>
      </c>
      <c r="H2269" s="495">
        <f>VLOOKUP(A2269,'02-Metrics'!A:R,18,FALSE)</f>
        <v>4423592</v>
      </c>
      <c r="I2269" s="496">
        <f t="shared" si="349"/>
        <v>-0.17357427628949509</v>
      </c>
      <c r="J2269" s="512"/>
      <c r="L2269" s="23">
        <v>44136</v>
      </c>
      <c r="M2269" s="241" t="s">
        <v>1040</v>
      </c>
      <c r="S2269">
        <f t="shared" si="350"/>
        <v>2020</v>
      </c>
      <c r="T2269" s="418" t="str">
        <f>VLOOKUP($A2269,'02-Metrics'!$A$2:$AD$188,4,FALSE)</f>
        <v>Infrastructure</v>
      </c>
      <c r="U2269" s="418" t="str">
        <f>VLOOKUP($A2269,'02-Metrics'!$A$2:$AD$188,5,FALSE)</f>
        <v>L&amp;L</v>
      </c>
      <c r="V2269" s="418" t="str">
        <f>VLOOKUP($A2269,'02-Metrics'!$A$2:$AD$188,7,FALSE)</f>
        <v>Army Forces</v>
      </c>
    </row>
    <row r="2270" spans="1:22" hidden="1">
      <c r="A2270" s="418" t="s">
        <v>1166</v>
      </c>
      <c r="B2270" s="497">
        <v>44134</v>
      </c>
      <c r="C2270" s="495">
        <v>2837565</v>
      </c>
      <c r="D2270" s="495">
        <v>37742</v>
      </c>
      <c r="E2270" s="495">
        <f t="shared" si="354"/>
        <v>2837565</v>
      </c>
      <c r="F2270" s="495">
        <f t="shared" si="355"/>
        <v>805563.78000000014</v>
      </c>
      <c r="G2270" s="495">
        <f t="shared" si="348"/>
        <v>2032001.2199999997</v>
      </c>
      <c r="H2270" s="495">
        <f>VLOOKUP(A2270,'02-Metrics'!A:R,18,FALSE)</f>
        <v>4423592</v>
      </c>
      <c r="I2270" s="496">
        <f t="shared" si="349"/>
        <v>0.45935547853418662</v>
      </c>
      <c r="J2270" s="512"/>
      <c r="L2270" s="23">
        <v>44166</v>
      </c>
      <c r="M2270" s="241" t="s">
        <v>1040</v>
      </c>
      <c r="S2270">
        <f t="shared" si="350"/>
        <v>2020</v>
      </c>
      <c r="T2270" s="418" t="str">
        <f>VLOOKUP($A2270,'02-Metrics'!$A$2:$AD$188,4,FALSE)</f>
        <v>Infrastructure</v>
      </c>
      <c r="U2270" s="418" t="str">
        <f>VLOOKUP($A2270,'02-Metrics'!$A$2:$AD$188,5,FALSE)</f>
        <v>L&amp;L</v>
      </c>
      <c r="V2270" s="418" t="str">
        <f>VLOOKUP($A2270,'02-Metrics'!$A$2:$AD$188,7,FALSE)</f>
        <v>Army Forces</v>
      </c>
    </row>
    <row r="2271" spans="1:22" hidden="1">
      <c r="A2271" s="418" t="s">
        <v>1166</v>
      </c>
      <c r="B2271" s="497">
        <v>44165</v>
      </c>
      <c r="C2271" s="495">
        <v>1311260</v>
      </c>
      <c r="D2271" s="495">
        <v>0</v>
      </c>
      <c r="E2271" s="495">
        <f t="shared" si="354"/>
        <v>4148825</v>
      </c>
      <c r="F2271" s="495">
        <f t="shared" si="355"/>
        <v>805563.78000000014</v>
      </c>
      <c r="G2271" s="495">
        <f t="shared" si="348"/>
        <v>3343261.2199999997</v>
      </c>
      <c r="H2271" s="495">
        <f>VLOOKUP(A2271,'02-Metrics'!A:R,18,FALSE)</f>
        <v>4423592</v>
      </c>
      <c r="I2271" s="496">
        <f t="shared" si="349"/>
        <v>0.75577974189301356</v>
      </c>
      <c r="J2271" s="512"/>
      <c r="L2271" s="23">
        <v>44235</v>
      </c>
      <c r="M2271" s="241" t="s">
        <v>1039</v>
      </c>
      <c r="S2271">
        <f t="shared" si="350"/>
        <v>2020</v>
      </c>
      <c r="T2271" s="418" t="str">
        <f>VLOOKUP($A2271,'02-Metrics'!$A$2:$AD$188,4,FALSE)</f>
        <v>Infrastructure</v>
      </c>
      <c r="U2271" s="418" t="str">
        <f>VLOOKUP($A2271,'02-Metrics'!$A$2:$AD$188,5,FALSE)</f>
        <v>L&amp;L</v>
      </c>
      <c r="V2271" s="418" t="str">
        <f>VLOOKUP($A2271,'02-Metrics'!$A$2:$AD$188,7,FALSE)</f>
        <v>Army Forces</v>
      </c>
    </row>
    <row r="2272" spans="1:22" hidden="1">
      <c r="A2272" s="418" t="s">
        <v>1166</v>
      </c>
      <c r="B2272" s="497">
        <v>44255</v>
      </c>
      <c r="C2272" s="495">
        <v>0</v>
      </c>
      <c r="D2272" s="495">
        <v>13769.87</v>
      </c>
      <c r="E2272" s="495">
        <f t="shared" si="354"/>
        <v>4148825</v>
      </c>
      <c r="F2272" s="495">
        <f t="shared" si="355"/>
        <v>819333.65000000014</v>
      </c>
      <c r="G2272" s="495">
        <f t="shared" si="348"/>
        <v>3329491.3499999996</v>
      </c>
      <c r="H2272" s="495">
        <f>VLOOKUP(A2272,'02-Metrics'!A:R,18,FALSE)</f>
        <v>4423592</v>
      </c>
      <c r="I2272" s="496">
        <f t="shared" si="349"/>
        <v>0.75266691638831063</v>
      </c>
      <c r="J2272" s="512"/>
      <c r="L2272" s="23">
        <v>44236</v>
      </c>
      <c r="M2272" s="241" t="s">
        <v>764</v>
      </c>
      <c r="S2272">
        <f t="shared" si="350"/>
        <v>2021</v>
      </c>
      <c r="T2272" s="418" t="str">
        <f>VLOOKUP($A2272,'02-Metrics'!$A$2:$AD$188,4,FALSE)</f>
        <v>Infrastructure</v>
      </c>
      <c r="U2272" s="418" t="str">
        <f>VLOOKUP($A2272,'02-Metrics'!$A$2:$AD$188,5,FALSE)</f>
        <v>L&amp;L</v>
      </c>
      <c r="V2272" s="418" t="str">
        <f>VLOOKUP($A2272,'02-Metrics'!$A$2:$AD$188,7,FALSE)</f>
        <v>Army Forces</v>
      </c>
    </row>
    <row r="2273" spans="1:22" hidden="1">
      <c r="A2273" s="418" t="s">
        <v>1166</v>
      </c>
      <c r="B2273" s="497">
        <v>44285</v>
      </c>
      <c r="C2273" s="495">
        <v>0</v>
      </c>
      <c r="D2273" s="495">
        <v>3673.94</v>
      </c>
      <c r="E2273" s="495">
        <f t="shared" si="354"/>
        <v>4148825</v>
      </c>
      <c r="F2273" s="495">
        <f t="shared" si="355"/>
        <v>823007.59000000008</v>
      </c>
      <c r="G2273" s="495">
        <f t="shared" si="348"/>
        <v>3325817.41</v>
      </c>
      <c r="H2273" s="495">
        <f>VLOOKUP(A2273,'02-Metrics'!A:R,18,FALSE)</f>
        <v>4423592</v>
      </c>
      <c r="I2273" s="496">
        <f t="shared" si="349"/>
        <v>0.75183638319266333</v>
      </c>
      <c r="J2273" s="512"/>
      <c r="M2273" s="241" t="s">
        <v>1038</v>
      </c>
      <c r="S2273">
        <f t="shared" si="350"/>
        <v>2021</v>
      </c>
      <c r="T2273" s="418" t="str">
        <f>VLOOKUP($A2273,'02-Metrics'!$A$2:$AD$188,4,FALSE)</f>
        <v>Infrastructure</v>
      </c>
      <c r="U2273" s="418" t="str">
        <f>VLOOKUP($A2273,'02-Metrics'!$A$2:$AD$188,5,FALSE)</f>
        <v>L&amp;L</v>
      </c>
      <c r="V2273" s="418" t="str">
        <f>VLOOKUP($A2273,'02-Metrics'!$A$2:$AD$188,7,FALSE)</f>
        <v>Army Forces</v>
      </c>
    </row>
    <row r="2274" spans="1:22" hidden="1">
      <c r="A2274" s="418">
        <v>74</v>
      </c>
      <c r="B2274" s="505">
        <v>2</v>
      </c>
      <c r="C2274" s="506"/>
      <c r="D2274" s="506"/>
      <c r="E2274" s="506"/>
      <c r="F2274" s="506"/>
      <c r="G2274" s="506"/>
      <c r="H2274" s="495"/>
      <c r="I2274" s="496"/>
      <c r="J2274" s="496"/>
      <c r="K2274" s="495"/>
      <c r="L2274" s="493"/>
      <c r="S2274">
        <f t="shared" si="350"/>
        <v>1900</v>
      </c>
      <c r="T2274" s="418" t="e">
        <f>VLOOKUP($A2274,'02-Metrics'!$A$2:$AD$188,4,FALSE)</f>
        <v>#N/A</v>
      </c>
      <c r="U2274" s="418" t="e">
        <f>VLOOKUP($A2274,'02-Metrics'!$A$2:$AD$188,5,FALSE)</f>
        <v>#N/A</v>
      </c>
      <c r="V2274" s="418" t="e">
        <f>VLOOKUP($A2274,'02-Metrics'!$A$2:$AD$188,7,FALSE)</f>
        <v>#N/A</v>
      </c>
    </row>
    <row r="2275" spans="1:22" hidden="1">
      <c r="A2275" s="418" t="s">
        <v>1167</v>
      </c>
      <c r="B2275" s="497">
        <v>43738</v>
      </c>
      <c r="C2275" s="495">
        <v>0</v>
      </c>
      <c r="D2275" s="495">
        <v>141750</v>
      </c>
      <c r="E2275" s="495">
        <f t="shared" ref="E2275:E2293" si="356">C2275+E2274</f>
        <v>0</v>
      </c>
      <c r="F2275" s="495">
        <f t="shared" ref="F2275:F2293" si="357">D2275+F2274</f>
        <v>141750</v>
      </c>
      <c r="G2275" s="495">
        <f t="shared" ref="G2275:G2280" si="358">E2275-F2275</f>
        <v>-141750</v>
      </c>
      <c r="H2275" s="495">
        <f>VLOOKUP(A2275,'02-Metrics'!A:R,18,FALSE)</f>
        <v>133583770</v>
      </c>
      <c r="I2275" s="496">
        <f>G2275/H2275</f>
        <v>-1.0611319024758771E-3</v>
      </c>
      <c r="J2275" s="512"/>
      <c r="M2275" s="241" t="s">
        <v>1038</v>
      </c>
      <c r="Q2275" s="623"/>
      <c r="R2275">
        <f>MONTH(B2275)</f>
        <v>9</v>
      </c>
      <c r="S2275">
        <f t="shared" si="350"/>
        <v>2019</v>
      </c>
      <c r="T2275" s="418" t="str">
        <f>VLOOKUP($A2275,'02-Metrics'!$A$2:$AD$188,4,FALSE)</f>
        <v>Commercial</v>
      </c>
      <c r="U2275" s="418" t="str">
        <f>VLOOKUP($A2275,'02-Metrics'!$A$2:$AD$188,5,FALSE)</f>
        <v>Parking</v>
      </c>
      <c r="V2275" s="418" t="str">
        <f>VLOOKUP($A2275,'02-Metrics'!$A$2:$AD$188,7,FALSE)</f>
        <v>Hyper</v>
      </c>
    </row>
    <row r="2276" spans="1:22" hidden="1">
      <c r="A2276" s="418" t="s">
        <v>1167</v>
      </c>
      <c r="B2276" s="497">
        <v>43768</v>
      </c>
      <c r="C2276" s="495">
        <v>33750000</v>
      </c>
      <c r="D2276" s="495">
        <v>953319.33000000007</v>
      </c>
      <c r="E2276" s="495">
        <f t="shared" si="356"/>
        <v>33750000</v>
      </c>
      <c r="F2276" s="495">
        <f t="shared" si="357"/>
        <v>1095069.33</v>
      </c>
      <c r="G2276" s="495">
        <f t="shared" si="358"/>
        <v>32654930.670000002</v>
      </c>
      <c r="H2276" s="495">
        <f>VLOOKUP(A2276,'02-Metrics'!A:R,18,FALSE)</f>
        <v>133583770</v>
      </c>
      <c r="I2276" s="496">
        <f>G2276/H2276</f>
        <v>0.24445283038500862</v>
      </c>
      <c r="J2276" s="512"/>
      <c r="M2276" s="241" t="s">
        <v>1038</v>
      </c>
      <c r="S2276">
        <f t="shared" si="350"/>
        <v>2019</v>
      </c>
      <c r="T2276" s="418" t="str">
        <f>VLOOKUP($A2276,'02-Metrics'!$A$2:$AD$188,4,FALSE)</f>
        <v>Commercial</v>
      </c>
      <c r="U2276" s="418" t="str">
        <f>VLOOKUP($A2276,'02-Metrics'!$A$2:$AD$188,5,FALSE)</f>
        <v>Parking</v>
      </c>
      <c r="V2276" s="418" t="str">
        <f>VLOOKUP($A2276,'02-Metrics'!$A$2:$AD$188,7,FALSE)</f>
        <v>Hyper</v>
      </c>
    </row>
    <row r="2277" spans="1:22" hidden="1">
      <c r="A2277" s="418" t="s">
        <v>1167</v>
      </c>
      <c r="B2277" s="497">
        <v>43799</v>
      </c>
      <c r="C2277" s="495">
        <v>0</v>
      </c>
      <c r="D2277" s="495">
        <v>4599187.47</v>
      </c>
      <c r="E2277" s="495">
        <f t="shared" si="356"/>
        <v>33750000</v>
      </c>
      <c r="F2277" s="495">
        <f t="shared" si="357"/>
        <v>5694256.7999999998</v>
      </c>
      <c r="G2277" s="495">
        <f t="shared" si="358"/>
        <v>28055743.199999999</v>
      </c>
      <c r="H2277" s="495">
        <f>VLOOKUP(A2277,'02-Metrics'!A:R,18,FALSE)</f>
        <v>133583770</v>
      </c>
      <c r="I2277" s="496">
        <f>G2277/H2277</f>
        <v>0.21002359193785292</v>
      </c>
      <c r="J2277" s="512"/>
      <c r="M2277" s="241" t="s">
        <v>1038</v>
      </c>
      <c r="S2277">
        <f t="shared" si="350"/>
        <v>2019</v>
      </c>
      <c r="T2277" s="418" t="str">
        <f>VLOOKUP($A2277,'02-Metrics'!$A$2:$AD$188,4,FALSE)</f>
        <v>Commercial</v>
      </c>
      <c r="U2277" s="418" t="str">
        <f>VLOOKUP($A2277,'02-Metrics'!$A$2:$AD$188,5,FALSE)</f>
        <v>Parking</v>
      </c>
      <c r="V2277" s="418" t="str">
        <f>VLOOKUP($A2277,'02-Metrics'!$A$2:$AD$188,7,FALSE)</f>
        <v>Hyper</v>
      </c>
    </row>
    <row r="2278" spans="1:22" hidden="1">
      <c r="A2278" s="418" t="s">
        <v>1167</v>
      </c>
      <c r="B2278" s="497">
        <v>43829</v>
      </c>
      <c r="C2278" s="495">
        <v>10562710</v>
      </c>
      <c r="D2278" s="495">
        <v>3785151.58</v>
      </c>
      <c r="E2278" s="495">
        <f t="shared" si="356"/>
        <v>44312710</v>
      </c>
      <c r="F2278" s="495">
        <f t="shared" si="357"/>
        <v>9479408.379999999</v>
      </c>
      <c r="G2278" s="495">
        <f t="shared" si="358"/>
        <v>34833301.620000005</v>
      </c>
      <c r="H2278" s="495">
        <f>VLOOKUP(A2278,'02-Metrics'!A:R,18,FALSE)</f>
        <v>133583770</v>
      </c>
      <c r="I2278" s="496">
        <f>G2278/H2278</f>
        <v>0.26075998319256899</v>
      </c>
      <c r="J2278" s="512"/>
      <c r="M2278" s="241" t="s">
        <v>1038</v>
      </c>
      <c r="S2278">
        <f t="shared" si="350"/>
        <v>2019</v>
      </c>
      <c r="T2278" s="418" t="str">
        <f>VLOOKUP($A2278,'02-Metrics'!$A$2:$AD$188,4,FALSE)</f>
        <v>Commercial</v>
      </c>
      <c r="U2278" s="418" t="str">
        <f>VLOOKUP($A2278,'02-Metrics'!$A$2:$AD$188,5,FALSE)</f>
        <v>Parking</v>
      </c>
      <c r="V2278" s="418" t="str">
        <f>VLOOKUP($A2278,'02-Metrics'!$A$2:$AD$188,7,FALSE)</f>
        <v>Hyper</v>
      </c>
    </row>
    <row r="2279" spans="1:22" hidden="1">
      <c r="A2279" s="418" t="s">
        <v>1167</v>
      </c>
      <c r="B2279" s="497">
        <v>43860</v>
      </c>
      <c r="C2279" s="495">
        <v>6681009</v>
      </c>
      <c r="D2279" s="495">
        <v>5033335.71</v>
      </c>
      <c r="E2279" s="495">
        <f t="shared" si="356"/>
        <v>50993719</v>
      </c>
      <c r="F2279" s="495">
        <f t="shared" si="357"/>
        <v>14512744.09</v>
      </c>
      <c r="G2279" s="495">
        <f t="shared" si="358"/>
        <v>36480974.909999996</v>
      </c>
      <c r="H2279" s="495">
        <f>VLOOKUP(A2279,'02-Metrics'!A:R,18,FALSE)</f>
        <v>133583770</v>
      </c>
      <c r="I2279" s="496">
        <f>G2279/H2279</f>
        <v>0.27309436550562988</v>
      </c>
      <c r="J2279" s="512"/>
      <c r="M2279" s="241" t="s">
        <v>1038</v>
      </c>
      <c r="S2279">
        <f t="shared" si="350"/>
        <v>2020</v>
      </c>
      <c r="T2279" s="418" t="str">
        <f>VLOOKUP($A2279,'02-Metrics'!$A$2:$AD$188,4,FALSE)</f>
        <v>Commercial</v>
      </c>
      <c r="U2279" s="418" t="str">
        <f>VLOOKUP($A2279,'02-Metrics'!$A$2:$AD$188,5,FALSE)</f>
        <v>Parking</v>
      </c>
      <c r="V2279" s="418" t="str">
        <f>VLOOKUP($A2279,'02-Metrics'!$A$2:$AD$188,7,FALSE)</f>
        <v>Hyper</v>
      </c>
    </row>
    <row r="2280" spans="1:22" hidden="1">
      <c r="A2280" s="418" t="s">
        <v>1167</v>
      </c>
      <c r="B2280" s="497">
        <v>43889</v>
      </c>
      <c r="C2280" s="495">
        <v>10797753</v>
      </c>
      <c r="D2280" s="495">
        <v>5225134.66</v>
      </c>
      <c r="E2280" s="495">
        <f t="shared" si="356"/>
        <v>61791472</v>
      </c>
      <c r="F2280" s="495">
        <f t="shared" si="357"/>
        <v>19737878.75</v>
      </c>
      <c r="G2280" s="498">
        <f t="shared" si="358"/>
        <v>42053593.25</v>
      </c>
      <c r="H2280" s="495"/>
      <c r="I2280" s="496"/>
      <c r="J2280" s="512"/>
      <c r="S2280">
        <f t="shared" si="350"/>
        <v>2020</v>
      </c>
      <c r="T2280" s="418" t="str">
        <f>VLOOKUP($A2280,'02-Metrics'!$A$2:$AD$188,4,FALSE)</f>
        <v>Commercial</v>
      </c>
      <c r="U2280" s="418" t="str">
        <f>VLOOKUP($A2280,'02-Metrics'!$A$2:$AD$188,5,FALSE)</f>
        <v>Parking</v>
      </c>
      <c r="V2280" s="418" t="str">
        <f>VLOOKUP($A2280,'02-Metrics'!$A$2:$AD$188,7,FALSE)</f>
        <v>Hyper</v>
      </c>
    </row>
    <row r="2281" spans="1:22" hidden="1">
      <c r="A2281" s="418" t="s">
        <v>1167</v>
      </c>
      <c r="B2281" s="497">
        <v>43920</v>
      </c>
      <c r="C2281" s="495">
        <v>22284476</v>
      </c>
      <c r="D2281" s="495">
        <v>10387082.84</v>
      </c>
      <c r="E2281" s="495">
        <f t="shared" si="356"/>
        <v>84075948</v>
      </c>
      <c r="F2281" s="495">
        <f t="shared" si="357"/>
        <v>30124961.59</v>
      </c>
      <c r="G2281" s="495">
        <f t="shared" ref="G2281:G2324" si="359">E2281-F2281</f>
        <v>53950986.409999996</v>
      </c>
      <c r="H2281" s="495">
        <f>VLOOKUP(A2281,'02-Metrics'!A:R,18,FALSE)</f>
        <v>133583770</v>
      </c>
      <c r="I2281" s="496">
        <f t="shared" ref="I2281:I2324" si="360">G2281/H2281</f>
        <v>0.40387381199078298</v>
      </c>
      <c r="J2281" s="512"/>
      <c r="M2281" s="241" t="s">
        <v>1038</v>
      </c>
      <c r="S2281">
        <f t="shared" si="350"/>
        <v>2020</v>
      </c>
      <c r="T2281" s="418" t="str">
        <f>VLOOKUP($A2281,'02-Metrics'!$A$2:$AD$188,4,FALSE)</f>
        <v>Commercial</v>
      </c>
      <c r="U2281" s="418" t="str">
        <f>VLOOKUP($A2281,'02-Metrics'!$A$2:$AD$188,5,FALSE)</f>
        <v>Parking</v>
      </c>
      <c r="V2281" s="418" t="str">
        <f>VLOOKUP($A2281,'02-Metrics'!$A$2:$AD$188,7,FALSE)</f>
        <v>Hyper</v>
      </c>
    </row>
    <row r="2282" spans="1:22" hidden="1">
      <c r="A2282" s="418" t="s">
        <v>1167</v>
      </c>
      <c r="B2282" s="497">
        <v>43951</v>
      </c>
      <c r="C2282" s="495">
        <v>4441581</v>
      </c>
      <c r="D2282" s="495">
        <v>1626963.97</v>
      </c>
      <c r="E2282" s="495">
        <f t="shared" si="356"/>
        <v>88517529</v>
      </c>
      <c r="F2282" s="495">
        <f t="shared" si="357"/>
        <v>31751925.559999999</v>
      </c>
      <c r="G2282" s="495">
        <f t="shared" si="359"/>
        <v>56765603.439999998</v>
      </c>
      <c r="H2282" s="495">
        <f>VLOOKUP(A2282,'02-Metrics'!A:R,18,FALSE)</f>
        <v>133583770</v>
      </c>
      <c r="I2282" s="496">
        <f t="shared" si="360"/>
        <v>0.42494386436316328</v>
      </c>
      <c r="J2282" s="512"/>
      <c r="L2282" s="23">
        <v>43172</v>
      </c>
      <c r="M2282" s="241" t="s">
        <v>1039</v>
      </c>
      <c r="S2282">
        <f t="shared" si="350"/>
        <v>2020</v>
      </c>
      <c r="T2282" s="418" t="str">
        <f>VLOOKUP($A2282,'02-Metrics'!$A$2:$AD$188,4,FALSE)</f>
        <v>Commercial</v>
      </c>
      <c r="U2282" s="418" t="str">
        <f>VLOOKUP($A2282,'02-Metrics'!$A$2:$AD$188,5,FALSE)</f>
        <v>Parking</v>
      </c>
      <c r="V2282" s="418" t="str">
        <f>VLOOKUP($A2282,'02-Metrics'!$A$2:$AD$188,7,FALSE)</f>
        <v>Hyper</v>
      </c>
    </row>
    <row r="2283" spans="1:22" hidden="1">
      <c r="A2283" s="418" t="s">
        <v>1167</v>
      </c>
      <c r="B2283" s="497">
        <v>43981</v>
      </c>
      <c r="C2283" s="495">
        <v>1277872</v>
      </c>
      <c r="D2283" s="495">
        <v>9104866.6499999985</v>
      </c>
      <c r="E2283" s="495">
        <f t="shared" si="356"/>
        <v>89795401</v>
      </c>
      <c r="F2283" s="495">
        <f t="shared" si="357"/>
        <v>40856792.209999993</v>
      </c>
      <c r="G2283" s="495">
        <f t="shared" si="359"/>
        <v>48938608.790000007</v>
      </c>
      <c r="H2283" s="495">
        <f>VLOOKUP(A2283,'02-Metrics'!A:R,18,FALSE)</f>
        <v>133583770</v>
      </c>
      <c r="I2283" s="496">
        <f t="shared" si="360"/>
        <v>0.36635145714183698</v>
      </c>
      <c r="J2283" s="512"/>
      <c r="M2283" s="241" t="s">
        <v>1038</v>
      </c>
      <c r="S2283">
        <f t="shared" si="350"/>
        <v>2020</v>
      </c>
      <c r="T2283" s="418" t="str">
        <f>VLOOKUP($A2283,'02-Metrics'!$A$2:$AD$188,4,FALSE)</f>
        <v>Commercial</v>
      </c>
      <c r="U2283" s="418" t="str">
        <f>VLOOKUP($A2283,'02-Metrics'!$A$2:$AD$188,5,FALSE)</f>
        <v>Parking</v>
      </c>
      <c r="V2283" s="418" t="str">
        <f>VLOOKUP($A2283,'02-Metrics'!$A$2:$AD$188,7,FALSE)</f>
        <v>Hyper</v>
      </c>
    </row>
    <row r="2284" spans="1:22" hidden="1">
      <c r="A2284" s="418" t="s">
        <v>1167</v>
      </c>
      <c r="B2284" s="497">
        <v>44012</v>
      </c>
      <c r="C2284" s="495">
        <v>8179648</v>
      </c>
      <c r="D2284" s="495">
        <v>7321582.3299999991</v>
      </c>
      <c r="E2284" s="495">
        <f t="shared" si="356"/>
        <v>97975049</v>
      </c>
      <c r="F2284" s="495">
        <f t="shared" si="357"/>
        <v>48178374.539999992</v>
      </c>
      <c r="G2284" s="495">
        <f t="shared" si="359"/>
        <v>49796674.460000008</v>
      </c>
      <c r="H2284" s="495">
        <f>VLOOKUP(A2284,'02-Metrics'!A:R,18,FALSE)</f>
        <v>133583770</v>
      </c>
      <c r="I2284" s="496">
        <f t="shared" si="360"/>
        <v>0.37277488470343373</v>
      </c>
      <c r="J2284" s="512"/>
      <c r="M2284" s="241" t="s">
        <v>1038</v>
      </c>
      <c r="S2284">
        <f t="shared" si="350"/>
        <v>2020</v>
      </c>
      <c r="T2284" s="418" t="str">
        <f>VLOOKUP($A2284,'02-Metrics'!$A$2:$AD$188,4,FALSE)</f>
        <v>Commercial</v>
      </c>
      <c r="U2284" s="418" t="str">
        <f>VLOOKUP($A2284,'02-Metrics'!$A$2:$AD$188,5,FALSE)</f>
        <v>Parking</v>
      </c>
      <c r="V2284" s="418" t="str">
        <f>VLOOKUP($A2284,'02-Metrics'!$A$2:$AD$188,7,FALSE)</f>
        <v>Hyper</v>
      </c>
    </row>
    <row r="2285" spans="1:22" hidden="1">
      <c r="A2285" s="418" t="s">
        <v>1167</v>
      </c>
      <c r="B2285" s="497">
        <v>44042</v>
      </c>
      <c r="C2285" s="495">
        <v>8596463</v>
      </c>
      <c r="D2285" s="495">
        <v>9049949.7899999991</v>
      </c>
      <c r="E2285" s="495">
        <f t="shared" si="356"/>
        <v>106571512</v>
      </c>
      <c r="F2285" s="495">
        <f t="shared" si="357"/>
        <v>57228324.329999991</v>
      </c>
      <c r="G2285" s="495">
        <f t="shared" si="359"/>
        <v>49343187.670000009</v>
      </c>
      <c r="H2285" s="495">
        <f>VLOOKUP(A2285,'02-Metrics'!A:R,18,FALSE)</f>
        <v>133583770</v>
      </c>
      <c r="I2285" s="496">
        <f t="shared" si="360"/>
        <v>0.36938011009870442</v>
      </c>
      <c r="J2285" s="512"/>
      <c r="M2285" s="241" t="s">
        <v>1038</v>
      </c>
      <c r="S2285">
        <f t="shared" si="350"/>
        <v>2020</v>
      </c>
      <c r="T2285" s="418" t="str">
        <f>VLOOKUP($A2285,'02-Metrics'!$A$2:$AD$188,4,FALSE)</f>
        <v>Commercial</v>
      </c>
      <c r="U2285" s="418" t="str">
        <f>VLOOKUP($A2285,'02-Metrics'!$A$2:$AD$188,5,FALSE)</f>
        <v>Parking</v>
      </c>
      <c r="V2285" s="418" t="str">
        <f>VLOOKUP($A2285,'02-Metrics'!$A$2:$AD$188,7,FALSE)</f>
        <v>Hyper</v>
      </c>
    </row>
    <row r="2286" spans="1:22" hidden="1">
      <c r="A2286" s="418" t="s">
        <v>1167</v>
      </c>
      <c r="B2286" s="497">
        <v>44073</v>
      </c>
      <c r="C2286" s="495">
        <v>4000000</v>
      </c>
      <c r="D2286" s="495">
        <v>2196771.7500000005</v>
      </c>
      <c r="E2286" s="495">
        <f t="shared" si="356"/>
        <v>110571512</v>
      </c>
      <c r="F2286" s="495">
        <f t="shared" si="357"/>
        <v>59425096.079999991</v>
      </c>
      <c r="G2286" s="495">
        <f t="shared" si="359"/>
        <v>51146415.920000009</v>
      </c>
      <c r="H2286" s="495">
        <f>VLOOKUP(A2286,'02-Metrics'!A:R,18,FALSE)</f>
        <v>133583770</v>
      </c>
      <c r="I2286" s="496">
        <f t="shared" si="360"/>
        <v>0.38287896740749278</v>
      </c>
      <c r="J2286" s="512"/>
      <c r="M2286" s="241" t="s">
        <v>1038</v>
      </c>
      <c r="S2286">
        <f t="shared" si="350"/>
        <v>2020</v>
      </c>
      <c r="T2286" s="418" t="str">
        <f>VLOOKUP($A2286,'02-Metrics'!$A$2:$AD$188,4,FALSE)</f>
        <v>Commercial</v>
      </c>
      <c r="U2286" s="418" t="str">
        <f>VLOOKUP($A2286,'02-Metrics'!$A$2:$AD$188,5,FALSE)</f>
        <v>Parking</v>
      </c>
      <c r="V2286" s="418" t="str">
        <f>VLOOKUP($A2286,'02-Metrics'!$A$2:$AD$188,7,FALSE)</f>
        <v>Hyper</v>
      </c>
    </row>
    <row r="2287" spans="1:22" hidden="1">
      <c r="A2287" s="418" t="s">
        <v>1167</v>
      </c>
      <c r="B2287" s="497">
        <v>44104</v>
      </c>
      <c r="C2287" s="495">
        <v>11214893</v>
      </c>
      <c r="D2287" s="495">
        <v>4555524.5699999994</v>
      </c>
      <c r="E2287" s="495">
        <f t="shared" si="356"/>
        <v>121786405</v>
      </c>
      <c r="F2287" s="495">
        <f t="shared" si="357"/>
        <v>63980620.649999991</v>
      </c>
      <c r="G2287" s="495">
        <f t="shared" si="359"/>
        <v>57805784.350000009</v>
      </c>
      <c r="H2287" s="495">
        <f>VLOOKUP(A2287,'02-Metrics'!A:R,18,FALSE)</f>
        <v>133583770</v>
      </c>
      <c r="I2287" s="496">
        <f t="shared" si="360"/>
        <v>0.43273059556561405</v>
      </c>
      <c r="J2287" s="512"/>
      <c r="M2287" s="241" t="s">
        <v>1038</v>
      </c>
      <c r="S2287">
        <f t="shared" si="350"/>
        <v>2020</v>
      </c>
      <c r="T2287" s="418" t="str">
        <f>VLOOKUP($A2287,'02-Metrics'!$A$2:$AD$188,4,FALSE)</f>
        <v>Commercial</v>
      </c>
      <c r="U2287" s="418" t="str">
        <f>VLOOKUP($A2287,'02-Metrics'!$A$2:$AD$188,5,FALSE)</f>
        <v>Parking</v>
      </c>
      <c r="V2287" s="418" t="str">
        <f>VLOOKUP($A2287,'02-Metrics'!$A$2:$AD$188,7,FALSE)</f>
        <v>Hyper</v>
      </c>
    </row>
    <row r="2288" spans="1:22" hidden="1">
      <c r="A2288" s="418" t="s">
        <v>1167</v>
      </c>
      <c r="B2288" s="497">
        <v>44134</v>
      </c>
      <c r="C2288" s="495">
        <v>0</v>
      </c>
      <c r="D2288" s="495">
        <v>6889598.0099999979</v>
      </c>
      <c r="E2288" s="495">
        <f t="shared" si="356"/>
        <v>121786405</v>
      </c>
      <c r="F2288" s="495">
        <f t="shared" si="357"/>
        <v>70870218.659999996</v>
      </c>
      <c r="G2288" s="495">
        <f t="shared" si="359"/>
        <v>50916186.340000004</v>
      </c>
      <c r="H2288" s="495">
        <f>VLOOKUP(A2288,'02-Metrics'!A:R,18,FALSE)</f>
        <v>133583770</v>
      </c>
      <c r="I2288" s="496">
        <f t="shared" si="360"/>
        <v>0.38115548273566469</v>
      </c>
      <c r="J2288" s="512"/>
      <c r="L2288" s="23">
        <v>43331</v>
      </c>
      <c r="M2288" s="241" t="s">
        <v>1039</v>
      </c>
      <c r="S2288">
        <f t="shared" si="350"/>
        <v>2020</v>
      </c>
      <c r="T2288" s="418" t="str">
        <f>VLOOKUP($A2288,'02-Metrics'!$A$2:$AD$188,4,FALSE)</f>
        <v>Commercial</v>
      </c>
      <c r="U2288" s="418" t="str">
        <f>VLOOKUP($A2288,'02-Metrics'!$A$2:$AD$188,5,FALSE)</f>
        <v>Parking</v>
      </c>
      <c r="V2288" s="418" t="str">
        <f>VLOOKUP($A2288,'02-Metrics'!$A$2:$AD$188,7,FALSE)</f>
        <v>Hyper</v>
      </c>
    </row>
    <row r="2289" spans="1:22" hidden="1">
      <c r="A2289" s="418" t="s">
        <v>1167</v>
      </c>
      <c r="B2289" s="497">
        <v>44165</v>
      </c>
      <c r="C2289" s="495">
        <v>0</v>
      </c>
      <c r="D2289" s="495">
        <v>4807891.2800000012</v>
      </c>
      <c r="E2289" s="495">
        <f t="shared" si="356"/>
        <v>121786405</v>
      </c>
      <c r="F2289" s="495">
        <f t="shared" si="357"/>
        <v>75678109.939999998</v>
      </c>
      <c r="G2289" s="495">
        <f t="shared" si="359"/>
        <v>46108295.060000002</v>
      </c>
      <c r="H2289" s="495">
        <f>VLOOKUP(A2289,'02-Metrics'!A:R,18,FALSE)</f>
        <v>133583770</v>
      </c>
      <c r="I2289" s="496">
        <f t="shared" si="360"/>
        <v>0.34516390022530435</v>
      </c>
      <c r="J2289" s="512"/>
      <c r="M2289" s="241" t="s">
        <v>1038</v>
      </c>
      <c r="S2289">
        <f t="shared" si="350"/>
        <v>2020</v>
      </c>
      <c r="T2289" s="418" t="str">
        <f>VLOOKUP($A2289,'02-Metrics'!$A$2:$AD$188,4,FALSE)</f>
        <v>Commercial</v>
      </c>
      <c r="U2289" s="418" t="str">
        <f>VLOOKUP($A2289,'02-Metrics'!$A$2:$AD$188,5,FALSE)</f>
        <v>Parking</v>
      </c>
      <c r="V2289" s="418" t="str">
        <f>VLOOKUP($A2289,'02-Metrics'!$A$2:$AD$188,7,FALSE)</f>
        <v>Hyper</v>
      </c>
    </row>
    <row r="2290" spans="1:22" hidden="1">
      <c r="A2290" s="418" t="s">
        <v>1167</v>
      </c>
      <c r="B2290" s="497">
        <v>44195</v>
      </c>
      <c r="C2290" s="495">
        <v>0</v>
      </c>
      <c r="D2290" s="495">
        <v>2392170.9600000004</v>
      </c>
      <c r="E2290" s="495">
        <f t="shared" si="356"/>
        <v>121786405</v>
      </c>
      <c r="F2290" s="495">
        <f t="shared" si="357"/>
        <v>78070280.899999991</v>
      </c>
      <c r="G2290" s="495">
        <f t="shared" si="359"/>
        <v>43716124.100000009</v>
      </c>
      <c r="H2290" s="495">
        <f>VLOOKUP(A2290,'02-Metrics'!A:R,18,FALSE)</f>
        <v>133583770</v>
      </c>
      <c r="I2290" s="496">
        <f t="shared" si="360"/>
        <v>0.32725625351043774</v>
      </c>
      <c r="J2290" s="512"/>
      <c r="M2290" s="241" t="s">
        <v>1038</v>
      </c>
      <c r="S2290">
        <f t="shared" si="350"/>
        <v>2020</v>
      </c>
      <c r="T2290" s="418" t="str">
        <f>VLOOKUP($A2290,'02-Metrics'!$A$2:$AD$188,4,FALSE)</f>
        <v>Commercial</v>
      </c>
      <c r="U2290" s="418" t="str">
        <f>VLOOKUP($A2290,'02-Metrics'!$A$2:$AD$188,5,FALSE)</f>
        <v>Parking</v>
      </c>
      <c r="V2290" s="418" t="str">
        <f>VLOOKUP($A2290,'02-Metrics'!$A$2:$AD$188,7,FALSE)</f>
        <v>Hyper</v>
      </c>
    </row>
    <row r="2291" spans="1:22" hidden="1">
      <c r="A2291" s="418" t="s">
        <v>1167</v>
      </c>
      <c r="B2291" s="497">
        <v>44226</v>
      </c>
      <c r="C2291" s="495">
        <v>0</v>
      </c>
      <c r="D2291" s="495">
        <v>3177919.9600000004</v>
      </c>
      <c r="E2291" s="495">
        <f t="shared" si="356"/>
        <v>121786405</v>
      </c>
      <c r="F2291" s="495">
        <f t="shared" si="357"/>
        <v>81248200.859999985</v>
      </c>
      <c r="G2291" s="495">
        <f t="shared" si="359"/>
        <v>40538204.140000015</v>
      </c>
      <c r="H2291" s="495">
        <f>VLOOKUP(A2291,'02-Metrics'!A:R,18,FALSE)</f>
        <v>133583770</v>
      </c>
      <c r="I2291" s="496">
        <f t="shared" si="360"/>
        <v>0.30346653743939117</v>
      </c>
      <c r="J2291" s="512"/>
      <c r="M2291" s="241" t="s">
        <v>1038</v>
      </c>
      <c r="S2291">
        <f t="shared" si="350"/>
        <v>2021</v>
      </c>
      <c r="T2291" s="418" t="str">
        <f>VLOOKUP($A2291,'02-Metrics'!$A$2:$AD$188,4,FALSE)</f>
        <v>Commercial</v>
      </c>
      <c r="U2291" s="418" t="str">
        <f>VLOOKUP($A2291,'02-Metrics'!$A$2:$AD$188,5,FALSE)</f>
        <v>Parking</v>
      </c>
      <c r="V2291" s="418" t="str">
        <f>VLOOKUP($A2291,'02-Metrics'!$A$2:$AD$188,7,FALSE)</f>
        <v>Hyper</v>
      </c>
    </row>
    <row r="2292" spans="1:22" hidden="1">
      <c r="A2292" s="418" t="s">
        <v>1167</v>
      </c>
      <c r="B2292" s="497">
        <v>44255</v>
      </c>
      <c r="C2292" s="495">
        <v>0</v>
      </c>
      <c r="D2292" s="495">
        <v>657871.68999999994</v>
      </c>
      <c r="E2292" s="495">
        <f t="shared" si="356"/>
        <v>121786405</v>
      </c>
      <c r="F2292" s="495">
        <f t="shared" si="357"/>
        <v>81906072.549999982</v>
      </c>
      <c r="G2292" s="495">
        <f t="shared" si="359"/>
        <v>39880332.450000018</v>
      </c>
      <c r="H2292" s="495">
        <f>VLOOKUP(A2292,'02-Metrics'!A:R,18,FALSE)</f>
        <v>133583770</v>
      </c>
      <c r="I2292" s="496">
        <f t="shared" si="360"/>
        <v>0.29854174986976351</v>
      </c>
      <c r="J2292" s="512"/>
      <c r="M2292" s="241" t="s">
        <v>1038</v>
      </c>
      <c r="S2292">
        <f t="shared" si="350"/>
        <v>2021</v>
      </c>
      <c r="T2292" s="418" t="str">
        <f>VLOOKUP($A2292,'02-Metrics'!$A$2:$AD$188,4,FALSE)</f>
        <v>Commercial</v>
      </c>
      <c r="U2292" s="418" t="str">
        <f>VLOOKUP($A2292,'02-Metrics'!$A$2:$AD$188,5,FALSE)</f>
        <v>Parking</v>
      </c>
      <c r="V2292" s="418" t="str">
        <f>VLOOKUP($A2292,'02-Metrics'!$A$2:$AD$188,7,FALSE)</f>
        <v>Hyper</v>
      </c>
    </row>
    <row r="2293" spans="1:22" hidden="1">
      <c r="A2293" s="418" t="s">
        <v>1167</v>
      </c>
      <c r="B2293" s="497">
        <v>44285</v>
      </c>
      <c r="C2293" s="495">
        <v>0</v>
      </c>
      <c r="D2293" s="495">
        <v>959133.2899999998</v>
      </c>
      <c r="E2293" s="495">
        <f t="shared" si="356"/>
        <v>121786405</v>
      </c>
      <c r="F2293" s="495">
        <f t="shared" si="357"/>
        <v>82865205.839999989</v>
      </c>
      <c r="G2293" s="495">
        <f t="shared" si="359"/>
        <v>38921199.160000011</v>
      </c>
      <c r="H2293" s="495">
        <f>VLOOKUP(A2293,'02-Metrics'!A:R,18,FALSE)</f>
        <v>133583770</v>
      </c>
      <c r="I2293" s="496">
        <f t="shared" si="360"/>
        <v>0.29136173623487355</v>
      </c>
      <c r="J2293" s="512"/>
      <c r="M2293" s="241" t="s">
        <v>1038</v>
      </c>
      <c r="S2293">
        <f t="shared" si="350"/>
        <v>2021</v>
      </c>
      <c r="T2293" s="418" t="str">
        <f>VLOOKUP($A2293,'02-Metrics'!$A$2:$AD$188,4,FALSE)</f>
        <v>Commercial</v>
      </c>
      <c r="U2293" s="418" t="str">
        <f>VLOOKUP($A2293,'02-Metrics'!$A$2:$AD$188,5,FALSE)</f>
        <v>Parking</v>
      </c>
      <c r="V2293" s="418" t="str">
        <f>VLOOKUP($A2293,'02-Metrics'!$A$2:$AD$188,7,FALSE)</f>
        <v>Hyper</v>
      </c>
    </row>
    <row r="2294" spans="1:22" hidden="1">
      <c r="A2294" s="418" t="s">
        <v>1167</v>
      </c>
      <c r="B2294" s="497">
        <v>44316</v>
      </c>
      <c r="C2294" s="495">
        <v>0</v>
      </c>
      <c r="D2294" s="495">
        <v>105249.86</v>
      </c>
      <c r="E2294" s="495">
        <f t="shared" ref="E2294" si="361">C2294+E2293</f>
        <v>121786405</v>
      </c>
      <c r="F2294" s="495">
        <f t="shared" ref="F2294" si="362">D2294+F2293</f>
        <v>82970455.699999988</v>
      </c>
      <c r="G2294" s="495">
        <f t="shared" ref="G2294" si="363">E2294-F2294</f>
        <v>38815949.300000012</v>
      </c>
      <c r="H2294" s="495">
        <f>VLOOKUP(A2294,'02-Metrics'!A:R,18,FALSE)</f>
        <v>133583770</v>
      </c>
      <c r="I2294" s="496">
        <f t="shared" si="360"/>
        <v>0.29057384216660459</v>
      </c>
      <c r="J2294" s="512"/>
      <c r="S2294">
        <f t="shared" si="350"/>
        <v>2021</v>
      </c>
      <c r="T2294" s="418" t="str">
        <f>VLOOKUP($A2294,'02-Metrics'!$A$2:$AD$188,4,FALSE)</f>
        <v>Commercial</v>
      </c>
      <c r="U2294" s="418" t="str">
        <f>VLOOKUP($A2294,'02-Metrics'!$A$2:$AD$188,5,FALSE)</f>
        <v>Parking</v>
      </c>
      <c r="V2294" s="418" t="str">
        <f>VLOOKUP($A2294,'02-Metrics'!$A$2:$AD$188,7,FALSE)</f>
        <v>Hyper</v>
      </c>
    </row>
    <row r="2295" spans="1:22" hidden="1">
      <c r="A2295" s="418">
        <v>75</v>
      </c>
      <c r="B2295" s="505">
        <v>2</v>
      </c>
      <c r="C2295" s="506"/>
      <c r="D2295" s="506"/>
      <c r="E2295" s="506"/>
      <c r="F2295" s="506"/>
      <c r="G2295" s="506"/>
      <c r="H2295" s="495"/>
      <c r="I2295" s="496"/>
      <c r="J2295" s="496"/>
      <c r="K2295" s="495"/>
      <c r="L2295" s="493"/>
      <c r="S2295">
        <f t="shared" si="350"/>
        <v>1900</v>
      </c>
      <c r="T2295" s="418" t="e">
        <f>VLOOKUP($A2295,'02-Metrics'!$A$2:$AD$188,4,FALSE)</f>
        <v>#N/A</v>
      </c>
      <c r="U2295" s="418" t="e">
        <f>VLOOKUP($A2295,'02-Metrics'!$A$2:$AD$188,5,FALSE)</f>
        <v>#N/A</v>
      </c>
      <c r="V2295" s="418" t="e">
        <f>VLOOKUP($A2295,'02-Metrics'!$A$2:$AD$188,7,FALSE)</f>
        <v>#N/A</v>
      </c>
    </row>
    <row r="2296" spans="1:22" hidden="1">
      <c r="A2296" s="418" t="s">
        <v>1168</v>
      </c>
      <c r="B2296" s="497">
        <v>43768</v>
      </c>
      <c r="C2296" s="495">
        <v>5428986.9000000004</v>
      </c>
      <c r="D2296" s="495">
        <v>3011216.94</v>
      </c>
      <c r="E2296" s="495">
        <f t="shared" ref="E2296:E2333" si="364">C2296+E2295</f>
        <v>5428986.9000000004</v>
      </c>
      <c r="F2296" s="495">
        <f t="shared" ref="F2296:F2333" si="365">D2296+F2295</f>
        <v>3011216.94</v>
      </c>
      <c r="G2296" s="495">
        <f t="shared" si="359"/>
        <v>2417769.9600000004</v>
      </c>
      <c r="H2296" s="495">
        <f>VLOOKUP(A2296,'02-Metrics'!A:R,18,FALSE)</f>
        <v>196190620</v>
      </c>
      <c r="I2296" s="496">
        <f t="shared" si="360"/>
        <v>1.2323575714272172E-2</v>
      </c>
      <c r="J2296" s="512"/>
      <c r="M2296" s="241" t="s">
        <v>1038</v>
      </c>
      <c r="S2296">
        <f t="shared" si="350"/>
        <v>2019</v>
      </c>
      <c r="T2296" s="418" t="str">
        <f>VLOOKUP($A2296,'02-Metrics'!$A$2:$AD$188,4,FALSE)</f>
        <v>Commercial</v>
      </c>
      <c r="U2296" s="418" t="str">
        <f>VLOOKUP($A2296,'02-Metrics'!$A$2:$AD$188,5,FALSE)</f>
        <v>Offices &amp; Mall</v>
      </c>
      <c r="V2296" s="418" t="str">
        <f>VLOOKUP($A2296,'02-Metrics'!$A$2:$AD$188,7,FALSE)</f>
        <v>Marakez</v>
      </c>
    </row>
    <row r="2297" spans="1:22" hidden="1">
      <c r="A2297" s="418" t="s">
        <v>1168</v>
      </c>
      <c r="B2297" s="497">
        <v>43799</v>
      </c>
      <c r="C2297" s="495">
        <v>4032556.9</v>
      </c>
      <c r="D2297" s="495">
        <v>7126856.8499999996</v>
      </c>
      <c r="E2297" s="495">
        <f t="shared" si="364"/>
        <v>9461543.8000000007</v>
      </c>
      <c r="F2297" s="495">
        <f t="shared" si="365"/>
        <v>10138073.789999999</v>
      </c>
      <c r="G2297" s="495">
        <f t="shared" si="359"/>
        <v>-676529.98999999836</v>
      </c>
      <c r="H2297" s="495">
        <f>VLOOKUP(A2297,'02-Metrics'!A:R,18,FALSE)</f>
        <v>196190620</v>
      </c>
      <c r="I2297" s="496">
        <f t="shared" si="360"/>
        <v>-3.4483299456416336E-3</v>
      </c>
      <c r="J2297" s="512"/>
      <c r="M2297" s="241" t="s">
        <v>1038</v>
      </c>
      <c r="S2297">
        <f t="shared" si="350"/>
        <v>2019</v>
      </c>
      <c r="T2297" s="418" t="str">
        <f>VLOOKUP($A2297,'02-Metrics'!$A$2:$AD$188,4,FALSE)</f>
        <v>Commercial</v>
      </c>
      <c r="U2297" s="418" t="str">
        <f>VLOOKUP($A2297,'02-Metrics'!$A$2:$AD$188,5,FALSE)</f>
        <v>Offices &amp; Mall</v>
      </c>
      <c r="V2297" s="418" t="str">
        <f>VLOOKUP($A2297,'02-Metrics'!$A$2:$AD$188,7,FALSE)</f>
        <v>Marakez</v>
      </c>
    </row>
    <row r="2298" spans="1:22" hidden="1">
      <c r="A2298" s="418" t="s">
        <v>1168</v>
      </c>
      <c r="B2298" s="497">
        <v>43829</v>
      </c>
      <c r="C2298" s="495">
        <v>15585616</v>
      </c>
      <c r="D2298" s="495">
        <v>7373329.8000000007</v>
      </c>
      <c r="E2298" s="495">
        <f t="shared" si="364"/>
        <v>25047159.800000001</v>
      </c>
      <c r="F2298" s="495">
        <f t="shared" si="365"/>
        <v>17511403.59</v>
      </c>
      <c r="G2298" s="495">
        <f t="shared" si="359"/>
        <v>7535756.2100000009</v>
      </c>
      <c r="H2298" s="495">
        <f>VLOOKUP(A2298,'02-Metrics'!A:R,18,FALSE)</f>
        <v>196190620</v>
      </c>
      <c r="I2298" s="496">
        <f t="shared" si="360"/>
        <v>3.8410379711323613E-2</v>
      </c>
      <c r="J2298" s="512"/>
      <c r="M2298" s="241" t="s">
        <v>1038</v>
      </c>
      <c r="S2298">
        <f t="shared" si="350"/>
        <v>2019</v>
      </c>
      <c r="T2298" s="418" t="str">
        <f>VLOOKUP($A2298,'02-Metrics'!$A$2:$AD$188,4,FALSE)</f>
        <v>Commercial</v>
      </c>
      <c r="U2298" s="418" t="str">
        <f>VLOOKUP($A2298,'02-Metrics'!$A$2:$AD$188,5,FALSE)</f>
        <v>Offices &amp; Mall</v>
      </c>
      <c r="V2298" s="418" t="str">
        <f>VLOOKUP($A2298,'02-Metrics'!$A$2:$AD$188,7,FALSE)</f>
        <v>Marakez</v>
      </c>
    </row>
    <row r="2299" spans="1:22" hidden="1">
      <c r="A2299" s="418" t="s">
        <v>1168</v>
      </c>
      <c r="B2299" s="497">
        <v>43860</v>
      </c>
      <c r="C2299" s="495">
        <v>9300217</v>
      </c>
      <c r="D2299" s="495">
        <v>11867880.080000004</v>
      </c>
      <c r="E2299" s="495">
        <f t="shared" si="364"/>
        <v>34347376.799999997</v>
      </c>
      <c r="F2299" s="495">
        <f t="shared" si="365"/>
        <v>29379283.670000002</v>
      </c>
      <c r="G2299" s="495">
        <f t="shared" si="359"/>
        <v>4968093.1299999952</v>
      </c>
      <c r="H2299" s="495">
        <f>VLOOKUP(A2299,'02-Metrics'!A:R,18,FALSE)</f>
        <v>196190620</v>
      </c>
      <c r="I2299" s="496">
        <f t="shared" si="360"/>
        <v>2.532278622698677E-2</v>
      </c>
      <c r="J2299" s="512"/>
      <c r="M2299" s="241" t="s">
        <v>1038</v>
      </c>
      <c r="S2299">
        <f t="shared" si="350"/>
        <v>2020</v>
      </c>
      <c r="T2299" s="418" t="str">
        <f>VLOOKUP($A2299,'02-Metrics'!$A$2:$AD$188,4,FALSE)</f>
        <v>Commercial</v>
      </c>
      <c r="U2299" s="418" t="str">
        <f>VLOOKUP($A2299,'02-Metrics'!$A$2:$AD$188,5,FALSE)</f>
        <v>Offices &amp; Mall</v>
      </c>
      <c r="V2299" s="418" t="str">
        <f>VLOOKUP($A2299,'02-Metrics'!$A$2:$AD$188,7,FALSE)</f>
        <v>Marakez</v>
      </c>
    </row>
    <row r="2300" spans="1:22" hidden="1">
      <c r="A2300" s="418" t="s">
        <v>1168</v>
      </c>
      <c r="B2300" s="497">
        <v>43889</v>
      </c>
      <c r="C2300" s="495">
        <v>21562500</v>
      </c>
      <c r="D2300" s="495">
        <v>28621085.84</v>
      </c>
      <c r="E2300" s="495">
        <f t="shared" si="364"/>
        <v>55909876.799999997</v>
      </c>
      <c r="F2300" s="495">
        <f t="shared" si="365"/>
        <v>58000369.510000005</v>
      </c>
      <c r="G2300" s="495">
        <f t="shared" si="359"/>
        <v>-2090492.7100000083</v>
      </c>
      <c r="H2300" s="495">
        <f>VLOOKUP(A2300,'02-Metrics'!A:R,18,FALSE)</f>
        <v>196190620</v>
      </c>
      <c r="I2300" s="496">
        <f t="shared" si="360"/>
        <v>-1.0655416196758073E-2</v>
      </c>
      <c r="J2300" s="512"/>
      <c r="M2300" s="241" t="s">
        <v>1038</v>
      </c>
      <c r="S2300">
        <f t="shared" si="350"/>
        <v>2020</v>
      </c>
      <c r="T2300" s="418" t="str">
        <f>VLOOKUP($A2300,'02-Metrics'!$A$2:$AD$188,4,FALSE)</f>
        <v>Commercial</v>
      </c>
      <c r="U2300" s="418" t="str">
        <f>VLOOKUP($A2300,'02-Metrics'!$A$2:$AD$188,5,FALSE)</f>
        <v>Offices &amp; Mall</v>
      </c>
      <c r="V2300" s="418" t="str">
        <f>VLOOKUP($A2300,'02-Metrics'!$A$2:$AD$188,7,FALSE)</f>
        <v>Marakez</v>
      </c>
    </row>
    <row r="2301" spans="1:22" hidden="1">
      <c r="A2301" s="418" t="s">
        <v>1168</v>
      </c>
      <c r="B2301" s="497">
        <v>43920</v>
      </c>
      <c r="C2301" s="495">
        <v>8278802</v>
      </c>
      <c r="D2301" s="495">
        <v>6172946.29</v>
      </c>
      <c r="E2301" s="495">
        <f t="shared" si="364"/>
        <v>64188678.799999997</v>
      </c>
      <c r="F2301" s="495">
        <f t="shared" si="365"/>
        <v>64173315.800000004</v>
      </c>
      <c r="G2301" s="495">
        <f t="shared" si="359"/>
        <v>15362.999999992549</v>
      </c>
      <c r="H2301" s="495">
        <f>VLOOKUP(A2301,'02-Metrics'!A:R,18,FALSE)</f>
        <v>196190620</v>
      </c>
      <c r="I2301" s="496">
        <f t="shared" si="360"/>
        <v>7.8306495998598454E-5</v>
      </c>
      <c r="J2301" s="512"/>
      <c r="M2301" s="241" t="s">
        <v>1038</v>
      </c>
      <c r="S2301">
        <f t="shared" ref="S2301:S2364" si="366">YEAR(B2301)</f>
        <v>2020</v>
      </c>
      <c r="T2301" s="418" t="str">
        <f>VLOOKUP($A2301,'02-Metrics'!$A$2:$AD$188,4,FALSE)</f>
        <v>Commercial</v>
      </c>
      <c r="U2301" s="418" t="str">
        <f>VLOOKUP($A2301,'02-Metrics'!$A$2:$AD$188,5,FALSE)</f>
        <v>Offices &amp; Mall</v>
      </c>
      <c r="V2301" s="418" t="str">
        <f>VLOOKUP($A2301,'02-Metrics'!$A$2:$AD$188,7,FALSE)</f>
        <v>Marakez</v>
      </c>
    </row>
    <row r="2302" spans="1:22" hidden="1">
      <c r="A2302" s="418" t="s">
        <v>1168</v>
      </c>
      <c r="B2302" s="497">
        <v>43951</v>
      </c>
      <c r="C2302" s="495">
        <v>7929959.8100000005</v>
      </c>
      <c r="D2302" s="495">
        <v>4596619.7300000004</v>
      </c>
      <c r="E2302" s="495">
        <f t="shared" si="364"/>
        <v>72118638.609999999</v>
      </c>
      <c r="F2302" s="495">
        <f t="shared" si="365"/>
        <v>68769935.530000001</v>
      </c>
      <c r="G2302" s="495">
        <f t="shared" si="359"/>
        <v>3348703.0799999982</v>
      </c>
      <c r="H2302" s="495">
        <f>VLOOKUP(A2302,'02-Metrics'!A:R,18,FALSE)</f>
        <v>196190620</v>
      </c>
      <c r="I2302" s="496">
        <f t="shared" si="360"/>
        <v>1.7068619692419535E-2</v>
      </c>
      <c r="J2302" s="512"/>
      <c r="M2302" s="241" t="s">
        <v>1038</v>
      </c>
      <c r="S2302">
        <f t="shared" si="366"/>
        <v>2020</v>
      </c>
      <c r="T2302" s="418" t="str">
        <f>VLOOKUP($A2302,'02-Metrics'!$A$2:$AD$188,4,FALSE)</f>
        <v>Commercial</v>
      </c>
      <c r="U2302" s="418" t="str">
        <f>VLOOKUP($A2302,'02-Metrics'!$A$2:$AD$188,5,FALSE)</f>
        <v>Offices &amp; Mall</v>
      </c>
      <c r="V2302" s="418" t="str">
        <f>VLOOKUP($A2302,'02-Metrics'!$A$2:$AD$188,7,FALSE)</f>
        <v>Marakez</v>
      </c>
    </row>
    <row r="2303" spans="1:22" hidden="1">
      <c r="A2303" s="418" t="s">
        <v>1168</v>
      </c>
      <c r="B2303" s="497">
        <v>43981</v>
      </c>
      <c r="C2303" s="495">
        <v>9995638</v>
      </c>
      <c r="D2303" s="495">
        <v>9542179.9400000013</v>
      </c>
      <c r="E2303" s="495">
        <f t="shared" si="364"/>
        <v>82114276.609999999</v>
      </c>
      <c r="F2303" s="495">
        <f t="shared" si="365"/>
        <v>78312115.469999999</v>
      </c>
      <c r="G2303" s="495">
        <f t="shared" si="359"/>
        <v>3802161.1400000006</v>
      </c>
      <c r="H2303" s="495">
        <f>VLOOKUP(A2303,'02-Metrics'!A:R,18,FALSE)</f>
        <v>196190620</v>
      </c>
      <c r="I2303" s="496">
        <f t="shared" si="360"/>
        <v>1.9379933352573129E-2</v>
      </c>
      <c r="J2303" s="512"/>
      <c r="M2303" s="241" t="s">
        <v>1038</v>
      </c>
      <c r="S2303">
        <f t="shared" si="366"/>
        <v>2020</v>
      </c>
      <c r="T2303" s="418" t="str">
        <f>VLOOKUP($A2303,'02-Metrics'!$A$2:$AD$188,4,FALSE)</f>
        <v>Commercial</v>
      </c>
      <c r="U2303" s="418" t="str">
        <f>VLOOKUP($A2303,'02-Metrics'!$A$2:$AD$188,5,FALSE)</f>
        <v>Offices &amp; Mall</v>
      </c>
      <c r="V2303" s="418" t="str">
        <f>VLOOKUP($A2303,'02-Metrics'!$A$2:$AD$188,7,FALSE)</f>
        <v>Marakez</v>
      </c>
    </row>
    <row r="2304" spans="1:22" hidden="1">
      <c r="A2304" s="418" t="s">
        <v>1168</v>
      </c>
      <c r="B2304" s="497">
        <v>44012</v>
      </c>
      <c r="C2304" s="495">
        <v>0</v>
      </c>
      <c r="D2304" s="495">
        <v>14513935.549999997</v>
      </c>
      <c r="E2304" s="495">
        <f t="shared" si="364"/>
        <v>82114276.609999999</v>
      </c>
      <c r="F2304" s="495">
        <f t="shared" si="365"/>
        <v>92826051.019999996</v>
      </c>
      <c r="G2304" s="495">
        <f t="shared" si="359"/>
        <v>-10711774.409999996</v>
      </c>
      <c r="H2304" s="495">
        <f>VLOOKUP(A2304,'02-Metrics'!A:R,18,FALSE)</f>
        <v>196190620</v>
      </c>
      <c r="I2304" s="496">
        <f t="shared" si="360"/>
        <v>-5.4598810126600325E-2</v>
      </c>
      <c r="J2304" s="512"/>
      <c r="M2304" s="241" t="s">
        <v>1038</v>
      </c>
      <c r="S2304">
        <f t="shared" si="366"/>
        <v>2020</v>
      </c>
      <c r="T2304" s="418" t="str">
        <f>VLOOKUP($A2304,'02-Metrics'!$A$2:$AD$188,4,FALSE)</f>
        <v>Commercial</v>
      </c>
      <c r="U2304" s="418" t="str">
        <f>VLOOKUP($A2304,'02-Metrics'!$A$2:$AD$188,5,FALSE)</f>
        <v>Offices &amp; Mall</v>
      </c>
      <c r="V2304" s="418" t="str">
        <f>VLOOKUP($A2304,'02-Metrics'!$A$2:$AD$188,7,FALSE)</f>
        <v>Marakez</v>
      </c>
    </row>
    <row r="2305" spans="1:22" hidden="1">
      <c r="A2305" s="418" t="s">
        <v>1168</v>
      </c>
      <c r="B2305" s="497">
        <v>44042</v>
      </c>
      <c r="C2305" s="495">
        <v>6161858.9100000001</v>
      </c>
      <c r="D2305" s="495">
        <v>9843472.5599999931</v>
      </c>
      <c r="E2305" s="495">
        <f t="shared" si="364"/>
        <v>88276135.519999996</v>
      </c>
      <c r="F2305" s="495">
        <f t="shared" si="365"/>
        <v>102669523.57999998</v>
      </c>
      <c r="G2305" s="495">
        <f t="shared" si="359"/>
        <v>-14393388.059999987</v>
      </c>
      <c r="H2305" s="495">
        <f>VLOOKUP(A2305,'02-Metrics'!A:R,18,FALSE)</f>
        <v>196190620</v>
      </c>
      <c r="I2305" s="496">
        <f t="shared" si="360"/>
        <v>-7.3364302839758533E-2</v>
      </c>
      <c r="J2305" s="512"/>
      <c r="M2305" s="241" t="s">
        <v>1038</v>
      </c>
      <c r="S2305">
        <f t="shared" si="366"/>
        <v>2020</v>
      </c>
      <c r="T2305" s="418" t="str">
        <f>VLOOKUP($A2305,'02-Metrics'!$A$2:$AD$188,4,FALSE)</f>
        <v>Commercial</v>
      </c>
      <c r="U2305" s="418" t="str">
        <f>VLOOKUP($A2305,'02-Metrics'!$A$2:$AD$188,5,FALSE)</f>
        <v>Offices &amp; Mall</v>
      </c>
      <c r="V2305" s="418" t="str">
        <f>VLOOKUP($A2305,'02-Metrics'!$A$2:$AD$188,7,FALSE)</f>
        <v>Marakez</v>
      </c>
    </row>
    <row r="2306" spans="1:22" hidden="1">
      <c r="A2306" s="418" t="s">
        <v>1168</v>
      </c>
      <c r="B2306" s="497">
        <v>44073</v>
      </c>
      <c r="C2306" s="495">
        <v>13080191</v>
      </c>
      <c r="D2306" s="495">
        <v>14055586.300000001</v>
      </c>
      <c r="E2306" s="495">
        <f t="shared" si="364"/>
        <v>101356326.52</v>
      </c>
      <c r="F2306" s="495">
        <f t="shared" si="365"/>
        <v>116725109.87999998</v>
      </c>
      <c r="G2306" s="495">
        <f t="shared" si="359"/>
        <v>-15368783.359999985</v>
      </c>
      <c r="H2306" s="495">
        <f>VLOOKUP(A2306,'02-Metrics'!A:R,18,FALSE)</f>
        <v>196190620</v>
      </c>
      <c r="I2306" s="496">
        <f t="shared" si="360"/>
        <v>-7.8335974268290628E-2</v>
      </c>
      <c r="J2306" s="512"/>
      <c r="M2306" s="241" t="s">
        <v>1038</v>
      </c>
      <c r="S2306">
        <f t="shared" si="366"/>
        <v>2020</v>
      </c>
      <c r="T2306" s="418" t="str">
        <f>VLOOKUP($A2306,'02-Metrics'!$A$2:$AD$188,4,FALSE)</f>
        <v>Commercial</v>
      </c>
      <c r="U2306" s="418" t="str">
        <f>VLOOKUP($A2306,'02-Metrics'!$A$2:$AD$188,5,FALSE)</f>
        <v>Offices &amp; Mall</v>
      </c>
      <c r="V2306" s="418" t="str">
        <f>VLOOKUP($A2306,'02-Metrics'!$A$2:$AD$188,7,FALSE)</f>
        <v>Marakez</v>
      </c>
    </row>
    <row r="2307" spans="1:22" hidden="1">
      <c r="A2307" s="418" t="s">
        <v>1168</v>
      </c>
      <c r="B2307" s="497">
        <v>44104</v>
      </c>
      <c r="C2307" s="495">
        <v>21936362</v>
      </c>
      <c r="D2307" s="495">
        <v>24766400.499999989</v>
      </c>
      <c r="E2307" s="495">
        <f t="shared" si="364"/>
        <v>123292688.52</v>
      </c>
      <c r="F2307" s="495">
        <f t="shared" si="365"/>
        <v>141491510.37999997</v>
      </c>
      <c r="G2307" s="495">
        <f t="shared" si="359"/>
        <v>-18198821.85999997</v>
      </c>
      <c r="H2307" s="495">
        <f>VLOOKUP(A2307,'02-Metrics'!A:R,18,FALSE)</f>
        <v>196190620</v>
      </c>
      <c r="I2307" s="496">
        <f t="shared" si="360"/>
        <v>-9.2760917214084804E-2</v>
      </c>
      <c r="J2307" s="512"/>
      <c r="M2307" s="241" t="s">
        <v>1038</v>
      </c>
      <c r="S2307">
        <f t="shared" si="366"/>
        <v>2020</v>
      </c>
      <c r="T2307" s="418" t="str">
        <f>VLOOKUP($A2307,'02-Metrics'!$A$2:$AD$188,4,FALSE)</f>
        <v>Commercial</v>
      </c>
      <c r="U2307" s="418" t="str">
        <f>VLOOKUP($A2307,'02-Metrics'!$A$2:$AD$188,5,FALSE)</f>
        <v>Offices &amp; Mall</v>
      </c>
      <c r="V2307" s="418" t="str">
        <f>VLOOKUP($A2307,'02-Metrics'!$A$2:$AD$188,7,FALSE)</f>
        <v>Marakez</v>
      </c>
    </row>
    <row r="2308" spans="1:22" hidden="1">
      <c r="A2308" s="418" t="s">
        <v>1168</v>
      </c>
      <c r="B2308" s="497">
        <v>44134</v>
      </c>
      <c r="C2308" s="495">
        <v>12246749</v>
      </c>
      <c r="D2308" s="495">
        <v>10255443.060000001</v>
      </c>
      <c r="E2308" s="495">
        <f t="shared" si="364"/>
        <v>135539437.51999998</v>
      </c>
      <c r="F2308" s="495">
        <f t="shared" si="365"/>
        <v>151746953.43999997</v>
      </c>
      <c r="G2308" s="495">
        <f t="shared" si="359"/>
        <v>-16207515.919999987</v>
      </c>
      <c r="H2308" s="495">
        <f>VLOOKUP(A2308,'02-Metrics'!A:R,18,FALSE)</f>
        <v>196190620</v>
      </c>
      <c r="I2308" s="496">
        <f t="shared" si="360"/>
        <v>-8.2611064280239219E-2</v>
      </c>
      <c r="J2308" s="512"/>
      <c r="M2308" s="241" t="s">
        <v>1038</v>
      </c>
      <c r="S2308">
        <f t="shared" si="366"/>
        <v>2020</v>
      </c>
      <c r="T2308" s="418" t="str">
        <f>VLOOKUP($A2308,'02-Metrics'!$A$2:$AD$188,4,FALSE)</f>
        <v>Commercial</v>
      </c>
      <c r="U2308" s="418" t="str">
        <f>VLOOKUP($A2308,'02-Metrics'!$A$2:$AD$188,5,FALSE)</f>
        <v>Offices &amp; Mall</v>
      </c>
      <c r="V2308" s="418" t="str">
        <f>VLOOKUP($A2308,'02-Metrics'!$A$2:$AD$188,7,FALSE)</f>
        <v>Marakez</v>
      </c>
    </row>
    <row r="2309" spans="1:22" hidden="1">
      <c r="A2309" s="418" t="s">
        <v>1168</v>
      </c>
      <c r="B2309" s="497">
        <v>44165</v>
      </c>
      <c r="C2309" s="495">
        <v>16592416.380000001</v>
      </c>
      <c r="D2309" s="495">
        <v>16609524.110000003</v>
      </c>
      <c r="E2309" s="495">
        <f t="shared" si="364"/>
        <v>152131853.89999998</v>
      </c>
      <c r="F2309" s="495">
        <f t="shared" si="365"/>
        <v>168356477.54999998</v>
      </c>
      <c r="G2309" s="495">
        <f t="shared" si="359"/>
        <v>-16224623.650000006</v>
      </c>
      <c r="H2309" s="495">
        <f>VLOOKUP(A2309,'02-Metrics'!A:R,18,FALSE)</f>
        <v>196190620</v>
      </c>
      <c r="I2309" s="496">
        <f t="shared" si="360"/>
        <v>-8.2698263810981415E-2</v>
      </c>
      <c r="J2309" s="512"/>
      <c r="L2309" s="23">
        <v>43905</v>
      </c>
      <c r="M2309" s="241" t="s">
        <v>764</v>
      </c>
      <c r="S2309">
        <f t="shared" si="366"/>
        <v>2020</v>
      </c>
      <c r="T2309" s="418" t="str">
        <f>VLOOKUP($A2309,'02-Metrics'!$A$2:$AD$188,4,FALSE)</f>
        <v>Commercial</v>
      </c>
      <c r="U2309" s="418" t="str">
        <f>VLOOKUP($A2309,'02-Metrics'!$A$2:$AD$188,5,FALSE)</f>
        <v>Offices &amp; Mall</v>
      </c>
      <c r="V2309" s="418" t="str">
        <f>VLOOKUP($A2309,'02-Metrics'!$A$2:$AD$188,7,FALSE)</f>
        <v>Marakez</v>
      </c>
    </row>
    <row r="2310" spans="1:22" hidden="1">
      <c r="A2310" s="418" t="s">
        <v>1168</v>
      </c>
      <c r="B2310" s="497">
        <v>44195</v>
      </c>
      <c r="C2310" s="495">
        <v>0</v>
      </c>
      <c r="D2310" s="495">
        <v>5286036.68</v>
      </c>
      <c r="E2310" s="495">
        <f t="shared" si="364"/>
        <v>152131853.89999998</v>
      </c>
      <c r="F2310" s="495">
        <f t="shared" si="365"/>
        <v>173642514.22999999</v>
      </c>
      <c r="G2310" s="495">
        <f t="shared" si="359"/>
        <v>-21510660.330000013</v>
      </c>
      <c r="H2310" s="495">
        <f>VLOOKUP(A2310,'02-Metrics'!A:R,18,FALSE)</f>
        <v>196190620</v>
      </c>
      <c r="I2310" s="496">
        <f t="shared" si="360"/>
        <v>-0.10964163490588905</v>
      </c>
      <c r="J2310" s="512"/>
      <c r="L2310" s="23">
        <v>43915</v>
      </c>
      <c r="M2310" s="241" t="s">
        <v>764</v>
      </c>
      <c r="S2310">
        <f t="shared" si="366"/>
        <v>2020</v>
      </c>
      <c r="T2310" s="418" t="str">
        <f>VLOOKUP($A2310,'02-Metrics'!$A$2:$AD$188,4,FALSE)</f>
        <v>Commercial</v>
      </c>
      <c r="U2310" s="418" t="str">
        <f>VLOOKUP($A2310,'02-Metrics'!$A$2:$AD$188,5,FALSE)</f>
        <v>Offices &amp; Mall</v>
      </c>
      <c r="V2310" s="418" t="str">
        <f>VLOOKUP($A2310,'02-Metrics'!$A$2:$AD$188,7,FALSE)</f>
        <v>Marakez</v>
      </c>
    </row>
    <row r="2311" spans="1:22" hidden="1">
      <c r="A2311" s="418" t="s">
        <v>1168</v>
      </c>
      <c r="B2311" s="497">
        <v>44226</v>
      </c>
      <c r="C2311" s="495">
        <v>17412075</v>
      </c>
      <c r="D2311" s="495">
        <v>3462029.2600000007</v>
      </c>
      <c r="E2311" s="495">
        <f t="shared" si="364"/>
        <v>169543928.89999998</v>
      </c>
      <c r="F2311" s="495">
        <f t="shared" si="365"/>
        <v>177104543.48999998</v>
      </c>
      <c r="G2311" s="495">
        <f t="shared" si="359"/>
        <v>-7560614.5900000036</v>
      </c>
      <c r="H2311" s="495">
        <f>VLOOKUP(A2311,'02-Metrics'!A:R,18,FALSE)</f>
        <v>196190620</v>
      </c>
      <c r="I2311" s="496">
        <f t="shared" si="360"/>
        <v>-3.8537084953398915E-2</v>
      </c>
      <c r="J2311" s="512"/>
      <c r="M2311" s="241" t="s">
        <v>1038</v>
      </c>
      <c r="S2311">
        <f t="shared" si="366"/>
        <v>2021</v>
      </c>
      <c r="T2311" s="418" t="str">
        <f>VLOOKUP($A2311,'02-Metrics'!$A$2:$AD$188,4,FALSE)</f>
        <v>Commercial</v>
      </c>
      <c r="U2311" s="418" t="str">
        <f>VLOOKUP($A2311,'02-Metrics'!$A$2:$AD$188,5,FALSE)</f>
        <v>Offices &amp; Mall</v>
      </c>
      <c r="V2311" s="418" t="str">
        <f>VLOOKUP($A2311,'02-Metrics'!$A$2:$AD$188,7,FALSE)</f>
        <v>Marakez</v>
      </c>
    </row>
    <row r="2312" spans="1:22" hidden="1">
      <c r="A2312" s="418" t="s">
        <v>1168</v>
      </c>
      <c r="B2312" s="497">
        <v>44255</v>
      </c>
      <c r="C2312" s="495">
        <v>0</v>
      </c>
      <c r="D2312" s="495">
        <v>13442010.460000001</v>
      </c>
      <c r="E2312" s="495">
        <f t="shared" si="364"/>
        <v>169543928.89999998</v>
      </c>
      <c r="F2312" s="495">
        <f t="shared" si="365"/>
        <v>190546553.94999999</v>
      </c>
      <c r="G2312" s="495">
        <f t="shared" si="359"/>
        <v>-21002625.050000012</v>
      </c>
      <c r="H2312" s="495">
        <f>VLOOKUP(A2312,'02-Metrics'!A:R,18,FALSE)</f>
        <v>196190620</v>
      </c>
      <c r="I2312" s="496">
        <f t="shared" si="360"/>
        <v>-0.10705213659042422</v>
      </c>
      <c r="J2312" s="512"/>
      <c r="M2312" s="241" t="s">
        <v>1038</v>
      </c>
      <c r="S2312">
        <f t="shared" si="366"/>
        <v>2021</v>
      </c>
      <c r="T2312" s="418" t="str">
        <f>VLOOKUP($A2312,'02-Metrics'!$A$2:$AD$188,4,FALSE)</f>
        <v>Commercial</v>
      </c>
      <c r="U2312" s="418" t="str">
        <f>VLOOKUP($A2312,'02-Metrics'!$A$2:$AD$188,5,FALSE)</f>
        <v>Offices &amp; Mall</v>
      </c>
      <c r="V2312" s="418" t="str">
        <f>VLOOKUP($A2312,'02-Metrics'!$A$2:$AD$188,7,FALSE)</f>
        <v>Marakez</v>
      </c>
    </row>
    <row r="2313" spans="1:22" hidden="1">
      <c r="A2313" s="418" t="s">
        <v>1168</v>
      </c>
      <c r="B2313" s="497">
        <v>44285</v>
      </c>
      <c r="C2313" s="495">
        <v>6181146.3799999999</v>
      </c>
      <c r="D2313" s="495">
        <v>3809231.2300000004</v>
      </c>
      <c r="E2313" s="495">
        <f t="shared" si="364"/>
        <v>175725075.27999997</v>
      </c>
      <c r="F2313" s="495">
        <f t="shared" si="365"/>
        <v>194355785.17999998</v>
      </c>
      <c r="G2313" s="495">
        <f t="shared" si="359"/>
        <v>-18630709.900000006</v>
      </c>
      <c r="H2313" s="495">
        <f>VLOOKUP(A2313,'02-Metrics'!A:R,18,FALSE)</f>
        <v>196190620</v>
      </c>
      <c r="I2313" s="496">
        <f t="shared" si="360"/>
        <v>-9.4962286678129698E-2</v>
      </c>
      <c r="J2313" s="512"/>
      <c r="M2313" s="241" t="s">
        <v>1038</v>
      </c>
      <c r="S2313">
        <f t="shared" si="366"/>
        <v>2021</v>
      </c>
      <c r="T2313" s="418" t="str">
        <f>VLOOKUP($A2313,'02-Metrics'!$A$2:$AD$188,4,FALSE)</f>
        <v>Commercial</v>
      </c>
      <c r="U2313" s="418" t="str">
        <f>VLOOKUP($A2313,'02-Metrics'!$A$2:$AD$188,5,FALSE)</f>
        <v>Offices &amp; Mall</v>
      </c>
      <c r="V2313" s="418" t="str">
        <f>VLOOKUP($A2313,'02-Metrics'!$A$2:$AD$188,7,FALSE)</f>
        <v>Marakez</v>
      </c>
    </row>
    <row r="2314" spans="1:22" hidden="1">
      <c r="A2314" s="418">
        <v>76</v>
      </c>
      <c r="B2314" s="505">
        <v>2</v>
      </c>
      <c r="C2314" s="506"/>
      <c r="D2314" s="506"/>
      <c r="E2314" s="506"/>
      <c r="F2314" s="506"/>
      <c r="G2314" s="506"/>
      <c r="H2314" s="495"/>
      <c r="I2314" s="496"/>
      <c r="J2314" s="496"/>
      <c r="K2314" s="495"/>
      <c r="L2314" s="493"/>
      <c r="S2314">
        <f t="shared" si="366"/>
        <v>1900</v>
      </c>
      <c r="T2314" s="418" t="e">
        <f>VLOOKUP($A2314,'02-Metrics'!$A$2:$AD$188,4,FALSE)</f>
        <v>#N/A</v>
      </c>
      <c r="U2314" s="418" t="e">
        <f>VLOOKUP($A2314,'02-Metrics'!$A$2:$AD$188,5,FALSE)</f>
        <v>#N/A</v>
      </c>
      <c r="V2314" s="418" t="e">
        <f>VLOOKUP($A2314,'02-Metrics'!$A$2:$AD$188,7,FALSE)</f>
        <v>#N/A</v>
      </c>
    </row>
    <row r="2315" spans="1:22" hidden="1">
      <c r="A2315" s="418" t="s">
        <v>1172</v>
      </c>
      <c r="B2315" s="497">
        <v>43768</v>
      </c>
      <c r="C2315" s="495">
        <v>0</v>
      </c>
      <c r="D2315" s="495">
        <v>153062.78</v>
      </c>
      <c r="E2315" s="495">
        <f t="shared" si="364"/>
        <v>0</v>
      </c>
      <c r="F2315" s="495">
        <f t="shared" si="365"/>
        <v>153062.78</v>
      </c>
      <c r="G2315" s="495">
        <f t="shared" si="359"/>
        <v>-153062.78</v>
      </c>
      <c r="H2315" s="495">
        <f>VLOOKUP(A2315,'02-Metrics'!A:R,18,FALSE)</f>
        <v>635000000</v>
      </c>
      <c r="I2315" s="496">
        <f t="shared" si="360"/>
        <v>-2.4104374803149607E-4</v>
      </c>
      <c r="J2315" s="512"/>
      <c r="M2315" s="241" t="s">
        <v>1038</v>
      </c>
      <c r="S2315">
        <f t="shared" si="366"/>
        <v>2019</v>
      </c>
      <c r="T2315" s="418" t="str">
        <f>VLOOKUP($A2315,'02-Metrics'!$A$2:$AD$188,4,FALSE)</f>
        <v>Commercial</v>
      </c>
      <c r="U2315" s="418" t="str">
        <f>VLOOKUP($A2315,'02-Metrics'!$A$2:$AD$188,5,FALSE)</f>
        <v>Offices &amp; Mall</v>
      </c>
      <c r="V2315" s="418" t="str">
        <f>VLOOKUP($A2315,'02-Metrics'!$A$2:$AD$188,7,FALSE)</f>
        <v>Al-Futtaim</v>
      </c>
    </row>
    <row r="2316" spans="1:22" hidden="1">
      <c r="A2316" s="418" t="s">
        <v>1172</v>
      </c>
      <c r="B2316" s="497">
        <v>43799</v>
      </c>
      <c r="C2316" s="495">
        <v>0</v>
      </c>
      <c r="D2316" s="495">
        <v>3188079.48</v>
      </c>
      <c r="E2316" s="495">
        <f t="shared" si="364"/>
        <v>0</v>
      </c>
      <c r="F2316" s="495">
        <f t="shared" si="365"/>
        <v>3341142.26</v>
      </c>
      <c r="G2316" s="495">
        <f t="shared" si="359"/>
        <v>-3341142.26</v>
      </c>
      <c r="H2316" s="495">
        <f>VLOOKUP(A2316,'02-Metrics'!A:R,18,FALSE)</f>
        <v>635000000</v>
      </c>
      <c r="I2316" s="496">
        <f t="shared" si="360"/>
        <v>-5.2616413543307081E-3</v>
      </c>
      <c r="J2316" s="512"/>
      <c r="M2316" s="241" t="s">
        <v>1038</v>
      </c>
      <c r="S2316">
        <f t="shared" si="366"/>
        <v>2019</v>
      </c>
      <c r="T2316" s="418" t="str">
        <f>VLOOKUP($A2316,'02-Metrics'!$A$2:$AD$188,4,FALSE)</f>
        <v>Commercial</v>
      </c>
      <c r="U2316" s="418" t="str">
        <f>VLOOKUP($A2316,'02-Metrics'!$A$2:$AD$188,5,FALSE)</f>
        <v>Offices &amp; Mall</v>
      </c>
      <c r="V2316" s="418" t="str">
        <f>VLOOKUP($A2316,'02-Metrics'!$A$2:$AD$188,7,FALSE)</f>
        <v>Al-Futtaim</v>
      </c>
    </row>
    <row r="2317" spans="1:22" hidden="1">
      <c r="A2317" s="418" t="s">
        <v>1172</v>
      </c>
      <c r="B2317" s="497">
        <v>43829</v>
      </c>
      <c r="C2317" s="495">
        <v>0</v>
      </c>
      <c r="D2317" s="495">
        <v>10012953.380000001</v>
      </c>
      <c r="E2317" s="495">
        <f t="shared" si="364"/>
        <v>0</v>
      </c>
      <c r="F2317" s="495">
        <f t="shared" si="365"/>
        <v>13354095.640000001</v>
      </c>
      <c r="G2317" s="495">
        <f t="shared" si="359"/>
        <v>-13354095.640000001</v>
      </c>
      <c r="H2317" s="495">
        <f>VLOOKUP(A2317,'02-Metrics'!A:R,18,FALSE)</f>
        <v>635000000</v>
      </c>
      <c r="I2317" s="496">
        <f t="shared" si="360"/>
        <v>-2.103007187401575E-2</v>
      </c>
      <c r="J2317" s="512"/>
      <c r="L2317" s="23">
        <v>44105</v>
      </c>
      <c r="M2317" s="241" t="s">
        <v>1040</v>
      </c>
      <c r="S2317">
        <f t="shared" si="366"/>
        <v>2019</v>
      </c>
      <c r="T2317" s="418" t="str">
        <f>VLOOKUP($A2317,'02-Metrics'!$A$2:$AD$188,4,FALSE)</f>
        <v>Commercial</v>
      </c>
      <c r="U2317" s="418" t="str">
        <f>VLOOKUP($A2317,'02-Metrics'!$A$2:$AD$188,5,FALSE)</f>
        <v>Offices &amp; Mall</v>
      </c>
      <c r="V2317" s="418" t="str">
        <f>VLOOKUP($A2317,'02-Metrics'!$A$2:$AD$188,7,FALSE)</f>
        <v>Al-Futtaim</v>
      </c>
    </row>
    <row r="2318" spans="1:22" hidden="1">
      <c r="A2318" s="418" t="s">
        <v>1172</v>
      </c>
      <c r="B2318" s="497">
        <v>43860</v>
      </c>
      <c r="C2318" s="495">
        <v>62134944.549999997</v>
      </c>
      <c r="D2318" s="495">
        <v>9572180.5900000017</v>
      </c>
      <c r="E2318" s="495">
        <f t="shared" si="364"/>
        <v>62134944.549999997</v>
      </c>
      <c r="F2318" s="495">
        <f t="shared" si="365"/>
        <v>22926276.230000004</v>
      </c>
      <c r="G2318" s="495">
        <f t="shared" si="359"/>
        <v>39208668.319999993</v>
      </c>
      <c r="H2318" s="495">
        <f>VLOOKUP(A2318,'02-Metrics'!A:R,18,FALSE)</f>
        <v>635000000</v>
      </c>
      <c r="I2318" s="496">
        <f t="shared" si="360"/>
        <v>6.1745934362204713E-2</v>
      </c>
      <c r="J2318" s="512"/>
      <c r="L2318" s="23">
        <v>44108</v>
      </c>
      <c r="M2318" s="241" t="s">
        <v>1039</v>
      </c>
      <c r="S2318">
        <f t="shared" si="366"/>
        <v>2020</v>
      </c>
      <c r="T2318" s="418" t="str">
        <f>VLOOKUP($A2318,'02-Metrics'!$A$2:$AD$188,4,FALSE)</f>
        <v>Commercial</v>
      </c>
      <c r="U2318" s="418" t="str">
        <f>VLOOKUP($A2318,'02-Metrics'!$A$2:$AD$188,5,FALSE)</f>
        <v>Offices &amp; Mall</v>
      </c>
      <c r="V2318" s="418" t="str">
        <f>VLOOKUP($A2318,'02-Metrics'!$A$2:$AD$188,7,FALSE)</f>
        <v>Al-Futtaim</v>
      </c>
    </row>
    <row r="2319" spans="1:22" hidden="1">
      <c r="A2319" s="418" t="s">
        <v>1172</v>
      </c>
      <c r="B2319" s="497">
        <v>43889</v>
      </c>
      <c r="C2319" s="495">
        <v>54373515.589999996</v>
      </c>
      <c r="D2319" s="495">
        <v>31588029.16</v>
      </c>
      <c r="E2319" s="495">
        <f t="shared" si="364"/>
        <v>116508460.13999999</v>
      </c>
      <c r="F2319" s="495">
        <f t="shared" si="365"/>
        <v>54514305.390000001</v>
      </c>
      <c r="G2319" s="495">
        <f t="shared" si="359"/>
        <v>61994154.749999985</v>
      </c>
      <c r="H2319" s="495">
        <f>VLOOKUP(A2319,'02-Metrics'!A:R,18,FALSE)</f>
        <v>635000000</v>
      </c>
      <c r="I2319" s="496">
        <f t="shared" si="360"/>
        <v>9.7628590157480294E-2</v>
      </c>
      <c r="J2319" s="512"/>
      <c r="L2319" s="23">
        <v>44136</v>
      </c>
      <c r="M2319" s="241" t="s">
        <v>1040</v>
      </c>
      <c r="S2319">
        <f t="shared" si="366"/>
        <v>2020</v>
      </c>
      <c r="T2319" s="418" t="str">
        <f>VLOOKUP($A2319,'02-Metrics'!$A$2:$AD$188,4,FALSE)</f>
        <v>Commercial</v>
      </c>
      <c r="U2319" s="418" t="str">
        <f>VLOOKUP($A2319,'02-Metrics'!$A$2:$AD$188,5,FALSE)</f>
        <v>Offices &amp; Mall</v>
      </c>
      <c r="V2319" s="418" t="str">
        <f>VLOOKUP($A2319,'02-Metrics'!$A$2:$AD$188,7,FALSE)</f>
        <v>Al-Futtaim</v>
      </c>
    </row>
    <row r="2320" spans="1:22" hidden="1">
      <c r="A2320" s="418" t="s">
        <v>1172</v>
      </c>
      <c r="B2320" s="497">
        <v>43920</v>
      </c>
      <c r="C2320" s="495">
        <v>12263695.640000001</v>
      </c>
      <c r="D2320" s="495">
        <v>21545591.319999993</v>
      </c>
      <c r="E2320" s="495">
        <f t="shared" si="364"/>
        <v>128772155.77999999</v>
      </c>
      <c r="F2320" s="495">
        <f t="shared" si="365"/>
        <v>76059896.709999993</v>
      </c>
      <c r="G2320" s="495">
        <f t="shared" si="359"/>
        <v>52712259.069999993</v>
      </c>
      <c r="H2320" s="495">
        <f>VLOOKUP(A2320,'02-Metrics'!A:R,18,FALSE)</f>
        <v>635000000</v>
      </c>
      <c r="I2320" s="496">
        <f t="shared" si="360"/>
        <v>8.3011431606299202E-2</v>
      </c>
      <c r="J2320" s="512"/>
      <c r="L2320" s="23">
        <v>44166</v>
      </c>
      <c r="M2320" s="241" t="s">
        <v>1040</v>
      </c>
      <c r="S2320">
        <f t="shared" si="366"/>
        <v>2020</v>
      </c>
      <c r="T2320" s="418" t="str">
        <f>VLOOKUP($A2320,'02-Metrics'!$A$2:$AD$188,4,FALSE)</f>
        <v>Commercial</v>
      </c>
      <c r="U2320" s="418" t="str">
        <f>VLOOKUP($A2320,'02-Metrics'!$A$2:$AD$188,5,FALSE)</f>
        <v>Offices &amp; Mall</v>
      </c>
      <c r="V2320" s="418" t="str">
        <f>VLOOKUP($A2320,'02-Metrics'!$A$2:$AD$188,7,FALSE)</f>
        <v>Al-Futtaim</v>
      </c>
    </row>
    <row r="2321" spans="1:22" hidden="1">
      <c r="A2321" s="418" t="s">
        <v>1172</v>
      </c>
      <c r="B2321" s="497">
        <v>43951</v>
      </c>
      <c r="C2321" s="495">
        <v>0</v>
      </c>
      <c r="D2321" s="495">
        <v>12872110.15</v>
      </c>
      <c r="E2321" s="495">
        <f t="shared" si="364"/>
        <v>128772155.77999999</v>
      </c>
      <c r="F2321" s="495">
        <f t="shared" si="365"/>
        <v>88932006.859999999</v>
      </c>
      <c r="G2321" s="495">
        <f t="shared" si="359"/>
        <v>39840148.919999987</v>
      </c>
      <c r="H2321" s="495">
        <f>VLOOKUP(A2321,'02-Metrics'!A:R,18,FALSE)</f>
        <v>635000000</v>
      </c>
      <c r="I2321" s="496">
        <f t="shared" si="360"/>
        <v>6.2740391999999978E-2</v>
      </c>
      <c r="J2321" s="512"/>
      <c r="M2321" s="241" t="s">
        <v>1038</v>
      </c>
      <c r="S2321">
        <f t="shared" si="366"/>
        <v>2020</v>
      </c>
      <c r="T2321" s="418" t="str">
        <f>VLOOKUP($A2321,'02-Metrics'!$A$2:$AD$188,4,FALSE)</f>
        <v>Commercial</v>
      </c>
      <c r="U2321" s="418" t="str">
        <f>VLOOKUP($A2321,'02-Metrics'!$A$2:$AD$188,5,FALSE)</f>
        <v>Offices &amp; Mall</v>
      </c>
      <c r="V2321" s="418" t="str">
        <f>VLOOKUP($A2321,'02-Metrics'!$A$2:$AD$188,7,FALSE)</f>
        <v>Al-Futtaim</v>
      </c>
    </row>
    <row r="2322" spans="1:22" hidden="1">
      <c r="A2322" s="418" t="s">
        <v>1172</v>
      </c>
      <c r="B2322" s="497">
        <v>43981</v>
      </c>
      <c r="C2322" s="495">
        <v>0</v>
      </c>
      <c r="D2322" s="495">
        <v>8997379.0399999991</v>
      </c>
      <c r="E2322" s="495">
        <f t="shared" si="364"/>
        <v>128772155.77999999</v>
      </c>
      <c r="F2322" s="495">
        <f t="shared" si="365"/>
        <v>97929385.900000006</v>
      </c>
      <c r="G2322" s="495">
        <f t="shared" si="359"/>
        <v>30842769.87999998</v>
      </c>
      <c r="H2322" s="495">
        <f>VLOOKUP(A2322,'02-Metrics'!A:R,18,FALSE)</f>
        <v>635000000</v>
      </c>
      <c r="I2322" s="496">
        <f t="shared" si="360"/>
        <v>4.8571291149606267E-2</v>
      </c>
      <c r="J2322" s="512"/>
      <c r="L2322" s="23">
        <v>44227</v>
      </c>
      <c r="M2322" s="241" t="s">
        <v>1039</v>
      </c>
      <c r="S2322">
        <f t="shared" si="366"/>
        <v>2020</v>
      </c>
      <c r="T2322" s="418" t="str">
        <f>VLOOKUP($A2322,'02-Metrics'!$A$2:$AD$188,4,FALSE)</f>
        <v>Commercial</v>
      </c>
      <c r="U2322" s="418" t="str">
        <f>VLOOKUP($A2322,'02-Metrics'!$A$2:$AD$188,5,FALSE)</f>
        <v>Offices &amp; Mall</v>
      </c>
      <c r="V2322" s="418" t="str">
        <f>VLOOKUP($A2322,'02-Metrics'!$A$2:$AD$188,7,FALSE)</f>
        <v>Al-Futtaim</v>
      </c>
    </row>
    <row r="2323" spans="1:22" hidden="1">
      <c r="A2323" s="418" t="s">
        <v>1172</v>
      </c>
      <c r="B2323" s="497">
        <v>44012</v>
      </c>
      <c r="C2323" s="495">
        <v>88910222.549999997</v>
      </c>
      <c r="D2323" s="495">
        <v>42998694.330000013</v>
      </c>
      <c r="E2323" s="495">
        <f t="shared" si="364"/>
        <v>217682378.32999998</v>
      </c>
      <c r="F2323" s="495">
        <f t="shared" si="365"/>
        <v>140928080.23000002</v>
      </c>
      <c r="G2323" s="495">
        <f t="shared" si="359"/>
        <v>76754298.099999964</v>
      </c>
      <c r="H2323" s="495">
        <f>VLOOKUP(A2323,'02-Metrics'!A:R,18,FALSE)</f>
        <v>635000000</v>
      </c>
      <c r="I2323" s="496">
        <f t="shared" si="360"/>
        <v>0.12087291039370072</v>
      </c>
      <c r="J2323" s="512"/>
      <c r="M2323" s="241" t="s">
        <v>1038</v>
      </c>
      <c r="S2323">
        <f t="shared" si="366"/>
        <v>2020</v>
      </c>
      <c r="T2323" s="418" t="str">
        <f>VLOOKUP($A2323,'02-Metrics'!$A$2:$AD$188,4,FALSE)</f>
        <v>Commercial</v>
      </c>
      <c r="U2323" s="418" t="str">
        <f>VLOOKUP($A2323,'02-Metrics'!$A$2:$AD$188,5,FALSE)</f>
        <v>Offices &amp; Mall</v>
      </c>
      <c r="V2323" s="418" t="str">
        <f>VLOOKUP($A2323,'02-Metrics'!$A$2:$AD$188,7,FALSE)</f>
        <v>Al-Futtaim</v>
      </c>
    </row>
    <row r="2324" spans="1:22" hidden="1">
      <c r="A2324" s="418" t="s">
        <v>1172</v>
      </c>
      <c r="B2324" s="497">
        <v>44042</v>
      </c>
      <c r="C2324" s="495">
        <v>19510038.16</v>
      </c>
      <c r="D2324" s="495">
        <v>24580639.889999997</v>
      </c>
      <c r="E2324" s="495">
        <f t="shared" si="364"/>
        <v>237192416.48999998</v>
      </c>
      <c r="F2324" s="495">
        <f t="shared" si="365"/>
        <v>165508720.12</v>
      </c>
      <c r="G2324" s="495">
        <f t="shared" si="359"/>
        <v>71683696.369999975</v>
      </c>
      <c r="H2324" s="495">
        <f>VLOOKUP(A2324,'02-Metrics'!A:R,18,FALSE)</f>
        <v>635000000</v>
      </c>
      <c r="I2324" s="496">
        <f t="shared" si="360"/>
        <v>0.1128877108188976</v>
      </c>
      <c r="J2324" s="512"/>
      <c r="M2324" s="241" t="s">
        <v>1038</v>
      </c>
      <c r="S2324">
        <f t="shared" si="366"/>
        <v>2020</v>
      </c>
      <c r="T2324" s="418" t="str">
        <f>VLOOKUP($A2324,'02-Metrics'!$A$2:$AD$188,4,FALSE)</f>
        <v>Commercial</v>
      </c>
      <c r="U2324" s="418" t="str">
        <f>VLOOKUP($A2324,'02-Metrics'!$A$2:$AD$188,5,FALSE)</f>
        <v>Offices &amp; Mall</v>
      </c>
      <c r="V2324" s="418" t="str">
        <f>VLOOKUP($A2324,'02-Metrics'!$A$2:$AD$188,7,FALSE)</f>
        <v>Al-Futtaim</v>
      </c>
    </row>
    <row r="2325" spans="1:22" hidden="1">
      <c r="A2325" s="418" t="s">
        <v>1172</v>
      </c>
      <c r="B2325" s="497">
        <v>44073</v>
      </c>
      <c r="C2325" s="495">
        <v>21459125.32</v>
      </c>
      <c r="D2325" s="495">
        <v>14981487.259999998</v>
      </c>
      <c r="E2325" s="495">
        <f t="shared" si="364"/>
        <v>258651541.80999997</v>
      </c>
      <c r="F2325" s="495">
        <f t="shared" si="365"/>
        <v>180490207.38</v>
      </c>
      <c r="G2325" s="498">
        <f>E2325-F2325</f>
        <v>78161334.429999977</v>
      </c>
      <c r="H2325" s="495"/>
      <c r="I2325" s="496"/>
      <c r="J2325" s="512"/>
      <c r="S2325">
        <f t="shared" si="366"/>
        <v>2020</v>
      </c>
      <c r="T2325" s="418" t="str">
        <f>VLOOKUP($A2325,'02-Metrics'!$A$2:$AD$188,4,FALSE)</f>
        <v>Commercial</v>
      </c>
      <c r="U2325" s="418" t="str">
        <f>VLOOKUP($A2325,'02-Metrics'!$A$2:$AD$188,5,FALSE)</f>
        <v>Offices &amp; Mall</v>
      </c>
      <c r="V2325" s="418" t="str">
        <f>VLOOKUP($A2325,'02-Metrics'!$A$2:$AD$188,7,FALSE)</f>
        <v>Al-Futtaim</v>
      </c>
    </row>
    <row r="2326" spans="1:22" hidden="1">
      <c r="A2326" s="418" t="s">
        <v>1172</v>
      </c>
      <c r="B2326" s="497">
        <v>44104</v>
      </c>
      <c r="C2326" s="495">
        <v>63948491.659999996</v>
      </c>
      <c r="D2326" s="495">
        <v>43690870.719999991</v>
      </c>
      <c r="E2326" s="495">
        <f t="shared" si="364"/>
        <v>322600033.46999997</v>
      </c>
      <c r="F2326" s="495">
        <f t="shared" si="365"/>
        <v>224181078.09999999</v>
      </c>
      <c r="G2326" s="495">
        <f t="shared" ref="G2326:G2347" si="367">E2326-F2326</f>
        <v>98418955.369999975</v>
      </c>
      <c r="H2326" s="495">
        <f>VLOOKUP(A2326,'02-Metrics'!A:R,18,FALSE)</f>
        <v>635000000</v>
      </c>
      <c r="I2326" s="496">
        <f t="shared" ref="I2326:I2347" si="368">G2326/H2326</f>
        <v>0.15499048089763776</v>
      </c>
      <c r="J2326" s="512"/>
      <c r="M2326" s="241" t="s">
        <v>1038</v>
      </c>
      <c r="S2326">
        <f t="shared" si="366"/>
        <v>2020</v>
      </c>
      <c r="T2326" s="418" t="str">
        <f>VLOOKUP($A2326,'02-Metrics'!$A$2:$AD$188,4,FALSE)</f>
        <v>Commercial</v>
      </c>
      <c r="U2326" s="418" t="str">
        <f>VLOOKUP($A2326,'02-Metrics'!$A$2:$AD$188,5,FALSE)</f>
        <v>Offices &amp; Mall</v>
      </c>
      <c r="V2326" s="418" t="str">
        <f>VLOOKUP($A2326,'02-Metrics'!$A$2:$AD$188,7,FALSE)</f>
        <v>Al-Futtaim</v>
      </c>
    </row>
    <row r="2327" spans="1:22" hidden="1">
      <c r="A2327" s="418" t="s">
        <v>1172</v>
      </c>
      <c r="B2327" s="497">
        <v>44134</v>
      </c>
      <c r="C2327" s="495">
        <v>18030566.050000001</v>
      </c>
      <c r="D2327" s="495">
        <v>24294894.300000001</v>
      </c>
      <c r="E2327" s="495">
        <f t="shared" si="364"/>
        <v>340630599.51999998</v>
      </c>
      <c r="F2327" s="495">
        <f t="shared" si="365"/>
        <v>248475972.40000001</v>
      </c>
      <c r="G2327" s="495">
        <f t="shared" si="367"/>
        <v>92154627.119999975</v>
      </c>
      <c r="H2327" s="495">
        <f>VLOOKUP(A2327,'02-Metrics'!A:R,18,FALSE)</f>
        <v>635000000</v>
      </c>
      <c r="I2327" s="496">
        <f t="shared" si="368"/>
        <v>0.14512539703937005</v>
      </c>
      <c r="J2327" s="512"/>
      <c r="M2327" s="241" t="s">
        <v>1038</v>
      </c>
      <c r="S2327">
        <f t="shared" si="366"/>
        <v>2020</v>
      </c>
      <c r="T2327" s="418" t="str">
        <f>VLOOKUP($A2327,'02-Metrics'!$A$2:$AD$188,4,FALSE)</f>
        <v>Commercial</v>
      </c>
      <c r="U2327" s="418" t="str">
        <f>VLOOKUP($A2327,'02-Metrics'!$A$2:$AD$188,5,FALSE)</f>
        <v>Offices &amp; Mall</v>
      </c>
      <c r="V2327" s="418" t="str">
        <f>VLOOKUP($A2327,'02-Metrics'!$A$2:$AD$188,7,FALSE)</f>
        <v>Al-Futtaim</v>
      </c>
    </row>
    <row r="2328" spans="1:22" hidden="1">
      <c r="A2328" s="418" t="s">
        <v>1172</v>
      </c>
      <c r="B2328" s="497">
        <v>44165</v>
      </c>
      <c r="C2328" s="495">
        <v>0</v>
      </c>
      <c r="D2328" s="495">
        <v>17809882.32</v>
      </c>
      <c r="E2328" s="495">
        <f t="shared" si="364"/>
        <v>340630599.51999998</v>
      </c>
      <c r="F2328" s="495">
        <f t="shared" si="365"/>
        <v>266285854.72</v>
      </c>
      <c r="G2328" s="495">
        <f t="shared" si="367"/>
        <v>74344744.799999982</v>
      </c>
      <c r="H2328" s="495">
        <f>VLOOKUP(A2328,'02-Metrics'!A:R,18,FALSE)</f>
        <v>635000000</v>
      </c>
      <c r="I2328" s="496">
        <f t="shared" si="368"/>
        <v>0.11707833826771651</v>
      </c>
      <c r="J2328" s="512"/>
      <c r="M2328" s="241" t="s">
        <v>1038</v>
      </c>
      <c r="S2328">
        <f t="shared" si="366"/>
        <v>2020</v>
      </c>
      <c r="T2328" s="418" t="str">
        <f>VLOOKUP($A2328,'02-Metrics'!$A$2:$AD$188,4,FALSE)</f>
        <v>Commercial</v>
      </c>
      <c r="U2328" s="418" t="str">
        <f>VLOOKUP($A2328,'02-Metrics'!$A$2:$AD$188,5,FALSE)</f>
        <v>Offices &amp; Mall</v>
      </c>
      <c r="V2328" s="418" t="str">
        <f>VLOOKUP($A2328,'02-Metrics'!$A$2:$AD$188,7,FALSE)</f>
        <v>Al-Futtaim</v>
      </c>
    </row>
    <row r="2329" spans="1:22" hidden="1">
      <c r="A2329" s="418" t="s">
        <v>1172</v>
      </c>
      <c r="B2329" s="497">
        <v>44195</v>
      </c>
      <c r="C2329" s="495">
        <v>52904950.980000004</v>
      </c>
      <c r="D2329" s="495">
        <v>13927953</v>
      </c>
      <c r="E2329" s="495">
        <f t="shared" si="364"/>
        <v>393535550.5</v>
      </c>
      <c r="F2329" s="495">
        <f t="shared" si="365"/>
        <v>280213807.72000003</v>
      </c>
      <c r="G2329" s="495">
        <f t="shared" si="367"/>
        <v>113321742.77999997</v>
      </c>
      <c r="H2329" s="495">
        <f>VLOOKUP(A2329,'02-Metrics'!A:R,18,FALSE)</f>
        <v>635000000</v>
      </c>
      <c r="I2329" s="496">
        <f t="shared" si="368"/>
        <v>0.17845943744881884</v>
      </c>
      <c r="J2329" s="512"/>
      <c r="M2329" s="241" t="s">
        <v>1038</v>
      </c>
      <c r="S2329">
        <f t="shared" si="366"/>
        <v>2020</v>
      </c>
      <c r="T2329" s="418" t="str">
        <f>VLOOKUP($A2329,'02-Metrics'!$A$2:$AD$188,4,FALSE)</f>
        <v>Commercial</v>
      </c>
      <c r="U2329" s="418" t="str">
        <f>VLOOKUP($A2329,'02-Metrics'!$A$2:$AD$188,5,FALSE)</f>
        <v>Offices &amp; Mall</v>
      </c>
      <c r="V2329" s="418" t="str">
        <f>VLOOKUP($A2329,'02-Metrics'!$A$2:$AD$188,7,FALSE)</f>
        <v>Al-Futtaim</v>
      </c>
    </row>
    <row r="2330" spans="1:22" hidden="1">
      <c r="A2330" s="418" t="s">
        <v>1172</v>
      </c>
      <c r="B2330" s="497">
        <v>44226</v>
      </c>
      <c r="C2330" s="495">
        <v>0</v>
      </c>
      <c r="D2330" s="495">
        <v>22558677</v>
      </c>
      <c r="E2330" s="495">
        <f t="shared" si="364"/>
        <v>393535550.5</v>
      </c>
      <c r="F2330" s="495">
        <f t="shared" si="365"/>
        <v>302772484.72000003</v>
      </c>
      <c r="G2330" s="495">
        <f t="shared" si="367"/>
        <v>90763065.779999971</v>
      </c>
      <c r="H2330" s="495">
        <f>VLOOKUP(A2330,'02-Metrics'!A:R,18,FALSE)</f>
        <v>635000000</v>
      </c>
      <c r="I2330" s="496">
        <f t="shared" si="368"/>
        <v>0.14293396185826768</v>
      </c>
      <c r="J2330" s="512"/>
      <c r="M2330" s="241" t="s">
        <v>1038</v>
      </c>
      <c r="S2330">
        <f t="shared" si="366"/>
        <v>2021</v>
      </c>
      <c r="T2330" s="418" t="str">
        <f>VLOOKUP($A2330,'02-Metrics'!$A$2:$AD$188,4,FALSE)</f>
        <v>Commercial</v>
      </c>
      <c r="U2330" s="418" t="str">
        <f>VLOOKUP($A2330,'02-Metrics'!$A$2:$AD$188,5,FALSE)</f>
        <v>Offices &amp; Mall</v>
      </c>
      <c r="V2330" s="418" t="str">
        <f>VLOOKUP($A2330,'02-Metrics'!$A$2:$AD$188,7,FALSE)</f>
        <v>Al-Futtaim</v>
      </c>
    </row>
    <row r="2331" spans="1:22" hidden="1">
      <c r="A2331" s="418" t="s">
        <v>1172</v>
      </c>
      <c r="B2331" s="497">
        <v>44255</v>
      </c>
      <c r="C2331" s="495">
        <v>19708943.719999999</v>
      </c>
      <c r="D2331" s="495">
        <v>20874557</v>
      </c>
      <c r="E2331" s="495">
        <f t="shared" si="364"/>
        <v>413244494.22000003</v>
      </c>
      <c r="F2331" s="495">
        <f t="shared" si="365"/>
        <v>323647041.72000003</v>
      </c>
      <c r="G2331" s="495">
        <f t="shared" si="367"/>
        <v>89597452.5</v>
      </c>
      <c r="H2331" s="495">
        <f>VLOOKUP(A2331,'02-Metrics'!A:R,18,FALSE)</f>
        <v>635000000</v>
      </c>
      <c r="I2331" s="496">
        <f t="shared" si="368"/>
        <v>0.14109835039370078</v>
      </c>
      <c r="J2331" s="512"/>
      <c r="M2331" s="241" t="s">
        <v>1038</v>
      </c>
      <c r="S2331">
        <f t="shared" si="366"/>
        <v>2021</v>
      </c>
      <c r="T2331" s="418" t="str">
        <f>VLOOKUP($A2331,'02-Metrics'!$A$2:$AD$188,4,FALSE)</f>
        <v>Commercial</v>
      </c>
      <c r="U2331" s="418" t="str">
        <f>VLOOKUP($A2331,'02-Metrics'!$A$2:$AD$188,5,FALSE)</f>
        <v>Offices &amp; Mall</v>
      </c>
      <c r="V2331" s="418" t="str">
        <f>VLOOKUP($A2331,'02-Metrics'!$A$2:$AD$188,7,FALSE)</f>
        <v>Al-Futtaim</v>
      </c>
    </row>
    <row r="2332" spans="1:22" hidden="1">
      <c r="A2332" s="418" t="s">
        <v>1172</v>
      </c>
      <c r="B2332" s="497">
        <v>44285</v>
      </c>
      <c r="C2332" s="495">
        <v>40379659.629999995</v>
      </c>
      <c r="D2332" s="495">
        <v>35847301</v>
      </c>
      <c r="E2332" s="495">
        <f t="shared" si="364"/>
        <v>453624153.85000002</v>
      </c>
      <c r="F2332" s="495">
        <f t="shared" si="365"/>
        <v>359494342.72000003</v>
      </c>
      <c r="G2332" s="495">
        <f t="shared" si="367"/>
        <v>94129811.129999995</v>
      </c>
      <c r="H2332" s="495">
        <f>VLOOKUP(A2332,'02-Metrics'!A:R,18,FALSE)</f>
        <v>635000000</v>
      </c>
      <c r="I2332" s="496">
        <f t="shared" si="368"/>
        <v>0.14823592303937008</v>
      </c>
      <c r="J2332" s="512"/>
      <c r="L2332" s="23">
        <v>43331</v>
      </c>
      <c r="M2332" s="241" t="s">
        <v>1039</v>
      </c>
      <c r="S2332">
        <f t="shared" si="366"/>
        <v>2021</v>
      </c>
      <c r="T2332" s="418" t="str">
        <f>VLOOKUP($A2332,'02-Metrics'!$A$2:$AD$188,4,FALSE)</f>
        <v>Commercial</v>
      </c>
      <c r="U2332" s="418" t="str">
        <f>VLOOKUP($A2332,'02-Metrics'!$A$2:$AD$188,5,FALSE)</f>
        <v>Offices &amp; Mall</v>
      </c>
      <c r="V2332" s="418" t="str">
        <f>VLOOKUP($A2332,'02-Metrics'!$A$2:$AD$188,7,FALSE)</f>
        <v>Al-Futtaim</v>
      </c>
    </row>
    <row r="2333" spans="1:22" hidden="1">
      <c r="A2333" s="418" t="s">
        <v>1172</v>
      </c>
      <c r="B2333" s="497">
        <v>44316</v>
      </c>
      <c r="C2333" s="495">
        <v>37918924.509999998</v>
      </c>
      <c r="D2333" s="495">
        <v>17252287</v>
      </c>
      <c r="E2333" s="495">
        <f t="shared" si="364"/>
        <v>491543078.36000001</v>
      </c>
      <c r="F2333" s="495">
        <f t="shared" si="365"/>
        <v>376746629.72000003</v>
      </c>
      <c r="G2333" s="495">
        <f t="shared" si="367"/>
        <v>114796448.63999999</v>
      </c>
      <c r="H2333" s="495">
        <f>VLOOKUP(A2333,'02-Metrics'!A:R,18,FALSE)</f>
        <v>635000000</v>
      </c>
      <c r="I2333" s="496">
        <f t="shared" si="368"/>
        <v>0.18078180888188974</v>
      </c>
      <c r="J2333" s="512"/>
      <c r="M2333" s="241" t="s">
        <v>1038</v>
      </c>
      <c r="S2333">
        <f t="shared" si="366"/>
        <v>2021</v>
      </c>
      <c r="T2333" s="418" t="str">
        <f>VLOOKUP($A2333,'02-Metrics'!$A$2:$AD$188,4,FALSE)</f>
        <v>Commercial</v>
      </c>
      <c r="U2333" s="418" t="str">
        <f>VLOOKUP($A2333,'02-Metrics'!$A$2:$AD$188,5,FALSE)</f>
        <v>Offices &amp; Mall</v>
      </c>
      <c r="V2333" s="418" t="str">
        <f>VLOOKUP($A2333,'02-Metrics'!$A$2:$AD$188,7,FALSE)</f>
        <v>Al-Futtaim</v>
      </c>
    </row>
    <row r="2334" spans="1:22" hidden="1">
      <c r="A2334" s="418">
        <v>77</v>
      </c>
      <c r="B2334" s="505">
        <v>2</v>
      </c>
      <c r="C2334" s="506"/>
      <c r="D2334" s="506"/>
      <c r="E2334" s="506"/>
      <c r="F2334" s="506"/>
      <c r="G2334" s="506"/>
      <c r="H2334" s="495"/>
      <c r="I2334" s="496"/>
      <c r="J2334" s="496"/>
      <c r="K2334" s="495"/>
      <c r="L2334" s="493"/>
      <c r="S2334">
        <f t="shared" si="366"/>
        <v>1900</v>
      </c>
      <c r="T2334" s="418" t="e">
        <f>VLOOKUP($A2334,'02-Metrics'!$A$2:$AD$188,4,FALSE)</f>
        <v>#N/A</v>
      </c>
      <c r="U2334" s="418" t="e">
        <f>VLOOKUP($A2334,'02-Metrics'!$A$2:$AD$188,5,FALSE)</f>
        <v>#N/A</v>
      </c>
      <c r="V2334" s="418" t="e">
        <f>VLOOKUP($A2334,'02-Metrics'!$A$2:$AD$188,7,FALSE)</f>
        <v>#N/A</v>
      </c>
    </row>
    <row r="2335" spans="1:22" hidden="1">
      <c r="A2335" s="418" t="s">
        <v>1174</v>
      </c>
      <c r="B2335" s="497">
        <v>43799</v>
      </c>
      <c r="C2335" s="495">
        <v>0</v>
      </c>
      <c r="D2335" s="495">
        <v>20000</v>
      </c>
      <c r="E2335" s="495">
        <f t="shared" ref="E2335:E2353" si="369">C2335+E2334</f>
        <v>0</v>
      </c>
      <c r="F2335" s="495">
        <f t="shared" ref="F2335:F2353" si="370">D2335+F2334</f>
        <v>20000</v>
      </c>
      <c r="G2335" s="495">
        <f t="shared" si="367"/>
        <v>-20000</v>
      </c>
      <c r="H2335" s="495">
        <f>VLOOKUP(A2335,'02-Metrics'!A:R,18,FALSE)</f>
        <v>0</v>
      </c>
      <c r="I2335" s="496" t="e">
        <f t="shared" si="368"/>
        <v>#DIV/0!</v>
      </c>
      <c r="J2335" s="512"/>
      <c r="M2335" s="241" t="s">
        <v>1038</v>
      </c>
      <c r="S2335">
        <f t="shared" si="366"/>
        <v>2019</v>
      </c>
      <c r="T2335" s="418" t="str">
        <f>VLOOKUP($A2335,'02-Metrics'!$A$2:$AD$188,4,FALSE)</f>
        <v>Infrastructure</v>
      </c>
      <c r="U2335" s="418" t="str">
        <f>VLOOKUP($A2335,'02-Metrics'!$A$2:$AD$188,5,FALSE)</f>
        <v>L&amp;L</v>
      </c>
      <c r="V2335" s="418" t="str">
        <f>VLOOKUP($A2335,'02-Metrics'!$A$2:$AD$188,7,FALSE)</f>
        <v>Army Forces</v>
      </c>
    </row>
    <row r="2336" spans="1:22" hidden="1">
      <c r="A2336" s="418" t="s">
        <v>1174</v>
      </c>
      <c r="B2336" s="497">
        <v>43860</v>
      </c>
      <c r="C2336" s="495">
        <v>0</v>
      </c>
      <c r="D2336" s="495">
        <v>6705</v>
      </c>
      <c r="E2336" s="495">
        <f t="shared" si="369"/>
        <v>0</v>
      </c>
      <c r="F2336" s="495">
        <f t="shared" si="370"/>
        <v>26705</v>
      </c>
      <c r="G2336" s="495">
        <f t="shared" si="367"/>
        <v>-26705</v>
      </c>
      <c r="H2336" s="495">
        <f>VLOOKUP(A2336,'02-Metrics'!A:R,18,FALSE)</f>
        <v>0</v>
      </c>
      <c r="I2336" s="496" t="e">
        <f t="shared" si="368"/>
        <v>#DIV/0!</v>
      </c>
      <c r="J2336" s="512"/>
      <c r="M2336" s="241" t="s">
        <v>1038</v>
      </c>
      <c r="S2336">
        <f t="shared" si="366"/>
        <v>2020</v>
      </c>
      <c r="T2336" s="418" t="str">
        <f>VLOOKUP($A2336,'02-Metrics'!$A$2:$AD$188,4,FALSE)</f>
        <v>Infrastructure</v>
      </c>
      <c r="U2336" s="418" t="str">
        <f>VLOOKUP($A2336,'02-Metrics'!$A$2:$AD$188,5,FALSE)</f>
        <v>L&amp;L</v>
      </c>
      <c r="V2336" s="418" t="str">
        <f>VLOOKUP($A2336,'02-Metrics'!$A$2:$AD$188,7,FALSE)</f>
        <v>Army Forces</v>
      </c>
    </row>
    <row r="2337" spans="1:22" hidden="1">
      <c r="A2337" s="418">
        <v>78</v>
      </c>
      <c r="B2337" s="505">
        <v>2</v>
      </c>
      <c r="C2337" s="506"/>
      <c r="D2337" s="506"/>
      <c r="E2337" s="506"/>
      <c r="F2337" s="506"/>
      <c r="G2337" s="506"/>
      <c r="H2337" s="495"/>
      <c r="I2337" s="496"/>
      <c r="J2337" s="496"/>
      <c r="K2337" s="495"/>
      <c r="L2337" s="493"/>
      <c r="S2337">
        <f t="shared" si="366"/>
        <v>1900</v>
      </c>
      <c r="T2337" s="418" t="e">
        <f>VLOOKUP($A2337,'02-Metrics'!$A$2:$AD$188,4,FALSE)</f>
        <v>#N/A</v>
      </c>
      <c r="U2337" s="418" t="e">
        <f>VLOOKUP($A2337,'02-Metrics'!$A$2:$AD$188,5,FALSE)</f>
        <v>#N/A</v>
      </c>
      <c r="V2337" s="418" t="e">
        <f>VLOOKUP($A2337,'02-Metrics'!$A$2:$AD$188,7,FALSE)</f>
        <v>#N/A</v>
      </c>
    </row>
    <row r="2338" spans="1:22" hidden="1">
      <c r="A2338" s="418" t="s">
        <v>1175</v>
      </c>
      <c r="B2338" s="497">
        <v>43799</v>
      </c>
      <c r="C2338" s="495">
        <v>0</v>
      </c>
      <c r="D2338" s="495">
        <v>77065.600000000006</v>
      </c>
      <c r="E2338" s="495">
        <f t="shared" si="369"/>
        <v>0</v>
      </c>
      <c r="F2338" s="495">
        <f t="shared" si="370"/>
        <v>77065.600000000006</v>
      </c>
      <c r="G2338" s="495">
        <f t="shared" si="367"/>
        <v>-77065.600000000006</v>
      </c>
      <c r="H2338" s="495">
        <f>VLOOKUP(A2338,'02-Metrics'!A:R,18,FALSE)</f>
        <v>0</v>
      </c>
      <c r="I2338" s="496" t="e">
        <f t="shared" si="368"/>
        <v>#DIV/0!</v>
      </c>
      <c r="J2338" s="512"/>
      <c r="M2338" s="241" t="s">
        <v>1038</v>
      </c>
      <c r="S2338">
        <f t="shared" si="366"/>
        <v>2019</v>
      </c>
      <c r="T2338" s="418" t="str">
        <f>VLOOKUP($A2338,'02-Metrics'!$A$2:$AD$188,4,FALSE)</f>
        <v>Infrastructure</v>
      </c>
      <c r="U2338" s="418" t="str">
        <f>VLOOKUP($A2338,'02-Metrics'!$A$2:$AD$188,5,FALSE)</f>
        <v>L&amp;L</v>
      </c>
      <c r="V2338" s="418" t="str">
        <f>VLOOKUP($A2338,'02-Metrics'!$A$2:$AD$188,7,FALSE)</f>
        <v>Army Forces</v>
      </c>
    </row>
    <row r="2339" spans="1:22" hidden="1">
      <c r="A2339" s="418" t="s">
        <v>1175</v>
      </c>
      <c r="B2339" s="497">
        <v>43829</v>
      </c>
      <c r="C2339" s="495">
        <v>0</v>
      </c>
      <c r="D2339" s="495">
        <v>15209.6</v>
      </c>
      <c r="E2339" s="495">
        <f t="shared" si="369"/>
        <v>0</v>
      </c>
      <c r="F2339" s="495">
        <f t="shared" si="370"/>
        <v>92275.200000000012</v>
      </c>
      <c r="G2339" s="495">
        <f t="shared" si="367"/>
        <v>-92275.200000000012</v>
      </c>
      <c r="H2339" s="495">
        <f>VLOOKUP(A2339,'02-Metrics'!A:R,18,FALSE)</f>
        <v>0</v>
      </c>
      <c r="I2339" s="496" t="e">
        <f t="shared" si="368"/>
        <v>#DIV/0!</v>
      </c>
      <c r="J2339" s="512"/>
      <c r="M2339" s="241" t="s">
        <v>1038</v>
      </c>
      <c r="S2339">
        <f t="shared" si="366"/>
        <v>2019</v>
      </c>
      <c r="T2339" s="418" t="str">
        <f>VLOOKUP($A2339,'02-Metrics'!$A$2:$AD$188,4,FALSE)</f>
        <v>Infrastructure</v>
      </c>
      <c r="U2339" s="418" t="str">
        <f>VLOOKUP($A2339,'02-Metrics'!$A$2:$AD$188,5,FALSE)</f>
        <v>L&amp;L</v>
      </c>
      <c r="V2339" s="418" t="str">
        <f>VLOOKUP($A2339,'02-Metrics'!$A$2:$AD$188,7,FALSE)</f>
        <v>Army Forces</v>
      </c>
    </row>
    <row r="2340" spans="1:22" hidden="1">
      <c r="A2340" s="418" t="s">
        <v>1175</v>
      </c>
      <c r="B2340" s="497">
        <v>43860</v>
      </c>
      <c r="C2340" s="495">
        <v>0</v>
      </c>
      <c r="D2340" s="495">
        <v>12000</v>
      </c>
      <c r="E2340" s="495">
        <f t="shared" si="369"/>
        <v>0</v>
      </c>
      <c r="F2340" s="495">
        <f t="shared" si="370"/>
        <v>104275.20000000001</v>
      </c>
      <c r="G2340" s="495">
        <f t="shared" si="367"/>
        <v>-104275.20000000001</v>
      </c>
      <c r="H2340" s="495">
        <f>VLOOKUP(A2340,'02-Metrics'!A:R,18,FALSE)</f>
        <v>0</v>
      </c>
      <c r="I2340" s="496" t="e">
        <f t="shared" si="368"/>
        <v>#DIV/0!</v>
      </c>
      <c r="J2340" s="512"/>
      <c r="L2340" s="23">
        <v>43503</v>
      </c>
      <c r="M2340" s="241" t="s">
        <v>1039</v>
      </c>
      <c r="S2340">
        <f t="shared" si="366"/>
        <v>2020</v>
      </c>
      <c r="T2340" s="418" t="str">
        <f>VLOOKUP($A2340,'02-Metrics'!$A$2:$AD$188,4,FALSE)</f>
        <v>Infrastructure</v>
      </c>
      <c r="U2340" s="418" t="str">
        <f>VLOOKUP($A2340,'02-Metrics'!$A$2:$AD$188,5,FALSE)</f>
        <v>L&amp;L</v>
      </c>
      <c r="V2340" s="418" t="str">
        <f>VLOOKUP($A2340,'02-Metrics'!$A$2:$AD$188,7,FALSE)</f>
        <v>Army Forces</v>
      </c>
    </row>
    <row r="2341" spans="1:22" hidden="1">
      <c r="A2341" s="418" t="s">
        <v>1175</v>
      </c>
      <c r="B2341" s="497">
        <v>43920</v>
      </c>
      <c r="C2341" s="495">
        <v>0</v>
      </c>
      <c r="D2341" s="495">
        <v>6000</v>
      </c>
      <c r="E2341" s="495">
        <f t="shared" si="369"/>
        <v>0</v>
      </c>
      <c r="F2341" s="495">
        <f t="shared" si="370"/>
        <v>110275.20000000001</v>
      </c>
      <c r="G2341" s="495">
        <f t="shared" si="367"/>
        <v>-110275.20000000001</v>
      </c>
      <c r="H2341" s="495">
        <f>VLOOKUP(A2341,'02-Metrics'!A:R,18,FALSE)</f>
        <v>0</v>
      </c>
      <c r="I2341" s="496" t="e">
        <f t="shared" si="368"/>
        <v>#DIV/0!</v>
      </c>
      <c r="J2341" s="512"/>
      <c r="M2341" s="241" t="s">
        <v>1038</v>
      </c>
      <c r="S2341">
        <f t="shared" si="366"/>
        <v>2020</v>
      </c>
      <c r="T2341" s="418" t="str">
        <f>VLOOKUP($A2341,'02-Metrics'!$A$2:$AD$188,4,FALSE)</f>
        <v>Infrastructure</v>
      </c>
      <c r="U2341" s="418" t="str">
        <f>VLOOKUP($A2341,'02-Metrics'!$A$2:$AD$188,5,FALSE)</f>
        <v>L&amp;L</v>
      </c>
      <c r="V2341" s="418" t="str">
        <f>VLOOKUP($A2341,'02-Metrics'!$A$2:$AD$188,7,FALSE)</f>
        <v>Army Forces</v>
      </c>
    </row>
    <row r="2342" spans="1:22" hidden="1">
      <c r="A2342" s="418" t="s">
        <v>1175</v>
      </c>
      <c r="B2342" s="497">
        <v>43951</v>
      </c>
      <c r="C2342" s="495">
        <v>0</v>
      </c>
      <c r="D2342" s="495">
        <v>3000</v>
      </c>
      <c r="E2342" s="495">
        <f t="shared" si="369"/>
        <v>0</v>
      </c>
      <c r="F2342" s="495">
        <f t="shared" si="370"/>
        <v>113275.20000000001</v>
      </c>
      <c r="G2342" s="495">
        <f t="shared" si="367"/>
        <v>-113275.20000000001</v>
      </c>
      <c r="H2342" s="495">
        <f>VLOOKUP(A2342,'02-Metrics'!A:R,18,FALSE)</f>
        <v>0</v>
      </c>
      <c r="I2342" s="496" t="e">
        <f t="shared" si="368"/>
        <v>#DIV/0!</v>
      </c>
      <c r="J2342" s="512"/>
      <c r="M2342" s="241" t="s">
        <v>1038</v>
      </c>
      <c r="S2342">
        <f t="shared" si="366"/>
        <v>2020</v>
      </c>
      <c r="T2342" s="418" t="str">
        <f>VLOOKUP($A2342,'02-Metrics'!$A$2:$AD$188,4,FALSE)</f>
        <v>Infrastructure</v>
      </c>
      <c r="U2342" s="418" t="str">
        <f>VLOOKUP($A2342,'02-Metrics'!$A$2:$AD$188,5,FALSE)</f>
        <v>L&amp;L</v>
      </c>
      <c r="V2342" s="418" t="str">
        <f>VLOOKUP($A2342,'02-Metrics'!$A$2:$AD$188,7,FALSE)</f>
        <v>Army Forces</v>
      </c>
    </row>
    <row r="2343" spans="1:22" hidden="1">
      <c r="A2343" s="418">
        <v>79</v>
      </c>
      <c r="B2343" s="505">
        <v>2</v>
      </c>
      <c r="C2343" s="506"/>
      <c r="D2343" s="506"/>
      <c r="E2343" s="506"/>
      <c r="F2343" s="506"/>
      <c r="G2343" s="506"/>
      <c r="H2343" s="495"/>
      <c r="I2343" s="496"/>
      <c r="J2343" s="496"/>
      <c r="K2343" s="495"/>
      <c r="L2343" s="493"/>
      <c r="S2343">
        <f t="shared" si="366"/>
        <v>1900</v>
      </c>
      <c r="T2343" s="418" t="e">
        <f>VLOOKUP($A2343,'02-Metrics'!$A$2:$AD$188,4,FALSE)</f>
        <v>#N/A</v>
      </c>
      <c r="U2343" s="418" t="e">
        <f>VLOOKUP($A2343,'02-Metrics'!$A$2:$AD$188,5,FALSE)</f>
        <v>#N/A</v>
      </c>
      <c r="V2343" s="418" t="e">
        <f>VLOOKUP($A2343,'02-Metrics'!$A$2:$AD$188,7,FALSE)</f>
        <v>#N/A</v>
      </c>
    </row>
    <row r="2344" spans="1:22" hidden="1">
      <c r="A2344" s="418" t="s">
        <v>1177</v>
      </c>
      <c r="B2344" s="497">
        <v>43768</v>
      </c>
      <c r="C2344" s="495">
        <v>0</v>
      </c>
      <c r="D2344" s="495">
        <v>26700</v>
      </c>
      <c r="E2344" s="495">
        <f t="shared" si="369"/>
        <v>0</v>
      </c>
      <c r="F2344" s="495">
        <f t="shared" si="370"/>
        <v>26700</v>
      </c>
      <c r="G2344" s="495">
        <f t="shared" si="367"/>
        <v>-26700</v>
      </c>
      <c r="H2344" s="495">
        <f>VLOOKUP(A2344,'02-Metrics'!A:R,18,FALSE)</f>
        <v>1520085</v>
      </c>
      <c r="I2344" s="496">
        <f t="shared" si="368"/>
        <v>-1.7564807231174571E-2</v>
      </c>
      <c r="J2344" s="512"/>
      <c r="L2344" s="23">
        <v>43662</v>
      </c>
      <c r="M2344" s="241" t="s">
        <v>1039</v>
      </c>
      <c r="S2344">
        <f t="shared" si="366"/>
        <v>2019</v>
      </c>
      <c r="T2344" s="418" t="str">
        <f>VLOOKUP($A2344,'02-Metrics'!$A$2:$AD$188,4,FALSE)</f>
        <v>Infrastructure</v>
      </c>
      <c r="U2344" s="418" t="str">
        <f>VLOOKUP($A2344,'02-Metrics'!$A$2:$AD$188,5,FALSE)</f>
        <v>L&amp;L</v>
      </c>
      <c r="V2344" s="418" t="str">
        <f>VLOOKUP($A2344,'02-Metrics'!$A$2:$AD$188,7,FALSE)</f>
        <v>Army Forces</v>
      </c>
    </row>
    <row r="2345" spans="1:22" hidden="1">
      <c r="A2345" s="418" t="s">
        <v>1177</v>
      </c>
      <c r="B2345" s="497">
        <v>43799</v>
      </c>
      <c r="C2345" s="495">
        <v>0</v>
      </c>
      <c r="D2345" s="495">
        <v>73154.600000000006</v>
      </c>
      <c r="E2345" s="495">
        <f t="shared" si="369"/>
        <v>0</v>
      </c>
      <c r="F2345" s="495">
        <f t="shared" si="370"/>
        <v>99854.6</v>
      </c>
      <c r="G2345" s="495">
        <f t="shared" si="367"/>
        <v>-99854.6</v>
      </c>
      <c r="H2345" s="495">
        <f>VLOOKUP(A2345,'02-Metrics'!A:R,18,FALSE)</f>
        <v>1520085</v>
      </c>
      <c r="I2345" s="496">
        <f t="shared" si="368"/>
        <v>-6.5690142327567216E-2</v>
      </c>
      <c r="J2345" s="512"/>
      <c r="L2345" s="23">
        <v>43668</v>
      </c>
      <c r="M2345" s="241" t="s">
        <v>1039</v>
      </c>
      <c r="S2345">
        <f t="shared" si="366"/>
        <v>2019</v>
      </c>
      <c r="T2345" s="418" t="str">
        <f>VLOOKUP($A2345,'02-Metrics'!$A$2:$AD$188,4,FALSE)</f>
        <v>Infrastructure</v>
      </c>
      <c r="U2345" s="418" t="str">
        <f>VLOOKUP($A2345,'02-Metrics'!$A$2:$AD$188,5,FALSE)</f>
        <v>L&amp;L</v>
      </c>
      <c r="V2345" s="418" t="str">
        <f>VLOOKUP($A2345,'02-Metrics'!$A$2:$AD$188,7,FALSE)</f>
        <v>Army Forces</v>
      </c>
    </row>
    <row r="2346" spans="1:22" hidden="1">
      <c r="A2346" s="418" t="s">
        <v>1177</v>
      </c>
      <c r="B2346" s="497">
        <v>43829</v>
      </c>
      <c r="C2346" s="495">
        <v>0</v>
      </c>
      <c r="D2346" s="495">
        <v>170728.56</v>
      </c>
      <c r="E2346" s="495">
        <f t="shared" si="369"/>
        <v>0</v>
      </c>
      <c r="F2346" s="495">
        <f t="shared" si="370"/>
        <v>270583.16000000003</v>
      </c>
      <c r="G2346" s="495">
        <f t="shared" si="367"/>
        <v>-270583.16000000003</v>
      </c>
      <c r="H2346" s="495">
        <f>VLOOKUP(A2346,'02-Metrics'!A:R,18,FALSE)</f>
        <v>1520085</v>
      </c>
      <c r="I2346" s="496">
        <f t="shared" si="368"/>
        <v>-0.17800528259932835</v>
      </c>
      <c r="J2346" s="512"/>
      <c r="M2346" s="241" t="s">
        <v>1038</v>
      </c>
      <c r="S2346">
        <f t="shared" si="366"/>
        <v>2019</v>
      </c>
      <c r="T2346" s="418" t="str">
        <f>VLOOKUP($A2346,'02-Metrics'!$A$2:$AD$188,4,FALSE)</f>
        <v>Infrastructure</v>
      </c>
      <c r="U2346" s="418" t="str">
        <f>VLOOKUP($A2346,'02-Metrics'!$A$2:$AD$188,5,FALSE)</f>
        <v>L&amp;L</v>
      </c>
      <c r="V2346" s="418" t="str">
        <f>VLOOKUP($A2346,'02-Metrics'!$A$2:$AD$188,7,FALSE)</f>
        <v>Army Forces</v>
      </c>
    </row>
    <row r="2347" spans="1:22" hidden="1">
      <c r="A2347" s="418" t="s">
        <v>1177</v>
      </c>
      <c r="B2347" s="497">
        <v>43860</v>
      </c>
      <c r="C2347" s="495">
        <v>0</v>
      </c>
      <c r="D2347" s="495">
        <v>67553.930000000008</v>
      </c>
      <c r="E2347" s="495">
        <f t="shared" si="369"/>
        <v>0</v>
      </c>
      <c r="F2347" s="495">
        <f t="shared" si="370"/>
        <v>338137.09</v>
      </c>
      <c r="G2347" s="495">
        <f t="shared" si="367"/>
        <v>-338137.09</v>
      </c>
      <c r="H2347" s="495">
        <f>VLOOKUP(A2347,'02-Metrics'!A:R,18,FALSE)</f>
        <v>1520085</v>
      </c>
      <c r="I2347" s="496">
        <f t="shared" si="368"/>
        <v>-0.22244617241798981</v>
      </c>
      <c r="J2347" s="512"/>
      <c r="M2347" s="241" t="s">
        <v>1038</v>
      </c>
      <c r="S2347">
        <f t="shared" si="366"/>
        <v>2020</v>
      </c>
      <c r="T2347" s="418" t="str">
        <f>VLOOKUP($A2347,'02-Metrics'!$A$2:$AD$188,4,FALSE)</f>
        <v>Infrastructure</v>
      </c>
      <c r="U2347" s="418" t="str">
        <f>VLOOKUP($A2347,'02-Metrics'!$A$2:$AD$188,5,FALSE)</f>
        <v>L&amp;L</v>
      </c>
      <c r="V2347" s="418" t="str">
        <f>VLOOKUP($A2347,'02-Metrics'!$A$2:$AD$188,7,FALSE)</f>
        <v>Army Forces</v>
      </c>
    </row>
    <row r="2348" spans="1:22" hidden="1">
      <c r="A2348" s="418" t="s">
        <v>1177</v>
      </c>
      <c r="B2348" s="497">
        <v>43889</v>
      </c>
      <c r="C2348" s="495">
        <v>0</v>
      </c>
      <c r="D2348" s="495">
        <v>87924.37</v>
      </c>
      <c r="E2348" s="495">
        <f t="shared" si="369"/>
        <v>0</v>
      </c>
      <c r="F2348" s="495">
        <f t="shared" si="370"/>
        <v>426061.46</v>
      </c>
      <c r="G2348" s="498">
        <f>E2348-F2348</f>
        <v>-426061.46</v>
      </c>
      <c r="H2348" s="495"/>
      <c r="I2348" s="496"/>
      <c r="J2348" s="512"/>
      <c r="S2348">
        <f t="shared" si="366"/>
        <v>2020</v>
      </c>
      <c r="T2348" s="418" t="str">
        <f>VLOOKUP($A2348,'02-Metrics'!$A$2:$AD$188,4,FALSE)</f>
        <v>Infrastructure</v>
      </c>
      <c r="U2348" s="418" t="str">
        <f>VLOOKUP($A2348,'02-Metrics'!$A$2:$AD$188,5,FALSE)</f>
        <v>L&amp;L</v>
      </c>
      <c r="V2348" s="418" t="str">
        <f>VLOOKUP($A2348,'02-Metrics'!$A$2:$AD$188,7,FALSE)</f>
        <v>Army Forces</v>
      </c>
    </row>
    <row r="2349" spans="1:22" hidden="1">
      <c r="A2349" s="418" t="s">
        <v>1177</v>
      </c>
      <c r="B2349" s="497">
        <v>43920</v>
      </c>
      <c r="C2349" s="495">
        <v>0</v>
      </c>
      <c r="D2349" s="495">
        <v>3044</v>
      </c>
      <c r="E2349" s="495">
        <f t="shared" si="369"/>
        <v>0</v>
      </c>
      <c r="F2349" s="495">
        <f t="shared" si="370"/>
        <v>429105.46</v>
      </c>
      <c r="G2349" s="495">
        <f t="shared" ref="G2349:G2387" si="371">E2349-F2349</f>
        <v>-429105.46</v>
      </c>
      <c r="H2349" s="495">
        <f>VLOOKUP(A2349,'02-Metrics'!A:R,18,FALSE)</f>
        <v>1520085</v>
      </c>
      <c r="I2349" s="496">
        <f t="shared" ref="I2349:I2387" si="372">G2349/H2349</f>
        <v>-0.28229043770578621</v>
      </c>
      <c r="J2349" s="512"/>
      <c r="M2349" s="241" t="s">
        <v>1038</v>
      </c>
      <c r="S2349">
        <f t="shared" si="366"/>
        <v>2020</v>
      </c>
      <c r="T2349" s="418" t="str">
        <f>VLOOKUP($A2349,'02-Metrics'!$A$2:$AD$188,4,FALSE)</f>
        <v>Infrastructure</v>
      </c>
      <c r="U2349" s="418" t="str">
        <f>VLOOKUP($A2349,'02-Metrics'!$A$2:$AD$188,5,FALSE)</f>
        <v>L&amp;L</v>
      </c>
      <c r="V2349" s="418" t="str">
        <f>VLOOKUP($A2349,'02-Metrics'!$A$2:$AD$188,7,FALSE)</f>
        <v>Army Forces</v>
      </c>
    </row>
    <row r="2350" spans="1:22" hidden="1">
      <c r="A2350" s="418" t="s">
        <v>1177</v>
      </c>
      <c r="B2350" s="497">
        <v>43981</v>
      </c>
      <c r="C2350" s="495">
        <v>0</v>
      </c>
      <c r="D2350" s="495">
        <v>16758.439999999999</v>
      </c>
      <c r="E2350" s="495">
        <f t="shared" si="369"/>
        <v>0</v>
      </c>
      <c r="F2350" s="495">
        <f t="shared" si="370"/>
        <v>445863.9</v>
      </c>
      <c r="G2350" s="495">
        <f t="shared" si="371"/>
        <v>-445863.9</v>
      </c>
      <c r="H2350" s="495">
        <f>VLOOKUP(A2350,'02-Metrics'!A:R,18,FALSE)</f>
        <v>1520085</v>
      </c>
      <c r="I2350" s="496">
        <f t="shared" si="372"/>
        <v>-0.29331511066815347</v>
      </c>
      <c r="J2350" s="512"/>
      <c r="M2350" s="241" t="s">
        <v>1038</v>
      </c>
      <c r="S2350">
        <f t="shared" si="366"/>
        <v>2020</v>
      </c>
      <c r="T2350" s="418" t="str">
        <f>VLOOKUP($A2350,'02-Metrics'!$A$2:$AD$188,4,FALSE)</f>
        <v>Infrastructure</v>
      </c>
      <c r="U2350" s="418" t="str">
        <f>VLOOKUP($A2350,'02-Metrics'!$A$2:$AD$188,5,FALSE)</f>
        <v>L&amp;L</v>
      </c>
      <c r="V2350" s="418" t="str">
        <f>VLOOKUP($A2350,'02-Metrics'!$A$2:$AD$188,7,FALSE)</f>
        <v>Army Forces</v>
      </c>
    </row>
    <row r="2351" spans="1:22" hidden="1">
      <c r="A2351" s="418" t="s">
        <v>1177</v>
      </c>
      <c r="B2351" s="497">
        <v>44042</v>
      </c>
      <c r="C2351" s="495">
        <v>0</v>
      </c>
      <c r="D2351" s="495">
        <v>21050</v>
      </c>
      <c r="E2351" s="495">
        <f t="shared" si="369"/>
        <v>0</v>
      </c>
      <c r="F2351" s="495">
        <f t="shared" si="370"/>
        <v>466913.9</v>
      </c>
      <c r="G2351" s="495">
        <f t="shared" si="371"/>
        <v>-466913.9</v>
      </c>
      <c r="H2351" s="495">
        <f>VLOOKUP(A2351,'02-Metrics'!A:R,18,FALSE)</f>
        <v>1520085</v>
      </c>
      <c r="I2351" s="496">
        <f t="shared" si="372"/>
        <v>-0.30716302048898581</v>
      </c>
      <c r="J2351" s="512"/>
      <c r="M2351" s="241" t="s">
        <v>1038</v>
      </c>
      <c r="S2351">
        <f t="shared" si="366"/>
        <v>2020</v>
      </c>
      <c r="T2351" s="418" t="str">
        <f>VLOOKUP($A2351,'02-Metrics'!$A$2:$AD$188,4,FALSE)</f>
        <v>Infrastructure</v>
      </c>
      <c r="U2351" s="418" t="str">
        <f>VLOOKUP($A2351,'02-Metrics'!$A$2:$AD$188,5,FALSE)</f>
        <v>L&amp;L</v>
      </c>
      <c r="V2351" s="418" t="str">
        <f>VLOOKUP($A2351,'02-Metrics'!$A$2:$AD$188,7,FALSE)</f>
        <v>Army Forces</v>
      </c>
    </row>
    <row r="2352" spans="1:22" hidden="1">
      <c r="A2352" s="418" t="s">
        <v>1177</v>
      </c>
      <c r="B2352" s="497">
        <v>44226</v>
      </c>
      <c r="C2352" s="495">
        <v>714790</v>
      </c>
      <c r="D2352" s="495">
        <v>0</v>
      </c>
      <c r="E2352" s="495">
        <f t="shared" si="369"/>
        <v>714790</v>
      </c>
      <c r="F2352" s="495">
        <f t="shared" si="370"/>
        <v>466913.9</v>
      </c>
      <c r="G2352" s="495">
        <f t="shared" si="371"/>
        <v>247876.09999999998</v>
      </c>
      <c r="H2352" s="495">
        <f>VLOOKUP(A2352,'02-Metrics'!A:R,18,FALSE)</f>
        <v>1520085</v>
      </c>
      <c r="I2352" s="496">
        <f t="shared" si="372"/>
        <v>0.16306726268596822</v>
      </c>
      <c r="J2352" s="512"/>
      <c r="M2352" s="241" t="s">
        <v>1038</v>
      </c>
      <c r="S2352">
        <f t="shared" si="366"/>
        <v>2021</v>
      </c>
      <c r="T2352" s="418" t="str">
        <f>VLOOKUP($A2352,'02-Metrics'!$A$2:$AD$188,4,FALSE)</f>
        <v>Infrastructure</v>
      </c>
      <c r="U2352" s="418" t="str">
        <f>VLOOKUP($A2352,'02-Metrics'!$A$2:$AD$188,5,FALSE)</f>
        <v>L&amp;L</v>
      </c>
      <c r="V2352" s="418" t="str">
        <f>VLOOKUP($A2352,'02-Metrics'!$A$2:$AD$188,7,FALSE)</f>
        <v>Army Forces</v>
      </c>
    </row>
    <row r="2353" spans="1:22" hidden="1">
      <c r="A2353" s="418" t="s">
        <v>1177</v>
      </c>
      <c r="B2353" s="497">
        <v>44255</v>
      </c>
      <c r="C2353" s="495">
        <v>0</v>
      </c>
      <c r="D2353" s="495">
        <v>4788.1099999999997</v>
      </c>
      <c r="E2353" s="495">
        <f t="shared" si="369"/>
        <v>714790</v>
      </c>
      <c r="F2353" s="495">
        <f t="shared" si="370"/>
        <v>471702.01</v>
      </c>
      <c r="G2353" s="495">
        <f t="shared" si="371"/>
        <v>243087.99</v>
      </c>
      <c r="H2353" s="495">
        <f>VLOOKUP(A2353,'02-Metrics'!A:R,18,FALSE)</f>
        <v>1520085</v>
      </c>
      <c r="I2353" s="496">
        <f t="shared" si="372"/>
        <v>0.15991736646305962</v>
      </c>
      <c r="J2353" s="512"/>
      <c r="M2353" s="241" t="s">
        <v>1038</v>
      </c>
      <c r="S2353">
        <f t="shared" si="366"/>
        <v>2021</v>
      </c>
      <c r="T2353" s="418" t="str">
        <f>VLOOKUP($A2353,'02-Metrics'!$A$2:$AD$188,4,FALSE)</f>
        <v>Infrastructure</v>
      </c>
      <c r="U2353" s="418" t="str">
        <f>VLOOKUP($A2353,'02-Metrics'!$A$2:$AD$188,5,FALSE)</f>
        <v>L&amp;L</v>
      </c>
      <c r="V2353" s="418" t="str">
        <f>VLOOKUP($A2353,'02-Metrics'!$A$2:$AD$188,7,FALSE)</f>
        <v>Army Forces</v>
      </c>
    </row>
    <row r="2354" spans="1:22" hidden="1">
      <c r="A2354" s="418">
        <v>80</v>
      </c>
      <c r="B2354" s="505">
        <v>2</v>
      </c>
      <c r="C2354" s="506"/>
      <c r="D2354" s="506"/>
      <c r="E2354" s="506"/>
      <c r="F2354" s="506"/>
      <c r="G2354" s="506"/>
      <c r="H2354" s="495"/>
      <c r="I2354" s="496"/>
      <c r="J2354" s="496"/>
      <c r="K2354" s="495"/>
      <c r="L2354" s="493"/>
      <c r="S2354">
        <f t="shared" si="366"/>
        <v>1900</v>
      </c>
      <c r="T2354" s="418" t="e">
        <f>VLOOKUP($A2354,'02-Metrics'!$A$2:$AD$188,4,FALSE)</f>
        <v>#N/A</v>
      </c>
      <c r="U2354" s="418" t="e">
        <f>VLOOKUP($A2354,'02-Metrics'!$A$2:$AD$188,5,FALSE)</f>
        <v>#N/A</v>
      </c>
      <c r="V2354" s="418" t="e">
        <f>VLOOKUP($A2354,'02-Metrics'!$A$2:$AD$188,7,FALSE)</f>
        <v>#N/A</v>
      </c>
    </row>
    <row r="2355" spans="1:22" hidden="1">
      <c r="A2355" s="418" t="s">
        <v>1347</v>
      </c>
      <c r="B2355" s="497">
        <v>43342</v>
      </c>
      <c r="C2355" s="495">
        <v>2898141.12</v>
      </c>
      <c r="D2355" s="495">
        <v>603460</v>
      </c>
      <c r="E2355" s="495">
        <f t="shared" ref="E2355:E2387" si="373">C2355+E2354</f>
        <v>2898141.12</v>
      </c>
      <c r="F2355" s="495">
        <f t="shared" ref="F2355:F2387" si="374">D2355+F2354</f>
        <v>603460</v>
      </c>
      <c r="G2355" s="495">
        <f>E2355-F2355</f>
        <v>2294681.12</v>
      </c>
      <c r="H2355" s="495">
        <f>VLOOKUP(A2355,'02-Metrics'!A:R,18,FALSE)</f>
        <v>593999147</v>
      </c>
      <c r="I2355" s="496">
        <f>G2355/H2355</f>
        <v>3.8631050761424751E-3</v>
      </c>
      <c r="J2355" s="512"/>
      <c r="M2355" s="241" t="s">
        <v>1038</v>
      </c>
      <c r="S2355">
        <f t="shared" si="366"/>
        <v>2018</v>
      </c>
      <c r="T2355" s="418" t="str">
        <f>VLOOKUP($A2355,'02-Metrics'!$A$2:$AD$188,4,FALSE)</f>
        <v>Commercial</v>
      </c>
      <c r="U2355" s="418" t="str">
        <f>VLOOKUP($A2355,'02-Metrics'!$A$2:$AD$188,5,FALSE)</f>
        <v>University</v>
      </c>
      <c r="V2355" s="418" t="str">
        <f>VLOOKUP($A2355,'02-Metrics'!$A$2:$AD$188,7,FALSE)</f>
        <v xml:space="preserve">Sewedy </v>
      </c>
    </row>
    <row r="2356" spans="1:22" hidden="1">
      <c r="A2356" s="418" t="s">
        <v>1347</v>
      </c>
      <c r="B2356" s="497">
        <v>43373</v>
      </c>
      <c r="C2356" s="495">
        <v>8589000</v>
      </c>
      <c r="D2356" s="495">
        <v>5393496.5299999993</v>
      </c>
      <c r="E2356" s="495">
        <f t="shared" si="373"/>
        <v>11487141.120000001</v>
      </c>
      <c r="F2356" s="495">
        <f t="shared" si="374"/>
        <v>5996956.5299999993</v>
      </c>
      <c r="G2356" s="495">
        <f t="shared" si="371"/>
        <v>5490184.5900000017</v>
      </c>
      <c r="H2356" s="495">
        <f>VLOOKUP(A2356,'02-Metrics'!A:R,18,FALSE)</f>
        <v>593999147</v>
      </c>
      <c r="I2356" s="496">
        <f t="shared" si="372"/>
        <v>9.2427482728354854E-3</v>
      </c>
      <c r="J2356" s="512"/>
      <c r="M2356" s="241" t="s">
        <v>1038</v>
      </c>
      <c r="S2356">
        <f t="shared" si="366"/>
        <v>2018</v>
      </c>
      <c r="T2356" s="418" t="str">
        <f>VLOOKUP($A2356,'02-Metrics'!$A$2:$AD$188,4,FALSE)</f>
        <v>Commercial</v>
      </c>
      <c r="U2356" s="418" t="str">
        <f>VLOOKUP($A2356,'02-Metrics'!$A$2:$AD$188,5,FALSE)</f>
        <v>University</v>
      </c>
      <c r="V2356" s="418" t="str">
        <f>VLOOKUP($A2356,'02-Metrics'!$A$2:$AD$188,7,FALSE)</f>
        <v xml:space="preserve">Sewedy </v>
      </c>
    </row>
    <row r="2357" spans="1:22" hidden="1">
      <c r="A2357" s="418" t="s">
        <v>1347</v>
      </c>
      <c r="B2357" s="497">
        <v>43403</v>
      </c>
      <c r="C2357" s="495">
        <v>5028949.8</v>
      </c>
      <c r="D2357" s="495">
        <v>3914541.12</v>
      </c>
      <c r="E2357" s="495">
        <f t="shared" si="373"/>
        <v>16516090.920000002</v>
      </c>
      <c r="F2357" s="495">
        <f t="shared" si="374"/>
        <v>9911497.6499999985</v>
      </c>
      <c r="G2357" s="495">
        <f t="shared" si="371"/>
        <v>6604593.2700000033</v>
      </c>
      <c r="H2357" s="495">
        <f>VLOOKUP(A2357,'02-Metrics'!A:R,18,FALSE)</f>
        <v>593999147</v>
      </c>
      <c r="I2357" s="496">
        <f t="shared" si="372"/>
        <v>1.1118859855871145E-2</v>
      </c>
      <c r="J2357" s="512"/>
      <c r="M2357" s="241" t="s">
        <v>1038</v>
      </c>
      <c r="S2357">
        <f t="shared" si="366"/>
        <v>2018</v>
      </c>
      <c r="T2357" s="418" t="str">
        <f>VLOOKUP($A2357,'02-Metrics'!$A$2:$AD$188,4,FALSE)</f>
        <v>Commercial</v>
      </c>
      <c r="U2357" s="418" t="str">
        <f>VLOOKUP($A2357,'02-Metrics'!$A$2:$AD$188,5,FALSE)</f>
        <v>University</v>
      </c>
      <c r="V2357" s="418" t="str">
        <f>VLOOKUP($A2357,'02-Metrics'!$A$2:$AD$188,7,FALSE)</f>
        <v xml:space="preserve">Sewedy </v>
      </c>
    </row>
    <row r="2358" spans="1:22" hidden="1">
      <c r="A2358" s="418" t="s">
        <v>1347</v>
      </c>
      <c r="B2358" s="497">
        <v>43434</v>
      </c>
      <c r="C2358" s="495">
        <v>7636011.9300000006</v>
      </c>
      <c r="D2358" s="495">
        <v>4135515.1799999992</v>
      </c>
      <c r="E2358" s="495">
        <f t="shared" si="373"/>
        <v>24152102.850000001</v>
      </c>
      <c r="F2358" s="495">
        <f t="shared" si="374"/>
        <v>14047012.829999998</v>
      </c>
      <c r="G2358" s="495">
        <f t="shared" si="371"/>
        <v>10105090.020000003</v>
      </c>
      <c r="H2358" s="495">
        <f>VLOOKUP(A2358,'02-Metrics'!A:R,18,FALSE)</f>
        <v>593999147</v>
      </c>
      <c r="I2358" s="496">
        <f t="shared" si="372"/>
        <v>1.7011960490239564E-2</v>
      </c>
      <c r="J2358" s="512"/>
      <c r="M2358" s="241" t="s">
        <v>1038</v>
      </c>
      <c r="S2358">
        <f t="shared" si="366"/>
        <v>2018</v>
      </c>
      <c r="T2358" s="418" t="str">
        <f>VLOOKUP($A2358,'02-Metrics'!$A$2:$AD$188,4,FALSE)</f>
        <v>Commercial</v>
      </c>
      <c r="U2358" s="418" t="str">
        <f>VLOOKUP($A2358,'02-Metrics'!$A$2:$AD$188,5,FALSE)</f>
        <v>University</v>
      </c>
      <c r="V2358" s="418" t="str">
        <f>VLOOKUP($A2358,'02-Metrics'!$A$2:$AD$188,7,FALSE)</f>
        <v xml:space="preserve">Sewedy </v>
      </c>
    </row>
    <row r="2359" spans="1:22" hidden="1">
      <c r="A2359" s="418" t="s">
        <v>1347</v>
      </c>
      <c r="B2359" s="497">
        <v>43464</v>
      </c>
      <c r="C2359" s="495">
        <v>4427942.45</v>
      </c>
      <c r="D2359" s="495">
        <v>5706049.8899999987</v>
      </c>
      <c r="E2359" s="495">
        <f t="shared" si="373"/>
        <v>28580045.300000001</v>
      </c>
      <c r="F2359" s="495">
        <f t="shared" si="374"/>
        <v>19753062.719999999</v>
      </c>
      <c r="G2359" s="495">
        <f t="shared" si="371"/>
        <v>8826982.5800000019</v>
      </c>
      <c r="H2359" s="495">
        <f>VLOOKUP(A2359,'02-Metrics'!A:R,18,FALSE)</f>
        <v>593999147</v>
      </c>
      <c r="I2359" s="496">
        <f t="shared" si="372"/>
        <v>1.4860261373405646E-2</v>
      </c>
      <c r="J2359" s="512"/>
      <c r="M2359" s="241" t="s">
        <v>1038</v>
      </c>
      <c r="S2359">
        <f t="shared" si="366"/>
        <v>2018</v>
      </c>
      <c r="T2359" s="418" t="str">
        <f>VLOOKUP($A2359,'02-Metrics'!$A$2:$AD$188,4,FALSE)</f>
        <v>Commercial</v>
      </c>
      <c r="U2359" s="418" t="str">
        <f>VLOOKUP($A2359,'02-Metrics'!$A$2:$AD$188,5,FALSE)</f>
        <v>University</v>
      </c>
      <c r="V2359" s="418" t="str">
        <f>VLOOKUP($A2359,'02-Metrics'!$A$2:$AD$188,7,FALSE)</f>
        <v xml:space="preserve">Sewedy </v>
      </c>
    </row>
    <row r="2360" spans="1:22" hidden="1">
      <c r="A2360" s="418" t="s">
        <v>1347</v>
      </c>
      <c r="B2360" s="497">
        <v>43495</v>
      </c>
      <c r="C2360" s="495">
        <v>29711771.550000001</v>
      </c>
      <c r="D2360" s="495">
        <v>17642188.830000002</v>
      </c>
      <c r="E2360" s="495">
        <f t="shared" si="373"/>
        <v>58291816.850000001</v>
      </c>
      <c r="F2360" s="495">
        <f t="shared" si="374"/>
        <v>37395251.549999997</v>
      </c>
      <c r="G2360" s="495">
        <f t="shared" si="371"/>
        <v>20896565.300000004</v>
      </c>
      <c r="H2360" s="495">
        <f>VLOOKUP(A2360,'02-Metrics'!A:R,18,FALSE)</f>
        <v>593999147</v>
      </c>
      <c r="I2360" s="496">
        <f t="shared" si="372"/>
        <v>3.517945338059552E-2</v>
      </c>
      <c r="J2360" s="512"/>
      <c r="M2360" s="241" t="s">
        <v>1038</v>
      </c>
      <c r="S2360">
        <f t="shared" si="366"/>
        <v>2019</v>
      </c>
      <c r="T2360" s="418" t="str">
        <f>VLOOKUP($A2360,'02-Metrics'!$A$2:$AD$188,4,FALSE)</f>
        <v>Commercial</v>
      </c>
      <c r="U2360" s="418" t="str">
        <f>VLOOKUP($A2360,'02-Metrics'!$A$2:$AD$188,5,FALSE)</f>
        <v>University</v>
      </c>
      <c r="V2360" s="418" t="str">
        <f>VLOOKUP($A2360,'02-Metrics'!$A$2:$AD$188,7,FALSE)</f>
        <v xml:space="preserve">Sewedy </v>
      </c>
    </row>
    <row r="2361" spans="1:22" hidden="1">
      <c r="A2361" s="418" t="s">
        <v>1347</v>
      </c>
      <c r="B2361" s="497">
        <v>43524</v>
      </c>
      <c r="C2361" s="495">
        <v>13048080.93</v>
      </c>
      <c r="D2361" s="495">
        <v>14854000.369999999</v>
      </c>
      <c r="E2361" s="495">
        <f t="shared" si="373"/>
        <v>71339897.780000001</v>
      </c>
      <c r="F2361" s="495">
        <f t="shared" si="374"/>
        <v>52249251.919999994</v>
      </c>
      <c r="G2361" s="495">
        <f t="shared" si="371"/>
        <v>19090645.860000007</v>
      </c>
      <c r="H2361" s="495">
        <f>VLOOKUP(A2361,'02-Metrics'!A:R,18,FALSE)</f>
        <v>593999147</v>
      </c>
      <c r="I2361" s="496">
        <f t="shared" si="372"/>
        <v>3.2139180597173495E-2</v>
      </c>
      <c r="J2361" s="512"/>
      <c r="L2361" s="23">
        <v>43507</v>
      </c>
      <c r="M2361" s="241" t="s">
        <v>1039</v>
      </c>
      <c r="S2361">
        <f t="shared" si="366"/>
        <v>2019</v>
      </c>
      <c r="T2361" s="418" t="str">
        <f>VLOOKUP($A2361,'02-Metrics'!$A$2:$AD$188,4,FALSE)</f>
        <v>Commercial</v>
      </c>
      <c r="U2361" s="418" t="str">
        <f>VLOOKUP($A2361,'02-Metrics'!$A$2:$AD$188,5,FALSE)</f>
        <v>University</v>
      </c>
      <c r="V2361" s="418" t="str">
        <f>VLOOKUP($A2361,'02-Metrics'!$A$2:$AD$188,7,FALSE)</f>
        <v xml:space="preserve">Sewedy </v>
      </c>
    </row>
    <row r="2362" spans="1:22" hidden="1">
      <c r="A2362" s="418" t="s">
        <v>1347</v>
      </c>
      <c r="B2362" s="497">
        <v>43554</v>
      </c>
      <c r="C2362" s="495">
        <v>30156192.639999997</v>
      </c>
      <c r="D2362" s="495">
        <v>14374015.110000003</v>
      </c>
      <c r="E2362" s="495">
        <f t="shared" si="373"/>
        <v>101496090.42</v>
      </c>
      <c r="F2362" s="495">
        <f t="shared" si="374"/>
        <v>66623267.030000001</v>
      </c>
      <c r="G2362" s="495">
        <f t="shared" si="371"/>
        <v>34872823.390000001</v>
      </c>
      <c r="H2362" s="495">
        <f>VLOOKUP(A2362,'02-Metrics'!A:R,18,FALSE)</f>
        <v>593999147</v>
      </c>
      <c r="I2362" s="496">
        <f t="shared" si="372"/>
        <v>5.8708541192568416E-2</v>
      </c>
      <c r="J2362" s="512"/>
      <c r="M2362" s="241" t="s">
        <v>1038</v>
      </c>
      <c r="S2362">
        <f t="shared" si="366"/>
        <v>2019</v>
      </c>
      <c r="T2362" s="418" t="str">
        <f>VLOOKUP($A2362,'02-Metrics'!$A$2:$AD$188,4,FALSE)</f>
        <v>Commercial</v>
      </c>
      <c r="U2362" s="418" t="str">
        <f>VLOOKUP($A2362,'02-Metrics'!$A$2:$AD$188,5,FALSE)</f>
        <v>University</v>
      </c>
      <c r="V2362" s="418" t="str">
        <f>VLOOKUP($A2362,'02-Metrics'!$A$2:$AD$188,7,FALSE)</f>
        <v xml:space="preserve">Sewedy </v>
      </c>
    </row>
    <row r="2363" spans="1:22" hidden="1">
      <c r="A2363" s="418" t="s">
        <v>1347</v>
      </c>
      <c r="B2363" s="497">
        <v>43585</v>
      </c>
      <c r="C2363" s="495">
        <v>9067523.4299999997</v>
      </c>
      <c r="D2363" s="495">
        <v>17369715.109999996</v>
      </c>
      <c r="E2363" s="495">
        <f t="shared" si="373"/>
        <v>110563613.84999999</v>
      </c>
      <c r="F2363" s="495">
        <f t="shared" si="374"/>
        <v>83992982.140000001</v>
      </c>
      <c r="G2363" s="495">
        <f t="shared" si="371"/>
        <v>26570631.709999993</v>
      </c>
      <c r="H2363" s="495">
        <f>VLOOKUP(A2363,'02-Metrics'!A:R,18,FALSE)</f>
        <v>593999147</v>
      </c>
      <c r="I2363" s="496">
        <f t="shared" si="372"/>
        <v>4.473176745151116E-2</v>
      </c>
      <c r="J2363" s="512"/>
      <c r="M2363" s="241" t="s">
        <v>1038</v>
      </c>
      <c r="S2363">
        <f t="shared" si="366"/>
        <v>2019</v>
      </c>
      <c r="T2363" s="418" t="str">
        <f>VLOOKUP($A2363,'02-Metrics'!$A$2:$AD$188,4,FALSE)</f>
        <v>Commercial</v>
      </c>
      <c r="U2363" s="418" t="str">
        <f>VLOOKUP($A2363,'02-Metrics'!$A$2:$AD$188,5,FALSE)</f>
        <v>University</v>
      </c>
      <c r="V2363" s="418" t="str">
        <f>VLOOKUP($A2363,'02-Metrics'!$A$2:$AD$188,7,FALSE)</f>
        <v xml:space="preserve">Sewedy </v>
      </c>
    </row>
    <row r="2364" spans="1:22" hidden="1">
      <c r="A2364" s="418" t="s">
        <v>1347</v>
      </c>
      <c r="B2364" s="497">
        <v>43615</v>
      </c>
      <c r="C2364" s="495">
        <v>24218860.890000001</v>
      </c>
      <c r="D2364" s="495">
        <v>27974414.639999993</v>
      </c>
      <c r="E2364" s="495">
        <f t="shared" si="373"/>
        <v>134782474.74000001</v>
      </c>
      <c r="F2364" s="495">
        <f t="shared" si="374"/>
        <v>111967396.78</v>
      </c>
      <c r="G2364" s="495">
        <f t="shared" si="371"/>
        <v>22815077.960000008</v>
      </c>
      <c r="H2364" s="495">
        <f>VLOOKUP(A2364,'02-Metrics'!A:R,18,FALSE)</f>
        <v>593999147</v>
      </c>
      <c r="I2364" s="496">
        <f t="shared" si="372"/>
        <v>3.8409277311638984E-2</v>
      </c>
      <c r="J2364" s="512"/>
      <c r="M2364" s="241" t="s">
        <v>1038</v>
      </c>
      <c r="S2364">
        <f t="shared" si="366"/>
        <v>2019</v>
      </c>
      <c r="T2364" s="418" t="str">
        <f>VLOOKUP($A2364,'02-Metrics'!$A$2:$AD$188,4,FALSE)</f>
        <v>Commercial</v>
      </c>
      <c r="U2364" s="418" t="str">
        <f>VLOOKUP($A2364,'02-Metrics'!$A$2:$AD$188,5,FALSE)</f>
        <v>University</v>
      </c>
      <c r="V2364" s="418" t="str">
        <f>VLOOKUP($A2364,'02-Metrics'!$A$2:$AD$188,7,FALSE)</f>
        <v xml:space="preserve">Sewedy </v>
      </c>
    </row>
    <row r="2365" spans="1:22" hidden="1">
      <c r="A2365" s="418" t="s">
        <v>1347</v>
      </c>
      <c r="B2365" s="497">
        <v>43646</v>
      </c>
      <c r="C2365" s="495">
        <v>26716091.609999999</v>
      </c>
      <c r="D2365" s="495">
        <v>17825387.850000001</v>
      </c>
      <c r="E2365" s="495">
        <f t="shared" si="373"/>
        <v>161498566.35000002</v>
      </c>
      <c r="F2365" s="495">
        <f t="shared" si="374"/>
        <v>129792784.63</v>
      </c>
      <c r="G2365" s="495">
        <f t="shared" si="371"/>
        <v>31705781.720000029</v>
      </c>
      <c r="H2365" s="495">
        <f>VLOOKUP(A2365,'02-Metrics'!A:R,18,FALSE)</f>
        <v>593999147</v>
      </c>
      <c r="I2365" s="496">
        <f t="shared" si="372"/>
        <v>5.3376813552898972E-2</v>
      </c>
      <c r="J2365" s="512"/>
      <c r="M2365" s="241" t="s">
        <v>1038</v>
      </c>
      <c r="S2365">
        <f t="shared" ref="S2365:S2428" si="375">YEAR(B2365)</f>
        <v>2019</v>
      </c>
      <c r="T2365" s="418" t="str">
        <f>VLOOKUP($A2365,'02-Metrics'!$A$2:$AD$188,4,FALSE)</f>
        <v>Commercial</v>
      </c>
      <c r="U2365" s="418" t="str">
        <f>VLOOKUP($A2365,'02-Metrics'!$A$2:$AD$188,5,FALSE)</f>
        <v>University</v>
      </c>
      <c r="V2365" s="418" t="str">
        <f>VLOOKUP($A2365,'02-Metrics'!$A$2:$AD$188,7,FALSE)</f>
        <v xml:space="preserve">Sewedy </v>
      </c>
    </row>
    <row r="2366" spans="1:22" hidden="1">
      <c r="A2366" s="418" t="s">
        <v>1347</v>
      </c>
      <c r="B2366" s="497">
        <v>43676</v>
      </c>
      <c r="C2366" s="495">
        <v>32000000</v>
      </c>
      <c r="D2366" s="495">
        <v>13814354.380000003</v>
      </c>
      <c r="E2366" s="495">
        <f t="shared" si="373"/>
        <v>193498566.35000002</v>
      </c>
      <c r="F2366" s="495">
        <f t="shared" si="374"/>
        <v>143607139.00999999</v>
      </c>
      <c r="G2366" s="495">
        <f t="shared" si="371"/>
        <v>49891427.340000033</v>
      </c>
      <c r="H2366" s="495">
        <f>VLOOKUP(A2366,'02-Metrics'!A:R,18,FALSE)</f>
        <v>593999147</v>
      </c>
      <c r="I2366" s="496">
        <f t="shared" si="372"/>
        <v>8.3992422534573161E-2</v>
      </c>
      <c r="J2366" s="512"/>
      <c r="M2366" s="241" t="s">
        <v>1038</v>
      </c>
      <c r="S2366">
        <f t="shared" si="375"/>
        <v>2019</v>
      </c>
      <c r="T2366" s="418" t="str">
        <f>VLOOKUP($A2366,'02-Metrics'!$A$2:$AD$188,4,FALSE)</f>
        <v>Commercial</v>
      </c>
      <c r="U2366" s="418" t="str">
        <f>VLOOKUP($A2366,'02-Metrics'!$A$2:$AD$188,5,FALSE)</f>
        <v>University</v>
      </c>
      <c r="V2366" s="418" t="str">
        <f>VLOOKUP($A2366,'02-Metrics'!$A$2:$AD$188,7,FALSE)</f>
        <v xml:space="preserve">Sewedy </v>
      </c>
    </row>
    <row r="2367" spans="1:22" hidden="1">
      <c r="A2367" s="418" t="s">
        <v>1347</v>
      </c>
      <c r="B2367" s="497">
        <v>43707</v>
      </c>
      <c r="C2367" s="495">
        <v>0</v>
      </c>
      <c r="D2367" s="495">
        <v>19088651.09</v>
      </c>
      <c r="E2367" s="495">
        <f t="shared" si="373"/>
        <v>193498566.35000002</v>
      </c>
      <c r="F2367" s="495">
        <f t="shared" si="374"/>
        <v>162695790.09999999</v>
      </c>
      <c r="G2367" s="495">
        <f t="shared" si="371"/>
        <v>30802776.25000003</v>
      </c>
      <c r="H2367" s="495">
        <f>VLOOKUP(A2367,'02-Metrics'!A:R,18,FALSE)</f>
        <v>593999147</v>
      </c>
      <c r="I2367" s="496">
        <f t="shared" si="372"/>
        <v>5.1856600140875335E-2</v>
      </c>
      <c r="J2367" s="512"/>
      <c r="M2367" s="241" t="s">
        <v>1038</v>
      </c>
      <c r="S2367">
        <f t="shared" si="375"/>
        <v>2019</v>
      </c>
      <c r="T2367" s="418" t="str">
        <f>VLOOKUP($A2367,'02-Metrics'!$A$2:$AD$188,4,FALSE)</f>
        <v>Commercial</v>
      </c>
      <c r="U2367" s="418" t="str">
        <f>VLOOKUP($A2367,'02-Metrics'!$A$2:$AD$188,5,FALSE)</f>
        <v>University</v>
      </c>
      <c r="V2367" s="418" t="str">
        <f>VLOOKUP($A2367,'02-Metrics'!$A$2:$AD$188,7,FALSE)</f>
        <v xml:space="preserve">Sewedy </v>
      </c>
    </row>
    <row r="2368" spans="1:22" hidden="1">
      <c r="A2368" s="418" t="s">
        <v>1347</v>
      </c>
      <c r="B2368" s="497">
        <v>43738</v>
      </c>
      <c r="C2368" s="495">
        <v>39616203.189999998</v>
      </c>
      <c r="D2368" s="495">
        <v>22187588.75</v>
      </c>
      <c r="E2368" s="495">
        <f t="shared" si="373"/>
        <v>233114769.54000002</v>
      </c>
      <c r="F2368" s="495">
        <f t="shared" si="374"/>
        <v>184883378.84999999</v>
      </c>
      <c r="G2368" s="495">
        <f t="shared" si="371"/>
        <v>48231390.690000027</v>
      </c>
      <c r="H2368" s="495">
        <f>VLOOKUP(A2368,'02-Metrics'!A:R,18,FALSE)</f>
        <v>593999147</v>
      </c>
      <c r="I2368" s="496">
        <f t="shared" si="372"/>
        <v>8.1197744026390031E-2</v>
      </c>
      <c r="J2368" s="512"/>
      <c r="M2368" s="241" t="s">
        <v>1038</v>
      </c>
      <c r="S2368">
        <f t="shared" si="375"/>
        <v>2019</v>
      </c>
      <c r="T2368" s="418" t="str">
        <f>VLOOKUP($A2368,'02-Metrics'!$A$2:$AD$188,4,FALSE)</f>
        <v>Commercial</v>
      </c>
      <c r="U2368" s="418" t="str">
        <f>VLOOKUP($A2368,'02-Metrics'!$A$2:$AD$188,5,FALSE)</f>
        <v>University</v>
      </c>
      <c r="V2368" s="418" t="str">
        <f>VLOOKUP($A2368,'02-Metrics'!$A$2:$AD$188,7,FALSE)</f>
        <v xml:space="preserve">Sewedy </v>
      </c>
    </row>
    <row r="2369" spans="1:22" hidden="1">
      <c r="A2369" s="418" t="s">
        <v>1347</v>
      </c>
      <c r="B2369" s="497">
        <v>43768</v>
      </c>
      <c r="C2369" s="495">
        <v>20919758.57</v>
      </c>
      <c r="D2369" s="495">
        <v>11934828.429999996</v>
      </c>
      <c r="E2369" s="495">
        <f t="shared" si="373"/>
        <v>254034528.11000001</v>
      </c>
      <c r="F2369" s="495">
        <f t="shared" si="374"/>
        <v>196818207.28</v>
      </c>
      <c r="G2369" s="495">
        <f t="shared" si="371"/>
        <v>57216320.830000013</v>
      </c>
      <c r="H2369" s="495">
        <f>VLOOKUP(A2369,'02-Metrics'!A:R,18,FALSE)</f>
        <v>593999147</v>
      </c>
      <c r="I2369" s="496">
        <f t="shared" si="372"/>
        <v>9.632391076480791E-2</v>
      </c>
      <c r="J2369" s="512"/>
      <c r="L2369" s="23">
        <v>43738</v>
      </c>
      <c r="M2369" s="241" t="s">
        <v>1039</v>
      </c>
      <c r="S2369">
        <f t="shared" si="375"/>
        <v>2019</v>
      </c>
      <c r="T2369" s="418" t="str">
        <f>VLOOKUP($A2369,'02-Metrics'!$A$2:$AD$188,4,FALSE)</f>
        <v>Commercial</v>
      </c>
      <c r="U2369" s="418" t="str">
        <f>VLOOKUP($A2369,'02-Metrics'!$A$2:$AD$188,5,FALSE)</f>
        <v>University</v>
      </c>
      <c r="V2369" s="418" t="str">
        <f>VLOOKUP($A2369,'02-Metrics'!$A$2:$AD$188,7,FALSE)</f>
        <v xml:space="preserve">Sewedy </v>
      </c>
    </row>
    <row r="2370" spans="1:22" hidden="1">
      <c r="A2370" s="418" t="s">
        <v>1347</v>
      </c>
      <c r="B2370" s="497">
        <v>43799</v>
      </c>
      <c r="C2370" s="495">
        <v>0</v>
      </c>
      <c r="D2370" s="495">
        <v>5286433.5100000007</v>
      </c>
      <c r="E2370" s="495">
        <f t="shared" si="373"/>
        <v>254034528.11000001</v>
      </c>
      <c r="F2370" s="495">
        <f t="shared" si="374"/>
        <v>202104640.78999999</v>
      </c>
      <c r="G2370" s="495">
        <f t="shared" si="371"/>
        <v>51929887.320000023</v>
      </c>
      <c r="H2370" s="495">
        <f>VLOOKUP(A2370,'02-Metrics'!A:R,18,FALSE)</f>
        <v>593999147</v>
      </c>
      <c r="I2370" s="496">
        <f t="shared" si="372"/>
        <v>8.7424178270747624E-2</v>
      </c>
      <c r="J2370" s="512"/>
      <c r="M2370" s="241" t="s">
        <v>1038</v>
      </c>
      <c r="S2370">
        <f t="shared" si="375"/>
        <v>2019</v>
      </c>
      <c r="T2370" s="418" t="str">
        <f>VLOOKUP($A2370,'02-Metrics'!$A$2:$AD$188,4,FALSE)</f>
        <v>Commercial</v>
      </c>
      <c r="U2370" s="418" t="str">
        <f>VLOOKUP($A2370,'02-Metrics'!$A$2:$AD$188,5,FALSE)</f>
        <v>University</v>
      </c>
      <c r="V2370" s="418" t="str">
        <f>VLOOKUP($A2370,'02-Metrics'!$A$2:$AD$188,7,FALSE)</f>
        <v xml:space="preserve">Sewedy </v>
      </c>
    </row>
    <row r="2371" spans="1:22" hidden="1">
      <c r="A2371" s="418" t="s">
        <v>1347</v>
      </c>
      <c r="B2371" s="497">
        <v>43829</v>
      </c>
      <c r="C2371" s="495">
        <v>0</v>
      </c>
      <c r="D2371" s="495">
        <v>36382947.090000004</v>
      </c>
      <c r="E2371" s="495">
        <f t="shared" si="373"/>
        <v>254034528.11000001</v>
      </c>
      <c r="F2371" s="495">
        <f t="shared" si="374"/>
        <v>238487587.88</v>
      </c>
      <c r="G2371" s="495">
        <f t="shared" si="371"/>
        <v>15546940.230000019</v>
      </c>
      <c r="H2371" s="495">
        <f>VLOOKUP(A2371,'02-Metrics'!A:R,18,FALSE)</f>
        <v>593999147</v>
      </c>
      <c r="I2371" s="496">
        <f t="shared" si="372"/>
        <v>2.6173337636122933E-2</v>
      </c>
      <c r="J2371" s="512"/>
      <c r="M2371" s="241" t="s">
        <v>1038</v>
      </c>
      <c r="S2371">
        <f t="shared" si="375"/>
        <v>2019</v>
      </c>
      <c r="T2371" s="418" t="str">
        <f>VLOOKUP($A2371,'02-Metrics'!$A$2:$AD$188,4,FALSE)</f>
        <v>Commercial</v>
      </c>
      <c r="U2371" s="418" t="str">
        <f>VLOOKUP($A2371,'02-Metrics'!$A$2:$AD$188,5,FALSE)</f>
        <v>University</v>
      </c>
      <c r="V2371" s="418" t="str">
        <f>VLOOKUP($A2371,'02-Metrics'!$A$2:$AD$188,7,FALSE)</f>
        <v xml:space="preserve">Sewedy </v>
      </c>
    </row>
    <row r="2372" spans="1:22" hidden="1">
      <c r="A2372" s="418" t="s">
        <v>1347</v>
      </c>
      <c r="B2372" s="497">
        <v>43860</v>
      </c>
      <c r="C2372" s="495">
        <v>2318161.39</v>
      </c>
      <c r="D2372" s="495">
        <v>1662180.52</v>
      </c>
      <c r="E2372" s="495">
        <f t="shared" si="373"/>
        <v>256352689.5</v>
      </c>
      <c r="F2372" s="495">
        <f t="shared" si="374"/>
        <v>240149768.40000001</v>
      </c>
      <c r="G2372" s="495">
        <f t="shared" si="371"/>
        <v>16202921.099999994</v>
      </c>
      <c r="H2372" s="495">
        <f>VLOOKUP(A2372,'02-Metrics'!A:R,18,FALSE)</f>
        <v>593999147</v>
      </c>
      <c r="I2372" s="496">
        <f t="shared" si="372"/>
        <v>2.7277684120984091E-2</v>
      </c>
      <c r="J2372" s="512"/>
      <c r="L2372" s="23">
        <v>43775</v>
      </c>
      <c r="M2372" s="241" t="s">
        <v>1039</v>
      </c>
      <c r="S2372">
        <f t="shared" si="375"/>
        <v>2020</v>
      </c>
      <c r="T2372" s="418" t="str">
        <f>VLOOKUP($A2372,'02-Metrics'!$A$2:$AD$188,4,FALSE)</f>
        <v>Commercial</v>
      </c>
      <c r="U2372" s="418" t="str">
        <f>VLOOKUP($A2372,'02-Metrics'!$A$2:$AD$188,5,FALSE)</f>
        <v>University</v>
      </c>
      <c r="V2372" s="418" t="str">
        <f>VLOOKUP($A2372,'02-Metrics'!$A$2:$AD$188,7,FALSE)</f>
        <v xml:space="preserve">Sewedy </v>
      </c>
    </row>
    <row r="2373" spans="1:22" hidden="1">
      <c r="A2373" s="418" t="s">
        <v>1347</v>
      </c>
      <c r="B2373" s="497">
        <v>43889</v>
      </c>
      <c r="C2373" s="495">
        <v>1641130.16</v>
      </c>
      <c r="D2373" s="495">
        <v>5506362.9900000021</v>
      </c>
      <c r="E2373" s="495">
        <f t="shared" si="373"/>
        <v>257993819.66</v>
      </c>
      <c r="F2373" s="495">
        <f t="shared" si="374"/>
        <v>245656131.39000002</v>
      </c>
      <c r="G2373" s="495">
        <f t="shared" si="371"/>
        <v>12337688.269999981</v>
      </c>
      <c r="H2373" s="495">
        <f>VLOOKUP(A2373,'02-Metrics'!A:R,18,FALSE)</f>
        <v>593999147</v>
      </c>
      <c r="I2373" s="496">
        <f t="shared" si="372"/>
        <v>2.0770548800131496E-2</v>
      </c>
      <c r="J2373" s="512"/>
      <c r="L2373" s="23">
        <v>43789</v>
      </c>
      <c r="M2373" s="241" t="s">
        <v>1039</v>
      </c>
      <c r="S2373">
        <f t="shared" si="375"/>
        <v>2020</v>
      </c>
      <c r="T2373" s="418" t="str">
        <f>VLOOKUP($A2373,'02-Metrics'!$A$2:$AD$188,4,FALSE)</f>
        <v>Commercial</v>
      </c>
      <c r="U2373" s="418" t="str">
        <f>VLOOKUP($A2373,'02-Metrics'!$A$2:$AD$188,5,FALSE)</f>
        <v>University</v>
      </c>
      <c r="V2373" s="418" t="str">
        <f>VLOOKUP($A2373,'02-Metrics'!$A$2:$AD$188,7,FALSE)</f>
        <v xml:space="preserve">Sewedy </v>
      </c>
    </row>
    <row r="2374" spans="1:22" hidden="1">
      <c r="A2374" s="418" t="s">
        <v>1347</v>
      </c>
      <c r="B2374" s="497">
        <v>43920</v>
      </c>
      <c r="C2374" s="495">
        <v>0</v>
      </c>
      <c r="D2374" s="495">
        <v>2412972.58</v>
      </c>
      <c r="E2374" s="495">
        <f t="shared" si="373"/>
        <v>257993819.66</v>
      </c>
      <c r="F2374" s="495">
        <f t="shared" si="374"/>
        <v>248069103.97000003</v>
      </c>
      <c r="G2374" s="495">
        <f t="shared" si="371"/>
        <v>9924715.6899999678</v>
      </c>
      <c r="H2374" s="495">
        <f>VLOOKUP(A2374,'02-Metrics'!A:R,18,FALSE)</f>
        <v>593999147</v>
      </c>
      <c r="I2374" s="496">
        <f t="shared" si="372"/>
        <v>1.6708299565958751E-2</v>
      </c>
      <c r="J2374" s="512"/>
      <c r="M2374" s="241" t="s">
        <v>1038</v>
      </c>
      <c r="S2374">
        <f t="shared" si="375"/>
        <v>2020</v>
      </c>
      <c r="T2374" s="418" t="str">
        <f>VLOOKUP($A2374,'02-Metrics'!$A$2:$AD$188,4,FALSE)</f>
        <v>Commercial</v>
      </c>
      <c r="U2374" s="418" t="str">
        <f>VLOOKUP($A2374,'02-Metrics'!$A$2:$AD$188,5,FALSE)</f>
        <v>University</v>
      </c>
      <c r="V2374" s="418" t="str">
        <f>VLOOKUP($A2374,'02-Metrics'!$A$2:$AD$188,7,FALSE)</f>
        <v xml:space="preserve">Sewedy </v>
      </c>
    </row>
    <row r="2375" spans="1:22" hidden="1">
      <c r="A2375" s="418" t="s">
        <v>1347</v>
      </c>
      <c r="B2375" s="497">
        <v>43951</v>
      </c>
      <c r="C2375" s="495">
        <v>1116423</v>
      </c>
      <c r="D2375" s="495">
        <v>626612.03</v>
      </c>
      <c r="E2375" s="495">
        <f t="shared" si="373"/>
        <v>259110242.66</v>
      </c>
      <c r="F2375" s="495">
        <f t="shared" si="374"/>
        <v>248695716.00000003</v>
      </c>
      <c r="G2375" s="495">
        <f t="shared" si="371"/>
        <v>10414526.659999967</v>
      </c>
      <c r="H2375" s="495">
        <f>VLOOKUP(A2375,'02-Metrics'!A:R,18,FALSE)</f>
        <v>593999147</v>
      </c>
      <c r="I2375" s="496">
        <f t="shared" si="372"/>
        <v>1.7532898342697396E-2</v>
      </c>
      <c r="J2375" s="512"/>
      <c r="L2375" s="23">
        <v>43830</v>
      </c>
      <c r="M2375" s="241" t="s">
        <v>1039</v>
      </c>
      <c r="S2375">
        <f t="shared" si="375"/>
        <v>2020</v>
      </c>
      <c r="T2375" s="418" t="str">
        <f>VLOOKUP($A2375,'02-Metrics'!$A$2:$AD$188,4,FALSE)</f>
        <v>Commercial</v>
      </c>
      <c r="U2375" s="418" t="str">
        <f>VLOOKUP($A2375,'02-Metrics'!$A$2:$AD$188,5,FALSE)</f>
        <v>University</v>
      </c>
      <c r="V2375" s="418" t="str">
        <f>VLOOKUP($A2375,'02-Metrics'!$A$2:$AD$188,7,FALSE)</f>
        <v xml:space="preserve">Sewedy </v>
      </c>
    </row>
    <row r="2376" spans="1:22" hidden="1">
      <c r="A2376" s="418" t="s">
        <v>1347</v>
      </c>
      <c r="B2376" s="497">
        <v>43981</v>
      </c>
      <c r="C2376" s="495">
        <v>0</v>
      </c>
      <c r="D2376" s="495">
        <v>2607589.6700000004</v>
      </c>
      <c r="E2376" s="495">
        <f t="shared" si="373"/>
        <v>259110242.66</v>
      </c>
      <c r="F2376" s="495">
        <f t="shared" si="374"/>
        <v>251303305.67000002</v>
      </c>
      <c r="G2376" s="495">
        <f t="shared" si="371"/>
        <v>7806936.9899999797</v>
      </c>
      <c r="H2376" s="495">
        <f>VLOOKUP(A2376,'02-Metrics'!A:R,18,FALSE)</f>
        <v>593999147</v>
      </c>
      <c r="I2376" s="496">
        <f t="shared" si="372"/>
        <v>1.3143010439373543E-2</v>
      </c>
      <c r="J2376" s="512"/>
      <c r="M2376" s="241" t="s">
        <v>1038</v>
      </c>
      <c r="S2376">
        <f t="shared" si="375"/>
        <v>2020</v>
      </c>
      <c r="T2376" s="418" t="str">
        <f>VLOOKUP($A2376,'02-Metrics'!$A$2:$AD$188,4,FALSE)</f>
        <v>Commercial</v>
      </c>
      <c r="U2376" s="418" t="str">
        <f>VLOOKUP($A2376,'02-Metrics'!$A$2:$AD$188,5,FALSE)</f>
        <v>University</v>
      </c>
      <c r="V2376" s="418" t="str">
        <f>VLOOKUP($A2376,'02-Metrics'!$A$2:$AD$188,7,FALSE)</f>
        <v xml:space="preserve">Sewedy </v>
      </c>
    </row>
    <row r="2377" spans="1:22" hidden="1">
      <c r="A2377" s="418" t="s">
        <v>1347</v>
      </c>
      <c r="B2377" s="497">
        <v>44012</v>
      </c>
      <c r="C2377" s="495">
        <v>0</v>
      </c>
      <c r="D2377" s="495">
        <v>667921</v>
      </c>
      <c r="E2377" s="495">
        <f t="shared" si="373"/>
        <v>259110242.66</v>
      </c>
      <c r="F2377" s="495">
        <f t="shared" si="374"/>
        <v>251971226.67000002</v>
      </c>
      <c r="G2377" s="495">
        <f t="shared" si="371"/>
        <v>7139015.9899999797</v>
      </c>
      <c r="H2377" s="495">
        <f>VLOOKUP(A2377,'02-Metrics'!A:R,18,FALSE)</f>
        <v>593999147</v>
      </c>
      <c r="I2377" s="496">
        <f t="shared" si="372"/>
        <v>1.2018562696690169E-2</v>
      </c>
      <c r="J2377" s="512"/>
      <c r="M2377" s="241" t="s">
        <v>1038</v>
      </c>
      <c r="S2377">
        <f t="shared" si="375"/>
        <v>2020</v>
      </c>
      <c r="T2377" s="418" t="str">
        <f>VLOOKUP($A2377,'02-Metrics'!$A$2:$AD$188,4,FALSE)</f>
        <v>Commercial</v>
      </c>
      <c r="U2377" s="418" t="str">
        <f>VLOOKUP($A2377,'02-Metrics'!$A$2:$AD$188,5,FALSE)</f>
        <v>University</v>
      </c>
      <c r="V2377" s="418" t="str">
        <f>VLOOKUP($A2377,'02-Metrics'!$A$2:$AD$188,7,FALSE)</f>
        <v xml:space="preserve">Sewedy </v>
      </c>
    </row>
    <row r="2378" spans="1:22" hidden="1">
      <c r="A2378" s="418" t="s">
        <v>1347</v>
      </c>
      <c r="B2378" s="497">
        <v>44042</v>
      </c>
      <c r="C2378" s="495">
        <v>0</v>
      </c>
      <c r="D2378" s="495">
        <v>576178.49</v>
      </c>
      <c r="E2378" s="495">
        <f t="shared" si="373"/>
        <v>259110242.66</v>
      </c>
      <c r="F2378" s="495">
        <f t="shared" si="374"/>
        <v>252547405.16000003</v>
      </c>
      <c r="G2378" s="495">
        <f t="shared" si="371"/>
        <v>6562837.4999999702</v>
      </c>
      <c r="H2378" s="495">
        <f>VLOOKUP(A2378,'02-Metrics'!A:R,18,FALSE)</f>
        <v>593999147</v>
      </c>
      <c r="I2378" s="496">
        <f t="shared" si="372"/>
        <v>1.1048563845833217E-2</v>
      </c>
      <c r="J2378" s="512"/>
      <c r="M2378" s="241" t="s">
        <v>1038</v>
      </c>
      <c r="S2378">
        <f t="shared" si="375"/>
        <v>2020</v>
      </c>
      <c r="T2378" s="418" t="str">
        <f>VLOOKUP($A2378,'02-Metrics'!$A$2:$AD$188,4,FALSE)</f>
        <v>Commercial</v>
      </c>
      <c r="U2378" s="418" t="str">
        <f>VLOOKUP($A2378,'02-Metrics'!$A$2:$AD$188,5,FALSE)</f>
        <v>University</v>
      </c>
      <c r="V2378" s="418" t="str">
        <f>VLOOKUP($A2378,'02-Metrics'!$A$2:$AD$188,7,FALSE)</f>
        <v xml:space="preserve">Sewedy </v>
      </c>
    </row>
    <row r="2379" spans="1:22" hidden="1">
      <c r="A2379" s="418" t="s">
        <v>1347</v>
      </c>
      <c r="B2379" s="497">
        <v>44073</v>
      </c>
      <c r="C2379" s="495">
        <v>1515470</v>
      </c>
      <c r="D2379" s="495">
        <v>876386.26</v>
      </c>
      <c r="E2379" s="495">
        <f t="shared" si="373"/>
        <v>260625712.66</v>
      </c>
      <c r="F2379" s="495">
        <f t="shared" si="374"/>
        <v>253423791.42000002</v>
      </c>
      <c r="G2379" s="495">
        <f t="shared" si="371"/>
        <v>7201921.2399999797</v>
      </c>
      <c r="H2379" s="495">
        <f>VLOOKUP(A2379,'02-Metrics'!A:R,18,FALSE)</f>
        <v>593999147</v>
      </c>
      <c r="I2379" s="496">
        <f t="shared" si="372"/>
        <v>1.2124463943043305E-2</v>
      </c>
      <c r="J2379" s="512"/>
      <c r="M2379" s="241" t="s">
        <v>1038</v>
      </c>
      <c r="S2379">
        <f t="shared" si="375"/>
        <v>2020</v>
      </c>
      <c r="T2379" s="418" t="str">
        <f>VLOOKUP($A2379,'02-Metrics'!$A$2:$AD$188,4,FALSE)</f>
        <v>Commercial</v>
      </c>
      <c r="U2379" s="418" t="str">
        <f>VLOOKUP($A2379,'02-Metrics'!$A$2:$AD$188,5,FALSE)</f>
        <v>University</v>
      </c>
      <c r="V2379" s="418" t="str">
        <f>VLOOKUP($A2379,'02-Metrics'!$A$2:$AD$188,7,FALSE)</f>
        <v xml:space="preserve">Sewedy </v>
      </c>
    </row>
    <row r="2380" spans="1:22" hidden="1">
      <c r="A2380" s="418" t="s">
        <v>1347</v>
      </c>
      <c r="B2380" s="497">
        <v>44104</v>
      </c>
      <c r="C2380" s="495">
        <v>0</v>
      </c>
      <c r="D2380" s="495">
        <v>323916.90999999997</v>
      </c>
      <c r="E2380" s="495">
        <f t="shared" si="373"/>
        <v>260625712.66</v>
      </c>
      <c r="F2380" s="495">
        <f t="shared" si="374"/>
        <v>253747708.33000001</v>
      </c>
      <c r="G2380" s="495">
        <f t="shared" si="371"/>
        <v>6878004.3299999833</v>
      </c>
      <c r="H2380" s="495">
        <f>VLOOKUP(A2380,'02-Metrics'!A:R,18,FALSE)</f>
        <v>593999147</v>
      </c>
      <c r="I2380" s="496">
        <f t="shared" si="372"/>
        <v>1.1579148496655978E-2</v>
      </c>
      <c r="J2380" s="512"/>
      <c r="M2380" s="241" t="s">
        <v>1038</v>
      </c>
      <c r="S2380">
        <f t="shared" si="375"/>
        <v>2020</v>
      </c>
      <c r="T2380" s="418" t="str">
        <f>VLOOKUP($A2380,'02-Metrics'!$A$2:$AD$188,4,FALSE)</f>
        <v>Commercial</v>
      </c>
      <c r="U2380" s="418" t="str">
        <f>VLOOKUP($A2380,'02-Metrics'!$A$2:$AD$188,5,FALSE)</f>
        <v>University</v>
      </c>
      <c r="V2380" s="418" t="str">
        <f>VLOOKUP($A2380,'02-Metrics'!$A$2:$AD$188,7,FALSE)</f>
        <v xml:space="preserve">Sewedy </v>
      </c>
    </row>
    <row r="2381" spans="1:22" hidden="1">
      <c r="A2381" s="418" t="s">
        <v>1347</v>
      </c>
      <c r="B2381" s="497">
        <v>44134</v>
      </c>
      <c r="C2381" s="495">
        <v>0</v>
      </c>
      <c r="D2381" s="495">
        <v>536658.84</v>
      </c>
      <c r="E2381" s="495">
        <f t="shared" si="373"/>
        <v>260625712.66</v>
      </c>
      <c r="F2381" s="495">
        <f t="shared" si="374"/>
        <v>254284367.17000002</v>
      </c>
      <c r="G2381" s="495">
        <f t="shared" si="371"/>
        <v>6341345.4899999797</v>
      </c>
      <c r="H2381" s="495">
        <f>VLOOKUP(A2381,'02-Metrics'!A:R,18,FALSE)</f>
        <v>593999147</v>
      </c>
      <c r="I2381" s="496">
        <f t="shared" si="372"/>
        <v>1.067568113864645E-2</v>
      </c>
      <c r="J2381" s="512"/>
      <c r="M2381" s="241" t="s">
        <v>1038</v>
      </c>
      <c r="S2381">
        <f t="shared" si="375"/>
        <v>2020</v>
      </c>
      <c r="T2381" s="418" t="str">
        <f>VLOOKUP($A2381,'02-Metrics'!$A$2:$AD$188,4,FALSE)</f>
        <v>Commercial</v>
      </c>
      <c r="U2381" s="418" t="str">
        <f>VLOOKUP($A2381,'02-Metrics'!$A$2:$AD$188,5,FALSE)</f>
        <v>University</v>
      </c>
      <c r="V2381" s="418" t="str">
        <f>VLOOKUP($A2381,'02-Metrics'!$A$2:$AD$188,7,FALSE)</f>
        <v xml:space="preserve">Sewedy </v>
      </c>
    </row>
    <row r="2382" spans="1:22" hidden="1">
      <c r="A2382" s="418" t="s">
        <v>1347</v>
      </c>
      <c r="B2382" s="497">
        <v>44165</v>
      </c>
      <c r="C2382" s="495">
        <v>6845790.3700000001</v>
      </c>
      <c r="D2382" s="495">
        <v>381529</v>
      </c>
      <c r="E2382" s="495">
        <f t="shared" si="373"/>
        <v>267471503.03</v>
      </c>
      <c r="F2382" s="495">
        <f t="shared" si="374"/>
        <v>254665896.17000002</v>
      </c>
      <c r="G2382" s="495">
        <f t="shared" si="371"/>
        <v>12805606.859999985</v>
      </c>
      <c r="H2382" s="495">
        <f>VLOOKUP(A2382,'02-Metrics'!A:R,18,FALSE)</f>
        <v>593999147</v>
      </c>
      <c r="I2382" s="496">
        <f t="shared" si="372"/>
        <v>2.1558291665358206E-2</v>
      </c>
      <c r="J2382" s="512"/>
      <c r="M2382" s="241" t="s">
        <v>1038</v>
      </c>
      <c r="S2382">
        <f t="shared" si="375"/>
        <v>2020</v>
      </c>
      <c r="T2382" s="418" t="str">
        <f>VLOOKUP($A2382,'02-Metrics'!$A$2:$AD$188,4,FALSE)</f>
        <v>Commercial</v>
      </c>
      <c r="U2382" s="418" t="str">
        <f>VLOOKUP($A2382,'02-Metrics'!$A$2:$AD$188,5,FALSE)</f>
        <v>University</v>
      </c>
      <c r="V2382" s="418" t="str">
        <f>VLOOKUP($A2382,'02-Metrics'!$A$2:$AD$188,7,FALSE)</f>
        <v xml:space="preserve">Sewedy </v>
      </c>
    </row>
    <row r="2383" spans="1:22" hidden="1">
      <c r="A2383" s="418" t="s">
        <v>1347</v>
      </c>
      <c r="B2383" s="497">
        <v>44195</v>
      </c>
      <c r="C2383" s="495">
        <v>0</v>
      </c>
      <c r="D2383" s="495">
        <v>1152793.29</v>
      </c>
      <c r="E2383" s="495">
        <f t="shared" si="373"/>
        <v>267471503.03</v>
      </c>
      <c r="F2383" s="495">
        <f t="shared" si="374"/>
        <v>255818689.46000001</v>
      </c>
      <c r="G2383" s="495">
        <f t="shared" si="371"/>
        <v>11652813.569999993</v>
      </c>
      <c r="H2383" s="495">
        <f>VLOOKUP(A2383,'02-Metrics'!A:R,18,FALSE)</f>
        <v>593999147</v>
      </c>
      <c r="I2383" s="496">
        <f t="shared" si="372"/>
        <v>1.9617559433970016E-2</v>
      </c>
      <c r="J2383" s="512"/>
      <c r="L2383" s="23">
        <v>44166</v>
      </c>
      <c r="M2383" s="241" t="s">
        <v>1040</v>
      </c>
      <c r="S2383">
        <f t="shared" si="375"/>
        <v>2020</v>
      </c>
      <c r="T2383" s="418" t="str">
        <f>VLOOKUP($A2383,'02-Metrics'!$A$2:$AD$188,4,FALSE)</f>
        <v>Commercial</v>
      </c>
      <c r="U2383" s="418" t="str">
        <f>VLOOKUP($A2383,'02-Metrics'!$A$2:$AD$188,5,FALSE)</f>
        <v>University</v>
      </c>
      <c r="V2383" s="418" t="str">
        <f>VLOOKUP($A2383,'02-Metrics'!$A$2:$AD$188,7,FALSE)</f>
        <v xml:space="preserve">Sewedy </v>
      </c>
    </row>
    <row r="2384" spans="1:22" hidden="1">
      <c r="A2384" s="418" t="s">
        <v>1347</v>
      </c>
      <c r="B2384" s="497">
        <v>44226</v>
      </c>
      <c r="C2384" s="495">
        <v>0</v>
      </c>
      <c r="D2384" s="495">
        <v>920651.81</v>
      </c>
      <c r="E2384" s="495">
        <f t="shared" si="373"/>
        <v>267471503.03</v>
      </c>
      <c r="F2384" s="495">
        <f t="shared" si="374"/>
        <v>256739341.27000001</v>
      </c>
      <c r="G2384" s="495">
        <f t="shared" si="371"/>
        <v>10732161.75999999</v>
      </c>
      <c r="H2384" s="495">
        <f>VLOOKUP(A2384,'02-Metrics'!A:R,18,FALSE)</f>
        <v>593999147</v>
      </c>
      <c r="I2384" s="496">
        <f t="shared" si="372"/>
        <v>1.8067638336187696E-2</v>
      </c>
      <c r="J2384" s="512"/>
      <c r="M2384" s="241" t="s">
        <v>1038</v>
      </c>
      <c r="S2384">
        <f t="shared" si="375"/>
        <v>2021</v>
      </c>
      <c r="T2384" s="418" t="str">
        <f>VLOOKUP($A2384,'02-Metrics'!$A$2:$AD$188,4,FALSE)</f>
        <v>Commercial</v>
      </c>
      <c r="U2384" s="418" t="str">
        <f>VLOOKUP($A2384,'02-Metrics'!$A$2:$AD$188,5,FALSE)</f>
        <v>University</v>
      </c>
      <c r="V2384" s="418" t="str">
        <f>VLOOKUP($A2384,'02-Metrics'!$A$2:$AD$188,7,FALSE)</f>
        <v xml:space="preserve">Sewedy </v>
      </c>
    </row>
    <row r="2385" spans="1:22" hidden="1">
      <c r="A2385" s="418" t="s">
        <v>1347</v>
      </c>
      <c r="B2385" s="497">
        <v>44255</v>
      </c>
      <c r="C2385" s="495">
        <v>0</v>
      </c>
      <c r="D2385" s="495">
        <v>3484781.7600000002</v>
      </c>
      <c r="E2385" s="495">
        <f t="shared" si="373"/>
        <v>267471503.03</v>
      </c>
      <c r="F2385" s="495">
        <f t="shared" si="374"/>
        <v>260224123.03</v>
      </c>
      <c r="G2385" s="495">
        <f t="shared" si="371"/>
        <v>7247380</v>
      </c>
      <c r="H2385" s="495">
        <f>VLOOKUP(A2385,'02-Metrics'!A:R,18,FALSE)</f>
        <v>593999147</v>
      </c>
      <c r="I2385" s="496">
        <f t="shared" si="372"/>
        <v>1.2200993951932393E-2</v>
      </c>
      <c r="J2385" s="512"/>
      <c r="L2385" s="23">
        <v>44227</v>
      </c>
      <c r="M2385" s="241" t="s">
        <v>1039</v>
      </c>
      <c r="S2385">
        <f t="shared" si="375"/>
        <v>2021</v>
      </c>
      <c r="T2385" s="418" t="str">
        <f>VLOOKUP($A2385,'02-Metrics'!$A$2:$AD$188,4,FALSE)</f>
        <v>Commercial</v>
      </c>
      <c r="U2385" s="418" t="str">
        <f>VLOOKUP($A2385,'02-Metrics'!$A$2:$AD$188,5,FALSE)</f>
        <v>University</v>
      </c>
      <c r="V2385" s="418" t="str">
        <f>VLOOKUP($A2385,'02-Metrics'!$A$2:$AD$188,7,FALSE)</f>
        <v xml:space="preserve">Sewedy </v>
      </c>
    </row>
    <row r="2386" spans="1:22" hidden="1">
      <c r="A2386" s="418" t="s">
        <v>1347</v>
      </c>
      <c r="B2386" s="497">
        <v>44285</v>
      </c>
      <c r="C2386" s="495">
        <v>1077484.48</v>
      </c>
      <c r="D2386" s="495">
        <v>953751.24999999988</v>
      </c>
      <c r="E2386" s="495">
        <f t="shared" si="373"/>
        <v>268548987.50999999</v>
      </c>
      <c r="F2386" s="495">
        <f t="shared" si="374"/>
        <v>261177874.28</v>
      </c>
      <c r="G2386" s="495">
        <f t="shared" si="371"/>
        <v>7371113.2299999893</v>
      </c>
      <c r="H2386" s="495">
        <f>VLOOKUP(A2386,'02-Metrics'!A:R,18,FALSE)</f>
        <v>593999147</v>
      </c>
      <c r="I2386" s="496">
        <f t="shared" si="372"/>
        <v>1.2409299352074641E-2</v>
      </c>
      <c r="J2386" s="512"/>
      <c r="M2386" s="241" t="s">
        <v>1038</v>
      </c>
      <c r="S2386">
        <f t="shared" si="375"/>
        <v>2021</v>
      </c>
      <c r="T2386" s="418" t="str">
        <f>VLOOKUP($A2386,'02-Metrics'!$A$2:$AD$188,4,FALSE)</f>
        <v>Commercial</v>
      </c>
      <c r="U2386" s="418" t="str">
        <f>VLOOKUP($A2386,'02-Metrics'!$A$2:$AD$188,5,FALSE)</f>
        <v>University</v>
      </c>
      <c r="V2386" s="418" t="str">
        <f>VLOOKUP($A2386,'02-Metrics'!$A$2:$AD$188,7,FALSE)</f>
        <v xml:space="preserve">Sewedy </v>
      </c>
    </row>
    <row r="2387" spans="1:22" hidden="1">
      <c r="A2387" s="418" t="s">
        <v>1347</v>
      </c>
      <c r="B2387" s="497">
        <v>44316</v>
      </c>
      <c r="C2387" s="495">
        <v>0</v>
      </c>
      <c r="D2387" s="495">
        <v>117070.54</v>
      </c>
      <c r="E2387" s="495">
        <f t="shared" si="373"/>
        <v>268548987.50999999</v>
      </c>
      <c r="F2387" s="495">
        <f t="shared" si="374"/>
        <v>261294944.81999999</v>
      </c>
      <c r="G2387" s="495">
        <f t="shared" si="371"/>
        <v>7254042.6899999976</v>
      </c>
      <c r="H2387" s="495">
        <f>VLOOKUP(A2387,'02-Metrics'!A:R,18,FALSE)</f>
        <v>593999147</v>
      </c>
      <c r="I2387" s="496">
        <f t="shared" si="372"/>
        <v>1.2212210617871472E-2</v>
      </c>
      <c r="J2387" s="512"/>
      <c r="M2387" s="241" t="s">
        <v>1038</v>
      </c>
      <c r="S2387">
        <f t="shared" si="375"/>
        <v>2021</v>
      </c>
      <c r="T2387" s="418" t="str">
        <f>VLOOKUP($A2387,'02-Metrics'!$A$2:$AD$188,4,FALSE)</f>
        <v>Commercial</v>
      </c>
      <c r="U2387" s="418" t="str">
        <f>VLOOKUP($A2387,'02-Metrics'!$A$2:$AD$188,5,FALSE)</f>
        <v>University</v>
      </c>
      <c r="V2387" s="418" t="str">
        <f>VLOOKUP($A2387,'02-Metrics'!$A$2:$AD$188,7,FALSE)</f>
        <v xml:space="preserve">Sewedy </v>
      </c>
    </row>
    <row r="2388" spans="1:22" hidden="1">
      <c r="A2388" s="418">
        <v>81</v>
      </c>
      <c r="B2388" s="505">
        <v>2</v>
      </c>
      <c r="C2388" s="506"/>
      <c r="D2388" s="506"/>
      <c r="E2388" s="506"/>
      <c r="F2388" s="506"/>
      <c r="G2388" s="506"/>
      <c r="H2388" s="495"/>
      <c r="I2388" s="496"/>
      <c r="J2388" s="496"/>
      <c r="K2388" s="495"/>
      <c r="L2388" s="493"/>
      <c r="S2388">
        <f t="shared" si="375"/>
        <v>1900</v>
      </c>
      <c r="T2388" s="418" t="e">
        <f>VLOOKUP($A2388,'02-Metrics'!$A$2:$AD$188,4,FALSE)</f>
        <v>#N/A</v>
      </c>
      <c r="U2388" s="418" t="e">
        <f>VLOOKUP($A2388,'02-Metrics'!$A$2:$AD$188,5,FALSE)</f>
        <v>#N/A</v>
      </c>
      <c r="V2388" s="418" t="e">
        <f>VLOOKUP($A2388,'02-Metrics'!$A$2:$AD$188,7,FALSE)</f>
        <v>#N/A</v>
      </c>
    </row>
    <row r="2389" spans="1:22" hidden="1">
      <c r="A2389" s="418" t="s">
        <v>1181</v>
      </c>
      <c r="B2389" s="497">
        <v>43829</v>
      </c>
      <c r="C2389" s="495">
        <v>0</v>
      </c>
      <c r="D2389" s="495">
        <v>235890.58</v>
      </c>
      <c r="E2389" s="495">
        <f t="shared" ref="E2389:E2401" si="376">C2389+E2388</f>
        <v>0</v>
      </c>
      <c r="F2389" s="495">
        <f t="shared" ref="F2389:F2400" si="377">D2389+F2388</f>
        <v>235890.58</v>
      </c>
      <c r="G2389" s="495">
        <f t="shared" ref="G2389:G2420" si="378">E2389-F2389</f>
        <v>-235890.58</v>
      </c>
      <c r="H2389" s="495">
        <f>VLOOKUP(A2389,'02-Metrics'!A:R,18,FALSE)</f>
        <v>16843027</v>
      </c>
      <c r="I2389" s="496">
        <f t="shared" ref="I2389:I2420" si="379">G2389/H2389</f>
        <v>-1.4005236707154835E-2</v>
      </c>
      <c r="J2389" s="512"/>
      <c r="M2389" s="241" t="s">
        <v>1038</v>
      </c>
      <c r="S2389">
        <f t="shared" si="375"/>
        <v>2019</v>
      </c>
      <c r="T2389" s="418" t="str">
        <f>VLOOKUP($A2389,'02-Metrics'!$A$2:$AD$188,4,FALSE)</f>
        <v>Infrastructure</v>
      </c>
      <c r="U2389" s="418" t="str">
        <f>VLOOKUP($A2389,'02-Metrics'!$A$2:$AD$188,5,FALSE)</f>
        <v>L&amp;L</v>
      </c>
      <c r="V2389" s="418" t="str">
        <f>VLOOKUP($A2389,'02-Metrics'!$A$2:$AD$188,7,FALSE)</f>
        <v>Army Forces</v>
      </c>
    </row>
    <row r="2390" spans="1:22" hidden="1">
      <c r="A2390" s="418" t="s">
        <v>1181</v>
      </c>
      <c r="B2390" s="497">
        <v>43860</v>
      </c>
      <c r="C2390" s="495">
        <v>0</v>
      </c>
      <c r="D2390" s="495">
        <v>316868.75</v>
      </c>
      <c r="E2390" s="495">
        <f t="shared" si="376"/>
        <v>0</v>
      </c>
      <c r="F2390" s="495">
        <f t="shared" si="377"/>
        <v>552759.32999999996</v>
      </c>
      <c r="G2390" s="495">
        <f t="shared" si="378"/>
        <v>-552759.32999999996</v>
      </c>
      <c r="H2390" s="495">
        <f>VLOOKUP(A2390,'02-Metrics'!A:R,18,FALSE)</f>
        <v>16843027</v>
      </c>
      <c r="I2390" s="496">
        <f t="shared" si="379"/>
        <v>-3.2818289135319915E-2</v>
      </c>
      <c r="J2390" s="512"/>
      <c r="M2390" s="241" t="s">
        <v>1038</v>
      </c>
      <c r="S2390">
        <f t="shared" si="375"/>
        <v>2020</v>
      </c>
      <c r="T2390" s="418" t="str">
        <f>VLOOKUP($A2390,'02-Metrics'!$A$2:$AD$188,4,FALSE)</f>
        <v>Infrastructure</v>
      </c>
      <c r="U2390" s="418" t="str">
        <f>VLOOKUP($A2390,'02-Metrics'!$A$2:$AD$188,5,FALSE)</f>
        <v>L&amp;L</v>
      </c>
      <c r="V2390" s="418" t="str">
        <f>VLOOKUP($A2390,'02-Metrics'!$A$2:$AD$188,7,FALSE)</f>
        <v>Army Forces</v>
      </c>
    </row>
    <row r="2391" spans="1:22" hidden="1">
      <c r="A2391" s="418" t="s">
        <v>1181</v>
      </c>
      <c r="B2391" s="497">
        <v>43889</v>
      </c>
      <c r="C2391" s="495">
        <v>0</v>
      </c>
      <c r="D2391" s="495">
        <v>692970.00999999989</v>
      </c>
      <c r="E2391" s="495">
        <f t="shared" si="376"/>
        <v>0</v>
      </c>
      <c r="F2391" s="495">
        <f t="shared" si="377"/>
        <v>1245729.3399999999</v>
      </c>
      <c r="G2391" s="495">
        <f t="shared" si="378"/>
        <v>-1245729.3399999999</v>
      </c>
      <c r="H2391" s="495">
        <f>VLOOKUP(A2391,'02-Metrics'!A:R,18,FALSE)</f>
        <v>16843027</v>
      </c>
      <c r="I2391" s="496">
        <f t="shared" si="379"/>
        <v>-7.3961131808433236E-2</v>
      </c>
      <c r="J2391" s="512"/>
      <c r="M2391" s="241" t="s">
        <v>1038</v>
      </c>
      <c r="S2391">
        <f t="shared" si="375"/>
        <v>2020</v>
      </c>
      <c r="T2391" s="418" t="str">
        <f>VLOOKUP($A2391,'02-Metrics'!$A$2:$AD$188,4,FALSE)</f>
        <v>Infrastructure</v>
      </c>
      <c r="U2391" s="418" t="str">
        <f>VLOOKUP($A2391,'02-Metrics'!$A$2:$AD$188,5,FALSE)</f>
        <v>L&amp;L</v>
      </c>
      <c r="V2391" s="418" t="str">
        <f>VLOOKUP($A2391,'02-Metrics'!$A$2:$AD$188,7,FALSE)</f>
        <v>Army Forces</v>
      </c>
    </row>
    <row r="2392" spans="1:22" hidden="1">
      <c r="A2392" s="418" t="s">
        <v>1181</v>
      </c>
      <c r="B2392" s="497">
        <v>43920</v>
      </c>
      <c r="C2392" s="495">
        <v>0</v>
      </c>
      <c r="D2392" s="495">
        <v>78544</v>
      </c>
      <c r="E2392" s="495">
        <f t="shared" si="376"/>
        <v>0</v>
      </c>
      <c r="F2392" s="495">
        <f t="shared" si="377"/>
        <v>1324273.3399999999</v>
      </c>
      <c r="G2392" s="495">
        <f t="shared" si="378"/>
        <v>-1324273.3399999999</v>
      </c>
      <c r="H2392" s="495">
        <f>VLOOKUP(A2392,'02-Metrics'!A:R,18,FALSE)</f>
        <v>16843027</v>
      </c>
      <c r="I2392" s="496">
        <f t="shared" si="379"/>
        <v>-7.862442659505324E-2</v>
      </c>
      <c r="J2392" s="512"/>
      <c r="L2392" s="23">
        <v>43228</v>
      </c>
      <c r="M2392" s="241" t="s">
        <v>1039</v>
      </c>
      <c r="S2392">
        <f t="shared" si="375"/>
        <v>2020</v>
      </c>
      <c r="T2392" s="418" t="str">
        <f>VLOOKUP($A2392,'02-Metrics'!$A$2:$AD$188,4,FALSE)</f>
        <v>Infrastructure</v>
      </c>
      <c r="U2392" s="418" t="str">
        <f>VLOOKUP($A2392,'02-Metrics'!$A$2:$AD$188,5,FALSE)</f>
        <v>L&amp;L</v>
      </c>
      <c r="V2392" s="418" t="str">
        <f>VLOOKUP($A2392,'02-Metrics'!$A$2:$AD$188,7,FALSE)</f>
        <v>Army Forces</v>
      </c>
    </row>
    <row r="2393" spans="1:22" hidden="1">
      <c r="A2393" s="418" t="s">
        <v>1181</v>
      </c>
      <c r="B2393" s="497">
        <v>43951</v>
      </c>
      <c r="C2393" s="495">
        <v>0</v>
      </c>
      <c r="D2393" s="495">
        <v>221945.5</v>
      </c>
      <c r="E2393" s="495">
        <f t="shared" si="376"/>
        <v>0</v>
      </c>
      <c r="F2393" s="495">
        <f t="shared" si="377"/>
        <v>1546218.8399999999</v>
      </c>
      <c r="G2393" s="495">
        <f t="shared" si="378"/>
        <v>-1546218.8399999999</v>
      </c>
      <c r="H2393" s="495">
        <f>VLOOKUP(A2393,'02-Metrics'!A:R,18,FALSE)</f>
        <v>16843027</v>
      </c>
      <c r="I2393" s="496">
        <f t="shared" si="379"/>
        <v>-9.1801719489020578E-2</v>
      </c>
      <c r="J2393" s="512"/>
      <c r="M2393" s="241" t="s">
        <v>1038</v>
      </c>
      <c r="S2393">
        <f t="shared" si="375"/>
        <v>2020</v>
      </c>
      <c r="T2393" s="418" t="str">
        <f>VLOOKUP($A2393,'02-Metrics'!$A$2:$AD$188,4,FALSE)</f>
        <v>Infrastructure</v>
      </c>
      <c r="U2393" s="418" t="str">
        <f>VLOOKUP($A2393,'02-Metrics'!$A$2:$AD$188,5,FALSE)</f>
        <v>L&amp;L</v>
      </c>
      <c r="V2393" s="418" t="str">
        <f>VLOOKUP($A2393,'02-Metrics'!$A$2:$AD$188,7,FALSE)</f>
        <v>Army Forces</v>
      </c>
    </row>
    <row r="2394" spans="1:22" hidden="1">
      <c r="A2394" s="418" t="s">
        <v>1181</v>
      </c>
      <c r="B2394" s="497">
        <v>43981</v>
      </c>
      <c r="C2394" s="495">
        <v>0</v>
      </c>
      <c r="D2394" s="495">
        <v>189351.98</v>
      </c>
      <c r="E2394" s="495">
        <f t="shared" si="376"/>
        <v>0</v>
      </c>
      <c r="F2394" s="495">
        <f t="shared" si="377"/>
        <v>1735570.8199999998</v>
      </c>
      <c r="G2394" s="495">
        <f t="shared" si="378"/>
        <v>-1735570.8199999998</v>
      </c>
      <c r="H2394" s="495">
        <f>VLOOKUP(A2394,'02-Metrics'!A:R,18,FALSE)</f>
        <v>16843027</v>
      </c>
      <c r="I2394" s="496">
        <f t="shared" si="379"/>
        <v>-0.10304387803926217</v>
      </c>
      <c r="J2394" s="512"/>
      <c r="L2394" s="23">
        <v>43261</v>
      </c>
      <c r="M2394" s="241" t="s">
        <v>1039</v>
      </c>
      <c r="S2394">
        <f t="shared" si="375"/>
        <v>2020</v>
      </c>
      <c r="T2394" s="418" t="str">
        <f>VLOOKUP($A2394,'02-Metrics'!$A$2:$AD$188,4,FALSE)</f>
        <v>Infrastructure</v>
      </c>
      <c r="U2394" s="418" t="str">
        <f>VLOOKUP($A2394,'02-Metrics'!$A$2:$AD$188,5,FALSE)</f>
        <v>L&amp;L</v>
      </c>
      <c r="V2394" s="418" t="str">
        <f>VLOOKUP($A2394,'02-Metrics'!$A$2:$AD$188,7,FALSE)</f>
        <v>Army Forces</v>
      </c>
    </row>
    <row r="2395" spans="1:22" hidden="1">
      <c r="A2395" s="418" t="s">
        <v>1181</v>
      </c>
      <c r="B2395" s="497">
        <v>44012</v>
      </c>
      <c r="C2395" s="495">
        <v>0</v>
      </c>
      <c r="D2395" s="495">
        <v>19303</v>
      </c>
      <c r="E2395" s="495">
        <f t="shared" si="376"/>
        <v>0</v>
      </c>
      <c r="F2395" s="495">
        <f t="shared" si="377"/>
        <v>1754873.8199999998</v>
      </c>
      <c r="G2395" s="495">
        <f t="shared" si="378"/>
        <v>-1754873.8199999998</v>
      </c>
      <c r="H2395" s="495">
        <f>VLOOKUP(A2395,'02-Metrics'!A:R,18,FALSE)</f>
        <v>16843027</v>
      </c>
      <c r="I2395" s="496">
        <f t="shared" si="379"/>
        <v>-0.1041899309429356</v>
      </c>
      <c r="J2395" s="512"/>
      <c r="L2395" s="23">
        <v>43279</v>
      </c>
      <c r="M2395" s="241" t="s">
        <v>1039</v>
      </c>
      <c r="S2395">
        <f t="shared" si="375"/>
        <v>2020</v>
      </c>
      <c r="T2395" s="418" t="str">
        <f>VLOOKUP($A2395,'02-Metrics'!$A$2:$AD$188,4,FALSE)</f>
        <v>Infrastructure</v>
      </c>
      <c r="U2395" s="418" t="str">
        <f>VLOOKUP($A2395,'02-Metrics'!$A$2:$AD$188,5,FALSE)</f>
        <v>L&amp;L</v>
      </c>
      <c r="V2395" s="418" t="str">
        <f>VLOOKUP($A2395,'02-Metrics'!$A$2:$AD$188,7,FALSE)</f>
        <v>Army Forces</v>
      </c>
    </row>
    <row r="2396" spans="1:22" hidden="1">
      <c r="A2396" s="418" t="s">
        <v>1181</v>
      </c>
      <c r="B2396" s="497">
        <v>44073</v>
      </c>
      <c r="C2396" s="495">
        <v>0</v>
      </c>
      <c r="D2396" s="495">
        <v>181000</v>
      </c>
      <c r="E2396" s="495">
        <f t="shared" si="376"/>
        <v>0</v>
      </c>
      <c r="F2396" s="495">
        <f t="shared" si="377"/>
        <v>1935873.8199999998</v>
      </c>
      <c r="G2396" s="495">
        <f t="shared" si="378"/>
        <v>-1935873.8199999998</v>
      </c>
      <c r="H2396" s="495">
        <f>VLOOKUP(A2396,'02-Metrics'!A:R,18,FALSE)</f>
        <v>16843027</v>
      </c>
      <c r="I2396" s="496">
        <f t="shared" si="379"/>
        <v>-0.11493621781880417</v>
      </c>
      <c r="J2396" s="512"/>
      <c r="L2396" s="23">
        <v>43281</v>
      </c>
      <c r="M2396" s="241" t="s">
        <v>1039</v>
      </c>
      <c r="S2396">
        <f t="shared" si="375"/>
        <v>2020</v>
      </c>
      <c r="T2396" s="418" t="str">
        <f>VLOOKUP($A2396,'02-Metrics'!$A$2:$AD$188,4,FALSE)</f>
        <v>Infrastructure</v>
      </c>
      <c r="U2396" s="418" t="str">
        <f>VLOOKUP($A2396,'02-Metrics'!$A$2:$AD$188,5,FALSE)</f>
        <v>L&amp;L</v>
      </c>
      <c r="V2396" s="418" t="str">
        <f>VLOOKUP($A2396,'02-Metrics'!$A$2:$AD$188,7,FALSE)</f>
        <v>Army Forces</v>
      </c>
    </row>
    <row r="2397" spans="1:22" hidden="1">
      <c r="A2397" s="418" t="s">
        <v>1181</v>
      </c>
      <c r="B2397" s="497">
        <v>44104</v>
      </c>
      <c r="C2397" s="495">
        <v>0</v>
      </c>
      <c r="D2397" s="495">
        <v>290812.5</v>
      </c>
      <c r="E2397" s="495">
        <f t="shared" si="376"/>
        <v>0</v>
      </c>
      <c r="F2397" s="495">
        <f t="shared" si="377"/>
        <v>2226686.3199999998</v>
      </c>
      <c r="G2397" s="495">
        <f t="shared" si="378"/>
        <v>-2226686.3199999998</v>
      </c>
      <c r="H2397" s="495">
        <f>VLOOKUP(A2397,'02-Metrics'!A:R,18,FALSE)</f>
        <v>16843027</v>
      </c>
      <c r="I2397" s="496">
        <f t="shared" si="379"/>
        <v>-0.13220226506791208</v>
      </c>
      <c r="J2397" s="512"/>
      <c r="M2397" s="241" t="s">
        <v>1038</v>
      </c>
      <c r="S2397">
        <f t="shared" si="375"/>
        <v>2020</v>
      </c>
      <c r="T2397" s="418" t="str">
        <f>VLOOKUP($A2397,'02-Metrics'!$A$2:$AD$188,4,FALSE)</f>
        <v>Infrastructure</v>
      </c>
      <c r="U2397" s="418" t="str">
        <f>VLOOKUP($A2397,'02-Metrics'!$A$2:$AD$188,5,FALSE)</f>
        <v>L&amp;L</v>
      </c>
      <c r="V2397" s="418" t="str">
        <f>VLOOKUP($A2397,'02-Metrics'!$A$2:$AD$188,7,FALSE)</f>
        <v>Army Forces</v>
      </c>
    </row>
    <row r="2398" spans="1:22" hidden="1">
      <c r="A2398" s="418" t="s">
        <v>1181</v>
      </c>
      <c r="B2398" s="497">
        <v>44134</v>
      </c>
      <c r="C2398" s="495">
        <v>0</v>
      </c>
      <c r="D2398" s="495">
        <v>1400</v>
      </c>
      <c r="E2398" s="495">
        <f t="shared" si="376"/>
        <v>0</v>
      </c>
      <c r="F2398" s="495">
        <f t="shared" si="377"/>
        <v>2228086.3199999998</v>
      </c>
      <c r="G2398" s="495">
        <f t="shared" si="378"/>
        <v>-2228086.3199999998</v>
      </c>
      <c r="H2398" s="495">
        <f>VLOOKUP(A2398,'02-Metrics'!A:R,18,FALSE)</f>
        <v>16843027</v>
      </c>
      <c r="I2398" s="496">
        <f t="shared" si="379"/>
        <v>-0.13228538551888563</v>
      </c>
      <c r="J2398" s="512"/>
      <c r="L2398" s="23">
        <v>43305</v>
      </c>
      <c r="M2398" s="241" t="s">
        <v>1039</v>
      </c>
      <c r="S2398">
        <f t="shared" si="375"/>
        <v>2020</v>
      </c>
      <c r="T2398" s="418" t="str">
        <f>VLOOKUP($A2398,'02-Metrics'!$A$2:$AD$188,4,FALSE)</f>
        <v>Infrastructure</v>
      </c>
      <c r="U2398" s="418" t="str">
        <f>VLOOKUP($A2398,'02-Metrics'!$A$2:$AD$188,5,FALSE)</f>
        <v>L&amp;L</v>
      </c>
      <c r="V2398" s="418" t="str">
        <f>VLOOKUP($A2398,'02-Metrics'!$A$2:$AD$188,7,FALSE)</f>
        <v>Army Forces</v>
      </c>
    </row>
    <row r="2399" spans="1:22" hidden="1">
      <c r="A2399" s="418" t="s">
        <v>1181</v>
      </c>
      <c r="B2399" s="497">
        <v>44165</v>
      </c>
      <c r="C2399" s="495">
        <v>0</v>
      </c>
      <c r="D2399" s="495">
        <v>7612.8099999999995</v>
      </c>
      <c r="E2399" s="495">
        <f t="shared" si="376"/>
        <v>0</v>
      </c>
      <c r="F2399" s="495">
        <f t="shared" si="377"/>
        <v>2235699.13</v>
      </c>
      <c r="G2399" s="495">
        <f t="shared" si="378"/>
        <v>-2235699.13</v>
      </c>
      <c r="H2399" s="495">
        <f>VLOOKUP(A2399,'02-Metrics'!A:R,18,FALSE)</f>
        <v>16843027</v>
      </c>
      <c r="I2399" s="496">
        <f t="shared" si="379"/>
        <v>-0.13273737137629715</v>
      </c>
      <c r="J2399" s="512"/>
      <c r="L2399" s="23">
        <v>43312</v>
      </c>
      <c r="M2399" s="241" t="s">
        <v>1039</v>
      </c>
      <c r="S2399">
        <f t="shared" si="375"/>
        <v>2020</v>
      </c>
      <c r="T2399" s="418" t="str">
        <f>VLOOKUP($A2399,'02-Metrics'!$A$2:$AD$188,4,FALSE)</f>
        <v>Infrastructure</v>
      </c>
      <c r="U2399" s="418" t="str">
        <f>VLOOKUP($A2399,'02-Metrics'!$A$2:$AD$188,5,FALSE)</f>
        <v>L&amp;L</v>
      </c>
      <c r="V2399" s="418" t="str">
        <f>VLOOKUP($A2399,'02-Metrics'!$A$2:$AD$188,7,FALSE)</f>
        <v>Army Forces</v>
      </c>
    </row>
    <row r="2400" spans="1:22" hidden="1">
      <c r="A2400" s="418" t="s">
        <v>1181</v>
      </c>
      <c r="B2400" s="497">
        <v>44226</v>
      </c>
      <c r="C2400" s="495">
        <v>0</v>
      </c>
      <c r="D2400" s="495">
        <v>18803.2</v>
      </c>
      <c r="E2400" s="495">
        <f t="shared" si="376"/>
        <v>0</v>
      </c>
      <c r="F2400" s="495">
        <f t="shared" si="377"/>
        <v>2254502.33</v>
      </c>
      <c r="G2400" s="495">
        <f t="shared" si="378"/>
        <v>-2254502.33</v>
      </c>
      <c r="H2400" s="495">
        <f>VLOOKUP(A2400,'02-Metrics'!A:R,18,FALSE)</f>
        <v>16843027</v>
      </c>
      <c r="I2400" s="496">
        <f t="shared" si="379"/>
        <v>-0.133853750278973</v>
      </c>
      <c r="J2400" s="512"/>
      <c r="M2400" s="241" t="s">
        <v>1038</v>
      </c>
      <c r="S2400">
        <f t="shared" si="375"/>
        <v>2021</v>
      </c>
      <c r="T2400" s="418" t="str">
        <f>VLOOKUP($A2400,'02-Metrics'!$A$2:$AD$188,4,FALSE)</f>
        <v>Infrastructure</v>
      </c>
      <c r="U2400" s="418" t="str">
        <f>VLOOKUP($A2400,'02-Metrics'!$A$2:$AD$188,5,FALSE)</f>
        <v>L&amp;L</v>
      </c>
      <c r="V2400" s="418" t="str">
        <f>VLOOKUP($A2400,'02-Metrics'!$A$2:$AD$188,7,FALSE)</f>
        <v>Army Forces</v>
      </c>
    </row>
    <row r="2401" spans="1:22" hidden="1">
      <c r="A2401" s="418" t="s">
        <v>1181</v>
      </c>
      <c r="B2401" s="497">
        <v>44285</v>
      </c>
      <c r="C2401" s="495">
        <v>0</v>
      </c>
      <c r="D2401" s="495">
        <v>14043.58</v>
      </c>
      <c r="E2401" s="495">
        <f t="shared" si="376"/>
        <v>0</v>
      </c>
      <c r="F2401" s="495">
        <f>D2401+F2400</f>
        <v>2268545.91</v>
      </c>
      <c r="G2401" s="495">
        <f>E2401-F2401</f>
        <v>-2268545.91</v>
      </c>
      <c r="H2401" s="495">
        <f>VLOOKUP(A2401,'02-Metrics'!A:R,18,FALSE)</f>
        <v>16843027</v>
      </c>
      <c r="I2401" s="496">
        <f t="shared" si="379"/>
        <v>-0.13468754220960402</v>
      </c>
      <c r="J2401" s="512"/>
      <c r="L2401" s="23">
        <v>43326</v>
      </c>
      <c r="M2401" s="241" t="s">
        <v>1039</v>
      </c>
      <c r="S2401">
        <f t="shared" si="375"/>
        <v>2021</v>
      </c>
      <c r="T2401" s="418" t="str">
        <f>VLOOKUP($A2401,'02-Metrics'!$A$2:$AD$188,4,FALSE)</f>
        <v>Infrastructure</v>
      </c>
      <c r="U2401" s="418" t="str">
        <f>VLOOKUP($A2401,'02-Metrics'!$A$2:$AD$188,5,FALSE)</f>
        <v>L&amp;L</v>
      </c>
      <c r="V2401" s="418" t="str">
        <f>VLOOKUP($A2401,'02-Metrics'!$A$2:$AD$188,7,FALSE)</f>
        <v>Army Forces</v>
      </c>
    </row>
    <row r="2402" spans="1:22" hidden="1">
      <c r="A2402" s="418">
        <v>82</v>
      </c>
      <c r="B2402" s="505">
        <v>2</v>
      </c>
      <c r="C2402" s="506"/>
      <c r="D2402" s="506"/>
      <c r="E2402" s="506"/>
      <c r="F2402" s="506"/>
      <c r="G2402" s="506"/>
      <c r="H2402" s="495"/>
      <c r="I2402" s="496"/>
      <c r="J2402" s="496"/>
      <c r="K2402" s="495"/>
      <c r="L2402" s="493"/>
      <c r="S2402">
        <f t="shared" si="375"/>
        <v>1900</v>
      </c>
      <c r="T2402" s="418" t="e">
        <f>VLOOKUP($A2402,'02-Metrics'!$A$2:$AD$188,4,FALSE)</f>
        <v>#N/A</v>
      </c>
      <c r="U2402" s="418" t="e">
        <f>VLOOKUP($A2402,'02-Metrics'!$A$2:$AD$188,5,FALSE)</f>
        <v>#N/A</v>
      </c>
      <c r="V2402" s="418" t="e">
        <f>VLOOKUP($A2402,'02-Metrics'!$A$2:$AD$188,7,FALSE)</f>
        <v>#N/A</v>
      </c>
    </row>
    <row r="2403" spans="1:22" hidden="1">
      <c r="A2403" s="418" t="s">
        <v>1182</v>
      </c>
      <c r="B2403" s="497">
        <v>43829</v>
      </c>
      <c r="C2403" s="495">
        <v>0</v>
      </c>
      <c r="D2403" s="495">
        <v>270914.04000000004</v>
      </c>
      <c r="E2403" s="495">
        <f t="shared" ref="E2403:E2435" si="380">C2403+E2402</f>
        <v>0</v>
      </c>
      <c r="F2403" s="495">
        <f t="shared" ref="F2403:F2435" si="381">D2403+F2402</f>
        <v>270914.04000000004</v>
      </c>
      <c r="G2403" s="495">
        <f t="shared" si="378"/>
        <v>-270914.04000000004</v>
      </c>
      <c r="H2403" s="495">
        <f>VLOOKUP(A2403,'02-Metrics'!A:R,18,FALSE)</f>
        <v>138370050</v>
      </c>
      <c r="I2403" s="496">
        <f t="shared" si="379"/>
        <v>-1.9578950791735643E-3</v>
      </c>
      <c r="J2403" s="512"/>
      <c r="L2403" s="23">
        <v>43343</v>
      </c>
      <c r="M2403" s="241" t="s">
        <v>1039</v>
      </c>
      <c r="S2403">
        <f t="shared" si="375"/>
        <v>2019</v>
      </c>
      <c r="T2403" s="418" t="str">
        <f>VLOOKUP($A2403,'02-Metrics'!$A$2:$AD$188,4,FALSE)</f>
        <v>Infrastructure</v>
      </c>
      <c r="U2403" s="418" t="str">
        <f>VLOOKUP($A2403,'02-Metrics'!$A$2:$AD$188,5,FALSE)</f>
        <v>Bridges &amp; Tunnels</v>
      </c>
      <c r="V2403" s="418" t="str">
        <f>VLOOKUP($A2403,'02-Metrics'!$A$2:$AD$188,7,FALSE)</f>
        <v>Army Forces</v>
      </c>
    </row>
    <row r="2404" spans="1:22" hidden="1">
      <c r="A2404" s="418" t="s">
        <v>1182</v>
      </c>
      <c r="B2404" s="497">
        <v>43860</v>
      </c>
      <c r="C2404" s="495">
        <v>0</v>
      </c>
      <c r="D2404" s="495">
        <v>1764668.3900000001</v>
      </c>
      <c r="E2404" s="495">
        <f t="shared" si="380"/>
        <v>0</v>
      </c>
      <c r="F2404" s="495">
        <f t="shared" si="381"/>
        <v>2035582.4300000002</v>
      </c>
      <c r="G2404" s="495">
        <f t="shared" si="378"/>
        <v>-2035582.4300000002</v>
      </c>
      <c r="H2404" s="495">
        <f>VLOOKUP(A2404,'02-Metrics'!A:R,18,FALSE)</f>
        <v>138370050</v>
      </c>
      <c r="I2404" s="496">
        <f t="shared" si="379"/>
        <v>-1.4711149052847781E-2</v>
      </c>
      <c r="J2404" s="512"/>
      <c r="M2404" s="241" t="s">
        <v>1038</v>
      </c>
      <c r="S2404">
        <f t="shared" si="375"/>
        <v>2020</v>
      </c>
      <c r="T2404" s="418" t="str">
        <f>VLOOKUP($A2404,'02-Metrics'!$A$2:$AD$188,4,FALSE)</f>
        <v>Infrastructure</v>
      </c>
      <c r="U2404" s="418" t="str">
        <f>VLOOKUP($A2404,'02-Metrics'!$A$2:$AD$188,5,FALSE)</f>
        <v>Bridges &amp; Tunnels</v>
      </c>
      <c r="V2404" s="418" t="str">
        <f>VLOOKUP($A2404,'02-Metrics'!$A$2:$AD$188,7,FALSE)</f>
        <v>Army Forces</v>
      </c>
    </row>
    <row r="2405" spans="1:22" hidden="1">
      <c r="A2405" s="418" t="s">
        <v>1182</v>
      </c>
      <c r="B2405" s="497">
        <v>43889</v>
      </c>
      <c r="C2405" s="495">
        <v>0</v>
      </c>
      <c r="D2405" s="495">
        <v>13273301.109999998</v>
      </c>
      <c r="E2405" s="495">
        <f t="shared" si="380"/>
        <v>0</v>
      </c>
      <c r="F2405" s="495">
        <f t="shared" si="381"/>
        <v>15308883.539999997</v>
      </c>
      <c r="G2405" s="495">
        <f t="shared" si="378"/>
        <v>-15308883.539999997</v>
      </c>
      <c r="H2405" s="495">
        <f>VLOOKUP(A2405,'02-Metrics'!A:R,18,FALSE)</f>
        <v>138370050</v>
      </c>
      <c r="I2405" s="496">
        <f t="shared" si="379"/>
        <v>-0.11063726247117781</v>
      </c>
      <c r="J2405" s="512"/>
      <c r="L2405" s="23">
        <v>43373</v>
      </c>
      <c r="M2405" s="241" t="s">
        <v>1039</v>
      </c>
      <c r="S2405">
        <f t="shared" si="375"/>
        <v>2020</v>
      </c>
      <c r="T2405" s="418" t="str">
        <f>VLOOKUP($A2405,'02-Metrics'!$A$2:$AD$188,4,FALSE)</f>
        <v>Infrastructure</v>
      </c>
      <c r="U2405" s="418" t="str">
        <f>VLOOKUP($A2405,'02-Metrics'!$A$2:$AD$188,5,FALSE)</f>
        <v>Bridges &amp; Tunnels</v>
      </c>
      <c r="V2405" s="418" t="str">
        <f>VLOOKUP($A2405,'02-Metrics'!$A$2:$AD$188,7,FALSE)</f>
        <v>Army Forces</v>
      </c>
    </row>
    <row r="2406" spans="1:22" hidden="1">
      <c r="A2406" s="418" t="s">
        <v>1182</v>
      </c>
      <c r="B2406" s="497">
        <v>43920</v>
      </c>
      <c r="C2406" s="495">
        <v>40000000</v>
      </c>
      <c r="D2406" s="495">
        <v>9584322.9799999986</v>
      </c>
      <c r="E2406" s="495">
        <f t="shared" si="380"/>
        <v>40000000</v>
      </c>
      <c r="F2406" s="495">
        <f t="shared" si="381"/>
        <v>24893206.519999996</v>
      </c>
      <c r="G2406" s="495">
        <f t="shared" si="378"/>
        <v>15106793.480000004</v>
      </c>
      <c r="H2406" s="495">
        <f>VLOOKUP(A2406,'02-Metrics'!A:R,18,FALSE)</f>
        <v>138370050</v>
      </c>
      <c r="I2406" s="496">
        <f t="shared" si="379"/>
        <v>0.10917675812070607</v>
      </c>
      <c r="J2406" s="512"/>
      <c r="M2406" s="241" t="s">
        <v>1038</v>
      </c>
      <c r="S2406">
        <f t="shared" si="375"/>
        <v>2020</v>
      </c>
      <c r="T2406" s="418" t="str">
        <f>VLOOKUP($A2406,'02-Metrics'!$A$2:$AD$188,4,FALSE)</f>
        <v>Infrastructure</v>
      </c>
      <c r="U2406" s="418" t="str">
        <f>VLOOKUP($A2406,'02-Metrics'!$A$2:$AD$188,5,FALSE)</f>
        <v>Bridges &amp; Tunnels</v>
      </c>
      <c r="V2406" s="418" t="str">
        <f>VLOOKUP($A2406,'02-Metrics'!$A$2:$AD$188,7,FALSE)</f>
        <v>Army Forces</v>
      </c>
    </row>
    <row r="2407" spans="1:22" hidden="1">
      <c r="A2407" s="418" t="s">
        <v>1182</v>
      </c>
      <c r="B2407" s="497">
        <v>43951</v>
      </c>
      <c r="C2407" s="495">
        <v>0</v>
      </c>
      <c r="D2407" s="495">
        <v>2279323.7600000002</v>
      </c>
      <c r="E2407" s="495">
        <f t="shared" si="380"/>
        <v>40000000</v>
      </c>
      <c r="F2407" s="495">
        <f t="shared" si="381"/>
        <v>27172530.279999997</v>
      </c>
      <c r="G2407" s="495">
        <f t="shared" si="378"/>
        <v>12827469.720000003</v>
      </c>
      <c r="H2407" s="495">
        <f>VLOOKUP(A2407,'02-Metrics'!A:R,18,FALSE)</f>
        <v>138370050</v>
      </c>
      <c r="I2407" s="496">
        <f t="shared" si="379"/>
        <v>9.270409109485761E-2</v>
      </c>
      <c r="J2407" s="512"/>
      <c r="L2407" s="23">
        <v>43391</v>
      </c>
      <c r="M2407" s="241" t="s">
        <v>1039</v>
      </c>
      <c r="S2407">
        <f t="shared" si="375"/>
        <v>2020</v>
      </c>
      <c r="T2407" s="418" t="str">
        <f>VLOOKUP($A2407,'02-Metrics'!$A$2:$AD$188,4,FALSE)</f>
        <v>Infrastructure</v>
      </c>
      <c r="U2407" s="418" t="str">
        <f>VLOOKUP($A2407,'02-Metrics'!$A$2:$AD$188,5,FALSE)</f>
        <v>Bridges &amp; Tunnels</v>
      </c>
      <c r="V2407" s="418" t="str">
        <f>VLOOKUP($A2407,'02-Metrics'!$A$2:$AD$188,7,FALSE)</f>
        <v>Army Forces</v>
      </c>
    </row>
    <row r="2408" spans="1:22" hidden="1">
      <c r="A2408" s="418" t="s">
        <v>1182</v>
      </c>
      <c r="B2408" s="497">
        <v>43981</v>
      </c>
      <c r="C2408" s="495">
        <v>18649995</v>
      </c>
      <c r="D2408" s="495">
        <v>1894887.1000000003</v>
      </c>
      <c r="E2408" s="495">
        <f t="shared" si="380"/>
        <v>58649995</v>
      </c>
      <c r="F2408" s="495">
        <f t="shared" si="381"/>
        <v>29067417.379999999</v>
      </c>
      <c r="G2408" s="495">
        <f t="shared" si="378"/>
        <v>29582577.620000001</v>
      </c>
      <c r="H2408" s="495">
        <f>VLOOKUP(A2408,'02-Metrics'!A:R,18,FALSE)</f>
        <v>138370050</v>
      </c>
      <c r="I2408" s="496">
        <f t="shared" si="379"/>
        <v>0.21379321334349449</v>
      </c>
      <c r="J2408" s="512"/>
      <c r="L2408" s="23">
        <v>43402</v>
      </c>
      <c r="M2408" s="241" t="s">
        <v>1039</v>
      </c>
      <c r="S2408">
        <f t="shared" si="375"/>
        <v>2020</v>
      </c>
      <c r="T2408" s="418" t="str">
        <f>VLOOKUP($A2408,'02-Metrics'!$A$2:$AD$188,4,FALSE)</f>
        <v>Infrastructure</v>
      </c>
      <c r="U2408" s="418" t="str">
        <f>VLOOKUP($A2408,'02-Metrics'!$A$2:$AD$188,5,FALSE)</f>
        <v>Bridges &amp; Tunnels</v>
      </c>
      <c r="V2408" s="418" t="str">
        <f>VLOOKUP($A2408,'02-Metrics'!$A$2:$AD$188,7,FALSE)</f>
        <v>Army Forces</v>
      </c>
    </row>
    <row r="2409" spans="1:22" hidden="1">
      <c r="A2409" s="418" t="s">
        <v>1182</v>
      </c>
      <c r="B2409" s="497">
        <v>44012</v>
      </c>
      <c r="C2409" s="495"/>
      <c r="D2409" s="495">
        <f>4010557.8+54393250</f>
        <v>58403807.799999997</v>
      </c>
      <c r="E2409" s="495">
        <f t="shared" si="380"/>
        <v>58649995</v>
      </c>
      <c r="F2409" s="495">
        <f t="shared" si="381"/>
        <v>87471225.179999992</v>
      </c>
      <c r="G2409" s="495">
        <f t="shared" si="378"/>
        <v>-28821230.179999992</v>
      </c>
      <c r="H2409" s="495">
        <f>VLOOKUP(A2409,'02-Metrics'!A:R,18,FALSE)</f>
        <v>138370050</v>
      </c>
      <c r="I2409" s="496">
        <f t="shared" si="379"/>
        <v>-0.20829095732783209</v>
      </c>
      <c r="J2409" s="512"/>
      <c r="M2409" s="241" t="s">
        <v>1038</v>
      </c>
      <c r="S2409">
        <f t="shared" si="375"/>
        <v>2020</v>
      </c>
      <c r="T2409" s="418" t="str">
        <f>VLOOKUP($A2409,'02-Metrics'!$A$2:$AD$188,4,FALSE)</f>
        <v>Infrastructure</v>
      </c>
      <c r="U2409" s="418" t="str">
        <f>VLOOKUP($A2409,'02-Metrics'!$A$2:$AD$188,5,FALSE)</f>
        <v>Bridges &amp; Tunnels</v>
      </c>
      <c r="V2409" s="418" t="str">
        <f>VLOOKUP($A2409,'02-Metrics'!$A$2:$AD$188,7,FALSE)</f>
        <v>Army Forces</v>
      </c>
    </row>
    <row r="2410" spans="1:22" hidden="1">
      <c r="A2410" s="418" t="s">
        <v>1182</v>
      </c>
      <c r="B2410" s="497">
        <v>44042</v>
      </c>
      <c r="C2410" s="495">
        <v>0</v>
      </c>
      <c r="D2410" s="495">
        <v>2386717.3199999998</v>
      </c>
      <c r="E2410" s="495">
        <f t="shared" si="380"/>
        <v>58649995</v>
      </c>
      <c r="F2410" s="495">
        <f t="shared" si="381"/>
        <v>89857942.499999985</v>
      </c>
      <c r="G2410" s="495">
        <f t="shared" si="378"/>
        <v>-31207947.499999985</v>
      </c>
      <c r="H2410" s="495">
        <f>VLOOKUP(A2410,'02-Metrics'!A:R,18,FALSE)</f>
        <v>138370050</v>
      </c>
      <c r="I2410" s="496">
        <f t="shared" si="379"/>
        <v>-0.22553975733910614</v>
      </c>
      <c r="J2410" s="512"/>
      <c r="L2410" s="23">
        <v>43417</v>
      </c>
      <c r="M2410" s="241" t="s">
        <v>1039</v>
      </c>
      <c r="S2410">
        <f t="shared" si="375"/>
        <v>2020</v>
      </c>
      <c r="T2410" s="418" t="str">
        <f>VLOOKUP($A2410,'02-Metrics'!$A$2:$AD$188,4,FALSE)</f>
        <v>Infrastructure</v>
      </c>
      <c r="U2410" s="418" t="str">
        <f>VLOOKUP($A2410,'02-Metrics'!$A$2:$AD$188,5,FALSE)</f>
        <v>Bridges &amp; Tunnels</v>
      </c>
      <c r="V2410" s="418" t="str">
        <f>VLOOKUP($A2410,'02-Metrics'!$A$2:$AD$188,7,FALSE)</f>
        <v>Army Forces</v>
      </c>
    </row>
    <row r="2411" spans="1:22" hidden="1">
      <c r="A2411" s="418" t="s">
        <v>1182</v>
      </c>
      <c r="B2411" s="497">
        <v>44073</v>
      </c>
      <c r="C2411" s="495">
        <v>0</v>
      </c>
      <c r="D2411" s="495">
        <v>24538.52</v>
      </c>
      <c r="E2411" s="495">
        <f t="shared" si="380"/>
        <v>58649995</v>
      </c>
      <c r="F2411" s="495">
        <f t="shared" si="381"/>
        <v>89882481.019999981</v>
      </c>
      <c r="G2411" s="495">
        <f t="shared" si="378"/>
        <v>-31232486.019999981</v>
      </c>
      <c r="H2411" s="495">
        <f>VLOOKUP(A2411,'02-Metrics'!A:R,18,FALSE)</f>
        <v>138370050</v>
      </c>
      <c r="I2411" s="496">
        <f t="shared" si="379"/>
        <v>-0.22571709716083777</v>
      </c>
      <c r="J2411" s="512"/>
      <c r="L2411" s="23">
        <v>43430</v>
      </c>
      <c r="M2411" s="241" t="s">
        <v>1039</v>
      </c>
      <c r="S2411">
        <f t="shared" si="375"/>
        <v>2020</v>
      </c>
      <c r="T2411" s="418" t="str">
        <f>VLOOKUP($A2411,'02-Metrics'!$A$2:$AD$188,4,FALSE)</f>
        <v>Infrastructure</v>
      </c>
      <c r="U2411" s="418" t="str">
        <f>VLOOKUP($A2411,'02-Metrics'!$A$2:$AD$188,5,FALSE)</f>
        <v>Bridges &amp; Tunnels</v>
      </c>
      <c r="V2411" s="418" t="str">
        <f>VLOOKUP($A2411,'02-Metrics'!$A$2:$AD$188,7,FALSE)</f>
        <v>Army Forces</v>
      </c>
    </row>
    <row r="2412" spans="1:22" hidden="1">
      <c r="A2412" s="418" t="s">
        <v>1182</v>
      </c>
      <c r="B2412" s="497">
        <v>44104</v>
      </c>
      <c r="C2412" s="495">
        <v>0</v>
      </c>
      <c r="D2412" s="495">
        <v>487977.16999999993</v>
      </c>
      <c r="E2412" s="495">
        <f t="shared" si="380"/>
        <v>58649995</v>
      </c>
      <c r="F2412" s="495">
        <f t="shared" si="381"/>
        <v>90370458.189999983</v>
      </c>
      <c r="G2412" s="495">
        <f t="shared" si="378"/>
        <v>-31720463.189999983</v>
      </c>
      <c r="H2412" s="495">
        <f>VLOOKUP(A2412,'02-Metrics'!A:R,18,FALSE)</f>
        <v>138370050</v>
      </c>
      <c r="I2412" s="496">
        <f t="shared" si="379"/>
        <v>-0.22924370692935345</v>
      </c>
      <c r="J2412" s="512"/>
      <c r="M2412" s="241" t="s">
        <v>1038</v>
      </c>
      <c r="S2412">
        <f t="shared" si="375"/>
        <v>2020</v>
      </c>
      <c r="T2412" s="418" t="str">
        <f>VLOOKUP($A2412,'02-Metrics'!$A$2:$AD$188,4,FALSE)</f>
        <v>Infrastructure</v>
      </c>
      <c r="U2412" s="418" t="str">
        <f>VLOOKUP($A2412,'02-Metrics'!$A$2:$AD$188,5,FALSE)</f>
        <v>Bridges &amp; Tunnels</v>
      </c>
      <c r="V2412" s="418" t="str">
        <f>VLOOKUP($A2412,'02-Metrics'!$A$2:$AD$188,7,FALSE)</f>
        <v>Army Forces</v>
      </c>
    </row>
    <row r="2413" spans="1:22" hidden="1">
      <c r="A2413" s="418" t="s">
        <v>1182</v>
      </c>
      <c r="B2413" s="497">
        <v>44134</v>
      </c>
      <c r="C2413" s="495">
        <v>0</v>
      </c>
      <c r="D2413" s="495">
        <v>14092.29</v>
      </c>
      <c r="E2413" s="495">
        <f t="shared" si="380"/>
        <v>58649995</v>
      </c>
      <c r="F2413" s="495">
        <f t="shared" si="381"/>
        <v>90384550.479999989</v>
      </c>
      <c r="G2413" s="495">
        <f t="shared" si="378"/>
        <v>-31734555.479999989</v>
      </c>
      <c r="H2413" s="495">
        <f>VLOOKUP(A2413,'02-Metrics'!A:R,18,FALSE)</f>
        <v>138370050</v>
      </c>
      <c r="I2413" s="496">
        <f t="shared" si="379"/>
        <v>-0.22934555187340028</v>
      </c>
      <c r="J2413" s="512"/>
      <c r="L2413" s="23">
        <v>43444</v>
      </c>
      <c r="M2413" s="241" t="s">
        <v>1039</v>
      </c>
      <c r="S2413">
        <f t="shared" si="375"/>
        <v>2020</v>
      </c>
      <c r="T2413" s="418" t="str">
        <f>VLOOKUP($A2413,'02-Metrics'!$A$2:$AD$188,4,FALSE)</f>
        <v>Infrastructure</v>
      </c>
      <c r="U2413" s="418" t="str">
        <f>VLOOKUP($A2413,'02-Metrics'!$A$2:$AD$188,5,FALSE)</f>
        <v>Bridges &amp; Tunnels</v>
      </c>
      <c r="V2413" s="418" t="str">
        <f>VLOOKUP($A2413,'02-Metrics'!$A$2:$AD$188,7,FALSE)</f>
        <v>Army Forces</v>
      </c>
    </row>
    <row r="2414" spans="1:22" hidden="1">
      <c r="A2414" s="418" t="s">
        <v>1182</v>
      </c>
      <c r="B2414" s="497">
        <v>44165</v>
      </c>
      <c r="C2414" s="495">
        <v>0</v>
      </c>
      <c r="D2414" s="495">
        <v>117488.53</v>
      </c>
      <c r="E2414" s="495">
        <f t="shared" si="380"/>
        <v>58649995</v>
      </c>
      <c r="F2414" s="495">
        <f t="shared" si="381"/>
        <v>90502039.00999999</v>
      </c>
      <c r="G2414" s="495">
        <f t="shared" si="378"/>
        <v>-31852044.00999999</v>
      </c>
      <c r="H2414" s="495">
        <f>VLOOKUP(A2414,'02-Metrics'!A:R,18,FALSE)</f>
        <v>138370050</v>
      </c>
      <c r="I2414" s="496">
        <f t="shared" si="379"/>
        <v>-0.23019464118138275</v>
      </c>
      <c r="J2414" s="512"/>
      <c r="L2414" s="23">
        <v>43453</v>
      </c>
      <c r="M2414" s="241" t="s">
        <v>1039</v>
      </c>
      <c r="S2414">
        <f t="shared" si="375"/>
        <v>2020</v>
      </c>
      <c r="T2414" s="418" t="str">
        <f>VLOOKUP($A2414,'02-Metrics'!$A$2:$AD$188,4,FALSE)</f>
        <v>Infrastructure</v>
      </c>
      <c r="U2414" s="418" t="str">
        <f>VLOOKUP($A2414,'02-Metrics'!$A$2:$AD$188,5,FALSE)</f>
        <v>Bridges &amp; Tunnels</v>
      </c>
      <c r="V2414" s="418" t="str">
        <f>VLOOKUP($A2414,'02-Metrics'!$A$2:$AD$188,7,FALSE)</f>
        <v>Army Forces</v>
      </c>
    </row>
    <row r="2415" spans="1:22" hidden="1">
      <c r="A2415" s="418" t="s">
        <v>1182</v>
      </c>
      <c r="B2415" s="497">
        <v>44195</v>
      </c>
      <c r="C2415" s="495"/>
      <c r="D2415" s="495">
        <f>6062+955520</f>
        <v>961582</v>
      </c>
      <c r="E2415" s="495">
        <f t="shared" si="380"/>
        <v>58649995</v>
      </c>
      <c r="F2415" s="495">
        <f t="shared" si="381"/>
        <v>91463621.00999999</v>
      </c>
      <c r="G2415" s="495">
        <f t="shared" si="378"/>
        <v>-32813626.00999999</v>
      </c>
      <c r="H2415" s="495">
        <f>VLOOKUP(A2415,'02-Metrics'!A:R,18,FALSE)</f>
        <v>138370050</v>
      </c>
      <c r="I2415" s="496">
        <f t="shared" si="379"/>
        <v>-0.23714399185372839</v>
      </c>
      <c r="J2415" s="512"/>
      <c r="L2415" s="23">
        <v>43465</v>
      </c>
      <c r="M2415" s="241" t="s">
        <v>1039</v>
      </c>
      <c r="S2415">
        <f t="shared" si="375"/>
        <v>2020</v>
      </c>
      <c r="T2415" s="418" t="str">
        <f>VLOOKUP($A2415,'02-Metrics'!$A$2:$AD$188,4,FALSE)</f>
        <v>Infrastructure</v>
      </c>
      <c r="U2415" s="418" t="str">
        <f>VLOOKUP($A2415,'02-Metrics'!$A$2:$AD$188,5,FALSE)</f>
        <v>Bridges &amp; Tunnels</v>
      </c>
      <c r="V2415" s="418" t="str">
        <f>VLOOKUP($A2415,'02-Metrics'!$A$2:$AD$188,7,FALSE)</f>
        <v>Army Forces</v>
      </c>
    </row>
    <row r="2416" spans="1:22" hidden="1">
      <c r="A2416" s="418" t="s">
        <v>1182</v>
      </c>
      <c r="B2416" s="497">
        <v>44226</v>
      </c>
      <c r="C2416" s="495">
        <v>0</v>
      </c>
      <c r="D2416" s="495">
        <v>214700</v>
      </c>
      <c r="E2416" s="495">
        <f t="shared" si="380"/>
        <v>58649995</v>
      </c>
      <c r="F2416" s="495">
        <f t="shared" si="381"/>
        <v>91678321.00999999</v>
      </c>
      <c r="G2416" s="495">
        <f t="shared" si="378"/>
        <v>-33028326.00999999</v>
      </c>
      <c r="H2416" s="495">
        <f>VLOOKUP(A2416,'02-Metrics'!A:R,18,FALSE)</f>
        <v>138370050</v>
      </c>
      <c r="I2416" s="496">
        <f t="shared" si="379"/>
        <v>-0.23869562820856097</v>
      </c>
      <c r="J2416" s="512"/>
      <c r="M2416" s="241" t="s">
        <v>1038</v>
      </c>
      <c r="S2416">
        <f t="shared" si="375"/>
        <v>2021</v>
      </c>
      <c r="T2416" s="418" t="str">
        <f>VLOOKUP($A2416,'02-Metrics'!$A$2:$AD$188,4,FALSE)</f>
        <v>Infrastructure</v>
      </c>
      <c r="U2416" s="418" t="str">
        <f>VLOOKUP($A2416,'02-Metrics'!$A$2:$AD$188,5,FALSE)</f>
        <v>Bridges &amp; Tunnels</v>
      </c>
      <c r="V2416" s="418" t="str">
        <f>VLOOKUP($A2416,'02-Metrics'!$A$2:$AD$188,7,FALSE)</f>
        <v>Army Forces</v>
      </c>
    </row>
    <row r="2417" spans="1:22" hidden="1">
      <c r="A2417" s="418" t="s">
        <v>1182</v>
      </c>
      <c r="B2417" s="497">
        <v>44255</v>
      </c>
      <c r="C2417" s="495">
        <v>0</v>
      </c>
      <c r="D2417" s="495">
        <v>5947.45</v>
      </c>
      <c r="E2417" s="495">
        <f t="shared" si="380"/>
        <v>58649995</v>
      </c>
      <c r="F2417" s="495">
        <f t="shared" si="381"/>
        <v>91684268.459999993</v>
      </c>
      <c r="G2417" s="495">
        <f t="shared" si="378"/>
        <v>-33034273.459999993</v>
      </c>
      <c r="H2417" s="495">
        <f>VLOOKUP(A2417,'02-Metrics'!A:R,18,FALSE)</f>
        <v>138370050</v>
      </c>
      <c r="I2417" s="496">
        <f t="shared" si="379"/>
        <v>-0.23873861041460917</v>
      </c>
      <c r="J2417" s="512"/>
      <c r="L2417" s="23">
        <v>43468</v>
      </c>
      <c r="M2417" s="241" t="s">
        <v>1039</v>
      </c>
      <c r="S2417">
        <f t="shared" si="375"/>
        <v>2021</v>
      </c>
      <c r="T2417" s="418" t="str">
        <f>VLOOKUP($A2417,'02-Metrics'!$A$2:$AD$188,4,FALSE)</f>
        <v>Infrastructure</v>
      </c>
      <c r="U2417" s="418" t="str">
        <f>VLOOKUP($A2417,'02-Metrics'!$A$2:$AD$188,5,FALSE)</f>
        <v>Bridges &amp; Tunnels</v>
      </c>
      <c r="V2417" s="418" t="str">
        <f>VLOOKUP($A2417,'02-Metrics'!$A$2:$AD$188,7,FALSE)</f>
        <v>Army Forces</v>
      </c>
    </row>
    <row r="2418" spans="1:22" hidden="1">
      <c r="A2418" s="418" t="s">
        <v>1182</v>
      </c>
      <c r="B2418" s="497">
        <v>44285</v>
      </c>
      <c r="C2418" s="495">
        <v>0</v>
      </c>
      <c r="D2418" s="495">
        <v>356498.4</v>
      </c>
      <c r="E2418" s="495">
        <f t="shared" si="380"/>
        <v>58649995</v>
      </c>
      <c r="F2418" s="495">
        <f t="shared" si="381"/>
        <v>92040766.859999999</v>
      </c>
      <c r="G2418" s="495">
        <f t="shared" si="378"/>
        <v>-33390771.859999999</v>
      </c>
      <c r="H2418" s="495">
        <f>VLOOKUP(A2418,'02-Metrics'!A:R,18,FALSE)</f>
        <v>138370050</v>
      </c>
      <c r="I2418" s="496">
        <f t="shared" si="379"/>
        <v>-0.24131502344618649</v>
      </c>
      <c r="J2418" s="512"/>
      <c r="L2418" s="23">
        <v>43482</v>
      </c>
      <c r="M2418" s="241" t="s">
        <v>1039</v>
      </c>
      <c r="S2418">
        <f t="shared" si="375"/>
        <v>2021</v>
      </c>
      <c r="T2418" s="418" t="str">
        <f>VLOOKUP($A2418,'02-Metrics'!$A$2:$AD$188,4,FALSE)</f>
        <v>Infrastructure</v>
      </c>
      <c r="U2418" s="418" t="str">
        <f>VLOOKUP($A2418,'02-Metrics'!$A$2:$AD$188,5,FALSE)</f>
        <v>Bridges &amp; Tunnels</v>
      </c>
      <c r="V2418" s="418" t="str">
        <f>VLOOKUP($A2418,'02-Metrics'!$A$2:$AD$188,7,FALSE)</f>
        <v>Army Forces</v>
      </c>
    </row>
    <row r="2419" spans="1:22" hidden="1">
      <c r="A2419" s="418">
        <v>83</v>
      </c>
      <c r="B2419" s="505">
        <v>2</v>
      </c>
      <c r="C2419" s="506"/>
      <c r="D2419" s="506"/>
      <c r="E2419" s="506"/>
      <c r="F2419" s="506"/>
      <c r="G2419" s="506"/>
      <c r="H2419" s="495"/>
      <c r="I2419" s="496"/>
      <c r="J2419" s="496"/>
      <c r="K2419" s="495"/>
      <c r="L2419" s="493"/>
      <c r="S2419">
        <f t="shared" si="375"/>
        <v>1900</v>
      </c>
      <c r="T2419" s="418" t="e">
        <f>VLOOKUP($A2419,'02-Metrics'!$A$2:$AD$188,4,FALSE)</f>
        <v>#N/A</v>
      </c>
      <c r="U2419" s="418" t="e">
        <f>VLOOKUP($A2419,'02-Metrics'!$A$2:$AD$188,5,FALSE)</f>
        <v>#N/A</v>
      </c>
      <c r="V2419" s="418" t="e">
        <f>VLOOKUP($A2419,'02-Metrics'!$A$2:$AD$188,7,FALSE)</f>
        <v>#N/A</v>
      </c>
    </row>
    <row r="2420" spans="1:22" hidden="1">
      <c r="A2420" s="418" t="s">
        <v>1349</v>
      </c>
      <c r="B2420" s="497">
        <v>43860</v>
      </c>
      <c r="C2420" s="495">
        <v>0</v>
      </c>
      <c r="D2420" s="495">
        <v>98517</v>
      </c>
      <c r="E2420" s="495">
        <f t="shared" si="380"/>
        <v>0</v>
      </c>
      <c r="F2420" s="495">
        <f t="shared" si="381"/>
        <v>98517</v>
      </c>
      <c r="G2420" s="495">
        <f t="shared" si="378"/>
        <v>-98517</v>
      </c>
      <c r="H2420" s="495">
        <f>VLOOKUP(A2420,'02-Metrics'!A:R,18,FALSE)</f>
        <v>524000000</v>
      </c>
      <c r="I2420" s="496">
        <f t="shared" si="379"/>
        <v>-1.8800954198473283E-4</v>
      </c>
      <c r="J2420" s="512"/>
      <c r="M2420" s="241" t="s">
        <v>1038</v>
      </c>
      <c r="S2420">
        <f t="shared" si="375"/>
        <v>2020</v>
      </c>
      <c r="T2420" s="418" t="str">
        <f>VLOOKUP($A2420,'02-Metrics'!$A$2:$AD$188,4,FALSE)</f>
        <v>Infrastructure</v>
      </c>
      <c r="U2420" s="418" t="str">
        <f>VLOOKUP($A2420,'02-Metrics'!$A$2:$AD$188,5,FALSE)</f>
        <v>Bridges &amp; Tunnels</v>
      </c>
      <c r="V2420" s="418" t="str">
        <f>VLOOKUP($A2420,'02-Metrics'!$A$2:$AD$188,7,FALSE)</f>
        <v>Roads and Bridges Authority</v>
      </c>
    </row>
    <row r="2421" spans="1:22" hidden="1">
      <c r="A2421" s="418" t="s">
        <v>1349</v>
      </c>
      <c r="B2421" s="497">
        <v>43889</v>
      </c>
      <c r="C2421" s="495">
        <v>0</v>
      </c>
      <c r="D2421" s="495">
        <v>3036236.37</v>
      </c>
      <c r="E2421" s="495">
        <f t="shared" si="380"/>
        <v>0</v>
      </c>
      <c r="F2421" s="495">
        <f t="shared" si="381"/>
        <v>3134753.37</v>
      </c>
      <c r="G2421" s="495">
        <f t="shared" ref="G2421:G2452" si="382">E2421-F2421</f>
        <v>-3134753.37</v>
      </c>
      <c r="H2421" s="495">
        <f>VLOOKUP(A2421,'02-Metrics'!A:R,18,FALSE)</f>
        <v>524000000</v>
      </c>
      <c r="I2421" s="496">
        <f t="shared" ref="I2421:I2452" si="383">G2421/H2421</f>
        <v>-5.982353759541985E-3</v>
      </c>
      <c r="J2421" s="512"/>
      <c r="L2421" s="23">
        <v>43510</v>
      </c>
      <c r="M2421" s="241" t="s">
        <v>1039</v>
      </c>
      <c r="S2421">
        <f t="shared" si="375"/>
        <v>2020</v>
      </c>
      <c r="T2421" s="418" t="str">
        <f>VLOOKUP($A2421,'02-Metrics'!$A$2:$AD$188,4,FALSE)</f>
        <v>Infrastructure</v>
      </c>
      <c r="U2421" s="418" t="str">
        <f>VLOOKUP($A2421,'02-Metrics'!$A$2:$AD$188,5,FALSE)</f>
        <v>Bridges &amp; Tunnels</v>
      </c>
      <c r="V2421" s="418" t="str">
        <f>VLOOKUP($A2421,'02-Metrics'!$A$2:$AD$188,7,FALSE)</f>
        <v>Roads and Bridges Authority</v>
      </c>
    </row>
    <row r="2422" spans="1:22" hidden="1">
      <c r="A2422" s="418" t="s">
        <v>1349</v>
      </c>
      <c r="B2422" s="497">
        <v>43920</v>
      </c>
      <c r="C2422" s="495">
        <v>0</v>
      </c>
      <c r="D2422" s="495">
        <v>3845631.1499999994</v>
      </c>
      <c r="E2422" s="495">
        <f t="shared" si="380"/>
        <v>0</v>
      </c>
      <c r="F2422" s="495">
        <f t="shared" si="381"/>
        <v>6980384.5199999996</v>
      </c>
      <c r="G2422" s="495">
        <f t="shared" si="382"/>
        <v>-6980384.5199999996</v>
      </c>
      <c r="H2422" s="495">
        <f>VLOOKUP(A2422,'02-Metrics'!A:R,18,FALSE)</f>
        <v>524000000</v>
      </c>
      <c r="I2422" s="496">
        <f t="shared" si="383"/>
        <v>-1.3321344503816793E-2</v>
      </c>
      <c r="J2422" s="512"/>
      <c r="L2422" s="23">
        <v>43523</v>
      </c>
      <c r="M2422" s="241" t="s">
        <v>1039</v>
      </c>
      <c r="S2422">
        <f t="shared" si="375"/>
        <v>2020</v>
      </c>
      <c r="T2422" s="418" t="str">
        <f>VLOOKUP($A2422,'02-Metrics'!$A$2:$AD$188,4,FALSE)</f>
        <v>Infrastructure</v>
      </c>
      <c r="U2422" s="418" t="str">
        <f>VLOOKUP($A2422,'02-Metrics'!$A$2:$AD$188,5,FALSE)</f>
        <v>Bridges &amp; Tunnels</v>
      </c>
      <c r="V2422" s="418" t="str">
        <f>VLOOKUP($A2422,'02-Metrics'!$A$2:$AD$188,7,FALSE)</f>
        <v>Roads and Bridges Authority</v>
      </c>
    </row>
    <row r="2423" spans="1:22" hidden="1">
      <c r="A2423" s="418" t="s">
        <v>1349</v>
      </c>
      <c r="B2423" s="497">
        <v>43951</v>
      </c>
      <c r="C2423" s="495">
        <v>0</v>
      </c>
      <c r="D2423" s="495">
        <v>1363317.6199999999</v>
      </c>
      <c r="E2423" s="495">
        <f t="shared" si="380"/>
        <v>0</v>
      </c>
      <c r="F2423" s="495">
        <f t="shared" si="381"/>
        <v>8343702.1399999997</v>
      </c>
      <c r="G2423" s="495">
        <f t="shared" si="382"/>
        <v>-8343702.1399999997</v>
      </c>
      <c r="H2423" s="495">
        <f>VLOOKUP(A2423,'02-Metrics'!A:R,18,FALSE)</f>
        <v>524000000</v>
      </c>
      <c r="I2423" s="496">
        <f t="shared" si="383"/>
        <v>-1.5923095687022899E-2</v>
      </c>
      <c r="J2423" s="512"/>
      <c r="M2423" s="241" t="s">
        <v>1038</v>
      </c>
      <c r="S2423">
        <f t="shared" si="375"/>
        <v>2020</v>
      </c>
      <c r="T2423" s="418" t="str">
        <f>VLOOKUP($A2423,'02-Metrics'!$A$2:$AD$188,4,FALSE)</f>
        <v>Infrastructure</v>
      </c>
      <c r="U2423" s="418" t="str">
        <f>VLOOKUP($A2423,'02-Metrics'!$A$2:$AD$188,5,FALSE)</f>
        <v>Bridges &amp; Tunnels</v>
      </c>
      <c r="V2423" s="418" t="str">
        <f>VLOOKUP($A2423,'02-Metrics'!$A$2:$AD$188,7,FALSE)</f>
        <v>Roads and Bridges Authority</v>
      </c>
    </row>
    <row r="2424" spans="1:22" hidden="1">
      <c r="A2424" s="418" t="s">
        <v>1349</v>
      </c>
      <c r="B2424" s="497">
        <v>43981</v>
      </c>
      <c r="C2424" s="495">
        <v>0</v>
      </c>
      <c r="D2424" s="495">
        <v>1763082.3000000003</v>
      </c>
      <c r="E2424" s="495">
        <f t="shared" si="380"/>
        <v>0</v>
      </c>
      <c r="F2424" s="495">
        <f t="shared" si="381"/>
        <v>10106784.439999999</v>
      </c>
      <c r="G2424" s="495">
        <f t="shared" si="382"/>
        <v>-10106784.439999999</v>
      </c>
      <c r="H2424" s="495">
        <f>VLOOKUP(A2424,'02-Metrics'!A:R,18,FALSE)</f>
        <v>524000000</v>
      </c>
      <c r="I2424" s="496">
        <f t="shared" si="383"/>
        <v>-1.9287756564885496E-2</v>
      </c>
      <c r="J2424" s="512"/>
      <c r="L2424" s="23">
        <v>43542</v>
      </c>
      <c r="M2424" s="241" t="s">
        <v>1039</v>
      </c>
      <c r="S2424">
        <f t="shared" si="375"/>
        <v>2020</v>
      </c>
      <c r="T2424" s="418" t="str">
        <f>VLOOKUP($A2424,'02-Metrics'!$A$2:$AD$188,4,FALSE)</f>
        <v>Infrastructure</v>
      </c>
      <c r="U2424" s="418" t="str">
        <f>VLOOKUP($A2424,'02-Metrics'!$A$2:$AD$188,5,FALSE)</f>
        <v>Bridges &amp; Tunnels</v>
      </c>
      <c r="V2424" s="418" t="str">
        <f>VLOOKUP($A2424,'02-Metrics'!$A$2:$AD$188,7,FALSE)</f>
        <v>Roads and Bridges Authority</v>
      </c>
    </row>
    <row r="2425" spans="1:22" hidden="1">
      <c r="A2425" s="418" t="s">
        <v>1349</v>
      </c>
      <c r="B2425" s="497">
        <v>44012</v>
      </c>
      <c r="C2425" s="495">
        <v>0</v>
      </c>
      <c r="D2425" s="495">
        <v>5817775.8700000001</v>
      </c>
      <c r="E2425" s="495">
        <f t="shared" si="380"/>
        <v>0</v>
      </c>
      <c r="F2425" s="495">
        <f t="shared" si="381"/>
        <v>15924560.309999999</v>
      </c>
      <c r="G2425" s="495">
        <f t="shared" si="382"/>
        <v>-15924560.309999999</v>
      </c>
      <c r="H2425" s="495">
        <f>VLOOKUP(A2425,'02-Metrics'!A:R,18,FALSE)</f>
        <v>524000000</v>
      </c>
      <c r="I2425" s="496">
        <f t="shared" si="383"/>
        <v>-3.0390382270992364E-2</v>
      </c>
      <c r="J2425" s="512"/>
      <c r="L2425" s="23">
        <v>43555</v>
      </c>
      <c r="M2425" s="241" t="s">
        <v>1039</v>
      </c>
      <c r="S2425">
        <f t="shared" si="375"/>
        <v>2020</v>
      </c>
      <c r="T2425" s="418" t="str">
        <f>VLOOKUP($A2425,'02-Metrics'!$A$2:$AD$188,4,FALSE)</f>
        <v>Infrastructure</v>
      </c>
      <c r="U2425" s="418" t="str">
        <f>VLOOKUP($A2425,'02-Metrics'!$A$2:$AD$188,5,FALSE)</f>
        <v>Bridges &amp; Tunnels</v>
      </c>
      <c r="V2425" s="418" t="str">
        <f>VLOOKUP($A2425,'02-Metrics'!$A$2:$AD$188,7,FALSE)</f>
        <v>Roads and Bridges Authority</v>
      </c>
    </row>
    <row r="2426" spans="1:22" hidden="1">
      <c r="A2426" s="418" t="s">
        <v>1349</v>
      </c>
      <c r="B2426" s="497">
        <v>44042</v>
      </c>
      <c r="C2426" s="495">
        <v>0</v>
      </c>
      <c r="D2426" s="495">
        <v>5770969.29</v>
      </c>
      <c r="E2426" s="495">
        <f t="shared" si="380"/>
        <v>0</v>
      </c>
      <c r="F2426" s="495">
        <f t="shared" si="381"/>
        <v>21695529.599999998</v>
      </c>
      <c r="G2426" s="495">
        <f t="shared" si="382"/>
        <v>-21695529.599999998</v>
      </c>
      <c r="H2426" s="495">
        <f>VLOOKUP(A2426,'02-Metrics'!A:R,18,FALSE)</f>
        <v>524000000</v>
      </c>
      <c r="I2426" s="496">
        <f t="shared" si="383"/>
        <v>-4.1403682442748085E-2</v>
      </c>
      <c r="J2426" s="512"/>
      <c r="M2426" s="241" t="s">
        <v>1038</v>
      </c>
      <c r="S2426">
        <f t="shared" si="375"/>
        <v>2020</v>
      </c>
      <c r="T2426" s="418" t="str">
        <f>VLOOKUP($A2426,'02-Metrics'!$A$2:$AD$188,4,FALSE)</f>
        <v>Infrastructure</v>
      </c>
      <c r="U2426" s="418" t="str">
        <f>VLOOKUP($A2426,'02-Metrics'!$A$2:$AD$188,5,FALSE)</f>
        <v>Bridges &amp; Tunnels</v>
      </c>
      <c r="V2426" s="418" t="str">
        <f>VLOOKUP($A2426,'02-Metrics'!$A$2:$AD$188,7,FALSE)</f>
        <v>Roads and Bridges Authority</v>
      </c>
    </row>
    <row r="2427" spans="1:22" hidden="1">
      <c r="A2427" s="418" t="s">
        <v>1349</v>
      </c>
      <c r="B2427" s="497">
        <v>44073</v>
      </c>
      <c r="C2427" s="495">
        <v>0</v>
      </c>
      <c r="D2427" s="495">
        <v>5756969.29</v>
      </c>
      <c r="E2427" s="495">
        <f t="shared" si="380"/>
        <v>0</v>
      </c>
      <c r="F2427" s="495">
        <f t="shared" si="381"/>
        <v>27452498.889999997</v>
      </c>
      <c r="G2427" s="495">
        <f t="shared" si="382"/>
        <v>-27452498.889999997</v>
      </c>
      <c r="H2427" s="495">
        <f>VLOOKUP(A2427,'02-Metrics'!A:R,18,FALSE)</f>
        <v>524000000</v>
      </c>
      <c r="I2427" s="496">
        <f t="shared" si="383"/>
        <v>-5.2390265057251903E-2</v>
      </c>
      <c r="J2427" s="512"/>
      <c r="L2427" s="23">
        <v>43563</v>
      </c>
      <c r="M2427" s="241" t="s">
        <v>1039</v>
      </c>
      <c r="S2427">
        <f t="shared" si="375"/>
        <v>2020</v>
      </c>
      <c r="T2427" s="418" t="str">
        <f>VLOOKUP($A2427,'02-Metrics'!$A$2:$AD$188,4,FALSE)</f>
        <v>Infrastructure</v>
      </c>
      <c r="U2427" s="418" t="str">
        <f>VLOOKUP($A2427,'02-Metrics'!$A$2:$AD$188,5,FALSE)</f>
        <v>Bridges &amp; Tunnels</v>
      </c>
      <c r="V2427" s="418" t="str">
        <f>VLOOKUP($A2427,'02-Metrics'!$A$2:$AD$188,7,FALSE)</f>
        <v>Roads and Bridges Authority</v>
      </c>
    </row>
    <row r="2428" spans="1:22" hidden="1">
      <c r="A2428" s="418" t="s">
        <v>1349</v>
      </c>
      <c r="B2428" s="497">
        <v>44104</v>
      </c>
      <c r="C2428" s="495">
        <v>0</v>
      </c>
      <c r="D2428" s="495">
        <v>5775714.1200000001</v>
      </c>
      <c r="E2428" s="495">
        <f t="shared" si="380"/>
        <v>0</v>
      </c>
      <c r="F2428" s="495">
        <f t="shared" si="381"/>
        <v>33228213.009999998</v>
      </c>
      <c r="G2428" s="495">
        <f t="shared" si="382"/>
        <v>-33228213.009999998</v>
      </c>
      <c r="H2428" s="495">
        <f>VLOOKUP(A2428,'02-Metrics'!A:R,18,FALSE)</f>
        <v>524000000</v>
      </c>
      <c r="I2428" s="496">
        <f t="shared" si="383"/>
        <v>-6.3412620248091606E-2</v>
      </c>
      <c r="J2428" s="512"/>
      <c r="M2428" s="241" t="s">
        <v>1038</v>
      </c>
      <c r="S2428">
        <f t="shared" si="375"/>
        <v>2020</v>
      </c>
      <c r="T2428" s="418" t="str">
        <f>VLOOKUP($A2428,'02-Metrics'!$A$2:$AD$188,4,FALSE)</f>
        <v>Infrastructure</v>
      </c>
      <c r="U2428" s="418" t="str">
        <f>VLOOKUP($A2428,'02-Metrics'!$A$2:$AD$188,5,FALSE)</f>
        <v>Bridges &amp; Tunnels</v>
      </c>
      <c r="V2428" s="418" t="str">
        <f>VLOOKUP($A2428,'02-Metrics'!$A$2:$AD$188,7,FALSE)</f>
        <v>Roads and Bridges Authority</v>
      </c>
    </row>
    <row r="2429" spans="1:22" hidden="1">
      <c r="A2429" s="418" t="s">
        <v>1349</v>
      </c>
      <c r="B2429" s="497">
        <v>44134</v>
      </c>
      <c r="C2429" s="495">
        <v>34159591.200000003</v>
      </c>
      <c r="D2429" s="495">
        <v>5851160.3200000003</v>
      </c>
      <c r="E2429" s="495">
        <f t="shared" si="380"/>
        <v>34159591.200000003</v>
      </c>
      <c r="F2429" s="495">
        <f t="shared" si="381"/>
        <v>39079373.329999998</v>
      </c>
      <c r="G2429" s="495">
        <f t="shared" si="382"/>
        <v>-4919782.1299999952</v>
      </c>
      <c r="H2429" s="495">
        <f>VLOOKUP(A2429,'02-Metrics'!A:R,18,FALSE)</f>
        <v>524000000</v>
      </c>
      <c r="I2429" s="496">
        <f t="shared" si="383"/>
        <v>-9.3888971946564787E-3</v>
      </c>
      <c r="J2429" s="512"/>
      <c r="L2429" s="23">
        <v>43591</v>
      </c>
      <c r="M2429" s="241" t="s">
        <v>1039</v>
      </c>
      <c r="S2429">
        <f t="shared" ref="S2429:S2492" si="384">YEAR(B2429)</f>
        <v>2020</v>
      </c>
      <c r="T2429" s="418" t="str">
        <f>VLOOKUP($A2429,'02-Metrics'!$A$2:$AD$188,4,FALSE)</f>
        <v>Infrastructure</v>
      </c>
      <c r="U2429" s="418" t="str">
        <f>VLOOKUP($A2429,'02-Metrics'!$A$2:$AD$188,5,FALSE)</f>
        <v>Bridges &amp; Tunnels</v>
      </c>
      <c r="V2429" s="418" t="str">
        <f>VLOOKUP($A2429,'02-Metrics'!$A$2:$AD$188,7,FALSE)</f>
        <v>Roads and Bridges Authority</v>
      </c>
    </row>
    <row r="2430" spans="1:22" hidden="1">
      <c r="A2430" s="418" t="s">
        <v>1349</v>
      </c>
      <c r="B2430" s="497">
        <v>44165</v>
      </c>
      <c r="C2430" s="495">
        <v>0</v>
      </c>
      <c r="D2430" s="495">
        <v>11476177.890000001</v>
      </c>
      <c r="E2430" s="495">
        <f t="shared" ref="E2430:E2433" si="385">C2430+E2429</f>
        <v>34159591.200000003</v>
      </c>
      <c r="F2430" s="495">
        <f t="shared" ref="F2430:F2433" si="386">D2430+F2429</f>
        <v>50555551.219999999</v>
      </c>
      <c r="G2430" s="495">
        <f t="shared" ref="G2430:G2433" si="387">E2430-F2430</f>
        <v>-16395960.019999996</v>
      </c>
      <c r="H2430" s="495">
        <f>VLOOKUP(A2430,'02-Metrics'!A:R,18,FALSE)</f>
        <v>524000000</v>
      </c>
      <c r="I2430" s="496">
        <f t="shared" ref="I2430:I2433" si="388">G2430/H2430</f>
        <v>-3.1290000038167932E-2</v>
      </c>
      <c r="J2430" s="512"/>
      <c r="T2430" s="418" t="str">
        <f>VLOOKUP($A2430,'02-Metrics'!$A$2:$AD$188,4,FALSE)</f>
        <v>Infrastructure</v>
      </c>
      <c r="U2430" s="418" t="str">
        <f>VLOOKUP($A2430,'02-Metrics'!$A$2:$AD$188,5,FALSE)</f>
        <v>Bridges &amp; Tunnels</v>
      </c>
      <c r="V2430" s="418" t="str">
        <f>VLOOKUP($A2430,'02-Metrics'!$A$2:$AD$188,7,FALSE)</f>
        <v>Roads and Bridges Authority</v>
      </c>
    </row>
    <row r="2431" spans="1:22" hidden="1">
      <c r="A2431" s="418" t="s">
        <v>1349</v>
      </c>
      <c r="B2431" s="497">
        <v>44195</v>
      </c>
      <c r="C2431" s="495">
        <v>15945365.65</v>
      </c>
      <c r="D2431" s="495">
        <v>9010795.7299999967</v>
      </c>
      <c r="E2431" s="495">
        <f t="shared" si="385"/>
        <v>50104956.850000001</v>
      </c>
      <c r="F2431" s="495">
        <f t="shared" si="386"/>
        <v>59566346.949999996</v>
      </c>
      <c r="G2431" s="495">
        <f t="shared" si="387"/>
        <v>-9461390.099999994</v>
      </c>
      <c r="H2431" s="495">
        <f>VLOOKUP(A2431,'02-Metrics'!A:R,18,FALSE)</f>
        <v>524000000</v>
      </c>
      <c r="I2431" s="496">
        <f t="shared" si="388"/>
        <v>-1.8056087977099226E-2</v>
      </c>
      <c r="J2431" s="512"/>
      <c r="L2431" s="23">
        <v>43615</v>
      </c>
      <c r="M2431" s="241" t="s">
        <v>1039</v>
      </c>
      <c r="S2431">
        <f t="shared" si="384"/>
        <v>2020</v>
      </c>
      <c r="T2431" s="418" t="str">
        <f>VLOOKUP($A2431,'02-Metrics'!$A$2:$AD$188,4,FALSE)</f>
        <v>Infrastructure</v>
      </c>
      <c r="U2431" s="418" t="str">
        <f>VLOOKUP($A2431,'02-Metrics'!$A$2:$AD$188,5,FALSE)</f>
        <v>Bridges &amp; Tunnels</v>
      </c>
      <c r="V2431" s="418" t="str">
        <f>VLOOKUP($A2431,'02-Metrics'!$A$2:$AD$188,7,FALSE)</f>
        <v>Roads and Bridges Authority</v>
      </c>
    </row>
    <row r="2432" spans="1:22" hidden="1">
      <c r="A2432" s="418" t="s">
        <v>1349</v>
      </c>
      <c r="B2432" s="497">
        <v>44226</v>
      </c>
      <c r="C2432" s="495">
        <v>0</v>
      </c>
      <c r="D2432" s="495">
        <v>13650887.500000002</v>
      </c>
      <c r="E2432" s="495">
        <f t="shared" si="385"/>
        <v>50104956.850000001</v>
      </c>
      <c r="F2432" s="495">
        <f t="shared" si="386"/>
        <v>73217234.450000003</v>
      </c>
      <c r="G2432" s="495">
        <f t="shared" si="387"/>
        <v>-23112277.600000001</v>
      </c>
      <c r="H2432" s="495">
        <f>VLOOKUP(A2432,'02-Metrics'!A:R,18,FALSE)</f>
        <v>524000000</v>
      </c>
      <c r="I2432" s="496">
        <f t="shared" si="388"/>
        <v>-4.4107400000000005E-2</v>
      </c>
      <c r="J2432" s="512"/>
      <c r="L2432" s="23">
        <v>43616</v>
      </c>
      <c r="M2432" s="241" t="s">
        <v>1039</v>
      </c>
      <c r="S2432">
        <f t="shared" si="384"/>
        <v>2021</v>
      </c>
      <c r="T2432" s="418" t="str">
        <f>VLOOKUP($A2432,'02-Metrics'!$A$2:$AD$188,4,FALSE)</f>
        <v>Infrastructure</v>
      </c>
      <c r="U2432" s="418" t="str">
        <f>VLOOKUP($A2432,'02-Metrics'!$A$2:$AD$188,5,FALSE)</f>
        <v>Bridges &amp; Tunnels</v>
      </c>
      <c r="V2432" s="418" t="str">
        <f>VLOOKUP($A2432,'02-Metrics'!$A$2:$AD$188,7,FALSE)</f>
        <v>Roads and Bridges Authority</v>
      </c>
    </row>
    <row r="2433" spans="1:22" hidden="1">
      <c r="A2433" s="418" t="s">
        <v>1349</v>
      </c>
      <c r="B2433" s="497">
        <v>44255</v>
      </c>
      <c r="C2433" s="495">
        <v>7157243.5999999996</v>
      </c>
      <c r="D2433" s="495">
        <v>30443071.439999994</v>
      </c>
      <c r="E2433" s="495">
        <f t="shared" si="385"/>
        <v>57262200.450000003</v>
      </c>
      <c r="F2433" s="495">
        <f t="shared" si="386"/>
        <v>103660305.89</v>
      </c>
      <c r="G2433" s="495">
        <f t="shared" si="387"/>
        <v>-46398105.439999998</v>
      </c>
      <c r="H2433" s="495">
        <f>VLOOKUP(A2433,'02-Metrics'!A:R,18,FALSE)</f>
        <v>524000000</v>
      </c>
      <c r="I2433" s="496">
        <f t="shared" si="388"/>
        <v>-8.8546002748091601E-2</v>
      </c>
      <c r="J2433" s="512"/>
      <c r="M2433" s="241" t="s">
        <v>1038</v>
      </c>
      <c r="S2433">
        <f t="shared" si="384"/>
        <v>2021</v>
      </c>
      <c r="T2433" s="418" t="str">
        <f>VLOOKUP($A2433,'02-Metrics'!$A$2:$AD$188,4,FALSE)</f>
        <v>Infrastructure</v>
      </c>
      <c r="U2433" s="418" t="str">
        <f>VLOOKUP($A2433,'02-Metrics'!$A$2:$AD$188,5,FALSE)</f>
        <v>Bridges &amp; Tunnels</v>
      </c>
      <c r="V2433" s="418" t="str">
        <f>VLOOKUP($A2433,'02-Metrics'!$A$2:$AD$188,7,FALSE)</f>
        <v>Roads and Bridges Authority</v>
      </c>
    </row>
    <row r="2434" spans="1:22" hidden="1">
      <c r="A2434" s="418" t="s">
        <v>1349</v>
      </c>
      <c r="B2434" s="497">
        <v>44285</v>
      </c>
      <c r="C2434" s="495">
        <v>61000924.299999997</v>
      </c>
      <c r="D2434" s="495">
        <v>32321661.300000004</v>
      </c>
      <c r="E2434" s="495">
        <f t="shared" si="380"/>
        <v>118263124.75</v>
      </c>
      <c r="F2434" s="495">
        <f t="shared" si="381"/>
        <v>135981967.19</v>
      </c>
      <c r="G2434" s="495">
        <f t="shared" si="382"/>
        <v>-17718842.439999998</v>
      </c>
      <c r="H2434" s="495">
        <f>VLOOKUP(A2434,'02-Metrics'!A:R,18,FALSE)</f>
        <v>524000000</v>
      </c>
      <c r="I2434" s="496">
        <f t="shared" si="383"/>
        <v>-3.3814584809160303E-2</v>
      </c>
      <c r="J2434" s="512"/>
      <c r="L2434" s="23">
        <v>43619</v>
      </c>
      <c r="M2434" s="241" t="s">
        <v>1039</v>
      </c>
      <c r="S2434">
        <f t="shared" si="384"/>
        <v>2021</v>
      </c>
      <c r="T2434" s="418" t="str">
        <f>VLOOKUP($A2434,'02-Metrics'!$A$2:$AD$188,4,FALSE)</f>
        <v>Infrastructure</v>
      </c>
      <c r="U2434" s="418" t="str">
        <f>VLOOKUP($A2434,'02-Metrics'!$A$2:$AD$188,5,FALSE)</f>
        <v>Bridges &amp; Tunnels</v>
      </c>
      <c r="V2434" s="418" t="str">
        <f>VLOOKUP($A2434,'02-Metrics'!$A$2:$AD$188,7,FALSE)</f>
        <v>Roads and Bridges Authority</v>
      </c>
    </row>
    <row r="2435" spans="1:22" hidden="1">
      <c r="A2435" s="418" t="s">
        <v>1349</v>
      </c>
      <c r="B2435" s="497">
        <v>44316</v>
      </c>
      <c r="C2435" s="495">
        <v>6026340.3499999996</v>
      </c>
      <c r="D2435" s="495">
        <v>15175490.42</v>
      </c>
      <c r="E2435" s="495">
        <f t="shared" si="380"/>
        <v>124289465.09999999</v>
      </c>
      <c r="F2435" s="495">
        <f t="shared" si="381"/>
        <v>151157457.60999998</v>
      </c>
      <c r="G2435" s="495">
        <f t="shared" si="382"/>
        <v>-26867992.50999999</v>
      </c>
      <c r="H2435" s="495">
        <f>VLOOKUP(A2435,'02-Metrics'!A:R,18,FALSE)</f>
        <v>524000000</v>
      </c>
      <c r="I2435" s="496">
        <f t="shared" si="383"/>
        <v>-5.1274794866412197E-2</v>
      </c>
      <c r="J2435" s="512"/>
      <c r="L2435" s="23">
        <v>43634</v>
      </c>
      <c r="M2435" s="241" t="s">
        <v>1039</v>
      </c>
      <c r="S2435">
        <f t="shared" si="384"/>
        <v>2021</v>
      </c>
      <c r="T2435" s="418" t="str">
        <f>VLOOKUP($A2435,'02-Metrics'!$A$2:$AD$188,4,FALSE)</f>
        <v>Infrastructure</v>
      </c>
      <c r="U2435" s="418" t="str">
        <f>VLOOKUP($A2435,'02-Metrics'!$A$2:$AD$188,5,FALSE)</f>
        <v>Bridges &amp; Tunnels</v>
      </c>
      <c r="V2435" s="418" t="str">
        <f>VLOOKUP($A2435,'02-Metrics'!$A$2:$AD$188,7,FALSE)</f>
        <v>Roads and Bridges Authority</v>
      </c>
    </row>
    <row r="2436" spans="1:22" hidden="1">
      <c r="A2436" s="418">
        <v>84</v>
      </c>
      <c r="B2436" s="505">
        <v>2</v>
      </c>
      <c r="C2436" s="506"/>
      <c r="D2436" s="506"/>
      <c r="E2436" s="506"/>
      <c r="F2436" s="506"/>
      <c r="G2436" s="506"/>
      <c r="H2436" s="495"/>
      <c r="I2436" s="496"/>
      <c r="J2436" s="496"/>
      <c r="K2436" s="495"/>
      <c r="L2436" s="493"/>
      <c r="S2436">
        <f t="shared" si="384"/>
        <v>1900</v>
      </c>
      <c r="T2436" s="418" t="e">
        <f>VLOOKUP($A2436,'02-Metrics'!$A$2:$AD$188,4,FALSE)</f>
        <v>#N/A</v>
      </c>
      <c r="U2436" s="418" t="e">
        <f>VLOOKUP($A2436,'02-Metrics'!$A$2:$AD$188,5,FALSE)</f>
        <v>#N/A</v>
      </c>
      <c r="V2436" s="418" t="e">
        <f>VLOOKUP($A2436,'02-Metrics'!$A$2:$AD$188,7,FALSE)</f>
        <v>#N/A</v>
      </c>
    </row>
    <row r="2437" spans="1:22" hidden="1">
      <c r="A2437" s="418" t="s">
        <v>1256</v>
      </c>
      <c r="B2437" s="497">
        <v>43860</v>
      </c>
      <c r="C2437" s="495">
        <v>0</v>
      </c>
      <c r="D2437" s="495">
        <v>1128089.7000000002</v>
      </c>
      <c r="E2437" s="495">
        <f t="shared" ref="E2437:E2468" si="389">C2437+E2436</f>
        <v>0</v>
      </c>
      <c r="F2437" s="495">
        <f t="shared" ref="F2437:F2468" si="390">D2437+F2436</f>
        <v>1128089.7000000002</v>
      </c>
      <c r="G2437" s="495">
        <f t="shared" si="382"/>
        <v>-1128089.7000000002</v>
      </c>
      <c r="H2437" s="495">
        <f>VLOOKUP(A2437,'02-Metrics'!A:R,18,FALSE)</f>
        <v>434504076.42857146</v>
      </c>
      <c r="I2437" s="496">
        <f t="shared" si="383"/>
        <v>-2.5962695431361459E-3</v>
      </c>
      <c r="J2437" s="512"/>
      <c r="L2437" s="23">
        <v>43643</v>
      </c>
      <c r="M2437" s="241" t="s">
        <v>1039</v>
      </c>
      <c r="S2437">
        <f t="shared" si="384"/>
        <v>2020</v>
      </c>
      <c r="T2437" s="418" t="str">
        <f>VLOOKUP($A2437,'02-Metrics'!$A$2:$AD$188,4,FALSE)</f>
        <v>Infrastructure</v>
      </c>
      <c r="U2437" s="418" t="str">
        <f>VLOOKUP($A2437,'02-Metrics'!$A$2:$AD$188,5,FALSE)</f>
        <v>Port</v>
      </c>
      <c r="V2437" s="418" t="str">
        <f>VLOOKUP($A2437,'02-Metrics'!$A$2:$AD$188,7,FALSE)</f>
        <v>EMAAR</v>
      </c>
    </row>
    <row r="2438" spans="1:22" hidden="1">
      <c r="A2438" s="418" t="s">
        <v>1256</v>
      </c>
      <c r="B2438" s="497">
        <v>43889</v>
      </c>
      <c r="C2438" s="495">
        <v>7681619.5</v>
      </c>
      <c r="D2438" s="495">
        <v>4666410</v>
      </c>
      <c r="E2438" s="495">
        <f t="shared" si="389"/>
        <v>7681619.5</v>
      </c>
      <c r="F2438" s="495">
        <f t="shared" si="390"/>
        <v>5794499.7000000002</v>
      </c>
      <c r="G2438" s="495">
        <f t="shared" si="382"/>
        <v>1887119.7999999998</v>
      </c>
      <c r="H2438" s="495">
        <f>VLOOKUP(A2438,'02-Metrics'!A:R,18,FALSE)</f>
        <v>434504076.42857146</v>
      </c>
      <c r="I2438" s="496">
        <f t="shared" si="383"/>
        <v>4.3431578720993314E-3</v>
      </c>
      <c r="J2438" s="512"/>
      <c r="L2438" s="23">
        <v>43646</v>
      </c>
      <c r="M2438" s="241" t="s">
        <v>1039</v>
      </c>
      <c r="S2438">
        <f t="shared" si="384"/>
        <v>2020</v>
      </c>
      <c r="T2438" s="418" t="str">
        <f>VLOOKUP($A2438,'02-Metrics'!$A$2:$AD$188,4,FALSE)</f>
        <v>Infrastructure</v>
      </c>
      <c r="U2438" s="418" t="str">
        <f>VLOOKUP($A2438,'02-Metrics'!$A$2:$AD$188,5,FALSE)</f>
        <v>Port</v>
      </c>
      <c r="V2438" s="418" t="str">
        <f>VLOOKUP($A2438,'02-Metrics'!$A$2:$AD$188,7,FALSE)</f>
        <v>EMAAR</v>
      </c>
    </row>
    <row r="2439" spans="1:22" hidden="1">
      <c r="A2439" s="418" t="s">
        <v>1256</v>
      </c>
      <c r="B2439" s="497">
        <v>43920</v>
      </c>
      <c r="C2439" s="495">
        <v>24950583</v>
      </c>
      <c r="D2439" s="495">
        <v>2473992.92</v>
      </c>
      <c r="E2439" s="495">
        <f t="shared" si="389"/>
        <v>32632202.5</v>
      </c>
      <c r="F2439" s="495">
        <f t="shared" si="390"/>
        <v>8268492.6200000001</v>
      </c>
      <c r="G2439" s="495">
        <f t="shared" si="382"/>
        <v>24363709.879999999</v>
      </c>
      <c r="H2439" s="495">
        <f>VLOOKUP(A2439,'02-Metrics'!A:R,18,FALSE)</f>
        <v>434504076.42857146</v>
      </c>
      <c r="I2439" s="496">
        <f t="shared" si="383"/>
        <v>5.6072454095848219E-2</v>
      </c>
      <c r="J2439" s="512"/>
      <c r="M2439" s="241" t="s">
        <v>1038</v>
      </c>
      <c r="S2439">
        <f t="shared" si="384"/>
        <v>2020</v>
      </c>
      <c r="T2439" s="418" t="str">
        <f>VLOOKUP($A2439,'02-Metrics'!$A$2:$AD$188,4,FALSE)</f>
        <v>Infrastructure</v>
      </c>
      <c r="U2439" s="418" t="str">
        <f>VLOOKUP($A2439,'02-Metrics'!$A$2:$AD$188,5,FALSE)</f>
        <v>Port</v>
      </c>
      <c r="V2439" s="418" t="str">
        <f>VLOOKUP($A2439,'02-Metrics'!$A$2:$AD$188,7,FALSE)</f>
        <v>EMAAR</v>
      </c>
    </row>
    <row r="2440" spans="1:22" hidden="1">
      <c r="A2440" s="418" t="s">
        <v>1256</v>
      </c>
      <c r="B2440" s="497">
        <v>43951</v>
      </c>
      <c r="C2440" s="495">
        <v>12914325.859999999</v>
      </c>
      <c r="D2440" s="495">
        <v>1512801.0799999998</v>
      </c>
      <c r="E2440" s="495">
        <f t="shared" si="389"/>
        <v>45546528.359999999</v>
      </c>
      <c r="F2440" s="495">
        <f t="shared" si="390"/>
        <v>9781293.6999999993</v>
      </c>
      <c r="G2440" s="495">
        <f t="shared" si="382"/>
        <v>35765234.659999996</v>
      </c>
      <c r="H2440" s="495">
        <f>VLOOKUP(A2440,'02-Metrics'!A:R,18,FALSE)</f>
        <v>434504076.42857146</v>
      </c>
      <c r="I2440" s="496">
        <f t="shared" si="383"/>
        <v>8.2312771272422064E-2</v>
      </c>
      <c r="J2440" s="512"/>
      <c r="L2440" s="23">
        <v>43677</v>
      </c>
      <c r="M2440" s="241" t="s">
        <v>1039</v>
      </c>
      <c r="S2440">
        <f t="shared" si="384"/>
        <v>2020</v>
      </c>
      <c r="T2440" s="418" t="str">
        <f>VLOOKUP($A2440,'02-Metrics'!$A$2:$AD$188,4,FALSE)</f>
        <v>Infrastructure</v>
      </c>
      <c r="U2440" s="418" t="str">
        <f>VLOOKUP($A2440,'02-Metrics'!$A$2:$AD$188,5,FALSE)</f>
        <v>Port</v>
      </c>
      <c r="V2440" s="418" t="str">
        <f>VLOOKUP($A2440,'02-Metrics'!$A$2:$AD$188,7,FALSE)</f>
        <v>EMAAR</v>
      </c>
    </row>
    <row r="2441" spans="1:22" hidden="1">
      <c r="A2441" s="418" t="s">
        <v>1256</v>
      </c>
      <c r="B2441" s="497">
        <v>43981</v>
      </c>
      <c r="C2441" s="495">
        <v>6336538.2300000004</v>
      </c>
      <c r="D2441" s="495">
        <v>1666357.85</v>
      </c>
      <c r="E2441" s="495">
        <f t="shared" si="389"/>
        <v>51883066.590000004</v>
      </c>
      <c r="F2441" s="495">
        <f t="shared" si="390"/>
        <v>11447651.549999999</v>
      </c>
      <c r="G2441" s="495">
        <f t="shared" si="382"/>
        <v>40435415.040000007</v>
      </c>
      <c r="H2441" s="495">
        <f>VLOOKUP(A2441,'02-Metrics'!A:R,18,FALSE)</f>
        <v>434504076.42857146</v>
      </c>
      <c r="I2441" s="496">
        <f t="shared" si="383"/>
        <v>9.3061071767981951E-2</v>
      </c>
      <c r="J2441" s="512"/>
      <c r="M2441" s="241" t="s">
        <v>1038</v>
      </c>
      <c r="S2441">
        <f t="shared" si="384"/>
        <v>2020</v>
      </c>
      <c r="T2441" s="418" t="str">
        <f>VLOOKUP($A2441,'02-Metrics'!$A$2:$AD$188,4,FALSE)</f>
        <v>Infrastructure</v>
      </c>
      <c r="U2441" s="418" t="str">
        <f>VLOOKUP($A2441,'02-Metrics'!$A$2:$AD$188,5,FALSE)</f>
        <v>Port</v>
      </c>
      <c r="V2441" s="418" t="str">
        <f>VLOOKUP($A2441,'02-Metrics'!$A$2:$AD$188,7,FALSE)</f>
        <v>EMAAR</v>
      </c>
    </row>
    <row r="2442" spans="1:22" hidden="1">
      <c r="A2442" s="418" t="s">
        <v>1256</v>
      </c>
      <c r="B2442" s="497">
        <v>44012</v>
      </c>
      <c r="C2442" s="495">
        <v>6124877.6900000004</v>
      </c>
      <c r="D2442" s="495">
        <v>5500379.1000000006</v>
      </c>
      <c r="E2442" s="495">
        <f t="shared" si="389"/>
        <v>58007944.280000001</v>
      </c>
      <c r="F2442" s="495">
        <f t="shared" si="390"/>
        <v>16948030.649999999</v>
      </c>
      <c r="G2442" s="495">
        <f t="shared" si="382"/>
        <v>41059913.630000003</v>
      </c>
      <c r="H2442" s="495">
        <f>VLOOKUP(A2442,'02-Metrics'!A:R,18,FALSE)</f>
        <v>434504076.42857146</v>
      </c>
      <c r="I2442" s="496">
        <f t="shared" si="383"/>
        <v>9.4498339273348289E-2</v>
      </c>
      <c r="J2442" s="512"/>
      <c r="L2442" s="23">
        <v>43684</v>
      </c>
      <c r="M2442" s="241" t="s">
        <v>1039</v>
      </c>
      <c r="S2442">
        <f t="shared" si="384"/>
        <v>2020</v>
      </c>
      <c r="T2442" s="418" t="str">
        <f>VLOOKUP($A2442,'02-Metrics'!$A$2:$AD$188,4,FALSE)</f>
        <v>Infrastructure</v>
      </c>
      <c r="U2442" s="418" t="str">
        <f>VLOOKUP($A2442,'02-Metrics'!$A$2:$AD$188,5,FALSE)</f>
        <v>Port</v>
      </c>
      <c r="V2442" s="418" t="str">
        <f>VLOOKUP($A2442,'02-Metrics'!$A$2:$AD$188,7,FALSE)</f>
        <v>EMAAR</v>
      </c>
    </row>
    <row r="2443" spans="1:22" hidden="1">
      <c r="A2443" s="418" t="s">
        <v>1256</v>
      </c>
      <c r="B2443" s="497">
        <v>44042</v>
      </c>
      <c r="C2443" s="495">
        <v>4824045.3899999997</v>
      </c>
      <c r="D2443" s="495">
        <v>5818137.370000001</v>
      </c>
      <c r="E2443" s="495">
        <f t="shared" si="389"/>
        <v>62831989.670000002</v>
      </c>
      <c r="F2443" s="495">
        <f t="shared" si="390"/>
        <v>22766168.02</v>
      </c>
      <c r="G2443" s="495">
        <f t="shared" si="382"/>
        <v>40065821.650000006</v>
      </c>
      <c r="H2443" s="495">
        <f>VLOOKUP(A2443,'02-Metrics'!A:R,18,FALSE)</f>
        <v>434504076.42857146</v>
      </c>
      <c r="I2443" s="496">
        <f t="shared" si="383"/>
        <v>9.2210462049799588E-2</v>
      </c>
      <c r="J2443" s="512"/>
      <c r="L2443" s="23">
        <v>43708</v>
      </c>
      <c r="M2443" s="241" t="s">
        <v>1039</v>
      </c>
      <c r="S2443">
        <f t="shared" si="384"/>
        <v>2020</v>
      </c>
      <c r="T2443" s="418" t="str">
        <f>VLOOKUP($A2443,'02-Metrics'!$A$2:$AD$188,4,FALSE)</f>
        <v>Infrastructure</v>
      </c>
      <c r="U2443" s="418" t="str">
        <f>VLOOKUP($A2443,'02-Metrics'!$A$2:$AD$188,5,FALSE)</f>
        <v>Port</v>
      </c>
      <c r="V2443" s="418" t="str">
        <f>VLOOKUP($A2443,'02-Metrics'!$A$2:$AD$188,7,FALSE)</f>
        <v>EMAAR</v>
      </c>
    </row>
    <row r="2444" spans="1:22" hidden="1">
      <c r="A2444" s="418" t="s">
        <v>1256</v>
      </c>
      <c r="B2444" s="497">
        <v>44073</v>
      </c>
      <c r="C2444" s="495">
        <v>8284840.6399999997</v>
      </c>
      <c r="D2444" s="495">
        <v>5975447.8200000003</v>
      </c>
      <c r="E2444" s="495">
        <f t="shared" si="389"/>
        <v>71116830.310000002</v>
      </c>
      <c r="F2444" s="495">
        <f t="shared" si="390"/>
        <v>28741615.84</v>
      </c>
      <c r="G2444" s="495">
        <f t="shared" si="382"/>
        <v>42375214.469999999</v>
      </c>
      <c r="H2444" s="495">
        <f>VLOOKUP(A2444,'02-Metrics'!A:R,18,FALSE)</f>
        <v>434504076.42857146</v>
      </c>
      <c r="I2444" s="496">
        <f t="shared" si="383"/>
        <v>9.7525470458885558E-2</v>
      </c>
      <c r="J2444" s="512"/>
      <c r="M2444" s="241" t="s">
        <v>1038</v>
      </c>
      <c r="S2444">
        <f t="shared" si="384"/>
        <v>2020</v>
      </c>
      <c r="T2444" s="418" t="str">
        <f>VLOOKUP($A2444,'02-Metrics'!$A$2:$AD$188,4,FALSE)</f>
        <v>Infrastructure</v>
      </c>
      <c r="U2444" s="418" t="str">
        <f>VLOOKUP($A2444,'02-Metrics'!$A$2:$AD$188,5,FALSE)</f>
        <v>Port</v>
      </c>
      <c r="V2444" s="418" t="str">
        <f>VLOOKUP($A2444,'02-Metrics'!$A$2:$AD$188,7,FALSE)</f>
        <v>EMAAR</v>
      </c>
    </row>
    <row r="2445" spans="1:22" hidden="1">
      <c r="A2445" s="418" t="s">
        <v>1256</v>
      </c>
      <c r="B2445" s="497">
        <v>44104</v>
      </c>
      <c r="C2445" s="495">
        <v>13235412.66</v>
      </c>
      <c r="D2445" s="495">
        <v>7587470.830000001</v>
      </c>
      <c r="E2445" s="495">
        <f t="shared" si="389"/>
        <v>84352242.969999999</v>
      </c>
      <c r="F2445" s="495">
        <f t="shared" si="390"/>
        <v>36329086.670000002</v>
      </c>
      <c r="G2445" s="495">
        <f t="shared" si="382"/>
        <v>48023156.299999997</v>
      </c>
      <c r="H2445" s="495">
        <f>VLOOKUP(A2445,'02-Metrics'!A:R,18,FALSE)</f>
        <v>434504076.42857146</v>
      </c>
      <c r="I2445" s="496">
        <f t="shared" si="383"/>
        <v>0.11052406388158378</v>
      </c>
      <c r="J2445" s="512"/>
      <c r="L2445" s="23">
        <v>43711</v>
      </c>
      <c r="M2445" s="241" t="s">
        <v>1039</v>
      </c>
      <c r="S2445">
        <f t="shared" si="384"/>
        <v>2020</v>
      </c>
      <c r="T2445" s="418" t="str">
        <f>VLOOKUP($A2445,'02-Metrics'!$A$2:$AD$188,4,FALSE)</f>
        <v>Infrastructure</v>
      </c>
      <c r="U2445" s="418" t="str">
        <f>VLOOKUP($A2445,'02-Metrics'!$A$2:$AD$188,5,FALSE)</f>
        <v>Port</v>
      </c>
      <c r="V2445" s="418" t="str">
        <f>VLOOKUP($A2445,'02-Metrics'!$A$2:$AD$188,7,FALSE)</f>
        <v>EMAAR</v>
      </c>
    </row>
    <row r="2446" spans="1:22" hidden="1">
      <c r="A2446" s="418" t="s">
        <v>1256</v>
      </c>
      <c r="B2446" s="497">
        <v>44134</v>
      </c>
      <c r="C2446" s="495">
        <v>18397733.920000002</v>
      </c>
      <c r="D2446" s="495">
        <v>9409439.6300000008</v>
      </c>
      <c r="E2446" s="495">
        <f t="shared" si="389"/>
        <v>102749976.89</v>
      </c>
      <c r="F2446" s="495">
        <f t="shared" si="390"/>
        <v>45738526.300000004</v>
      </c>
      <c r="G2446" s="495">
        <f t="shared" si="382"/>
        <v>57011450.589999996</v>
      </c>
      <c r="H2446" s="495">
        <f>VLOOKUP(A2446,'02-Metrics'!A:R,18,FALSE)</f>
        <v>434504076.42857146</v>
      </c>
      <c r="I2446" s="496">
        <f t="shared" si="383"/>
        <v>0.13121039291186526</v>
      </c>
      <c r="J2446" s="512"/>
      <c r="L2446" s="23">
        <v>43726</v>
      </c>
      <c r="M2446" s="241" t="s">
        <v>1039</v>
      </c>
      <c r="S2446">
        <f t="shared" si="384"/>
        <v>2020</v>
      </c>
      <c r="T2446" s="418" t="str">
        <f>VLOOKUP($A2446,'02-Metrics'!$A$2:$AD$188,4,FALSE)</f>
        <v>Infrastructure</v>
      </c>
      <c r="U2446" s="418" t="str">
        <f>VLOOKUP($A2446,'02-Metrics'!$A$2:$AD$188,5,FALSE)</f>
        <v>Port</v>
      </c>
      <c r="V2446" s="418" t="str">
        <f>VLOOKUP($A2446,'02-Metrics'!$A$2:$AD$188,7,FALSE)</f>
        <v>EMAAR</v>
      </c>
    </row>
    <row r="2447" spans="1:22" hidden="1">
      <c r="A2447" s="418" t="s">
        <v>1256</v>
      </c>
      <c r="B2447" s="497">
        <v>44165</v>
      </c>
      <c r="C2447" s="495">
        <v>5726760.54</v>
      </c>
      <c r="D2447" s="495">
        <v>9587251.9300000016</v>
      </c>
      <c r="E2447" s="495">
        <f t="shared" si="389"/>
        <v>108476737.43000001</v>
      </c>
      <c r="F2447" s="495">
        <f t="shared" si="390"/>
        <v>55325778.230000004</v>
      </c>
      <c r="G2447" s="495">
        <f t="shared" si="382"/>
        <v>53150959.200000003</v>
      </c>
      <c r="H2447" s="495">
        <f>VLOOKUP(A2447,'02-Metrics'!A:R,18,FALSE)</f>
        <v>434504076.42857146</v>
      </c>
      <c r="I2447" s="496">
        <f t="shared" si="383"/>
        <v>0.1223255708827338</v>
      </c>
      <c r="J2447" s="512"/>
      <c r="L2447" s="23">
        <v>43738</v>
      </c>
      <c r="M2447" s="241" t="s">
        <v>1039</v>
      </c>
      <c r="S2447">
        <f t="shared" si="384"/>
        <v>2020</v>
      </c>
      <c r="T2447" s="418" t="str">
        <f>VLOOKUP($A2447,'02-Metrics'!$A$2:$AD$188,4,FALSE)</f>
        <v>Infrastructure</v>
      </c>
      <c r="U2447" s="418" t="str">
        <f>VLOOKUP($A2447,'02-Metrics'!$A$2:$AD$188,5,FALSE)</f>
        <v>Port</v>
      </c>
      <c r="V2447" s="418" t="str">
        <f>VLOOKUP($A2447,'02-Metrics'!$A$2:$AD$188,7,FALSE)</f>
        <v>EMAAR</v>
      </c>
    </row>
    <row r="2448" spans="1:22" hidden="1">
      <c r="A2448" s="418" t="s">
        <v>1256</v>
      </c>
      <c r="B2448" s="497">
        <v>44195</v>
      </c>
      <c r="C2448" s="495">
        <v>19697511.700000003</v>
      </c>
      <c r="D2448" s="495">
        <v>8842500.8999999985</v>
      </c>
      <c r="E2448" s="495">
        <f t="shared" si="389"/>
        <v>128174249.13000001</v>
      </c>
      <c r="F2448" s="495">
        <f t="shared" si="390"/>
        <v>64168279.130000003</v>
      </c>
      <c r="G2448" s="495">
        <f t="shared" si="382"/>
        <v>64005970.000000007</v>
      </c>
      <c r="H2448" s="495">
        <f>VLOOKUP(A2448,'02-Metrics'!A:R,18,FALSE)</f>
        <v>434504076.42857146</v>
      </c>
      <c r="I2448" s="496">
        <f t="shared" si="383"/>
        <v>0.1473081001359075</v>
      </c>
      <c r="J2448" s="512"/>
      <c r="M2448" s="241" t="s">
        <v>1038</v>
      </c>
      <c r="S2448">
        <f t="shared" si="384"/>
        <v>2020</v>
      </c>
      <c r="T2448" s="418" t="str">
        <f>VLOOKUP($A2448,'02-Metrics'!$A$2:$AD$188,4,FALSE)</f>
        <v>Infrastructure</v>
      </c>
      <c r="U2448" s="418" t="str">
        <f>VLOOKUP($A2448,'02-Metrics'!$A$2:$AD$188,5,FALSE)</f>
        <v>Port</v>
      </c>
      <c r="V2448" s="418" t="str">
        <f>VLOOKUP($A2448,'02-Metrics'!$A$2:$AD$188,7,FALSE)</f>
        <v>EMAAR</v>
      </c>
    </row>
    <row r="2449" spans="1:22" hidden="1">
      <c r="A2449" s="418" t="s">
        <v>1256</v>
      </c>
      <c r="B2449" s="497">
        <v>44226</v>
      </c>
      <c r="C2449" s="495">
        <v>12762378.98</v>
      </c>
      <c r="D2449" s="495">
        <v>7627418.8799999999</v>
      </c>
      <c r="E2449" s="495">
        <f t="shared" si="389"/>
        <v>140936628.11000001</v>
      </c>
      <c r="F2449" s="495">
        <f t="shared" si="390"/>
        <v>71795698.010000005</v>
      </c>
      <c r="G2449" s="495">
        <f t="shared" si="382"/>
        <v>69140930.100000009</v>
      </c>
      <c r="H2449" s="495">
        <f>VLOOKUP(A2449,'02-Metrics'!A:R,18,FALSE)</f>
        <v>434504076.42857146</v>
      </c>
      <c r="I2449" s="496">
        <f t="shared" si="383"/>
        <v>0.15912607924949157</v>
      </c>
      <c r="J2449" s="512"/>
      <c r="L2449" s="23">
        <v>43741</v>
      </c>
      <c r="M2449" s="241" t="s">
        <v>1039</v>
      </c>
      <c r="S2449">
        <f t="shared" si="384"/>
        <v>2021</v>
      </c>
      <c r="T2449" s="418" t="str">
        <f>VLOOKUP($A2449,'02-Metrics'!$A$2:$AD$188,4,FALSE)</f>
        <v>Infrastructure</v>
      </c>
      <c r="U2449" s="418" t="str">
        <f>VLOOKUP($A2449,'02-Metrics'!$A$2:$AD$188,5,FALSE)</f>
        <v>Port</v>
      </c>
      <c r="V2449" s="418" t="str">
        <f>VLOOKUP($A2449,'02-Metrics'!$A$2:$AD$188,7,FALSE)</f>
        <v>EMAAR</v>
      </c>
    </row>
    <row r="2450" spans="1:22" hidden="1">
      <c r="A2450" s="418" t="s">
        <v>1256</v>
      </c>
      <c r="B2450" s="497">
        <v>44255</v>
      </c>
      <c r="C2450" s="495">
        <v>11696963.41</v>
      </c>
      <c r="D2450" s="495">
        <v>6120541.8000000017</v>
      </c>
      <c r="E2450" s="495">
        <f t="shared" si="389"/>
        <v>152633591.52000001</v>
      </c>
      <c r="F2450" s="495">
        <f t="shared" si="390"/>
        <v>77916239.810000002</v>
      </c>
      <c r="G2450" s="495">
        <f t="shared" si="382"/>
        <v>74717351.710000008</v>
      </c>
      <c r="H2450" s="495">
        <f>VLOOKUP(A2450,'02-Metrics'!A:R,18,FALSE)</f>
        <v>434504076.42857146</v>
      </c>
      <c r="I2450" s="496">
        <f t="shared" si="383"/>
        <v>0.17196007071819236</v>
      </c>
      <c r="J2450" s="512"/>
      <c r="L2450" s="23">
        <v>43745</v>
      </c>
      <c r="M2450" s="241" t="s">
        <v>1039</v>
      </c>
      <c r="S2450">
        <f t="shared" si="384"/>
        <v>2021</v>
      </c>
      <c r="T2450" s="418" t="str">
        <f>VLOOKUP($A2450,'02-Metrics'!$A$2:$AD$188,4,FALSE)</f>
        <v>Infrastructure</v>
      </c>
      <c r="U2450" s="418" t="str">
        <f>VLOOKUP($A2450,'02-Metrics'!$A$2:$AD$188,5,FALSE)</f>
        <v>Port</v>
      </c>
      <c r="V2450" s="418" t="str">
        <f>VLOOKUP($A2450,'02-Metrics'!$A$2:$AD$188,7,FALSE)</f>
        <v>EMAAR</v>
      </c>
    </row>
    <row r="2451" spans="1:22" hidden="1">
      <c r="A2451" s="418" t="s">
        <v>1256</v>
      </c>
      <c r="B2451" s="497">
        <v>44285</v>
      </c>
      <c r="C2451" s="495">
        <v>9424694.4399999995</v>
      </c>
      <c r="D2451" s="495">
        <v>8046612.3299999991</v>
      </c>
      <c r="E2451" s="495">
        <f t="shared" si="389"/>
        <v>162058285.96000001</v>
      </c>
      <c r="F2451" s="495">
        <f t="shared" si="390"/>
        <v>85962852.140000001</v>
      </c>
      <c r="G2451" s="495">
        <f t="shared" si="382"/>
        <v>76095433.820000008</v>
      </c>
      <c r="H2451" s="495">
        <f>VLOOKUP(A2451,'02-Metrics'!A:R,18,FALSE)</f>
        <v>434504076.42857146</v>
      </c>
      <c r="I2451" s="496">
        <f t="shared" si="383"/>
        <v>0.1751316913881921</v>
      </c>
      <c r="J2451" s="512"/>
      <c r="L2451" s="23">
        <v>43769</v>
      </c>
      <c r="M2451" s="241" t="s">
        <v>1039</v>
      </c>
      <c r="S2451">
        <f t="shared" si="384"/>
        <v>2021</v>
      </c>
      <c r="T2451" s="418" t="str">
        <f>VLOOKUP($A2451,'02-Metrics'!$A$2:$AD$188,4,FALSE)</f>
        <v>Infrastructure</v>
      </c>
      <c r="U2451" s="418" t="str">
        <f>VLOOKUP($A2451,'02-Metrics'!$A$2:$AD$188,5,FALSE)</f>
        <v>Port</v>
      </c>
      <c r="V2451" s="418" t="str">
        <f>VLOOKUP($A2451,'02-Metrics'!$A$2:$AD$188,7,FALSE)</f>
        <v>EMAAR</v>
      </c>
    </row>
    <row r="2452" spans="1:22" hidden="1">
      <c r="A2452" s="418" t="s">
        <v>1256</v>
      </c>
      <c r="B2452" s="497">
        <v>44316</v>
      </c>
      <c r="C2452" s="495">
        <v>25624984.419999998</v>
      </c>
      <c r="D2452" s="495">
        <v>4411293.5500000007</v>
      </c>
      <c r="E2452" s="495">
        <f t="shared" si="389"/>
        <v>187683270.38</v>
      </c>
      <c r="F2452" s="495">
        <f t="shared" si="390"/>
        <v>90374145.689999998</v>
      </c>
      <c r="G2452" s="495">
        <f t="shared" si="382"/>
        <v>97309124.689999998</v>
      </c>
      <c r="H2452" s="495">
        <f>VLOOKUP(A2452,'02-Metrics'!A:R,18,FALSE)</f>
        <v>434504076.42857146</v>
      </c>
      <c r="I2452" s="496">
        <f t="shared" si="383"/>
        <v>0.22395445743533027</v>
      </c>
      <c r="J2452" s="512"/>
      <c r="M2452" s="241" t="s">
        <v>1038</v>
      </c>
      <c r="S2452">
        <f t="shared" si="384"/>
        <v>2021</v>
      </c>
      <c r="T2452" s="418" t="str">
        <f>VLOOKUP($A2452,'02-Metrics'!$A$2:$AD$188,4,FALSE)</f>
        <v>Infrastructure</v>
      </c>
      <c r="U2452" s="418" t="str">
        <f>VLOOKUP($A2452,'02-Metrics'!$A$2:$AD$188,5,FALSE)</f>
        <v>Port</v>
      </c>
      <c r="V2452" s="418" t="str">
        <f>VLOOKUP($A2452,'02-Metrics'!$A$2:$AD$188,7,FALSE)</f>
        <v>EMAAR</v>
      </c>
    </row>
    <row r="2453" spans="1:22" hidden="1">
      <c r="A2453" s="418">
        <v>85</v>
      </c>
      <c r="B2453" s="505">
        <v>2</v>
      </c>
      <c r="C2453" s="506"/>
      <c r="D2453" s="506"/>
      <c r="E2453" s="506"/>
      <c r="F2453" s="506"/>
      <c r="G2453" s="506"/>
      <c r="H2453" s="495"/>
      <c r="I2453" s="496"/>
      <c r="J2453" s="496"/>
      <c r="K2453" s="495"/>
      <c r="L2453" s="493"/>
      <c r="S2453">
        <f t="shared" si="384"/>
        <v>1900</v>
      </c>
      <c r="T2453" s="418" t="e">
        <f>VLOOKUP($A2453,'02-Metrics'!$A$2:$AD$188,4,FALSE)</f>
        <v>#N/A</v>
      </c>
      <c r="U2453" s="418" t="e">
        <f>VLOOKUP($A2453,'02-Metrics'!$A$2:$AD$188,5,FALSE)</f>
        <v>#N/A</v>
      </c>
      <c r="V2453" s="418" t="e">
        <f>VLOOKUP($A2453,'02-Metrics'!$A$2:$AD$188,7,FALSE)</f>
        <v>#N/A</v>
      </c>
    </row>
    <row r="2454" spans="1:22" hidden="1">
      <c r="A2454" s="418" t="s">
        <v>1187</v>
      </c>
      <c r="B2454" s="497">
        <v>43860</v>
      </c>
      <c r="C2454" s="495">
        <v>0</v>
      </c>
      <c r="D2454" s="495">
        <v>16540</v>
      </c>
      <c r="E2454" s="495">
        <f t="shared" si="389"/>
        <v>0</v>
      </c>
      <c r="F2454" s="495">
        <f t="shared" si="390"/>
        <v>16540</v>
      </c>
      <c r="G2454" s="495">
        <f t="shared" ref="G2454:G2471" si="391">E2454-F2454</f>
        <v>-16540</v>
      </c>
      <c r="H2454" s="495">
        <f>VLOOKUP(A2454,'02-Metrics'!A:R,18,FALSE)</f>
        <v>85000000</v>
      </c>
      <c r="I2454" s="496">
        <f t="shared" ref="I2454:I2471" si="392">G2454/H2454</f>
        <v>-1.9458823529411765E-4</v>
      </c>
      <c r="J2454" s="512"/>
      <c r="L2454" s="23">
        <v>43799</v>
      </c>
      <c r="M2454" s="241" t="s">
        <v>1039</v>
      </c>
      <c r="S2454">
        <f t="shared" si="384"/>
        <v>2020</v>
      </c>
      <c r="T2454" s="418" t="str">
        <f>VLOOKUP($A2454,'02-Metrics'!$A$2:$AD$188,4,FALSE)</f>
        <v>Restoration</v>
      </c>
      <c r="U2454" s="418" t="str">
        <f>VLOOKUP($A2454,'02-Metrics'!$A$2:$AD$188,5,FALSE)</f>
        <v>Palace</v>
      </c>
      <c r="V2454" s="418" t="str">
        <f>VLOOKUP($A2454,'02-Metrics'!$A$2:$AD$188,7,FALSE)</f>
        <v>Army Forces</v>
      </c>
    </row>
    <row r="2455" spans="1:22" hidden="1">
      <c r="A2455" s="418" t="s">
        <v>1187</v>
      </c>
      <c r="B2455" s="497">
        <v>43889</v>
      </c>
      <c r="C2455" s="495">
        <v>0</v>
      </c>
      <c r="D2455" s="495">
        <v>14220</v>
      </c>
      <c r="E2455" s="495">
        <f t="shared" si="389"/>
        <v>0</v>
      </c>
      <c r="F2455" s="495">
        <f t="shared" si="390"/>
        <v>30760</v>
      </c>
      <c r="G2455" s="495">
        <f t="shared" si="391"/>
        <v>-30760</v>
      </c>
      <c r="H2455" s="495">
        <f>VLOOKUP(A2455,'02-Metrics'!A:R,18,FALSE)</f>
        <v>85000000</v>
      </c>
      <c r="I2455" s="496">
        <f t="shared" si="392"/>
        <v>-3.6188235294117645E-4</v>
      </c>
      <c r="J2455" s="512"/>
      <c r="M2455" s="241" t="s">
        <v>1038</v>
      </c>
      <c r="S2455">
        <f t="shared" si="384"/>
        <v>2020</v>
      </c>
      <c r="T2455" s="418" t="str">
        <f>VLOOKUP($A2455,'02-Metrics'!$A$2:$AD$188,4,FALSE)</f>
        <v>Restoration</v>
      </c>
      <c r="U2455" s="418" t="str">
        <f>VLOOKUP($A2455,'02-Metrics'!$A$2:$AD$188,5,FALSE)</f>
        <v>Palace</v>
      </c>
      <c r="V2455" s="418" t="str">
        <f>VLOOKUP($A2455,'02-Metrics'!$A$2:$AD$188,7,FALSE)</f>
        <v>Army Forces</v>
      </c>
    </row>
    <row r="2456" spans="1:22" hidden="1">
      <c r="A2456" s="418" t="s">
        <v>1187</v>
      </c>
      <c r="B2456" s="497">
        <v>43920</v>
      </c>
      <c r="C2456" s="495">
        <v>0</v>
      </c>
      <c r="D2456" s="495">
        <v>30600</v>
      </c>
      <c r="E2456" s="495">
        <f t="shared" si="389"/>
        <v>0</v>
      </c>
      <c r="F2456" s="495">
        <f t="shared" si="390"/>
        <v>61360</v>
      </c>
      <c r="G2456" s="495">
        <f t="shared" si="391"/>
        <v>-61360</v>
      </c>
      <c r="H2456" s="495">
        <f>VLOOKUP(A2456,'02-Metrics'!A:R,18,FALSE)</f>
        <v>85000000</v>
      </c>
      <c r="I2456" s="496">
        <f t="shared" si="392"/>
        <v>-7.2188235294117647E-4</v>
      </c>
      <c r="J2456" s="512"/>
      <c r="M2456" s="241" t="s">
        <v>1038</v>
      </c>
      <c r="S2456">
        <f t="shared" si="384"/>
        <v>2020</v>
      </c>
      <c r="T2456" s="418" t="str">
        <f>VLOOKUP($A2456,'02-Metrics'!$A$2:$AD$188,4,FALSE)</f>
        <v>Restoration</v>
      </c>
      <c r="U2456" s="418" t="str">
        <f>VLOOKUP($A2456,'02-Metrics'!$A$2:$AD$188,5,FALSE)</f>
        <v>Palace</v>
      </c>
      <c r="V2456" s="418" t="str">
        <f>VLOOKUP($A2456,'02-Metrics'!$A$2:$AD$188,7,FALSE)</f>
        <v>Army Forces</v>
      </c>
    </row>
    <row r="2457" spans="1:22" hidden="1">
      <c r="A2457" s="418" t="s">
        <v>1187</v>
      </c>
      <c r="B2457" s="497">
        <v>43951</v>
      </c>
      <c r="C2457" s="495">
        <v>0</v>
      </c>
      <c r="D2457" s="495">
        <v>30380</v>
      </c>
      <c r="E2457" s="495">
        <f t="shared" si="389"/>
        <v>0</v>
      </c>
      <c r="F2457" s="495">
        <f t="shared" si="390"/>
        <v>91740</v>
      </c>
      <c r="G2457" s="495">
        <f t="shared" si="391"/>
        <v>-91740</v>
      </c>
      <c r="H2457" s="495">
        <f>VLOOKUP(A2457,'02-Metrics'!A:R,18,FALSE)</f>
        <v>85000000</v>
      </c>
      <c r="I2457" s="496">
        <f t="shared" si="392"/>
        <v>-1.0792941176470587E-3</v>
      </c>
      <c r="J2457" s="512"/>
      <c r="M2457" s="241" t="s">
        <v>1038</v>
      </c>
      <c r="S2457">
        <f t="shared" si="384"/>
        <v>2020</v>
      </c>
      <c r="T2457" s="418" t="str">
        <f>VLOOKUP($A2457,'02-Metrics'!$A$2:$AD$188,4,FALSE)</f>
        <v>Restoration</v>
      </c>
      <c r="U2457" s="418" t="str">
        <f>VLOOKUP($A2457,'02-Metrics'!$A$2:$AD$188,5,FALSE)</f>
        <v>Palace</v>
      </c>
      <c r="V2457" s="418" t="str">
        <f>VLOOKUP($A2457,'02-Metrics'!$A$2:$AD$188,7,FALSE)</f>
        <v>Army Forces</v>
      </c>
    </row>
    <row r="2458" spans="1:22" hidden="1">
      <c r="A2458" s="418" t="s">
        <v>1187</v>
      </c>
      <c r="B2458" s="497">
        <v>43981</v>
      </c>
      <c r="C2458" s="495">
        <v>0</v>
      </c>
      <c r="D2458" s="495">
        <v>23335.4</v>
      </c>
      <c r="E2458" s="495">
        <f t="shared" si="389"/>
        <v>0</v>
      </c>
      <c r="F2458" s="495">
        <f t="shared" si="390"/>
        <v>115075.4</v>
      </c>
      <c r="G2458" s="495">
        <f t="shared" si="391"/>
        <v>-115075.4</v>
      </c>
      <c r="H2458" s="495">
        <f>VLOOKUP(A2458,'02-Metrics'!A:R,18,FALSE)</f>
        <v>85000000</v>
      </c>
      <c r="I2458" s="496">
        <f t="shared" si="392"/>
        <v>-1.3538282352941176E-3</v>
      </c>
      <c r="J2458" s="512"/>
      <c r="M2458" s="241" t="s">
        <v>1038</v>
      </c>
      <c r="S2458">
        <f t="shared" si="384"/>
        <v>2020</v>
      </c>
      <c r="T2458" s="418" t="str">
        <f>VLOOKUP($A2458,'02-Metrics'!$A$2:$AD$188,4,FALSE)</f>
        <v>Restoration</v>
      </c>
      <c r="U2458" s="418" t="str">
        <f>VLOOKUP($A2458,'02-Metrics'!$A$2:$AD$188,5,FALSE)</f>
        <v>Palace</v>
      </c>
      <c r="V2458" s="418" t="str">
        <f>VLOOKUP($A2458,'02-Metrics'!$A$2:$AD$188,7,FALSE)</f>
        <v>Army Forces</v>
      </c>
    </row>
    <row r="2459" spans="1:22" hidden="1">
      <c r="A2459" s="418" t="s">
        <v>1187</v>
      </c>
      <c r="B2459" s="497">
        <v>44012</v>
      </c>
      <c r="C2459" s="495">
        <v>0</v>
      </c>
      <c r="D2459" s="495">
        <v>108108.14</v>
      </c>
      <c r="E2459" s="495">
        <f t="shared" si="389"/>
        <v>0</v>
      </c>
      <c r="F2459" s="495">
        <f t="shared" si="390"/>
        <v>223183.53999999998</v>
      </c>
      <c r="G2459" s="495">
        <f t="shared" si="391"/>
        <v>-223183.53999999998</v>
      </c>
      <c r="H2459" s="495">
        <f>VLOOKUP(A2459,'02-Metrics'!A:R,18,FALSE)</f>
        <v>85000000</v>
      </c>
      <c r="I2459" s="496">
        <f t="shared" si="392"/>
        <v>-2.6256887058823527E-3</v>
      </c>
      <c r="J2459" s="512"/>
      <c r="M2459" s="241" t="s">
        <v>1038</v>
      </c>
      <c r="S2459">
        <f t="shared" si="384"/>
        <v>2020</v>
      </c>
      <c r="T2459" s="418" t="str">
        <f>VLOOKUP($A2459,'02-Metrics'!$A$2:$AD$188,4,FALSE)</f>
        <v>Restoration</v>
      </c>
      <c r="U2459" s="418" t="str">
        <f>VLOOKUP($A2459,'02-Metrics'!$A$2:$AD$188,5,FALSE)</f>
        <v>Palace</v>
      </c>
      <c r="V2459" s="418" t="str">
        <f>VLOOKUP($A2459,'02-Metrics'!$A$2:$AD$188,7,FALSE)</f>
        <v>Army Forces</v>
      </c>
    </row>
    <row r="2460" spans="1:22" hidden="1">
      <c r="A2460" s="418" t="s">
        <v>1187</v>
      </c>
      <c r="B2460" s="497">
        <v>44042</v>
      </c>
      <c r="C2460" s="495">
        <v>0</v>
      </c>
      <c r="D2460" s="495">
        <v>311190.27</v>
      </c>
      <c r="E2460" s="495">
        <f t="shared" si="389"/>
        <v>0</v>
      </c>
      <c r="F2460" s="495">
        <f t="shared" si="390"/>
        <v>534373.81000000006</v>
      </c>
      <c r="G2460" s="495">
        <f t="shared" si="391"/>
        <v>-534373.81000000006</v>
      </c>
      <c r="H2460" s="495">
        <f>VLOOKUP(A2460,'02-Metrics'!A:R,18,FALSE)</f>
        <v>85000000</v>
      </c>
      <c r="I2460" s="496">
        <f t="shared" si="392"/>
        <v>-6.2867507058823532E-3</v>
      </c>
      <c r="J2460" s="512"/>
      <c r="M2460" s="241" t="s">
        <v>1038</v>
      </c>
      <c r="S2460">
        <f t="shared" si="384"/>
        <v>2020</v>
      </c>
      <c r="T2460" s="418" t="str">
        <f>VLOOKUP($A2460,'02-Metrics'!$A$2:$AD$188,4,FALSE)</f>
        <v>Restoration</v>
      </c>
      <c r="U2460" s="418" t="str">
        <f>VLOOKUP($A2460,'02-Metrics'!$A$2:$AD$188,5,FALSE)</f>
        <v>Palace</v>
      </c>
      <c r="V2460" s="418" t="str">
        <f>VLOOKUP($A2460,'02-Metrics'!$A$2:$AD$188,7,FALSE)</f>
        <v>Army Forces</v>
      </c>
    </row>
    <row r="2461" spans="1:22" hidden="1">
      <c r="A2461" s="418" t="s">
        <v>1187</v>
      </c>
      <c r="B2461" s="497">
        <v>44073</v>
      </c>
      <c r="C2461" s="495">
        <v>0</v>
      </c>
      <c r="D2461" s="495">
        <v>85920</v>
      </c>
      <c r="E2461" s="495">
        <f t="shared" si="389"/>
        <v>0</v>
      </c>
      <c r="F2461" s="495">
        <f t="shared" si="390"/>
        <v>620293.81000000006</v>
      </c>
      <c r="G2461" s="495">
        <f t="shared" si="391"/>
        <v>-620293.81000000006</v>
      </c>
      <c r="H2461" s="495">
        <f>VLOOKUP(A2461,'02-Metrics'!A:R,18,FALSE)</f>
        <v>85000000</v>
      </c>
      <c r="I2461" s="496">
        <f t="shared" si="392"/>
        <v>-7.2975742352941186E-3</v>
      </c>
      <c r="J2461" s="512"/>
      <c r="M2461" s="241" t="s">
        <v>1038</v>
      </c>
      <c r="S2461">
        <f t="shared" si="384"/>
        <v>2020</v>
      </c>
      <c r="T2461" s="418" t="str">
        <f>VLOOKUP($A2461,'02-Metrics'!$A$2:$AD$188,4,FALSE)</f>
        <v>Restoration</v>
      </c>
      <c r="U2461" s="418" t="str">
        <f>VLOOKUP($A2461,'02-Metrics'!$A$2:$AD$188,5,FALSE)</f>
        <v>Palace</v>
      </c>
      <c r="V2461" s="418" t="str">
        <f>VLOOKUP($A2461,'02-Metrics'!$A$2:$AD$188,7,FALSE)</f>
        <v>Army Forces</v>
      </c>
    </row>
    <row r="2462" spans="1:22" hidden="1">
      <c r="A2462" s="418" t="s">
        <v>1187</v>
      </c>
      <c r="B2462" s="497">
        <v>44104</v>
      </c>
      <c r="C2462" s="495">
        <v>0</v>
      </c>
      <c r="D2462" s="495">
        <v>593138.43999999994</v>
      </c>
      <c r="E2462" s="495">
        <f t="shared" si="389"/>
        <v>0</v>
      </c>
      <c r="F2462" s="495">
        <f t="shared" si="390"/>
        <v>1213432.25</v>
      </c>
      <c r="G2462" s="495">
        <f t="shared" si="391"/>
        <v>-1213432.25</v>
      </c>
      <c r="H2462" s="495">
        <f>VLOOKUP(A2462,'02-Metrics'!A:R,18,FALSE)</f>
        <v>85000000</v>
      </c>
      <c r="I2462" s="496">
        <f t="shared" si="392"/>
        <v>-1.4275673529411765E-2</v>
      </c>
      <c r="J2462" s="512"/>
      <c r="L2462" s="23">
        <v>43992</v>
      </c>
      <c r="M2462" s="241" t="s">
        <v>1039</v>
      </c>
      <c r="S2462">
        <f t="shared" si="384"/>
        <v>2020</v>
      </c>
      <c r="T2462" s="418" t="str">
        <f>VLOOKUP($A2462,'02-Metrics'!$A$2:$AD$188,4,FALSE)</f>
        <v>Restoration</v>
      </c>
      <c r="U2462" s="418" t="str">
        <f>VLOOKUP($A2462,'02-Metrics'!$A$2:$AD$188,5,FALSE)</f>
        <v>Palace</v>
      </c>
      <c r="V2462" s="418" t="str">
        <f>VLOOKUP($A2462,'02-Metrics'!$A$2:$AD$188,7,FALSE)</f>
        <v>Army Forces</v>
      </c>
    </row>
    <row r="2463" spans="1:22" hidden="1">
      <c r="A2463" s="418" t="s">
        <v>1187</v>
      </c>
      <c r="B2463" s="497">
        <v>44134</v>
      </c>
      <c r="C2463" s="495">
        <v>0</v>
      </c>
      <c r="D2463" s="495">
        <v>508574.4</v>
      </c>
      <c r="E2463" s="495">
        <f t="shared" si="389"/>
        <v>0</v>
      </c>
      <c r="F2463" s="495">
        <f t="shared" si="390"/>
        <v>1722006.65</v>
      </c>
      <c r="G2463" s="495">
        <f t="shared" si="391"/>
        <v>-1722006.65</v>
      </c>
      <c r="H2463" s="495">
        <f>VLOOKUP(A2463,'02-Metrics'!A:R,18,FALSE)</f>
        <v>85000000</v>
      </c>
      <c r="I2463" s="496">
        <f t="shared" si="392"/>
        <v>-2.0258901764705881E-2</v>
      </c>
      <c r="J2463" s="512"/>
      <c r="L2463" s="23">
        <v>44012</v>
      </c>
      <c r="M2463" s="241" t="s">
        <v>1039</v>
      </c>
      <c r="S2463">
        <f t="shared" si="384"/>
        <v>2020</v>
      </c>
      <c r="T2463" s="418" t="str">
        <f>VLOOKUP($A2463,'02-Metrics'!$A$2:$AD$188,4,FALSE)</f>
        <v>Restoration</v>
      </c>
      <c r="U2463" s="418" t="str">
        <f>VLOOKUP($A2463,'02-Metrics'!$A$2:$AD$188,5,FALSE)</f>
        <v>Palace</v>
      </c>
      <c r="V2463" s="418" t="str">
        <f>VLOOKUP($A2463,'02-Metrics'!$A$2:$AD$188,7,FALSE)</f>
        <v>Army Forces</v>
      </c>
    </row>
    <row r="2464" spans="1:22" hidden="1">
      <c r="A2464" s="418" t="s">
        <v>1187</v>
      </c>
      <c r="B2464" s="497">
        <v>44165</v>
      </c>
      <c r="C2464" s="495">
        <v>0</v>
      </c>
      <c r="D2464" s="495">
        <v>905343.87</v>
      </c>
      <c r="E2464" s="495">
        <f t="shared" si="389"/>
        <v>0</v>
      </c>
      <c r="F2464" s="495">
        <f t="shared" si="390"/>
        <v>2627350.52</v>
      </c>
      <c r="G2464" s="495">
        <f t="shared" si="391"/>
        <v>-2627350.52</v>
      </c>
      <c r="H2464" s="495">
        <f>VLOOKUP(A2464,'02-Metrics'!A:R,18,FALSE)</f>
        <v>85000000</v>
      </c>
      <c r="I2464" s="496">
        <f t="shared" si="392"/>
        <v>-3.0910006117647059E-2</v>
      </c>
      <c r="J2464" s="512"/>
      <c r="M2464" s="241" t="s">
        <v>1038</v>
      </c>
      <c r="S2464">
        <f t="shared" si="384"/>
        <v>2020</v>
      </c>
      <c r="T2464" s="418" t="str">
        <f>VLOOKUP($A2464,'02-Metrics'!$A$2:$AD$188,4,FALSE)</f>
        <v>Restoration</v>
      </c>
      <c r="U2464" s="418" t="str">
        <f>VLOOKUP($A2464,'02-Metrics'!$A$2:$AD$188,5,FALSE)</f>
        <v>Palace</v>
      </c>
      <c r="V2464" s="418" t="str">
        <f>VLOOKUP($A2464,'02-Metrics'!$A$2:$AD$188,7,FALSE)</f>
        <v>Army Forces</v>
      </c>
    </row>
    <row r="2465" spans="1:22" hidden="1">
      <c r="A2465" s="418" t="s">
        <v>1187</v>
      </c>
      <c r="B2465" s="497">
        <v>44195</v>
      </c>
      <c r="C2465" s="495">
        <v>0</v>
      </c>
      <c r="D2465" s="495">
        <v>976595.58</v>
      </c>
      <c r="E2465" s="495">
        <f t="shared" si="389"/>
        <v>0</v>
      </c>
      <c r="F2465" s="495">
        <f t="shared" si="390"/>
        <v>3603946.1</v>
      </c>
      <c r="G2465" s="495">
        <f t="shared" si="391"/>
        <v>-3603946.1</v>
      </c>
      <c r="H2465" s="495">
        <f>VLOOKUP(A2465,'02-Metrics'!A:R,18,FALSE)</f>
        <v>85000000</v>
      </c>
      <c r="I2465" s="496">
        <f t="shared" si="392"/>
        <v>-4.2399365882352942E-2</v>
      </c>
      <c r="J2465" s="512"/>
      <c r="M2465" s="241" t="s">
        <v>1038</v>
      </c>
      <c r="S2465">
        <f t="shared" si="384"/>
        <v>2020</v>
      </c>
      <c r="T2465" s="418" t="str">
        <f>VLOOKUP($A2465,'02-Metrics'!$A$2:$AD$188,4,FALSE)</f>
        <v>Restoration</v>
      </c>
      <c r="U2465" s="418" t="str">
        <f>VLOOKUP($A2465,'02-Metrics'!$A$2:$AD$188,5,FALSE)</f>
        <v>Palace</v>
      </c>
      <c r="V2465" s="418" t="str">
        <f>VLOOKUP($A2465,'02-Metrics'!$A$2:$AD$188,7,FALSE)</f>
        <v>Army Forces</v>
      </c>
    </row>
    <row r="2466" spans="1:22" hidden="1">
      <c r="A2466" s="418" t="s">
        <v>1187</v>
      </c>
      <c r="B2466" s="497">
        <v>44226</v>
      </c>
      <c r="C2466" s="495">
        <v>0</v>
      </c>
      <c r="D2466" s="495">
        <v>1282427.4099999999</v>
      </c>
      <c r="E2466" s="495">
        <f t="shared" si="389"/>
        <v>0</v>
      </c>
      <c r="F2466" s="495">
        <f t="shared" si="390"/>
        <v>4886373.51</v>
      </c>
      <c r="G2466" s="495">
        <f t="shared" si="391"/>
        <v>-4886373.51</v>
      </c>
      <c r="H2466" s="495">
        <f>VLOOKUP(A2466,'02-Metrics'!A:R,18,FALSE)</f>
        <v>85000000</v>
      </c>
      <c r="I2466" s="496">
        <f t="shared" si="392"/>
        <v>-5.7486747176470586E-2</v>
      </c>
      <c r="J2466" s="512"/>
      <c r="M2466" s="241" t="s">
        <v>1038</v>
      </c>
      <c r="S2466">
        <f t="shared" si="384"/>
        <v>2021</v>
      </c>
      <c r="T2466" s="418" t="str">
        <f>VLOOKUP($A2466,'02-Metrics'!$A$2:$AD$188,4,FALSE)</f>
        <v>Restoration</v>
      </c>
      <c r="U2466" s="418" t="str">
        <f>VLOOKUP($A2466,'02-Metrics'!$A$2:$AD$188,5,FALSE)</f>
        <v>Palace</v>
      </c>
      <c r="V2466" s="418" t="str">
        <f>VLOOKUP($A2466,'02-Metrics'!$A$2:$AD$188,7,FALSE)</f>
        <v>Army Forces</v>
      </c>
    </row>
    <row r="2467" spans="1:22" hidden="1">
      <c r="A2467" s="418" t="s">
        <v>1187</v>
      </c>
      <c r="B2467" s="497">
        <v>44255</v>
      </c>
      <c r="C2467" s="495">
        <v>0</v>
      </c>
      <c r="D2467" s="495">
        <v>1426985.94</v>
      </c>
      <c r="E2467" s="495">
        <f t="shared" si="389"/>
        <v>0</v>
      </c>
      <c r="F2467" s="495">
        <f t="shared" si="390"/>
        <v>6313359.4499999993</v>
      </c>
      <c r="G2467" s="495">
        <f t="shared" si="391"/>
        <v>-6313359.4499999993</v>
      </c>
      <c r="H2467" s="495">
        <f>VLOOKUP(A2467,'02-Metrics'!A:R,18,FALSE)</f>
        <v>85000000</v>
      </c>
      <c r="I2467" s="496">
        <f t="shared" si="392"/>
        <v>-7.4274817058823522E-2</v>
      </c>
      <c r="J2467" s="512"/>
      <c r="L2467" s="23">
        <v>44105</v>
      </c>
      <c r="M2467" s="241" t="s">
        <v>1040</v>
      </c>
      <c r="S2467">
        <f t="shared" si="384"/>
        <v>2021</v>
      </c>
      <c r="T2467" s="418" t="str">
        <f>VLOOKUP($A2467,'02-Metrics'!$A$2:$AD$188,4,FALSE)</f>
        <v>Restoration</v>
      </c>
      <c r="U2467" s="418" t="str">
        <f>VLOOKUP($A2467,'02-Metrics'!$A$2:$AD$188,5,FALSE)</f>
        <v>Palace</v>
      </c>
      <c r="V2467" s="418" t="str">
        <f>VLOOKUP($A2467,'02-Metrics'!$A$2:$AD$188,7,FALSE)</f>
        <v>Army Forces</v>
      </c>
    </row>
    <row r="2468" spans="1:22" hidden="1">
      <c r="A2468" s="418" t="s">
        <v>1187</v>
      </c>
      <c r="B2468" s="497">
        <v>44285</v>
      </c>
      <c r="C2468" s="495">
        <v>0</v>
      </c>
      <c r="D2468" s="495">
        <v>2012452.8299999998</v>
      </c>
      <c r="E2468" s="495">
        <f t="shared" si="389"/>
        <v>0</v>
      </c>
      <c r="F2468" s="495">
        <f t="shared" si="390"/>
        <v>8325812.2799999993</v>
      </c>
      <c r="G2468" s="495">
        <f t="shared" si="391"/>
        <v>-8325812.2799999993</v>
      </c>
      <c r="H2468" s="495">
        <f>VLOOKUP(A2468,'02-Metrics'!A:R,18,FALSE)</f>
        <v>85000000</v>
      </c>
      <c r="I2468" s="496">
        <f t="shared" si="392"/>
        <v>-9.7950732705882351E-2</v>
      </c>
      <c r="J2468" s="512"/>
      <c r="L2468" s="23">
        <v>44136</v>
      </c>
      <c r="M2468" s="241" t="s">
        <v>1040</v>
      </c>
      <c r="S2468">
        <f t="shared" si="384"/>
        <v>2021</v>
      </c>
      <c r="T2468" s="418" t="str">
        <f>VLOOKUP($A2468,'02-Metrics'!$A$2:$AD$188,4,FALSE)</f>
        <v>Restoration</v>
      </c>
      <c r="U2468" s="418" t="str">
        <f>VLOOKUP($A2468,'02-Metrics'!$A$2:$AD$188,5,FALSE)</f>
        <v>Palace</v>
      </c>
      <c r="V2468" s="418" t="str">
        <f>VLOOKUP($A2468,'02-Metrics'!$A$2:$AD$188,7,FALSE)</f>
        <v>Army Forces</v>
      </c>
    </row>
    <row r="2469" spans="1:22" hidden="1">
      <c r="A2469" s="418">
        <v>86</v>
      </c>
      <c r="B2469" s="505">
        <v>2</v>
      </c>
      <c r="C2469" s="506"/>
      <c r="D2469" s="506"/>
      <c r="E2469" s="506"/>
      <c r="F2469" s="506"/>
      <c r="G2469" s="506"/>
      <c r="H2469" s="495"/>
      <c r="I2469" s="496"/>
      <c r="J2469" s="496"/>
      <c r="K2469" s="495"/>
      <c r="L2469" s="493"/>
      <c r="S2469">
        <f t="shared" si="384"/>
        <v>1900</v>
      </c>
      <c r="T2469" s="418" t="e">
        <f>VLOOKUP($A2469,'02-Metrics'!$A$2:$AD$188,4,FALSE)</f>
        <v>#N/A</v>
      </c>
      <c r="U2469" s="418" t="e">
        <f>VLOOKUP($A2469,'02-Metrics'!$A$2:$AD$188,5,FALSE)</f>
        <v>#N/A</v>
      </c>
      <c r="V2469" s="418" t="e">
        <f>VLOOKUP($A2469,'02-Metrics'!$A$2:$AD$188,7,FALSE)</f>
        <v>#N/A</v>
      </c>
    </row>
    <row r="2470" spans="1:22" hidden="1">
      <c r="A2470" s="418" t="s">
        <v>663</v>
      </c>
      <c r="B2470" s="497">
        <v>43860</v>
      </c>
      <c r="C2470" s="495">
        <v>0</v>
      </c>
      <c r="D2470" s="495">
        <v>8241322.4000000004</v>
      </c>
      <c r="E2470" s="495">
        <f t="shared" ref="E2470:E2485" si="393">C2470+E2469</f>
        <v>0</v>
      </c>
      <c r="F2470" s="495">
        <f t="shared" ref="F2470:F2485" si="394">D2470+F2469</f>
        <v>8241322.4000000004</v>
      </c>
      <c r="G2470" s="495">
        <f t="shared" si="391"/>
        <v>-8241322.4000000004</v>
      </c>
      <c r="H2470" s="495">
        <f>VLOOKUP(A2470,'02-Metrics'!A:R,18,FALSE)</f>
        <v>182442342</v>
      </c>
      <c r="I2470" s="496">
        <f t="shared" si="392"/>
        <v>-4.5172202404636971E-2</v>
      </c>
      <c r="J2470" s="512"/>
      <c r="M2470" s="241" t="s">
        <v>1038</v>
      </c>
      <c r="S2470">
        <f t="shared" si="384"/>
        <v>2020</v>
      </c>
      <c r="T2470" s="418" t="str">
        <f>VLOOKUP($A2470,'02-Metrics'!$A$2:$AD$188,4,FALSE)</f>
        <v>Industrial</v>
      </c>
      <c r="U2470" s="418" t="str">
        <f>VLOOKUP($A2470,'02-Metrics'!$A$2:$AD$188,5,FALSE)</f>
        <v>Power Plant</v>
      </c>
      <c r="V2470" s="418" t="str">
        <f>VLOOKUP($A2470,'02-Metrics'!$A$2:$AD$188,7,FALSE)</f>
        <v>GAMESA</v>
      </c>
    </row>
    <row r="2471" spans="1:22" hidden="1">
      <c r="A2471" s="418" t="s">
        <v>663</v>
      </c>
      <c r="B2471" s="497">
        <v>43889</v>
      </c>
      <c r="C2471" s="495">
        <v>36300000</v>
      </c>
      <c r="D2471" s="495">
        <v>2074558.6199999999</v>
      </c>
      <c r="E2471" s="495">
        <f t="shared" si="393"/>
        <v>36300000</v>
      </c>
      <c r="F2471" s="495">
        <f t="shared" si="394"/>
        <v>10315881.02</v>
      </c>
      <c r="G2471" s="495">
        <f t="shared" si="391"/>
        <v>25984118.98</v>
      </c>
      <c r="H2471" s="495">
        <f>VLOOKUP(A2471,'02-Metrics'!A:R,18,FALSE)</f>
        <v>182442342</v>
      </c>
      <c r="I2471" s="496">
        <f t="shared" si="392"/>
        <v>0.14242373067103031</v>
      </c>
      <c r="J2471" s="512"/>
      <c r="M2471" s="241" t="s">
        <v>1038</v>
      </c>
      <c r="S2471">
        <f t="shared" si="384"/>
        <v>2020</v>
      </c>
      <c r="T2471" s="418" t="str">
        <f>VLOOKUP($A2471,'02-Metrics'!$A$2:$AD$188,4,FALSE)</f>
        <v>Industrial</v>
      </c>
      <c r="U2471" s="418" t="str">
        <f>VLOOKUP($A2471,'02-Metrics'!$A$2:$AD$188,5,FALSE)</f>
        <v>Power Plant</v>
      </c>
      <c r="V2471" s="418" t="str">
        <f>VLOOKUP($A2471,'02-Metrics'!$A$2:$AD$188,7,FALSE)</f>
        <v>GAMESA</v>
      </c>
    </row>
    <row r="2472" spans="1:22" hidden="1">
      <c r="A2472" s="418" t="s">
        <v>663</v>
      </c>
      <c r="B2472" s="497">
        <v>43920</v>
      </c>
      <c r="C2472" s="495">
        <v>0</v>
      </c>
      <c r="D2472" s="495">
        <v>1445743.92</v>
      </c>
      <c r="E2472" s="495">
        <f t="shared" si="393"/>
        <v>36300000</v>
      </c>
      <c r="F2472" s="495">
        <f t="shared" si="394"/>
        <v>11761624.939999999</v>
      </c>
      <c r="G2472" s="498">
        <f>E2472-F2472</f>
        <v>24538375.060000002</v>
      </c>
      <c r="H2472" s="495">
        <f>VLOOKUP(A2472,'02-Metrics'!A:R,18,FALSE)</f>
        <v>182442342</v>
      </c>
      <c r="I2472" s="496"/>
      <c r="J2472" s="512"/>
      <c r="S2472">
        <f t="shared" si="384"/>
        <v>2020</v>
      </c>
      <c r="T2472" s="418" t="str">
        <f>VLOOKUP($A2472,'02-Metrics'!$A$2:$AD$188,4,FALSE)</f>
        <v>Industrial</v>
      </c>
      <c r="U2472" s="418" t="str">
        <f>VLOOKUP($A2472,'02-Metrics'!$A$2:$AD$188,5,FALSE)</f>
        <v>Power Plant</v>
      </c>
      <c r="V2472" s="418" t="str">
        <f>VLOOKUP($A2472,'02-Metrics'!$A$2:$AD$188,7,FALSE)</f>
        <v>GAMESA</v>
      </c>
    </row>
    <row r="2473" spans="1:22" hidden="1">
      <c r="A2473" s="418" t="s">
        <v>663</v>
      </c>
      <c r="B2473" s="497">
        <v>43951</v>
      </c>
      <c r="C2473" s="495">
        <v>0</v>
      </c>
      <c r="D2473" s="495">
        <v>3702586.5700000003</v>
      </c>
      <c r="E2473" s="495">
        <f t="shared" si="393"/>
        <v>36300000</v>
      </c>
      <c r="F2473" s="495">
        <f t="shared" si="394"/>
        <v>15464211.51</v>
      </c>
      <c r="G2473" s="495">
        <f t="shared" ref="G2473:G2503" si="395">E2473-F2473</f>
        <v>20835788.490000002</v>
      </c>
      <c r="H2473" s="495">
        <f>VLOOKUP(A2473,'02-Metrics'!A:R,18,FALSE)</f>
        <v>182442342</v>
      </c>
      <c r="I2473" s="496">
        <f t="shared" ref="I2473:I2503" si="396">G2473/H2473</f>
        <v>0.11420478525758018</v>
      </c>
      <c r="J2473" s="512"/>
      <c r="M2473" s="241" t="s">
        <v>1038</v>
      </c>
      <c r="S2473">
        <f t="shared" si="384"/>
        <v>2020</v>
      </c>
      <c r="T2473" s="418" t="str">
        <f>VLOOKUP($A2473,'02-Metrics'!$A$2:$AD$188,4,FALSE)</f>
        <v>Industrial</v>
      </c>
      <c r="U2473" s="418" t="str">
        <f>VLOOKUP($A2473,'02-Metrics'!$A$2:$AD$188,5,FALSE)</f>
        <v>Power Plant</v>
      </c>
      <c r="V2473" s="418" t="str">
        <f>VLOOKUP($A2473,'02-Metrics'!$A$2:$AD$188,7,FALSE)</f>
        <v>GAMESA</v>
      </c>
    </row>
    <row r="2474" spans="1:22" hidden="1">
      <c r="A2474" s="418" t="s">
        <v>663</v>
      </c>
      <c r="B2474" s="497">
        <v>43981</v>
      </c>
      <c r="C2474" s="495">
        <v>0</v>
      </c>
      <c r="D2474" s="495">
        <v>1619505.72</v>
      </c>
      <c r="E2474" s="495">
        <f t="shared" si="393"/>
        <v>36300000</v>
      </c>
      <c r="F2474" s="495">
        <f t="shared" si="394"/>
        <v>17083717.23</v>
      </c>
      <c r="G2474" s="495">
        <f t="shared" si="395"/>
        <v>19216282.77</v>
      </c>
      <c r="H2474" s="495">
        <f>VLOOKUP(A2474,'02-Metrics'!A:R,18,FALSE)</f>
        <v>182442342</v>
      </c>
      <c r="I2474" s="496">
        <f t="shared" si="396"/>
        <v>0.10532797682459043</v>
      </c>
      <c r="J2474" s="512"/>
      <c r="M2474" s="241" t="s">
        <v>1038</v>
      </c>
      <c r="S2474">
        <f t="shared" si="384"/>
        <v>2020</v>
      </c>
      <c r="T2474" s="418" t="str">
        <f>VLOOKUP($A2474,'02-Metrics'!$A$2:$AD$188,4,FALSE)</f>
        <v>Industrial</v>
      </c>
      <c r="U2474" s="418" t="str">
        <f>VLOOKUP($A2474,'02-Metrics'!$A$2:$AD$188,5,FALSE)</f>
        <v>Power Plant</v>
      </c>
      <c r="V2474" s="418" t="str">
        <f>VLOOKUP($A2474,'02-Metrics'!$A$2:$AD$188,7,FALSE)</f>
        <v>GAMESA</v>
      </c>
    </row>
    <row r="2475" spans="1:22" hidden="1">
      <c r="A2475" s="418" t="s">
        <v>663</v>
      </c>
      <c r="B2475" s="497">
        <v>44012</v>
      </c>
      <c r="C2475" s="495">
        <v>0</v>
      </c>
      <c r="D2475" s="495">
        <v>3604695.9799999995</v>
      </c>
      <c r="E2475" s="495">
        <f t="shared" si="393"/>
        <v>36300000</v>
      </c>
      <c r="F2475" s="495">
        <f t="shared" si="394"/>
        <v>20688413.210000001</v>
      </c>
      <c r="G2475" s="495">
        <f t="shared" si="395"/>
        <v>15611586.789999999</v>
      </c>
      <c r="H2475" s="495">
        <f>VLOOKUP(A2475,'02-Metrics'!A:R,18,FALSE)</f>
        <v>182442342</v>
      </c>
      <c r="I2475" s="496">
        <f t="shared" si="396"/>
        <v>8.5569975800902615E-2</v>
      </c>
      <c r="J2475" s="512"/>
      <c r="M2475" s="241" t="s">
        <v>1038</v>
      </c>
      <c r="S2475">
        <f t="shared" si="384"/>
        <v>2020</v>
      </c>
      <c r="T2475" s="418" t="str">
        <f>VLOOKUP($A2475,'02-Metrics'!$A$2:$AD$188,4,FALSE)</f>
        <v>Industrial</v>
      </c>
      <c r="U2475" s="418" t="str">
        <f>VLOOKUP($A2475,'02-Metrics'!$A$2:$AD$188,5,FALSE)</f>
        <v>Power Plant</v>
      </c>
      <c r="V2475" s="418" t="str">
        <f>VLOOKUP($A2475,'02-Metrics'!$A$2:$AD$188,7,FALSE)</f>
        <v>GAMESA</v>
      </c>
    </row>
    <row r="2476" spans="1:22" hidden="1">
      <c r="A2476" s="418" t="s">
        <v>663</v>
      </c>
      <c r="B2476" s="497">
        <v>44042</v>
      </c>
      <c r="C2476" s="495">
        <v>0</v>
      </c>
      <c r="D2476" s="495">
        <v>7498509.8999999994</v>
      </c>
      <c r="E2476" s="495">
        <f t="shared" si="393"/>
        <v>36300000</v>
      </c>
      <c r="F2476" s="495">
        <f t="shared" si="394"/>
        <v>28186923.109999999</v>
      </c>
      <c r="G2476" s="495">
        <f t="shared" si="395"/>
        <v>8113076.8900000006</v>
      </c>
      <c r="H2476" s="495">
        <f>VLOOKUP(A2476,'02-Metrics'!A:R,18,FALSE)</f>
        <v>182442342</v>
      </c>
      <c r="I2476" s="496">
        <f t="shared" si="396"/>
        <v>4.446926519941298E-2</v>
      </c>
      <c r="J2476" s="512"/>
      <c r="M2476" s="241" t="s">
        <v>1038</v>
      </c>
      <c r="S2476">
        <f t="shared" si="384"/>
        <v>2020</v>
      </c>
      <c r="T2476" s="418" t="str">
        <f>VLOOKUP($A2476,'02-Metrics'!$A$2:$AD$188,4,FALSE)</f>
        <v>Industrial</v>
      </c>
      <c r="U2476" s="418" t="str">
        <f>VLOOKUP($A2476,'02-Metrics'!$A$2:$AD$188,5,FALSE)</f>
        <v>Power Plant</v>
      </c>
      <c r="V2476" s="418" t="str">
        <f>VLOOKUP($A2476,'02-Metrics'!$A$2:$AD$188,7,FALSE)</f>
        <v>GAMESA</v>
      </c>
    </row>
    <row r="2477" spans="1:22" hidden="1">
      <c r="A2477" s="418" t="s">
        <v>663</v>
      </c>
      <c r="B2477" s="497">
        <v>44073</v>
      </c>
      <c r="C2477" s="495">
        <v>0</v>
      </c>
      <c r="D2477" s="495">
        <v>2993438.0999999996</v>
      </c>
      <c r="E2477" s="495">
        <f t="shared" si="393"/>
        <v>36300000</v>
      </c>
      <c r="F2477" s="495">
        <f t="shared" si="394"/>
        <v>31180361.210000001</v>
      </c>
      <c r="G2477" s="495">
        <f t="shared" si="395"/>
        <v>5119638.7899999991</v>
      </c>
      <c r="H2477" s="495">
        <f>VLOOKUP(A2477,'02-Metrics'!A:R,18,FALSE)</f>
        <v>182442342</v>
      </c>
      <c r="I2477" s="496">
        <f t="shared" si="396"/>
        <v>2.8061680933694651E-2</v>
      </c>
      <c r="J2477" s="512"/>
      <c r="L2477" s="23">
        <v>43326</v>
      </c>
      <c r="M2477" s="241" t="s">
        <v>1039</v>
      </c>
      <c r="S2477">
        <f t="shared" si="384"/>
        <v>2020</v>
      </c>
      <c r="T2477" s="418" t="str">
        <f>VLOOKUP($A2477,'02-Metrics'!$A$2:$AD$188,4,FALSE)</f>
        <v>Industrial</v>
      </c>
      <c r="U2477" s="418" t="str">
        <f>VLOOKUP($A2477,'02-Metrics'!$A$2:$AD$188,5,FALSE)</f>
        <v>Power Plant</v>
      </c>
      <c r="V2477" s="418" t="str">
        <f>VLOOKUP($A2477,'02-Metrics'!$A$2:$AD$188,7,FALSE)</f>
        <v>GAMESA</v>
      </c>
    </row>
    <row r="2478" spans="1:22" hidden="1">
      <c r="A2478" s="418" t="s">
        <v>663</v>
      </c>
      <c r="B2478" s="497">
        <v>44104</v>
      </c>
      <c r="C2478" s="495">
        <v>0</v>
      </c>
      <c r="D2478" s="495">
        <v>6162204.6900000004</v>
      </c>
      <c r="E2478" s="495">
        <f t="shared" si="393"/>
        <v>36300000</v>
      </c>
      <c r="F2478" s="495">
        <f t="shared" si="394"/>
        <v>37342565.899999999</v>
      </c>
      <c r="G2478" s="495">
        <f t="shared" si="395"/>
        <v>-1042565.8999999985</v>
      </c>
      <c r="H2478" s="495">
        <f>VLOOKUP(A2478,'02-Metrics'!A:R,18,FALSE)</f>
        <v>182442342</v>
      </c>
      <c r="I2478" s="496">
        <f t="shared" si="396"/>
        <v>-5.7144952677706719E-3</v>
      </c>
      <c r="J2478" s="512"/>
      <c r="M2478" s="241" t="s">
        <v>1038</v>
      </c>
      <c r="S2478">
        <f t="shared" si="384"/>
        <v>2020</v>
      </c>
      <c r="T2478" s="418" t="str">
        <f>VLOOKUP($A2478,'02-Metrics'!$A$2:$AD$188,4,FALSE)</f>
        <v>Industrial</v>
      </c>
      <c r="U2478" s="418" t="str">
        <f>VLOOKUP($A2478,'02-Metrics'!$A$2:$AD$188,5,FALSE)</f>
        <v>Power Plant</v>
      </c>
      <c r="V2478" s="418" t="str">
        <f>VLOOKUP($A2478,'02-Metrics'!$A$2:$AD$188,7,FALSE)</f>
        <v>GAMESA</v>
      </c>
    </row>
    <row r="2479" spans="1:22" hidden="1">
      <c r="A2479" s="418" t="s">
        <v>663</v>
      </c>
      <c r="B2479" s="497">
        <v>44134</v>
      </c>
      <c r="C2479" s="495">
        <v>5150642.96</v>
      </c>
      <c r="D2479" s="495">
        <v>11207255.130000001</v>
      </c>
      <c r="E2479" s="495">
        <f t="shared" si="393"/>
        <v>41450642.960000001</v>
      </c>
      <c r="F2479" s="495">
        <f t="shared" si="394"/>
        <v>48549821.030000001</v>
      </c>
      <c r="G2479" s="495">
        <f t="shared" si="395"/>
        <v>-7099178.0700000003</v>
      </c>
      <c r="H2479" s="495">
        <f>VLOOKUP(A2479,'02-Metrics'!A:R,18,FALSE)</f>
        <v>182442342</v>
      </c>
      <c r="I2479" s="496">
        <f t="shared" si="396"/>
        <v>-3.8911899464653885E-2</v>
      </c>
      <c r="J2479" s="512"/>
      <c r="L2479" s="23">
        <v>43360</v>
      </c>
      <c r="M2479" s="241" t="s">
        <v>1039</v>
      </c>
      <c r="S2479">
        <f t="shared" si="384"/>
        <v>2020</v>
      </c>
      <c r="T2479" s="418" t="str">
        <f>VLOOKUP($A2479,'02-Metrics'!$A$2:$AD$188,4,FALSE)</f>
        <v>Industrial</v>
      </c>
      <c r="U2479" s="418" t="str">
        <f>VLOOKUP($A2479,'02-Metrics'!$A$2:$AD$188,5,FALSE)</f>
        <v>Power Plant</v>
      </c>
      <c r="V2479" s="418" t="str">
        <f>VLOOKUP($A2479,'02-Metrics'!$A$2:$AD$188,7,FALSE)</f>
        <v>GAMESA</v>
      </c>
    </row>
    <row r="2480" spans="1:22" hidden="1">
      <c r="A2480" s="418" t="s">
        <v>663</v>
      </c>
      <c r="B2480" s="497">
        <v>44165</v>
      </c>
      <c r="C2480" s="495">
        <v>7219185.7699999996</v>
      </c>
      <c r="D2480" s="495">
        <v>15709758.459999999</v>
      </c>
      <c r="E2480" s="495">
        <f t="shared" si="393"/>
        <v>48669828.730000004</v>
      </c>
      <c r="F2480" s="495">
        <f t="shared" si="394"/>
        <v>64259579.490000002</v>
      </c>
      <c r="G2480" s="495">
        <f t="shared" si="395"/>
        <v>-15589750.759999998</v>
      </c>
      <c r="H2480" s="495">
        <f>VLOOKUP(A2480,'02-Metrics'!A:R,18,FALSE)</f>
        <v>182442342</v>
      </c>
      <c r="I2480" s="496">
        <f t="shared" si="396"/>
        <v>-8.5450288508135894E-2</v>
      </c>
      <c r="J2480" s="512"/>
      <c r="M2480" s="241" t="s">
        <v>1038</v>
      </c>
      <c r="S2480">
        <f t="shared" si="384"/>
        <v>2020</v>
      </c>
      <c r="T2480" s="418" t="str">
        <f>VLOOKUP($A2480,'02-Metrics'!$A$2:$AD$188,4,FALSE)</f>
        <v>Industrial</v>
      </c>
      <c r="U2480" s="418" t="str">
        <f>VLOOKUP($A2480,'02-Metrics'!$A$2:$AD$188,5,FALSE)</f>
        <v>Power Plant</v>
      </c>
      <c r="V2480" s="418" t="str">
        <f>VLOOKUP($A2480,'02-Metrics'!$A$2:$AD$188,7,FALSE)</f>
        <v>GAMESA</v>
      </c>
    </row>
    <row r="2481" spans="1:22" hidden="1">
      <c r="A2481" s="418" t="s">
        <v>663</v>
      </c>
      <c r="B2481" s="497">
        <v>44195</v>
      </c>
      <c r="C2481" s="495">
        <v>0</v>
      </c>
      <c r="D2481" s="495">
        <v>9220501.3600000031</v>
      </c>
      <c r="E2481" s="495">
        <f t="shared" si="393"/>
        <v>48669828.730000004</v>
      </c>
      <c r="F2481" s="495">
        <f t="shared" si="394"/>
        <v>73480080.850000009</v>
      </c>
      <c r="G2481" s="495">
        <f t="shared" si="395"/>
        <v>-24810252.120000005</v>
      </c>
      <c r="H2481" s="495">
        <f>VLOOKUP(A2481,'02-Metrics'!A:R,18,FALSE)</f>
        <v>182442342</v>
      </c>
      <c r="I2481" s="496">
        <f t="shared" si="396"/>
        <v>-0.13598955071515145</v>
      </c>
      <c r="J2481" s="512"/>
      <c r="L2481" s="23">
        <v>43381</v>
      </c>
      <c r="M2481" s="241" t="s">
        <v>1039</v>
      </c>
      <c r="S2481">
        <f t="shared" si="384"/>
        <v>2020</v>
      </c>
      <c r="T2481" s="418" t="str">
        <f>VLOOKUP($A2481,'02-Metrics'!$A$2:$AD$188,4,FALSE)</f>
        <v>Industrial</v>
      </c>
      <c r="U2481" s="418" t="str">
        <f>VLOOKUP($A2481,'02-Metrics'!$A$2:$AD$188,5,FALSE)</f>
        <v>Power Plant</v>
      </c>
      <c r="V2481" s="418" t="str">
        <f>VLOOKUP($A2481,'02-Metrics'!$A$2:$AD$188,7,FALSE)</f>
        <v>GAMESA</v>
      </c>
    </row>
    <row r="2482" spans="1:22" hidden="1">
      <c r="A2482" s="418" t="s">
        <v>663</v>
      </c>
      <c r="B2482" s="497">
        <v>44226</v>
      </c>
      <c r="C2482" s="495">
        <v>0</v>
      </c>
      <c r="D2482" s="495">
        <v>16806547.699999999</v>
      </c>
      <c r="E2482" s="495">
        <f t="shared" si="393"/>
        <v>48669828.730000004</v>
      </c>
      <c r="F2482" s="495">
        <f t="shared" si="394"/>
        <v>90286628.550000012</v>
      </c>
      <c r="G2482" s="495">
        <f t="shared" si="395"/>
        <v>-41616799.820000008</v>
      </c>
      <c r="H2482" s="495">
        <f>VLOOKUP(A2482,'02-Metrics'!A:R,18,FALSE)</f>
        <v>182442342</v>
      </c>
      <c r="I2482" s="496">
        <f t="shared" si="396"/>
        <v>-0.22810932683598201</v>
      </c>
      <c r="J2482" s="512"/>
      <c r="L2482" s="23">
        <v>43382</v>
      </c>
      <c r="M2482" s="241" t="s">
        <v>1039</v>
      </c>
      <c r="S2482">
        <f t="shared" si="384"/>
        <v>2021</v>
      </c>
      <c r="T2482" s="418" t="str">
        <f>VLOOKUP($A2482,'02-Metrics'!$A$2:$AD$188,4,FALSE)</f>
        <v>Industrial</v>
      </c>
      <c r="U2482" s="418" t="str">
        <f>VLOOKUP($A2482,'02-Metrics'!$A$2:$AD$188,5,FALSE)</f>
        <v>Power Plant</v>
      </c>
      <c r="V2482" s="418" t="str">
        <f>VLOOKUP($A2482,'02-Metrics'!$A$2:$AD$188,7,FALSE)</f>
        <v>GAMESA</v>
      </c>
    </row>
    <row r="2483" spans="1:22" hidden="1">
      <c r="A2483" s="418" t="s">
        <v>663</v>
      </c>
      <c r="B2483" s="497">
        <v>44255</v>
      </c>
      <c r="C2483" s="495">
        <v>62660387.989999995</v>
      </c>
      <c r="D2483" s="495">
        <v>15557794.370000001</v>
      </c>
      <c r="E2483" s="495">
        <f t="shared" si="393"/>
        <v>111330216.72</v>
      </c>
      <c r="F2483" s="495">
        <f t="shared" si="394"/>
        <v>105844422.92000002</v>
      </c>
      <c r="G2483" s="495">
        <f t="shared" si="395"/>
        <v>5485793.7999999821</v>
      </c>
      <c r="H2483" s="495">
        <f>VLOOKUP(A2483,'02-Metrics'!A:R,18,FALSE)</f>
        <v>182442342</v>
      </c>
      <c r="I2483" s="496">
        <f t="shared" si="396"/>
        <v>3.0068643823920996E-2</v>
      </c>
      <c r="J2483" s="512"/>
      <c r="M2483" s="241" t="s">
        <v>1038</v>
      </c>
      <c r="S2483">
        <f t="shared" si="384"/>
        <v>2021</v>
      </c>
      <c r="T2483" s="418" t="str">
        <f>VLOOKUP($A2483,'02-Metrics'!$A$2:$AD$188,4,FALSE)</f>
        <v>Industrial</v>
      </c>
      <c r="U2483" s="418" t="str">
        <f>VLOOKUP($A2483,'02-Metrics'!$A$2:$AD$188,5,FALSE)</f>
        <v>Power Plant</v>
      </c>
      <c r="V2483" s="418" t="str">
        <f>VLOOKUP($A2483,'02-Metrics'!$A$2:$AD$188,7,FALSE)</f>
        <v>GAMESA</v>
      </c>
    </row>
    <row r="2484" spans="1:22" hidden="1">
      <c r="A2484" s="418" t="s">
        <v>663</v>
      </c>
      <c r="B2484" s="497">
        <v>44285</v>
      </c>
      <c r="C2484" s="495">
        <v>0</v>
      </c>
      <c r="D2484" s="495">
        <v>11323248.16</v>
      </c>
      <c r="E2484" s="495">
        <f t="shared" si="393"/>
        <v>111330216.72</v>
      </c>
      <c r="F2484" s="495">
        <f t="shared" si="394"/>
        <v>117167671.08000001</v>
      </c>
      <c r="G2484" s="495">
        <f t="shared" si="395"/>
        <v>-5837454.3600000143</v>
      </c>
      <c r="H2484" s="495">
        <f>VLOOKUP(A2484,'02-Metrics'!A:R,18,FALSE)</f>
        <v>182442342</v>
      </c>
      <c r="I2484" s="496">
        <f t="shared" si="396"/>
        <v>-3.1996159970364854E-2</v>
      </c>
      <c r="J2484" s="512"/>
      <c r="M2484" s="241" t="s">
        <v>1038</v>
      </c>
      <c r="S2484">
        <f t="shared" si="384"/>
        <v>2021</v>
      </c>
      <c r="T2484" s="418" t="str">
        <f>VLOOKUP($A2484,'02-Metrics'!$A$2:$AD$188,4,FALSE)</f>
        <v>Industrial</v>
      </c>
      <c r="U2484" s="418" t="str">
        <f>VLOOKUP($A2484,'02-Metrics'!$A$2:$AD$188,5,FALSE)</f>
        <v>Power Plant</v>
      </c>
      <c r="V2484" s="418" t="str">
        <f>VLOOKUP($A2484,'02-Metrics'!$A$2:$AD$188,7,FALSE)</f>
        <v>GAMESA</v>
      </c>
    </row>
    <row r="2485" spans="1:22" hidden="1">
      <c r="A2485" s="418" t="s">
        <v>663</v>
      </c>
      <c r="B2485" s="497">
        <v>44316</v>
      </c>
      <c r="C2485" s="495">
        <v>40304357.700000003</v>
      </c>
      <c r="D2485" s="495">
        <v>4502321.5</v>
      </c>
      <c r="E2485" s="495">
        <f t="shared" si="393"/>
        <v>151634574.42000002</v>
      </c>
      <c r="F2485" s="495">
        <f t="shared" si="394"/>
        <v>121669992.58000001</v>
      </c>
      <c r="G2485" s="495">
        <f t="shared" si="395"/>
        <v>29964581.840000004</v>
      </c>
      <c r="H2485" s="495">
        <f>VLOOKUP(A2485,'02-Metrics'!A:R,18,FALSE)</f>
        <v>182442342</v>
      </c>
      <c r="I2485" s="496">
        <f t="shared" si="396"/>
        <v>0.16424137901058081</v>
      </c>
      <c r="J2485" s="512"/>
      <c r="L2485" s="23">
        <v>43436</v>
      </c>
      <c r="M2485" s="241" t="s">
        <v>1039</v>
      </c>
      <c r="S2485">
        <f t="shared" si="384"/>
        <v>2021</v>
      </c>
      <c r="T2485" s="418" t="str">
        <f>VLOOKUP($A2485,'02-Metrics'!$A$2:$AD$188,4,FALSE)</f>
        <v>Industrial</v>
      </c>
      <c r="U2485" s="418" t="str">
        <f>VLOOKUP($A2485,'02-Metrics'!$A$2:$AD$188,5,FALSE)</f>
        <v>Power Plant</v>
      </c>
      <c r="V2485" s="418" t="str">
        <f>VLOOKUP($A2485,'02-Metrics'!$A$2:$AD$188,7,FALSE)</f>
        <v>GAMESA</v>
      </c>
    </row>
    <row r="2486" spans="1:22" hidden="1">
      <c r="A2486" s="418">
        <v>87</v>
      </c>
      <c r="B2486" s="505">
        <v>2</v>
      </c>
      <c r="C2486" s="506"/>
      <c r="D2486" s="506"/>
      <c r="E2486" s="506"/>
      <c r="F2486" s="506"/>
      <c r="G2486" s="506"/>
      <c r="H2486" s="495"/>
      <c r="I2486" s="496"/>
      <c r="J2486" s="496"/>
      <c r="K2486" s="495"/>
      <c r="L2486" s="493"/>
      <c r="S2486">
        <f t="shared" si="384"/>
        <v>1900</v>
      </c>
      <c r="T2486" s="418" t="e">
        <f>VLOOKUP($A2486,'02-Metrics'!$A$2:$AD$188,4,FALSE)</f>
        <v>#N/A</v>
      </c>
      <c r="U2486" s="418" t="e">
        <f>VLOOKUP($A2486,'02-Metrics'!$A$2:$AD$188,5,FALSE)</f>
        <v>#N/A</v>
      </c>
      <c r="V2486" s="418" t="e">
        <f>VLOOKUP($A2486,'02-Metrics'!$A$2:$AD$188,7,FALSE)</f>
        <v>#N/A</v>
      </c>
    </row>
    <row r="2487" spans="1:22" hidden="1">
      <c r="A2487" s="418">
        <v>88</v>
      </c>
      <c r="B2487" s="505">
        <v>2</v>
      </c>
      <c r="C2487" s="506"/>
      <c r="D2487" s="506"/>
      <c r="E2487" s="506"/>
      <c r="F2487" s="506"/>
      <c r="G2487" s="506"/>
      <c r="H2487" s="495"/>
      <c r="I2487" s="496"/>
      <c r="J2487" s="496"/>
      <c r="K2487" s="495"/>
      <c r="L2487" s="493"/>
      <c r="S2487">
        <f t="shared" si="384"/>
        <v>1900</v>
      </c>
      <c r="T2487" s="418" t="e">
        <f>VLOOKUP($A2487,'02-Metrics'!$A$2:$AD$188,4,FALSE)</f>
        <v>#N/A</v>
      </c>
      <c r="U2487" s="418" t="e">
        <f>VLOOKUP($A2487,'02-Metrics'!$A$2:$AD$188,5,FALSE)</f>
        <v>#N/A</v>
      </c>
      <c r="V2487" s="418" t="e">
        <f>VLOOKUP($A2487,'02-Metrics'!$A$2:$AD$188,7,FALSE)</f>
        <v>#N/A</v>
      </c>
    </row>
    <row r="2488" spans="1:22" hidden="1">
      <c r="A2488" s="418" t="s">
        <v>1005</v>
      </c>
      <c r="B2488" s="497">
        <v>43829</v>
      </c>
      <c r="C2488" s="495">
        <v>15494720</v>
      </c>
      <c r="D2488" s="495">
        <v>0</v>
      </c>
      <c r="E2488" s="495">
        <f t="shared" ref="E2488:E2506" si="397">C2488+E2487</f>
        <v>15494720</v>
      </c>
      <c r="F2488" s="495">
        <f t="shared" ref="F2488:F2506" si="398">D2488+F2487</f>
        <v>0</v>
      </c>
      <c r="G2488" s="495">
        <f t="shared" si="395"/>
        <v>15494720</v>
      </c>
      <c r="H2488" s="495">
        <f>VLOOKUP(A2488,'02-Metrics'!A:R,18,FALSE)</f>
        <v>100042648</v>
      </c>
      <c r="I2488" s="496">
        <f t="shared" si="396"/>
        <v>0.15488114628873079</v>
      </c>
      <c r="J2488" s="512"/>
      <c r="L2488" s="23">
        <v>43492</v>
      </c>
      <c r="M2488" s="241" t="s">
        <v>1039</v>
      </c>
      <c r="S2488">
        <f t="shared" si="384"/>
        <v>2019</v>
      </c>
      <c r="T2488" s="418" t="str">
        <f>VLOOKUP($A2488,'02-Metrics'!$A$2:$AD$188,4,FALSE)</f>
        <v>Infrastructure</v>
      </c>
      <c r="U2488" s="418" t="str">
        <f>VLOOKUP($A2488,'02-Metrics'!$A$2:$AD$188,5,FALSE)</f>
        <v>Landscape</v>
      </c>
      <c r="V2488" s="418" t="str">
        <f>VLOOKUP($A2488,'02-Metrics'!$A$2:$AD$188,7,FALSE)</f>
        <v>Army Forces</v>
      </c>
    </row>
    <row r="2489" spans="1:22" hidden="1">
      <c r="A2489" s="418" t="s">
        <v>1005</v>
      </c>
      <c r="B2489" s="497">
        <v>43920</v>
      </c>
      <c r="C2489" s="495">
        <v>0</v>
      </c>
      <c r="D2489" s="495">
        <v>2500000</v>
      </c>
      <c r="E2489" s="495">
        <f t="shared" si="397"/>
        <v>15494720</v>
      </c>
      <c r="F2489" s="495">
        <f t="shared" si="398"/>
        <v>2500000</v>
      </c>
      <c r="G2489" s="495">
        <f t="shared" si="395"/>
        <v>12994720</v>
      </c>
      <c r="H2489" s="495">
        <f>VLOOKUP(A2489,'02-Metrics'!A:R,18,FALSE)</f>
        <v>100042648</v>
      </c>
      <c r="I2489" s="496">
        <f t="shared" si="396"/>
        <v>0.12989180374353945</v>
      </c>
      <c r="J2489" s="512"/>
      <c r="M2489" s="241" t="s">
        <v>1038</v>
      </c>
      <c r="S2489">
        <f t="shared" si="384"/>
        <v>2020</v>
      </c>
      <c r="T2489" s="418" t="str">
        <f>VLOOKUP($A2489,'02-Metrics'!$A$2:$AD$188,4,FALSE)</f>
        <v>Infrastructure</v>
      </c>
      <c r="U2489" s="418" t="str">
        <f>VLOOKUP($A2489,'02-Metrics'!$A$2:$AD$188,5,FALSE)</f>
        <v>Landscape</v>
      </c>
      <c r="V2489" s="418" t="str">
        <f>VLOOKUP($A2489,'02-Metrics'!$A$2:$AD$188,7,FALSE)</f>
        <v>Army Forces</v>
      </c>
    </row>
    <row r="2490" spans="1:22" hidden="1">
      <c r="A2490" s="418" t="s">
        <v>1005</v>
      </c>
      <c r="B2490" s="497">
        <v>43951</v>
      </c>
      <c r="C2490" s="495">
        <v>0</v>
      </c>
      <c r="D2490" s="495">
        <v>8000000</v>
      </c>
      <c r="E2490" s="495">
        <f t="shared" si="397"/>
        <v>15494720</v>
      </c>
      <c r="F2490" s="495">
        <f t="shared" si="398"/>
        <v>10500000</v>
      </c>
      <c r="G2490" s="495">
        <f t="shared" si="395"/>
        <v>4994720</v>
      </c>
      <c r="H2490" s="495">
        <f>VLOOKUP(A2490,'02-Metrics'!A:R,18,FALSE)</f>
        <v>100042648</v>
      </c>
      <c r="I2490" s="496">
        <f t="shared" si="396"/>
        <v>4.9925907598927212E-2</v>
      </c>
      <c r="J2490" s="512"/>
      <c r="L2490" s="23">
        <v>43503</v>
      </c>
      <c r="M2490" s="241" t="s">
        <v>1039</v>
      </c>
      <c r="S2490">
        <f t="shared" si="384"/>
        <v>2020</v>
      </c>
      <c r="T2490" s="418" t="str">
        <f>VLOOKUP($A2490,'02-Metrics'!$A$2:$AD$188,4,FALSE)</f>
        <v>Infrastructure</v>
      </c>
      <c r="U2490" s="418" t="str">
        <f>VLOOKUP($A2490,'02-Metrics'!$A$2:$AD$188,5,FALSE)</f>
        <v>Landscape</v>
      </c>
      <c r="V2490" s="418" t="str">
        <f>VLOOKUP($A2490,'02-Metrics'!$A$2:$AD$188,7,FALSE)</f>
        <v>Army Forces</v>
      </c>
    </row>
    <row r="2491" spans="1:22" hidden="1">
      <c r="A2491" s="418" t="s">
        <v>1005</v>
      </c>
      <c r="B2491" s="497">
        <v>44012</v>
      </c>
      <c r="C2491" s="495">
        <v>95</v>
      </c>
      <c r="D2491" s="495">
        <v>3000000</v>
      </c>
      <c r="E2491" s="495">
        <f t="shared" si="397"/>
        <v>15494815</v>
      </c>
      <c r="F2491" s="495">
        <f t="shared" si="398"/>
        <v>13500000</v>
      </c>
      <c r="G2491" s="495">
        <f t="shared" si="395"/>
        <v>1994815</v>
      </c>
      <c r="H2491" s="495">
        <f>VLOOKUP(A2491,'02-Metrics'!A:R,18,FALSE)</f>
        <v>100042648</v>
      </c>
      <c r="I2491" s="496">
        <f t="shared" si="396"/>
        <v>1.9939646139714336E-2</v>
      </c>
      <c r="J2491" s="512"/>
      <c r="L2491" s="23">
        <v>43523</v>
      </c>
      <c r="M2491" s="241" t="s">
        <v>1039</v>
      </c>
      <c r="S2491">
        <f t="shared" si="384"/>
        <v>2020</v>
      </c>
      <c r="T2491" s="418" t="str">
        <f>VLOOKUP($A2491,'02-Metrics'!$A$2:$AD$188,4,FALSE)</f>
        <v>Infrastructure</v>
      </c>
      <c r="U2491" s="418" t="str">
        <f>VLOOKUP($A2491,'02-Metrics'!$A$2:$AD$188,5,FALSE)</f>
        <v>Landscape</v>
      </c>
      <c r="V2491" s="418" t="str">
        <f>VLOOKUP($A2491,'02-Metrics'!$A$2:$AD$188,7,FALSE)</f>
        <v>Army Forces</v>
      </c>
    </row>
    <row r="2492" spans="1:22" hidden="1">
      <c r="A2492" s="418" t="s">
        <v>1005</v>
      </c>
      <c r="B2492" s="497">
        <v>44042</v>
      </c>
      <c r="C2492" s="495">
        <v>0</v>
      </c>
      <c r="D2492" s="495">
        <v>2114917.27</v>
      </c>
      <c r="E2492" s="495">
        <f t="shared" si="397"/>
        <v>15494815</v>
      </c>
      <c r="F2492" s="495">
        <f t="shared" si="398"/>
        <v>15614917.27</v>
      </c>
      <c r="G2492" s="495">
        <f t="shared" si="395"/>
        <v>-120102.26999999955</v>
      </c>
      <c r="H2492" s="495">
        <f>VLOOKUP(A2492,'02-Metrics'!A:R,18,FALSE)</f>
        <v>100042648</v>
      </c>
      <c r="I2492" s="496">
        <f t="shared" si="396"/>
        <v>-1.2005107061940179E-3</v>
      </c>
      <c r="J2492" s="512"/>
      <c r="M2492" s="241" t="s">
        <v>1038</v>
      </c>
      <c r="S2492">
        <f t="shared" si="384"/>
        <v>2020</v>
      </c>
      <c r="T2492" s="418" t="str">
        <f>VLOOKUP($A2492,'02-Metrics'!$A$2:$AD$188,4,FALSE)</f>
        <v>Infrastructure</v>
      </c>
      <c r="U2492" s="418" t="str">
        <f>VLOOKUP($A2492,'02-Metrics'!$A$2:$AD$188,5,FALSE)</f>
        <v>Landscape</v>
      </c>
      <c r="V2492" s="418" t="str">
        <f>VLOOKUP($A2492,'02-Metrics'!$A$2:$AD$188,7,FALSE)</f>
        <v>Army Forces</v>
      </c>
    </row>
    <row r="2493" spans="1:22" hidden="1">
      <c r="A2493" s="418" t="s">
        <v>1005</v>
      </c>
      <c r="B2493" s="497">
        <v>44073</v>
      </c>
      <c r="C2493" s="495">
        <v>0</v>
      </c>
      <c r="D2493" s="495">
        <v>5000000</v>
      </c>
      <c r="E2493" s="495">
        <f t="shared" si="397"/>
        <v>15494815</v>
      </c>
      <c r="F2493" s="495">
        <f t="shared" si="398"/>
        <v>20614917.27</v>
      </c>
      <c r="G2493" s="495">
        <f t="shared" si="395"/>
        <v>-5120102.2699999996</v>
      </c>
      <c r="H2493" s="495">
        <f>VLOOKUP(A2493,'02-Metrics'!A:R,18,FALSE)</f>
        <v>100042648</v>
      </c>
      <c r="I2493" s="496">
        <f t="shared" si="396"/>
        <v>-5.1179195796576669E-2</v>
      </c>
      <c r="J2493" s="512"/>
      <c r="M2493" s="241" t="s">
        <v>1038</v>
      </c>
      <c r="S2493">
        <f t="shared" ref="S2493:S2552" si="399">YEAR(B2493)</f>
        <v>2020</v>
      </c>
      <c r="T2493" s="418" t="str">
        <f>VLOOKUP($A2493,'02-Metrics'!$A$2:$AD$188,4,FALSE)</f>
        <v>Infrastructure</v>
      </c>
      <c r="U2493" s="418" t="str">
        <f>VLOOKUP($A2493,'02-Metrics'!$A$2:$AD$188,5,FALSE)</f>
        <v>Landscape</v>
      </c>
      <c r="V2493" s="418" t="str">
        <f>VLOOKUP($A2493,'02-Metrics'!$A$2:$AD$188,7,FALSE)</f>
        <v>Army Forces</v>
      </c>
    </row>
    <row r="2494" spans="1:22" hidden="1">
      <c r="A2494" s="418">
        <v>89</v>
      </c>
      <c r="B2494" s="505">
        <v>2</v>
      </c>
      <c r="C2494" s="506"/>
      <c r="D2494" s="506"/>
      <c r="E2494" s="506"/>
      <c r="F2494" s="506"/>
      <c r="G2494" s="506"/>
      <c r="H2494" s="495"/>
      <c r="I2494" s="496"/>
      <c r="J2494" s="496"/>
      <c r="K2494" s="495"/>
      <c r="L2494" s="493"/>
      <c r="S2494">
        <f t="shared" si="399"/>
        <v>1900</v>
      </c>
      <c r="T2494" s="418" t="e">
        <f>VLOOKUP($A2494,'02-Metrics'!$A$2:$AD$188,4,FALSE)</f>
        <v>#N/A</v>
      </c>
      <c r="U2494" s="418" t="e">
        <f>VLOOKUP($A2494,'02-Metrics'!$A$2:$AD$188,5,FALSE)</f>
        <v>#N/A</v>
      </c>
      <c r="V2494" s="418" t="e">
        <f>VLOOKUP($A2494,'02-Metrics'!$A$2:$AD$188,7,FALSE)</f>
        <v>#N/A</v>
      </c>
    </row>
    <row r="2495" spans="1:22" hidden="1">
      <c r="A2495" s="418" t="s">
        <v>1010</v>
      </c>
      <c r="B2495" s="497">
        <v>43920</v>
      </c>
      <c r="C2495" s="495">
        <v>0</v>
      </c>
      <c r="D2495" s="495">
        <v>815080</v>
      </c>
      <c r="E2495" s="495">
        <f t="shared" si="397"/>
        <v>0</v>
      </c>
      <c r="F2495" s="495">
        <f t="shared" si="398"/>
        <v>815080</v>
      </c>
      <c r="G2495" s="495">
        <f t="shared" si="395"/>
        <v>-815080</v>
      </c>
      <c r="H2495" s="495">
        <f>VLOOKUP(A2495,'02-Metrics'!A:R,18,FALSE)</f>
        <v>124132580.952381</v>
      </c>
      <c r="I2495" s="496">
        <f t="shared" si="396"/>
        <v>-6.5662052117701165E-3</v>
      </c>
      <c r="J2495" s="512"/>
      <c r="L2495" s="23">
        <v>43571</v>
      </c>
      <c r="M2495" s="241" t="s">
        <v>1039</v>
      </c>
      <c r="S2495">
        <f t="shared" si="399"/>
        <v>2020</v>
      </c>
      <c r="T2495" s="418" t="str">
        <f>VLOOKUP($A2495,'02-Metrics'!$A$2:$AD$188,4,FALSE)</f>
        <v>Infrastructure</v>
      </c>
      <c r="U2495" s="418" t="str">
        <f>VLOOKUP($A2495,'02-Metrics'!$A$2:$AD$188,5,FALSE)</f>
        <v>Bridges &amp; Tunnels</v>
      </c>
      <c r="V2495" s="418" t="str">
        <f>VLOOKUP($A2495,'02-Metrics'!$A$2:$AD$188,7,FALSE)</f>
        <v>Army Forces</v>
      </c>
    </row>
    <row r="2496" spans="1:22" hidden="1">
      <c r="A2496" s="418" t="s">
        <v>1010</v>
      </c>
      <c r="B2496" s="497">
        <v>43951</v>
      </c>
      <c r="C2496" s="495">
        <v>0</v>
      </c>
      <c r="D2496" s="495">
        <v>6767355.3499999996</v>
      </c>
      <c r="E2496" s="495">
        <f t="shared" si="397"/>
        <v>0</v>
      </c>
      <c r="F2496" s="495">
        <f t="shared" si="398"/>
        <v>7582435.3499999996</v>
      </c>
      <c r="G2496" s="495">
        <f t="shared" si="395"/>
        <v>-7582435.3499999996</v>
      </c>
      <c r="H2496" s="495">
        <f>VLOOKUP(A2496,'02-Metrics'!A:R,18,FALSE)</f>
        <v>124132580.952381</v>
      </c>
      <c r="I2496" s="496">
        <f t="shared" si="396"/>
        <v>-6.1083361771948723E-2</v>
      </c>
      <c r="J2496" s="512"/>
      <c r="L2496" s="23">
        <v>43577</v>
      </c>
      <c r="M2496" s="241" t="s">
        <v>1039</v>
      </c>
      <c r="S2496">
        <f t="shared" si="399"/>
        <v>2020</v>
      </c>
      <c r="T2496" s="418" t="str">
        <f>VLOOKUP($A2496,'02-Metrics'!$A$2:$AD$188,4,FALSE)</f>
        <v>Infrastructure</v>
      </c>
      <c r="U2496" s="418" t="str">
        <f>VLOOKUP($A2496,'02-Metrics'!$A$2:$AD$188,5,FALSE)</f>
        <v>Bridges &amp; Tunnels</v>
      </c>
      <c r="V2496" s="418" t="str">
        <f>VLOOKUP($A2496,'02-Metrics'!$A$2:$AD$188,7,FALSE)</f>
        <v>Army Forces</v>
      </c>
    </row>
    <row r="2497" spans="1:22" hidden="1">
      <c r="A2497" s="418" t="s">
        <v>1010</v>
      </c>
      <c r="B2497" s="497">
        <v>43981</v>
      </c>
      <c r="C2497" s="495">
        <v>20000000</v>
      </c>
      <c r="D2497" s="495">
        <v>10136135.979999999</v>
      </c>
      <c r="E2497" s="495">
        <f t="shared" si="397"/>
        <v>20000000</v>
      </c>
      <c r="F2497" s="495">
        <f t="shared" si="398"/>
        <v>17718571.329999998</v>
      </c>
      <c r="G2497" s="495">
        <f t="shared" si="395"/>
        <v>2281428.6700000018</v>
      </c>
      <c r="H2497" s="495">
        <f>VLOOKUP(A2497,'02-Metrics'!A:R,18,FALSE)</f>
        <v>124132580.952381</v>
      </c>
      <c r="I2497" s="496">
        <f t="shared" si="396"/>
        <v>1.8378967491823842E-2</v>
      </c>
      <c r="J2497" s="512"/>
      <c r="M2497" s="241" t="s">
        <v>1038</v>
      </c>
      <c r="S2497">
        <f t="shared" si="399"/>
        <v>2020</v>
      </c>
      <c r="T2497" s="418" t="str">
        <f>VLOOKUP($A2497,'02-Metrics'!$A$2:$AD$188,4,FALSE)</f>
        <v>Infrastructure</v>
      </c>
      <c r="U2497" s="418" t="str">
        <f>VLOOKUP($A2497,'02-Metrics'!$A$2:$AD$188,5,FALSE)</f>
        <v>Bridges &amp; Tunnels</v>
      </c>
      <c r="V2497" s="418" t="str">
        <f>VLOOKUP($A2497,'02-Metrics'!$A$2:$AD$188,7,FALSE)</f>
        <v>Army Forces</v>
      </c>
    </row>
    <row r="2498" spans="1:22" hidden="1">
      <c r="A2498" s="418" t="s">
        <v>1010</v>
      </c>
      <c r="B2498" s="497">
        <v>44012</v>
      </c>
      <c r="C2498" s="495">
        <v>0</v>
      </c>
      <c r="D2498" s="495">
        <v>7529622.5999999996</v>
      </c>
      <c r="E2498" s="495">
        <f t="shared" si="397"/>
        <v>20000000</v>
      </c>
      <c r="F2498" s="495">
        <f t="shared" si="398"/>
        <v>25248193.93</v>
      </c>
      <c r="G2498" s="495">
        <f t="shared" si="395"/>
        <v>-5248193.93</v>
      </c>
      <c r="H2498" s="495">
        <f>VLOOKUP(A2498,'02-Metrics'!A:R,18,FALSE)</f>
        <v>124132580.952381</v>
      </c>
      <c r="I2498" s="496">
        <f t="shared" si="396"/>
        <v>-4.2278939902274978E-2</v>
      </c>
      <c r="J2498" s="512"/>
      <c r="L2498" s="23">
        <v>43590</v>
      </c>
      <c r="M2498" s="241" t="s">
        <v>1039</v>
      </c>
      <c r="S2498">
        <f t="shared" si="399"/>
        <v>2020</v>
      </c>
      <c r="T2498" s="418" t="str">
        <f>VLOOKUP($A2498,'02-Metrics'!$A$2:$AD$188,4,FALSE)</f>
        <v>Infrastructure</v>
      </c>
      <c r="U2498" s="418" t="str">
        <f>VLOOKUP($A2498,'02-Metrics'!$A$2:$AD$188,5,FALSE)</f>
        <v>Bridges &amp; Tunnels</v>
      </c>
      <c r="V2498" s="418" t="str">
        <f>VLOOKUP($A2498,'02-Metrics'!$A$2:$AD$188,7,FALSE)</f>
        <v>Army Forces</v>
      </c>
    </row>
    <row r="2499" spans="1:22" hidden="1">
      <c r="A2499" s="418" t="s">
        <v>1010</v>
      </c>
      <c r="B2499" s="497">
        <v>44042</v>
      </c>
      <c r="C2499" s="495">
        <v>0</v>
      </c>
      <c r="D2499" s="495">
        <v>2787393.4</v>
      </c>
      <c r="E2499" s="495">
        <f t="shared" si="397"/>
        <v>20000000</v>
      </c>
      <c r="F2499" s="495">
        <f t="shared" si="398"/>
        <v>28035587.329999998</v>
      </c>
      <c r="G2499" s="495">
        <f t="shared" si="395"/>
        <v>-8035587.3299999982</v>
      </c>
      <c r="H2499" s="495">
        <f>VLOOKUP(A2499,'02-Metrics'!A:R,18,FALSE)</f>
        <v>124132580.952381</v>
      </c>
      <c r="I2499" s="496">
        <f t="shared" si="396"/>
        <v>-6.4733910052853588E-2</v>
      </c>
      <c r="J2499" s="512"/>
      <c r="L2499" s="23">
        <v>43594</v>
      </c>
      <c r="M2499" s="241" t="s">
        <v>1039</v>
      </c>
      <c r="S2499">
        <f t="shared" si="399"/>
        <v>2020</v>
      </c>
      <c r="T2499" s="418" t="str">
        <f>VLOOKUP($A2499,'02-Metrics'!$A$2:$AD$188,4,FALSE)</f>
        <v>Infrastructure</v>
      </c>
      <c r="U2499" s="418" t="str">
        <f>VLOOKUP($A2499,'02-Metrics'!$A$2:$AD$188,5,FALSE)</f>
        <v>Bridges &amp; Tunnels</v>
      </c>
      <c r="V2499" s="418" t="str">
        <f>VLOOKUP($A2499,'02-Metrics'!$A$2:$AD$188,7,FALSE)</f>
        <v>Army Forces</v>
      </c>
    </row>
    <row r="2500" spans="1:22" hidden="1">
      <c r="A2500" s="418" t="s">
        <v>1010</v>
      </c>
      <c r="B2500" s="497">
        <v>44073</v>
      </c>
      <c r="C2500" s="495">
        <v>0</v>
      </c>
      <c r="D2500" s="495">
        <v>1496601.58</v>
      </c>
      <c r="E2500" s="495">
        <f t="shared" si="397"/>
        <v>20000000</v>
      </c>
      <c r="F2500" s="495">
        <f t="shared" si="398"/>
        <v>29532188.909999996</v>
      </c>
      <c r="G2500" s="495">
        <f t="shared" si="395"/>
        <v>-9532188.9099999964</v>
      </c>
      <c r="H2500" s="495">
        <f>VLOOKUP(A2500,'02-Metrics'!A:R,18,FALSE)</f>
        <v>124132580.952381</v>
      </c>
      <c r="I2500" s="496">
        <f t="shared" si="396"/>
        <v>-7.6790386833708688E-2</v>
      </c>
      <c r="J2500" s="512"/>
      <c r="L2500" s="23">
        <v>43599</v>
      </c>
      <c r="M2500" s="241" t="s">
        <v>1039</v>
      </c>
      <c r="S2500">
        <f t="shared" si="399"/>
        <v>2020</v>
      </c>
      <c r="T2500" s="418" t="str">
        <f>VLOOKUP($A2500,'02-Metrics'!$A$2:$AD$188,4,FALSE)</f>
        <v>Infrastructure</v>
      </c>
      <c r="U2500" s="418" t="str">
        <f>VLOOKUP($A2500,'02-Metrics'!$A$2:$AD$188,5,FALSE)</f>
        <v>Bridges &amp; Tunnels</v>
      </c>
      <c r="V2500" s="418" t="str">
        <f>VLOOKUP($A2500,'02-Metrics'!$A$2:$AD$188,7,FALSE)</f>
        <v>Army Forces</v>
      </c>
    </row>
    <row r="2501" spans="1:22" hidden="1">
      <c r="A2501" s="418" t="s">
        <v>1010</v>
      </c>
      <c r="B2501" s="497">
        <v>44104</v>
      </c>
      <c r="C2501" s="495">
        <v>0</v>
      </c>
      <c r="D2501" s="495">
        <v>4050574.04</v>
      </c>
      <c r="E2501" s="495">
        <f t="shared" si="397"/>
        <v>20000000</v>
      </c>
      <c r="F2501" s="495">
        <f t="shared" si="398"/>
        <v>33582762.949999996</v>
      </c>
      <c r="G2501" s="495">
        <f t="shared" si="395"/>
        <v>-13582762.949999996</v>
      </c>
      <c r="H2501" s="495">
        <f>VLOOKUP(A2501,'02-Metrics'!A:R,18,FALSE)</f>
        <v>124132580.952381</v>
      </c>
      <c r="I2501" s="496">
        <f t="shared" si="396"/>
        <v>-0.10942141737317565</v>
      </c>
      <c r="J2501" s="512"/>
      <c r="M2501" s="241" t="s">
        <v>1038</v>
      </c>
      <c r="S2501">
        <f t="shared" si="399"/>
        <v>2020</v>
      </c>
      <c r="T2501" s="418" t="str">
        <f>VLOOKUP($A2501,'02-Metrics'!$A$2:$AD$188,4,FALSE)</f>
        <v>Infrastructure</v>
      </c>
      <c r="U2501" s="418" t="str">
        <f>VLOOKUP($A2501,'02-Metrics'!$A$2:$AD$188,5,FALSE)</f>
        <v>Bridges &amp; Tunnels</v>
      </c>
      <c r="V2501" s="418" t="str">
        <f>VLOOKUP($A2501,'02-Metrics'!$A$2:$AD$188,7,FALSE)</f>
        <v>Army Forces</v>
      </c>
    </row>
    <row r="2502" spans="1:22" hidden="1">
      <c r="A2502" s="418" t="s">
        <v>1010</v>
      </c>
      <c r="B2502" s="497">
        <v>44134</v>
      </c>
      <c r="C2502" s="495">
        <v>0</v>
      </c>
      <c r="D2502" s="495">
        <v>417215.48</v>
      </c>
      <c r="E2502" s="495">
        <f t="shared" si="397"/>
        <v>20000000</v>
      </c>
      <c r="F2502" s="495">
        <f t="shared" si="398"/>
        <v>33999978.429999992</v>
      </c>
      <c r="G2502" s="495">
        <f t="shared" si="395"/>
        <v>-13999978.429999992</v>
      </c>
      <c r="H2502" s="495">
        <f>VLOOKUP(A2502,'02-Metrics'!A:R,18,FALSE)</f>
        <v>124132580.952381</v>
      </c>
      <c r="I2502" s="496">
        <f t="shared" si="396"/>
        <v>-0.11278246470498007</v>
      </c>
      <c r="J2502" s="512"/>
      <c r="L2502" s="23">
        <v>43619</v>
      </c>
      <c r="M2502" s="241" t="s">
        <v>1039</v>
      </c>
      <c r="S2502">
        <f t="shared" si="399"/>
        <v>2020</v>
      </c>
      <c r="T2502" s="418" t="str">
        <f>VLOOKUP($A2502,'02-Metrics'!$A$2:$AD$188,4,FALSE)</f>
        <v>Infrastructure</v>
      </c>
      <c r="U2502" s="418" t="str">
        <f>VLOOKUP($A2502,'02-Metrics'!$A$2:$AD$188,5,FALSE)</f>
        <v>Bridges &amp; Tunnels</v>
      </c>
      <c r="V2502" s="418" t="str">
        <f>VLOOKUP($A2502,'02-Metrics'!$A$2:$AD$188,7,FALSE)</f>
        <v>Army Forces</v>
      </c>
    </row>
    <row r="2503" spans="1:22" hidden="1">
      <c r="A2503" s="418" t="s">
        <v>1010</v>
      </c>
      <c r="B2503" s="497">
        <v>44165</v>
      </c>
      <c r="C2503" s="495">
        <v>0</v>
      </c>
      <c r="D2503" s="495">
        <v>2205024.46</v>
      </c>
      <c r="E2503" s="495">
        <f t="shared" si="397"/>
        <v>20000000</v>
      </c>
      <c r="F2503" s="495">
        <f t="shared" si="398"/>
        <v>36205002.889999993</v>
      </c>
      <c r="G2503" s="495">
        <f t="shared" si="395"/>
        <v>-16205002.889999993</v>
      </c>
      <c r="H2503" s="495">
        <f>VLOOKUP(A2503,'02-Metrics'!A:R,18,FALSE)</f>
        <v>124132580.952381</v>
      </c>
      <c r="I2503" s="496">
        <f t="shared" si="396"/>
        <v>-0.13054592731151268</v>
      </c>
      <c r="J2503" s="512"/>
      <c r="L2503" s="23">
        <v>43642</v>
      </c>
      <c r="M2503" s="241" t="s">
        <v>1039</v>
      </c>
      <c r="S2503">
        <f t="shared" si="399"/>
        <v>2020</v>
      </c>
      <c r="T2503" s="418" t="str">
        <f>VLOOKUP($A2503,'02-Metrics'!$A$2:$AD$188,4,FALSE)</f>
        <v>Infrastructure</v>
      </c>
      <c r="U2503" s="418" t="str">
        <f>VLOOKUP($A2503,'02-Metrics'!$A$2:$AD$188,5,FALSE)</f>
        <v>Bridges &amp; Tunnels</v>
      </c>
      <c r="V2503" s="418" t="str">
        <f>VLOOKUP($A2503,'02-Metrics'!$A$2:$AD$188,7,FALSE)</f>
        <v>Army Forces</v>
      </c>
    </row>
    <row r="2504" spans="1:22" hidden="1">
      <c r="A2504" s="418" t="s">
        <v>1010</v>
      </c>
      <c r="B2504" s="497">
        <v>44195</v>
      </c>
      <c r="C2504" s="495">
        <v>0</v>
      </c>
      <c r="D2504" s="495">
        <v>467048.55</v>
      </c>
      <c r="E2504" s="495">
        <f t="shared" si="397"/>
        <v>20000000</v>
      </c>
      <c r="F2504" s="495">
        <f t="shared" si="398"/>
        <v>36672051.43999999</v>
      </c>
      <c r="G2504" s="495">
        <f t="shared" ref="G2504:G2525" si="400">E2504-F2504</f>
        <v>-16672051.43999999</v>
      </c>
      <c r="H2504" s="495">
        <f>VLOOKUP(A2504,'02-Metrics'!A:R,18,FALSE)</f>
        <v>124132580.952381</v>
      </c>
      <c r="I2504" s="496">
        <f t="shared" ref="I2504:I2525" si="401">G2504/H2504</f>
        <v>-0.13430842500886711</v>
      </c>
      <c r="J2504" s="512"/>
      <c r="M2504" s="241" t="s">
        <v>1038</v>
      </c>
      <c r="S2504">
        <f t="shared" si="399"/>
        <v>2020</v>
      </c>
      <c r="T2504" s="418" t="str">
        <f>VLOOKUP($A2504,'02-Metrics'!$A$2:$AD$188,4,FALSE)</f>
        <v>Infrastructure</v>
      </c>
      <c r="U2504" s="418" t="str">
        <f>VLOOKUP($A2504,'02-Metrics'!$A$2:$AD$188,5,FALSE)</f>
        <v>Bridges &amp; Tunnels</v>
      </c>
      <c r="V2504" s="418" t="str">
        <f>VLOOKUP($A2504,'02-Metrics'!$A$2:$AD$188,7,FALSE)</f>
        <v>Army Forces</v>
      </c>
    </row>
    <row r="2505" spans="1:22" hidden="1">
      <c r="A2505" s="418" t="s">
        <v>1010</v>
      </c>
      <c r="B2505" s="497">
        <v>44226</v>
      </c>
      <c r="C2505" s="495">
        <v>0</v>
      </c>
      <c r="D2505" s="495">
        <v>846475.2</v>
      </c>
      <c r="E2505" s="495">
        <f t="shared" si="397"/>
        <v>20000000</v>
      </c>
      <c r="F2505" s="495">
        <f t="shared" si="398"/>
        <v>37518526.639999993</v>
      </c>
      <c r="G2505" s="495">
        <f t="shared" si="400"/>
        <v>-17518526.639999993</v>
      </c>
      <c r="H2505" s="495">
        <f>VLOOKUP(A2505,'02-Metrics'!A:R,18,FALSE)</f>
        <v>124132580.952381</v>
      </c>
      <c r="I2505" s="496">
        <f t="shared" si="401"/>
        <v>-0.14112754689858859</v>
      </c>
      <c r="J2505" s="512"/>
      <c r="L2505" s="23">
        <v>43663</v>
      </c>
      <c r="M2505" s="241" t="s">
        <v>1039</v>
      </c>
      <c r="S2505">
        <f t="shared" si="399"/>
        <v>2021</v>
      </c>
      <c r="T2505" s="418" t="str">
        <f>VLOOKUP($A2505,'02-Metrics'!$A$2:$AD$188,4,FALSE)</f>
        <v>Infrastructure</v>
      </c>
      <c r="U2505" s="418" t="str">
        <f>VLOOKUP($A2505,'02-Metrics'!$A$2:$AD$188,5,FALSE)</f>
        <v>Bridges &amp; Tunnels</v>
      </c>
      <c r="V2505" s="418" t="str">
        <f>VLOOKUP($A2505,'02-Metrics'!$A$2:$AD$188,7,FALSE)</f>
        <v>Army Forces</v>
      </c>
    </row>
    <row r="2506" spans="1:22" hidden="1">
      <c r="A2506" s="418" t="s">
        <v>1010</v>
      </c>
      <c r="B2506" s="497">
        <v>44255</v>
      </c>
      <c r="C2506" s="495">
        <v>0</v>
      </c>
      <c r="D2506" s="495">
        <v>5577.45</v>
      </c>
      <c r="E2506" s="495">
        <f t="shared" si="397"/>
        <v>20000000</v>
      </c>
      <c r="F2506" s="495">
        <f t="shared" si="398"/>
        <v>37524104.089999996</v>
      </c>
      <c r="G2506" s="495">
        <f t="shared" si="400"/>
        <v>-17524104.089999996</v>
      </c>
      <c r="H2506" s="495">
        <f>VLOOKUP(A2506,'02-Metrics'!A:R,18,FALSE)</f>
        <v>124132580.952381</v>
      </c>
      <c r="I2506" s="496">
        <f t="shared" si="401"/>
        <v>-0.14117247829336996</v>
      </c>
      <c r="J2506" s="512"/>
      <c r="L2506" s="23">
        <v>43671</v>
      </c>
      <c r="M2506" s="241" t="s">
        <v>1039</v>
      </c>
      <c r="S2506">
        <f t="shared" si="399"/>
        <v>2021</v>
      </c>
      <c r="T2506" s="418" t="str">
        <f>VLOOKUP($A2506,'02-Metrics'!$A$2:$AD$188,4,FALSE)</f>
        <v>Infrastructure</v>
      </c>
      <c r="U2506" s="418" t="str">
        <f>VLOOKUP($A2506,'02-Metrics'!$A$2:$AD$188,5,FALSE)</f>
        <v>Bridges &amp; Tunnels</v>
      </c>
      <c r="V2506" s="418" t="str">
        <f>VLOOKUP($A2506,'02-Metrics'!$A$2:$AD$188,7,FALSE)</f>
        <v>Army Forces</v>
      </c>
    </row>
    <row r="2507" spans="1:22" hidden="1">
      <c r="A2507" s="418" t="s">
        <v>1010</v>
      </c>
      <c r="B2507" s="497">
        <v>44285</v>
      </c>
      <c r="C2507" s="495">
        <v>6904265</v>
      </c>
      <c r="D2507" s="495">
        <v>396178.24</v>
      </c>
      <c r="E2507" s="495">
        <f>C2507+E2506</f>
        <v>26904265</v>
      </c>
      <c r="F2507" s="495">
        <f>D2507+F2506</f>
        <v>37920282.329999998</v>
      </c>
      <c r="G2507" s="495">
        <f>E2507-F2507</f>
        <v>-11016017.329999998</v>
      </c>
      <c r="H2507" s="495">
        <f>VLOOKUP(A2507,'02-Metrics'!A:R,18,FALSE)</f>
        <v>124132580.952381</v>
      </c>
      <c r="I2507" s="496">
        <f>G2507/H2507</f>
        <v>-8.8743964279820273E-2</v>
      </c>
      <c r="J2507" s="512"/>
      <c r="L2507" s="23">
        <v>43677</v>
      </c>
      <c r="M2507" s="241" t="s">
        <v>1039</v>
      </c>
      <c r="S2507">
        <f>YEAR(B2507)</f>
        <v>2021</v>
      </c>
      <c r="T2507" s="418" t="str">
        <f>VLOOKUP($A2507,'02-Metrics'!$A$2:$AD$188,4,FALSE)</f>
        <v>Infrastructure</v>
      </c>
      <c r="U2507" s="418" t="str">
        <f>VLOOKUP($A2507,'02-Metrics'!$A$2:$AD$188,5,FALSE)</f>
        <v>Bridges &amp; Tunnels</v>
      </c>
      <c r="V2507" s="418" t="str">
        <f>VLOOKUP($A2507,'02-Metrics'!$A$2:$AD$188,7,FALSE)</f>
        <v>Army Forces</v>
      </c>
    </row>
    <row r="2508" spans="1:22" hidden="1">
      <c r="A2508" s="418" t="s">
        <v>1010</v>
      </c>
      <c r="B2508" s="497">
        <v>44316</v>
      </c>
      <c r="C2508" s="495">
        <v>0</v>
      </c>
      <c r="D2508" s="185">
        <v>11901.95</v>
      </c>
      <c r="E2508" s="495">
        <f>C2508+E2507</f>
        <v>26904265</v>
      </c>
      <c r="F2508" s="495">
        <f>D2508+F2507</f>
        <v>37932184.280000001</v>
      </c>
      <c r="G2508" s="495">
        <f>E2508-F2508</f>
        <v>-11027919.280000001</v>
      </c>
      <c r="H2508" s="495">
        <f>VLOOKUP(A2508,'02-Metrics'!A:R,18,FALSE)</f>
        <v>124132580.952381</v>
      </c>
      <c r="I2508" s="496">
        <f>G2508/H2508</f>
        <v>-8.8839845231530837E-2</v>
      </c>
      <c r="T2508" s="418" t="str">
        <f>VLOOKUP($A2508,'02-Metrics'!$A$2:$AD$188,4,FALSE)</f>
        <v>Infrastructure</v>
      </c>
      <c r="U2508" s="418" t="str">
        <f>VLOOKUP($A2508,'02-Metrics'!$A$2:$AD$188,5,FALSE)</f>
        <v>Bridges &amp; Tunnels</v>
      </c>
      <c r="V2508" s="418" t="str">
        <f>VLOOKUP($A2508,'02-Metrics'!$A$2:$AD$188,7,FALSE)</f>
        <v>Army Forces</v>
      </c>
    </row>
    <row r="2509" spans="1:22" hidden="1">
      <c r="A2509" s="418">
        <v>90</v>
      </c>
      <c r="B2509" s="505">
        <v>2</v>
      </c>
      <c r="C2509" s="506"/>
      <c r="D2509" s="506"/>
      <c r="E2509" s="506"/>
      <c r="F2509" s="506"/>
      <c r="G2509" s="506"/>
      <c r="H2509" s="495"/>
      <c r="I2509" s="496"/>
      <c r="J2509" s="496"/>
      <c r="K2509" s="495"/>
      <c r="L2509" s="493"/>
      <c r="S2509">
        <f t="shared" si="399"/>
        <v>1900</v>
      </c>
      <c r="T2509" s="418" t="e">
        <f>VLOOKUP($A2509,'02-Metrics'!$A$2:$AD$188,4,FALSE)</f>
        <v>#N/A</v>
      </c>
      <c r="U2509" s="418" t="e">
        <f>VLOOKUP($A2509,'02-Metrics'!$A$2:$AD$188,5,FALSE)</f>
        <v>#N/A</v>
      </c>
      <c r="V2509" s="418" t="e">
        <f>VLOOKUP($A2509,'02-Metrics'!$A$2:$AD$188,7,FALSE)</f>
        <v>#N/A</v>
      </c>
    </row>
    <row r="2510" spans="1:22" hidden="1">
      <c r="A2510" s="418" t="s">
        <v>1189</v>
      </c>
      <c r="B2510" s="497">
        <v>43951</v>
      </c>
      <c r="C2510" s="495">
        <v>0</v>
      </c>
      <c r="D2510" s="495">
        <v>20000</v>
      </c>
      <c r="E2510" s="495">
        <f t="shared" ref="E2510:E2532" si="402">C2510+E2509</f>
        <v>0</v>
      </c>
      <c r="F2510" s="495">
        <f t="shared" ref="F2510:F2532" si="403">D2510+F2509</f>
        <v>20000</v>
      </c>
      <c r="G2510" s="495">
        <f t="shared" si="400"/>
        <v>-20000</v>
      </c>
      <c r="H2510" s="495">
        <f>VLOOKUP(A2510,'02-Metrics'!A:R,18,FALSE)</f>
        <v>93910355</v>
      </c>
      <c r="I2510" s="496">
        <f t="shared" si="401"/>
        <v>-2.1296905969528067E-4</v>
      </c>
      <c r="J2510" s="512"/>
      <c r="M2510" s="241" t="s">
        <v>1038</v>
      </c>
      <c r="S2510">
        <f t="shared" si="399"/>
        <v>2020</v>
      </c>
      <c r="T2510" s="418" t="str">
        <f>VLOOKUP($A2510,'02-Metrics'!$A$2:$AD$188,4,FALSE)</f>
        <v>Infrastructure</v>
      </c>
      <c r="U2510" s="418" t="str">
        <f>VLOOKUP($A2510,'02-Metrics'!$A$2:$AD$188,5,FALSE)</f>
        <v>Bridges &amp; Tunnels</v>
      </c>
      <c r="V2510" s="418" t="str">
        <f>VLOOKUP($A2510,'02-Metrics'!$A$2:$AD$188,7,FALSE)</f>
        <v>Army Forces</v>
      </c>
    </row>
    <row r="2511" spans="1:22" hidden="1">
      <c r="A2511" s="418" t="s">
        <v>1189</v>
      </c>
      <c r="B2511" s="497">
        <v>43981</v>
      </c>
      <c r="C2511" s="495">
        <v>0</v>
      </c>
      <c r="D2511" s="495">
        <v>165208.13</v>
      </c>
      <c r="E2511" s="495">
        <f t="shared" si="402"/>
        <v>0</v>
      </c>
      <c r="F2511" s="495">
        <f t="shared" si="403"/>
        <v>185208.13</v>
      </c>
      <c r="G2511" s="495">
        <f t="shared" si="400"/>
        <v>-185208.13</v>
      </c>
      <c r="H2511" s="495">
        <f>VLOOKUP(A2511,'02-Metrics'!A:R,18,FALSE)</f>
        <v>93910355</v>
      </c>
      <c r="I2511" s="496">
        <f t="shared" si="401"/>
        <v>-1.9721800647010653E-3</v>
      </c>
      <c r="J2511" s="512"/>
      <c r="M2511" s="241" t="s">
        <v>1038</v>
      </c>
      <c r="S2511">
        <f t="shared" si="399"/>
        <v>2020</v>
      </c>
      <c r="T2511" s="418" t="str">
        <f>VLOOKUP($A2511,'02-Metrics'!$A$2:$AD$188,4,FALSE)</f>
        <v>Infrastructure</v>
      </c>
      <c r="U2511" s="418" t="str">
        <f>VLOOKUP($A2511,'02-Metrics'!$A$2:$AD$188,5,FALSE)</f>
        <v>Bridges &amp; Tunnels</v>
      </c>
      <c r="V2511" s="418" t="str">
        <f>VLOOKUP($A2511,'02-Metrics'!$A$2:$AD$188,7,FALSE)</f>
        <v>Army Forces</v>
      </c>
    </row>
    <row r="2512" spans="1:22" hidden="1">
      <c r="A2512" s="418" t="s">
        <v>1189</v>
      </c>
      <c r="B2512" s="497">
        <v>44012</v>
      </c>
      <c r="C2512" s="495">
        <v>0</v>
      </c>
      <c r="D2512" s="495">
        <v>3536962.0700000003</v>
      </c>
      <c r="E2512" s="495">
        <f t="shared" si="402"/>
        <v>0</v>
      </c>
      <c r="F2512" s="495">
        <f t="shared" si="403"/>
        <v>3722170.2</v>
      </c>
      <c r="G2512" s="495">
        <f t="shared" si="400"/>
        <v>-3722170.2</v>
      </c>
      <c r="H2512" s="495">
        <f>VLOOKUP(A2512,'02-Metrics'!A:R,18,FALSE)</f>
        <v>93910355</v>
      </c>
      <c r="I2512" s="496">
        <f t="shared" si="401"/>
        <v>-3.9635354375989744E-2</v>
      </c>
      <c r="J2512" s="512"/>
      <c r="M2512" s="241" t="s">
        <v>1038</v>
      </c>
      <c r="S2512">
        <f t="shared" si="399"/>
        <v>2020</v>
      </c>
      <c r="T2512" s="418" t="str">
        <f>VLOOKUP($A2512,'02-Metrics'!$A$2:$AD$188,4,FALSE)</f>
        <v>Infrastructure</v>
      </c>
      <c r="U2512" s="418" t="str">
        <f>VLOOKUP($A2512,'02-Metrics'!$A$2:$AD$188,5,FALSE)</f>
        <v>Bridges &amp; Tunnels</v>
      </c>
      <c r="V2512" s="418" t="str">
        <f>VLOOKUP($A2512,'02-Metrics'!$A$2:$AD$188,7,FALSE)</f>
        <v>Army Forces</v>
      </c>
    </row>
    <row r="2513" spans="1:22" hidden="1">
      <c r="A2513" s="418" t="s">
        <v>1189</v>
      </c>
      <c r="B2513" s="497">
        <v>44042</v>
      </c>
      <c r="C2513" s="495">
        <v>0</v>
      </c>
      <c r="D2513" s="495">
        <v>6452555.0699999994</v>
      </c>
      <c r="E2513" s="495">
        <f t="shared" si="402"/>
        <v>0</v>
      </c>
      <c r="F2513" s="495">
        <f t="shared" si="403"/>
        <v>10174725.27</v>
      </c>
      <c r="G2513" s="495">
        <f t="shared" si="400"/>
        <v>-10174725.27</v>
      </c>
      <c r="H2513" s="495">
        <f>VLOOKUP(A2513,'02-Metrics'!A:R,18,FALSE)</f>
        <v>93910355</v>
      </c>
      <c r="I2513" s="496">
        <f t="shared" si="401"/>
        <v>-0.10834508367048554</v>
      </c>
      <c r="J2513" s="512"/>
      <c r="M2513" s="241" t="s">
        <v>1038</v>
      </c>
      <c r="S2513">
        <f t="shared" si="399"/>
        <v>2020</v>
      </c>
      <c r="T2513" s="418" t="str">
        <f>VLOOKUP($A2513,'02-Metrics'!$A$2:$AD$188,4,FALSE)</f>
        <v>Infrastructure</v>
      </c>
      <c r="U2513" s="418" t="str">
        <f>VLOOKUP($A2513,'02-Metrics'!$A$2:$AD$188,5,FALSE)</f>
        <v>Bridges &amp; Tunnels</v>
      </c>
      <c r="V2513" s="418" t="str">
        <f>VLOOKUP($A2513,'02-Metrics'!$A$2:$AD$188,7,FALSE)</f>
        <v>Army Forces</v>
      </c>
    </row>
    <row r="2514" spans="1:22" hidden="1">
      <c r="A2514" s="418" t="s">
        <v>1189</v>
      </c>
      <c r="B2514" s="497">
        <v>44073</v>
      </c>
      <c r="C2514" s="495">
        <v>5299995</v>
      </c>
      <c r="D2514" s="495">
        <v>5777684.1200000001</v>
      </c>
      <c r="E2514" s="495">
        <f t="shared" si="402"/>
        <v>5299995</v>
      </c>
      <c r="F2514" s="495">
        <f t="shared" si="403"/>
        <v>15952409.390000001</v>
      </c>
      <c r="G2514" s="495">
        <f t="shared" si="400"/>
        <v>-10652414.390000001</v>
      </c>
      <c r="H2514" s="495">
        <f>VLOOKUP(A2514,'02-Metrics'!A:R,18,FALSE)</f>
        <v>93910355</v>
      </c>
      <c r="I2514" s="496">
        <f t="shared" si="401"/>
        <v>-0.11343173380613886</v>
      </c>
      <c r="J2514" s="512"/>
      <c r="M2514" s="241" t="s">
        <v>1038</v>
      </c>
      <c r="S2514">
        <f t="shared" si="399"/>
        <v>2020</v>
      </c>
      <c r="T2514" s="418" t="str">
        <f>VLOOKUP($A2514,'02-Metrics'!$A$2:$AD$188,4,FALSE)</f>
        <v>Infrastructure</v>
      </c>
      <c r="U2514" s="418" t="str">
        <f>VLOOKUP($A2514,'02-Metrics'!$A$2:$AD$188,5,FALSE)</f>
        <v>Bridges &amp; Tunnels</v>
      </c>
      <c r="V2514" s="418" t="str">
        <f>VLOOKUP($A2514,'02-Metrics'!$A$2:$AD$188,7,FALSE)</f>
        <v>Army Forces</v>
      </c>
    </row>
    <row r="2515" spans="1:22" hidden="1">
      <c r="A2515" s="418" t="s">
        <v>1189</v>
      </c>
      <c r="B2515" s="497">
        <v>44104</v>
      </c>
      <c r="C2515" s="495">
        <v>0</v>
      </c>
      <c r="D2515" s="495">
        <v>4954513.5200000005</v>
      </c>
      <c r="E2515" s="495">
        <f t="shared" si="402"/>
        <v>5299995</v>
      </c>
      <c r="F2515" s="495">
        <f t="shared" si="403"/>
        <v>20906922.91</v>
      </c>
      <c r="G2515" s="495">
        <f t="shared" si="400"/>
        <v>-15606927.91</v>
      </c>
      <c r="H2515" s="495">
        <f>VLOOKUP(A2515,'02-Metrics'!A:R,18,FALSE)</f>
        <v>93910355</v>
      </c>
      <c r="I2515" s="496">
        <f t="shared" si="401"/>
        <v>-0.1661896380862366</v>
      </c>
      <c r="J2515" s="512"/>
      <c r="M2515" s="241" t="s">
        <v>1038</v>
      </c>
      <c r="S2515">
        <f t="shared" si="399"/>
        <v>2020</v>
      </c>
      <c r="T2515" s="418" t="str">
        <f>VLOOKUP($A2515,'02-Metrics'!$A$2:$AD$188,4,FALSE)</f>
        <v>Infrastructure</v>
      </c>
      <c r="U2515" s="418" t="str">
        <f>VLOOKUP($A2515,'02-Metrics'!$A$2:$AD$188,5,FALSE)</f>
        <v>Bridges &amp; Tunnels</v>
      </c>
      <c r="V2515" s="418" t="str">
        <f>VLOOKUP($A2515,'02-Metrics'!$A$2:$AD$188,7,FALSE)</f>
        <v>Army Forces</v>
      </c>
    </row>
    <row r="2516" spans="1:22" hidden="1">
      <c r="A2516" s="418" t="s">
        <v>1189</v>
      </c>
      <c r="B2516" s="497">
        <v>44134</v>
      </c>
      <c r="C2516" s="495">
        <v>0</v>
      </c>
      <c r="D2516" s="495">
        <v>2081097.23</v>
      </c>
      <c r="E2516" s="495">
        <f t="shared" si="402"/>
        <v>5299995</v>
      </c>
      <c r="F2516" s="495">
        <f t="shared" si="403"/>
        <v>22988020.140000001</v>
      </c>
      <c r="G2516" s="495">
        <f t="shared" si="400"/>
        <v>-17688025.140000001</v>
      </c>
      <c r="H2516" s="495">
        <f>VLOOKUP(A2516,'02-Metrics'!A:R,18,FALSE)</f>
        <v>93910355</v>
      </c>
      <c r="I2516" s="496">
        <f t="shared" si="401"/>
        <v>-0.18835010409661426</v>
      </c>
      <c r="J2516" s="512"/>
      <c r="M2516" s="241" t="s">
        <v>1038</v>
      </c>
      <c r="S2516">
        <f t="shared" si="399"/>
        <v>2020</v>
      </c>
      <c r="T2516" s="418" t="str">
        <f>VLOOKUP($A2516,'02-Metrics'!$A$2:$AD$188,4,FALSE)</f>
        <v>Infrastructure</v>
      </c>
      <c r="U2516" s="418" t="str">
        <f>VLOOKUP($A2516,'02-Metrics'!$A$2:$AD$188,5,FALSE)</f>
        <v>Bridges &amp; Tunnels</v>
      </c>
      <c r="V2516" s="418" t="str">
        <f>VLOOKUP($A2516,'02-Metrics'!$A$2:$AD$188,7,FALSE)</f>
        <v>Army Forces</v>
      </c>
    </row>
    <row r="2517" spans="1:22" hidden="1">
      <c r="A2517" s="418" t="s">
        <v>1189</v>
      </c>
      <c r="B2517" s="497">
        <v>44165</v>
      </c>
      <c r="C2517" s="495">
        <v>2644030</v>
      </c>
      <c r="D2517" s="495">
        <f>2053617.67+50000858</f>
        <v>52054475.670000002</v>
      </c>
      <c r="E2517" s="495">
        <f t="shared" si="402"/>
        <v>7944025</v>
      </c>
      <c r="F2517" s="495">
        <f t="shared" si="403"/>
        <v>75042495.810000002</v>
      </c>
      <c r="G2517" s="495">
        <f t="shared" si="400"/>
        <v>-67098470.810000002</v>
      </c>
      <c r="H2517" s="495">
        <f>VLOOKUP(A2517,'02-Metrics'!A:R,18,FALSE)</f>
        <v>93910355</v>
      </c>
      <c r="I2517" s="496">
        <f t="shared" si="401"/>
        <v>-0.71449491176984692</v>
      </c>
      <c r="J2517" s="512"/>
      <c r="M2517" s="241" t="s">
        <v>1038</v>
      </c>
      <c r="S2517">
        <f t="shared" si="399"/>
        <v>2020</v>
      </c>
      <c r="T2517" s="418" t="str">
        <f>VLOOKUP($A2517,'02-Metrics'!$A$2:$AD$188,4,FALSE)</f>
        <v>Infrastructure</v>
      </c>
      <c r="U2517" s="418" t="str">
        <f>VLOOKUP($A2517,'02-Metrics'!$A$2:$AD$188,5,FALSE)</f>
        <v>Bridges &amp; Tunnels</v>
      </c>
      <c r="V2517" s="418" t="str">
        <f>VLOOKUP($A2517,'02-Metrics'!$A$2:$AD$188,7,FALSE)</f>
        <v>Army Forces</v>
      </c>
    </row>
    <row r="2518" spans="1:22" hidden="1">
      <c r="A2518" s="418" t="s">
        <v>1189</v>
      </c>
      <c r="B2518" s="497">
        <v>44195</v>
      </c>
      <c r="C2518" s="495">
        <v>3163290</v>
      </c>
      <c r="D2518" s="495">
        <v>2417036.2700000005</v>
      </c>
      <c r="E2518" s="495">
        <f t="shared" si="402"/>
        <v>11107315</v>
      </c>
      <c r="F2518" s="495">
        <f t="shared" si="403"/>
        <v>77459532.079999998</v>
      </c>
      <c r="G2518" s="495">
        <f t="shared" si="400"/>
        <v>-66352217.079999998</v>
      </c>
      <c r="H2518" s="495">
        <f>VLOOKUP(A2518,'02-Metrics'!A:R,18,FALSE)</f>
        <v>93910355</v>
      </c>
      <c r="I2518" s="496">
        <f t="shared" si="401"/>
        <v>-0.70654846401123705</v>
      </c>
      <c r="J2518" s="512"/>
      <c r="M2518" s="241" t="s">
        <v>1038</v>
      </c>
      <c r="S2518">
        <f t="shared" si="399"/>
        <v>2020</v>
      </c>
      <c r="T2518" s="418" t="str">
        <f>VLOOKUP($A2518,'02-Metrics'!$A$2:$AD$188,4,FALSE)</f>
        <v>Infrastructure</v>
      </c>
      <c r="U2518" s="418" t="str">
        <f>VLOOKUP($A2518,'02-Metrics'!$A$2:$AD$188,5,FALSE)</f>
        <v>Bridges &amp; Tunnels</v>
      </c>
      <c r="V2518" s="418" t="str">
        <f>VLOOKUP($A2518,'02-Metrics'!$A$2:$AD$188,7,FALSE)</f>
        <v>Army Forces</v>
      </c>
    </row>
    <row r="2519" spans="1:22" hidden="1">
      <c r="A2519" s="418" t="s">
        <v>1189</v>
      </c>
      <c r="B2519" s="497">
        <v>44226</v>
      </c>
      <c r="C2519" s="495">
        <v>0</v>
      </c>
      <c r="D2519" s="495">
        <v>1185328.32</v>
      </c>
      <c r="E2519" s="495">
        <f t="shared" si="402"/>
        <v>11107315</v>
      </c>
      <c r="F2519" s="495">
        <f t="shared" si="403"/>
        <v>78644860.399999991</v>
      </c>
      <c r="G2519" s="495">
        <f t="shared" si="400"/>
        <v>-67537545.399999991</v>
      </c>
      <c r="H2519" s="495">
        <f>VLOOKUP(A2519,'02-Metrics'!A:R,18,FALSE)</f>
        <v>93910355</v>
      </c>
      <c r="I2519" s="496">
        <f t="shared" si="401"/>
        <v>-0.71917037689826635</v>
      </c>
      <c r="J2519" s="512"/>
      <c r="M2519" s="241" t="s">
        <v>1038</v>
      </c>
      <c r="S2519">
        <f t="shared" si="399"/>
        <v>2021</v>
      </c>
      <c r="T2519" s="418" t="str">
        <f>VLOOKUP($A2519,'02-Metrics'!$A$2:$AD$188,4,FALSE)</f>
        <v>Infrastructure</v>
      </c>
      <c r="U2519" s="418" t="str">
        <f>VLOOKUP($A2519,'02-Metrics'!$A$2:$AD$188,5,FALSE)</f>
        <v>Bridges &amp; Tunnels</v>
      </c>
      <c r="V2519" s="418" t="str">
        <f>VLOOKUP($A2519,'02-Metrics'!$A$2:$AD$188,7,FALSE)</f>
        <v>Army Forces</v>
      </c>
    </row>
    <row r="2520" spans="1:22" hidden="1">
      <c r="A2520" s="418" t="s">
        <v>1189</v>
      </c>
      <c r="B2520" s="497">
        <v>44255</v>
      </c>
      <c r="C2520" s="495">
        <v>0</v>
      </c>
      <c r="D2520" s="495">
        <v>47700.77</v>
      </c>
      <c r="E2520" s="495">
        <f t="shared" si="402"/>
        <v>11107315</v>
      </c>
      <c r="F2520" s="495">
        <f t="shared" si="403"/>
        <v>78692561.169999987</v>
      </c>
      <c r="G2520" s="495">
        <f t="shared" si="400"/>
        <v>-67585246.169999987</v>
      </c>
      <c r="H2520" s="495">
        <f>VLOOKUP(A2520,'02-Metrics'!A:R,18,FALSE)</f>
        <v>93910355</v>
      </c>
      <c r="I2520" s="496">
        <f t="shared" si="401"/>
        <v>-0.71967831630494838</v>
      </c>
      <c r="J2520" s="512"/>
      <c r="M2520" s="241" t="s">
        <v>1038</v>
      </c>
      <c r="S2520">
        <f t="shared" si="399"/>
        <v>2021</v>
      </c>
      <c r="T2520" s="418" t="str">
        <f>VLOOKUP($A2520,'02-Metrics'!$A$2:$AD$188,4,FALSE)</f>
        <v>Infrastructure</v>
      </c>
      <c r="U2520" s="418" t="str">
        <f>VLOOKUP($A2520,'02-Metrics'!$A$2:$AD$188,5,FALSE)</f>
        <v>Bridges &amp; Tunnels</v>
      </c>
      <c r="V2520" s="418" t="str">
        <f>VLOOKUP($A2520,'02-Metrics'!$A$2:$AD$188,7,FALSE)</f>
        <v>Army Forces</v>
      </c>
    </row>
    <row r="2521" spans="1:22" hidden="1">
      <c r="A2521" s="418" t="s">
        <v>1189</v>
      </c>
      <c r="B2521" s="497">
        <v>44285</v>
      </c>
      <c r="C2521" s="495">
        <v>0</v>
      </c>
      <c r="D2521" s="495">
        <v>1274208.8499999999</v>
      </c>
      <c r="E2521" s="495">
        <f>C2521+E2520</f>
        <v>11107315</v>
      </c>
      <c r="F2521" s="495">
        <f>D2521+F2520</f>
        <v>79966770.019999981</v>
      </c>
      <c r="G2521" s="495">
        <f>E2521-F2521</f>
        <v>-68859455.019999981</v>
      </c>
      <c r="H2521" s="495">
        <f>VLOOKUP(A2521,'02-Metrics'!A:R,18,FALSE)</f>
        <v>93910355</v>
      </c>
      <c r="I2521" s="496">
        <f>G2521/H2521</f>
        <v>-0.73324666933694349</v>
      </c>
      <c r="J2521" s="512"/>
      <c r="L2521" s="23">
        <v>44166</v>
      </c>
      <c r="M2521" s="241" t="s">
        <v>1040</v>
      </c>
      <c r="S2521">
        <f>YEAR(B2521)</f>
        <v>2021</v>
      </c>
      <c r="T2521" s="418" t="str">
        <f>VLOOKUP($A2521,'02-Metrics'!$A$2:$AD$188,4,FALSE)</f>
        <v>Infrastructure</v>
      </c>
      <c r="U2521" s="418" t="str">
        <f>VLOOKUP($A2521,'02-Metrics'!$A$2:$AD$188,5,FALSE)</f>
        <v>Bridges &amp; Tunnels</v>
      </c>
      <c r="V2521" s="418" t="str">
        <f>VLOOKUP($A2521,'02-Metrics'!$A$2:$AD$188,7,FALSE)</f>
        <v>Army Forces</v>
      </c>
    </row>
    <row r="2522" spans="1:22" hidden="1">
      <c r="A2522" s="418" t="s">
        <v>1189</v>
      </c>
      <c r="B2522" s="497">
        <v>44316</v>
      </c>
      <c r="C2522" s="495">
        <v>0</v>
      </c>
      <c r="D2522" s="185">
        <v>14430</v>
      </c>
      <c r="E2522" s="495">
        <f>C2522+E2521</f>
        <v>11107315</v>
      </c>
      <c r="F2522" s="495">
        <f>D2522+F2521</f>
        <v>79981200.019999981</v>
      </c>
      <c r="G2522" s="495">
        <f>E2522-F2522</f>
        <v>-68873885.019999981</v>
      </c>
      <c r="H2522" s="495">
        <f>VLOOKUP(A2522,'02-Metrics'!A:R,18,FALSE)</f>
        <v>93910355</v>
      </c>
      <c r="I2522" s="496">
        <f>G2522/H2522</f>
        <v>-0.73340032651351372</v>
      </c>
      <c r="T2522" s="418" t="str">
        <f>VLOOKUP($A2522,'02-Metrics'!$A$2:$AD$188,4,FALSE)</f>
        <v>Infrastructure</v>
      </c>
      <c r="U2522" s="418" t="str">
        <f>VLOOKUP($A2522,'02-Metrics'!$A$2:$AD$188,5,FALSE)</f>
        <v>Bridges &amp; Tunnels</v>
      </c>
      <c r="V2522" s="418" t="str">
        <f>VLOOKUP($A2522,'02-Metrics'!$A$2:$AD$188,7,FALSE)</f>
        <v>Army Forces</v>
      </c>
    </row>
    <row r="2523" spans="1:22" hidden="1">
      <c r="A2523" s="418">
        <v>91</v>
      </c>
      <c r="B2523" s="505">
        <v>2</v>
      </c>
      <c r="C2523" s="506"/>
      <c r="D2523" s="506"/>
      <c r="E2523" s="506"/>
      <c r="F2523" s="506"/>
      <c r="G2523" s="506"/>
      <c r="H2523" s="495"/>
      <c r="I2523" s="496"/>
      <c r="J2523" s="496"/>
      <c r="K2523" s="495"/>
      <c r="L2523" s="493"/>
      <c r="S2523">
        <f t="shared" si="399"/>
        <v>1900</v>
      </c>
      <c r="T2523" s="418" t="e">
        <f>VLOOKUP($A2523,'02-Metrics'!$A$2:$AD$188,4,FALSE)</f>
        <v>#N/A</v>
      </c>
      <c r="U2523" s="418" t="e">
        <f>VLOOKUP($A2523,'02-Metrics'!$A$2:$AD$188,5,FALSE)</f>
        <v>#N/A</v>
      </c>
      <c r="V2523" s="418" t="e">
        <f>VLOOKUP($A2523,'02-Metrics'!$A$2:$AD$188,7,FALSE)</f>
        <v>#N/A</v>
      </c>
    </row>
    <row r="2524" spans="1:22" hidden="1">
      <c r="A2524" s="418" t="s">
        <v>671</v>
      </c>
      <c r="B2524" s="497">
        <v>44012</v>
      </c>
      <c r="C2524" s="495">
        <v>0</v>
      </c>
      <c r="D2524" s="495">
        <v>144438.27000000002</v>
      </c>
      <c r="E2524" s="495">
        <f t="shared" si="402"/>
        <v>0</v>
      </c>
      <c r="F2524" s="495">
        <f t="shared" si="403"/>
        <v>144438.27000000002</v>
      </c>
      <c r="G2524" s="495">
        <f t="shared" si="400"/>
        <v>-144438.27000000002</v>
      </c>
      <c r="H2524" s="495">
        <f>VLOOKUP(A2524,'02-Metrics'!A:R,18,FALSE)</f>
        <v>147845325</v>
      </c>
      <c r="I2524" s="496">
        <f t="shared" si="401"/>
        <v>-9.7695527403385946E-4</v>
      </c>
      <c r="J2524" s="512"/>
      <c r="M2524" s="241" t="s">
        <v>1038</v>
      </c>
      <c r="S2524">
        <f t="shared" si="399"/>
        <v>2020</v>
      </c>
      <c r="T2524" s="418" t="str">
        <f>VLOOKUP($A2524,'02-Metrics'!$A$2:$AD$188,4,FALSE)</f>
        <v>Infrastructure</v>
      </c>
      <c r="U2524" s="418" t="str">
        <f>VLOOKUP($A2524,'02-Metrics'!$A$2:$AD$188,5,FALSE)</f>
        <v>Bridges &amp; Tunnels</v>
      </c>
      <c r="V2524" s="418" t="str">
        <f>VLOOKUP($A2524,'02-Metrics'!$A$2:$AD$188,7,FALSE)</f>
        <v>Army Forces</v>
      </c>
    </row>
    <row r="2525" spans="1:22" hidden="1">
      <c r="A2525" s="418" t="s">
        <v>671</v>
      </c>
      <c r="B2525" s="497">
        <v>44042</v>
      </c>
      <c r="C2525" s="495">
        <v>0</v>
      </c>
      <c r="D2525" s="495">
        <v>137412.72999999998</v>
      </c>
      <c r="E2525" s="495">
        <f t="shared" si="402"/>
        <v>0</v>
      </c>
      <c r="F2525" s="495">
        <f t="shared" si="403"/>
        <v>281851</v>
      </c>
      <c r="G2525" s="495">
        <f t="shared" si="400"/>
        <v>-281851</v>
      </c>
      <c r="H2525" s="495">
        <f>VLOOKUP(A2525,'02-Metrics'!A:R,18,FALSE)</f>
        <v>147845325</v>
      </c>
      <c r="I2525" s="496">
        <f t="shared" si="401"/>
        <v>-1.9063910204803567E-3</v>
      </c>
      <c r="J2525" s="512"/>
      <c r="M2525" s="241" t="s">
        <v>1038</v>
      </c>
      <c r="S2525">
        <f t="shared" si="399"/>
        <v>2020</v>
      </c>
      <c r="T2525" s="418" t="str">
        <f>VLOOKUP($A2525,'02-Metrics'!$A$2:$AD$188,4,FALSE)</f>
        <v>Infrastructure</v>
      </c>
      <c r="U2525" s="418" t="str">
        <f>VLOOKUP($A2525,'02-Metrics'!$A$2:$AD$188,5,FALSE)</f>
        <v>Bridges &amp; Tunnels</v>
      </c>
      <c r="V2525" s="418" t="str">
        <f>VLOOKUP($A2525,'02-Metrics'!$A$2:$AD$188,7,FALSE)</f>
        <v>Army Forces</v>
      </c>
    </row>
    <row r="2526" spans="1:22" hidden="1">
      <c r="A2526" s="418" t="s">
        <v>671</v>
      </c>
      <c r="B2526" s="497">
        <v>44073</v>
      </c>
      <c r="C2526" s="495">
        <v>0</v>
      </c>
      <c r="D2526" s="495">
        <v>95962.62</v>
      </c>
      <c r="E2526" s="495">
        <f t="shared" si="402"/>
        <v>0</v>
      </c>
      <c r="F2526" s="495">
        <f t="shared" si="403"/>
        <v>377813.62</v>
      </c>
      <c r="G2526" s="498">
        <f>E2526-F2526</f>
        <v>-377813.62</v>
      </c>
      <c r="H2526" s="495"/>
      <c r="I2526" s="496"/>
      <c r="J2526" s="512"/>
      <c r="S2526">
        <f t="shared" si="399"/>
        <v>2020</v>
      </c>
      <c r="T2526" s="418" t="str">
        <f>VLOOKUP($A2526,'02-Metrics'!$A$2:$AD$188,4,FALSE)</f>
        <v>Infrastructure</v>
      </c>
      <c r="U2526" s="418" t="str">
        <f>VLOOKUP($A2526,'02-Metrics'!$A$2:$AD$188,5,FALSE)</f>
        <v>Bridges &amp; Tunnels</v>
      </c>
      <c r="V2526" s="418" t="str">
        <f>VLOOKUP($A2526,'02-Metrics'!$A$2:$AD$188,7,FALSE)</f>
        <v>Army Forces</v>
      </c>
    </row>
    <row r="2527" spans="1:22" hidden="1">
      <c r="A2527" s="418" t="s">
        <v>671</v>
      </c>
      <c r="B2527" s="497">
        <v>44104</v>
      </c>
      <c r="C2527" s="495">
        <v>0</v>
      </c>
      <c r="D2527" s="495">
        <v>453037.70999999996</v>
      </c>
      <c r="E2527" s="495">
        <f t="shared" si="402"/>
        <v>0</v>
      </c>
      <c r="F2527" s="495">
        <f t="shared" si="403"/>
        <v>830851.33</v>
      </c>
      <c r="G2527" s="495">
        <f t="shared" ref="G2527:G2561" si="404">E2527-F2527</f>
        <v>-830851.33</v>
      </c>
      <c r="H2527" s="495">
        <f>VLOOKUP(A2527,'02-Metrics'!A:R,18,FALSE)</f>
        <v>147845325</v>
      </c>
      <c r="I2527" s="496">
        <f t="shared" ref="I2527:I2561" si="405">G2527/H2527</f>
        <v>-5.6197335289431705E-3</v>
      </c>
      <c r="J2527" s="512"/>
      <c r="M2527" s="241" t="s">
        <v>1038</v>
      </c>
      <c r="S2527">
        <f t="shared" si="399"/>
        <v>2020</v>
      </c>
      <c r="T2527" s="418" t="str">
        <f>VLOOKUP($A2527,'02-Metrics'!$A$2:$AD$188,4,FALSE)</f>
        <v>Infrastructure</v>
      </c>
      <c r="U2527" s="418" t="str">
        <f>VLOOKUP($A2527,'02-Metrics'!$A$2:$AD$188,5,FALSE)</f>
        <v>Bridges &amp; Tunnels</v>
      </c>
      <c r="V2527" s="418" t="str">
        <f>VLOOKUP($A2527,'02-Metrics'!$A$2:$AD$188,7,FALSE)</f>
        <v>Army Forces</v>
      </c>
    </row>
    <row r="2528" spans="1:22" hidden="1">
      <c r="A2528" s="418" t="s">
        <v>671</v>
      </c>
      <c r="B2528" s="497">
        <v>44134</v>
      </c>
      <c r="C2528" s="495">
        <v>0</v>
      </c>
      <c r="D2528" s="495">
        <v>4690086.459999999</v>
      </c>
      <c r="E2528" s="495">
        <f t="shared" si="402"/>
        <v>0</v>
      </c>
      <c r="F2528" s="495">
        <f t="shared" si="403"/>
        <v>5520937.7899999991</v>
      </c>
      <c r="G2528" s="495">
        <f t="shared" si="404"/>
        <v>-5520937.7899999991</v>
      </c>
      <c r="H2528" s="495">
        <f>VLOOKUP(A2528,'02-Metrics'!A:R,18,FALSE)</f>
        <v>147845325</v>
      </c>
      <c r="I2528" s="496">
        <f t="shared" si="405"/>
        <v>-3.7342660581252733E-2</v>
      </c>
      <c r="J2528" s="512"/>
      <c r="M2528" s="241" t="s">
        <v>1038</v>
      </c>
      <c r="S2528">
        <f t="shared" si="399"/>
        <v>2020</v>
      </c>
      <c r="T2528" s="418" t="str">
        <f>VLOOKUP($A2528,'02-Metrics'!$A$2:$AD$188,4,FALSE)</f>
        <v>Infrastructure</v>
      </c>
      <c r="U2528" s="418" t="str">
        <f>VLOOKUP($A2528,'02-Metrics'!$A$2:$AD$188,5,FALSE)</f>
        <v>Bridges &amp; Tunnels</v>
      </c>
      <c r="V2528" s="418" t="str">
        <f>VLOOKUP($A2528,'02-Metrics'!$A$2:$AD$188,7,FALSE)</f>
        <v>Army Forces</v>
      </c>
    </row>
    <row r="2529" spans="1:22" hidden="1">
      <c r="A2529" s="418" t="s">
        <v>671</v>
      </c>
      <c r="B2529" s="497">
        <v>44165</v>
      </c>
      <c r="C2529" s="495">
        <v>2644030</v>
      </c>
      <c r="D2529" s="495">
        <v>2558955.6799999997</v>
      </c>
      <c r="E2529" s="495">
        <f t="shared" si="402"/>
        <v>2644030</v>
      </c>
      <c r="F2529" s="495">
        <f t="shared" si="403"/>
        <v>8079893.4699999988</v>
      </c>
      <c r="G2529" s="495">
        <f t="shared" si="404"/>
        <v>-5435863.4699999988</v>
      </c>
      <c r="H2529" s="495">
        <f>VLOOKUP(A2529,'02-Metrics'!A:R,18,FALSE)</f>
        <v>147845325</v>
      </c>
      <c r="I2529" s="496">
        <f t="shared" si="405"/>
        <v>-3.6767232714324916E-2</v>
      </c>
      <c r="J2529" s="512"/>
      <c r="M2529" s="241" t="s">
        <v>1038</v>
      </c>
      <c r="S2529">
        <f t="shared" si="399"/>
        <v>2020</v>
      </c>
      <c r="T2529" s="418" t="str">
        <f>VLOOKUP($A2529,'02-Metrics'!$A$2:$AD$188,4,FALSE)</f>
        <v>Infrastructure</v>
      </c>
      <c r="U2529" s="418" t="str">
        <f>VLOOKUP($A2529,'02-Metrics'!$A$2:$AD$188,5,FALSE)</f>
        <v>Bridges &amp; Tunnels</v>
      </c>
      <c r="V2529" s="418" t="str">
        <f>VLOOKUP($A2529,'02-Metrics'!$A$2:$AD$188,7,FALSE)</f>
        <v>Army Forces</v>
      </c>
    </row>
    <row r="2530" spans="1:22" hidden="1">
      <c r="A2530" s="418" t="s">
        <v>671</v>
      </c>
      <c r="B2530" s="497">
        <v>44195</v>
      </c>
      <c r="C2530" s="495">
        <v>0</v>
      </c>
      <c r="D2530" s="495">
        <v>2717734.8</v>
      </c>
      <c r="E2530" s="495">
        <f t="shared" si="402"/>
        <v>2644030</v>
      </c>
      <c r="F2530" s="495">
        <f t="shared" si="403"/>
        <v>10797628.27</v>
      </c>
      <c r="G2530" s="495">
        <f t="shared" si="404"/>
        <v>-8153598.2699999996</v>
      </c>
      <c r="H2530" s="495">
        <f>VLOOKUP(A2530,'02-Metrics'!A:R,18,FALSE)</f>
        <v>147845325</v>
      </c>
      <c r="I2530" s="496">
        <f t="shared" si="405"/>
        <v>-5.5149517037484948E-2</v>
      </c>
      <c r="J2530" s="512"/>
      <c r="M2530" s="241" t="s">
        <v>1038</v>
      </c>
      <c r="S2530">
        <f t="shared" si="399"/>
        <v>2020</v>
      </c>
      <c r="T2530" s="418" t="str">
        <f>VLOOKUP($A2530,'02-Metrics'!$A$2:$AD$188,4,FALSE)</f>
        <v>Infrastructure</v>
      </c>
      <c r="U2530" s="418" t="str">
        <f>VLOOKUP($A2530,'02-Metrics'!$A$2:$AD$188,5,FALSE)</f>
        <v>Bridges &amp; Tunnels</v>
      </c>
      <c r="V2530" s="418" t="str">
        <f>VLOOKUP($A2530,'02-Metrics'!$A$2:$AD$188,7,FALSE)</f>
        <v>Army Forces</v>
      </c>
    </row>
    <row r="2531" spans="1:22" hidden="1">
      <c r="A2531" s="418" t="s">
        <v>671</v>
      </c>
      <c r="B2531" s="497">
        <v>44226</v>
      </c>
      <c r="C2531" s="495">
        <v>0</v>
      </c>
      <c r="D2531" s="495">
        <v>6770763.4800000004</v>
      </c>
      <c r="E2531" s="495">
        <f t="shared" si="402"/>
        <v>2644030</v>
      </c>
      <c r="F2531" s="495">
        <f t="shared" si="403"/>
        <v>17568391.75</v>
      </c>
      <c r="G2531" s="495">
        <f t="shared" si="404"/>
        <v>-14924361.75</v>
      </c>
      <c r="H2531" s="495">
        <f>VLOOKUP(A2531,'02-Metrics'!A:R,18,FALSE)</f>
        <v>147845325</v>
      </c>
      <c r="I2531" s="496">
        <f t="shared" si="405"/>
        <v>-0.10094578066638225</v>
      </c>
      <c r="J2531" s="512"/>
      <c r="M2531" s="241" t="s">
        <v>1038</v>
      </c>
      <c r="S2531">
        <f t="shared" si="399"/>
        <v>2021</v>
      </c>
      <c r="T2531" s="418" t="str">
        <f>VLOOKUP($A2531,'02-Metrics'!$A$2:$AD$188,4,FALSE)</f>
        <v>Infrastructure</v>
      </c>
      <c r="U2531" s="418" t="str">
        <f>VLOOKUP($A2531,'02-Metrics'!$A$2:$AD$188,5,FALSE)</f>
        <v>Bridges &amp; Tunnels</v>
      </c>
      <c r="V2531" s="418" t="str">
        <f>VLOOKUP($A2531,'02-Metrics'!$A$2:$AD$188,7,FALSE)</f>
        <v>Army Forces</v>
      </c>
    </row>
    <row r="2532" spans="1:22" hidden="1">
      <c r="A2532" s="418" t="s">
        <v>671</v>
      </c>
      <c r="B2532" s="497">
        <v>44255</v>
      </c>
      <c r="C2532" s="495">
        <v>0</v>
      </c>
      <c r="D2532" s="495">
        <v>11544187.140000002</v>
      </c>
      <c r="E2532" s="495">
        <f t="shared" si="402"/>
        <v>2644030</v>
      </c>
      <c r="F2532" s="495">
        <f t="shared" si="403"/>
        <v>29112578.890000001</v>
      </c>
      <c r="G2532" s="495">
        <f t="shared" si="404"/>
        <v>-26468548.890000001</v>
      </c>
      <c r="H2532" s="495">
        <f>VLOOKUP(A2532,'02-Metrics'!A:R,18,FALSE)</f>
        <v>147845325</v>
      </c>
      <c r="I2532" s="496">
        <f t="shared" si="405"/>
        <v>-0.17902864963772105</v>
      </c>
      <c r="J2532" s="512"/>
      <c r="M2532" s="241" t="s">
        <v>1038</v>
      </c>
      <c r="S2532">
        <f t="shared" si="399"/>
        <v>2021</v>
      </c>
      <c r="T2532" s="418" t="str">
        <f>VLOOKUP($A2532,'02-Metrics'!$A$2:$AD$188,4,FALSE)</f>
        <v>Infrastructure</v>
      </c>
      <c r="U2532" s="418" t="str">
        <f>VLOOKUP($A2532,'02-Metrics'!$A$2:$AD$188,5,FALSE)</f>
        <v>Bridges &amp; Tunnels</v>
      </c>
      <c r="V2532" s="418" t="str">
        <f>VLOOKUP($A2532,'02-Metrics'!$A$2:$AD$188,7,FALSE)</f>
        <v>Army Forces</v>
      </c>
    </row>
    <row r="2533" spans="1:22" hidden="1">
      <c r="A2533" s="418" t="s">
        <v>671</v>
      </c>
      <c r="B2533" s="497">
        <v>44285</v>
      </c>
      <c r="C2533" s="495">
        <v>0</v>
      </c>
      <c r="D2533" s="495">
        <v>10769755.119999999</v>
      </c>
      <c r="E2533" s="495">
        <f>C2533+E2532</f>
        <v>2644030</v>
      </c>
      <c r="F2533" s="495">
        <f>D2533+F2532</f>
        <v>39882334.009999998</v>
      </c>
      <c r="G2533" s="495">
        <f>E2533-F2533</f>
        <v>-37238304.009999998</v>
      </c>
      <c r="H2533" s="495">
        <f>VLOOKUP(A2533,'02-Metrics'!A:R,18,FALSE)</f>
        <v>147845325</v>
      </c>
      <c r="I2533" s="496">
        <f>G2533/H2533</f>
        <v>-0.25187339545568993</v>
      </c>
      <c r="J2533" s="512"/>
      <c r="M2533" s="241" t="s">
        <v>1038</v>
      </c>
      <c r="S2533">
        <f>YEAR(B2533)</f>
        <v>2021</v>
      </c>
      <c r="T2533" s="418" t="str">
        <f>VLOOKUP($A2533,'02-Metrics'!$A$2:$AD$188,4,FALSE)</f>
        <v>Infrastructure</v>
      </c>
      <c r="U2533" s="418" t="str">
        <f>VLOOKUP($A2533,'02-Metrics'!$A$2:$AD$188,5,FALSE)</f>
        <v>Bridges &amp; Tunnels</v>
      </c>
      <c r="V2533" s="418" t="str">
        <f>VLOOKUP($A2533,'02-Metrics'!$A$2:$AD$188,7,FALSE)</f>
        <v>Army Forces</v>
      </c>
    </row>
    <row r="2534" spans="1:22" hidden="1">
      <c r="A2534" s="418" t="s">
        <v>671</v>
      </c>
      <c r="B2534" s="497">
        <v>44316</v>
      </c>
      <c r="C2534" s="495">
        <v>0</v>
      </c>
      <c r="D2534" s="185">
        <v>6883584.0600000005</v>
      </c>
      <c r="E2534" s="495">
        <f>C2534+E2533</f>
        <v>2644030</v>
      </c>
      <c r="F2534" s="495">
        <f>D2534+F2533</f>
        <v>46765918.07</v>
      </c>
      <c r="G2534" s="495">
        <f>E2534-F2534</f>
        <v>-44121888.07</v>
      </c>
      <c r="H2534" s="495">
        <f>VLOOKUP(A2534,'02-Metrics'!A:R,18,FALSE)</f>
        <v>147845325</v>
      </c>
      <c r="I2534" s="496">
        <f>G2534/H2534</f>
        <v>-0.29843275781631917</v>
      </c>
      <c r="T2534" s="418" t="str">
        <f>VLOOKUP($A2534,'02-Metrics'!$A$2:$AD$188,4,FALSE)</f>
        <v>Infrastructure</v>
      </c>
      <c r="U2534" s="418" t="str">
        <f>VLOOKUP($A2534,'02-Metrics'!$A$2:$AD$188,5,FALSE)</f>
        <v>Bridges &amp; Tunnels</v>
      </c>
      <c r="V2534" s="418" t="str">
        <f>VLOOKUP($A2534,'02-Metrics'!$A$2:$AD$188,7,FALSE)</f>
        <v>Army Forces</v>
      </c>
    </row>
    <row r="2535" spans="1:22" hidden="1">
      <c r="A2535" s="418">
        <v>92</v>
      </c>
      <c r="B2535" s="505">
        <v>2</v>
      </c>
      <c r="C2535" s="506"/>
      <c r="D2535" s="506"/>
      <c r="E2535" s="506"/>
      <c r="F2535" s="506"/>
      <c r="G2535" s="506"/>
      <c r="H2535" s="495"/>
      <c r="I2535" s="496"/>
      <c r="J2535" s="496"/>
      <c r="K2535" s="495"/>
      <c r="L2535" s="493"/>
      <c r="S2535">
        <f t="shared" si="399"/>
        <v>1900</v>
      </c>
      <c r="T2535" s="418" t="e">
        <f>VLOOKUP($A2535,'02-Metrics'!$A$2:$AD$188,4,FALSE)</f>
        <v>#N/A</v>
      </c>
      <c r="U2535" s="418" t="e">
        <f>VLOOKUP($A2535,'02-Metrics'!$A$2:$AD$188,5,FALSE)</f>
        <v>#N/A</v>
      </c>
      <c r="V2535" s="418" t="e">
        <f>VLOOKUP($A2535,'02-Metrics'!$A$2:$AD$188,7,FALSE)</f>
        <v>#N/A</v>
      </c>
    </row>
    <row r="2536" spans="1:22" hidden="1">
      <c r="A2536" s="418" t="s">
        <v>1190</v>
      </c>
      <c r="B2536" s="497">
        <v>44012</v>
      </c>
      <c r="C2536" s="495">
        <v>0</v>
      </c>
      <c r="D2536" s="495">
        <v>13993.86</v>
      </c>
      <c r="E2536" s="495">
        <f t="shared" ref="E2536:E2544" si="406">C2536+E2535</f>
        <v>0</v>
      </c>
      <c r="F2536" s="495">
        <f t="shared" ref="F2536:F2544" si="407">D2536+F2535</f>
        <v>13993.86</v>
      </c>
      <c r="G2536" s="495">
        <f t="shared" si="404"/>
        <v>-13993.86</v>
      </c>
      <c r="H2536" s="495">
        <f>VLOOKUP(A2536,'02-Metrics'!A:R,18,FALSE)</f>
        <v>26145782</v>
      </c>
      <c r="I2536" s="496">
        <f t="shared" si="405"/>
        <v>-5.3522438150826774E-4</v>
      </c>
      <c r="J2536" s="512"/>
      <c r="M2536" s="241" t="s">
        <v>1038</v>
      </c>
      <c r="S2536">
        <f t="shared" si="399"/>
        <v>2020</v>
      </c>
      <c r="T2536" s="418" t="str">
        <f>VLOOKUP($A2536,'02-Metrics'!$A$2:$AD$188,4,FALSE)</f>
        <v>Infrastructure</v>
      </c>
      <c r="U2536" s="418" t="str">
        <f>VLOOKUP($A2536,'02-Metrics'!$A$2:$AD$188,5,FALSE)</f>
        <v>Bridges &amp; Tunnels</v>
      </c>
      <c r="V2536" s="418" t="str">
        <f>VLOOKUP($A2536,'02-Metrics'!$A$2:$AD$188,7,FALSE)</f>
        <v>Army Forces</v>
      </c>
    </row>
    <row r="2537" spans="1:22" hidden="1">
      <c r="A2537" s="418" t="s">
        <v>1190</v>
      </c>
      <c r="B2537" s="497">
        <v>44042</v>
      </c>
      <c r="C2537" s="495">
        <v>0</v>
      </c>
      <c r="D2537" s="495">
        <v>886685.74</v>
      </c>
      <c r="E2537" s="495">
        <f t="shared" si="406"/>
        <v>0</v>
      </c>
      <c r="F2537" s="495">
        <f t="shared" si="407"/>
        <v>900679.6</v>
      </c>
      <c r="G2537" s="495">
        <f t="shared" si="404"/>
        <v>-900679.6</v>
      </c>
      <c r="H2537" s="495">
        <f>VLOOKUP(A2537,'02-Metrics'!A:R,18,FALSE)</f>
        <v>26145782</v>
      </c>
      <c r="I2537" s="496">
        <f t="shared" si="405"/>
        <v>-3.4448371060387485E-2</v>
      </c>
      <c r="J2537" s="512"/>
      <c r="M2537" s="241" t="s">
        <v>1038</v>
      </c>
      <c r="S2537">
        <f t="shared" si="399"/>
        <v>2020</v>
      </c>
      <c r="T2537" s="418" t="str">
        <f>VLOOKUP($A2537,'02-Metrics'!$A$2:$AD$188,4,FALSE)</f>
        <v>Infrastructure</v>
      </c>
      <c r="U2537" s="418" t="str">
        <f>VLOOKUP($A2537,'02-Metrics'!$A$2:$AD$188,5,FALSE)</f>
        <v>Bridges &amp; Tunnels</v>
      </c>
      <c r="V2537" s="418" t="str">
        <f>VLOOKUP($A2537,'02-Metrics'!$A$2:$AD$188,7,FALSE)</f>
        <v>Army Forces</v>
      </c>
    </row>
    <row r="2538" spans="1:22" hidden="1">
      <c r="A2538" s="418" t="s">
        <v>1190</v>
      </c>
      <c r="B2538" s="497">
        <v>44073</v>
      </c>
      <c r="C2538" s="495">
        <v>0</v>
      </c>
      <c r="D2538" s="495">
        <v>1430356.75</v>
      </c>
      <c r="E2538" s="495">
        <f t="shared" si="406"/>
        <v>0</v>
      </c>
      <c r="F2538" s="495">
        <f t="shared" si="407"/>
        <v>2331036.35</v>
      </c>
      <c r="G2538" s="495">
        <f t="shared" si="404"/>
        <v>-2331036.35</v>
      </c>
      <c r="H2538" s="495">
        <f>VLOOKUP(A2538,'02-Metrics'!A:R,18,FALSE)</f>
        <v>26145782</v>
      </c>
      <c r="I2538" s="496">
        <f t="shared" si="405"/>
        <v>-8.9155350182297088E-2</v>
      </c>
      <c r="J2538" s="512"/>
      <c r="M2538" s="241" t="s">
        <v>1038</v>
      </c>
      <c r="S2538">
        <f t="shared" si="399"/>
        <v>2020</v>
      </c>
      <c r="T2538" s="418" t="str">
        <f>VLOOKUP($A2538,'02-Metrics'!$A$2:$AD$188,4,FALSE)</f>
        <v>Infrastructure</v>
      </c>
      <c r="U2538" s="418" t="str">
        <f>VLOOKUP($A2538,'02-Metrics'!$A$2:$AD$188,5,FALSE)</f>
        <v>Bridges &amp; Tunnels</v>
      </c>
      <c r="V2538" s="418" t="str">
        <f>VLOOKUP($A2538,'02-Metrics'!$A$2:$AD$188,7,FALSE)</f>
        <v>Army Forces</v>
      </c>
    </row>
    <row r="2539" spans="1:22" hidden="1">
      <c r="A2539" s="418" t="s">
        <v>1190</v>
      </c>
      <c r="B2539" s="497">
        <v>44104</v>
      </c>
      <c r="C2539" s="495">
        <v>0</v>
      </c>
      <c r="D2539" s="495">
        <v>2087514.06</v>
      </c>
      <c r="E2539" s="495">
        <f t="shared" si="406"/>
        <v>0</v>
      </c>
      <c r="F2539" s="495">
        <f t="shared" si="407"/>
        <v>4418550.41</v>
      </c>
      <c r="G2539" s="495">
        <f t="shared" si="404"/>
        <v>-4418550.41</v>
      </c>
      <c r="H2539" s="495">
        <f>VLOOKUP(A2539,'02-Metrics'!A:R,18,FALSE)</f>
        <v>26145782</v>
      </c>
      <c r="I2539" s="496">
        <f t="shared" si="405"/>
        <v>-0.16899668214169308</v>
      </c>
      <c r="J2539" s="512"/>
      <c r="M2539" s="241" t="s">
        <v>1038</v>
      </c>
      <c r="S2539">
        <f t="shared" si="399"/>
        <v>2020</v>
      </c>
      <c r="T2539" s="418" t="str">
        <f>VLOOKUP($A2539,'02-Metrics'!$A$2:$AD$188,4,FALSE)</f>
        <v>Infrastructure</v>
      </c>
      <c r="U2539" s="418" t="str">
        <f>VLOOKUP($A2539,'02-Metrics'!$A$2:$AD$188,5,FALSE)</f>
        <v>Bridges &amp; Tunnels</v>
      </c>
      <c r="V2539" s="418" t="str">
        <f>VLOOKUP($A2539,'02-Metrics'!$A$2:$AD$188,7,FALSE)</f>
        <v>Army Forces</v>
      </c>
    </row>
    <row r="2540" spans="1:22" hidden="1">
      <c r="A2540" s="418" t="s">
        <v>1190</v>
      </c>
      <c r="B2540" s="497">
        <v>44134</v>
      </c>
      <c r="C2540" s="495">
        <v>0</v>
      </c>
      <c r="D2540" s="495">
        <v>2772979.71</v>
      </c>
      <c r="E2540" s="495">
        <f t="shared" si="406"/>
        <v>0</v>
      </c>
      <c r="F2540" s="495">
        <f t="shared" si="407"/>
        <v>7191530.1200000001</v>
      </c>
      <c r="G2540" s="495">
        <f t="shared" si="404"/>
        <v>-7191530.1200000001</v>
      </c>
      <c r="H2540" s="495">
        <f>VLOOKUP(A2540,'02-Metrics'!A:R,18,FALSE)</f>
        <v>26145782</v>
      </c>
      <c r="I2540" s="496">
        <f t="shared" si="405"/>
        <v>-0.27505507848264016</v>
      </c>
      <c r="J2540" s="512"/>
      <c r="M2540" s="241" t="s">
        <v>1038</v>
      </c>
      <c r="S2540">
        <f t="shared" si="399"/>
        <v>2020</v>
      </c>
      <c r="T2540" s="418" t="str">
        <f>VLOOKUP($A2540,'02-Metrics'!$A$2:$AD$188,4,FALSE)</f>
        <v>Infrastructure</v>
      </c>
      <c r="U2540" s="418" t="str">
        <f>VLOOKUP($A2540,'02-Metrics'!$A$2:$AD$188,5,FALSE)</f>
        <v>Bridges &amp; Tunnels</v>
      </c>
      <c r="V2540" s="418" t="str">
        <f>VLOOKUP($A2540,'02-Metrics'!$A$2:$AD$188,7,FALSE)</f>
        <v>Army Forces</v>
      </c>
    </row>
    <row r="2541" spans="1:22" hidden="1">
      <c r="A2541" s="418" t="s">
        <v>1190</v>
      </c>
      <c r="B2541" s="497">
        <v>44165</v>
      </c>
      <c r="C2541" s="495">
        <v>8000000</v>
      </c>
      <c r="D2541" s="495">
        <v>3467861.27</v>
      </c>
      <c r="E2541" s="495">
        <f t="shared" si="406"/>
        <v>8000000</v>
      </c>
      <c r="F2541" s="495">
        <f t="shared" si="407"/>
        <v>10659391.390000001</v>
      </c>
      <c r="G2541" s="495">
        <f t="shared" si="404"/>
        <v>-2659391.3900000006</v>
      </c>
      <c r="H2541" s="495">
        <f>VLOOKUP(A2541,'02-Metrics'!A:R,18,FALSE)</f>
        <v>26145782</v>
      </c>
      <c r="I2541" s="496">
        <f t="shared" si="405"/>
        <v>-0.10171397397867085</v>
      </c>
      <c r="J2541" s="512"/>
      <c r="L2541" s="23">
        <v>43661</v>
      </c>
      <c r="M2541" s="241" t="s">
        <v>1039</v>
      </c>
      <c r="S2541">
        <f t="shared" si="399"/>
        <v>2020</v>
      </c>
      <c r="T2541" s="418" t="str">
        <f>VLOOKUP($A2541,'02-Metrics'!$A$2:$AD$188,4,FALSE)</f>
        <v>Infrastructure</v>
      </c>
      <c r="U2541" s="418" t="str">
        <f>VLOOKUP($A2541,'02-Metrics'!$A$2:$AD$188,5,FALSE)</f>
        <v>Bridges &amp; Tunnels</v>
      </c>
      <c r="V2541" s="418" t="str">
        <f>VLOOKUP($A2541,'02-Metrics'!$A$2:$AD$188,7,FALSE)</f>
        <v>Army Forces</v>
      </c>
    </row>
    <row r="2542" spans="1:22" hidden="1">
      <c r="A2542" s="418" t="s">
        <v>1190</v>
      </c>
      <c r="B2542" s="497">
        <v>44195</v>
      </c>
      <c r="C2542" s="495">
        <v>0</v>
      </c>
      <c r="D2542" s="495">
        <v>2615098.09</v>
      </c>
      <c r="E2542" s="495">
        <f t="shared" si="406"/>
        <v>8000000</v>
      </c>
      <c r="F2542" s="495">
        <f t="shared" si="407"/>
        <v>13274489.48</v>
      </c>
      <c r="G2542" s="495">
        <f t="shared" si="404"/>
        <v>-5274489.4800000004</v>
      </c>
      <c r="H2542" s="495">
        <f>VLOOKUP(A2542,'02-Metrics'!A:R,18,FALSE)</f>
        <v>26145782</v>
      </c>
      <c r="I2542" s="496">
        <f t="shared" si="405"/>
        <v>-0.20173385825675438</v>
      </c>
      <c r="J2542" s="512"/>
      <c r="L2542" s="23">
        <v>43671</v>
      </c>
      <c r="M2542" s="241" t="s">
        <v>1039</v>
      </c>
      <c r="S2542">
        <f t="shared" si="399"/>
        <v>2020</v>
      </c>
      <c r="T2542" s="418" t="str">
        <f>VLOOKUP($A2542,'02-Metrics'!$A$2:$AD$188,4,FALSE)</f>
        <v>Infrastructure</v>
      </c>
      <c r="U2542" s="418" t="str">
        <f>VLOOKUP($A2542,'02-Metrics'!$A$2:$AD$188,5,FALSE)</f>
        <v>Bridges &amp; Tunnels</v>
      </c>
      <c r="V2542" s="418" t="str">
        <f>VLOOKUP($A2542,'02-Metrics'!$A$2:$AD$188,7,FALSE)</f>
        <v>Army Forces</v>
      </c>
    </row>
    <row r="2543" spans="1:22" hidden="1">
      <c r="A2543" s="418" t="s">
        <v>1190</v>
      </c>
      <c r="B2543" s="497">
        <v>44226</v>
      </c>
      <c r="C2543" s="495">
        <v>3550000</v>
      </c>
      <c r="D2543" s="495">
        <v>3772513</v>
      </c>
      <c r="E2543" s="495">
        <f t="shared" si="406"/>
        <v>11550000</v>
      </c>
      <c r="F2543" s="495">
        <f t="shared" si="407"/>
        <v>17047002.48</v>
      </c>
      <c r="G2543" s="495">
        <f t="shared" si="404"/>
        <v>-5497002.4800000004</v>
      </c>
      <c r="H2543" s="495">
        <f>VLOOKUP(A2543,'02-Metrics'!A:R,18,FALSE)</f>
        <v>26145782</v>
      </c>
      <c r="I2543" s="496">
        <f t="shared" si="405"/>
        <v>-0.21024433233628279</v>
      </c>
      <c r="J2543" s="512"/>
      <c r="M2543" s="241" t="s">
        <v>1038</v>
      </c>
      <c r="S2543">
        <f t="shared" si="399"/>
        <v>2021</v>
      </c>
      <c r="T2543" s="418" t="str">
        <f>VLOOKUP($A2543,'02-Metrics'!$A$2:$AD$188,4,FALSE)</f>
        <v>Infrastructure</v>
      </c>
      <c r="U2543" s="418" t="str">
        <f>VLOOKUP($A2543,'02-Metrics'!$A$2:$AD$188,5,FALSE)</f>
        <v>Bridges &amp; Tunnels</v>
      </c>
      <c r="V2543" s="418" t="str">
        <f>VLOOKUP($A2543,'02-Metrics'!$A$2:$AD$188,7,FALSE)</f>
        <v>Army Forces</v>
      </c>
    </row>
    <row r="2544" spans="1:22" hidden="1">
      <c r="A2544" s="418" t="s">
        <v>1190</v>
      </c>
      <c r="B2544" s="497">
        <v>44255</v>
      </c>
      <c r="C2544" s="495">
        <v>2000000</v>
      </c>
      <c r="D2544" s="495">
        <v>813613.24999999988</v>
      </c>
      <c r="E2544" s="495">
        <f t="shared" si="406"/>
        <v>13550000</v>
      </c>
      <c r="F2544" s="495">
        <f t="shared" si="407"/>
        <v>17860615.73</v>
      </c>
      <c r="G2544" s="495">
        <f t="shared" si="404"/>
        <v>-4310615.7300000004</v>
      </c>
      <c r="H2544" s="495">
        <f>VLOOKUP(A2544,'02-Metrics'!A:R,18,FALSE)</f>
        <v>26145782</v>
      </c>
      <c r="I2544" s="496">
        <f t="shared" si="405"/>
        <v>-0.16486849504061499</v>
      </c>
      <c r="J2544" s="512"/>
      <c r="M2544" s="241" t="s">
        <v>1038</v>
      </c>
      <c r="S2544">
        <f t="shared" si="399"/>
        <v>2021</v>
      </c>
      <c r="T2544" s="418" t="str">
        <f>VLOOKUP($A2544,'02-Metrics'!$A$2:$AD$188,4,FALSE)</f>
        <v>Infrastructure</v>
      </c>
      <c r="U2544" s="418" t="str">
        <f>VLOOKUP($A2544,'02-Metrics'!$A$2:$AD$188,5,FALSE)</f>
        <v>Bridges &amp; Tunnels</v>
      </c>
      <c r="V2544" s="418" t="str">
        <f>VLOOKUP($A2544,'02-Metrics'!$A$2:$AD$188,7,FALSE)</f>
        <v>Army Forces</v>
      </c>
    </row>
    <row r="2545" spans="1:22" hidden="1">
      <c r="A2545" s="418" t="s">
        <v>1190</v>
      </c>
      <c r="B2545" s="497">
        <v>44285</v>
      </c>
      <c r="C2545" s="495">
        <v>6500000</v>
      </c>
      <c r="D2545" s="495">
        <v>1822182</v>
      </c>
      <c r="E2545" s="495">
        <f>C2545+E2544</f>
        <v>20050000</v>
      </c>
      <c r="F2545" s="495">
        <f>D2545+F2544</f>
        <v>19682797.73</v>
      </c>
      <c r="G2545" s="495">
        <f>E2545-F2545</f>
        <v>367202.26999999955</v>
      </c>
      <c r="H2545" s="495">
        <f>VLOOKUP(A2545,'02-Metrics'!A:R,18,FALSE)</f>
        <v>26145782</v>
      </c>
      <c r="I2545" s="496">
        <f>G2545/H2545</f>
        <v>1.4044417183620653E-2</v>
      </c>
      <c r="J2545" s="512"/>
      <c r="L2545" s="23">
        <v>43730</v>
      </c>
      <c r="M2545" s="241" t="s">
        <v>1039</v>
      </c>
      <c r="S2545">
        <f>YEAR(B2545)</f>
        <v>2021</v>
      </c>
      <c r="T2545" s="418" t="str">
        <f>VLOOKUP($A2545,'02-Metrics'!$A$2:$AD$188,4,FALSE)</f>
        <v>Infrastructure</v>
      </c>
      <c r="U2545" s="418" t="str">
        <f>VLOOKUP($A2545,'02-Metrics'!$A$2:$AD$188,5,FALSE)</f>
        <v>Bridges &amp; Tunnels</v>
      </c>
      <c r="V2545" s="418" t="str">
        <f>VLOOKUP($A2545,'02-Metrics'!$A$2:$AD$188,7,FALSE)</f>
        <v>Army Forces</v>
      </c>
    </row>
    <row r="2546" spans="1:22" hidden="1">
      <c r="A2546" s="418" t="s">
        <v>1190</v>
      </c>
      <c r="B2546" s="497">
        <v>44316</v>
      </c>
      <c r="C2546" s="185">
        <v>0</v>
      </c>
      <c r="D2546" s="185">
        <v>453989.63</v>
      </c>
      <c r="E2546" s="495">
        <f>C2546+E2545</f>
        <v>20050000</v>
      </c>
      <c r="F2546" s="495">
        <f>D2546+F2545</f>
        <v>20136787.359999999</v>
      </c>
      <c r="G2546" s="495">
        <f>E2546-F2546</f>
        <v>-86787.359999999404</v>
      </c>
      <c r="H2546" s="495">
        <f>VLOOKUP(A2546,'02-Metrics'!A:R,18,FALSE)</f>
        <v>26145782</v>
      </c>
      <c r="I2546" s="496">
        <f>G2546/H2546</f>
        <v>-3.3193637122806044E-3</v>
      </c>
      <c r="T2546" s="418" t="str">
        <f>VLOOKUP($A2546,'02-Metrics'!$A$2:$AD$188,4,FALSE)</f>
        <v>Infrastructure</v>
      </c>
      <c r="U2546" s="418" t="str">
        <f>VLOOKUP($A2546,'02-Metrics'!$A$2:$AD$188,5,FALSE)</f>
        <v>Bridges &amp; Tunnels</v>
      </c>
      <c r="V2546" s="418" t="str">
        <f>VLOOKUP($A2546,'02-Metrics'!$A$2:$AD$188,7,FALSE)</f>
        <v>Army Forces</v>
      </c>
    </row>
    <row r="2547" spans="1:22" hidden="1">
      <c r="A2547" s="418">
        <v>93</v>
      </c>
      <c r="B2547" s="505">
        <v>2</v>
      </c>
      <c r="C2547" s="506"/>
      <c r="D2547" s="506"/>
      <c r="E2547" s="506"/>
      <c r="F2547" s="506"/>
      <c r="G2547" s="506"/>
      <c r="H2547" s="495"/>
      <c r="I2547" s="496"/>
      <c r="J2547" s="496"/>
      <c r="K2547" s="495"/>
      <c r="L2547" s="493"/>
      <c r="S2547">
        <f t="shared" si="399"/>
        <v>1900</v>
      </c>
      <c r="T2547" s="418" t="e">
        <f>VLOOKUP($A2547,'02-Metrics'!$A$2:$AD$188,4,FALSE)</f>
        <v>#N/A</v>
      </c>
      <c r="U2547" s="418" t="e">
        <f>VLOOKUP($A2547,'02-Metrics'!$A$2:$AD$188,5,FALSE)</f>
        <v>#N/A</v>
      </c>
      <c r="V2547" s="418" t="e">
        <f>VLOOKUP($A2547,'02-Metrics'!$A$2:$AD$188,7,FALSE)</f>
        <v>#N/A</v>
      </c>
    </row>
    <row r="2548" spans="1:22" hidden="1">
      <c r="A2548" s="418">
        <v>94</v>
      </c>
      <c r="B2548" s="505">
        <v>2</v>
      </c>
      <c r="C2548" s="506"/>
      <c r="D2548" s="506"/>
      <c r="E2548" s="506"/>
      <c r="F2548" s="506"/>
      <c r="G2548" s="506"/>
      <c r="H2548" s="495"/>
      <c r="I2548" s="496"/>
      <c r="J2548" s="496"/>
      <c r="K2548" s="495"/>
      <c r="L2548" s="493"/>
      <c r="S2548">
        <f t="shared" si="399"/>
        <v>1900</v>
      </c>
      <c r="T2548" s="418" t="e">
        <f>VLOOKUP($A2548,'02-Metrics'!$A$2:$AD$188,4,FALSE)</f>
        <v>#N/A</v>
      </c>
      <c r="U2548" s="418" t="e">
        <f>VLOOKUP($A2548,'02-Metrics'!$A$2:$AD$188,5,FALSE)</f>
        <v>#N/A</v>
      </c>
      <c r="V2548" s="418" t="e">
        <f>VLOOKUP($A2548,'02-Metrics'!$A$2:$AD$188,7,FALSE)</f>
        <v>#N/A</v>
      </c>
    </row>
    <row r="2549" spans="1:22" hidden="1">
      <c r="A2549" s="418" t="s">
        <v>1192</v>
      </c>
      <c r="B2549" s="497">
        <v>44042</v>
      </c>
      <c r="C2549" s="495">
        <v>0</v>
      </c>
      <c r="D2549" s="495">
        <v>132750</v>
      </c>
      <c r="E2549" s="495">
        <f t="shared" ref="E2549:E2568" si="408">C2549+E2548</f>
        <v>0</v>
      </c>
      <c r="F2549" s="495">
        <f t="shared" ref="F2549:F2568" si="409">D2549+F2548</f>
        <v>132750</v>
      </c>
      <c r="G2549" s="495">
        <f t="shared" si="404"/>
        <v>-132750</v>
      </c>
      <c r="H2549" s="495">
        <f>VLOOKUP(A2549,'02-Metrics'!A:R,18,FALSE)</f>
        <v>650000000</v>
      </c>
      <c r="I2549" s="496">
        <f t="shared" si="405"/>
        <v>-2.0423076923076924E-4</v>
      </c>
      <c r="J2549" s="512"/>
      <c r="M2549" s="241" t="s">
        <v>1038</v>
      </c>
      <c r="S2549">
        <f t="shared" si="399"/>
        <v>2020</v>
      </c>
      <c r="T2549" s="418" t="str">
        <f>VLOOKUP($A2549,'02-Metrics'!$A$2:$AD$188,4,FALSE)</f>
        <v>Infrastructure</v>
      </c>
      <c r="U2549" s="418" t="str">
        <f>VLOOKUP($A2549,'02-Metrics'!$A$2:$AD$188,5,FALSE)</f>
        <v>Networks</v>
      </c>
      <c r="V2549" s="418" t="str">
        <f>VLOOKUP($A2549,'02-Metrics'!$A$2:$AD$188,7,FALSE)</f>
        <v>Utilities And Urban Communities</v>
      </c>
    </row>
    <row r="2550" spans="1:22" hidden="1">
      <c r="A2550" s="418" t="s">
        <v>1192</v>
      </c>
      <c r="B2550" s="497">
        <v>44104</v>
      </c>
      <c r="C2550" s="495">
        <v>0</v>
      </c>
      <c r="D2550" s="495">
        <v>45330.09</v>
      </c>
      <c r="E2550" s="495">
        <f t="shared" si="408"/>
        <v>0</v>
      </c>
      <c r="F2550" s="495">
        <f t="shared" si="409"/>
        <v>178080.09</v>
      </c>
      <c r="G2550" s="495">
        <f t="shared" si="404"/>
        <v>-178080.09</v>
      </c>
      <c r="H2550" s="495">
        <f>VLOOKUP(A2550,'02-Metrics'!A:R,18,FALSE)</f>
        <v>650000000</v>
      </c>
      <c r="I2550" s="496">
        <f t="shared" si="405"/>
        <v>-2.7396936923076922E-4</v>
      </c>
      <c r="J2550" s="512"/>
      <c r="L2550" s="23">
        <v>43951</v>
      </c>
      <c r="M2550" s="241" t="s">
        <v>1039</v>
      </c>
      <c r="S2550">
        <f t="shared" si="399"/>
        <v>2020</v>
      </c>
      <c r="T2550" s="418" t="str">
        <f>VLOOKUP($A2550,'02-Metrics'!$A$2:$AD$188,4,FALSE)</f>
        <v>Infrastructure</v>
      </c>
      <c r="U2550" s="418" t="str">
        <f>VLOOKUP($A2550,'02-Metrics'!$A$2:$AD$188,5,FALSE)</f>
        <v>Networks</v>
      </c>
      <c r="V2550" s="418" t="str">
        <f>VLOOKUP($A2550,'02-Metrics'!$A$2:$AD$188,7,FALSE)</f>
        <v>Utilities And Urban Communities</v>
      </c>
    </row>
    <row r="2551" spans="1:22" hidden="1">
      <c r="A2551" s="418" t="s">
        <v>1192</v>
      </c>
      <c r="B2551" s="497">
        <v>44134</v>
      </c>
      <c r="C2551" s="495">
        <v>0</v>
      </c>
      <c r="D2551" s="495">
        <v>4544678.51</v>
      </c>
      <c r="E2551" s="495">
        <f t="shared" si="408"/>
        <v>0</v>
      </c>
      <c r="F2551" s="495">
        <f t="shared" si="409"/>
        <v>4722758.5999999996</v>
      </c>
      <c r="G2551" s="495">
        <f t="shared" si="404"/>
        <v>-4722758.5999999996</v>
      </c>
      <c r="H2551" s="495">
        <f>VLOOKUP(A2551,'02-Metrics'!A:R,18,FALSE)</f>
        <v>650000000</v>
      </c>
      <c r="I2551" s="496">
        <f t="shared" si="405"/>
        <v>-7.2657824615384612E-3</v>
      </c>
      <c r="J2551" s="512"/>
      <c r="M2551" s="241" t="s">
        <v>1038</v>
      </c>
      <c r="S2551">
        <f t="shared" si="399"/>
        <v>2020</v>
      </c>
      <c r="T2551" s="418" t="str">
        <f>VLOOKUP($A2551,'02-Metrics'!$A$2:$AD$188,4,FALSE)</f>
        <v>Infrastructure</v>
      </c>
      <c r="U2551" s="418" t="str">
        <f>VLOOKUP($A2551,'02-Metrics'!$A$2:$AD$188,5,FALSE)</f>
        <v>Networks</v>
      </c>
      <c r="V2551" s="418" t="str">
        <f>VLOOKUP($A2551,'02-Metrics'!$A$2:$AD$188,7,FALSE)</f>
        <v>Utilities And Urban Communities</v>
      </c>
    </row>
    <row r="2552" spans="1:22" hidden="1">
      <c r="A2552" s="418" t="s">
        <v>1192</v>
      </c>
      <c r="B2552" s="497">
        <v>44165</v>
      </c>
      <c r="C2552" s="495">
        <v>0</v>
      </c>
      <c r="D2552" s="495">
        <v>264757.88</v>
      </c>
      <c r="E2552" s="495">
        <f t="shared" si="408"/>
        <v>0</v>
      </c>
      <c r="F2552" s="495">
        <f t="shared" si="409"/>
        <v>4987516.4799999995</v>
      </c>
      <c r="G2552" s="495">
        <f t="shared" si="404"/>
        <v>-4987516.4799999995</v>
      </c>
      <c r="H2552" s="495">
        <f>VLOOKUP(A2552,'02-Metrics'!A:R,18,FALSE)</f>
        <v>650000000</v>
      </c>
      <c r="I2552" s="496">
        <f t="shared" si="405"/>
        <v>-7.6731022769230758E-3</v>
      </c>
      <c r="J2552" s="512"/>
      <c r="M2552" s="241" t="s">
        <v>1038</v>
      </c>
      <c r="S2552">
        <f t="shared" si="399"/>
        <v>2020</v>
      </c>
      <c r="T2552" s="418" t="str">
        <f>VLOOKUP($A2552,'02-Metrics'!$A$2:$AD$188,4,FALSE)</f>
        <v>Infrastructure</v>
      </c>
      <c r="U2552" s="418" t="str">
        <f>VLOOKUP($A2552,'02-Metrics'!$A$2:$AD$188,5,FALSE)</f>
        <v>Networks</v>
      </c>
      <c r="V2552" s="418" t="str">
        <f>VLOOKUP($A2552,'02-Metrics'!$A$2:$AD$188,7,FALSE)</f>
        <v>Utilities And Urban Communities</v>
      </c>
    </row>
    <row r="2553" spans="1:22" hidden="1">
      <c r="A2553" s="418" t="s">
        <v>1192</v>
      </c>
      <c r="B2553" s="497">
        <v>44195</v>
      </c>
      <c r="C2553" s="495">
        <v>0</v>
      </c>
      <c r="D2553" s="495">
        <v>3606552.1400000011</v>
      </c>
      <c r="E2553" s="495">
        <f t="shared" si="408"/>
        <v>0</v>
      </c>
      <c r="F2553" s="495">
        <f t="shared" si="409"/>
        <v>8594068.620000001</v>
      </c>
      <c r="G2553" s="495">
        <f t="shared" si="404"/>
        <v>-8594068.620000001</v>
      </c>
      <c r="H2553" s="495">
        <f>VLOOKUP(A2553,'02-Metrics'!A:R,18,FALSE)</f>
        <v>650000000</v>
      </c>
      <c r="I2553" s="496">
        <f t="shared" si="405"/>
        <v>-1.3221644030769232E-2</v>
      </c>
      <c r="J2553" s="512"/>
      <c r="M2553" s="241" t="s">
        <v>1038</v>
      </c>
      <c r="S2553">
        <f t="shared" ref="S2553:S2625" si="410">YEAR(B2553)</f>
        <v>2020</v>
      </c>
      <c r="T2553" s="418" t="str">
        <f>VLOOKUP($A2553,'02-Metrics'!$A$2:$AD$188,4,FALSE)</f>
        <v>Infrastructure</v>
      </c>
      <c r="U2553" s="418" t="str">
        <f>VLOOKUP($A2553,'02-Metrics'!$A$2:$AD$188,5,FALSE)</f>
        <v>Networks</v>
      </c>
      <c r="V2553" s="418" t="str">
        <f>VLOOKUP($A2553,'02-Metrics'!$A$2:$AD$188,7,FALSE)</f>
        <v>Utilities And Urban Communities</v>
      </c>
    </row>
    <row r="2554" spans="1:22" hidden="1">
      <c r="A2554" s="418" t="s">
        <v>1192</v>
      </c>
      <c r="B2554" s="497">
        <v>44226</v>
      </c>
      <c r="C2554" s="495">
        <v>0</v>
      </c>
      <c r="D2554" s="495">
        <v>2631270.59</v>
      </c>
      <c r="E2554" s="495">
        <f t="shared" si="408"/>
        <v>0</v>
      </c>
      <c r="F2554" s="495">
        <f t="shared" si="409"/>
        <v>11225339.210000001</v>
      </c>
      <c r="G2554" s="495">
        <f t="shared" si="404"/>
        <v>-11225339.210000001</v>
      </c>
      <c r="H2554" s="495">
        <f>VLOOKUP(A2554,'02-Metrics'!A:R,18,FALSE)</f>
        <v>650000000</v>
      </c>
      <c r="I2554" s="496">
        <f t="shared" si="405"/>
        <v>-1.7269752630769231E-2</v>
      </c>
      <c r="J2554" s="512"/>
      <c r="M2554" s="241" t="s">
        <v>1038</v>
      </c>
      <c r="S2554">
        <f t="shared" si="410"/>
        <v>2021</v>
      </c>
      <c r="T2554" s="418" t="str">
        <f>VLOOKUP($A2554,'02-Metrics'!$A$2:$AD$188,4,FALSE)</f>
        <v>Infrastructure</v>
      </c>
      <c r="U2554" s="418" t="str">
        <f>VLOOKUP($A2554,'02-Metrics'!$A$2:$AD$188,5,FALSE)</f>
        <v>Networks</v>
      </c>
      <c r="V2554" s="418" t="str">
        <f>VLOOKUP($A2554,'02-Metrics'!$A$2:$AD$188,7,FALSE)</f>
        <v>Utilities And Urban Communities</v>
      </c>
    </row>
    <row r="2555" spans="1:22" hidden="1">
      <c r="A2555" s="418" t="s">
        <v>1192</v>
      </c>
      <c r="B2555" s="497">
        <v>44255</v>
      </c>
      <c r="C2555" s="495">
        <v>0</v>
      </c>
      <c r="D2555" s="495">
        <v>5980965.4899999984</v>
      </c>
      <c r="E2555" s="495">
        <f t="shared" si="408"/>
        <v>0</v>
      </c>
      <c r="F2555" s="495">
        <f t="shared" si="409"/>
        <v>17206304.699999999</v>
      </c>
      <c r="G2555" s="495">
        <f t="shared" si="404"/>
        <v>-17206304.699999999</v>
      </c>
      <c r="H2555" s="495">
        <f>VLOOKUP(A2555,'02-Metrics'!A:R,18,FALSE)</f>
        <v>650000000</v>
      </c>
      <c r="I2555" s="496">
        <f t="shared" si="405"/>
        <v>-2.6471237999999998E-2</v>
      </c>
      <c r="J2555" s="512"/>
      <c r="L2555" s="23">
        <v>44069</v>
      </c>
      <c r="M2555" s="241" t="s">
        <v>1039</v>
      </c>
      <c r="S2555">
        <f t="shared" si="410"/>
        <v>2021</v>
      </c>
      <c r="T2555" s="418" t="str">
        <f>VLOOKUP($A2555,'02-Metrics'!$A$2:$AD$188,4,FALSE)</f>
        <v>Infrastructure</v>
      </c>
      <c r="U2555" s="418" t="str">
        <f>VLOOKUP($A2555,'02-Metrics'!$A$2:$AD$188,5,FALSE)</f>
        <v>Networks</v>
      </c>
      <c r="V2555" s="418" t="str">
        <f>VLOOKUP($A2555,'02-Metrics'!$A$2:$AD$188,7,FALSE)</f>
        <v>Utilities And Urban Communities</v>
      </c>
    </row>
    <row r="2556" spans="1:22" hidden="1">
      <c r="A2556" s="418" t="s">
        <v>1192</v>
      </c>
      <c r="B2556" s="497">
        <v>44285</v>
      </c>
      <c r="C2556" s="495">
        <v>8793510.2100000009</v>
      </c>
      <c r="D2556" s="495">
        <v>12903968.039999997</v>
      </c>
      <c r="E2556" s="495">
        <f>C2556+E2555</f>
        <v>8793510.2100000009</v>
      </c>
      <c r="F2556" s="495">
        <f>D2556+F2555</f>
        <v>30110272.739999995</v>
      </c>
      <c r="G2556" s="495">
        <f>E2556-F2556</f>
        <v>-21316762.529999994</v>
      </c>
      <c r="H2556" s="495">
        <f>VLOOKUP(A2556,'02-Metrics'!A:R,18,FALSE)</f>
        <v>650000000</v>
      </c>
      <c r="I2556" s="496">
        <f>G2556/H2556</f>
        <v>-3.2795019276923069E-2</v>
      </c>
      <c r="J2556" s="512"/>
      <c r="M2556" s="241" t="s">
        <v>1038</v>
      </c>
      <c r="S2556">
        <f>YEAR(B2556)</f>
        <v>2021</v>
      </c>
      <c r="T2556" s="418" t="str">
        <f>VLOOKUP($A2556,'02-Metrics'!$A$2:$AD$188,4,FALSE)</f>
        <v>Infrastructure</v>
      </c>
      <c r="U2556" s="418" t="str">
        <f>VLOOKUP($A2556,'02-Metrics'!$A$2:$AD$188,5,FALSE)</f>
        <v>Networks</v>
      </c>
      <c r="V2556" s="418" t="str">
        <f>VLOOKUP($A2556,'02-Metrics'!$A$2:$AD$188,7,FALSE)</f>
        <v>Utilities And Urban Communities</v>
      </c>
    </row>
    <row r="2557" spans="1:22" hidden="1">
      <c r="A2557" s="418" t="s">
        <v>1192</v>
      </c>
      <c r="B2557" s="497">
        <v>44316</v>
      </c>
      <c r="C2557" s="185">
        <v>0</v>
      </c>
      <c r="D2557" s="185">
        <v>4241146.91</v>
      </c>
      <c r="E2557" s="495">
        <f>C2557+E2556</f>
        <v>8793510.2100000009</v>
      </c>
      <c r="F2557" s="495">
        <f>D2557+F2556</f>
        <v>34351419.649999991</v>
      </c>
      <c r="G2557" s="495">
        <f>E2557-F2557</f>
        <v>-25557909.43999999</v>
      </c>
      <c r="H2557" s="495">
        <f>VLOOKUP(A2557,'02-Metrics'!A:R,18,FALSE)</f>
        <v>650000000</v>
      </c>
      <c r="I2557" s="496">
        <f>G2557/H2557</f>
        <v>-3.9319860676923064E-2</v>
      </c>
      <c r="T2557" s="418" t="str">
        <f>VLOOKUP($A2557,'02-Metrics'!$A$2:$AD$188,4,FALSE)</f>
        <v>Infrastructure</v>
      </c>
      <c r="U2557" s="418" t="str">
        <f>VLOOKUP($A2557,'02-Metrics'!$A$2:$AD$188,5,FALSE)</f>
        <v>Networks</v>
      </c>
      <c r="V2557" s="418" t="str">
        <f>VLOOKUP($A2557,'02-Metrics'!$A$2:$AD$188,7,FALSE)</f>
        <v>Utilities And Urban Communities</v>
      </c>
    </row>
    <row r="2558" spans="1:22" hidden="1">
      <c r="A2558" s="418">
        <v>95</v>
      </c>
      <c r="B2558" s="505">
        <v>2</v>
      </c>
      <c r="C2558" s="506"/>
      <c r="D2558" s="506"/>
      <c r="E2558" s="506"/>
      <c r="F2558" s="506"/>
      <c r="G2558" s="506"/>
      <c r="H2558" s="495"/>
      <c r="I2558" s="496"/>
      <c r="J2558" s="496"/>
      <c r="K2558" s="495"/>
      <c r="L2558" s="493"/>
      <c r="S2558">
        <f t="shared" si="410"/>
        <v>1900</v>
      </c>
      <c r="T2558" s="418" t="e">
        <f>VLOOKUP($A2558,'02-Metrics'!$A$2:$AD$188,4,FALSE)</f>
        <v>#N/A</v>
      </c>
      <c r="U2558" s="418" t="e">
        <f>VLOOKUP($A2558,'02-Metrics'!$A$2:$AD$188,5,FALSE)</f>
        <v>#N/A</v>
      </c>
      <c r="V2558" s="418" t="e">
        <f>VLOOKUP($A2558,'02-Metrics'!$A$2:$AD$188,7,FALSE)</f>
        <v>#N/A</v>
      </c>
    </row>
    <row r="2559" spans="1:22" hidden="1">
      <c r="A2559" s="418" t="s">
        <v>1193</v>
      </c>
      <c r="B2559" s="497">
        <v>44012</v>
      </c>
      <c r="C2559" s="495">
        <v>0</v>
      </c>
      <c r="D2559" s="495">
        <v>72323.19</v>
      </c>
      <c r="E2559" s="495">
        <f t="shared" si="408"/>
        <v>0</v>
      </c>
      <c r="F2559" s="495">
        <f t="shared" si="409"/>
        <v>72323.19</v>
      </c>
      <c r="G2559" s="495">
        <f t="shared" si="404"/>
        <v>-72323.19</v>
      </c>
      <c r="H2559" s="495">
        <f>VLOOKUP(A2559,'02-Metrics'!A:R,18,FALSE)</f>
        <v>967000000</v>
      </c>
      <c r="I2559" s="496">
        <f t="shared" si="405"/>
        <v>-7.4791302998965879E-5</v>
      </c>
      <c r="J2559" s="512"/>
      <c r="L2559" s="23">
        <v>44136</v>
      </c>
      <c r="M2559" s="241" t="s">
        <v>1040</v>
      </c>
      <c r="S2559">
        <f t="shared" si="410"/>
        <v>2020</v>
      </c>
      <c r="T2559" s="418" t="str">
        <f>VLOOKUP($A2559,'02-Metrics'!$A$2:$AD$188,4,FALSE)</f>
        <v>Infrastructure</v>
      </c>
      <c r="U2559" s="418" t="str">
        <f>VLOOKUP($A2559,'02-Metrics'!$A$2:$AD$188,5,FALSE)</f>
        <v>Railway</v>
      </c>
      <c r="V2559" s="418" t="str">
        <f>VLOOKUP($A2559,'02-Metrics'!$A$2:$AD$188,7,FALSE)</f>
        <v>ENR</v>
      </c>
    </row>
    <row r="2560" spans="1:22" hidden="1">
      <c r="A2560" s="418" t="s">
        <v>1193</v>
      </c>
      <c r="B2560" s="497">
        <v>44073</v>
      </c>
      <c r="C2560" s="495">
        <v>0</v>
      </c>
      <c r="D2560" s="495">
        <v>209295.88</v>
      </c>
      <c r="E2560" s="495">
        <f t="shared" si="408"/>
        <v>0</v>
      </c>
      <c r="F2560" s="495">
        <f t="shared" si="409"/>
        <v>281619.07</v>
      </c>
      <c r="G2560" s="495">
        <f t="shared" si="404"/>
        <v>-281619.07</v>
      </c>
      <c r="H2560" s="495">
        <f>VLOOKUP(A2560,'02-Metrics'!A:R,18,FALSE)</f>
        <v>967000000</v>
      </c>
      <c r="I2560" s="496">
        <f t="shared" si="405"/>
        <v>-2.9122964839710445E-4</v>
      </c>
      <c r="J2560" s="512"/>
      <c r="M2560" s="241" t="s">
        <v>1038</v>
      </c>
      <c r="S2560">
        <f t="shared" si="410"/>
        <v>2020</v>
      </c>
      <c r="T2560" s="418" t="str">
        <f>VLOOKUP($A2560,'02-Metrics'!$A$2:$AD$188,4,FALSE)</f>
        <v>Infrastructure</v>
      </c>
      <c r="U2560" s="418" t="str">
        <f>VLOOKUP($A2560,'02-Metrics'!$A$2:$AD$188,5,FALSE)</f>
        <v>Railway</v>
      </c>
      <c r="V2560" s="418" t="str">
        <f>VLOOKUP($A2560,'02-Metrics'!$A$2:$AD$188,7,FALSE)</f>
        <v>ENR</v>
      </c>
    </row>
    <row r="2561" spans="1:22" hidden="1">
      <c r="A2561" s="418" t="s">
        <v>1193</v>
      </c>
      <c r="B2561" s="497">
        <v>44104</v>
      </c>
      <c r="C2561" s="495">
        <v>0</v>
      </c>
      <c r="D2561" s="495">
        <v>339516.03</v>
      </c>
      <c r="E2561" s="495">
        <f t="shared" si="408"/>
        <v>0</v>
      </c>
      <c r="F2561" s="495">
        <f t="shared" si="409"/>
        <v>621135.10000000009</v>
      </c>
      <c r="G2561" s="495">
        <f t="shared" si="404"/>
        <v>-621135.10000000009</v>
      </c>
      <c r="H2561" s="495">
        <f>VLOOKUP(A2561,'02-Metrics'!A:R,18,FALSE)</f>
        <v>967000000</v>
      </c>
      <c r="I2561" s="496">
        <f t="shared" si="405"/>
        <v>-6.4233205791106528E-4</v>
      </c>
      <c r="J2561" s="512"/>
      <c r="M2561" s="241" t="s">
        <v>1038</v>
      </c>
      <c r="S2561">
        <f t="shared" si="410"/>
        <v>2020</v>
      </c>
      <c r="T2561" s="418" t="str">
        <f>VLOOKUP($A2561,'02-Metrics'!$A$2:$AD$188,4,FALSE)</f>
        <v>Infrastructure</v>
      </c>
      <c r="U2561" s="418" t="str">
        <f>VLOOKUP($A2561,'02-Metrics'!$A$2:$AD$188,5,FALSE)</f>
        <v>Railway</v>
      </c>
      <c r="V2561" s="418" t="str">
        <f>VLOOKUP($A2561,'02-Metrics'!$A$2:$AD$188,7,FALSE)</f>
        <v>ENR</v>
      </c>
    </row>
    <row r="2562" spans="1:22" hidden="1">
      <c r="A2562" s="418" t="s">
        <v>1193</v>
      </c>
      <c r="B2562" s="497">
        <v>44134</v>
      </c>
      <c r="C2562" s="495">
        <v>144582383</v>
      </c>
      <c r="D2562" s="495">
        <v>668422</v>
      </c>
      <c r="E2562" s="495">
        <f t="shared" si="408"/>
        <v>144582383</v>
      </c>
      <c r="F2562" s="495">
        <f t="shared" si="409"/>
        <v>1289557.1000000001</v>
      </c>
      <c r="G2562" s="498">
        <f>E2562-F2562</f>
        <v>143292825.90000001</v>
      </c>
      <c r="H2562" s="495"/>
      <c r="I2562" s="496"/>
      <c r="J2562" s="512"/>
      <c r="S2562">
        <f t="shared" si="410"/>
        <v>2020</v>
      </c>
      <c r="T2562" s="418" t="str">
        <f>VLOOKUP($A2562,'02-Metrics'!$A$2:$AD$188,4,FALSE)</f>
        <v>Infrastructure</v>
      </c>
      <c r="U2562" s="418" t="str">
        <f>VLOOKUP($A2562,'02-Metrics'!$A$2:$AD$188,5,FALSE)</f>
        <v>Railway</v>
      </c>
      <c r="V2562" s="418" t="str">
        <f>VLOOKUP($A2562,'02-Metrics'!$A$2:$AD$188,7,FALSE)</f>
        <v>ENR</v>
      </c>
    </row>
    <row r="2563" spans="1:22" hidden="1">
      <c r="A2563" s="418" t="s">
        <v>1193</v>
      </c>
      <c r="B2563" s="497">
        <v>44165</v>
      </c>
      <c r="C2563" s="495">
        <v>0</v>
      </c>
      <c r="D2563" s="495">
        <v>8315728</v>
      </c>
      <c r="E2563" s="495">
        <f t="shared" si="408"/>
        <v>144582383</v>
      </c>
      <c r="F2563" s="495">
        <f t="shared" si="409"/>
        <v>9605285.0999999996</v>
      </c>
      <c r="G2563" s="495">
        <f t="shared" ref="G2563:G2568" si="411">E2563-F2563</f>
        <v>134977097.90000001</v>
      </c>
      <c r="H2563" s="495">
        <f>VLOOKUP(A2563,'02-Metrics'!A:R,18,FALSE)</f>
        <v>967000000</v>
      </c>
      <c r="I2563" s="496">
        <f t="shared" ref="I2563:I2568" si="412">G2563/H2563</f>
        <v>0.13958334839710446</v>
      </c>
      <c r="J2563" s="512"/>
      <c r="L2563" s="23">
        <v>44105</v>
      </c>
      <c r="M2563" s="241" t="s">
        <v>1040</v>
      </c>
      <c r="S2563">
        <f t="shared" si="410"/>
        <v>2020</v>
      </c>
      <c r="T2563" s="418" t="str">
        <f>VLOOKUP($A2563,'02-Metrics'!$A$2:$AD$188,4,FALSE)</f>
        <v>Infrastructure</v>
      </c>
      <c r="U2563" s="418" t="str">
        <f>VLOOKUP($A2563,'02-Metrics'!$A$2:$AD$188,5,FALSE)</f>
        <v>Railway</v>
      </c>
      <c r="V2563" s="418" t="str">
        <f>VLOOKUP($A2563,'02-Metrics'!$A$2:$AD$188,7,FALSE)</f>
        <v>ENR</v>
      </c>
    </row>
    <row r="2564" spans="1:22" hidden="1">
      <c r="A2564" s="418" t="s">
        <v>1193</v>
      </c>
      <c r="B2564" s="497">
        <v>44195</v>
      </c>
      <c r="C2564" s="495">
        <v>0</v>
      </c>
      <c r="D2564" s="495">
        <v>22916576</v>
      </c>
      <c r="E2564" s="495">
        <f t="shared" si="408"/>
        <v>144582383</v>
      </c>
      <c r="F2564" s="495">
        <f t="shared" si="409"/>
        <v>32521861.100000001</v>
      </c>
      <c r="G2564" s="495">
        <f t="shared" si="411"/>
        <v>112060521.90000001</v>
      </c>
      <c r="H2564" s="495">
        <f>VLOOKUP(A2564,'02-Metrics'!A:R,18,FALSE)</f>
        <v>967000000</v>
      </c>
      <c r="I2564" s="496">
        <f t="shared" si="412"/>
        <v>0.11588471758014478</v>
      </c>
      <c r="J2564" s="512"/>
      <c r="L2564" s="23">
        <v>44136</v>
      </c>
      <c r="M2564" s="241" t="s">
        <v>1040</v>
      </c>
      <c r="S2564">
        <f t="shared" si="410"/>
        <v>2020</v>
      </c>
      <c r="T2564" s="418" t="str">
        <f>VLOOKUP($A2564,'02-Metrics'!$A$2:$AD$188,4,FALSE)</f>
        <v>Infrastructure</v>
      </c>
      <c r="U2564" s="418" t="str">
        <f>VLOOKUP($A2564,'02-Metrics'!$A$2:$AD$188,5,FALSE)</f>
        <v>Railway</v>
      </c>
      <c r="V2564" s="418" t="str">
        <f>VLOOKUP($A2564,'02-Metrics'!$A$2:$AD$188,7,FALSE)</f>
        <v>ENR</v>
      </c>
    </row>
    <row r="2565" spans="1:22" hidden="1">
      <c r="A2565" s="418" t="s">
        <v>1193</v>
      </c>
      <c r="B2565" s="497">
        <v>44226</v>
      </c>
      <c r="C2565" s="495">
        <v>0</v>
      </c>
      <c r="D2565" s="495">
        <v>4759014</v>
      </c>
      <c r="E2565" s="495">
        <f t="shared" si="408"/>
        <v>144582383</v>
      </c>
      <c r="F2565" s="495">
        <f t="shared" si="409"/>
        <v>37280875.100000001</v>
      </c>
      <c r="G2565" s="495">
        <f t="shared" si="411"/>
        <v>107301507.90000001</v>
      </c>
      <c r="H2565" s="495">
        <f>VLOOKUP(A2565,'02-Metrics'!A:R,18,FALSE)</f>
        <v>967000000</v>
      </c>
      <c r="I2565" s="496">
        <f t="shared" si="412"/>
        <v>0.11096329669079628</v>
      </c>
      <c r="J2565" s="512"/>
      <c r="L2565" s="23">
        <v>44166</v>
      </c>
      <c r="M2565" s="241" t="s">
        <v>1040</v>
      </c>
      <c r="S2565">
        <f t="shared" si="410"/>
        <v>2021</v>
      </c>
      <c r="T2565" s="418" t="str">
        <f>VLOOKUP($A2565,'02-Metrics'!$A$2:$AD$188,4,FALSE)</f>
        <v>Infrastructure</v>
      </c>
      <c r="U2565" s="418" t="str">
        <f>VLOOKUP($A2565,'02-Metrics'!$A$2:$AD$188,5,FALSE)</f>
        <v>Railway</v>
      </c>
      <c r="V2565" s="418" t="str">
        <f>VLOOKUP($A2565,'02-Metrics'!$A$2:$AD$188,7,FALSE)</f>
        <v>ENR</v>
      </c>
    </row>
    <row r="2566" spans="1:22" hidden="1">
      <c r="A2566" s="418" t="s">
        <v>1193</v>
      </c>
      <c r="B2566" s="497">
        <v>44255</v>
      </c>
      <c r="C2566" s="495">
        <v>0</v>
      </c>
      <c r="D2566" s="495">
        <v>7869857</v>
      </c>
      <c r="E2566" s="495">
        <f t="shared" si="408"/>
        <v>144582383</v>
      </c>
      <c r="F2566" s="495">
        <f t="shared" si="409"/>
        <v>45150732.100000001</v>
      </c>
      <c r="G2566" s="495">
        <f t="shared" si="411"/>
        <v>99431650.900000006</v>
      </c>
      <c r="H2566" s="495">
        <f>VLOOKUP(A2566,'02-Metrics'!A:R,18,FALSE)</f>
        <v>967000000</v>
      </c>
      <c r="I2566" s="496">
        <f t="shared" si="412"/>
        <v>0.10282487166494313</v>
      </c>
      <c r="J2566" s="512"/>
      <c r="M2566" s="241" t="s">
        <v>1038</v>
      </c>
      <c r="S2566">
        <f t="shared" si="410"/>
        <v>2021</v>
      </c>
      <c r="T2566" s="418" t="str">
        <f>VLOOKUP($A2566,'02-Metrics'!$A$2:$AD$188,4,FALSE)</f>
        <v>Infrastructure</v>
      </c>
      <c r="U2566" s="418" t="str">
        <f>VLOOKUP($A2566,'02-Metrics'!$A$2:$AD$188,5,FALSE)</f>
        <v>Railway</v>
      </c>
      <c r="V2566" s="418" t="str">
        <f>VLOOKUP($A2566,'02-Metrics'!$A$2:$AD$188,7,FALSE)</f>
        <v>ENR</v>
      </c>
    </row>
    <row r="2567" spans="1:22" hidden="1">
      <c r="A2567" s="418" t="s">
        <v>1193</v>
      </c>
      <c r="B2567" s="497">
        <v>44285</v>
      </c>
      <c r="C2567" s="495">
        <v>5025720.3499999996</v>
      </c>
      <c r="D2567" s="495">
        <v>7601011</v>
      </c>
      <c r="E2567" s="495">
        <f t="shared" si="408"/>
        <v>149608103.34999999</v>
      </c>
      <c r="F2567" s="495">
        <f t="shared" si="409"/>
        <v>52751743.100000001</v>
      </c>
      <c r="G2567" s="495">
        <f t="shared" si="411"/>
        <v>96856360.25</v>
      </c>
      <c r="H2567" s="495">
        <f>VLOOKUP(A2567,'02-Metrics'!A:R,18,FALSE)</f>
        <v>967000000</v>
      </c>
      <c r="I2567" s="496">
        <f t="shared" si="412"/>
        <v>0.10016169622543951</v>
      </c>
      <c r="J2567" s="512"/>
      <c r="M2567" s="241" t="s">
        <v>1038</v>
      </c>
      <c r="S2567">
        <f t="shared" si="410"/>
        <v>2021</v>
      </c>
      <c r="T2567" s="418" t="str">
        <f>VLOOKUP($A2567,'02-Metrics'!$A$2:$AD$188,4,FALSE)</f>
        <v>Infrastructure</v>
      </c>
      <c r="U2567" s="418" t="str">
        <f>VLOOKUP($A2567,'02-Metrics'!$A$2:$AD$188,5,FALSE)</f>
        <v>Railway</v>
      </c>
      <c r="V2567" s="418" t="str">
        <f>VLOOKUP($A2567,'02-Metrics'!$A$2:$AD$188,7,FALSE)</f>
        <v>ENR</v>
      </c>
    </row>
    <row r="2568" spans="1:22" hidden="1">
      <c r="A2568" s="418" t="s">
        <v>1193</v>
      </c>
      <c r="B2568" s="497">
        <v>44316</v>
      </c>
      <c r="C2568" s="495">
        <v>3883856.25</v>
      </c>
      <c r="D2568" s="495">
        <v>11883128</v>
      </c>
      <c r="E2568" s="495">
        <f t="shared" si="408"/>
        <v>153491959.59999999</v>
      </c>
      <c r="F2568" s="495">
        <f t="shared" si="409"/>
        <v>64634871.100000001</v>
      </c>
      <c r="G2568" s="495">
        <f t="shared" si="411"/>
        <v>88857088.5</v>
      </c>
      <c r="H2568" s="495">
        <f>VLOOKUP(A2568,'02-Metrics'!A:R,18,FALSE)</f>
        <v>967000000</v>
      </c>
      <c r="I2568" s="496">
        <f t="shared" si="412"/>
        <v>9.1889440020682528E-2</v>
      </c>
      <c r="J2568" s="512"/>
      <c r="M2568" s="241" t="s">
        <v>1038</v>
      </c>
      <c r="S2568">
        <f t="shared" si="410"/>
        <v>2021</v>
      </c>
      <c r="T2568" s="418" t="str">
        <f>VLOOKUP($A2568,'02-Metrics'!$A$2:$AD$188,4,FALSE)</f>
        <v>Infrastructure</v>
      </c>
      <c r="U2568" s="418" t="str">
        <f>VLOOKUP($A2568,'02-Metrics'!$A$2:$AD$188,5,FALSE)</f>
        <v>Railway</v>
      </c>
      <c r="V2568" s="418" t="str">
        <f>VLOOKUP($A2568,'02-Metrics'!$A$2:$AD$188,7,FALSE)</f>
        <v>ENR</v>
      </c>
    </row>
    <row r="2569" spans="1:22" hidden="1">
      <c r="A2569" s="418">
        <v>96</v>
      </c>
      <c r="B2569" s="505">
        <v>2</v>
      </c>
      <c r="C2569" s="506"/>
      <c r="D2569" s="506"/>
      <c r="E2569" s="506"/>
      <c r="F2569" s="506"/>
      <c r="G2569" s="506"/>
      <c r="H2569" s="495"/>
      <c r="I2569" s="496"/>
      <c r="J2569" s="496"/>
      <c r="K2569" s="495"/>
      <c r="L2569" s="493"/>
      <c r="S2569">
        <f t="shared" si="410"/>
        <v>1900</v>
      </c>
      <c r="T2569" s="418" t="e">
        <f>VLOOKUP($A2569,'02-Metrics'!$A$2:$AD$188,4,FALSE)</f>
        <v>#N/A</v>
      </c>
      <c r="U2569" s="418" t="e">
        <f>VLOOKUP($A2569,'02-Metrics'!$A$2:$AD$188,5,FALSE)</f>
        <v>#N/A</v>
      </c>
      <c r="V2569" s="418" t="e">
        <f>VLOOKUP($A2569,'02-Metrics'!$A$2:$AD$188,7,FALSE)</f>
        <v>#N/A</v>
      </c>
    </row>
    <row r="2570" spans="1:22" hidden="1">
      <c r="A2570" s="418" t="s">
        <v>677</v>
      </c>
      <c r="B2570" s="497">
        <v>44042</v>
      </c>
      <c r="C2570" s="495">
        <v>0</v>
      </c>
      <c r="D2570" s="495">
        <v>9252.1299999999992</v>
      </c>
      <c r="E2570" s="495">
        <f t="shared" ref="E2570:E2577" si="413">C2570+E2569</f>
        <v>0</v>
      </c>
      <c r="F2570" s="495">
        <f t="shared" ref="F2570:F2577" si="414">D2570+F2569</f>
        <v>9252.1299999999992</v>
      </c>
      <c r="G2570" s="495">
        <f t="shared" ref="G2570:G2587" si="415">E2570-F2570</f>
        <v>-9252.1299999999992</v>
      </c>
      <c r="H2570" s="495">
        <f>VLOOKUP(A2570,'02-Metrics'!A:R,18,FALSE)</f>
        <v>93800000</v>
      </c>
      <c r="I2570" s="496">
        <f t="shared" ref="I2570:I2587" si="416">G2570/H2570</f>
        <v>-9.86367803837953E-5</v>
      </c>
      <c r="J2570" s="512"/>
      <c r="M2570" s="241" t="s">
        <v>1038</v>
      </c>
      <c r="S2570">
        <f t="shared" si="410"/>
        <v>2020</v>
      </c>
      <c r="T2570" s="418" t="str">
        <f>VLOOKUP($A2570,'02-Metrics'!$A$2:$AD$188,4,FALSE)</f>
        <v>Infrastructure</v>
      </c>
      <c r="U2570" s="418" t="str">
        <f>VLOOKUP($A2570,'02-Metrics'!$A$2:$AD$188,5,FALSE)</f>
        <v>Bridges &amp; Tunnels</v>
      </c>
      <c r="V2570" s="418" t="str">
        <f>VLOOKUP($A2570,'02-Metrics'!$A$2:$AD$188,7,FALSE)</f>
        <v>Army Forces</v>
      </c>
    </row>
    <row r="2571" spans="1:22" hidden="1">
      <c r="A2571" s="418" t="s">
        <v>677</v>
      </c>
      <c r="B2571" s="497">
        <v>44073</v>
      </c>
      <c r="C2571" s="495">
        <v>0</v>
      </c>
      <c r="D2571" s="495">
        <v>7680664.2499999991</v>
      </c>
      <c r="E2571" s="495">
        <f t="shared" si="413"/>
        <v>0</v>
      </c>
      <c r="F2571" s="495">
        <f t="shared" si="414"/>
        <v>7689916.379999999</v>
      </c>
      <c r="G2571" s="495">
        <f t="shared" si="415"/>
        <v>-7689916.379999999</v>
      </c>
      <c r="H2571" s="495">
        <f>VLOOKUP(A2571,'02-Metrics'!A:R,18,FALSE)</f>
        <v>93800000</v>
      </c>
      <c r="I2571" s="496">
        <f t="shared" si="416"/>
        <v>-8.1982050959488267E-2</v>
      </c>
      <c r="J2571" s="512"/>
      <c r="M2571" s="241" t="s">
        <v>1038</v>
      </c>
      <c r="S2571">
        <f t="shared" si="410"/>
        <v>2020</v>
      </c>
      <c r="T2571" s="418" t="str">
        <f>VLOOKUP($A2571,'02-Metrics'!$A$2:$AD$188,4,FALSE)</f>
        <v>Infrastructure</v>
      </c>
      <c r="U2571" s="418" t="str">
        <f>VLOOKUP($A2571,'02-Metrics'!$A$2:$AD$188,5,FALSE)</f>
        <v>Bridges &amp; Tunnels</v>
      </c>
      <c r="V2571" s="418" t="str">
        <f>VLOOKUP($A2571,'02-Metrics'!$A$2:$AD$188,7,FALSE)</f>
        <v>Army Forces</v>
      </c>
    </row>
    <row r="2572" spans="1:22" hidden="1">
      <c r="A2572" s="418" t="s">
        <v>677</v>
      </c>
      <c r="B2572" s="497">
        <v>44104</v>
      </c>
      <c r="C2572" s="495">
        <v>0</v>
      </c>
      <c r="D2572" s="495">
        <v>6632324.5399999982</v>
      </c>
      <c r="E2572" s="495">
        <f t="shared" si="413"/>
        <v>0</v>
      </c>
      <c r="F2572" s="495">
        <f t="shared" si="414"/>
        <v>14322240.919999998</v>
      </c>
      <c r="G2572" s="495">
        <f t="shared" si="415"/>
        <v>-14322240.919999998</v>
      </c>
      <c r="H2572" s="495">
        <f>VLOOKUP(A2572,'02-Metrics'!A:R,18,FALSE)</f>
        <v>93800000</v>
      </c>
      <c r="I2572" s="496">
        <f t="shared" si="416"/>
        <v>-0.15268913560767589</v>
      </c>
      <c r="J2572" s="512"/>
      <c r="M2572" s="241" t="s">
        <v>1038</v>
      </c>
      <c r="S2572">
        <f t="shared" si="410"/>
        <v>2020</v>
      </c>
      <c r="T2572" s="418" t="str">
        <f>VLOOKUP($A2572,'02-Metrics'!$A$2:$AD$188,4,FALSE)</f>
        <v>Infrastructure</v>
      </c>
      <c r="U2572" s="418" t="str">
        <f>VLOOKUP($A2572,'02-Metrics'!$A$2:$AD$188,5,FALSE)</f>
        <v>Bridges &amp; Tunnels</v>
      </c>
      <c r="V2572" s="418" t="str">
        <f>VLOOKUP($A2572,'02-Metrics'!$A$2:$AD$188,7,FALSE)</f>
        <v>Army Forces</v>
      </c>
    </row>
    <row r="2573" spans="1:22" hidden="1">
      <c r="A2573" s="418" t="s">
        <v>677</v>
      </c>
      <c r="B2573" s="497">
        <v>44134</v>
      </c>
      <c r="C2573" s="495">
        <v>0</v>
      </c>
      <c r="D2573" s="495">
        <v>7512810.3700000001</v>
      </c>
      <c r="E2573" s="495">
        <f t="shared" si="413"/>
        <v>0</v>
      </c>
      <c r="F2573" s="495">
        <f t="shared" si="414"/>
        <v>21835051.289999999</v>
      </c>
      <c r="G2573" s="495">
        <f t="shared" si="415"/>
        <v>-21835051.289999999</v>
      </c>
      <c r="H2573" s="495">
        <f>VLOOKUP(A2573,'02-Metrics'!A:R,18,FALSE)</f>
        <v>93800000</v>
      </c>
      <c r="I2573" s="496">
        <f t="shared" si="416"/>
        <v>-0.23278306279317695</v>
      </c>
      <c r="J2573" s="512"/>
      <c r="M2573" s="241" t="s">
        <v>1038</v>
      </c>
      <c r="S2573">
        <f t="shared" si="410"/>
        <v>2020</v>
      </c>
      <c r="T2573" s="418" t="str">
        <f>VLOOKUP($A2573,'02-Metrics'!$A$2:$AD$188,4,FALSE)</f>
        <v>Infrastructure</v>
      </c>
      <c r="U2573" s="418" t="str">
        <f>VLOOKUP($A2573,'02-Metrics'!$A$2:$AD$188,5,FALSE)</f>
        <v>Bridges &amp; Tunnels</v>
      </c>
      <c r="V2573" s="418" t="str">
        <f>VLOOKUP($A2573,'02-Metrics'!$A$2:$AD$188,7,FALSE)</f>
        <v>Army Forces</v>
      </c>
    </row>
    <row r="2574" spans="1:22" hidden="1">
      <c r="A2574" s="418" t="s">
        <v>677</v>
      </c>
      <c r="B2574" s="497">
        <v>44165</v>
      </c>
      <c r="C2574" s="495">
        <v>0</v>
      </c>
      <c r="D2574" s="495">
        <v>5039532.75</v>
      </c>
      <c r="E2574" s="495">
        <f t="shared" si="413"/>
        <v>0</v>
      </c>
      <c r="F2574" s="495">
        <f t="shared" si="414"/>
        <v>26874584.039999999</v>
      </c>
      <c r="G2574" s="495">
        <f t="shared" si="415"/>
        <v>-26874584.039999999</v>
      </c>
      <c r="H2574" s="495">
        <f>VLOOKUP(A2574,'02-Metrics'!A:R,18,FALSE)</f>
        <v>93800000</v>
      </c>
      <c r="I2574" s="496">
        <f t="shared" si="416"/>
        <v>-0.28650942473347546</v>
      </c>
      <c r="J2574" s="512"/>
      <c r="M2574" s="241" t="s">
        <v>1038</v>
      </c>
      <c r="S2574">
        <f t="shared" si="410"/>
        <v>2020</v>
      </c>
      <c r="T2574" s="418" t="str">
        <f>VLOOKUP($A2574,'02-Metrics'!$A$2:$AD$188,4,FALSE)</f>
        <v>Infrastructure</v>
      </c>
      <c r="U2574" s="418" t="str">
        <f>VLOOKUP($A2574,'02-Metrics'!$A$2:$AD$188,5,FALSE)</f>
        <v>Bridges &amp; Tunnels</v>
      </c>
      <c r="V2574" s="418" t="str">
        <f>VLOOKUP($A2574,'02-Metrics'!$A$2:$AD$188,7,FALSE)</f>
        <v>Army Forces</v>
      </c>
    </row>
    <row r="2575" spans="1:22" hidden="1">
      <c r="A2575" s="418" t="s">
        <v>677</v>
      </c>
      <c r="B2575" s="497">
        <v>44195</v>
      </c>
      <c r="C2575" s="495"/>
      <c r="D2575" s="495">
        <f>3884242.38+36412560</f>
        <v>40296802.380000003</v>
      </c>
      <c r="E2575" s="495">
        <f t="shared" si="413"/>
        <v>0</v>
      </c>
      <c r="F2575" s="495">
        <f t="shared" si="414"/>
        <v>67171386.420000002</v>
      </c>
      <c r="G2575" s="495">
        <f t="shared" si="415"/>
        <v>-67171386.420000002</v>
      </c>
      <c r="H2575" s="495">
        <f>VLOOKUP(A2575,'02-Metrics'!A:R,18,FALSE)</f>
        <v>93800000</v>
      </c>
      <c r="I2575" s="496">
        <f t="shared" si="416"/>
        <v>-0.71611286162046905</v>
      </c>
      <c r="J2575" s="512"/>
      <c r="M2575" s="241" t="s">
        <v>1038</v>
      </c>
      <c r="S2575">
        <f t="shared" si="410"/>
        <v>2020</v>
      </c>
      <c r="T2575" s="418" t="str">
        <f>VLOOKUP($A2575,'02-Metrics'!$A$2:$AD$188,4,FALSE)</f>
        <v>Infrastructure</v>
      </c>
      <c r="U2575" s="418" t="str">
        <f>VLOOKUP($A2575,'02-Metrics'!$A$2:$AD$188,5,FALSE)</f>
        <v>Bridges &amp; Tunnels</v>
      </c>
      <c r="V2575" s="418" t="str">
        <f>VLOOKUP($A2575,'02-Metrics'!$A$2:$AD$188,7,FALSE)</f>
        <v>Army Forces</v>
      </c>
    </row>
    <row r="2576" spans="1:22" hidden="1">
      <c r="A2576" s="418" t="s">
        <v>677</v>
      </c>
      <c r="B2576" s="497">
        <v>44226</v>
      </c>
      <c r="C2576" s="495"/>
      <c r="D2576" s="495">
        <f>1614359.03+286280</f>
        <v>1900639.03</v>
      </c>
      <c r="E2576" s="495">
        <f t="shared" si="413"/>
        <v>0</v>
      </c>
      <c r="F2576" s="495">
        <f t="shared" si="414"/>
        <v>69072025.450000003</v>
      </c>
      <c r="G2576" s="495">
        <f t="shared" si="415"/>
        <v>-69072025.450000003</v>
      </c>
      <c r="H2576" s="495">
        <f>VLOOKUP(A2576,'02-Metrics'!A:R,18,FALSE)</f>
        <v>93800000</v>
      </c>
      <c r="I2576" s="496">
        <f t="shared" si="416"/>
        <v>-0.73637553784648191</v>
      </c>
      <c r="J2576" s="512"/>
      <c r="M2576" s="241" t="s">
        <v>1038</v>
      </c>
      <c r="S2576">
        <f t="shared" si="410"/>
        <v>2021</v>
      </c>
      <c r="T2576" s="418" t="str">
        <f>VLOOKUP($A2576,'02-Metrics'!$A$2:$AD$188,4,FALSE)</f>
        <v>Infrastructure</v>
      </c>
      <c r="U2576" s="418" t="str">
        <f>VLOOKUP($A2576,'02-Metrics'!$A$2:$AD$188,5,FALSE)</f>
        <v>Bridges &amp; Tunnels</v>
      </c>
      <c r="V2576" s="418" t="str">
        <f>VLOOKUP($A2576,'02-Metrics'!$A$2:$AD$188,7,FALSE)</f>
        <v>Army Forces</v>
      </c>
    </row>
    <row r="2577" spans="1:22" hidden="1">
      <c r="A2577" s="418" t="s">
        <v>677</v>
      </c>
      <c r="B2577" s="497">
        <v>44255</v>
      </c>
      <c r="C2577" s="495">
        <v>4682080</v>
      </c>
      <c r="D2577" s="495">
        <v>684739.2300000001</v>
      </c>
      <c r="E2577" s="495">
        <f t="shared" si="413"/>
        <v>4682080</v>
      </c>
      <c r="F2577" s="495">
        <f t="shared" si="414"/>
        <v>69756764.680000007</v>
      </c>
      <c r="G2577" s="495">
        <f t="shared" si="415"/>
        <v>-65074684.680000007</v>
      </c>
      <c r="H2577" s="495">
        <f>VLOOKUP(A2577,'02-Metrics'!A:R,18,FALSE)</f>
        <v>93800000</v>
      </c>
      <c r="I2577" s="496">
        <f t="shared" si="416"/>
        <v>-0.69375996460554379</v>
      </c>
      <c r="J2577" s="512"/>
      <c r="M2577" s="241" t="s">
        <v>1038</v>
      </c>
      <c r="S2577">
        <f t="shared" si="410"/>
        <v>2021</v>
      </c>
      <c r="T2577" s="418" t="str">
        <f>VLOOKUP($A2577,'02-Metrics'!$A$2:$AD$188,4,FALSE)</f>
        <v>Infrastructure</v>
      </c>
      <c r="U2577" s="418" t="str">
        <f>VLOOKUP($A2577,'02-Metrics'!$A$2:$AD$188,5,FALSE)</f>
        <v>Bridges &amp; Tunnels</v>
      </c>
      <c r="V2577" s="418" t="str">
        <f>VLOOKUP($A2577,'02-Metrics'!$A$2:$AD$188,7,FALSE)</f>
        <v>Army Forces</v>
      </c>
    </row>
    <row r="2578" spans="1:22" hidden="1">
      <c r="A2578" s="418" t="s">
        <v>677</v>
      </c>
      <c r="B2578" s="497">
        <v>44285</v>
      </c>
      <c r="C2578" s="495">
        <v>1893795</v>
      </c>
      <c r="D2578" s="495">
        <v>1589632.5799999998</v>
      </c>
      <c r="E2578" s="495">
        <f>C2578+E2577</f>
        <v>6575875</v>
      </c>
      <c r="F2578" s="495">
        <f>D2578+F2577</f>
        <v>71346397.260000005</v>
      </c>
      <c r="G2578" s="495">
        <f>E2578-F2578</f>
        <v>-64770522.260000005</v>
      </c>
      <c r="H2578" s="495">
        <f>VLOOKUP(A2578,'02-Metrics'!A:R,18,FALSE)</f>
        <v>93800000</v>
      </c>
      <c r="I2578" s="496">
        <f>G2578/H2578</f>
        <v>-0.69051729488272928</v>
      </c>
      <c r="J2578" s="512"/>
      <c r="M2578" s="241" t="s">
        <v>1038</v>
      </c>
      <c r="S2578">
        <f>YEAR(B2578)</f>
        <v>2021</v>
      </c>
      <c r="T2578" s="418" t="str">
        <f>VLOOKUP($A2578,'02-Metrics'!$A$2:$AD$188,4,FALSE)</f>
        <v>Infrastructure</v>
      </c>
      <c r="U2578" s="418" t="str">
        <f>VLOOKUP($A2578,'02-Metrics'!$A$2:$AD$188,5,FALSE)</f>
        <v>Bridges &amp; Tunnels</v>
      </c>
      <c r="V2578" s="418" t="str">
        <f>VLOOKUP($A2578,'02-Metrics'!$A$2:$AD$188,7,FALSE)</f>
        <v>Army Forces</v>
      </c>
    </row>
    <row r="2579" spans="1:22" hidden="1">
      <c r="A2579" s="418" t="s">
        <v>677</v>
      </c>
      <c r="B2579" s="497">
        <v>44316</v>
      </c>
      <c r="C2579" s="185">
        <v>0</v>
      </c>
      <c r="D2579" s="185">
        <v>492857.47</v>
      </c>
      <c r="E2579" s="495">
        <f>C2579+E2578</f>
        <v>6575875</v>
      </c>
      <c r="F2579" s="495">
        <f>D2579+F2578</f>
        <v>71839254.730000004</v>
      </c>
      <c r="G2579" s="495">
        <f>E2579-F2579</f>
        <v>-65263379.730000004</v>
      </c>
      <c r="H2579" s="495">
        <f>VLOOKUP(A2579,'02-Metrics'!A:R,18,FALSE)</f>
        <v>93800000</v>
      </c>
      <c r="I2579" s="496">
        <f>G2579/H2579</f>
        <v>-0.69577163891257998</v>
      </c>
      <c r="T2579" s="418" t="str">
        <f>VLOOKUP($A2579,'02-Metrics'!$A$2:$AD$188,4,FALSE)</f>
        <v>Infrastructure</v>
      </c>
      <c r="U2579" s="418" t="str">
        <f>VLOOKUP($A2579,'02-Metrics'!$A$2:$AD$188,5,FALSE)</f>
        <v>Bridges &amp; Tunnels</v>
      </c>
      <c r="V2579" s="418" t="str">
        <f>VLOOKUP($A2579,'02-Metrics'!$A$2:$AD$188,7,FALSE)</f>
        <v>Army Forces</v>
      </c>
    </row>
    <row r="2580" spans="1:22" hidden="1">
      <c r="A2580" s="418">
        <v>97</v>
      </c>
      <c r="B2580" s="505">
        <v>2</v>
      </c>
      <c r="C2580" s="506"/>
      <c r="D2580" s="506"/>
      <c r="E2580" s="506"/>
      <c r="F2580" s="506"/>
      <c r="G2580" s="506"/>
      <c r="H2580" s="495"/>
      <c r="I2580" s="496"/>
      <c r="J2580" s="496"/>
      <c r="K2580" s="495"/>
      <c r="L2580" s="493"/>
      <c r="S2580">
        <f t="shared" si="410"/>
        <v>1900</v>
      </c>
      <c r="T2580" s="418" t="e">
        <f>VLOOKUP($A2580,'02-Metrics'!$A$2:$AD$188,4,FALSE)</f>
        <v>#N/A</v>
      </c>
      <c r="U2580" s="418" t="e">
        <f>VLOOKUP($A2580,'02-Metrics'!$A$2:$AD$188,5,FALSE)</f>
        <v>#N/A</v>
      </c>
      <c r="V2580" s="418" t="e">
        <f>VLOOKUP($A2580,'02-Metrics'!$A$2:$AD$188,7,FALSE)</f>
        <v>#N/A</v>
      </c>
    </row>
    <row r="2581" spans="1:22" hidden="1">
      <c r="A2581" s="418" t="s">
        <v>1194</v>
      </c>
      <c r="B2581" s="497">
        <v>44104</v>
      </c>
      <c r="C2581" s="495">
        <v>0</v>
      </c>
      <c r="D2581" s="495">
        <v>354746.03</v>
      </c>
      <c r="E2581" s="495">
        <f t="shared" ref="E2581:E2590" si="417">C2581+E2580</f>
        <v>0</v>
      </c>
      <c r="F2581" s="495">
        <f t="shared" ref="F2581:F2590" si="418">D2581+F2580</f>
        <v>354746.03</v>
      </c>
      <c r="G2581" s="495">
        <f t="shared" si="415"/>
        <v>-354746.03</v>
      </c>
      <c r="H2581" s="495">
        <f>VLOOKUP(A2581,'02-Metrics'!A:R,18,FALSE)</f>
        <v>1000000</v>
      </c>
      <c r="I2581" s="496">
        <f t="shared" si="416"/>
        <v>-0.35474603000000005</v>
      </c>
      <c r="J2581" s="512"/>
      <c r="M2581" s="241" t="s">
        <v>1038</v>
      </c>
      <c r="S2581">
        <f t="shared" si="410"/>
        <v>2020</v>
      </c>
      <c r="T2581" s="418" t="str">
        <f>VLOOKUP($A2581,'02-Metrics'!$A$2:$AD$188,4,FALSE)</f>
        <v>Infrastructure</v>
      </c>
      <c r="U2581" s="418" t="str">
        <f>VLOOKUP($A2581,'02-Metrics'!$A$2:$AD$188,5,FALSE)</f>
        <v>L&amp;L</v>
      </c>
      <c r="V2581" s="418" t="str">
        <f>VLOOKUP($A2581,'02-Metrics'!$A$2:$AD$188,7,FALSE)</f>
        <v>Army Forces</v>
      </c>
    </row>
    <row r="2582" spans="1:22" hidden="1">
      <c r="A2582" s="418" t="s">
        <v>1194</v>
      </c>
      <c r="B2582" s="497">
        <v>44255</v>
      </c>
      <c r="C2582" s="495">
        <v>0</v>
      </c>
      <c r="D2582" s="495">
        <v>149697.01999999999</v>
      </c>
      <c r="E2582" s="495">
        <f t="shared" si="417"/>
        <v>0</v>
      </c>
      <c r="F2582" s="495">
        <f t="shared" si="418"/>
        <v>504443.05000000005</v>
      </c>
      <c r="G2582" s="495">
        <f t="shared" si="415"/>
        <v>-504443.05000000005</v>
      </c>
      <c r="H2582" s="495">
        <f>VLOOKUP(A2582,'02-Metrics'!A:R,18,FALSE)</f>
        <v>1000000</v>
      </c>
      <c r="I2582" s="496">
        <f t="shared" si="416"/>
        <v>-0.50444305</v>
      </c>
      <c r="J2582" s="512"/>
      <c r="M2582" s="241" t="s">
        <v>1038</v>
      </c>
      <c r="S2582">
        <f t="shared" si="410"/>
        <v>2021</v>
      </c>
      <c r="T2582" s="418" t="str">
        <f>VLOOKUP($A2582,'02-Metrics'!$A$2:$AD$188,4,FALSE)</f>
        <v>Infrastructure</v>
      </c>
      <c r="U2582" s="418" t="str">
        <f>VLOOKUP($A2582,'02-Metrics'!$A$2:$AD$188,5,FALSE)</f>
        <v>L&amp;L</v>
      </c>
      <c r="V2582" s="418" t="str">
        <f>VLOOKUP($A2582,'02-Metrics'!$A$2:$AD$188,7,FALSE)</f>
        <v>Army Forces</v>
      </c>
    </row>
    <row r="2583" spans="1:22" hidden="1">
      <c r="A2583" s="418" t="s">
        <v>1194</v>
      </c>
      <c r="B2583" s="497">
        <v>44285</v>
      </c>
      <c r="C2583" s="495">
        <v>0</v>
      </c>
      <c r="D2583" s="495">
        <v>102459.15999999999</v>
      </c>
      <c r="E2583" s="495">
        <f t="shared" si="417"/>
        <v>0</v>
      </c>
      <c r="F2583" s="495">
        <f t="shared" si="418"/>
        <v>606902.21000000008</v>
      </c>
      <c r="G2583" s="495">
        <f t="shared" si="415"/>
        <v>-606902.21000000008</v>
      </c>
      <c r="H2583" s="495">
        <f>VLOOKUP(A2583,'02-Metrics'!A:R,18,FALSE)</f>
        <v>1000000</v>
      </c>
      <c r="I2583" s="496">
        <f t="shared" si="416"/>
        <v>-0.60690221000000011</v>
      </c>
      <c r="J2583" s="512"/>
      <c r="M2583" s="241" t="s">
        <v>1038</v>
      </c>
      <c r="S2583">
        <f t="shared" si="410"/>
        <v>2021</v>
      </c>
      <c r="T2583" s="418" t="str">
        <f>VLOOKUP($A2583,'02-Metrics'!$A$2:$AD$188,4,FALSE)</f>
        <v>Infrastructure</v>
      </c>
      <c r="U2583" s="418" t="str">
        <f>VLOOKUP($A2583,'02-Metrics'!$A$2:$AD$188,5,FALSE)</f>
        <v>L&amp;L</v>
      </c>
      <c r="V2583" s="418" t="str">
        <f>VLOOKUP($A2583,'02-Metrics'!$A$2:$AD$188,7,FALSE)</f>
        <v>Army Forces</v>
      </c>
    </row>
    <row r="2584" spans="1:22" hidden="1">
      <c r="A2584" s="418">
        <v>98</v>
      </c>
      <c r="B2584" s="505">
        <v>2</v>
      </c>
      <c r="C2584" s="506"/>
      <c r="D2584" s="506"/>
      <c r="E2584" s="506"/>
      <c r="F2584" s="506"/>
      <c r="G2584" s="506"/>
      <c r="H2584" s="495"/>
      <c r="I2584" s="496"/>
      <c r="J2584" s="496"/>
      <c r="K2584" s="495"/>
      <c r="L2584" s="493"/>
      <c r="S2584">
        <f t="shared" si="410"/>
        <v>1900</v>
      </c>
      <c r="T2584" s="418" t="e">
        <f>VLOOKUP($A2584,'02-Metrics'!$A$2:$AD$188,4,FALSE)</f>
        <v>#N/A</v>
      </c>
      <c r="U2584" s="418" t="e">
        <f>VLOOKUP($A2584,'02-Metrics'!$A$2:$AD$188,5,FALSE)</f>
        <v>#N/A</v>
      </c>
      <c r="V2584" s="418" t="e">
        <f>VLOOKUP($A2584,'02-Metrics'!$A$2:$AD$188,7,FALSE)</f>
        <v>#N/A</v>
      </c>
    </row>
    <row r="2585" spans="1:22" hidden="1">
      <c r="A2585" s="418" t="s">
        <v>1195</v>
      </c>
      <c r="B2585" s="497">
        <v>44104</v>
      </c>
      <c r="C2585" s="495">
        <v>0</v>
      </c>
      <c r="D2585" s="495">
        <v>50000</v>
      </c>
      <c r="E2585" s="495">
        <f t="shared" si="417"/>
        <v>0</v>
      </c>
      <c r="F2585" s="495">
        <f t="shared" si="418"/>
        <v>50000</v>
      </c>
      <c r="G2585" s="495">
        <f t="shared" si="415"/>
        <v>-50000</v>
      </c>
      <c r="H2585" s="495">
        <f>VLOOKUP(A2585,'02-Metrics'!A:R,18,FALSE)</f>
        <v>870293108</v>
      </c>
      <c r="I2585" s="496">
        <f t="shared" si="416"/>
        <v>-5.7451908489662543E-5</v>
      </c>
      <c r="J2585" s="512"/>
      <c r="M2585" s="241" t="s">
        <v>1038</v>
      </c>
      <c r="S2585">
        <f t="shared" si="410"/>
        <v>2020</v>
      </c>
      <c r="T2585" s="418" t="str">
        <f>VLOOKUP($A2585,'02-Metrics'!$A$2:$AD$188,4,FALSE)</f>
        <v>Residential</v>
      </c>
      <c r="U2585" s="418" t="str">
        <f>VLOOKUP($A2585,'02-Metrics'!$A$2:$AD$188,5,FALSE)</f>
        <v>Residential</v>
      </c>
      <c r="V2585" s="418" t="str">
        <f>VLOOKUP($A2585,'02-Metrics'!$A$2:$AD$188,7,FALSE)</f>
        <v>Ora</v>
      </c>
    </row>
    <row r="2586" spans="1:22" hidden="1">
      <c r="A2586" s="418" t="s">
        <v>1195</v>
      </c>
      <c r="B2586" s="497">
        <v>44134</v>
      </c>
      <c r="C2586" s="495">
        <v>0</v>
      </c>
      <c r="D2586" s="495">
        <v>10893838.439999999</v>
      </c>
      <c r="E2586" s="495">
        <f t="shared" si="417"/>
        <v>0</v>
      </c>
      <c r="F2586" s="495">
        <f t="shared" si="418"/>
        <v>10943838.439999999</v>
      </c>
      <c r="G2586" s="495">
        <f t="shared" si="415"/>
        <v>-10943838.439999999</v>
      </c>
      <c r="H2586" s="495">
        <f>VLOOKUP(A2586,'02-Metrics'!A:R,18,FALSE)</f>
        <v>870293108</v>
      </c>
      <c r="I2586" s="496">
        <f t="shared" si="416"/>
        <v>-1.2574888091610625E-2</v>
      </c>
      <c r="J2586" s="512"/>
      <c r="M2586" s="241" t="s">
        <v>1038</v>
      </c>
      <c r="S2586">
        <f t="shared" si="410"/>
        <v>2020</v>
      </c>
      <c r="T2586" s="418" t="str">
        <f>VLOOKUP($A2586,'02-Metrics'!$A$2:$AD$188,4,FALSE)</f>
        <v>Residential</v>
      </c>
      <c r="U2586" s="418" t="str">
        <f>VLOOKUP($A2586,'02-Metrics'!$A$2:$AD$188,5,FALSE)</f>
        <v>Residential</v>
      </c>
      <c r="V2586" s="418" t="str">
        <f>VLOOKUP($A2586,'02-Metrics'!$A$2:$AD$188,7,FALSE)</f>
        <v>Ora</v>
      </c>
    </row>
    <row r="2587" spans="1:22" hidden="1">
      <c r="A2587" s="418" t="s">
        <v>1195</v>
      </c>
      <c r="B2587" s="497">
        <v>44165</v>
      </c>
      <c r="C2587" s="495">
        <v>91380773</v>
      </c>
      <c r="D2587" s="495">
        <v>15350524.190000001</v>
      </c>
      <c r="E2587" s="495">
        <f t="shared" si="417"/>
        <v>91380773</v>
      </c>
      <c r="F2587" s="495">
        <f t="shared" si="418"/>
        <v>26294362.630000003</v>
      </c>
      <c r="G2587" s="495">
        <f t="shared" si="415"/>
        <v>65086410.369999997</v>
      </c>
      <c r="H2587" s="495">
        <f>VLOOKUP(A2587,'02-Metrics'!A:R,18,FALSE)</f>
        <v>870293108</v>
      </c>
      <c r="I2587" s="496">
        <f t="shared" si="416"/>
        <v>7.478676984995726E-2</v>
      </c>
      <c r="J2587" s="512"/>
      <c r="L2587" s="23">
        <v>44227</v>
      </c>
      <c r="M2587" s="241" t="s">
        <v>1039</v>
      </c>
      <c r="S2587">
        <f t="shared" si="410"/>
        <v>2020</v>
      </c>
      <c r="T2587" s="418" t="str">
        <f>VLOOKUP($A2587,'02-Metrics'!$A$2:$AD$188,4,FALSE)</f>
        <v>Residential</v>
      </c>
      <c r="U2587" s="418" t="str">
        <f>VLOOKUP($A2587,'02-Metrics'!$A$2:$AD$188,5,FALSE)</f>
        <v>Residential</v>
      </c>
      <c r="V2587" s="418" t="str">
        <f>VLOOKUP($A2587,'02-Metrics'!$A$2:$AD$188,7,FALSE)</f>
        <v>Ora</v>
      </c>
    </row>
    <row r="2588" spans="1:22" hidden="1">
      <c r="A2588" s="418" t="s">
        <v>1195</v>
      </c>
      <c r="B2588" s="497">
        <v>44195</v>
      </c>
      <c r="C2588" s="495">
        <v>0</v>
      </c>
      <c r="D2588" s="495">
        <v>2449570.66</v>
      </c>
      <c r="E2588" s="495">
        <f t="shared" si="417"/>
        <v>91380773</v>
      </c>
      <c r="F2588" s="495">
        <f t="shared" si="418"/>
        <v>28743933.290000003</v>
      </c>
      <c r="G2588" s="498">
        <f>E2588-F2588</f>
        <v>62636839.709999993</v>
      </c>
      <c r="H2588" s="495"/>
      <c r="I2588" s="496"/>
      <c r="J2588" s="512"/>
      <c r="S2588">
        <f t="shared" si="410"/>
        <v>2020</v>
      </c>
      <c r="T2588" s="418" t="str">
        <f>VLOOKUP($A2588,'02-Metrics'!$A$2:$AD$188,4,FALSE)</f>
        <v>Residential</v>
      </c>
      <c r="U2588" s="418" t="str">
        <f>VLOOKUP($A2588,'02-Metrics'!$A$2:$AD$188,5,FALSE)</f>
        <v>Residential</v>
      </c>
      <c r="V2588" s="418" t="str">
        <f>VLOOKUP($A2588,'02-Metrics'!$A$2:$AD$188,7,FALSE)</f>
        <v>Ora</v>
      </c>
    </row>
    <row r="2589" spans="1:22" hidden="1">
      <c r="A2589" s="418" t="s">
        <v>1195</v>
      </c>
      <c r="B2589" s="497">
        <v>44226</v>
      </c>
      <c r="C2589" s="495">
        <v>0</v>
      </c>
      <c r="D2589" s="495">
        <v>35398773.500000007</v>
      </c>
      <c r="E2589" s="495">
        <f t="shared" si="417"/>
        <v>91380773</v>
      </c>
      <c r="F2589" s="495">
        <f t="shared" si="418"/>
        <v>64142706.790000007</v>
      </c>
      <c r="G2589" s="495">
        <f t="shared" ref="G2589:G2626" si="419">E2589-F2589</f>
        <v>27238066.209999993</v>
      </c>
      <c r="H2589" s="495">
        <f>VLOOKUP(A2589,'02-Metrics'!A:R,18,FALSE)</f>
        <v>870293108</v>
      </c>
      <c r="I2589" s="496">
        <f t="shared" ref="I2589:I2626" si="420">G2589/H2589</f>
        <v>3.129757774664578E-2</v>
      </c>
      <c r="J2589" s="512"/>
      <c r="M2589" s="241" t="s">
        <v>1038</v>
      </c>
      <c r="S2589">
        <f t="shared" si="410"/>
        <v>2021</v>
      </c>
      <c r="T2589" s="418" t="str">
        <f>VLOOKUP($A2589,'02-Metrics'!$A$2:$AD$188,4,FALSE)</f>
        <v>Residential</v>
      </c>
      <c r="U2589" s="418" t="str">
        <f>VLOOKUP($A2589,'02-Metrics'!$A$2:$AD$188,5,FALSE)</f>
        <v>Residential</v>
      </c>
      <c r="V2589" s="418" t="str">
        <f>VLOOKUP($A2589,'02-Metrics'!$A$2:$AD$188,7,FALSE)</f>
        <v>Ora</v>
      </c>
    </row>
    <row r="2590" spans="1:22" hidden="1">
      <c r="A2590" s="418" t="s">
        <v>1195</v>
      </c>
      <c r="B2590" s="497">
        <v>44255</v>
      </c>
      <c r="C2590" s="495">
        <v>9787286.7899999991</v>
      </c>
      <c r="D2590" s="495">
        <v>41396673.789999992</v>
      </c>
      <c r="E2590" s="495">
        <f t="shared" si="417"/>
        <v>101168059.78999999</v>
      </c>
      <c r="F2590" s="495">
        <f t="shared" si="418"/>
        <v>105539380.58</v>
      </c>
      <c r="G2590" s="495">
        <f t="shared" si="419"/>
        <v>-4371320.7900000066</v>
      </c>
      <c r="H2590" s="495">
        <f>VLOOKUP(A2590,'02-Metrics'!A:R,18,FALSE)</f>
        <v>870293108</v>
      </c>
      <c r="I2590" s="496">
        <f t="shared" si="420"/>
        <v>-5.0228144401207953E-3</v>
      </c>
      <c r="J2590" s="512"/>
      <c r="M2590" s="241" t="s">
        <v>1038</v>
      </c>
      <c r="S2590">
        <f t="shared" si="410"/>
        <v>2021</v>
      </c>
      <c r="T2590" s="418" t="str">
        <f>VLOOKUP($A2590,'02-Metrics'!$A$2:$AD$188,4,FALSE)</f>
        <v>Residential</v>
      </c>
      <c r="U2590" s="418" t="str">
        <f>VLOOKUP($A2590,'02-Metrics'!$A$2:$AD$188,5,FALSE)</f>
        <v>Residential</v>
      </c>
      <c r="V2590" s="418" t="str">
        <f>VLOOKUP($A2590,'02-Metrics'!$A$2:$AD$188,7,FALSE)</f>
        <v>Ora</v>
      </c>
    </row>
    <row r="2591" spans="1:22" hidden="1">
      <c r="A2591" s="418" t="s">
        <v>1195</v>
      </c>
      <c r="B2591" s="497">
        <v>44285</v>
      </c>
      <c r="C2591" s="495">
        <v>0</v>
      </c>
      <c r="D2591" s="495">
        <v>24538405.300000004</v>
      </c>
      <c r="E2591" s="495">
        <f>C2591+E2590</f>
        <v>101168059.78999999</v>
      </c>
      <c r="F2591" s="495">
        <f>D2591+F2590</f>
        <v>130077785.88</v>
      </c>
      <c r="G2591" s="495">
        <f>E2591-F2591</f>
        <v>-28909726.090000004</v>
      </c>
      <c r="H2591" s="495">
        <f>VLOOKUP(A2591,'02-Metrics'!A:R,18,FALSE)</f>
        <v>870293108</v>
      </c>
      <c r="I2591" s="496">
        <f>G2591/H2591</f>
        <v>-3.3218378755677798E-2</v>
      </c>
      <c r="J2591" s="512"/>
      <c r="M2591" s="241" t="s">
        <v>1038</v>
      </c>
      <c r="S2591">
        <f>YEAR(B2591)</f>
        <v>2021</v>
      </c>
      <c r="T2591" s="418" t="str">
        <f>VLOOKUP($A2591,'02-Metrics'!$A$2:$AD$188,4,FALSE)</f>
        <v>Residential</v>
      </c>
      <c r="U2591" s="418" t="str">
        <f>VLOOKUP($A2591,'02-Metrics'!$A$2:$AD$188,5,FALSE)</f>
        <v>Residential</v>
      </c>
      <c r="V2591" s="418" t="str">
        <f>VLOOKUP($A2591,'02-Metrics'!$A$2:$AD$188,7,FALSE)</f>
        <v>Ora</v>
      </c>
    </row>
    <row r="2592" spans="1:22" hidden="1">
      <c r="A2592" s="418" t="s">
        <v>1195</v>
      </c>
      <c r="B2592" s="497">
        <v>44316</v>
      </c>
      <c r="C2592" s="495">
        <v>0</v>
      </c>
      <c r="D2592" s="495">
        <v>11683651.5</v>
      </c>
      <c r="E2592" s="495">
        <f>C2592+E2591</f>
        <v>101168059.78999999</v>
      </c>
      <c r="F2592" s="495">
        <f>D2592+F2591</f>
        <v>141761437.38</v>
      </c>
      <c r="G2592" s="495">
        <f>E2592-F2592</f>
        <v>-40593377.590000004</v>
      </c>
      <c r="H2592" s="495">
        <f>VLOOKUP(A2592,'02-Metrics'!A:R,18,FALSE)</f>
        <v>870293108</v>
      </c>
      <c r="I2592" s="496">
        <f>G2592/H2592</f>
        <v>-4.6643340291739971E-2</v>
      </c>
      <c r="J2592" s="512"/>
      <c r="M2592" s="241" t="s">
        <v>1038</v>
      </c>
      <c r="S2592">
        <f>YEAR(B2592)</f>
        <v>2021</v>
      </c>
      <c r="T2592" s="418" t="str">
        <f>VLOOKUP($A2592,'02-Metrics'!$A$2:$AD$188,4,FALSE)</f>
        <v>Residential</v>
      </c>
      <c r="U2592" s="418" t="str">
        <f>VLOOKUP($A2592,'02-Metrics'!$A$2:$AD$188,5,FALSE)</f>
        <v>Residential</v>
      </c>
      <c r="V2592" s="418" t="str">
        <f>VLOOKUP($A2592,'02-Metrics'!$A$2:$AD$188,7,FALSE)</f>
        <v>Ora</v>
      </c>
    </row>
    <row r="2593" spans="1:22" hidden="1">
      <c r="A2593" s="418">
        <v>99</v>
      </c>
      <c r="B2593" s="505">
        <v>2</v>
      </c>
      <c r="C2593" s="506"/>
      <c r="D2593" s="506"/>
      <c r="E2593" s="506"/>
      <c r="F2593" s="506"/>
      <c r="G2593" s="506"/>
      <c r="H2593" s="495"/>
      <c r="I2593" s="496"/>
      <c r="J2593" s="496"/>
      <c r="K2593" s="495"/>
      <c r="L2593" s="493"/>
      <c r="S2593">
        <f t="shared" si="410"/>
        <v>1900</v>
      </c>
      <c r="T2593" s="418" t="e">
        <f>VLOOKUP($A2593,'02-Metrics'!$A$2:$AD$188,4,FALSE)</f>
        <v>#N/A</v>
      </c>
      <c r="U2593" s="418" t="e">
        <f>VLOOKUP($A2593,'02-Metrics'!$A$2:$AD$188,5,FALSE)</f>
        <v>#N/A</v>
      </c>
      <c r="V2593" s="418" t="e">
        <f>VLOOKUP($A2593,'02-Metrics'!$A$2:$AD$188,7,FALSE)</f>
        <v>#N/A</v>
      </c>
    </row>
    <row r="2594" spans="1:22" hidden="1">
      <c r="A2594" s="418" t="s">
        <v>683</v>
      </c>
      <c r="B2594" s="497">
        <v>44165</v>
      </c>
      <c r="C2594" s="495">
        <v>0</v>
      </c>
      <c r="D2594" s="495">
        <v>1557075.8</v>
      </c>
      <c r="E2594" s="495">
        <f t="shared" ref="E2594:E2629" si="421">C2594+E2593</f>
        <v>0</v>
      </c>
      <c r="F2594" s="495">
        <f t="shared" ref="F2594:F2629" si="422">D2594+F2593</f>
        <v>1557075.8</v>
      </c>
      <c r="G2594" s="495">
        <f t="shared" si="419"/>
        <v>-1557075.8</v>
      </c>
      <c r="H2594" s="495">
        <f>VLOOKUP(A2594,'02-Metrics'!A:R,18,FALSE)</f>
        <v>1462000000</v>
      </c>
      <c r="I2594" s="496">
        <f t="shared" si="420"/>
        <v>-1.0650313269493844E-3</v>
      </c>
      <c r="J2594" s="512"/>
      <c r="M2594" s="241" t="s">
        <v>1038</v>
      </c>
      <c r="S2594">
        <f t="shared" si="410"/>
        <v>2020</v>
      </c>
      <c r="T2594" s="418" t="str">
        <f>VLOOKUP($A2594,'02-Metrics'!$A$2:$AD$188,4,FALSE)</f>
        <v>Residential</v>
      </c>
      <c r="U2594" s="418" t="str">
        <f>VLOOKUP($A2594,'02-Metrics'!$A$2:$AD$188,5,FALSE)</f>
        <v>Residential</v>
      </c>
      <c r="V2594" s="418" t="str">
        <f>VLOOKUP($A2594,'02-Metrics'!$A$2:$AD$188,7,FALSE)</f>
        <v>Starlight</v>
      </c>
    </row>
    <row r="2595" spans="1:22" hidden="1">
      <c r="A2595" s="418" t="s">
        <v>683</v>
      </c>
      <c r="B2595" s="497">
        <v>44195</v>
      </c>
      <c r="C2595" s="495">
        <v>0</v>
      </c>
      <c r="D2595" s="495">
        <v>328448.53000000003</v>
      </c>
      <c r="E2595" s="495">
        <f t="shared" si="421"/>
        <v>0</v>
      </c>
      <c r="F2595" s="495">
        <f t="shared" si="422"/>
        <v>1885524.33</v>
      </c>
      <c r="G2595" s="495">
        <f t="shared" si="419"/>
        <v>-1885524.33</v>
      </c>
      <c r="H2595" s="495">
        <f>VLOOKUP(A2595,'02-Metrics'!A:R,18,FALSE)</f>
        <v>1462000000</v>
      </c>
      <c r="I2595" s="496">
        <f t="shared" si="420"/>
        <v>-1.2896883242134063E-3</v>
      </c>
      <c r="J2595" s="512"/>
      <c r="M2595" s="241" t="s">
        <v>1038</v>
      </c>
      <c r="S2595">
        <f t="shared" si="410"/>
        <v>2020</v>
      </c>
      <c r="T2595" s="418" t="str">
        <f>VLOOKUP($A2595,'02-Metrics'!$A$2:$AD$188,4,FALSE)</f>
        <v>Residential</v>
      </c>
      <c r="U2595" s="418" t="str">
        <f>VLOOKUP($A2595,'02-Metrics'!$A$2:$AD$188,5,FALSE)</f>
        <v>Residential</v>
      </c>
      <c r="V2595" s="418" t="str">
        <f>VLOOKUP($A2595,'02-Metrics'!$A$2:$AD$188,7,FALSE)</f>
        <v>Starlight</v>
      </c>
    </row>
    <row r="2596" spans="1:22" hidden="1">
      <c r="A2596" s="418" t="s">
        <v>683</v>
      </c>
      <c r="B2596" s="497">
        <v>44226</v>
      </c>
      <c r="C2596" s="495">
        <v>200000000</v>
      </c>
      <c r="D2596" s="495">
        <v>6724969.8099999996</v>
      </c>
      <c r="E2596" s="495">
        <f t="shared" si="421"/>
        <v>200000000</v>
      </c>
      <c r="F2596" s="495">
        <f t="shared" si="422"/>
        <v>8610494.1400000006</v>
      </c>
      <c r="G2596" s="495">
        <f t="shared" si="419"/>
        <v>191389505.86000001</v>
      </c>
      <c r="H2596" s="495">
        <f>VLOOKUP(A2596,'02-Metrics'!A:R,18,FALSE)</f>
        <v>1462000000</v>
      </c>
      <c r="I2596" s="496">
        <f t="shared" si="420"/>
        <v>0.13090937473324216</v>
      </c>
      <c r="J2596" s="512"/>
      <c r="L2596" s="23">
        <v>43360</v>
      </c>
      <c r="M2596" s="241" t="s">
        <v>1039</v>
      </c>
      <c r="S2596">
        <f t="shared" si="410"/>
        <v>2021</v>
      </c>
      <c r="T2596" s="418" t="str">
        <f>VLOOKUP($A2596,'02-Metrics'!$A$2:$AD$188,4,FALSE)</f>
        <v>Residential</v>
      </c>
      <c r="U2596" s="418" t="str">
        <f>VLOOKUP($A2596,'02-Metrics'!$A$2:$AD$188,5,FALSE)</f>
        <v>Residential</v>
      </c>
      <c r="V2596" s="418" t="str">
        <f>VLOOKUP($A2596,'02-Metrics'!$A$2:$AD$188,7,FALSE)</f>
        <v>Starlight</v>
      </c>
    </row>
    <row r="2597" spans="1:22" hidden="1">
      <c r="A2597" s="418" t="s">
        <v>683</v>
      </c>
      <c r="B2597" s="497">
        <v>44255</v>
      </c>
      <c r="C2597" s="495">
        <v>0</v>
      </c>
      <c r="D2597" s="495">
        <v>44281805.859999999</v>
      </c>
      <c r="E2597" s="495">
        <f t="shared" si="421"/>
        <v>200000000</v>
      </c>
      <c r="F2597" s="495">
        <f t="shared" si="422"/>
        <v>52892300</v>
      </c>
      <c r="G2597" s="495">
        <f t="shared" si="419"/>
        <v>147107700</v>
      </c>
      <c r="H2597" s="495">
        <f>VLOOKUP(A2597,'02-Metrics'!A:R,18,FALSE)</f>
        <v>1462000000</v>
      </c>
      <c r="I2597" s="496">
        <f t="shared" si="420"/>
        <v>0.10062086183310534</v>
      </c>
      <c r="J2597" s="512"/>
      <c r="M2597" s="241" t="s">
        <v>1038</v>
      </c>
      <c r="S2597">
        <f t="shared" si="410"/>
        <v>2021</v>
      </c>
      <c r="T2597" s="418" t="str">
        <f>VLOOKUP($A2597,'02-Metrics'!$A$2:$AD$188,4,FALSE)</f>
        <v>Residential</v>
      </c>
      <c r="U2597" s="418" t="str">
        <f>VLOOKUP($A2597,'02-Metrics'!$A$2:$AD$188,5,FALSE)</f>
        <v>Residential</v>
      </c>
      <c r="V2597" s="418" t="str">
        <f>VLOOKUP($A2597,'02-Metrics'!$A$2:$AD$188,7,FALSE)</f>
        <v>Starlight</v>
      </c>
    </row>
    <row r="2598" spans="1:22" hidden="1">
      <c r="A2598" s="418" t="s">
        <v>683</v>
      </c>
      <c r="B2598" s="497">
        <v>44285</v>
      </c>
      <c r="C2598" s="495">
        <v>14043961.23</v>
      </c>
      <c r="D2598" s="495">
        <v>14656144.879999999</v>
      </c>
      <c r="E2598" s="495">
        <f>C2598+E2597</f>
        <v>214043961.22999999</v>
      </c>
      <c r="F2598" s="495">
        <f>D2598+F2597</f>
        <v>67548444.879999995</v>
      </c>
      <c r="G2598" s="495">
        <f>E2598-F2598</f>
        <v>146495516.34999999</v>
      </c>
      <c r="H2598" s="495">
        <f>VLOOKUP(A2598,'02-Metrics'!A:R,18,FALSE)</f>
        <v>1462000000</v>
      </c>
      <c r="I2598" s="496">
        <f>G2598/H2598</f>
        <v>0.10020213156634747</v>
      </c>
      <c r="J2598" s="512"/>
      <c r="M2598" s="241" t="s">
        <v>1038</v>
      </c>
      <c r="S2598">
        <f>YEAR(B2598)</f>
        <v>2021</v>
      </c>
      <c r="T2598" s="418" t="str">
        <f>VLOOKUP($A2598,'02-Metrics'!$A$2:$AD$188,4,FALSE)</f>
        <v>Residential</v>
      </c>
      <c r="U2598" s="418" t="str">
        <f>VLOOKUP($A2598,'02-Metrics'!$A$2:$AD$188,5,FALSE)</f>
        <v>Residential</v>
      </c>
      <c r="V2598" s="418" t="str">
        <f>VLOOKUP($A2598,'02-Metrics'!$A$2:$AD$188,7,FALSE)</f>
        <v>Starlight</v>
      </c>
    </row>
    <row r="2599" spans="1:22" hidden="1">
      <c r="A2599" s="418" t="s">
        <v>683</v>
      </c>
      <c r="B2599" s="497">
        <v>44316</v>
      </c>
      <c r="C2599" s="495">
        <v>0</v>
      </c>
      <c r="D2599" s="495">
        <v>21505730.620000001</v>
      </c>
      <c r="E2599" s="495">
        <f>C2599+E2598</f>
        <v>214043961.22999999</v>
      </c>
      <c r="F2599" s="495">
        <f>D2599+F2598</f>
        <v>89054175.5</v>
      </c>
      <c r="G2599" s="495">
        <f>E2599-F2599</f>
        <v>124989785.72999999</v>
      </c>
      <c r="H2599" s="495">
        <f>VLOOKUP(A2599,'02-Metrics'!A:R,18,FALSE)</f>
        <v>1462000000</v>
      </c>
      <c r="I2599" s="496">
        <f>G2599/H2599</f>
        <v>8.5492329500683986E-2</v>
      </c>
      <c r="J2599" s="512"/>
      <c r="M2599" s="241" t="s">
        <v>1038</v>
      </c>
      <c r="S2599">
        <f>YEAR(B2599)</f>
        <v>2021</v>
      </c>
      <c r="T2599" s="418" t="str">
        <f>VLOOKUP($A2599,'02-Metrics'!$A$2:$AD$188,4,FALSE)</f>
        <v>Residential</v>
      </c>
      <c r="U2599" s="418" t="str">
        <f>VLOOKUP($A2599,'02-Metrics'!$A$2:$AD$188,5,FALSE)</f>
        <v>Residential</v>
      </c>
      <c r="V2599" s="418" t="str">
        <f>VLOOKUP($A2599,'02-Metrics'!$A$2:$AD$188,7,FALSE)</f>
        <v>Starlight</v>
      </c>
    </row>
    <row r="2600" spans="1:22" hidden="1">
      <c r="A2600" s="418">
        <v>100</v>
      </c>
      <c r="B2600" s="505">
        <v>2</v>
      </c>
      <c r="C2600" s="506"/>
      <c r="D2600" s="506"/>
      <c r="E2600" s="506"/>
      <c r="F2600" s="506"/>
      <c r="G2600" s="506"/>
      <c r="H2600" s="495"/>
      <c r="I2600" s="496"/>
      <c r="J2600" s="496"/>
      <c r="K2600" s="495"/>
      <c r="L2600" s="493"/>
      <c r="S2600">
        <f t="shared" si="410"/>
        <v>1900</v>
      </c>
      <c r="T2600" s="418" t="e">
        <f>VLOOKUP($A2600,'02-Metrics'!$A$2:$AD$188,4,FALSE)</f>
        <v>#N/A</v>
      </c>
      <c r="U2600" s="418" t="e">
        <f>VLOOKUP($A2600,'02-Metrics'!$A$2:$AD$188,5,FALSE)</f>
        <v>#N/A</v>
      </c>
      <c r="V2600" s="418" t="e">
        <f>VLOOKUP($A2600,'02-Metrics'!$A$2:$AD$188,7,FALSE)</f>
        <v>#N/A</v>
      </c>
    </row>
    <row r="2601" spans="1:22" hidden="1">
      <c r="A2601" s="418" t="s">
        <v>1257</v>
      </c>
      <c r="B2601" s="497">
        <v>44226</v>
      </c>
      <c r="C2601" s="495">
        <v>0</v>
      </c>
      <c r="D2601" s="495">
        <v>50000</v>
      </c>
      <c r="E2601" s="495">
        <f t="shared" si="421"/>
        <v>0</v>
      </c>
      <c r="F2601" s="495">
        <f t="shared" si="422"/>
        <v>50000</v>
      </c>
      <c r="G2601" s="495">
        <f t="shared" si="419"/>
        <v>-50000</v>
      </c>
      <c r="H2601" s="495">
        <f>VLOOKUP(A2601,'02-Metrics'!A:R,18,FALSE)</f>
        <v>219047619.04761904</v>
      </c>
      <c r="I2601" s="496">
        <f t="shared" si="420"/>
        <v>-2.282608695652174E-4</v>
      </c>
      <c r="J2601" s="512"/>
      <c r="M2601" s="241" t="s">
        <v>1038</v>
      </c>
      <c r="S2601">
        <f t="shared" si="410"/>
        <v>2021</v>
      </c>
      <c r="T2601" s="418" t="str">
        <f>VLOOKUP($A2601,'02-Metrics'!$A$2:$AD$188,4,FALSE)</f>
        <v>Commercial</v>
      </c>
      <c r="U2601" s="418" t="str">
        <f>VLOOKUP($A2601,'02-Metrics'!$A$2:$AD$188,5,FALSE)</f>
        <v>University</v>
      </c>
      <c r="V2601" s="418" t="str">
        <f>VLOOKUP($A2601,'02-Metrics'!$A$2:$AD$188,7,FALSE)</f>
        <v>Utilities And Urban Communities</v>
      </c>
    </row>
    <row r="2602" spans="1:22" hidden="1">
      <c r="A2602" s="418" t="s">
        <v>1257</v>
      </c>
      <c r="B2602" s="497">
        <v>44255</v>
      </c>
      <c r="C2602" s="495">
        <v>0</v>
      </c>
      <c r="D2602" s="495">
        <v>1066750</v>
      </c>
      <c r="E2602" s="495">
        <f t="shared" si="421"/>
        <v>0</v>
      </c>
      <c r="F2602" s="495">
        <f t="shared" si="422"/>
        <v>1116750</v>
      </c>
      <c r="G2602" s="495">
        <f t="shared" ref="G2602" si="423">E2602-F2602</f>
        <v>-1116750</v>
      </c>
      <c r="H2602" s="495">
        <f>VLOOKUP(A2602,'02-Metrics'!A:R,18,FALSE)</f>
        <v>219047619.04761904</v>
      </c>
      <c r="I2602" s="496">
        <f t="shared" ref="I2602" si="424">G2602/H2602</f>
        <v>-5.0982065217391303E-3</v>
      </c>
      <c r="J2602" s="512"/>
      <c r="T2602" s="418" t="str">
        <f>VLOOKUP($A2602,'02-Metrics'!$A$2:$AD$188,4,FALSE)</f>
        <v>Commercial</v>
      </c>
      <c r="U2602" s="418" t="str">
        <f>VLOOKUP($A2602,'02-Metrics'!$A$2:$AD$188,5,FALSE)</f>
        <v>University</v>
      </c>
      <c r="V2602" s="418" t="str">
        <f>VLOOKUP($A2602,'02-Metrics'!$A$2:$AD$188,7,FALSE)</f>
        <v>Utilities And Urban Communities</v>
      </c>
    </row>
    <row r="2603" spans="1:22" hidden="1">
      <c r="A2603" s="418" t="s">
        <v>1257</v>
      </c>
      <c r="B2603" s="497">
        <v>44285</v>
      </c>
      <c r="C2603" s="495">
        <v>0</v>
      </c>
      <c r="D2603" s="495">
        <v>225964</v>
      </c>
      <c r="E2603" s="495">
        <f>C2603+E2601</f>
        <v>0</v>
      </c>
      <c r="F2603" s="495">
        <f>D2603+F2602</f>
        <v>1342714</v>
      </c>
      <c r="G2603" s="495">
        <f>E2603-F2603</f>
        <v>-1342714</v>
      </c>
      <c r="H2603" s="495">
        <f>VLOOKUP(A2603,'02-Metrics'!A:R,18,FALSE)</f>
        <v>219047619.04761904</v>
      </c>
      <c r="I2603" s="496">
        <f>G2603/H2603</f>
        <v>-6.1297813043478264E-3</v>
      </c>
      <c r="J2603" s="512"/>
      <c r="L2603" s="23">
        <v>43465</v>
      </c>
      <c r="M2603" s="241" t="s">
        <v>1039</v>
      </c>
      <c r="S2603">
        <f>YEAR(B2603)</f>
        <v>2021</v>
      </c>
      <c r="T2603" s="418" t="str">
        <f>VLOOKUP($A2603,'02-Metrics'!$A$2:$AD$188,4,FALSE)</f>
        <v>Commercial</v>
      </c>
      <c r="U2603" s="418" t="str">
        <f>VLOOKUP($A2603,'02-Metrics'!$A$2:$AD$188,5,FALSE)</f>
        <v>University</v>
      </c>
      <c r="V2603" s="418" t="str">
        <f>VLOOKUP($A2603,'02-Metrics'!$A$2:$AD$188,7,FALSE)</f>
        <v>Utilities And Urban Communities</v>
      </c>
    </row>
    <row r="2604" spans="1:22" hidden="1">
      <c r="A2604" s="418" t="s">
        <v>1257</v>
      </c>
      <c r="B2604" s="497">
        <v>44316</v>
      </c>
      <c r="C2604" s="495">
        <v>0</v>
      </c>
      <c r="D2604" s="495">
        <v>3484695</v>
      </c>
      <c r="E2604" s="495">
        <f>C2604+E2602</f>
        <v>0</v>
      </c>
      <c r="F2604" s="495">
        <f>D2604+F2603</f>
        <v>4827409</v>
      </c>
      <c r="G2604" s="495">
        <f>E2604-F2604</f>
        <v>-4827409</v>
      </c>
      <c r="H2604" s="495">
        <f>VLOOKUP(A2604,'02-Metrics'!A:R,18,FALSE)</f>
        <v>219047619.04761904</v>
      </c>
      <c r="I2604" s="496">
        <f>G2604/H2604</f>
        <v>-2.203817152173913E-2</v>
      </c>
      <c r="J2604" s="512"/>
      <c r="L2604" s="23">
        <v>43465</v>
      </c>
      <c r="M2604" s="241" t="s">
        <v>1039</v>
      </c>
      <c r="S2604">
        <f>YEAR(B2604)</f>
        <v>2021</v>
      </c>
      <c r="T2604" s="418" t="str">
        <f>VLOOKUP($A2604,'02-Metrics'!$A$2:$AD$188,4,FALSE)</f>
        <v>Commercial</v>
      </c>
      <c r="U2604" s="418" t="str">
        <f>VLOOKUP($A2604,'02-Metrics'!$A$2:$AD$188,5,FALSE)</f>
        <v>University</v>
      </c>
      <c r="V2604" s="418" t="str">
        <f>VLOOKUP($A2604,'02-Metrics'!$A$2:$AD$188,7,FALSE)</f>
        <v>Utilities And Urban Communities</v>
      </c>
    </row>
    <row r="2605" spans="1:22" hidden="1">
      <c r="A2605" s="418">
        <v>101</v>
      </c>
      <c r="B2605" s="505">
        <v>2</v>
      </c>
      <c r="C2605" s="506"/>
      <c r="D2605" s="506"/>
      <c r="E2605" s="506"/>
      <c r="F2605" s="506"/>
      <c r="G2605" s="506"/>
      <c r="H2605" s="495"/>
      <c r="I2605" s="496"/>
      <c r="J2605" s="496"/>
      <c r="K2605" s="495"/>
      <c r="L2605" s="493"/>
      <c r="S2605">
        <f t="shared" si="410"/>
        <v>1900</v>
      </c>
      <c r="T2605" s="418" t="e">
        <f>VLOOKUP($A2605,'02-Metrics'!$A$2:$AD$188,4,FALSE)</f>
        <v>#N/A</v>
      </c>
      <c r="U2605" s="418" t="e">
        <f>VLOOKUP($A2605,'02-Metrics'!$A$2:$AD$188,5,FALSE)</f>
        <v>#N/A</v>
      </c>
      <c r="V2605" s="418" t="e">
        <f>VLOOKUP($A2605,'02-Metrics'!$A$2:$AD$188,7,FALSE)</f>
        <v>#N/A</v>
      </c>
    </row>
    <row r="2606" spans="1:22" hidden="1">
      <c r="A2606" s="418" t="s">
        <v>1018</v>
      </c>
      <c r="B2606" s="497">
        <v>44165</v>
      </c>
      <c r="C2606" s="495">
        <v>0</v>
      </c>
      <c r="D2606" s="495">
        <v>3644</v>
      </c>
      <c r="E2606" s="495">
        <f t="shared" si="421"/>
        <v>0</v>
      </c>
      <c r="F2606" s="495">
        <f t="shared" si="422"/>
        <v>3644</v>
      </c>
      <c r="G2606" s="495">
        <f t="shared" si="419"/>
        <v>-3644</v>
      </c>
      <c r="H2606" s="495">
        <f>VLOOKUP(A2606,'02-Metrics'!A:R,18,FALSE)</f>
        <v>390000000</v>
      </c>
      <c r="I2606" s="496">
        <f t="shared" si="420"/>
        <v>-9.3435897435897428E-6</v>
      </c>
      <c r="J2606" s="512"/>
      <c r="L2606" s="23">
        <v>43474</v>
      </c>
      <c r="M2606" s="241" t="s">
        <v>1039</v>
      </c>
      <c r="S2606">
        <f t="shared" si="410"/>
        <v>2020</v>
      </c>
      <c r="T2606" s="418" t="str">
        <f>VLOOKUP($A2606,'02-Metrics'!$A$2:$AD$188,4,FALSE)</f>
        <v>Infrastructure</v>
      </c>
      <c r="U2606" s="418" t="str">
        <f>VLOOKUP($A2606,'02-Metrics'!$A$2:$AD$188,5,FALSE)</f>
        <v>Networks</v>
      </c>
      <c r="V2606" s="418" t="str">
        <f>VLOOKUP($A2606,'02-Metrics'!$A$2:$AD$188,7,FALSE)</f>
        <v>Utilities And Urban Communities</v>
      </c>
    </row>
    <row r="2607" spans="1:22" hidden="1">
      <c r="A2607" s="418" t="s">
        <v>1018</v>
      </c>
      <c r="B2607" s="497">
        <v>44195</v>
      </c>
      <c r="C2607" s="495">
        <v>0</v>
      </c>
      <c r="D2607" s="495">
        <v>91660</v>
      </c>
      <c r="E2607" s="495">
        <f t="shared" si="421"/>
        <v>0</v>
      </c>
      <c r="F2607" s="495">
        <f t="shared" si="422"/>
        <v>95304</v>
      </c>
      <c r="G2607" s="495">
        <f t="shared" si="419"/>
        <v>-95304</v>
      </c>
      <c r="H2607" s="495">
        <f>VLOOKUP(A2607,'02-Metrics'!A:R,18,FALSE)</f>
        <v>390000000</v>
      </c>
      <c r="I2607" s="496">
        <f t="shared" si="420"/>
        <v>-2.443692307692308E-4</v>
      </c>
      <c r="J2607" s="512"/>
      <c r="T2607" s="418" t="str">
        <f>VLOOKUP($A2607,'02-Metrics'!$A$2:$AD$188,4,FALSE)</f>
        <v>Infrastructure</v>
      </c>
      <c r="U2607" s="418" t="str">
        <f>VLOOKUP($A2607,'02-Metrics'!$A$2:$AD$188,5,FALSE)</f>
        <v>Networks</v>
      </c>
      <c r="V2607" s="418" t="str">
        <f>VLOOKUP($A2607,'02-Metrics'!$A$2:$AD$188,7,FALSE)</f>
        <v>Utilities And Urban Communities</v>
      </c>
    </row>
    <row r="2608" spans="1:22" hidden="1">
      <c r="A2608" s="418" t="s">
        <v>1018</v>
      </c>
      <c r="B2608" s="497">
        <v>44226</v>
      </c>
      <c r="C2608" s="495">
        <v>0</v>
      </c>
      <c r="D2608" s="495">
        <v>132894.98000000001</v>
      </c>
      <c r="E2608" s="495">
        <f t="shared" si="421"/>
        <v>0</v>
      </c>
      <c r="F2608" s="495">
        <f t="shared" si="422"/>
        <v>228198.98</v>
      </c>
      <c r="G2608" s="495">
        <f t="shared" si="419"/>
        <v>-228198.98</v>
      </c>
      <c r="H2608" s="495">
        <f>VLOOKUP(A2608,'02-Metrics'!A:R,18,FALSE)</f>
        <v>390000000</v>
      </c>
      <c r="I2608" s="496">
        <f t="shared" si="420"/>
        <v>-5.8512558974358972E-4</v>
      </c>
      <c r="J2608" s="512"/>
      <c r="M2608" s="241" t="s">
        <v>1038</v>
      </c>
      <c r="S2608">
        <f t="shared" si="410"/>
        <v>2021</v>
      </c>
      <c r="T2608" s="418" t="str">
        <f>VLOOKUP($A2608,'02-Metrics'!$A$2:$AD$188,4,FALSE)</f>
        <v>Infrastructure</v>
      </c>
      <c r="U2608" s="418" t="str">
        <f>VLOOKUP($A2608,'02-Metrics'!$A$2:$AD$188,5,FALSE)</f>
        <v>Networks</v>
      </c>
      <c r="V2608" s="418" t="str">
        <f>VLOOKUP($A2608,'02-Metrics'!$A$2:$AD$188,7,FALSE)</f>
        <v>Utilities And Urban Communities</v>
      </c>
    </row>
    <row r="2609" spans="1:22" hidden="1">
      <c r="A2609" s="418" t="s">
        <v>1018</v>
      </c>
      <c r="B2609" s="497">
        <v>44255</v>
      </c>
      <c r="C2609" s="495">
        <v>0</v>
      </c>
      <c r="D2609" s="495">
        <v>130938.74</v>
      </c>
      <c r="E2609" s="495">
        <f t="shared" si="421"/>
        <v>0</v>
      </c>
      <c r="F2609" s="495">
        <f t="shared" si="422"/>
        <v>359137.72000000003</v>
      </c>
      <c r="G2609" s="495">
        <f t="shared" si="419"/>
        <v>-359137.72000000003</v>
      </c>
      <c r="H2609" s="495">
        <f>VLOOKUP(A2609,'02-Metrics'!A:R,18,FALSE)</f>
        <v>390000000</v>
      </c>
      <c r="I2609" s="496">
        <f t="shared" si="420"/>
        <v>-9.2086594871794881E-4</v>
      </c>
      <c r="J2609" s="512"/>
      <c r="M2609" s="241" t="s">
        <v>1038</v>
      </c>
      <c r="S2609">
        <f t="shared" si="410"/>
        <v>2021</v>
      </c>
      <c r="T2609" s="418" t="str">
        <f>VLOOKUP($A2609,'02-Metrics'!$A$2:$AD$188,4,FALSE)</f>
        <v>Infrastructure</v>
      </c>
      <c r="U2609" s="418" t="str">
        <f>VLOOKUP($A2609,'02-Metrics'!$A$2:$AD$188,5,FALSE)</f>
        <v>Networks</v>
      </c>
      <c r="V2609" s="418" t="str">
        <f>VLOOKUP($A2609,'02-Metrics'!$A$2:$AD$188,7,FALSE)</f>
        <v>Utilities And Urban Communities</v>
      </c>
    </row>
    <row r="2610" spans="1:22" hidden="1">
      <c r="A2610" s="418" t="s">
        <v>1018</v>
      </c>
      <c r="B2610" s="497">
        <v>44285</v>
      </c>
      <c r="C2610" s="495">
        <v>0</v>
      </c>
      <c r="D2610" s="495">
        <v>2192834.59</v>
      </c>
      <c r="E2610" s="495">
        <f t="shared" si="421"/>
        <v>0</v>
      </c>
      <c r="F2610" s="495">
        <f t="shared" si="422"/>
        <v>2551972.31</v>
      </c>
      <c r="G2610" s="495">
        <f t="shared" si="419"/>
        <v>-2551972.31</v>
      </c>
      <c r="H2610" s="495">
        <f>VLOOKUP(A2610,'02-Metrics'!A:R,18,FALSE)</f>
        <v>390000000</v>
      </c>
      <c r="I2610" s="496">
        <f t="shared" si="420"/>
        <v>-6.5435187435897435E-3</v>
      </c>
      <c r="J2610" s="512"/>
      <c r="L2610" s="23">
        <v>43531</v>
      </c>
      <c r="M2610" s="241" t="s">
        <v>1039</v>
      </c>
      <c r="S2610">
        <f t="shared" si="410"/>
        <v>2021</v>
      </c>
      <c r="T2610" s="418" t="str">
        <f>VLOOKUP($A2610,'02-Metrics'!$A$2:$AD$188,4,FALSE)</f>
        <v>Infrastructure</v>
      </c>
      <c r="U2610" s="418" t="str">
        <f>VLOOKUP($A2610,'02-Metrics'!$A$2:$AD$188,5,FALSE)</f>
        <v>Networks</v>
      </c>
      <c r="V2610" s="418" t="str">
        <f>VLOOKUP($A2610,'02-Metrics'!$A$2:$AD$188,7,FALSE)</f>
        <v>Utilities And Urban Communities</v>
      </c>
    </row>
    <row r="2611" spans="1:22" hidden="1">
      <c r="A2611" s="418" t="s">
        <v>1018</v>
      </c>
      <c r="B2611" s="497">
        <v>44316</v>
      </c>
      <c r="C2611" s="495">
        <v>20000000</v>
      </c>
      <c r="D2611" s="495">
        <v>1104518.3299999998</v>
      </c>
      <c r="E2611" s="495">
        <f t="shared" si="421"/>
        <v>20000000</v>
      </c>
      <c r="F2611" s="495">
        <f t="shared" si="422"/>
        <v>3656490.6399999997</v>
      </c>
      <c r="G2611" s="495">
        <f t="shared" si="419"/>
        <v>16343509.359999999</v>
      </c>
      <c r="H2611" s="495">
        <f>VLOOKUP(A2611,'02-Metrics'!A:R,18,FALSE)</f>
        <v>390000000</v>
      </c>
      <c r="I2611" s="496">
        <f t="shared" si="420"/>
        <v>4.1906434256410253E-2</v>
      </c>
      <c r="J2611" s="512"/>
      <c r="L2611" s="23">
        <v>43538</v>
      </c>
      <c r="M2611" s="241" t="s">
        <v>764</v>
      </c>
      <c r="S2611">
        <f t="shared" si="410"/>
        <v>2021</v>
      </c>
      <c r="T2611" s="418" t="str">
        <f>VLOOKUP($A2611,'02-Metrics'!$A$2:$AD$188,4,FALSE)</f>
        <v>Infrastructure</v>
      </c>
      <c r="U2611" s="418" t="str">
        <f>VLOOKUP($A2611,'02-Metrics'!$A$2:$AD$188,5,FALSE)</f>
        <v>Networks</v>
      </c>
      <c r="V2611" s="418" t="str">
        <f>VLOOKUP($A2611,'02-Metrics'!$A$2:$AD$188,7,FALSE)</f>
        <v>Utilities And Urban Communities</v>
      </c>
    </row>
    <row r="2612" spans="1:22" hidden="1">
      <c r="A2612" s="418">
        <v>102</v>
      </c>
      <c r="B2612" s="505">
        <v>2</v>
      </c>
      <c r="C2612" s="506"/>
      <c r="D2612" s="506"/>
      <c r="E2612" s="506"/>
      <c r="F2612" s="506"/>
      <c r="G2612" s="506"/>
      <c r="H2612" s="495"/>
      <c r="I2612" s="496"/>
      <c r="J2612" s="496"/>
      <c r="K2612" s="495"/>
      <c r="L2612" s="493"/>
      <c r="S2612">
        <f t="shared" si="410"/>
        <v>1900</v>
      </c>
      <c r="T2612" s="418" t="e">
        <f>VLOOKUP($A2612,'02-Metrics'!$A$2:$AD$188,4,FALSE)</f>
        <v>#N/A</v>
      </c>
      <c r="U2612" s="418" t="e">
        <f>VLOOKUP($A2612,'02-Metrics'!$A$2:$AD$188,5,FALSE)</f>
        <v>#N/A</v>
      </c>
      <c r="V2612" s="418" t="e">
        <f>VLOOKUP($A2612,'02-Metrics'!$A$2:$AD$188,7,FALSE)</f>
        <v>#N/A</v>
      </c>
    </row>
    <row r="2613" spans="1:22" hidden="1">
      <c r="A2613" s="418" t="s">
        <v>1258</v>
      </c>
      <c r="B2613" s="497">
        <v>44195</v>
      </c>
      <c r="C2613" s="495">
        <v>103231218.3</v>
      </c>
      <c r="D2613" s="495">
        <v>197751.09</v>
      </c>
      <c r="E2613" s="495">
        <f t="shared" si="421"/>
        <v>103231218.3</v>
      </c>
      <c r="F2613" s="495">
        <f t="shared" si="422"/>
        <v>197751.09</v>
      </c>
      <c r="G2613" s="495">
        <f t="shared" si="419"/>
        <v>103033467.20999999</v>
      </c>
      <c r="H2613" s="495">
        <f>VLOOKUP(A2613,'02-Metrics'!A:R,18,FALSE)</f>
        <v>327718153.33333331</v>
      </c>
      <c r="I2613" s="496">
        <f t="shared" si="420"/>
        <v>0.31439658182499625</v>
      </c>
      <c r="J2613" s="512"/>
      <c r="M2613" s="241" t="s">
        <v>1038</v>
      </c>
      <c r="S2613">
        <f t="shared" si="410"/>
        <v>2020</v>
      </c>
      <c r="T2613" s="418" t="str">
        <f>VLOOKUP($A2613,'02-Metrics'!$A$2:$AD$188,4,FALSE)</f>
        <v>Commercial</v>
      </c>
      <c r="U2613" s="418" t="str">
        <f>VLOOKUP($A2613,'02-Metrics'!$A$2:$AD$188,5,FALSE)</f>
        <v>Offices &amp; Mall</v>
      </c>
      <c r="V2613" s="418" t="str">
        <f>VLOOKUP($A2613,'02-Metrics'!$A$2:$AD$188,7,FALSE)</f>
        <v xml:space="preserve">Sewedy </v>
      </c>
    </row>
    <row r="2614" spans="1:22" hidden="1">
      <c r="A2614" s="418" t="s">
        <v>1258</v>
      </c>
      <c r="B2614" s="497">
        <v>44226</v>
      </c>
      <c r="C2614" s="495">
        <v>0</v>
      </c>
      <c r="D2614" s="495">
        <v>445163.16</v>
      </c>
      <c r="E2614" s="495">
        <f t="shared" si="421"/>
        <v>103231218.3</v>
      </c>
      <c r="F2614" s="495">
        <f t="shared" si="422"/>
        <v>642914.25</v>
      </c>
      <c r="G2614" s="495">
        <f t="shared" si="419"/>
        <v>102588304.05</v>
      </c>
      <c r="H2614" s="495">
        <f>VLOOKUP(A2614,'02-Metrics'!A:R,18,FALSE)</f>
        <v>327718153.33333331</v>
      </c>
      <c r="I2614" s="496">
        <f t="shared" si="420"/>
        <v>0.31303820983530911</v>
      </c>
      <c r="J2614" s="512"/>
      <c r="L2614" s="23">
        <v>43585</v>
      </c>
      <c r="M2614" s="241" t="s">
        <v>764</v>
      </c>
      <c r="S2614">
        <f t="shared" si="410"/>
        <v>2021</v>
      </c>
      <c r="T2614" s="418" t="str">
        <f>VLOOKUP($A2614,'02-Metrics'!$A$2:$AD$188,4,FALSE)</f>
        <v>Commercial</v>
      </c>
      <c r="U2614" s="418" t="str">
        <f>VLOOKUP($A2614,'02-Metrics'!$A$2:$AD$188,5,FALSE)</f>
        <v>Offices &amp; Mall</v>
      </c>
      <c r="V2614" s="418" t="str">
        <f>VLOOKUP($A2614,'02-Metrics'!$A$2:$AD$188,7,FALSE)</f>
        <v xml:space="preserve">Sewedy </v>
      </c>
    </row>
    <row r="2615" spans="1:22" hidden="1">
      <c r="A2615" s="418" t="s">
        <v>1258</v>
      </c>
      <c r="B2615" s="497">
        <v>44255</v>
      </c>
      <c r="C2615" s="495">
        <v>0</v>
      </c>
      <c r="D2615" s="495">
        <v>43409152.649999991</v>
      </c>
      <c r="E2615" s="495">
        <f t="shared" si="421"/>
        <v>103231218.3</v>
      </c>
      <c r="F2615" s="495">
        <f t="shared" si="422"/>
        <v>44052066.899999991</v>
      </c>
      <c r="G2615" s="495">
        <f t="shared" si="419"/>
        <v>59179151.400000006</v>
      </c>
      <c r="H2615" s="495">
        <f>VLOOKUP(A2615,'02-Metrics'!A:R,18,FALSE)</f>
        <v>327718153.33333331</v>
      </c>
      <c r="I2615" s="496">
        <f t="shared" si="420"/>
        <v>0.18057941190644655</v>
      </c>
      <c r="J2615" s="512"/>
      <c r="M2615" s="241" t="s">
        <v>1038</v>
      </c>
      <c r="S2615">
        <f t="shared" si="410"/>
        <v>2021</v>
      </c>
      <c r="T2615" s="418" t="str">
        <f>VLOOKUP($A2615,'02-Metrics'!$A$2:$AD$188,4,FALSE)</f>
        <v>Commercial</v>
      </c>
      <c r="U2615" s="418" t="str">
        <f>VLOOKUP($A2615,'02-Metrics'!$A$2:$AD$188,5,FALSE)</f>
        <v>Offices &amp; Mall</v>
      </c>
      <c r="V2615" s="418" t="str">
        <f>VLOOKUP($A2615,'02-Metrics'!$A$2:$AD$188,7,FALSE)</f>
        <v xml:space="preserve">Sewedy </v>
      </c>
    </row>
    <row r="2616" spans="1:22" hidden="1">
      <c r="A2616" s="418" t="s">
        <v>1258</v>
      </c>
      <c r="B2616" s="497">
        <v>44285</v>
      </c>
      <c r="C2616" s="495">
        <v>6847513.6399999997</v>
      </c>
      <c r="D2616" s="495">
        <v>4048790.4599999995</v>
      </c>
      <c r="E2616" s="495">
        <f t="shared" si="421"/>
        <v>110078731.94</v>
      </c>
      <c r="F2616" s="495">
        <f t="shared" si="422"/>
        <v>48100857.359999992</v>
      </c>
      <c r="G2616" s="495">
        <f t="shared" si="419"/>
        <v>61977874.580000006</v>
      </c>
      <c r="H2616" s="495">
        <f>VLOOKUP(A2616,'02-Metrics'!A:R,18,FALSE)</f>
        <v>327718153.33333331</v>
      </c>
      <c r="I2616" s="496">
        <f t="shared" si="420"/>
        <v>0.18911944287980959</v>
      </c>
      <c r="J2616" s="512"/>
      <c r="L2616" s="23">
        <v>43590</v>
      </c>
      <c r="M2616" s="241" t="s">
        <v>1039</v>
      </c>
      <c r="S2616">
        <f t="shared" si="410"/>
        <v>2021</v>
      </c>
      <c r="T2616" s="418" t="str">
        <f>VLOOKUP($A2616,'02-Metrics'!$A$2:$AD$188,4,FALSE)</f>
        <v>Commercial</v>
      </c>
      <c r="U2616" s="418" t="str">
        <f>VLOOKUP($A2616,'02-Metrics'!$A$2:$AD$188,5,FALSE)</f>
        <v>Offices &amp; Mall</v>
      </c>
      <c r="V2616" s="418" t="str">
        <f>VLOOKUP($A2616,'02-Metrics'!$A$2:$AD$188,7,FALSE)</f>
        <v xml:space="preserve">Sewedy </v>
      </c>
    </row>
    <row r="2617" spans="1:22" hidden="1">
      <c r="A2617" s="418" t="s">
        <v>1258</v>
      </c>
      <c r="B2617" s="497">
        <v>44316</v>
      </c>
      <c r="C2617" s="495">
        <v>8021127.8200000003</v>
      </c>
      <c r="D2617" s="495">
        <v>1704514.8299999998</v>
      </c>
      <c r="E2617" s="495">
        <f t="shared" si="421"/>
        <v>118099859.75999999</v>
      </c>
      <c r="F2617" s="495">
        <f t="shared" si="422"/>
        <v>49805372.18999999</v>
      </c>
      <c r="G2617" s="495">
        <f t="shared" si="419"/>
        <v>68294487.569999993</v>
      </c>
      <c r="H2617" s="495">
        <f>VLOOKUP(A2617,'02-Metrics'!A:R,18,FALSE)</f>
        <v>327718153.33333331</v>
      </c>
      <c r="I2617" s="496">
        <f t="shared" si="420"/>
        <v>0.20839397169596321</v>
      </c>
      <c r="J2617" s="512"/>
      <c r="L2617" s="23">
        <v>43604</v>
      </c>
      <c r="M2617" s="241" t="s">
        <v>1039</v>
      </c>
      <c r="S2617">
        <f t="shared" si="410"/>
        <v>2021</v>
      </c>
      <c r="T2617" s="418" t="str">
        <f>VLOOKUP($A2617,'02-Metrics'!$A$2:$AD$188,4,FALSE)</f>
        <v>Commercial</v>
      </c>
      <c r="U2617" s="418" t="str">
        <f>VLOOKUP($A2617,'02-Metrics'!$A$2:$AD$188,5,FALSE)</f>
        <v>Offices &amp; Mall</v>
      </c>
      <c r="V2617" s="418" t="str">
        <f>VLOOKUP($A2617,'02-Metrics'!$A$2:$AD$188,7,FALSE)</f>
        <v xml:space="preserve">Sewedy </v>
      </c>
    </row>
    <row r="2618" spans="1:22" hidden="1">
      <c r="A2618" s="418">
        <v>103</v>
      </c>
      <c r="B2618" s="505">
        <v>2</v>
      </c>
      <c r="C2618" s="506"/>
      <c r="D2618" s="506"/>
      <c r="E2618" s="506"/>
      <c r="F2618" s="506"/>
      <c r="G2618" s="506"/>
      <c r="H2618" s="495"/>
      <c r="I2618" s="496"/>
      <c r="J2618" s="496"/>
      <c r="K2618" s="495"/>
      <c r="L2618" s="493"/>
      <c r="S2618">
        <f t="shared" si="410"/>
        <v>1900</v>
      </c>
      <c r="T2618" s="418" t="e">
        <f>VLOOKUP($A2618,'02-Metrics'!$A$2:$AD$188,4,FALSE)</f>
        <v>#N/A</v>
      </c>
      <c r="U2618" s="418" t="e">
        <f>VLOOKUP($A2618,'02-Metrics'!$A$2:$AD$188,5,FALSE)</f>
        <v>#N/A</v>
      </c>
      <c r="V2618" s="418" t="e">
        <f>VLOOKUP($A2618,'02-Metrics'!$A$2:$AD$188,7,FALSE)</f>
        <v>#N/A</v>
      </c>
    </row>
    <row r="2619" spans="1:22" hidden="1">
      <c r="A2619" s="418" t="s">
        <v>1200</v>
      </c>
      <c r="B2619" s="497">
        <v>44226</v>
      </c>
      <c r="C2619" s="495">
        <v>0</v>
      </c>
      <c r="D2619" s="495">
        <v>976942.63</v>
      </c>
      <c r="E2619" s="495">
        <f t="shared" si="421"/>
        <v>0</v>
      </c>
      <c r="F2619" s="495">
        <f t="shared" si="422"/>
        <v>976942.63</v>
      </c>
      <c r="G2619" s="495">
        <f t="shared" si="419"/>
        <v>-976942.63</v>
      </c>
      <c r="H2619" s="495">
        <f>VLOOKUP(A2619,'02-Metrics'!A:R,18,FALSE)</f>
        <v>40449240</v>
      </c>
      <c r="I2619" s="496">
        <f t="shared" si="420"/>
        <v>-2.4152311143546826E-2</v>
      </c>
      <c r="J2619" s="512"/>
      <c r="L2619" s="23">
        <v>43618</v>
      </c>
      <c r="M2619" s="241" t="s">
        <v>764</v>
      </c>
      <c r="S2619">
        <f t="shared" si="410"/>
        <v>2021</v>
      </c>
      <c r="T2619" s="418" t="str">
        <f>VLOOKUP($A2619,'02-Metrics'!$A$2:$AD$188,4,FALSE)</f>
        <v>Infrastructure</v>
      </c>
      <c r="U2619" s="418" t="str">
        <f>VLOOKUP($A2619,'02-Metrics'!$A$2:$AD$188,5,FALSE)</f>
        <v>Bridges &amp; Tunnels</v>
      </c>
      <c r="V2619" s="418" t="str">
        <f>VLOOKUP($A2619,'02-Metrics'!$A$2:$AD$188,7,FALSE)</f>
        <v>EMAAR</v>
      </c>
    </row>
    <row r="2620" spans="1:22" hidden="1">
      <c r="A2620" s="418" t="s">
        <v>1200</v>
      </c>
      <c r="B2620" s="497">
        <v>44255</v>
      </c>
      <c r="C2620" s="495">
        <v>3747170.2</v>
      </c>
      <c r="D2620" s="495">
        <v>2082179.4200000002</v>
      </c>
      <c r="E2620" s="495">
        <f t="shared" si="421"/>
        <v>3747170.2</v>
      </c>
      <c r="F2620" s="495">
        <f t="shared" si="422"/>
        <v>3059122.0500000003</v>
      </c>
      <c r="G2620" s="495">
        <f t="shared" si="419"/>
        <v>688048.14999999991</v>
      </c>
      <c r="H2620" s="495">
        <f>VLOOKUP(A2620,'02-Metrics'!A:R,18,FALSE)</f>
        <v>40449240</v>
      </c>
      <c r="I2620" s="496">
        <f t="shared" si="420"/>
        <v>1.7010162613685695E-2</v>
      </c>
      <c r="J2620" s="512"/>
      <c r="L2620" s="23">
        <v>43632</v>
      </c>
      <c r="M2620" s="241" t="s">
        <v>1039</v>
      </c>
      <c r="S2620">
        <f t="shared" si="410"/>
        <v>2021</v>
      </c>
      <c r="T2620" s="418" t="str">
        <f>VLOOKUP($A2620,'02-Metrics'!$A$2:$AD$188,4,FALSE)</f>
        <v>Infrastructure</v>
      </c>
      <c r="U2620" s="418" t="str">
        <f>VLOOKUP($A2620,'02-Metrics'!$A$2:$AD$188,5,FALSE)</f>
        <v>Bridges &amp; Tunnels</v>
      </c>
      <c r="V2620" s="418" t="str">
        <f>VLOOKUP($A2620,'02-Metrics'!$A$2:$AD$188,7,FALSE)</f>
        <v>EMAAR</v>
      </c>
    </row>
    <row r="2621" spans="1:22" hidden="1">
      <c r="A2621" s="418" t="s">
        <v>1200</v>
      </c>
      <c r="B2621" s="497">
        <v>44285</v>
      </c>
      <c r="C2621" s="495">
        <v>0</v>
      </c>
      <c r="D2621" s="495">
        <v>2359368.15</v>
      </c>
      <c r="E2621" s="495">
        <f t="shared" ref="E2621" si="425">C2621+E2620</f>
        <v>3747170.2</v>
      </c>
      <c r="F2621" s="495">
        <f t="shared" ref="F2621" si="426">D2621+F2620</f>
        <v>5418490.2000000002</v>
      </c>
      <c r="G2621" s="495">
        <f t="shared" ref="G2621" si="427">E2621-F2621</f>
        <v>-1671320</v>
      </c>
      <c r="H2621" s="495">
        <f>VLOOKUP(A2621,'02-Metrics'!A:R,18,FALSE)</f>
        <v>40449240</v>
      </c>
      <c r="I2621" s="496">
        <f t="shared" ref="I2621" si="428">G2621/H2621</f>
        <v>-4.1318946907284292E-2</v>
      </c>
      <c r="J2621" s="512"/>
      <c r="L2621" s="23">
        <v>43632</v>
      </c>
      <c r="M2621" s="241" t="s">
        <v>1039</v>
      </c>
      <c r="S2621">
        <f t="shared" si="410"/>
        <v>2021</v>
      </c>
      <c r="T2621" s="418" t="str">
        <f>VLOOKUP($A2621,'02-Metrics'!$A$2:$AD$188,4,FALSE)</f>
        <v>Infrastructure</v>
      </c>
      <c r="U2621" s="418" t="str">
        <f>VLOOKUP($A2621,'02-Metrics'!$A$2:$AD$188,5,FALSE)</f>
        <v>Bridges &amp; Tunnels</v>
      </c>
      <c r="V2621" s="418" t="str">
        <f>VLOOKUP($A2621,'02-Metrics'!$A$2:$AD$188,7,FALSE)</f>
        <v>EMAAR</v>
      </c>
    </row>
    <row r="2622" spans="1:22" hidden="1">
      <c r="A2622" s="418" t="s">
        <v>1200</v>
      </c>
      <c r="B2622" s="497">
        <v>44316</v>
      </c>
      <c r="C2622" s="495">
        <v>0</v>
      </c>
      <c r="D2622" s="495">
        <v>2345473.65</v>
      </c>
      <c r="E2622" s="495">
        <f>C2622+E2620</f>
        <v>3747170.2</v>
      </c>
      <c r="F2622" s="495">
        <f>D2622+F2620</f>
        <v>5404595.7000000002</v>
      </c>
      <c r="G2622" s="495">
        <f t="shared" si="419"/>
        <v>-1657425.5</v>
      </c>
      <c r="H2622" s="495">
        <f>VLOOKUP(A2622,'02-Metrics'!A:R,18,FALSE)</f>
        <v>40449240</v>
      </c>
      <c r="I2622" s="496">
        <f t="shared" si="420"/>
        <v>-4.0975442307445084E-2</v>
      </c>
      <c r="J2622" s="512"/>
      <c r="L2622" s="23">
        <v>43641</v>
      </c>
      <c r="M2622" s="241" t="s">
        <v>764</v>
      </c>
      <c r="S2622">
        <f t="shared" si="410"/>
        <v>2021</v>
      </c>
      <c r="T2622" s="418" t="str">
        <f>VLOOKUP($A2622,'02-Metrics'!$A$2:$AD$188,4,FALSE)</f>
        <v>Infrastructure</v>
      </c>
      <c r="U2622" s="418" t="str">
        <f>VLOOKUP($A2622,'02-Metrics'!$A$2:$AD$188,5,FALSE)</f>
        <v>Bridges &amp; Tunnels</v>
      </c>
      <c r="V2622" s="418" t="str">
        <f>VLOOKUP($A2622,'02-Metrics'!$A$2:$AD$188,7,FALSE)</f>
        <v>EMAAR</v>
      </c>
    </row>
    <row r="2623" spans="1:22" hidden="1">
      <c r="A2623" s="418">
        <v>104</v>
      </c>
      <c r="B2623" s="505">
        <v>2</v>
      </c>
      <c r="C2623" s="506"/>
      <c r="D2623" s="506"/>
      <c r="E2623" s="506"/>
      <c r="F2623" s="506"/>
      <c r="G2623" s="506"/>
      <c r="H2623" s="495"/>
      <c r="I2623" s="496"/>
      <c r="J2623" s="496"/>
      <c r="K2623" s="495"/>
      <c r="L2623" s="493"/>
      <c r="S2623">
        <f t="shared" si="410"/>
        <v>1900</v>
      </c>
      <c r="T2623" s="418" t="e">
        <f>VLOOKUP($A2623,'02-Metrics'!$A$2:$AD$188,4,FALSE)</f>
        <v>#N/A</v>
      </c>
      <c r="U2623" s="418" t="e">
        <f>VLOOKUP($A2623,'02-Metrics'!$A$2:$AD$188,5,FALSE)</f>
        <v>#N/A</v>
      </c>
      <c r="V2623" s="418" t="e">
        <f>VLOOKUP($A2623,'02-Metrics'!$A$2:$AD$188,7,FALSE)</f>
        <v>#N/A</v>
      </c>
    </row>
    <row r="2624" spans="1:22" hidden="1">
      <c r="A2624" s="418" t="s">
        <v>1025</v>
      </c>
      <c r="B2624" s="497">
        <v>44255</v>
      </c>
      <c r="C2624" s="495">
        <v>0</v>
      </c>
      <c r="D2624" s="495">
        <v>256400</v>
      </c>
      <c r="E2624" s="495">
        <f>C2624+E2623</f>
        <v>0</v>
      </c>
      <c r="F2624" s="495">
        <f>D2624+F2623</f>
        <v>256400</v>
      </c>
      <c r="G2624" s="495">
        <f t="shared" si="419"/>
        <v>-256400</v>
      </c>
      <c r="H2624" s="495">
        <f>VLOOKUP(A2624,'02-Metrics'!A:R,18,FALSE)</f>
        <v>142857142.85714301</v>
      </c>
      <c r="I2624" s="496">
        <f t="shared" si="420"/>
        <v>-1.7947999999999981E-3</v>
      </c>
      <c r="J2624" s="512"/>
      <c r="M2624" s="241" t="s">
        <v>1038</v>
      </c>
      <c r="S2624">
        <f t="shared" si="410"/>
        <v>2021</v>
      </c>
      <c r="T2624" s="418" t="str">
        <f>VLOOKUP($A2624,'02-Metrics'!$A$2:$AD$188,4,FALSE)</f>
        <v>Infrastructure</v>
      </c>
      <c r="U2624" s="418" t="str">
        <f>VLOOKUP($A2624,'02-Metrics'!$A$2:$AD$188,5,FALSE)</f>
        <v>Bridges &amp; Tunnels</v>
      </c>
      <c r="V2624" s="418" t="str">
        <f>VLOOKUP($A2624,'02-Metrics'!$A$2:$AD$188,7,FALSE)</f>
        <v>Roads and Bridges Authority</v>
      </c>
    </row>
    <row r="2625" spans="1:22" hidden="1">
      <c r="A2625" s="418" t="s">
        <v>1025</v>
      </c>
      <c r="B2625" s="497">
        <v>44285</v>
      </c>
      <c r="C2625" s="495">
        <v>0</v>
      </c>
      <c r="D2625" s="495">
        <v>263175</v>
      </c>
      <c r="E2625" s="495">
        <f>C2625+E2624</f>
        <v>0</v>
      </c>
      <c r="F2625" s="495">
        <f>D2625+F2624</f>
        <v>519575</v>
      </c>
      <c r="G2625" s="495">
        <f t="shared" ref="G2625" si="429">E2625-F2625</f>
        <v>-519575</v>
      </c>
      <c r="H2625" s="495">
        <f>VLOOKUP(A2625,'02-Metrics'!A:R,18,FALSE)</f>
        <v>142857142.85714301</v>
      </c>
      <c r="I2625" s="496">
        <f t="shared" ref="I2625" si="430">G2625/H2625</f>
        <v>-3.637024999999996E-3</v>
      </c>
      <c r="J2625" s="512"/>
      <c r="M2625" s="241" t="s">
        <v>1038</v>
      </c>
      <c r="S2625">
        <f t="shared" si="410"/>
        <v>2021</v>
      </c>
      <c r="T2625" s="418" t="str">
        <f>VLOOKUP($A2625,'02-Metrics'!$A$2:$AD$188,4,FALSE)</f>
        <v>Infrastructure</v>
      </c>
      <c r="U2625" s="418" t="str">
        <f>VLOOKUP($A2625,'02-Metrics'!$A$2:$AD$188,5,FALSE)</f>
        <v>Bridges &amp; Tunnels</v>
      </c>
      <c r="V2625" s="418" t="str">
        <f>VLOOKUP($A2625,'02-Metrics'!$A$2:$AD$188,7,FALSE)</f>
        <v>Roads and Bridges Authority</v>
      </c>
    </row>
    <row r="2626" spans="1:22" hidden="1">
      <c r="A2626" s="418" t="s">
        <v>1025</v>
      </c>
      <c r="B2626" s="497">
        <v>44316</v>
      </c>
      <c r="C2626" s="495">
        <v>0</v>
      </c>
      <c r="D2626" s="495">
        <v>251950.12</v>
      </c>
      <c r="E2626" s="495">
        <f>C2626+E2624</f>
        <v>0</v>
      </c>
      <c r="F2626" s="495">
        <f>D2626+F2624</f>
        <v>508350.12</v>
      </c>
      <c r="G2626" s="495">
        <f t="shared" si="419"/>
        <v>-508350.12</v>
      </c>
      <c r="H2626" s="495">
        <f>VLOOKUP(A2626,'02-Metrics'!A:R,18,FALSE)</f>
        <v>142857142.85714301</v>
      </c>
      <c r="I2626" s="496">
        <f t="shared" si="420"/>
        <v>-3.5584508399999961E-3</v>
      </c>
      <c r="J2626" s="512"/>
      <c r="L2626" s="23">
        <v>43648</v>
      </c>
      <c r="M2626" s="241" t="s">
        <v>764</v>
      </c>
      <c r="S2626">
        <f t="shared" ref="S2626:S2671" si="431">YEAR(B2626)</f>
        <v>2021</v>
      </c>
      <c r="T2626" s="418" t="str">
        <f>VLOOKUP($A2626,'02-Metrics'!$A$2:$AD$188,4,FALSE)</f>
        <v>Infrastructure</v>
      </c>
      <c r="U2626" s="418" t="str">
        <f>VLOOKUP($A2626,'02-Metrics'!$A$2:$AD$188,5,FALSE)</f>
        <v>Bridges &amp; Tunnels</v>
      </c>
      <c r="V2626" s="418" t="str">
        <f>VLOOKUP($A2626,'02-Metrics'!$A$2:$AD$188,7,FALSE)</f>
        <v>Roads and Bridges Authority</v>
      </c>
    </row>
    <row r="2627" spans="1:22" hidden="1">
      <c r="A2627" s="418">
        <v>105</v>
      </c>
      <c r="B2627" s="505">
        <v>2</v>
      </c>
      <c r="C2627" s="506"/>
      <c r="D2627" s="506"/>
      <c r="E2627" s="506"/>
      <c r="F2627" s="506"/>
      <c r="G2627" s="506"/>
      <c r="H2627" s="495"/>
      <c r="I2627" s="496"/>
      <c r="J2627" s="496"/>
      <c r="K2627" s="495"/>
      <c r="L2627" s="493"/>
      <c r="S2627">
        <f t="shared" si="431"/>
        <v>1900</v>
      </c>
      <c r="T2627" s="418" t="e">
        <f>VLOOKUP($A2627,'02-Metrics'!$A$2:$AD$188,4,FALSE)</f>
        <v>#N/A</v>
      </c>
      <c r="U2627" s="418" t="e">
        <f>VLOOKUP($A2627,'02-Metrics'!$A$2:$AD$188,5,FALSE)</f>
        <v>#N/A</v>
      </c>
      <c r="V2627" s="418" t="e">
        <f>VLOOKUP($A2627,'02-Metrics'!$A$2:$AD$188,7,FALSE)</f>
        <v>#N/A</v>
      </c>
    </row>
    <row r="2628" spans="1:22" hidden="1">
      <c r="A2628" s="418" t="s">
        <v>687</v>
      </c>
      <c r="B2628" s="497">
        <v>44255</v>
      </c>
      <c r="C2628" s="495">
        <v>10000000</v>
      </c>
      <c r="D2628" s="495">
        <v>30000</v>
      </c>
      <c r="E2628" s="495">
        <f t="shared" si="421"/>
        <v>10000000</v>
      </c>
      <c r="F2628" s="495">
        <f t="shared" si="422"/>
        <v>30000</v>
      </c>
      <c r="G2628" s="495">
        <f t="shared" ref="G2628:G2659" si="432">E2628-F2628</f>
        <v>9970000</v>
      </c>
      <c r="H2628" s="495">
        <f>VLOOKUP(A2628,'02-Metrics'!A:R,18,FALSE)</f>
        <v>375000000</v>
      </c>
      <c r="I2628" s="496">
        <f t="shared" ref="I2628:I2659" si="433">G2628/H2628</f>
        <v>2.6586666666666668E-2</v>
      </c>
      <c r="J2628" s="512"/>
      <c r="M2628" s="241" t="s">
        <v>1038</v>
      </c>
      <c r="S2628">
        <f t="shared" si="431"/>
        <v>2021</v>
      </c>
      <c r="T2628" s="418" t="str">
        <f>VLOOKUP($A2628,'02-Metrics'!$A$2:$AD$188,4,FALSE)</f>
        <v>Industrial</v>
      </c>
      <c r="U2628" s="418" t="str">
        <f>VLOOKUP($A2628,'02-Metrics'!$A$2:$AD$188,5,FALSE)</f>
        <v>Factory</v>
      </c>
      <c r="V2628" s="418" t="str">
        <f>VLOOKUP($A2628,'02-Metrics'!$A$2:$AD$188,7,FALSE)</f>
        <v>Elco Suez</v>
      </c>
    </row>
    <row r="2629" spans="1:22" hidden="1">
      <c r="A2629" s="418" t="s">
        <v>687</v>
      </c>
      <c r="B2629" s="497">
        <v>44316</v>
      </c>
      <c r="C2629" s="495">
        <v>2000000</v>
      </c>
      <c r="D2629" s="495">
        <v>170923.62000000002</v>
      </c>
      <c r="E2629" s="495">
        <f t="shared" si="421"/>
        <v>12000000</v>
      </c>
      <c r="F2629" s="495">
        <f t="shared" si="422"/>
        <v>200923.62000000002</v>
      </c>
      <c r="G2629" s="495">
        <f t="shared" si="432"/>
        <v>11799076.380000001</v>
      </c>
      <c r="H2629" s="495">
        <f>VLOOKUP(A2629,'02-Metrics'!A:R,18,FALSE)</f>
        <v>375000000</v>
      </c>
      <c r="I2629" s="496">
        <f t="shared" si="433"/>
        <v>3.1464203680000004E-2</v>
      </c>
      <c r="J2629" s="512"/>
      <c r="L2629" s="23">
        <v>43685</v>
      </c>
      <c r="M2629" s="241" t="s">
        <v>1039</v>
      </c>
      <c r="S2629">
        <f t="shared" si="431"/>
        <v>2021</v>
      </c>
      <c r="T2629" s="418" t="str">
        <f>VLOOKUP($A2629,'02-Metrics'!$A$2:$AD$188,4,FALSE)</f>
        <v>Industrial</v>
      </c>
      <c r="U2629" s="418" t="str">
        <f>VLOOKUP($A2629,'02-Metrics'!$A$2:$AD$188,5,FALSE)</f>
        <v>Factory</v>
      </c>
      <c r="V2629" s="418" t="str">
        <f>VLOOKUP($A2629,'02-Metrics'!$A$2:$AD$188,7,FALSE)</f>
        <v>Elco Suez</v>
      </c>
    </row>
    <row r="2630" spans="1:22" hidden="1">
      <c r="A2630" s="418">
        <v>106</v>
      </c>
      <c r="B2630" s="505">
        <v>2</v>
      </c>
      <c r="C2630" s="506"/>
      <c r="D2630" s="506"/>
      <c r="E2630" s="506"/>
      <c r="F2630" s="506"/>
      <c r="G2630" s="506"/>
      <c r="H2630" s="495"/>
      <c r="I2630" s="496"/>
      <c r="J2630" s="496"/>
      <c r="K2630" s="495"/>
      <c r="L2630" s="493"/>
      <c r="S2630">
        <f t="shared" si="431"/>
        <v>1900</v>
      </c>
      <c r="T2630" s="418" t="e">
        <f>VLOOKUP($A2630,'02-Metrics'!$A$2:$AD$188,4,FALSE)</f>
        <v>#N/A</v>
      </c>
      <c r="U2630" s="418" t="e">
        <f>VLOOKUP($A2630,'02-Metrics'!$A$2:$AD$188,5,FALSE)</f>
        <v>#N/A</v>
      </c>
      <c r="V2630" s="418" t="e">
        <f>VLOOKUP($A2630,'02-Metrics'!$A$2:$AD$188,7,FALSE)</f>
        <v>#N/A</v>
      </c>
    </row>
    <row r="2631" spans="1:22" hidden="1">
      <c r="A2631" s="418" t="s">
        <v>1031</v>
      </c>
      <c r="B2631" s="497">
        <v>44285</v>
      </c>
      <c r="C2631" s="495">
        <v>0</v>
      </c>
      <c r="D2631" s="495">
        <v>168477</v>
      </c>
      <c r="E2631" s="495">
        <f t="shared" ref="E2631:E2670" si="434">C2631+E2630</f>
        <v>0</v>
      </c>
      <c r="F2631" s="495">
        <f t="shared" ref="F2631:F2670" si="435">D2631+F2630</f>
        <v>168477</v>
      </c>
      <c r="G2631" s="495">
        <f t="shared" si="432"/>
        <v>-168477</v>
      </c>
      <c r="H2631" s="495">
        <f>VLOOKUP(A2631,'02-Metrics'!A:R,18,FALSE)</f>
        <v>175000000</v>
      </c>
      <c r="I2631" s="496">
        <f t="shared" si="433"/>
        <v>-9.6272571428571434E-4</v>
      </c>
      <c r="J2631" s="512"/>
      <c r="M2631" s="241" t="s">
        <v>1038</v>
      </c>
      <c r="S2631">
        <f t="shared" si="431"/>
        <v>2021</v>
      </c>
      <c r="T2631" s="418" t="str">
        <f>VLOOKUP($A2631,'02-Metrics'!$A$2:$AD$188,4,FALSE)</f>
        <v>Industrial</v>
      </c>
      <c r="U2631" s="418" t="str">
        <f>VLOOKUP($A2631,'02-Metrics'!$A$2:$AD$188,5,FALSE)</f>
        <v>Factory</v>
      </c>
      <c r="V2631" s="418" t="str">
        <f>VLOOKUP($A2631,'02-Metrics'!$A$2:$AD$188,7,FALSE)</f>
        <v>Naile Wood</v>
      </c>
    </row>
    <row r="2632" spans="1:22" hidden="1">
      <c r="A2632" s="418" t="s">
        <v>1031</v>
      </c>
      <c r="B2632" s="497">
        <v>44316</v>
      </c>
      <c r="C2632" s="495">
        <v>41622365.399999999</v>
      </c>
      <c r="D2632" s="495">
        <v>8320400.8700000001</v>
      </c>
      <c r="E2632" s="495">
        <f t="shared" si="434"/>
        <v>41622365.399999999</v>
      </c>
      <c r="F2632" s="495">
        <f t="shared" si="435"/>
        <v>8488877.870000001</v>
      </c>
      <c r="G2632" s="495">
        <f t="shared" si="432"/>
        <v>33133487.529999997</v>
      </c>
      <c r="H2632" s="495">
        <f>VLOOKUP(A2632,'02-Metrics'!A:R,18,FALSE)</f>
        <v>175000000</v>
      </c>
      <c r="I2632" s="496">
        <f t="shared" si="433"/>
        <v>0.18933421445714285</v>
      </c>
      <c r="J2632" s="512"/>
      <c r="L2632" s="23">
        <v>43725</v>
      </c>
      <c r="M2632" s="241" t="s">
        <v>764</v>
      </c>
      <c r="S2632">
        <f t="shared" si="431"/>
        <v>2021</v>
      </c>
      <c r="T2632" s="418" t="str">
        <f>VLOOKUP($A2632,'02-Metrics'!$A$2:$AD$188,4,FALSE)</f>
        <v>Industrial</v>
      </c>
      <c r="U2632" s="418" t="str">
        <f>VLOOKUP($A2632,'02-Metrics'!$A$2:$AD$188,5,FALSE)</f>
        <v>Factory</v>
      </c>
      <c r="V2632" s="418" t="str">
        <f>VLOOKUP($A2632,'02-Metrics'!$A$2:$AD$188,7,FALSE)</f>
        <v>Naile Wood</v>
      </c>
    </row>
    <row r="2633" spans="1:22" hidden="1">
      <c r="A2633" s="418">
        <v>107</v>
      </c>
      <c r="B2633" s="505">
        <v>2</v>
      </c>
      <c r="C2633" s="506"/>
      <c r="D2633" s="506"/>
      <c r="E2633" s="506"/>
      <c r="F2633" s="506"/>
      <c r="G2633" s="506"/>
      <c r="H2633" s="495"/>
      <c r="I2633" s="496"/>
      <c r="J2633" s="496"/>
      <c r="K2633" s="495"/>
      <c r="L2633" s="493"/>
      <c r="S2633">
        <f t="shared" si="431"/>
        <v>1900</v>
      </c>
      <c r="T2633" s="418" t="e">
        <f>VLOOKUP($A2633,'02-Metrics'!$A$2:$AD$188,4,FALSE)</f>
        <v>#N/A</v>
      </c>
      <c r="U2633" s="418" t="e">
        <f>VLOOKUP($A2633,'02-Metrics'!$A$2:$AD$188,5,FALSE)</f>
        <v>#N/A</v>
      </c>
      <c r="V2633" s="418" t="e">
        <f>VLOOKUP($A2633,'02-Metrics'!$A$2:$AD$188,7,FALSE)</f>
        <v>#N/A</v>
      </c>
    </row>
    <row r="2634" spans="1:22" hidden="1">
      <c r="A2634" s="418" t="s">
        <v>1235</v>
      </c>
      <c r="B2634" s="497">
        <v>44134</v>
      </c>
      <c r="C2634" s="495">
        <v>1264914.1599999999</v>
      </c>
      <c r="D2634" s="495">
        <v>0</v>
      </c>
      <c r="E2634" s="495">
        <f t="shared" si="434"/>
        <v>1264914.1599999999</v>
      </c>
      <c r="F2634" s="495">
        <f t="shared" si="435"/>
        <v>0</v>
      </c>
      <c r="G2634" s="495">
        <f t="shared" si="432"/>
        <v>1264914.1599999999</v>
      </c>
      <c r="H2634" s="495">
        <f>VLOOKUP(A2634,'02-Metrics'!A:R,18,FALSE)</f>
        <v>0</v>
      </c>
      <c r="I2634" s="496" t="e">
        <f t="shared" si="433"/>
        <v>#DIV/0!</v>
      </c>
      <c r="J2634" s="512"/>
      <c r="M2634" s="241" t="s">
        <v>1038</v>
      </c>
      <c r="S2634">
        <f t="shared" si="431"/>
        <v>2020</v>
      </c>
      <c r="T2634" s="418" t="e">
        <f>VLOOKUP($A2634,'02-Metrics'!$A$2:$AD$188,4,FALSE)</f>
        <v>#N/A</v>
      </c>
      <c r="U2634" s="418" t="e">
        <f>VLOOKUP($A2634,'02-Metrics'!$A$2:$AD$188,5,FALSE)</f>
        <v>#N/A</v>
      </c>
      <c r="V2634" s="418" t="e">
        <f>VLOOKUP($A2634,'02-Metrics'!$A$2:$AD$188,7,FALSE)</f>
        <v>#N/A</v>
      </c>
    </row>
    <row r="2635" spans="1:22" hidden="1">
      <c r="A2635" s="418" t="s">
        <v>1235</v>
      </c>
      <c r="B2635" s="497">
        <v>44226</v>
      </c>
      <c r="C2635" s="495">
        <v>1513146.56</v>
      </c>
      <c r="D2635" s="495">
        <v>0</v>
      </c>
      <c r="E2635" s="495">
        <f t="shared" si="434"/>
        <v>2778060.7199999997</v>
      </c>
      <c r="F2635" s="495">
        <f t="shared" si="435"/>
        <v>0</v>
      </c>
      <c r="G2635" s="495">
        <f t="shared" si="432"/>
        <v>2778060.7199999997</v>
      </c>
      <c r="H2635" s="495">
        <f>VLOOKUP(A2635,'02-Metrics'!A:R,18,FALSE)</f>
        <v>0</v>
      </c>
      <c r="I2635" s="496" t="e">
        <f t="shared" si="433"/>
        <v>#DIV/0!</v>
      </c>
      <c r="J2635" s="512"/>
      <c r="L2635" s="23">
        <v>43753</v>
      </c>
      <c r="M2635" s="241" t="s">
        <v>764</v>
      </c>
      <c r="S2635">
        <f t="shared" si="431"/>
        <v>2021</v>
      </c>
      <c r="T2635" s="418" t="e">
        <f>VLOOKUP($A2635,'02-Metrics'!$A$2:$AD$188,4,FALSE)</f>
        <v>#N/A</v>
      </c>
      <c r="U2635" s="418" t="e">
        <f>VLOOKUP($A2635,'02-Metrics'!$A$2:$AD$188,5,FALSE)</f>
        <v>#N/A</v>
      </c>
      <c r="V2635" s="418" t="e">
        <f>VLOOKUP($A2635,'02-Metrics'!$A$2:$AD$188,7,FALSE)</f>
        <v>#N/A</v>
      </c>
    </row>
    <row r="2636" spans="1:22" hidden="1">
      <c r="A2636" s="418" t="s">
        <v>1235</v>
      </c>
      <c r="B2636" s="497">
        <v>44255</v>
      </c>
      <c r="C2636" s="495">
        <v>780253.07</v>
      </c>
      <c r="D2636" s="495">
        <v>0</v>
      </c>
      <c r="E2636" s="495">
        <f t="shared" si="434"/>
        <v>3558313.7899999996</v>
      </c>
      <c r="F2636" s="495">
        <f t="shared" si="435"/>
        <v>0</v>
      </c>
      <c r="G2636" s="495">
        <f t="shared" si="432"/>
        <v>3558313.7899999996</v>
      </c>
      <c r="H2636" s="495">
        <f>VLOOKUP(A2636,'02-Metrics'!A:R,18,FALSE)</f>
        <v>0</v>
      </c>
      <c r="I2636" s="496" t="e">
        <f t="shared" si="433"/>
        <v>#DIV/0!</v>
      </c>
      <c r="J2636" s="512"/>
      <c r="L2636" s="23">
        <v>43758</v>
      </c>
      <c r="M2636" s="241" t="s">
        <v>1039</v>
      </c>
      <c r="S2636">
        <f t="shared" si="431"/>
        <v>2021</v>
      </c>
      <c r="T2636" s="418" t="e">
        <f>VLOOKUP($A2636,'02-Metrics'!$A$2:$AD$188,4,FALSE)</f>
        <v>#N/A</v>
      </c>
      <c r="U2636" s="418" t="e">
        <f>VLOOKUP($A2636,'02-Metrics'!$A$2:$AD$188,5,FALSE)</f>
        <v>#N/A</v>
      </c>
      <c r="V2636" s="418" t="e">
        <f>VLOOKUP($A2636,'02-Metrics'!$A$2:$AD$188,7,FALSE)</f>
        <v>#N/A</v>
      </c>
    </row>
    <row r="2637" spans="1:22" hidden="1">
      <c r="A2637" s="418">
        <v>108</v>
      </c>
      <c r="B2637" s="505">
        <v>2</v>
      </c>
      <c r="C2637" s="506"/>
      <c r="D2637" s="506"/>
      <c r="E2637" s="506"/>
      <c r="F2637" s="506"/>
      <c r="G2637" s="506"/>
      <c r="H2637" s="495"/>
      <c r="I2637" s="496"/>
      <c r="J2637" s="496"/>
      <c r="K2637" s="495"/>
      <c r="L2637" s="493"/>
      <c r="S2637">
        <f t="shared" si="431"/>
        <v>1900</v>
      </c>
      <c r="T2637" s="418" t="e">
        <f>VLOOKUP($A2637,'02-Metrics'!$A$2:$AD$188,4,FALSE)</f>
        <v>#N/A</v>
      </c>
      <c r="U2637" s="418" t="e">
        <f>VLOOKUP($A2637,'02-Metrics'!$A$2:$AD$188,5,FALSE)</f>
        <v>#N/A</v>
      </c>
      <c r="V2637" s="418" t="e">
        <f>VLOOKUP($A2637,'02-Metrics'!$A$2:$AD$188,7,FALSE)</f>
        <v>#N/A</v>
      </c>
    </row>
    <row r="2638" spans="1:22" hidden="1">
      <c r="A2638" s="418" t="s">
        <v>1224</v>
      </c>
      <c r="B2638" s="494">
        <v>42034</v>
      </c>
      <c r="C2638" s="495">
        <v>6624155</v>
      </c>
      <c r="D2638" s="495">
        <v>1653901</v>
      </c>
      <c r="E2638" s="495">
        <f t="shared" si="434"/>
        <v>6624155</v>
      </c>
      <c r="F2638" s="495">
        <f t="shared" si="435"/>
        <v>1653901</v>
      </c>
      <c r="G2638" s="495">
        <f t="shared" si="432"/>
        <v>4970254</v>
      </c>
      <c r="H2638" s="495">
        <f>VLOOKUP(A2638,'02-Metrics'!A:R,18,FALSE)</f>
        <v>605714038</v>
      </c>
      <c r="I2638" s="496">
        <f t="shared" si="433"/>
        <v>8.2056113746533307E-3</v>
      </c>
      <c r="J2638" s="512"/>
      <c r="L2638" s="23">
        <v>43786</v>
      </c>
      <c r="M2638" s="241" t="s">
        <v>764</v>
      </c>
      <c r="S2638">
        <f t="shared" si="431"/>
        <v>2015</v>
      </c>
      <c r="T2638" s="418" t="str">
        <f>VLOOKUP($A2638,'02-Metrics'!$A$2:$AD$188,4,FALSE)</f>
        <v>Infrastructure</v>
      </c>
      <c r="U2638" s="418" t="str">
        <f>VLOOKUP($A2638,'02-Metrics'!$A$2:$AD$188,5,FALSE)</f>
        <v>Networks</v>
      </c>
      <c r="V2638" s="418" t="str">
        <f>VLOOKUP($A2638,'02-Metrics'!$A$2:$AD$188,7,FALSE)</f>
        <v>DPW</v>
      </c>
    </row>
    <row r="2639" spans="1:22" hidden="1">
      <c r="A2639" s="418" t="s">
        <v>1224</v>
      </c>
      <c r="B2639" s="494">
        <v>42063</v>
      </c>
      <c r="C2639" s="495">
        <v>0</v>
      </c>
      <c r="D2639" s="495">
        <v>3194973</v>
      </c>
      <c r="E2639" s="495">
        <f t="shared" si="434"/>
        <v>6624155</v>
      </c>
      <c r="F2639" s="495">
        <f t="shared" si="435"/>
        <v>4848874</v>
      </c>
      <c r="G2639" s="495">
        <f t="shared" si="432"/>
        <v>1775281</v>
      </c>
      <c r="H2639" s="495">
        <f>VLOOKUP(A2639,'02-Metrics'!A:R,18,FALSE)</f>
        <v>605714038</v>
      </c>
      <c r="I2639" s="496">
        <f t="shared" si="433"/>
        <v>2.9308896420194904E-3</v>
      </c>
      <c r="J2639" s="512"/>
      <c r="L2639" s="23">
        <v>43789</v>
      </c>
      <c r="M2639" s="241" t="s">
        <v>1039</v>
      </c>
      <c r="S2639">
        <f t="shared" si="431"/>
        <v>2015</v>
      </c>
      <c r="T2639" s="418" t="str">
        <f>VLOOKUP($A2639,'02-Metrics'!$A$2:$AD$188,4,FALSE)</f>
        <v>Infrastructure</v>
      </c>
      <c r="U2639" s="418" t="str">
        <f>VLOOKUP($A2639,'02-Metrics'!$A$2:$AD$188,5,FALSE)</f>
        <v>Networks</v>
      </c>
      <c r="V2639" s="418" t="str">
        <f>VLOOKUP($A2639,'02-Metrics'!$A$2:$AD$188,7,FALSE)</f>
        <v>DPW</v>
      </c>
    </row>
    <row r="2640" spans="1:22" hidden="1">
      <c r="A2640" s="418" t="s">
        <v>1224</v>
      </c>
      <c r="B2640" s="494">
        <v>42093</v>
      </c>
      <c r="C2640" s="495">
        <v>5764258</v>
      </c>
      <c r="D2640" s="495">
        <v>4333570</v>
      </c>
      <c r="E2640" s="495">
        <f t="shared" si="434"/>
        <v>12388413</v>
      </c>
      <c r="F2640" s="495">
        <f t="shared" si="435"/>
        <v>9182444</v>
      </c>
      <c r="G2640" s="495">
        <f t="shared" si="432"/>
        <v>3205969</v>
      </c>
      <c r="H2640" s="495">
        <f>VLOOKUP(A2640,'02-Metrics'!A:R,18,FALSE)</f>
        <v>605714038</v>
      </c>
      <c r="I2640" s="496">
        <f t="shared" si="433"/>
        <v>5.2928755136429579E-3</v>
      </c>
      <c r="J2640" s="512"/>
      <c r="L2640" s="23">
        <v>43790</v>
      </c>
      <c r="M2640" s="241" t="s">
        <v>764</v>
      </c>
      <c r="S2640">
        <f t="shared" si="431"/>
        <v>2015</v>
      </c>
      <c r="T2640" s="418" t="str">
        <f>VLOOKUP($A2640,'02-Metrics'!$A$2:$AD$188,4,FALSE)</f>
        <v>Infrastructure</v>
      </c>
      <c r="U2640" s="418" t="str">
        <f>VLOOKUP($A2640,'02-Metrics'!$A$2:$AD$188,5,FALSE)</f>
        <v>Networks</v>
      </c>
      <c r="V2640" s="418" t="str">
        <f>VLOOKUP($A2640,'02-Metrics'!$A$2:$AD$188,7,FALSE)</f>
        <v>DPW</v>
      </c>
    </row>
    <row r="2641" spans="1:22" hidden="1">
      <c r="A2641" s="418" t="s">
        <v>1224</v>
      </c>
      <c r="B2641" s="494">
        <v>42124</v>
      </c>
      <c r="C2641" s="495">
        <v>0</v>
      </c>
      <c r="D2641" s="495">
        <v>1907111</v>
      </c>
      <c r="E2641" s="495">
        <f t="shared" si="434"/>
        <v>12388413</v>
      </c>
      <c r="F2641" s="495">
        <f t="shared" si="435"/>
        <v>11089555</v>
      </c>
      <c r="G2641" s="495">
        <f t="shared" si="432"/>
        <v>1298858</v>
      </c>
      <c r="H2641" s="495">
        <f>VLOOKUP(A2641,'02-Metrics'!A:R,18,FALSE)</f>
        <v>605714038</v>
      </c>
      <c r="I2641" s="496">
        <f t="shared" si="433"/>
        <v>2.1443419146907738E-3</v>
      </c>
      <c r="J2641" s="512"/>
      <c r="M2641" s="241" t="s">
        <v>1038</v>
      </c>
      <c r="S2641">
        <f t="shared" si="431"/>
        <v>2015</v>
      </c>
      <c r="T2641" s="418" t="str">
        <f>VLOOKUP($A2641,'02-Metrics'!$A$2:$AD$188,4,FALSE)</f>
        <v>Infrastructure</v>
      </c>
      <c r="U2641" s="418" t="str">
        <f>VLOOKUP($A2641,'02-Metrics'!$A$2:$AD$188,5,FALSE)</f>
        <v>Networks</v>
      </c>
      <c r="V2641" s="418" t="str">
        <f>VLOOKUP($A2641,'02-Metrics'!$A$2:$AD$188,7,FALSE)</f>
        <v>DPW</v>
      </c>
    </row>
    <row r="2642" spans="1:22" hidden="1">
      <c r="A2642" s="418" t="s">
        <v>1224</v>
      </c>
      <c r="B2642" s="494">
        <v>42154</v>
      </c>
      <c r="C2642" s="495">
        <v>2259233</v>
      </c>
      <c r="D2642" s="495">
        <v>1875177</v>
      </c>
      <c r="E2642" s="495">
        <f t="shared" si="434"/>
        <v>14647646</v>
      </c>
      <c r="F2642" s="495">
        <f t="shared" si="435"/>
        <v>12964732</v>
      </c>
      <c r="G2642" s="495">
        <f t="shared" si="432"/>
        <v>1682914</v>
      </c>
      <c r="H2642" s="495">
        <f>VLOOKUP(A2642,'02-Metrics'!A:R,18,FALSE)</f>
        <v>605714038</v>
      </c>
      <c r="I2642" s="496">
        <f t="shared" si="433"/>
        <v>2.7783968909764643E-3</v>
      </c>
      <c r="J2642" s="512"/>
      <c r="L2642" s="23">
        <v>43821</v>
      </c>
      <c r="M2642" s="241" t="s">
        <v>764</v>
      </c>
      <c r="S2642">
        <f t="shared" si="431"/>
        <v>2015</v>
      </c>
      <c r="T2642" s="418" t="str">
        <f>VLOOKUP($A2642,'02-Metrics'!$A$2:$AD$188,4,FALSE)</f>
        <v>Infrastructure</v>
      </c>
      <c r="U2642" s="418" t="str">
        <f>VLOOKUP($A2642,'02-Metrics'!$A$2:$AD$188,5,FALSE)</f>
        <v>Networks</v>
      </c>
      <c r="V2642" s="418" t="str">
        <f>VLOOKUP($A2642,'02-Metrics'!$A$2:$AD$188,7,FALSE)</f>
        <v>DPW</v>
      </c>
    </row>
    <row r="2643" spans="1:22" hidden="1">
      <c r="A2643" s="418" t="s">
        <v>1224</v>
      </c>
      <c r="B2643" s="494">
        <v>42185</v>
      </c>
      <c r="C2643" s="495">
        <v>1216788</v>
      </c>
      <c r="D2643" s="495">
        <v>1691561</v>
      </c>
      <c r="E2643" s="495">
        <f t="shared" si="434"/>
        <v>15864434</v>
      </c>
      <c r="F2643" s="495">
        <f t="shared" si="435"/>
        <v>14656293</v>
      </c>
      <c r="G2643" s="495">
        <f t="shared" si="432"/>
        <v>1208141</v>
      </c>
      <c r="H2643" s="495">
        <f>VLOOKUP(A2643,'02-Metrics'!A:R,18,FALSE)</f>
        <v>605714038</v>
      </c>
      <c r="I2643" s="496">
        <f t="shared" si="433"/>
        <v>1.9945732213655582E-3</v>
      </c>
      <c r="J2643" s="512"/>
      <c r="M2643" s="241" t="s">
        <v>1038</v>
      </c>
      <c r="S2643">
        <f t="shared" si="431"/>
        <v>2015</v>
      </c>
      <c r="T2643" s="418" t="str">
        <f>VLOOKUP($A2643,'02-Metrics'!$A$2:$AD$188,4,FALSE)</f>
        <v>Infrastructure</v>
      </c>
      <c r="U2643" s="418" t="str">
        <f>VLOOKUP($A2643,'02-Metrics'!$A$2:$AD$188,5,FALSE)</f>
        <v>Networks</v>
      </c>
      <c r="V2643" s="418" t="str">
        <f>VLOOKUP($A2643,'02-Metrics'!$A$2:$AD$188,7,FALSE)</f>
        <v>DPW</v>
      </c>
    </row>
    <row r="2644" spans="1:22" hidden="1">
      <c r="A2644" s="418" t="s">
        <v>1224</v>
      </c>
      <c r="B2644" s="494">
        <v>42215</v>
      </c>
      <c r="C2644" s="495">
        <v>2012370</v>
      </c>
      <c r="D2644" s="495">
        <v>2677365</v>
      </c>
      <c r="E2644" s="495">
        <f t="shared" si="434"/>
        <v>17876804</v>
      </c>
      <c r="F2644" s="495">
        <f t="shared" si="435"/>
        <v>17333658</v>
      </c>
      <c r="G2644" s="495">
        <f t="shared" si="432"/>
        <v>543146</v>
      </c>
      <c r="H2644" s="495">
        <f>VLOOKUP(A2644,'02-Metrics'!A:R,18,FALSE)</f>
        <v>605714038</v>
      </c>
      <c r="I2644" s="496">
        <f t="shared" si="433"/>
        <v>8.96703668604755E-4</v>
      </c>
      <c r="J2644" s="512"/>
      <c r="M2644" s="241" t="s">
        <v>1038</v>
      </c>
      <c r="S2644">
        <f t="shared" si="431"/>
        <v>2015</v>
      </c>
      <c r="T2644" s="418" t="str">
        <f>VLOOKUP($A2644,'02-Metrics'!$A$2:$AD$188,4,FALSE)</f>
        <v>Infrastructure</v>
      </c>
      <c r="U2644" s="418" t="str">
        <f>VLOOKUP($A2644,'02-Metrics'!$A$2:$AD$188,5,FALSE)</f>
        <v>Networks</v>
      </c>
      <c r="V2644" s="418" t="str">
        <f>VLOOKUP($A2644,'02-Metrics'!$A$2:$AD$188,7,FALSE)</f>
        <v>DPW</v>
      </c>
    </row>
    <row r="2645" spans="1:22" hidden="1">
      <c r="A2645" s="418" t="s">
        <v>1224</v>
      </c>
      <c r="B2645" s="494">
        <v>42246</v>
      </c>
      <c r="C2645" s="495">
        <v>0</v>
      </c>
      <c r="D2645" s="495">
        <v>2088743</v>
      </c>
      <c r="E2645" s="495">
        <f t="shared" si="434"/>
        <v>17876804</v>
      </c>
      <c r="F2645" s="495">
        <f t="shared" si="435"/>
        <v>19422401</v>
      </c>
      <c r="G2645" s="495">
        <f t="shared" si="432"/>
        <v>-1545597</v>
      </c>
      <c r="H2645" s="495">
        <f>VLOOKUP(A2645,'02-Metrics'!A:R,18,FALSE)</f>
        <v>605714038</v>
      </c>
      <c r="I2645" s="496">
        <f t="shared" si="433"/>
        <v>-2.5516942039239977E-3</v>
      </c>
      <c r="J2645" s="512"/>
      <c r="L2645" s="23">
        <v>43870</v>
      </c>
      <c r="M2645" s="241" t="s">
        <v>764</v>
      </c>
      <c r="S2645">
        <f t="shared" si="431"/>
        <v>2015</v>
      </c>
      <c r="T2645" s="418" t="str">
        <f>VLOOKUP($A2645,'02-Metrics'!$A$2:$AD$188,4,FALSE)</f>
        <v>Infrastructure</v>
      </c>
      <c r="U2645" s="418" t="str">
        <f>VLOOKUP($A2645,'02-Metrics'!$A$2:$AD$188,5,FALSE)</f>
        <v>Networks</v>
      </c>
      <c r="V2645" s="418" t="str">
        <f>VLOOKUP($A2645,'02-Metrics'!$A$2:$AD$188,7,FALSE)</f>
        <v>DPW</v>
      </c>
    </row>
    <row r="2646" spans="1:22" hidden="1">
      <c r="A2646" s="418" t="s">
        <v>1224</v>
      </c>
      <c r="B2646" s="494">
        <v>42277</v>
      </c>
      <c r="C2646" s="495">
        <v>2832049</v>
      </c>
      <c r="D2646" s="495">
        <v>1169364</v>
      </c>
      <c r="E2646" s="495">
        <f t="shared" si="434"/>
        <v>20708853</v>
      </c>
      <c r="F2646" s="495">
        <f t="shared" si="435"/>
        <v>20591765</v>
      </c>
      <c r="G2646" s="495">
        <f t="shared" si="432"/>
        <v>117088</v>
      </c>
      <c r="H2646" s="495">
        <f>VLOOKUP(A2646,'02-Metrics'!A:R,18,FALSE)</f>
        <v>605714038</v>
      </c>
      <c r="I2646" s="496">
        <f t="shared" si="433"/>
        <v>1.9330573943211136E-4</v>
      </c>
      <c r="J2646" s="512"/>
      <c r="M2646" s="241" t="s">
        <v>1038</v>
      </c>
      <c r="S2646">
        <f t="shared" si="431"/>
        <v>2015</v>
      </c>
      <c r="T2646" s="418" t="str">
        <f>VLOOKUP($A2646,'02-Metrics'!$A$2:$AD$188,4,FALSE)</f>
        <v>Infrastructure</v>
      </c>
      <c r="U2646" s="418" t="str">
        <f>VLOOKUP($A2646,'02-Metrics'!$A$2:$AD$188,5,FALSE)</f>
        <v>Networks</v>
      </c>
      <c r="V2646" s="418" t="str">
        <f>VLOOKUP($A2646,'02-Metrics'!$A$2:$AD$188,7,FALSE)</f>
        <v>DPW</v>
      </c>
    </row>
    <row r="2647" spans="1:22" hidden="1">
      <c r="A2647" s="418" t="s">
        <v>1224</v>
      </c>
      <c r="B2647" s="494">
        <v>42307</v>
      </c>
      <c r="C2647" s="495">
        <v>4806304</v>
      </c>
      <c r="D2647" s="495">
        <v>1471310</v>
      </c>
      <c r="E2647" s="495">
        <f t="shared" si="434"/>
        <v>25515157</v>
      </c>
      <c r="F2647" s="495">
        <f t="shared" si="435"/>
        <v>22063075</v>
      </c>
      <c r="G2647" s="495">
        <f t="shared" si="432"/>
        <v>3452082</v>
      </c>
      <c r="H2647" s="495">
        <f>VLOOKUP(A2647,'02-Metrics'!A:R,18,FALSE)</f>
        <v>605714038</v>
      </c>
      <c r="I2647" s="496">
        <f t="shared" si="433"/>
        <v>5.6991943118874849E-3</v>
      </c>
      <c r="J2647" s="512"/>
      <c r="L2647" s="23">
        <v>43909</v>
      </c>
      <c r="M2647" s="241" t="s">
        <v>764</v>
      </c>
      <c r="S2647">
        <f t="shared" si="431"/>
        <v>2015</v>
      </c>
      <c r="T2647" s="418" t="str">
        <f>VLOOKUP($A2647,'02-Metrics'!$A$2:$AD$188,4,FALSE)</f>
        <v>Infrastructure</v>
      </c>
      <c r="U2647" s="418" t="str">
        <f>VLOOKUP($A2647,'02-Metrics'!$A$2:$AD$188,5,FALSE)</f>
        <v>Networks</v>
      </c>
      <c r="V2647" s="418" t="str">
        <f>VLOOKUP($A2647,'02-Metrics'!$A$2:$AD$188,7,FALSE)</f>
        <v>DPW</v>
      </c>
    </row>
    <row r="2648" spans="1:22" hidden="1">
      <c r="A2648" s="418" t="s">
        <v>1224</v>
      </c>
      <c r="B2648" s="494">
        <v>42338</v>
      </c>
      <c r="C2648" s="495">
        <v>0</v>
      </c>
      <c r="D2648" s="495">
        <v>841116</v>
      </c>
      <c r="E2648" s="495">
        <f t="shared" si="434"/>
        <v>25515157</v>
      </c>
      <c r="F2648" s="495">
        <f t="shared" si="435"/>
        <v>22904191</v>
      </c>
      <c r="G2648" s="495">
        <f t="shared" si="432"/>
        <v>2610966</v>
      </c>
      <c r="H2648" s="495">
        <f>VLOOKUP(A2648,'02-Metrics'!A:R,18,FALSE)</f>
        <v>605714038</v>
      </c>
      <c r="I2648" s="496">
        <f t="shared" si="433"/>
        <v>4.3105588383276E-3</v>
      </c>
      <c r="J2648" s="512"/>
      <c r="M2648" s="241" t="s">
        <v>1038</v>
      </c>
      <c r="S2648">
        <f t="shared" si="431"/>
        <v>2015</v>
      </c>
      <c r="T2648" s="418" t="str">
        <f>VLOOKUP($A2648,'02-Metrics'!$A$2:$AD$188,4,FALSE)</f>
        <v>Infrastructure</v>
      </c>
      <c r="U2648" s="418" t="str">
        <f>VLOOKUP($A2648,'02-Metrics'!$A$2:$AD$188,5,FALSE)</f>
        <v>Networks</v>
      </c>
      <c r="V2648" s="418" t="str">
        <f>VLOOKUP($A2648,'02-Metrics'!$A$2:$AD$188,7,FALSE)</f>
        <v>DPW</v>
      </c>
    </row>
    <row r="2649" spans="1:22" hidden="1">
      <c r="A2649" s="418" t="s">
        <v>1224</v>
      </c>
      <c r="B2649" s="494">
        <v>42368</v>
      </c>
      <c r="C2649" s="495">
        <v>2152237</v>
      </c>
      <c r="D2649" s="495">
        <v>1936416</v>
      </c>
      <c r="E2649" s="495">
        <f t="shared" si="434"/>
        <v>27667394</v>
      </c>
      <c r="F2649" s="495">
        <f t="shared" si="435"/>
        <v>24840607</v>
      </c>
      <c r="G2649" s="495">
        <f t="shared" si="432"/>
        <v>2826787</v>
      </c>
      <c r="H2649" s="495">
        <f>VLOOKUP(A2649,'02-Metrics'!A:R,18,FALSE)</f>
        <v>605714038</v>
      </c>
      <c r="I2649" s="496">
        <f t="shared" si="433"/>
        <v>4.6668672387612719E-3</v>
      </c>
      <c r="J2649" s="512"/>
      <c r="L2649" s="23">
        <v>43930</v>
      </c>
      <c r="M2649" s="241" t="s">
        <v>764</v>
      </c>
      <c r="S2649">
        <f t="shared" si="431"/>
        <v>2015</v>
      </c>
      <c r="T2649" s="418" t="str">
        <f>VLOOKUP($A2649,'02-Metrics'!$A$2:$AD$188,4,FALSE)</f>
        <v>Infrastructure</v>
      </c>
      <c r="U2649" s="418" t="str">
        <f>VLOOKUP($A2649,'02-Metrics'!$A$2:$AD$188,5,FALSE)</f>
        <v>Networks</v>
      </c>
      <c r="V2649" s="418" t="str">
        <f>VLOOKUP($A2649,'02-Metrics'!$A$2:$AD$188,7,FALSE)</f>
        <v>DPW</v>
      </c>
    </row>
    <row r="2650" spans="1:22" hidden="1">
      <c r="A2650" s="418" t="s">
        <v>1224</v>
      </c>
      <c r="B2650" s="494">
        <v>42399</v>
      </c>
      <c r="C2650" s="495">
        <v>0</v>
      </c>
      <c r="D2650" s="495">
        <v>409440</v>
      </c>
      <c r="E2650" s="495">
        <f t="shared" si="434"/>
        <v>27667394</v>
      </c>
      <c r="F2650" s="495">
        <f t="shared" si="435"/>
        <v>25250047</v>
      </c>
      <c r="G2650" s="495">
        <f t="shared" si="432"/>
        <v>2417347</v>
      </c>
      <c r="H2650" s="495">
        <f>VLOOKUP(A2650,'02-Metrics'!A:R,18,FALSE)</f>
        <v>605714038</v>
      </c>
      <c r="I2650" s="496">
        <f t="shared" si="433"/>
        <v>3.9909046981671569E-3</v>
      </c>
      <c r="J2650" s="512"/>
      <c r="M2650" s="241" t="s">
        <v>1038</v>
      </c>
      <c r="S2650">
        <f t="shared" si="431"/>
        <v>2016</v>
      </c>
      <c r="T2650" s="418" t="str">
        <f>VLOOKUP($A2650,'02-Metrics'!$A$2:$AD$188,4,FALSE)</f>
        <v>Infrastructure</v>
      </c>
      <c r="U2650" s="418" t="str">
        <f>VLOOKUP($A2650,'02-Metrics'!$A$2:$AD$188,5,FALSE)</f>
        <v>Networks</v>
      </c>
      <c r="V2650" s="418" t="str">
        <f>VLOOKUP($A2650,'02-Metrics'!$A$2:$AD$188,7,FALSE)</f>
        <v>DPW</v>
      </c>
    </row>
    <row r="2651" spans="1:22" hidden="1">
      <c r="A2651" s="418" t="s">
        <v>1224</v>
      </c>
      <c r="B2651" s="494">
        <v>42428</v>
      </c>
      <c r="C2651" s="495">
        <v>0</v>
      </c>
      <c r="D2651" s="495">
        <v>468487</v>
      </c>
      <c r="E2651" s="495">
        <f t="shared" si="434"/>
        <v>27667394</v>
      </c>
      <c r="F2651" s="495">
        <f t="shared" si="435"/>
        <v>25718534</v>
      </c>
      <c r="G2651" s="495">
        <f t="shared" si="432"/>
        <v>1948860</v>
      </c>
      <c r="H2651" s="495">
        <f>VLOOKUP(A2651,'02-Metrics'!A:R,18,FALSE)</f>
        <v>605714038</v>
      </c>
      <c r="I2651" s="496">
        <f t="shared" si="433"/>
        <v>3.2174588629890729E-3</v>
      </c>
      <c r="J2651" s="512"/>
      <c r="L2651" s="23">
        <v>43955</v>
      </c>
      <c r="M2651" s="241" t="s">
        <v>764</v>
      </c>
      <c r="S2651">
        <f t="shared" si="431"/>
        <v>2016</v>
      </c>
      <c r="T2651" s="418" t="str">
        <f>VLOOKUP($A2651,'02-Metrics'!$A$2:$AD$188,4,FALSE)</f>
        <v>Infrastructure</v>
      </c>
      <c r="U2651" s="418" t="str">
        <f>VLOOKUP($A2651,'02-Metrics'!$A$2:$AD$188,5,FALSE)</f>
        <v>Networks</v>
      </c>
      <c r="V2651" s="418" t="str">
        <f>VLOOKUP($A2651,'02-Metrics'!$A$2:$AD$188,7,FALSE)</f>
        <v>DPW</v>
      </c>
    </row>
    <row r="2652" spans="1:22" hidden="1">
      <c r="A2652" s="418" t="s">
        <v>1224</v>
      </c>
      <c r="B2652" s="494">
        <v>42459</v>
      </c>
      <c r="C2652" s="495">
        <v>815274</v>
      </c>
      <c r="D2652" s="495">
        <v>255404</v>
      </c>
      <c r="E2652" s="495">
        <f t="shared" si="434"/>
        <v>28482668</v>
      </c>
      <c r="F2652" s="495">
        <f t="shared" si="435"/>
        <v>25973938</v>
      </c>
      <c r="G2652" s="495">
        <f t="shared" si="432"/>
        <v>2508730</v>
      </c>
      <c r="H2652" s="495">
        <f>VLOOKUP(A2652,'02-Metrics'!A:R,18,FALSE)</f>
        <v>605714038</v>
      </c>
      <c r="I2652" s="496">
        <f t="shared" si="433"/>
        <v>4.1417729202439255E-3</v>
      </c>
      <c r="J2652" s="512"/>
      <c r="L2652" s="23">
        <v>43971</v>
      </c>
      <c r="M2652" s="241" t="s">
        <v>764</v>
      </c>
      <c r="S2652">
        <f t="shared" si="431"/>
        <v>2016</v>
      </c>
      <c r="T2652" s="418" t="str">
        <f>VLOOKUP($A2652,'02-Metrics'!$A$2:$AD$188,4,FALSE)</f>
        <v>Infrastructure</v>
      </c>
      <c r="U2652" s="418" t="str">
        <f>VLOOKUP($A2652,'02-Metrics'!$A$2:$AD$188,5,FALSE)</f>
        <v>Networks</v>
      </c>
      <c r="V2652" s="418" t="str">
        <f>VLOOKUP($A2652,'02-Metrics'!$A$2:$AD$188,7,FALSE)</f>
        <v>DPW</v>
      </c>
    </row>
    <row r="2653" spans="1:22" hidden="1">
      <c r="A2653" s="418" t="s">
        <v>1224</v>
      </c>
      <c r="B2653" s="494">
        <v>42490</v>
      </c>
      <c r="C2653" s="495">
        <v>0</v>
      </c>
      <c r="D2653" s="495">
        <v>298449</v>
      </c>
      <c r="E2653" s="495">
        <f t="shared" si="434"/>
        <v>28482668</v>
      </c>
      <c r="F2653" s="495">
        <f t="shared" si="435"/>
        <v>26272387</v>
      </c>
      <c r="G2653" s="495">
        <f t="shared" si="432"/>
        <v>2210281</v>
      </c>
      <c r="H2653" s="495">
        <f>VLOOKUP(A2653,'02-Metrics'!A:R,18,FALSE)</f>
        <v>605714038</v>
      </c>
      <c r="I2653" s="496">
        <f t="shared" si="433"/>
        <v>3.6490503130785952E-3</v>
      </c>
      <c r="J2653" s="512"/>
      <c r="L2653" s="23">
        <v>43977</v>
      </c>
      <c r="M2653" s="241" t="s">
        <v>764</v>
      </c>
      <c r="S2653">
        <f t="shared" si="431"/>
        <v>2016</v>
      </c>
      <c r="T2653" s="418" t="str">
        <f>VLOOKUP($A2653,'02-Metrics'!$A$2:$AD$188,4,FALSE)</f>
        <v>Infrastructure</v>
      </c>
      <c r="U2653" s="418" t="str">
        <f>VLOOKUP($A2653,'02-Metrics'!$A$2:$AD$188,5,FALSE)</f>
        <v>Networks</v>
      </c>
      <c r="V2653" s="418" t="str">
        <f>VLOOKUP($A2653,'02-Metrics'!$A$2:$AD$188,7,FALSE)</f>
        <v>DPW</v>
      </c>
    </row>
    <row r="2654" spans="1:22" hidden="1">
      <c r="A2654" s="418" t="s">
        <v>1224</v>
      </c>
      <c r="B2654" s="494">
        <v>42520</v>
      </c>
      <c r="C2654" s="495">
        <v>2680004</v>
      </c>
      <c r="D2654" s="495">
        <v>459076</v>
      </c>
      <c r="E2654" s="495">
        <f t="shared" si="434"/>
        <v>31162672</v>
      </c>
      <c r="F2654" s="495">
        <f t="shared" si="435"/>
        <v>26731463</v>
      </c>
      <c r="G2654" s="495">
        <f t="shared" si="432"/>
        <v>4431209</v>
      </c>
      <c r="H2654" s="495">
        <f>VLOOKUP(A2654,'02-Metrics'!A:R,18,FALSE)</f>
        <v>605714038</v>
      </c>
      <c r="I2654" s="496">
        <f t="shared" si="433"/>
        <v>7.3156782276853887E-3</v>
      </c>
      <c r="J2654" s="512"/>
      <c r="L2654" s="23">
        <v>43982</v>
      </c>
      <c r="M2654" s="241" t="s">
        <v>1039</v>
      </c>
      <c r="S2654">
        <f t="shared" si="431"/>
        <v>2016</v>
      </c>
      <c r="T2654" s="418" t="str">
        <f>VLOOKUP($A2654,'02-Metrics'!$A$2:$AD$188,4,FALSE)</f>
        <v>Infrastructure</v>
      </c>
      <c r="U2654" s="418" t="str">
        <f>VLOOKUP($A2654,'02-Metrics'!$A$2:$AD$188,5,FALSE)</f>
        <v>Networks</v>
      </c>
      <c r="V2654" s="418" t="str">
        <f>VLOOKUP($A2654,'02-Metrics'!$A$2:$AD$188,7,FALSE)</f>
        <v>DPW</v>
      </c>
    </row>
    <row r="2655" spans="1:22" hidden="1">
      <c r="A2655" s="418" t="s">
        <v>1224</v>
      </c>
      <c r="B2655" s="494">
        <v>42551</v>
      </c>
      <c r="C2655" s="495">
        <v>0</v>
      </c>
      <c r="D2655" s="495">
        <v>530927</v>
      </c>
      <c r="E2655" s="495">
        <f t="shared" si="434"/>
        <v>31162672</v>
      </c>
      <c r="F2655" s="495">
        <f t="shared" si="435"/>
        <v>27262390</v>
      </c>
      <c r="G2655" s="495">
        <f t="shared" si="432"/>
        <v>3900282</v>
      </c>
      <c r="H2655" s="495">
        <f>VLOOKUP(A2655,'02-Metrics'!A:R,18,FALSE)</f>
        <v>605714038</v>
      </c>
      <c r="I2655" s="496">
        <f t="shared" si="433"/>
        <v>6.439147444689073E-3</v>
      </c>
      <c r="J2655" s="512"/>
      <c r="M2655" s="241" t="s">
        <v>1038</v>
      </c>
      <c r="S2655">
        <f t="shared" si="431"/>
        <v>2016</v>
      </c>
      <c r="T2655" s="418" t="str">
        <f>VLOOKUP($A2655,'02-Metrics'!$A$2:$AD$188,4,FALSE)</f>
        <v>Infrastructure</v>
      </c>
      <c r="U2655" s="418" t="str">
        <f>VLOOKUP($A2655,'02-Metrics'!$A$2:$AD$188,5,FALSE)</f>
        <v>Networks</v>
      </c>
      <c r="V2655" s="418" t="str">
        <f>VLOOKUP($A2655,'02-Metrics'!$A$2:$AD$188,7,FALSE)</f>
        <v>DPW</v>
      </c>
    </row>
    <row r="2656" spans="1:22" hidden="1">
      <c r="A2656" s="418" t="s">
        <v>1224</v>
      </c>
      <c r="B2656" s="494">
        <v>42581</v>
      </c>
      <c r="C2656" s="495">
        <v>0</v>
      </c>
      <c r="D2656" s="495">
        <v>1086772</v>
      </c>
      <c r="E2656" s="495">
        <f t="shared" si="434"/>
        <v>31162672</v>
      </c>
      <c r="F2656" s="495">
        <f t="shared" si="435"/>
        <v>28349162</v>
      </c>
      <c r="G2656" s="495">
        <f t="shared" si="432"/>
        <v>2813510</v>
      </c>
      <c r="H2656" s="495">
        <f>VLOOKUP(A2656,'02-Metrics'!A:R,18,FALSE)</f>
        <v>605714038</v>
      </c>
      <c r="I2656" s="496">
        <f t="shared" si="433"/>
        <v>4.644947654325291E-3</v>
      </c>
      <c r="J2656" s="512"/>
      <c r="L2656" s="23">
        <v>43989</v>
      </c>
      <c r="M2656" s="241" t="s">
        <v>764</v>
      </c>
      <c r="S2656">
        <f t="shared" si="431"/>
        <v>2016</v>
      </c>
      <c r="T2656" s="418" t="str">
        <f>VLOOKUP($A2656,'02-Metrics'!$A$2:$AD$188,4,FALSE)</f>
        <v>Infrastructure</v>
      </c>
      <c r="U2656" s="418" t="str">
        <f>VLOOKUP($A2656,'02-Metrics'!$A$2:$AD$188,5,FALSE)</f>
        <v>Networks</v>
      </c>
      <c r="V2656" s="418" t="str">
        <f>VLOOKUP($A2656,'02-Metrics'!$A$2:$AD$188,7,FALSE)</f>
        <v>DPW</v>
      </c>
    </row>
    <row r="2657" spans="1:22" hidden="1">
      <c r="A2657" s="418" t="s">
        <v>1224</v>
      </c>
      <c r="B2657" s="494">
        <v>42643</v>
      </c>
      <c r="C2657" s="495">
        <v>0</v>
      </c>
      <c r="D2657" s="495">
        <v>74351</v>
      </c>
      <c r="E2657" s="495">
        <f t="shared" si="434"/>
        <v>31162672</v>
      </c>
      <c r="F2657" s="495">
        <f t="shared" si="435"/>
        <v>28423513</v>
      </c>
      <c r="G2657" s="495">
        <f t="shared" si="432"/>
        <v>2739159</v>
      </c>
      <c r="H2657" s="495">
        <f>VLOOKUP(A2657,'02-Metrics'!A:R,18,FALSE)</f>
        <v>605714038</v>
      </c>
      <c r="I2657" s="496">
        <f t="shared" si="433"/>
        <v>4.5221983116726112E-3</v>
      </c>
      <c r="J2657" s="512"/>
      <c r="L2657" s="23">
        <v>43990</v>
      </c>
      <c r="M2657" s="241" t="s">
        <v>764</v>
      </c>
      <c r="S2657">
        <f t="shared" si="431"/>
        <v>2016</v>
      </c>
      <c r="T2657" s="418" t="str">
        <f>VLOOKUP($A2657,'02-Metrics'!$A$2:$AD$188,4,FALSE)</f>
        <v>Infrastructure</v>
      </c>
      <c r="U2657" s="418" t="str">
        <f>VLOOKUP($A2657,'02-Metrics'!$A$2:$AD$188,5,FALSE)</f>
        <v>Networks</v>
      </c>
      <c r="V2657" s="418" t="str">
        <f>VLOOKUP($A2657,'02-Metrics'!$A$2:$AD$188,7,FALSE)</f>
        <v>DPW</v>
      </c>
    </row>
    <row r="2658" spans="1:22" hidden="1">
      <c r="A2658" s="418" t="s">
        <v>1224</v>
      </c>
      <c r="B2658" s="494">
        <v>42673</v>
      </c>
      <c r="C2658" s="495">
        <v>0</v>
      </c>
      <c r="D2658" s="495">
        <v>56431</v>
      </c>
      <c r="E2658" s="495">
        <f t="shared" si="434"/>
        <v>31162672</v>
      </c>
      <c r="F2658" s="495">
        <f t="shared" si="435"/>
        <v>28479944</v>
      </c>
      <c r="G2658" s="495">
        <f t="shared" si="432"/>
        <v>2682728</v>
      </c>
      <c r="H2658" s="495">
        <f>VLOOKUP(A2658,'02-Metrics'!A:R,18,FALSE)</f>
        <v>605714038</v>
      </c>
      <c r="I2658" s="496">
        <f t="shared" si="433"/>
        <v>4.4290338867794248E-3</v>
      </c>
      <c r="J2658" s="512"/>
      <c r="M2658" s="241" t="s">
        <v>1038</v>
      </c>
      <c r="S2658">
        <f t="shared" si="431"/>
        <v>2016</v>
      </c>
      <c r="T2658" s="418" t="str">
        <f>VLOOKUP($A2658,'02-Metrics'!$A$2:$AD$188,4,FALSE)</f>
        <v>Infrastructure</v>
      </c>
      <c r="U2658" s="418" t="str">
        <f>VLOOKUP($A2658,'02-Metrics'!$A$2:$AD$188,5,FALSE)</f>
        <v>Networks</v>
      </c>
      <c r="V2658" s="418" t="str">
        <f>VLOOKUP($A2658,'02-Metrics'!$A$2:$AD$188,7,FALSE)</f>
        <v>DPW</v>
      </c>
    </row>
    <row r="2659" spans="1:22" hidden="1">
      <c r="A2659" s="418" t="s">
        <v>1224</v>
      </c>
      <c r="B2659" s="494">
        <v>42704</v>
      </c>
      <c r="C2659" s="495">
        <v>1723207</v>
      </c>
      <c r="D2659" s="495">
        <v>0</v>
      </c>
      <c r="E2659" s="495">
        <f t="shared" si="434"/>
        <v>32885879</v>
      </c>
      <c r="F2659" s="495">
        <f t="shared" si="435"/>
        <v>28479944</v>
      </c>
      <c r="G2659" s="495">
        <f t="shared" si="432"/>
        <v>4405935</v>
      </c>
      <c r="H2659" s="495">
        <f>VLOOKUP(A2659,'02-Metrics'!A:R,18,FALSE)</f>
        <v>605714038</v>
      </c>
      <c r="I2659" s="496">
        <f t="shared" si="433"/>
        <v>7.2739522672248189E-3</v>
      </c>
      <c r="J2659" s="512"/>
      <c r="L2659" s="23">
        <v>44025</v>
      </c>
      <c r="M2659" s="241" t="s">
        <v>764</v>
      </c>
      <c r="S2659">
        <f t="shared" si="431"/>
        <v>2016</v>
      </c>
      <c r="T2659" s="418" t="str">
        <f>VLOOKUP($A2659,'02-Metrics'!$A$2:$AD$188,4,FALSE)</f>
        <v>Infrastructure</v>
      </c>
      <c r="U2659" s="418" t="str">
        <f>VLOOKUP($A2659,'02-Metrics'!$A$2:$AD$188,5,FALSE)</f>
        <v>Networks</v>
      </c>
      <c r="V2659" s="418" t="str">
        <f>VLOOKUP($A2659,'02-Metrics'!$A$2:$AD$188,7,FALSE)</f>
        <v>DPW</v>
      </c>
    </row>
    <row r="2660" spans="1:22" hidden="1">
      <c r="A2660" s="418" t="s">
        <v>1224</v>
      </c>
      <c r="B2660" s="497">
        <v>43768</v>
      </c>
      <c r="C2660" s="495">
        <v>0</v>
      </c>
      <c r="D2660" s="495">
        <v>8277.119999999999</v>
      </c>
      <c r="E2660" s="495">
        <f t="shared" si="434"/>
        <v>32885879</v>
      </c>
      <c r="F2660" s="495">
        <f t="shared" si="435"/>
        <v>28488221.120000001</v>
      </c>
      <c r="G2660" s="495">
        <f t="shared" ref="G2660:G2670" si="436">E2660-F2660</f>
        <v>4397657.879999999</v>
      </c>
      <c r="H2660" s="495">
        <f>VLOOKUP(A2660,'02-Metrics'!A:R,18,FALSE)</f>
        <v>605714038</v>
      </c>
      <c r="I2660" s="496">
        <f t="shared" ref="I2660:I2670" si="437">G2660/H2660</f>
        <v>7.2602872050325489E-3</v>
      </c>
      <c r="J2660" s="512"/>
      <c r="L2660" s="23">
        <v>44026</v>
      </c>
      <c r="M2660" s="241" t="s">
        <v>764</v>
      </c>
      <c r="S2660">
        <f t="shared" si="431"/>
        <v>2019</v>
      </c>
      <c r="T2660" s="418" t="str">
        <f>VLOOKUP($A2660,'02-Metrics'!$A$2:$AD$188,4,FALSE)</f>
        <v>Infrastructure</v>
      </c>
      <c r="U2660" s="418" t="str">
        <f>VLOOKUP($A2660,'02-Metrics'!$A$2:$AD$188,5,FALSE)</f>
        <v>Networks</v>
      </c>
      <c r="V2660" s="418" t="str">
        <f>VLOOKUP($A2660,'02-Metrics'!$A$2:$AD$188,7,FALSE)</f>
        <v>DPW</v>
      </c>
    </row>
    <row r="2661" spans="1:22" hidden="1">
      <c r="A2661" s="418" t="s">
        <v>1224</v>
      </c>
      <c r="B2661" s="497">
        <v>43799</v>
      </c>
      <c r="C2661" s="495">
        <v>0</v>
      </c>
      <c r="D2661" s="495">
        <v>283548.58999999997</v>
      </c>
      <c r="E2661" s="495">
        <f t="shared" si="434"/>
        <v>32885879</v>
      </c>
      <c r="F2661" s="495">
        <f t="shared" si="435"/>
        <v>28771769.710000001</v>
      </c>
      <c r="G2661" s="495">
        <f t="shared" si="436"/>
        <v>4114109.2899999991</v>
      </c>
      <c r="H2661" s="495">
        <f>VLOOKUP(A2661,'02-Metrics'!A:R,18,FALSE)</f>
        <v>605714038</v>
      </c>
      <c r="I2661" s="496">
        <f t="shared" si="437"/>
        <v>6.7921643414181514E-3</v>
      </c>
      <c r="J2661" s="512"/>
      <c r="L2661" s="23">
        <v>44034</v>
      </c>
      <c r="M2661" s="241" t="s">
        <v>764</v>
      </c>
      <c r="S2661">
        <f t="shared" si="431"/>
        <v>2019</v>
      </c>
      <c r="T2661" s="418" t="str">
        <f>VLOOKUP($A2661,'02-Metrics'!$A$2:$AD$188,4,FALSE)</f>
        <v>Infrastructure</v>
      </c>
      <c r="U2661" s="418" t="str">
        <f>VLOOKUP($A2661,'02-Metrics'!$A$2:$AD$188,5,FALSE)</f>
        <v>Networks</v>
      </c>
      <c r="V2661" s="418" t="str">
        <f>VLOOKUP($A2661,'02-Metrics'!$A$2:$AD$188,7,FALSE)</f>
        <v>DPW</v>
      </c>
    </row>
    <row r="2662" spans="1:22" hidden="1">
      <c r="A2662" s="418" t="s">
        <v>1224</v>
      </c>
      <c r="B2662" s="497">
        <v>43829</v>
      </c>
      <c r="C2662" s="495">
        <v>0</v>
      </c>
      <c r="D2662" s="495">
        <v>232093.13</v>
      </c>
      <c r="E2662" s="495">
        <f t="shared" si="434"/>
        <v>32885879</v>
      </c>
      <c r="F2662" s="495">
        <f t="shared" si="435"/>
        <v>29003862.84</v>
      </c>
      <c r="G2662" s="495">
        <f t="shared" si="436"/>
        <v>3882016.16</v>
      </c>
      <c r="H2662" s="495">
        <f>VLOOKUP(A2662,'02-Metrics'!A:R,18,FALSE)</f>
        <v>605714038</v>
      </c>
      <c r="I2662" s="496">
        <f t="shared" si="437"/>
        <v>6.4089915644319276E-3</v>
      </c>
      <c r="J2662" s="512"/>
      <c r="L2662" s="23">
        <v>44043</v>
      </c>
      <c r="M2662" s="241" t="s">
        <v>1039</v>
      </c>
      <c r="S2662">
        <f t="shared" si="431"/>
        <v>2019</v>
      </c>
      <c r="T2662" s="418" t="str">
        <f>VLOOKUP($A2662,'02-Metrics'!$A$2:$AD$188,4,FALSE)</f>
        <v>Infrastructure</v>
      </c>
      <c r="U2662" s="418" t="str">
        <f>VLOOKUP($A2662,'02-Metrics'!$A$2:$AD$188,5,FALSE)</f>
        <v>Networks</v>
      </c>
      <c r="V2662" s="418" t="str">
        <f>VLOOKUP($A2662,'02-Metrics'!$A$2:$AD$188,7,FALSE)</f>
        <v>DPW</v>
      </c>
    </row>
    <row r="2663" spans="1:22" hidden="1">
      <c r="A2663" s="418" t="s">
        <v>1224</v>
      </c>
      <c r="B2663" s="497">
        <v>43889</v>
      </c>
      <c r="C2663" s="495">
        <v>0</v>
      </c>
      <c r="D2663" s="495">
        <v>252905.76</v>
      </c>
      <c r="E2663" s="495">
        <f t="shared" si="434"/>
        <v>32885879</v>
      </c>
      <c r="F2663" s="495">
        <f t="shared" si="435"/>
        <v>29256768.600000001</v>
      </c>
      <c r="G2663" s="495">
        <f t="shared" si="436"/>
        <v>3629110.3999999985</v>
      </c>
      <c r="H2663" s="495">
        <f>VLOOKUP(A2663,'02-Metrics'!A:R,18,FALSE)</f>
        <v>605714038</v>
      </c>
      <c r="I2663" s="496">
        <f t="shared" si="437"/>
        <v>5.9914582993369526E-3</v>
      </c>
      <c r="J2663" s="512"/>
      <c r="M2663" s="241" t="s">
        <v>1038</v>
      </c>
      <c r="S2663">
        <f t="shared" si="431"/>
        <v>2020</v>
      </c>
      <c r="T2663" s="418" t="str">
        <f>VLOOKUP($A2663,'02-Metrics'!$A$2:$AD$188,4,FALSE)</f>
        <v>Infrastructure</v>
      </c>
      <c r="U2663" s="418" t="str">
        <f>VLOOKUP($A2663,'02-Metrics'!$A$2:$AD$188,5,FALSE)</f>
        <v>Networks</v>
      </c>
      <c r="V2663" s="418" t="str">
        <f>VLOOKUP($A2663,'02-Metrics'!$A$2:$AD$188,7,FALSE)</f>
        <v>DPW</v>
      </c>
    </row>
    <row r="2664" spans="1:22" hidden="1">
      <c r="A2664" s="418" t="s">
        <v>1224</v>
      </c>
      <c r="B2664" s="497">
        <v>43920</v>
      </c>
      <c r="C2664" s="495">
        <v>0</v>
      </c>
      <c r="D2664" s="495">
        <v>1510.08</v>
      </c>
      <c r="E2664" s="495">
        <f t="shared" si="434"/>
        <v>32885879</v>
      </c>
      <c r="F2664" s="495">
        <f t="shared" si="435"/>
        <v>29258278.68</v>
      </c>
      <c r="G2664" s="495">
        <f t="shared" si="436"/>
        <v>3627600.3200000003</v>
      </c>
      <c r="H2664" s="495">
        <f>VLOOKUP(A2664,'02-Metrics'!A:R,18,FALSE)</f>
        <v>605714038</v>
      </c>
      <c r="I2664" s="496">
        <f t="shared" si="437"/>
        <v>5.9889652417136159E-3</v>
      </c>
      <c r="J2664" s="512"/>
      <c r="L2664" s="23">
        <v>44049</v>
      </c>
      <c r="M2664" s="241" t="s">
        <v>764</v>
      </c>
      <c r="S2664">
        <f t="shared" si="431"/>
        <v>2020</v>
      </c>
      <c r="T2664" s="418" t="str">
        <f>VLOOKUP($A2664,'02-Metrics'!$A$2:$AD$188,4,FALSE)</f>
        <v>Infrastructure</v>
      </c>
      <c r="U2664" s="418" t="str">
        <f>VLOOKUP($A2664,'02-Metrics'!$A$2:$AD$188,5,FALSE)</f>
        <v>Networks</v>
      </c>
      <c r="V2664" s="418" t="str">
        <f>VLOOKUP($A2664,'02-Metrics'!$A$2:$AD$188,7,FALSE)</f>
        <v>DPW</v>
      </c>
    </row>
    <row r="2665" spans="1:22" hidden="1">
      <c r="A2665" s="418" t="s">
        <v>1224</v>
      </c>
      <c r="B2665" s="497">
        <v>43951</v>
      </c>
      <c r="C2665" s="495">
        <v>0</v>
      </c>
      <c r="D2665" s="495">
        <v>17245.91</v>
      </c>
      <c r="E2665" s="495">
        <f t="shared" si="434"/>
        <v>32885879</v>
      </c>
      <c r="F2665" s="495">
        <f t="shared" si="435"/>
        <v>29275524.59</v>
      </c>
      <c r="G2665" s="495">
        <f t="shared" si="436"/>
        <v>3610354.41</v>
      </c>
      <c r="H2665" s="495">
        <f>VLOOKUP(A2665,'02-Metrics'!A:R,18,FALSE)</f>
        <v>605714038</v>
      </c>
      <c r="I2665" s="496">
        <f t="shared" si="437"/>
        <v>5.9604932088432134E-3</v>
      </c>
      <c r="J2665" s="512"/>
      <c r="L2665" s="23">
        <v>44074</v>
      </c>
      <c r="M2665" s="241" t="s">
        <v>764</v>
      </c>
      <c r="S2665">
        <f t="shared" si="431"/>
        <v>2020</v>
      </c>
      <c r="T2665" s="418" t="str">
        <f>VLOOKUP($A2665,'02-Metrics'!$A$2:$AD$188,4,FALSE)</f>
        <v>Infrastructure</v>
      </c>
      <c r="U2665" s="418" t="str">
        <f>VLOOKUP($A2665,'02-Metrics'!$A$2:$AD$188,5,FALSE)</f>
        <v>Networks</v>
      </c>
      <c r="V2665" s="418" t="str">
        <f>VLOOKUP($A2665,'02-Metrics'!$A$2:$AD$188,7,FALSE)</f>
        <v>DPW</v>
      </c>
    </row>
    <row r="2666" spans="1:22" hidden="1">
      <c r="A2666" s="418" t="s">
        <v>1224</v>
      </c>
      <c r="B2666" s="497">
        <v>43981</v>
      </c>
      <c r="C2666" s="495">
        <v>0</v>
      </c>
      <c r="D2666" s="495">
        <v>244429.03</v>
      </c>
      <c r="E2666" s="495">
        <f t="shared" si="434"/>
        <v>32885879</v>
      </c>
      <c r="F2666" s="495">
        <f t="shared" si="435"/>
        <v>29519953.620000001</v>
      </c>
      <c r="G2666" s="495">
        <f t="shared" si="436"/>
        <v>3365925.379999999</v>
      </c>
      <c r="H2666" s="495">
        <f>VLOOKUP(A2666,'02-Metrics'!A:R,18,FALSE)</f>
        <v>605714038</v>
      </c>
      <c r="I2666" s="496">
        <f t="shared" si="437"/>
        <v>5.5569545508865996E-3</v>
      </c>
      <c r="J2666" s="512"/>
      <c r="M2666" s="241" t="s">
        <v>1038</v>
      </c>
      <c r="S2666">
        <f t="shared" si="431"/>
        <v>2020</v>
      </c>
      <c r="T2666" s="418" t="str">
        <f>VLOOKUP($A2666,'02-Metrics'!$A$2:$AD$188,4,FALSE)</f>
        <v>Infrastructure</v>
      </c>
      <c r="U2666" s="418" t="str">
        <f>VLOOKUP($A2666,'02-Metrics'!$A$2:$AD$188,5,FALSE)</f>
        <v>Networks</v>
      </c>
      <c r="V2666" s="418" t="str">
        <f>VLOOKUP($A2666,'02-Metrics'!$A$2:$AD$188,7,FALSE)</f>
        <v>DPW</v>
      </c>
    </row>
    <row r="2667" spans="1:22" hidden="1">
      <c r="A2667" s="418" t="s">
        <v>1224</v>
      </c>
      <c r="B2667" s="497">
        <v>44012</v>
      </c>
      <c r="C2667" s="495">
        <v>0</v>
      </c>
      <c r="D2667" s="495">
        <v>17755.91</v>
      </c>
      <c r="E2667" s="495">
        <f t="shared" si="434"/>
        <v>32885879</v>
      </c>
      <c r="F2667" s="495">
        <f t="shared" si="435"/>
        <v>29537709.530000001</v>
      </c>
      <c r="G2667" s="495">
        <f t="shared" si="436"/>
        <v>3348169.4699999988</v>
      </c>
      <c r="H2667" s="495">
        <f>VLOOKUP(A2667,'02-Metrics'!A:R,18,FALSE)</f>
        <v>605714038</v>
      </c>
      <c r="I2667" s="496">
        <f t="shared" si="437"/>
        <v>5.5276405365397834E-3</v>
      </c>
      <c r="J2667" s="512"/>
      <c r="L2667" s="23">
        <v>44076</v>
      </c>
      <c r="M2667" s="241" t="s">
        <v>1039</v>
      </c>
      <c r="S2667">
        <f t="shared" si="431"/>
        <v>2020</v>
      </c>
      <c r="T2667" s="418" t="str">
        <f>VLOOKUP($A2667,'02-Metrics'!$A$2:$AD$188,4,FALSE)</f>
        <v>Infrastructure</v>
      </c>
      <c r="U2667" s="418" t="str">
        <f>VLOOKUP($A2667,'02-Metrics'!$A$2:$AD$188,5,FALSE)</f>
        <v>Networks</v>
      </c>
      <c r="V2667" s="418" t="str">
        <f>VLOOKUP($A2667,'02-Metrics'!$A$2:$AD$188,7,FALSE)</f>
        <v>DPW</v>
      </c>
    </row>
    <row r="2668" spans="1:22" hidden="1">
      <c r="A2668" s="418" t="s">
        <v>1224</v>
      </c>
      <c r="B2668" s="497">
        <v>44042</v>
      </c>
      <c r="C2668" s="495">
        <v>0</v>
      </c>
      <c r="D2668" s="495">
        <v>237541.6</v>
      </c>
      <c r="E2668" s="495">
        <f t="shared" si="434"/>
        <v>32885879</v>
      </c>
      <c r="F2668" s="495">
        <f t="shared" si="435"/>
        <v>29775251.130000003</v>
      </c>
      <c r="G2668" s="495">
        <f t="shared" si="436"/>
        <v>3110627.8699999973</v>
      </c>
      <c r="H2668" s="495">
        <f>VLOOKUP(A2668,'02-Metrics'!A:R,18,FALSE)</f>
        <v>605714038</v>
      </c>
      <c r="I2668" s="496">
        <f t="shared" si="437"/>
        <v>5.135472640308854E-3</v>
      </c>
      <c r="J2668" s="512"/>
      <c r="L2668" s="23">
        <v>44082</v>
      </c>
      <c r="M2668" s="241" t="s">
        <v>764</v>
      </c>
      <c r="S2668">
        <f t="shared" si="431"/>
        <v>2020</v>
      </c>
      <c r="T2668" s="418" t="str">
        <f>VLOOKUP($A2668,'02-Metrics'!$A$2:$AD$188,4,FALSE)</f>
        <v>Infrastructure</v>
      </c>
      <c r="U2668" s="418" t="str">
        <f>VLOOKUP($A2668,'02-Metrics'!$A$2:$AD$188,5,FALSE)</f>
        <v>Networks</v>
      </c>
      <c r="V2668" s="418" t="str">
        <f>VLOOKUP($A2668,'02-Metrics'!$A$2:$AD$188,7,FALSE)</f>
        <v>DPW</v>
      </c>
    </row>
    <row r="2669" spans="1:22" hidden="1">
      <c r="A2669" s="418" t="s">
        <v>1224</v>
      </c>
      <c r="B2669" s="497">
        <v>44073</v>
      </c>
      <c r="C2669" s="495">
        <v>0</v>
      </c>
      <c r="D2669" s="495">
        <v>253826.25</v>
      </c>
      <c r="E2669" s="495">
        <f t="shared" si="434"/>
        <v>32885879</v>
      </c>
      <c r="F2669" s="495">
        <f t="shared" si="435"/>
        <v>30029077.380000003</v>
      </c>
      <c r="G2669" s="495">
        <f t="shared" si="436"/>
        <v>2856801.6199999973</v>
      </c>
      <c r="H2669" s="495">
        <f>VLOOKUP(A2669,'02-Metrics'!A:R,18,FALSE)</f>
        <v>605714038</v>
      </c>
      <c r="I2669" s="496">
        <f t="shared" si="437"/>
        <v>4.7164196977055985E-3</v>
      </c>
      <c r="J2669" s="512"/>
      <c r="L2669" s="23">
        <v>44094</v>
      </c>
      <c r="M2669" s="241" t="s">
        <v>764</v>
      </c>
      <c r="S2669">
        <f t="shared" si="431"/>
        <v>2020</v>
      </c>
      <c r="T2669" s="418" t="str">
        <f>VLOOKUP($A2669,'02-Metrics'!$A$2:$AD$188,4,FALSE)</f>
        <v>Infrastructure</v>
      </c>
      <c r="U2669" s="418" t="str">
        <f>VLOOKUP($A2669,'02-Metrics'!$A$2:$AD$188,5,FALSE)</f>
        <v>Networks</v>
      </c>
      <c r="V2669" s="418" t="str">
        <f>VLOOKUP($A2669,'02-Metrics'!$A$2:$AD$188,7,FALSE)</f>
        <v>DPW</v>
      </c>
    </row>
    <row r="2670" spans="1:22" hidden="1">
      <c r="A2670" s="418" t="s">
        <v>1224</v>
      </c>
      <c r="B2670" s="497">
        <v>44104</v>
      </c>
      <c r="C2670" s="495">
        <v>0</v>
      </c>
      <c r="D2670" s="495">
        <v>76774.850000000006</v>
      </c>
      <c r="E2670" s="495">
        <f t="shared" si="434"/>
        <v>32885879</v>
      </c>
      <c r="F2670" s="495">
        <f t="shared" si="435"/>
        <v>30105852.230000004</v>
      </c>
      <c r="G2670" s="495">
        <f t="shared" si="436"/>
        <v>2780026.7699999958</v>
      </c>
      <c r="H2670" s="495">
        <f>VLOOKUP(A2670,'02-Metrics'!A:R,18,FALSE)</f>
        <v>605714038</v>
      </c>
      <c r="I2670" s="496">
        <f t="shared" si="437"/>
        <v>4.5896687142654531E-3</v>
      </c>
      <c r="J2670" s="512"/>
      <c r="L2670" s="23">
        <v>44105</v>
      </c>
      <c r="M2670" s="241" t="s">
        <v>764</v>
      </c>
      <c r="S2670">
        <f t="shared" si="431"/>
        <v>2020</v>
      </c>
      <c r="T2670" s="418" t="str">
        <f>VLOOKUP($A2670,'02-Metrics'!$A$2:$AD$188,4,FALSE)</f>
        <v>Infrastructure</v>
      </c>
      <c r="U2670" s="418" t="str">
        <f>VLOOKUP($A2670,'02-Metrics'!$A$2:$AD$188,5,FALSE)</f>
        <v>Networks</v>
      </c>
      <c r="V2670" s="418" t="str">
        <f>VLOOKUP($A2670,'02-Metrics'!$A$2:$AD$188,7,FALSE)</f>
        <v>DPW</v>
      </c>
    </row>
    <row r="2671" spans="1:22" hidden="1">
      <c r="A2671" s="418">
        <v>109</v>
      </c>
      <c r="B2671" s="505">
        <v>2</v>
      </c>
      <c r="C2671" s="506"/>
      <c r="D2671" s="506"/>
      <c r="E2671" s="506"/>
      <c r="F2671" s="506"/>
      <c r="G2671" s="506"/>
      <c r="H2671" s="495"/>
      <c r="I2671" s="496"/>
      <c r="J2671" s="496"/>
      <c r="K2671" s="495"/>
      <c r="L2671" s="493"/>
      <c r="S2671">
        <f t="shared" si="431"/>
        <v>1900</v>
      </c>
      <c r="T2671" s="418" t="e">
        <f>VLOOKUP($A2671,'02-Metrics'!$A$2:$AD$188,4,FALSE)</f>
        <v>#N/A</v>
      </c>
      <c r="U2671" s="418" t="e">
        <f>VLOOKUP($A2671,'02-Metrics'!$A$2:$AD$188,5,FALSE)</f>
        <v>#N/A</v>
      </c>
      <c r="V2671" s="418" t="e">
        <f>VLOOKUP($A2671,'02-Metrics'!$A$2:$AD$188,7,FALSE)</f>
        <v>#N/A</v>
      </c>
    </row>
    <row r="2672" spans="1:22" hidden="1">
      <c r="A2672" s="418">
        <v>110</v>
      </c>
      <c r="B2672" s="505">
        <v>2</v>
      </c>
      <c r="C2672" s="506"/>
      <c r="D2672" s="506"/>
      <c r="E2672" s="506"/>
      <c r="F2672" s="506"/>
      <c r="G2672" s="506"/>
      <c r="H2672" s="495"/>
      <c r="I2672" s="496"/>
      <c r="J2672" s="496"/>
      <c r="K2672" s="495"/>
      <c r="L2672" s="493"/>
      <c r="S2672">
        <f t="shared" ref="S2672:S2696" si="438">YEAR(B2672)</f>
        <v>1900</v>
      </c>
      <c r="T2672" s="418" t="e">
        <f>VLOOKUP($A2672,'02-Metrics'!$A$2:$AD$188,4,FALSE)</f>
        <v>#N/A</v>
      </c>
      <c r="U2672" s="418" t="e">
        <f>VLOOKUP($A2672,'02-Metrics'!$A$2:$AD$188,5,FALSE)</f>
        <v>#N/A</v>
      </c>
      <c r="V2672" s="418" t="e">
        <f>VLOOKUP($A2672,'02-Metrics'!$A$2:$AD$188,7,FALSE)</f>
        <v>#N/A</v>
      </c>
    </row>
    <row r="2673" spans="1:22" hidden="1">
      <c r="A2673" s="418" t="s">
        <v>1261</v>
      </c>
      <c r="B2673" s="494">
        <v>42399</v>
      </c>
      <c r="C2673" s="495">
        <v>0</v>
      </c>
      <c r="D2673" s="495">
        <v>41550</v>
      </c>
      <c r="E2673" s="495">
        <f t="shared" ref="E2673:E2695" si="439">C2673+E2672</f>
        <v>0</v>
      </c>
      <c r="F2673" s="495">
        <f t="shared" ref="F2673:F2695" si="440">D2673+F2672</f>
        <v>41550</v>
      </c>
      <c r="G2673" s="495">
        <f t="shared" ref="G2673:G2695" si="441">E2673-F2673</f>
        <v>-41550</v>
      </c>
      <c r="H2673" s="495" t="e">
        <f>VLOOKUP(A2673,'02-Metrics'!A:R,18,FALSE)</f>
        <v>#N/A</v>
      </c>
      <c r="I2673" s="496" t="e">
        <f t="shared" ref="I2673:I2695" si="442">G2673/H2673</f>
        <v>#N/A</v>
      </c>
      <c r="J2673" s="512"/>
      <c r="M2673" s="241" t="s">
        <v>1038</v>
      </c>
      <c r="S2673">
        <f t="shared" si="438"/>
        <v>2016</v>
      </c>
      <c r="T2673" s="418" t="e">
        <f>VLOOKUP($A2673,'02-Metrics'!$A$2:$AD$188,4,FALSE)</f>
        <v>#N/A</v>
      </c>
      <c r="U2673" s="418" t="e">
        <f>VLOOKUP($A2673,'02-Metrics'!$A$2:$AD$188,5,FALSE)</f>
        <v>#N/A</v>
      </c>
      <c r="V2673" s="418" t="e">
        <f>VLOOKUP($A2673,'02-Metrics'!$A$2:$AD$188,7,FALSE)</f>
        <v>#N/A</v>
      </c>
    </row>
    <row r="2674" spans="1:22" hidden="1">
      <c r="A2674" s="418" t="s">
        <v>1261</v>
      </c>
      <c r="B2674" s="494">
        <v>42459</v>
      </c>
      <c r="C2674" s="495">
        <v>0</v>
      </c>
      <c r="D2674" s="495">
        <v>102318</v>
      </c>
      <c r="E2674" s="495">
        <f t="shared" si="439"/>
        <v>0</v>
      </c>
      <c r="F2674" s="495">
        <f t="shared" si="440"/>
        <v>143868</v>
      </c>
      <c r="G2674" s="495">
        <f t="shared" si="441"/>
        <v>-143868</v>
      </c>
      <c r="H2674" s="495" t="e">
        <f>VLOOKUP(A2674,'02-Metrics'!A:R,18,FALSE)</f>
        <v>#N/A</v>
      </c>
      <c r="I2674" s="496" t="e">
        <f t="shared" si="442"/>
        <v>#N/A</v>
      </c>
      <c r="J2674" s="512"/>
      <c r="M2674" s="241" t="s">
        <v>1038</v>
      </c>
      <c r="S2674">
        <f t="shared" si="438"/>
        <v>2016</v>
      </c>
      <c r="T2674" s="418" t="e">
        <f>VLOOKUP($A2674,'02-Metrics'!$A$2:$AD$188,4,FALSE)</f>
        <v>#N/A</v>
      </c>
      <c r="U2674" s="418" t="e">
        <f>VLOOKUP($A2674,'02-Metrics'!$A$2:$AD$188,5,FALSE)</f>
        <v>#N/A</v>
      </c>
      <c r="V2674" s="418" t="e">
        <f>VLOOKUP($A2674,'02-Metrics'!$A$2:$AD$188,7,FALSE)</f>
        <v>#N/A</v>
      </c>
    </row>
    <row r="2675" spans="1:22" hidden="1">
      <c r="A2675" s="418" t="s">
        <v>1261</v>
      </c>
      <c r="B2675" s="494">
        <v>42490</v>
      </c>
      <c r="C2675" s="495">
        <v>0</v>
      </c>
      <c r="D2675" s="495">
        <v>442386</v>
      </c>
      <c r="E2675" s="495">
        <f t="shared" si="439"/>
        <v>0</v>
      </c>
      <c r="F2675" s="495">
        <f t="shared" si="440"/>
        <v>586254</v>
      </c>
      <c r="G2675" s="495">
        <f t="shared" si="441"/>
        <v>-586254</v>
      </c>
      <c r="H2675" s="495" t="e">
        <f>VLOOKUP(A2675,'02-Metrics'!A:R,18,FALSE)</f>
        <v>#N/A</v>
      </c>
      <c r="I2675" s="496" t="e">
        <f t="shared" si="442"/>
        <v>#N/A</v>
      </c>
      <c r="J2675" s="512"/>
      <c r="M2675" s="241" t="s">
        <v>1038</v>
      </c>
      <c r="S2675">
        <f t="shared" si="438"/>
        <v>2016</v>
      </c>
      <c r="T2675" s="418" t="e">
        <f>VLOOKUP($A2675,'02-Metrics'!$A$2:$AD$188,4,FALSE)</f>
        <v>#N/A</v>
      </c>
      <c r="U2675" s="418" t="e">
        <f>VLOOKUP($A2675,'02-Metrics'!$A$2:$AD$188,5,FALSE)</f>
        <v>#N/A</v>
      </c>
      <c r="V2675" s="418" t="e">
        <f>VLOOKUP($A2675,'02-Metrics'!$A$2:$AD$188,7,FALSE)</f>
        <v>#N/A</v>
      </c>
    </row>
    <row r="2676" spans="1:22" hidden="1">
      <c r="A2676" s="418" t="s">
        <v>1261</v>
      </c>
      <c r="B2676" s="494">
        <v>42520</v>
      </c>
      <c r="C2676" s="495">
        <v>0</v>
      </c>
      <c r="D2676" s="495">
        <v>2317224</v>
      </c>
      <c r="E2676" s="495">
        <f t="shared" si="439"/>
        <v>0</v>
      </c>
      <c r="F2676" s="495">
        <f t="shared" si="440"/>
        <v>2903478</v>
      </c>
      <c r="G2676" s="495">
        <f t="shared" si="441"/>
        <v>-2903478</v>
      </c>
      <c r="H2676" s="495" t="e">
        <f>VLOOKUP(A2676,'02-Metrics'!A:R,18,FALSE)</f>
        <v>#N/A</v>
      </c>
      <c r="I2676" s="496" t="e">
        <f t="shared" si="442"/>
        <v>#N/A</v>
      </c>
      <c r="J2676" s="512"/>
      <c r="M2676" s="241" t="s">
        <v>1038</v>
      </c>
      <c r="S2676">
        <f t="shared" si="438"/>
        <v>2016</v>
      </c>
      <c r="T2676" s="418" t="e">
        <f>VLOOKUP($A2676,'02-Metrics'!$A$2:$AD$188,4,FALSE)</f>
        <v>#N/A</v>
      </c>
      <c r="U2676" s="418" t="e">
        <f>VLOOKUP($A2676,'02-Metrics'!$A$2:$AD$188,5,FALSE)</f>
        <v>#N/A</v>
      </c>
      <c r="V2676" s="418" t="e">
        <f>VLOOKUP($A2676,'02-Metrics'!$A$2:$AD$188,7,FALSE)</f>
        <v>#N/A</v>
      </c>
    </row>
    <row r="2677" spans="1:22" hidden="1">
      <c r="A2677" s="418" t="s">
        <v>1261</v>
      </c>
      <c r="B2677" s="494">
        <v>42551</v>
      </c>
      <c r="C2677" s="495">
        <v>62880564</v>
      </c>
      <c r="D2677" s="495">
        <v>3783562</v>
      </c>
      <c r="E2677" s="495">
        <f t="shared" si="439"/>
        <v>62880564</v>
      </c>
      <c r="F2677" s="495">
        <f t="shared" si="440"/>
        <v>6687040</v>
      </c>
      <c r="G2677" s="495">
        <f t="shared" si="441"/>
        <v>56193524</v>
      </c>
      <c r="H2677" s="495" t="e">
        <f>VLOOKUP(A2677,'02-Metrics'!A:R,18,FALSE)</f>
        <v>#N/A</v>
      </c>
      <c r="I2677" s="496" t="e">
        <f t="shared" si="442"/>
        <v>#N/A</v>
      </c>
      <c r="J2677" s="512"/>
      <c r="L2677" s="23">
        <v>43481</v>
      </c>
      <c r="M2677" s="241" t="s">
        <v>1039</v>
      </c>
      <c r="S2677">
        <f t="shared" si="438"/>
        <v>2016</v>
      </c>
      <c r="T2677" s="418" t="e">
        <f>VLOOKUP($A2677,'02-Metrics'!$A$2:$AD$188,4,FALSE)</f>
        <v>#N/A</v>
      </c>
      <c r="U2677" s="418" t="e">
        <f>VLOOKUP($A2677,'02-Metrics'!$A$2:$AD$188,5,FALSE)</f>
        <v>#N/A</v>
      </c>
      <c r="V2677" s="418" t="e">
        <f>VLOOKUP($A2677,'02-Metrics'!$A$2:$AD$188,7,FALSE)</f>
        <v>#N/A</v>
      </c>
    </row>
    <row r="2678" spans="1:22" hidden="1">
      <c r="A2678" s="418" t="s">
        <v>1261</v>
      </c>
      <c r="B2678" s="494">
        <v>42581</v>
      </c>
      <c r="C2678" s="495">
        <v>0</v>
      </c>
      <c r="D2678" s="495">
        <v>2520105</v>
      </c>
      <c r="E2678" s="495">
        <f t="shared" si="439"/>
        <v>62880564</v>
      </c>
      <c r="F2678" s="495">
        <f t="shared" si="440"/>
        <v>9207145</v>
      </c>
      <c r="G2678" s="495">
        <f t="shared" si="441"/>
        <v>53673419</v>
      </c>
      <c r="H2678" s="495" t="e">
        <f>VLOOKUP(A2678,'02-Metrics'!A:R,18,FALSE)</f>
        <v>#N/A</v>
      </c>
      <c r="I2678" s="496" t="e">
        <f t="shared" si="442"/>
        <v>#N/A</v>
      </c>
      <c r="J2678" s="512"/>
      <c r="M2678" s="241" t="s">
        <v>1038</v>
      </c>
      <c r="S2678">
        <f t="shared" si="438"/>
        <v>2016</v>
      </c>
      <c r="T2678" s="418" t="e">
        <f>VLOOKUP($A2678,'02-Metrics'!$A$2:$AD$188,4,FALSE)</f>
        <v>#N/A</v>
      </c>
      <c r="U2678" s="418" t="e">
        <f>VLOOKUP($A2678,'02-Metrics'!$A$2:$AD$188,5,FALSE)</f>
        <v>#N/A</v>
      </c>
      <c r="V2678" s="418" t="e">
        <f>VLOOKUP($A2678,'02-Metrics'!$A$2:$AD$188,7,FALSE)</f>
        <v>#N/A</v>
      </c>
    </row>
    <row r="2679" spans="1:22" hidden="1">
      <c r="A2679" s="418" t="s">
        <v>1261</v>
      </c>
      <c r="B2679" s="494">
        <v>42612</v>
      </c>
      <c r="C2679" s="495">
        <v>0</v>
      </c>
      <c r="D2679" s="495">
        <v>2682038</v>
      </c>
      <c r="E2679" s="495">
        <f t="shared" si="439"/>
        <v>62880564</v>
      </c>
      <c r="F2679" s="495">
        <f t="shared" si="440"/>
        <v>11889183</v>
      </c>
      <c r="G2679" s="495">
        <f t="shared" si="441"/>
        <v>50991381</v>
      </c>
      <c r="H2679" s="495" t="e">
        <f>VLOOKUP(A2679,'02-Metrics'!A:R,18,FALSE)</f>
        <v>#N/A</v>
      </c>
      <c r="I2679" s="496" t="e">
        <f t="shared" si="442"/>
        <v>#N/A</v>
      </c>
      <c r="J2679" s="512"/>
      <c r="M2679" s="241" t="s">
        <v>1038</v>
      </c>
      <c r="S2679">
        <f t="shared" si="438"/>
        <v>2016</v>
      </c>
      <c r="T2679" s="418" t="e">
        <f>VLOOKUP($A2679,'02-Metrics'!$A$2:$AD$188,4,FALSE)</f>
        <v>#N/A</v>
      </c>
      <c r="U2679" s="418" t="e">
        <f>VLOOKUP($A2679,'02-Metrics'!$A$2:$AD$188,5,FALSE)</f>
        <v>#N/A</v>
      </c>
      <c r="V2679" s="418" t="e">
        <f>VLOOKUP($A2679,'02-Metrics'!$A$2:$AD$188,7,FALSE)</f>
        <v>#N/A</v>
      </c>
    </row>
    <row r="2680" spans="1:22" hidden="1">
      <c r="A2680" s="418" t="s">
        <v>1261</v>
      </c>
      <c r="B2680" s="494">
        <v>42643</v>
      </c>
      <c r="C2680" s="495">
        <v>0</v>
      </c>
      <c r="D2680" s="495">
        <v>2165753</v>
      </c>
      <c r="E2680" s="495">
        <f t="shared" si="439"/>
        <v>62880564</v>
      </c>
      <c r="F2680" s="495">
        <f t="shared" si="440"/>
        <v>14054936</v>
      </c>
      <c r="G2680" s="495">
        <f t="shared" si="441"/>
        <v>48825628</v>
      </c>
      <c r="H2680" s="495" t="e">
        <f>VLOOKUP(A2680,'02-Metrics'!A:R,18,FALSE)</f>
        <v>#N/A</v>
      </c>
      <c r="I2680" s="496" t="e">
        <f t="shared" si="442"/>
        <v>#N/A</v>
      </c>
      <c r="J2680" s="512"/>
      <c r="M2680" s="241" t="s">
        <v>1038</v>
      </c>
      <c r="S2680">
        <f t="shared" si="438"/>
        <v>2016</v>
      </c>
      <c r="T2680" s="418" t="e">
        <f>VLOOKUP($A2680,'02-Metrics'!$A$2:$AD$188,4,FALSE)</f>
        <v>#N/A</v>
      </c>
      <c r="U2680" s="418" t="e">
        <f>VLOOKUP($A2680,'02-Metrics'!$A$2:$AD$188,5,FALSE)</f>
        <v>#N/A</v>
      </c>
      <c r="V2680" s="418" t="e">
        <f>VLOOKUP($A2680,'02-Metrics'!$A$2:$AD$188,7,FALSE)</f>
        <v>#N/A</v>
      </c>
    </row>
    <row r="2681" spans="1:22" hidden="1">
      <c r="A2681" s="418" t="s">
        <v>1261</v>
      </c>
      <c r="B2681" s="494">
        <v>42673</v>
      </c>
      <c r="C2681" s="495">
        <v>0</v>
      </c>
      <c r="D2681" s="495">
        <v>2202561</v>
      </c>
      <c r="E2681" s="495">
        <f t="shared" si="439"/>
        <v>62880564</v>
      </c>
      <c r="F2681" s="495">
        <f t="shared" si="440"/>
        <v>16257497</v>
      </c>
      <c r="G2681" s="495">
        <f t="shared" si="441"/>
        <v>46623067</v>
      </c>
      <c r="H2681" s="495" t="e">
        <f>VLOOKUP(A2681,'02-Metrics'!A:R,18,FALSE)</f>
        <v>#N/A</v>
      </c>
      <c r="I2681" s="496" t="e">
        <f t="shared" si="442"/>
        <v>#N/A</v>
      </c>
      <c r="J2681" s="512"/>
      <c r="M2681" s="241" t="s">
        <v>1038</v>
      </c>
      <c r="S2681">
        <f t="shared" si="438"/>
        <v>2016</v>
      </c>
      <c r="T2681" s="418" t="e">
        <f>VLOOKUP($A2681,'02-Metrics'!$A$2:$AD$188,4,FALSE)</f>
        <v>#N/A</v>
      </c>
      <c r="U2681" s="418" t="e">
        <f>VLOOKUP($A2681,'02-Metrics'!$A$2:$AD$188,5,FALSE)</f>
        <v>#N/A</v>
      </c>
      <c r="V2681" s="418" t="e">
        <f>VLOOKUP($A2681,'02-Metrics'!$A$2:$AD$188,7,FALSE)</f>
        <v>#N/A</v>
      </c>
    </row>
    <row r="2682" spans="1:22" hidden="1">
      <c r="A2682" s="418" t="s">
        <v>1261</v>
      </c>
      <c r="B2682" s="494">
        <v>42704</v>
      </c>
      <c r="C2682" s="495">
        <v>0</v>
      </c>
      <c r="D2682" s="495">
        <v>14771658</v>
      </c>
      <c r="E2682" s="495">
        <f t="shared" si="439"/>
        <v>62880564</v>
      </c>
      <c r="F2682" s="495">
        <f t="shared" si="440"/>
        <v>31029155</v>
      </c>
      <c r="G2682" s="495">
        <f t="shared" si="441"/>
        <v>31851409</v>
      </c>
      <c r="H2682" s="495" t="e">
        <f>VLOOKUP(A2682,'02-Metrics'!A:R,18,FALSE)</f>
        <v>#N/A</v>
      </c>
      <c r="I2682" s="496" t="e">
        <f t="shared" si="442"/>
        <v>#N/A</v>
      </c>
      <c r="J2682" s="512"/>
      <c r="M2682" s="241" t="s">
        <v>1038</v>
      </c>
      <c r="S2682">
        <f t="shared" si="438"/>
        <v>2016</v>
      </c>
      <c r="T2682" s="418" t="e">
        <f>VLOOKUP($A2682,'02-Metrics'!$A$2:$AD$188,4,FALSE)</f>
        <v>#N/A</v>
      </c>
      <c r="U2682" s="418" t="e">
        <f>VLOOKUP($A2682,'02-Metrics'!$A$2:$AD$188,5,FALSE)</f>
        <v>#N/A</v>
      </c>
      <c r="V2682" s="418" t="e">
        <f>VLOOKUP($A2682,'02-Metrics'!$A$2:$AD$188,7,FALSE)</f>
        <v>#N/A</v>
      </c>
    </row>
    <row r="2683" spans="1:22" hidden="1">
      <c r="A2683" s="418" t="s">
        <v>1261</v>
      </c>
      <c r="B2683" s="494">
        <v>42734</v>
      </c>
      <c r="C2683" s="495">
        <v>0</v>
      </c>
      <c r="D2683" s="495">
        <v>12434843</v>
      </c>
      <c r="E2683" s="495">
        <f t="shared" si="439"/>
        <v>62880564</v>
      </c>
      <c r="F2683" s="495">
        <f t="shared" si="440"/>
        <v>43463998</v>
      </c>
      <c r="G2683" s="495">
        <f t="shared" si="441"/>
        <v>19416566</v>
      </c>
      <c r="H2683" s="495" t="e">
        <f>VLOOKUP(A2683,'02-Metrics'!A:R,18,FALSE)</f>
        <v>#N/A</v>
      </c>
      <c r="I2683" s="496" t="e">
        <f t="shared" si="442"/>
        <v>#N/A</v>
      </c>
      <c r="J2683" s="512"/>
      <c r="L2683" s="23">
        <v>43625</v>
      </c>
      <c r="M2683" s="241" t="s">
        <v>1039</v>
      </c>
      <c r="S2683">
        <f t="shared" si="438"/>
        <v>2016</v>
      </c>
      <c r="T2683" s="418" t="e">
        <f>VLOOKUP($A2683,'02-Metrics'!$A$2:$AD$188,4,FALSE)</f>
        <v>#N/A</v>
      </c>
      <c r="U2683" s="418" t="e">
        <f>VLOOKUP($A2683,'02-Metrics'!$A$2:$AD$188,5,FALSE)</f>
        <v>#N/A</v>
      </c>
      <c r="V2683" s="418" t="e">
        <f>VLOOKUP($A2683,'02-Metrics'!$A$2:$AD$188,7,FALSE)</f>
        <v>#N/A</v>
      </c>
    </row>
    <row r="2684" spans="1:22" hidden="1">
      <c r="A2684" s="418" t="s">
        <v>1261</v>
      </c>
      <c r="B2684" s="494">
        <v>42765</v>
      </c>
      <c r="C2684" s="495">
        <v>7678950</v>
      </c>
      <c r="D2684" s="495">
        <v>4851985</v>
      </c>
      <c r="E2684" s="495">
        <f t="shared" si="439"/>
        <v>70559514</v>
      </c>
      <c r="F2684" s="495">
        <f t="shared" si="440"/>
        <v>48315983</v>
      </c>
      <c r="G2684" s="495">
        <f t="shared" si="441"/>
        <v>22243531</v>
      </c>
      <c r="H2684" s="495" t="e">
        <f>VLOOKUP(A2684,'02-Metrics'!A:R,18,FALSE)</f>
        <v>#N/A</v>
      </c>
      <c r="I2684" s="496" t="e">
        <f t="shared" si="442"/>
        <v>#N/A</v>
      </c>
      <c r="J2684" s="512"/>
      <c r="L2684" s="23">
        <v>43641</v>
      </c>
      <c r="M2684" s="241" t="s">
        <v>1039</v>
      </c>
      <c r="S2684">
        <f t="shared" si="438"/>
        <v>2017</v>
      </c>
      <c r="T2684" s="418" t="e">
        <f>VLOOKUP($A2684,'02-Metrics'!$A$2:$AD$188,4,FALSE)</f>
        <v>#N/A</v>
      </c>
      <c r="U2684" s="418" t="e">
        <f>VLOOKUP($A2684,'02-Metrics'!$A$2:$AD$188,5,FALSE)</f>
        <v>#N/A</v>
      </c>
      <c r="V2684" s="418" t="e">
        <f>VLOOKUP($A2684,'02-Metrics'!$A$2:$AD$188,7,FALSE)</f>
        <v>#N/A</v>
      </c>
    </row>
    <row r="2685" spans="1:22" hidden="1">
      <c r="A2685" s="418" t="s">
        <v>1261</v>
      </c>
      <c r="B2685" s="494">
        <v>42794</v>
      </c>
      <c r="C2685" s="495">
        <v>22832552</v>
      </c>
      <c r="D2685" s="495">
        <v>2739979</v>
      </c>
      <c r="E2685" s="495">
        <f t="shared" si="439"/>
        <v>93392066</v>
      </c>
      <c r="F2685" s="495">
        <f t="shared" si="440"/>
        <v>51055962</v>
      </c>
      <c r="G2685" s="495">
        <f t="shared" si="441"/>
        <v>42336104</v>
      </c>
      <c r="H2685" s="495" t="e">
        <f>VLOOKUP(A2685,'02-Metrics'!A:R,18,FALSE)</f>
        <v>#N/A</v>
      </c>
      <c r="I2685" s="496" t="e">
        <f t="shared" si="442"/>
        <v>#N/A</v>
      </c>
      <c r="J2685" s="512"/>
      <c r="M2685" s="241" t="s">
        <v>1038</v>
      </c>
      <c r="S2685">
        <f t="shared" si="438"/>
        <v>2017</v>
      </c>
      <c r="T2685" s="418" t="e">
        <f>VLOOKUP($A2685,'02-Metrics'!$A$2:$AD$188,4,FALSE)</f>
        <v>#N/A</v>
      </c>
      <c r="U2685" s="418" t="e">
        <f>VLOOKUP($A2685,'02-Metrics'!$A$2:$AD$188,5,FALSE)</f>
        <v>#N/A</v>
      </c>
      <c r="V2685" s="418" t="e">
        <f>VLOOKUP($A2685,'02-Metrics'!$A$2:$AD$188,7,FALSE)</f>
        <v>#N/A</v>
      </c>
    </row>
    <row r="2686" spans="1:22" hidden="1">
      <c r="A2686" s="418" t="s">
        <v>1261</v>
      </c>
      <c r="B2686" s="494">
        <v>42824</v>
      </c>
      <c r="C2686" s="495">
        <v>3812636</v>
      </c>
      <c r="D2686" s="495">
        <v>2389640</v>
      </c>
      <c r="E2686" s="495">
        <f t="shared" si="439"/>
        <v>97204702</v>
      </c>
      <c r="F2686" s="495">
        <f t="shared" si="440"/>
        <v>53445602</v>
      </c>
      <c r="G2686" s="495">
        <f t="shared" si="441"/>
        <v>43759100</v>
      </c>
      <c r="H2686" s="495" t="e">
        <f>VLOOKUP(A2686,'02-Metrics'!A:R,18,FALSE)</f>
        <v>#N/A</v>
      </c>
      <c r="I2686" s="496" t="e">
        <f t="shared" si="442"/>
        <v>#N/A</v>
      </c>
      <c r="J2686" s="512"/>
      <c r="L2686" s="23">
        <v>43650</v>
      </c>
      <c r="M2686" s="241" t="s">
        <v>1039</v>
      </c>
      <c r="S2686">
        <f t="shared" si="438"/>
        <v>2017</v>
      </c>
      <c r="T2686" s="418" t="e">
        <f>VLOOKUP($A2686,'02-Metrics'!$A$2:$AD$188,4,FALSE)</f>
        <v>#N/A</v>
      </c>
      <c r="U2686" s="418" t="e">
        <f>VLOOKUP($A2686,'02-Metrics'!$A$2:$AD$188,5,FALSE)</f>
        <v>#N/A</v>
      </c>
      <c r="V2686" s="418" t="e">
        <f>VLOOKUP($A2686,'02-Metrics'!$A$2:$AD$188,7,FALSE)</f>
        <v>#N/A</v>
      </c>
    </row>
    <row r="2687" spans="1:22" hidden="1">
      <c r="A2687" s="418" t="s">
        <v>1261</v>
      </c>
      <c r="B2687" s="494">
        <v>42855</v>
      </c>
      <c r="C2687" s="495">
        <v>3442547</v>
      </c>
      <c r="D2687" s="495">
        <v>9468759</v>
      </c>
      <c r="E2687" s="495">
        <f t="shared" si="439"/>
        <v>100647249</v>
      </c>
      <c r="F2687" s="495">
        <f t="shared" si="440"/>
        <v>62914361</v>
      </c>
      <c r="G2687" s="495">
        <f t="shared" si="441"/>
        <v>37732888</v>
      </c>
      <c r="H2687" s="495" t="e">
        <f>VLOOKUP(A2687,'02-Metrics'!A:R,18,FALSE)</f>
        <v>#N/A</v>
      </c>
      <c r="I2687" s="496" t="e">
        <f t="shared" si="442"/>
        <v>#N/A</v>
      </c>
      <c r="J2687" s="512"/>
      <c r="L2687" s="23">
        <v>43677</v>
      </c>
      <c r="M2687" s="241" t="s">
        <v>1039</v>
      </c>
      <c r="S2687">
        <f t="shared" si="438"/>
        <v>2017</v>
      </c>
      <c r="T2687" s="418" t="e">
        <f>VLOOKUP($A2687,'02-Metrics'!$A$2:$AD$188,4,FALSE)</f>
        <v>#N/A</v>
      </c>
      <c r="U2687" s="418" t="e">
        <f>VLOOKUP($A2687,'02-Metrics'!$A$2:$AD$188,5,FALSE)</f>
        <v>#N/A</v>
      </c>
      <c r="V2687" s="418" t="e">
        <f>VLOOKUP($A2687,'02-Metrics'!$A$2:$AD$188,7,FALSE)</f>
        <v>#N/A</v>
      </c>
    </row>
    <row r="2688" spans="1:22" hidden="1">
      <c r="A2688" s="418" t="s">
        <v>1261</v>
      </c>
      <c r="B2688" s="494">
        <v>42885</v>
      </c>
      <c r="C2688" s="495">
        <v>5999615</v>
      </c>
      <c r="D2688" s="495">
        <v>2501903</v>
      </c>
      <c r="E2688" s="495">
        <f t="shared" si="439"/>
        <v>106646864</v>
      </c>
      <c r="F2688" s="495">
        <f t="shared" si="440"/>
        <v>65416264</v>
      </c>
      <c r="G2688" s="495">
        <f t="shared" si="441"/>
        <v>41230600</v>
      </c>
      <c r="H2688" s="495" t="e">
        <f>VLOOKUP(A2688,'02-Metrics'!A:R,18,FALSE)</f>
        <v>#N/A</v>
      </c>
      <c r="I2688" s="496" t="e">
        <f t="shared" si="442"/>
        <v>#N/A</v>
      </c>
      <c r="J2688" s="512"/>
      <c r="M2688" s="241" t="s">
        <v>1038</v>
      </c>
      <c r="S2688">
        <f t="shared" si="438"/>
        <v>2017</v>
      </c>
      <c r="T2688" s="418" t="e">
        <f>VLOOKUP($A2688,'02-Metrics'!$A$2:$AD$188,4,FALSE)</f>
        <v>#N/A</v>
      </c>
      <c r="U2688" s="418" t="e">
        <f>VLOOKUP($A2688,'02-Metrics'!$A$2:$AD$188,5,FALSE)</f>
        <v>#N/A</v>
      </c>
      <c r="V2688" s="418" t="e">
        <f>VLOOKUP($A2688,'02-Metrics'!$A$2:$AD$188,7,FALSE)</f>
        <v>#N/A</v>
      </c>
    </row>
    <row r="2689" spans="1:22" hidden="1">
      <c r="A2689" s="418" t="s">
        <v>1261</v>
      </c>
      <c r="B2689" s="494">
        <v>42916</v>
      </c>
      <c r="C2689" s="495">
        <v>0</v>
      </c>
      <c r="D2689" s="495">
        <v>2598562</v>
      </c>
      <c r="E2689" s="495">
        <f t="shared" si="439"/>
        <v>106646864</v>
      </c>
      <c r="F2689" s="495">
        <f t="shared" si="440"/>
        <v>68014826</v>
      </c>
      <c r="G2689" s="495">
        <f t="shared" si="441"/>
        <v>38632038</v>
      </c>
      <c r="H2689" s="495" t="e">
        <f>VLOOKUP(A2689,'02-Metrics'!A:R,18,FALSE)</f>
        <v>#N/A</v>
      </c>
      <c r="I2689" s="496" t="e">
        <f t="shared" si="442"/>
        <v>#N/A</v>
      </c>
      <c r="J2689" s="512"/>
      <c r="M2689" s="241" t="s">
        <v>1038</v>
      </c>
      <c r="S2689">
        <f t="shared" si="438"/>
        <v>2017</v>
      </c>
      <c r="T2689" s="418" t="e">
        <f>VLOOKUP($A2689,'02-Metrics'!$A$2:$AD$188,4,FALSE)</f>
        <v>#N/A</v>
      </c>
      <c r="U2689" s="418" t="e">
        <f>VLOOKUP($A2689,'02-Metrics'!$A$2:$AD$188,5,FALSE)</f>
        <v>#N/A</v>
      </c>
      <c r="V2689" s="418" t="e">
        <f>VLOOKUP($A2689,'02-Metrics'!$A$2:$AD$188,7,FALSE)</f>
        <v>#N/A</v>
      </c>
    </row>
    <row r="2690" spans="1:22" hidden="1">
      <c r="A2690" s="418" t="s">
        <v>1261</v>
      </c>
      <c r="B2690" s="494">
        <v>42946</v>
      </c>
      <c r="C2690" s="495">
        <v>0</v>
      </c>
      <c r="D2690" s="495">
        <v>1778655</v>
      </c>
      <c r="E2690" s="495">
        <f t="shared" si="439"/>
        <v>106646864</v>
      </c>
      <c r="F2690" s="495">
        <f t="shared" si="440"/>
        <v>69793481</v>
      </c>
      <c r="G2690" s="495">
        <f t="shared" si="441"/>
        <v>36853383</v>
      </c>
      <c r="H2690" s="495" t="e">
        <f>VLOOKUP(A2690,'02-Metrics'!A:R,18,FALSE)</f>
        <v>#N/A</v>
      </c>
      <c r="I2690" s="496" t="e">
        <f t="shared" si="442"/>
        <v>#N/A</v>
      </c>
      <c r="J2690" s="512"/>
      <c r="L2690" s="23">
        <v>43727</v>
      </c>
      <c r="M2690" s="241" t="s">
        <v>1039</v>
      </c>
      <c r="S2690">
        <f t="shared" si="438"/>
        <v>2017</v>
      </c>
      <c r="T2690" s="418" t="e">
        <f>VLOOKUP($A2690,'02-Metrics'!$A$2:$AD$188,4,FALSE)</f>
        <v>#N/A</v>
      </c>
      <c r="U2690" s="418" t="e">
        <f>VLOOKUP($A2690,'02-Metrics'!$A$2:$AD$188,5,FALSE)</f>
        <v>#N/A</v>
      </c>
      <c r="V2690" s="418" t="e">
        <f>VLOOKUP($A2690,'02-Metrics'!$A$2:$AD$188,7,FALSE)</f>
        <v>#N/A</v>
      </c>
    </row>
    <row r="2691" spans="1:22" hidden="1">
      <c r="A2691" s="418" t="s">
        <v>1261</v>
      </c>
      <c r="B2691" s="494">
        <v>42977</v>
      </c>
      <c r="C2691" s="495">
        <v>17787964</v>
      </c>
      <c r="D2691" s="495">
        <v>2440770</v>
      </c>
      <c r="E2691" s="495">
        <f t="shared" si="439"/>
        <v>124434828</v>
      </c>
      <c r="F2691" s="495">
        <f t="shared" si="440"/>
        <v>72234251</v>
      </c>
      <c r="G2691" s="495">
        <f t="shared" si="441"/>
        <v>52200577</v>
      </c>
      <c r="H2691" s="495" t="e">
        <f>VLOOKUP(A2691,'02-Metrics'!A:R,18,FALSE)</f>
        <v>#N/A</v>
      </c>
      <c r="I2691" s="496" t="e">
        <f t="shared" si="442"/>
        <v>#N/A</v>
      </c>
      <c r="J2691" s="512"/>
      <c r="L2691" s="23">
        <v>43737</v>
      </c>
      <c r="M2691" s="241" t="s">
        <v>1039</v>
      </c>
      <c r="S2691">
        <f t="shared" si="438"/>
        <v>2017</v>
      </c>
      <c r="T2691" s="418" t="e">
        <f>VLOOKUP($A2691,'02-Metrics'!$A$2:$AD$188,4,FALSE)</f>
        <v>#N/A</v>
      </c>
      <c r="U2691" s="418" t="e">
        <f>VLOOKUP($A2691,'02-Metrics'!$A$2:$AD$188,5,FALSE)</f>
        <v>#N/A</v>
      </c>
      <c r="V2691" s="418" t="e">
        <f>VLOOKUP($A2691,'02-Metrics'!$A$2:$AD$188,7,FALSE)</f>
        <v>#N/A</v>
      </c>
    </row>
    <row r="2692" spans="1:22" hidden="1">
      <c r="A2692" s="418" t="s">
        <v>1261</v>
      </c>
      <c r="B2692" s="494">
        <v>43008</v>
      </c>
      <c r="C2692" s="495">
        <v>876288</v>
      </c>
      <c r="D2692" s="495">
        <v>668075</v>
      </c>
      <c r="E2692" s="495">
        <f t="shared" si="439"/>
        <v>125311116</v>
      </c>
      <c r="F2692" s="495">
        <f t="shared" si="440"/>
        <v>72902326</v>
      </c>
      <c r="G2692" s="495">
        <f t="shared" si="441"/>
        <v>52408790</v>
      </c>
      <c r="H2692" s="495" t="e">
        <f>VLOOKUP(A2692,'02-Metrics'!A:R,18,FALSE)</f>
        <v>#N/A</v>
      </c>
      <c r="I2692" s="496" t="e">
        <f t="shared" si="442"/>
        <v>#N/A</v>
      </c>
      <c r="J2692" s="512"/>
      <c r="M2692" s="241" t="s">
        <v>1038</v>
      </c>
      <c r="S2692">
        <f t="shared" si="438"/>
        <v>2017</v>
      </c>
      <c r="T2692" s="418" t="e">
        <f>VLOOKUP($A2692,'02-Metrics'!$A$2:$AD$188,4,FALSE)</f>
        <v>#N/A</v>
      </c>
      <c r="U2692" s="418" t="e">
        <f>VLOOKUP($A2692,'02-Metrics'!$A$2:$AD$188,5,FALSE)</f>
        <v>#N/A</v>
      </c>
      <c r="V2692" s="418" t="e">
        <f>VLOOKUP($A2692,'02-Metrics'!$A$2:$AD$188,7,FALSE)</f>
        <v>#N/A</v>
      </c>
    </row>
    <row r="2693" spans="1:22" hidden="1">
      <c r="A2693" s="418" t="s">
        <v>1261</v>
      </c>
      <c r="B2693" s="494">
        <v>43038</v>
      </c>
      <c r="C2693" s="495">
        <v>4288254</v>
      </c>
      <c r="D2693" s="495">
        <v>2007184</v>
      </c>
      <c r="E2693" s="495">
        <f t="shared" si="439"/>
        <v>129599370</v>
      </c>
      <c r="F2693" s="495">
        <f t="shared" si="440"/>
        <v>74909510</v>
      </c>
      <c r="G2693" s="495">
        <f t="shared" si="441"/>
        <v>54689860</v>
      </c>
      <c r="H2693" s="495" t="e">
        <f>VLOOKUP(A2693,'02-Metrics'!A:R,18,FALSE)</f>
        <v>#N/A</v>
      </c>
      <c r="I2693" s="496" t="e">
        <f t="shared" si="442"/>
        <v>#N/A</v>
      </c>
      <c r="J2693" s="512"/>
      <c r="M2693" s="241" t="s">
        <v>1038</v>
      </c>
      <c r="S2693">
        <f t="shared" si="438"/>
        <v>2017</v>
      </c>
      <c r="T2693" s="418" t="e">
        <f>VLOOKUP($A2693,'02-Metrics'!$A$2:$AD$188,4,FALSE)</f>
        <v>#N/A</v>
      </c>
      <c r="U2693" s="418" t="e">
        <f>VLOOKUP($A2693,'02-Metrics'!$A$2:$AD$188,5,FALSE)</f>
        <v>#N/A</v>
      </c>
      <c r="V2693" s="418" t="e">
        <f>VLOOKUP($A2693,'02-Metrics'!$A$2:$AD$188,7,FALSE)</f>
        <v>#N/A</v>
      </c>
    </row>
    <row r="2694" spans="1:22" hidden="1">
      <c r="A2694" s="418" t="s">
        <v>1261</v>
      </c>
      <c r="B2694" s="494">
        <v>43069</v>
      </c>
      <c r="C2694" s="495">
        <v>10186244</v>
      </c>
      <c r="D2694" s="495">
        <v>807921</v>
      </c>
      <c r="E2694" s="495">
        <f t="shared" si="439"/>
        <v>139785614</v>
      </c>
      <c r="F2694" s="495">
        <f t="shared" si="440"/>
        <v>75717431</v>
      </c>
      <c r="G2694" s="495">
        <f t="shared" si="441"/>
        <v>64068183</v>
      </c>
      <c r="H2694" s="495" t="e">
        <f>VLOOKUP(A2694,'02-Metrics'!A:R,18,FALSE)</f>
        <v>#N/A</v>
      </c>
      <c r="I2694" s="496" t="e">
        <f t="shared" si="442"/>
        <v>#N/A</v>
      </c>
      <c r="J2694" s="512"/>
      <c r="M2694" s="241" t="s">
        <v>1038</v>
      </c>
      <c r="S2694">
        <f t="shared" si="438"/>
        <v>2017</v>
      </c>
      <c r="T2694" s="418" t="e">
        <f>VLOOKUP($A2694,'02-Metrics'!$A$2:$AD$188,4,FALSE)</f>
        <v>#N/A</v>
      </c>
      <c r="U2694" s="418" t="e">
        <f>VLOOKUP($A2694,'02-Metrics'!$A$2:$AD$188,5,FALSE)</f>
        <v>#N/A</v>
      </c>
      <c r="V2694" s="418" t="e">
        <f>VLOOKUP($A2694,'02-Metrics'!$A$2:$AD$188,7,FALSE)</f>
        <v>#N/A</v>
      </c>
    </row>
    <row r="2695" spans="1:22" hidden="1">
      <c r="A2695" s="418" t="s">
        <v>1261</v>
      </c>
      <c r="B2695" s="494">
        <v>43099</v>
      </c>
      <c r="C2695" s="495">
        <v>2192203</v>
      </c>
      <c r="D2695" s="495">
        <v>268305</v>
      </c>
      <c r="E2695" s="495">
        <f t="shared" si="439"/>
        <v>141977817</v>
      </c>
      <c r="F2695" s="495">
        <f t="shared" si="440"/>
        <v>75985736</v>
      </c>
      <c r="G2695" s="495">
        <f t="shared" si="441"/>
        <v>65992081</v>
      </c>
      <c r="H2695" s="495" t="e">
        <f>VLOOKUP(A2695,'02-Metrics'!A:R,18,FALSE)</f>
        <v>#N/A</v>
      </c>
      <c r="I2695" s="496" t="e">
        <f t="shared" si="442"/>
        <v>#N/A</v>
      </c>
      <c r="J2695" s="512"/>
      <c r="M2695" s="241" t="s">
        <v>1038</v>
      </c>
      <c r="S2695">
        <f t="shared" si="438"/>
        <v>2017</v>
      </c>
      <c r="T2695" s="418" t="e">
        <f>VLOOKUP($A2695,'02-Metrics'!$A$2:$AD$188,4,FALSE)</f>
        <v>#N/A</v>
      </c>
      <c r="U2695" s="418" t="e">
        <f>VLOOKUP($A2695,'02-Metrics'!$A$2:$AD$188,5,FALSE)</f>
        <v>#N/A</v>
      </c>
      <c r="V2695" s="418" t="e">
        <f>VLOOKUP($A2695,'02-Metrics'!$A$2:$AD$188,7,FALSE)</f>
        <v>#N/A</v>
      </c>
    </row>
    <row r="2696" spans="1:22" hidden="1">
      <c r="A2696" s="418">
        <v>111</v>
      </c>
      <c r="B2696" s="505">
        <v>2</v>
      </c>
      <c r="C2696" s="506"/>
      <c r="D2696" s="506"/>
      <c r="E2696" s="506"/>
      <c r="F2696" s="506"/>
      <c r="G2696" s="506"/>
      <c r="H2696" s="495"/>
      <c r="I2696" s="496"/>
      <c r="J2696" s="496"/>
      <c r="K2696" s="495"/>
      <c r="L2696" s="493"/>
      <c r="S2696">
        <f t="shared" si="438"/>
        <v>1900</v>
      </c>
      <c r="T2696" s="418" t="e">
        <f>VLOOKUP($A2696,'02-Metrics'!$A$2:$AD$188,4,FALSE)</f>
        <v>#N/A</v>
      </c>
      <c r="U2696" s="418" t="e">
        <f>VLOOKUP($A2696,'02-Metrics'!$A$2:$AD$188,5,FALSE)</f>
        <v>#N/A</v>
      </c>
      <c r="V2696" s="418" t="e">
        <f>VLOOKUP($A2696,'02-Metrics'!$A$2:$AD$188,7,FALSE)</f>
        <v>#N/A</v>
      </c>
    </row>
    <row r="2697" spans="1:22" hidden="1">
      <c r="A2697" s="418">
        <v>112</v>
      </c>
      <c r="B2697" s="505">
        <v>2</v>
      </c>
      <c r="C2697" s="506"/>
      <c r="D2697" s="506"/>
      <c r="E2697" s="506"/>
      <c r="F2697" s="506"/>
      <c r="G2697" s="506"/>
      <c r="H2697" s="495"/>
      <c r="I2697" s="496"/>
      <c r="J2697" s="496"/>
      <c r="K2697" s="495"/>
      <c r="L2697" s="493"/>
      <c r="S2697">
        <f t="shared" ref="S2697:S2727" si="443">YEAR(B2697)</f>
        <v>1900</v>
      </c>
      <c r="T2697" s="418" t="e">
        <f>VLOOKUP($A2697,'02-Metrics'!$A$2:$AD$188,4,FALSE)</f>
        <v>#N/A</v>
      </c>
      <c r="U2697" s="418" t="e">
        <f>VLOOKUP($A2697,'02-Metrics'!$A$2:$AD$188,5,FALSE)</f>
        <v>#N/A</v>
      </c>
      <c r="V2697" s="418" t="e">
        <f>VLOOKUP($A2697,'02-Metrics'!$A$2:$AD$188,7,FALSE)</f>
        <v>#N/A</v>
      </c>
    </row>
    <row r="2698" spans="1:22" hidden="1">
      <c r="A2698" s="418" t="s">
        <v>1220</v>
      </c>
      <c r="B2698" s="494">
        <v>41669</v>
      </c>
      <c r="C2698" s="495">
        <v>0</v>
      </c>
      <c r="D2698" s="495">
        <v>167056.04999999999</v>
      </c>
      <c r="E2698" s="495">
        <f t="shared" ref="E2698:E2726" si="444">C2698+E2697</f>
        <v>0</v>
      </c>
      <c r="F2698" s="495">
        <f t="shared" ref="F2698:F2726" si="445">D2698+F2697</f>
        <v>167056.04999999999</v>
      </c>
      <c r="G2698" s="495">
        <f t="shared" ref="G2698:G2707" si="446">E2698-F2698</f>
        <v>-167056.04999999999</v>
      </c>
      <c r="H2698" s="495">
        <f>VLOOKUP(A2698,'02-Metrics'!A:R,18,FALSE)</f>
        <v>67245402</v>
      </c>
      <c r="I2698" s="496">
        <f t="shared" ref="I2698:I2707" si="447">G2698/H2698</f>
        <v>-2.4842746869146531E-3</v>
      </c>
      <c r="J2698" s="512"/>
      <c r="M2698" s="241" t="s">
        <v>1038</v>
      </c>
      <c r="S2698">
        <f t="shared" si="443"/>
        <v>2014</v>
      </c>
      <c r="T2698" s="418" t="str">
        <f>VLOOKUP($A2698,'02-Metrics'!$A$2:$AD$188,4,FALSE)</f>
        <v>Infrastructure</v>
      </c>
      <c r="U2698" s="418" t="str">
        <f>VLOOKUP($A2698,'02-Metrics'!$A$2:$AD$188,5,FALSE)</f>
        <v>Bridges &amp; Tunnels</v>
      </c>
      <c r="V2698" s="418" t="str">
        <f>VLOOKUP($A2698,'02-Metrics'!$A$2:$AD$188,7,FALSE)</f>
        <v>Army Forces</v>
      </c>
    </row>
    <row r="2699" spans="1:22" hidden="1">
      <c r="A2699" s="418" t="s">
        <v>1220</v>
      </c>
      <c r="B2699" s="494">
        <v>41698</v>
      </c>
      <c r="C2699" s="495">
        <v>0</v>
      </c>
      <c r="D2699" s="495">
        <v>337593.25</v>
      </c>
      <c r="E2699" s="495">
        <f t="shared" si="444"/>
        <v>0</v>
      </c>
      <c r="F2699" s="495">
        <f t="shared" si="445"/>
        <v>504649.3</v>
      </c>
      <c r="G2699" s="495">
        <f t="shared" si="446"/>
        <v>-504649.3</v>
      </c>
      <c r="H2699" s="495">
        <f>VLOOKUP(A2699,'02-Metrics'!A:R,18,FALSE)</f>
        <v>67245402</v>
      </c>
      <c r="I2699" s="496">
        <f t="shared" si="447"/>
        <v>-7.5045919124700896E-3</v>
      </c>
      <c r="J2699" s="512"/>
      <c r="L2699" s="23">
        <v>43773</v>
      </c>
      <c r="M2699" s="241" t="s">
        <v>1039</v>
      </c>
      <c r="S2699">
        <f t="shared" si="443"/>
        <v>2014</v>
      </c>
      <c r="T2699" s="418" t="str">
        <f>VLOOKUP($A2699,'02-Metrics'!$A$2:$AD$188,4,FALSE)</f>
        <v>Infrastructure</v>
      </c>
      <c r="U2699" s="418" t="str">
        <f>VLOOKUP($A2699,'02-Metrics'!$A$2:$AD$188,5,FALSE)</f>
        <v>Bridges &amp; Tunnels</v>
      </c>
      <c r="V2699" s="418" t="str">
        <f>VLOOKUP($A2699,'02-Metrics'!$A$2:$AD$188,7,FALSE)</f>
        <v>Army Forces</v>
      </c>
    </row>
    <row r="2700" spans="1:22" hidden="1">
      <c r="A2700" s="418" t="s">
        <v>1220</v>
      </c>
      <c r="B2700" s="494">
        <v>41728</v>
      </c>
      <c r="C2700" s="495">
        <v>0</v>
      </c>
      <c r="D2700" s="495">
        <v>236892.16</v>
      </c>
      <c r="E2700" s="495">
        <f t="shared" si="444"/>
        <v>0</v>
      </c>
      <c r="F2700" s="495">
        <f t="shared" si="445"/>
        <v>741541.46</v>
      </c>
      <c r="G2700" s="495">
        <f t="shared" si="446"/>
        <v>-741541.46</v>
      </c>
      <c r="H2700" s="495">
        <f>VLOOKUP(A2700,'02-Metrics'!A:R,18,FALSE)</f>
        <v>67245402</v>
      </c>
      <c r="I2700" s="496">
        <f t="shared" si="447"/>
        <v>-1.102739277251997E-2</v>
      </c>
      <c r="J2700" s="512"/>
      <c r="L2700" s="23">
        <v>43796</v>
      </c>
      <c r="M2700" s="241" t="s">
        <v>1039</v>
      </c>
      <c r="S2700">
        <f t="shared" si="443"/>
        <v>2014</v>
      </c>
      <c r="T2700" s="418" t="str">
        <f>VLOOKUP($A2700,'02-Metrics'!$A$2:$AD$188,4,FALSE)</f>
        <v>Infrastructure</v>
      </c>
      <c r="U2700" s="418" t="str">
        <f>VLOOKUP($A2700,'02-Metrics'!$A$2:$AD$188,5,FALSE)</f>
        <v>Bridges &amp; Tunnels</v>
      </c>
      <c r="V2700" s="418" t="str">
        <f>VLOOKUP($A2700,'02-Metrics'!$A$2:$AD$188,7,FALSE)</f>
        <v>Army Forces</v>
      </c>
    </row>
    <row r="2701" spans="1:22" hidden="1">
      <c r="A2701" s="418" t="s">
        <v>1220</v>
      </c>
      <c r="B2701" s="494">
        <v>41759</v>
      </c>
      <c r="C2701" s="495">
        <v>0</v>
      </c>
      <c r="D2701" s="495">
        <v>406729.32</v>
      </c>
      <c r="E2701" s="495">
        <f t="shared" si="444"/>
        <v>0</v>
      </c>
      <c r="F2701" s="495">
        <f t="shared" si="445"/>
        <v>1148270.78</v>
      </c>
      <c r="G2701" s="495">
        <f t="shared" si="446"/>
        <v>-1148270.78</v>
      </c>
      <c r="H2701" s="495">
        <f>VLOOKUP(A2701,'02-Metrics'!A:R,18,FALSE)</f>
        <v>67245402</v>
      </c>
      <c r="I2701" s="496">
        <f t="shared" si="447"/>
        <v>-1.7075825942716501E-2</v>
      </c>
      <c r="J2701" s="512"/>
      <c r="M2701" s="241" t="s">
        <v>1038</v>
      </c>
      <c r="S2701">
        <f t="shared" si="443"/>
        <v>2014</v>
      </c>
      <c r="T2701" s="418" t="str">
        <f>VLOOKUP($A2701,'02-Metrics'!$A$2:$AD$188,4,FALSE)</f>
        <v>Infrastructure</v>
      </c>
      <c r="U2701" s="418" t="str">
        <f>VLOOKUP($A2701,'02-Metrics'!$A$2:$AD$188,5,FALSE)</f>
        <v>Bridges &amp; Tunnels</v>
      </c>
      <c r="V2701" s="418" t="str">
        <f>VLOOKUP($A2701,'02-Metrics'!$A$2:$AD$188,7,FALSE)</f>
        <v>Army Forces</v>
      </c>
    </row>
    <row r="2702" spans="1:22" hidden="1">
      <c r="A2702" s="418" t="s">
        <v>1220</v>
      </c>
      <c r="B2702" s="494">
        <v>41789</v>
      </c>
      <c r="C2702" s="495">
        <v>0</v>
      </c>
      <c r="D2702" s="495">
        <v>623744.84</v>
      </c>
      <c r="E2702" s="495">
        <f t="shared" si="444"/>
        <v>0</v>
      </c>
      <c r="F2702" s="495">
        <f t="shared" si="445"/>
        <v>1772015.62</v>
      </c>
      <c r="G2702" s="495">
        <f t="shared" si="446"/>
        <v>-1772015.62</v>
      </c>
      <c r="H2702" s="495">
        <f>VLOOKUP(A2702,'02-Metrics'!A:R,18,FALSE)</f>
        <v>67245402</v>
      </c>
      <c r="I2702" s="496">
        <f t="shared" si="447"/>
        <v>-2.6351476343319358E-2</v>
      </c>
      <c r="J2702" s="512"/>
      <c r="L2702" s="23">
        <v>43801</v>
      </c>
      <c r="M2702" s="241" t="s">
        <v>1039</v>
      </c>
      <c r="S2702">
        <f t="shared" si="443"/>
        <v>2014</v>
      </c>
      <c r="T2702" s="418" t="str">
        <f>VLOOKUP($A2702,'02-Metrics'!$A$2:$AD$188,4,FALSE)</f>
        <v>Infrastructure</v>
      </c>
      <c r="U2702" s="418" t="str">
        <f>VLOOKUP($A2702,'02-Metrics'!$A$2:$AD$188,5,FALSE)</f>
        <v>Bridges &amp; Tunnels</v>
      </c>
      <c r="V2702" s="418" t="str">
        <f>VLOOKUP($A2702,'02-Metrics'!$A$2:$AD$188,7,FALSE)</f>
        <v>Army Forces</v>
      </c>
    </row>
    <row r="2703" spans="1:22" hidden="1">
      <c r="A2703" s="418" t="s">
        <v>1220</v>
      </c>
      <c r="B2703" s="494">
        <v>41820</v>
      </c>
      <c r="C2703" s="495">
        <v>0</v>
      </c>
      <c r="D2703" s="495">
        <v>694547.28</v>
      </c>
      <c r="E2703" s="495">
        <f t="shared" si="444"/>
        <v>0</v>
      </c>
      <c r="F2703" s="495">
        <f t="shared" si="445"/>
        <v>2466562.9000000004</v>
      </c>
      <c r="G2703" s="495">
        <f t="shared" si="446"/>
        <v>-2466562.9000000004</v>
      </c>
      <c r="H2703" s="495">
        <f>VLOOKUP(A2703,'02-Metrics'!A:R,18,FALSE)</f>
        <v>67245402</v>
      </c>
      <c r="I2703" s="496">
        <f t="shared" si="447"/>
        <v>-3.6680023118904108E-2</v>
      </c>
      <c r="J2703" s="512"/>
      <c r="L2703" s="23">
        <v>43816</v>
      </c>
      <c r="M2703" s="241" t="s">
        <v>1039</v>
      </c>
      <c r="S2703">
        <f t="shared" si="443"/>
        <v>2014</v>
      </c>
      <c r="T2703" s="418" t="str">
        <f>VLOOKUP($A2703,'02-Metrics'!$A$2:$AD$188,4,FALSE)</f>
        <v>Infrastructure</v>
      </c>
      <c r="U2703" s="418" t="str">
        <f>VLOOKUP($A2703,'02-Metrics'!$A$2:$AD$188,5,FALSE)</f>
        <v>Bridges &amp; Tunnels</v>
      </c>
      <c r="V2703" s="418" t="str">
        <f>VLOOKUP($A2703,'02-Metrics'!$A$2:$AD$188,7,FALSE)</f>
        <v>Army Forces</v>
      </c>
    </row>
    <row r="2704" spans="1:22" hidden="1">
      <c r="A2704" s="418" t="s">
        <v>1220</v>
      </c>
      <c r="B2704" s="494">
        <v>41850</v>
      </c>
      <c r="C2704" s="495">
        <v>0</v>
      </c>
      <c r="D2704" s="495">
        <v>1166548.74</v>
      </c>
      <c r="E2704" s="495">
        <f t="shared" si="444"/>
        <v>0</v>
      </c>
      <c r="F2704" s="495">
        <f t="shared" si="445"/>
        <v>3633111.6400000006</v>
      </c>
      <c r="G2704" s="495">
        <f t="shared" si="446"/>
        <v>-3633111.6400000006</v>
      </c>
      <c r="H2704" s="495">
        <f>VLOOKUP(A2704,'02-Metrics'!A:R,18,FALSE)</f>
        <v>67245402</v>
      </c>
      <c r="I2704" s="496">
        <f t="shared" si="447"/>
        <v>-5.4027658872498087E-2</v>
      </c>
      <c r="J2704" s="512"/>
      <c r="L2704" s="23">
        <v>43829</v>
      </c>
      <c r="M2704" s="241" t="s">
        <v>1039</v>
      </c>
      <c r="S2704">
        <f t="shared" si="443"/>
        <v>2014</v>
      </c>
      <c r="T2704" s="418" t="str">
        <f>VLOOKUP($A2704,'02-Metrics'!$A$2:$AD$188,4,FALSE)</f>
        <v>Infrastructure</v>
      </c>
      <c r="U2704" s="418" t="str">
        <f>VLOOKUP($A2704,'02-Metrics'!$A$2:$AD$188,5,FALSE)</f>
        <v>Bridges &amp; Tunnels</v>
      </c>
      <c r="V2704" s="418" t="str">
        <f>VLOOKUP($A2704,'02-Metrics'!$A$2:$AD$188,7,FALSE)</f>
        <v>Army Forces</v>
      </c>
    </row>
    <row r="2705" spans="1:22" hidden="1">
      <c r="A2705" s="418" t="s">
        <v>1220</v>
      </c>
      <c r="B2705" s="494">
        <v>41881</v>
      </c>
      <c r="C2705" s="495">
        <v>0</v>
      </c>
      <c r="D2705" s="495">
        <v>999419.35000000009</v>
      </c>
      <c r="E2705" s="495">
        <f t="shared" si="444"/>
        <v>0</v>
      </c>
      <c r="F2705" s="495">
        <f t="shared" si="445"/>
        <v>4632530.99</v>
      </c>
      <c r="G2705" s="495">
        <f t="shared" si="446"/>
        <v>-4632530.99</v>
      </c>
      <c r="H2705" s="495">
        <f>VLOOKUP(A2705,'02-Metrics'!A:R,18,FALSE)</f>
        <v>67245402</v>
      </c>
      <c r="I2705" s="496">
        <f t="shared" si="447"/>
        <v>-6.888992930698816E-2</v>
      </c>
      <c r="J2705" s="512"/>
      <c r="M2705" s="241" t="s">
        <v>1038</v>
      </c>
      <c r="S2705">
        <f t="shared" si="443"/>
        <v>2014</v>
      </c>
      <c r="T2705" s="418" t="str">
        <f>VLOOKUP($A2705,'02-Metrics'!$A$2:$AD$188,4,FALSE)</f>
        <v>Infrastructure</v>
      </c>
      <c r="U2705" s="418" t="str">
        <f>VLOOKUP($A2705,'02-Metrics'!$A$2:$AD$188,5,FALSE)</f>
        <v>Bridges &amp; Tunnels</v>
      </c>
      <c r="V2705" s="418" t="str">
        <f>VLOOKUP($A2705,'02-Metrics'!$A$2:$AD$188,7,FALSE)</f>
        <v>Army Forces</v>
      </c>
    </row>
    <row r="2706" spans="1:22" hidden="1">
      <c r="A2706" s="418" t="s">
        <v>1220</v>
      </c>
      <c r="B2706" s="494">
        <v>41912</v>
      </c>
      <c r="C2706" s="495">
        <v>0</v>
      </c>
      <c r="D2706" s="495">
        <v>1205874.08</v>
      </c>
      <c r="E2706" s="495">
        <f t="shared" si="444"/>
        <v>0</v>
      </c>
      <c r="F2706" s="495">
        <f t="shared" si="445"/>
        <v>5838405.0700000003</v>
      </c>
      <c r="G2706" s="495">
        <f t="shared" si="446"/>
        <v>-5838405.0700000003</v>
      </c>
      <c r="H2706" s="495">
        <f>VLOOKUP(A2706,'02-Metrics'!A:R,18,FALSE)</f>
        <v>67245402</v>
      </c>
      <c r="I2706" s="496">
        <f t="shared" si="447"/>
        <v>-8.6822368464687008E-2</v>
      </c>
      <c r="J2706" s="512"/>
      <c r="L2706" s="23">
        <v>43839</v>
      </c>
      <c r="M2706" s="241" t="s">
        <v>764</v>
      </c>
      <c r="S2706">
        <f t="shared" si="443"/>
        <v>2014</v>
      </c>
      <c r="T2706" s="418" t="str">
        <f>VLOOKUP($A2706,'02-Metrics'!$A$2:$AD$188,4,FALSE)</f>
        <v>Infrastructure</v>
      </c>
      <c r="U2706" s="418" t="str">
        <f>VLOOKUP($A2706,'02-Metrics'!$A$2:$AD$188,5,FALSE)</f>
        <v>Bridges &amp; Tunnels</v>
      </c>
      <c r="V2706" s="418" t="str">
        <f>VLOOKUP($A2706,'02-Metrics'!$A$2:$AD$188,7,FALSE)</f>
        <v>Army Forces</v>
      </c>
    </row>
    <row r="2707" spans="1:22" hidden="1">
      <c r="A2707" s="418" t="s">
        <v>1220</v>
      </c>
      <c r="B2707" s="494">
        <v>41942</v>
      </c>
      <c r="C2707" s="495">
        <v>0</v>
      </c>
      <c r="D2707" s="495">
        <v>952769.7300000001</v>
      </c>
      <c r="E2707" s="495">
        <f t="shared" si="444"/>
        <v>0</v>
      </c>
      <c r="F2707" s="495">
        <f t="shared" si="445"/>
        <v>6791174.8000000007</v>
      </c>
      <c r="G2707" s="495">
        <f t="shared" si="446"/>
        <v>-6791174.8000000007</v>
      </c>
      <c r="H2707" s="495">
        <f>VLOOKUP(A2707,'02-Metrics'!A:R,18,FALSE)</f>
        <v>67245402</v>
      </c>
      <c r="I2707" s="496">
        <f t="shared" si="447"/>
        <v>-0.10099091682134639</v>
      </c>
      <c r="J2707" s="512"/>
      <c r="L2707" s="23">
        <v>43852</v>
      </c>
      <c r="M2707" s="241" t="s">
        <v>764</v>
      </c>
      <c r="S2707">
        <f t="shared" si="443"/>
        <v>2014</v>
      </c>
      <c r="T2707" s="418" t="str">
        <f>VLOOKUP($A2707,'02-Metrics'!$A$2:$AD$188,4,FALSE)</f>
        <v>Infrastructure</v>
      </c>
      <c r="U2707" s="418" t="str">
        <f>VLOOKUP($A2707,'02-Metrics'!$A$2:$AD$188,5,FALSE)</f>
        <v>Bridges &amp; Tunnels</v>
      </c>
      <c r="V2707" s="418" t="str">
        <f>VLOOKUP($A2707,'02-Metrics'!$A$2:$AD$188,7,FALSE)</f>
        <v>Army Forces</v>
      </c>
    </row>
    <row r="2708" spans="1:22" hidden="1">
      <c r="A2708" s="418" t="s">
        <v>1220</v>
      </c>
      <c r="B2708" s="494">
        <v>41973</v>
      </c>
      <c r="C2708" s="495">
        <v>0</v>
      </c>
      <c r="D2708" s="495">
        <v>2196536.4</v>
      </c>
      <c r="E2708" s="495">
        <f t="shared" si="444"/>
        <v>0</v>
      </c>
      <c r="F2708" s="495">
        <f t="shared" si="445"/>
        <v>8987711.2000000011</v>
      </c>
      <c r="G2708" s="495">
        <f t="shared" ref="G2708:G2726" si="448">E2708-F2708</f>
        <v>-8987711.2000000011</v>
      </c>
      <c r="H2708" s="495">
        <f>VLOOKUP(A2708,'02-Metrics'!A:R,18,FALSE)</f>
        <v>67245402</v>
      </c>
      <c r="I2708" s="496">
        <f t="shared" ref="I2708:I2726" si="449">G2708/H2708</f>
        <v>-0.13365540145034752</v>
      </c>
      <c r="J2708" s="512"/>
      <c r="M2708" s="241" t="s">
        <v>1038</v>
      </c>
      <c r="S2708">
        <f t="shared" si="443"/>
        <v>2014</v>
      </c>
      <c r="T2708" s="418" t="str">
        <f>VLOOKUP($A2708,'02-Metrics'!$A$2:$AD$188,4,FALSE)</f>
        <v>Infrastructure</v>
      </c>
      <c r="U2708" s="418" t="str">
        <f>VLOOKUP($A2708,'02-Metrics'!$A$2:$AD$188,5,FALSE)</f>
        <v>Bridges &amp; Tunnels</v>
      </c>
      <c r="V2708" s="418" t="str">
        <f>VLOOKUP($A2708,'02-Metrics'!$A$2:$AD$188,7,FALSE)</f>
        <v>Army Forces</v>
      </c>
    </row>
    <row r="2709" spans="1:22" hidden="1">
      <c r="A2709" s="418" t="s">
        <v>1220</v>
      </c>
      <c r="B2709" s="494">
        <v>42003</v>
      </c>
      <c r="C2709" s="495">
        <v>13887457</v>
      </c>
      <c r="D2709" s="495">
        <v>3846353.54</v>
      </c>
      <c r="E2709" s="495">
        <f t="shared" si="444"/>
        <v>13887457</v>
      </c>
      <c r="F2709" s="495">
        <f t="shared" si="445"/>
        <v>12834064.740000002</v>
      </c>
      <c r="G2709" s="495">
        <f t="shared" si="448"/>
        <v>1053392.2599999979</v>
      </c>
      <c r="H2709" s="495">
        <f>VLOOKUP(A2709,'02-Metrics'!A:R,18,FALSE)</f>
        <v>67245402</v>
      </c>
      <c r="I2709" s="496">
        <f t="shared" si="449"/>
        <v>1.566489646385039E-2</v>
      </c>
      <c r="J2709" s="512"/>
      <c r="L2709" s="23">
        <v>43870</v>
      </c>
      <c r="M2709" s="241" t="s">
        <v>1039</v>
      </c>
      <c r="S2709">
        <f t="shared" si="443"/>
        <v>2014</v>
      </c>
      <c r="T2709" s="418" t="str">
        <f>VLOOKUP($A2709,'02-Metrics'!$A$2:$AD$188,4,FALSE)</f>
        <v>Infrastructure</v>
      </c>
      <c r="U2709" s="418" t="str">
        <f>VLOOKUP($A2709,'02-Metrics'!$A$2:$AD$188,5,FALSE)</f>
        <v>Bridges &amp; Tunnels</v>
      </c>
      <c r="V2709" s="418" t="str">
        <f>VLOOKUP($A2709,'02-Metrics'!$A$2:$AD$188,7,FALSE)</f>
        <v>Army Forces</v>
      </c>
    </row>
    <row r="2710" spans="1:22" hidden="1">
      <c r="A2710" s="418" t="s">
        <v>1220</v>
      </c>
      <c r="B2710" s="494">
        <v>42034</v>
      </c>
      <c r="C2710" s="495">
        <v>3792225</v>
      </c>
      <c r="D2710" s="495">
        <v>2469766</v>
      </c>
      <c r="E2710" s="495">
        <f t="shared" si="444"/>
        <v>17679682</v>
      </c>
      <c r="F2710" s="495">
        <f t="shared" si="445"/>
        <v>15303830.740000002</v>
      </c>
      <c r="G2710" s="495">
        <f t="shared" si="448"/>
        <v>2375851.2599999979</v>
      </c>
      <c r="H2710" s="495">
        <f>VLOOKUP(A2710,'02-Metrics'!A:R,18,FALSE)</f>
        <v>67245402</v>
      </c>
      <c r="I2710" s="496">
        <f t="shared" si="449"/>
        <v>3.5331058917604477E-2</v>
      </c>
      <c r="J2710" s="512"/>
      <c r="M2710" s="241" t="s">
        <v>1038</v>
      </c>
      <c r="S2710">
        <f t="shared" si="443"/>
        <v>2015</v>
      </c>
      <c r="T2710" s="418" t="str">
        <f>VLOOKUP($A2710,'02-Metrics'!$A$2:$AD$188,4,FALSE)</f>
        <v>Infrastructure</v>
      </c>
      <c r="U2710" s="418" t="str">
        <f>VLOOKUP($A2710,'02-Metrics'!$A$2:$AD$188,5,FALSE)</f>
        <v>Bridges &amp; Tunnels</v>
      </c>
      <c r="V2710" s="418" t="str">
        <f>VLOOKUP($A2710,'02-Metrics'!$A$2:$AD$188,7,FALSE)</f>
        <v>Army Forces</v>
      </c>
    </row>
    <row r="2711" spans="1:22" hidden="1">
      <c r="A2711" s="418" t="s">
        <v>1220</v>
      </c>
      <c r="B2711" s="494">
        <v>42063</v>
      </c>
      <c r="C2711" s="495">
        <v>10225673</v>
      </c>
      <c r="D2711" s="495">
        <v>999379</v>
      </c>
      <c r="E2711" s="495">
        <f t="shared" si="444"/>
        <v>27905355</v>
      </c>
      <c r="F2711" s="495">
        <f t="shared" si="445"/>
        <v>16303209.740000002</v>
      </c>
      <c r="G2711" s="495">
        <f t="shared" si="448"/>
        <v>11602145.259999998</v>
      </c>
      <c r="H2711" s="495">
        <f>VLOOKUP(A2711,'02-Metrics'!A:R,18,FALSE)</f>
        <v>67245402</v>
      </c>
      <c r="I2711" s="496">
        <f t="shared" si="449"/>
        <v>0.17253440257521246</v>
      </c>
      <c r="J2711" s="512"/>
      <c r="L2711" s="23">
        <v>43895</v>
      </c>
      <c r="M2711" s="241" t="s">
        <v>764</v>
      </c>
      <c r="S2711">
        <f t="shared" si="443"/>
        <v>2015</v>
      </c>
      <c r="T2711" s="418" t="str">
        <f>VLOOKUP($A2711,'02-Metrics'!$A$2:$AD$188,4,FALSE)</f>
        <v>Infrastructure</v>
      </c>
      <c r="U2711" s="418" t="str">
        <f>VLOOKUP($A2711,'02-Metrics'!$A$2:$AD$188,5,FALSE)</f>
        <v>Bridges &amp; Tunnels</v>
      </c>
      <c r="V2711" s="418" t="str">
        <f>VLOOKUP($A2711,'02-Metrics'!$A$2:$AD$188,7,FALSE)</f>
        <v>Army Forces</v>
      </c>
    </row>
    <row r="2712" spans="1:22" hidden="1">
      <c r="A2712" s="418" t="s">
        <v>1220</v>
      </c>
      <c r="B2712" s="494">
        <v>42093</v>
      </c>
      <c r="C2712" s="495">
        <v>828261</v>
      </c>
      <c r="D2712" s="495">
        <v>2021463</v>
      </c>
      <c r="E2712" s="495">
        <f t="shared" si="444"/>
        <v>28733616</v>
      </c>
      <c r="F2712" s="495">
        <f t="shared" si="445"/>
        <v>18324672.740000002</v>
      </c>
      <c r="G2712" s="495">
        <f t="shared" si="448"/>
        <v>10408943.259999998</v>
      </c>
      <c r="H2712" s="495">
        <f>VLOOKUP(A2712,'02-Metrics'!A:R,18,FALSE)</f>
        <v>67245402</v>
      </c>
      <c r="I2712" s="496">
        <f t="shared" si="449"/>
        <v>0.15479040871820496</v>
      </c>
      <c r="J2712" s="512"/>
      <c r="L2712" s="23">
        <v>43916</v>
      </c>
      <c r="M2712" s="241" t="s">
        <v>764</v>
      </c>
      <c r="S2712">
        <f t="shared" si="443"/>
        <v>2015</v>
      </c>
      <c r="T2712" s="418" t="str">
        <f>VLOOKUP($A2712,'02-Metrics'!$A$2:$AD$188,4,FALSE)</f>
        <v>Infrastructure</v>
      </c>
      <c r="U2712" s="418" t="str">
        <f>VLOOKUP($A2712,'02-Metrics'!$A$2:$AD$188,5,FALSE)</f>
        <v>Bridges &amp; Tunnels</v>
      </c>
      <c r="V2712" s="418" t="str">
        <f>VLOOKUP($A2712,'02-Metrics'!$A$2:$AD$188,7,FALSE)</f>
        <v>Army Forces</v>
      </c>
    </row>
    <row r="2713" spans="1:22" hidden="1">
      <c r="A2713" s="418" t="s">
        <v>1220</v>
      </c>
      <c r="B2713" s="494">
        <v>42124</v>
      </c>
      <c r="C2713" s="495">
        <v>0</v>
      </c>
      <c r="D2713" s="495">
        <v>1796856</v>
      </c>
      <c r="E2713" s="495">
        <f t="shared" si="444"/>
        <v>28733616</v>
      </c>
      <c r="F2713" s="495">
        <f t="shared" si="445"/>
        <v>20121528.740000002</v>
      </c>
      <c r="G2713" s="495">
        <f t="shared" si="448"/>
        <v>8612087.2599999979</v>
      </c>
      <c r="H2713" s="495">
        <f>VLOOKUP(A2713,'02-Metrics'!A:R,18,FALSE)</f>
        <v>67245402</v>
      </c>
      <c r="I2713" s="496">
        <f t="shared" si="449"/>
        <v>0.12806953343813748</v>
      </c>
      <c r="J2713" s="512"/>
      <c r="M2713" s="241" t="s">
        <v>1038</v>
      </c>
      <c r="S2713">
        <f t="shared" si="443"/>
        <v>2015</v>
      </c>
      <c r="T2713" s="418" t="str">
        <f>VLOOKUP($A2713,'02-Metrics'!$A$2:$AD$188,4,FALSE)</f>
        <v>Infrastructure</v>
      </c>
      <c r="U2713" s="418" t="str">
        <f>VLOOKUP($A2713,'02-Metrics'!$A$2:$AD$188,5,FALSE)</f>
        <v>Bridges &amp; Tunnels</v>
      </c>
      <c r="V2713" s="418" t="str">
        <f>VLOOKUP($A2713,'02-Metrics'!$A$2:$AD$188,7,FALSE)</f>
        <v>Army Forces</v>
      </c>
    </row>
    <row r="2714" spans="1:22" hidden="1">
      <c r="A2714" s="418" t="s">
        <v>1220</v>
      </c>
      <c r="B2714" s="494">
        <v>42154</v>
      </c>
      <c r="C2714" s="495">
        <v>0</v>
      </c>
      <c r="D2714" s="495">
        <v>1314563</v>
      </c>
      <c r="E2714" s="495">
        <f t="shared" si="444"/>
        <v>28733616</v>
      </c>
      <c r="F2714" s="495">
        <f t="shared" si="445"/>
        <v>21436091.740000002</v>
      </c>
      <c r="G2714" s="495">
        <f t="shared" si="448"/>
        <v>7297524.2599999979</v>
      </c>
      <c r="H2714" s="495">
        <f>VLOOKUP(A2714,'02-Metrics'!A:R,18,FALSE)</f>
        <v>67245402</v>
      </c>
      <c r="I2714" s="496">
        <f t="shared" si="449"/>
        <v>0.10852079165204481</v>
      </c>
      <c r="J2714" s="512"/>
      <c r="M2714" s="241" t="s">
        <v>1038</v>
      </c>
      <c r="S2714">
        <f t="shared" si="443"/>
        <v>2015</v>
      </c>
      <c r="T2714" s="418" t="str">
        <f>VLOOKUP($A2714,'02-Metrics'!$A$2:$AD$188,4,FALSE)</f>
        <v>Infrastructure</v>
      </c>
      <c r="U2714" s="418" t="str">
        <f>VLOOKUP($A2714,'02-Metrics'!$A$2:$AD$188,5,FALSE)</f>
        <v>Bridges &amp; Tunnels</v>
      </c>
      <c r="V2714" s="418" t="str">
        <f>VLOOKUP($A2714,'02-Metrics'!$A$2:$AD$188,7,FALSE)</f>
        <v>Army Forces</v>
      </c>
    </row>
    <row r="2715" spans="1:22" hidden="1">
      <c r="A2715" s="418" t="s">
        <v>1220</v>
      </c>
      <c r="B2715" s="494">
        <v>42185</v>
      </c>
      <c r="C2715" s="495">
        <v>4569470</v>
      </c>
      <c r="D2715" s="495">
        <v>1127121</v>
      </c>
      <c r="E2715" s="495">
        <f t="shared" si="444"/>
        <v>33303086</v>
      </c>
      <c r="F2715" s="495">
        <f t="shared" si="445"/>
        <v>22563212.740000002</v>
      </c>
      <c r="G2715" s="495">
        <f t="shared" si="448"/>
        <v>10739873.259999998</v>
      </c>
      <c r="H2715" s="495">
        <f>VLOOKUP(A2715,'02-Metrics'!A:R,18,FALSE)</f>
        <v>67245402</v>
      </c>
      <c r="I2715" s="496">
        <f t="shared" si="449"/>
        <v>0.15971163738451585</v>
      </c>
      <c r="J2715" s="512"/>
      <c r="L2715" s="23">
        <v>43955</v>
      </c>
      <c r="M2715" s="241" t="s">
        <v>764</v>
      </c>
      <c r="S2715">
        <f t="shared" si="443"/>
        <v>2015</v>
      </c>
      <c r="T2715" s="418" t="str">
        <f>VLOOKUP($A2715,'02-Metrics'!$A$2:$AD$188,4,FALSE)</f>
        <v>Infrastructure</v>
      </c>
      <c r="U2715" s="418" t="str">
        <f>VLOOKUP($A2715,'02-Metrics'!$A$2:$AD$188,5,FALSE)</f>
        <v>Bridges &amp; Tunnels</v>
      </c>
      <c r="V2715" s="418" t="str">
        <f>VLOOKUP($A2715,'02-Metrics'!$A$2:$AD$188,7,FALSE)</f>
        <v>Army Forces</v>
      </c>
    </row>
    <row r="2716" spans="1:22" hidden="1">
      <c r="A2716" s="418" t="s">
        <v>1220</v>
      </c>
      <c r="B2716" s="494">
        <v>42215</v>
      </c>
      <c r="C2716" s="495">
        <v>0</v>
      </c>
      <c r="D2716" s="495">
        <v>862981</v>
      </c>
      <c r="E2716" s="495">
        <f t="shared" si="444"/>
        <v>33303086</v>
      </c>
      <c r="F2716" s="495">
        <f t="shared" si="445"/>
        <v>23426193.740000002</v>
      </c>
      <c r="G2716" s="495">
        <f t="shared" si="448"/>
        <v>9876892.2599999979</v>
      </c>
      <c r="H2716" s="495">
        <f>VLOOKUP(A2716,'02-Metrics'!A:R,18,FALSE)</f>
        <v>67245402</v>
      </c>
      <c r="I2716" s="496">
        <f t="shared" si="449"/>
        <v>0.14687832872201431</v>
      </c>
      <c r="J2716" s="512"/>
      <c r="L2716" s="23">
        <v>43956</v>
      </c>
      <c r="M2716" s="241" t="s">
        <v>764</v>
      </c>
      <c r="S2716">
        <f t="shared" si="443"/>
        <v>2015</v>
      </c>
      <c r="T2716" s="418" t="str">
        <f>VLOOKUP($A2716,'02-Metrics'!$A$2:$AD$188,4,FALSE)</f>
        <v>Infrastructure</v>
      </c>
      <c r="U2716" s="418" t="str">
        <f>VLOOKUP($A2716,'02-Metrics'!$A$2:$AD$188,5,FALSE)</f>
        <v>Bridges &amp; Tunnels</v>
      </c>
      <c r="V2716" s="418" t="str">
        <f>VLOOKUP($A2716,'02-Metrics'!$A$2:$AD$188,7,FALSE)</f>
        <v>Army Forces</v>
      </c>
    </row>
    <row r="2717" spans="1:22" hidden="1">
      <c r="A2717" s="418" t="s">
        <v>1220</v>
      </c>
      <c r="B2717" s="494">
        <v>42246</v>
      </c>
      <c r="C2717" s="495">
        <v>0</v>
      </c>
      <c r="D2717" s="495">
        <v>1148916</v>
      </c>
      <c r="E2717" s="495">
        <f t="shared" si="444"/>
        <v>33303086</v>
      </c>
      <c r="F2717" s="495">
        <f t="shared" si="445"/>
        <v>24575109.740000002</v>
      </c>
      <c r="G2717" s="495">
        <f t="shared" si="448"/>
        <v>8727976.2599999979</v>
      </c>
      <c r="H2717" s="495">
        <f>VLOOKUP(A2717,'02-Metrics'!A:R,18,FALSE)</f>
        <v>67245402</v>
      </c>
      <c r="I2717" s="496">
        <f t="shared" si="449"/>
        <v>0.12979290777382813</v>
      </c>
      <c r="J2717" s="512"/>
      <c r="L2717" s="23">
        <v>43965</v>
      </c>
      <c r="M2717" s="241" t="s">
        <v>1039</v>
      </c>
      <c r="S2717">
        <f t="shared" si="443"/>
        <v>2015</v>
      </c>
      <c r="T2717" s="418" t="str">
        <f>VLOOKUP($A2717,'02-Metrics'!$A$2:$AD$188,4,FALSE)</f>
        <v>Infrastructure</v>
      </c>
      <c r="U2717" s="418" t="str">
        <f>VLOOKUP($A2717,'02-Metrics'!$A$2:$AD$188,5,FALSE)</f>
        <v>Bridges &amp; Tunnels</v>
      </c>
      <c r="V2717" s="418" t="str">
        <f>VLOOKUP($A2717,'02-Metrics'!$A$2:$AD$188,7,FALSE)</f>
        <v>Army Forces</v>
      </c>
    </row>
    <row r="2718" spans="1:22" hidden="1">
      <c r="A2718" s="418" t="s">
        <v>1220</v>
      </c>
      <c r="B2718" s="494">
        <v>42277</v>
      </c>
      <c r="C2718" s="495">
        <v>0</v>
      </c>
      <c r="D2718" s="495">
        <v>86025</v>
      </c>
      <c r="E2718" s="495">
        <f t="shared" si="444"/>
        <v>33303086</v>
      </c>
      <c r="F2718" s="495">
        <f t="shared" si="445"/>
        <v>24661134.740000002</v>
      </c>
      <c r="G2718" s="495">
        <f t="shared" si="448"/>
        <v>8641951.2599999979</v>
      </c>
      <c r="H2718" s="495">
        <f>VLOOKUP(A2718,'02-Metrics'!A:R,18,FALSE)</f>
        <v>67245402</v>
      </c>
      <c r="I2718" s="496">
        <f t="shared" si="449"/>
        <v>0.12851363815179509</v>
      </c>
      <c r="J2718" s="512"/>
      <c r="M2718" s="241" t="s">
        <v>1038</v>
      </c>
      <c r="S2718">
        <f t="shared" si="443"/>
        <v>2015</v>
      </c>
      <c r="T2718" s="418" t="str">
        <f>VLOOKUP($A2718,'02-Metrics'!$A$2:$AD$188,4,FALSE)</f>
        <v>Infrastructure</v>
      </c>
      <c r="U2718" s="418" t="str">
        <f>VLOOKUP($A2718,'02-Metrics'!$A$2:$AD$188,5,FALSE)</f>
        <v>Bridges &amp; Tunnels</v>
      </c>
      <c r="V2718" s="418" t="str">
        <f>VLOOKUP($A2718,'02-Metrics'!$A$2:$AD$188,7,FALSE)</f>
        <v>Army Forces</v>
      </c>
    </row>
    <row r="2719" spans="1:22" hidden="1">
      <c r="A2719" s="418" t="s">
        <v>1220</v>
      </c>
      <c r="B2719" s="494">
        <v>42307</v>
      </c>
      <c r="C2719" s="495">
        <v>0</v>
      </c>
      <c r="D2719" s="495">
        <v>88349</v>
      </c>
      <c r="E2719" s="495">
        <f t="shared" si="444"/>
        <v>33303086</v>
      </c>
      <c r="F2719" s="495">
        <f t="shared" si="445"/>
        <v>24749483.740000002</v>
      </c>
      <c r="G2719" s="495">
        <f t="shared" si="448"/>
        <v>8553602.2599999979</v>
      </c>
      <c r="H2719" s="495">
        <f>VLOOKUP(A2719,'02-Metrics'!A:R,18,FALSE)</f>
        <v>67245402</v>
      </c>
      <c r="I2719" s="496">
        <f t="shared" si="449"/>
        <v>0.12719980854601773</v>
      </c>
      <c r="J2719" s="512"/>
      <c r="L2719" s="23">
        <v>43993</v>
      </c>
      <c r="M2719" s="241" t="s">
        <v>764</v>
      </c>
      <c r="S2719">
        <f t="shared" si="443"/>
        <v>2015</v>
      </c>
      <c r="T2719" s="418" t="str">
        <f>VLOOKUP($A2719,'02-Metrics'!$A$2:$AD$188,4,FALSE)</f>
        <v>Infrastructure</v>
      </c>
      <c r="U2719" s="418" t="str">
        <f>VLOOKUP($A2719,'02-Metrics'!$A$2:$AD$188,5,FALSE)</f>
        <v>Bridges &amp; Tunnels</v>
      </c>
      <c r="V2719" s="418" t="str">
        <f>VLOOKUP($A2719,'02-Metrics'!$A$2:$AD$188,7,FALSE)</f>
        <v>Army Forces</v>
      </c>
    </row>
    <row r="2720" spans="1:22" hidden="1">
      <c r="A2720" s="418" t="s">
        <v>1220</v>
      </c>
      <c r="B2720" s="494">
        <v>42338</v>
      </c>
      <c r="C2720" s="495">
        <v>0</v>
      </c>
      <c r="D2720" s="495">
        <v>27280</v>
      </c>
      <c r="E2720" s="495">
        <f t="shared" si="444"/>
        <v>33303086</v>
      </c>
      <c r="F2720" s="495">
        <f t="shared" si="445"/>
        <v>24776763.740000002</v>
      </c>
      <c r="G2720" s="495">
        <f t="shared" si="448"/>
        <v>8526322.2599999979</v>
      </c>
      <c r="H2720" s="495">
        <f>VLOOKUP(A2720,'02-Metrics'!A:R,18,FALSE)</f>
        <v>67245402</v>
      </c>
      <c r="I2720" s="496">
        <f t="shared" si="449"/>
        <v>0.12679413025146311</v>
      </c>
      <c r="J2720" s="512"/>
      <c r="M2720" s="241" t="s">
        <v>1038</v>
      </c>
      <c r="S2720">
        <f t="shared" si="443"/>
        <v>2015</v>
      </c>
      <c r="T2720" s="418" t="str">
        <f>VLOOKUP($A2720,'02-Metrics'!$A$2:$AD$188,4,FALSE)</f>
        <v>Infrastructure</v>
      </c>
      <c r="U2720" s="418" t="str">
        <f>VLOOKUP($A2720,'02-Metrics'!$A$2:$AD$188,5,FALSE)</f>
        <v>Bridges &amp; Tunnels</v>
      </c>
      <c r="V2720" s="418" t="str">
        <f>VLOOKUP($A2720,'02-Metrics'!$A$2:$AD$188,7,FALSE)</f>
        <v>Army Forces</v>
      </c>
    </row>
    <row r="2721" spans="1:22" hidden="1">
      <c r="A2721" s="418" t="s">
        <v>1220</v>
      </c>
      <c r="B2721" s="494">
        <v>42368</v>
      </c>
      <c r="C2721" s="495">
        <v>0</v>
      </c>
      <c r="D2721" s="495">
        <v>32091</v>
      </c>
      <c r="E2721" s="495">
        <f t="shared" si="444"/>
        <v>33303086</v>
      </c>
      <c r="F2721" s="495">
        <f t="shared" si="445"/>
        <v>24808854.740000002</v>
      </c>
      <c r="G2721" s="495">
        <f t="shared" si="448"/>
        <v>8494231.2599999979</v>
      </c>
      <c r="H2721" s="495">
        <f>VLOOKUP(A2721,'02-Metrics'!A:R,18,FALSE)</f>
        <v>67245402</v>
      </c>
      <c r="I2721" s="496">
        <f t="shared" si="449"/>
        <v>0.12631690803186807</v>
      </c>
      <c r="J2721" s="512"/>
      <c r="L2721" s="23">
        <v>44025</v>
      </c>
      <c r="M2721" s="241" t="s">
        <v>1039</v>
      </c>
      <c r="S2721">
        <f t="shared" si="443"/>
        <v>2015</v>
      </c>
      <c r="T2721" s="418" t="str">
        <f>VLOOKUP($A2721,'02-Metrics'!$A$2:$AD$188,4,FALSE)</f>
        <v>Infrastructure</v>
      </c>
      <c r="U2721" s="418" t="str">
        <f>VLOOKUP($A2721,'02-Metrics'!$A$2:$AD$188,5,FALSE)</f>
        <v>Bridges &amp; Tunnels</v>
      </c>
      <c r="V2721" s="418" t="str">
        <f>VLOOKUP($A2721,'02-Metrics'!$A$2:$AD$188,7,FALSE)</f>
        <v>Army Forces</v>
      </c>
    </row>
    <row r="2722" spans="1:22" hidden="1">
      <c r="A2722" s="418" t="s">
        <v>1220</v>
      </c>
      <c r="B2722" s="494">
        <v>42520</v>
      </c>
      <c r="C2722" s="495">
        <v>0</v>
      </c>
      <c r="D2722" s="495">
        <v>690072</v>
      </c>
      <c r="E2722" s="495">
        <f t="shared" si="444"/>
        <v>33303086</v>
      </c>
      <c r="F2722" s="495">
        <f t="shared" si="445"/>
        <v>25498926.740000002</v>
      </c>
      <c r="G2722" s="495">
        <f t="shared" si="448"/>
        <v>7804159.2599999979</v>
      </c>
      <c r="H2722" s="495">
        <f>VLOOKUP(A2722,'02-Metrics'!A:R,18,FALSE)</f>
        <v>67245402</v>
      </c>
      <c r="I2722" s="496">
        <f t="shared" si="449"/>
        <v>0.11605491272102141</v>
      </c>
      <c r="J2722" s="512"/>
      <c r="M2722" s="241" t="s">
        <v>1038</v>
      </c>
      <c r="S2722">
        <f t="shared" si="443"/>
        <v>2016</v>
      </c>
      <c r="T2722" s="418" t="str">
        <f>VLOOKUP($A2722,'02-Metrics'!$A$2:$AD$188,4,FALSE)</f>
        <v>Infrastructure</v>
      </c>
      <c r="U2722" s="418" t="str">
        <f>VLOOKUP($A2722,'02-Metrics'!$A$2:$AD$188,5,FALSE)</f>
        <v>Bridges &amp; Tunnels</v>
      </c>
      <c r="V2722" s="418" t="str">
        <f>VLOOKUP($A2722,'02-Metrics'!$A$2:$AD$188,7,FALSE)</f>
        <v>Army Forces</v>
      </c>
    </row>
    <row r="2723" spans="1:22" hidden="1">
      <c r="A2723" s="418" t="s">
        <v>1220</v>
      </c>
      <c r="B2723" s="494">
        <v>42551</v>
      </c>
      <c r="C2723" s="495">
        <v>14775102</v>
      </c>
      <c r="D2723" s="495">
        <v>0</v>
      </c>
      <c r="E2723" s="495">
        <f t="shared" si="444"/>
        <v>48078188</v>
      </c>
      <c r="F2723" s="495">
        <f t="shared" si="445"/>
        <v>25498926.740000002</v>
      </c>
      <c r="G2723" s="495">
        <f t="shared" si="448"/>
        <v>22579261.259999998</v>
      </c>
      <c r="H2723" s="495">
        <f>VLOOKUP(A2723,'02-Metrics'!A:R,18,FALSE)</f>
        <v>67245402</v>
      </c>
      <c r="I2723" s="496">
        <f t="shared" si="449"/>
        <v>0.33577405426173224</v>
      </c>
      <c r="J2723" s="512"/>
      <c r="L2723" s="23">
        <v>44061</v>
      </c>
      <c r="M2723" s="241" t="s">
        <v>1039</v>
      </c>
      <c r="S2723">
        <f t="shared" si="443"/>
        <v>2016</v>
      </c>
      <c r="T2723" s="418" t="str">
        <f>VLOOKUP($A2723,'02-Metrics'!$A$2:$AD$188,4,FALSE)</f>
        <v>Infrastructure</v>
      </c>
      <c r="U2723" s="418" t="str">
        <f>VLOOKUP($A2723,'02-Metrics'!$A$2:$AD$188,5,FALSE)</f>
        <v>Bridges &amp; Tunnels</v>
      </c>
      <c r="V2723" s="418" t="str">
        <f>VLOOKUP($A2723,'02-Metrics'!$A$2:$AD$188,7,FALSE)</f>
        <v>Army Forces</v>
      </c>
    </row>
    <row r="2724" spans="1:22" hidden="1">
      <c r="A2724" s="418" t="s">
        <v>1220</v>
      </c>
      <c r="B2724" s="494">
        <v>42612</v>
      </c>
      <c r="C2724" s="495">
        <v>0</v>
      </c>
      <c r="D2724" s="495">
        <v>433350</v>
      </c>
      <c r="E2724" s="495">
        <f t="shared" si="444"/>
        <v>48078188</v>
      </c>
      <c r="F2724" s="495">
        <f t="shared" si="445"/>
        <v>25932276.740000002</v>
      </c>
      <c r="G2724" s="495">
        <f t="shared" si="448"/>
        <v>22145911.259999998</v>
      </c>
      <c r="H2724" s="495">
        <f>VLOOKUP(A2724,'02-Metrics'!A:R,18,FALSE)</f>
        <v>67245402</v>
      </c>
      <c r="I2724" s="496">
        <f t="shared" si="449"/>
        <v>0.32932974748221444</v>
      </c>
      <c r="J2724" s="512"/>
      <c r="L2724" s="23">
        <v>44075</v>
      </c>
      <c r="M2724" s="241" t="s">
        <v>764</v>
      </c>
      <c r="S2724">
        <f t="shared" si="443"/>
        <v>2016</v>
      </c>
      <c r="T2724" s="418" t="str">
        <f>VLOOKUP($A2724,'02-Metrics'!$A$2:$AD$188,4,FALSE)</f>
        <v>Infrastructure</v>
      </c>
      <c r="U2724" s="418" t="str">
        <f>VLOOKUP($A2724,'02-Metrics'!$A$2:$AD$188,5,FALSE)</f>
        <v>Bridges &amp; Tunnels</v>
      </c>
      <c r="V2724" s="418" t="str">
        <f>VLOOKUP($A2724,'02-Metrics'!$A$2:$AD$188,7,FALSE)</f>
        <v>Army Forces</v>
      </c>
    </row>
    <row r="2725" spans="1:22" hidden="1">
      <c r="A2725" s="418" t="s">
        <v>1220</v>
      </c>
      <c r="B2725" s="494">
        <v>42643</v>
      </c>
      <c r="C2725" s="495">
        <v>0</v>
      </c>
      <c r="D2725" s="495">
        <v>25721</v>
      </c>
      <c r="E2725" s="495">
        <f t="shared" si="444"/>
        <v>48078188</v>
      </c>
      <c r="F2725" s="495">
        <f t="shared" si="445"/>
        <v>25957997.740000002</v>
      </c>
      <c r="G2725" s="495">
        <f t="shared" si="448"/>
        <v>22120190.259999998</v>
      </c>
      <c r="H2725" s="495">
        <f>VLOOKUP(A2725,'02-Metrics'!A:R,18,FALSE)</f>
        <v>67245402</v>
      </c>
      <c r="I2725" s="496">
        <f t="shared" si="449"/>
        <v>0.32894725292890653</v>
      </c>
      <c r="J2725" s="512"/>
      <c r="L2725" s="23">
        <v>44087</v>
      </c>
      <c r="M2725" s="241" t="s">
        <v>764</v>
      </c>
      <c r="S2725">
        <f t="shared" si="443"/>
        <v>2016</v>
      </c>
      <c r="T2725" s="418" t="str">
        <f>VLOOKUP($A2725,'02-Metrics'!$A$2:$AD$188,4,FALSE)</f>
        <v>Infrastructure</v>
      </c>
      <c r="U2725" s="418" t="str">
        <f>VLOOKUP($A2725,'02-Metrics'!$A$2:$AD$188,5,FALSE)</f>
        <v>Bridges &amp; Tunnels</v>
      </c>
      <c r="V2725" s="418" t="str">
        <f>VLOOKUP($A2725,'02-Metrics'!$A$2:$AD$188,7,FALSE)</f>
        <v>Army Forces</v>
      </c>
    </row>
    <row r="2726" spans="1:22" hidden="1">
      <c r="A2726" s="418" t="s">
        <v>1220</v>
      </c>
      <c r="B2726" s="494">
        <v>42673</v>
      </c>
      <c r="C2726" s="495">
        <v>0</v>
      </c>
      <c r="D2726" s="495">
        <v>106875</v>
      </c>
      <c r="E2726" s="495">
        <f t="shared" si="444"/>
        <v>48078188</v>
      </c>
      <c r="F2726" s="495">
        <f t="shared" si="445"/>
        <v>26064872.740000002</v>
      </c>
      <c r="G2726" s="495">
        <f t="shared" si="448"/>
        <v>22013315.259999998</v>
      </c>
      <c r="H2726" s="495">
        <f>VLOOKUP(A2726,'02-Metrics'!A:R,18,FALSE)</f>
        <v>67245402</v>
      </c>
      <c r="I2726" s="496">
        <f t="shared" si="449"/>
        <v>0.32735792493291954</v>
      </c>
      <c r="J2726" s="512"/>
      <c r="L2726" s="23">
        <v>44089</v>
      </c>
      <c r="M2726" s="241" t="s">
        <v>1039</v>
      </c>
      <c r="S2726">
        <f t="shared" si="443"/>
        <v>2016</v>
      </c>
      <c r="T2726" s="418" t="str">
        <f>VLOOKUP($A2726,'02-Metrics'!$A$2:$AD$188,4,FALSE)</f>
        <v>Infrastructure</v>
      </c>
      <c r="U2726" s="418" t="str">
        <f>VLOOKUP($A2726,'02-Metrics'!$A$2:$AD$188,5,FALSE)</f>
        <v>Bridges &amp; Tunnels</v>
      </c>
      <c r="V2726" s="418" t="str">
        <f>VLOOKUP($A2726,'02-Metrics'!$A$2:$AD$188,7,FALSE)</f>
        <v>Army Forces</v>
      </c>
    </row>
    <row r="2727" spans="1:22" hidden="1">
      <c r="A2727" s="418">
        <v>113</v>
      </c>
      <c r="B2727" s="505">
        <v>2</v>
      </c>
      <c r="C2727" s="506"/>
      <c r="D2727" s="506"/>
      <c r="E2727" s="506"/>
      <c r="F2727" s="506"/>
      <c r="G2727" s="506"/>
      <c r="H2727" s="495"/>
      <c r="I2727" s="496"/>
      <c r="J2727" s="496"/>
      <c r="K2727" s="495"/>
      <c r="L2727" s="493"/>
      <c r="S2727">
        <f t="shared" si="443"/>
        <v>1900</v>
      </c>
      <c r="T2727" s="418" t="e">
        <f>VLOOKUP($A2727,'02-Metrics'!$A$2:$AD$188,4,FALSE)</f>
        <v>#N/A</v>
      </c>
      <c r="U2727" s="418" t="e">
        <f>VLOOKUP($A2727,'02-Metrics'!$A$2:$AD$188,5,FALSE)</f>
        <v>#N/A</v>
      </c>
      <c r="V2727" s="418" t="e">
        <f>VLOOKUP($A2727,'02-Metrics'!$A$2:$AD$188,7,FALSE)</f>
        <v>#N/A</v>
      </c>
    </row>
    <row r="2728" spans="1:22" hidden="1">
      <c r="A2728" s="418">
        <v>114</v>
      </c>
      <c r="B2728" s="505">
        <v>2</v>
      </c>
      <c r="C2728" s="506"/>
      <c r="D2728" s="506"/>
      <c r="E2728" s="506"/>
      <c r="F2728" s="506"/>
      <c r="G2728" s="506"/>
      <c r="H2728" s="495"/>
      <c r="I2728" s="496"/>
      <c r="J2728" s="496"/>
      <c r="K2728" s="495"/>
      <c r="L2728" s="493"/>
      <c r="S2728">
        <f t="shared" ref="S2728:S2787" si="450">YEAR(B2728)</f>
        <v>1900</v>
      </c>
      <c r="T2728" s="418" t="e">
        <f>VLOOKUP($A2728,'02-Metrics'!$A$2:$AD$188,4,FALSE)</f>
        <v>#N/A</v>
      </c>
      <c r="U2728" s="418" t="e">
        <f>VLOOKUP($A2728,'02-Metrics'!$A$2:$AD$188,5,FALSE)</f>
        <v>#N/A</v>
      </c>
      <c r="V2728" s="418" t="e">
        <f>VLOOKUP($A2728,'02-Metrics'!$A$2:$AD$188,7,FALSE)</f>
        <v>#N/A</v>
      </c>
    </row>
    <row r="2729" spans="1:22" hidden="1">
      <c r="A2729" s="418" t="s">
        <v>1275</v>
      </c>
      <c r="B2729" s="494">
        <v>40816</v>
      </c>
      <c r="C2729" s="495">
        <v>534360.87</v>
      </c>
      <c r="D2729" s="495">
        <v>0</v>
      </c>
      <c r="E2729" s="495">
        <f t="shared" ref="E2729:E2768" si="451">C2729+E2728</f>
        <v>534360.87</v>
      </c>
      <c r="F2729" s="495">
        <f t="shared" ref="F2729:F2768" si="452">D2729+F2728</f>
        <v>0</v>
      </c>
      <c r="G2729" s="495">
        <f t="shared" ref="G2729:G2732" si="453">E2729-F2729</f>
        <v>534360.87</v>
      </c>
      <c r="H2729" s="495" t="e">
        <f>VLOOKUP(A2729,'02-Metrics'!A:R,18,FALSE)</f>
        <v>#N/A</v>
      </c>
      <c r="I2729" s="496" t="e">
        <f t="shared" ref="I2729:I2732" si="454">G2729/H2729</f>
        <v>#N/A</v>
      </c>
      <c r="J2729" s="512"/>
      <c r="L2729" s="23">
        <v>44259</v>
      </c>
      <c r="M2729" s="241" t="s">
        <v>1039</v>
      </c>
      <c r="S2729">
        <f t="shared" si="450"/>
        <v>2011</v>
      </c>
      <c r="T2729" s="418" t="e">
        <f>VLOOKUP($A2729,'02-Metrics'!$A$2:$AD$188,4,FALSE)</f>
        <v>#N/A</v>
      </c>
      <c r="U2729" s="418" t="e">
        <f>VLOOKUP($A2729,'02-Metrics'!$A$2:$AD$188,5,FALSE)</f>
        <v>#N/A</v>
      </c>
      <c r="V2729" s="418" t="e">
        <f>VLOOKUP($A2729,'02-Metrics'!$A$2:$AD$188,7,FALSE)</f>
        <v>#N/A</v>
      </c>
    </row>
    <row r="2730" spans="1:22" hidden="1">
      <c r="A2730" s="418" t="s">
        <v>1275</v>
      </c>
      <c r="B2730" s="494">
        <v>40846</v>
      </c>
      <c r="C2730" s="495">
        <v>334260.47999999998</v>
      </c>
      <c r="D2730" s="495">
        <v>0</v>
      </c>
      <c r="E2730" s="495">
        <f t="shared" si="451"/>
        <v>868621.35</v>
      </c>
      <c r="F2730" s="495">
        <f t="shared" si="452"/>
        <v>0</v>
      </c>
      <c r="G2730" s="495">
        <f t="shared" si="453"/>
        <v>868621.35</v>
      </c>
      <c r="H2730" s="495" t="e">
        <f>VLOOKUP(A2730,'02-Metrics'!A:R,18,FALSE)</f>
        <v>#N/A</v>
      </c>
      <c r="I2730" s="496" t="e">
        <f t="shared" si="454"/>
        <v>#N/A</v>
      </c>
      <c r="J2730" s="512"/>
      <c r="L2730" s="23">
        <v>44266</v>
      </c>
      <c r="M2730" s="241" t="s">
        <v>1039</v>
      </c>
      <c r="S2730">
        <f t="shared" si="450"/>
        <v>2011</v>
      </c>
      <c r="T2730" s="418" t="e">
        <f>VLOOKUP($A2730,'02-Metrics'!$A$2:$AD$188,4,FALSE)</f>
        <v>#N/A</v>
      </c>
      <c r="U2730" s="418" t="e">
        <f>VLOOKUP($A2730,'02-Metrics'!$A$2:$AD$188,5,FALSE)</f>
        <v>#N/A</v>
      </c>
      <c r="V2730" s="418" t="e">
        <f>VLOOKUP($A2730,'02-Metrics'!$A$2:$AD$188,7,FALSE)</f>
        <v>#N/A</v>
      </c>
    </row>
    <row r="2731" spans="1:22" hidden="1">
      <c r="A2731" s="418" t="s">
        <v>1275</v>
      </c>
      <c r="B2731" s="494">
        <v>40877</v>
      </c>
      <c r="C2731" s="495">
        <v>1006563.08</v>
      </c>
      <c r="D2731" s="495">
        <v>0</v>
      </c>
      <c r="E2731" s="495">
        <f t="shared" si="451"/>
        <v>1875184.43</v>
      </c>
      <c r="F2731" s="495">
        <f t="shared" si="452"/>
        <v>0</v>
      </c>
      <c r="G2731" s="495">
        <f t="shared" si="453"/>
        <v>1875184.43</v>
      </c>
      <c r="H2731" s="495" t="e">
        <f>VLOOKUP(A2731,'02-Metrics'!A:R,18,FALSE)</f>
        <v>#N/A</v>
      </c>
      <c r="I2731" s="496" t="e">
        <f t="shared" si="454"/>
        <v>#N/A</v>
      </c>
      <c r="J2731" s="512"/>
      <c r="L2731" s="23">
        <v>44278</v>
      </c>
      <c r="M2731" s="241" t="s">
        <v>1039</v>
      </c>
      <c r="S2731">
        <f t="shared" si="450"/>
        <v>2011</v>
      </c>
      <c r="T2731" s="418" t="e">
        <f>VLOOKUP($A2731,'02-Metrics'!$A$2:$AD$188,4,FALSE)</f>
        <v>#N/A</v>
      </c>
      <c r="U2731" s="418" t="e">
        <f>VLOOKUP($A2731,'02-Metrics'!$A$2:$AD$188,5,FALSE)</f>
        <v>#N/A</v>
      </c>
      <c r="V2731" s="418" t="e">
        <f>VLOOKUP($A2731,'02-Metrics'!$A$2:$AD$188,7,FALSE)</f>
        <v>#N/A</v>
      </c>
    </row>
    <row r="2732" spans="1:22" hidden="1">
      <c r="A2732" s="418" t="s">
        <v>1275</v>
      </c>
      <c r="B2732" s="494">
        <v>40907</v>
      </c>
      <c r="C2732" s="495">
        <v>1679999.78</v>
      </c>
      <c r="D2732" s="495">
        <v>0</v>
      </c>
      <c r="E2732" s="495">
        <f t="shared" si="451"/>
        <v>3555184.21</v>
      </c>
      <c r="F2732" s="495">
        <f t="shared" si="452"/>
        <v>0</v>
      </c>
      <c r="G2732" s="495">
        <f t="shared" si="453"/>
        <v>3555184.21</v>
      </c>
      <c r="H2732" s="495" t="e">
        <f>VLOOKUP(A2732,'02-Metrics'!A:R,18,FALSE)</f>
        <v>#N/A</v>
      </c>
      <c r="I2732" s="496" t="e">
        <f t="shared" si="454"/>
        <v>#N/A</v>
      </c>
      <c r="J2732" s="512"/>
      <c r="L2732" s="23">
        <v>44290</v>
      </c>
      <c r="M2732" s="241" t="s">
        <v>1039</v>
      </c>
      <c r="S2732">
        <f t="shared" si="450"/>
        <v>2011</v>
      </c>
      <c r="T2732" s="418" t="e">
        <f>VLOOKUP($A2732,'02-Metrics'!$A$2:$AD$188,4,FALSE)</f>
        <v>#N/A</v>
      </c>
      <c r="U2732" s="418" t="e">
        <f>VLOOKUP($A2732,'02-Metrics'!$A$2:$AD$188,5,FALSE)</f>
        <v>#N/A</v>
      </c>
      <c r="V2732" s="418" t="e">
        <f>VLOOKUP($A2732,'02-Metrics'!$A$2:$AD$188,7,FALSE)</f>
        <v>#N/A</v>
      </c>
    </row>
    <row r="2733" spans="1:22" hidden="1">
      <c r="A2733" s="418" t="s">
        <v>1275</v>
      </c>
      <c r="B2733" s="494">
        <v>40938</v>
      </c>
      <c r="C2733" s="495">
        <v>2279316.2599999998</v>
      </c>
      <c r="D2733" s="495">
        <v>0</v>
      </c>
      <c r="E2733" s="495">
        <f t="shared" si="451"/>
        <v>5834500.4699999997</v>
      </c>
      <c r="F2733" s="495">
        <f t="shared" si="452"/>
        <v>0</v>
      </c>
      <c r="G2733" s="498">
        <f>E2733-F2733</f>
        <v>5834500.4699999997</v>
      </c>
      <c r="H2733" s="495"/>
      <c r="I2733" s="496"/>
      <c r="J2733" s="512"/>
      <c r="M2733" s="620"/>
      <c r="S2733">
        <f t="shared" si="450"/>
        <v>2012</v>
      </c>
      <c r="T2733" s="418" t="e">
        <f>VLOOKUP($A2733,'02-Metrics'!$A$2:$AD$188,4,FALSE)</f>
        <v>#N/A</v>
      </c>
      <c r="U2733" s="418" t="e">
        <f>VLOOKUP($A2733,'02-Metrics'!$A$2:$AD$188,5,FALSE)</f>
        <v>#N/A</v>
      </c>
      <c r="V2733" s="418" t="e">
        <f>VLOOKUP($A2733,'02-Metrics'!$A$2:$AD$188,7,FALSE)</f>
        <v>#N/A</v>
      </c>
    </row>
    <row r="2734" spans="1:22" hidden="1">
      <c r="A2734" s="418" t="s">
        <v>1275</v>
      </c>
      <c r="B2734" s="494">
        <v>40967</v>
      </c>
      <c r="C2734" s="495">
        <v>1901607.28</v>
      </c>
      <c r="D2734" s="495">
        <v>0</v>
      </c>
      <c r="E2734" s="495">
        <f t="shared" si="451"/>
        <v>7736107.75</v>
      </c>
      <c r="F2734" s="495">
        <f t="shared" si="452"/>
        <v>0</v>
      </c>
      <c r="G2734" s="495">
        <f t="shared" ref="G2734:G2765" si="455">E2734-F2734</f>
        <v>7736107.75</v>
      </c>
      <c r="H2734" s="495" t="e">
        <f>VLOOKUP(A2734,'02-Metrics'!A:R,18,FALSE)</f>
        <v>#N/A</v>
      </c>
      <c r="I2734" s="496" t="e">
        <f t="shared" ref="I2734:I2765" si="456">G2734/H2734</f>
        <v>#N/A</v>
      </c>
      <c r="J2734" s="512"/>
      <c r="M2734" s="241" t="s">
        <v>1038</v>
      </c>
      <c r="S2734">
        <f t="shared" si="450"/>
        <v>2012</v>
      </c>
      <c r="T2734" s="418" t="e">
        <f>VLOOKUP($A2734,'02-Metrics'!$A$2:$AD$188,4,FALSE)</f>
        <v>#N/A</v>
      </c>
      <c r="U2734" s="418" t="e">
        <f>VLOOKUP($A2734,'02-Metrics'!$A$2:$AD$188,5,FALSE)</f>
        <v>#N/A</v>
      </c>
      <c r="V2734" s="418" t="e">
        <f>VLOOKUP($A2734,'02-Metrics'!$A$2:$AD$188,7,FALSE)</f>
        <v>#N/A</v>
      </c>
    </row>
    <row r="2735" spans="1:22" hidden="1">
      <c r="A2735" s="418" t="s">
        <v>1275</v>
      </c>
      <c r="B2735" s="494">
        <v>40998</v>
      </c>
      <c r="C2735" s="495">
        <v>2758362.75</v>
      </c>
      <c r="D2735" s="495">
        <v>0</v>
      </c>
      <c r="E2735" s="495">
        <f t="shared" si="451"/>
        <v>10494470.5</v>
      </c>
      <c r="F2735" s="495">
        <f t="shared" si="452"/>
        <v>0</v>
      </c>
      <c r="G2735" s="495">
        <f t="shared" si="455"/>
        <v>10494470.5</v>
      </c>
      <c r="H2735" s="495" t="e">
        <f>VLOOKUP(A2735,'02-Metrics'!A:R,18,FALSE)</f>
        <v>#N/A</v>
      </c>
      <c r="I2735" s="496" t="e">
        <f t="shared" si="456"/>
        <v>#N/A</v>
      </c>
      <c r="J2735" s="512"/>
      <c r="L2735" s="23">
        <v>43459</v>
      </c>
      <c r="M2735" s="241" t="s">
        <v>1039</v>
      </c>
      <c r="S2735">
        <f t="shared" si="450"/>
        <v>2012</v>
      </c>
      <c r="T2735" s="418" t="e">
        <f>VLOOKUP($A2735,'02-Metrics'!$A$2:$AD$188,4,FALSE)</f>
        <v>#N/A</v>
      </c>
      <c r="U2735" s="418" t="e">
        <f>VLOOKUP($A2735,'02-Metrics'!$A$2:$AD$188,5,FALSE)</f>
        <v>#N/A</v>
      </c>
      <c r="V2735" s="418" t="e">
        <f>VLOOKUP($A2735,'02-Metrics'!$A$2:$AD$188,7,FALSE)</f>
        <v>#N/A</v>
      </c>
    </row>
    <row r="2736" spans="1:22" hidden="1">
      <c r="A2736" s="418" t="s">
        <v>1275</v>
      </c>
      <c r="B2736" s="494">
        <v>41029</v>
      </c>
      <c r="C2736" s="495">
        <v>4207798.04</v>
      </c>
      <c r="D2736" s="495">
        <v>0</v>
      </c>
      <c r="E2736" s="495">
        <f t="shared" si="451"/>
        <v>14702268.539999999</v>
      </c>
      <c r="F2736" s="495">
        <f t="shared" si="452"/>
        <v>0</v>
      </c>
      <c r="G2736" s="495">
        <f t="shared" si="455"/>
        <v>14702268.539999999</v>
      </c>
      <c r="H2736" s="495" t="e">
        <f>VLOOKUP(A2736,'02-Metrics'!A:R,18,FALSE)</f>
        <v>#N/A</v>
      </c>
      <c r="I2736" s="496" t="e">
        <f t="shared" si="456"/>
        <v>#N/A</v>
      </c>
      <c r="J2736" s="512"/>
      <c r="M2736" s="241" t="s">
        <v>1038</v>
      </c>
      <c r="S2736">
        <f t="shared" si="450"/>
        <v>2012</v>
      </c>
      <c r="T2736" s="418" t="e">
        <f>VLOOKUP($A2736,'02-Metrics'!$A$2:$AD$188,4,FALSE)</f>
        <v>#N/A</v>
      </c>
      <c r="U2736" s="418" t="e">
        <f>VLOOKUP($A2736,'02-Metrics'!$A$2:$AD$188,5,FALSE)</f>
        <v>#N/A</v>
      </c>
      <c r="V2736" s="418" t="e">
        <f>VLOOKUP($A2736,'02-Metrics'!$A$2:$AD$188,7,FALSE)</f>
        <v>#N/A</v>
      </c>
    </row>
    <row r="2737" spans="1:22" hidden="1">
      <c r="A2737" s="418" t="s">
        <v>1275</v>
      </c>
      <c r="B2737" s="494">
        <v>41059</v>
      </c>
      <c r="C2737" s="495">
        <v>4500000</v>
      </c>
      <c r="D2737" s="495">
        <v>0</v>
      </c>
      <c r="E2737" s="495">
        <f t="shared" si="451"/>
        <v>19202268.539999999</v>
      </c>
      <c r="F2737" s="495">
        <f t="shared" si="452"/>
        <v>0</v>
      </c>
      <c r="G2737" s="495">
        <f t="shared" si="455"/>
        <v>19202268.539999999</v>
      </c>
      <c r="H2737" s="495" t="e">
        <f>VLOOKUP(A2737,'02-Metrics'!A:R,18,FALSE)</f>
        <v>#N/A</v>
      </c>
      <c r="I2737" s="496" t="e">
        <f t="shared" si="456"/>
        <v>#N/A</v>
      </c>
      <c r="J2737" s="512"/>
      <c r="M2737" s="241" t="s">
        <v>1038</v>
      </c>
      <c r="S2737">
        <f t="shared" si="450"/>
        <v>2012</v>
      </c>
      <c r="T2737" s="418" t="e">
        <f>VLOOKUP($A2737,'02-Metrics'!$A$2:$AD$188,4,FALSE)</f>
        <v>#N/A</v>
      </c>
      <c r="U2737" s="418" t="e">
        <f>VLOOKUP($A2737,'02-Metrics'!$A$2:$AD$188,5,FALSE)</f>
        <v>#N/A</v>
      </c>
      <c r="V2737" s="418" t="e">
        <f>VLOOKUP($A2737,'02-Metrics'!$A$2:$AD$188,7,FALSE)</f>
        <v>#N/A</v>
      </c>
    </row>
    <row r="2738" spans="1:22" hidden="1">
      <c r="A2738" s="418" t="s">
        <v>1275</v>
      </c>
      <c r="B2738" s="494">
        <v>41090</v>
      </c>
      <c r="C2738" s="495">
        <v>5018951.63</v>
      </c>
      <c r="D2738" s="495">
        <v>0</v>
      </c>
      <c r="E2738" s="495">
        <f t="shared" si="451"/>
        <v>24221220.169999998</v>
      </c>
      <c r="F2738" s="495">
        <f t="shared" si="452"/>
        <v>0</v>
      </c>
      <c r="G2738" s="495">
        <f t="shared" si="455"/>
        <v>24221220.169999998</v>
      </c>
      <c r="H2738" s="495" t="e">
        <f>VLOOKUP(A2738,'02-Metrics'!A:R,18,FALSE)</f>
        <v>#N/A</v>
      </c>
      <c r="I2738" s="496" t="e">
        <f t="shared" si="456"/>
        <v>#N/A</v>
      </c>
      <c r="J2738" s="512"/>
      <c r="L2738" s="23">
        <v>43509</v>
      </c>
      <c r="M2738" s="241" t="s">
        <v>1039</v>
      </c>
      <c r="S2738">
        <f t="shared" si="450"/>
        <v>2012</v>
      </c>
      <c r="T2738" s="418" t="e">
        <f>VLOOKUP($A2738,'02-Metrics'!$A$2:$AD$188,4,FALSE)</f>
        <v>#N/A</v>
      </c>
      <c r="U2738" s="418" t="e">
        <f>VLOOKUP($A2738,'02-Metrics'!$A$2:$AD$188,5,FALSE)</f>
        <v>#N/A</v>
      </c>
      <c r="V2738" s="418" t="e">
        <f>VLOOKUP($A2738,'02-Metrics'!$A$2:$AD$188,7,FALSE)</f>
        <v>#N/A</v>
      </c>
    </row>
    <row r="2739" spans="1:22" hidden="1">
      <c r="A2739" s="418" t="s">
        <v>1275</v>
      </c>
      <c r="B2739" s="494">
        <v>41120</v>
      </c>
      <c r="C2739" s="495">
        <v>0</v>
      </c>
      <c r="D2739" s="495">
        <v>0</v>
      </c>
      <c r="E2739" s="495">
        <f t="shared" si="451"/>
        <v>24221220.169999998</v>
      </c>
      <c r="F2739" s="495">
        <f t="shared" si="452"/>
        <v>0</v>
      </c>
      <c r="G2739" s="495">
        <f t="shared" si="455"/>
        <v>24221220.169999998</v>
      </c>
      <c r="H2739" s="495" t="e">
        <f>VLOOKUP(A2739,'02-Metrics'!A:R,18,FALSE)</f>
        <v>#N/A</v>
      </c>
      <c r="I2739" s="496" t="e">
        <f t="shared" si="456"/>
        <v>#N/A</v>
      </c>
      <c r="J2739" s="512"/>
      <c r="M2739" s="241" t="s">
        <v>1038</v>
      </c>
      <c r="S2739">
        <f t="shared" si="450"/>
        <v>2012</v>
      </c>
      <c r="T2739" s="418" t="e">
        <f>VLOOKUP($A2739,'02-Metrics'!$A$2:$AD$188,4,FALSE)</f>
        <v>#N/A</v>
      </c>
      <c r="U2739" s="418" t="e">
        <f>VLOOKUP($A2739,'02-Metrics'!$A$2:$AD$188,5,FALSE)</f>
        <v>#N/A</v>
      </c>
      <c r="V2739" s="418" t="e">
        <f>VLOOKUP($A2739,'02-Metrics'!$A$2:$AD$188,7,FALSE)</f>
        <v>#N/A</v>
      </c>
    </row>
    <row r="2740" spans="1:22" hidden="1">
      <c r="A2740" s="418" t="s">
        <v>1275</v>
      </c>
      <c r="B2740" s="494">
        <v>41151</v>
      </c>
      <c r="C2740" s="495">
        <v>2500000</v>
      </c>
      <c r="D2740" s="495">
        <v>0</v>
      </c>
      <c r="E2740" s="495">
        <f t="shared" si="451"/>
        <v>26721220.169999998</v>
      </c>
      <c r="F2740" s="495">
        <f t="shared" si="452"/>
        <v>0</v>
      </c>
      <c r="G2740" s="495">
        <f t="shared" si="455"/>
        <v>26721220.169999998</v>
      </c>
      <c r="H2740" s="495" t="e">
        <f>VLOOKUP(A2740,'02-Metrics'!A:R,18,FALSE)</f>
        <v>#N/A</v>
      </c>
      <c r="I2740" s="496" t="e">
        <f t="shared" si="456"/>
        <v>#N/A</v>
      </c>
      <c r="J2740" s="512"/>
      <c r="L2740" s="23">
        <v>43528</v>
      </c>
      <c r="M2740" s="241" t="s">
        <v>764</v>
      </c>
      <c r="S2740">
        <f t="shared" si="450"/>
        <v>2012</v>
      </c>
      <c r="T2740" s="418" t="e">
        <f>VLOOKUP($A2740,'02-Metrics'!$A$2:$AD$188,4,FALSE)</f>
        <v>#N/A</v>
      </c>
      <c r="U2740" s="418" t="e">
        <f>VLOOKUP($A2740,'02-Metrics'!$A$2:$AD$188,5,FALSE)</f>
        <v>#N/A</v>
      </c>
      <c r="V2740" s="418" t="e">
        <f>VLOOKUP($A2740,'02-Metrics'!$A$2:$AD$188,7,FALSE)</f>
        <v>#N/A</v>
      </c>
    </row>
    <row r="2741" spans="1:22" hidden="1">
      <c r="A2741" s="418" t="s">
        <v>1275</v>
      </c>
      <c r="B2741" s="494">
        <v>41182</v>
      </c>
      <c r="C2741" s="495">
        <v>0</v>
      </c>
      <c r="D2741" s="495">
        <v>0</v>
      </c>
      <c r="E2741" s="495">
        <f t="shared" si="451"/>
        <v>26721220.169999998</v>
      </c>
      <c r="F2741" s="495">
        <f t="shared" si="452"/>
        <v>0</v>
      </c>
      <c r="G2741" s="495">
        <f t="shared" si="455"/>
        <v>26721220.169999998</v>
      </c>
      <c r="H2741" s="495" t="e">
        <f>VLOOKUP(A2741,'02-Metrics'!A:R,18,FALSE)</f>
        <v>#N/A</v>
      </c>
      <c r="I2741" s="496" t="e">
        <f t="shared" si="456"/>
        <v>#N/A</v>
      </c>
      <c r="J2741" s="512"/>
      <c r="L2741" s="23">
        <v>43538</v>
      </c>
      <c r="M2741" s="241" t="s">
        <v>764</v>
      </c>
      <c r="S2741">
        <f t="shared" si="450"/>
        <v>2012</v>
      </c>
      <c r="T2741" s="418" t="e">
        <f>VLOOKUP($A2741,'02-Metrics'!$A$2:$AD$188,4,FALSE)</f>
        <v>#N/A</v>
      </c>
      <c r="U2741" s="418" t="e">
        <f>VLOOKUP($A2741,'02-Metrics'!$A$2:$AD$188,5,FALSE)</f>
        <v>#N/A</v>
      </c>
      <c r="V2741" s="418" t="e">
        <f>VLOOKUP($A2741,'02-Metrics'!$A$2:$AD$188,7,FALSE)</f>
        <v>#N/A</v>
      </c>
    </row>
    <row r="2742" spans="1:22" hidden="1">
      <c r="A2742" s="418" t="s">
        <v>1275</v>
      </c>
      <c r="B2742" s="494">
        <v>41212</v>
      </c>
      <c r="C2742" s="495">
        <v>800000</v>
      </c>
      <c r="D2742" s="495">
        <v>0</v>
      </c>
      <c r="E2742" s="495">
        <f t="shared" si="451"/>
        <v>27521220.169999998</v>
      </c>
      <c r="F2742" s="495">
        <f t="shared" si="452"/>
        <v>0</v>
      </c>
      <c r="G2742" s="495">
        <f t="shared" si="455"/>
        <v>27521220.169999998</v>
      </c>
      <c r="H2742" s="495" t="e">
        <f>VLOOKUP(A2742,'02-Metrics'!A:R,18,FALSE)</f>
        <v>#N/A</v>
      </c>
      <c r="I2742" s="496" t="e">
        <f t="shared" si="456"/>
        <v>#N/A</v>
      </c>
      <c r="J2742" s="512"/>
      <c r="L2742" s="23">
        <v>43541</v>
      </c>
      <c r="M2742" s="241" t="s">
        <v>1039</v>
      </c>
      <c r="S2742">
        <f t="shared" si="450"/>
        <v>2012</v>
      </c>
      <c r="T2742" s="418" t="e">
        <f>VLOOKUP($A2742,'02-Metrics'!$A$2:$AD$188,4,FALSE)</f>
        <v>#N/A</v>
      </c>
      <c r="U2742" s="418" t="e">
        <f>VLOOKUP($A2742,'02-Metrics'!$A$2:$AD$188,5,FALSE)</f>
        <v>#N/A</v>
      </c>
      <c r="V2742" s="418" t="e">
        <f>VLOOKUP($A2742,'02-Metrics'!$A$2:$AD$188,7,FALSE)</f>
        <v>#N/A</v>
      </c>
    </row>
    <row r="2743" spans="1:22" hidden="1">
      <c r="A2743" s="418" t="s">
        <v>1275</v>
      </c>
      <c r="B2743" s="494">
        <v>41243</v>
      </c>
      <c r="C2743" s="495">
        <v>2518175.4900000002</v>
      </c>
      <c r="D2743" s="495">
        <v>0</v>
      </c>
      <c r="E2743" s="495">
        <f t="shared" si="451"/>
        <v>30039395.659999996</v>
      </c>
      <c r="F2743" s="495">
        <f t="shared" si="452"/>
        <v>0</v>
      </c>
      <c r="G2743" s="495">
        <f t="shared" si="455"/>
        <v>30039395.659999996</v>
      </c>
      <c r="H2743" s="495" t="e">
        <f>VLOOKUP(A2743,'02-Metrics'!A:R,18,FALSE)</f>
        <v>#N/A</v>
      </c>
      <c r="I2743" s="496" t="e">
        <f t="shared" si="456"/>
        <v>#N/A</v>
      </c>
      <c r="J2743" s="512"/>
      <c r="L2743" s="23">
        <v>43550</v>
      </c>
      <c r="M2743" s="241" t="s">
        <v>1039</v>
      </c>
      <c r="S2743">
        <f t="shared" si="450"/>
        <v>2012</v>
      </c>
      <c r="T2743" s="418" t="e">
        <f>VLOOKUP($A2743,'02-Metrics'!$A$2:$AD$188,4,FALSE)</f>
        <v>#N/A</v>
      </c>
      <c r="U2743" s="418" t="e">
        <f>VLOOKUP($A2743,'02-Metrics'!$A$2:$AD$188,5,FALSE)</f>
        <v>#N/A</v>
      </c>
      <c r="V2743" s="418" t="e">
        <f>VLOOKUP($A2743,'02-Metrics'!$A$2:$AD$188,7,FALSE)</f>
        <v>#N/A</v>
      </c>
    </row>
    <row r="2744" spans="1:22" hidden="1">
      <c r="A2744" s="418" t="s">
        <v>1275</v>
      </c>
      <c r="B2744" s="494">
        <v>41273</v>
      </c>
      <c r="C2744" s="495">
        <v>2967694.05</v>
      </c>
      <c r="D2744" s="495">
        <v>0</v>
      </c>
      <c r="E2744" s="495">
        <f t="shared" si="451"/>
        <v>33007089.709999997</v>
      </c>
      <c r="F2744" s="495">
        <f t="shared" si="452"/>
        <v>0</v>
      </c>
      <c r="G2744" s="495">
        <f t="shared" si="455"/>
        <v>33007089.709999997</v>
      </c>
      <c r="H2744" s="495" t="e">
        <f>VLOOKUP(A2744,'02-Metrics'!A:R,18,FALSE)</f>
        <v>#N/A</v>
      </c>
      <c r="I2744" s="496" t="e">
        <f t="shared" si="456"/>
        <v>#N/A</v>
      </c>
      <c r="J2744" s="512"/>
      <c r="M2744" s="241" t="s">
        <v>1038</v>
      </c>
      <c r="S2744">
        <f t="shared" si="450"/>
        <v>2012</v>
      </c>
      <c r="T2744" s="418" t="e">
        <f>VLOOKUP($A2744,'02-Metrics'!$A$2:$AD$188,4,FALSE)</f>
        <v>#N/A</v>
      </c>
      <c r="U2744" s="418" t="e">
        <f>VLOOKUP($A2744,'02-Metrics'!$A$2:$AD$188,5,FALSE)</f>
        <v>#N/A</v>
      </c>
      <c r="V2744" s="418" t="e">
        <f>VLOOKUP($A2744,'02-Metrics'!$A$2:$AD$188,7,FALSE)</f>
        <v>#N/A</v>
      </c>
    </row>
    <row r="2745" spans="1:22" hidden="1">
      <c r="A2745" s="418" t="s">
        <v>1275</v>
      </c>
      <c r="B2745" s="494">
        <v>41304</v>
      </c>
      <c r="C2745" s="495">
        <v>1089297.1499999999</v>
      </c>
      <c r="D2745" s="495">
        <v>0</v>
      </c>
      <c r="E2745" s="495">
        <f t="shared" si="451"/>
        <v>34096386.859999999</v>
      </c>
      <c r="F2745" s="495">
        <f t="shared" si="452"/>
        <v>0</v>
      </c>
      <c r="G2745" s="495">
        <f t="shared" si="455"/>
        <v>34096386.859999999</v>
      </c>
      <c r="H2745" s="495" t="e">
        <f>VLOOKUP(A2745,'02-Metrics'!A:R,18,FALSE)</f>
        <v>#N/A</v>
      </c>
      <c r="I2745" s="496" t="e">
        <f t="shared" si="456"/>
        <v>#N/A</v>
      </c>
      <c r="J2745" s="512"/>
      <c r="M2745" s="241" t="s">
        <v>1038</v>
      </c>
      <c r="S2745">
        <f t="shared" si="450"/>
        <v>2013</v>
      </c>
      <c r="T2745" s="418" t="e">
        <f>VLOOKUP($A2745,'02-Metrics'!$A$2:$AD$188,4,FALSE)</f>
        <v>#N/A</v>
      </c>
      <c r="U2745" s="418" t="e">
        <f>VLOOKUP($A2745,'02-Metrics'!$A$2:$AD$188,5,FALSE)</f>
        <v>#N/A</v>
      </c>
      <c r="V2745" s="418" t="e">
        <f>VLOOKUP($A2745,'02-Metrics'!$A$2:$AD$188,7,FALSE)</f>
        <v>#N/A</v>
      </c>
    </row>
    <row r="2746" spans="1:22" hidden="1">
      <c r="A2746" s="418" t="s">
        <v>1275</v>
      </c>
      <c r="B2746" s="494">
        <v>41333</v>
      </c>
      <c r="C2746" s="495">
        <v>1250000</v>
      </c>
      <c r="D2746" s="495">
        <v>0</v>
      </c>
      <c r="E2746" s="495">
        <f t="shared" si="451"/>
        <v>35346386.859999999</v>
      </c>
      <c r="F2746" s="495">
        <f t="shared" si="452"/>
        <v>0</v>
      </c>
      <c r="G2746" s="495">
        <f t="shared" si="455"/>
        <v>35346386.859999999</v>
      </c>
      <c r="H2746" s="495" t="e">
        <f>VLOOKUP(A2746,'02-Metrics'!A:R,18,FALSE)</f>
        <v>#N/A</v>
      </c>
      <c r="I2746" s="496" t="e">
        <f t="shared" si="456"/>
        <v>#N/A</v>
      </c>
      <c r="J2746" s="512"/>
      <c r="L2746" s="23">
        <v>43592</v>
      </c>
      <c r="M2746" s="241" t="s">
        <v>764</v>
      </c>
      <c r="S2746">
        <f t="shared" si="450"/>
        <v>2013</v>
      </c>
      <c r="T2746" s="418" t="e">
        <f>VLOOKUP($A2746,'02-Metrics'!$A$2:$AD$188,4,FALSE)</f>
        <v>#N/A</v>
      </c>
      <c r="U2746" s="418" t="e">
        <f>VLOOKUP($A2746,'02-Metrics'!$A$2:$AD$188,5,FALSE)</f>
        <v>#N/A</v>
      </c>
      <c r="V2746" s="418" t="e">
        <f>VLOOKUP($A2746,'02-Metrics'!$A$2:$AD$188,7,FALSE)</f>
        <v>#N/A</v>
      </c>
    </row>
    <row r="2747" spans="1:22" hidden="1">
      <c r="A2747" s="418" t="s">
        <v>1275</v>
      </c>
      <c r="B2747" s="494">
        <v>41363</v>
      </c>
      <c r="C2747" s="495">
        <v>3053495.58</v>
      </c>
      <c r="D2747" s="495">
        <v>0</v>
      </c>
      <c r="E2747" s="495">
        <f t="shared" si="451"/>
        <v>38399882.439999998</v>
      </c>
      <c r="F2747" s="495">
        <f t="shared" si="452"/>
        <v>0</v>
      </c>
      <c r="G2747" s="495">
        <f t="shared" si="455"/>
        <v>38399882.439999998</v>
      </c>
      <c r="H2747" s="495" t="e">
        <f>VLOOKUP(A2747,'02-Metrics'!A:R,18,FALSE)</f>
        <v>#N/A</v>
      </c>
      <c r="I2747" s="496" t="e">
        <f t="shared" si="456"/>
        <v>#N/A</v>
      </c>
      <c r="J2747" s="512"/>
      <c r="L2747" s="23">
        <v>43601</v>
      </c>
      <c r="M2747" s="241" t="s">
        <v>1039</v>
      </c>
      <c r="S2747">
        <f t="shared" si="450"/>
        <v>2013</v>
      </c>
      <c r="T2747" s="418" t="e">
        <f>VLOOKUP($A2747,'02-Metrics'!$A$2:$AD$188,4,FALSE)</f>
        <v>#N/A</v>
      </c>
      <c r="U2747" s="418" t="e">
        <f>VLOOKUP($A2747,'02-Metrics'!$A$2:$AD$188,5,FALSE)</f>
        <v>#N/A</v>
      </c>
      <c r="V2747" s="418" t="e">
        <f>VLOOKUP($A2747,'02-Metrics'!$A$2:$AD$188,7,FALSE)</f>
        <v>#N/A</v>
      </c>
    </row>
    <row r="2748" spans="1:22" hidden="1">
      <c r="A2748" s="418" t="s">
        <v>1275</v>
      </c>
      <c r="B2748" s="494">
        <v>41394</v>
      </c>
      <c r="C2748" s="495">
        <v>2800000</v>
      </c>
      <c r="D2748" s="495">
        <v>0</v>
      </c>
      <c r="E2748" s="495">
        <f t="shared" si="451"/>
        <v>41199882.439999998</v>
      </c>
      <c r="F2748" s="495">
        <f t="shared" si="452"/>
        <v>0</v>
      </c>
      <c r="G2748" s="495">
        <f t="shared" si="455"/>
        <v>41199882.439999998</v>
      </c>
      <c r="H2748" s="495" t="e">
        <f>VLOOKUP(A2748,'02-Metrics'!A:R,18,FALSE)</f>
        <v>#N/A</v>
      </c>
      <c r="I2748" s="496" t="e">
        <f t="shared" si="456"/>
        <v>#N/A</v>
      </c>
      <c r="J2748" s="512"/>
      <c r="L2748" s="23">
        <v>43611</v>
      </c>
      <c r="M2748" s="241" t="s">
        <v>764</v>
      </c>
      <c r="S2748">
        <f t="shared" si="450"/>
        <v>2013</v>
      </c>
      <c r="T2748" s="418" t="e">
        <f>VLOOKUP($A2748,'02-Metrics'!$A$2:$AD$188,4,FALSE)</f>
        <v>#N/A</v>
      </c>
      <c r="U2748" s="418" t="e">
        <f>VLOOKUP($A2748,'02-Metrics'!$A$2:$AD$188,5,FALSE)</f>
        <v>#N/A</v>
      </c>
      <c r="V2748" s="418" t="e">
        <f>VLOOKUP($A2748,'02-Metrics'!$A$2:$AD$188,7,FALSE)</f>
        <v>#N/A</v>
      </c>
    </row>
    <row r="2749" spans="1:22" hidden="1">
      <c r="A2749" s="418" t="s">
        <v>1275</v>
      </c>
      <c r="B2749" s="494">
        <v>41424</v>
      </c>
      <c r="C2749" s="495">
        <v>0</v>
      </c>
      <c r="D2749" s="495">
        <v>0</v>
      </c>
      <c r="E2749" s="495">
        <f t="shared" si="451"/>
        <v>41199882.439999998</v>
      </c>
      <c r="F2749" s="495">
        <f t="shared" si="452"/>
        <v>0</v>
      </c>
      <c r="G2749" s="495">
        <f t="shared" si="455"/>
        <v>41199882.439999998</v>
      </c>
      <c r="H2749" s="495" t="e">
        <f>VLOOKUP(A2749,'02-Metrics'!A:R,18,FALSE)</f>
        <v>#N/A</v>
      </c>
      <c r="I2749" s="496" t="e">
        <f t="shared" si="456"/>
        <v>#N/A</v>
      </c>
      <c r="J2749" s="512"/>
      <c r="M2749" s="241" t="s">
        <v>1038</v>
      </c>
      <c r="S2749">
        <f t="shared" si="450"/>
        <v>2013</v>
      </c>
      <c r="T2749" s="418" t="e">
        <f>VLOOKUP($A2749,'02-Metrics'!$A$2:$AD$188,4,FALSE)</f>
        <v>#N/A</v>
      </c>
      <c r="U2749" s="418" t="e">
        <f>VLOOKUP($A2749,'02-Metrics'!$A$2:$AD$188,5,FALSE)</f>
        <v>#N/A</v>
      </c>
      <c r="V2749" s="418" t="e">
        <f>VLOOKUP($A2749,'02-Metrics'!$A$2:$AD$188,7,FALSE)</f>
        <v>#N/A</v>
      </c>
    </row>
    <row r="2750" spans="1:22" hidden="1">
      <c r="A2750" s="418" t="s">
        <v>1275</v>
      </c>
      <c r="B2750" s="494">
        <v>41455</v>
      </c>
      <c r="C2750" s="495">
        <v>1645440.77</v>
      </c>
      <c r="D2750" s="495">
        <v>0</v>
      </c>
      <c r="E2750" s="495">
        <f t="shared" si="451"/>
        <v>42845323.210000001</v>
      </c>
      <c r="F2750" s="495">
        <f t="shared" si="452"/>
        <v>0</v>
      </c>
      <c r="G2750" s="495">
        <f t="shared" si="455"/>
        <v>42845323.210000001</v>
      </c>
      <c r="H2750" s="495" t="e">
        <f>VLOOKUP(A2750,'02-Metrics'!A:R,18,FALSE)</f>
        <v>#N/A</v>
      </c>
      <c r="I2750" s="496" t="e">
        <f t="shared" si="456"/>
        <v>#N/A</v>
      </c>
      <c r="J2750" s="512"/>
      <c r="L2750" s="23">
        <v>43619</v>
      </c>
      <c r="M2750" s="241" t="s">
        <v>1039</v>
      </c>
      <c r="S2750">
        <f t="shared" si="450"/>
        <v>2013</v>
      </c>
      <c r="T2750" s="418" t="e">
        <f>VLOOKUP($A2750,'02-Metrics'!$A$2:$AD$188,4,FALSE)</f>
        <v>#N/A</v>
      </c>
      <c r="U2750" s="418" t="e">
        <f>VLOOKUP($A2750,'02-Metrics'!$A$2:$AD$188,5,FALSE)</f>
        <v>#N/A</v>
      </c>
      <c r="V2750" s="418" t="e">
        <f>VLOOKUP($A2750,'02-Metrics'!$A$2:$AD$188,7,FALSE)</f>
        <v>#N/A</v>
      </c>
    </row>
    <row r="2751" spans="1:22" hidden="1">
      <c r="A2751" s="418" t="s">
        <v>1275</v>
      </c>
      <c r="B2751" s="494">
        <v>41485</v>
      </c>
      <c r="C2751" s="495">
        <v>1648683.42</v>
      </c>
      <c r="D2751" s="495">
        <v>0</v>
      </c>
      <c r="E2751" s="495">
        <f t="shared" si="451"/>
        <v>44494006.630000003</v>
      </c>
      <c r="F2751" s="495">
        <f t="shared" si="452"/>
        <v>0</v>
      </c>
      <c r="G2751" s="495">
        <f t="shared" si="455"/>
        <v>44494006.630000003</v>
      </c>
      <c r="H2751" s="495" t="e">
        <f>VLOOKUP(A2751,'02-Metrics'!A:R,18,FALSE)</f>
        <v>#N/A</v>
      </c>
      <c r="I2751" s="496" t="e">
        <f t="shared" si="456"/>
        <v>#N/A</v>
      </c>
      <c r="J2751" s="512"/>
      <c r="L2751" s="23">
        <v>43633</v>
      </c>
      <c r="M2751" s="241" t="s">
        <v>1039</v>
      </c>
      <c r="S2751">
        <f t="shared" si="450"/>
        <v>2013</v>
      </c>
      <c r="T2751" s="418" t="e">
        <f>VLOOKUP($A2751,'02-Metrics'!$A$2:$AD$188,4,FALSE)</f>
        <v>#N/A</v>
      </c>
      <c r="U2751" s="418" t="e">
        <f>VLOOKUP($A2751,'02-Metrics'!$A$2:$AD$188,5,FALSE)</f>
        <v>#N/A</v>
      </c>
      <c r="V2751" s="418" t="e">
        <f>VLOOKUP($A2751,'02-Metrics'!$A$2:$AD$188,7,FALSE)</f>
        <v>#N/A</v>
      </c>
    </row>
    <row r="2752" spans="1:22" hidden="1">
      <c r="A2752" s="418" t="s">
        <v>1275</v>
      </c>
      <c r="B2752" s="494">
        <v>41516</v>
      </c>
      <c r="C2752" s="495">
        <v>594687.93999999994</v>
      </c>
      <c r="D2752" s="495">
        <v>0</v>
      </c>
      <c r="E2752" s="495">
        <f t="shared" si="451"/>
        <v>45088694.57</v>
      </c>
      <c r="F2752" s="495">
        <f t="shared" si="452"/>
        <v>0</v>
      </c>
      <c r="G2752" s="495">
        <f t="shared" si="455"/>
        <v>45088694.57</v>
      </c>
      <c r="H2752" s="495" t="e">
        <f>VLOOKUP(A2752,'02-Metrics'!A:R,18,FALSE)</f>
        <v>#N/A</v>
      </c>
      <c r="I2752" s="496" t="e">
        <f t="shared" si="456"/>
        <v>#N/A</v>
      </c>
      <c r="J2752" s="512"/>
      <c r="M2752" s="241" t="s">
        <v>1038</v>
      </c>
      <c r="S2752">
        <f t="shared" si="450"/>
        <v>2013</v>
      </c>
      <c r="T2752" s="418" t="e">
        <f>VLOOKUP($A2752,'02-Metrics'!$A$2:$AD$188,4,FALSE)</f>
        <v>#N/A</v>
      </c>
      <c r="U2752" s="418" t="e">
        <f>VLOOKUP($A2752,'02-Metrics'!$A$2:$AD$188,5,FALSE)</f>
        <v>#N/A</v>
      </c>
      <c r="V2752" s="418" t="e">
        <f>VLOOKUP($A2752,'02-Metrics'!$A$2:$AD$188,7,FALSE)</f>
        <v>#N/A</v>
      </c>
    </row>
    <row r="2753" spans="1:22" hidden="1">
      <c r="A2753" s="418" t="s">
        <v>1275</v>
      </c>
      <c r="B2753" s="494">
        <v>41547</v>
      </c>
      <c r="C2753" s="495">
        <v>0</v>
      </c>
      <c r="D2753" s="495">
        <v>0</v>
      </c>
      <c r="E2753" s="495">
        <f t="shared" si="451"/>
        <v>45088694.57</v>
      </c>
      <c r="F2753" s="495">
        <f t="shared" si="452"/>
        <v>0</v>
      </c>
      <c r="G2753" s="495">
        <f t="shared" si="455"/>
        <v>45088694.57</v>
      </c>
      <c r="H2753" s="495" t="e">
        <f>VLOOKUP(A2753,'02-Metrics'!A:R,18,FALSE)</f>
        <v>#N/A</v>
      </c>
      <c r="I2753" s="496" t="e">
        <f t="shared" si="456"/>
        <v>#N/A</v>
      </c>
      <c r="J2753" s="512"/>
      <c r="L2753" s="23">
        <v>43671</v>
      </c>
      <c r="M2753" s="241" t="s">
        <v>764</v>
      </c>
      <c r="S2753">
        <f t="shared" si="450"/>
        <v>2013</v>
      </c>
      <c r="T2753" s="418" t="e">
        <f>VLOOKUP($A2753,'02-Metrics'!$A$2:$AD$188,4,FALSE)</f>
        <v>#N/A</v>
      </c>
      <c r="U2753" s="418" t="e">
        <f>VLOOKUP($A2753,'02-Metrics'!$A$2:$AD$188,5,FALSE)</f>
        <v>#N/A</v>
      </c>
      <c r="V2753" s="418" t="e">
        <f>VLOOKUP($A2753,'02-Metrics'!$A$2:$AD$188,7,FALSE)</f>
        <v>#N/A</v>
      </c>
    </row>
    <row r="2754" spans="1:22" hidden="1">
      <c r="A2754" s="418" t="s">
        <v>1275</v>
      </c>
      <c r="B2754" s="494">
        <v>41577</v>
      </c>
      <c r="C2754" s="495">
        <v>101291.61</v>
      </c>
      <c r="D2754" s="495">
        <v>0</v>
      </c>
      <c r="E2754" s="495">
        <f t="shared" si="451"/>
        <v>45189986.18</v>
      </c>
      <c r="F2754" s="495">
        <f t="shared" si="452"/>
        <v>0</v>
      </c>
      <c r="G2754" s="495">
        <f t="shared" si="455"/>
        <v>45189986.18</v>
      </c>
      <c r="H2754" s="495" t="e">
        <f>VLOOKUP(A2754,'02-Metrics'!A:R,18,FALSE)</f>
        <v>#N/A</v>
      </c>
      <c r="I2754" s="496" t="e">
        <f t="shared" si="456"/>
        <v>#N/A</v>
      </c>
      <c r="J2754" s="512"/>
      <c r="M2754" s="241" t="s">
        <v>1038</v>
      </c>
      <c r="S2754">
        <f t="shared" si="450"/>
        <v>2013</v>
      </c>
      <c r="T2754" s="418" t="e">
        <f>VLOOKUP($A2754,'02-Metrics'!$A$2:$AD$188,4,FALSE)</f>
        <v>#N/A</v>
      </c>
      <c r="U2754" s="418" t="e">
        <f>VLOOKUP($A2754,'02-Metrics'!$A$2:$AD$188,5,FALSE)</f>
        <v>#N/A</v>
      </c>
      <c r="V2754" s="418" t="e">
        <f>VLOOKUP($A2754,'02-Metrics'!$A$2:$AD$188,7,FALSE)</f>
        <v>#N/A</v>
      </c>
    </row>
    <row r="2755" spans="1:22" hidden="1">
      <c r="A2755" s="418" t="s">
        <v>1275</v>
      </c>
      <c r="B2755" s="494">
        <v>41608</v>
      </c>
      <c r="C2755" s="495">
        <v>0</v>
      </c>
      <c r="D2755" s="495">
        <v>0</v>
      </c>
      <c r="E2755" s="495">
        <f t="shared" si="451"/>
        <v>45189986.18</v>
      </c>
      <c r="F2755" s="495">
        <f t="shared" si="452"/>
        <v>0</v>
      </c>
      <c r="G2755" s="495">
        <f t="shared" si="455"/>
        <v>45189986.18</v>
      </c>
      <c r="H2755" s="495" t="e">
        <f>VLOOKUP(A2755,'02-Metrics'!A:R,18,FALSE)</f>
        <v>#N/A</v>
      </c>
      <c r="I2755" s="496" t="e">
        <f t="shared" si="456"/>
        <v>#N/A</v>
      </c>
      <c r="J2755" s="512"/>
      <c r="M2755" s="241" t="s">
        <v>1038</v>
      </c>
      <c r="S2755">
        <f t="shared" si="450"/>
        <v>2013</v>
      </c>
      <c r="T2755" s="418" t="e">
        <f>VLOOKUP($A2755,'02-Metrics'!$A$2:$AD$188,4,FALSE)</f>
        <v>#N/A</v>
      </c>
      <c r="U2755" s="418" t="e">
        <f>VLOOKUP($A2755,'02-Metrics'!$A$2:$AD$188,5,FALSE)</f>
        <v>#N/A</v>
      </c>
      <c r="V2755" s="418" t="e">
        <f>VLOOKUP($A2755,'02-Metrics'!$A$2:$AD$188,7,FALSE)</f>
        <v>#N/A</v>
      </c>
    </row>
    <row r="2756" spans="1:22" hidden="1">
      <c r="A2756" s="418" t="s">
        <v>1275</v>
      </c>
      <c r="B2756" s="494">
        <v>41638</v>
      </c>
      <c r="C2756" s="495">
        <v>0</v>
      </c>
      <c r="D2756" s="495">
        <v>0</v>
      </c>
      <c r="E2756" s="495">
        <f t="shared" si="451"/>
        <v>45189986.18</v>
      </c>
      <c r="F2756" s="495">
        <f t="shared" si="452"/>
        <v>0</v>
      </c>
      <c r="G2756" s="495">
        <f t="shared" si="455"/>
        <v>45189986.18</v>
      </c>
      <c r="H2756" s="495" t="e">
        <f>VLOOKUP(A2756,'02-Metrics'!A:R,18,FALSE)</f>
        <v>#N/A</v>
      </c>
      <c r="I2756" s="496" t="e">
        <f t="shared" si="456"/>
        <v>#N/A</v>
      </c>
      <c r="J2756" s="512"/>
      <c r="M2756" s="241" t="s">
        <v>1038</v>
      </c>
      <c r="S2756">
        <f t="shared" si="450"/>
        <v>2013</v>
      </c>
      <c r="T2756" s="418" t="e">
        <f>VLOOKUP($A2756,'02-Metrics'!$A$2:$AD$188,4,FALSE)</f>
        <v>#N/A</v>
      </c>
      <c r="U2756" s="418" t="e">
        <f>VLOOKUP($A2756,'02-Metrics'!$A$2:$AD$188,5,FALSE)</f>
        <v>#N/A</v>
      </c>
      <c r="V2756" s="418" t="e">
        <f>VLOOKUP($A2756,'02-Metrics'!$A$2:$AD$188,7,FALSE)</f>
        <v>#N/A</v>
      </c>
    </row>
    <row r="2757" spans="1:22" hidden="1">
      <c r="A2757" s="418" t="s">
        <v>1275</v>
      </c>
      <c r="B2757" s="494">
        <v>41669</v>
      </c>
      <c r="C2757" s="495">
        <v>592312</v>
      </c>
      <c r="D2757" s="495">
        <v>219556.83</v>
      </c>
      <c r="E2757" s="495">
        <f t="shared" si="451"/>
        <v>45782298.18</v>
      </c>
      <c r="F2757" s="495">
        <f t="shared" si="452"/>
        <v>219556.83</v>
      </c>
      <c r="G2757" s="495">
        <f t="shared" si="455"/>
        <v>45562741.350000001</v>
      </c>
      <c r="H2757" s="495" t="e">
        <f>VLOOKUP(A2757,'02-Metrics'!A:R,18,FALSE)</f>
        <v>#N/A</v>
      </c>
      <c r="I2757" s="496" t="e">
        <f t="shared" si="456"/>
        <v>#N/A</v>
      </c>
      <c r="J2757" s="512"/>
      <c r="L2757" s="23">
        <v>43745</v>
      </c>
      <c r="M2757" s="241" t="s">
        <v>1039</v>
      </c>
      <c r="S2757">
        <f t="shared" si="450"/>
        <v>2014</v>
      </c>
      <c r="T2757" s="418" t="e">
        <f>VLOOKUP($A2757,'02-Metrics'!$A$2:$AD$188,4,FALSE)</f>
        <v>#N/A</v>
      </c>
      <c r="U2757" s="418" t="e">
        <f>VLOOKUP($A2757,'02-Metrics'!$A$2:$AD$188,5,FALSE)</f>
        <v>#N/A</v>
      </c>
      <c r="V2757" s="418" t="e">
        <f>VLOOKUP($A2757,'02-Metrics'!$A$2:$AD$188,7,FALSE)</f>
        <v>#N/A</v>
      </c>
    </row>
    <row r="2758" spans="1:22" hidden="1">
      <c r="A2758" s="418" t="s">
        <v>1275</v>
      </c>
      <c r="B2758" s="494">
        <v>41698</v>
      </c>
      <c r="C2758" s="495">
        <v>0</v>
      </c>
      <c r="D2758" s="495">
        <v>548413.6</v>
      </c>
      <c r="E2758" s="495">
        <f t="shared" si="451"/>
        <v>45782298.18</v>
      </c>
      <c r="F2758" s="495">
        <f t="shared" si="452"/>
        <v>767970.42999999993</v>
      </c>
      <c r="G2758" s="495">
        <f t="shared" si="455"/>
        <v>45014327.75</v>
      </c>
      <c r="H2758" s="495" t="e">
        <f>VLOOKUP(A2758,'02-Metrics'!A:R,18,FALSE)</f>
        <v>#N/A</v>
      </c>
      <c r="I2758" s="496" t="e">
        <f t="shared" si="456"/>
        <v>#N/A</v>
      </c>
      <c r="J2758" s="512"/>
      <c r="L2758" s="23">
        <v>43754</v>
      </c>
      <c r="M2758" s="241" t="s">
        <v>1039</v>
      </c>
      <c r="S2758">
        <f t="shared" si="450"/>
        <v>2014</v>
      </c>
      <c r="T2758" s="418" t="e">
        <f>VLOOKUP($A2758,'02-Metrics'!$A$2:$AD$188,4,FALSE)</f>
        <v>#N/A</v>
      </c>
      <c r="U2758" s="418" t="e">
        <f>VLOOKUP($A2758,'02-Metrics'!$A$2:$AD$188,5,FALSE)</f>
        <v>#N/A</v>
      </c>
      <c r="V2758" s="418" t="e">
        <f>VLOOKUP($A2758,'02-Metrics'!$A$2:$AD$188,7,FALSE)</f>
        <v>#N/A</v>
      </c>
    </row>
    <row r="2759" spans="1:22" hidden="1">
      <c r="A2759" s="418" t="s">
        <v>1275</v>
      </c>
      <c r="B2759" s="494">
        <v>41728</v>
      </c>
      <c r="C2759" s="495">
        <v>300000</v>
      </c>
      <c r="D2759" s="495">
        <v>244155.28</v>
      </c>
      <c r="E2759" s="495">
        <f t="shared" si="451"/>
        <v>46082298.18</v>
      </c>
      <c r="F2759" s="495">
        <f t="shared" si="452"/>
        <v>1012125.71</v>
      </c>
      <c r="G2759" s="495">
        <f t="shared" si="455"/>
        <v>45070172.469999999</v>
      </c>
      <c r="H2759" s="495" t="e">
        <f>VLOOKUP(A2759,'02-Metrics'!A:R,18,FALSE)</f>
        <v>#N/A</v>
      </c>
      <c r="I2759" s="496" t="e">
        <f t="shared" si="456"/>
        <v>#N/A</v>
      </c>
      <c r="J2759" s="512"/>
      <c r="L2759" s="23">
        <v>43766</v>
      </c>
      <c r="M2759" s="241" t="s">
        <v>1039</v>
      </c>
      <c r="S2759">
        <f t="shared" si="450"/>
        <v>2014</v>
      </c>
      <c r="T2759" s="418" t="e">
        <f>VLOOKUP($A2759,'02-Metrics'!$A$2:$AD$188,4,FALSE)</f>
        <v>#N/A</v>
      </c>
      <c r="U2759" s="418" t="e">
        <f>VLOOKUP($A2759,'02-Metrics'!$A$2:$AD$188,5,FALSE)</f>
        <v>#N/A</v>
      </c>
      <c r="V2759" s="418" t="e">
        <f>VLOOKUP($A2759,'02-Metrics'!$A$2:$AD$188,7,FALSE)</f>
        <v>#N/A</v>
      </c>
    </row>
    <row r="2760" spans="1:22" hidden="1">
      <c r="A2760" s="418" t="s">
        <v>1275</v>
      </c>
      <c r="B2760" s="494">
        <v>41759</v>
      </c>
      <c r="C2760" s="495">
        <v>1000000</v>
      </c>
      <c r="D2760" s="495">
        <v>1037944.46</v>
      </c>
      <c r="E2760" s="495">
        <f t="shared" si="451"/>
        <v>47082298.18</v>
      </c>
      <c r="F2760" s="495">
        <f t="shared" si="452"/>
        <v>2050070.17</v>
      </c>
      <c r="G2760" s="495">
        <f t="shared" si="455"/>
        <v>45032228.009999998</v>
      </c>
      <c r="H2760" s="495" t="e">
        <f>VLOOKUP(A2760,'02-Metrics'!A:R,18,FALSE)</f>
        <v>#N/A</v>
      </c>
      <c r="I2760" s="496" t="e">
        <f t="shared" si="456"/>
        <v>#N/A</v>
      </c>
      <c r="J2760" s="512"/>
      <c r="M2760" s="241" t="s">
        <v>1038</v>
      </c>
      <c r="S2760">
        <f t="shared" si="450"/>
        <v>2014</v>
      </c>
      <c r="T2760" s="418" t="e">
        <f>VLOOKUP($A2760,'02-Metrics'!$A$2:$AD$188,4,FALSE)</f>
        <v>#N/A</v>
      </c>
      <c r="U2760" s="418" t="e">
        <f>VLOOKUP($A2760,'02-Metrics'!$A$2:$AD$188,5,FALSE)</f>
        <v>#N/A</v>
      </c>
      <c r="V2760" s="418" t="e">
        <f>VLOOKUP($A2760,'02-Metrics'!$A$2:$AD$188,7,FALSE)</f>
        <v>#N/A</v>
      </c>
    </row>
    <row r="2761" spans="1:22" hidden="1">
      <c r="A2761" s="418" t="s">
        <v>1275</v>
      </c>
      <c r="B2761" s="494">
        <v>41789</v>
      </c>
      <c r="C2761" s="495">
        <v>1700000</v>
      </c>
      <c r="D2761" s="495">
        <v>626142.17000000004</v>
      </c>
      <c r="E2761" s="495">
        <f t="shared" si="451"/>
        <v>48782298.18</v>
      </c>
      <c r="F2761" s="495">
        <f t="shared" si="452"/>
        <v>2676212.34</v>
      </c>
      <c r="G2761" s="495">
        <f t="shared" si="455"/>
        <v>46106085.840000004</v>
      </c>
      <c r="H2761" s="495" t="e">
        <f>VLOOKUP(A2761,'02-Metrics'!A:R,18,FALSE)</f>
        <v>#N/A</v>
      </c>
      <c r="I2761" s="496" t="e">
        <f t="shared" si="456"/>
        <v>#N/A</v>
      </c>
      <c r="J2761" s="512"/>
      <c r="M2761" s="241" t="s">
        <v>1038</v>
      </c>
      <c r="S2761">
        <f t="shared" si="450"/>
        <v>2014</v>
      </c>
      <c r="T2761" s="418" t="e">
        <f>VLOOKUP($A2761,'02-Metrics'!$A$2:$AD$188,4,FALSE)</f>
        <v>#N/A</v>
      </c>
      <c r="U2761" s="418" t="e">
        <f>VLOOKUP($A2761,'02-Metrics'!$A$2:$AD$188,5,FALSE)</f>
        <v>#N/A</v>
      </c>
      <c r="V2761" s="418" t="e">
        <f>VLOOKUP($A2761,'02-Metrics'!$A$2:$AD$188,7,FALSE)</f>
        <v>#N/A</v>
      </c>
    </row>
    <row r="2762" spans="1:22" hidden="1">
      <c r="A2762" s="418" t="s">
        <v>1275</v>
      </c>
      <c r="B2762" s="494">
        <v>41820</v>
      </c>
      <c r="C2762" s="495">
        <v>0</v>
      </c>
      <c r="D2762" s="495">
        <v>576920.44999999995</v>
      </c>
      <c r="E2762" s="495">
        <f t="shared" si="451"/>
        <v>48782298.18</v>
      </c>
      <c r="F2762" s="495">
        <f t="shared" si="452"/>
        <v>3253132.79</v>
      </c>
      <c r="G2762" s="495">
        <f t="shared" si="455"/>
        <v>45529165.390000001</v>
      </c>
      <c r="H2762" s="495" t="e">
        <f>VLOOKUP(A2762,'02-Metrics'!A:R,18,FALSE)</f>
        <v>#N/A</v>
      </c>
      <c r="I2762" s="496" t="e">
        <f t="shared" si="456"/>
        <v>#N/A</v>
      </c>
      <c r="J2762" s="512"/>
      <c r="M2762" s="241" t="s">
        <v>1038</v>
      </c>
      <c r="S2762">
        <f t="shared" si="450"/>
        <v>2014</v>
      </c>
      <c r="T2762" s="418" t="e">
        <f>VLOOKUP($A2762,'02-Metrics'!$A$2:$AD$188,4,FALSE)</f>
        <v>#N/A</v>
      </c>
      <c r="U2762" s="418" t="e">
        <f>VLOOKUP($A2762,'02-Metrics'!$A$2:$AD$188,5,FALSE)</f>
        <v>#N/A</v>
      </c>
      <c r="V2762" s="418" t="e">
        <f>VLOOKUP($A2762,'02-Metrics'!$A$2:$AD$188,7,FALSE)</f>
        <v>#N/A</v>
      </c>
    </row>
    <row r="2763" spans="1:22" hidden="1">
      <c r="A2763" s="418" t="s">
        <v>1275</v>
      </c>
      <c r="B2763" s="494">
        <v>41850</v>
      </c>
      <c r="C2763" s="495">
        <v>0</v>
      </c>
      <c r="D2763" s="495">
        <v>162116.34</v>
      </c>
      <c r="E2763" s="495">
        <f t="shared" si="451"/>
        <v>48782298.18</v>
      </c>
      <c r="F2763" s="495">
        <f t="shared" si="452"/>
        <v>3415249.13</v>
      </c>
      <c r="G2763" s="495">
        <f t="shared" si="455"/>
        <v>45367049.049999997</v>
      </c>
      <c r="H2763" s="495" t="e">
        <f>VLOOKUP(A2763,'02-Metrics'!A:R,18,FALSE)</f>
        <v>#N/A</v>
      </c>
      <c r="I2763" s="496" t="e">
        <f t="shared" si="456"/>
        <v>#N/A</v>
      </c>
      <c r="J2763" s="512"/>
      <c r="L2763" s="23">
        <v>43836</v>
      </c>
      <c r="M2763" s="241" t="s">
        <v>764</v>
      </c>
      <c r="S2763">
        <f t="shared" si="450"/>
        <v>2014</v>
      </c>
      <c r="T2763" s="418" t="e">
        <f>VLOOKUP($A2763,'02-Metrics'!$A$2:$AD$188,4,FALSE)</f>
        <v>#N/A</v>
      </c>
      <c r="U2763" s="418" t="e">
        <f>VLOOKUP($A2763,'02-Metrics'!$A$2:$AD$188,5,FALSE)</f>
        <v>#N/A</v>
      </c>
      <c r="V2763" s="418" t="e">
        <f>VLOOKUP($A2763,'02-Metrics'!$A$2:$AD$188,7,FALSE)</f>
        <v>#N/A</v>
      </c>
    </row>
    <row r="2764" spans="1:22" hidden="1">
      <c r="A2764" s="418" t="s">
        <v>1275</v>
      </c>
      <c r="B2764" s="494">
        <v>41881</v>
      </c>
      <c r="C2764" s="495">
        <v>122257</v>
      </c>
      <c r="D2764" s="495">
        <v>222464.85</v>
      </c>
      <c r="E2764" s="495">
        <f t="shared" si="451"/>
        <v>48904555.18</v>
      </c>
      <c r="F2764" s="495">
        <f t="shared" si="452"/>
        <v>3637713.98</v>
      </c>
      <c r="G2764" s="495">
        <f t="shared" si="455"/>
        <v>45266841.200000003</v>
      </c>
      <c r="H2764" s="495" t="e">
        <f>VLOOKUP(A2764,'02-Metrics'!A:R,18,FALSE)</f>
        <v>#N/A</v>
      </c>
      <c r="I2764" s="496" t="e">
        <f t="shared" si="456"/>
        <v>#N/A</v>
      </c>
      <c r="J2764" s="512"/>
      <c r="L2764" s="23">
        <v>43850</v>
      </c>
      <c r="M2764" s="241" t="s">
        <v>1039</v>
      </c>
      <c r="S2764">
        <f t="shared" si="450"/>
        <v>2014</v>
      </c>
      <c r="T2764" s="418" t="e">
        <f>VLOOKUP($A2764,'02-Metrics'!$A$2:$AD$188,4,FALSE)</f>
        <v>#N/A</v>
      </c>
      <c r="U2764" s="418" t="e">
        <f>VLOOKUP($A2764,'02-Metrics'!$A$2:$AD$188,5,FALSE)</f>
        <v>#N/A</v>
      </c>
      <c r="V2764" s="418" t="e">
        <f>VLOOKUP($A2764,'02-Metrics'!$A$2:$AD$188,7,FALSE)</f>
        <v>#N/A</v>
      </c>
    </row>
    <row r="2765" spans="1:22" hidden="1">
      <c r="A2765" s="418" t="s">
        <v>1275</v>
      </c>
      <c r="B2765" s="494">
        <v>41912</v>
      </c>
      <c r="C2765" s="495">
        <v>750000</v>
      </c>
      <c r="D2765" s="495">
        <v>0</v>
      </c>
      <c r="E2765" s="495">
        <f t="shared" si="451"/>
        <v>49654555.18</v>
      </c>
      <c r="F2765" s="495">
        <f t="shared" si="452"/>
        <v>3637713.98</v>
      </c>
      <c r="G2765" s="495">
        <f t="shared" si="455"/>
        <v>46016841.200000003</v>
      </c>
      <c r="H2765" s="495" t="e">
        <f>VLOOKUP(A2765,'02-Metrics'!A:R,18,FALSE)</f>
        <v>#N/A</v>
      </c>
      <c r="I2765" s="496" t="e">
        <f t="shared" si="456"/>
        <v>#N/A</v>
      </c>
      <c r="J2765" s="512"/>
      <c r="M2765" s="241" t="s">
        <v>1038</v>
      </c>
      <c r="S2765">
        <f t="shared" si="450"/>
        <v>2014</v>
      </c>
      <c r="T2765" s="418" t="e">
        <f>VLOOKUP($A2765,'02-Metrics'!$A$2:$AD$188,4,FALSE)</f>
        <v>#N/A</v>
      </c>
      <c r="U2765" s="418" t="e">
        <f>VLOOKUP($A2765,'02-Metrics'!$A$2:$AD$188,5,FALSE)</f>
        <v>#N/A</v>
      </c>
      <c r="V2765" s="418" t="e">
        <f>VLOOKUP($A2765,'02-Metrics'!$A$2:$AD$188,7,FALSE)</f>
        <v>#N/A</v>
      </c>
    </row>
    <row r="2766" spans="1:22" hidden="1">
      <c r="A2766" s="418" t="s">
        <v>1275</v>
      </c>
      <c r="B2766" s="494">
        <v>41942</v>
      </c>
      <c r="C2766" s="495">
        <v>0</v>
      </c>
      <c r="D2766" s="495">
        <v>29950.719999999998</v>
      </c>
      <c r="E2766" s="495">
        <f t="shared" si="451"/>
        <v>49654555.18</v>
      </c>
      <c r="F2766" s="495">
        <f t="shared" si="452"/>
        <v>3667664.7</v>
      </c>
      <c r="G2766" s="495">
        <f t="shared" ref="G2766:G2783" si="457">E2766-F2766</f>
        <v>45986890.479999997</v>
      </c>
      <c r="H2766" s="495" t="e">
        <f>VLOOKUP(A2766,'02-Metrics'!A:R,18,FALSE)</f>
        <v>#N/A</v>
      </c>
      <c r="I2766" s="496" t="e">
        <f t="shared" ref="I2766:I2783" si="458">G2766/H2766</f>
        <v>#N/A</v>
      </c>
      <c r="J2766" s="512"/>
      <c r="M2766" s="241" t="s">
        <v>1038</v>
      </c>
      <c r="S2766">
        <f t="shared" si="450"/>
        <v>2014</v>
      </c>
      <c r="T2766" s="418" t="e">
        <f>VLOOKUP($A2766,'02-Metrics'!$A$2:$AD$188,4,FALSE)</f>
        <v>#N/A</v>
      </c>
      <c r="U2766" s="418" t="e">
        <f>VLOOKUP($A2766,'02-Metrics'!$A$2:$AD$188,5,FALSE)</f>
        <v>#N/A</v>
      </c>
      <c r="V2766" s="418" t="e">
        <f>VLOOKUP($A2766,'02-Metrics'!$A$2:$AD$188,7,FALSE)</f>
        <v>#N/A</v>
      </c>
    </row>
    <row r="2767" spans="1:22" hidden="1">
      <c r="A2767" s="418" t="s">
        <v>1275</v>
      </c>
      <c r="B2767" s="494">
        <v>41973</v>
      </c>
      <c r="C2767" s="495">
        <v>0</v>
      </c>
      <c r="D2767" s="495">
        <v>66593.709999999992</v>
      </c>
      <c r="E2767" s="495">
        <f t="shared" si="451"/>
        <v>49654555.18</v>
      </c>
      <c r="F2767" s="495">
        <f t="shared" si="452"/>
        <v>3734258.41</v>
      </c>
      <c r="G2767" s="495">
        <f t="shared" si="457"/>
        <v>45920296.769999996</v>
      </c>
      <c r="H2767" s="495" t="e">
        <f>VLOOKUP(A2767,'02-Metrics'!A:R,18,FALSE)</f>
        <v>#N/A</v>
      </c>
      <c r="I2767" s="496" t="e">
        <f t="shared" si="458"/>
        <v>#N/A</v>
      </c>
      <c r="J2767" s="512"/>
      <c r="L2767" s="23">
        <v>43899</v>
      </c>
      <c r="M2767" s="241" t="s">
        <v>764</v>
      </c>
      <c r="S2767">
        <f t="shared" si="450"/>
        <v>2014</v>
      </c>
      <c r="T2767" s="418" t="e">
        <f>VLOOKUP($A2767,'02-Metrics'!$A$2:$AD$188,4,FALSE)</f>
        <v>#N/A</v>
      </c>
      <c r="U2767" s="418" t="e">
        <f>VLOOKUP($A2767,'02-Metrics'!$A$2:$AD$188,5,FALSE)</f>
        <v>#N/A</v>
      </c>
      <c r="V2767" s="418" t="e">
        <f>VLOOKUP($A2767,'02-Metrics'!$A$2:$AD$188,7,FALSE)</f>
        <v>#N/A</v>
      </c>
    </row>
    <row r="2768" spans="1:22" hidden="1">
      <c r="A2768" s="418" t="s">
        <v>1275</v>
      </c>
      <c r="B2768" s="494">
        <v>42003</v>
      </c>
      <c r="C2768" s="495">
        <v>480000</v>
      </c>
      <c r="D2768" s="495">
        <v>15443</v>
      </c>
      <c r="E2768" s="495">
        <f t="shared" si="451"/>
        <v>50134555.18</v>
      </c>
      <c r="F2768" s="495">
        <f t="shared" si="452"/>
        <v>3749701.41</v>
      </c>
      <c r="G2768" s="495">
        <f t="shared" si="457"/>
        <v>46384853.769999996</v>
      </c>
      <c r="H2768" s="495" t="e">
        <f>VLOOKUP(A2768,'02-Metrics'!A:R,18,FALSE)</f>
        <v>#N/A</v>
      </c>
      <c r="I2768" s="496" t="e">
        <f t="shared" si="458"/>
        <v>#N/A</v>
      </c>
      <c r="J2768" s="512"/>
      <c r="L2768" s="23">
        <v>43906</v>
      </c>
      <c r="M2768" s="241" t="s">
        <v>764</v>
      </c>
      <c r="S2768">
        <f t="shared" si="450"/>
        <v>2014</v>
      </c>
      <c r="T2768" s="418" t="e">
        <f>VLOOKUP($A2768,'02-Metrics'!$A$2:$AD$188,4,FALSE)</f>
        <v>#N/A</v>
      </c>
      <c r="U2768" s="418" t="e">
        <f>VLOOKUP($A2768,'02-Metrics'!$A$2:$AD$188,5,FALSE)</f>
        <v>#N/A</v>
      </c>
      <c r="V2768" s="418" t="e">
        <f>VLOOKUP($A2768,'02-Metrics'!$A$2:$AD$188,7,FALSE)</f>
        <v>#N/A</v>
      </c>
    </row>
    <row r="2769" spans="1:22" hidden="1">
      <c r="A2769" s="418">
        <v>115</v>
      </c>
      <c r="B2769" s="505">
        <v>2</v>
      </c>
      <c r="C2769" s="506"/>
      <c r="D2769" s="506"/>
      <c r="E2769" s="506"/>
      <c r="F2769" s="506"/>
      <c r="G2769" s="506"/>
      <c r="H2769" s="495"/>
      <c r="I2769" s="496"/>
      <c r="J2769" s="496"/>
      <c r="K2769" s="495"/>
      <c r="L2769" s="493"/>
      <c r="S2769">
        <f t="shared" si="450"/>
        <v>1900</v>
      </c>
      <c r="T2769" s="418" t="e">
        <f>VLOOKUP($A2769,'02-Metrics'!$A$2:$AD$188,4,FALSE)</f>
        <v>#N/A</v>
      </c>
      <c r="U2769" s="418" t="e">
        <f>VLOOKUP($A2769,'02-Metrics'!$A$2:$AD$188,5,FALSE)</f>
        <v>#N/A</v>
      </c>
      <c r="V2769" s="418" t="e">
        <f>VLOOKUP($A2769,'02-Metrics'!$A$2:$AD$188,7,FALSE)</f>
        <v>#N/A</v>
      </c>
    </row>
    <row r="2770" spans="1:22" hidden="1">
      <c r="A2770" s="418" t="s">
        <v>1207</v>
      </c>
      <c r="B2770" s="494">
        <v>42003</v>
      </c>
      <c r="C2770" s="495">
        <v>22164568</v>
      </c>
      <c r="D2770" s="495">
        <v>22879392</v>
      </c>
      <c r="E2770" s="495">
        <f t="shared" ref="E2770:E2786" si="459">C2770+E2769</f>
        <v>22164568</v>
      </c>
      <c r="F2770" s="495">
        <f t="shared" ref="F2770:F2786" si="460">D2770+F2769</f>
        <v>22879392</v>
      </c>
      <c r="G2770" s="495">
        <f t="shared" si="457"/>
        <v>-714824</v>
      </c>
      <c r="H2770" s="495">
        <f>VLOOKUP(A2770,'02-Metrics'!A:R,18,FALSE)</f>
        <v>26193836.68</v>
      </c>
      <c r="I2770" s="496">
        <f t="shared" si="458"/>
        <v>-2.728977845944178E-2</v>
      </c>
      <c r="J2770" s="512"/>
      <c r="L2770" s="23">
        <v>43950</v>
      </c>
      <c r="M2770" s="241" t="s">
        <v>764</v>
      </c>
      <c r="S2770">
        <f t="shared" si="450"/>
        <v>2014</v>
      </c>
      <c r="T2770" s="418" t="str">
        <f>VLOOKUP($A2770,'02-Metrics'!$A$2:$AD$188,4,FALSE)</f>
        <v>Infrastructure</v>
      </c>
      <c r="U2770" s="418" t="str">
        <f>VLOOKUP($A2770,'02-Metrics'!$A$2:$AD$188,5,FALSE)</f>
        <v>Bridges &amp; Tunnels</v>
      </c>
      <c r="V2770" s="418" t="str">
        <f>VLOOKUP($A2770,'02-Metrics'!$A$2:$AD$188,7,FALSE)</f>
        <v>EMAAR</v>
      </c>
    </row>
    <row r="2771" spans="1:22" hidden="1">
      <c r="A2771" s="418" t="s">
        <v>1207</v>
      </c>
      <c r="B2771" s="494">
        <v>42034</v>
      </c>
      <c r="C2771" s="495">
        <v>455102</v>
      </c>
      <c r="D2771" s="495">
        <v>258131</v>
      </c>
      <c r="E2771" s="495">
        <f t="shared" si="459"/>
        <v>22619670</v>
      </c>
      <c r="F2771" s="495">
        <f t="shared" si="460"/>
        <v>23137523</v>
      </c>
      <c r="G2771" s="495">
        <f t="shared" si="457"/>
        <v>-517853</v>
      </c>
      <c r="H2771" s="495">
        <f>VLOOKUP(A2771,'02-Metrics'!A:R,18,FALSE)</f>
        <v>26193836.68</v>
      </c>
      <c r="I2771" s="496">
        <f t="shared" si="458"/>
        <v>-1.9770032405959096E-2</v>
      </c>
      <c r="J2771" s="512"/>
      <c r="M2771" s="241" t="s">
        <v>1038</v>
      </c>
      <c r="S2771">
        <f t="shared" si="450"/>
        <v>2015</v>
      </c>
      <c r="T2771" s="418" t="str">
        <f>VLOOKUP($A2771,'02-Metrics'!$A$2:$AD$188,4,FALSE)</f>
        <v>Infrastructure</v>
      </c>
      <c r="U2771" s="418" t="str">
        <f>VLOOKUP($A2771,'02-Metrics'!$A$2:$AD$188,5,FALSE)</f>
        <v>Bridges &amp; Tunnels</v>
      </c>
      <c r="V2771" s="418" t="str">
        <f>VLOOKUP($A2771,'02-Metrics'!$A$2:$AD$188,7,FALSE)</f>
        <v>EMAAR</v>
      </c>
    </row>
    <row r="2772" spans="1:22" hidden="1">
      <c r="A2772" s="418" t="s">
        <v>1207</v>
      </c>
      <c r="B2772" s="494">
        <v>42063</v>
      </c>
      <c r="C2772" s="495">
        <v>0</v>
      </c>
      <c r="D2772" s="495">
        <v>223477</v>
      </c>
      <c r="E2772" s="495">
        <f t="shared" si="459"/>
        <v>22619670</v>
      </c>
      <c r="F2772" s="495">
        <f t="shared" si="460"/>
        <v>23361000</v>
      </c>
      <c r="G2772" s="495">
        <f t="shared" si="457"/>
        <v>-741330</v>
      </c>
      <c r="H2772" s="495">
        <f>VLOOKUP(A2772,'02-Metrics'!A:R,18,FALSE)</f>
        <v>26193836.68</v>
      </c>
      <c r="I2772" s="496">
        <f t="shared" si="458"/>
        <v>-2.8301695893447863E-2</v>
      </c>
      <c r="J2772" s="512"/>
      <c r="M2772" s="241" t="s">
        <v>1038</v>
      </c>
      <c r="S2772">
        <f t="shared" si="450"/>
        <v>2015</v>
      </c>
      <c r="T2772" s="418" t="str">
        <f>VLOOKUP($A2772,'02-Metrics'!$A$2:$AD$188,4,FALSE)</f>
        <v>Infrastructure</v>
      </c>
      <c r="U2772" s="418" t="str">
        <f>VLOOKUP($A2772,'02-Metrics'!$A$2:$AD$188,5,FALSE)</f>
        <v>Bridges &amp; Tunnels</v>
      </c>
      <c r="V2772" s="418" t="str">
        <f>VLOOKUP($A2772,'02-Metrics'!$A$2:$AD$188,7,FALSE)</f>
        <v>EMAAR</v>
      </c>
    </row>
    <row r="2773" spans="1:22" hidden="1">
      <c r="A2773" s="418" t="s">
        <v>1207</v>
      </c>
      <c r="B2773" s="494">
        <v>42093</v>
      </c>
      <c r="C2773" s="495">
        <v>0</v>
      </c>
      <c r="D2773" s="495">
        <v>274333</v>
      </c>
      <c r="E2773" s="495">
        <f t="shared" si="459"/>
        <v>22619670</v>
      </c>
      <c r="F2773" s="495">
        <f t="shared" si="460"/>
        <v>23635333</v>
      </c>
      <c r="G2773" s="495">
        <f t="shared" si="457"/>
        <v>-1015663</v>
      </c>
      <c r="H2773" s="495">
        <f>VLOOKUP(A2773,'02-Metrics'!A:R,18,FALSE)</f>
        <v>26193836.68</v>
      </c>
      <c r="I2773" s="496">
        <f t="shared" si="458"/>
        <v>-3.8774884810039975E-2</v>
      </c>
      <c r="J2773" s="512"/>
      <c r="M2773" s="241" t="s">
        <v>1038</v>
      </c>
      <c r="S2773">
        <f t="shared" si="450"/>
        <v>2015</v>
      </c>
      <c r="T2773" s="418" t="str">
        <f>VLOOKUP($A2773,'02-Metrics'!$A$2:$AD$188,4,FALSE)</f>
        <v>Infrastructure</v>
      </c>
      <c r="U2773" s="418" t="str">
        <f>VLOOKUP($A2773,'02-Metrics'!$A$2:$AD$188,5,FALSE)</f>
        <v>Bridges &amp; Tunnels</v>
      </c>
      <c r="V2773" s="418" t="str">
        <f>VLOOKUP($A2773,'02-Metrics'!$A$2:$AD$188,7,FALSE)</f>
        <v>EMAAR</v>
      </c>
    </row>
    <row r="2774" spans="1:22" hidden="1">
      <c r="A2774" s="418" t="s">
        <v>1207</v>
      </c>
      <c r="B2774" s="494">
        <v>42124</v>
      </c>
      <c r="C2774" s="495">
        <v>0</v>
      </c>
      <c r="D2774" s="495">
        <v>176327</v>
      </c>
      <c r="E2774" s="495">
        <f t="shared" si="459"/>
        <v>22619670</v>
      </c>
      <c r="F2774" s="495">
        <f t="shared" si="460"/>
        <v>23811660</v>
      </c>
      <c r="G2774" s="495">
        <f t="shared" si="457"/>
        <v>-1191990</v>
      </c>
      <c r="H2774" s="495">
        <f>VLOOKUP(A2774,'02-Metrics'!A:R,18,FALSE)</f>
        <v>26193836.68</v>
      </c>
      <c r="I2774" s="496">
        <f t="shared" si="458"/>
        <v>-4.5506506532894821E-2</v>
      </c>
      <c r="J2774" s="512"/>
      <c r="M2774" s="241" t="s">
        <v>1038</v>
      </c>
      <c r="S2774">
        <f t="shared" si="450"/>
        <v>2015</v>
      </c>
      <c r="T2774" s="418" t="str">
        <f>VLOOKUP($A2774,'02-Metrics'!$A$2:$AD$188,4,FALSE)</f>
        <v>Infrastructure</v>
      </c>
      <c r="U2774" s="418" t="str">
        <f>VLOOKUP($A2774,'02-Metrics'!$A$2:$AD$188,5,FALSE)</f>
        <v>Bridges &amp; Tunnels</v>
      </c>
      <c r="V2774" s="418" t="str">
        <f>VLOOKUP($A2774,'02-Metrics'!$A$2:$AD$188,7,FALSE)</f>
        <v>EMAAR</v>
      </c>
    </row>
    <row r="2775" spans="1:22" hidden="1">
      <c r="A2775" s="418" t="s">
        <v>1207</v>
      </c>
      <c r="B2775" s="494">
        <v>42154</v>
      </c>
      <c r="C2775" s="495">
        <v>598246</v>
      </c>
      <c r="D2775" s="495">
        <v>256471</v>
      </c>
      <c r="E2775" s="495">
        <f t="shared" si="459"/>
        <v>23217916</v>
      </c>
      <c r="F2775" s="495">
        <f t="shared" si="460"/>
        <v>24068131</v>
      </c>
      <c r="G2775" s="495">
        <f t="shared" si="457"/>
        <v>-850215</v>
      </c>
      <c r="H2775" s="495">
        <f>VLOOKUP(A2775,'02-Metrics'!A:R,18,FALSE)</f>
        <v>26193836.68</v>
      </c>
      <c r="I2775" s="496">
        <f t="shared" si="458"/>
        <v>-3.2458589796781158E-2</v>
      </c>
      <c r="J2775" s="512"/>
      <c r="M2775" s="241" t="s">
        <v>1038</v>
      </c>
      <c r="S2775">
        <f t="shared" si="450"/>
        <v>2015</v>
      </c>
      <c r="T2775" s="418" t="str">
        <f>VLOOKUP($A2775,'02-Metrics'!$A$2:$AD$188,4,FALSE)</f>
        <v>Infrastructure</v>
      </c>
      <c r="U2775" s="418" t="str">
        <f>VLOOKUP($A2775,'02-Metrics'!$A$2:$AD$188,5,FALSE)</f>
        <v>Bridges &amp; Tunnels</v>
      </c>
      <c r="V2775" s="418" t="str">
        <f>VLOOKUP($A2775,'02-Metrics'!$A$2:$AD$188,7,FALSE)</f>
        <v>EMAAR</v>
      </c>
    </row>
    <row r="2776" spans="1:22" hidden="1">
      <c r="A2776" s="418" t="s">
        <v>1207</v>
      </c>
      <c r="B2776" s="494">
        <v>42185</v>
      </c>
      <c r="C2776" s="495">
        <v>460061</v>
      </c>
      <c r="D2776" s="495">
        <v>240419</v>
      </c>
      <c r="E2776" s="495">
        <f t="shared" si="459"/>
        <v>23677977</v>
      </c>
      <c r="F2776" s="495">
        <f t="shared" si="460"/>
        <v>24308550</v>
      </c>
      <c r="G2776" s="495">
        <f t="shared" si="457"/>
        <v>-630573</v>
      </c>
      <c r="H2776" s="495">
        <f>VLOOKUP(A2776,'02-Metrics'!A:R,18,FALSE)</f>
        <v>26193836.68</v>
      </c>
      <c r="I2776" s="496">
        <f t="shared" si="458"/>
        <v>-2.4073334796405242E-2</v>
      </c>
      <c r="J2776" s="512"/>
      <c r="L2776" s="23">
        <v>44081</v>
      </c>
      <c r="M2776" s="241" t="s">
        <v>1039</v>
      </c>
      <c r="S2776">
        <f t="shared" si="450"/>
        <v>2015</v>
      </c>
      <c r="T2776" s="418" t="str">
        <f>VLOOKUP($A2776,'02-Metrics'!$A$2:$AD$188,4,FALSE)</f>
        <v>Infrastructure</v>
      </c>
      <c r="U2776" s="418" t="str">
        <f>VLOOKUP($A2776,'02-Metrics'!$A$2:$AD$188,5,FALSE)</f>
        <v>Bridges &amp; Tunnels</v>
      </c>
      <c r="V2776" s="418" t="str">
        <f>VLOOKUP($A2776,'02-Metrics'!$A$2:$AD$188,7,FALSE)</f>
        <v>EMAAR</v>
      </c>
    </row>
    <row r="2777" spans="1:22" hidden="1">
      <c r="A2777" s="418" t="s">
        <v>1207</v>
      </c>
      <c r="B2777" s="494">
        <v>42215</v>
      </c>
      <c r="C2777" s="495">
        <v>0</v>
      </c>
      <c r="D2777" s="495">
        <v>32883</v>
      </c>
      <c r="E2777" s="495">
        <f t="shared" si="459"/>
        <v>23677977</v>
      </c>
      <c r="F2777" s="495">
        <f t="shared" si="460"/>
        <v>24341433</v>
      </c>
      <c r="G2777" s="495">
        <f t="shared" si="457"/>
        <v>-663456</v>
      </c>
      <c r="H2777" s="495">
        <f>VLOOKUP(A2777,'02-Metrics'!A:R,18,FALSE)</f>
        <v>26193836.68</v>
      </c>
      <c r="I2777" s="496">
        <f t="shared" si="458"/>
        <v>-2.5328706447443575E-2</v>
      </c>
      <c r="J2777" s="512"/>
      <c r="L2777" s="23">
        <v>44105</v>
      </c>
      <c r="M2777" s="241" t="s">
        <v>1040</v>
      </c>
      <c r="S2777">
        <f t="shared" si="450"/>
        <v>2015</v>
      </c>
      <c r="T2777" s="418" t="str">
        <f>VLOOKUP($A2777,'02-Metrics'!$A$2:$AD$188,4,FALSE)</f>
        <v>Infrastructure</v>
      </c>
      <c r="U2777" s="418" t="str">
        <f>VLOOKUP($A2777,'02-Metrics'!$A$2:$AD$188,5,FALSE)</f>
        <v>Bridges &amp; Tunnels</v>
      </c>
      <c r="V2777" s="418" t="str">
        <f>VLOOKUP($A2777,'02-Metrics'!$A$2:$AD$188,7,FALSE)</f>
        <v>EMAAR</v>
      </c>
    </row>
    <row r="2778" spans="1:22" hidden="1">
      <c r="A2778" s="418" t="s">
        <v>1207</v>
      </c>
      <c r="B2778" s="494">
        <v>42246</v>
      </c>
      <c r="C2778" s="495">
        <v>0</v>
      </c>
      <c r="D2778" s="495">
        <v>0</v>
      </c>
      <c r="E2778" s="495">
        <f t="shared" si="459"/>
        <v>23677977</v>
      </c>
      <c r="F2778" s="495">
        <f t="shared" si="460"/>
        <v>24341433</v>
      </c>
      <c r="G2778" s="495">
        <f t="shared" si="457"/>
        <v>-663456</v>
      </c>
      <c r="H2778" s="495">
        <f>VLOOKUP(A2778,'02-Metrics'!A:R,18,FALSE)</f>
        <v>26193836.68</v>
      </c>
      <c r="I2778" s="496">
        <f t="shared" si="458"/>
        <v>-2.5328706447443575E-2</v>
      </c>
      <c r="J2778" s="512"/>
      <c r="L2778" s="23">
        <v>44136</v>
      </c>
      <c r="M2778" s="241" t="s">
        <v>1040</v>
      </c>
      <c r="S2778">
        <f t="shared" si="450"/>
        <v>2015</v>
      </c>
      <c r="T2778" s="418" t="str">
        <f>VLOOKUP($A2778,'02-Metrics'!$A$2:$AD$188,4,FALSE)</f>
        <v>Infrastructure</v>
      </c>
      <c r="U2778" s="418" t="str">
        <f>VLOOKUP($A2778,'02-Metrics'!$A$2:$AD$188,5,FALSE)</f>
        <v>Bridges &amp; Tunnels</v>
      </c>
      <c r="V2778" s="418" t="str">
        <f>VLOOKUP($A2778,'02-Metrics'!$A$2:$AD$188,7,FALSE)</f>
        <v>EMAAR</v>
      </c>
    </row>
    <row r="2779" spans="1:22" hidden="1">
      <c r="A2779" s="418" t="s">
        <v>1207</v>
      </c>
      <c r="B2779" s="494">
        <v>42277</v>
      </c>
      <c r="C2779" s="495">
        <v>57351</v>
      </c>
      <c r="D2779" s="495">
        <v>0</v>
      </c>
      <c r="E2779" s="495">
        <f t="shared" si="459"/>
        <v>23735328</v>
      </c>
      <c r="F2779" s="495">
        <f t="shared" si="460"/>
        <v>24341433</v>
      </c>
      <c r="G2779" s="495">
        <f t="shared" si="457"/>
        <v>-606105</v>
      </c>
      <c r="H2779" s="495">
        <f>VLOOKUP(A2779,'02-Metrics'!A:R,18,FALSE)</f>
        <v>26193836.68</v>
      </c>
      <c r="I2779" s="496">
        <f t="shared" si="458"/>
        <v>-2.313922192478143E-2</v>
      </c>
      <c r="J2779" s="512"/>
      <c r="L2779" s="23">
        <v>44166</v>
      </c>
      <c r="M2779" s="241" t="s">
        <v>1040</v>
      </c>
      <c r="S2779">
        <f t="shared" si="450"/>
        <v>2015</v>
      </c>
      <c r="T2779" s="418" t="str">
        <f>VLOOKUP($A2779,'02-Metrics'!$A$2:$AD$188,4,FALSE)</f>
        <v>Infrastructure</v>
      </c>
      <c r="U2779" s="418" t="str">
        <f>VLOOKUP($A2779,'02-Metrics'!$A$2:$AD$188,5,FALSE)</f>
        <v>Bridges &amp; Tunnels</v>
      </c>
      <c r="V2779" s="418" t="str">
        <f>VLOOKUP($A2779,'02-Metrics'!$A$2:$AD$188,7,FALSE)</f>
        <v>EMAAR</v>
      </c>
    </row>
    <row r="2780" spans="1:22" hidden="1">
      <c r="A2780" s="418" t="s">
        <v>1207</v>
      </c>
      <c r="B2780" s="494">
        <v>42338</v>
      </c>
      <c r="C2780" s="495">
        <v>256625</v>
      </c>
      <c r="D2780" s="495">
        <v>13606</v>
      </c>
      <c r="E2780" s="495">
        <f t="shared" si="459"/>
        <v>23991953</v>
      </c>
      <c r="F2780" s="495">
        <f t="shared" si="460"/>
        <v>24355039</v>
      </c>
      <c r="G2780" s="495">
        <f t="shared" si="457"/>
        <v>-363086</v>
      </c>
      <c r="H2780" s="495">
        <f>VLOOKUP(A2780,'02-Metrics'!A:R,18,FALSE)</f>
        <v>26193836.68</v>
      </c>
      <c r="I2780" s="496">
        <f t="shared" si="458"/>
        <v>-1.3861505072192425E-2</v>
      </c>
      <c r="J2780" s="512"/>
      <c r="M2780" s="241" t="s">
        <v>1038</v>
      </c>
      <c r="S2780">
        <f t="shared" si="450"/>
        <v>2015</v>
      </c>
      <c r="T2780" s="418" t="str">
        <f>VLOOKUP($A2780,'02-Metrics'!$A$2:$AD$188,4,FALSE)</f>
        <v>Infrastructure</v>
      </c>
      <c r="U2780" s="418" t="str">
        <f>VLOOKUP($A2780,'02-Metrics'!$A$2:$AD$188,5,FALSE)</f>
        <v>Bridges &amp; Tunnels</v>
      </c>
      <c r="V2780" s="418" t="str">
        <f>VLOOKUP($A2780,'02-Metrics'!$A$2:$AD$188,7,FALSE)</f>
        <v>EMAAR</v>
      </c>
    </row>
    <row r="2781" spans="1:22" hidden="1">
      <c r="A2781" s="418" t="s">
        <v>1207</v>
      </c>
      <c r="B2781" s="494">
        <v>42368</v>
      </c>
      <c r="C2781" s="495">
        <v>0</v>
      </c>
      <c r="D2781" s="495">
        <v>2516</v>
      </c>
      <c r="E2781" s="495">
        <f t="shared" si="459"/>
        <v>23991953</v>
      </c>
      <c r="F2781" s="495">
        <f t="shared" si="460"/>
        <v>24357555</v>
      </c>
      <c r="G2781" s="495">
        <f t="shared" si="457"/>
        <v>-365602</v>
      </c>
      <c r="H2781" s="495">
        <f>VLOOKUP(A2781,'02-Metrics'!A:R,18,FALSE)</f>
        <v>26193836.68</v>
      </c>
      <c r="I2781" s="496">
        <f t="shared" si="458"/>
        <v>-1.395755820219919E-2</v>
      </c>
      <c r="J2781" s="512"/>
      <c r="M2781" s="241" t="s">
        <v>1038</v>
      </c>
      <c r="S2781">
        <f t="shared" si="450"/>
        <v>2015</v>
      </c>
      <c r="T2781" s="418" t="str">
        <f>VLOOKUP($A2781,'02-Metrics'!$A$2:$AD$188,4,FALSE)</f>
        <v>Infrastructure</v>
      </c>
      <c r="U2781" s="418" t="str">
        <f>VLOOKUP($A2781,'02-Metrics'!$A$2:$AD$188,5,FALSE)</f>
        <v>Bridges &amp; Tunnels</v>
      </c>
      <c r="V2781" s="418" t="str">
        <f>VLOOKUP($A2781,'02-Metrics'!$A$2:$AD$188,7,FALSE)</f>
        <v>EMAAR</v>
      </c>
    </row>
    <row r="2782" spans="1:22" hidden="1">
      <c r="A2782" s="418" t="s">
        <v>1207</v>
      </c>
      <c r="B2782" s="494">
        <v>42399</v>
      </c>
      <c r="C2782" s="495">
        <v>48358</v>
      </c>
      <c r="D2782" s="495">
        <v>0</v>
      </c>
      <c r="E2782" s="495">
        <f t="shared" si="459"/>
        <v>24040311</v>
      </c>
      <c r="F2782" s="495">
        <f t="shared" si="460"/>
        <v>24357555</v>
      </c>
      <c r="G2782" s="495">
        <f t="shared" si="457"/>
        <v>-317244</v>
      </c>
      <c r="H2782" s="495">
        <f>VLOOKUP(A2782,'02-Metrics'!A:R,18,FALSE)</f>
        <v>26193836.68</v>
      </c>
      <c r="I2782" s="496">
        <f t="shared" si="458"/>
        <v>-1.211139871854771E-2</v>
      </c>
      <c r="J2782" s="512"/>
      <c r="L2782" s="23">
        <v>44230</v>
      </c>
      <c r="M2782" s="241" t="s">
        <v>1039</v>
      </c>
      <c r="S2782">
        <f t="shared" si="450"/>
        <v>2016</v>
      </c>
      <c r="T2782" s="418" t="str">
        <f>VLOOKUP($A2782,'02-Metrics'!$A$2:$AD$188,4,FALSE)</f>
        <v>Infrastructure</v>
      </c>
      <c r="U2782" s="418" t="str">
        <f>VLOOKUP($A2782,'02-Metrics'!$A$2:$AD$188,5,FALSE)</f>
        <v>Bridges &amp; Tunnels</v>
      </c>
      <c r="V2782" s="418" t="str">
        <f>VLOOKUP($A2782,'02-Metrics'!$A$2:$AD$188,7,FALSE)</f>
        <v>EMAAR</v>
      </c>
    </row>
    <row r="2783" spans="1:22" hidden="1">
      <c r="A2783" s="418" t="s">
        <v>1207</v>
      </c>
      <c r="B2783" s="494">
        <v>42459</v>
      </c>
      <c r="C2783" s="495">
        <v>335562</v>
      </c>
      <c r="D2783" s="495">
        <v>0</v>
      </c>
      <c r="E2783" s="495">
        <f t="shared" si="459"/>
        <v>24375873</v>
      </c>
      <c r="F2783" s="495">
        <f t="shared" si="460"/>
        <v>24357555</v>
      </c>
      <c r="G2783" s="495">
        <f t="shared" si="457"/>
        <v>18318</v>
      </c>
      <c r="H2783" s="495">
        <f>VLOOKUP(A2783,'02-Metrics'!A:R,18,FALSE)</f>
        <v>26193836.68</v>
      </c>
      <c r="I2783" s="496">
        <f t="shared" si="458"/>
        <v>6.9932481536721567E-4</v>
      </c>
      <c r="J2783" s="512"/>
      <c r="M2783" s="241" t="s">
        <v>1038</v>
      </c>
      <c r="S2783">
        <f t="shared" si="450"/>
        <v>2016</v>
      </c>
      <c r="T2783" s="418" t="str">
        <f>VLOOKUP($A2783,'02-Metrics'!$A$2:$AD$188,4,FALSE)</f>
        <v>Infrastructure</v>
      </c>
      <c r="U2783" s="418" t="str">
        <f>VLOOKUP($A2783,'02-Metrics'!$A$2:$AD$188,5,FALSE)</f>
        <v>Bridges &amp; Tunnels</v>
      </c>
      <c r="V2783" s="418" t="str">
        <f>VLOOKUP($A2783,'02-Metrics'!$A$2:$AD$188,7,FALSE)</f>
        <v>EMAAR</v>
      </c>
    </row>
    <row r="2784" spans="1:22" hidden="1">
      <c r="A2784" s="418" t="s">
        <v>1207</v>
      </c>
      <c r="B2784" s="494">
        <v>42490</v>
      </c>
      <c r="C2784" s="495">
        <v>0</v>
      </c>
      <c r="D2784" s="495">
        <v>19673</v>
      </c>
      <c r="E2784" s="495">
        <f t="shared" si="459"/>
        <v>24375873</v>
      </c>
      <c r="F2784" s="495">
        <f t="shared" si="460"/>
        <v>24377228</v>
      </c>
      <c r="G2784" s="498">
        <f>E2784-F2784</f>
        <v>-1355</v>
      </c>
      <c r="H2784" s="495"/>
      <c r="I2784" s="496"/>
      <c r="J2784" s="512"/>
      <c r="S2784">
        <f t="shared" si="450"/>
        <v>2016</v>
      </c>
      <c r="T2784" s="418" t="str">
        <f>VLOOKUP($A2784,'02-Metrics'!$A$2:$AD$188,4,FALSE)</f>
        <v>Infrastructure</v>
      </c>
      <c r="U2784" s="418" t="str">
        <f>VLOOKUP($A2784,'02-Metrics'!$A$2:$AD$188,5,FALSE)</f>
        <v>Bridges &amp; Tunnels</v>
      </c>
      <c r="V2784" s="418" t="str">
        <f>VLOOKUP($A2784,'02-Metrics'!$A$2:$AD$188,7,FALSE)</f>
        <v>EMAAR</v>
      </c>
    </row>
    <row r="2785" spans="1:22" hidden="1">
      <c r="A2785" s="418" t="s">
        <v>1207</v>
      </c>
      <c r="B2785" s="494">
        <v>42551</v>
      </c>
      <c r="C2785" s="495">
        <v>0</v>
      </c>
      <c r="D2785" s="495">
        <v>96561</v>
      </c>
      <c r="E2785" s="495">
        <f t="shared" si="459"/>
        <v>24375873</v>
      </c>
      <c r="F2785" s="495">
        <f t="shared" si="460"/>
        <v>24473789</v>
      </c>
      <c r="G2785" s="495">
        <f t="shared" ref="G2785:G2816" si="461">E2785-F2785</f>
        <v>-97916</v>
      </c>
      <c r="H2785" s="495">
        <f>VLOOKUP(A2785,'02-Metrics'!A:R,18,FALSE)</f>
        <v>26193836.68</v>
      </c>
      <c r="I2785" s="496">
        <f t="shared" ref="I2785:I2816" si="462">G2785/H2785</f>
        <v>-3.7381312709627843E-3</v>
      </c>
      <c r="J2785" s="512"/>
      <c r="M2785" s="241" t="s">
        <v>1038</v>
      </c>
      <c r="S2785">
        <f t="shared" si="450"/>
        <v>2016</v>
      </c>
      <c r="T2785" s="418" t="str">
        <f>VLOOKUP($A2785,'02-Metrics'!$A$2:$AD$188,4,FALSE)</f>
        <v>Infrastructure</v>
      </c>
      <c r="U2785" s="418" t="str">
        <f>VLOOKUP($A2785,'02-Metrics'!$A$2:$AD$188,5,FALSE)</f>
        <v>Bridges &amp; Tunnels</v>
      </c>
      <c r="V2785" s="418" t="str">
        <f>VLOOKUP($A2785,'02-Metrics'!$A$2:$AD$188,7,FALSE)</f>
        <v>EMAAR</v>
      </c>
    </row>
    <row r="2786" spans="1:22" hidden="1">
      <c r="A2786" s="418" t="s">
        <v>1207</v>
      </c>
      <c r="B2786" s="494">
        <v>42612</v>
      </c>
      <c r="C2786" s="495">
        <v>398372</v>
      </c>
      <c r="D2786" s="495">
        <v>0</v>
      </c>
      <c r="E2786" s="495">
        <f t="shared" si="459"/>
        <v>24774245</v>
      </c>
      <c r="F2786" s="495">
        <f t="shared" si="460"/>
        <v>24473789</v>
      </c>
      <c r="G2786" s="495">
        <f t="shared" si="461"/>
        <v>300456</v>
      </c>
      <c r="H2786" s="495">
        <f>VLOOKUP(A2786,'02-Metrics'!A:R,18,FALSE)</f>
        <v>26193836.68</v>
      </c>
      <c r="I2786" s="496">
        <f t="shared" si="462"/>
        <v>1.1470484590346771E-2</v>
      </c>
      <c r="J2786" s="512"/>
      <c r="M2786" s="241" t="s">
        <v>1038</v>
      </c>
      <c r="S2786">
        <f t="shared" si="450"/>
        <v>2016</v>
      </c>
      <c r="T2786" s="418" t="str">
        <f>VLOOKUP($A2786,'02-Metrics'!$A$2:$AD$188,4,FALSE)</f>
        <v>Infrastructure</v>
      </c>
      <c r="U2786" s="418" t="str">
        <f>VLOOKUP($A2786,'02-Metrics'!$A$2:$AD$188,5,FALSE)</f>
        <v>Bridges &amp; Tunnels</v>
      </c>
      <c r="V2786" s="418" t="str">
        <f>VLOOKUP($A2786,'02-Metrics'!$A$2:$AD$188,7,FALSE)</f>
        <v>EMAAR</v>
      </c>
    </row>
    <row r="2787" spans="1:22" hidden="1">
      <c r="A2787" s="418">
        <v>116</v>
      </c>
      <c r="B2787" s="505">
        <v>2</v>
      </c>
      <c r="C2787" s="506"/>
      <c r="D2787" s="506"/>
      <c r="E2787" s="506"/>
      <c r="F2787" s="506"/>
      <c r="G2787" s="506"/>
      <c r="H2787" s="495"/>
      <c r="I2787" s="496"/>
      <c r="J2787" s="496"/>
      <c r="K2787" s="495"/>
      <c r="L2787" s="493"/>
      <c r="S2787">
        <f t="shared" si="450"/>
        <v>1900</v>
      </c>
      <c r="T2787" s="418" t="e">
        <f>VLOOKUP($A2787,'02-Metrics'!$A$2:$AD$188,4,FALSE)</f>
        <v>#N/A</v>
      </c>
      <c r="U2787" s="418" t="e">
        <f>VLOOKUP($A2787,'02-Metrics'!$A$2:$AD$188,5,FALSE)</f>
        <v>#N/A</v>
      </c>
      <c r="V2787" s="418" t="e">
        <f>VLOOKUP($A2787,'02-Metrics'!$A$2:$AD$188,7,FALSE)</f>
        <v>#N/A</v>
      </c>
    </row>
    <row r="2788" spans="1:22" hidden="1">
      <c r="A2788" s="418" t="s">
        <v>1266</v>
      </c>
      <c r="B2788" s="494">
        <v>41516</v>
      </c>
      <c r="C2788" s="495">
        <v>0</v>
      </c>
      <c r="D2788" s="495">
        <v>71947</v>
      </c>
      <c r="E2788" s="495">
        <f t="shared" ref="E2788:E2843" si="463">C2788+E2787</f>
        <v>0</v>
      </c>
      <c r="F2788" s="495">
        <f t="shared" ref="F2788:F2843" si="464">D2788+F2787</f>
        <v>71947</v>
      </c>
      <c r="G2788" s="495">
        <f t="shared" si="461"/>
        <v>-71947</v>
      </c>
      <c r="H2788" s="495">
        <f>VLOOKUP(A2788,'02-Metrics'!A:R,18,FALSE)</f>
        <v>4720405.25</v>
      </c>
      <c r="I2788" s="496">
        <f t="shared" si="462"/>
        <v>-1.5241699851935383E-2</v>
      </c>
      <c r="J2788" s="512"/>
      <c r="L2788" s="23">
        <v>43494</v>
      </c>
      <c r="M2788" s="241" t="s">
        <v>1039</v>
      </c>
      <c r="S2788">
        <f t="shared" ref="S2788:S2851" si="465">YEAR(B2788)</f>
        <v>2013</v>
      </c>
      <c r="T2788" s="418" t="str">
        <f>VLOOKUP($A2788,'02-Metrics'!$A$2:$AD$188,4,FALSE)</f>
        <v>Commercial</v>
      </c>
      <c r="U2788" s="418" t="str">
        <f>VLOOKUP($A2788,'02-Metrics'!$A$2:$AD$188,5,FALSE)</f>
        <v>Offices &amp; Mall</v>
      </c>
      <c r="V2788" s="418" t="str">
        <f>VLOOKUP($A2788,'02-Metrics'!$A$2:$AD$188,7,FALSE)</f>
        <v>EMAAR</v>
      </c>
    </row>
    <row r="2789" spans="1:22" hidden="1">
      <c r="A2789" s="418" t="s">
        <v>1266</v>
      </c>
      <c r="B2789" s="494">
        <v>41577</v>
      </c>
      <c r="C2789" s="495">
        <v>0</v>
      </c>
      <c r="D2789" s="495">
        <v>412339</v>
      </c>
      <c r="E2789" s="495">
        <f t="shared" si="463"/>
        <v>0</v>
      </c>
      <c r="F2789" s="495">
        <f t="shared" si="464"/>
        <v>484286</v>
      </c>
      <c r="G2789" s="495">
        <f t="shared" si="461"/>
        <v>-484286</v>
      </c>
      <c r="H2789" s="495">
        <f>VLOOKUP(A2789,'02-Metrics'!A:R,18,FALSE)</f>
        <v>4720405.25</v>
      </c>
      <c r="I2789" s="496">
        <f t="shared" si="462"/>
        <v>-0.10259415756729785</v>
      </c>
      <c r="J2789" s="512"/>
      <c r="M2789" s="241" t="s">
        <v>1038</v>
      </c>
      <c r="S2789">
        <f t="shared" si="465"/>
        <v>2013</v>
      </c>
      <c r="T2789" s="418" t="str">
        <f>VLOOKUP($A2789,'02-Metrics'!$A$2:$AD$188,4,FALSE)</f>
        <v>Commercial</v>
      </c>
      <c r="U2789" s="418" t="str">
        <f>VLOOKUP($A2789,'02-Metrics'!$A$2:$AD$188,5,FALSE)</f>
        <v>Offices &amp; Mall</v>
      </c>
      <c r="V2789" s="418" t="str">
        <f>VLOOKUP($A2789,'02-Metrics'!$A$2:$AD$188,7,FALSE)</f>
        <v>EMAAR</v>
      </c>
    </row>
    <row r="2790" spans="1:22" hidden="1">
      <c r="A2790" s="418" t="s">
        <v>1266</v>
      </c>
      <c r="B2790" s="494">
        <v>41608</v>
      </c>
      <c r="C2790" s="495">
        <v>0</v>
      </c>
      <c r="D2790" s="495">
        <v>482288</v>
      </c>
      <c r="E2790" s="495">
        <f t="shared" si="463"/>
        <v>0</v>
      </c>
      <c r="F2790" s="495">
        <f t="shared" si="464"/>
        <v>966574</v>
      </c>
      <c r="G2790" s="495">
        <f t="shared" si="461"/>
        <v>-966574</v>
      </c>
      <c r="H2790" s="495">
        <f>VLOOKUP(A2790,'02-Metrics'!A:R,18,FALSE)</f>
        <v>4720405.25</v>
      </c>
      <c r="I2790" s="496">
        <f t="shared" si="462"/>
        <v>-0.20476504639087925</v>
      </c>
      <c r="J2790" s="512"/>
      <c r="M2790" s="241" t="s">
        <v>1038</v>
      </c>
      <c r="S2790">
        <f t="shared" si="465"/>
        <v>2013</v>
      </c>
      <c r="T2790" s="418" t="str">
        <f>VLOOKUP($A2790,'02-Metrics'!$A$2:$AD$188,4,FALSE)</f>
        <v>Commercial</v>
      </c>
      <c r="U2790" s="418" t="str">
        <f>VLOOKUP($A2790,'02-Metrics'!$A$2:$AD$188,5,FALSE)</f>
        <v>Offices &amp; Mall</v>
      </c>
      <c r="V2790" s="418" t="str">
        <f>VLOOKUP($A2790,'02-Metrics'!$A$2:$AD$188,7,FALSE)</f>
        <v>EMAAR</v>
      </c>
    </row>
    <row r="2791" spans="1:22" hidden="1">
      <c r="A2791" s="418" t="s">
        <v>1266</v>
      </c>
      <c r="B2791" s="494">
        <v>41638</v>
      </c>
      <c r="C2791" s="495">
        <v>0</v>
      </c>
      <c r="D2791" s="495">
        <v>226750</v>
      </c>
      <c r="E2791" s="495">
        <f t="shared" si="463"/>
        <v>0</v>
      </c>
      <c r="F2791" s="495">
        <f t="shared" si="464"/>
        <v>1193324</v>
      </c>
      <c r="G2791" s="495">
        <f t="shared" si="461"/>
        <v>-1193324</v>
      </c>
      <c r="H2791" s="495">
        <f>VLOOKUP(A2791,'02-Metrics'!A:R,18,FALSE)</f>
        <v>4720405.25</v>
      </c>
      <c r="I2791" s="496">
        <f t="shared" si="462"/>
        <v>-0.25280117633967975</v>
      </c>
      <c r="J2791" s="512"/>
      <c r="L2791" s="23">
        <v>43537</v>
      </c>
      <c r="M2791" s="241" t="s">
        <v>1039</v>
      </c>
      <c r="S2791">
        <f t="shared" si="465"/>
        <v>2013</v>
      </c>
      <c r="T2791" s="418" t="str">
        <f>VLOOKUP($A2791,'02-Metrics'!$A$2:$AD$188,4,FALSE)</f>
        <v>Commercial</v>
      </c>
      <c r="U2791" s="418" t="str">
        <f>VLOOKUP($A2791,'02-Metrics'!$A$2:$AD$188,5,FALSE)</f>
        <v>Offices &amp; Mall</v>
      </c>
      <c r="V2791" s="418" t="str">
        <f>VLOOKUP($A2791,'02-Metrics'!$A$2:$AD$188,7,FALSE)</f>
        <v>EMAAR</v>
      </c>
    </row>
    <row r="2792" spans="1:22" hidden="1">
      <c r="A2792" s="418" t="s">
        <v>1266</v>
      </c>
      <c r="B2792" s="494">
        <v>41669</v>
      </c>
      <c r="C2792" s="495">
        <v>376486.77</v>
      </c>
      <c r="D2792" s="495">
        <v>272717.48</v>
      </c>
      <c r="E2792" s="495">
        <f t="shared" si="463"/>
        <v>376486.77</v>
      </c>
      <c r="F2792" s="495">
        <f t="shared" si="464"/>
        <v>1466041.48</v>
      </c>
      <c r="G2792" s="495">
        <f t="shared" si="461"/>
        <v>-1089554.71</v>
      </c>
      <c r="H2792" s="495">
        <f>VLOOKUP(A2792,'02-Metrics'!A:R,18,FALSE)</f>
        <v>4720405.25</v>
      </c>
      <c r="I2792" s="496">
        <f t="shared" si="462"/>
        <v>-0.23081804470071715</v>
      </c>
      <c r="J2792" s="512"/>
      <c r="M2792" s="241" t="s">
        <v>1038</v>
      </c>
      <c r="S2792">
        <f t="shared" si="465"/>
        <v>2014</v>
      </c>
      <c r="T2792" s="418" t="str">
        <f>VLOOKUP($A2792,'02-Metrics'!$A$2:$AD$188,4,FALSE)</f>
        <v>Commercial</v>
      </c>
      <c r="U2792" s="418" t="str">
        <f>VLOOKUP($A2792,'02-Metrics'!$A$2:$AD$188,5,FALSE)</f>
        <v>Offices &amp; Mall</v>
      </c>
      <c r="V2792" s="418" t="str">
        <f>VLOOKUP($A2792,'02-Metrics'!$A$2:$AD$188,7,FALSE)</f>
        <v>EMAAR</v>
      </c>
    </row>
    <row r="2793" spans="1:22" hidden="1">
      <c r="A2793" s="418" t="s">
        <v>1266</v>
      </c>
      <c r="B2793" s="494">
        <v>41698</v>
      </c>
      <c r="C2793" s="495">
        <v>173298.19</v>
      </c>
      <c r="D2793" s="495">
        <v>253081.72999999998</v>
      </c>
      <c r="E2793" s="495">
        <f t="shared" si="463"/>
        <v>549784.96</v>
      </c>
      <c r="F2793" s="495">
        <f t="shared" si="464"/>
        <v>1719123.21</v>
      </c>
      <c r="G2793" s="495">
        <f t="shared" si="461"/>
        <v>-1169338.25</v>
      </c>
      <c r="H2793" s="495">
        <f>VLOOKUP(A2793,'02-Metrics'!A:R,18,FALSE)</f>
        <v>4720405.25</v>
      </c>
      <c r="I2793" s="496">
        <f t="shared" si="462"/>
        <v>-0.24771988591445618</v>
      </c>
      <c r="J2793" s="512"/>
      <c r="L2793" s="23">
        <v>43570</v>
      </c>
      <c r="M2793" s="241" t="s">
        <v>764</v>
      </c>
      <c r="S2793">
        <f t="shared" si="465"/>
        <v>2014</v>
      </c>
      <c r="T2793" s="418" t="str">
        <f>VLOOKUP($A2793,'02-Metrics'!$A$2:$AD$188,4,FALSE)</f>
        <v>Commercial</v>
      </c>
      <c r="U2793" s="418" t="str">
        <f>VLOOKUP($A2793,'02-Metrics'!$A$2:$AD$188,5,FALSE)</f>
        <v>Offices &amp; Mall</v>
      </c>
      <c r="V2793" s="418" t="str">
        <f>VLOOKUP($A2793,'02-Metrics'!$A$2:$AD$188,7,FALSE)</f>
        <v>EMAAR</v>
      </c>
    </row>
    <row r="2794" spans="1:22" hidden="1">
      <c r="A2794" s="418" t="s">
        <v>1266</v>
      </c>
      <c r="B2794" s="494">
        <v>41728</v>
      </c>
      <c r="C2794" s="495">
        <v>222016.09</v>
      </c>
      <c r="D2794" s="495">
        <v>269914.65999999997</v>
      </c>
      <c r="E2794" s="495">
        <f t="shared" si="463"/>
        <v>771801.04999999993</v>
      </c>
      <c r="F2794" s="495">
        <f t="shared" si="464"/>
        <v>1989037.8699999999</v>
      </c>
      <c r="G2794" s="495">
        <f t="shared" si="461"/>
        <v>-1217236.8199999998</v>
      </c>
      <c r="H2794" s="495">
        <f>VLOOKUP(A2794,'02-Metrics'!A:R,18,FALSE)</f>
        <v>4720405.25</v>
      </c>
      <c r="I2794" s="496">
        <f t="shared" si="462"/>
        <v>-0.25786701682021895</v>
      </c>
      <c r="J2794" s="512"/>
      <c r="M2794" s="241" t="s">
        <v>1038</v>
      </c>
      <c r="S2794">
        <f t="shared" si="465"/>
        <v>2014</v>
      </c>
      <c r="T2794" s="418" t="str">
        <f>VLOOKUP($A2794,'02-Metrics'!$A$2:$AD$188,4,FALSE)</f>
        <v>Commercial</v>
      </c>
      <c r="U2794" s="418" t="str">
        <f>VLOOKUP($A2794,'02-Metrics'!$A$2:$AD$188,5,FALSE)</f>
        <v>Offices &amp; Mall</v>
      </c>
      <c r="V2794" s="418" t="str">
        <f>VLOOKUP($A2794,'02-Metrics'!$A$2:$AD$188,7,FALSE)</f>
        <v>EMAAR</v>
      </c>
    </row>
    <row r="2795" spans="1:22" hidden="1">
      <c r="A2795" s="418" t="s">
        <v>1266</v>
      </c>
      <c r="B2795" s="494">
        <v>41759</v>
      </c>
      <c r="C2795" s="495">
        <v>0</v>
      </c>
      <c r="D2795" s="495">
        <v>415105.46</v>
      </c>
      <c r="E2795" s="495">
        <f t="shared" si="463"/>
        <v>771801.04999999993</v>
      </c>
      <c r="F2795" s="495">
        <f t="shared" si="464"/>
        <v>2404143.33</v>
      </c>
      <c r="G2795" s="495">
        <f t="shared" si="461"/>
        <v>-1632342.2800000003</v>
      </c>
      <c r="H2795" s="495">
        <f>VLOOKUP(A2795,'02-Metrics'!A:R,18,FALSE)</f>
        <v>4720405.25</v>
      </c>
      <c r="I2795" s="496">
        <f t="shared" si="462"/>
        <v>-0.34580553862404084</v>
      </c>
      <c r="J2795" s="512"/>
      <c r="L2795" s="23">
        <v>43614</v>
      </c>
      <c r="M2795" s="241" t="s">
        <v>1039</v>
      </c>
      <c r="S2795">
        <f t="shared" si="465"/>
        <v>2014</v>
      </c>
      <c r="T2795" s="418" t="str">
        <f>VLOOKUP($A2795,'02-Metrics'!$A$2:$AD$188,4,FALSE)</f>
        <v>Commercial</v>
      </c>
      <c r="U2795" s="418" t="str">
        <f>VLOOKUP($A2795,'02-Metrics'!$A$2:$AD$188,5,FALSE)</f>
        <v>Offices &amp; Mall</v>
      </c>
      <c r="V2795" s="418" t="str">
        <f>VLOOKUP($A2795,'02-Metrics'!$A$2:$AD$188,7,FALSE)</f>
        <v>EMAAR</v>
      </c>
    </row>
    <row r="2796" spans="1:22" hidden="1">
      <c r="A2796" s="418" t="s">
        <v>1266</v>
      </c>
      <c r="B2796" s="494">
        <v>41789</v>
      </c>
      <c r="C2796" s="495">
        <v>370600.71</v>
      </c>
      <c r="D2796" s="495">
        <v>129085.96</v>
      </c>
      <c r="E2796" s="495">
        <f t="shared" si="463"/>
        <v>1142401.76</v>
      </c>
      <c r="F2796" s="495">
        <f t="shared" si="464"/>
        <v>2533229.29</v>
      </c>
      <c r="G2796" s="495">
        <f t="shared" si="461"/>
        <v>-1390827.53</v>
      </c>
      <c r="H2796" s="495">
        <f>VLOOKUP(A2796,'02-Metrics'!A:R,18,FALSE)</f>
        <v>4720405.25</v>
      </c>
      <c r="I2796" s="496">
        <f t="shared" si="462"/>
        <v>-0.29464155222689831</v>
      </c>
      <c r="J2796" s="512"/>
      <c r="M2796" s="241" t="s">
        <v>1038</v>
      </c>
      <c r="S2796">
        <f t="shared" si="465"/>
        <v>2014</v>
      </c>
      <c r="T2796" s="418" t="str">
        <f>VLOOKUP($A2796,'02-Metrics'!$A$2:$AD$188,4,FALSE)</f>
        <v>Commercial</v>
      </c>
      <c r="U2796" s="418" t="str">
        <f>VLOOKUP($A2796,'02-Metrics'!$A$2:$AD$188,5,FALSE)</f>
        <v>Offices &amp; Mall</v>
      </c>
      <c r="V2796" s="418" t="str">
        <f>VLOOKUP($A2796,'02-Metrics'!$A$2:$AD$188,7,FALSE)</f>
        <v>EMAAR</v>
      </c>
    </row>
    <row r="2797" spans="1:22" hidden="1">
      <c r="A2797" s="418" t="s">
        <v>1266</v>
      </c>
      <c r="B2797" s="494">
        <v>41820</v>
      </c>
      <c r="C2797" s="495">
        <v>0</v>
      </c>
      <c r="D2797" s="495">
        <v>302227.69999999995</v>
      </c>
      <c r="E2797" s="495">
        <f t="shared" si="463"/>
        <v>1142401.76</v>
      </c>
      <c r="F2797" s="495">
        <f t="shared" si="464"/>
        <v>2835456.99</v>
      </c>
      <c r="G2797" s="495">
        <f t="shared" si="461"/>
        <v>-1693055.2300000002</v>
      </c>
      <c r="H2797" s="495">
        <f>VLOOKUP(A2797,'02-Metrics'!A:R,18,FALSE)</f>
        <v>4720405.25</v>
      </c>
      <c r="I2797" s="496">
        <f t="shared" si="462"/>
        <v>-0.35866734746979623</v>
      </c>
      <c r="J2797" s="512"/>
      <c r="M2797" s="241" t="s">
        <v>1038</v>
      </c>
      <c r="S2797">
        <f t="shared" si="465"/>
        <v>2014</v>
      </c>
      <c r="T2797" s="418" t="str">
        <f>VLOOKUP($A2797,'02-Metrics'!$A$2:$AD$188,4,FALSE)</f>
        <v>Commercial</v>
      </c>
      <c r="U2797" s="418" t="str">
        <f>VLOOKUP($A2797,'02-Metrics'!$A$2:$AD$188,5,FALSE)</f>
        <v>Offices &amp; Mall</v>
      </c>
      <c r="V2797" s="418" t="str">
        <f>VLOOKUP($A2797,'02-Metrics'!$A$2:$AD$188,7,FALSE)</f>
        <v>EMAAR</v>
      </c>
    </row>
    <row r="2798" spans="1:22" hidden="1">
      <c r="A2798" s="418" t="s">
        <v>1266</v>
      </c>
      <c r="B2798" s="494">
        <v>41850</v>
      </c>
      <c r="C2798" s="495">
        <v>0</v>
      </c>
      <c r="D2798" s="495">
        <v>254281.63</v>
      </c>
      <c r="E2798" s="495">
        <f t="shared" si="463"/>
        <v>1142401.76</v>
      </c>
      <c r="F2798" s="495">
        <f t="shared" si="464"/>
        <v>3089738.62</v>
      </c>
      <c r="G2798" s="495">
        <f t="shared" si="461"/>
        <v>-1947336.86</v>
      </c>
      <c r="H2798" s="495">
        <f>VLOOKUP(A2798,'02-Metrics'!A:R,18,FALSE)</f>
        <v>4720405.25</v>
      </c>
      <c r="I2798" s="496">
        <f t="shared" si="462"/>
        <v>-0.4125359491115726</v>
      </c>
      <c r="J2798" s="512"/>
      <c r="L2798" s="23">
        <v>43663</v>
      </c>
      <c r="M2798" s="241" t="s">
        <v>764</v>
      </c>
      <c r="S2798">
        <f t="shared" si="465"/>
        <v>2014</v>
      </c>
      <c r="T2798" s="418" t="str">
        <f>VLOOKUP($A2798,'02-Metrics'!$A$2:$AD$188,4,FALSE)</f>
        <v>Commercial</v>
      </c>
      <c r="U2798" s="418" t="str">
        <f>VLOOKUP($A2798,'02-Metrics'!$A$2:$AD$188,5,FALSE)</f>
        <v>Offices &amp; Mall</v>
      </c>
      <c r="V2798" s="418" t="str">
        <f>VLOOKUP($A2798,'02-Metrics'!$A$2:$AD$188,7,FALSE)</f>
        <v>EMAAR</v>
      </c>
    </row>
    <row r="2799" spans="1:22" hidden="1">
      <c r="A2799" s="418" t="s">
        <v>1266</v>
      </c>
      <c r="B2799" s="494">
        <v>41881</v>
      </c>
      <c r="C2799" s="495">
        <v>339924.47</v>
      </c>
      <c r="D2799" s="495">
        <v>92749.94</v>
      </c>
      <c r="E2799" s="495">
        <f t="shared" si="463"/>
        <v>1482326.23</v>
      </c>
      <c r="F2799" s="495">
        <f t="shared" si="464"/>
        <v>3182488.56</v>
      </c>
      <c r="G2799" s="495">
        <f t="shared" si="461"/>
        <v>-1700162.33</v>
      </c>
      <c r="H2799" s="495">
        <f>VLOOKUP(A2799,'02-Metrics'!A:R,18,FALSE)</f>
        <v>4720405.25</v>
      </c>
      <c r="I2799" s="496">
        <f t="shared" si="462"/>
        <v>-0.36017295972628621</v>
      </c>
      <c r="J2799" s="512"/>
      <c r="M2799" s="241" t="s">
        <v>1038</v>
      </c>
      <c r="S2799">
        <f t="shared" si="465"/>
        <v>2014</v>
      </c>
      <c r="T2799" s="418" t="str">
        <f>VLOOKUP($A2799,'02-Metrics'!$A$2:$AD$188,4,FALSE)</f>
        <v>Commercial</v>
      </c>
      <c r="U2799" s="418" t="str">
        <f>VLOOKUP($A2799,'02-Metrics'!$A$2:$AD$188,5,FALSE)</f>
        <v>Offices &amp; Mall</v>
      </c>
      <c r="V2799" s="418" t="str">
        <f>VLOOKUP($A2799,'02-Metrics'!$A$2:$AD$188,7,FALSE)</f>
        <v>EMAAR</v>
      </c>
    </row>
    <row r="2800" spans="1:22" hidden="1">
      <c r="A2800" s="418" t="s">
        <v>1266</v>
      </c>
      <c r="B2800" s="494">
        <v>41912</v>
      </c>
      <c r="C2800" s="495">
        <v>95706.34</v>
      </c>
      <c r="D2800" s="495">
        <v>179422.25000000003</v>
      </c>
      <c r="E2800" s="495">
        <f t="shared" si="463"/>
        <v>1578032.57</v>
      </c>
      <c r="F2800" s="495">
        <f t="shared" si="464"/>
        <v>3361910.81</v>
      </c>
      <c r="G2800" s="495">
        <f t="shared" si="461"/>
        <v>-1783878.24</v>
      </c>
      <c r="H2800" s="495">
        <f>VLOOKUP(A2800,'02-Metrics'!A:R,18,FALSE)</f>
        <v>4720405.25</v>
      </c>
      <c r="I2800" s="496">
        <f t="shared" si="462"/>
        <v>-0.3779078586526019</v>
      </c>
      <c r="J2800" s="512"/>
      <c r="L2800" s="23">
        <v>43682</v>
      </c>
      <c r="M2800" s="241" t="s">
        <v>764</v>
      </c>
      <c r="S2800">
        <f t="shared" si="465"/>
        <v>2014</v>
      </c>
      <c r="T2800" s="418" t="str">
        <f>VLOOKUP($A2800,'02-Metrics'!$A$2:$AD$188,4,FALSE)</f>
        <v>Commercial</v>
      </c>
      <c r="U2800" s="418" t="str">
        <f>VLOOKUP($A2800,'02-Metrics'!$A$2:$AD$188,5,FALSE)</f>
        <v>Offices &amp; Mall</v>
      </c>
      <c r="V2800" s="418" t="str">
        <f>VLOOKUP($A2800,'02-Metrics'!$A$2:$AD$188,7,FALSE)</f>
        <v>EMAAR</v>
      </c>
    </row>
    <row r="2801" spans="1:22" hidden="1">
      <c r="A2801" s="418" t="s">
        <v>1266</v>
      </c>
      <c r="B2801" s="494">
        <v>41942</v>
      </c>
      <c r="C2801" s="495">
        <v>296267.7</v>
      </c>
      <c r="D2801" s="495">
        <v>197897.22999999998</v>
      </c>
      <c r="E2801" s="495">
        <f t="shared" si="463"/>
        <v>1874300.27</v>
      </c>
      <c r="F2801" s="495">
        <f t="shared" si="464"/>
        <v>3559808.04</v>
      </c>
      <c r="G2801" s="495">
        <f t="shared" si="461"/>
        <v>-1685507.77</v>
      </c>
      <c r="H2801" s="495">
        <f>VLOOKUP(A2801,'02-Metrics'!A:R,18,FALSE)</f>
        <v>4720405.25</v>
      </c>
      <c r="I2801" s="496">
        <f t="shared" si="462"/>
        <v>-0.35706844661271403</v>
      </c>
      <c r="J2801" s="512"/>
      <c r="M2801" s="241" t="s">
        <v>1038</v>
      </c>
      <c r="S2801">
        <f t="shared" si="465"/>
        <v>2014</v>
      </c>
      <c r="T2801" s="418" t="str">
        <f>VLOOKUP($A2801,'02-Metrics'!$A$2:$AD$188,4,FALSE)</f>
        <v>Commercial</v>
      </c>
      <c r="U2801" s="418" t="str">
        <f>VLOOKUP($A2801,'02-Metrics'!$A$2:$AD$188,5,FALSE)</f>
        <v>Offices &amp; Mall</v>
      </c>
      <c r="V2801" s="418" t="str">
        <f>VLOOKUP($A2801,'02-Metrics'!$A$2:$AD$188,7,FALSE)</f>
        <v>EMAAR</v>
      </c>
    </row>
    <row r="2802" spans="1:22" hidden="1">
      <c r="A2802" s="418" t="s">
        <v>1266</v>
      </c>
      <c r="B2802" s="494">
        <v>41973</v>
      </c>
      <c r="C2802" s="495">
        <v>149820.57999999999</v>
      </c>
      <c r="D2802" s="495">
        <v>156171.85</v>
      </c>
      <c r="E2802" s="495">
        <f t="shared" si="463"/>
        <v>2024120.85</v>
      </c>
      <c r="F2802" s="495">
        <f t="shared" si="464"/>
        <v>3715979.89</v>
      </c>
      <c r="G2802" s="495">
        <f t="shared" si="461"/>
        <v>-1691859.04</v>
      </c>
      <c r="H2802" s="495">
        <f>VLOOKUP(A2802,'02-Metrics'!A:R,18,FALSE)</f>
        <v>4720405.25</v>
      </c>
      <c r="I2802" s="496">
        <f t="shared" si="462"/>
        <v>-0.35841393914219549</v>
      </c>
      <c r="J2802" s="512"/>
      <c r="L2802" s="23">
        <v>43717</v>
      </c>
      <c r="M2802" s="241" t="s">
        <v>764</v>
      </c>
      <c r="S2802">
        <f t="shared" si="465"/>
        <v>2014</v>
      </c>
      <c r="T2802" s="418" t="str">
        <f>VLOOKUP($A2802,'02-Metrics'!$A$2:$AD$188,4,FALSE)</f>
        <v>Commercial</v>
      </c>
      <c r="U2802" s="418" t="str">
        <f>VLOOKUP($A2802,'02-Metrics'!$A$2:$AD$188,5,FALSE)</f>
        <v>Offices &amp; Mall</v>
      </c>
      <c r="V2802" s="418" t="str">
        <f>VLOOKUP($A2802,'02-Metrics'!$A$2:$AD$188,7,FALSE)</f>
        <v>EMAAR</v>
      </c>
    </row>
    <row r="2803" spans="1:22" hidden="1">
      <c r="A2803" s="418" t="s">
        <v>1266</v>
      </c>
      <c r="B2803" s="494">
        <v>42003</v>
      </c>
      <c r="C2803" s="495">
        <v>55333.35</v>
      </c>
      <c r="D2803" s="495">
        <v>334619</v>
      </c>
      <c r="E2803" s="495">
        <f t="shared" si="463"/>
        <v>2079454.2000000002</v>
      </c>
      <c r="F2803" s="495">
        <f t="shared" si="464"/>
        <v>4050598.89</v>
      </c>
      <c r="G2803" s="495">
        <f t="shared" si="461"/>
        <v>-1971144.69</v>
      </c>
      <c r="H2803" s="495">
        <f>VLOOKUP(A2803,'02-Metrics'!A:R,18,FALSE)</f>
        <v>4720405.25</v>
      </c>
      <c r="I2803" s="496">
        <f t="shared" si="462"/>
        <v>-0.41757954785767598</v>
      </c>
      <c r="J2803" s="512"/>
      <c r="M2803" s="241" t="s">
        <v>1038</v>
      </c>
      <c r="S2803">
        <f t="shared" si="465"/>
        <v>2014</v>
      </c>
      <c r="T2803" s="418" t="str">
        <f>VLOOKUP($A2803,'02-Metrics'!$A$2:$AD$188,4,FALSE)</f>
        <v>Commercial</v>
      </c>
      <c r="U2803" s="418" t="str">
        <f>VLOOKUP($A2803,'02-Metrics'!$A$2:$AD$188,5,FALSE)</f>
        <v>Offices &amp; Mall</v>
      </c>
      <c r="V2803" s="418" t="str">
        <f>VLOOKUP($A2803,'02-Metrics'!$A$2:$AD$188,7,FALSE)</f>
        <v>EMAAR</v>
      </c>
    </row>
    <row r="2804" spans="1:22" hidden="1">
      <c r="A2804" s="418" t="s">
        <v>1266</v>
      </c>
      <c r="B2804" s="494">
        <v>42034</v>
      </c>
      <c r="C2804" s="495">
        <v>107852</v>
      </c>
      <c r="D2804" s="495">
        <v>187198</v>
      </c>
      <c r="E2804" s="495">
        <f t="shared" si="463"/>
        <v>2187306.2000000002</v>
      </c>
      <c r="F2804" s="495">
        <f t="shared" si="464"/>
        <v>4237796.8900000006</v>
      </c>
      <c r="G2804" s="495">
        <f t="shared" si="461"/>
        <v>-2050490.6900000004</v>
      </c>
      <c r="H2804" s="495">
        <f>VLOOKUP(A2804,'02-Metrics'!A:R,18,FALSE)</f>
        <v>4720405.25</v>
      </c>
      <c r="I2804" s="496">
        <f t="shared" si="462"/>
        <v>-0.434388697877158</v>
      </c>
      <c r="J2804" s="512"/>
      <c r="L2804" s="23">
        <v>43745</v>
      </c>
      <c r="M2804" s="241" t="s">
        <v>764</v>
      </c>
      <c r="S2804">
        <f t="shared" si="465"/>
        <v>2015</v>
      </c>
      <c r="T2804" s="418" t="str">
        <f>VLOOKUP($A2804,'02-Metrics'!$A$2:$AD$188,4,FALSE)</f>
        <v>Commercial</v>
      </c>
      <c r="U2804" s="418" t="str">
        <f>VLOOKUP($A2804,'02-Metrics'!$A$2:$AD$188,5,FALSE)</f>
        <v>Offices &amp; Mall</v>
      </c>
      <c r="V2804" s="418" t="str">
        <f>VLOOKUP($A2804,'02-Metrics'!$A$2:$AD$188,7,FALSE)</f>
        <v>EMAAR</v>
      </c>
    </row>
    <row r="2805" spans="1:22" hidden="1">
      <c r="A2805" s="418" t="s">
        <v>1266</v>
      </c>
      <c r="B2805" s="494">
        <v>42093</v>
      </c>
      <c r="C2805" s="495">
        <v>148615</v>
      </c>
      <c r="D2805" s="495">
        <v>76348</v>
      </c>
      <c r="E2805" s="495">
        <f t="shared" si="463"/>
        <v>2335921.2000000002</v>
      </c>
      <c r="F2805" s="495">
        <f t="shared" si="464"/>
        <v>4314144.8900000006</v>
      </c>
      <c r="G2805" s="495">
        <f t="shared" si="461"/>
        <v>-1978223.6900000004</v>
      </c>
      <c r="H2805" s="495">
        <f>VLOOKUP(A2805,'02-Metrics'!A:R,18,FALSE)</f>
        <v>4720405.25</v>
      </c>
      <c r="I2805" s="496">
        <f t="shared" si="462"/>
        <v>-0.41907920723543818</v>
      </c>
      <c r="J2805" s="512"/>
      <c r="L2805" s="23">
        <v>43769</v>
      </c>
      <c r="M2805" s="241" t="s">
        <v>1039</v>
      </c>
      <c r="S2805">
        <f t="shared" si="465"/>
        <v>2015</v>
      </c>
      <c r="T2805" s="418" t="str">
        <f>VLOOKUP($A2805,'02-Metrics'!$A$2:$AD$188,4,FALSE)</f>
        <v>Commercial</v>
      </c>
      <c r="U2805" s="418" t="str">
        <f>VLOOKUP($A2805,'02-Metrics'!$A$2:$AD$188,5,FALSE)</f>
        <v>Offices &amp; Mall</v>
      </c>
      <c r="V2805" s="418" t="str">
        <f>VLOOKUP($A2805,'02-Metrics'!$A$2:$AD$188,7,FALSE)</f>
        <v>EMAAR</v>
      </c>
    </row>
    <row r="2806" spans="1:22" hidden="1">
      <c r="A2806" s="418" t="s">
        <v>1266</v>
      </c>
      <c r="B2806" s="494">
        <v>42185</v>
      </c>
      <c r="C2806" s="495">
        <v>60612</v>
      </c>
      <c r="D2806" s="495">
        <v>0</v>
      </c>
      <c r="E2806" s="495">
        <f t="shared" si="463"/>
        <v>2396533.2000000002</v>
      </c>
      <c r="F2806" s="495">
        <f t="shared" si="464"/>
        <v>4314144.8900000006</v>
      </c>
      <c r="G2806" s="495">
        <f t="shared" si="461"/>
        <v>-1917611.6900000004</v>
      </c>
      <c r="H2806" s="495">
        <f>VLOOKUP(A2806,'02-Metrics'!A:R,18,FALSE)</f>
        <v>4720405.25</v>
      </c>
      <c r="I2806" s="496">
        <f t="shared" si="462"/>
        <v>-0.40623878426539761</v>
      </c>
      <c r="J2806" s="512"/>
      <c r="M2806" s="241" t="s">
        <v>1038</v>
      </c>
      <c r="S2806">
        <f t="shared" si="465"/>
        <v>2015</v>
      </c>
      <c r="T2806" s="418" t="str">
        <f>VLOOKUP($A2806,'02-Metrics'!$A$2:$AD$188,4,FALSE)</f>
        <v>Commercial</v>
      </c>
      <c r="U2806" s="418" t="str">
        <f>VLOOKUP($A2806,'02-Metrics'!$A$2:$AD$188,5,FALSE)</f>
        <v>Offices &amp; Mall</v>
      </c>
      <c r="V2806" s="418" t="str">
        <f>VLOOKUP($A2806,'02-Metrics'!$A$2:$AD$188,7,FALSE)</f>
        <v>EMAAR</v>
      </c>
    </row>
    <row r="2807" spans="1:22" hidden="1">
      <c r="A2807" s="418" t="s">
        <v>1266</v>
      </c>
      <c r="B2807" s="494">
        <v>42215</v>
      </c>
      <c r="C2807" s="495">
        <v>0</v>
      </c>
      <c r="D2807" s="495">
        <v>591754</v>
      </c>
      <c r="E2807" s="495">
        <f t="shared" si="463"/>
        <v>2396533.2000000002</v>
      </c>
      <c r="F2807" s="495">
        <f t="shared" si="464"/>
        <v>4905898.8900000006</v>
      </c>
      <c r="G2807" s="495">
        <f t="shared" si="461"/>
        <v>-2509365.6900000004</v>
      </c>
      <c r="H2807" s="495">
        <f>VLOOKUP(A2807,'02-Metrics'!A:R,18,FALSE)</f>
        <v>4720405.25</v>
      </c>
      <c r="I2807" s="496">
        <f t="shared" si="462"/>
        <v>-0.531599631196919</v>
      </c>
      <c r="J2807" s="512"/>
      <c r="M2807" s="241" t="s">
        <v>1038</v>
      </c>
      <c r="S2807">
        <f t="shared" si="465"/>
        <v>2015</v>
      </c>
      <c r="T2807" s="418" t="str">
        <f>VLOOKUP($A2807,'02-Metrics'!$A$2:$AD$188,4,FALSE)</f>
        <v>Commercial</v>
      </c>
      <c r="U2807" s="418" t="str">
        <f>VLOOKUP($A2807,'02-Metrics'!$A$2:$AD$188,5,FALSE)</f>
        <v>Offices &amp; Mall</v>
      </c>
      <c r="V2807" s="418" t="str">
        <f>VLOOKUP($A2807,'02-Metrics'!$A$2:$AD$188,7,FALSE)</f>
        <v>EMAAR</v>
      </c>
    </row>
    <row r="2808" spans="1:22" hidden="1">
      <c r="A2808" s="418" t="s">
        <v>1266</v>
      </c>
      <c r="B2808" s="494">
        <v>42277</v>
      </c>
      <c r="C2808" s="495">
        <v>347788</v>
      </c>
      <c r="D2808" s="495">
        <v>115507</v>
      </c>
      <c r="E2808" s="495">
        <f t="shared" si="463"/>
        <v>2744321.2</v>
      </c>
      <c r="F2808" s="495">
        <f t="shared" si="464"/>
        <v>5021405.8900000006</v>
      </c>
      <c r="G2808" s="495">
        <f t="shared" si="461"/>
        <v>-2277084.6900000004</v>
      </c>
      <c r="H2808" s="495">
        <f>VLOOKUP(A2808,'02-Metrics'!A:R,18,FALSE)</f>
        <v>4720405.25</v>
      </c>
      <c r="I2808" s="496">
        <f t="shared" si="462"/>
        <v>-0.48239177981593856</v>
      </c>
      <c r="J2808" s="512"/>
      <c r="L2808" s="23">
        <v>43807</v>
      </c>
      <c r="M2808" s="241" t="s">
        <v>764</v>
      </c>
      <c r="S2808">
        <f t="shared" si="465"/>
        <v>2015</v>
      </c>
      <c r="T2808" s="418" t="str">
        <f>VLOOKUP($A2808,'02-Metrics'!$A$2:$AD$188,4,FALSE)</f>
        <v>Commercial</v>
      </c>
      <c r="U2808" s="418" t="str">
        <f>VLOOKUP($A2808,'02-Metrics'!$A$2:$AD$188,5,FALSE)</f>
        <v>Offices &amp; Mall</v>
      </c>
      <c r="V2808" s="418" t="str">
        <f>VLOOKUP($A2808,'02-Metrics'!$A$2:$AD$188,7,FALSE)</f>
        <v>EMAAR</v>
      </c>
    </row>
    <row r="2809" spans="1:22" hidden="1">
      <c r="A2809" s="418" t="s">
        <v>1266</v>
      </c>
      <c r="B2809" s="494">
        <v>42307</v>
      </c>
      <c r="C2809" s="495">
        <v>58700</v>
      </c>
      <c r="D2809" s="495">
        <v>0</v>
      </c>
      <c r="E2809" s="495">
        <f t="shared" si="463"/>
        <v>2803021.2</v>
      </c>
      <c r="F2809" s="495">
        <f t="shared" si="464"/>
        <v>5021405.8900000006</v>
      </c>
      <c r="G2809" s="495">
        <f t="shared" si="461"/>
        <v>-2218384.6900000004</v>
      </c>
      <c r="H2809" s="495">
        <f>VLOOKUP(A2809,'02-Metrics'!A:R,18,FALSE)</f>
        <v>4720405.25</v>
      </c>
      <c r="I2809" s="496">
        <f t="shared" si="462"/>
        <v>-0.46995640681485989</v>
      </c>
      <c r="J2809" s="512"/>
      <c r="M2809" s="241" t="s">
        <v>1038</v>
      </c>
      <c r="S2809">
        <f t="shared" si="465"/>
        <v>2015</v>
      </c>
      <c r="T2809" s="418" t="str">
        <f>VLOOKUP($A2809,'02-Metrics'!$A$2:$AD$188,4,FALSE)</f>
        <v>Commercial</v>
      </c>
      <c r="U2809" s="418" t="str">
        <f>VLOOKUP($A2809,'02-Metrics'!$A$2:$AD$188,5,FALSE)</f>
        <v>Offices &amp; Mall</v>
      </c>
      <c r="V2809" s="418" t="str">
        <f>VLOOKUP($A2809,'02-Metrics'!$A$2:$AD$188,7,FALSE)</f>
        <v>EMAAR</v>
      </c>
    </row>
    <row r="2810" spans="1:22" hidden="1">
      <c r="A2810" s="418" t="s">
        <v>1266</v>
      </c>
      <c r="B2810" s="494">
        <v>42368</v>
      </c>
      <c r="C2810" s="495">
        <v>0</v>
      </c>
      <c r="D2810" s="495">
        <v>228097</v>
      </c>
      <c r="E2810" s="495">
        <f t="shared" si="463"/>
        <v>2803021.2</v>
      </c>
      <c r="F2810" s="495">
        <f t="shared" si="464"/>
        <v>5249502.8900000006</v>
      </c>
      <c r="G2810" s="495">
        <f t="shared" si="461"/>
        <v>-2446481.6900000004</v>
      </c>
      <c r="H2810" s="495">
        <f>VLOOKUP(A2810,'02-Metrics'!A:R,18,FALSE)</f>
        <v>4720405.25</v>
      </c>
      <c r="I2810" s="496">
        <f t="shared" si="462"/>
        <v>-0.51827789361940912</v>
      </c>
      <c r="J2810" s="512"/>
      <c r="L2810" s="23">
        <v>43843</v>
      </c>
      <c r="M2810" s="241" t="s">
        <v>764</v>
      </c>
      <c r="S2810">
        <f t="shared" si="465"/>
        <v>2015</v>
      </c>
      <c r="T2810" s="418" t="str">
        <f>VLOOKUP($A2810,'02-Metrics'!$A$2:$AD$188,4,FALSE)</f>
        <v>Commercial</v>
      </c>
      <c r="U2810" s="418" t="str">
        <f>VLOOKUP($A2810,'02-Metrics'!$A$2:$AD$188,5,FALSE)</f>
        <v>Offices &amp; Mall</v>
      </c>
      <c r="V2810" s="418" t="str">
        <f>VLOOKUP($A2810,'02-Metrics'!$A$2:$AD$188,7,FALSE)</f>
        <v>EMAAR</v>
      </c>
    </row>
    <row r="2811" spans="1:22" hidden="1">
      <c r="A2811" s="418" t="s">
        <v>1266</v>
      </c>
      <c r="B2811" s="494">
        <v>42399</v>
      </c>
      <c r="C2811" s="495">
        <v>48540</v>
      </c>
      <c r="D2811" s="495">
        <v>0</v>
      </c>
      <c r="E2811" s="495">
        <f t="shared" si="463"/>
        <v>2851561.2</v>
      </c>
      <c r="F2811" s="495">
        <f t="shared" si="464"/>
        <v>5249502.8900000006</v>
      </c>
      <c r="G2811" s="495">
        <f t="shared" si="461"/>
        <v>-2397941.6900000004</v>
      </c>
      <c r="H2811" s="495">
        <f>VLOOKUP(A2811,'02-Metrics'!A:R,18,FALSE)</f>
        <v>4720405.25</v>
      </c>
      <c r="I2811" s="496">
        <f t="shared" si="462"/>
        <v>-0.5079948781939857</v>
      </c>
      <c r="J2811" s="512"/>
      <c r="L2811" s="23">
        <v>43859</v>
      </c>
      <c r="M2811" s="241" t="s">
        <v>764</v>
      </c>
      <c r="S2811">
        <f t="shared" si="465"/>
        <v>2016</v>
      </c>
      <c r="T2811" s="418" t="str">
        <f>VLOOKUP($A2811,'02-Metrics'!$A$2:$AD$188,4,FALSE)</f>
        <v>Commercial</v>
      </c>
      <c r="U2811" s="418" t="str">
        <f>VLOOKUP($A2811,'02-Metrics'!$A$2:$AD$188,5,FALSE)</f>
        <v>Offices &amp; Mall</v>
      </c>
      <c r="V2811" s="418" t="str">
        <f>VLOOKUP($A2811,'02-Metrics'!$A$2:$AD$188,7,FALSE)</f>
        <v>EMAAR</v>
      </c>
    </row>
    <row r="2812" spans="1:22" hidden="1">
      <c r="A2812" s="418">
        <v>117</v>
      </c>
      <c r="B2812" s="505">
        <v>2</v>
      </c>
      <c r="C2812" s="506"/>
      <c r="D2812" s="506"/>
      <c r="E2812" s="506"/>
      <c r="F2812" s="506"/>
      <c r="G2812" s="506"/>
      <c r="H2812" s="495"/>
      <c r="I2812" s="496"/>
      <c r="J2812" s="496"/>
      <c r="K2812" s="495"/>
      <c r="L2812" s="493"/>
      <c r="S2812">
        <f t="shared" si="465"/>
        <v>1900</v>
      </c>
      <c r="T2812" s="418" t="e">
        <f>VLOOKUP($A2812,'02-Metrics'!$A$2:$AD$188,4,FALSE)</f>
        <v>#N/A</v>
      </c>
      <c r="U2812" s="418" t="e">
        <f>VLOOKUP($A2812,'02-Metrics'!$A$2:$AD$188,5,FALSE)</f>
        <v>#N/A</v>
      </c>
      <c r="V2812" s="418" t="e">
        <f>VLOOKUP($A2812,'02-Metrics'!$A$2:$AD$188,7,FALSE)</f>
        <v>#N/A</v>
      </c>
    </row>
    <row r="2813" spans="1:22" hidden="1">
      <c r="A2813" s="418" t="s">
        <v>1269</v>
      </c>
      <c r="B2813" s="494">
        <v>41698</v>
      </c>
      <c r="C2813" s="495">
        <v>0</v>
      </c>
      <c r="D2813" s="495">
        <v>0</v>
      </c>
      <c r="E2813" s="495">
        <f t="shared" si="463"/>
        <v>0</v>
      </c>
      <c r="F2813" s="495">
        <f t="shared" si="464"/>
        <v>0</v>
      </c>
      <c r="G2813" s="495">
        <f t="shared" si="461"/>
        <v>0</v>
      </c>
      <c r="H2813" s="495">
        <f>VLOOKUP(A2813,'02-Metrics'!A:R,18,FALSE)</f>
        <v>55905931</v>
      </c>
      <c r="I2813" s="496">
        <f t="shared" si="462"/>
        <v>0</v>
      </c>
      <c r="J2813" s="512"/>
      <c r="M2813" s="241" t="s">
        <v>1038</v>
      </c>
      <c r="S2813">
        <f t="shared" si="465"/>
        <v>2014</v>
      </c>
      <c r="T2813" s="418" t="str">
        <f>VLOOKUP($A2813,'02-Metrics'!$A$2:$AD$188,4,FALSE)</f>
        <v>Infrastructure</v>
      </c>
      <c r="U2813" s="418" t="str">
        <f>VLOOKUP($A2813,'02-Metrics'!$A$2:$AD$188,5,FALSE)</f>
        <v>Tank</v>
      </c>
      <c r="V2813" s="418" t="str">
        <f>VLOOKUP($A2813,'02-Metrics'!$A$2:$AD$188,7,FALSE)</f>
        <v>EMAAR</v>
      </c>
    </row>
    <row r="2814" spans="1:22" hidden="1">
      <c r="A2814" s="418" t="s">
        <v>1269</v>
      </c>
      <c r="B2814" s="494">
        <v>41728</v>
      </c>
      <c r="C2814" s="495">
        <v>0</v>
      </c>
      <c r="D2814" s="495">
        <v>0</v>
      </c>
      <c r="E2814" s="495">
        <f t="shared" si="463"/>
        <v>0</v>
      </c>
      <c r="F2814" s="495">
        <f t="shared" si="464"/>
        <v>0</v>
      </c>
      <c r="G2814" s="495">
        <f t="shared" si="461"/>
        <v>0</v>
      </c>
      <c r="H2814" s="495">
        <f>VLOOKUP(A2814,'02-Metrics'!A:R,18,FALSE)</f>
        <v>55905931</v>
      </c>
      <c r="I2814" s="496">
        <f t="shared" si="462"/>
        <v>0</v>
      </c>
      <c r="J2814" s="512"/>
      <c r="L2814" s="23">
        <v>43894</v>
      </c>
      <c r="M2814" s="241" t="s">
        <v>764</v>
      </c>
      <c r="S2814">
        <f t="shared" si="465"/>
        <v>2014</v>
      </c>
      <c r="T2814" s="418" t="str">
        <f>VLOOKUP($A2814,'02-Metrics'!$A$2:$AD$188,4,FALSE)</f>
        <v>Infrastructure</v>
      </c>
      <c r="U2814" s="418" t="str">
        <f>VLOOKUP($A2814,'02-Metrics'!$A$2:$AD$188,5,FALSE)</f>
        <v>Tank</v>
      </c>
      <c r="V2814" s="418" t="str">
        <f>VLOOKUP($A2814,'02-Metrics'!$A$2:$AD$188,7,FALSE)</f>
        <v>EMAAR</v>
      </c>
    </row>
    <row r="2815" spans="1:22" hidden="1">
      <c r="A2815" s="418" t="s">
        <v>1269</v>
      </c>
      <c r="B2815" s="494">
        <v>41759</v>
      </c>
      <c r="C2815" s="495">
        <v>0</v>
      </c>
      <c r="D2815" s="495">
        <v>0</v>
      </c>
      <c r="E2815" s="495">
        <f t="shared" si="463"/>
        <v>0</v>
      </c>
      <c r="F2815" s="495">
        <f t="shared" si="464"/>
        <v>0</v>
      </c>
      <c r="G2815" s="495">
        <f t="shared" si="461"/>
        <v>0</v>
      </c>
      <c r="H2815" s="495">
        <f>VLOOKUP(A2815,'02-Metrics'!A:R,18,FALSE)</f>
        <v>55905931</v>
      </c>
      <c r="I2815" s="496">
        <f t="shared" si="462"/>
        <v>0</v>
      </c>
      <c r="J2815" s="512"/>
      <c r="L2815" s="23">
        <v>43907</v>
      </c>
      <c r="M2815" s="241" t="s">
        <v>764</v>
      </c>
      <c r="S2815">
        <f t="shared" si="465"/>
        <v>2014</v>
      </c>
      <c r="T2815" s="418" t="str">
        <f>VLOOKUP($A2815,'02-Metrics'!$A$2:$AD$188,4,FALSE)</f>
        <v>Infrastructure</v>
      </c>
      <c r="U2815" s="418" t="str">
        <f>VLOOKUP($A2815,'02-Metrics'!$A$2:$AD$188,5,FALSE)</f>
        <v>Tank</v>
      </c>
      <c r="V2815" s="418" t="str">
        <f>VLOOKUP($A2815,'02-Metrics'!$A$2:$AD$188,7,FALSE)</f>
        <v>EMAAR</v>
      </c>
    </row>
    <row r="2816" spans="1:22" hidden="1">
      <c r="A2816" s="418" t="s">
        <v>1269</v>
      </c>
      <c r="B2816" s="494">
        <v>41789</v>
      </c>
      <c r="C2816" s="495">
        <v>0</v>
      </c>
      <c r="D2816" s="495">
        <v>0</v>
      </c>
      <c r="E2816" s="495">
        <f t="shared" si="463"/>
        <v>0</v>
      </c>
      <c r="F2816" s="495">
        <f t="shared" si="464"/>
        <v>0</v>
      </c>
      <c r="G2816" s="495">
        <f t="shared" si="461"/>
        <v>0</v>
      </c>
      <c r="H2816" s="495">
        <f>VLOOKUP(A2816,'02-Metrics'!A:R,18,FALSE)</f>
        <v>55905931</v>
      </c>
      <c r="I2816" s="496">
        <f t="shared" si="462"/>
        <v>0</v>
      </c>
      <c r="J2816" s="512"/>
      <c r="M2816" s="241" t="s">
        <v>1038</v>
      </c>
      <c r="S2816">
        <f t="shared" si="465"/>
        <v>2014</v>
      </c>
      <c r="T2816" s="418" t="str">
        <f>VLOOKUP($A2816,'02-Metrics'!$A$2:$AD$188,4,FALSE)</f>
        <v>Infrastructure</v>
      </c>
      <c r="U2816" s="418" t="str">
        <f>VLOOKUP($A2816,'02-Metrics'!$A$2:$AD$188,5,FALSE)</f>
        <v>Tank</v>
      </c>
      <c r="V2816" s="418" t="str">
        <f>VLOOKUP($A2816,'02-Metrics'!$A$2:$AD$188,7,FALSE)</f>
        <v>EMAAR</v>
      </c>
    </row>
    <row r="2817" spans="1:22" hidden="1">
      <c r="A2817" s="418" t="s">
        <v>1269</v>
      </c>
      <c r="B2817" s="494">
        <v>41820</v>
      </c>
      <c r="C2817" s="495">
        <v>0</v>
      </c>
      <c r="D2817" s="495">
        <v>0</v>
      </c>
      <c r="E2817" s="495">
        <f t="shared" si="463"/>
        <v>0</v>
      </c>
      <c r="F2817" s="495">
        <f t="shared" si="464"/>
        <v>0</v>
      </c>
      <c r="G2817" s="495">
        <f t="shared" ref="G2817:G2842" si="466">E2817-F2817</f>
        <v>0</v>
      </c>
      <c r="H2817" s="495">
        <f>VLOOKUP(A2817,'02-Metrics'!A:R,18,FALSE)</f>
        <v>55905931</v>
      </c>
      <c r="I2817" s="496">
        <f t="shared" ref="I2817:I2842" si="467">G2817/H2817</f>
        <v>0</v>
      </c>
      <c r="J2817" s="512"/>
      <c r="L2817" s="23">
        <v>43937</v>
      </c>
      <c r="M2817" s="241" t="s">
        <v>764</v>
      </c>
      <c r="S2817">
        <f t="shared" si="465"/>
        <v>2014</v>
      </c>
      <c r="T2817" s="418" t="str">
        <f>VLOOKUP($A2817,'02-Metrics'!$A$2:$AD$188,4,FALSE)</f>
        <v>Infrastructure</v>
      </c>
      <c r="U2817" s="418" t="str">
        <f>VLOOKUP($A2817,'02-Metrics'!$A$2:$AD$188,5,FALSE)</f>
        <v>Tank</v>
      </c>
      <c r="V2817" s="418" t="str">
        <f>VLOOKUP($A2817,'02-Metrics'!$A$2:$AD$188,7,FALSE)</f>
        <v>EMAAR</v>
      </c>
    </row>
    <row r="2818" spans="1:22" hidden="1">
      <c r="A2818" s="418" t="s">
        <v>1269</v>
      </c>
      <c r="B2818" s="494">
        <v>41850</v>
      </c>
      <c r="C2818" s="495">
        <v>0</v>
      </c>
      <c r="D2818" s="495">
        <v>0</v>
      </c>
      <c r="E2818" s="495">
        <f t="shared" si="463"/>
        <v>0</v>
      </c>
      <c r="F2818" s="495">
        <f t="shared" si="464"/>
        <v>0</v>
      </c>
      <c r="G2818" s="495">
        <f t="shared" si="466"/>
        <v>0</v>
      </c>
      <c r="H2818" s="495">
        <f>VLOOKUP(A2818,'02-Metrics'!A:R,18,FALSE)</f>
        <v>55905931</v>
      </c>
      <c r="I2818" s="496">
        <f t="shared" si="467"/>
        <v>0</v>
      </c>
      <c r="J2818" s="512"/>
      <c r="M2818" s="241" t="s">
        <v>1038</v>
      </c>
      <c r="S2818">
        <f t="shared" si="465"/>
        <v>2014</v>
      </c>
      <c r="T2818" s="418" t="str">
        <f>VLOOKUP($A2818,'02-Metrics'!$A$2:$AD$188,4,FALSE)</f>
        <v>Infrastructure</v>
      </c>
      <c r="U2818" s="418" t="str">
        <f>VLOOKUP($A2818,'02-Metrics'!$A$2:$AD$188,5,FALSE)</f>
        <v>Tank</v>
      </c>
      <c r="V2818" s="418" t="str">
        <f>VLOOKUP($A2818,'02-Metrics'!$A$2:$AD$188,7,FALSE)</f>
        <v>EMAAR</v>
      </c>
    </row>
    <row r="2819" spans="1:22" hidden="1">
      <c r="A2819" s="418" t="s">
        <v>1269</v>
      </c>
      <c r="B2819" s="494">
        <v>41881</v>
      </c>
      <c r="C2819" s="495">
        <v>0</v>
      </c>
      <c r="D2819" s="495">
        <v>0</v>
      </c>
      <c r="E2819" s="495">
        <f t="shared" si="463"/>
        <v>0</v>
      </c>
      <c r="F2819" s="495">
        <f t="shared" si="464"/>
        <v>0</v>
      </c>
      <c r="G2819" s="495">
        <f t="shared" si="466"/>
        <v>0</v>
      </c>
      <c r="H2819" s="495">
        <f>VLOOKUP(A2819,'02-Metrics'!A:R,18,FALSE)</f>
        <v>55905931</v>
      </c>
      <c r="I2819" s="496">
        <f t="shared" si="467"/>
        <v>0</v>
      </c>
      <c r="J2819" s="512"/>
      <c r="L2819" s="23">
        <v>43958</v>
      </c>
      <c r="M2819" s="241" t="s">
        <v>764</v>
      </c>
      <c r="S2819">
        <f t="shared" si="465"/>
        <v>2014</v>
      </c>
      <c r="T2819" s="418" t="str">
        <f>VLOOKUP($A2819,'02-Metrics'!$A$2:$AD$188,4,FALSE)</f>
        <v>Infrastructure</v>
      </c>
      <c r="U2819" s="418" t="str">
        <f>VLOOKUP($A2819,'02-Metrics'!$A$2:$AD$188,5,FALSE)</f>
        <v>Tank</v>
      </c>
      <c r="V2819" s="418" t="str">
        <f>VLOOKUP($A2819,'02-Metrics'!$A$2:$AD$188,7,FALSE)</f>
        <v>EMAAR</v>
      </c>
    </row>
    <row r="2820" spans="1:22" hidden="1">
      <c r="A2820" s="418" t="s">
        <v>1269</v>
      </c>
      <c r="B2820" s="494">
        <v>41912</v>
      </c>
      <c r="C2820" s="495">
        <v>0</v>
      </c>
      <c r="D2820" s="495">
        <v>0</v>
      </c>
      <c r="E2820" s="495">
        <f t="shared" si="463"/>
        <v>0</v>
      </c>
      <c r="F2820" s="495">
        <f t="shared" si="464"/>
        <v>0</v>
      </c>
      <c r="G2820" s="495">
        <f t="shared" si="466"/>
        <v>0</v>
      </c>
      <c r="H2820" s="495">
        <f>VLOOKUP(A2820,'02-Metrics'!A:R,18,FALSE)</f>
        <v>55905931</v>
      </c>
      <c r="I2820" s="496">
        <f t="shared" si="467"/>
        <v>0</v>
      </c>
      <c r="J2820" s="512"/>
      <c r="L2820" s="23">
        <v>43968</v>
      </c>
      <c r="M2820" s="241" t="s">
        <v>1039</v>
      </c>
      <c r="S2820">
        <f t="shared" si="465"/>
        <v>2014</v>
      </c>
      <c r="T2820" s="418" t="str">
        <f>VLOOKUP($A2820,'02-Metrics'!$A$2:$AD$188,4,FALSE)</f>
        <v>Infrastructure</v>
      </c>
      <c r="U2820" s="418" t="str">
        <f>VLOOKUP($A2820,'02-Metrics'!$A$2:$AD$188,5,FALSE)</f>
        <v>Tank</v>
      </c>
      <c r="V2820" s="418" t="str">
        <f>VLOOKUP($A2820,'02-Metrics'!$A$2:$AD$188,7,FALSE)</f>
        <v>EMAAR</v>
      </c>
    </row>
    <row r="2821" spans="1:22" hidden="1">
      <c r="A2821" s="418" t="s">
        <v>1269</v>
      </c>
      <c r="B2821" s="494">
        <v>41942</v>
      </c>
      <c r="C2821" s="495">
        <v>0</v>
      </c>
      <c r="D2821" s="495">
        <v>0</v>
      </c>
      <c r="E2821" s="495">
        <f t="shared" si="463"/>
        <v>0</v>
      </c>
      <c r="F2821" s="495">
        <f t="shared" si="464"/>
        <v>0</v>
      </c>
      <c r="G2821" s="495">
        <f t="shared" si="466"/>
        <v>0</v>
      </c>
      <c r="H2821" s="495">
        <f>VLOOKUP(A2821,'02-Metrics'!A:R,18,FALSE)</f>
        <v>55905931</v>
      </c>
      <c r="I2821" s="496">
        <f t="shared" si="467"/>
        <v>0</v>
      </c>
      <c r="J2821" s="512"/>
      <c r="M2821" s="241" t="s">
        <v>1038</v>
      </c>
      <c r="S2821">
        <f t="shared" si="465"/>
        <v>2014</v>
      </c>
      <c r="T2821" s="418" t="str">
        <f>VLOOKUP($A2821,'02-Metrics'!$A$2:$AD$188,4,FALSE)</f>
        <v>Infrastructure</v>
      </c>
      <c r="U2821" s="418" t="str">
        <f>VLOOKUP($A2821,'02-Metrics'!$A$2:$AD$188,5,FALSE)</f>
        <v>Tank</v>
      </c>
      <c r="V2821" s="418" t="str">
        <f>VLOOKUP($A2821,'02-Metrics'!$A$2:$AD$188,7,FALSE)</f>
        <v>EMAAR</v>
      </c>
    </row>
    <row r="2822" spans="1:22" hidden="1">
      <c r="A2822" s="418" t="s">
        <v>1269</v>
      </c>
      <c r="B2822" s="494">
        <v>41973</v>
      </c>
      <c r="C2822" s="495">
        <v>0</v>
      </c>
      <c r="D2822" s="495">
        <v>0</v>
      </c>
      <c r="E2822" s="495">
        <f t="shared" si="463"/>
        <v>0</v>
      </c>
      <c r="F2822" s="495">
        <f t="shared" si="464"/>
        <v>0</v>
      </c>
      <c r="G2822" s="495">
        <f t="shared" si="466"/>
        <v>0</v>
      </c>
      <c r="H2822" s="495">
        <f>VLOOKUP(A2822,'02-Metrics'!A:R,18,FALSE)</f>
        <v>55905931</v>
      </c>
      <c r="I2822" s="496">
        <f t="shared" si="467"/>
        <v>0</v>
      </c>
      <c r="J2822" s="512"/>
      <c r="L2822" s="23">
        <v>43989</v>
      </c>
      <c r="M2822" s="241" t="s">
        <v>764</v>
      </c>
      <c r="S2822">
        <f t="shared" si="465"/>
        <v>2014</v>
      </c>
      <c r="T2822" s="418" t="str">
        <f>VLOOKUP($A2822,'02-Metrics'!$A$2:$AD$188,4,FALSE)</f>
        <v>Infrastructure</v>
      </c>
      <c r="U2822" s="418" t="str">
        <f>VLOOKUP($A2822,'02-Metrics'!$A$2:$AD$188,5,FALSE)</f>
        <v>Tank</v>
      </c>
      <c r="V2822" s="418" t="str">
        <f>VLOOKUP($A2822,'02-Metrics'!$A$2:$AD$188,7,FALSE)</f>
        <v>EMAAR</v>
      </c>
    </row>
    <row r="2823" spans="1:22" hidden="1">
      <c r="A2823" s="418" t="s">
        <v>1269</v>
      </c>
      <c r="B2823" s="494">
        <v>42003</v>
      </c>
      <c r="C2823" s="495">
        <v>9650499</v>
      </c>
      <c r="D2823" s="495">
        <v>9673297</v>
      </c>
      <c r="E2823" s="495">
        <f t="shared" si="463"/>
        <v>9650499</v>
      </c>
      <c r="F2823" s="495">
        <f t="shared" si="464"/>
        <v>9673297</v>
      </c>
      <c r="G2823" s="495">
        <f t="shared" si="466"/>
        <v>-22798</v>
      </c>
      <c r="H2823" s="495">
        <f>VLOOKUP(A2823,'02-Metrics'!A:R,18,FALSE)</f>
        <v>55905931</v>
      </c>
      <c r="I2823" s="496">
        <f t="shared" si="467"/>
        <v>-4.0779215357311552E-4</v>
      </c>
      <c r="J2823" s="512"/>
      <c r="L2823" s="23">
        <v>44005</v>
      </c>
      <c r="M2823" s="241" t="s">
        <v>764</v>
      </c>
      <c r="S2823">
        <f t="shared" si="465"/>
        <v>2014</v>
      </c>
      <c r="T2823" s="418" t="str">
        <f>VLOOKUP($A2823,'02-Metrics'!$A$2:$AD$188,4,FALSE)</f>
        <v>Infrastructure</v>
      </c>
      <c r="U2823" s="418" t="str">
        <f>VLOOKUP($A2823,'02-Metrics'!$A$2:$AD$188,5,FALSE)</f>
        <v>Tank</v>
      </c>
      <c r="V2823" s="418" t="str">
        <f>VLOOKUP($A2823,'02-Metrics'!$A$2:$AD$188,7,FALSE)</f>
        <v>EMAAR</v>
      </c>
    </row>
    <row r="2824" spans="1:22" hidden="1">
      <c r="A2824" s="418" t="s">
        <v>1269</v>
      </c>
      <c r="B2824" s="494">
        <v>42034</v>
      </c>
      <c r="C2824" s="495">
        <v>983001</v>
      </c>
      <c r="D2824" s="495">
        <v>275398</v>
      </c>
      <c r="E2824" s="495">
        <f t="shared" si="463"/>
        <v>10633500</v>
      </c>
      <c r="F2824" s="495">
        <f t="shared" si="464"/>
        <v>9948695</v>
      </c>
      <c r="G2824" s="495">
        <f t="shared" si="466"/>
        <v>684805</v>
      </c>
      <c r="H2824" s="495">
        <f>VLOOKUP(A2824,'02-Metrics'!A:R,18,FALSE)</f>
        <v>55905931</v>
      </c>
      <c r="I2824" s="496">
        <f t="shared" si="467"/>
        <v>1.2249237026389919E-2</v>
      </c>
      <c r="J2824" s="512"/>
      <c r="M2824" s="241" t="s">
        <v>1038</v>
      </c>
      <c r="S2824">
        <f t="shared" si="465"/>
        <v>2015</v>
      </c>
      <c r="T2824" s="418" t="str">
        <f>VLOOKUP($A2824,'02-Metrics'!$A$2:$AD$188,4,FALSE)</f>
        <v>Infrastructure</v>
      </c>
      <c r="U2824" s="418" t="str">
        <f>VLOOKUP($A2824,'02-Metrics'!$A$2:$AD$188,5,FALSE)</f>
        <v>Tank</v>
      </c>
      <c r="V2824" s="418" t="str">
        <f>VLOOKUP($A2824,'02-Metrics'!$A$2:$AD$188,7,FALSE)</f>
        <v>EMAAR</v>
      </c>
    </row>
    <row r="2825" spans="1:22" hidden="1">
      <c r="A2825" s="418" t="s">
        <v>1269</v>
      </c>
      <c r="B2825" s="494">
        <v>42063</v>
      </c>
      <c r="C2825" s="495">
        <v>581832</v>
      </c>
      <c r="D2825" s="495">
        <v>464417</v>
      </c>
      <c r="E2825" s="495">
        <f t="shared" si="463"/>
        <v>11215332</v>
      </c>
      <c r="F2825" s="495">
        <f t="shared" si="464"/>
        <v>10413112</v>
      </c>
      <c r="G2825" s="495">
        <f t="shared" si="466"/>
        <v>802220</v>
      </c>
      <c r="H2825" s="495">
        <f>VLOOKUP(A2825,'02-Metrics'!A:R,18,FALSE)</f>
        <v>55905931</v>
      </c>
      <c r="I2825" s="496">
        <f t="shared" si="467"/>
        <v>1.4349461419397523E-2</v>
      </c>
      <c r="J2825" s="512"/>
      <c r="L2825" s="23">
        <v>44027</v>
      </c>
      <c r="M2825" s="241" t="s">
        <v>764</v>
      </c>
      <c r="S2825">
        <f t="shared" si="465"/>
        <v>2015</v>
      </c>
      <c r="T2825" s="418" t="str">
        <f>VLOOKUP($A2825,'02-Metrics'!$A$2:$AD$188,4,FALSE)</f>
        <v>Infrastructure</v>
      </c>
      <c r="U2825" s="418" t="str">
        <f>VLOOKUP($A2825,'02-Metrics'!$A$2:$AD$188,5,FALSE)</f>
        <v>Tank</v>
      </c>
      <c r="V2825" s="418" t="str">
        <f>VLOOKUP($A2825,'02-Metrics'!$A$2:$AD$188,7,FALSE)</f>
        <v>EMAAR</v>
      </c>
    </row>
    <row r="2826" spans="1:22" hidden="1">
      <c r="A2826" s="418" t="s">
        <v>1269</v>
      </c>
      <c r="B2826" s="494">
        <v>42093</v>
      </c>
      <c r="C2826" s="495">
        <v>639609</v>
      </c>
      <c r="D2826" s="495">
        <v>447496</v>
      </c>
      <c r="E2826" s="495">
        <f t="shared" si="463"/>
        <v>11854941</v>
      </c>
      <c r="F2826" s="495">
        <f t="shared" si="464"/>
        <v>10860608</v>
      </c>
      <c r="G2826" s="495">
        <f t="shared" si="466"/>
        <v>994333</v>
      </c>
      <c r="H2826" s="495">
        <f>VLOOKUP(A2826,'02-Metrics'!A:R,18,FALSE)</f>
        <v>55905931</v>
      </c>
      <c r="I2826" s="496">
        <f t="shared" si="467"/>
        <v>1.7785823117765449E-2</v>
      </c>
      <c r="J2826" s="512"/>
      <c r="M2826" s="241" t="s">
        <v>1038</v>
      </c>
      <c r="S2826">
        <f t="shared" si="465"/>
        <v>2015</v>
      </c>
      <c r="T2826" s="418" t="str">
        <f>VLOOKUP($A2826,'02-Metrics'!$A$2:$AD$188,4,FALSE)</f>
        <v>Infrastructure</v>
      </c>
      <c r="U2826" s="418" t="str">
        <f>VLOOKUP($A2826,'02-Metrics'!$A$2:$AD$188,5,FALSE)</f>
        <v>Tank</v>
      </c>
      <c r="V2826" s="418" t="str">
        <f>VLOOKUP($A2826,'02-Metrics'!$A$2:$AD$188,7,FALSE)</f>
        <v>EMAAR</v>
      </c>
    </row>
    <row r="2827" spans="1:22" hidden="1">
      <c r="A2827" s="418" t="s">
        <v>1269</v>
      </c>
      <c r="B2827" s="494">
        <v>42124</v>
      </c>
      <c r="C2827" s="495">
        <v>324662</v>
      </c>
      <c r="D2827" s="495">
        <v>472109</v>
      </c>
      <c r="E2827" s="495">
        <f t="shared" si="463"/>
        <v>12179603</v>
      </c>
      <c r="F2827" s="495">
        <f t="shared" si="464"/>
        <v>11332717</v>
      </c>
      <c r="G2827" s="495">
        <f t="shared" si="466"/>
        <v>846886</v>
      </c>
      <c r="H2827" s="495">
        <f>VLOOKUP(A2827,'02-Metrics'!A:R,18,FALSE)</f>
        <v>55905931</v>
      </c>
      <c r="I2827" s="496">
        <f t="shared" si="467"/>
        <v>1.5148410640008839E-2</v>
      </c>
      <c r="J2827" s="512"/>
      <c r="L2827" s="23">
        <v>44059</v>
      </c>
      <c r="M2827" s="241" t="s">
        <v>764</v>
      </c>
      <c r="S2827">
        <f t="shared" si="465"/>
        <v>2015</v>
      </c>
      <c r="T2827" s="418" t="str">
        <f>VLOOKUP($A2827,'02-Metrics'!$A$2:$AD$188,4,FALSE)</f>
        <v>Infrastructure</v>
      </c>
      <c r="U2827" s="418" t="str">
        <f>VLOOKUP($A2827,'02-Metrics'!$A$2:$AD$188,5,FALSE)</f>
        <v>Tank</v>
      </c>
      <c r="V2827" s="418" t="str">
        <f>VLOOKUP($A2827,'02-Metrics'!$A$2:$AD$188,7,FALSE)</f>
        <v>EMAAR</v>
      </c>
    </row>
    <row r="2828" spans="1:22" hidden="1">
      <c r="A2828" s="418" t="s">
        <v>1269</v>
      </c>
      <c r="B2828" s="494">
        <v>42154</v>
      </c>
      <c r="C2828" s="495">
        <v>0</v>
      </c>
      <c r="D2828" s="495">
        <v>479590</v>
      </c>
      <c r="E2828" s="495">
        <f t="shared" si="463"/>
        <v>12179603</v>
      </c>
      <c r="F2828" s="495">
        <f t="shared" si="464"/>
        <v>11812307</v>
      </c>
      <c r="G2828" s="495">
        <f t="shared" si="466"/>
        <v>367296</v>
      </c>
      <c r="H2828" s="495">
        <f>VLOOKUP(A2828,'02-Metrics'!A:R,18,FALSE)</f>
        <v>55905931</v>
      </c>
      <c r="I2828" s="496">
        <f t="shared" si="467"/>
        <v>6.5698932730411021E-3</v>
      </c>
      <c r="J2828" s="512"/>
      <c r="M2828" s="241" t="s">
        <v>1038</v>
      </c>
      <c r="S2828">
        <f t="shared" si="465"/>
        <v>2015</v>
      </c>
      <c r="T2828" s="418" t="str">
        <f>VLOOKUP($A2828,'02-Metrics'!$A$2:$AD$188,4,FALSE)</f>
        <v>Infrastructure</v>
      </c>
      <c r="U2828" s="418" t="str">
        <f>VLOOKUP($A2828,'02-Metrics'!$A$2:$AD$188,5,FALSE)</f>
        <v>Tank</v>
      </c>
      <c r="V2828" s="418" t="str">
        <f>VLOOKUP($A2828,'02-Metrics'!$A$2:$AD$188,7,FALSE)</f>
        <v>EMAAR</v>
      </c>
    </row>
    <row r="2829" spans="1:22" hidden="1">
      <c r="A2829" s="418" t="s">
        <v>1269</v>
      </c>
      <c r="B2829" s="494">
        <v>42185</v>
      </c>
      <c r="C2829" s="495">
        <v>0</v>
      </c>
      <c r="D2829" s="495">
        <v>486461</v>
      </c>
      <c r="E2829" s="495">
        <f t="shared" si="463"/>
        <v>12179603</v>
      </c>
      <c r="F2829" s="495">
        <f t="shared" si="464"/>
        <v>12298768</v>
      </c>
      <c r="G2829" s="495">
        <f t="shared" si="466"/>
        <v>-119165</v>
      </c>
      <c r="H2829" s="495">
        <f>VLOOKUP(A2829,'02-Metrics'!A:R,18,FALSE)</f>
        <v>55905931</v>
      </c>
      <c r="I2829" s="496">
        <f t="shared" si="467"/>
        <v>-2.1315269751969609E-3</v>
      </c>
      <c r="J2829" s="512"/>
      <c r="L2829" s="23">
        <v>44091</v>
      </c>
      <c r="M2829" s="241" t="s">
        <v>1039</v>
      </c>
      <c r="S2829">
        <f t="shared" si="465"/>
        <v>2015</v>
      </c>
      <c r="T2829" s="418" t="str">
        <f>VLOOKUP($A2829,'02-Metrics'!$A$2:$AD$188,4,FALSE)</f>
        <v>Infrastructure</v>
      </c>
      <c r="U2829" s="418" t="str">
        <f>VLOOKUP($A2829,'02-Metrics'!$A$2:$AD$188,5,FALSE)</f>
        <v>Tank</v>
      </c>
      <c r="V2829" s="418" t="str">
        <f>VLOOKUP($A2829,'02-Metrics'!$A$2:$AD$188,7,FALSE)</f>
        <v>EMAAR</v>
      </c>
    </row>
    <row r="2830" spans="1:22" hidden="1">
      <c r="A2830" s="418" t="s">
        <v>1269</v>
      </c>
      <c r="B2830" s="494">
        <v>42215</v>
      </c>
      <c r="C2830" s="495">
        <v>530306</v>
      </c>
      <c r="D2830" s="495">
        <v>564423</v>
      </c>
      <c r="E2830" s="495">
        <f t="shared" si="463"/>
        <v>12709909</v>
      </c>
      <c r="F2830" s="495">
        <f t="shared" si="464"/>
        <v>12863191</v>
      </c>
      <c r="G2830" s="495">
        <f t="shared" si="466"/>
        <v>-153282</v>
      </c>
      <c r="H2830" s="495">
        <f>VLOOKUP(A2830,'02-Metrics'!A:R,18,FALSE)</f>
        <v>55905931</v>
      </c>
      <c r="I2830" s="496">
        <f t="shared" si="467"/>
        <v>-2.741784230370835E-3</v>
      </c>
      <c r="J2830" s="512"/>
      <c r="L2830" s="23">
        <v>44105</v>
      </c>
      <c r="M2830" s="241" t="s">
        <v>1040</v>
      </c>
      <c r="S2830">
        <f t="shared" si="465"/>
        <v>2015</v>
      </c>
      <c r="T2830" s="418" t="str">
        <f>VLOOKUP($A2830,'02-Metrics'!$A$2:$AD$188,4,FALSE)</f>
        <v>Infrastructure</v>
      </c>
      <c r="U2830" s="418" t="str">
        <f>VLOOKUP($A2830,'02-Metrics'!$A$2:$AD$188,5,FALSE)</f>
        <v>Tank</v>
      </c>
      <c r="V2830" s="418" t="str">
        <f>VLOOKUP($A2830,'02-Metrics'!$A$2:$AD$188,7,FALSE)</f>
        <v>EMAAR</v>
      </c>
    </row>
    <row r="2831" spans="1:22" hidden="1">
      <c r="A2831" s="418" t="s">
        <v>1269</v>
      </c>
      <c r="B2831" s="494">
        <v>42246</v>
      </c>
      <c r="C2831" s="495">
        <v>0</v>
      </c>
      <c r="D2831" s="495">
        <v>910803</v>
      </c>
      <c r="E2831" s="495">
        <f t="shared" si="463"/>
        <v>12709909</v>
      </c>
      <c r="F2831" s="495">
        <f t="shared" si="464"/>
        <v>13773994</v>
      </c>
      <c r="G2831" s="495">
        <f t="shared" si="466"/>
        <v>-1064085</v>
      </c>
      <c r="H2831" s="495">
        <f>VLOOKUP(A2831,'02-Metrics'!A:R,18,FALSE)</f>
        <v>55905931</v>
      </c>
      <c r="I2831" s="496">
        <f t="shared" si="467"/>
        <v>-1.9033490382263735E-2</v>
      </c>
      <c r="J2831" s="512"/>
      <c r="L2831" s="23">
        <v>44119</v>
      </c>
      <c r="M2831" s="241" t="s">
        <v>764</v>
      </c>
      <c r="S2831">
        <f t="shared" si="465"/>
        <v>2015</v>
      </c>
      <c r="T2831" s="418" t="str">
        <f>VLOOKUP($A2831,'02-Metrics'!$A$2:$AD$188,4,FALSE)</f>
        <v>Infrastructure</v>
      </c>
      <c r="U2831" s="418" t="str">
        <f>VLOOKUP($A2831,'02-Metrics'!$A$2:$AD$188,5,FALSE)</f>
        <v>Tank</v>
      </c>
      <c r="V2831" s="418" t="str">
        <f>VLOOKUP($A2831,'02-Metrics'!$A$2:$AD$188,7,FALSE)</f>
        <v>EMAAR</v>
      </c>
    </row>
    <row r="2832" spans="1:22" hidden="1">
      <c r="A2832" s="418" t="s">
        <v>1269</v>
      </c>
      <c r="B2832" s="494">
        <v>42277</v>
      </c>
      <c r="C2832" s="495">
        <v>0</v>
      </c>
      <c r="D2832" s="495">
        <v>776990</v>
      </c>
      <c r="E2832" s="495">
        <f t="shared" si="463"/>
        <v>12709909</v>
      </c>
      <c r="F2832" s="495">
        <f t="shared" si="464"/>
        <v>14550984</v>
      </c>
      <c r="G2832" s="495">
        <f t="shared" si="466"/>
        <v>-1841075</v>
      </c>
      <c r="H2832" s="495">
        <f>VLOOKUP(A2832,'02-Metrics'!A:R,18,FALSE)</f>
        <v>55905931</v>
      </c>
      <c r="I2832" s="496">
        <f t="shared" si="467"/>
        <v>-3.2931658002439849E-2</v>
      </c>
      <c r="J2832" s="512"/>
      <c r="L2832" s="23">
        <v>44136</v>
      </c>
      <c r="M2832" s="241" t="s">
        <v>1040</v>
      </c>
      <c r="S2832">
        <f t="shared" si="465"/>
        <v>2015</v>
      </c>
      <c r="T2832" s="418" t="str">
        <f>VLOOKUP($A2832,'02-Metrics'!$A$2:$AD$188,4,FALSE)</f>
        <v>Infrastructure</v>
      </c>
      <c r="U2832" s="418" t="str">
        <f>VLOOKUP($A2832,'02-Metrics'!$A$2:$AD$188,5,FALSE)</f>
        <v>Tank</v>
      </c>
      <c r="V2832" s="418" t="str">
        <f>VLOOKUP($A2832,'02-Metrics'!$A$2:$AD$188,7,FALSE)</f>
        <v>EMAAR</v>
      </c>
    </row>
    <row r="2833" spans="1:22" hidden="1">
      <c r="A2833" s="418" t="s">
        <v>1269</v>
      </c>
      <c r="B2833" s="494">
        <v>42307</v>
      </c>
      <c r="C2833" s="495">
        <v>0</v>
      </c>
      <c r="D2833" s="495">
        <v>1111148</v>
      </c>
      <c r="E2833" s="495">
        <f t="shared" si="463"/>
        <v>12709909</v>
      </c>
      <c r="F2833" s="495">
        <f t="shared" si="464"/>
        <v>15662132</v>
      </c>
      <c r="G2833" s="495">
        <f t="shared" si="466"/>
        <v>-2952223</v>
      </c>
      <c r="H2833" s="495">
        <f>VLOOKUP(A2833,'02-Metrics'!A:R,18,FALSE)</f>
        <v>55905931</v>
      </c>
      <c r="I2833" s="496">
        <f t="shared" si="467"/>
        <v>-5.2806973199319408E-2</v>
      </c>
      <c r="J2833" s="512"/>
      <c r="L2833" s="23">
        <v>44150</v>
      </c>
      <c r="M2833" s="241" t="s">
        <v>1039</v>
      </c>
      <c r="S2833">
        <f t="shared" si="465"/>
        <v>2015</v>
      </c>
      <c r="T2833" s="418" t="str">
        <f>VLOOKUP($A2833,'02-Metrics'!$A$2:$AD$188,4,FALSE)</f>
        <v>Infrastructure</v>
      </c>
      <c r="U2833" s="418" t="str">
        <f>VLOOKUP($A2833,'02-Metrics'!$A$2:$AD$188,5,FALSE)</f>
        <v>Tank</v>
      </c>
      <c r="V2833" s="418" t="str">
        <f>VLOOKUP($A2833,'02-Metrics'!$A$2:$AD$188,7,FALSE)</f>
        <v>EMAAR</v>
      </c>
    </row>
    <row r="2834" spans="1:22" hidden="1">
      <c r="A2834" s="418" t="s">
        <v>1269</v>
      </c>
      <c r="B2834" s="494">
        <v>42338</v>
      </c>
      <c r="C2834" s="495">
        <v>0</v>
      </c>
      <c r="D2834" s="495">
        <v>162511</v>
      </c>
      <c r="E2834" s="495">
        <f t="shared" si="463"/>
        <v>12709909</v>
      </c>
      <c r="F2834" s="495">
        <f t="shared" si="464"/>
        <v>15824643</v>
      </c>
      <c r="G2834" s="495">
        <f t="shared" si="466"/>
        <v>-3114734</v>
      </c>
      <c r="H2834" s="495">
        <f>VLOOKUP(A2834,'02-Metrics'!A:R,18,FALSE)</f>
        <v>55905931</v>
      </c>
      <c r="I2834" s="496">
        <f t="shared" si="467"/>
        <v>-5.5713838304561995E-2</v>
      </c>
      <c r="J2834" s="512"/>
      <c r="L2834" s="23">
        <v>44166</v>
      </c>
      <c r="M2834" s="241" t="s">
        <v>1040</v>
      </c>
      <c r="S2834">
        <f t="shared" si="465"/>
        <v>2015</v>
      </c>
      <c r="T2834" s="418" t="str">
        <f>VLOOKUP($A2834,'02-Metrics'!$A$2:$AD$188,4,FALSE)</f>
        <v>Infrastructure</v>
      </c>
      <c r="U2834" s="418" t="str">
        <f>VLOOKUP($A2834,'02-Metrics'!$A$2:$AD$188,5,FALSE)</f>
        <v>Tank</v>
      </c>
      <c r="V2834" s="418" t="str">
        <f>VLOOKUP($A2834,'02-Metrics'!$A$2:$AD$188,7,FALSE)</f>
        <v>EMAAR</v>
      </c>
    </row>
    <row r="2835" spans="1:22" hidden="1">
      <c r="A2835" s="418" t="s">
        <v>1269</v>
      </c>
      <c r="B2835" s="494">
        <v>42368</v>
      </c>
      <c r="C2835" s="495">
        <v>0</v>
      </c>
      <c r="D2835" s="495">
        <v>77434</v>
      </c>
      <c r="E2835" s="495">
        <f t="shared" si="463"/>
        <v>12709909</v>
      </c>
      <c r="F2835" s="495">
        <f t="shared" si="464"/>
        <v>15902077</v>
      </c>
      <c r="G2835" s="495">
        <f t="shared" si="466"/>
        <v>-3192168</v>
      </c>
      <c r="H2835" s="495">
        <f>VLOOKUP(A2835,'02-Metrics'!A:R,18,FALSE)</f>
        <v>55905931</v>
      </c>
      <c r="I2835" s="496">
        <f t="shared" si="467"/>
        <v>-5.7098914961276649E-2</v>
      </c>
      <c r="J2835" s="512"/>
      <c r="L2835" s="23">
        <v>44178</v>
      </c>
      <c r="M2835" s="241" t="s">
        <v>764</v>
      </c>
      <c r="S2835">
        <f t="shared" si="465"/>
        <v>2015</v>
      </c>
      <c r="T2835" s="418" t="str">
        <f>VLOOKUP($A2835,'02-Metrics'!$A$2:$AD$188,4,FALSE)</f>
        <v>Infrastructure</v>
      </c>
      <c r="U2835" s="418" t="str">
        <f>VLOOKUP($A2835,'02-Metrics'!$A$2:$AD$188,5,FALSE)</f>
        <v>Tank</v>
      </c>
      <c r="V2835" s="418" t="str">
        <f>VLOOKUP($A2835,'02-Metrics'!$A$2:$AD$188,7,FALSE)</f>
        <v>EMAAR</v>
      </c>
    </row>
    <row r="2836" spans="1:22" hidden="1">
      <c r="A2836" s="418" t="s">
        <v>1269</v>
      </c>
      <c r="B2836" s="494">
        <v>42399</v>
      </c>
      <c r="C2836" s="495">
        <v>1145796</v>
      </c>
      <c r="D2836" s="495">
        <v>27324</v>
      </c>
      <c r="E2836" s="495">
        <f t="shared" si="463"/>
        <v>13855705</v>
      </c>
      <c r="F2836" s="495">
        <f t="shared" si="464"/>
        <v>15929401</v>
      </c>
      <c r="G2836" s="495">
        <f t="shared" si="466"/>
        <v>-2073696</v>
      </c>
      <c r="H2836" s="495">
        <f>VLOOKUP(A2836,'02-Metrics'!A:R,18,FALSE)</f>
        <v>55905931</v>
      </c>
      <c r="I2836" s="496">
        <f t="shared" si="467"/>
        <v>-3.7092593986137179E-2</v>
      </c>
      <c r="J2836" s="512"/>
      <c r="M2836" s="241" t="s">
        <v>1038</v>
      </c>
      <c r="S2836">
        <f t="shared" si="465"/>
        <v>2016</v>
      </c>
      <c r="T2836" s="418" t="str">
        <f>VLOOKUP($A2836,'02-Metrics'!$A$2:$AD$188,4,FALSE)</f>
        <v>Infrastructure</v>
      </c>
      <c r="U2836" s="418" t="str">
        <f>VLOOKUP($A2836,'02-Metrics'!$A$2:$AD$188,5,FALSE)</f>
        <v>Tank</v>
      </c>
      <c r="V2836" s="418" t="str">
        <f>VLOOKUP($A2836,'02-Metrics'!$A$2:$AD$188,7,FALSE)</f>
        <v>EMAAR</v>
      </c>
    </row>
    <row r="2837" spans="1:22" hidden="1">
      <c r="A2837" s="418" t="s">
        <v>1269</v>
      </c>
      <c r="B2837" s="494">
        <v>42428</v>
      </c>
      <c r="C2837" s="495">
        <v>591788</v>
      </c>
      <c r="D2837" s="495">
        <v>7800</v>
      </c>
      <c r="E2837" s="495">
        <f t="shared" si="463"/>
        <v>14447493</v>
      </c>
      <c r="F2837" s="495">
        <f t="shared" si="464"/>
        <v>15937201</v>
      </c>
      <c r="G2837" s="495">
        <f t="shared" si="466"/>
        <v>-1489708</v>
      </c>
      <c r="H2837" s="495">
        <f>VLOOKUP(A2837,'02-Metrics'!A:R,18,FALSE)</f>
        <v>55905931</v>
      </c>
      <c r="I2837" s="496">
        <f t="shared" si="467"/>
        <v>-2.6646689776081183E-2</v>
      </c>
      <c r="J2837" s="512"/>
      <c r="L2837" s="23">
        <v>44217</v>
      </c>
      <c r="M2837" s="241" t="s">
        <v>764</v>
      </c>
      <c r="S2837">
        <f t="shared" si="465"/>
        <v>2016</v>
      </c>
      <c r="T2837" s="418" t="str">
        <f>VLOOKUP($A2837,'02-Metrics'!$A$2:$AD$188,4,FALSE)</f>
        <v>Infrastructure</v>
      </c>
      <c r="U2837" s="418" t="str">
        <f>VLOOKUP($A2837,'02-Metrics'!$A$2:$AD$188,5,FALSE)</f>
        <v>Tank</v>
      </c>
      <c r="V2837" s="418" t="str">
        <f>VLOOKUP($A2837,'02-Metrics'!$A$2:$AD$188,7,FALSE)</f>
        <v>EMAAR</v>
      </c>
    </row>
    <row r="2838" spans="1:22" hidden="1">
      <c r="A2838" s="418" t="s">
        <v>1269</v>
      </c>
      <c r="B2838" s="494">
        <v>42459</v>
      </c>
      <c r="C2838" s="495">
        <v>0</v>
      </c>
      <c r="D2838" s="495">
        <v>35523</v>
      </c>
      <c r="E2838" s="495">
        <f t="shared" si="463"/>
        <v>14447493</v>
      </c>
      <c r="F2838" s="495">
        <f t="shared" si="464"/>
        <v>15972724</v>
      </c>
      <c r="G2838" s="495">
        <f t="shared" si="466"/>
        <v>-1525231</v>
      </c>
      <c r="H2838" s="495">
        <f>VLOOKUP(A2838,'02-Metrics'!A:R,18,FALSE)</f>
        <v>55905931</v>
      </c>
      <c r="I2838" s="496">
        <f t="shared" si="467"/>
        <v>-2.7282096420145476E-2</v>
      </c>
      <c r="J2838" s="512"/>
      <c r="M2838" s="241" t="s">
        <v>1038</v>
      </c>
      <c r="S2838">
        <f t="shared" si="465"/>
        <v>2016</v>
      </c>
      <c r="T2838" s="418" t="str">
        <f>VLOOKUP($A2838,'02-Metrics'!$A$2:$AD$188,4,FALSE)</f>
        <v>Infrastructure</v>
      </c>
      <c r="U2838" s="418" t="str">
        <f>VLOOKUP($A2838,'02-Metrics'!$A$2:$AD$188,5,FALSE)</f>
        <v>Tank</v>
      </c>
      <c r="V2838" s="418" t="str">
        <f>VLOOKUP($A2838,'02-Metrics'!$A$2:$AD$188,7,FALSE)</f>
        <v>EMAAR</v>
      </c>
    </row>
    <row r="2839" spans="1:22" hidden="1">
      <c r="A2839" s="418" t="s">
        <v>1269</v>
      </c>
      <c r="B2839" s="494">
        <v>42520</v>
      </c>
      <c r="C2839" s="495">
        <v>0</v>
      </c>
      <c r="D2839" s="495">
        <v>22686</v>
      </c>
      <c r="E2839" s="495">
        <f t="shared" si="463"/>
        <v>14447493</v>
      </c>
      <c r="F2839" s="495">
        <f t="shared" si="464"/>
        <v>15995410</v>
      </c>
      <c r="G2839" s="495">
        <f t="shared" si="466"/>
        <v>-1547917</v>
      </c>
      <c r="H2839" s="495">
        <f>VLOOKUP(A2839,'02-Metrics'!A:R,18,FALSE)</f>
        <v>55905931</v>
      </c>
      <c r="I2839" s="496">
        <f t="shared" si="467"/>
        <v>-2.7687885208458472E-2</v>
      </c>
      <c r="J2839" s="512"/>
      <c r="L2839" s="23">
        <v>44242</v>
      </c>
      <c r="M2839" s="241" t="s">
        <v>764</v>
      </c>
      <c r="S2839">
        <f t="shared" si="465"/>
        <v>2016</v>
      </c>
      <c r="T2839" s="418" t="str">
        <f>VLOOKUP($A2839,'02-Metrics'!$A$2:$AD$188,4,FALSE)</f>
        <v>Infrastructure</v>
      </c>
      <c r="U2839" s="418" t="str">
        <f>VLOOKUP($A2839,'02-Metrics'!$A$2:$AD$188,5,FALSE)</f>
        <v>Tank</v>
      </c>
      <c r="V2839" s="418" t="str">
        <f>VLOOKUP($A2839,'02-Metrics'!$A$2:$AD$188,7,FALSE)</f>
        <v>EMAAR</v>
      </c>
    </row>
    <row r="2840" spans="1:22" hidden="1">
      <c r="A2840" s="418" t="s">
        <v>1269</v>
      </c>
      <c r="B2840" s="494">
        <v>42673</v>
      </c>
      <c r="C2840" s="495">
        <v>0</v>
      </c>
      <c r="D2840" s="495">
        <v>83797</v>
      </c>
      <c r="E2840" s="495">
        <f t="shared" si="463"/>
        <v>14447493</v>
      </c>
      <c r="F2840" s="495">
        <f t="shared" si="464"/>
        <v>16079207</v>
      </c>
      <c r="G2840" s="495">
        <f t="shared" si="466"/>
        <v>-1631714</v>
      </c>
      <c r="H2840" s="495">
        <f>VLOOKUP(A2840,'02-Metrics'!A:R,18,FALSE)</f>
        <v>55905931</v>
      </c>
      <c r="I2840" s="496">
        <f t="shared" si="467"/>
        <v>-2.9186778054013623E-2</v>
      </c>
      <c r="J2840" s="512"/>
      <c r="M2840" s="241" t="s">
        <v>1038</v>
      </c>
      <c r="S2840">
        <f t="shared" si="465"/>
        <v>2016</v>
      </c>
      <c r="T2840" s="418" t="str">
        <f>VLOOKUP($A2840,'02-Metrics'!$A$2:$AD$188,4,FALSE)</f>
        <v>Infrastructure</v>
      </c>
      <c r="U2840" s="418" t="str">
        <f>VLOOKUP($A2840,'02-Metrics'!$A$2:$AD$188,5,FALSE)</f>
        <v>Tank</v>
      </c>
      <c r="V2840" s="418" t="str">
        <f>VLOOKUP($A2840,'02-Metrics'!$A$2:$AD$188,7,FALSE)</f>
        <v>EMAAR</v>
      </c>
    </row>
    <row r="2841" spans="1:22" hidden="1">
      <c r="A2841" s="418" t="s">
        <v>1269</v>
      </c>
      <c r="B2841" s="494">
        <v>42704</v>
      </c>
      <c r="C2841" s="495">
        <v>0</v>
      </c>
      <c r="D2841" s="495">
        <v>8092</v>
      </c>
      <c r="E2841" s="495">
        <f t="shared" si="463"/>
        <v>14447493</v>
      </c>
      <c r="F2841" s="495">
        <f t="shared" si="464"/>
        <v>16087299</v>
      </c>
      <c r="G2841" s="495">
        <f t="shared" si="466"/>
        <v>-1639806</v>
      </c>
      <c r="H2841" s="495">
        <f>VLOOKUP(A2841,'02-Metrics'!A:R,18,FALSE)</f>
        <v>55905931</v>
      </c>
      <c r="I2841" s="496">
        <f t="shared" si="467"/>
        <v>-2.9331521194057211E-2</v>
      </c>
      <c r="J2841" s="512"/>
      <c r="L2841" s="23">
        <v>44273</v>
      </c>
      <c r="M2841" s="241" t="s">
        <v>1039</v>
      </c>
      <c r="S2841">
        <f t="shared" si="465"/>
        <v>2016</v>
      </c>
      <c r="T2841" s="418" t="str">
        <f>VLOOKUP($A2841,'02-Metrics'!$A$2:$AD$188,4,FALSE)</f>
        <v>Infrastructure</v>
      </c>
      <c r="U2841" s="418" t="str">
        <f>VLOOKUP($A2841,'02-Metrics'!$A$2:$AD$188,5,FALSE)</f>
        <v>Tank</v>
      </c>
      <c r="V2841" s="418" t="str">
        <f>VLOOKUP($A2841,'02-Metrics'!$A$2:$AD$188,7,FALSE)</f>
        <v>EMAAR</v>
      </c>
    </row>
    <row r="2842" spans="1:22" hidden="1">
      <c r="A2842" s="418" t="s">
        <v>1269</v>
      </c>
      <c r="B2842" s="494">
        <v>42824</v>
      </c>
      <c r="C2842" s="495">
        <v>0</v>
      </c>
      <c r="D2842" s="495">
        <v>261460</v>
      </c>
      <c r="E2842" s="495">
        <f t="shared" si="463"/>
        <v>14447493</v>
      </c>
      <c r="F2842" s="495">
        <f t="shared" si="464"/>
        <v>16348759</v>
      </c>
      <c r="G2842" s="495">
        <f t="shared" si="466"/>
        <v>-1901266</v>
      </c>
      <c r="H2842" s="495">
        <f>VLOOKUP(A2842,'02-Metrics'!A:R,18,FALSE)</f>
        <v>55905931</v>
      </c>
      <c r="I2842" s="496">
        <f t="shared" si="467"/>
        <v>-3.4008305845045314E-2</v>
      </c>
      <c r="J2842" s="512"/>
      <c r="L2842" s="23">
        <v>44305</v>
      </c>
      <c r="M2842" s="241" t="s">
        <v>1039</v>
      </c>
      <c r="S2842">
        <f t="shared" si="465"/>
        <v>2017</v>
      </c>
      <c r="T2842" s="418" t="str">
        <f>VLOOKUP($A2842,'02-Metrics'!$A$2:$AD$188,4,FALSE)</f>
        <v>Infrastructure</v>
      </c>
      <c r="U2842" s="418" t="str">
        <f>VLOOKUP($A2842,'02-Metrics'!$A$2:$AD$188,5,FALSE)</f>
        <v>Tank</v>
      </c>
      <c r="V2842" s="418" t="str">
        <f>VLOOKUP($A2842,'02-Metrics'!$A$2:$AD$188,7,FALSE)</f>
        <v>EMAAR</v>
      </c>
    </row>
    <row r="2843" spans="1:22" hidden="1">
      <c r="A2843" s="418" t="s">
        <v>1269</v>
      </c>
      <c r="B2843" s="494">
        <v>42855</v>
      </c>
      <c r="C2843" s="495">
        <v>1978172</v>
      </c>
      <c r="D2843" s="495">
        <v>83797</v>
      </c>
      <c r="E2843" s="495">
        <f t="shared" si="463"/>
        <v>16425665</v>
      </c>
      <c r="F2843" s="495">
        <f t="shared" si="464"/>
        <v>16432556</v>
      </c>
      <c r="G2843" s="498">
        <f>E2843-F2843</f>
        <v>-6891</v>
      </c>
      <c r="H2843" s="495"/>
      <c r="I2843" s="496"/>
      <c r="J2843" s="512"/>
      <c r="S2843">
        <f t="shared" si="465"/>
        <v>2017</v>
      </c>
      <c r="T2843" s="418" t="str">
        <f>VLOOKUP($A2843,'02-Metrics'!$A$2:$AD$188,4,FALSE)</f>
        <v>Infrastructure</v>
      </c>
      <c r="U2843" s="418" t="str">
        <f>VLOOKUP($A2843,'02-Metrics'!$A$2:$AD$188,5,FALSE)</f>
        <v>Tank</v>
      </c>
      <c r="V2843" s="418" t="str">
        <f>VLOOKUP($A2843,'02-Metrics'!$A$2:$AD$188,7,FALSE)</f>
        <v>EMAAR</v>
      </c>
    </row>
    <row r="2844" spans="1:22" hidden="1">
      <c r="A2844" s="418">
        <v>118</v>
      </c>
      <c r="B2844" s="505">
        <v>2</v>
      </c>
      <c r="C2844" s="506"/>
      <c r="D2844" s="506"/>
      <c r="E2844" s="506"/>
      <c r="F2844" s="506"/>
      <c r="G2844" s="506"/>
      <c r="H2844" s="495"/>
      <c r="I2844" s="496"/>
      <c r="J2844" s="496"/>
      <c r="K2844" s="495"/>
      <c r="L2844" s="493"/>
      <c r="S2844">
        <f t="shared" si="465"/>
        <v>1900</v>
      </c>
      <c r="T2844" s="418" t="e">
        <f>VLOOKUP($A2844,'02-Metrics'!$A$2:$AD$188,4,FALSE)</f>
        <v>#N/A</v>
      </c>
      <c r="U2844" s="418" t="e">
        <f>VLOOKUP($A2844,'02-Metrics'!$A$2:$AD$188,5,FALSE)</f>
        <v>#N/A</v>
      </c>
      <c r="V2844" s="418" t="e">
        <f>VLOOKUP($A2844,'02-Metrics'!$A$2:$AD$188,7,FALSE)</f>
        <v>#N/A</v>
      </c>
    </row>
    <row r="2845" spans="1:22" hidden="1">
      <c r="A2845" s="418" t="s">
        <v>1206</v>
      </c>
      <c r="B2845" s="494">
        <v>41669</v>
      </c>
      <c r="C2845" s="495">
        <v>0</v>
      </c>
      <c r="D2845" s="495">
        <v>556808.29999999993</v>
      </c>
      <c r="E2845" s="495">
        <f t="shared" ref="E2845:E2907" si="468">C2845+E2844</f>
        <v>0</v>
      </c>
      <c r="F2845" s="495">
        <f t="shared" ref="F2845:F2907" si="469">D2845+F2844</f>
        <v>556808.29999999993</v>
      </c>
      <c r="G2845" s="495">
        <f t="shared" ref="G2845:G2891" si="470">E2845-F2845</f>
        <v>-556808.29999999993</v>
      </c>
      <c r="H2845" s="495">
        <f>VLOOKUP(A2845,'02-Metrics'!A:R,18,FALSE)</f>
        <v>145010925.68000001</v>
      </c>
      <c r="I2845" s="496">
        <f t="shared" ref="I2845:I2891" si="471">G2845/H2845</f>
        <v>-3.839767916720466E-3</v>
      </c>
      <c r="J2845" s="512"/>
      <c r="M2845" s="241" t="s">
        <v>1038</v>
      </c>
      <c r="S2845">
        <f t="shared" si="465"/>
        <v>2014</v>
      </c>
      <c r="T2845" s="418" t="str">
        <f>VLOOKUP($A2845,'02-Metrics'!$A$2:$AD$188,4,FALSE)</f>
        <v>Commercial</v>
      </c>
      <c r="U2845" s="418" t="str">
        <f>VLOOKUP($A2845,'02-Metrics'!$A$2:$AD$188,5,FALSE)</f>
        <v>Offices &amp; Mall</v>
      </c>
      <c r="V2845" s="418" t="str">
        <f>VLOOKUP($A2845,'02-Metrics'!$A$2:$AD$188,7,FALSE)</f>
        <v>Cairo Company for Housing &amp; Development (CCHD)</v>
      </c>
    </row>
    <row r="2846" spans="1:22" hidden="1">
      <c r="A2846" s="418" t="s">
        <v>1206</v>
      </c>
      <c r="B2846" s="494">
        <v>41698</v>
      </c>
      <c r="C2846" s="495">
        <v>0</v>
      </c>
      <c r="D2846" s="495">
        <v>1242119.8299999998</v>
      </c>
      <c r="E2846" s="495">
        <f t="shared" si="468"/>
        <v>0</v>
      </c>
      <c r="F2846" s="495">
        <f t="shared" si="469"/>
        <v>1798928.13</v>
      </c>
      <c r="G2846" s="495">
        <f t="shared" si="470"/>
        <v>-1798928.13</v>
      </c>
      <c r="H2846" s="495">
        <f>VLOOKUP(A2846,'02-Metrics'!A:R,18,FALSE)</f>
        <v>145010925.68000001</v>
      </c>
      <c r="I2846" s="496">
        <f t="shared" si="471"/>
        <v>-1.2405466150666115E-2</v>
      </c>
      <c r="J2846" s="512"/>
      <c r="L2846" s="23">
        <v>43471</v>
      </c>
      <c r="M2846" s="241" t="s">
        <v>1039</v>
      </c>
      <c r="S2846">
        <f t="shared" si="465"/>
        <v>2014</v>
      </c>
      <c r="T2846" s="418" t="str">
        <f>VLOOKUP($A2846,'02-Metrics'!$A$2:$AD$188,4,FALSE)</f>
        <v>Commercial</v>
      </c>
      <c r="U2846" s="418" t="str">
        <f>VLOOKUP($A2846,'02-Metrics'!$A$2:$AD$188,5,FALSE)</f>
        <v>Offices &amp; Mall</v>
      </c>
      <c r="V2846" s="418" t="str">
        <f>VLOOKUP($A2846,'02-Metrics'!$A$2:$AD$188,7,FALSE)</f>
        <v>Cairo Company for Housing &amp; Development (CCHD)</v>
      </c>
    </row>
    <row r="2847" spans="1:22" hidden="1">
      <c r="A2847" s="418" t="s">
        <v>1206</v>
      </c>
      <c r="B2847" s="494">
        <v>41728</v>
      </c>
      <c r="C2847" s="495">
        <v>337595.15</v>
      </c>
      <c r="D2847" s="495">
        <v>977662.47000000009</v>
      </c>
      <c r="E2847" s="495">
        <f t="shared" si="468"/>
        <v>337595.15</v>
      </c>
      <c r="F2847" s="495">
        <f t="shared" si="469"/>
        <v>2776590.6</v>
      </c>
      <c r="G2847" s="495">
        <f t="shared" si="470"/>
        <v>-2438995.4500000002</v>
      </c>
      <c r="H2847" s="495">
        <f>VLOOKUP(A2847,'02-Metrics'!A:R,18,FALSE)</f>
        <v>145010925.68000001</v>
      </c>
      <c r="I2847" s="496">
        <f t="shared" si="471"/>
        <v>-1.681939094287423E-2</v>
      </c>
      <c r="J2847" s="512"/>
      <c r="M2847" s="241" t="s">
        <v>1038</v>
      </c>
      <c r="S2847">
        <f t="shared" si="465"/>
        <v>2014</v>
      </c>
      <c r="T2847" s="418" t="str">
        <f>VLOOKUP($A2847,'02-Metrics'!$A$2:$AD$188,4,FALSE)</f>
        <v>Commercial</v>
      </c>
      <c r="U2847" s="418" t="str">
        <f>VLOOKUP($A2847,'02-Metrics'!$A$2:$AD$188,5,FALSE)</f>
        <v>Offices &amp; Mall</v>
      </c>
      <c r="V2847" s="418" t="str">
        <f>VLOOKUP($A2847,'02-Metrics'!$A$2:$AD$188,7,FALSE)</f>
        <v>Cairo Company for Housing &amp; Development (CCHD)</v>
      </c>
    </row>
    <row r="2848" spans="1:22" hidden="1">
      <c r="A2848" s="418" t="s">
        <v>1206</v>
      </c>
      <c r="B2848" s="494">
        <v>41759</v>
      </c>
      <c r="C2848" s="495">
        <v>7575591.25</v>
      </c>
      <c r="D2848" s="495">
        <v>1272996.6900000004</v>
      </c>
      <c r="E2848" s="495">
        <f t="shared" si="468"/>
        <v>7913186.4000000004</v>
      </c>
      <c r="F2848" s="495">
        <f t="shared" si="469"/>
        <v>4049587.2900000005</v>
      </c>
      <c r="G2848" s="495">
        <f t="shared" si="470"/>
        <v>3863599.11</v>
      </c>
      <c r="H2848" s="495">
        <f>VLOOKUP(A2848,'02-Metrics'!A:R,18,FALSE)</f>
        <v>145010925.68000001</v>
      </c>
      <c r="I2848" s="496">
        <f t="shared" si="471"/>
        <v>2.6643503528319797E-2</v>
      </c>
      <c r="J2848" s="512"/>
      <c r="M2848" s="241" t="s">
        <v>1038</v>
      </c>
      <c r="S2848">
        <f t="shared" si="465"/>
        <v>2014</v>
      </c>
      <c r="T2848" s="418" t="str">
        <f>VLOOKUP($A2848,'02-Metrics'!$A$2:$AD$188,4,FALSE)</f>
        <v>Commercial</v>
      </c>
      <c r="U2848" s="418" t="str">
        <f>VLOOKUP($A2848,'02-Metrics'!$A$2:$AD$188,5,FALSE)</f>
        <v>Offices &amp; Mall</v>
      </c>
      <c r="V2848" s="418" t="str">
        <f>VLOOKUP($A2848,'02-Metrics'!$A$2:$AD$188,7,FALSE)</f>
        <v>Cairo Company for Housing &amp; Development (CCHD)</v>
      </c>
    </row>
    <row r="2849" spans="1:22" hidden="1">
      <c r="A2849" s="418" t="s">
        <v>1206</v>
      </c>
      <c r="B2849" s="494">
        <v>41789</v>
      </c>
      <c r="C2849" s="495">
        <v>8757008</v>
      </c>
      <c r="D2849" s="495">
        <v>10215274.379999999</v>
      </c>
      <c r="E2849" s="495">
        <f t="shared" si="468"/>
        <v>16670194.4</v>
      </c>
      <c r="F2849" s="495">
        <f t="shared" si="469"/>
        <v>14264861.67</v>
      </c>
      <c r="G2849" s="495">
        <f t="shared" si="470"/>
        <v>2405332.7300000004</v>
      </c>
      <c r="H2849" s="495">
        <f>VLOOKUP(A2849,'02-Metrics'!A:R,18,FALSE)</f>
        <v>145010925.68000001</v>
      </c>
      <c r="I2849" s="496">
        <f t="shared" si="471"/>
        <v>1.6587251744795566E-2</v>
      </c>
      <c r="J2849" s="512"/>
      <c r="L2849" s="23">
        <v>43536</v>
      </c>
      <c r="M2849" s="241" t="s">
        <v>764</v>
      </c>
      <c r="S2849">
        <f t="shared" si="465"/>
        <v>2014</v>
      </c>
      <c r="T2849" s="418" t="str">
        <f>VLOOKUP($A2849,'02-Metrics'!$A$2:$AD$188,4,FALSE)</f>
        <v>Commercial</v>
      </c>
      <c r="U2849" s="418" t="str">
        <f>VLOOKUP($A2849,'02-Metrics'!$A$2:$AD$188,5,FALSE)</f>
        <v>Offices &amp; Mall</v>
      </c>
      <c r="V2849" s="418" t="str">
        <f>VLOOKUP($A2849,'02-Metrics'!$A$2:$AD$188,7,FALSE)</f>
        <v>Cairo Company for Housing &amp; Development (CCHD)</v>
      </c>
    </row>
    <row r="2850" spans="1:22" hidden="1">
      <c r="A2850" s="418" t="s">
        <v>1206</v>
      </c>
      <c r="B2850" s="494">
        <v>41820</v>
      </c>
      <c r="C2850" s="495">
        <v>984119.05</v>
      </c>
      <c r="D2850" s="495">
        <v>2620346.6300000004</v>
      </c>
      <c r="E2850" s="495">
        <f t="shared" si="468"/>
        <v>17654313.449999999</v>
      </c>
      <c r="F2850" s="495">
        <f t="shared" si="469"/>
        <v>16885208.300000001</v>
      </c>
      <c r="G2850" s="495">
        <f t="shared" si="470"/>
        <v>769105.14999999851</v>
      </c>
      <c r="H2850" s="495">
        <f>VLOOKUP(A2850,'02-Metrics'!A:R,18,FALSE)</f>
        <v>145010925.68000001</v>
      </c>
      <c r="I2850" s="496">
        <f t="shared" si="471"/>
        <v>5.3037738114795991E-3</v>
      </c>
      <c r="J2850" s="512"/>
      <c r="M2850" s="241" t="s">
        <v>1038</v>
      </c>
      <c r="S2850">
        <f t="shared" si="465"/>
        <v>2014</v>
      </c>
      <c r="T2850" s="418" t="str">
        <f>VLOOKUP($A2850,'02-Metrics'!$A$2:$AD$188,4,FALSE)</f>
        <v>Commercial</v>
      </c>
      <c r="U2850" s="418" t="str">
        <f>VLOOKUP($A2850,'02-Metrics'!$A$2:$AD$188,5,FALSE)</f>
        <v>Offices &amp; Mall</v>
      </c>
      <c r="V2850" s="418" t="str">
        <f>VLOOKUP($A2850,'02-Metrics'!$A$2:$AD$188,7,FALSE)</f>
        <v>Cairo Company for Housing &amp; Development (CCHD)</v>
      </c>
    </row>
    <row r="2851" spans="1:22" hidden="1">
      <c r="A2851" s="418" t="s">
        <v>1206</v>
      </c>
      <c r="B2851" s="494">
        <v>41850</v>
      </c>
      <c r="C2851" s="495">
        <v>0</v>
      </c>
      <c r="D2851" s="495">
        <v>1844072.2000000004</v>
      </c>
      <c r="E2851" s="495">
        <f t="shared" si="468"/>
        <v>17654313.449999999</v>
      </c>
      <c r="F2851" s="495">
        <f t="shared" si="469"/>
        <v>18729280.5</v>
      </c>
      <c r="G2851" s="495">
        <f t="shared" si="470"/>
        <v>-1074967.0500000007</v>
      </c>
      <c r="H2851" s="495">
        <f>VLOOKUP(A2851,'02-Metrics'!A:R,18,FALSE)</f>
        <v>145010925.68000001</v>
      </c>
      <c r="I2851" s="496">
        <f t="shared" si="471"/>
        <v>-7.4130072955479439E-3</v>
      </c>
      <c r="J2851" s="512"/>
      <c r="L2851" s="23">
        <v>43573</v>
      </c>
      <c r="M2851" s="241" t="s">
        <v>1039</v>
      </c>
      <c r="S2851">
        <f t="shared" si="465"/>
        <v>2014</v>
      </c>
      <c r="T2851" s="418" t="str">
        <f>VLOOKUP($A2851,'02-Metrics'!$A$2:$AD$188,4,FALSE)</f>
        <v>Commercial</v>
      </c>
      <c r="U2851" s="418" t="str">
        <f>VLOOKUP($A2851,'02-Metrics'!$A$2:$AD$188,5,FALSE)</f>
        <v>Offices &amp; Mall</v>
      </c>
      <c r="V2851" s="418" t="str">
        <f>VLOOKUP($A2851,'02-Metrics'!$A$2:$AD$188,7,FALSE)</f>
        <v>Cairo Company for Housing &amp; Development (CCHD)</v>
      </c>
    </row>
    <row r="2852" spans="1:22" hidden="1">
      <c r="A2852" s="418" t="s">
        <v>1206</v>
      </c>
      <c r="B2852" s="494">
        <v>41881</v>
      </c>
      <c r="C2852" s="495">
        <v>2126778.6</v>
      </c>
      <c r="D2852" s="495">
        <v>2656903.2200000002</v>
      </c>
      <c r="E2852" s="495">
        <f t="shared" si="468"/>
        <v>19781092.050000001</v>
      </c>
      <c r="F2852" s="495">
        <f t="shared" si="469"/>
        <v>21386183.719999999</v>
      </c>
      <c r="G2852" s="495">
        <f t="shared" si="470"/>
        <v>-1605091.6699999981</v>
      </c>
      <c r="H2852" s="495">
        <f>VLOOKUP(A2852,'02-Metrics'!A:R,18,FALSE)</f>
        <v>145010925.68000001</v>
      </c>
      <c r="I2852" s="496">
        <f t="shared" si="471"/>
        <v>-1.1068763698136804E-2</v>
      </c>
      <c r="J2852" s="512"/>
      <c r="M2852" s="241" t="s">
        <v>1038</v>
      </c>
      <c r="S2852">
        <f t="shared" ref="S2852:S2915" si="472">YEAR(B2852)</f>
        <v>2014</v>
      </c>
      <c r="T2852" s="418" t="str">
        <f>VLOOKUP($A2852,'02-Metrics'!$A$2:$AD$188,4,FALSE)</f>
        <v>Commercial</v>
      </c>
      <c r="U2852" s="418" t="str">
        <f>VLOOKUP($A2852,'02-Metrics'!$A$2:$AD$188,5,FALSE)</f>
        <v>Offices &amp; Mall</v>
      </c>
      <c r="V2852" s="418" t="str">
        <f>VLOOKUP($A2852,'02-Metrics'!$A$2:$AD$188,7,FALSE)</f>
        <v>Cairo Company for Housing &amp; Development (CCHD)</v>
      </c>
    </row>
    <row r="2853" spans="1:22" hidden="1">
      <c r="A2853" s="418" t="s">
        <v>1206</v>
      </c>
      <c r="B2853" s="494">
        <v>41912</v>
      </c>
      <c r="C2853" s="495">
        <v>6643055.4700000007</v>
      </c>
      <c r="D2853" s="495">
        <v>5390039.2099999981</v>
      </c>
      <c r="E2853" s="495">
        <f t="shared" si="468"/>
        <v>26424147.520000003</v>
      </c>
      <c r="F2853" s="495">
        <f t="shared" si="469"/>
        <v>26776222.929999996</v>
      </c>
      <c r="G2853" s="495">
        <f t="shared" si="470"/>
        <v>-352075.4099999927</v>
      </c>
      <c r="H2853" s="495">
        <f>VLOOKUP(A2853,'02-Metrics'!A:R,18,FALSE)</f>
        <v>145010925.68000001</v>
      </c>
      <c r="I2853" s="496">
        <f t="shared" si="471"/>
        <v>-2.4279233330109771E-3</v>
      </c>
      <c r="J2853" s="512"/>
      <c r="L2853" s="23">
        <v>43615</v>
      </c>
      <c r="M2853" s="241" t="s">
        <v>764</v>
      </c>
      <c r="S2853">
        <f t="shared" si="472"/>
        <v>2014</v>
      </c>
      <c r="T2853" s="418" t="str">
        <f>VLOOKUP($A2853,'02-Metrics'!$A$2:$AD$188,4,FALSE)</f>
        <v>Commercial</v>
      </c>
      <c r="U2853" s="418" t="str">
        <f>VLOOKUP($A2853,'02-Metrics'!$A$2:$AD$188,5,FALSE)</f>
        <v>Offices &amp; Mall</v>
      </c>
      <c r="V2853" s="418" t="str">
        <f>VLOOKUP($A2853,'02-Metrics'!$A$2:$AD$188,7,FALSE)</f>
        <v>Cairo Company for Housing &amp; Development (CCHD)</v>
      </c>
    </row>
    <row r="2854" spans="1:22" hidden="1">
      <c r="A2854" s="418" t="s">
        <v>1206</v>
      </c>
      <c r="B2854" s="494">
        <v>41942</v>
      </c>
      <c r="C2854" s="495">
        <v>4902226.76</v>
      </c>
      <c r="D2854" s="495">
        <v>4858479.2399999984</v>
      </c>
      <c r="E2854" s="495">
        <f t="shared" si="468"/>
        <v>31326374.280000001</v>
      </c>
      <c r="F2854" s="495">
        <f t="shared" si="469"/>
        <v>31634702.169999994</v>
      </c>
      <c r="G2854" s="495">
        <f t="shared" si="470"/>
        <v>-308327.88999999315</v>
      </c>
      <c r="H2854" s="495">
        <f>VLOOKUP(A2854,'02-Metrics'!A:R,18,FALSE)</f>
        <v>145010925.68000001</v>
      </c>
      <c r="I2854" s="496">
        <f t="shared" si="471"/>
        <v>-2.1262390302947904E-3</v>
      </c>
      <c r="J2854" s="512"/>
      <c r="M2854" s="241" t="s">
        <v>1038</v>
      </c>
      <c r="S2854">
        <f t="shared" si="472"/>
        <v>2014</v>
      </c>
      <c r="T2854" s="418" t="str">
        <f>VLOOKUP($A2854,'02-Metrics'!$A$2:$AD$188,4,FALSE)</f>
        <v>Commercial</v>
      </c>
      <c r="U2854" s="418" t="str">
        <f>VLOOKUP($A2854,'02-Metrics'!$A$2:$AD$188,5,FALSE)</f>
        <v>Offices &amp; Mall</v>
      </c>
      <c r="V2854" s="418" t="str">
        <f>VLOOKUP($A2854,'02-Metrics'!$A$2:$AD$188,7,FALSE)</f>
        <v>Cairo Company for Housing &amp; Development (CCHD)</v>
      </c>
    </row>
    <row r="2855" spans="1:22" hidden="1">
      <c r="A2855" s="418" t="s">
        <v>1206</v>
      </c>
      <c r="B2855" s="494">
        <v>41973</v>
      </c>
      <c r="C2855" s="495">
        <v>7278364.7699999996</v>
      </c>
      <c r="D2855" s="495">
        <v>6854191.4199999999</v>
      </c>
      <c r="E2855" s="495">
        <f t="shared" si="468"/>
        <v>38604739.049999997</v>
      </c>
      <c r="F2855" s="495">
        <f t="shared" si="469"/>
        <v>38488893.589999996</v>
      </c>
      <c r="G2855" s="495">
        <f t="shared" si="470"/>
        <v>115845.46000000089</v>
      </c>
      <c r="H2855" s="495">
        <f>VLOOKUP(A2855,'02-Metrics'!A:R,18,FALSE)</f>
        <v>145010925.68000001</v>
      </c>
      <c r="I2855" s="496">
        <f t="shared" si="471"/>
        <v>7.9887401212540754E-4</v>
      </c>
      <c r="J2855" s="512"/>
      <c r="L2855" s="23">
        <v>43640</v>
      </c>
      <c r="M2855" s="241" t="s">
        <v>1039</v>
      </c>
      <c r="S2855">
        <f t="shared" si="472"/>
        <v>2014</v>
      </c>
      <c r="T2855" s="418" t="str">
        <f>VLOOKUP($A2855,'02-Metrics'!$A$2:$AD$188,4,FALSE)</f>
        <v>Commercial</v>
      </c>
      <c r="U2855" s="418" t="str">
        <f>VLOOKUP($A2855,'02-Metrics'!$A$2:$AD$188,5,FALSE)</f>
        <v>Offices &amp; Mall</v>
      </c>
      <c r="V2855" s="418" t="str">
        <f>VLOOKUP($A2855,'02-Metrics'!$A$2:$AD$188,7,FALSE)</f>
        <v>Cairo Company for Housing &amp; Development (CCHD)</v>
      </c>
    </row>
    <row r="2856" spans="1:22" hidden="1">
      <c r="A2856" s="418" t="s">
        <v>1206</v>
      </c>
      <c r="B2856" s="494">
        <v>42003</v>
      </c>
      <c r="C2856" s="495">
        <v>15334084.920000002</v>
      </c>
      <c r="D2856" s="495">
        <v>16008211.236799998</v>
      </c>
      <c r="E2856" s="495">
        <f t="shared" si="468"/>
        <v>53938823.969999999</v>
      </c>
      <c r="F2856" s="495">
        <f t="shared" si="469"/>
        <v>54497104.826799996</v>
      </c>
      <c r="G2856" s="495">
        <f t="shared" si="470"/>
        <v>-558280.85679999739</v>
      </c>
      <c r="H2856" s="495">
        <f>VLOOKUP(A2856,'02-Metrics'!A:R,18,FALSE)</f>
        <v>145010925.68000001</v>
      </c>
      <c r="I2856" s="496">
        <f t="shared" si="471"/>
        <v>-3.8499227156991787E-3</v>
      </c>
      <c r="J2856" s="512"/>
      <c r="M2856" s="241" t="s">
        <v>1038</v>
      </c>
      <c r="S2856">
        <f t="shared" si="472"/>
        <v>2014</v>
      </c>
      <c r="T2856" s="418" t="str">
        <f>VLOOKUP($A2856,'02-Metrics'!$A$2:$AD$188,4,FALSE)</f>
        <v>Commercial</v>
      </c>
      <c r="U2856" s="418" t="str">
        <f>VLOOKUP($A2856,'02-Metrics'!$A$2:$AD$188,5,FALSE)</f>
        <v>Offices &amp; Mall</v>
      </c>
      <c r="V2856" s="418" t="str">
        <f>VLOOKUP($A2856,'02-Metrics'!$A$2:$AD$188,7,FALSE)</f>
        <v>Cairo Company for Housing &amp; Development (CCHD)</v>
      </c>
    </row>
    <row r="2857" spans="1:22" hidden="1">
      <c r="A2857" s="418" t="s">
        <v>1206</v>
      </c>
      <c r="B2857" s="494">
        <v>42034</v>
      </c>
      <c r="C2857" s="495">
        <v>416611</v>
      </c>
      <c r="D2857" s="495">
        <v>2043654</v>
      </c>
      <c r="E2857" s="495">
        <f t="shared" si="468"/>
        <v>54355434.969999999</v>
      </c>
      <c r="F2857" s="495">
        <f t="shared" si="469"/>
        <v>56540758.826799996</v>
      </c>
      <c r="G2857" s="495">
        <f t="shared" si="470"/>
        <v>-2185323.8567999974</v>
      </c>
      <c r="H2857" s="495">
        <f>VLOOKUP(A2857,'02-Metrics'!A:R,18,FALSE)</f>
        <v>145010925.68000001</v>
      </c>
      <c r="I2857" s="496">
        <f t="shared" si="471"/>
        <v>-1.5070063490404975E-2</v>
      </c>
      <c r="J2857" s="512"/>
      <c r="M2857" s="241" t="s">
        <v>1038</v>
      </c>
      <c r="S2857">
        <f t="shared" si="472"/>
        <v>2015</v>
      </c>
      <c r="T2857" s="418" t="str">
        <f>VLOOKUP($A2857,'02-Metrics'!$A$2:$AD$188,4,FALSE)</f>
        <v>Commercial</v>
      </c>
      <c r="U2857" s="418" t="str">
        <f>VLOOKUP($A2857,'02-Metrics'!$A$2:$AD$188,5,FALSE)</f>
        <v>Offices &amp; Mall</v>
      </c>
      <c r="V2857" s="418" t="str">
        <f>VLOOKUP($A2857,'02-Metrics'!$A$2:$AD$188,7,FALSE)</f>
        <v>Cairo Company for Housing &amp; Development (CCHD)</v>
      </c>
    </row>
    <row r="2858" spans="1:22" hidden="1">
      <c r="A2858" s="418" t="s">
        <v>1206</v>
      </c>
      <c r="B2858" s="494">
        <v>42063</v>
      </c>
      <c r="C2858" s="495">
        <v>2150000</v>
      </c>
      <c r="D2858" s="495">
        <v>6495524</v>
      </c>
      <c r="E2858" s="495">
        <f t="shared" si="468"/>
        <v>56505434.969999999</v>
      </c>
      <c r="F2858" s="495">
        <f t="shared" si="469"/>
        <v>63036282.826799996</v>
      </c>
      <c r="G2858" s="495">
        <f t="shared" si="470"/>
        <v>-6530847.8567999974</v>
      </c>
      <c r="H2858" s="495">
        <f>VLOOKUP(A2858,'02-Metrics'!A:R,18,FALSE)</f>
        <v>145010925.68000001</v>
      </c>
      <c r="I2858" s="496">
        <f t="shared" si="471"/>
        <v>-4.5036936535470556E-2</v>
      </c>
      <c r="J2858" s="512"/>
      <c r="L2858" s="23">
        <v>43684</v>
      </c>
      <c r="M2858" s="241" t="s">
        <v>1039</v>
      </c>
      <c r="S2858">
        <f t="shared" si="472"/>
        <v>2015</v>
      </c>
      <c r="T2858" s="418" t="str">
        <f>VLOOKUP($A2858,'02-Metrics'!$A$2:$AD$188,4,FALSE)</f>
        <v>Commercial</v>
      </c>
      <c r="U2858" s="418" t="str">
        <f>VLOOKUP($A2858,'02-Metrics'!$A$2:$AD$188,5,FALSE)</f>
        <v>Offices &amp; Mall</v>
      </c>
      <c r="V2858" s="418" t="str">
        <f>VLOOKUP($A2858,'02-Metrics'!$A$2:$AD$188,7,FALSE)</f>
        <v>Cairo Company for Housing &amp; Development (CCHD)</v>
      </c>
    </row>
    <row r="2859" spans="1:22" hidden="1">
      <c r="A2859" s="418" t="s">
        <v>1206</v>
      </c>
      <c r="B2859" s="494">
        <v>42093</v>
      </c>
      <c r="C2859" s="495">
        <v>16677165</v>
      </c>
      <c r="D2859" s="495">
        <v>10539604</v>
      </c>
      <c r="E2859" s="495">
        <f t="shared" si="468"/>
        <v>73182599.969999999</v>
      </c>
      <c r="F2859" s="495">
        <f t="shared" si="469"/>
        <v>73575886.826799989</v>
      </c>
      <c r="G2859" s="495">
        <f t="shared" si="470"/>
        <v>-393286.85679998994</v>
      </c>
      <c r="H2859" s="495">
        <f>VLOOKUP(A2859,'02-Metrics'!A:R,18,FALSE)</f>
        <v>145010925.68000001</v>
      </c>
      <c r="I2859" s="496">
        <f t="shared" si="471"/>
        <v>-2.7121187935029664E-3</v>
      </c>
      <c r="J2859" s="512"/>
      <c r="M2859" s="241" t="s">
        <v>1038</v>
      </c>
      <c r="S2859">
        <f t="shared" si="472"/>
        <v>2015</v>
      </c>
      <c r="T2859" s="418" t="str">
        <f>VLOOKUP($A2859,'02-Metrics'!$A$2:$AD$188,4,FALSE)</f>
        <v>Commercial</v>
      </c>
      <c r="U2859" s="418" t="str">
        <f>VLOOKUP($A2859,'02-Metrics'!$A$2:$AD$188,5,FALSE)</f>
        <v>Offices &amp; Mall</v>
      </c>
      <c r="V2859" s="418" t="str">
        <f>VLOOKUP($A2859,'02-Metrics'!$A$2:$AD$188,7,FALSE)</f>
        <v>Cairo Company for Housing &amp; Development (CCHD)</v>
      </c>
    </row>
    <row r="2860" spans="1:22" hidden="1">
      <c r="A2860" s="418" t="s">
        <v>1206</v>
      </c>
      <c r="B2860" s="494">
        <v>42124</v>
      </c>
      <c r="C2860" s="495">
        <v>15690320</v>
      </c>
      <c r="D2860" s="495">
        <v>10869155</v>
      </c>
      <c r="E2860" s="495">
        <f t="shared" si="468"/>
        <v>88872919.969999999</v>
      </c>
      <c r="F2860" s="495">
        <f t="shared" si="469"/>
        <v>84445041.826799989</v>
      </c>
      <c r="G2860" s="495">
        <f t="shared" si="470"/>
        <v>4427878.1432000101</v>
      </c>
      <c r="H2860" s="495">
        <f>VLOOKUP(A2860,'02-Metrics'!A:R,18,FALSE)</f>
        <v>145010925.68000001</v>
      </c>
      <c r="I2860" s="496">
        <f t="shared" si="471"/>
        <v>3.053478986108359E-2</v>
      </c>
      <c r="J2860" s="512"/>
      <c r="L2860" s="23">
        <v>43727</v>
      </c>
      <c r="M2860" s="241" t="s">
        <v>1039</v>
      </c>
      <c r="S2860">
        <f t="shared" si="472"/>
        <v>2015</v>
      </c>
      <c r="T2860" s="418" t="str">
        <f>VLOOKUP($A2860,'02-Metrics'!$A$2:$AD$188,4,FALSE)</f>
        <v>Commercial</v>
      </c>
      <c r="U2860" s="418" t="str">
        <f>VLOOKUP($A2860,'02-Metrics'!$A$2:$AD$188,5,FALSE)</f>
        <v>Offices &amp; Mall</v>
      </c>
      <c r="V2860" s="418" t="str">
        <f>VLOOKUP($A2860,'02-Metrics'!$A$2:$AD$188,7,FALSE)</f>
        <v>Cairo Company for Housing &amp; Development (CCHD)</v>
      </c>
    </row>
    <row r="2861" spans="1:22" hidden="1">
      <c r="A2861" s="418" t="s">
        <v>1206</v>
      </c>
      <c r="B2861" s="494">
        <v>42154</v>
      </c>
      <c r="C2861" s="495">
        <v>0</v>
      </c>
      <c r="D2861" s="495">
        <v>3421832</v>
      </c>
      <c r="E2861" s="495">
        <f t="shared" si="468"/>
        <v>88872919.969999999</v>
      </c>
      <c r="F2861" s="495">
        <f t="shared" si="469"/>
        <v>87866873.826799989</v>
      </c>
      <c r="G2861" s="495">
        <f t="shared" si="470"/>
        <v>1006046.1432000101</v>
      </c>
      <c r="H2861" s="495">
        <f>VLOOKUP(A2861,'02-Metrics'!A:R,18,FALSE)</f>
        <v>145010925.68000001</v>
      </c>
      <c r="I2861" s="496">
        <f t="shared" si="471"/>
        <v>6.9377265091051313E-3</v>
      </c>
      <c r="J2861" s="512"/>
      <c r="L2861" s="23">
        <v>43731</v>
      </c>
      <c r="M2861" s="241" t="s">
        <v>1039</v>
      </c>
      <c r="S2861">
        <f t="shared" si="472"/>
        <v>2015</v>
      </c>
      <c r="T2861" s="418" t="str">
        <f>VLOOKUP($A2861,'02-Metrics'!$A$2:$AD$188,4,FALSE)</f>
        <v>Commercial</v>
      </c>
      <c r="U2861" s="418" t="str">
        <f>VLOOKUP($A2861,'02-Metrics'!$A$2:$AD$188,5,FALSE)</f>
        <v>Offices &amp; Mall</v>
      </c>
      <c r="V2861" s="418" t="str">
        <f>VLOOKUP($A2861,'02-Metrics'!$A$2:$AD$188,7,FALSE)</f>
        <v>Cairo Company for Housing &amp; Development (CCHD)</v>
      </c>
    </row>
    <row r="2862" spans="1:22" hidden="1">
      <c r="A2862" s="418" t="s">
        <v>1206</v>
      </c>
      <c r="B2862" s="494">
        <v>42185</v>
      </c>
      <c r="C2862" s="495">
        <v>0</v>
      </c>
      <c r="D2862" s="495">
        <v>2177645</v>
      </c>
      <c r="E2862" s="495">
        <f t="shared" si="468"/>
        <v>88872919.969999999</v>
      </c>
      <c r="F2862" s="495">
        <f t="shared" si="469"/>
        <v>90044518.826799989</v>
      </c>
      <c r="G2862" s="495">
        <f t="shared" si="470"/>
        <v>-1171598.8567999899</v>
      </c>
      <c r="H2862" s="495">
        <f>VLOOKUP(A2862,'02-Metrics'!A:R,18,FALSE)</f>
        <v>145010925.68000001</v>
      </c>
      <c r="I2862" s="496">
        <f t="shared" si="471"/>
        <v>-8.0793833382278562E-3</v>
      </c>
      <c r="J2862" s="512"/>
      <c r="M2862" s="241" t="s">
        <v>1038</v>
      </c>
      <c r="S2862">
        <f t="shared" si="472"/>
        <v>2015</v>
      </c>
      <c r="T2862" s="418" t="str">
        <f>VLOOKUP($A2862,'02-Metrics'!$A$2:$AD$188,4,FALSE)</f>
        <v>Commercial</v>
      </c>
      <c r="U2862" s="418" t="str">
        <f>VLOOKUP($A2862,'02-Metrics'!$A$2:$AD$188,5,FALSE)</f>
        <v>Offices &amp; Mall</v>
      </c>
      <c r="V2862" s="418" t="str">
        <f>VLOOKUP($A2862,'02-Metrics'!$A$2:$AD$188,7,FALSE)</f>
        <v>Cairo Company for Housing &amp; Development (CCHD)</v>
      </c>
    </row>
    <row r="2863" spans="1:22" hidden="1">
      <c r="A2863" s="418" t="s">
        <v>1206</v>
      </c>
      <c r="B2863" s="494">
        <v>42215</v>
      </c>
      <c r="C2863" s="495">
        <v>2456456</v>
      </c>
      <c r="D2863" s="495">
        <v>1681434</v>
      </c>
      <c r="E2863" s="495">
        <f t="shared" si="468"/>
        <v>91329375.969999999</v>
      </c>
      <c r="F2863" s="495">
        <f t="shared" si="469"/>
        <v>91725952.826799989</v>
      </c>
      <c r="G2863" s="495">
        <f t="shared" si="470"/>
        <v>-396576.85679998994</v>
      </c>
      <c r="H2863" s="495">
        <f>VLOOKUP(A2863,'02-Metrics'!A:R,18,FALSE)</f>
        <v>145010925.68000001</v>
      </c>
      <c r="I2863" s="496">
        <f t="shared" si="471"/>
        <v>-2.7348067391496284E-3</v>
      </c>
      <c r="J2863" s="512"/>
      <c r="L2863" s="23">
        <v>43766</v>
      </c>
      <c r="M2863" s="241" t="s">
        <v>764</v>
      </c>
      <c r="S2863">
        <f t="shared" si="472"/>
        <v>2015</v>
      </c>
      <c r="T2863" s="418" t="str">
        <f>VLOOKUP($A2863,'02-Metrics'!$A$2:$AD$188,4,FALSE)</f>
        <v>Commercial</v>
      </c>
      <c r="U2863" s="418" t="str">
        <f>VLOOKUP($A2863,'02-Metrics'!$A$2:$AD$188,5,FALSE)</f>
        <v>Offices &amp; Mall</v>
      </c>
      <c r="V2863" s="418" t="str">
        <f>VLOOKUP($A2863,'02-Metrics'!$A$2:$AD$188,7,FALSE)</f>
        <v>Cairo Company for Housing &amp; Development (CCHD)</v>
      </c>
    </row>
    <row r="2864" spans="1:22" hidden="1">
      <c r="A2864" s="418" t="s">
        <v>1206</v>
      </c>
      <c r="B2864" s="494">
        <v>42246</v>
      </c>
      <c r="C2864" s="495">
        <v>495396</v>
      </c>
      <c r="D2864" s="495">
        <v>1621720</v>
      </c>
      <c r="E2864" s="495">
        <f t="shared" si="468"/>
        <v>91824771.969999999</v>
      </c>
      <c r="F2864" s="495">
        <f t="shared" si="469"/>
        <v>93347672.826799989</v>
      </c>
      <c r="G2864" s="495">
        <f t="shared" si="470"/>
        <v>-1522900.8567999899</v>
      </c>
      <c r="H2864" s="495">
        <f>VLOOKUP(A2864,'02-Metrics'!A:R,18,FALSE)</f>
        <v>145010925.68000001</v>
      </c>
      <c r="I2864" s="496">
        <f t="shared" si="471"/>
        <v>-1.0501973211043569E-2</v>
      </c>
      <c r="J2864" s="512"/>
      <c r="M2864" s="241" t="s">
        <v>1038</v>
      </c>
      <c r="S2864">
        <f t="shared" si="472"/>
        <v>2015</v>
      </c>
      <c r="T2864" s="418" t="str">
        <f>VLOOKUP($A2864,'02-Metrics'!$A$2:$AD$188,4,FALSE)</f>
        <v>Commercial</v>
      </c>
      <c r="U2864" s="418" t="str">
        <f>VLOOKUP($A2864,'02-Metrics'!$A$2:$AD$188,5,FALSE)</f>
        <v>Offices &amp; Mall</v>
      </c>
      <c r="V2864" s="418" t="str">
        <f>VLOOKUP($A2864,'02-Metrics'!$A$2:$AD$188,7,FALSE)</f>
        <v>Cairo Company for Housing &amp; Development (CCHD)</v>
      </c>
    </row>
    <row r="2865" spans="1:22" hidden="1">
      <c r="A2865" s="418" t="s">
        <v>1206</v>
      </c>
      <c r="B2865" s="494">
        <v>42277</v>
      </c>
      <c r="C2865" s="495">
        <v>2888335</v>
      </c>
      <c r="D2865" s="495">
        <v>1712941</v>
      </c>
      <c r="E2865" s="495">
        <f t="shared" si="468"/>
        <v>94713106.969999999</v>
      </c>
      <c r="F2865" s="495">
        <f t="shared" si="469"/>
        <v>95060613.826799989</v>
      </c>
      <c r="G2865" s="495">
        <f t="shared" si="470"/>
        <v>-347506.85679998994</v>
      </c>
      <c r="H2865" s="495">
        <f>VLOOKUP(A2865,'02-Metrics'!A:R,18,FALSE)</f>
        <v>145010925.68000001</v>
      </c>
      <c r="I2865" s="496">
        <f t="shared" si="471"/>
        <v>-2.396418443440902E-3</v>
      </c>
      <c r="J2865" s="512"/>
      <c r="L2865" s="23">
        <v>43794</v>
      </c>
      <c r="M2865" s="241" t="s">
        <v>1039</v>
      </c>
      <c r="S2865">
        <f t="shared" si="472"/>
        <v>2015</v>
      </c>
      <c r="T2865" s="418" t="str">
        <f>VLOOKUP($A2865,'02-Metrics'!$A$2:$AD$188,4,FALSE)</f>
        <v>Commercial</v>
      </c>
      <c r="U2865" s="418" t="str">
        <f>VLOOKUP($A2865,'02-Metrics'!$A$2:$AD$188,5,FALSE)</f>
        <v>Offices &amp; Mall</v>
      </c>
      <c r="V2865" s="418" t="str">
        <f>VLOOKUP($A2865,'02-Metrics'!$A$2:$AD$188,7,FALSE)</f>
        <v>Cairo Company for Housing &amp; Development (CCHD)</v>
      </c>
    </row>
    <row r="2866" spans="1:22" hidden="1">
      <c r="A2866" s="418" t="s">
        <v>1206</v>
      </c>
      <c r="B2866" s="494">
        <v>42307</v>
      </c>
      <c r="C2866" s="495">
        <v>0</v>
      </c>
      <c r="D2866" s="495">
        <v>3075717</v>
      </c>
      <c r="E2866" s="495">
        <f t="shared" si="468"/>
        <v>94713106.969999999</v>
      </c>
      <c r="F2866" s="495">
        <f t="shared" si="469"/>
        <v>98136330.826799989</v>
      </c>
      <c r="G2866" s="495">
        <f t="shared" si="470"/>
        <v>-3423223.8567999899</v>
      </c>
      <c r="H2866" s="495">
        <f>VLOOKUP(A2866,'02-Metrics'!A:R,18,FALSE)</f>
        <v>145010925.68000001</v>
      </c>
      <c r="I2866" s="496">
        <f t="shared" si="471"/>
        <v>-2.3606661641165726E-2</v>
      </c>
      <c r="J2866" s="512"/>
      <c r="M2866" s="241" t="s">
        <v>1038</v>
      </c>
      <c r="S2866">
        <f t="shared" si="472"/>
        <v>2015</v>
      </c>
      <c r="T2866" s="418" t="str">
        <f>VLOOKUP($A2866,'02-Metrics'!$A$2:$AD$188,4,FALSE)</f>
        <v>Commercial</v>
      </c>
      <c r="U2866" s="418" t="str">
        <f>VLOOKUP($A2866,'02-Metrics'!$A$2:$AD$188,5,FALSE)</f>
        <v>Offices &amp; Mall</v>
      </c>
      <c r="V2866" s="418" t="str">
        <f>VLOOKUP($A2866,'02-Metrics'!$A$2:$AD$188,7,FALSE)</f>
        <v>Cairo Company for Housing &amp; Development (CCHD)</v>
      </c>
    </row>
    <row r="2867" spans="1:22" hidden="1">
      <c r="A2867" s="418" t="s">
        <v>1206</v>
      </c>
      <c r="B2867" s="494">
        <v>42338</v>
      </c>
      <c r="C2867" s="495">
        <v>5068703</v>
      </c>
      <c r="D2867" s="495">
        <v>5527644</v>
      </c>
      <c r="E2867" s="495">
        <f t="shared" si="468"/>
        <v>99781809.969999999</v>
      </c>
      <c r="F2867" s="495">
        <f t="shared" si="469"/>
        <v>103663974.82679999</v>
      </c>
      <c r="G2867" s="495">
        <f t="shared" si="470"/>
        <v>-3882164.8567999899</v>
      </c>
      <c r="H2867" s="495">
        <f>VLOOKUP(A2867,'02-Metrics'!A:R,18,FALSE)</f>
        <v>145010925.68000001</v>
      </c>
      <c r="I2867" s="496">
        <f t="shared" si="471"/>
        <v>-2.677153351442553E-2</v>
      </c>
      <c r="J2867" s="512"/>
      <c r="M2867" s="241" t="s">
        <v>1038</v>
      </c>
      <c r="S2867">
        <f t="shared" si="472"/>
        <v>2015</v>
      </c>
      <c r="T2867" s="418" t="str">
        <f>VLOOKUP($A2867,'02-Metrics'!$A$2:$AD$188,4,FALSE)</f>
        <v>Commercial</v>
      </c>
      <c r="U2867" s="418" t="str">
        <f>VLOOKUP($A2867,'02-Metrics'!$A$2:$AD$188,5,FALSE)</f>
        <v>Offices &amp; Mall</v>
      </c>
      <c r="V2867" s="418" t="str">
        <f>VLOOKUP($A2867,'02-Metrics'!$A$2:$AD$188,7,FALSE)</f>
        <v>Cairo Company for Housing &amp; Development (CCHD)</v>
      </c>
    </row>
    <row r="2868" spans="1:22" hidden="1">
      <c r="A2868" s="418" t="s">
        <v>1206</v>
      </c>
      <c r="B2868" s="494">
        <v>42368</v>
      </c>
      <c r="C2868" s="495">
        <v>3649856</v>
      </c>
      <c r="D2868" s="495">
        <v>769111</v>
      </c>
      <c r="E2868" s="495">
        <f t="shared" si="468"/>
        <v>103431665.97</v>
      </c>
      <c r="F2868" s="495">
        <f t="shared" si="469"/>
        <v>104433085.82679999</v>
      </c>
      <c r="G2868" s="495">
        <f t="shared" si="470"/>
        <v>-1001419.8567999899</v>
      </c>
      <c r="H2868" s="495">
        <f>VLOOKUP(A2868,'02-Metrics'!A:R,18,FALSE)</f>
        <v>145010925.68000001</v>
      </c>
      <c r="I2868" s="496">
        <f t="shared" si="471"/>
        <v>-6.9058234895338398E-3</v>
      </c>
      <c r="J2868" s="512"/>
      <c r="L2868" s="23">
        <v>43836</v>
      </c>
      <c r="M2868" s="241" t="s">
        <v>764</v>
      </c>
      <c r="S2868">
        <f t="shared" si="472"/>
        <v>2015</v>
      </c>
      <c r="T2868" s="418" t="str">
        <f>VLOOKUP($A2868,'02-Metrics'!$A$2:$AD$188,4,FALSE)</f>
        <v>Commercial</v>
      </c>
      <c r="U2868" s="418" t="str">
        <f>VLOOKUP($A2868,'02-Metrics'!$A$2:$AD$188,5,FALSE)</f>
        <v>Offices &amp; Mall</v>
      </c>
      <c r="V2868" s="418" t="str">
        <f>VLOOKUP($A2868,'02-Metrics'!$A$2:$AD$188,7,FALSE)</f>
        <v>Cairo Company for Housing &amp; Development (CCHD)</v>
      </c>
    </row>
    <row r="2869" spans="1:22" hidden="1">
      <c r="A2869" s="418" t="s">
        <v>1206</v>
      </c>
      <c r="B2869" s="494">
        <v>42399</v>
      </c>
      <c r="C2869" s="495">
        <v>2869899</v>
      </c>
      <c r="D2869" s="495">
        <v>640175</v>
      </c>
      <c r="E2869" s="495">
        <f t="shared" si="468"/>
        <v>106301564.97</v>
      </c>
      <c r="F2869" s="495">
        <f t="shared" si="469"/>
        <v>105073260.82679999</v>
      </c>
      <c r="G2869" s="495">
        <f t="shared" si="470"/>
        <v>1228304.1432000101</v>
      </c>
      <c r="H2869" s="495">
        <f>VLOOKUP(A2869,'02-Metrics'!A:R,18,FALSE)</f>
        <v>145010925.68000001</v>
      </c>
      <c r="I2869" s="496">
        <f t="shared" si="471"/>
        <v>8.4704248141312197E-3</v>
      </c>
      <c r="J2869" s="512"/>
      <c r="M2869" s="241" t="s">
        <v>1038</v>
      </c>
      <c r="S2869">
        <f t="shared" si="472"/>
        <v>2016</v>
      </c>
      <c r="T2869" s="418" t="str">
        <f>VLOOKUP($A2869,'02-Metrics'!$A$2:$AD$188,4,FALSE)</f>
        <v>Commercial</v>
      </c>
      <c r="U2869" s="418" t="str">
        <f>VLOOKUP($A2869,'02-Metrics'!$A$2:$AD$188,5,FALSE)</f>
        <v>Offices &amp; Mall</v>
      </c>
      <c r="V2869" s="418" t="str">
        <f>VLOOKUP($A2869,'02-Metrics'!$A$2:$AD$188,7,FALSE)</f>
        <v>Cairo Company for Housing &amp; Development (CCHD)</v>
      </c>
    </row>
    <row r="2870" spans="1:22" hidden="1">
      <c r="A2870" s="418" t="s">
        <v>1206</v>
      </c>
      <c r="B2870" s="494">
        <v>42428</v>
      </c>
      <c r="C2870" s="495">
        <v>190857</v>
      </c>
      <c r="D2870" s="495">
        <v>333983</v>
      </c>
      <c r="E2870" s="495">
        <f t="shared" si="468"/>
        <v>106492421.97</v>
      </c>
      <c r="F2870" s="495">
        <f t="shared" si="469"/>
        <v>105407243.82679999</v>
      </c>
      <c r="G2870" s="495">
        <f t="shared" si="470"/>
        <v>1085178.1432000101</v>
      </c>
      <c r="H2870" s="495">
        <f>VLOOKUP(A2870,'02-Metrics'!A:R,18,FALSE)</f>
        <v>145010925.68000001</v>
      </c>
      <c r="I2870" s="496">
        <f t="shared" si="471"/>
        <v>7.4834233221481913E-3</v>
      </c>
      <c r="J2870" s="512"/>
      <c r="L2870" s="23">
        <v>43878</v>
      </c>
      <c r="M2870" s="241" t="s">
        <v>764</v>
      </c>
      <c r="S2870">
        <f t="shared" si="472"/>
        <v>2016</v>
      </c>
      <c r="T2870" s="418" t="str">
        <f>VLOOKUP($A2870,'02-Metrics'!$A$2:$AD$188,4,FALSE)</f>
        <v>Commercial</v>
      </c>
      <c r="U2870" s="418" t="str">
        <f>VLOOKUP($A2870,'02-Metrics'!$A$2:$AD$188,5,FALSE)</f>
        <v>Offices &amp; Mall</v>
      </c>
      <c r="V2870" s="418" t="str">
        <f>VLOOKUP($A2870,'02-Metrics'!$A$2:$AD$188,7,FALSE)</f>
        <v>Cairo Company for Housing &amp; Development (CCHD)</v>
      </c>
    </row>
    <row r="2871" spans="1:22" hidden="1">
      <c r="A2871" s="418" t="s">
        <v>1206</v>
      </c>
      <c r="B2871" s="494">
        <v>42459</v>
      </c>
      <c r="C2871" s="495">
        <v>0</v>
      </c>
      <c r="D2871" s="495">
        <v>283204</v>
      </c>
      <c r="E2871" s="495">
        <f t="shared" si="468"/>
        <v>106492421.97</v>
      </c>
      <c r="F2871" s="495">
        <f t="shared" si="469"/>
        <v>105690447.82679999</v>
      </c>
      <c r="G2871" s="495">
        <f t="shared" si="470"/>
        <v>801974.14320001006</v>
      </c>
      <c r="H2871" s="495">
        <f>VLOOKUP(A2871,'02-Metrics'!A:R,18,FALSE)</f>
        <v>145010925.68000001</v>
      </c>
      <c r="I2871" s="496">
        <f t="shared" si="471"/>
        <v>5.5304394440578268E-3</v>
      </c>
      <c r="J2871" s="512"/>
      <c r="M2871" s="241" t="s">
        <v>1038</v>
      </c>
      <c r="S2871">
        <f t="shared" si="472"/>
        <v>2016</v>
      </c>
      <c r="T2871" s="418" t="str">
        <f>VLOOKUP($A2871,'02-Metrics'!$A$2:$AD$188,4,FALSE)</f>
        <v>Commercial</v>
      </c>
      <c r="U2871" s="418" t="str">
        <f>VLOOKUP($A2871,'02-Metrics'!$A$2:$AD$188,5,FALSE)</f>
        <v>Offices &amp; Mall</v>
      </c>
      <c r="V2871" s="418" t="str">
        <f>VLOOKUP($A2871,'02-Metrics'!$A$2:$AD$188,7,FALSE)</f>
        <v>Cairo Company for Housing &amp; Development (CCHD)</v>
      </c>
    </row>
    <row r="2872" spans="1:22" hidden="1">
      <c r="A2872" s="418" t="s">
        <v>1206</v>
      </c>
      <c r="B2872" s="494">
        <v>42490</v>
      </c>
      <c r="C2872" s="495">
        <v>0</v>
      </c>
      <c r="D2872" s="495">
        <v>118066</v>
      </c>
      <c r="E2872" s="495">
        <f t="shared" si="468"/>
        <v>106492421.97</v>
      </c>
      <c r="F2872" s="495">
        <f t="shared" si="469"/>
        <v>105808513.82679999</v>
      </c>
      <c r="G2872" s="495">
        <f t="shared" si="470"/>
        <v>683908.14320001006</v>
      </c>
      <c r="H2872" s="495">
        <f>VLOOKUP(A2872,'02-Metrics'!A:R,18,FALSE)</f>
        <v>145010925.68000001</v>
      </c>
      <c r="I2872" s="496">
        <f t="shared" si="471"/>
        <v>4.7162525167876715E-3</v>
      </c>
      <c r="J2872" s="512"/>
      <c r="L2872" s="23">
        <v>43913</v>
      </c>
      <c r="M2872" s="241" t="s">
        <v>764</v>
      </c>
      <c r="S2872">
        <f t="shared" si="472"/>
        <v>2016</v>
      </c>
      <c r="T2872" s="418" t="str">
        <f>VLOOKUP($A2872,'02-Metrics'!$A$2:$AD$188,4,FALSE)</f>
        <v>Commercial</v>
      </c>
      <c r="U2872" s="418" t="str">
        <f>VLOOKUP($A2872,'02-Metrics'!$A$2:$AD$188,5,FALSE)</f>
        <v>Offices &amp; Mall</v>
      </c>
      <c r="V2872" s="418" t="str">
        <f>VLOOKUP($A2872,'02-Metrics'!$A$2:$AD$188,7,FALSE)</f>
        <v>Cairo Company for Housing &amp; Development (CCHD)</v>
      </c>
    </row>
    <row r="2873" spans="1:22" hidden="1">
      <c r="A2873" s="418" t="s">
        <v>1206</v>
      </c>
      <c r="B2873" s="494">
        <v>42520</v>
      </c>
      <c r="C2873" s="495">
        <v>0</v>
      </c>
      <c r="D2873" s="495">
        <v>23805</v>
      </c>
      <c r="E2873" s="495">
        <f t="shared" si="468"/>
        <v>106492421.97</v>
      </c>
      <c r="F2873" s="495">
        <f t="shared" si="469"/>
        <v>105832318.82679999</v>
      </c>
      <c r="G2873" s="495">
        <f t="shared" si="470"/>
        <v>660103.14320001006</v>
      </c>
      <c r="H2873" s="495">
        <f>VLOOKUP(A2873,'02-Metrics'!A:R,18,FALSE)</f>
        <v>145010925.68000001</v>
      </c>
      <c r="I2873" s="496">
        <f t="shared" si="471"/>
        <v>4.5520924723746652E-3</v>
      </c>
      <c r="J2873" s="512"/>
      <c r="M2873" s="241" t="s">
        <v>1038</v>
      </c>
      <c r="S2873">
        <f t="shared" si="472"/>
        <v>2016</v>
      </c>
      <c r="T2873" s="418" t="str">
        <f>VLOOKUP($A2873,'02-Metrics'!$A$2:$AD$188,4,FALSE)</f>
        <v>Commercial</v>
      </c>
      <c r="U2873" s="418" t="str">
        <f>VLOOKUP($A2873,'02-Metrics'!$A$2:$AD$188,5,FALSE)</f>
        <v>Offices &amp; Mall</v>
      </c>
      <c r="V2873" s="418" t="str">
        <f>VLOOKUP($A2873,'02-Metrics'!$A$2:$AD$188,7,FALSE)</f>
        <v>Cairo Company for Housing &amp; Development (CCHD)</v>
      </c>
    </row>
    <row r="2874" spans="1:22" hidden="1">
      <c r="A2874" s="418" t="s">
        <v>1206</v>
      </c>
      <c r="B2874" s="494">
        <v>42551</v>
      </c>
      <c r="C2874" s="495">
        <v>6858538</v>
      </c>
      <c r="D2874" s="495">
        <v>389365</v>
      </c>
      <c r="E2874" s="495">
        <f t="shared" si="468"/>
        <v>113350959.97</v>
      </c>
      <c r="F2874" s="495">
        <f t="shared" si="469"/>
        <v>106221683.82679999</v>
      </c>
      <c r="G2874" s="495">
        <f t="shared" si="470"/>
        <v>7129276.1432000101</v>
      </c>
      <c r="H2874" s="495">
        <f>VLOOKUP(A2874,'02-Metrics'!A:R,18,FALSE)</f>
        <v>145010925.68000001</v>
      </c>
      <c r="I2874" s="496">
        <f t="shared" si="471"/>
        <v>4.9163717214883516E-2</v>
      </c>
      <c r="J2874" s="512"/>
      <c r="M2874" s="241" t="s">
        <v>1038</v>
      </c>
      <c r="S2874">
        <f t="shared" si="472"/>
        <v>2016</v>
      </c>
      <c r="T2874" s="418" t="str">
        <f>VLOOKUP($A2874,'02-Metrics'!$A$2:$AD$188,4,FALSE)</f>
        <v>Commercial</v>
      </c>
      <c r="U2874" s="418" t="str">
        <f>VLOOKUP($A2874,'02-Metrics'!$A$2:$AD$188,5,FALSE)</f>
        <v>Offices &amp; Mall</v>
      </c>
      <c r="V2874" s="418" t="str">
        <f>VLOOKUP($A2874,'02-Metrics'!$A$2:$AD$188,7,FALSE)</f>
        <v>Cairo Company for Housing &amp; Development (CCHD)</v>
      </c>
    </row>
    <row r="2875" spans="1:22" hidden="1">
      <c r="A2875" s="418" t="s">
        <v>1206</v>
      </c>
      <c r="B2875" s="494">
        <v>42581</v>
      </c>
      <c r="C2875" s="495">
        <v>0</v>
      </c>
      <c r="D2875" s="495">
        <v>3646910</v>
      </c>
      <c r="E2875" s="495">
        <f t="shared" si="468"/>
        <v>113350959.97</v>
      </c>
      <c r="F2875" s="495">
        <f t="shared" si="469"/>
        <v>109868593.82679999</v>
      </c>
      <c r="G2875" s="495">
        <f t="shared" si="470"/>
        <v>3482366.1432000101</v>
      </c>
      <c r="H2875" s="495">
        <f>VLOOKUP(A2875,'02-Metrics'!A:R,18,FALSE)</f>
        <v>145010925.68000001</v>
      </c>
      <c r="I2875" s="496">
        <f t="shared" si="471"/>
        <v>2.4014508747324685E-2</v>
      </c>
      <c r="J2875" s="512"/>
      <c r="L2875" s="23">
        <v>43955</v>
      </c>
      <c r="M2875" s="241" t="s">
        <v>764</v>
      </c>
      <c r="S2875">
        <f t="shared" si="472"/>
        <v>2016</v>
      </c>
      <c r="T2875" s="418" t="str">
        <f>VLOOKUP($A2875,'02-Metrics'!$A$2:$AD$188,4,FALSE)</f>
        <v>Commercial</v>
      </c>
      <c r="U2875" s="418" t="str">
        <f>VLOOKUP($A2875,'02-Metrics'!$A$2:$AD$188,5,FALSE)</f>
        <v>Offices &amp; Mall</v>
      </c>
      <c r="V2875" s="418" t="str">
        <f>VLOOKUP($A2875,'02-Metrics'!$A$2:$AD$188,7,FALSE)</f>
        <v>Cairo Company for Housing &amp; Development (CCHD)</v>
      </c>
    </row>
    <row r="2876" spans="1:22" hidden="1">
      <c r="A2876" s="418" t="s">
        <v>1206</v>
      </c>
      <c r="B2876" s="494">
        <v>42612</v>
      </c>
      <c r="C2876" s="495">
        <v>0</v>
      </c>
      <c r="D2876" s="495">
        <v>21539</v>
      </c>
      <c r="E2876" s="495">
        <f t="shared" si="468"/>
        <v>113350959.97</v>
      </c>
      <c r="F2876" s="495">
        <f t="shared" si="469"/>
        <v>109890132.82679999</v>
      </c>
      <c r="G2876" s="495">
        <f t="shared" si="470"/>
        <v>3460827.1432000101</v>
      </c>
      <c r="H2876" s="495">
        <f>VLOOKUP(A2876,'02-Metrics'!A:R,18,FALSE)</f>
        <v>145010925.68000001</v>
      </c>
      <c r="I2876" s="496">
        <f t="shared" si="471"/>
        <v>2.3865975111676218E-2</v>
      </c>
      <c r="J2876" s="512"/>
      <c r="M2876" s="241" t="s">
        <v>1038</v>
      </c>
      <c r="S2876">
        <f t="shared" si="472"/>
        <v>2016</v>
      </c>
      <c r="T2876" s="418" t="str">
        <f>VLOOKUP($A2876,'02-Metrics'!$A$2:$AD$188,4,FALSE)</f>
        <v>Commercial</v>
      </c>
      <c r="U2876" s="418" t="str">
        <f>VLOOKUP($A2876,'02-Metrics'!$A$2:$AD$188,5,FALSE)</f>
        <v>Offices &amp; Mall</v>
      </c>
      <c r="V2876" s="418" t="str">
        <f>VLOOKUP($A2876,'02-Metrics'!$A$2:$AD$188,7,FALSE)</f>
        <v>Cairo Company for Housing &amp; Development (CCHD)</v>
      </c>
    </row>
    <row r="2877" spans="1:22" hidden="1">
      <c r="A2877" s="418" t="s">
        <v>1206</v>
      </c>
      <c r="B2877" s="494">
        <v>42643</v>
      </c>
      <c r="C2877" s="495">
        <v>0</v>
      </c>
      <c r="D2877" s="495">
        <v>2300</v>
      </c>
      <c r="E2877" s="495">
        <f t="shared" si="468"/>
        <v>113350959.97</v>
      </c>
      <c r="F2877" s="495">
        <f t="shared" si="469"/>
        <v>109892432.82679999</v>
      </c>
      <c r="G2877" s="495">
        <f t="shared" si="470"/>
        <v>3458527.1432000101</v>
      </c>
      <c r="H2877" s="495">
        <f>VLOOKUP(A2877,'02-Metrics'!A:R,18,FALSE)</f>
        <v>145010925.68000001</v>
      </c>
      <c r="I2877" s="496">
        <f t="shared" si="471"/>
        <v>2.3850114237819891E-2</v>
      </c>
      <c r="J2877" s="512"/>
      <c r="L2877" s="23">
        <v>43992</v>
      </c>
      <c r="M2877" s="241" t="s">
        <v>1039</v>
      </c>
      <c r="S2877">
        <f t="shared" si="472"/>
        <v>2016</v>
      </c>
      <c r="T2877" s="418" t="str">
        <f>VLOOKUP($A2877,'02-Metrics'!$A$2:$AD$188,4,FALSE)</f>
        <v>Commercial</v>
      </c>
      <c r="U2877" s="418" t="str">
        <f>VLOOKUP($A2877,'02-Metrics'!$A$2:$AD$188,5,FALSE)</f>
        <v>Offices &amp; Mall</v>
      </c>
      <c r="V2877" s="418" t="str">
        <f>VLOOKUP($A2877,'02-Metrics'!$A$2:$AD$188,7,FALSE)</f>
        <v>Cairo Company for Housing &amp; Development (CCHD)</v>
      </c>
    </row>
    <row r="2878" spans="1:22" hidden="1">
      <c r="A2878" s="418" t="s">
        <v>1206</v>
      </c>
      <c r="B2878" s="494">
        <v>42704</v>
      </c>
      <c r="C2878" s="495">
        <v>9745815</v>
      </c>
      <c r="D2878" s="495">
        <v>142189</v>
      </c>
      <c r="E2878" s="495">
        <f t="shared" si="468"/>
        <v>123096774.97</v>
      </c>
      <c r="F2878" s="495">
        <f t="shared" si="469"/>
        <v>110034621.82679999</v>
      </c>
      <c r="G2878" s="495">
        <f t="shared" si="470"/>
        <v>13062153.14320001</v>
      </c>
      <c r="H2878" s="495">
        <f>VLOOKUP(A2878,'02-Metrics'!A:R,18,FALSE)</f>
        <v>145010925.68000001</v>
      </c>
      <c r="I2878" s="496">
        <f t="shared" si="471"/>
        <v>9.0077027520151537E-2</v>
      </c>
      <c r="J2878" s="512"/>
      <c r="M2878" s="241" t="s">
        <v>1038</v>
      </c>
      <c r="S2878">
        <f t="shared" si="472"/>
        <v>2016</v>
      </c>
      <c r="T2878" s="418" t="str">
        <f>VLOOKUP($A2878,'02-Metrics'!$A$2:$AD$188,4,FALSE)</f>
        <v>Commercial</v>
      </c>
      <c r="U2878" s="418" t="str">
        <f>VLOOKUP($A2878,'02-Metrics'!$A$2:$AD$188,5,FALSE)</f>
        <v>Offices &amp; Mall</v>
      </c>
      <c r="V2878" s="418" t="str">
        <f>VLOOKUP($A2878,'02-Metrics'!$A$2:$AD$188,7,FALSE)</f>
        <v>Cairo Company for Housing &amp; Development (CCHD)</v>
      </c>
    </row>
    <row r="2879" spans="1:22" hidden="1">
      <c r="A2879" s="418" t="s">
        <v>1206</v>
      </c>
      <c r="B2879" s="494">
        <v>42765</v>
      </c>
      <c r="C2879" s="495">
        <v>0</v>
      </c>
      <c r="D2879" s="495">
        <v>90327</v>
      </c>
      <c r="E2879" s="495">
        <f t="shared" si="468"/>
        <v>123096774.97</v>
      </c>
      <c r="F2879" s="495">
        <f t="shared" si="469"/>
        <v>110124948.82679999</v>
      </c>
      <c r="G2879" s="495">
        <f t="shared" si="470"/>
        <v>12971826.14320001</v>
      </c>
      <c r="H2879" s="495">
        <f>VLOOKUP(A2879,'02-Metrics'!A:R,18,FALSE)</f>
        <v>145010925.68000001</v>
      </c>
      <c r="I2879" s="496">
        <f t="shared" si="471"/>
        <v>8.9454129627620824E-2</v>
      </c>
      <c r="J2879" s="512"/>
      <c r="M2879" s="241" t="s">
        <v>1038</v>
      </c>
      <c r="S2879">
        <f t="shared" si="472"/>
        <v>2017</v>
      </c>
      <c r="T2879" s="418" t="str">
        <f>VLOOKUP($A2879,'02-Metrics'!$A$2:$AD$188,4,FALSE)</f>
        <v>Commercial</v>
      </c>
      <c r="U2879" s="418" t="str">
        <f>VLOOKUP($A2879,'02-Metrics'!$A$2:$AD$188,5,FALSE)</f>
        <v>Offices &amp; Mall</v>
      </c>
      <c r="V2879" s="418" t="str">
        <f>VLOOKUP($A2879,'02-Metrics'!$A$2:$AD$188,7,FALSE)</f>
        <v>Cairo Company for Housing &amp; Development (CCHD)</v>
      </c>
    </row>
    <row r="2880" spans="1:22" hidden="1">
      <c r="A2880" s="418" t="s">
        <v>1206</v>
      </c>
      <c r="B2880" s="494">
        <v>42824</v>
      </c>
      <c r="C2880" s="495">
        <v>939483</v>
      </c>
      <c r="D2880" s="495">
        <v>2188641</v>
      </c>
      <c r="E2880" s="495">
        <f t="shared" si="468"/>
        <v>124036257.97</v>
      </c>
      <c r="F2880" s="495">
        <f t="shared" si="469"/>
        <v>112313589.82679999</v>
      </c>
      <c r="G2880" s="495">
        <f t="shared" si="470"/>
        <v>11722668.14320001</v>
      </c>
      <c r="H2880" s="495">
        <f>VLOOKUP(A2880,'02-Metrics'!A:R,18,FALSE)</f>
        <v>145010925.68000001</v>
      </c>
      <c r="I2880" s="496">
        <f t="shared" si="471"/>
        <v>8.0839895947349347E-2</v>
      </c>
      <c r="J2880" s="512"/>
      <c r="M2880" s="241" t="s">
        <v>1038</v>
      </c>
      <c r="S2880">
        <f t="shared" si="472"/>
        <v>2017</v>
      </c>
      <c r="T2880" s="418" t="str">
        <f>VLOOKUP($A2880,'02-Metrics'!$A$2:$AD$188,4,FALSE)</f>
        <v>Commercial</v>
      </c>
      <c r="U2880" s="418" t="str">
        <f>VLOOKUP($A2880,'02-Metrics'!$A$2:$AD$188,5,FALSE)</f>
        <v>Offices &amp; Mall</v>
      </c>
      <c r="V2880" s="418" t="str">
        <f>VLOOKUP($A2880,'02-Metrics'!$A$2:$AD$188,7,FALSE)</f>
        <v>Cairo Company for Housing &amp; Development (CCHD)</v>
      </c>
    </row>
    <row r="2881" spans="1:22" hidden="1">
      <c r="A2881" s="418" t="s">
        <v>1206</v>
      </c>
      <c r="B2881" s="494">
        <v>42855</v>
      </c>
      <c r="C2881" s="495">
        <v>2000000</v>
      </c>
      <c r="D2881" s="495">
        <v>805141</v>
      </c>
      <c r="E2881" s="495">
        <f t="shared" si="468"/>
        <v>126036257.97</v>
      </c>
      <c r="F2881" s="495">
        <f t="shared" si="469"/>
        <v>113118730.82679999</v>
      </c>
      <c r="G2881" s="495">
        <f t="shared" si="470"/>
        <v>12917527.14320001</v>
      </c>
      <c r="H2881" s="495">
        <f>VLOOKUP(A2881,'02-Metrics'!A:R,18,FALSE)</f>
        <v>145010925.68000001</v>
      </c>
      <c r="I2881" s="496">
        <f t="shared" si="471"/>
        <v>8.9079681980001338E-2</v>
      </c>
      <c r="J2881" s="512"/>
      <c r="L2881" s="23">
        <v>44105</v>
      </c>
      <c r="M2881" s="241" t="s">
        <v>1040</v>
      </c>
      <c r="S2881">
        <f t="shared" si="472"/>
        <v>2017</v>
      </c>
      <c r="T2881" s="418" t="str">
        <f>VLOOKUP($A2881,'02-Metrics'!$A$2:$AD$188,4,FALSE)</f>
        <v>Commercial</v>
      </c>
      <c r="U2881" s="418" t="str">
        <f>VLOOKUP($A2881,'02-Metrics'!$A$2:$AD$188,5,FALSE)</f>
        <v>Offices &amp; Mall</v>
      </c>
      <c r="V2881" s="418" t="str">
        <f>VLOOKUP($A2881,'02-Metrics'!$A$2:$AD$188,7,FALSE)</f>
        <v>Cairo Company for Housing &amp; Development (CCHD)</v>
      </c>
    </row>
    <row r="2882" spans="1:22" hidden="1">
      <c r="A2882" s="418" t="s">
        <v>1206</v>
      </c>
      <c r="B2882" s="494">
        <v>42885</v>
      </c>
      <c r="C2882" s="495">
        <v>3053641</v>
      </c>
      <c r="D2882" s="495">
        <v>1040079</v>
      </c>
      <c r="E2882" s="495">
        <f t="shared" si="468"/>
        <v>129089898.97</v>
      </c>
      <c r="F2882" s="495">
        <f t="shared" si="469"/>
        <v>114158809.82679999</v>
      </c>
      <c r="G2882" s="495">
        <f t="shared" si="470"/>
        <v>14931089.14320001</v>
      </c>
      <c r="H2882" s="495">
        <f>VLOOKUP(A2882,'02-Metrics'!A:R,18,FALSE)</f>
        <v>145010925.68000001</v>
      </c>
      <c r="I2882" s="496">
        <f t="shared" si="471"/>
        <v>0.1029652701903917</v>
      </c>
      <c r="J2882" s="512"/>
      <c r="L2882" s="23">
        <v>44111</v>
      </c>
      <c r="M2882" s="241" t="s">
        <v>1039</v>
      </c>
      <c r="S2882">
        <f t="shared" si="472"/>
        <v>2017</v>
      </c>
      <c r="T2882" s="418" t="str">
        <f>VLOOKUP($A2882,'02-Metrics'!$A$2:$AD$188,4,FALSE)</f>
        <v>Commercial</v>
      </c>
      <c r="U2882" s="418" t="str">
        <f>VLOOKUP($A2882,'02-Metrics'!$A$2:$AD$188,5,FALSE)</f>
        <v>Offices &amp; Mall</v>
      </c>
      <c r="V2882" s="418" t="str">
        <f>VLOOKUP($A2882,'02-Metrics'!$A$2:$AD$188,7,FALSE)</f>
        <v>Cairo Company for Housing &amp; Development (CCHD)</v>
      </c>
    </row>
    <row r="2883" spans="1:22" hidden="1">
      <c r="A2883" s="418" t="s">
        <v>1206</v>
      </c>
      <c r="B2883" s="494">
        <v>42916</v>
      </c>
      <c r="C2883" s="495">
        <v>0</v>
      </c>
      <c r="D2883" s="495">
        <v>54612</v>
      </c>
      <c r="E2883" s="495">
        <f t="shared" si="468"/>
        <v>129089898.97</v>
      </c>
      <c r="F2883" s="495">
        <f t="shared" si="469"/>
        <v>114213421.82679999</v>
      </c>
      <c r="G2883" s="495">
        <f t="shared" si="470"/>
        <v>14876477.14320001</v>
      </c>
      <c r="H2883" s="495">
        <f>VLOOKUP(A2883,'02-Metrics'!A:R,18,FALSE)</f>
        <v>145010925.68000001</v>
      </c>
      <c r="I2883" s="496">
        <f t="shared" si="471"/>
        <v>0.10258866408472132</v>
      </c>
      <c r="J2883" s="512"/>
      <c r="L2883" s="23">
        <v>44136</v>
      </c>
      <c r="M2883" s="241" t="s">
        <v>1040</v>
      </c>
      <c r="S2883">
        <f t="shared" si="472"/>
        <v>2017</v>
      </c>
      <c r="T2883" s="418" t="str">
        <f>VLOOKUP($A2883,'02-Metrics'!$A$2:$AD$188,4,FALSE)</f>
        <v>Commercial</v>
      </c>
      <c r="U2883" s="418" t="str">
        <f>VLOOKUP($A2883,'02-Metrics'!$A$2:$AD$188,5,FALSE)</f>
        <v>Offices &amp; Mall</v>
      </c>
      <c r="V2883" s="418" t="str">
        <f>VLOOKUP($A2883,'02-Metrics'!$A$2:$AD$188,7,FALSE)</f>
        <v>Cairo Company for Housing &amp; Development (CCHD)</v>
      </c>
    </row>
    <row r="2884" spans="1:22" hidden="1">
      <c r="A2884" s="418" t="s">
        <v>1206</v>
      </c>
      <c r="B2884" s="494">
        <v>42977</v>
      </c>
      <c r="C2884" s="495">
        <v>0</v>
      </c>
      <c r="D2884" s="495">
        <v>75378</v>
      </c>
      <c r="E2884" s="495">
        <f t="shared" si="468"/>
        <v>129089898.97</v>
      </c>
      <c r="F2884" s="495">
        <f t="shared" si="469"/>
        <v>114288799.82679999</v>
      </c>
      <c r="G2884" s="495">
        <f t="shared" si="470"/>
        <v>14801099.14320001</v>
      </c>
      <c r="H2884" s="495">
        <f>VLOOKUP(A2884,'02-Metrics'!A:R,18,FALSE)</f>
        <v>145010925.68000001</v>
      </c>
      <c r="I2884" s="496">
        <f t="shared" si="471"/>
        <v>0.10206885497622464</v>
      </c>
      <c r="J2884" s="512"/>
      <c r="L2884" s="23">
        <v>44151</v>
      </c>
      <c r="M2884" s="241" t="s">
        <v>1039</v>
      </c>
      <c r="S2884">
        <f t="shared" si="472"/>
        <v>2017</v>
      </c>
      <c r="T2884" s="418" t="str">
        <f>VLOOKUP($A2884,'02-Metrics'!$A$2:$AD$188,4,FALSE)</f>
        <v>Commercial</v>
      </c>
      <c r="U2884" s="418" t="str">
        <f>VLOOKUP($A2884,'02-Metrics'!$A$2:$AD$188,5,FALSE)</f>
        <v>Offices &amp; Mall</v>
      </c>
      <c r="V2884" s="418" t="str">
        <f>VLOOKUP($A2884,'02-Metrics'!$A$2:$AD$188,7,FALSE)</f>
        <v>Cairo Company for Housing &amp; Development (CCHD)</v>
      </c>
    </row>
    <row r="2885" spans="1:22" hidden="1">
      <c r="A2885" s="418" t="s">
        <v>1206</v>
      </c>
      <c r="B2885" s="494">
        <v>43008</v>
      </c>
      <c r="C2885" s="495">
        <v>0</v>
      </c>
      <c r="D2885" s="495">
        <v>194363</v>
      </c>
      <c r="E2885" s="495">
        <f t="shared" si="468"/>
        <v>129089898.97</v>
      </c>
      <c r="F2885" s="495">
        <f t="shared" si="469"/>
        <v>114483162.82679999</v>
      </c>
      <c r="G2885" s="495">
        <f t="shared" si="470"/>
        <v>14606736.14320001</v>
      </c>
      <c r="H2885" s="495">
        <f>VLOOKUP(A2885,'02-Metrics'!A:R,18,FALSE)</f>
        <v>145010925.68000001</v>
      </c>
      <c r="I2885" s="496">
        <f t="shared" si="471"/>
        <v>0.10072852148694737</v>
      </c>
      <c r="J2885" s="512"/>
      <c r="L2885" s="23">
        <v>44166</v>
      </c>
      <c r="M2885" s="241" t="s">
        <v>1040</v>
      </c>
      <c r="S2885">
        <f t="shared" si="472"/>
        <v>2017</v>
      </c>
      <c r="T2885" s="418" t="str">
        <f>VLOOKUP($A2885,'02-Metrics'!$A$2:$AD$188,4,FALSE)</f>
        <v>Commercial</v>
      </c>
      <c r="U2885" s="418" t="str">
        <f>VLOOKUP($A2885,'02-Metrics'!$A$2:$AD$188,5,FALSE)</f>
        <v>Offices &amp; Mall</v>
      </c>
      <c r="V2885" s="418" t="str">
        <f>VLOOKUP($A2885,'02-Metrics'!$A$2:$AD$188,7,FALSE)</f>
        <v>Cairo Company for Housing &amp; Development (CCHD)</v>
      </c>
    </row>
    <row r="2886" spans="1:22" hidden="1">
      <c r="A2886" s="418">
        <v>119</v>
      </c>
      <c r="B2886" s="505">
        <v>2</v>
      </c>
      <c r="C2886" s="506"/>
      <c r="D2886" s="506"/>
      <c r="E2886" s="506"/>
      <c r="F2886" s="506"/>
      <c r="G2886" s="506"/>
      <c r="H2886" s="495"/>
      <c r="I2886" s="496"/>
      <c r="J2886" s="496"/>
      <c r="K2886" s="495"/>
      <c r="L2886" s="493"/>
      <c r="S2886">
        <f t="shared" si="472"/>
        <v>1900</v>
      </c>
      <c r="T2886" s="418" t="e">
        <f>VLOOKUP($A2886,'02-Metrics'!$A$2:$AD$188,4,FALSE)</f>
        <v>#N/A</v>
      </c>
      <c r="U2886" s="418" t="e">
        <f>VLOOKUP($A2886,'02-Metrics'!$A$2:$AD$188,5,FALSE)</f>
        <v>#N/A</v>
      </c>
      <c r="V2886" s="418" t="e">
        <f>VLOOKUP($A2886,'02-Metrics'!$A$2:$AD$188,7,FALSE)</f>
        <v>#N/A</v>
      </c>
    </row>
    <row r="2887" spans="1:22" hidden="1">
      <c r="A2887" s="418" t="s">
        <v>1231</v>
      </c>
      <c r="B2887" s="494">
        <v>41304</v>
      </c>
      <c r="C2887" s="495">
        <v>524591.63</v>
      </c>
      <c r="D2887" s="495">
        <v>0</v>
      </c>
      <c r="E2887" s="495">
        <f t="shared" si="468"/>
        <v>524591.63</v>
      </c>
      <c r="F2887" s="495">
        <f t="shared" si="469"/>
        <v>0</v>
      </c>
      <c r="G2887" s="495">
        <f t="shared" si="470"/>
        <v>524591.63</v>
      </c>
      <c r="H2887" s="495">
        <f>VLOOKUP(A2887,'02-Metrics'!A:R,18,FALSE)</f>
        <v>19589518</v>
      </c>
      <c r="I2887" s="496">
        <f t="shared" si="471"/>
        <v>2.6779200488751178E-2</v>
      </c>
      <c r="J2887" s="512"/>
      <c r="L2887" s="23">
        <v>44216</v>
      </c>
      <c r="M2887" s="241" t="s">
        <v>1039</v>
      </c>
      <c r="S2887">
        <f t="shared" si="472"/>
        <v>2013</v>
      </c>
      <c r="T2887" s="418" t="e">
        <f>VLOOKUP($A2887,'02-Metrics'!$A$2:$AD$188,4,FALSE)</f>
        <v>#N/A</v>
      </c>
      <c r="U2887" s="418" t="e">
        <f>VLOOKUP($A2887,'02-Metrics'!$A$2:$AD$188,5,FALSE)</f>
        <v>#N/A</v>
      </c>
      <c r="V2887" s="418" t="e">
        <f>VLOOKUP($A2887,'02-Metrics'!$A$2:$AD$188,7,FALSE)</f>
        <v>#N/A</v>
      </c>
    </row>
    <row r="2888" spans="1:22" hidden="1">
      <c r="A2888" s="418" t="s">
        <v>1231</v>
      </c>
      <c r="B2888" s="494">
        <v>41333</v>
      </c>
      <c r="C2888" s="495">
        <v>556442.63</v>
      </c>
      <c r="D2888" s="495">
        <v>0</v>
      </c>
      <c r="E2888" s="495">
        <f t="shared" si="468"/>
        <v>1081034.26</v>
      </c>
      <c r="F2888" s="495">
        <f t="shared" si="469"/>
        <v>0</v>
      </c>
      <c r="G2888" s="495">
        <f t="shared" si="470"/>
        <v>1081034.26</v>
      </c>
      <c r="H2888" s="495">
        <f>VLOOKUP(A2888,'02-Metrics'!A:R,18,FALSE)</f>
        <v>19589518</v>
      </c>
      <c r="I2888" s="496">
        <f t="shared" si="471"/>
        <v>5.5184321533587502E-2</v>
      </c>
      <c r="J2888" s="512"/>
      <c r="M2888" s="241" t="s">
        <v>1038</v>
      </c>
      <c r="S2888">
        <f t="shared" si="472"/>
        <v>2013</v>
      </c>
      <c r="T2888" s="418" t="e">
        <f>VLOOKUP($A2888,'02-Metrics'!$A$2:$AD$188,4,FALSE)</f>
        <v>#N/A</v>
      </c>
      <c r="U2888" s="418" t="e">
        <f>VLOOKUP($A2888,'02-Metrics'!$A$2:$AD$188,5,FALSE)</f>
        <v>#N/A</v>
      </c>
      <c r="V2888" s="418" t="e">
        <f>VLOOKUP($A2888,'02-Metrics'!$A$2:$AD$188,7,FALSE)</f>
        <v>#N/A</v>
      </c>
    </row>
    <row r="2889" spans="1:22" hidden="1">
      <c r="A2889" s="418" t="s">
        <v>1231</v>
      </c>
      <c r="B2889" s="494">
        <v>41363</v>
      </c>
      <c r="C2889" s="495">
        <v>-203590.49</v>
      </c>
      <c r="D2889" s="495">
        <v>0</v>
      </c>
      <c r="E2889" s="495">
        <f t="shared" si="468"/>
        <v>877443.77</v>
      </c>
      <c r="F2889" s="495">
        <f t="shared" si="469"/>
        <v>0</v>
      </c>
      <c r="G2889" s="495">
        <f t="shared" si="470"/>
        <v>877443.77</v>
      </c>
      <c r="H2889" s="495">
        <f>VLOOKUP(A2889,'02-Metrics'!A:R,18,FALSE)</f>
        <v>19589518</v>
      </c>
      <c r="I2889" s="496">
        <f t="shared" si="471"/>
        <v>4.4791493593665757E-2</v>
      </c>
      <c r="J2889" s="512"/>
      <c r="L2889" s="23">
        <v>44249</v>
      </c>
      <c r="M2889" s="241" t="s">
        <v>1039</v>
      </c>
      <c r="S2889">
        <f t="shared" si="472"/>
        <v>2013</v>
      </c>
      <c r="T2889" s="418" t="e">
        <f>VLOOKUP($A2889,'02-Metrics'!$A$2:$AD$188,4,FALSE)</f>
        <v>#N/A</v>
      </c>
      <c r="U2889" s="418" t="e">
        <f>VLOOKUP($A2889,'02-Metrics'!$A$2:$AD$188,5,FALSE)</f>
        <v>#N/A</v>
      </c>
      <c r="V2889" s="418" t="e">
        <f>VLOOKUP($A2889,'02-Metrics'!$A$2:$AD$188,7,FALSE)</f>
        <v>#N/A</v>
      </c>
    </row>
    <row r="2890" spans="1:22" hidden="1">
      <c r="A2890" s="418" t="s">
        <v>1231</v>
      </c>
      <c r="B2890" s="494">
        <v>41394</v>
      </c>
      <c r="C2890" s="495">
        <v>783737.74</v>
      </c>
      <c r="D2890" s="495">
        <v>0</v>
      </c>
      <c r="E2890" s="495">
        <f t="shared" si="468"/>
        <v>1661181.51</v>
      </c>
      <c r="F2890" s="495">
        <f t="shared" si="469"/>
        <v>0</v>
      </c>
      <c r="G2890" s="495">
        <f t="shared" si="470"/>
        <v>1661181.51</v>
      </c>
      <c r="H2890" s="495">
        <f>VLOOKUP(A2890,'02-Metrics'!A:R,18,FALSE)</f>
        <v>19589518</v>
      </c>
      <c r="I2890" s="496">
        <f t="shared" si="471"/>
        <v>8.4799509104818205E-2</v>
      </c>
      <c r="J2890" s="512"/>
      <c r="M2890" s="241" t="s">
        <v>1038</v>
      </c>
      <c r="S2890">
        <f t="shared" si="472"/>
        <v>2013</v>
      </c>
      <c r="T2890" s="418" t="e">
        <f>VLOOKUP($A2890,'02-Metrics'!$A$2:$AD$188,4,FALSE)</f>
        <v>#N/A</v>
      </c>
      <c r="U2890" s="418" t="e">
        <f>VLOOKUP($A2890,'02-Metrics'!$A$2:$AD$188,5,FALSE)</f>
        <v>#N/A</v>
      </c>
      <c r="V2890" s="418" t="e">
        <f>VLOOKUP($A2890,'02-Metrics'!$A$2:$AD$188,7,FALSE)</f>
        <v>#N/A</v>
      </c>
    </row>
    <row r="2891" spans="1:22" hidden="1">
      <c r="A2891" s="418" t="s">
        <v>1231</v>
      </c>
      <c r="B2891" s="494">
        <v>41424</v>
      </c>
      <c r="C2891" s="495">
        <v>0</v>
      </c>
      <c r="D2891" s="495">
        <v>0</v>
      </c>
      <c r="E2891" s="495">
        <f t="shared" si="468"/>
        <v>1661181.51</v>
      </c>
      <c r="F2891" s="495">
        <f t="shared" si="469"/>
        <v>0</v>
      </c>
      <c r="G2891" s="495">
        <f t="shared" si="470"/>
        <v>1661181.51</v>
      </c>
      <c r="H2891" s="495">
        <f>VLOOKUP(A2891,'02-Metrics'!A:R,18,FALSE)</f>
        <v>19589518</v>
      </c>
      <c r="I2891" s="496">
        <f t="shared" si="471"/>
        <v>8.4799509104818205E-2</v>
      </c>
      <c r="J2891" s="512"/>
      <c r="L2891" s="23">
        <v>44263</v>
      </c>
      <c r="M2891" s="241" t="s">
        <v>764</v>
      </c>
      <c r="S2891">
        <f t="shared" si="472"/>
        <v>2013</v>
      </c>
      <c r="T2891" s="418" t="e">
        <f>VLOOKUP($A2891,'02-Metrics'!$A$2:$AD$188,4,FALSE)</f>
        <v>#N/A</v>
      </c>
      <c r="U2891" s="418" t="e">
        <f>VLOOKUP($A2891,'02-Metrics'!$A$2:$AD$188,5,FALSE)</f>
        <v>#N/A</v>
      </c>
      <c r="V2891" s="418" t="e">
        <f>VLOOKUP($A2891,'02-Metrics'!$A$2:$AD$188,7,FALSE)</f>
        <v>#N/A</v>
      </c>
    </row>
    <row r="2892" spans="1:22" hidden="1">
      <c r="A2892" s="418" t="s">
        <v>1231</v>
      </c>
      <c r="B2892" s="494">
        <v>41455</v>
      </c>
      <c r="C2892" s="495">
        <v>1144175.2</v>
      </c>
      <c r="D2892" s="495">
        <v>0</v>
      </c>
      <c r="E2892" s="495">
        <f t="shared" si="468"/>
        <v>2805356.71</v>
      </c>
      <c r="F2892" s="495">
        <f t="shared" si="469"/>
        <v>0</v>
      </c>
      <c r="G2892" s="498">
        <f>E2892-F2892</f>
        <v>2805356.71</v>
      </c>
      <c r="H2892" s="495"/>
      <c r="I2892" s="496"/>
      <c r="J2892" s="512"/>
      <c r="S2892">
        <f t="shared" si="472"/>
        <v>2013</v>
      </c>
      <c r="T2892" s="418" t="e">
        <f>VLOOKUP($A2892,'02-Metrics'!$A$2:$AD$188,4,FALSE)</f>
        <v>#N/A</v>
      </c>
      <c r="U2892" s="418" t="e">
        <f>VLOOKUP($A2892,'02-Metrics'!$A$2:$AD$188,5,FALSE)</f>
        <v>#N/A</v>
      </c>
      <c r="V2892" s="418" t="e">
        <f>VLOOKUP($A2892,'02-Metrics'!$A$2:$AD$188,7,FALSE)</f>
        <v>#N/A</v>
      </c>
    </row>
    <row r="2893" spans="1:22" hidden="1">
      <c r="A2893" s="418" t="s">
        <v>1231</v>
      </c>
      <c r="B2893" s="494">
        <v>41485</v>
      </c>
      <c r="C2893" s="495">
        <v>0</v>
      </c>
      <c r="D2893" s="495">
        <v>0</v>
      </c>
      <c r="E2893" s="495">
        <f t="shared" si="468"/>
        <v>2805356.71</v>
      </c>
      <c r="F2893" s="495">
        <f t="shared" si="469"/>
        <v>0</v>
      </c>
      <c r="G2893" s="495">
        <f t="shared" ref="G2893:G2918" si="473">E2893-F2893</f>
        <v>2805356.71</v>
      </c>
      <c r="H2893" s="495">
        <f>VLOOKUP(A2893,'02-Metrics'!A:R,18,FALSE)</f>
        <v>19589518</v>
      </c>
      <c r="I2893" s="496">
        <f t="shared" ref="I2893:I2918" si="474">G2893/H2893</f>
        <v>0.14320703092337442</v>
      </c>
      <c r="J2893" s="512"/>
      <c r="L2893" s="23">
        <v>43292</v>
      </c>
      <c r="M2893" s="241" t="s">
        <v>1039</v>
      </c>
      <c r="S2893">
        <f t="shared" si="472"/>
        <v>2013</v>
      </c>
      <c r="T2893" s="418" t="e">
        <f>VLOOKUP($A2893,'02-Metrics'!$A$2:$AD$188,4,FALSE)</f>
        <v>#N/A</v>
      </c>
      <c r="U2893" s="418" t="e">
        <f>VLOOKUP($A2893,'02-Metrics'!$A$2:$AD$188,5,FALSE)</f>
        <v>#N/A</v>
      </c>
      <c r="V2893" s="418" t="e">
        <f>VLOOKUP($A2893,'02-Metrics'!$A$2:$AD$188,7,FALSE)</f>
        <v>#N/A</v>
      </c>
    </row>
    <row r="2894" spans="1:22" hidden="1">
      <c r="A2894" s="418" t="s">
        <v>1231</v>
      </c>
      <c r="B2894" s="494">
        <v>41516</v>
      </c>
      <c r="C2894" s="495">
        <v>2297660.3199999998</v>
      </c>
      <c r="D2894" s="495">
        <v>0</v>
      </c>
      <c r="E2894" s="495">
        <f t="shared" si="468"/>
        <v>5103017.0299999993</v>
      </c>
      <c r="F2894" s="495">
        <f t="shared" si="469"/>
        <v>0</v>
      </c>
      <c r="G2894" s="495">
        <f t="shared" si="473"/>
        <v>5103017.0299999993</v>
      </c>
      <c r="H2894" s="495">
        <f>VLOOKUP(A2894,'02-Metrics'!A:R,18,FALSE)</f>
        <v>19589518</v>
      </c>
      <c r="I2894" s="496">
        <f t="shared" si="474"/>
        <v>0.26049732464065728</v>
      </c>
      <c r="J2894" s="512"/>
      <c r="L2894" s="23">
        <v>43361</v>
      </c>
      <c r="M2894" s="241" t="s">
        <v>764</v>
      </c>
      <c r="S2894">
        <f t="shared" si="472"/>
        <v>2013</v>
      </c>
      <c r="T2894" s="418" t="e">
        <f>VLOOKUP($A2894,'02-Metrics'!$A$2:$AD$188,4,FALSE)</f>
        <v>#N/A</v>
      </c>
      <c r="U2894" s="418" t="e">
        <f>VLOOKUP($A2894,'02-Metrics'!$A$2:$AD$188,5,FALSE)</f>
        <v>#N/A</v>
      </c>
      <c r="V2894" s="418" t="e">
        <f>VLOOKUP($A2894,'02-Metrics'!$A$2:$AD$188,7,FALSE)</f>
        <v>#N/A</v>
      </c>
    </row>
    <row r="2895" spans="1:22" hidden="1">
      <c r="A2895" s="418" t="s">
        <v>1231</v>
      </c>
      <c r="B2895" s="494">
        <v>41547</v>
      </c>
      <c r="C2895" s="495">
        <v>0</v>
      </c>
      <c r="D2895" s="495">
        <v>0</v>
      </c>
      <c r="E2895" s="495">
        <f t="shared" si="468"/>
        <v>5103017.0299999993</v>
      </c>
      <c r="F2895" s="495">
        <f t="shared" si="469"/>
        <v>0</v>
      </c>
      <c r="G2895" s="495">
        <f t="shared" si="473"/>
        <v>5103017.0299999993</v>
      </c>
      <c r="H2895" s="495">
        <f>VLOOKUP(A2895,'02-Metrics'!A:R,18,FALSE)</f>
        <v>19589518</v>
      </c>
      <c r="I2895" s="496">
        <f t="shared" si="474"/>
        <v>0.26049732464065728</v>
      </c>
      <c r="J2895" s="512"/>
      <c r="L2895" s="23">
        <v>43391</v>
      </c>
      <c r="M2895" s="241" t="s">
        <v>764</v>
      </c>
      <c r="S2895">
        <f t="shared" si="472"/>
        <v>2013</v>
      </c>
      <c r="T2895" s="418" t="e">
        <f>VLOOKUP($A2895,'02-Metrics'!$A$2:$AD$188,4,FALSE)</f>
        <v>#N/A</v>
      </c>
      <c r="U2895" s="418" t="e">
        <f>VLOOKUP($A2895,'02-Metrics'!$A$2:$AD$188,5,FALSE)</f>
        <v>#N/A</v>
      </c>
      <c r="V2895" s="418" t="e">
        <f>VLOOKUP($A2895,'02-Metrics'!$A$2:$AD$188,7,FALSE)</f>
        <v>#N/A</v>
      </c>
    </row>
    <row r="2896" spans="1:22" hidden="1">
      <c r="A2896" s="418" t="s">
        <v>1231</v>
      </c>
      <c r="B2896" s="494">
        <v>41577</v>
      </c>
      <c r="C2896" s="495">
        <v>1974465.6</v>
      </c>
      <c r="D2896" s="495">
        <v>0</v>
      </c>
      <c r="E2896" s="495">
        <f t="shared" si="468"/>
        <v>7077482.629999999</v>
      </c>
      <c r="F2896" s="495">
        <f t="shared" si="469"/>
        <v>0</v>
      </c>
      <c r="G2896" s="495">
        <f t="shared" si="473"/>
        <v>7077482.629999999</v>
      </c>
      <c r="H2896" s="495">
        <f>VLOOKUP(A2896,'02-Metrics'!A:R,18,FALSE)</f>
        <v>19589518</v>
      </c>
      <c r="I2896" s="496">
        <f t="shared" si="474"/>
        <v>0.36128926857720539</v>
      </c>
      <c r="J2896" s="512"/>
      <c r="L2896" s="23">
        <v>43425</v>
      </c>
      <c r="M2896" s="241" t="s">
        <v>1039</v>
      </c>
      <c r="S2896">
        <f t="shared" si="472"/>
        <v>2013</v>
      </c>
      <c r="T2896" s="418" t="e">
        <f>VLOOKUP($A2896,'02-Metrics'!$A$2:$AD$188,4,FALSE)</f>
        <v>#N/A</v>
      </c>
      <c r="U2896" s="418" t="e">
        <f>VLOOKUP($A2896,'02-Metrics'!$A$2:$AD$188,5,FALSE)</f>
        <v>#N/A</v>
      </c>
      <c r="V2896" s="418" t="e">
        <f>VLOOKUP($A2896,'02-Metrics'!$A$2:$AD$188,7,FALSE)</f>
        <v>#N/A</v>
      </c>
    </row>
    <row r="2897" spans="1:22" hidden="1">
      <c r="A2897" s="418" t="s">
        <v>1231</v>
      </c>
      <c r="B2897" s="494">
        <v>41608</v>
      </c>
      <c r="C2897" s="495">
        <v>1916406</v>
      </c>
      <c r="D2897" s="495">
        <v>0</v>
      </c>
      <c r="E2897" s="495">
        <f t="shared" si="468"/>
        <v>8993888.629999999</v>
      </c>
      <c r="F2897" s="495">
        <f t="shared" si="469"/>
        <v>0</v>
      </c>
      <c r="G2897" s="495">
        <f t="shared" si="473"/>
        <v>8993888.629999999</v>
      </c>
      <c r="H2897" s="495">
        <f>VLOOKUP(A2897,'02-Metrics'!A:R,18,FALSE)</f>
        <v>19589518</v>
      </c>
      <c r="I2897" s="496">
        <f t="shared" si="474"/>
        <v>0.45911740299072185</v>
      </c>
      <c r="J2897" s="512"/>
      <c r="M2897" s="241" t="s">
        <v>1038</v>
      </c>
      <c r="S2897">
        <f t="shared" si="472"/>
        <v>2013</v>
      </c>
      <c r="T2897" s="418" t="e">
        <f>VLOOKUP($A2897,'02-Metrics'!$A$2:$AD$188,4,FALSE)</f>
        <v>#N/A</v>
      </c>
      <c r="U2897" s="418" t="e">
        <f>VLOOKUP($A2897,'02-Metrics'!$A$2:$AD$188,5,FALSE)</f>
        <v>#N/A</v>
      </c>
      <c r="V2897" s="418" t="e">
        <f>VLOOKUP($A2897,'02-Metrics'!$A$2:$AD$188,7,FALSE)</f>
        <v>#N/A</v>
      </c>
    </row>
    <row r="2898" spans="1:22" hidden="1">
      <c r="A2898" s="418" t="s">
        <v>1231</v>
      </c>
      <c r="B2898" s="494">
        <v>41638</v>
      </c>
      <c r="C2898" s="495">
        <v>704764.6</v>
      </c>
      <c r="D2898" s="495">
        <v>0</v>
      </c>
      <c r="E2898" s="495">
        <f t="shared" si="468"/>
        <v>9698653.2299999986</v>
      </c>
      <c r="F2898" s="495">
        <f t="shared" si="469"/>
        <v>0</v>
      </c>
      <c r="G2898" s="495">
        <f t="shared" si="473"/>
        <v>9698653.2299999986</v>
      </c>
      <c r="H2898" s="495">
        <f>VLOOKUP(A2898,'02-Metrics'!A:R,18,FALSE)</f>
        <v>19589518</v>
      </c>
      <c r="I2898" s="496">
        <f t="shared" si="474"/>
        <v>0.49509402069004449</v>
      </c>
      <c r="J2898" s="512"/>
      <c r="M2898" s="241" t="s">
        <v>1038</v>
      </c>
      <c r="S2898">
        <f t="shared" si="472"/>
        <v>2013</v>
      </c>
      <c r="T2898" s="418" t="e">
        <f>VLOOKUP($A2898,'02-Metrics'!$A$2:$AD$188,4,FALSE)</f>
        <v>#N/A</v>
      </c>
      <c r="U2898" s="418" t="e">
        <f>VLOOKUP($A2898,'02-Metrics'!$A$2:$AD$188,5,FALSE)</f>
        <v>#N/A</v>
      </c>
      <c r="V2898" s="418" t="e">
        <f>VLOOKUP($A2898,'02-Metrics'!$A$2:$AD$188,7,FALSE)</f>
        <v>#N/A</v>
      </c>
    </row>
    <row r="2899" spans="1:22" hidden="1">
      <c r="A2899" s="418" t="s">
        <v>1231</v>
      </c>
      <c r="B2899" s="494">
        <v>41669</v>
      </c>
      <c r="C2899" s="495">
        <v>677974.81</v>
      </c>
      <c r="D2899" s="495">
        <v>254792.08</v>
      </c>
      <c r="E2899" s="495">
        <f t="shared" si="468"/>
        <v>10376628.039999999</v>
      </c>
      <c r="F2899" s="495">
        <f t="shared" si="469"/>
        <v>254792.08</v>
      </c>
      <c r="G2899" s="495">
        <f t="shared" si="473"/>
        <v>10121835.959999999</v>
      </c>
      <c r="H2899" s="495">
        <f>VLOOKUP(A2899,'02-Metrics'!A:R,18,FALSE)</f>
        <v>19589518</v>
      </c>
      <c r="I2899" s="496">
        <f t="shared" si="474"/>
        <v>0.5166965292356861</v>
      </c>
      <c r="J2899" s="512"/>
      <c r="L2899" s="23">
        <v>43513</v>
      </c>
      <c r="M2899" s="241" t="s">
        <v>1039</v>
      </c>
      <c r="S2899">
        <f t="shared" si="472"/>
        <v>2014</v>
      </c>
      <c r="T2899" s="418" t="e">
        <f>VLOOKUP($A2899,'02-Metrics'!$A$2:$AD$188,4,FALSE)</f>
        <v>#N/A</v>
      </c>
      <c r="U2899" s="418" t="e">
        <f>VLOOKUP($A2899,'02-Metrics'!$A$2:$AD$188,5,FALSE)</f>
        <v>#N/A</v>
      </c>
      <c r="V2899" s="418" t="e">
        <f>VLOOKUP($A2899,'02-Metrics'!$A$2:$AD$188,7,FALSE)</f>
        <v>#N/A</v>
      </c>
    </row>
    <row r="2900" spans="1:22" hidden="1">
      <c r="A2900" s="418" t="s">
        <v>1231</v>
      </c>
      <c r="B2900" s="494">
        <v>41698</v>
      </c>
      <c r="C2900" s="495">
        <v>1217342.68</v>
      </c>
      <c r="D2900" s="495">
        <v>921610.95</v>
      </c>
      <c r="E2900" s="495">
        <f t="shared" si="468"/>
        <v>11593970.719999999</v>
      </c>
      <c r="F2900" s="495">
        <f t="shared" si="469"/>
        <v>1176403.03</v>
      </c>
      <c r="G2900" s="495">
        <f t="shared" si="473"/>
        <v>10417567.689999999</v>
      </c>
      <c r="H2900" s="495">
        <f>VLOOKUP(A2900,'02-Metrics'!A:R,18,FALSE)</f>
        <v>19589518</v>
      </c>
      <c r="I2900" s="496">
        <f t="shared" si="474"/>
        <v>0.53179295631469847</v>
      </c>
      <c r="J2900" s="512"/>
      <c r="M2900" s="241" t="s">
        <v>1038</v>
      </c>
      <c r="S2900">
        <f t="shared" si="472"/>
        <v>2014</v>
      </c>
      <c r="T2900" s="418" t="e">
        <f>VLOOKUP($A2900,'02-Metrics'!$A$2:$AD$188,4,FALSE)</f>
        <v>#N/A</v>
      </c>
      <c r="U2900" s="418" t="e">
        <f>VLOOKUP($A2900,'02-Metrics'!$A$2:$AD$188,5,FALSE)</f>
        <v>#N/A</v>
      </c>
      <c r="V2900" s="418" t="e">
        <f>VLOOKUP($A2900,'02-Metrics'!$A$2:$AD$188,7,FALSE)</f>
        <v>#N/A</v>
      </c>
    </row>
    <row r="2901" spans="1:22" hidden="1">
      <c r="A2901" s="418" t="s">
        <v>1231</v>
      </c>
      <c r="B2901" s="494">
        <v>41728</v>
      </c>
      <c r="C2901" s="495">
        <v>0</v>
      </c>
      <c r="D2901" s="495">
        <v>1744837.91</v>
      </c>
      <c r="E2901" s="495">
        <f t="shared" si="468"/>
        <v>11593970.719999999</v>
      </c>
      <c r="F2901" s="495">
        <f t="shared" si="469"/>
        <v>2921240.94</v>
      </c>
      <c r="G2901" s="495">
        <f t="shared" si="473"/>
        <v>8672729.7799999993</v>
      </c>
      <c r="H2901" s="495">
        <f>VLOOKUP(A2901,'02-Metrics'!A:R,18,FALSE)</f>
        <v>19589518</v>
      </c>
      <c r="I2901" s="496">
        <f t="shared" si="474"/>
        <v>0.44272297970782126</v>
      </c>
      <c r="J2901" s="512"/>
      <c r="M2901" s="241" t="s">
        <v>1038</v>
      </c>
      <c r="S2901">
        <f t="shared" si="472"/>
        <v>2014</v>
      </c>
      <c r="T2901" s="418" t="e">
        <f>VLOOKUP($A2901,'02-Metrics'!$A$2:$AD$188,4,FALSE)</f>
        <v>#N/A</v>
      </c>
      <c r="U2901" s="418" t="e">
        <f>VLOOKUP($A2901,'02-Metrics'!$A$2:$AD$188,5,FALSE)</f>
        <v>#N/A</v>
      </c>
      <c r="V2901" s="418" t="e">
        <f>VLOOKUP($A2901,'02-Metrics'!$A$2:$AD$188,7,FALSE)</f>
        <v>#N/A</v>
      </c>
    </row>
    <row r="2902" spans="1:22" hidden="1">
      <c r="A2902" s="418" t="s">
        <v>1231</v>
      </c>
      <c r="B2902" s="494">
        <v>41759</v>
      </c>
      <c r="C2902" s="495">
        <v>1229370.8999999999</v>
      </c>
      <c r="D2902" s="495">
        <v>85404.71</v>
      </c>
      <c r="E2902" s="495">
        <f t="shared" si="468"/>
        <v>12823341.619999999</v>
      </c>
      <c r="F2902" s="495">
        <f t="shared" si="469"/>
        <v>3006645.65</v>
      </c>
      <c r="G2902" s="495">
        <f t="shared" si="473"/>
        <v>9816695.9699999988</v>
      </c>
      <c r="H2902" s="495">
        <f>VLOOKUP(A2902,'02-Metrics'!A:R,18,FALSE)</f>
        <v>19589518</v>
      </c>
      <c r="I2902" s="496">
        <f t="shared" si="474"/>
        <v>0.50111983204487209</v>
      </c>
      <c r="J2902" s="512"/>
      <c r="L2902" s="23">
        <v>43557</v>
      </c>
      <c r="M2902" s="241" t="s">
        <v>764</v>
      </c>
      <c r="S2902">
        <f t="shared" si="472"/>
        <v>2014</v>
      </c>
      <c r="T2902" s="418" t="e">
        <f>VLOOKUP($A2902,'02-Metrics'!$A$2:$AD$188,4,FALSE)</f>
        <v>#N/A</v>
      </c>
      <c r="U2902" s="418" t="e">
        <f>VLOOKUP($A2902,'02-Metrics'!$A$2:$AD$188,5,FALSE)</f>
        <v>#N/A</v>
      </c>
      <c r="V2902" s="418" t="e">
        <f>VLOOKUP($A2902,'02-Metrics'!$A$2:$AD$188,7,FALSE)</f>
        <v>#N/A</v>
      </c>
    </row>
    <row r="2903" spans="1:22" hidden="1">
      <c r="A2903" s="418" t="s">
        <v>1231</v>
      </c>
      <c r="B2903" s="494">
        <v>41789</v>
      </c>
      <c r="C2903" s="495">
        <v>821536.2</v>
      </c>
      <c r="D2903" s="495">
        <v>132912.95000000001</v>
      </c>
      <c r="E2903" s="495">
        <f t="shared" si="468"/>
        <v>13644877.819999998</v>
      </c>
      <c r="F2903" s="495">
        <f t="shared" si="469"/>
        <v>3139558.6</v>
      </c>
      <c r="G2903" s="495">
        <f t="shared" si="473"/>
        <v>10505319.219999999</v>
      </c>
      <c r="H2903" s="495">
        <f>VLOOKUP(A2903,'02-Metrics'!A:R,18,FALSE)</f>
        <v>19589518</v>
      </c>
      <c r="I2903" s="496">
        <f t="shared" si="474"/>
        <v>0.5362724708183223</v>
      </c>
      <c r="J2903" s="512"/>
      <c r="L2903" s="23">
        <v>43573</v>
      </c>
      <c r="M2903" s="241" t="s">
        <v>1039</v>
      </c>
      <c r="S2903">
        <f t="shared" si="472"/>
        <v>2014</v>
      </c>
      <c r="T2903" s="418" t="e">
        <f>VLOOKUP($A2903,'02-Metrics'!$A$2:$AD$188,4,FALSE)</f>
        <v>#N/A</v>
      </c>
      <c r="U2903" s="418" t="e">
        <f>VLOOKUP($A2903,'02-Metrics'!$A$2:$AD$188,5,FALSE)</f>
        <v>#N/A</v>
      </c>
      <c r="V2903" s="418" t="e">
        <f>VLOOKUP($A2903,'02-Metrics'!$A$2:$AD$188,7,FALSE)</f>
        <v>#N/A</v>
      </c>
    </row>
    <row r="2904" spans="1:22" hidden="1">
      <c r="A2904" s="418" t="s">
        <v>1231</v>
      </c>
      <c r="B2904" s="494">
        <v>41820</v>
      </c>
      <c r="C2904" s="495">
        <v>0</v>
      </c>
      <c r="D2904" s="495">
        <v>112885.61</v>
      </c>
      <c r="E2904" s="495">
        <f t="shared" si="468"/>
        <v>13644877.819999998</v>
      </c>
      <c r="F2904" s="495">
        <f t="shared" si="469"/>
        <v>3252444.21</v>
      </c>
      <c r="G2904" s="495">
        <f t="shared" si="473"/>
        <v>10392433.609999999</v>
      </c>
      <c r="H2904" s="495">
        <f>VLOOKUP(A2904,'02-Metrics'!A:R,18,FALSE)</f>
        <v>19589518</v>
      </c>
      <c r="I2904" s="496">
        <f t="shared" si="474"/>
        <v>0.53050991913124146</v>
      </c>
      <c r="J2904" s="512"/>
      <c r="M2904" s="241" t="s">
        <v>1038</v>
      </c>
      <c r="S2904">
        <f t="shared" si="472"/>
        <v>2014</v>
      </c>
      <c r="T2904" s="418" t="e">
        <f>VLOOKUP($A2904,'02-Metrics'!$A$2:$AD$188,4,FALSE)</f>
        <v>#N/A</v>
      </c>
      <c r="U2904" s="418" t="e">
        <f>VLOOKUP($A2904,'02-Metrics'!$A$2:$AD$188,5,FALSE)</f>
        <v>#N/A</v>
      </c>
      <c r="V2904" s="418" t="e">
        <f>VLOOKUP($A2904,'02-Metrics'!$A$2:$AD$188,7,FALSE)</f>
        <v>#N/A</v>
      </c>
    </row>
    <row r="2905" spans="1:22" hidden="1">
      <c r="A2905" s="418" t="s">
        <v>1231</v>
      </c>
      <c r="B2905" s="494">
        <v>41850</v>
      </c>
      <c r="C2905" s="495">
        <v>0</v>
      </c>
      <c r="D2905" s="495">
        <v>90177.86</v>
      </c>
      <c r="E2905" s="495">
        <f t="shared" si="468"/>
        <v>13644877.819999998</v>
      </c>
      <c r="F2905" s="495">
        <f t="shared" si="469"/>
        <v>3342622.07</v>
      </c>
      <c r="G2905" s="495">
        <f t="shared" si="473"/>
        <v>10302255.749999998</v>
      </c>
      <c r="H2905" s="495">
        <f>VLOOKUP(A2905,'02-Metrics'!A:R,18,FALSE)</f>
        <v>19589518</v>
      </c>
      <c r="I2905" s="496">
        <f t="shared" si="474"/>
        <v>0.52590654604161258</v>
      </c>
      <c r="J2905" s="512"/>
      <c r="M2905" s="241" t="s">
        <v>1038</v>
      </c>
      <c r="S2905">
        <f t="shared" si="472"/>
        <v>2014</v>
      </c>
      <c r="T2905" s="418" t="e">
        <f>VLOOKUP($A2905,'02-Metrics'!$A$2:$AD$188,4,FALSE)</f>
        <v>#N/A</v>
      </c>
      <c r="U2905" s="418" t="e">
        <f>VLOOKUP($A2905,'02-Metrics'!$A$2:$AD$188,5,FALSE)</f>
        <v>#N/A</v>
      </c>
      <c r="V2905" s="418" t="e">
        <f>VLOOKUP($A2905,'02-Metrics'!$A$2:$AD$188,7,FALSE)</f>
        <v>#N/A</v>
      </c>
    </row>
    <row r="2906" spans="1:22" hidden="1">
      <c r="A2906" s="418" t="s">
        <v>1231</v>
      </c>
      <c r="B2906" s="494">
        <v>41881</v>
      </c>
      <c r="C2906" s="495">
        <v>0</v>
      </c>
      <c r="D2906" s="495">
        <v>19647.490000000002</v>
      </c>
      <c r="E2906" s="495">
        <f t="shared" si="468"/>
        <v>13644877.819999998</v>
      </c>
      <c r="F2906" s="495">
        <f t="shared" si="469"/>
        <v>3362269.56</v>
      </c>
      <c r="G2906" s="495">
        <f t="shared" si="473"/>
        <v>10282608.259999998</v>
      </c>
      <c r="H2906" s="495">
        <f>VLOOKUP(A2906,'02-Metrics'!A:R,18,FALSE)</f>
        <v>19589518</v>
      </c>
      <c r="I2906" s="496">
        <f t="shared" si="474"/>
        <v>0.52490358670386872</v>
      </c>
      <c r="J2906" s="512"/>
      <c r="L2906" s="23">
        <v>43629</v>
      </c>
      <c r="M2906" s="241" t="s">
        <v>1039</v>
      </c>
      <c r="S2906">
        <f t="shared" si="472"/>
        <v>2014</v>
      </c>
      <c r="T2906" s="418" t="e">
        <f>VLOOKUP($A2906,'02-Metrics'!$A$2:$AD$188,4,FALSE)</f>
        <v>#N/A</v>
      </c>
      <c r="U2906" s="418" t="e">
        <f>VLOOKUP($A2906,'02-Metrics'!$A$2:$AD$188,5,FALSE)</f>
        <v>#N/A</v>
      </c>
      <c r="V2906" s="418" t="e">
        <f>VLOOKUP($A2906,'02-Metrics'!$A$2:$AD$188,7,FALSE)</f>
        <v>#N/A</v>
      </c>
    </row>
    <row r="2907" spans="1:22" hidden="1">
      <c r="A2907" s="418" t="s">
        <v>1231</v>
      </c>
      <c r="B2907" s="494">
        <v>41912</v>
      </c>
      <c r="C2907" s="495">
        <v>0</v>
      </c>
      <c r="D2907" s="495">
        <v>45012.42</v>
      </c>
      <c r="E2907" s="495">
        <f t="shared" si="468"/>
        <v>13644877.819999998</v>
      </c>
      <c r="F2907" s="495">
        <f t="shared" si="469"/>
        <v>3407281.98</v>
      </c>
      <c r="G2907" s="495">
        <f t="shared" si="473"/>
        <v>10237595.839999998</v>
      </c>
      <c r="H2907" s="495">
        <f>VLOOKUP(A2907,'02-Metrics'!A:R,18,FALSE)</f>
        <v>19589518</v>
      </c>
      <c r="I2907" s="496">
        <f t="shared" si="474"/>
        <v>0.52260580581921401</v>
      </c>
      <c r="J2907" s="512"/>
      <c r="L2907" s="23">
        <v>43635</v>
      </c>
      <c r="M2907" s="241" t="s">
        <v>764</v>
      </c>
      <c r="S2907">
        <f t="shared" si="472"/>
        <v>2014</v>
      </c>
      <c r="T2907" s="418" t="e">
        <f>VLOOKUP($A2907,'02-Metrics'!$A$2:$AD$188,4,FALSE)</f>
        <v>#N/A</v>
      </c>
      <c r="U2907" s="418" t="e">
        <f>VLOOKUP($A2907,'02-Metrics'!$A$2:$AD$188,5,FALSE)</f>
        <v>#N/A</v>
      </c>
      <c r="V2907" s="418" t="e">
        <f>VLOOKUP($A2907,'02-Metrics'!$A$2:$AD$188,7,FALSE)</f>
        <v>#N/A</v>
      </c>
    </row>
    <row r="2908" spans="1:22" hidden="1">
      <c r="A2908" s="418" t="s">
        <v>1231</v>
      </c>
      <c r="B2908" s="494">
        <v>41942</v>
      </c>
      <c r="C2908" s="495">
        <v>661055.73</v>
      </c>
      <c r="D2908" s="495">
        <v>619979.78</v>
      </c>
      <c r="E2908" s="495">
        <f t="shared" ref="E2908:E2915" si="475">C2908+E2907</f>
        <v>14305933.549999999</v>
      </c>
      <c r="F2908" s="495">
        <f t="shared" ref="F2908:F2915" si="476">D2908+F2907</f>
        <v>4027261.76</v>
      </c>
      <c r="G2908" s="495">
        <f t="shared" si="473"/>
        <v>10278671.789999999</v>
      </c>
      <c r="H2908" s="495">
        <f>VLOOKUP(A2908,'02-Metrics'!A:R,18,FALSE)</f>
        <v>19589518</v>
      </c>
      <c r="I2908" s="496">
        <f t="shared" si="474"/>
        <v>0.524702638931698</v>
      </c>
      <c r="J2908" s="512"/>
      <c r="M2908" s="241" t="s">
        <v>1038</v>
      </c>
      <c r="S2908">
        <f t="shared" si="472"/>
        <v>2014</v>
      </c>
      <c r="T2908" s="418" t="e">
        <f>VLOOKUP($A2908,'02-Metrics'!$A$2:$AD$188,4,FALSE)</f>
        <v>#N/A</v>
      </c>
      <c r="U2908" s="418" t="e">
        <f>VLOOKUP($A2908,'02-Metrics'!$A$2:$AD$188,5,FALSE)</f>
        <v>#N/A</v>
      </c>
      <c r="V2908" s="418" t="e">
        <f>VLOOKUP($A2908,'02-Metrics'!$A$2:$AD$188,7,FALSE)</f>
        <v>#N/A</v>
      </c>
    </row>
    <row r="2909" spans="1:22" hidden="1">
      <c r="A2909" s="418" t="s">
        <v>1231</v>
      </c>
      <c r="B2909" s="494">
        <v>41973</v>
      </c>
      <c r="C2909" s="495">
        <v>0</v>
      </c>
      <c r="D2909" s="495">
        <v>45544</v>
      </c>
      <c r="E2909" s="495">
        <f t="shared" si="475"/>
        <v>14305933.549999999</v>
      </c>
      <c r="F2909" s="495">
        <f t="shared" si="476"/>
        <v>4072805.76</v>
      </c>
      <c r="G2909" s="495">
        <f t="shared" si="473"/>
        <v>10233127.789999999</v>
      </c>
      <c r="H2909" s="495">
        <f>VLOOKUP(A2909,'02-Metrics'!A:R,18,FALSE)</f>
        <v>19589518</v>
      </c>
      <c r="I2909" s="496">
        <f t="shared" si="474"/>
        <v>0.52237772210628153</v>
      </c>
      <c r="J2909" s="512"/>
      <c r="M2909" s="241" t="s">
        <v>1038</v>
      </c>
      <c r="S2909">
        <f t="shared" si="472"/>
        <v>2014</v>
      </c>
      <c r="T2909" s="418" t="e">
        <f>VLOOKUP($A2909,'02-Metrics'!$A$2:$AD$188,4,FALSE)</f>
        <v>#N/A</v>
      </c>
      <c r="U2909" s="418" t="e">
        <f>VLOOKUP($A2909,'02-Metrics'!$A$2:$AD$188,5,FALSE)</f>
        <v>#N/A</v>
      </c>
      <c r="V2909" s="418" t="e">
        <f>VLOOKUP($A2909,'02-Metrics'!$A$2:$AD$188,7,FALSE)</f>
        <v>#N/A</v>
      </c>
    </row>
    <row r="2910" spans="1:22" hidden="1">
      <c r="A2910" s="418" t="s">
        <v>1231</v>
      </c>
      <c r="B2910" s="494">
        <v>42003</v>
      </c>
      <c r="C2910" s="495">
        <v>0</v>
      </c>
      <c r="D2910" s="495">
        <v>127827.79000000001</v>
      </c>
      <c r="E2910" s="495">
        <f t="shared" si="475"/>
        <v>14305933.549999999</v>
      </c>
      <c r="F2910" s="495">
        <f t="shared" si="476"/>
        <v>4200633.55</v>
      </c>
      <c r="G2910" s="495">
        <f t="shared" si="473"/>
        <v>10105300</v>
      </c>
      <c r="H2910" s="495">
        <f>VLOOKUP(A2910,'02-Metrics'!A:R,18,FALSE)</f>
        <v>19589518</v>
      </c>
      <c r="I2910" s="496">
        <f t="shared" si="474"/>
        <v>0.51585240637365348</v>
      </c>
      <c r="J2910" s="512"/>
      <c r="M2910" s="241" t="s">
        <v>1038</v>
      </c>
      <c r="S2910">
        <f t="shared" si="472"/>
        <v>2014</v>
      </c>
      <c r="T2910" s="418" t="e">
        <f>VLOOKUP($A2910,'02-Metrics'!$A$2:$AD$188,4,FALSE)</f>
        <v>#N/A</v>
      </c>
      <c r="U2910" s="418" t="e">
        <f>VLOOKUP($A2910,'02-Metrics'!$A$2:$AD$188,5,FALSE)</f>
        <v>#N/A</v>
      </c>
      <c r="V2910" s="418" t="e">
        <f>VLOOKUP($A2910,'02-Metrics'!$A$2:$AD$188,7,FALSE)</f>
        <v>#N/A</v>
      </c>
    </row>
    <row r="2911" spans="1:22" hidden="1">
      <c r="A2911" s="418" t="s">
        <v>1231</v>
      </c>
      <c r="B2911" s="494">
        <v>42034</v>
      </c>
      <c r="C2911" s="495">
        <v>0</v>
      </c>
      <c r="D2911" s="495">
        <v>0</v>
      </c>
      <c r="E2911" s="495">
        <f t="shared" si="475"/>
        <v>14305933.549999999</v>
      </c>
      <c r="F2911" s="495">
        <f t="shared" si="476"/>
        <v>4200633.55</v>
      </c>
      <c r="G2911" s="495">
        <f t="shared" si="473"/>
        <v>10105300</v>
      </c>
      <c r="H2911" s="495">
        <f>VLOOKUP(A2911,'02-Metrics'!A:R,18,FALSE)</f>
        <v>19589518</v>
      </c>
      <c r="I2911" s="496">
        <f t="shared" si="474"/>
        <v>0.51585240637365348</v>
      </c>
      <c r="J2911" s="512"/>
      <c r="M2911" s="241" t="s">
        <v>1038</v>
      </c>
      <c r="S2911">
        <f t="shared" si="472"/>
        <v>2015</v>
      </c>
      <c r="T2911" s="418" t="e">
        <f>VLOOKUP($A2911,'02-Metrics'!$A$2:$AD$188,4,FALSE)</f>
        <v>#N/A</v>
      </c>
      <c r="U2911" s="418" t="e">
        <f>VLOOKUP($A2911,'02-Metrics'!$A$2:$AD$188,5,FALSE)</f>
        <v>#N/A</v>
      </c>
      <c r="V2911" s="418" t="e">
        <f>VLOOKUP($A2911,'02-Metrics'!$A$2:$AD$188,7,FALSE)</f>
        <v>#N/A</v>
      </c>
    </row>
    <row r="2912" spans="1:22" hidden="1">
      <c r="A2912" s="418" t="s">
        <v>1231</v>
      </c>
      <c r="B2912" s="494">
        <v>42063</v>
      </c>
      <c r="C2912" s="495">
        <v>0</v>
      </c>
      <c r="D2912" s="495">
        <v>0</v>
      </c>
      <c r="E2912" s="495">
        <f t="shared" si="475"/>
        <v>14305933.549999999</v>
      </c>
      <c r="F2912" s="495">
        <f t="shared" si="476"/>
        <v>4200633.55</v>
      </c>
      <c r="G2912" s="495">
        <f t="shared" si="473"/>
        <v>10105300</v>
      </c>
      <c r="H2912" s="495">
        <f>VLOOKUP(A2912,'02-Metrics'!A:R,18,FALSE)</f>
        <v>19589518</v>
      </c>
      <c r="I2912" s="496">
        <f t="shared" si="474"/>
        <v>0.51585240637365348</v>
      </c>
      <c r="J2912" s="512"/>
      <c r="M2912" s="241" t="s">
        <v>1038</v>
      </c>
      <c r="S2912">
        <f t="shared" si="472"/>
        <v>2015</v>
      </c>
      <c r="T2912" s="418" t="e">
        <f>VLOOKUP($A2912,'02-Metrics'!$A$2:$AD$188,4,FALSE)</f>
        <v>#N/A</v>
      </c>
      <c r="U2912" s="418" t="e">
        <f>VLOOKUP($A2912,'02-Metrics'!$A$2:$AD$188,5,FALSE)</f>
        <v>#N/A</v>
      </c>
      <c r="V2912" s="418" t="e">
        <f>VLOOKUP($A2912,'02-Metrics'!$A$2:$AD$188,7,FALSE)</f>
        <v>#N/A</v>
      </c>
    </row>
    <row r="2913" spans="1:22" hidden="1">
      <c r="A2913" s="418" t="s">
        <v>1231</v>
      </c>
      <c r="B2913" s="494">
        <v>42093</v>
      </c>
      <c r="C2913" s="495">
        <v>0</v>
      </c>
      <c r="D2913" s="495">
        <v>0</v>
      </c>
      <c r="E2913" s="495">
        <f t="shared" si="475"/>
        <v>14305933.549999999</v>
      </c>
      <c r="F2913" s="495">
        <f t="shared" si="476"/>
        <v>4200633.55</v>
      </c>
      <c r="G2913" s="495">
        <f t="shared" si="473"/>
        <v>10105300</v>
      </c>
      <c r="H2913" s="495">
        <f>VLOOKUP(A2913,'02-Metrics'!A:R,18,FALSE)</f>
        <v>19589518</v>
      </c>
      <c r="I2913" s="496">
        <f t="shared" si="474"/>
        <v>0.51585240637365348</v>
      </c>
      <c r="J2913" s="512"/>
      <c r="M2913" s="241" t="s">
        <v>1038</v>
      </c>
      <c r="S2913">
        <f t="shared" si="472"/>
        <v>2015</v>
      </c>
      <c r="T2913" s="418" t="e">
        <f>VLOOKUP($A2913,'02-Metrics'!$A$2:$AD$188,4,FALSE)</f>
        <v>#N/A</v>
      </c>
      <c r="U2913" s="418" t="e">
        <f>VLOOKUP($A2913,'02-Metrics'!$A$2:$AD$188,5,FALSE)</f>
        <v>#N/A</v>
      </c>
      <c r="V2913" s="418" t="e">
        <f>VLOOKUP($A2913,'02-Metrics'!$A$2:$AD$188,7,FALSE)</f>
        <v>#N/A</v>
      </c>
    </row>
    <row r="2914" spans="1:22" hidden="1">
      <c r="A2914" s="418" t="s">
        <v>1231</v>
      </c>
      <c r="B2914" s="494">
        <v>42124</v>
      </c>
      <c r="C2914" s="495">
        <v>0</v>
      </c>
      <c r="D2914" s="495">
        <v>0</v>
      </c>
      <c r="E2914" s="495">
        <f t="shared" si="475"/>
        <v>14305933.549999999</v>
      </c>
      <c r="F2914" s="495">
        <f t="shared" si="476"/>
        <v>4200633.55</v>
      </c>
      <c r="G2914" s="495">
        <f t="shared" si="473"/>
        <v>10105300</v>
      </c>
      <c r="H2914" s="495">
        <f>VLOOKUP(A2914,'02-Metrics'!A:R,18,FALSE)</f>
        <v>19589518</v>
      </c>
      <c r="I2914" s="496">
        <f t="shared" si="474"/>
        <v>0.51585240637365348</v>
      </c>
      <c r="J2914" s="512"/>
      <c r="L2914" s="23">
        <v>43825</v>
      </c>
      <c r="M2914" s="241" t="s">
        <v>1039</v>
      </c>
      <c r="S2914">
        <f t="shared" si="472"/>
        <v>2015</v>
      </c>
      <c r="T2914" s="418" t="e">
        <f>VLOOKUP($A2914,'02-Metrics'!$A$2:$AD$188,4,FALSE)</f>
        <v>#N/A</v>
      </c>
      <c r="U2914" s="418" t="e">
        <f>VLOOKUP($A2914,'02-Metrics'!$A$2:$AD$188,5,FALSE)</f>
        <v>#N/A</v>
      </c>
      <c r="V2914" s="418" t="e">
        <f>VLOOKUP($A2914,'02-Metrics'!$A$2:$AD$188,7,FALSE)</f>
        <v>#N/A</v>
      </c>
    </row>
    <row r="2915" spans="1:22" hidden="1">
      <c r="A2915" s="418" t="s">
        <v>1231</v>
      </c>
      <c r="B2915" s="494">
        <v>42154</v>
      </c>
      <c r="C2915" s="495">
        <v>0</v>
      </c>
      <c r="D2915" s="495">
        <v>0</v>
      </c>
      <c r="E2915" s="495">
        <f t="shared" si="475"/>
        <v>14305933.549999999</v>
      </c>
      <c r="F2915" s="495">
        <f t="shared" si="476"/>
        <v>4200633.55</v>
      </c>
      <c r="G2915" s="495">
        <f t="shared" si="473"/>
        <v>10105300</v>
      </c>
      <c r="H2915" s="495">
        <f>VLOOKUP(A2915,'02-Metrics'!A:R,18,FALSE)</f>
        <v>19589518</v>
      </c>
      <c r="I2915" s="496">
        <f t="shared" si="474"/>
        <v>0.51585240637365348</v>
      </c>
      <c r="J2915" s="512"/>
      <c r="M2915" s="241" t="s">
        <v>1038</v>
      </c>
      <c r="S2915">
        <f t="shared" si="472"/>
        <v>2015</v>
      </c>
      <c r="T2915" s="418" t="e">
        <f>VLOOKUP($A2915,'02-Metrics'!$A$2:$AD$188,4,FALSE)</f>
        <v>#N/A</v>
      </c>
      <c r="U2915" s="418" t="e">
        <f>VLOOKUP($A2915,'02-Metrics'!$A$2:$AD$188,5,FALSE)</f>
        <v>#N/A</v>
      </c>
      <c r="V2915" s="418" t="e">
        <f>VLOOKUP($A2915,'02-Metrics'!$A$2:$AD$188,7,FALSE)</f>
        <v>#N/A</v>
      </c>
    </row>
    <row r="2916" spans="1:22" hidden="1">
      <c r="A2916" s="418">
        <v>120</v>
      </c>
      <c r="B2916" s="505">
        <v>2</v>
      </c>
      <c r="C2916" s="506"/>
      <c r="D2916" s="506"/>
      <c r="E2916" s="506"/>
      <c r="F2916" s="506"/>
      <c r="G2916" s="506"/>
      <c r="H2916" s="495"/>
      <c r="I2916" s="496"/>
      <c r="J2916" s="496"/>
      <c r="K2916" s="495"/>
      <c r="L2916" s="493"/>
      <c r="S2916">
        <f t="shared" ref="S2916:S2945" si="477">YEAR(B2916)</f>
        <v>1900</v>
      </c>
      <c r="T2916" s="418" t="e">
        <f>VLOOKUP($A2916,'02-Metrics'!$A$2:$AD$188,4,FALSE)</f>
        <v>#N/A</v>
      </c>
      <c r="U2916" s="418" t="e">
        <f>VLOOKUP($A2916,'02-Metrics'!$A$2:$AD$188,5,FALSE)</f>
        <v>#N/A</v>
      </c>
      <c r="V2916" s="418" t="e">
        <f>VLOOKUP($A2916,'02-Metrics'!$A$2:$AD$188,7,FALSE)</f>
        <v>#N/A</v>
      </c>
    </row>
    <row r="2917" spans="1:22" hidden="1">
      <c r="A2917" s="418" t="s">
        <v>1217</v>
      </c>
      <c r="B2917" s="494">
        <v>41243</v>
      </c>
      <c r="C2917" s="495">
        <v>1015025.63</v>
      </c>
      <c r="D2917" s="495">
        <v>0</v>
      </c>
      <c r="E2917" s="495">
        <f t="shared" ref="E2917:E2918" si="478">C2917+E2916</f>
        <v>1015025.63</v>
      </c>
      <c r="F2917" s="495">
        <f t="shared" ref="F2917:F2918" si="479">D2917+F2916</f>
        <v>0</v>
      </c>
      <c r="G2917" s="495">
        <f t="shared" si="473"/>
        <v>1015025.63</v>
      </c>
      <c r="H2917" s="495">
        <f>VLOOKUP(A2917,'02-Metrics'!A:R,18,FALSE)</f>
        <v>54160920.409999996</v>
      </c>
      <c r="I2917" s="496">
        <f t="shared" si="474"/>
        <v>1.8740922833589638E-2</v>
      </c>
      <c r="J2917" s="512"/>
      <c r="M2917" s="241" t="s">
        <v>1038</v>
      </c>
      <c r="S2917">
        <f t="shared" si="477"/>
        <v>2012</v>
      </c>
      <c r="T2917" s="418" t="str">
        <f>VLOOKUP($A2917,'02-Metrics'!$A$2:$AD$188,4,FALSE)</f>
        <v>Commercial</v>
      </c>
      <c r="U2917" s="418" t="str">
        <f>VLOOKUP($A2917,'02-Metrics'!$A$2:$AD$188,5,FALSE)</f>
        <v>Offices &amp; Mall</v>
      </c>
      <c r="V2917" s="418" t="str">
        <f>VLOOKUP($A2917,'02-Metrics'!$A$2:$AD$188,7,FALSE)</f>
        <v>SODIC</v>
      </c>
    </row>
    <row r="2918" spans="1:22" hidden="1">
      <c r="A2918" s="418" t="s">
        <v>1217</v>
      </c>
      <c r="B2918" s="494">
        <v>41273</v>
      </c>
      <c r="C2918" s="495">
        <v>2605028.33</v>
      </c>
      <c r="D2918" s="495">
        <v>0</v>
      </c>
      <c r="E2918" s="495">
        <f t="shared" si="478"/>
        <v>3620053.96</v>
      </c>
      <c r="F2918" s="495">
        <f t="shared" si="479"/>
        <v>0</v>
      </c>
      <c r="G2918" s="495">
        <f t="shared" si="473"/>
        <v>3620053.96</v>
      </c>
      <c r="H2918" s="495">
        <f>VLOOKUP(A2918,'02-Metrics'!A:R,18,FALSE)</f>
        <v>54160920.409999996</v>
      </c>
      <c r="I2918" s="496">
        <f t="shared" si="474"/>
        <v>6.6838855997942231E-2</v>
      </c>
      <c r="J2918" s="512"/>
      <c r="M2918" s="241" t="s">
        <v>1038</v>
      </c>
      <c r="S2918">
        <f t="shared" si="477"/>
        <v>2012</v>
      </c>
      <c r="T2918" s="418" t="str">
        <f>VLOOKUP($A2918,'02-Metrics'!$A$2:$AD$188,4,FALSE)</f>
        <v>Commercial</v>
      </c>
      <c r="U2918" s="418" t="str">
        <f>VLOOKUP($A2918,'02-Metrics'!$A$2:$AD$188,5,FALSE)</f>
        <v>Offices &amp; Mall</v>
      </c>
      <c r="V2918" s="418" t="str">
        <f>VLOOKUP($A2918,'02-Metrics'!$A$2:$AD$188,7,FALSE)</f>
        <v>SODIC</v>
      </c>
    </row>
    <row r="2919" spans="1:22" hidden="1">
      <c r="A2919" s="418">
        <v>121</v>
      </c>
      <c r="B2919" s="505">
        <v>2</v>
      </c>
      <c r="C2919" s="506"/>
      <c r="D2919" s="506"/>
      <c r="E2919" s="506"/>
      <c r="F2919" s="506"/>
      <c r="G2919" s="506"/>
      <c r="H2919" s="495"/>
      <c r="I2919" s="496"/>
      <c r="J2919" s="496"/>
      <c r="K2919" s="495"/>
      <c r="L2919" s="493"/>
      <c r="S2919">
        <f t="shared" si="477"/>
        <v>1900</v>
      </c>
      <c r="T2919" s="418" t="e">
        <f>VLOOKUP($A2919,'02-Metrics'!$A$2:$AD$188,4,FALSE)</f>
        <v>#N/A</v>
      </c>
      <c r="U2919" s="418" t="e">
        <f>VLOOKUP($A2919,'02-Metrics'!$A$2:$AD$188,5,FALSE)</f>
        <v>#N/A</v>
      </c>
      <c r="V2919" s="418" t="e">
        <f>VLOOKUP($A2919,'02-Metrics'!$A$2:$AD$188,7,FALSE)</f>
        <v>#N/A</v>
      </c>
    </row>
    <row r="2920" spans="1:22" hidden="1">
      <c r="A2920" s="418" t="s">
        <v>1267</v>
      </c>
      <c r="B2920" s="494">
        <v>41394</v>
      </c>
      <c r="C2920" s="495">
        <v>68910040.25000003</v>
      </c>
      <c r="D2920" s="495">
        <v>0</v>
      </c>
      <c r="E2920" s="495">
        <f t="shared" ref="E2920:E2955" si="480">C2920+E2919</f>
        <v>68910040.25000003</v>
      </c>
      <c r="F2920" s="495">
        <f t="shared" ref="F2920:F2955" si="481">D2920+F2919</f>
        <v>0</v>
      </c>
      <c r="G2920" s="495">
        <f t="shared" ref="G2920:G2924" si="482">E2920-F2920</f>
        <v>68910040.25000003</v>
      </c>
      <c r="H2920" s="495">
        <f>VLOOKUP(A2920,'02-Metrics'!A:R,18,FALSE)</f>
        <v>119626844</v>
      </c>
      <c r="I2920" s="496">
        <f t="shared" ref="I2920:I2924" si="483">G2920/H2920</f>
        <v>0.57604161361976602</v>
      </c>
      <c r="J2920" s="512"/>
      <c r="L2920" s="23">
        <v>43971</v>
      </c>
      <c r="M2920" s="241" t="s">
        <v>1039</v>
      </c>
      <c r="S2920">
        <f t="shared" si="477"/>
        <v>2013</v>
      </c>
      <c r="T2920" s="418" t="e">
        <f>VLOOKUP($A2920,'02-Metrics'!$A$2:$AD$188,4,FALSE)</f>
        <v>#N/A</v>
      </c>
      <c r="U2920" s="418" t="e">
        <f>VLOOKUP($A2920,'02-Metrics'!$A$2:$AD$188,5,FALSE)</f>
        <v>#N/A</v>
      </c>
      <c r="V2920" s="418" t="e">
        <f>VLOOKUP($A2920,'02-Metrics'!$A$2:$AD$188,7,FALSE)</f>
        <v>#N/A</v>
      </c>
    </row>
    <row r="2921" spans="1:22" hidden="1">
      <c r="A2921" s="418" t="s">
        <v>1267</v>
      </c>
      <c r="B2921" s="494">
        <v>41424</v>
      </c>
      <c r="C2921" s="495">
        <v>67546820.110000029</v>
      </c>
      <c r="D2921" s="495">
        <v>0</v>
      </c>
      <c r="E2921" s="495">
        <f t="shared" si="480"/>
        <v>136456860.36000007</v>
      </c>
      <c r="F2921" s="495">
        <f t="shared" si="481"/>
        <v>0</v>
      </c>
      <c r="G2921" s="495">
        <f t="shared" si="482"/>
        <v>136456860.36000007</v>
      </c>
      <c r="H2921" s="495">
        <f>VLOOKUP(A2921,'02-Metrics'!A:R,18,FALSE)</f>
        <v>119626844</v>
      </c>
      <c r="I2921" s="496">
        <f t="shared" si="483"/>
        <v>1.1406876232561989</v>
      </c>
      <c r="J2921" s="512"/>
      <c r="M2921" s="241" t="s">
        <v>1038</v>
      </c>
      <c r="S2921">
        <f t="shared" si="477"/>
        <v>2013</v>
      </c>
      <c r="T2921" s="418" t="e">
        <f>VLOOKUP($A2921,'02-Metrics'!$A$2:$AD$188,4,FALSE)</f>
        <v>#N/A</v>
      </c>
      <c r="U2921" s="418" t="e">
        <f>VLOOKUP($A2921,'02-Metrics'!$A$2:$AD$188,5,FALSE)</f>
        <v>#N/A</v>
      </c>
      <c r="V2921" s="418" t="e">
        <f>VLOOKUP($A2921,'02-Metrics'!$A$2:$AD$188,7,FALSE)</f>
        <v>#N/A</v>
      </c>
    </row>
    <row r="2922" spans="1:22" hidden="1">
      <c r="A2922" s="418" t="s">
        <v>1267</v>
      </c>
      <c r="B2922" s="494">
        <v>41455</v>
      </c>
      <c r="C2922" s="495">
        <v>66546820.110000029</v>
      </c>
      <c r="D2922" s="495">
        <v>0</v>
      </c>
      <c r="E2922" s="495">
        <f t="shared" si="480"/>
        <v>203003680.47000009</v>
      </c>
      <c r="F2922" s="495">
        <f t="shared" si="481"/>
        <v>0</v>
      </c>
      <c r="G2922" s="495">
        <f t="shared" si="482"/>
        <v>203003680.47000009</v>
      </c>
      <c r="H2922" s="495">
        <f>VLOOKUP(A2922,'02-Metrics'!A:R,18,FALSE)</f>
        <v>119626844</v>
      </c>
      <c r="I2922" s="496">
        <f t="shared" si="483"/>
        <v>1.6969743051149966</v>
      </c>
      <c r="J2922" s="512"/>
      <c r="L2922" s="23">
        <v>43992</v>
      </c>
      <c r="M2922" s="241" t="s">
        <v>1039</v>
      </c>
      <c r="S2922">
        <f t="shared" si="477"/>
        <v>2013</v>
      </c>
      <c r="T2922" s="418" t="e">
        <f>VLOOKUP($A2922,'02-Metrics'!$A$2:$AD$188,4,FALSE)</f>
        <v>#N/A</v>
      </c>
      <c r="U2922" s="418" t="e">
        <f>VLOOKUP($A2922,'02-Metrics'!$A$2:$AD$188,5,FALSE)</f>
        <v>#N/A</v>
      </c>
      <c r="V2922" s="418" t="e">
        <f>VLOOKUP($A2922,'02-Metrics'!$A$2:$AD$188,7,FALSE)</f>
        <v>#N/A</v>
      </c>
    </row>
    <row r="2923" spans="1:22" hidden="1">
      <c r="A2923" s="418" t="s">
        <v>1267</v>
      </c>
      <c r="B2923" s="494">
        <v>41485</v>
      </c>
      <c r="C2923" s="495">
        <v>64426820.110000029</v>
      </c>
      <c r="D2923" s="495">
        <v>0</v>
      </c>
      <c r="E2923" s="495">
        <f t="shared" si="480"/>
        <v>267430500.5800001</v>
      </c>
      <c r="F2923" s="495">
        <f t="shared" si="481"/>
        <v>0</v>
      </c>
      <c r="G2923" s="495">
        <f t="shared" si="482"/>
        <v>267430500.5800001</v>
      </c>
      <c r="H2923" s="495">
        <f>VLOOKUP(A2923,'02-Metrics'!A:R,18,FALSE)</f>
        <v>119626844</v>
      </c>
      <c r="I2923" s="496">
        <f t="shared" si="483"/>
        <v>2.2355392120852082</v>
      </c>
      <c r="J2923" s="512"/>
      <c r="M2923" s="241" t="s">
        <v>1038</v>
      </c>
      <c r="S2923">
        <f t="shared" si="477"/>
        <v>2013</v>
      </c>
      <c r="T2923" s="418" t="e">
        <f>VLOOKUP($A2923,'02-Metrics'!$A$2:$AD$188,4,FALSE)</f>
        <v>#N/A</v>
      </c>
      <c r="U2923" s="418" t="e">
        <f>VLOOKUP($A2923,'02-Metrics'!$A$2:$AD$188,5,FALSE)</f>
        <v>#N/A</v>
      </c>
      <c r="V2923" s="418" t="e">
        <f>VLOOKUP($A2923,'02-Metrics'!$A$2:$AD$188,7,FALSE)</f>
        <v>#N/A</v>
      </c>
    </row>
    <row r="2924" spans="1:22" hidden="1">
      <c r="A2924" s="418" t="s">
        <v>1267</v>
      </c>
      <c r="B2924" s="494">
        <v>41516</v>
      </c>
      <c r="C2924" s="495">
        <v>62411075.230000019</v>
      </c>
      <c r="D2924" s="495">
        <v>0</v>
      </c>
      <c r="E2924" s="495">
        <f t="shared" si="480"/>
        <v>329841575.81000012</v>
      </c>
      <c r="F2924" s="495">
        <f t="shared" si="481"/>
        <v>0</v>
      </c>
      <c r="G2924" s="495">
        <f t="shared" si="482"/>
        <v>329841575.81000012</v>
      </c>
      <c r="H2924" s="495">
        <f>VLOOKUP(A2924,'02-Metrics'!A:R,18,FALSE)</f>
        <v>119626844</v>
      </c>
      <c r="I2924" s="496">
        <f t="shared" si="483"/>
        <v>2.7572538468874104</v>
      </c>
      <c r="J2924" s="512"/>
      <c r="L2924" s="23">
        <v>44020</v>
      </c>
      <c r="M2924" s="241" t="s">
        <v>1039</v>
      </c>
      <c r="S2924">
        <f t="shared" si="477"/>
        <v>2013</v>
      </c>
      <c r="T2924" s="418" t="e">
        <f>VLOOKUP($A2924,'02-Metrics'!$A$2:$AD$188,4,FALSE)</f>
        <v>#N/A</v>
      </c>
      <c r="U2924" s="418" t="e">
        <f>VLOOKUP($A2924,'02-Metrics'!$A$2:$AD$188,5,FALSE)</f>
        <v>#N/A</v>
      </c>
      <c r="V2924" s="418" t="e">
        <f>VLOOKUP($A2924,'02-Metrics'!$A$2:$AD$188,7,FALSE)</f>
        <v>#N/A</v>
      </c>
    </row>
    <row r="2925" spans="1:22" hidden="1">
      <c r="A2925" s="418" t="s">
        <v>1267</v>
      </c>
      <c r="B2925" s="494">
        <v>41547</v>
      </c>
      <c r="C2925" s="495">
        <v>62236366.790000021</v>
      </c>
      <c r="D2925" s="495">
        <v>0</v>
      </c>
      <c r="E2925" s="495">
        <f t="shared" si="480"/>
        <v>392077942.60000014</v>
      </c>
      <c r="F2925" s="495">
        <f t="shared" si="481"/>
        <v>0</v>
      </c>
      <c r="G2925" s="495">
        <f t="shared" ref="G2925:G2941" si="484">E2925-F2925</f>
        <v>392077942.60000014</v>
      </c>
      <c r="H2925" s="495">
        <f>VLOOKUP(A2925,'02-Metrics'!A:R,18,FALSE)</f>
        <v>119626844</v>
      </c>
      <c r="I2925" s="496">
        <f t="shared" ref="I2925:I2941" si="485">G2925/H2925</f>
        <v>3.2775080365741331</v>
      </c>
      <c r="J2925" s="512"/>
      <c r="M2925" s="241" t="s">
        <v>1038</v>
      </c>
      <c r="S2925">
        <f t="shared" si="477"/>
        <v>2013</v>
      </c>
      <c r="T2925" s="418" t="e">
        <f>VLOOKUP($A2925,'02-Metrics'!$A$2:$AD$188,4,FALSE)</f>
        <v>#N/A</v>
      </c>
      <c r="U2925" s="418" t="e">
        <f>VLOOKUP($A2925,'02-Metrics'!$A$2:$AD$188,5,FALSE)</f>
        <v>#N/A</v>
      </c>
      <c r="V2925" s="418" t="e">
        <f>VLOOKUP($A2925,'02-Metrics'!$A$2:$AD$188,7,FALSE)</f>
        <v>#N/A</v>
      </c>
    </row>
    <row r="2926" spans="1:22" hidden="1">
      <c r="A2926" s="418" t="s">
        <v>1267</v>
      </c>
      <c r="B2926" s="494">
        <v>41577</v>
      </c>
      <c r="C2926" s="495">
        <v>60903595.220000014</v>
      </c>
      <c r="D2926" s="495">
        <v>0</v>
      </c>
      <c r="E2926" s="495">
        <f t="shared" si="480"/>
        <v>452981537.82000017</v>
      </c>
      <c r="F2926" s="495">
        <f t="shared" si="481"/>
        <v>0</v>
      </c>
      <c r="G2926" s="495">
        <f t="shared" si="484"/>
        <v>452981537.82000017</v>
      </c>
      <c r="H2926" s="495">
        <f>VLOOKUP(A2926,'02-Metrics'!A:R,18,FALSE)</f>
        <v>119626844</v>
      </c>
      <c r="I2926" s="496">
        <f t="shared" si="485"/>
        <v>3.7866211518545132</v>
      </c>
      <c r="J2926" s="512"/>
      <c r="L2926" s="23">
        <v>44053</v>
      </c>
      <c r="M2926" s="241" t="s">
        <v>1039</v>
      </c>
      <c r="S2926">
        <f t="shared" si="477"/>
        <v>2013</v>
      </c>
      <c r="T2926" s="418" t="e">
        <f>VLOOKUP($A2926,'02-Metrics'!$A$2:$AD$188,4,FALSE)</f>
        <v>#N/A</v>
      </c>
      <c r="U2926" s="418" t="e">
        <f>VLOOKUP($A2926,'02-Metrics'!$A$2:$AD$188,5,FALSE)</f>
        <v>#N/A</v>
      </c>
      <c r="V2926" s="418" t="e">
        <f>VLOOKUP($A2926,'02-Metrics'!$A$2:$AD$188,7,FALSE)</f>
        <v>#N/A</v>
      </c>
    </row>
    <row r="2927" spans="1:22" hidden="1">
      <c r="A2927" s="418" t="s">
        <v>1267</v>
      </c>
      <c r="B2927" s="494">
        <v>41608</v>
      </c>
      <c r="C2927" s="495">
        <v>58232221.870000012</v>
      </c>
      <c r="D2927" s="495">
        <v>0</v>
      </c>
      <c r="E2927" s="495">
        <f t="shared" si="480"/>
        <v>511213759.69000018</v>
      </c>
      <c r="F2927" s="495">
        <f t="shared" si="481"/>
        <v>0</v>
      </c>
      <c r="G2927" s="495">
        <f t="shared" si="484"/>
        <v>511213759.69000018</v>
      </c>
      <c r="H2927" s="495">
        <f>VLOOKUP(A2927,'02-Metrics'!A:R,18,FALSE)</f>
        <v>119626844</v>
      </c>
      <c r="I2927" s="496">
        <f t="shared" si="485"/>
        <v>4.2734033816858048</v>
      </c>
      <c r="J2927" s="512"/>
      <c r="M2927" s="241" t="s">
        <v>1038</v>
      </c>
      <c r="S2927">
        <f t="shared" si="477"/>
        <v>2013</v>
      </c>
      <c r="T2927" s="418" t="e">
        <f>VLOOKUP($A2927,'02-Metrics'!$A$2:$AD$188,4,FALSE)</f>
        <v>#N/A</v>
      </c>
      <c r="U2927" s="418" t="e">
        <f>VLOOKUP($A2927,'02-Metrics'!$A$2:$AD$188,5,FALSE)</f>
        <v>#N/A</v>
      </c>
      <c r="V2927" s="418" t="e">
        <f>VLOOKUP($A2927,'02-Metrics'!$A$2:$AD$188,7,FALSE)</f>
        <v>#N/A</v>
      </c>
    </row>
    <row r="2928" spans="1:22" hidden="1">
      <c r="A2928" s="418" t="s">
        <v>1267</v>
      </c>
      <c r="B2928" s="494">
        <v>41638</v>
      </c>
      <c r="C2928" s="495">
        <v>57543239.20000001</v>
      </c>
      <c r="D2928" s="495">
        <v>0</v>
      </c>
      <c r="E2928" s="495">
        <f t="shared" si="480"/>
        <v>568756998.89000022</v>
      </c>
      <c r="F2928" s="495">
        <f t="shared" si="481"/>
        <v>0</v>
      </c>
      <c r="G2928" s="495">
        <f t="shared" si="484"/>
        <v>568756998.89000022</v>
      </c>
      <c r="H2928" s="495">
        <f>VLOOKUP(A2928,'02-Metrics'!A:R,18,FALSE)</f>
        <v>119626844</v>
      </c>
      <c r="I2928" s="496">
        <f t="shared" si="485"/>
        <v>4.7544261795454554</v>
      </c>
      <c r="J2928" s="512"/>
      <c r="L2928" s="23">
        <v>44095</v>
      </c>
      <c r="M2928" s="241" t="s">
        <v>1039</v>
      </c>
      <c r="S2928">
        <f t="shared" si="477"/>
        <v>2013</v>
      </c>
      <c r="T2928" s="418" t="e">
        <f>VLOOKUP($A2928,'02-Metrics'!$A$2:$AD$188,4,FALSE)</f>
        <v>#N/A</v>
      </c>
      <c r="U2928" s="418" t="e">
        <f>VLOOKUP($A2928,'02-Metrics'!$A$2:$AD$188,5,FALSE)</f>
        <v>#N/A</v>
      </c>
      <c r="V2928" s="418" t="e">
        <f>VLOOKUP($A2928,'02-Metrics'!$A$2:$AD$188,7,FALSE)</f>
        <v>#N/A</v>
      </c>
    </row>
    <row r="2929" spans="1:22" hidden="1">
      <c r="A2929" s="418" t="s">
        <v>1267</v>
      </c>
      <c r="B2929" s="494">
        <v>41669</v>
      </c>
      <c r="C2929" s="495">
        <v>2556309.7800000003</v>
      </c>
      <c r="D2929" s="495">
        <v>2917911.59</v>
      </c>
      <c r="E2929" s="495">
        <f t="shared" si="480"/>
        <v>571313308.6700002</v>
      </c>
      <c r="F2929" s="495">
        <f t="shared" si="481"/>
        <v>2917911.59</v>
      </c>
      <c r="G2929" s="495">
        <f t="shared" si="484"/>
        <v>568395397.08000016</v>
      </c>
      <c r="H2929" s="495">
        <f>VLOOKUP(A2929,'02-Metrics'!A:R,18,FALSE)</f>
        <v>119626844</v>
      </c>
      <c r="I2929" s="496">
        <f t="shared" si="485"/>
        <v>4.7514034314906795</v>
      </c>
      <c r="J2929" s="512"/>
      <c r="L2929" s="23">
        <v>44105</v>
      </c>
      <c r="M2929" s="241" t="s">
        <v>1040</v>
      </c>
      <c r="S2929">
        <f t="shared" si="477"/>
        <v>2014</v>
      </c>
      <c r="T2929" s="418" t="e">
        <f>VLOOKUP($A2929,'02-Metrics'!$A$2:$AD$188,4,FALSE)</f>
        <v>#N/A</v>
      </c>
      <c r="U2929" s="418" t="e">
        <f>VLOOKUP($A2929,'02-Metrics'!$A$2:$AD$188,5,FALSE)</f>
        <v>#N/A</v>
      </c>
      <c r="V2929" s="418" t="e">
        <f>VLOOKUP($A2929,'02-Metrics'!$A$2:$AD$188,7,FALSE)</f>
        <v>#N/A</v>
      </c>
    </row>
    <row r="2930" spans="1:22" hidden="1">
      <c r="A2930" s="418" t="s">
        <v>1267</v>
      </c>
      <c r="B2930" s="494">
        <v>41698</v>
      </c>
      <c r="C2930" s="495">
        <v>4500000</v>
      </c>
      <c r="D2930" s="495">
        <v>4018119.689999999</v>
      </c>
      <c r="E2930" s="495">
        <f t="shared" si="480"/>
        <v>575813308.6700002</v>
      </c>
      <c r="F2930" s="495">
        <f t="shared" si="481"/>
        <v>6936031.2799999993</v>
      </c>
      <c r="G2930" s="495">
        <f t="shared" si="484"/>
        <v>568877277.39000022</v>
      </c>
      <c r="H2930" s="495">
        <f>VLOOKUP(A2930,'02-Metrics'!A:R,18,FALSE)</f>
        <v>119626844</v>
      </c>
      <c r="I2930" s="496">
        <f t="shared" si="485"/>
        <v>4.755431626951558</v>
      </c>
      <c r="J2930" s="512"/>
      <c r="L2930" s="23">
        <v>44111</v>
      </c>
      <c r="M2930" s="241" t="s">
        <v>1039</v>
      </c>
      <c r="S2930">
        <f t="shared" si="477"/>
        <v>2014</v>
      </c>
      <c r="T2930" s="418" t="e">
        <f>VLOOKUP($A2930,'02-Metrics'!$A$2:$AD$188,4,FALSE)</f>
        <v>#N/A</v>
      </c>
      <c r="U2930" s="418" t="e">
        <f>VLOOKUP($A2930,'02-Metrics'!$A$2:$AD$188,5,FALSE)</f>
        <v>#N/A</v>
      </c>
      <c r="V2930" s="418" t="e">
        <f>VLOOKUP($A2930,'02-Metrics'!$A$2:$AD$188,7,FALSE)</f>
        <v>#N/A</v>
      </c>
    </row>
    <row r="2931" spans="1:22" hidden="1">
      <c r="A2931" s="418" t="s">
        <v>1267</v>
      </c>
      <c r="B2931" s="494">
        <v>41728</v>
      </c>
      <c r="C2931" s="495">
        <v>2000000</v>
      </c>
      <c r="D2931" s="495">
        <v>5146141.37</v>
      </c>
      <c r="E2931" s="495">
        <f t="shared" si="480"/>
        <v>577813308.6700002</v>
      </c>
      <c r="F2931" s="495">
        <f t="shared" si="481"/>
        <v>12082172.649999999</v>
      </c>
      <c r="G2931" s="495">
        <f t="shared" si="484"/>
        <v>565731136.02000022</v>
      </c>
      <c r="H2931" s="495">
        <f>VLOOKUP(A2931,'02-Metrics'!A:R,18,FALSE)</f>
        <v>119626844</v>
      </c>
      <c r="I2931" s="496">
        <f t="shared" si="485"/>
        <v>4.7291320000049506</v>
      </c>
      <c r="J2931" s="512"/>
      <c r="L2931" s="23">
        <v>44136</v>
      </c>
      <c r="M2931" s="241" t="s">
        <v>1040</v>
      </c>
      <c r="S2931">
        <f t="shared" si="477"/>
        <v>2014</v>
      </c>
      <c r="T2931" s="418" t="e">
        <f>VLOOKUP($A2931,'02-Metrics'!$A$2:$AD$188,4,FALSE)</f>
        <v>#N/A</v>
      </c>
      <c r="U2931" s="418" t="e">
        <f>VLOOKUP($A2931,'02-Metrics'!$A$2:$AD$188,5,FALSE)</f>
        <v>#N/A</v>
      </c>
      <c r="V2931" s="418" t="e">
        <f>VLOOKUP($A2931,'02-Metrics'!$A$2:$AD$188,7,FALSE)</f>
        <v>#N/A</v>
      </c>
    </row>
    <row r="2932" spans="1:22" hidden="1">
      <c r="A2932" s="418" t="s">
        <v>1267</v>
      </c>
      <c r="B2932" s="494">
        <v>41759</v>
      </c>
      <c r="C2932" s="495">
        <v>6470455.3599999994</v>
      </c>
      <c r="D2932" s="495">
        <v>4675969.0599999996</v>
      </c>
      <c r="E2932" s="495">
        <f t="shared" si="480"/>
        <v>584283764.03000021</v>
      </c>
      <c r="F2932" s="495">
        <f t="shared" si="481"/>
        <v>16758141.709999997</v>
      </c>
      <c r="G2932" s="495">
        <f t="shared" si="484"/>
        <v>567525622.32000017</v>
      </c>
      <c r="H2932" s="495">
        <f>VLOOKUP(A2932,'02-Metrics'!A:R,18,FALSE)</f>
        <v>119626844</v>
      </c>
      <c r="I2932" s="496">
        <f t="shared" si="485"/>
        <v>4.7441326991791257</v>
      </c>
      <c r="J2932" s="512"/>
      <c r="L2932" s="23">
        <v>44146</v>
      </c>
      <c r="M2932" s="241" t="s">
        <v>1039</v>
      </c>
      <c r="S2932">
        <f t="shared" si="477"/>
        <v>2014</v>
      </c>
      <c r="T2932" s="418" t="e">
        <f>VLOOKUP($A2932,'02-Metrics'!$A$2:$AD$188,4,FALSE)</f>
        <v>#N/A</v>
      </c>
      <c r="U2932" s="418" t="e">
        <f>VLOOKUP($A2932,'02-Metrics'!$A$2:$AD$188,5,FALSE)</f>
        <v>#N/A</v>
      </c>
      <c r="V2932" s="418" t="e">
        <f>VLOOKUP($A2932,'02-Metrics'!$A$2:$AD$188,7,FALSE)</f>
        <v>#N/A</v>
      </c>
    </row>
    <row r="2933" spans="1:22" hidden="1">
      <c r="A2933" s="418" t="s">
        <v>1267</v>
      </c>
      <c r="B2933" s="494">
        <v>41789</v>
      </c>
      <c r="C2933" s="495">
        <v>4000000</v>
      </c>
      <c r="D2933" s="495">
        <v>5980577.46</v>
      </c>
      <c r="E2933" s="495">
        <f t="shared" si="480"/>
        <v>588283764.03000021</v>
      </c>
      <c r="F2933" s="495">
        <f t="shared" si="481"/>
        <v>22738719.169999998</v>
      </c>
      <c r="G2933" s="495">
        <f t="shared" si="484"/>
        <v>565545044.86000025</v>
      </c>
      <c r="H2933" s="495">
        <f>VLOOKUP(A2933,'02-Metrics'!A:R,18,FALSE)</f>
        <v>119626844</v>
      </c>
      <c r="I2933" s="496">
        <f t="shared" si="485"/>
        <v>4.7275764030019909</v>
      </c>
      <c r="J2933" s="512"/>
      <c r="L2933" s="23">
        <v>44158</v>
      </c>
      <c r="M2933" s="241" t="s">
        <v>1039</v>
      </c>
      <c r="S2933">
        <f t="shared" si="477"/>
        <v>2014</v>
      </c>
      <c r="T2933" s="418" t="e">
        <f>VLOOKUP($A2933,'02-Metrics'!$A$2:$AD$188,4,FALSE)</f>
        <v>#N/A</v>
      </c>
      <c r="U2933" s="418" t="e">
        <f>VLOOKUP($A2933,'02-Metrics'!$A$2:$AD$188,5,FALSE)</f>
        <v>#N/A</v>
      </c>
      <c r="V2933" s="418" t="e">
        <f>VLOOKUP($A2933,'02-Metrics'!$A$2:$AD$188,7,FALSE)</f>
        <v>#N/A</v>
      </c>
    </row>
    <row r="2934" spans="1:22" hidden="1">
      <c r="A2934" s="418" t="s">
        <v>1267</v>
      </c>
      <c r="B2934" s="494">
        <v>41820</v>
      </c>
      <c r="C2934" s="495">
        <v>1976271.33</v>
      </c>
      <c r="D2934" s="495">
        <v>5146368.5399999991</v>
      </c>
      <c r="E2934" s="495">
        <f t="shared" si="480"/>
        <v>590260035.36000025</v>
      </c>
      <c r="F2934" s="495">
        <f t="shared" si="481"/>
        <v>27885087.709999997</v>
      </c>
      <c r="G2934" s="495">
        <f t="shared" si="484"/>
        <v>562374947.65000021</v>
      </c>
      <c r="H2934" s="495">
        <f>VLOOKUP(A2934,'02-Metrics'!A:R,18,FALSE)</f>
        <v>119626844</v>
      </c>
      <c r="I2934" s="496">
        <f t="shared" si="485"/>
        <v>4.7010765213366339</v>
      </c>
      <c r="J2934" s="512"/>
      <c r="L2934" s="23">
        <v>44166</v>
      </c>
      <c r="M2934" s="241" t="s">
        <v>1040</v>
      </c>
      <c r="S2934">
        <f t="shared" si="477"/>
        <v>2014</v>
      </c>
      <c r="T2934" s="418" t="e">
        <f>VLOOKUP($A2934,'02-Metrics'!$A$2:$AD$188,4,FALSE)</f>
        <v>#N/A</v>
      </c>
      <c r="U2934" s="418" t="e">
        <f>VLOOKUP($A2934,'02-Metrics'!$A$2:$AD$188,5,FALSE)</f>
        <v>#N/A</v>
      </c>
      <c r="V2934" s="418" t="e">
        <f>VLOOKUP($A2934,'02-Metrics'!$A$2:$AD$188,7,FALSE)</f>
        <v>#N/A</v>
      </c>
    </row>
    <row r="2935" spans="1:22" hidden="1">
      <c r="A2935" s="418" t="s">
        <v>1267</v>
      </c>
      <c r="B2935" s="494">
        <v>41850</v>
      </c>
      <c r="C2935" s="495">
        <v>3500000</v>
      </c>
      <c r="D2935" s="495">
        <v>1962774.07</v>
      </c>
      <c r="E2935" s="495">
        <f t="shared" si="480"/>
        <v>593760035.36000025</v>
      </c>
      <c r="F2935" s="495">
        <f t="shared" si="481"/>
        <v>29847861.779999997</v>
      </c>
      <c r="G2935" s="495">
        <f t="shared" si="484"/>
        <v>563912173.58000028</v>
      </c>
      <c r="H2935" s="495">
        <f>VLOOKUP(A2935,'02-Metrics'!A:R,18,FALSE)</f>
        <v>119626844</v>
      </c>
      <c r="I2935" s="496">
        <f t="shared" si="485"/>
        <v>4.7139266967537843</v>
      </c>
      <c r="J2935" s="512"/>
      <c r="L2935" s="23">
        <v>44186</v>
      </c>
      <c r="M2935" s="241" t="s">
        <v>1039</v>
      </c>
      <c r="S2935">
        <f t="shared" si="477"/>
        <v>2014</v>
      </c>
      <c r="T2935" s="418" t="e">
        <f>VLOOKUP($A2935,'02-Metrics'!$A$2:$AD$188,4,FALSE)</f>
        <v>#N/A</v>
      </c>
      <c r="U2935" s="418" t="e">
        <f>VLOOKUP($A2935,'02-Metrics'!$A$2:$AD$188,5,FALSE)</f>
        <v>#N/A</v>
      </c>
      <c r="V2935" s="418" t="e">
        <f>VLOOKUP($A2935,'02-Metrics'!$A$2:$AD$188,7,FALSE)</f>
        <v>#N/A</v>
      </c>
    </row>
    <row r="2936" spans="1:22" hidden="1">
      <c r="A2936" s="418" t="s">
        <v>1267</v>
      </c>
      <c r="B2936" s="494">
        <v>41881</v>
      </c>
      <c r="C2936" s="495">
        <v>5167892.93</v>
      </c>
      <c r="D2936" s="495">
        <v>2695896.5800000005</v>
      </c>
      <c r="E2936" s="495">
        <f t="shared" si="480"/>
        <v>598927928.2900002</v>
      </c>
      <c r="F2936" s="495">
        <f t="shared" si="481"/>
        <v>32543758.359999999</v>
      </c>
      <c r="G2936" s="495">
        <f t="shared" si="484"/>
        <v>566384169.93000019</v>
      </c>
      <c r="H2936" s="495">
        <f>VLOOKUP(A2936,'02-Metrics'!A:R,18,FALSE)</f>
        <v>119626844</v>
      </c>
      <c r="I2936" s="496">
        <f t="shared" si="485"/>
        <v>4.7345909245085505</v>
      </c>
      <c r="J2936" s="512"/>
      <c r="M2936" s="241" t="s">
        <v>1038</v>
      </c>
      <c r="S2936">
        <f t="shared" si="477"/>
        <v>2014</v>
      </c>
      <c r="T2936" s="418" t="e">
        <f>VLOOKUP($A2936,'02-Metrics'!$A$2:$AD$188,4,FALSE)</f>
        <v>#N/A</v>
      </c>
      <c r="U2936" s="418" t="e">
        <f>VLOOKUP($A2936,'02-Metrics'!$A$2:$AD$188,5,FALSE)</f>
        <v>#N/A</v>
      </c>
      <c r="V2936" s="418" t="e">
        <f>VLOOKUP($A2936,'02-Metrics'!$A$2:$AD$188,7,FALSE)</f>
        <v>#N/A</v>
      </c>
    </row>
    <row r="2937" spans="1:22" hidden="1">
      <c r="A2937" s="418" t="s">
        <v>1267</v>
      </c>
      <c r="B2937" s="494">
        <v>41912</v>
      </c>
      <c r="C2937" s="495">
        <v>4500000</v>
      </c>
      <c r="D2937" s="495">
        <v>4810854.92</v>
      </c>
      <c r="E2937" s="495">
        <f t="shared" si="480"/>
        <v>603427928.2900002</v>
      </c>
      <c r="F2937" s="495">
        <f t="shared" si="481"/>
        <v>37354613.280000001</v>
      </c>
      <c r="G2937" s="495">
        <f t="shared" si="484"/>
        <v>566073315.01000023</v>
      </c>
      <c r="H2937" s="495">
        <f>VLOOKUP(A2937,'02-Metrics'!A:R,18,FALSE)</f>
        <v>119626844</v>
      </c>
      <c r="I2937" s="496">
        <f t="shared" si="485"/>
        <v>4.7319923863409805</v>
      </c>
      <c r="J2937" s="512"/>
      <c r="L2937" s="23">
        <v>44209</v>
      </c>
      <c r="M2937" s="241" t="s">
        <v>1039</v>
      </c>
      <c r="S2937">
        <f t="shared" si="477"/>
        <v>2014</v>
      </c>
      <c r="T2937" s="418" t="e">
        <f>VLOOKUP($A2937,'02-Metrics'!$A$2:$AD$188,4,FALSE)</f>
        <v>#N/A</v>
      </c>
      <c r="U2937" s="418" t="e">
        <f>VLOOKUP($A2937,'02-Metrics'!$A$2:$AD$188,5,FALSE)</f>
        <v>#N/A</v>
      </c>
      <c r="V2937" s="418" t="e">
        <f>VLOOKUP($A2937,'02-Metrics'!$A$2:$AD$188,7,FALSE)</f>
        <v>#N/A</v>
      </c>
    </row>
    <row r="2938" spans="1:22" hidden="1">
      <c r="A2938" s="418" t="s">
        <v>1267</v>
      </c>
      <c r="B2938" s="494">
        <v>41942</v>
      </c>
      <c r="C2938" s="495">
        <v>3074518</v>
      </c>
      <c r="D2938" s="495">
        <v>4103108.4399999995</v>
      </c>
      <c r="E2938" s="495">
        <f t="shared" si="480"/>
        <v>606502446.2900002</v>
      </c>
      <c r="F2938" s="495">
        <f t="shared" si="481"/>
        <v>41457721.719999999</v>
      </c>
      <c r="G2938" s="495">
        <f t="shared" si="484"/>
        <v>565044724.57000017</v>
      </c>
      <c r="H2938" s="495">
        <f>VLOOKUP(A2938,'02-Metrics'!A:R,18,FALSE)</f>
        <v>119626844</v>
      </c>
      <c r="I2938" s="496">
        <f t="shared" si="485"/>
        <v>4.7233940617040782</v>
      </c>
      <c r="J2938" s="512"/>
      <c r="M2938" s="241" t="s">
        <v>1038</v>
      </c>
      <c r="S2938">
        <f t="shared" si="477"/>
        <v>2014</v>
      </c>
      <c r="T2938" s="418" t="e">
        <f>VLOOKUP($A2938,'02-Metrics'!$A$2:$AD$188,4,FALSE)</f>
        <v>#N/A</v>
      </c>
      <c r="U2938" s="418" t="e">
        <f>VLOOKUP($A2938,'02-Metrics'!$A$2:$AD$188,5,FALSE)</f>
        <v>#N/A</v>
      </c>
      <c r="V2938" s="418" t="e">
        <f>VLOOKUP($A2938,'02-Metrics'!$A$2:$AD$188,7,FALSE)</f>
        <v>#N/A</v>
      </c>
    </row>
    <row r="2939" spans="1:22" hidden="1">
      <c r="A2939" s="418" t="s">
        <v>1267</v>
      </c>
      <c r="B2939" s="494">
        <v>41973</v>
      </c>
      <c r="C2939" s="495">
        <v>2824636.13</v>
      </c>
      <c r="D2939" s="495">
        <v>2313160.1199999996</v>
      </c>
      <c r="E2939" s="495">
        <f t="shared" si="480"/>
        <v>609327082.4200002</v>
      </c>
      <c r="F2939" s="495">
        <f t="shared" si="481"/>
        <v>43770881.839999996</v>
      </c>
      <c r="G2939" s="495">
        <f t="shared" si="484"/>
        <v>565556200.58000016</v>
      </c>
      <c r="H2939" s="495">
        <f>VLOOKUP(A2939,'02-Metrics'!A:R,18,FALSE)</f>
        <v>119626844</v>
      </c>
      <c r="I2939" s="496">
        <f t="shared" si="485"/>
        <v>4.7276696573220649</v>
      </c>
      <c r="J2939" s="512"/>
      <c r="L2939" s="23">
        <v>44230</v>
      </c>
      <c r="M2939" s="241" t="s">
        <v>1039</v>
      </c>
      <c r="S2939">
        <f t="shared" si="477"/>
        <v>2014</v>
      </c>
      <c r="T2939" s="418" t="e">
        <f>VLOOKUP($A2939,'02-Metrics'!$A$2:$AD$188,4,FALSE)</f>
        <v>#N/A</v>
      </c>
      <c r="U2939" s="418" t="e">
        <f>VLOOKUP($A2939,'02-Metrics'!$A$2:$AD$188,5,FALSE)</f>
        <v>#N/A</v>
      </c>
      <c r="V2939" s="418" t="e">
        <f>VLOOKUP($A2939,'02-Metrics'!$A$2:$AD$188,7,FALSE)</f>
        <v>#N/A</v>
      </c>
    </row>
    <row r="2940" spans="1:22" hidden="1">
      <c r="A2940" s="418" t="s">
        <v>1267</v>
      </c>
      <c r="B2940" s="494">
        <v>42003</v>
      </c>
      <c r="C2940" s="495">
        <v>2380352.34</v>
      </c>
      <c r="D2940" s="495">
        <v>4679596.4800000004</v>
      </c>
      <c r="E2940" s="495">
        <f t="shared" si="480"/>
        <v>611707434.76000023</v>
      </c>
      <c r="F2940" s="495">
        <f t="shared" si="481"/>
        <v>48450478.319999993</v>
      </c>
      <c r="G2940" s="495">
        <f t="shared" si="484"/>
        <v>563256956.4400003</v>
      </c>
      <c r="H2940" s="495">
        <f>VLOOKUP(A2940,'02-Metrics'!A:R,18,FALSE)</f>
        <v>119626844</v>
      </c>
      <c r="I2940" s="496">
        <f t="shared" si="485"/>
        <v>4.708449521915</v>
      </c>
      <c r="J2940" s="512"/>
      <c r="L2940" s="23">
        <v>44249</v>
      </c>
      <c r="M2940" s="241" t="s">
        <v>1039</v>
      </c>
      <c r="S2940">
        <f t="shared" si="477"/>
        <v>2014</v>
      </c>
      <c r="T2940" s="418" t="e">
        <f>VLOOKUP($A2940,'02-Metrics'!$A$2:$AD$188,4,FALSE)</f>
        <v>#N/A</v>
      </c>
      <c r="U2940" s="418" t="e">
        <f>VLOOKUP($A2940,'02-Metrics'!$A$2:$AD$188,5,FALSE)</f>
        <v>#N/A</v>
      </c>
      <c r="V2940" s="418" t="e">
        <f>VLOOKUP($A2940,'02-Metrics'!$A$2:$AD$188,7,FALSE)</f>
        <v>#N/A</v>
      </c>
    </row>
    <row r="2941" spans="1:22" hidden="1">
      <c r="A2941" s="418" t="s">
        <v>1267</v>
      </c>
      <c r="B2941" s="494">
        <v>42034</v>
      </c>
      <c r="C2941" s="495">
        <v>13225504.789999997</v>
      </c>
      <c r="D2941" s="495">
        <v>0</v>
      </c>
      <c r="E2941" s="495">
        <f t="shared" si="480"/>
        <v>624932939.55000019</v>
      </c>
      <c r="F2941" s="495">
        <f t="shared" si="481"/>
        <v>48450478.319999993</v>
      </c>
      <c r="G2941" s="495">
        <f t="shared" si="484"/>
        <v>576482461.23000026</v>
      </c>
      <c r="H2941" s="495">
        <f>VLOOKUP(A2941,'02-Metrics'!A:R,18,FALSE)</f>
        <v>119626844</v>
      </c>
      <c r="I2941" s="496">
        <f t="shared" si="485"/>
        <v>4.8190058514792904</v>
      </c>
      <c r="J2941" s="512"/>
      <c r="M2941" s="241" t="s">
        <v>1038</v>
      </c>
      <c r="S2941">
        <f t="shared" si="477"/>
        <v>2015</v>
      </c>
      <c r="T2941" s="418" t="e">
        <f>VLOOKUP($A2941,'02-Metrics'!$A$2:$AD$188,4,FALSE)</f>
        <v>#N/A</v>
      </c>
      <c r="U2941" s="418" t="e">
        <f>VLOOKUP($A2941,'02-Metrics'!$A$2:$AD$188,5,FALSE)</f>
        <v>#N/A</v>
      </c>
      <c r="V2941" s="418" t="e">
        <f>VLOOKUP($A2941,'02-Metrics'!$A$2:$AD$188,7,FALSE)</f>
        <v>#N/A</v>
      </c>
    </row>
    <row r="2942" spans="1:22" hidden="1">
      <c r="A2942" s="418" t="s">
        <v>1267</v>
      </c>
      <c r="B2942" s="494">
        <v>42063</v>
      </c>
      <c r="C2942" s="495">
        <v>7853167.5600000005</v>
      </c>
      <c r="D2942" s="495">
        <v>0</v>
      </c>
      <c r="E2942" s="495">
        <f t="shared" si="480"/>
        <v>632786107.11000013</v>
      </c>
      <c r="F2942" s="495">
        <f t="shared" si="481"/>
        <v>48450478.319999993</v>
      </c>
      <c r="G2942" s="498">
        <f>E2942-F2942</f>
        <v>584335628.7900002</v>
      </c>
      <c r="H2942" s="495"/>
      <c r="I2942" s="496"/>
      <c r="J2942" s="512"/>
      <c r="S2942">
        <f t="shared" si="477"/>
        <v>2015</v>
      </c>
      <c r="T2942" s="418" t="e">
        <f>VLOOKUP($A2942,'02-Metrics'!$A$2:$AD$188,4,FALSE)</f>
        <v>#N/A</v>
      </c>
      <c r="U2942" s="418" t="e">
        <f>VLOOKUP($A2942,'02-Metrics'!$A$2:$AD$188,5,FALSE)</f>
        <v>#N/A</v>
      </c>
      <c r="V2942" s="418" t="e">
        <f>VLOOKUP($A2942,'02-Metrics'!$A$2:$AD$188,7,FALSE)</f>
        <v>#N/A</v>
      </c>
    </row>
    <row r="2943" spans="1:22" hidden="1">
      <c r="A2943" s="418" t="s">
        <v>1267</v>
      </c>
      <c r="B2943" s="494">
        <v>42093</v>
      </c>
      <c r="C2943" s="495">
        <v>5724776.3999999994</v>
      </c>
      <c r="D2943" s="495">
        <v>0</v>
      </c>
      <c r="E2943" s="495">
        <f t="shared" si="480"/>
        <v>638510883.51000011</v>
      </c>
      <c r="F2943" s="495">
        <f t="shared" si="481"/>
        <v>48450478.319999993</v>
      </c>
      <c r="G2943" s="495">
        <f t="shared" ref="G2943:G2981" si="486">E2943-F2943</f>
        <v>590060405.19000006</v>
      </c>
      <c r="H2943" s="495">
        <f>VLOOKUP(A2943,'02-Metrics'!A:R,18,FALSE)</f>
        <v>119626844</v>
      </c>
      <c r="I2943" s="496">
        <f t="shared" ref="I2943:I2981" si="487">G2943/H2943</f>
        <v>4.9325083355872872</v>
      </c>
      <c r="J2943" s="512"/>
      <c r="M2943" s="241" t="s">
        <v>1038</v>
      </c>
      <c r="S2943">
        <f t="shared" si="477"/>
        <v>2015</v>
      </c>
      <c r="T2943" s="418" t="e">
        <f>VLOOKUP($A2943,'02-Metrics'!$A$2:$AD$188,4,FALSE)</f>
        <v>#N/A</v>
      </c>
      <c r="U2943" s="418" t="e">
        <f>VLOOKUP($A2943,'02-Metrics'!$A$2:$AD$188,5,FALSE)</f>
        <v>#N/A</v>
      </c>
      <c r="V2943" s="418" t="e">
        <f>VLOOKUP($A2943,'02-Metrics'!$A$2:$AD$188,7,FALSE)</f>
        <v>#N/A</v>
      </c>
    </row>
    <row r="2944" spans="1:22" hidden="1">
      <c r="A2944" s="418" t="s">
        <v>1267</v>
      </c>
      <c r="B2944" s="494">
        <v>42124</v>
      </c>
      <c r="C2944" s="495">
        <v>5724776.3999999994</v>
      </c>
      <c r="D2944" s="495">
        <v>0</v>
      </c>
      <c r="E2944" s="495">
        <f t="shared" si="480"/>
        <v>644235659.91000009</v>
      </c>
      <c r="F2944" s="495">
        <f t="shared" si="481"/>
        <v>48450478.319999993</v>
      </c>
      <c r="G2944" s="495">
        <f t="shared" si="486"/>
        <v>595785181.59000015</v>
      </c>
      <c r="H2944" s="495">
        <f>VLOOKUP(A2944,'02-Metrics'!A:R,18,FALSE)</f>
        <v>119626844</v>
      </c>
      <c r="I2944" s="496">
        <f t="shared" si="487"/>
        <v>4.9803636179685569</v>
      </c>
      <c r="J2944" s="512"/>
      <c r="M2944" s="241" t="s">
        <v>1038</v>
      </c>
      <c r="S2944">
        <f t="shared" si="477"/>
        <v>2015</v>
      </c>
      <c r="T2944" s="418" t="e">
        <f>VLOOKUP($A2944,'02-Metrics'!$A$2:$AD$188,4,FALSE)</f>
        <v>#N/A</v>
      </c>
      <c r="U2944" s="418" t="e">
        <f>VLOOKUP($A2944,'02-Metrics'!$A$2:$AD$188,5,FALSE)</f>
        <v>#N/A</v>
      </c>
      <c r="V2944" s="418" t="e">
        <f>VLOOKUP($A2944,'02-Metrics'!$A$2:$AD$188,7,FALSE)</f>
        <v>#N/A</v>
      </c>
    </row>
    <row r="2945" spans="1:22" hidden="1">
      <c r="A2945" s="418" t="s">
        <v>1267</v>
      </c>
      <c r="B2945" s="494">
        <v>42154</v>
      </c>
      <c r="C2945" s="495">
        <v>1791760.9200000002</v>
      </c>
      <c r="D2945" s="495">
        <v>0</v>
      </c>
      <c r="E2945" s="495">
        <f t="shared" si="480"/>
        <v>646027420.83000004</v>
      </c>
      <c r="F2945" s="495">
        <f t="shared" si="481"/>
        <v>48450478.319999993</v>
      </c>
      <c r="G2945" s="495">
        <f t="shared" si="486"/>
        <v>597576942.50999999</v>
      </c>
      <c r="H2945" s="495">
        <f>VLOOKUP(A2945,'02-Metrics'!A:R,18,FALSE)</f>
        <v>119626844</v>
      </c>
      <c r="I2945" s="496">
        <f t="shared" si="487"/>
        <v>4.9953415347979924</v>
      </c>
      <c r="J2945" s="512"/>
      <c r="M2945" s="241" t="s">
        <v>1038</v>
      </c>
      <c r="S2945">
        <f t="shared" si="477"/>
        <v>2015</v>
      </c>
      <c r="T2945" s="418" t="e">
        <f>VLOOKUP($A2945,'02-Metrics'!$A$2:$AD$188,4,FALSE)</f>
        <v>#N/A</v>
      </c>
      <c r="U2945" s="418" t="e">
        <f>VLOOKUP($A2945,'02-Metrics'!$A$2:$AD$188,5,FALSE)</f>
        <v>#N/A</v>
      </c>
      <c r="V2945" s="418" t="e">
        <f>VLOOKUP($A2945,'02-Metrics'!$A$2:$AD$188,7,FALSE)</f>
        <v>#N/A</v>
      </c>
    </row>
    <row r="2946" spans="1:22" hidden="1">
      <c r="A2946" s="418" t="s">
        <v>1267</v>
      </c>
      <c r="B2946" s="494">
        <v>42185</v>
      </c>
      <c r="C2946" s="495">
        <v>149600.51999999999</v>
      </c>
      <c r="D2946" s="495">
        <v>0</v>
      </c>
      <c r="E2946" s="495">
        <f t="shared" si="480"/>
        <v>646177021.35000002</v>
      </c>
      <c r="F2946" s="495">
        <f t="shared" si="481"/>
        <v>48450478.319999993</v>
      </c>
      <c r="G2946" s="495">
        <f t="shared" si="486"/>
        <v>597726543.02999997</v>
      </c>
      <c r="H2946" s="495">
        <f>VLOOKUP(A2946,'02-Metrics'!A:R,18,FALSE)</f>
        <v>119626844</v>
      </c>
      <c r="I2946" s="496">
        <f t="shared" si="487"/>
        <v>4.996592094580377</v>
      </c>
      <c r="J2946" s="512"/>
      <c r="M2946" s="241" t="s">
        <v>1038</v>
      </c>
      <c r="S2946">
        <f t="shared" ref="S2946:S3009" si="488">YEAR(B2946)</f>
        <v>2015</v>
      </c>
      <c r="T2946" s="418" t="e">
        <f>VLOOKUP($A2946,'02-Metrics'!$A$2:$AD$188,4,FALSE)</f>
        <v>#N/A</v>
      </c>
      <c r="U2946" s="418" t="e">
        <f>VLOOKUP($A2946,'02-Metrics'!$A$2:$AD$188,5,FALSE)</f>
        <v>#N/A</v>
      </c>
      <c r="V2946" s="418" t="e">
        <f>VLOOKUP($A2946,'02-Metrics'!$A$2:$AD$188,7,FALSE)</f>
        <v>#N/A</v>
      </c>
    </row>
    <row r="2947" spans="1:22" hidden="1">
      <c r="A2947" s="418" t="s">
        <v>1267</v>
      </c>
      <c r="B2947" s="494">
        <v>42215</v>
      </c>
      <c r="C2947" s="495">
        <v>0</v>
      </c>
      <c r="D2947" s="495">
        <v>0</v>
      </c>
      <c r="E2947" s="495">
        <f t="shared" si="480"/>
        <v>646177021.35000002</v>
      </c>
      <c r="F2947" s="495">
        <f t="shared" si="481"/>
        <v>48450478.319999993</v>
      </c>
      <c r="G2947" s="495">
        <f t="shared" si="486"/>
        <v>597726543.02999997</v>
      </c>
      <c r="H2947" s="495">
        <f>VLOOKUP(A2947,'02-Metrics'!A:R,18,FALSE)</f>
        <v>119626844</v>
      </c>
      <c r="I2947" s="496">
        <f t="shared" si="487"/>
        <v>4.996592094580377</v>
      </c>
      <c r="J2947" s="512"/>
      <c r="M2947" s="241" t="s">
        <v>1038</v>
      </c>
      <c r="S2947">
        <f t="shared" si="488"/>
        <v>2015</v>
      </c>
      <c r="T2947" s="418" t="e">
        <f>VLOOKUP($A2947,'02-Metrics'!$A$2:$AD$188,4,FALSE)</f>
        <v>#N/A</v>
      </c>
      <c r="U2947" s="418" t="e">
        <f>VLOOKUP($A2947,'02-Metrics'!$A$2:$AD$188,5,FALSE)</f>
        <v>#N/A</v>
      </c>
      <c r="V2947" s="418" t="e">
        <f>VLOOKUP($A2947,'02-Metrics'!$A$2:$AD$188,7,FALSE)</f>
        <v>#N/A</v>
      </c>
    </row>
    <row r="2948" spans="1:22" hidden="1">
      <c r="A2948" s="418" t="s">
        <v>1267</v>
      </c>
      <c r="B2948" s="494">
        <v>42246</v>
      </c>
      <c r="C2948" s="495">
        <v>0</v>
      </c>
      <c r="D2948" s="495">
        <v>0</v>
      </c>
      <c r="E2948" s="495">
        <f t="shared" si="480"/>
        <v>646177021.35000002</v>
      </c>
      <c r="F2948" s="495">
        <f t="shared" si="481"/>
        <v>48450478.319999993</v>
      </c>
      <c r="G2948" s="495">
        <f t="shared" si="486"/>
        <v>597726543.02999997</v>
      </c>
      <c r="H2948" s="495">
        <f>VLOOKUP(A2948,'02-Metrics'!A:R,18,FALSE)</f>
        <v>119626844</v>
      </c>
      <c r="I2948" s="496">
        <f t="shared" si="487"/>
        <v>4.996592094580377</v>
      </c>
      <c r="J2948" s="512"/>
      <c r="M2948" s="241" t="s">
        <v>1038</v>
      </c>
      <c r="S2948">
        <f t="shared" si="488"/>
        <v>2015</v>
      </c>
      <c r="T2948" s="418" t="e">
        <f>VLOOKUP($A2948,'02-Metrics'!$A$2:$AD$188,4,FALSE)</f>
        <v>#N/A</v>
      </c>
      <c r="U2948" s="418" t="e">
        <f>VLOOKUP($A2948,'02-Metrics'!$A$2:$AD$188,5,FALSE)</f>
        <v>#N/A</v>
      </c>
      <c r="V2948" s="418" t="e">
        <f>VLOOKUP($A2948,'02-Metrics'!$A$2:$AD$188,7,FALSE)</f>
        <v>#N/A</v>
      </c>
    </row>
    <row r="2949" spans="1:22" hidden="1">
      <c r="A2949" s="418" t="s">
        <v>1267</v>
      </c>
      <c r="B2949" s="494">
        <v>42277</v>
      </c>
      <c r="C2949" s="495">
        <v>0</v>
      </c>
      <c r="D2949" s="495">
        <v>0</v>
      </c>
      <c r="E2949" s="495">
        <f t="shared" si="480"/>
        <v>646177021.35000002</v>
      </c>
      <c r="F2949" s="495">
        <f t="shared" si="481"/>
        <v>48450478.319999993</v>
      </c>
      <c r="G2949" s="495">
        <f t="shared" si="486"/>
        <v>597726543.02999997</v>
      </c>
      <c r="H2949" s="495">
        <f>VLOOKUP(A2949,'02-Metrics'!A:R,18,FALSE)</f>
        <v>119626844</v>
      </c>
      <c r="I2949" s="496">
        <f t="shared" si="487"/>
        <v>4.996592094580377</v>
      </c>
      <c r="J2949" s="512"/>
      <c r="M2949" s="241" t="s">
        <v>1038</v>
      </c>
      <c r="S2949">
        <f t="shared" si="488"/>
        <v>2015</v>
      </c>
      <c r="T2949" s="418" t="e">
        <f>VLOOKUP($A2949,'02-Metrics'!$A$2:$AD$188,4,FALSE)</f>
        <v>#N/A</v>
      </c>
      <c r="U2949" s="418" t="e">
        <f>VLOOKUP($A2949,'02-Metrics'!$A$2:$AD$188,5,FALSE)</f>
        <v>#N/A</v>
      </c>
      <c r="V2949" s="418" t="e">
        <f>VLOOKUP($A2949,'02-Metrics'!$A$2:$AD$188,7,FALSE)</f>
        <v>#N/A</v>
      </c>
    </row>
    <row r="2950" spans="1:22" hidden="1">
      <c r="A2950" s="418" t="s">
        <v>1267</v>
      </c>
      <c r="B2950" s="494">
        <v>42307</v>
      </c>
      <c r="C2950" s="495">
        <v>0</v>
      </c>
      <c r="D2950" s="495">
        <v>0</v>
      </c>
      <c r="E2950" s="495">
        <f t="shared" si="480"/>
        <v>646177021.35000002</v>
      </c>
      <c r="F2950" s="495">
        <f t="shared" si="481"/>
        <v>48450478.319999993</v>
      </c>
      <c r="G2950" s="495">
        <f t="shared" si="486"/>
        <v>597726543.02999997</v>
      </c>
      <c r="H2950" s="495">
        <f>VLOOKUP(A2950,'02-Metrics'!A:R,18,FALSE)</f>
        <v>119626844</v>
      </c>
      <c r="I2950" s="496">
        <f t="shared" si="487"/>
        <v>4.996592094580377</v>
      </c>
      <c r="J2950" s="512"/>
      <c r="M2950" s="241" t="s">
        <v>1038</v>
      </c>
      <c r="S2950">
        <f t="shared" si="488"/>
        <v>2015</v>
      </c>
      <c r="T2950" s="418" t="e">
        <f>VLOOKUP($A2950,'02-Metrics'!$A$2:$AD$188,4,FALSE)</f>
        <v>#N/A</v>
      </c>
      <c r="U2950" s="418" t="e">
        <f>VLOOKUP($A2950,'02-Metrics'!$A$2:$AD$188,5,FALSE)</f>
        <v>#N/A</v>
      </c>
      <c r="V2950" s="418" t="e">
        <f>VLOOKUP($A2950,'02-Metrics'!$A$2:$AD$188,7,FALSE)</f>
        <v>#N/A</v>
      </c>
    </row>
    <row r="2951" spans="1:22" hidden="1">
      <c r="A2951" s="418" t="s">
        <v>1267</v>
      </c>
      <c r="B2951" s="494">
        <v>42338</v>
      </c>
      <c r="C2951" s="495">
        <v>0</v>
      </c>
      <c r="D2951" s="495">
        <v>0</v>
      </c>
      <c r="E2951" s="495">
        <f t="shared" si="480"/>
        <v>646177021.35000002</v>
      </c>
      <c r="F2951" s="495">
        <f t="shared" si="481"/>
        <v>48450478.319999993</v>
      </c>
      <c r="G2951" s="495">
        <f t="shared" si="486"/>
        <v>597726543.02999997</v>
      </c>
      <c r="H2951" s="495">
        <f>VLOOKUP(A2951,'02-Metrics'!A:R,18,FALSE)</f>
        <v>119626844</v>
      </c>
      <c r="I2951" s="496">
        <f t="shared" si="487"/>
        <v>4.996592094580377</v>
      </c>
      <c r="J2951" s="512"/>
      <c r="M2951" s="241" t="s">
        <v>1038</v>
      </c>
      <c r="S2951">
        <f t="shared" si="488"/>
        <v>2015</v>
      </c>
      <c r="T2951" s="418" t="e">
        <f>VLOOKUP($A2951,'02-Metrics'!$A$2:$AD$188,4,FALSE)</f>
        <v>#N/A</v>
      </c>
      <c r="U2951" s="418" t="e">
        <f>VLOOKUP($A2951,'02-Metrics'!$A$2:$AD$188,5,FALSE)</f>
        <v>#N/A</v>
      </c>
      <c r="V2951" s="418" t="e">
        <f>VLOOKUP($A2951,'02-Metrics'!$A$2:$AD$188,7,FALSE)</f>
        <v>#N/A</v>
      </c>
    </row>
    <row r="2952" spans="1:22" hidden="1">
      <c r="A2952" s="418" t="s">
        <v>1267</v>
      </c>
      <c r="B2952" s="494">
        <v>42368</v>
      </c>
      <c r="C2952" s="495">
        <v>0</v>
      </c>
      <c r="D2952" s="495">
        <v>0</v>
      </c>
      <c r="E2952" s="495">
        <f t="shared" si="480"/>
        <v>646177021.35000002</v>
      </c>
      <c r="F2952" s="495">
        <f t="shared" si="481"/>
        <v>48450478.319999993</v>
      </c>
      <c r="G2952" s="495">
        <f t="shared" si="486"/>
        <v>597726543.02999997</v>
      </c>
      <c r="H2952" s="495">
        <f>VLOOKUP(A2952,'02-Metrics'!A:R,18,FALSE)</f>
        <v>119626844</v>
      </c>
      <c r="I2952" s="496">
        <f t="shared" si="487"/>
        <v>4.996592094580377</v>
      </c>
      <c r="J2952" s="512"/>
      <c r="M2952" s="241" t="s">
        <v>1038</v>
      </c>
      <c r="S2952">
        <f t="shared" si="488"/>
        <v>2015</v>
      </c>
      <c r="T2952" s="418" t="e">
        <f>VLOOKUP($A2952,'02-Metrics'!$A$2:$AD$188,4,FALSE)</f>
        <v>#N/A</v>
      </c>
      <c r="U2952" s="418" t="e">
        <f>VLOOKUP($A2952,'02-Metrics'!$A$2:$AD$188,5,FALSE)</f>
        <v>#N/A</v>
      </c>
      <c r="V2952" s="418" t="e">
        <f>VLOOKUP($A2952,'02-Metrics'!$A$2:$AD$188,7,FALSE)</f>
        <v>#N/A</v>
      </c>
    </row>
    <row r="2953" spans="1:22" hidden="1">
      <c r="A2953" s="418" t="s">
        <v>1267</v>
      </c>
      <c r="B2953" s="494">
        <v>42399</v>
      </c>
      <c r="C2953" s="495">
        <v>0</v>
      </c>
      <c r="D2953" s="495">
        <v>0</v>
      </c>
      <c r="E2953" s="495">
        <f t="shared" si="480"/>
        <v>646177021.35000002</v>
      </c>
      <c r="F2953" s="495">
        <f t="shared" si="481"/>
        <v>48450478.319999993</v>
      </c>
      <c r="G2953" s="495">
        <f t="shared" si="486"/>
        <v>597726543.02999997</v>
      </c>
      <c r="H2953" s="495">
        <f>VLOOKUP(A2953,'02-Metrics'!A:R,18,FALSE)</f>
        <v>119626844</v>
      </c>
      <c r="I2953" s="496">
        <f t="shared" si="487"/>
        <v>4.996592094580377</v>
      </c>
      <c r="J2953" s="512"/>
      <c r="M2953" s="241" t="s">
        <v>1038</v>
      </c>
      <c r="S2953">
        <f t="shared" si="488"/>
        <v>2016</v>
      </c>
      <c r="T2953" s="418" t="e">
        <f>VLOOKUP($A2953,'02-Metrics'!$A$2:$AD$188,4,FALSE)</f>
        <v>#N/A</v>
      </c>
      <c r="U2953" s="418" t="e">
        <f>VLOOKUP($A2953,'02-Metrics'!$A$2:$AD$188,5,FALSE)</f>
        <v>#N/A</v>
      </c>
      <c r="V2953" s="418" t="e">
        <f>VLOOKUP($A2953,'02-Metrics'!$A$2:$AD$188,7,FALSE)</f>
        <v>#N/A</v>
      </c>
    </row>
    <row r="2954" spans="1:22" hidden="1">
      <c r="A2954" s="418" t="s">
        <v>1267</v>
      </c>
      <c r="B2954" s="494">
        <v>42428</v>
      </c>
      <c r="C2954" s="495">
        <v>0</v>
      </c>
      <c r="D2954" s="495">
        <v>0</v>
      </c>
      <c r="E2954" s="495">
        <f t="shared" si="480"/>
        <v>646177021.35000002</v>
      </c>
      <c r="F2954" s="495">
        <f t="shared" si="481"/>
        <v>48450478.319999993</v>
      </c>
      <c r="G2954" s="495">
        <f t="shared" si="486"/>
        <v>597726543.02999997</v>
      </c>
      <c r="H2954" s="495">
        <f>VLOOKUP(A2954,'02-Metrics'!A:R,18,FALSE)</f>
        <v>119626844</v>
      </c>
      <c r="I2954" s="496">
        <f t="shared" si="487"/>
        <v>4.996592094580377</v>
      </c>
      <c r="J2954" s="512"/>
      <c r="L2954" s="23">
        <v>43793</v>
      </c>
      <c r="M2954" s="241" t="s">
        <v>1039</v>
      </c>
      <c r="S2954">
        <f t="shared" si="488"/>
        <v>2016</v>
      </c>
      <c r="T2954" s="418" t="e">
        <f>VLOOKUP($A2954,'02-Metrics'!$A$2:$AD$188,4,FALSE)</f>
        <v>#N/A</v>
      </c>
      <c r="U2954" s="418" t="e">
        <f>VLOOKUP($A2954,'02-Metrics'!$A$2:$AD$188,5,FALSE)</f>
        <v>#N/A</v>
      </c>
      <c r="V2954" s="418" t="e">
        <f>VLOOKUP($A2954,'02-Metrics'!$A$2:$AD$188,7,FALSE)</f>
        <v>#N/A</v>
      </c>
    </row>
    <row r="2955" spans="1:22" hidden="1">
      <c r="A2955" s="418" t="s">
        <v>1267</v>
      </c>
      <c r="B2955" s="494">
        <v>42459</v>
      </c>
      <c r="C2955" s="495">
        <v>0</v>
      </c>
      <c r="D2955" s="495">
        <v>0</v>
      </c>
      <c r="E2955" s="495">
        <f t="shared" si="480"/>
        <v>646177021.35000002</v>
      </c>
      <c r="F2955" s="495">
        <f t="shared" si="481"/>
        <v>48450478.319999993</v>
      </c>
      <c r="G2955" s="495">
        <f t="shared" si="486"/>
        <v>597726543.02999997</v>
      </c>
      <c r="H2955" s="495">
        <f>VLOOKUP(A2955,'02-Metrics'!A:R,18,FALSE)</f>
        <v>119626844</v>
      </c>
      <c r="I2955" s="496">
        <f t="shared" si="487"/>
        <v>4.996592094580377</v>
      </c>
      <c r="J2955" s="512"/>
      <c r="M2955" s="241" t="s">
        <v>1038</v>
      </c>
      <c r="S2955">
        <f t="shared" si="488"/>
        <v>2016</v>
      </c>
      <c r="T2955" s="418" t="e">
        <f>VLOOKUP($A2955,'02-Metrics'!$A$2:$AD$188,4,FALSE)</f>
        <v>#N/A</v>
      </c>
      <c r="U2955" s="418" t="e">
        <f>VLOOKUP($A2955,'02-Metrics'!$A$2:$AD$188,5,FALSE)</f>
        <v>#N/A</v>
      </c>
      <c r="V2955" s="418" t="e">
        <f>VLOOKUP($A2955,'02-Metrics'!$A$2:$AD$188,7,FALSE)</f>
        <v>#N/A</v>
      </c>
    </row>
    <row r="2956" spans="1:22" hidden="1">
      <c r="A2956" s="418">
        <v>122</v>
      </c>
      <c r="B2956" s="505">
        <v>2</v>
      </c>
      <c r="C2956" s="506"/>
      <c r="D2956" s="506"/>
      <c r="E2956" s="506"/>
      <c r="F2956" s="506"/>
      <c r="G2956" s="506"/>
      <c r="H2956" s="495"/>
      <c r="I2956" s="496"/>
      <c r="J2956" s="496"/>
      <c r="K2956" s="495"/>
      <c r="L2956" s="493"/>
      <c r="S2956">
        <f t="shared" si="488"/>
        <v>1900</v>
      </c>
      <c r="T2956" s="418" t="e">
        <f>VLOOKUP($A2956,'02-Metrics'!$A$2:$AD$188,4,FALSE)</f>
        <v>#N/A</v>
      </c>
      <c r="U2956" s="418" t="e">
        <f>VLOOKUP($A2956,'02-Metrics'!$A$2:$AD$188,5,FALSE)</f>
        <v>#N/A</v>
      </c>
      <c r="V2956" s="418" t="e">
        <f>VLOOKUP($A2956,'02-Metrics'!$A$2:$AD$188,7,FALSE)</f>
        <v>#N/A</v>
      </c>
    </row>
    <row r="2957" spans="1:22" hidden="1">
      <c r="A2957" s="418" t="s">
        <v>1234</v>
      </c>
      <c r="B2957" s="494">
        <v>40542</v>
      </c>
      <c r="C2957" s="495">
        <v>1782375.88</v>
      </c>
      <c r="D2957" s="495">
        <v>0</v>
      </c>
      <c r="E2957" s="495">
        <f t="shared" ref="E2957:E3006" si="489">C2957+E2956</f>
        <v>1782375.88</v>
      </c>
      <c r="F2957" s="495">
        <f t="shared" ref="F2957:F3006" si="490">D2957+F2956</f>
        <v>0</v>
      </c>
      <c r="G2957" s="495">
        <f t="shared" si="486"/>
        <v>1782375.88</v>
      </c>
      <c r="H2957" s="495">
        <f>VLOOKUP(A2957,'02-Metrics'!A:R,18,FALSE)</f>
        <v>64000000.230000004</v>
      </c>
      <c r="I2957" s="496">
        <f t="shared" si="487"/>
        <v>2.7849623024915414E-2</v>
      </c>
      <c r="J2957" s="512"/>
      <c r="M2957" s="241" t="s">
        <v>1038</v>
      </c>
      <c r="S2957">
        <f t="shared" si="488"/>
        <v>2010</v>
      </c>
      <c r="T2957" s="418" t="e">
        <f>VLOOKUP($A2957,'02-Metrics'!$A$2:$AD$188,4,FALSE)</f>
        <v>#N/A</v>
      </c>
      <c r="U2957" s="418" t="e">
        <f>VLOOKUP($A2957,'02-Metrics'!$A$2:$AD$188,5,FALSE)</f>
        <v>#N/A</v>
      </c>
      <c r="V2957" s="418" t="e">
        <f>VLOOKUP($A2957,'02-Metrics'!$A$2:$AD$188,7,FALSE)</f>
        <v>#N/A</v>
      </c>
    </row>
    <row r="2958" spans="1:22" hidden="1">
      <c r="A2958" s="418" t="s">
        <v>1234</v>
      </c>
      <c r="B2958" s="494">
        <v>40573</v>
      </c>
      <c r="C2958" s="495">
        <v>0</v>
      </c>
      <c r="D2958" s="495">
        <v>0</v>
      </c>
      <c r="E2958" s="495">
        <f t="shared" si="489"/>
        <v>1782375.88</v>
      </c>
      <c r="F2958" s="495">
        <f t="shared" si="490"/>
        <v>0</v>
      </c>
      <c r="G2958" s="495">
        <f t="shared" si="486"/>
        <v>1782375.88</v>
      </c>
      <c r="H2958" s="495">
        <f>VLOOKUP(A2958,'02-Metrics'!A:R,18,FALSE)</f>
        <v>64000000.230000004</v>
      </c>
      <c r="I2958" s="496">
        <f t="shared" si="487"/>
        <v>2.7849623024915414E-2</v>
      </c>
      <c r="J2958" s="512"/>
      <c r="M2958" s="241" t="s">
        <v>1038</v>
      </c>
      <c r="S2958">
        <f t="shared" si="488"/>
        <v>2011</v>
      </c>
      <c r="T2958" s="418" t="e">
        <f>VLOOKUP($A2958,'02-Metrics'!$A$2:$AD$188,4,FALSE)</f>
        <v>#N/A</v>
      </c>
      <c r="U2958" s="418" t="e">
        <f>VLOOKUP($A2958,'02-Metrics'!$A$2:$AD$188,5,FALSE)</f>
        <v>#N/A</v>
      </c>
      <c r="V2958" s="418" t="e">
        <f>VLOOKUP($A2958,'02-Metrics'!$A$2:$AD$188,7,FALSE)</f>
        <v>#N/A</v>
      </c>
    </row>
    <row r="2959" spans="1:22" hidden="1">
      <c r="A2959" s="418" t="s">
        <v>1234</v>
      </c>
      <c r="B2959" s="494">
        <v>40602</v>
      </c>
      <c r="C2959" s="495">
        <v>1042075.56</v>
      </c>
      <c r="D2959" s="495">
        <v>0</v>
      </c>
      <c r="E2959" s="495">
        <f t="shared" si="489"/>
        <v>2824451.44</v>
      </c>
      <c r="F2959" s="495">
        <f t="shared" si="490"/>
        <v>0</v>
      </c>
      <c r="G2959" s="495">
        <f t="shared" si="486"/>
        <v>2824451.44</v>
      </c>
      <c r="H2959" s="495">
        <f>VLOOKUP(A2959,'02-Metrics'!A:R,18,FALSE)</f>
        <v>64000000.230000004</v>
      </c>
      <c r="I2959" s="496">
        <f t="shared" si="487"/>
        <v>4.4132053591400426E-2</v>
      </c>
      <c r="J2959" s="512"/>
      <c r="M2959" s="241" t="s">
        <v>1038</v>
      </c>
      <c r="S2959">
        <f t="shared" si="488"/>
        <v>2011</v>
      </c>
      <c r="T2959" s="418" t="e">
        <f>VLOOKUP($A2959,'02-Metrics'!$A$2:$AD$188,4,FALSE)</f>
        <v>#N/A</v>
      </c>
      <c r="U2959" s="418" t="e">
        <f>VLOOKUP($A2959,'02-Metrics'!$A$2:$AD$188,5,FALSE)</f>
        <v>#N/A</v>
      </c>
      <c r="V2959" s="418" t="e">
        <f>VLOOKUP($A2959,'02-Metrics'!$A$2:$AD$188,7,FALSE)</f>
        <v>#N/A</v>
      </c>
    </row>
    <row r="2960" spans="1:22" hidden="1">
      <c r="A2960" s="418" t="s">
        <v>1234</v>
      </c>
      <c r="B2960" s="494">
        <v>40632</v>
      </c>
      <c r="C2960" s="495">
        <v>1260843.1299999999</v>
      </c>
      <c r="D2960" s="495">
        <v>0</v>
      </c>
      <c r="E2960" s="495">
        <f t="shared" si="489"/>
        <v>4085294.57</v>
      </c>
      <c r="F2960" s="495">
        <f t="shared" si="490"/>
        <v>0</v>
      </c>
      <c r="G2960" s="495">
        <f t="shared" si="486"/>
        <v>4085294.57</v>
      </c>
      <c r="H2960" s="495">
        <f>VLOOKUP(A2960,'02-Metrics'!A:R,18,FALSE)</f>
        <v>64000000.230000004</v>
      </c>
      <c r="I2960" s="496">
        <f t="shared" si="487"/>
        <v>6.383272742685113E-2</v>
      </c>
      <c r="J2960" s="512"/>
      <c r="M2960" s="241" t="s">
        <v>1038</v>
      </c>
      <c r="S2960">
        <f t="shared" si="488"/>
        <v>2011</v>
      </c>
      <c r="T2960" s="418" t="e">
        <f>VLOOKUP($A2960,'02-Metrics'!$A$2:$AD$188,4,FALSE)</f>
        <v>#N/A</v>
      </c>
      <c r="U2960" s="418" t="e">
        <f>VLOOKUP($A2960,'02-Metrics'!$A$2:$AD$188,5,FALSE)</f>
        <v>#N/A</v>
      </c>
      <c r="V2960" s="418" t="e">
        <f>VLOOKUP($A2960,'02-Metrics'!$A$2:$AD$188,7,FALSE)</f>
        <v>#N/A</v>
      </c>
    </row>
    <row r="2961" spans="1:22" hidden="1">
      <c r="A2961" s="418" t="s">
        <v>1234</v>
      </c>
      <c r="B2961" s="494">
        <v>40663</v>
      </c>
      <c r="C2961" s="495">
        <v>1414868.61</v>
      </c>
      <c r="D2961" s="495">
        <v>0</v>
      </c>
      <c r="E2961" s="495">
        <f t="shared" si="489"/>
        <v>5500163.1799999997</v>
      </c>
      <c r="F2961" s="495">
        <f t="shared" si="490"/>
        <v>0</v>
      </c>
      <c r="G2961" s="495">
        <f t="shared" si="486"/>
        <v>5500163.1799999997</v>
      </c>
      <c r="H2961" s="495">
        <f>VLOOKUP(A2961,'02-Metrics'!A:R,18,FALSE)</f>
        <v>64000000.230000004</v>
      </c>
      <c r="I2961" s="496">
        <f t="shared" si="487"/>
        <v>8.5940049378652933E-2</v>
      </c>
      <c r="J2961" s="512"/>
      <c r="M2961" s="241" t="s">
        <v>1038</v>
      </c>
      <c r="S2961">
        <f t="shared" si="488"/>
        <v>2011</v>
      </c>
      <c r="T2961" s="418" t="e">
        <f>VLOOKUP($A2961,'02-Metrics'!$A$2:$AD$188,4,FALSE)</f>
        <v>#N/A</v>
      </c>
      <c r="U2961" s="418" t="e">
        <f>VLOOKUP($A2961,'02-Metrics'!$A$2:$AD$188,5,FALSE)</f>
        <v>#N/A</v>
      </c>
      <c r="V2961" s="418" t="e">
        <f>VLOOKUP($A2961,'02-Metrics'!$A$2:$AD$188,7,FALSE)</f>
        <v>#N/A</v>
      </c>
    </row>
    <row r="2962" spans="1:22" hidden="1">
      <c r="A2962" s="418" t="s">
        <v>1234</v>
      </c>
      <c r="B2962" s="494">
        <v>40693</v>
      </c>
      <c r="C2962" s="495">
        <v>1292579.8600000001</v>
      </c>
      <c r="D2962" s="495">
        <v>0</v>
      </c>
      <c r="E2962" s="495">
        <f t="shared" si="489"/>
        <v>6792743.04</v>
      </c>
      <c r="F2962" s="495">
        <f t="shared" si="490"/>
        <v>0</v>
      </c>
      <c r="G2962" s="495">
        <f t="shared" si="486"/>
        <v>6792743.04</v>
      </c>
      <c r="H2962" s="495">
        <f>VLOOKUP(A2962,'02-Metrics'!A:R,18,FALSE)</f>
        <v>64000000.230000004</v>
      </c>
      <c r="I2962" s="496">
        <f t="shared" si="487"/>
        <v>0.10613660961857155</v>
      </c>
      <c r="J2962" s="512"/>
      <c r="L2962" s="23">
        <v>43969</v>
      </c>
      <c r="M2962" s="241" t="s">
        <v>764</v>
      </c>
      <c r="S2962">
        <f t="shared" si="488"/>
        <v>2011</v>
      </c>
      <c r="T2962" s="418" t="e">
        <f>VLOOKUP($A2962,'02-Metrics'!$A$2:$AD$188,4,FALSE)</f>
        <v>#N/A</v>
      </c>
      <c r="U2962" s="418" t="e">
        <f>VLOOKUP($A2962,'02-Metrics'!$A$2:$AD$188,5,FALSE)</f>
        <v>#N/A</v>
      </c>
      <c r="V2962" s="418" t="e">
        <f>VLOOKUP($A2962,'02-Metrics'!$A$2:$AD$188,7,FALSE)</f>
        <v>#N/A</v>
      </c>
    </row>
    <row r="2963" spans="1:22" hidden="1">
      <c r="A2963" s="418" t="s">
        <v>1234</v>
      </c>
      <c r="B2963" s="494">
        <v>40724</v>
      </c>
      <c r="C2963" s="495">
        <v>1177608.4099999999</v>
      </c>
      <c r="D2963" s="495">
        <v>0</v>
      </c>
      <c r="E2963" s="495">
        <f t="shared" si="489"/>
        <v>7970351.4500000002</v>
      </c>
      <c r="F2963" s="495">
        <f t="shared" si="490"/>
        <v>0</v>
      </c>
      <c r="G2963" s="495">
        <f t="shared" si="486"/>
        <v>7970351.4500000002</v>
      </c>
      <c r="H2963" s="495">
        <f>VLOOKUP(A2963,'02-Metrics'!A:R,18,FALSE)</f>
        <v>64000000.230000004</v>
      </c>
      <c r="I2963" s="496">
        <f t="shared" si="487"/>
        <v>0.12453674095869609</v>
      </c>
      <c r="J2963" s="512"/>
      <c r="L2963" s="23">
        <v>43972</v>
      </c>
      <c r="M2963" s="241" t="s">
        <v>764</v>
      </c>
      <c r="S2963">
        <f t="shared" si="488"/>
        <v>2011</v>
      </c>
      <c r="T2963" s="418" t="e">
        <f>VLOOKUP($A2963,'02-Metrics'!$A$2:$AD$188,4,FALSE)</f>
        <v>#N/A</v>
      </c>
      <c r="U2963" s="418" t="e">
        <f>VLOOKUP($A2963,'02-Metrics'!$A$2:$AD$188,5,FALSE)</f>
        <v>#N/A</v>
      </c>
      <c r="V2963" s="418" t="e">
        <f>VLOOKUP($A2963,'02-Metrics'!$A$2:$AD$188,7,FALSE)</f>
        <v>#N/A</v>
      </c>
    </row>
    <row r="2964" spans="1:22" hidden="1">
      <c r="A2964" s="418" t="s">
        <v>1234</v>
      </c>
      <c r="B2964" s="494">
        <v>40754</v>
      </c>
      <c r="C2964" s="495">
        <v>0</v>
      </c>
      <c r="D2964" s="495">
        <v>0</v>
      </c>
      <c r="E2964" s="495">
        <f t="shared" si="489"/>
        <v>7970351.4500000002</v>
      </c>
      <c r="F2964" s="495">
        <f t="shared" si="490"/>
        <v>0</v>
      </c>
      <c r="G2964" s="495">
        <f t="shared" si="486"/>
        <v>7970351.4500000002</v>
      </c>
      <c r="H2964" s="495">
        <f>VLOOKUP(A2964,'02-Metrics'!A:R,18,FALSE)</f>
        <v>64000000.230000004</v>
      </c>
      <c r="I2964" s="496">
        <f t="shared" si="487"/>
        <v>0.12453674095869609</v>
      </c>
      <c r="J2964" s="512"/>
      <c r="M2964" s="241" t="s">
        <v>1038</v>
      </c>
      <c r="S2964">
        <f t="shared" si="488"/>
        <v>2011</v>
      </c>
      <c r="T2964" s="418" t="e">
        <f>VLOOKUP($A2964,'02-Metrics'!$A$2:$AD$188,4,FALSE)</f>
        <v>#N/A</v>
      </c>
      <c r="U2964" s="418" t="e">
        <f>VLOOKUP($A2964,'02-Metrics'!$A$2:$AD$188,5,FALSE)</f>
        <v>#N/A</v>
      </c>
      <c r="V2964" s="418" t="e">
        <f>VLOOKUP($A2964,'02-Metrics'!$A$2:$AD$188,7,FALSE)</f>
        <v>#N/A</v>
      </c>
    </row>
    <row r="2965" spans="1:22" hidden="1">
      <c r="A2965" s="418" t="s">
        <v>1234</v>
      </c>
      <c r="B2965" s="494">
        <v>40785</v>
      </c>
      <c r="C2965" s="495">
        <v>1491226.87</v>
      </c>
      <c r="D2965" s="495">
        <v>0</v>
      </c>
      <c r="E2965" s="495">
        <f t="shared" si="489"/>
        <v>9461578.3200000003</v>
      </c>
      <c r="F2965" s="495">
        <f t="shared" si="490"/>
        <v>0</v>
      </c>
      <c r="G2965" s="495">
        <f t="shared" si="486"/>
        <v>9461578.3200000003</v>
      </c>
      <c r="H2965" s="495">
        <f>VLOOKUP(A2965,'02-Metrics'!A:R,18,FALSE)</f>
        <v>64000000.230000004</v>
      </c>
      <c r="I2965" s="496">
        <f t="shared" si="487"/>
        <v>0.1478371607187102</v>
      </c>
      <c r="J2965" s="512"/>
      <c r="L2965" s="23">
        <v>44007</v>
      </c>
      <c r="M2965" s="241" t="s">
        <v>1039</v>
      </c>
      <c r="S2965">
        <f t="shared" si="488"/>
        <v>2011</v>
      </c>
      <c r="T2965" s="418" t="e">
        <f>VLOOKUP($A2965,'02-Metrics'!$A$2:$AD$188,4,FALSE)</f>
        <v>#N/A</v>
      </c>
      <c r="U2965" s="418" t="e">
        <f>VLOOKUP($A2965,'02-Metrics'!$A$2:$AD$188,5,FALSE)</f>
        <v>#N/A</v>
      </c>
      <c r="V2965" s="418" t="e">
        <f>VLOOKUP($A2965,'02-Metrics'!$A$2:$AD$188,7,FALSE)</f>
        <v>#N/A</v>
      </c>
    </row>
    <row r="2966" spans="1:22" hidden="1">
      <c r="A2966" s="418" t="s">
        <v>1234</v>
      </c>
      <c r="B2966" s="494">
        <v>40816</v>
      </c>
      <c r="C2966" s="495">
        <v>2018417.57</v>
      </c>
      <c r="D2966" s="495">
        <v>0</v>
      </c>
      <c r="E2966" s="495">
        <f t="shared" si="489"/>
        <v>11479995.890000001</v>
      </c>
      <c r="F2966" s="495">
        <f t="shared" si="490"/>
        <v>0</v>
      </c>
      <c r="G2966" s="495">
        <f t="shared" si="486"/>
        <v>11479995.890000001</v>
      </c>
      <c r="H2966" s="495">
        <f>VLOOKUP(A2966,'02-Metrics'!A:R,18,FALSE)</f>
        <v>64000000.230000004</v>
      </c>
      <c r="I2966" s="496">
        <f t="shared" si="487"/>
        <v>0.17937493513662131</v>
      </c>
      <c r="J2966" s="512"/>
      <c r="M2966" s="241" t="s">
        <v>1038</v>
      </c>
      <c r="S2966">
        <f t="shared" si="488"/>
        <v>2011</v>
      </c>
      <c r="T2966" s="418" t="e">
        <f>VLOOKUP($A2966,'02-Metrics'!$A$2:$AD$188,4,FALSE)</f>
        <v>#N/A</v>
      </c>
      <c r="U2966" s="418" t="e">
        <f>VLOOKUP($A2966,'02-Metrics'!$A$2:$AD$188,5,FALSE)</f>
        <v>#N/A</v>
      </c>
      <c r="V2966" s="418" t="e">
        <f>VLOOKUP($A2966,'02-Metrics'!$A$2:$AD$188,7,FALSE)</f>
        <v>#N/A</v>
      </c>
    </row>
    <row r="2967" spans="1:22" hidden="1">
      <c r="A2967" s="418" t="s">
        <v>1234</v>
      </c>
      <c r="B2967" s="494">
        <v>40846</v>
      </c>
      <c r="C2967" s="495">
        <v>1048114.83</v>
      </c>
      <c r="D2967" s="495">
        <v>0</v>
      </c>
      <c r="E2967" s="495">
        <f t="shared" si="489"/>
        <v>12528110.720000001</v>
      </c>
      <c r="F2967" s="495">
        <f t="shared" si="490"/>
        <v>0</v>
      </c>
      <c r="G2967" s="495">
        <f t="shared" si="486"/>
        <v>12528110.720000001</v>
      </c>
      <c r="H2967" s="495">
        <f>VLOOKUP(A2967,'02-Metrics'!A:R,18,FALSE)</f>
        <v>64000000.230000004</v>
      </c>
      <c r="I2967" s="496">
        <f t="shared" si="487"/>
        <v>0.19575172929651721</v>
      </c>
      <c r="J2967" s="512"/>
      <c r="L2967" s="23">
        <v>44039</v>
      </c>
      <c r="M2967" s="241" t="s">
        <v>1039</v>
      </c>
      <c r="S2967">
        <f t="shared" si="488"/>
        <v>2011</v>
      </c>
      <c r="T2967" s="418" t="e">
        <f>VLOOKUP($A2967,'02-Metrics'!$A$2:$AD$188,4,FALSE)</f>
        <v>#N/A</v>
      </c>
      <c r="U2967" s="418" t="e">
        <f>VLOOKUP($A2967,'02-Metrics'!$A$2:$AD$188,5,FALSE)</f>
        <v>#N/A</v>
      </c>
      <c r="V2967" s="418" t="e">
        <f>VLOOKUP($A2967,'02-Metrics'!$A$2:$AD$188,7,FALSE)</f>
        <v>#N/A</v>
      </c>
    </row>
    <row r="2968" spans="1:22" hidden="1">
      <c r="A2968" s="418" t="s">
        <v>1234</v>
      </c>
      <c r="B2968" s="494">
        <v>40877</v>
      </c>
      <c r="C2968" s="495">
        <v>1135288.54</v>
      </c>
      <c r="D2968" s="495">
        <v>0</v>
      </c>
      <c r="E2968" s="495">
        <f t="shared" si="489"/>
        <v>13663399.260000002</v>
      </c>
      <c r="F2968" s="495">
        <f t="shared" si="490"/>
        <v>0</v>
      </c>
      <c r="G2968" s="495">
        <f t="shared" si="486"/>
        <v>13663399.260000002</v>
      </c>
      <c r="H2968" s="495">
        <f>VLOOKUP(A2968,'02-Metrics'!A:R,18,FALSE)</f>
        <v>64000000.230000004</v>
      </c>
      <c r="I2968" s="496">
        <f t="shared" si="487"/>
        <v>0.21349061267026812</v>
      </c>
      <c r="J2968" s="512"/>
      <c r="L2968" s="23">
        <v>44040</v>
      </c>
      <c r="M2968" s="241" t="s">
        <v>764</v>
      </c>
      <c r="S2968">
        <f t="shared" si="488"/>
        <v>2011</v>
      </c>
      <c r="T2968" s="418" t="e">
        <f>VLOOKUP($A2968,'02-Metrics'!$A$2:$AD$188,4,FALSE)</f>
        <v>#N/A</v>
      </c>
      <c r="U2968" s="418" t="e">
        <f>VLOOKUP($A2968,'02-Metrics'!$A$2:$AD$188,5,FALSE)</f>
        <v>#N/A</v>
      </c>
      <c r="V2968" s="418" t="e">
        <f>VLOOKUP($A2968,'02-Metrics'!$A$2:$AD$188,7,FALSE)</f>
        <v>#N/A</v>
      </c>
    </row>
    <row r="2969" spans="1:22" hidden="1">
      <c r="A2969" s="418" t="s">
        <v>1234</v>
      </c>
      <c r="B2969" s="494">
        <v>40907</v>
      </c>
      <c r="C2969" s="495">
        <v>1144950.05</v>
      </c>
      <c r="D2969" s="495">
        <v>0</v>
      </c>
      <c r="E2969" s="495">
        <f t="shared" si="489"/>
        <v>14808349.310000002</v>
      </c>
      <c r="F2969" s="495">
        <f t="shared" si="490"/>
        <v>0</v>
      </c>
      <c r="G2969" s="495">
        <f t="shared" si="486"/>
        <v>14808349.310000002</v>
      </c>
      <c r="H2969" s="495">
        <f>VLOOKUP(A2969,'02-Metrics'!A:R,18,FALSE)</f>
        <v>64000000.230000004</v>
      </c>
      <c r="I2969" s="496">
        <f t="shared" si="487"/>
        <v>0.23138045713722649</v>
      </c>
      <c r="J2969" s="512"/>
      <c r="M2969" s="241" t="s">
        <v>1038</v>
      </c>
      <c r="S2969">
        <f t="shared" si="488"/>
        <v>2011</v>
      </c>
      <c r="T2969" s="418" t="e">
        <f>VLOOKUP($A2969,'02-Metrics'!$A$2:$AD$188,4,FALSE)</f>
        <v>#N/A</v>
      </c>
      <c r="U2969" s="418" t="e">
        <f>VLOOKUP($A2969,'02-Metrics'!$A$2:$AD$188,5,FALSE)</f>
        <v>#N/A</v>
      </c>
      <c r="V2969" s="418" t="e">
        <f>VLOOKUP($A2969,'02-Metrics'!$A$2:$AD$188,7,FALSE)</f>
        <v>#N/A</v>
      </c>
    </row>
    <row r="2970" spans="1:22" hidden="1">
      <c r="A2970" s="418" t="s">
        <v>1234</v>
      </c>
      <c r="B2970" s="494">
        <v>40938</v>
      </c>
      <c r="C2970" s="495">
        <v>1635725.59</v>
      </c>
      <c r="D2970" s="495">
        <v>0</v>
      </c>
      <c r="E2970" s="495">
        <f t="shared" si="489"/>
        <v>16444074.900000002</v>
      </c>
      <c r="F2970" s="495">
        <f t="shared" si="490"/>
        <v>0</v>
      </c>
      <c r="G2970" s="495">
        <f t="shared" si="486"/>
        <v>16444074.900000002</v>
      </c>
      <c r="H2970" s="495">
        <f>VLOOKUP(A2970,'02-Metrics'!A:R,18,FALSE)</f>
        <v>64000000.230000004</v>
      </c>
      <c r="I2970" s="496">
        <f t="shared" si="487"/>
        <v>0.25693866938912668</v>
      </c>
      <c r="J2970" s="512"/>
      <c r="M2970" s="241" t="s">
        <v>1038</v>
      </c>
      <c r="S2970">
        <f t="shared" si="488"/>
        <v>2012</v>
      </c>
      <c r="T2970" s="418" t="e">
        <f>VLOOKUP($A2970,'02-Metrics'!$A$2:$AD$188,4,FALSE)</f>
        <v>#N/A</v>
      </c>
      <c r="U2970" s="418" t="e">
        <f>VLOOKUP($A2970,'02-Metrics'!$A$2:$AD$188,5,FALSE)</f>
        <v>#N/A</v>
      </c>
      <c r="V2970" s="418" t="e">
        <f>VLOOKUP($A2970,'02-Metrics'!$A$2:$AD$188,7,FALSE)</f>
        <v>#N/A</v>
      </c>
    </row>
    <row r="2971" spans="1:22" hidden="1">
      <c r="A2971" s="418" t="s">
        <v>1234</v>
      </c>
      <c r="B2971" s="494">
        <v>40967</v>
      </c>
      <c r="C2971" s="495">
        <v>1405373.93</v>
      </c>
      <c r="D2971" s="495">
        <v>0</v>
      </c>
      <c r="E2971" s="495">
        <f t="shared" si="489"/>
        <v>17849448.830000002</v>
      </c>
      <c r="F2971" s="495">
        <f t="shared" si="490"/>
        <v>0</v>
      </c>
      <c r="G2971" s="495">
        <f t="shared" si="486"/>
        <v>17849448.830000002</v>
      </c>
      <c r="H2971" s="495">
        <f>VLOOKUP(A2971,'02-Metrics'!A:R,18,FALSE)</f>
        <v>64000000.230000004</v>
      </c>
      <c r="I2971" s="496">
        <f t="shared" si="487"/>
        <v>0.27889763696646164</v>
      </c>
      <c r="J2971" s="512"/>
      <c r="L2971" s="23">
        <v>44101</v>
      </c>
      <c r="M2971" s="241" t="s">
        <v>764</v>
      </c>
      <c r="S2971">
        <f t="shared" si="488"/>
        <v>2012</v>
      </c>
      <c r="T2971" s="418" t="e">
        <f>VLOOKUP($A2971,'02-Metrics'!$A$2:$AD$188,4,FALSE)</f>
        <v>#N/A</v>
      </c>
      <c r="U2971" s="418" t="e">
        <f>VLOOKUP($A2971,'02-Metrics'!$A$2:$AD$188,5,FALSE)</f>
        <v>#N/A</v>
      </c>
      <c r="V2971" s="418" t="e">
        <f>VLOOKUP($A2971,'02-Metrics'!$A$2:$AD$188,7,FALSE)</f>
        <v>#N/A</v>
      </c>
    </row>
    <row r="2972" spans="1:22" hidden="1">
      <c r="A2972" s="418" t="s">
        <v>1234</v>
      </c>
      <c r="B2972" s="494">
        <v>40998</v>
      </c>
      <c r="C2972" s="495">
        <v>1346977.29</v>
      </c>
      <c r="D2972" s="495">
        <v>0</v>
      </c>
      <c r="E2972" s="495">
        <f t="shared" si="489"/>
        <v>19196426.120000001</v>
      </c>
      <c r="F2972" s="495">
        <f t="shared" si="490"/>
        <v>0</v>
      </c>
      <c r="G2972" s="495">
        <f t="shared" si="486"/>
        <v>19196426.120000001</v>
      </c>
      <c r="H2972" s="495">
        <f>VLOOKUP(A2972,'02-Metrics'!A:R,18,FALSE)</f>
        <v>64000000.230000004</v>
      </c>
      <c r="I2972" s="496">
        <f t="shared" si="487"/>
        <v>0.29994415704707567</v>
      </c>
      <c r="J2972" s="512"/>
      <c r="L2972" s="23">
        <v>44104</v>
      </c>
      <c r="M2972" s="241" t="s">
        <v>1039</v>
      </c>
      <c r="S2972">
        <f t="shared" si="488"/>
        <v>2012</v>
      </c>
      <c r="T2972" s="418" t="e">
        <f>VLOOKUP($A2972,'02-Metrics'!$A$2:$AD$188,4,FALSE)</f>
        <v>#N/A</v>
      </c>
      <c r="U2972" s="418" t="e">
        <f>VLOOKUP($A2972,'02-Metrics'!$A$2:$AD$188,5,FALSE)</f>
        <v>#N/A</v>
      </c>
      <c r="V2972" s="418" t="e">
        <f>VLOOKUP($A2972,'02-Metrics'!$A$2:$AD$188,7,FALSE)</f>
        <v>#N/A</v>
      </c>
    </row>
    <row r="2973" spans="1:22" hidden="1">
      <c r="A2973" s="418" t="s">
        <v>1234</v>
      </c>
      <c r="B2973" s="494">
        <v>41029</v>
      </c>
      <c r="C2973" s="495">
        <v>1533462.2</v>
      </c>
      <c r="D2973" s="495">
        <v>0</v>
      </c>
      <c r="E2973" s="495">
        <f t="shared" si="489"/>
        <v>20729888.32</v>
      </c>
      <c r="F2973" s="495">
        <f t="shared" si="490"/>
        <v>0</v>
      </c>
      <c r="G2973" s="495">
        <f t="shared" si="486"/>
        <v>20729888.32</v>
      </c>
      <c r="H2973" s="495">
        <f>VLOOKUP(A2973,'02-Metrics'!A:R,18,FALSE)</f>
        <v>64000000.230000004</v>
      </c>
      <c r="I2973" s="496">
        <f t="shared" si="487"/>
        <v>0.32390450383596819</v>
      </c>
      <c r="J2973" s="512"/>
      <c r="L2973" s="23">
        <v>44105</v>
      </c>
      <c r="M2973" s="241" t="s">
        <v>1040</v>
      </c>
      <c r="S2973">
        <f t="shared" si="488"/>
        <v>2012</v>
      </c>
      <c r="T2973" s="418" t="e">
        <f>VLOOKUP($A2973,'02-Metrics'!$A$2:$AD$188,4,FALSE)</f>
        <v>#N/A</v>
      </c>
      <c r="U2973" s="418" t="e">
        <f>VLOOKUP($A2973,'02-Metrics'!$A$2:$AD$188,5,FALSE)</f>
        <v>#N/A</v>
      </c>
      <c r="V2973" s="418" t="e">
        <f>VLOOKUP($A2973,'02-Metrics'!$A$2:$AD$188,7,FALSE)</f>
        <v>#N/A</v>
      </c>
    </row>
    <row r="2974" spans="1:22" hidden="1">
      <c r="A2974" s="418" t="s">
        <v>1234</v>
      </c>
      <c r="B2974" s="494">
        <v>41059</v>
      </c>
      <c r="C2974" s="495">
        <v>1690948.85</v>
      </c>
      <c r="D2974" s="495">
        <v>0</v>
      </c>
      <c r="E2974" s="495">
        <f t="shared" si="489"/>
        <v>22420837.170000002</v>
      </c>
      <c r="F2974" s="495">
        <f t="shared" si="490"/>
        <v>0</v>
      </c>
      <c r="G2974" s="495">
        <f t="shared" si="486"/>
        <v>22420837.170000002</v>
      </c>
      <c r="H2974" s="495">
        <f>VLOOKUP(A2974,'02-Metrics'!A:R,18,FALSE)</f>
        <v>64000000.230000004</v>
      </c>
      <c r="I2974" s="496">
        <f t="shared" si="487"/>
        <v>0.35032557952226745</v>
      </c>
      <c r="J2974" s="512"/>
      <c r="L2974" s="23">
        <v>44108</v>
      </c>
      <c r="M2974" s="241" t="s">
        <v>1039</v>
      </c>
      <c r="S2974">
        <f t="shared" si="488"/>
        <v>2012</v>
      </c>
      <c r="T2974" s="418" t="e">
        <f>VLOOKUP($A2974,'02-Metrics'!$A$2:$AD$188,4,FALSE)</f>
        <v>#N/A</v>
      </c>
      <c r="U2974" s="418" t="e">
        <f>VLOOKUP($A2974,'02-Metrics'!$A$2:$AD$188,5,FALSE)</f>
        <v>#N/A</v>
      </c>
      <c r="V2974" s="418" t="e">
        <f>VLOOKUP($A2974,'02-Metrics'!$A$2:$AD$188,7,FALSE)</f>
        <v>#N/A</v>
      </c>
    </row>
    <row r="2975" spans="1:22" hidden="1">
      <c r="A2975" s="418" t="s">
        <v>1234</v>
      </c>
      <c r="B2975" s="494">
        <v>41090</v>
      </c>
      <c r="C2975" s="495">
        <v>1524559.45</v>
      </c>
      <c r="D2975" s="495">
        <v>0</v>
      </c>
      <c r="E2975" s="495">
        <f t="shared" si="489"/>
        <v>23945396.620000001</v>
      </c>
      <c r="F2975" s="495">
        <f t="shared" si="490"/>
        <v>0</v>
      </c>
      <c r="G2975" s="495">
        <f t="shared" si="486"/>
        <v>23945396.620000001</v>
      </c>
      <c r="H2975" s="495">
        <f>VLOOKUP(A2975,'02-Metrics'!A:R,18,FALSE)</f>
        <v>64000000.230000004</v>
      </c>
      <c r="I2975" s="496">
        <f t="shared" si="487"/>
        <v>0.37414682084290984</v>
      </c>
      <c r="J2975" s="512"/>
      <c r="L2975" s="23">
        <v>44136</v>
      </c>
      <c r="M2975" s="241" t="s">
        <v>1040</v>
      </c>
      <c r="S2975">
        <f t="shared" si="488"/>
        <v>2012</v>
      </c>
      <c r="T2975" s="418" t="e">
        <f>VLOOKUP($A2975,'02-Metrics'!$A$2:$AD$188,4,FALSE)</f>
        <v>#N/A</v>
      </c>
      <c r="U2975" s="418" t="e">
        <f>VLOOKUP($A2975,'02-Metrics'!$A$2:$AD$188,5,FALSE)</f>
        <v>#N/A</v>
      </c>
      <c r="V2975" s="418" t="e">
        <f>VLOOKUP($A2975,'02-Metrics'!$A$2:$AD$188,7,FALSE)</f>
        <v>#N/A</v>
      </c>
    </row>
    <row r="2976" spans="1:22" hidden="1">
      <c r="A2976" s="418" t="s">
        <v>1234</v>
      </c>
      <c r="B2976" s="494">
        <v>41120</v>
      </c>
      <c r="C2976" s="495">
        <v>1066394.3899999999</v>
      </c>
      <c r="D2976" s="495">
        <v>0</v>
      </c>
      <c r="E2976" s="495">
        <f t="shared" si="489"/>
        <v>25011791.010000002</v>
      </c>
      <c r="F2976" s="495">
        <f t="shared" si="490"/>
        <v>0</v>
      </c>
      <c r="G2976" s="495">
        <f t="shared" si="486"/>
        <v>25011791.010000002</v>
      </c>
      <c r="H2976" s="495">
        <f>VLOOKUP(A2976,'02-Metrics'!A:R,18,FALSE)</f>
        <v>64000000.230000004</v>
      </c>
      <c r="I2976" s="496">
        <f t="shared" si="487"/>
        <v>0.39080923312677934</v>
      </c>
      <c r="J2976" s="512"/>
      <c r="L2976" s="23">
        <v>44166</v>
      </c>
      <c r="M2976" s="241" t="s">
        <v>1040</v>
      </c>
      <c r="S2976">
        <f t="shared" si="488"/>
        <v>2012</v>
      </c>
      <c r="T2976" s="418" t="e">
        <f>VLOOKUP($A2976,'02-Metrics'!$A$2:$AD$188,4,FALSE)</f>
        <v>#N/A</v>
      </c>
      <c r="U2976" s="418" t="e">
        <f>VLOOKUP($A2976,'02-Metrics'!$A$2:$AD$188,5,FALSE)</f>
        <v>#N/A</v>
      </c>
      <c r="V2976" s="418" t="e">
        <f>VLOOKUP($A2976,'02-Metrics'!$A$2:$AD$188,7,FALSE)</f>
        <v>#N/A</v>
      </c>
    </row>
    <row r="2977" spans="1:22" hidden="1">
      <c r="A2977" s="418" t="s">
        <v>1234</v>
      </c>
      <c r="B2977" s="494">
        <v>41151</v>
      </c>
      <c r="C2977" s="495">
        <v>985272.88</v>
      </c>
      <c r="D2977" s="495">
        <v>0</v>
      </c>
      <c r="E2977" s="495">
        <f t="shared" si="489"/>
        <v>25997063.890000001</v>
      </c>
      <c r="F2977" s="495">
        <f t="shared" si="490"/>
        <v>0</v>
      </c>
      <c r="G2977" s="495">
        <f t="shared" si="486"/>
        <v>25997063.890000001</v>
      </c>
      <c r="H2977" s="495">
        <f>VLOOKUP(A2977,'02-Metrics'!A:R,18,FALSE)</f>
        <v>64000000.230000004</v>
      </c>
      <c r="I2977" s="496">
        <f t="shared" si="487"/>
        <v>0.40620412182145393</v>
      </c>
      <c r="J2977" s="512"/>
      <c r="M2977" s="241" t="s">
        <v>1038</v>
      </c>
      <c r="S2977">
        <f t="shared" si="488"/>
        <v>2012</v>
      </c>
      <c r="T2977" s="418" t="e">
        <f>VLOOKUP($A2977,'02-Metrics'!$A$2:$AD$188,4,FALSE)</f>
        <v>#N/A</v>
      </c>
      <c r="U2977" s="418" t="e">
        <f>VLOOKUP($A2977,'02-Metrics'!$A$2:$AD$188,5,FALSE)</f>
        <v>#N/A</v>
      </c>
      <c r="V2977" s="418" t="e">
        <f>VLOOKUP($A2977,'02-Metrics'!$A$2:$AD$188,7,FALSE)</f>
        <v>#N/A</v>
      </c>
    </row>
    <row r="2978" spans="1:22" hidden="1">
      <c r="A2978" s="418" t="s">
        <v>1234</v>
      </c>
      <c r="B2978" s="494">
        <v>41182</v>
      </c>
      <c r="C2978" s="495">
        <v>1395488.71</v>
      </c>
      <c r="D2978" s="495">
        <v>0</v>
      </c>
      <c r="E2978" s="495">
        <f t="shared" si="489"/>
        <v>27392552.600000001</v>
      </c>
      <c r="F2978" s="495">
        <f t="shared" si="490"/>
        <v>0</v>
      </c>
      <c r="G2978" s="495">
        <f t="shared" si="486"/>
        <v>27392552.600000001</v>
      </c>
      <c r="H2978" s="495">
        <f>VLOOKUP(A2978,'02-Metrics'!A:R,18,FALSE)</f>
        <v>64000000.230000004</v>
      </c>
      <c r="I2978" s="496">
        <f t="shared" si="487"/>
        <v>0.42800863283684398</v>
      </c>
      <c r="J2978" s="512"/>
      <c r="L2978" s="23">
        <v>44227</v>
      </c>
      <c r="M2978" s="241" t="s">
        <v>1039</v>
      </c>
      <c r="S2978">
        <f t="shared" si="488"/>
        <v>2012</v>
      </c>
      <c r="T2978" s="418" t="e">
        <f>VLOOKUP($A2978,'02-Metrics'!$A$2:$AD$188,4,FALSE)</f>
        <v>#N/A</v>
      </c>
      <c r="U2978" s="418" t="e">
        <f>VLOOKUP($A2978,'02-Metrics'!$A$2:$AD$188,5,FALSE)</f>
        <v>#N/A</v>
      </c>
      <c r="V2978" s="418" t="e">
        <f>VLOOKUP($A2978,'02-Metrics'!$A$2:$AD$188,7,FALSE)</f>
        <v>#N/A</v>
      </c>
    </row>
    <row r="2979" spans="1:22" hidden="1">
      <c r="A2979" s="418" t="s">
        <v>1234</v>
      </c>
      <c r="B2979" s="494">
        <v>41212</v>
      </c>
      <c r="C2979" s="495">
        <v>940238.32</v>
      </c>
      <c r="D2979" s="495">
        <v>0</v>
      </c>
      <c r="E2979" s="495">
        <f t="shared" si="489"/>
        <v>28332790.920000002</v>
      </c>
      <c r="F2979" s="495">
        <f t="shared" si="490"/>
        <v>0</v>
      </c>
      <c r="G2979" s="495">
        <f t="shared" si="486"/>
        <v>28332790.920000002</v>
      </c>
      <c r="H2979" s="495">
        <f>VLOOKUP(A2979,'02-Metrics'!A:R,18,FALSE)</f>
        <v>64000000.230000004</v>
      </c>
      <c r="I2979" s="496">
        <f t="shared" si="487"/>
        <v>0.44269985653404736</v>
      </c>
      <c r="J2979" s="512"/>
      <c r="M2979" s="241" t="s">
        <v>1038</v>
      </c>
      <c r="S2979">
        <f t="shared" si="488"/>
        <v>2012</v>
      </c>
      <c r="T2979" s="418" t="e">
        <f>VLOOKUP($A2979,'02-Metrics'!$A$2:$AD$188,4,FALSE)</f>
        <v>#N/A</v>
      </c>
      <c r="U2979" s="418" t="e">
        <f>VLOOKUP($A2979,'02-Metrics'!$A$2:$AD$188,5,FALSE)</f>
        <v>#N/A</v>
      </c>
      <c r="V2979" s="418" t="e">
        <f>VLOOKUP($A2979,'02-Metrics'!$A$2:$AD$188,7,FALSE)</f>
        <v>#N/A</v>
      </c>
    </row>
    <row r="2980" spans="1:22" hidden="1">
      <c r="A2980" s="418" t="s">
        <v>1234</v>
      </c>
      <c r="B2980" s="494">
        <v>41243</v>
      </c>
      <c r="C2980" s="495">
        <v>336933.59</v>
      </c>
      <c r="D2980" s="495">
        <v>0</v>
      </c>
      <c r="E2980" s="495">
        <f t="shared" si="489"/>
        <v>28669724.510000002</v>
      </c>
      <c r="F2980" s="495">
        <f t="shared" si="490"/>
        <v>0</v>
      </c>
      <c r="G2980" s="495">
        <f t="shared" si="486"/>
        <v>28669724.510000002</v>
      </c>
      <c r="H2980" s="495">
        <f>VLOOKUP(A2980,'02-Metrics'!A:R,18,FALSE)</f>
        <v>64000000.230000004</v>
      </c>
      <c r="I2980" s="496">
        <f t="shared" si="487"/>
        <v>0.44796444385887779</v>
      </c>
      <c r="J2980" s="512"/>
      <c r="L2980" s="23">
        <v>44255</v>
      </c>
      <c r="M2980" s="241" t="s">
        <v>764</v>
      </c>
      <c r="S2980">
        <f t="shared" si="488"/>
        <v>2012</v>
      </c>
      <c r="T2980" s="418" t="e">
        <f>VLOOKUP($A2980,'02-Metrics'!$A$2:$AD$188,4,FALSE)</f>
        <v>#N/A</v>
      </c>
      <c r="U2980" s="418" t="e">
        <f>VLOOKUP($A2980,'02-Metrics'!$A$2:$AD$188,5,FALSE)</f>
        <v>#N/A</v>
      </c>
      <c r="V2980" s="418" t="e">
        <f>VLOOKUP($A2980,'02-Metrics'!$A$2:$AD$188,7,FALSE)</f>
        <v>#N/A</v>
      </c>
    </row>
    <row r="2981" spans="1:22" hidden="1">
      <c r="A2981" s="418" t="s">
        <v>1234</v>
      </c>
      <c r="B2981" s="494">
        <v>41273</v>
      </c>
      <c r="C2981" s="495">
        <v>0</v>
      </c>
      <c r="D2981" s="495">
        <v>0</v>
      </c>
      <c r="E2981" s="495">
        <f t="shared" si="489"/>
        <v>28669724.510000002</v>
      </c>
      <c r="F2981" s="495">
        <f t="shared" si="490"/>
        <v>0</v>
      </c>
      <c r="G2981" s="495">
        <f t="shared" si="486"/>
        <v>28669724.510000002</v>
      </c>
      <c r="H2981" s="495">
        <f>VLOOKUP(A2981,'02-Metrics'!A:R,18,FALSE)</f>
        <v>64000000.230000004</v>
      </c>
      <c r="I2981" s="496">
        <f t="shared" si="487"/>
        <v>0.44796444385887779</v>
      </c>
      <c r="J2981" s="512"/>
      <c r="M2981" s="241" t="s">
        <v>1038</v>
      </c>
      <c r="S2981">
        <f t="shared" si="488"/>
        <v>2012</v>
      </c>
      <c r="T2981" s="418" t="e">
        <f>VLOOKUP($A2981,'02-Metrics'!$A$2:$AD$188,4,FALSE)</f>
        <v>#N/A</v>
      </c>
      <c r="U2981" s="418" t="e">
        <f>VLOOKUP($A2981,'02-Metrics'!$A$2:$AD$188,5,FALSE)</f>
        <v>#N/A</v>
      </c>
      <c r="V2981" s="418" t="e">
        <f>VLOOKUP($A2981,'02-Metrics'!$A$2:$AD$188,7,FALSE)</f>
        <v>#N/A</v>
      </c>
    </row>
    <row r="2982" spans="1:22" hidden="1">
      <c r="A2982" s="418" t="s">
        <v>1234</v>
      </c>
      <c r="B2982" s="494">
        <v>41304</v>
      </c>
      <c r="C2982" s="495">
        <v>0</v>
      </c>
      <c r="D2982" s="495">
        <v>0</v>
      </c>
      <c r="E2982" s="495">
        <f t="shared" si="489"/>
        <v>28669724.510000002</v>
      </c>
      <c r="F2982" s="495">
        <f t="shared" si="490"/>
        <v>0</v>
      </c>
      <c r="G2982" s="498">
        <f>E2982-F2982</f>
        <v>28669724.510000002</v>
      </c>
      <c r="H2982" s="495"/>
      <c r="I2982" s="496"/>
      <c r="J2982" s="512"/>
      <c r="S2982">
        <f t="shared" si="488"/>
        <v>2013</v>
      </c>
      <c r="T2982" s="418" t="e">
        <f>VLOOKUP($A2982,'02-Metrics'!$A$2:$AD$188,4,FALSE)</f>
        <v>#N/A</v>
      </c>
      <c r="U2982" s="418" t="e">
        <f>VLOOKUP($A2982,'02-Metrics'!$A$2:$AD$188,5,FALSE)</f>
        <v>#N/A</v>
      </c>
      <c r="V2982" s="418" t="e">
        <f>VLOOKUP($A2982,'02-Metrics'!$A$2:$AD$188,7,FALSE)</f>
        <v>#N/A</v>
      </c>
    </row>
    <row r="2983" spans="1:22" hidden="1">
      <c r="A2983" s="418" t="s">
        <v>1234</v>
      </c>
      <c r="B2983" s="494">
        <v>41333</v>
      </c>
      <c r="C2983" s="495">
        <v>331467.02</v>
      </c>
      <c r="D2983" s="495">
        <v>0</v>
      </c>
      <c r="E2983" s="495">
        <f t="shared" si="489"/>
        <v>29001191.530000001</v>
      </c>
      <c r="F2983" s="495">
        <f t="shared" si="490"/>
        <v>0</v>
      </c>
      <c r="G2983" s="495">
        <f t="shared" ref="G2983:G2999" si="491">E2983-F2983</f>
        <v>29001191.530000001</v>
      </c>
      <c r="H2983" s="495">
        <f>VLOOKUP(A2983,'02-Metrics'!A:R,18,FALSE)</f>
        <v>64000000.230000004</v>
      </c>
      <c r="I2983" s="496">
        <f t="shared" ref="I2983:I2999" si="492">G2983/H2983</f>
        <v>0.45314361602776509</v>
      </c>
      <c r="J2983" s="512"/>
      <c r="M2983" s="241" t="s">
        <v>1038</v>
      </c>
      <c r="S2983">
        <f t="shared" si="488"/>
        <v>2013</v>
      </c>
      <c r="T2983" s="418" t="e">
        <f>VLOOKUP($A2983,'02-Metrics'!$A$2:$AD$188,4,FALSE)</f>
        <v>#N/A</v>
      </c>
      <c r="U2983" s="418" t="e">
        <f>VLOOKUP($A2983,'02-Metrics'!$A$2:$AD$188,5,FALSE)</f>
        <v>#N/A</v>
      </c>
      <c r="V2983" s="418" t="e">
        <f>VLOOKUP($A2983,'02-Metrics'!$A$2:$AD$188,7,FALSE)</f>
        <v>#N/A</v>
      </c>
    </row>
    <row r="2984" spans="1:22" hidden="1">
      <c r="A2984" s="418" t="s">
        <v>1234</v>
      </c>
      <c r="B2984" s="494">
        <v>41363</v>
      </c>
      <c r="C2984" s="495">
        <v>399287.55</v>
      </c>
      <c r="D2984" s="495">
        <v>0</v>
      </c>
      <c r="E2984" s="495">
        <f t="shared" si="489"/>
        <v>29400479.080000002</v>
      </c>
      <c r="F2984" s="495">
        <f t="shared" si="490"/>
        <v>0</v>
      </c>
      <c r="G2984" s="495">
        <f t="shared" si="491"/>
        <v>29400479.080000002</v>
      </c>
      <c r="H2984" s="495">
        <f>VLOOKUP(A2984,'02-Metrics'!A:R,18,FALSE)</f>
        <v>64000000.230000004</v>
      </c>
      <c r="I2984" s="496">
        <f t="shared" si="492"/>
        <v>0.4593824839740942</v>
      </c>
      <c r="J2984" s="512"/>
      <c r="M2984" s="241" t="s">
        <v>1038</v>
      </c>
      <c r="S2984">
        <f t="shared" si="488"/>
        <v>2013</v>
      </c>
      <c r="T2984" s="418" t="e">
        <f>VLOOKUP($A2984,'02-Metrics'!$A$2:$AD$188,4,FALSE)</f>
        <v>#N/A</v>
      </c>
      <c r="U2984" s="418" t="e">
        <f>VLOOKUP($A2984,'02-Metrics'!$A$2:$AD$188,5,FALSE)</f>
        <v>#N/A</v>
      </c>
      <c r="V2984" s="418" t="e">
        <f>VLOOKUP($A2984,'02-Metrics'!$A$2:$AD$188,7,FALSE)</f>
        <v>#N/A</v>
      </c>
    </row>
    <row r="2985" spans="1:22" hidden="1">
      <c r="A2985" s="418" t="s">
        <v>1234</v>
      </c>
      <c r="B2985" s="494">
        <v>41394</v>
      </c>
      <c r="C2985" s="495">
        <v>1206261.26</v>
      </c>
      <c r="D2985" s="495">
        <v>0</v>
      </c>
      <c r="E2985" s="495">
        <f t="shared" si="489"/>
        <v>30606740.340000004</v>
      </c>
      <c r="F2985" s="495">
        <f t="shared" si="490"/>
        <v>0</v>
      </c>
      <c r="G2985" s="495">
        <f t="shared" si="491"/>
        <v>30606740.340000004</v>
      </c>
      <c r="H2985" s="495">
        <f>VLOOKUP(A2985,'02-Metrics'!A:R,18,FALSE)</f>
        <v>64000000.230000004</v>
      </c>
      <c r="I2985" s="496">
        <f t="shared" si="492"/>
        <v>0.47823031609385985</v>
      </c>
      <c r="J2985" s="512"/>
      <c r="M2985" s="241" t="s">
        <v>1038</v>
      </c>
      <c r="S2985">
        <f t="shared" si="488"/>
        <v>2013</v>
      </c>
      <c r="T2985" s="418" t="e">
        <f>VLOOKUP($A2985,'02-Metrics'!$A$2:$AD$188,4,FALSE)</f>
        <v>#N/A</v>
      </c>
      <c r="U2985" s="418" t="e">
        <f>VLOOKUP($A2985,'02-Metrics'!$A$2:$AD$188,5,FALSE)</f>
        <v>#N/A</v>
      </c>
      <c r="V2985" s="418" t="e">
        <f>VLOOKUP($A2985,'02-Metrics'!$A$2:$AD$188,7,FALSE)</f>
        <v>#N/A</v>
      </c>
    </row>
    <row r="2986" spans="1:22" hidden="1">
      <c r="A2986" s="418" t="s">
        <v>1234</v>
      </c>
      <c r="B2986" s="494">
        <v>41424</v>
      </c>
      <c r="C2986" s="495">
        <v>1678026.98</v>
      </c>
      <c r="D2986" s="495">
        <v>0</v>
      </c>
      <c r="E2986" s="495">
        <f t="shared" si="489"/>
        <v>32284767.320000004</v>
      </c>
      <c r="F2986" s="495">
        <f t="shared" si="490"/>
        <v>0</v>
      </c>
      <c r="G2986" s="495">
        <f t="shared" si="491"/>
        <v>32284767.320000004</v>
      </c>
      <c r="H2986" s="495">
        <f>VLOOKUP(A2986,'02-Metrics'!A:R,18,FALSE)</f>
        <v>64000000.230000004</v>
      </c>
      <c r="I2986" s="496">
        <f t="shared" si="492"/>
        <v>0.5044494875621347</v>
      </c>
      <c r="J2986" s="512"/>
      <c r="M2986" s="241" t="s">
        <v>1038</v>
      </c>
      <c r="S2986">
        <f t="shared" si="488"/>
        <v>2013</v>
      </c>
      <c r="T2986" s="418" t="e">
        <f>VLOOKUP($A2986,'02-Metrics'!$A$2:$AD$188,4,FALSE)</f>
        <v>#N/A</v>
      </c>
      <c r="U2986" s="418" t="e">
        <f>VLOOKUP($A2986,'02-Metrics'!$A$2:$AD$188,5,FALSE)</f>
        <v>#N/A</v>
      </c>
      <c r="V2986" s="418" t="e">
        <f>VLOOKUP($A2986,'02-Metrics'!$A$2:$AD$188,7,FALSE)</f>
        <v>#N/A</v>
      </c>
    </row>
    <row r="2987" spans="1:22" hidden="1">
      <c r="A2987" s="418" t="s">
        <v>1234</v>
      </c>
      <c r="B2987" s="494">
        <v>41455</v>
      </c>
      <c r="C2987" s="495">
        <v>1264998.0699999998</v>
      </c>
      <c r="D2987" s="495">
        <v>0</v>
      </c>
      <c r="E2987" s="495">
        <f t="shared" si="489"/>
        <v>33549765.390000004</v>
      </c>
      <c r="F2987" s="495">
        <f t="shared" si="490"/>
        <v>0</v>
      </c>
      <c r="G2987" s="495">
        <f t="shared" si="491"/>
        <v>33549765.390000004</v>
      </c>
      <c r="H2987" s="495">
        <f>VLOOKUP(A2987,'02-Metrics'!A:R,18,FALSE)</f>
        <v>64000000.230000004</v>
      </c>
      <c r="I2987" s="496">
        <f t="shared" si="492"/>
        <v>0.52421508233485203</v>
      </c>
      <c r="J2987" s="512"/>
      <c r="M2987" s="241" t="s">
        <v>1038</v>
      </c>
      <c r="S2987">
        <f t="shared" si="488"/>
        <v>2013</v>
      </c>
      <c r="T2987" s="418" t="e">
        <f>VLOOKUP($A2987,'02-Metrics'!$A$2:$AD$188,4,FALSE)</f>
        <v>#N/A</v>
      </c>
      <c r="U2987" s="418" t="e">
        <f>VLOOKUP($A2987,'02-Metrics'!$A$2:$AD$188,5,FALSE)</f>
        <v>#N/A</v>
      </c>
      <c r="V2987" s="418" t="e">
        <f>VLOOKUP($A2987,'02-Metrics'!$A$2:$AD$188,7,FALSE)</f>
        <v>#N/A</v>
      </c>
    </row>
    <row r="2988" spans="1:22" hidden="1">
      <c r="A2988" s="418" t="s">
        <v>1234</v>
      </c>
      <c r="B2988" s="494">
        <v>41485</v>
      </c>
      <c r="C2988" s="495">
        <v>110796.29</v>
      </c>
      <c r="D2988" s="495">
        <v>0</v>
      </c>
      <c r="E2988" s="495">
        <f t="shared" si="489"/>
        <v>33660561.680000007</v>
      </c>
      <c r="F2988" s="495">
        <f t="shared" si="490"/>
        <v>0</v>
      </c>
      <c r="G2988" s="495">
        <f t="shared" si="491"/>
        <v>33660561.680000007</v>
      </c>
      <c r="H2988" s="495">
        <f>VLOOKUP(A2988,'02-Metrics'!A:R,18,FALSE)</f>
        <v>64000000.230000004</v>
      </c>
      <c r="I2988" s="496">
        <f t="shared" si="492"/>
        <v>0.52594627435988062</v>
      </c>
      <c r="J2988" s="512"/>
      <c r="M2988" s="241" t="s">
        <v>1038</v>
      </c>
      <c r="S2988">
        <f t="shared" si="488"/>
        <v>2013</v>
      </c>
      <c r="T2988" s="418" t="e">
        <f>VLOOKUP($A2988,'02-Metrics'!$A$2:$AD$188,4,FALSE)</f>
        <v>#N/A</v>
      </c>
      <c r="U2988" s="418" t="e">
        <f>VLOOKUP($A2988,'02-Metrics'!$A$2:$AD$188,5,FALSE)</f>
        <v>#N/A</v>
      </c>
      <c r="V2988" s="418" t="e">
        <f>VLOOKUP($A2988,'02-Metrics'!$A$2:$AD$188,7,FALSE)</f>
        <v>#N/A</v>
      </c>
    </row>
    <row r="2989" spans="1:22" hidden="1">
      <c r="A2989" s="418" t="s">
        <v>1234</v>
      </c>
      <c r="B2989" s="494">
        <v>41516</v>
      </c>
      <c r="C2989" s="495">
        <v>1015605.01</v>
      </c>
      <c r="D2989" s="495">
        <v>0</v>
      </c>
      <c r="E2989" s="495">
        <f t="shared" si="489"/>
        <v>34676166.690000005</v>
      </c>
      <c r="F2989" s="495">
        <f t="shared" si="490"/>
        <v>0</v>
      </c>
      <c r="G2989" s="495">
        <f t="shared" si="491"/>
        <v>34676166.690000005</v>
      </c>
      <c r="H2989" s="495">
        <f>VLOOKUP(A2989,'02-Metrics'!A:R,18,FALSE)</f>
        <v>64000000.230000004</v>
      </c>
      <c r="I2989" s="496">
        <f t="shared" si="492"/>
        <v>0.54181510258410204</v>
      </c>
      <c r="J2989" s="512"/>
      <c r="M2989" s="241" t="s">
        <v>1038</v>
      </c>
      <c r="S2989">
        <f t="shared" si="488"/>
        <v>2013</v>
      </c>
      <c r="T2989" s="418" t="e">
        <f>VLOOKUP($A2989,'02-Metrics'!$A$2:$AD$188,4,FALSE)</f>
        <v>#N/A</v>
      </c>
      <c r="U2989" s="418" t="e">
        <f>VLOOKUP($A2989,'02-Metrics'!$A$2:$AD$188,5,FALSE)</f>
        <v>#N/A</v>
      </c>
      <c r="V2989" s="418" t="e">
        <f>VLOOKUP($A2989,'02-Metrics'!$A$2:$AD$188,7,FALSE)</f>
        <v>#N/A</v>
      </c>
    </row>
    <row r="2990" spans="1:22" hidden="1">
      <c r="A2990" s="418" t="s">
        <v>1234</v>
      </c>
      <c r="B2990" s="494">
        <v>41547</v>
      </c>
      <c r="C2990" s="495">
        <v>2227132.83</v>
      </c>
      <c r="D2990" s="495">
        <v>0</v>
      </c>
      <c r="E2990" s="495">
        <f t="shared" si="489"/>
        <v>36903299.520000003</v>
      </c>
      <c r="F2990" s="495">
        <f t="shared" si="490"/>
        <v>0</v>
      </c>
      <c r="G2990" s="495">
        <f t="shared" si="491"/>
        <v>36903299.520000003</v>
      </c>
      <c r="H2990" s="495">
        <f>VLOOKUP(A2990,'02-Metrics'!A:R,18,FALSE)</f>
        <v>64000000.230000004</v>
      </c>
      <c r="I2990" s="496">
        <f t="shared" si="492"/>
        <v>0.57661405292779322</v>
      </c>
      <c r="J2990" s="512"/>
      <c r="M2990" s="241" t="s">
        <v>1038</v>
      </c>
      <c r="S2990">
        <f t="shared" si="488"/>
        <v>2013</v>
      </c>
      <c r="T2990" s="418" t="e">
        <f>VLOOKUP($A2990,'02-Metrics'!$A$2:$AD$188,4,FALSE)</f>
        <v>#N/A</v>
      </c>
      <c r="U2990" s="418" t="e">
        <f>VLOOKUP($A2990,'02-Metrics'!$A$2:$AD$188,5,FALSE)</f>
        <v>#N/A</v>
      </c>
      <c r="V2990" s="418" t="e">
        <f>VLOOKUP($A2990,'02-Metrics'!$A$2:$AD$188,7,FALSE)</f>
        <v>#N/A</v>
      </c>
    </row>
    <row r="2991" spans="1:22" hidden="1">
      <c r="A2991" s="418" t="s">
        <v>1234</v>
      </c>
      <c r="B2991" s="494">
        <v>41577</v>
      </c>
      <c r="C2991" s="495">
        <v>0</v>
      </c>
      <c r="D2991" s="495">
        <v>0</v>
      </c>
      <c r="E2991" s="495">
        <f t="shared" si="489"/>
        <v>36903299.520000003</v>
      </c>
      <c r="F2991" s="495">
        <f t="shared" si="490"/>
        <v>0</v>
      </c>
      <c r="G2991" s="495">
        <f t="shared" si="491"/>
        <v>36903299.520000003</v>
      </c>
      <c r="H2991" s="495">
        <f>VLOOKUP(A2991,'02-Metrics'!A:R,18,FALSE)</f>
        <v>64000000.230000004</v>
      </c>
      <c r="I2991" s="496">
        <f t="shared" si="492"/>
        <v>0.57661405292779322</v>
      </c>
      <c r="J2991" s="512"/>
      <c r="M2991" s="241" t="s">
        <v>1038</v>
      </c>
      <c r="S2991">
        <f t="shared" si="488"/>
        <v>2013</v>
      </c>
      <c r="T2991" s="418" t="e">
        <f>VLOOKUP($A2991,'02-Metrics'!$A$2:$AD$188,4,FALSE)</f>
        <v>#N/A</v>
      </c>
      <c r="U2991" s="418" t="e">
        <f>VLOOKUP($A2991,'02-Metrics'!$A$2:$AD$188,5,FALSE)</f>
        <v>#N/A</v>
      </c>
      <c r="V2991" s="418" t="e">
        <f>VLOOKUP($A2991,'02-Metrics'!$A$2:$AD$188,7,FALSE)</f>
        <v>#N/A</v>
      </c>
    </row>
    <row r="2992" spans="1:22" hidden="1">
      <c r="A2992" s="418" t="s">
        <v>1234</v>
      </c>
      <c r="B2992" s="494">
        <v>41608</v>
      </c>
      <c r="C2992" s="495">
        <v>0</v>
      </c>
      <c r="D2992" s="495">
        <v>0</v>
      </c>
      <c r="E2992" s="495">
        <f t="shared" si="489"/>
        <v>36903299.520000003</v>
      </c>
      <c r="F2992" s="495">
        <f t="shared" si="490"/>
        <v>0</v>
      </c>
      <c r="G2992" s="495">
        <f t="shared" si="491"/>
        <v>36903299.520000003</v>
      </c>
      <c r="H2992" s="495">
        <f>VLOOKUP(A2992,'02-Metrics'!A:R,18,FALSE)</f>
        <v>64000000.230000004</v>
      </c>
      <c r="I2992" s="496">
        <f t="shared" si="492"/>
        <v>0.57661405292779322</v>
      </c>
      <c r="J2992" s="512"/>
      <c r="M2992" s="241" t="s">
        <v>1038</v>
      </c>
      <c r="S2992">
        <f t="shared" si="488"/>
        <v>2013</v>
      </c>
      <c r="T2992" s="418" t="e">
        <f>VLOOKUP($A2992,'02-Metrics'!$A$2:$AD$188,4,FALSE)</f>
        <v>#N/A</v>
      </c>
      <c r="U2992" s="418" t="e">
        <f>VLOOKUP($A2992,'02-Metrics'!$A$2:$AD$188,5,FALSE)</f>
        <v>#N/A</v>
      </c>
      <c r="V2992" s="418" t="e">
        <f>VLOOKUP($A2992,'02-Metrics'!$A$2:$AD$188,7,FALSE)</f>
        <v>#N/A</v>
      </c>
    </row>
    <row r="2993" spans="1:22" hidden="1">
      <c r="A2993" s="418" t="s">
        <v>1234</v>
      </c>
      <c r="B2993" s="494">
        <v>41638</v>
      </c>
      <c r="C2993" s="495">
        <v>892543.25</v>
      </c>
      <c r="D2993" s="495">
        <v>0</v>
      </c>
      <c r="E2993" s="495">
        <f t="shared" si="489"/>
        <v>37795842.770000003</v>
      </c>
      <c r="F2993" s="495">
        <f t="shared" si="490"/>
        <v>0</v>
      </c>
      <c r="G2993" s="495">
        <f t="shared" si="491"/>
        <v>37795842.770000003</v>
      </c>
      <c r="H2993" s="495">
        <f>VLOOKUP(A2993,'02-Metrics'!A:R,18,FALSE)</f>
        <v>64000000.230000004</v>
      </c>
      <c r="I2993" s="496">
        <f t="shared" si="492"/>
        <v>0.59056004115892491</v>
      </c>
      <c r="J2993" s="512"/>
      <c r="M2993" s="241" t="s">
        <v>1038</v>
      </c>
      <c r="S2993">
        <f t="shared" si="488"/>
        <v>2013</v>
      </c>
      <c r="T2993" s="418" t="e">
        <f>VLOOKUP($A2993,'02-Metrics'!$A$2:$AD$188,4,FALSE)</f>
        <v>#N/A</v>
      </c>
      <c r="U2993" s="418" t="e">
        <f>VLOOKUP($A2993,'02-Metrics'!$A$2:$AD$188,5,FALSE)</f>
        <v>#N/A</v>
      </c>
      <c r="V2993" s="418" t="e">
        <f>VLOOKUP($A2993,'02-Metrics'!$A$2:$AD$188,7,FALSE)</f>
        <v>#N/A</v>
      </c>
    </row>
    <row r="2994" spans="1:22" hidden="1">
      <c r="A2994" s="418" t="s">
        <v>1234</v>
      </c>
      <c r="B2994" s="494">
        <v>41669</v>
      </c>
      <c r="C2994" s="495">
        <v>588784.71</v>
      </c>
      <c r="D2994" s="495">
        <v>847987.22999999986</v>
      </c>
      <c r="E2994" s="495">
        <f t="shared" si="489"/>
        <v>38384627.480000004</v>
      </c>
      <c r="F2994" s="495">
        <f t="shared" si="490"/>
        <v>847987.22999999986</v>
      </c>
      <c r="G2994" s="495">
        <f t="shared" si="491"/>
        <v>37536640.250000007</v>
      </c>
      <c r="H2994" s="495">
        <f>VLOOKUP(A2994,'02-Metrics'!A:R,18,FALSE)</f>
        <v>64000000.230000004</v>
      </c>
      <c r="I2994" s="496">
        <f t="shared" si="492"/>
        <v>0.58651000179847979</v>
      </c>
      <c r="J2994" s="512"/>
      <c r="M2994" s="241" t="s">
        <v>1038</v>
      </c>
      <c r="S2994">
        <f t="shared" si="488"/>
        <v>2014</v>
      </c>
      <c r="T2994" s="418" t="e">
        <f>VLOOKUP($A2994,'02-Metrics'!$A$2:$AD$188,4,FALSE)</f>
        <v>#N/A</v>
      </c>
      <c r="U2994" s="418" t="e">
        <f>VLOOKUP($A2994,'02-Metrics'!$A$2:$AD$188,5,FALSE)</f>
        <v>#N/A</v>
      </c>
      <c r="V2994" s="418" t="e">
        <f>VLOOKUP($A2994,'02-Metrics'!$A$2:$AD$188,7,FALSE)</f>
        <v>#N/A</v>
      </c>
    </row>
    <row r="2995" spans="1:22" hidden="1">
      <c r="A2995" s="418" t="s">
        <v>1234</v>
      </c>
      <c r="B2995" s="494">
        <v>41698</v>
      </c>
      <c r="C2995" s="495">
        <v>1708357.87</v>
      </c>
      <c r="D2995" s="495">
        <v>861719.8</v>
      </c>
      <c r="E2995" s="495">
        <f t="shared" si="489"/>
        <v>40092985.350000001</v>
      </c>
      <c r="F2995" s="495">
        <f t="shared" si="490"/>
        <v>1709707.0299999998</v>
      </c>
      <c r="G2995" s="495">
        <f t="shared" si="491"/>
        <v>38383278.32</v>
      </c>
      <c r="H2995" s="495">
        <f>VLOOKUP(A2995,'02-Metrics'!A:R,18,FALSE)</f>
        <v>64000000.230000004</v>
      </c>
      <c r="I2995" s="496">
        <f t="shared" si="492"/>
        <v>0.59973872159468888</v>
      </c>
      <c r="J2995" s="512"/>
      <c r="M2995" s="241" t="s">
        <v>1038</v>
      </c>
      <c r="S2995">
        <f t="shared" si="488"/>
        <v>2014</v>
      </c>
      <c r="T2995" s="418" t="e">
        <f>VLOOKUP($A2995,'02-Metrics'!$A$2:$AD$188,4,FALSE)</f>
        <v>#N/A</v>
      </c>
      <c r="U2995" s="418" t="e">
        <f>VLOOKUP($A2995,'02-Metrics'!$A$2:$AD$188,5,FALSE)</f>
        <v>#N/A</v>
      </c>
      <c r="V2995" s="418" t="e">
        <f>VLOOKUP($A2995,'02-Metrics'!$A$2:$AD$188,7,FALSE)</f>
        <v>#N/A</v>
      </c>
    </row>
    <row r="2996" spans="1:22" hidden="1">
      <c r="A2996" s="418" t="s">
        <v>1234</v>
      </c>
      <c r="B2996" s="494">
        <v>41728</v>
      </c>
      <c r="C2996" s="495">
        <v>1823483.39</v>
      </c>
      <c r="D2996" s="495">
        <v>1173422.3799999999</v>
      </c>
      <c r="E2996" s="495">
        <f t="shared" si="489"/>
        <v>41916468.740000002</v>
      </c>
      <c r="F2996" s="495">
        <f t="shared" si="490"/>
        <v>2883129.4099999997</v>
      </c>
      <c r="G2996" s="495">
        <f t="shared" si="491"/>
        <v>39033339.330000006</v>
      </c>
      <c r="H2996" s="495">
        <f>VLOOKUP(A2996,'02-Metrics'!A:R,18,FALSE)</f>
        <v>64000000.230000004</v>
      </c>
      <c r="I2996" s="496">
        <f t="shared" si="492"/>
        <v>0.60989592483943655</v>
      </c>
      <c r="J2996" s="512"/>
      <c r="M2996" s="241" t="s">
        <v>1038</v>
      </c>
      <c r="S2996">
        <f t="shared" si="488"/>
        <v>2014</v>
      </c>
      <c r="T2996" s="418" t="e">
        <f>VLOOKUP($A2996,'02-Metrics'!$A$2:$AD$188,4,FALSE)</f>
        <v>#N/A</v>
      </c>
      <c r="U2996" s="418" t="e">
        <f>VLOOKUP($A2996,'02-Metrics'!$A$2:$AD$188,5,FALSE)</f>
        <v>#N/A</v>
      </c>
      <c r="V2996" s="418" t="e">
        <f>VLOOKUP($A2996,'02-Metrics'!$A$2:$AD$188,7,FALSE)</f>
        <v>#N/A</v>
      </c>
    </row>
    <row r="2997" spans="1:22" hidden="1">
      <c r="A2997" s="418" t="s">
        <v>1234</v>
      </c>
      <c r="B2997" s="494">
        <v>41759</v>
      </c>
      <c r="C2997" s="495">
        <v>750000</v>
      </c>
      <c r="D2997" s="495">
        <v>2031280.2199999997</v>
      </c>
      <c r="E2997" s="495">
        <f t="shared" si="489"/>
        <v>42666468.740000002</v>
      </c>
      <c r="F2997" s="495">
        <f t="shared" si="490"/>
        <v>4914409.629999999</v>
      </c>
      <c r="G2997" s="495">
        <f t="shared" si="491"/>
        <v>37752059.109999999</v>
      </c>
      <c r="H2997" s="495">
        <f>VLOOKUP(A2997,'02-Metrics'!A:R,18,FALSE)</f>
        <v>64000000.230000004</v>
      </c>
      <c r="I2997" s="496">
        <f t="shared" si="492"/>
        <v>0.58987592147388335</v>
      </c>
      <c r="J2997" s="512"/>
      <c r="M2997" s="241" t="s">
        <v>1038</v>
      </c>
      <c r="S2997">
        <f t="shared" si="488"/>
        <v>2014</v>
      </c>
      <c r="T2997" s="418" t="e">
        <f>VLOOKUP($A2997,'02-Metrics'!$A$2:$AD$188,4,FALSE)</f>
        <v>#N/A</v>
      </c>
      <c r="U2997" s="418" t="e">
        <f>VLOOKUP($A2997,'02-Metrics'!$A$2:$AD$188,5,FALSE)</f>
        <v>#N/A</v>
      </c>
      <c r="V2997" s="418" t="e">
        <f>VLOOKUP($A2997,'02-Metrics'!$A$2:$AD$188,7,FALSE)</f>
        <v>#N/A</v>
      </c>
    </row>
    <row r="2998" spans="1:22" hidden="1">
      <c r="A2998" s="418" t="s">
        <v>1234</v>
      </c>
      <c r="B2998" s="494">
        <v>41789</v>
      </c>
      <c r="C2998" s="495">
        <v>1187298.19</v>
      </c>
      <c r="D2998" s="495">
        <v>1619384.9000000001</v>
      </c>
      <c r="E2998" s="495">
        <f t="shared" si="489"/>
        <v>43853766.93</v>
      </c>
      <c r="F2998" s="495">
        <f t="shared" si="490"/>
        <v>6533794.5299999993</v>
      </c>
      <c r="G2998" s="495">
        <f t="shared" si="491"/>
        <v>37319972.399999999</v>
      </c>
      <c r="H2998" s="495">
        <f>VLOOKUP(A2998,'02-Metrics'!A:R,18,FALSE)</f>
        <v>64000000.230000004</v>
      </c>
      <c r="I2998" s="496">
        <f t="shared" si="492"/>
        <v>0.58312456665439605</v>
      </c>
      <c r="J2998" s="512"/>
      <c r="L2998" s="23">
        <v>44105</v>
      </c>
      <c r="M2998" s="241" t="s">
        <v>1040</v>
      </c>
      <c r="S2998">
        <f t="shared" si="488"/>
        <v>2014</v>
      </c>
      <c r="T2998" s="418" t="e">
        <f>VLOOKUP($A2998,'02-Metrics'!$A$2:$AD$188,4,FALSE)</f>
        <v>#N/A</v>
      </c>
      <c r="U2998" s="418" t="e">
        <f>VLOOKUP($A2998,'02-Metrics'!$A$2:$AD$188,5,FALSE)</f>
        <v>#N/A</v>
      </c>
      <c r="V2998" s="418" t="e">
        <f>VLOOKUP($A2998,'02-Metrics'!$A$2:$AD$188,7,FALSE)</f>
        <v>#N/A</v>
      </c>
    </row>
    <row r="2999" spans="1:22" hidden="1">
      <c r="A2999" s="418" t="s">
        <v>1234</v>
      </c>
      <c r="B2999" s="494">
        <v>41820</v>
      </c>
      <c r="C2999" s="495">
        <v>1571450.5099999998</v>
      </c>
      <c r="D2999" s="495">
        <v>1349007.4800000002</v>
      </c>
      <c r="E2999" s="495">
        <f t="shared" si="489"/>
        <v>45425217.439999998</v>
      </c>
      <c r="F2999" s="495">
        <f t="shared" si="490"/>
        <v>7882802.0099999998</v>
      </c>
      <c r="G2999" s="495">
        <f t="shared" si="491"/>
        <v>37542415.43</v>
      </c>
      <c r="H2999" s="495">
        <f>VLOOKUP(A2999,'02-Metrics'!A:R,18,FALSE)</f>
        <v>64000000.230000004</v>
      </c>
      <c r="I2999" s="496">
        <f t="shared" si="492"/>
        <v>0.58660023898565539</v>
      </c>
      <c r="J2999" s="512"/>
      <c r="M2999" s="241" t="s">
        <v>1038</v>
      </c>
      <c r="S2999">
        <f t="shared" si="488"/>
        <v>2014</v>
      </c>
      <c r="T2999" s="418" t="e">
        <f>VLOOKUP($A2999,'02-Metrics'!$A$2:$AD$188,4,FALSE)</f>
        <v>#N/A</v>
      </c>
      <c r="U2999" s="418" t="e">
        <f>VLOOKUP($A2999,'02-Metrics'!$A$2:$AD$188,5,FALSE)</f>
        <v>#N/A</v>
      </c>
      <c r="V2999" s="418" t="e">
        <f>VLOOKUP($A2999,'02-Metrics'!$A$2:$AD$188,7,FALSE)</f>
        <v>#N/A</v>
      </c>
    </row>
    <row r="3000" spans="1:22" hidden="1">
      <c r="A3000" s="418" t="s">
        <v>1234</v>
      </c>
      <c r="B3000" s="494">
        <v>41850</v>
      </c>
      <c r="C3000" s="495">
        <v>421925.37</v>
      </c>
      <c r="D3000" s="495">
        <v>1027930.7399999998</v>
      </c>
      <c r="E3000" s="495">
        <f t="shared" si="489"/>
        <v>45847142.809999995</v>
      </c>
      <c r="F3000" s="495">
        <f t="shared" si="490"/>
        <v>8910732.75</v>
      </c>
      <c r="G3000" s="498">
        <f>E3000-F3000</f>
        <v>36936410.059999995</v>
      </c>
      <c r="H3000" s="495"/>
      <c r="I3000" s="496"/>
      <c r="J3000" s="512"/>
      <c r="M3000" s="621"/>
      <c r="S3000">
        <f t="shared" si="488"/>
        <v>2014</v>
      </c>
      <c r="T3000" s="418" t="e">
        <f>VLOOKUP($A3000,'02-Metrics'!$A$2:$AD$188,4,FALSE)</f>
        <v>#N/A</v>
      </c>
      <c r="U3000" s="418" t="e">
        <f>VLOOKUP($A3000,'02-Metrics'!$A$2:$AD$188,5,FALSE)</f>
        <v>#N/A</v>
      </c>
      <c r="V3000" s="418" t="e">
        <f>VLOOKUP($A3000,'02-Metrics'!$A$2:$AD$188,7,FALSE)</f>
        <v>#N/A</v>
      </c>
    </row>
    <row r="3001" spans="1:22" hidden="1">
      <c r="A3001" s="418" t="s">
        <v>1234</v>
      </c>
      <c r="B3001" s="494">
        <v>41881</v>
      </c>
      <c r="C3001" s="495">
        <v>469981.59</v>
      </c>
      <c r="D3001" s="495">
        <v>569155.04</v>
      </c>
      <c r="E3001" s="495">
        <f t="shared" si="489"/>
        <v>46317124.399999999</v>
      </c>
      <c r="F3001" s="495">
        <f t="shared" si="490"/>
        <v>9479887.7899999991</v>
      </c>
      <c r="G3001" s="495">
        <f t="shared" ref="G3001:G3015" si="493">E3001-F3001</f>
        <v>36837236.609999999</v>
      </c>
      <c r="H3001" s="495">
        <f>VLOOKUP(A3001,'02-Metrics'!A:R,18,FALSE)</f>
        <v>64000000.230000004</v>
      </c>
      <c r="I3001" s="496">
        <f t="shared" ref="I3001:I3015" si="494">G3001/H3001</f>
        <v>0.57558181996275282</v>
      </c>
      <c r="J3001" s="512"/>
      <c r="M3001" s="241" t="s">
        <v>1038</v>
      </c>
      <c r="S3001">
        <f t="shared" si="488"/>
        <v>2014</v>
      </c>
      <c r="T3001" s="418" t="e">
        <f>VLOOKUP($A3001,'02-Metrics'!$A$2:$AD$188,4,FALSE)</f>
        <v>#N/A</v>
      </c>
      <c r="U3001" s="418" t="e">
        <f>VLOOKUP($A3001,'02-Metrics'!$A$2:$AD$188,5,FALSE)</f>
        <v>#N/A</v>
      </c>
      <c r="V3001" s="418" t="e">
        <f>VLOOKUP($A3001,'02-Metrics'!$A$2:$AD$188,7,FALSE)</f>
        <v>#N/A</v>
      </c>
    </row>
    <row r="3002" spans="1:22" hidden="1">
      <c r="A3002" s="418" t="s">
        <v>1234</v>
      </c>
      <c r="B3002" s="494">
        <v>41912</v>
      </c>
      <c r="C3002" s="495">
        <v>668376.51</v>
      </c>
      <c r="D3002" s="495">
        <v>1299581.6500000001</v>
      </c>
      <c r="E3002" s="495">
        <f t="shared" si="489"/>
        <v>46985500.909999996</v>
      </c>
      <c r="F3002" s="495">
        <f t="shared" si="490"/>
        <v>10779469.439999999</v>
      </c>
      <c r="G3002" s="495">
        <f t="shared" si="493"/>
        <v>36206031.469999999</v>
      </c>
      <c r="H3002" s="495">
        <f>VLOOKUP(A3002,'02-Metrics'!A:R,18,FALSE)</f>
        <v>64000000.230000004</v>
      </c>
      <c r="I3002" s="496">
        <f t="shared" si="494"/>
        <v>0.56571923968569637</v>
      </c>
      <c r="J3002" s="512"/>
      <c r="M3002" s="241" t="s">
        <v>1038</v>
      </c>
      <c r="S3002">
        <f t="shared" si="488"/>
        <v>2014</v>
      </c>
      <c r="T3002" s="418" t="e">
        <f>VLOOKUP($A3002,'02-Metrics'!$A$2:$AD$188,4,FALSE)</f>
        <v>#N/A</v>
      </c>
      <c r="U3002" s="418" t="e">
        <f>VLOOKUP($A3002,'02-Metrics'!$A$2:$AD$188,5,FALSE)</f>
        <v>#N/A</v>
      </c>
      <c r="V3002" s="418" t="e">
        <f>VLOOKUP($A3002,'02-Metrics'!$A$2:$AD$188,7,FALSE)</f>
        <v>#N/A</v>
      </c>
    </row>
    <row r="3003" spans="1:22" hidden="1">
      <c r="A3003" s="418" t="s">
        <v>1234</v>
      </c>
      <c r="B3003" s="494">
        <v>41942</v>
      </c>
      <c r="C3003" s="495">
        <v>1890854.63</v>
      </c>
      <c r="D3003" s="495">
        <v>1287934.1199999999</v>
      </c>
      <c r="E3003" s="495">
        <f t="shared" si="489"/>
        <v>48876355.539999999</v>
      </c>
      <c r="F3003" s="495">
        <f t="shared" si="490"/>
        <v>12067403.559999999</v>
      </c>
      <c r="G3003" s="495">
        <f t="shared" si="493"/>
        <v>36808951.980000004</v>
      </c>
      <c r="H3003" s="495">
        <f>VLOOKUP(A3003,'02-Metrics'!A:R,18,FALSE)</f>
        <v>64000000.230000004</v>
      </c>
      <c r="I3003" s="496">
        <f t="shared" si="494"/>
        <v>0.57513987262059107</v>
      </c>
      <c r="J3003" s="512"/>
      <c r="M3003" s="241" t="s">
        <v>1038</v>
      </c>
      <c r="S3003">
        <f t="shared" si="488"/>
        <v>2014</v>
      </c>
      <c r="T3003" s="418" t="e">
        <f>VLOOKUP($A3003,'02-Metrics'!$A$2:$AD$188,4,FALSE)</f>
        <v>#N/A</v>
      </c>
      <c r="U3003" s="418" t="e">
        <f>VLOOKUP($A3003,'02-Metrics'!$A$2:$AD$188,5,FALSE)</f>
        <v>#N/A</v>
      </c>
      <c r="V3003" s="418" t="e">
        <f>VLOOKUP($A3003,'02-Metrics'!$A$2:$AD$188,7,FALSE)</f>
        <v>#N/A</v>
      </c>
    </row>
    <row r="3004" spans="1:22" hidden="1">
      <c r="A3004" s="418" t="s">
        <v>1234</v>
      </c>
      <c r="B3004" s="494">
        <v>41973</v>
      </c>
      <c r="C3004" s="495">
        <v>1142714.04</v>
      </c>
      <c r="D3004" s="495">
        <v>837986.7</v>
      </c>
      <c r="E3004" s="495">
        <f t="shared" si="489"/>
        <v>50019069.579999998</v>
      </c>
      <c r="F3004" s="495">
        <f t="shared" si="490"/>
        <v>12905390.259999998</v>
      </c>
      <c r="G3004" s="495">
        <f t="shared" si="493"/>
        <v>37113679.32</v>
      </c>
      <c r="H3004" s="495">
        <f>VLOOKUP(A3004,'02-Metrics'!A:R,18,FALSE)</f>
        <v>64000000.230000004</v>
      </c>
      <c r="I3004" s="496">
        <f t="shared" si="494"/>
        <v>0.57990123729097987</v>
      </c>
      <c r="J3004" s="512"/>
      <c r="M3004" s="241" t="s">
        <v>1038</v>
      </c>
      <c r="S3004">
        <f t="shared" si="488"/>
        <v>2014</v>
      </c>
      <c r="T3004" s="418" t="e">
        <f>VLOOKUP($A3004,'02-Metrics'!$A$2:$AD$188,4,FALSE)</f>
        <v>#N/A</v>
      </c>
      <c r="U3004" s="418" t="e">
        <f>VLOOKUP($A3004,'02-Metrics'!$A$2:$AD$188,5,FALSE)</f>
        <v>#N/A</v>
      </c>
      <c r="V3004" s="418" t="e">
        <f>VLOOKUP($A3004,'02-Metrics'!$A$2:$AD$188,7,FALSE)</f>
        <v>#N/A</v>
      </c>
    </row>
    <row r="3005" spans="1:22" hidden="1">
      <c r="A3005" s="418" t="s">
        <v>1234</v>
      </c>
      <c r="B3005" s="494">
        <v>42003</v>
      </c>
      <c r="C3005" s="495">
        <v>809103.45</v>
      </c>
      <c r="D3005" s="495">
        <v>1342122.1800000002</v>
      </c>
      <c r="E3005" s="495">
        <f t="shared" si="489"/>
        <v>50828173.030000001</v>
      </c>
      <c r="F3005" s="495">
        <f t="shared" si="490"/>
        <v>14247512.439999998</v>
      </c>
      <c r="G3005" s="495">
        <f t="shared" si="493"/>
        <v>36580660.590000004</v>
      </c>
      <c r="H3005" s="495">
        <f>VLOOKUP(A3005,'02-Metrics'!A:R,18,FALSE)</f>
        <v>64000000.230000004</v>
      </c>
      <c r="I3005" s="496">
        <f t="shared" si="494"/>
        <v>0.57157281966466023</v>
      </c>
      <c r="J3005" s="512"/>
      <c r="M3005" s="241" t="s">
        <v>1038</v>
      </c>
      <c r="S3005">
        <f t="shared" si="488"/>
        <v>2014</v>
      </c>
      <c r="T3005" s="418" t="e">
        <f>VLOOKUP($A3005,'02-Metrics'!$A$2:$AD$188,4,FALSE)</f>
        <v>#N/A</v>
      </c>
      <c r="U3005" s="418" t="e">
        <f>VLOOKUP($A3005,'02-Metrics'!$A$2:$AD$188,5,FALSE)</f>
        <v>#N/A</v>
      </c>
      <c r="V3005" s="418" t="e">
        <f>VLOOKUP($A3005,'02-Metrics'!$A$2:$AD$188,7,FALSE)</f>
        <v>#N/A</v>
      </c>
    </row>
    <row r="3006" spans="1:22" hidden="1">
      <c r="A3006" s="418" t="s">
        <v>1234</v>
      </c>
      <c r="B3006" s="494">
        <v>42034</v>
      </c>
      <c r="C3006" s="495">
        <v>1669641.52</v>
      </c>
      <c r="D3006" s="495">
        <v>0</v>
      </c>
      <c r="E3006" s="495">
        <f t="shared" si="489"/>
        <v>52497814.550000004</v>
      </c>
      <c r="F3006" s="495">
        <f t="shared" si="490"/>
        <v>14247512.439999998</v>
      </c>
      <c r="G3006" s="495">
        <f t="shared" si="493"/>
        <v>38250302.110000007</v>
      </c>
      <c r="H3006" s="495">
        <f>VLOOKUP(A3006,'02-Metrics'!A:R,18,FALSE)</f>
        <v>64000000.230000004</v>
      </c>
      <c r="I3006" s="496">
        <f t="shared" si="494"/>
        <v>0.59766096832090598</v>
      </c>
      <c r="J3006" s="512"/>
      <c r="M3006" s="241" t="s">
        <v>1038</v>
      </c>
      <c r="S3006">
        <f t="shared" si="488"/>
        <v>2015</v>
      </c>
      <c r="T3006" s="418" t="e">
        <f>VLOOKUP($A3006,'02-Metrics'!$A$2:$AD$188,4,FALSE)</f>
        <v>#N/A</v>
      </c>
      <c r="U3006" s="418" t="e">
        <f>VLOOKUP($A3006,'02-Metrics'!$A$2:$AD$188,5,FALSE)</f>
        <v>#N/A</v>
      </c>
      <c r="V3006" s="418" t="e">
        <f>VLOOKUP($A3006,'02-Metrics'!$A$2:$AD$188,7,FALSE)</f>
        <v>#N/A</v>
      </c>
    </row>
    <row r="3007" spans="1:22" hidden="1">
      <c r="A3007" s="418" t="s">
        <v>1234</v>
      </c>
      <c r="B3007" s="494">
        <v>42063</v>
      </c>
      <c r="C3007" s="495">
        <v>0</v>
      </c>
      <c r="D3007" s="495">
        <v>0</v>
      </c>
      <c r="E3007" s="495">
        <f t="shared" ref="E3007:E3010" si="495">C3007+E3006</f>
        <v>52497814.550000004</v>
      </c>
      <c r="F3007" s="495">
        <f t="shared" ref="F3007:F3010" si="496">D3007+F3006</f>
        <v>14247512.439999998</v>
      </c>
      <c r="G3007" s="495">
        <f t="shared" si="493"/>
        <v>38250302.110000007</v>
      </c>
      <c r="H3007" s="495">
        <f>VLOOKUP(A3007,'02-Metrics'!A:R,18,FALSE)</f>
        <v>64000000.230000004</v>
      </c>
      <c r="I3007" s="496">
        <f t="shared" si="494"/>
        <v>0.59766096832090598</v>
      </c>
      <c r="J3007" s="512"/>
      <c r="M3007" s="241" t="s">
        <v>1038</v>
      </c>
      <c r="S3007">
        <f t="shared" si="488"/>
        <v>2015</v>
      </c>
      <c r="T3007" s="418" t="e">
        <f>VLOOKUP($A3007,'02-Metrics'!$A$2:$AD$188,4,FALSE)</f>
        <v>#N/A</v>
      </c>
      <c r="U3007" s="418" t="e">
        <f>VLOOKUP($A3007,'02-Metrics'!$A$2:$AD$188,5,FALSE)</f>
        <v>#N/A</v>
      </c>
      <c r="V3007" s="418" t="e">
        <f>VLOOKUP($A3007,'02-Metrics'!$A$2:$AD$188,7,FALSE)</f>
        <v>#N/A</v>
      </c>
    </row>
    <row r="3008" spans="1:22" hidden="1">
      <c r="A3008" s="418" t="s">
        <v>1234</v>
      </c>
      <c r="B3008" s="494">
        <v>42093</v>
      </c>
      <c r="C3008" s="495">
        <v>588090.74</v>
      </c>
      <c r="D3008" s="495">
        <v>0</v>
      </c>
      <c r="E3008" s="495">
        <f t="shared" si="495"/>
        <v>53085905.290000007</v>
      </c>
      <c r="F3008" s="495">
        <f t="shared" si="496"/>
        <v>14247512.439999998</v>
      </c>
      <c r="G3008" s="495">
        <f t="shared" si="493"/>
        <v>38838392.850000009</v>
      </c>
      <c r="H3008" s="495">
        <f>VLOOKUP(A3008,'02-Metrics'!A:R,18,FALSE)</f>
        <v>64000000.230000004</v>
      </c>
      <c r="I3008" s="496">
        <f t="shared" si="494"/>
        <v>0.60684988610038337</v>
      </c>
      <c r="J3008" s="512"/>
      <c r="M3008" s="241" t="s">
        <v>1038</v>
      </c>
      <c r="S3008">
        <f t="shared" si="488"/>
        <v>2015</v>
      </c>
      <c r="T3008" s="418" t="e">
        <f>VLOOKUP($A3008,'02-Metrics'!$A$2:$AD$188,4,FALSE)</f>
        <v>#N/A</v>
      </c>
      <c r="U3008" s="418" t="e">
        <f>VLOOKUP($A3008,'02-Metrics'!$A$2:$AD$188,5,FALSE)</f>
        <v>#N/A</v>
      </c>
      <c r="V3008" s="418" t="e">
        <f>VLOOKUP($A3008,'02-Metrics'!$A$2:$AD$188,7,FALSE)</f>
        <v>#N/A</v>
      </c>
    </row>
    <row r="3009" spans="1:22" hidden="1">
      <c r="A3009" s="418" t="s">
        <v>1234</v>
      </c>
      <c r="B3009" s="494">
        <v>42124</v>
      </c>
      <c r="C3009" s="495">
        <v>297794.48</v>
      </c>
      <c r="D3009" s="495">
        <v>0</v>
      </c>
      <c r="E3009" s="495">
        <f t="shared" si="495"/>
        <v>53383699.770000003</v>
      </c>
      <c r="F3009" s="495">
        <f t="shared" si="496"/>
        <v>14247512.439999998</v>
      </c>
      <c r="G3009" s="495">
        <f t="shared" si="493"/>
        <v>39136187.330000006</v>
      </c>
      <c r="H3009" s="495">
        <f>VLOOKUP(A3009,'02-Metrics'!A:R,18,FALSE)</f>
        <v>64000000.230000004</v>
      </c>
      <c r="I3009" s="496">
        <f t="shared" si="494"/>
        <v>0.61150292483366142</v>
      </c>
      <c r="J3009" s="512"/>
      <c r="M3009" s="241" t="s">
        <v>1038</v>
      </c>
      <c r="S3009">
        <f t="shared" si="488"/>
        <v>2015</v>
      </c>
      <c r="T3009" s="418" t="e">
        <f>VLOOKUP($A3009,'02-Metrics'!$A$2:$AD$188,4,FALSE)</f>
        <v>#N/A</v>
      </c>
      <c r="U3009" s="418" t="e">
        <f>VLOOKUP($A3009,'02-Metrics'!$A$2:$AD$188,5,FALSE)</f>
        <v>#N/A</v>
      </c>
      <c r="V3009" s="418" t="e">
        <f>VLOOKUP($A3009,'02-Metrics'!$A$2:$AD$188,7,FALSE)</f>
        <v>#N/A</v>
      </c>
    </row>
    <row r="3010" spans="1:22" hidden="1">
      <c r="A3010" s="418" t="s">
        <v>1234</v>
      </c>
      <c r="B3010" s="494">
        <v>42154</v>
      </c>
      <c r="C3010" s="495">
        <v>0</v>
      </c>
      <c r="D3010" s="495">
        <v>0</v>
      </c>
      <c r="E3010" s="495">
        <f t="shared" si="495"/>
        <v>53383699.770000003</v>
      </c>
      <c r="F3010" s="495">
        <f t="shared" si="496"/>
        <v>14247512.439999998</v>
      </c>
      <c r="G3010" s="495">
        <f t="shared" si="493"/>
        <v>39136187.330000006</v>
      </c>
      <c r="H3010" s="495">
        <f>VLOOKUP(A3010,'02-Metrics'!A:R,18,FALSE)</f>
        <v>64000000.230000004</v>
      </c>
      <c r="I3010" s="496">
        <f t="shared" si="494"/>
        <v>0.61150292483366142</v>
      </c>
      <c r="J3010" s="512"/>
      <c r="M3010" s="241" t="s">
        <v>1038</v>
      </c>
      <c r="S3010">
        <f t="shared" ref="S3010:S3073" si="497">YEAR(B3010)</f>
        <v>2015</v>
      </c>
      <c r="T3010" s="418" t="e">
        <f>VLOOKUP($A3010,'02-Metrics'!$A$2:$AD$188,4,FALSE)</f>
        <v>#N/A</v>
      </c>
      <c r="U3010" s="418" t="e">
        <f>VLOOKUP($A3010,'02-Metrics'!$A$2:$AD$188,5,FALSE)</f>
        <v>#N/A</v>
      </c>
      <c r="V3010" s="418" t="e">
        <f>VLOOKUP($A3010,'02-Metrics'!$A$2:$AD$188,7,FALSE)</f>
        <v>#N/A</v>
      </c>
    </row>
    <row r="3011" spans="1:22" hidden="1">
      <c r="A3011" s="418">
        <v>123</v>
      </c>
      <c r="B3011" s="505">
        <v>2</v>
      </c>
      <c r="C3011" s="506"/>
      <c r="D3011" s="506"/>
      <c r="E3011" s="506"/>
      <c r="F3011" s="506"/>
      <c r="G3011" s="506"/>
      <c r="H3011" s="495"/>
      <c r="I3011" s="496"/>
      <c r="J3011" s="496"/>
      <c r="K3011" s="495"/>
      <c r="L3011" s="493"/>
      <c r="S3011">
        <f t="shared" si="497"/>
        <v>1900</v>
      </c>
      <c r="T3011" s="418" t="e">
        <f>VLOOKUP($A3011,'02-Metrics'!$A$2:$AD$188,4,FALSE)</f>
        <v>#N/A</v>
      </c>
      <c r="U3011" s="418" t="e">
        <f>VLOOKUP($A3011,'02-Metrics'!$A$2:$AD$188,5,FALSE)</f>
        <v>#N/A</v>
      </c>
      <c r="V3011" s="418" t="e">
        <f>VLOOKUP($A3011,'02-Metrics'!$A$2:$AD$188,7,FALSE)</f>
        <v>#N/A</v>
      </c>
    </row>
    <row r="3012" spans="1:22" hidden="1">
      <c r="A3012" s="418" t="s">
        <v>1268</v>
      </c>
      <c r="B3012" s="494">
        <v>41243</v>
      </c>
      <c r="C3012" s="495">
        <v>0</v>
      </c>
      <c r="D3012" s="495">
        <v>0</v>
      </c>
      <c r="E3012" s="495">
        <f t="shared" ref="E3012:E3062" si="498">C3012+E3011</f>
        <v>0</v>
      </c>
      <c r="F3012" s="495">
        <f t="shared" ref="F3012:F3062" si="499">D3012+F3011</f>
        <v>0</v>
      </c>
      <c r="G3012" s="495">
        <f t="shared" si="493"/>
        <v>0</v>
      </c>
      <c r="H3012" s="495">
        <f>VLOOKUP(A3012,'02-Metrics'!A:R,18,FALSE)</f>
        <v>17421145.800000001</v>
      </c>
      <c r="I3012" s="496">
        <f t="shared" si="494"/>
        <v>0</v>
      </c>
      <c r="J3012" s="512"/>
      <c r="M3012" s="241" t="s">
        <v>1038</v>
      </c>
      <c r="S3012">
        <f t="shared" si="497"/>
        <v>2012</v>
      </c>
      <c r="T3012" s="418" t="str">
        <f>VLOOKUP($A3012,'02-Metrics'!$A$2:$AD$188,4,FALSE)</f>
        <v>Infrastructure</v>
      </c>
      <c r="U3012" s="418" t="str">
        <f>VLOOKUP($A3012,'02-Metrics'!$A$2:$AD$188,5,FALSE)</f>
        <v>L&amp;L</v>
      </c>
      <c r="V3012" s="418" t="str">
        <f>VLOOKUP($A3012,'02-Metrics'!$A$2:$AD$188,7,FALSE)</f>
        <v>EMAAR</v>
      </c>
    </row>
    <row r="3013" spans="1:22" hidden="1">
      <c r="A3013" s="418" t="s">
        <v>1268</v>
      </c>
      <c r="B3013" s="494">
        <v>41273</v>
      </c>
      <c r="C3013" s="495">
        <v>0</v>
      </c>
      <c r="D3013" s="495">
        <v>0</v>
      </c>
      <c r="E3013" s="495">
        <f t="shared" si="498"/>
        <v>0</v>
      </c>
      <c r="F3013" s="495">
        <f t="shared" si="499"/>
        <v>0</v>
      </c>
      <c r="G3013" s="495">
        <f t="shared" si="493"/>
        <v>0</v>
      </c>
      <c r="H3013" s="495">
        <f>VLOOKUP(A3013,'02-Metrics'!A:R,18,FALSE)</f>
        <v>17421145.800000001</v>
      </c>
      <c r="I3013" s="496">
        <f t="shared" si="494"/>
        <v>0</v>
      </c>
      <c r="J3013" s="512"/>
      <c r="M3013" s="241" t="s">
        <v>1038</v>
      </c>
      <c r="S3013">
        <f t="shared" si="497"/>
        <v>2012</v>
      </c>
      <c r="T3013" s="418" t="str">
        <f>VLOOKUP($A3013,'02-Metrics'!$A$2:$AD$188,4,FALSE)</f>
        <v>Infrastructure</v>
      </c>
      <c r="U3013" s="418" t="str">
        <f>VLOOKUP($A3013,'02-Metrics'!$A$2:$AD$188,5,FALSE)</f>
        <v>L&amp;L</v>
      </c>
      <c r="V3013" s="418" t="str">
        <f>VLOOKUP($A3013,'02-Metrics'!$A$2:$AD$188,7,FALSE)</f>
        <v>EMAAR</v>
      </c>
    </row>
    <row r="3014" spans="1:22" hidden="1">
      <c r="A3014" s="418" t="s">
        <v>1268</v>
      </c>
      <c r="B3014" s="494">
        <v>41304</v>
      </c>
      <c r="C3014" s="495">
        <v>0</v>
      </c>
      <c r="D3014" s="495">
        <v>0</v>
      </c>
      <c r="E3014" s="495">
        <f t="shared" si="498"/>
        <v>0</v>
      </c>
      <c r="F3014" s="495">
        <f t="shared" si="499"/>
        <v>0</v>
      </c>
      <c r="G3014" s="495">
        <f t="shared" si="493"/>
        <v>0</v>
      </c>
      <c r="H3014" s="495">
        <f>VLOOKUP(A3014,'02-Metrics'!A:R,18,FALSE)</f>
        <v>17421145.800000001</v>
      </c>
      <c r="I3014" s="496">
        <f t="shared" si="494"/>
        <v>0</v>
      </c>
      <c r="J3014" s="512"/>
      <c r="M3014" s="241" t="s">
        <v>1038</v>
      </c>
      <c r="S3014">
        <f t="shared" si="497"/>
        <v>2013</v>
      </c>
      <c r="T3014" s="418" t="str">
        <f>VLOOKUP($A3014,'02-Metrics'!$A$2:$AD$188,4,FALSE)</f>
        <v>Infrastructure</v>
      </c>
      <c r="U3014" s="418" t="str">
        <f>VLOOKUP($A3014,'02-Metrics'!$A$2:$AD$188,5,FALSE)</f>
        <v>L&amp;L</v>
      </c>
      <c r="V3014" s="418" t="str">
        <f>VLOOKUP($A3014,'02-Metrics'!$A$2:$AD$188,7,FALSE)</f>
        <v>EMAAR</v>
      </c>
    </row>
    <row r="3015" spans="1:22" hidden="1">
      <c r="A3015" s="418" t="s">
        <v>1268</v>
      </c>
      <c r="B3015" s="494">
        <v>41333</v>
      </c>
      <c r="C3015" s="495">
        <v>0</v>
      </c>
      <c r="D3015" s="495">
        <v>0</v>
      </c>
      <c r="E3015" s="495">
        <f t="shared" si="498"/>
        <v>0</v>
      </c>
      <c r="F3015" s="495">
        <f t="shared" si="499"/>
        <v>0</v>
      </c>
      <c r="G3015" s="495">
        <f t="shared" si="493"/>
        <v>0</v>
      </c>
      <c r="H3015" s="495">
        <f>VLOOKUP(A3015,'02-Metrics'!A:R,18,FALSE)</f>
        <v>17421145.800000001</v>
      </c>
      <c r="I3015" s="496">
        <f t="shared" si="494"/>
        <v>0</v>
      </c>
      <c r="J3015" s="512"/>
      <c r="M3015" s="241" t="s">
        <v>1038</v>
      </c>
      <c r="S3015">
        <f t="shared" si="497"/>
        <v>2013</v>
      </c>
      <c r="T3015" s="418" t="str">
        <f>VLOOKUP($A3015,'02-Metrics'!$A$2:$AD$188,4,FALSE)</f>
        <v>Infrastructure</v>
      </c>
      <c r="U3015" s="418" t="str">
        <f>VLOOKUP($A3015,'02-Metrics'!$A$2:$AD$188,5,FALSE)</f>
        <v>L&amp;L</v>
      </c>
      <c r="V3015" s="418" t="str">
        <f>VLOOKUP($A3015,'02-Metrics'!$A$2:$AD$188,7,FALSE)</f>
        <v>EMAAR</v>
      </c>
    </row>
    <row r="3016" spans="1:22" hidden="1">
      <c r="A3016" s="418" t="s">
        <v>1268</v>
      </c>
      <c r="B3016" s="494">
        <v>41363</v>
      </c>
      <c r="C3016" s="495">
        <v>0</v>
      </c>
      <c r="D3016" s="495">
        <v>0</v>
      </c>
      <c r="E3016" s="495">
        <f t="shared" si="498"/>
        <v>0</v>
      </c>
      <c r="F3016" s="495">
        <f t="shared" si="499"/>
        <v>0</v>
      </c>
      <c r="G3016" s="498">
        <f>E3016-F3016</f>
        <v>0</v>
      </c>
      <c r="H3016" s="495"/>
      <c r="I3016" s="496"/>
      <c r="J3016" s="512"/>
      <c r="S3016">
        <f t="shared" si="497"/>
        <v>2013</v>
      </c>
      <c r="T3016" s="418" t="str">
        <f>VLOOKUP($A3016,'02-Metrics'!$A$2:$AD$188,4,FALSE)</f>
        <v>Infrastructure</v>
      </c>
      <c r="U3016" s="418" t="str">
        <f>VLOOKUP($A3016,'02-Metrics'!$A$2:$AD$188,5,FALSE)</f>
        <v>L&amp;L</v>
      </c>
      <c r="V3016" s="418" t="str">
        <f>VLOOKUP($A3016,'02-Metrics'!$A$2:$AD$188,7,FALSE)</f>
        <v>EMAAR</v>
      </c>
    </row>
    <row r="3017" spans="1:22" hidden="1">
      <c r="A3017" s="418" t="s">
        <v>1268</v>
      </c>
      <c r="B3017" s="494">
        <v>41394</v>
      </c>
      <c r="C3017" s="495">
        <v>0</v>
      </c>
      <c r="D3017" s="495">
        <v>0</v>
      </c>
      <c r="E3017" s="495">
        <f t="shared" si="498"/>
        <v>0</v>
      </c>
      <c r="F3017" s="495">
        <f t="shared" si="499"/>
        <v>0</v>
      </c>
      <c r="G3017" s="495">
        <f t="shared" ref="G3017:G3031" si="500">E3017-F3017</f>
        <v>0</v>
      </c>
      <c r="H3017" s="495">
        <f>VLOOKUP(A3017,'02-Metrics'!A:R,18,FALSE)</f>
        <v>17421145.800000001</v>
      </c>
      <c r="I3017" s="496">
        <f t="shared" ref="I3017:I3031" si="501">G3017/H3017</f>
        <v>0</v>
      </c>
      <c r="J3017" s="512"/>
      <c r="L3017" s="23">
        <v>43714</v>
      </c>
      <c r="M3017" s="241" t="s">
        <v>764</v>
      </c>
      <c r="S3017">
        <f t="shared" si="497"/>
        <v>2013</v>
      </c>
      <c r="T3017" s="418" t="str">
        <f>VLOOKUP($A3017,'02-Metrics'!$A$2:$AD$188,4,FALSE)</f>
        <v>Infrastructure</v>
      </c>
      <c r="U3017" s="418" t="str">
        <f>VLOOKUP($A3017,'02-Metrics'!$A$2:$AD$188,5,FALSE)</f>
        <v>L&amp;L</v>
      </c>
      <c r="V3017" s="418" t="str">
        <f>VLOOKUP($A3017,'02-Metrics'!$A$2:$AD$188,7,FALSE)</f>
        <v>EMAAR</v>
      </c>
    </row>
    <row r="3018" spans="1:22" hidden="1">
      <c r="A3018" s="418" t="s">
        <v>1268</v>
      </c>
      <c r="B3018" s="494">
        <v>41455</v>
      </c>
      <c r="C3018" s="495">
        <v>0</v>
      </c>
      <c r="D3018" s="495">
        <v>0</v>
      </c>
      <c r="E3018" s="495">
        <f t="shared" si="498"/>
        <v>0</v>
      </c>
      <c r="F3018" s="495">
        <f t="shared" si="499"/>
        <v>0</v>
      </c>
      <c r="G3018" s="495">
        <f t="shared" si="500"/>
        <v>0</v>
      </c>
      <c r="H3018" s="495">
        <f>VLOOKUP(A3018,'02-Metrics'!A:R,18,FALSE)</f>
        <v>17421145.800000001</v>
      </c>
      <c r="I3018" s="496">
        <f t="shared" si="501"/>
        <v>0</v>
      </c>
      <c r="J3018" s="512"/>
      <c r="L3018" s="23">
        <v>43714</v>
      </c>
      <c r="M3018" s="241" t="s">
        <v>764</v>
      </c>
      <c r="S3018">
        <f t="shared" si="497"/>
        <v>2013</v>
      </c>
      <c r="T3018" s="418" t="str">
        <f>VLOOKUP($A3018,'02-Metrics'!$A$2:$AD$188,4,FALSE)</f>
        <v>Infrastructure</v>
      </c>
      <c r="U3018" s="418" t="str">
        <f>VLOOKUP($A3018,'02-Metrics'!$A$2:$AD$188,5,FALSE)</f>
        <v>L&amp;L</v>
      </c>
      <c r="V3018" s="418" t="str">
        <f>VLOOKUP($A3018,'02-Metrics'!$A$2:$AD$188,7,FALSE)</f>
        <v>EMAAR</v>
      </c>
    </row>
    <row r="3019" spans="1:22" hidden="1">
      <c r="A3019" s="418" t="s">
        <v>1268</v>
      </c>
      <c r="B3019" s="494">
        <v>41485</v>
      </c>
      <c r="C3019" s="495">
        <v>0</v>
      </c>
      <c r="D3019" s="495">
        <v>0</v>
      </c>
      <c r="E3019" s="495">
        <f t="shared" si="498"/>
        <v>0</v>
      </c>
      <c r="F3019" s="495">
        <f t="shared" si="499"/>
        <v>0</v>
      </c>
      <c r="G3019" s="495">
        <f t="shared" si="500"/>
        <v>0</v>
      </c>
      <c r="H3019" s="495">
        <f>VLOOKUP(A3019,'02-Metrics'!A:R,18,FALSE)</f>
        <v>17421145.800000001</v>
      </c>
      <c r="I3019" s="496">
        <f t="shared" si="501"/>
        <v>0</v>
      </c>
      <c r="J3019" s="512"/>
      <c r="L3019" s="23">
        <v>43714</v>
      </c>
      <c r="M3019" s="241" t="s">
        <v>764</v>
      </c>
      <c r="S3019">
        <f t="shared" si="497"/>
        <v>2013</v>
      </c>
      <c r="T3019" s="418" t="str">
        <f>VLOOKUP($A3019,'02-Metrics'!$A$2:$AD$188,4,FALSE)</f>
        <v>Infrastructure</v>
      </c>
      <c r="U3019" s="418" t="str">
        <f>VLOOKUP($A3019,'02-Metrics'!$A$2:$AD$188,5,FALSE)</f>
        <v>L&amp;L</v>
      </c>
      <c r="V3019" s="418" t="str">
        <f>VLOOKUP($A3019,'02-Metrics'!$A$2:$AD$188,7,FALSE)</f>
        <v>EMAAR</v>
      </c>
    </row>
    <row r="3020" spans="1:22" hidden="1">
      <c r="A3020" s="418" t="s">
        <v>1268</v>
      </c>
      <c r="B3020" s="494">
        <v>41547</v>
      </c>
      <c r="C3020" s="495">
        <v>0</v>
      </c>
      <c r="D3020" s="495">
        <v>0</v>
      </c>
      <c r="E3020" s="495">
        <f t="shared" si="498"/>
        <v>0</v>
      </c>
      <c r="F3020" s="495">
        <f t="shared" si="499"/>
        <v>0</v>
      </c>
      <c r="G3020" s="495">
        <f t="shared" si="500"/>
        <v>0</v>
      </c>
      <c r="H3020" s="495">
        <f>VLOOKUP(A3020,'02-Metrics'!A:R,18,FALSE)</f>
        <v>17421145.800000001</v>
      </c>
      <c r="I3020" s="496">
        <f t="shared" si="501"/>
        <v>0</v>
      </c>
      <c r="J3020" s="512"/>
      <c r="L3020" s="23">
        <v>43846</v>
      </c>
      <c r="M3020" s="241" t="s">
        <v>764</v>
      </c>
      <c r="S3020">
        <f t="shared" si="497"/>
        <v>2013</v>
      </c>
      <c r="T3020" s="418" t="str">
        <f>VLOOKUP($A3020,'02-Metrics'!$A$2:$AD$188,4,FALSE)</f>
        <v>Infrastructure</v>
      </c>
      <c r="U3020" s="418" t="str">
        <f>VLOOKUP($A3020,'02-Metrics'!$A$2:$AD$188,5,FALSE)</f>
        <v>L&amp;L</v>
      </c>
      <c r="V3020" s="418" t="str">
        <f>VLOOKUP($A3020,'02-Metrics'!$A$2:$AD$188,7,FALSE)</f>
        <v>EMAAR</v>
      </c>
    </row>
    <row r="3021" spans="1:22" hidden="1">
      <c r="A3021" s="418" t="s">
        <v>1268</v>
      </c>
      <c r="B3021" s="494">
        <v>41608</v>
      </c>
      <c r="C3021" s="495">
        <v>0</v>
      </c>
      <c r="D3021" s="495">
        <v>0</v>
      </c>
      <c r="E3021" s="495">
        <f t="shared" si="498"/>
        <v>0</v>
      </c>
      <c r="F3021" s="495">
        <f t="shared" si="499"/>
        <v>0</v>
      </c>
      <c r="G3021" s="495">
        <f t="shared" si="500"/>
        <v>0</v>
      </c>
      <c r="H3021" s="495">
        <f>VLOOKUP(A3021,'02-Metrics'!A:R,18,FALSE)</f>
        <v>17421145.800000001</v>
      </c>
      <c r="I3021" s="496">
        <f t="shared" si="501"/>
        <v>0</v>
      </c>
      <c r="J3021" s="512"/>
      <c r="L3021" s="23">
        <v>43913</v>
      </c>
      <c r="M3021" s="241" t="s">
        <v>764</v>
      </c>
      <c r="S3021">
        <f t="shared" si="497"/>
        <v>2013</v>
      </c>
      <c r="T3021" s="418" t="str">
        <f>VLOOKUP($A3021,'02-Metrics'!$A$2:$AD$188,4,FALSE)</f>
        <v>Infrastructure</v>
      </c>
      <c r="U3021" s="418" t="str">
        <f>VLOOKUP($A3021,'02-Metrics'!$A$2:$AD$188,5,FALSE)</f>
        <v>L&amp;L</v>
      </c>
      <c r="V3021" s="418" t="str">
        <f>VLOOKUP($A3021,'02-Metrics'!$A$2:$AD$188,7,FALSE)</f>
        <v>EMAAR</v>
      </c>
    </row>
    <row r="3022" spans="1:22" hidden="1">
      <c r="A3022" s="418" t="s">
        <v>1268</v>
      </c>
      <c r="B3022" s="494">
        <v>41669</v>
      </c>
      <c r="C3022" s="495">
        <v>0</v>
      </c>
      <c r="D3022" s="495">
        <v>167558.69999999998</v>
      </c>
      <c r="E3022" s="495">
        <f t="shared" si="498"/>
        <v>0</v>
      </c>
      <c r="F3022" s="495">
        <f t="shared" si="499"/>
        <v>167558.69999999998</v>
      </c>
      <c r="G3022" s="495">
        <f t="shared" si="500"/>
        <v>-167558.69999999998</v>
      </c>
      <c r="H3022" s="495">
        <f>VLOOKUP(A3022,'02-Metrics'!A:R,18,FALSE)</f>
        <v>17421145.800000001</v>
      </c>
      <c r="I3022" s="496">
        <f t="shared" si="501"/>
        <v>-9.6181216737190722E-3</v>
      </c>
      <c r="J3022" s="512"/>
      <c r="L3022" s="23">
        <v>43930</v>
      </c>
      <c r="M3022" s="241" t="s">
        <v>764</v>
      </c>
      <c r="S3022">
        <f t="shared" si="497"/>
        <v>2014</v>
      </c>
      <c r="T3022" s="418" t="str">
        <f>VLOOKUP($A3022,'02-Metrics'!$A$2:$AD$188,4,FALSE)</f>
        <v>Infrastructure</v>
      </c>
      <c r="U3022" s="418" t="str">
        <f>VLOOKUP($A3022,'02-Metrics'!$A$2:$AD$188,5,FALSE)</f>
        <v>L&amp;L</v>
      </c>
      <c r="V3022" s="418" t="str">
        <f>VLOOKUP($A3022,'02-Metrics'!$A$2:$AD$188,7,FALSE)</f>
        <v>EMAAR</v>
      </c>
    </row>
    <row r="3023" spans="1:22" hidden="1">
      <c r="A3023" s="418" t="s">
        <v>1268</v>
      </c>
      <c r="B3023" s="494">
        <v>41698</v>
      </c>
      <c r="C3023" s="495">
        <v>0</v>
      </c>
      <c r="D3023" s="495">
        <v>243644.89</v>
      </c>
      <c r="E3023" s="495">
        <f t="shared" si="498"/>
        <v>0</v>
      </c>
      <c r="F3023" s="495">
        <f t="shared" si="499"/>
        <v>411203.58999999997</v>
      </c>
      <c r="G3023" s="495">
        <f t="shared" si="500"/>
        <v>-411203.58999999997</v>
      </c>
      <c r="H3023" s="495">
        <f>VLOOKUP(A3023,'02-Metrics'!A:R,18,FALSE)</f>
        <v>17421145.800000001</v>
      </c>
      <c r="I3023" s="496">
        <f t="shared" si="501"/>
        <v>-2.3603705216679833E-2</v>
      </c>
      <c r="J3023" s="512"/>
      <c r="L3023" s="23">
        <v>43934</v>
      </c>
      <c r="M3023" s="241" t="s">
        <v>764</v>
      </c>
      <c r="S3023">
        <f t="shared" si="497"/>
        <v>2014</v>
      </c>
      <c r="T3023" s="418" t="str">
        <f>VLOOKUP($A3023,'02-Metrics'!$A$2:$AD$188,4,FALSE)</f>
        <v>Infrastructure</v>
      </c>
      <c r="U3023" s="418" t="str">
        <f>VLOOKUP($A3023,'02-Metrics'!$A$2:$AD$188,5,FALSE)</f>
        <v>L&amp;L</v>
      </c>
      <c r="V3023" s="418" t="str">
        <f>VLOOKUP($A3023,'02-Metrics'!$A$2:$AD$188,7,FALSE)</f>
        <v>EMAAR</v>
      </c>
    </row>
    <row r="3024" spans="1:22" hidden="1">
      <c r="A3024" s="418" t="s">
        <v>1268</v>
      </c>
      <c r="B3024" s="494">
        <v>41728</v>
      </c>
      <c r="C3024" s="495">
        <v>327560.64</v>
      </c>
      <c r="D3024" s="495">
        <v>77210.41</v>
      </c>
      <c r="E3024" s="495">
        <f t="shared" si="498"/>
        <v>327560.64</v>
      </c>
      <c r="F3024" s="495">
        <f t="shared" si="499"/>
        <v>488414</v>
      </c>
      <c r="G3024" s="495">
        <f t="shared" si="500"/>
        <v>-160853.35999999999</v>
      </c>
      <c r="H3024" s="495">
        <f>VLOOKUP(A3024,'02-Metrics'!A:R,18,FALSE)</f>
        <v>17421145.800000001</v>
      </c>
      <c r="I3024" s="496">
        <f t="shared" si="501"/>
        <v>-9.2332250614652438E-3</v>
      </c>
      <c r="J3024" s="512"/>
      <c r="L3024" s="23">
        <v>44000</v>
      </c>
      <c r="M3024" s="241" t="s">
        <v>764</v>
      </c>
      <c r="S3024">
        <f t="shared" si="497"/>
        <v>2014</v>
      </c>
      <c r="T3024" s="418" t="str">
        <f>VLOOKUP($A3024,'02-Metrics'!$A$2:$AD$188,4,FALSE)</f>
        <v>Infrastructure</v>
      </c>
      <c r="U3024" s="418" t="str">
        <f>VLOOKUP($A3024,'02-Metrics'!$A$2:$AD$188,5,FALSE)</f>
        <v>L&amp;L</v>
      </c>
      <c r="V3024" s="418" t="str">
        <f>VLOOKUP($A3024,'02-Metrics'!$A$2:$AD$188,7,FALSE)</f>
        <v>EMAAR</v>
      </c>
    </row>
    <row r="3025" spans="1:22" hidden="1">
      <c r="A3025" s="418" t="s">
        <v>1268</v>
      </c>
      <c r="B3025" s="494">
        <v>41759</v>
      </c>
      <c r="C3025" s="495">
        <v>0</v>
      </c>
      <c r="D3025" s="495">
        <v>92784.43</v>
      </c>
      <c r="E3025" s="495">
        <f t="shared" si="498"/>
        <v>327560.64</v>
      </c>
      <c r="F3025" s="495">
        <f t="shared" si="499"/>
        <v>581198.42999999993</v>
      </c>
      <c r="G3025" s="495">
        <f t="shared" si="500"/>
        <v>-253637.78999999992</v>
      </c>
      <c r="H3025" s="495">
        <f>VLOOKUP(A3025,'02-Metrics'!A:R,18,FALSE)</f>
        <v>17421145.800000001</v>
      </c>
      <c r="I3025" s="496">
        <f t="shared" si="501"/>
        <v>-1.4559191049305144E-2</v>
      </c>
      <c r="J3025" s="512"/>
      <c r="L3025" s="23">
        <v>44105</v>
      </c>
      <c r="M3025" s="241" t="s">
        <v>1040</v>
      </c>
      <c r="S3025">
        <f t="shared" si="497"/>
        <v>2014</v>
      </c>
      <c r="T3025" s="418" t="str">
        <f>VLOOKUP($A3025,'02-Metrics'!$A$2:$AD$188,4,FALSE)</f>
        <v>Infrastructure</v>
      </c>
      <c r="U3025" s="418" t="str">
        <f>VLOOKUP($A3025,'02-Metrics'!$A$2:$AD$188,5,FALSE)</f>
        <v>L&amp;L</v>
      </c>
      <c r="V3025" s="418" t="str">
        <f>VLOOKUP($A3025,'02-Metrics'!$A$2:$AD$188,7,FALSE)</f>
        <v>EMAAR</v>
      </c>
    </row>
    <row r="3026" spans="1:22" hidden="1">
      <c r="A3026" s="418" t="s">
        <v>1268</v>
      </c>
      <c r="B3026" s="494">
        <v>41789</v>
      </c>
      <c r="C3026" s="495">
        <v>0</v>
      </c>
      <c r="D3026" s="495">
        <v>87186.709999999992</v>
      </c>
      <c r="E3026" s="495">
        <f t="shared" si="498"/>
        <v>327560.64</v>
      </c>
      <c r="F3026" s="495">
        <f t="shared" si="499"/>
        <v>668385.1399999999</v>
      </c>
      <c r="G3026" s="495">
        <f t="shared" si="500"/>
        <v>-340824.49999999988</v>
      </c>
      <c r="H3026" s="495">
        <f>VLOOKUP(A3026,'02-Metrics'!A:R,18,FALSE)</f>
        <v>17421145.800000001</v>
      </c>
      <c r="I3026" s="496">
        <f t="shared" si="501"/>
        <v>-1.9563839480638515E-2</v>
      </c>
      <c r="J3026" s="512"/>
      <c r="L3026" s="23">
        <v>44136</v>
      </c>
      <c r="M3026" s="241" t="s">
        <v>1040</v>
      </c>
      <c r="S3026">
        <f t="shared" si="497"/>
        <v>2014</v>
      </c>
      <c r="T3026" s="418" t="str">
        <f>VLOOKUP($A3026,'02-Metrics'!$A$2:$AD$188,4,FALSE)</f>
        <v>Infrastructure</v>
      </c>
      <c r="U3026" s="418" t="str">
        <f>VLOOKUP($A3026,'02-Metrics'!$A$2:$AD$188,5,FALSE)</f>
        <v>L&amp;L</v>
      </c>
      <c r="V3026" s="418" t="str">
        <f>VLOOKUP($A3026,'02-Metrics'!$A$2:$AD$188,7,FALSE)</f>
        <v>EMAAR</v>
      </c>
    </row>
    <row r="3027" spans="1:22" hidden="1">
      <c r="A3027" s="418" t="s">
        <v>1268</v>
      </c>
      <c r="B3027" s="494">
        <v>41820</v>
      </c>
      <c r="C3027" s="495">
        <v>0</v>
      </c>
      <c r="D3027" s="495">
        <v>79780.06</v>
      </c>
      <c r="E3027" s="495">
        <f t="shared" si="498"/>
        <v>327560.64</v>
      </c>
      <c r="F3027" s="495">
        <f t="shared" si="499"/>
        <v>748165.2</v>
      </c>
      <c r="G3027" s="495">
        <f t="shared" si="500"/>
        <v>-420604.55999999994</v>
      </c>
      <c r="H3027" s="495">
        <f>VLOOKUP(A3027,'02-Metrics'!A:R,18,FALSE)</f>
        <v>17421145.800000001</v>
      </c>
      <c r="I3027" s="496">
        <f t="shared" si="501"/>
        <v>-2.4143335049753151E-2</v>
      </c>
      <c r="J3027" s="512"/>
      <c r="L3027" s="23">
        <v>44166</v>
      </c>
      <c r="M3027" s="241" t="s">
        <v>1040</v>
      </c>
      <c r="S3027">
        <f t="shared" si="497"/>
        <v>2014</v>
      </c>
      <c r="T3027" s="418" t="str">
        <f>VLOOKUP($A3027,'02-Metrics'!$A$2:$AD$188,4,FALSE)</f>
        <v>Infrastructure</v>
      </c>
      <c r="U3027" s="418" t="str">
        <f>VLOOKUP($A3027,'02-Metrics'!$A$2:$AD$188,5,FALSE)</f>
        <v>L&amp;L</v>
      </c>
      <c r="V3027" s="418" t="str">
        <f>VLOOKUP($A3027,'02-Metrics'!$A$2:$AD$188,7,FALSE)</f>
        <v>EMAAR</v>
      </c>
    </row>
    <row r="3028" spans="1:22" hidden="1">
      <c r="A3028" s="418" t="s">
        <v>1268</v>
      </c>
      <c r="B3028" s="494">
        <v>41850</v>
      </c>
      <c r="C3028" s="495">
        <v>0</v>
      </c>
      <c r="D3028" s="495">
        <v>189033.61</v>
      </c>
      <c r="E3028" s="495">
        <f t="shared" si="498"/>
        <v>327560.64</v>
      </c>
      <c r="F3028" s="495">
        <f t="shared" si="499"/>
        <v>937198.80999999994</v>
      </c>
      <c r="G3028" s="495">
        <f t="shared" si="500"/>
        <v>-609638.16999999993</v>
      </c>
      <c r="H3028" s="495">
        <f>VLOOKUP(A3028,'02-Metrics'!A:R,18,FALSE)</f>
        <v>17421145.800000001</v>
      </c>
      <c r="I3028" s="496">
        <f t="shared" si="501"/>
        <v>-3.4994148892319117E-2</v>
      </c>
      <c r="J3028" s="512"/>
      <c r="L3028" s="23">
        <v>44181</v>
      </c>
      <c r="M3028" s="241" t="s">
        <v>764</v>
      </c>
      <c r="S3028">
        <f t="shared" si="497"/>
        <v>2014</v>
      </c>
      <c r="T3028" s="418" t="str">
        <f>VLOOKUP($A3028,'02-Metrics'!$A$2:$AD$188,4,FALSE)</f>
        <v>Infrastructure</v>
      </c>
      <c r="U3028" s="418" t="str">
        <f>VLOOKUP($A3028,'02-Metrics'!$A$2:$AD$188,5,FALSE)</f>
        <v>L&amp;L</v>
      </c>
      <c r="V3028" s="418" t="str">
        <f>VLOOKUP($A3028,'02-Metrics'!$A$2:$AD$188,7,FALSE)</f>
        <v>EMAAR</v>
      </c>
    </row>
    <row r="3029" spans="1:22" hidden="1">
      <c r="A3029" s="418" t="s">
        <v>1268</v>
      </c>
      <c r="B3029" s="494">
        <v>41881</v>
      </c>
      <c r="C3029" s="495">
        <v>0</v>
      </c>
      <c r="D3029" s="495">
        <v>288827.77</v>
      </c>
      <c r="E3029" s="495">
        <f t="shared" si="498"/>
        <v>327560.64</v>
      </c>
      <c r="F3029" s="495">
        <f t="shared" si="499"/>
        <v>1226026.58</v>
      </c>
      <c r="G3029" s="495">
        <f t="shared" si="500"/>
        <v>-898465.94000000006</v>
      </c>
      <c r="H3029" s="495">
        <f>VLOOKUP(A3029,'02-Metrics'!A:R,18,FALSE)</f>
        <v>17421145.800000001</v>
      </c>
      <c r="I3029" s="496">
        <f t="shared" si="501"/>
        <v>-5.1573297779299913E-2</v>
      </c>
      <c r="J3029" s="512"/>
      <c r="M3029" s="241" t="s">
        <v>1038</v>
      </c>
      <c r="S3029">
        <f t="shared" si="497"/>
        <v>2014</v>
      </c>
      <c r="T3029" s="418" t="str">
        <f>VLOOKUP($A3029,'02-Metrics'!$A$2:$AD$188,4,FALSE)</f>
        <v>Infrastructure</v>
      </c>
      <c r="U3029" s="418" t="str">
        <f>VLOOKUP($A3029,'02-Metrics'!$A$2:$AD$188,5,FALSE)</f>
        <v>L&amp;L</v>
      </c>
      <c r="V3029" s="418" t="str">
        <f>VLOOKUP($A3029,'02-Metrics'!$A$2:$AD$188,7,FALSE)</f>
        <v>EMAAR</v>
      </c>
    </row>
    <row r="3030" spans="1:22" hidden="1">
      <c r="A3030" s="418" t="s">
        <v>1268</v>
      </c>
      <c r="B3030" s="494">
        <v>41912</v>
      </c>
      <c r="C3030" s="495">
        <v>4486779.13</v>
      </c>
      <c r="D3030" s="495">
        <v>258753.98</v>
      </c>
      <c r="E3030" s="495">
        <f t="shared" si="498"/>
        <v>4814339.7699999996</v>
      </c>
      <c r="F3030" s="495">
        <f t="shared" si="499"/>
        <v>1484780.56</v>
      </c>
      <c r="G3030" s="495">
        <f t="shared" si="500"/>
        <v>3329559.2099999995</v>
      </c>
      <c r="H3030" s="495">
        <f>VLOOKUP(A3030,'02-Metrics'!A:R,18,FALSE)</f>
        <v>17421145.800000001</v>
      </c>
      <c r="I3030" s="496">
        <f t="shared" si="501"/>
        <v>0.19112171198291672</v>
      </c>
      <c r="J3030" s="512"/>
      <c r="M3030" s="241" t="s">
        <v>1038</v>
      </c>
      <c r="S3030">
        <f t="shared" si="497"/>
        <v>2014</v>
      </c>
      <c r="T3030" s="418" t="str">
        <f>VLOOKUP($A3030,'02-Metrics'!$A$2:$AD$188,4,FALSE)</f>
        <v>Infrastructure</v>
      </c>
      <c r="U3030" s="418" t="str">
        <f>VLOOKUP($A3030,'02-Metrics'!$A$2:$AD$188,5,FALSE)</f>
        <v>L&amp;L</v>
      </c>
      <c r="V3030" s="418" t="str">
        <f>VLOOKUP($A3030,'02-Metrics'!$A$2:$AD$188,7,FALSE)</f>
        <v>EMAAR</v>
      </c>
    </row>
    <row r="3031" spans="1:22" hidden="1">
      <c r="A3031" s="418" t="s">
        <v>1268</v>
      </c>
      <c r="B3031" s="494">
        <v>41942</v>
      </c>
      <c r="C3031" s="495">
        <v>0</v>
      </c>
      <c r="D3031" s="495">
        <v>487318.28</v>
      </c>
      <c r="E3031" s="495">
        <f t="shared" si="498"/>
        <v>4814339.7699999996</v>
      </c>
      <c r="F3031" s="495">
        <f t="shared" si="499"/>
        <v>1972098.84</v>
      </c>
      <c r="G3031" s="495">
        <f t="shared" si="500"/>
        <v>2842240.9299999997</v>
      </c>
      <c r="H3031" s="495">
        <f>VLOOKUP(A3031,'02-Metrics'!A:R,18,FALSE)</f>
        <v>17421145.800000001</v>
      </c>
      <c r="I3031" s="496">
        <f t="shared" si="501"/>
        <v>0.16314890895408266</v>
      </c>
      <c r="J3031" s="512"/>
      <c r="M3031" s="241" t="s">
        <v>1038</v>
      </c>
      <c r="S3031">
        <f t="shared" si="497"/>
        <v>2014</v>
      </c>
      <c r="T3031" s="418" t="str">
        <f>VLOOKUP($A3031,'02-Metrics'!$A$2:$AD$188,4,FALSE)</f>
        <v>Infrastructure</v>
      </c>
      <c r="U3031" s="418" t="str">
        <f>VLOOKUP($A3031,'02-Metrics'!$A$2:$AD$188,5,FALSE)</f>
        <v>L&amp;L</v>
      </c>
      <c r="V3031" s="418" t="str">
        <f>VLOOKUP($A3031,'02-Metrics'!$A$2:$AD$188,7,FALSE)</f>
        <v>EMAAR</v>
      </c>
    </row>
    <row r="3032" spans="1:22" hidden="1">
      <c r="A3032" s="418" t="s">
        <v>1268</v>
      </c>
      <c r="B3032" s="494">
        <v>41973</v>
      </c>
      <c r="C3032" s="495">
        <v>0</v>
      </c>
      <c r="D3032" s="495">
        <v>278633.55999999994</v>
      </c>
      <c r="E3032" s="495">
        <f t="shared" si="498"/>
        <v>4814339.7699999996</v>
      </c>
      <c r="F3032" s="495">
        <f t="shared" si="499"/>
        <v>2250732.4</v>
      </c>
      <c r="G3032" s="498">
        <f>E3032-F3032</f>
        <v>2563607.3699999996</v>
      </c>
      <c r="H3032" s="495"/>
      <c r="I3032" s="496"/>
      <c r="J3032" s="512"/>
      <c r="S3032">
        <f t="shared" si="497"/>
        <v>2014</v>
      </c>
      <c r="T3032" s="418" t="str">
        <f>VLOOKUP($A3032,'02-Metrics'!$A$2:$AD$188,4,FALSE)</f>
        <v>Infrastructure</v>
      </c>
      <c r="U3032" s="418" t="str">
        <f>VLOOKUP($A3032,'02-Metrics'!$A$2:$AD$188,5,FALSE)</f>
        <v>L&amp;L</v>
      </c>
      <c r="V3032" s="418" t="str">
        <f>VLOOKUP($A3032,'02-Metrics'!$A$2:$AD$188,7,FALSE)</f>
        <v>EMAAR</v>
      </c>
    </row>
    <row r="3033" spans="1:22" hidden="1">
      <c r="A3033" s="418" t="s">
        <v>1268</v>
      </c>
      <c r="B3033" s="494">
        <v>42003</v>
      </c>
      <c r="C3033" s="495">
        <v>482367.61</v>
      </c>
      <c r="D3033" s="495">
        <v>1106281.04</v>
      </c>
      <c r="E3033" s="495">
        <f t="shared" si="498"/>
        <v>5296707.38</v>
      </c>
      <c r="F3033" s="495">
        <f t="shared" si="499"/>
        <v>3357013.44</v>
      </c>
      <c r="G3033" s="495">
        <f t="shared" ref="G3033:G3047" si="502">E3033-F3033</f>
        <v>1939693.94</v>
      </c>
      <c r="H3033" s="495">
        <f>VLOOKUP(A3033,'02-Metrics'!A:R,18,FALSE)</f>
        <v>17421145.800000001</v>
      </c>
      <c r="I3033" s="496">
        <f t="shared" ref="I3033:I3047" si="503">G3033/H3033</f>
        <v>0.11134135275993155</v>
      </c>
      <c r="J3033" s="512"/>
      <c r="M3033" s="241" t="s">
        <v>1038</v>
      </c>
      <c r="S3033">
        <f t="shared" si="497"/>
        <v>2014</v>
      </c>
      <c r="T3033" s="418" t="str">
        <f>VLOOKUP($A3033,'02-Metrics'!$A$2:$AD$188,4,FALSE)</f>
        <v>Infrastructure</v>
      </c>
      <c r="U3033" s="418" t="str">
        <f>VLOOKUP($A3033,'02-Metrics'!$A$2:$AD$188,5,FALSE)</f>
        <v>L&amp;L</v>
      </c>
      <c r="V3033" s="418" t="str">
        <f>VLOOKUP($A3033,'02-Metrics'!$A$2:$AD$188,7,FALSE)</f>
        <v>EMAAR</v>
      </c>
    </row>
    <row r="3034" spans="1:22" hidden="1">
      <c r="A3034" s="418" t="s">
        <v>1268</v>
      </c>
      <c r="B3034" s="494">
        <v>42034</v>
      </c>
      <c r="C3034" s="495">
        <v>230752</v>
      </c>
      <c r="D3034" s="495">
        <v>552612</v>
      </c>
      <c r="E3034" s="495">
        <f t="shared" si="498"/>
        <v>5527459.3799999999</v>
      </c>
      <c r="F3034" s="495">
        <f t="shared" si="499"/>
        <v>3909625.44</v>
      </c>
      <c r="G3034" s="495">
        <f t="shared" si="502"/>
        <v>1617833.94</v>
      </c>
      <c r="H3034" s="495">
        <f>VLOOKUP(A3034,'02-Metrics'!A:R,18,FALSE)</f>
        <v>17421145.800000001</v>
      </c>
      <c r="I3034" s="496">
        <f t="shared" si="503"/>
        <v>9.2866104134206831E-2</v>
      </c>
      <c r="J3034" s="512"/>
      <c r="M3034" s="241" t="s">
        <v>1038</v>
      </c>
      <c r="S3034">
        <f t="shared" si="497"/>
        <v>2015</v>
      </c>
      <c r="T3034" s="418" t="str">
        <f>VLOOKUP($A3034,'02-Metrics'!$A$2:$AD$188,4,FALSE)</f>
        <v>Infrastructure</v>
      </c>
      <c r="U3034" s="418" t="str">
        <f>VLOOKUP($A3034,'02-Metrics'!$A$2:$AD$188,5,FALSE)</f>
        <v>L&amp;L</v>
      </c>
      <c r="V3034" s="418" t="str">
        <f>VLOOKUP($A3034,'02-Metrics'!$A$2:$AD$188,7,FALSE)</f>
        <v>EMAAR</v>
      </c>
    </row>
    <row r="3035" spans="1:22" hidden="1">
      <c r="A3035" s="418" t="s">
        <v>1268</v>
      </c>
      <c r="B3035" s="494">
        <v>42063</v>
      </c>
      <c r="C3035" s="495">
        <v>146183</v>
      </c>
      <c r="D3035" s="495">
        <v>432488</v>
      </c>
      <c r="E3035" s="495">
        <f t="shared" si="498"/>
        <v>5673642.3799999999</v>
      </c>
      <c r="F3035" s="495">
        <f t="shared" si="499"/>
        <v>4342113.4399999995</v>
      </c>
      <c r="G3035" s="495">
        <f t="shared" si="502"/>
        <v>1331528.9400000004</v>
      </c>
      <c r="H3035" s="495">
        <f>VLOOKUP(A3035,'02-Metrics'!A:R,18,FALSE)</f>
        <v>17421145.800000001</v>
      </c>
      <c r="I3035" s="496">
        <f t="shared" si="503"/>
        <v>7.6431766043769653E-2</v>
      </c>
      <c r="J3035" s="512"/>
      <c r="M3035" s="241" t="s">
        <v>1038</v>
      </c>
      <c r="S3035">
        <f t="shared" si="497"/>
        <v>2015</v>
      </c>
      <c r="T3035" s="418" t="str">
        <f>VLOOKUP($A3035,'02-Metrics'!$A$2:$AD$188,4,FALSE)</f>
        <v>Infrastructure</v>
      </c>
      <c r="U3035" s="418" t="str">
        <f>VLOOKUP($A3035,'02-Metrics'!$A$2:$AD$188,5,FALSE)</f>
        <v>L&amp;L</v>
      </c>
      <c r="V3035" s="418" t="str">
        <f>VLOOKUP($A3035,'02-Metrics'!$A$2:$AD$188,7,FALSE)</f>
        <v>EMAAR</v>
      </c>
    </row>
    <row r="3036" spans="1:22" hidden="1">
      <c r="A3036" s="418" t="s">
        <v>1268</v>
      </c>
      <c r="B3036" s="494">
        <v>42093</v>
      </c>
      <c r="C3036" s="495">
        <v>562527</v>
      </c>
      <c r="D3036" s="495">
        <v>324983</v>
      </c>
      <c r="E3036" s="495">
        <f t="shared" si="498"/>
        <v>6236169.3799999999</v>
      </c>
      <c r="F3036" s="495">
        <f t="shared" si="499"/>
        <v>4667096.4399999995</v>
      </c>
      <c r="G3036" s="495">
        <f t="shared" si="502"/>
        <v>1569072.9400000004</v>
      </c>
      <c r="H3036" s="495">
        <f>VLOOKUP(A3036,'02-Metrics'!A:R,18,FALSE)</f>
        <v>17421145.800000001</v>
      </c>
      <c r="I3036" s="496">
        <f t="shared" si="503"/>
        <v>9.0067149314599068E-2</v>
      </c>
      <c r="J3036" s="512"/>
      <c r="M3036" s="241" t="s">
        <v>1038</v>
      </c>
      <c r="S3036">
        <f t="shared" si="497"/>
        <v>2015</v>
      </c>
      <c r="T3036" s="418" t="str">
        <f>VLOOKUP($A3036,'02-Metrics'!$A$2:$AD$188,4,FALSE)</f>
        <v>Infrastructure</v>
      </c>
      <c r="U3036" s="418" t="str">
        <f>VLOOKUP($A3036,'02-Metrics'!$A$2:$AD$188,5,FALSE)</f>
        <v>L&amp;L</v>
      </c>
      <c r="V3036" s="418" t="str">
        <f>VLOOKUP($A3036,'02-Metrics'!$A$2:$AD$188,7,FALSE)</f>
        <v>EMAAR</v>
      </c>
    </row>
    <row r="3037" spans="1:22" hidden="1">
      <c r="A3037" s="418" t="s">
        <v>1268</v>
      </c>
      <c r="B3037" s="494">
        <v>42124</v>
      </c>
      <c r="C3037" s="495">
        <v>385837</v>
      </c>
      <c r="D3037" s="495">
        <v>649494</v>
      </c>
      <c r="E3037" s="495">
        <f t="shared" si="498"/>
        <v>6622006.3799999999</v>
      </c>
      <c r="F3037" s="495">
        <f t="shared" si="499"/>
        <v>5316590.4399999995</v>
      </c>
      <c r="G3037" s="495">
        <f t="shared" si="502"/>
        <v>1305415.9400000004</v>
      </c>
      <c r="H3037" s="495">
        <f>VLOOKUP(A3037,'02-Metrics'!A:R,18,FALSE)</f>
        <v>17421145.800000001</v>
      </c>
      <c r="I3037" s="496">
        <f t="shared" si="503"/>
        <v>7.4932840525334471E-2</v>
      </c>
      <c r="J3037" s="512"/>
      <c r="M3037" s="241" t="s">
        <v>1038</v>
      </c>
      <c r="S3037">
        <f t="shared" si="497"/>
        <v>2015</v>
      </c>
      <c r="T3037" s="418" t="str">
        <f>VLOOKUP($A3037,'02-Metrics'!$A$2:$AD$188,4,FALSE)</f>
        <v>Infrastructure</v>
      </c>
      <c r="U3037" s="418" t="str">
        <f>VLOOKUP($A3037,'02-Metrics'!$A$2:$AD$188,5,FALSE)</f>
        <v>L&amp;L</v>
      </c>
      <c r="V3037" s="418" t="str">
        <f>VLOOKUP($A3037,'02-Metrics'!$A$2:$AD$188,7,FALSE)</f>
        <v>EMAAR</v>
      </c>
    </row>
    <row r="3038" spans="1:22" hidden="1">
      <c r="A3038" s="418" t="s">
        <v>1268</v>
      </c>
      <c r="B3038" s="494">
        <v>42154</v>
      </c>
      <c r="C3038" s="495">
        <v>0</v>
      </c>
      <c r="D3038" s="495">
        <v>1066058</v>
      </c>
      <c r="E3038" s="495">
        <f t="shared" si="498"/>
        <v>6622006.3799999999</v>
      </c>
      <c r="F3038" s="495">
        <f t="shared" si="499"/>
        <v>6382648.4399999995</v>
      </c>
      <c r="G3038" s="495">
        <f t="shared" si="502"/>
        <v>239357.94000000041</v>
      </c>
      <c r="H3038" s="495">
        <f>VLOOKUP(A3038,'02-Metrics'!A:R,18,FALSE)</f>
        <v>17421145.800000001</v>
      </c>
      <c r="I3038" s="496">
        <f t="shared" si="503"/>
        <v>1.3739506158085215E-2</v>
      </c>
      <c r="J3038" s="512"/>
      <c r="M3038" s="241" t="s">
        <v>1038</v>
      </c>
      <c r="S3038">
        <f t="shared" si="497"/>
        <v>2015</v>
      </c>
      <c r="T3038" s="418" t="str">
        <f>VLOOKUP($A3038,'02-Metrics'!$A$2:$AD$188,4,FALSE)</f>
        <v>Infrastructure</v>
      </c>
      <c r="U3038" s="418" t="str">
        <f>VLOOKUP($A3038,'02-Metrics'!$A$2:$AD$188,5,FALSE)</f>
        <v>L&amp;L</v>
      </c>
      <c r="V3038" s="418" t="str">
        <f>VLOOKUP($A3038,'02-Metrics'!$A$2:$AD$188,7,FALSE)</f>
        <v>EMAAR</v>
      </c>
    </row>
    <row r="3039" spans="1:22" hidden="1">
      <c r="A3039" s="418" t="s">
        <v>1268</v>
      </c>
      <c r="B3039" s="494">
        <v>42185</v>
      </c>
      <c r="C3039" s="495">
        <v>682272</v>
      </c>
      <c r="D3039" s="495">
        <v>598183</v>
      </c>
      <c r="E3039" s="495">
        <f t="shared" si="498"/>
        <v>7304278.3799999999</v>
      </c>
      <c r="F3039" s="495">
        <f t="shared" si="499"/>
        <v>6980831.4399999995</v>
      </c>
      <c r="G3039" s="495">
        <f t="shared" si="502"/>
        <v>323446.94000000041</v>
      </c>
      <c r="H3039" s="495">
        <f>VLOOKUP(A3039,'02-Metrics'!A:R,18,FALSE)</f>
        <v>17421145.800000001</v>
      </c>
      <c r="I3039" s="496">
        <f t="shared" si="503"/>
        <v>1.8566341371185839E-2</v>
      </c>
      <c r="J3039" s="512"/>
      <c r="M3039" s="241" t="s">
        <v>1038</v>
      </c>
      <c r="S3039">
        <f t="shared" si="497"/>
        <v>2015</v>
      </c>
      <c r="T3039" s="418" t="str">
        <f>VLOOKUP($A3039,'02-Metrics'!$A$2:$AD$188,4,FALSE)</f>
        <v>Infrastructure</v>
      </c>
      <c r="U3039" s="418" t="str">
        <f>VLOOKUP($A3039,'02-Metrics'!$A$2:$AD$188,5,FALSE)</f>
        <v>L&amp;L</v>
      </c>
      <c r="V3039" s="418" t="str">
        <f>VLOOKUP($A3039,'02-Metrics'!$A$2:$AD$188,7,FALSE)</f>
        <v>EMAAR</v>
      </c>
    </row>
    <row r="3040" spans="1:22" hidden="1">
      <c r="A3040" s="418" t="s">
        <v>1268</v>
      </c>
      <c r="B3040" s="494">
        <v>42215</v>
      </c>
      <c r="C3040" s="495">
        <v>580510</v>
      </c>
      <c r="D3040" s="495">
        <v>790977</v>
      </c>
      <c r="E3040" s="495">
        <f t="shared" si="498"/>
        <v>7884788.3799999999</v>
      </c>
      <c r="F3040" s="495">
        <f t="shared" si="499"/>
        <v>7771808.4399999995</v>
      </c>
      <c r="G3040" s="495">
        <f t="shared" si="502"/>
        <v>112979.94000000041</v>
      </c>
      <c r="H3040" s="495">
        <f>VLOOKUP(A3040,'02-Metrics'!A:R,18,FALSE)</f>
        <v>17421145.800000001</v>
      </c>
      <c r="I3040" s="496">
        <f t="shared" si="503"/>
        <v>6.4852186702897812E-3</v>
      </c>
      <c r="J3040" s="512"/>
      <c r="M3040" s="241" t="s">
        <v>1038</v>
      </c>
      <c r="S3040">
        <f t="shared" si="497"/>
        <v>2015</v>
      </c>
      <c r="T3040" s="418" t="str">
        <f>VLOOKUP($A3040,'02-Metrics'!$A$2:$AD$188,4,FALSE)</f>
        <v>Infrastructure</v>
      </c>
      <c r="U3040" s="418" t="str">
        <f>VLOOKUP($A3040,'02-Metrics'!$A$2:$AD$188,5,FALSE)</f>
        <v>L&amp;L</v>
      </c>
      <c r="V3040" s="418" t="str">
        <f>VLOOKUP($A3040,'02-Metrics'!$A$2:$AD$188,7,FALSE)</f>
        <v>EMAAR</v>
      </c>
    </row>
    <row r="3041" spans="1:22" hidden="1">
      <c r="A3041" s="418" t="s">
        <v>1268</v>
      </c>
      <c r="B3041" s="494">
        <v>42246</v>
      </c>
      <c r="C3041" s="495">
        <v>0</v>
      </c>
      <c r="D3041" s="495">
        <v>605922</v>
      </c>
      <c r="E3041" s="495">
        <f t="shared" si="498"/>
        <v>7884788.3799999999</v>
      </c>
      <c r="F3041" s="495">
        <f t="shared" si="499"/>
        <v>8377730.4399999995</v>
      </c>
      <c r="G3041" s="495">
        <f t="shared" si="502"/>
        <v>-492942.05999999959</v>
      </c>
      <c r="H3041" s="495">
        <f>VLOOKUP(A3041,'02-Metrics'!A:R,18,FALSE)</f>
        <v>17421145.800000001</v>
      </c>
      <c r="I3041" s="496">
        <f t="shared" si="503"/>
        <v>-2.8295616468579213E-2</v>
      </c>
      <c r="J3041" s="512"/>
      <c r="M3041" s="241" t="s">
        <v>1038</v>
      </c>
      <c r="S3041">
        <f t="shared" si="497"/>
        <v>2015</v>
      </c>
      <c r="T3041" s="418" t="str">
        <f>VLOOKUP($A3041,'02-Metrics'!$A$2:$AD$188,4,FALSE)</f>
        <v>Infrastructure</v>
      </c>
      <c r="U3041" s="418" t="str">
        <f>VLOOKUP($A3041,'02-Metrics'!$A$2:$AD$188,5,FALSE)</f>
        <v>L&amp;L</v>
      </c>
      <c r="V3041" s="418" t="str">
        <f>VLOOKUP($A3041,'02-Metrics'!$A$2:$AD$188,7,FALSE)</f>
        <v>EMAAR</v>
      </c>
    </row>
    <row r="3042" spans="1:22" hidden="1">
      <c r="A3042" s="418" t="s">
        <v>1268</v>
      </c>
      <c r="B3042" s="494">
        <v>42277</v>
      </c>
      <c r="C3042" s="495">
        <v>726448</v>
      </c>
      <c r="D3042" s="495">
        <v>955858</v>
      </c>
      <c r="E3042" s="495">
        <f t="shared" si="498"/>
        <v>8611236.379999999</v>
      </c>
      <c r="F3042" s="495">
        <f t="shared" si="499"/>
        <v>9333588.4399999995</v>
      </c>
      <c r="G3042" s="495">
        <f t="shared" si="502"/>
        <v>-722352.06000000052</v>
      </c>
      <c r="H3042" s="495">
        <f>VLOOKUP(A3042,'02-Metrics'!A:R,18,FALSE)</f>
        <v>17421145.800000001</v>
      </c>
      <c r="I3042" s="496">
        <f t="shared" si="503"/>
        <v>-4.1464095892016502E-2</v>
      </c>
      <c r="J3042" s="512"/>
      <c r="M3042" s="241" t="s">
        <v>1038</v>
      </c>
      <c r="S3042">
        <f t="shared" si="497"/>
        <v>2015</v>
      </c>
      <c r="T3042" s="418" t="str">
        <f>VLOOKUP($A3042,'02-Metrics'!$A$2:$AD$188,4,FALSE)</f>
        <v>Infrastructure</v>
      </c>
      <c r="U3042" s="418" t="str">
        <f>VLOOKUP($A3042,'02-Metrics'!$A$2:$AD$188,5,FALSE)</f>
        <v>L&amp;L</v>
      </c>
      <c r="V3042" s="418" t="str">
        <f>VLOOKUP($A3042,'02-Metrics'!$A$2:$AD$188,7,FALSE)</f>
        <v>EMAAR</v>
      </c>
    </row>
    <row r="3043" spans="1:22" hidden="1">
      <c r="A3043" s="418" t="s">
        <v>1268</v>
      </c>
      <c r="B3043" s="494">
        <v>42307</v>
      </c>
      <c r="C3043" s="495">
        <v>0</v>
      </c>
      <c r="D3043" s="495">
        <v>321024</v>
      </c>
      <c r="E3043" s="495">
        <f t="shared" si="498"/>
        <v>8611236.379999999</v>
      </c>
      <c r="F3043" s="495">
        <f t="shared" si="499"/>
        <v>9654612.4399999995</v>
      </c>
      <c r="G3043" s="495">
        <f t="shared" si="502"/>
        <v>-1043376.0600000005</v>
      </c>
      <c r="H3043" s="495">
        <f>VLOOKUP(A3043,'02-Metrics'!A:R,18,FALSE)</f>
        <v>17421145.800000001</v>
      </c>
      <c r="I3043" s="496">
        <f t="shared" si="503"/>
        <v>-5.9891356858973101E-2</v>
      </c>
      <c r="J3043" s="512"/>
      <c r="M3043" s="241" t="s">
        <v>1038</v>
      </c>
      <c r="S3043">
        <f t="shared" si="497"/>
        <v>2015</v>
      </c>
      <c r="T3043" s="418" t="str">
        <f>VLOOKUP($A3043,'02-Metrics'!$A$2:$AD$188,4,FALSE)</f>
        <v>Infrastructure</v>
      </c>
      <c r="U3043" s="418" t="str">
        <f>VLOOKUP($A3043,'02-Metrics'!$A$2:$AD$188,5,FALSE)</f>
        <v>L&amp;L</v>
      </c>
      <c r="V3043" s="418" t="str">
        <f>VLOOKUP($A3043,'02-Metrics'!$A$2:$AD$188,7,FALSE)</f>
        <v>EMAAR</v>
      </c>
    </row>
    <row r="3044" spans="1:22" hidden="1">
      <c r="A3044" s="418" t="s">
        <v>1268</v>
      </c>
      <c r="B3044" s="494">
        <v>42338</v>
      </c>
      <c r="C3044" s="495">
        <v>0</v>
      </c>
      <c r="D3044" s="495">
        <v>240630</v>
      </c>
      <c r="E3044" s="495">
        <f t="shared" si="498"/>
        <v>8611236.379999999</v>
      </c>
      <c r="F3044" s="495">
        <f t="shared" si="499"/>
        <v>9895242.4399999995</v>
      </c>
      <c r="G3044" s="495">
        <f t="shared" si="502"/>
        <v>-1284006.0600000005</v>
      </c>
      <c r="H3044" s="495">
        <f>VLOOKUP(A3044,'02-Metrics'!A:R,18,FALSE)</f>
        <v>17421145.800000001</v>
      </c>
      <c r="I3044" s="496">
        <f t="shared" si="503"/>
        <v>-7.3703881176403474E-2</v>
      </c>
      <c r="J3044" s="512"/>
      <c r="M3044" s="241" t="s">
        <v>1038</v>
      </c>
      <c r="S3044">
        <f t="shared" si="497"/>
        <v>2015</v>
      </c>
      <c r="T3044" s="418" t="str">
        <f>VLOOKUP($A3044,'02-Metrics'!$A$2:$AD$188,4,FALSE)</f>
        <v>Infrastructure</v>
      </c>
      <c r="U3044" s="418" t="str">
        <f>VLOOKUP($A3044,'02-Metrics'!$A$2:$AD$188,5,FALSE)</f>
        <v>L&amp;L</v>
      </c>
      <c r="V3044" s="418" t="str">
        <f>VLOOKUP($A3044,'02-Metrics'!$A$2:$AD$188,7,FALSE)</f>
        <v>EMAAR</v>
      </c>
    </row>
    <row r="3045" spans="1:22" hidden="1">
      <c r="A3045" s="418" t="s">
        <v>1268</v>
      </c>
      <c r="B3045" s="494">
        <v>42368</v>
      </c>
      <c r="C3045" s="495">
        <v>899642</v>
      </c>
      <c r="D3045" s="495">
        <v>254894</v>
      </c>
      <c r="E3045" s="495">
        <f t="shared" si="498"/>
        <v>9510878.379999999</v>
      </c>
      <c r="F3045" s="495">
        <f t="shared" si="499"/>
        <v>10150136.439999999</v>
      </c>
      <c r="G3045" s="495">
        <f t="shared" si="502"/>
        <v>-639258.06000000052</v>
      </c>
      <c r="H3045" s="495">
        <f>VLOOKUP(A3045,'02-Metrics'!A:R,18,FALSE)</f>
        <v>17421145.800000001</v>
      </c>
      <c r="I3045" s="496">
        <f t="shared" si="503"/>
        <v>-3.669437517709085E-2</v>
      </c>
      <c r="J3045" s="512"/>
      <c r="L3045" s="23">
        <v>44132</v>
      </c>
      <c r="M3045" s="241" t="s">
        <v>764</v>
      </c>
      <c r="S3045">
        <f t="shared" si="497"/>
        <v>2015</v>
      </c>
      <c r="T3045" s="418" t="str">
        <f>VLOOKUP($A3045,'02-Metrics'!$A$2:$AD$188,4,FALSE)</f>
        <v>Infrastructure</v>
      </c>
      <c r="U3045" s="418" t="str">
        <f>VLOOKUP($A3045,'02-Metrics'!$A$2:$AD$188,5,FALSE)</f>
        <v>L&amp;L</v>
      </c>
      <c r="V3045" s="418" t="str">
        <f>VLOOKUP($A3045,'02-Metrics'!$A$2:$AD$188,7,FALSE)</f>
        <v>EMAAR</v>
      </c>
    </row>
    <row r="3046" spans="1:22" hidden="1">
      <c r="A3046" s="418" t="s">
        <v>1268</v>
      </c>
      <c r="B3046" s="494">
        <v>42399</v>
      </c>
      <c r="C3046" s="495">
        <v>0</v>
      </c>
      <c r="D3046" s="495">
        <v>181452</v>
      </c>
      <c r="E3046" s="495">
        <f t="shared" si="498"/>
        <v>9510878.379999999</v>
      </c>
      <c r="F3046" s="495">
        <f t="shared" si="499"/>
        <v>10331588.439999999</v>
      </c>
      <c r="G3046" s="495">
        <f t="shared" si="502"/>
        <v>-820710.06000000052</v>
      </c>
      <c r="H3046" s="495">
        <f>VLOOKUP(A3046,'02-Metrics'!A:R,18,FALSE)</f>
        <v>17421145.800000001</v>
      </c>
      <c r="I3046" s="496">
        <f t="shared" si="503"/>
        <v>-4.7109993190000192E-2</v>
      </c>
      <c r="J3046" s="512"/>
      <c r="M3046" s="241" t="s">
        <v>1038</v>
      </c>
      <c r="S3046">
        <f t="shared" si="497"/>
        <v>2016</v>
      </c>
      <c r="T3046" s="418" t="str">
        <f>VLOOKUP($A3046,'02-Metrics'!$A$2:$AD$188,4,FALSE)</f>
        <v>Infrastructure</v>
      </c>
      <c r="U3046" s="418" t="str">
        <f>VLOOKUP($A3046,'02-Metrics'!$A$2:$AD$188,5,FALSE)</f>
        <v>L&amp;L</v>
      </c>
      <c r="V3046" s="418" t="str">
        <f>VLOOKUP($A3046,'02-Metrics'!$A$2:$AD$188,7,FALSE)</f>
        <v>EMAAR</v>
      </c>
    </row>
    <row r="3047" spans="1:22" hidden="1">
      <c r="A3047" s="418" t="s">
        <v>1268</v>
      </c>
      <c r="B3047" s="494">
        <v>42428</v>
      </c>
      <c r="C3047" s="495">
        <v>300770</v>
      </c>
      <c r="D3047" s="495">
        <v>190093</v>
      </c>
      <c r="E3047" s="495">
        <f t="shared" si="498"/>
        <v>9811648.379999999</v>
      </c>
      <c r="F3047" s="495">
        <f t="shared" si="499"/>
        <v>10521681.439999999</v>
      </c>
      <c r="G3047" s="495">
        <f t="shared" si="502"/>
        <v>-710033.06000000052</v>
      </c>
      <c r="H3047" s="495">
        <f>VLOOKUP(A3047,'02-Metrics'!A:R,18,FALSE)</f>
        <v>17421145.800000001</v>
      </c>
      <c r="I3047" s="496">
        <f t="shared" si="503"/>
        <v>-4.0756966743255227E-2</v>
      </c>
      <c r="J3047" s="512"/>
      <c r="M3047" s="241" t="s">
        <v>1038</v>
      </c>
      <c r="S3047">
        <f t="shared" si="497"/>
        <v>2016</v>
      </c>
      <c r="T3047" s="418" t="str">
        <f>VLOOKUP($A3047,'02-Metrics'!$A$2:$AD$188,4,FALSE)</f>
        <v>Infrastructure</v>
      </c>
      <c r="U3047" s="418" t="str">
        <f>VLOOKUP($A3047,'02-Metrics'!$A$2:$AD$188,5,FALSE)</f>
        <v>L&amp;L</v>
      </c>
      <c r="V3047" s="418" t="str">
        <f>VLOOKUP($A3047,'02-Metrics'!$A$2:$AD$188,7,FALSE)</f>
        <v>EMAAR</v>
      </c>
    </row>
    <row r="3048" spans="1:22" hidden="1">
      <c r="A3048" s="418" t="s">
        <v>1268</v>
      </c>
      <c r="B3048" s="494">
        <v>42459</v>
      </c>
      <c r="C3048" s="495">
        <v>0</v>
      </c>
      <c r="D3048" s="495">
        <v>554825</v>
      </c>
      <c r="E3048" s="495">
        <f t="shared" si="498"/>
        <v>9811648.379999999</v>
      </c>
      <c r="F3048" s="495">
        <f t="shared" si="499"/>
        <v>11076506.439999999</v>
      </c>
      <c r="G3048" s="498">
        <f>E3048-F3048</f>
        <v>-1264858.0600000005</v>
      </c>
      <c r="H3048" s="495"/>
      <c r="I3048" s="496"/>
      <c r="J3048" s="512"/>
      <c r="S3048">
        <f t="shared" si="497"/>
        <v>2016</v>
      </c>
      <c r="T3048" s="418" t="str">
        <f>VLOOKUP($A3048,'02-Metrics'!$A$2:$AD$188,4,FALSE)</f>
        <v>Infrastructure</v>
      </c>
      <c r="U3048" s="418" t="str">
        <f>VLOOKUP($A3048,'02-Metrics'!$A$2:$AD$188,5,FALSE)</f>
        <v>L&amp;L</v>
      </c>
      <c r="V3048" s="418" t="str">
        <f>VLOOKUP($A3048,'02-Metrics'!$A$2:$AD$188,7,FALSE)</f>
        <v>EMAAR</v>
      </c>
    </row>
    <row r="3049" spans="1:22" hidden="1">
      <c r="A3049" s="418" t="s">
        <v>1268</v>
      </c>
      <c r="B3049" s="494">
        <v>42490</v>
      </c>
      <c r="C3049" s="495">
        <v>0</v>
      </c>
      <c r="D3049" s="495">
        <v>145417</v>
      </c>
      <c r="E3049" s="495">
        <f t="shared" si="498"/>
        <v>9811648.379999999</v>
      </c>
      <c r="F3049" s="495">
        <f t="shared" si="499"/>
        <v>11221923.439999999</v>
      </c>
      <c r="G3049" s="495">
        <f t="shared" ref="G3049:G3075" si="504">E3049-F3049</f>
        <v>-1410275.0600000005</v>
      </c>
      <c r="H3049" s="495">
        <f>VLOOKUP(A3049,'02-Metrics'!A:R,18,FALSE)</f>
        <v>17421145.800000001</v>
      </c>
      <c r="I3049" s="496">
        <f t="shared" ref="I3049:I3067" si="505">G3049/H3049</f>
        <v>-8.0951911900077236E-2</v>
      </c>
      <c r="J3049" s="512"/>
      <c r="M3049" s="241" t="s">
        <v>1038</v>
      </c>
      <c r="S3049">
        <f t="shared" si="497"/>
        <v>2016</v>
      </c>
      <c r="T3049" s="418" t="str">
        <f>VLOOKUP($A3049,'02-Metrics'!$A$2:$AD$188,4,FALSE)</f>
        <v>Infrastructure</v>
      </c>
      <c r="U3049" s="418" t="str">
        <f>VLOOKUP($A3049,'02-Metrics'!$A$2:$AD$188,5,FALSE)</f>
        <v>L&amp;L</v>
      </c>
      <c r="V3049" s="418" t="str">
        <f>VLOOKUP($A3049,'02-Metrics'!$A$2:$AD$188,7,FALSE)</f>
        <v>EMAAR</v>
      </c>
    </row>
    <row r="3050" spans="1:22" hidden="1">
      <c r="A3050" s="418" t="s">
        <v>1268</v>
      </c>
      <c r="B3050" s="494">
        <v>42520</v>
      </c>
      <c r="C3050" s="495">
        <v>0</v>
      </c>
      <c r="D3050" s="495">
        <v>188996</v>
      </c>
      <c r="E3050" s="495">
        <f t="shared" si="498"/>
        <v>9811648.379999999</v>
      </c>
      <c r="F3050" s="495">
        <f t="shared" si="499"/>
        <v>11410919.439999999</v>
      </c>
      <c r="G3050" s="495">
        <f t="shared" si="504"/>
        <v>-1599271.0600000005</v>
      </c>
      <c r="H3050" s="495">
        <f>VLOOKUP(A3050,'02-Metrics'!A:R,18,FALSE)</f>
        <v>17421145.800000001</v>
      </c>
      <c r="I3050" s="496">
        <f t="shared" si="505"/>
        <v>-9.1800566872013697E-2</v>
      </c>
      <c r="J3050" s="512"/>
      <c r="M3050" s="241" t="s">
        <v>1038</v>
      </c>
      <c r="S3050">
        <f t="shared" si="497"/>
        <v>2016</v>
      </c>
      <c r="T3050" s="418" t="str">
        <f>VLOOKUP($A3050,'02-Metrics'!$A$2:$AD$188,4,FALSE)</f>
        <v>Infrastructure</v>
      </c>
      <c r="U3050" s="418" t="str">
        <f>VLOOKUP($A3050,'02-Metrics'!$A$2:$AD$188,5,FALSE)</f>
        <v>L&amp;L</v>
      </c>
      <c r="V3050" s="418" t="str">
        <f>VLOOKUP($A3050,'02-Metrics'!$A$2:$AD$188,7,FALSE)</f>
        <v>EMAAR</v>
      </c>
    </row>
    <row r="3051" spans="1:22" hidden="1">
      <c r="A3051" s="418" t="s">
        <v>1268</v>
      </c>
      <c r="B3051" s="494">
        <v>42551</v>
      </c>
      <c r="C3051" s="495">
        <v>316081</v>
      </c>
      <c r="D3051" s="495">
        <v>153380</v>
      </c>
      <c r="E3051" s="495">
        <f t="shared" si="498"/>
        <v>10127729.379999999</v>
      </c>
      <c r="F3051" s="495">
        <f t="shared" si="499"/>
        <v>11564299.439999999</v>
      </c>
      <c r="G3051" s="495">
        <f t="shared" si="504"/>
        <v>-1436570.0600000005</v>
      </c>
      <c r="H3051" s="495">
        <f>VLOOKUP(A3051,'02-Metrics'!A:R,18,FALSE)</f>
        <v>17421145.800000001</v>
      </c>
      <c r="I3051" s="496">
        <f t="shared" si="505"/>
        <v>-8.2461284492550455E-2</v>
      </c>
      <c r="J3051" s="512"/>
      <c r="M3051" s="241" t="s">
        <v>1038</v>
      </c>
      <c r="S3051">
        <f t="shared" si="497"/>
        <v>2016</v>
      </c>
      <c r="T3051" s="418" t="str">
        <f>VLOOKUP($A3051,'02-Metrics'!$A$2:$AD$188,4,FALSE)</f>
        <v>Infrastructure</v>
      </c>
      <c r="U3051" s="418" t="str">
        <f>VLOOKUP($A3051,'02-Metrics'!$A$2:$AD$188,5,FALSE)</f>
        <v>L&amp;L</v>
      </c>
      <c r="V3051" s="418" t="str">
        <f>VLOOKUP($A3051,'02-Metrics'!$A$2:$AD$188,7,FALSE)</f>
        <v>EMAAR</v>
      </c>
    </row>
    <row r="3052" spans="1:22" hidden="1">
      <c r="A3052" s="418" t="s">
        <v>1268</v>
      </c>
      <c r="B3052" s="494">
        <v>42581</v>
      </c>
      <c r="C3052" s="495">
        <v>263606</v>
      </c>
      <c r="D3052" s="495">
        <v>40002</v>
      </c>
      <c r="E3052" s="495">
        <f t="shared" si="498"/>
        <v>10391335.379999999</v>
      </c>
      <c r="F3052" s="495">
        <f t="shared" si="499"/>
        <v>11604301.439999999</v>
      </c>
      <c r="G3052" s="495">
        <f t="shared" si="504"/>
        <v>-1212966.0600000005</v>
      </c>
      <c r="H3052" s="495">
        <f>VLOOKUP(A3052,'02-Metrics'!A:R,18,FALSE)</f>
        <v>17421145.800000001</v>
      </c>
      <c r="I3052" s="496">
        <f t="shared" si="505"/>
        <v>-6.9626078211227668E-2</v>
      </c>
      <c r="J3052" s="512"/>
      <c r="M3052" s="241" t="s">
        <v>1038</v>
      </c>
      <c r="S3052">
        <f t="shared" si="497"/>
        <v>2016</v>
      </c>
      <c r="T3052" s="418" t="str">
        <f>VLOOKUP($A3052,'02-Metrics'!$A$2:$AD$188,4,FALSE)</f>
        <v>Infrastructure</v>
      </c>
      <c r="U3052" s="418" t="str">
        <f>VLOOKUP($A3052,'02-Metrics'!$A$2:$AD$188,5,FALSE)</f>
        <v>L&amp;L</v>
      </c>
      <c r="V3052" s="418" t="str">
        <f>VLOOKUP($A3052,'02-Metrics'!$A$2:$AD$188,7,FALSE)</f>
        <v>EMAAR</v>
      </c>
    </row>
    <row r="3053" spans="1:22" hidden="1">
      <c r="A3053" s="418" t="s">
        <v>1268</v>
      </c>
      <c r="B3053" s="494">
        <v>42612</v>
      </c>
      <c r="C3053" s="495">
        <v>0</v>
      </c>
      <c r="D3053" s="495">
        <v>75247</v>
      </c>
      <c r="E3053" s="495">
        <f t="shared" si="498"/>
        <v>10391335.379999999</v>
      </c>
      <c r="F3053" s="495">
        <f t="shared" si="499"/>
        <v>11679548.439999999</v>
      </c>
      <c r="G3053" s="495">
        <f t="shared" si="504"/>
        <v>-1288213.0600000005</v>
      </c>
      <c r="H3053" s="495">
        <f>VLOOKUP(A3053,'02-Metrics'!A:R,18,FALSE)</f>
        <v>17421145.800000001</v>
      </c>
      <c r="I3053" s="496">
        <f t="shared" si="505"/>
        <v>-7.3945369310898054E-2</v>
      </c>
      <c r="J3053" s="512"/>
      <c r="M3053" s="241" t="s">
        <v>1038</v>
      </c>
      <c r="S3053">
        <f t="shared" si="497"/>
        <v>2016</v>
      </c>
      <c r="T3053" s="418" t="str">
        <f>VLOOKUP($A3053,'02-Metrics'!$A$2:$AD$188,4,FALSE)</f>
        <v>Infrastructure</v>
      </c>
      <c r="U3053" s="418" t="str">
        <f>VLOOKUP($A3053,'02-Metrics'!$A$2:$AD$188,5,FALSE)</f>
        <v>L&amp;L</v>
      </c>
      <c r="V3053" s="418" t="str">
        <f>VLOOKUP($A3053,'02-Metrics'!$A$2:$AD$188,7,FALSE)</f>
        <v>EMAAR</v>
      </c>
    </row>
    <row r="3054" spans="1:22" hidden="1">
      <c r="A3054" s="418" t="s">
        <v>1268</v>
      </c>
      <c r="B3054" s="494">
        <v>42643</v>
      </c>
      <c r="C3054" s="495">
        <v>0</v>
      </c>
      <c r="D3054" s="495">
        <v>42460</v>
      </c>
      <c r="E3054" s="495">
        <f t="shared" si="498"/>
        <v>10391335.379999999</v>
      </c>
      <c r="F3054" s="495">
        <f t="shared" si="499"/>
        <v>11722008.439999999</v>
      </c>
      <c r="G3054" s="495">
        <f t="shared" si="504"/>
        <v>-1330673.0600000005</v>
      </c>
      <c r="H3054" s="495">
        <f>VLOOKUP(A3054,'02-Metrics'!A:R,18,FALSE)</f>
        <v>17421145.800000001</v>
      </c>
      <c r="I3054" s="496">
        <f t="shared" si="505"/>
        <v>-7.6382637243068166E-2</v>
      </c>
      <c r="J3054" s="512"/>
      <c r="M3054" s="241" t="s">
        <v>1038</v>
      </c>
      <c r="S3054">
        <f t="shared" si="497"/>
        <v>2016</v>
      </c>
      <c r="T3054" s="418" t="str">
        <f>VLOOKUP($A3054,'02-Metrics'!$A$2:$AD$188,4,FALSE)</f>
        <v>Infrastructure</v>
      </c>
      <c r="U3054" s="418" t="str">
        <f>VLOOKUP($A3054,'02-Metrics'!$A$2:$AD$188,5,FALSE)</f>
        <v>L&amp;L</v>
      </c>
      <c r="V3054" s="418" t="str">
        <f>VLOOKUP($A3054,'02-Metrics'!$A$2:$AD$188,7,FALSE)</f>
        <v>EMAAR</v>
      </c>
    </row>
    <row r="3055" spans="1:22" hidden="1">
      <c r="A3055" s="418" t="s">
        <v>1268</v>
      </c>
      <c r="B3055" s="494">
        <v>42673</v>
      </c>
      <c r="C3055" s="495">
        <v>0</v>
      </c>
      <c r="D3055" s="495">
        <v>40916</v>
      </c>
      <c r="E3055" s="495">
        <f t="shared" si="498"/>
        <v>10391335.379999999</v>
      </c>
      <c r="F3055" s="495">
        <f t="shared" si="499"/>
        <v>11762924.439999999</v>
      </c>
      <c r="G3055" s="495">
        <f t="shared" si="504"/>
        <v>-1371589.0600000005</v>
      </c>
      <c r="H3055" s="495">
        <f>VLOOKUP(A3055,'02-Metrics'!A:R,18,FALSE)</f>
        <v>17421145.800000001</v>
      </c>
      <c r="I3055" s="496">
        <f t="shared" si="505"/>
        <v>-7.873127725043208E-2</v>
      </c>
      <c r="J3055" s="512"/>
      <c r="M3055" s="241" t="s">
        <v>1038</v>
      </c>
      <c r="S3055">
        <f t="shared" si="497"/>
        <v>2016</v>
      </c>
      <c r="T3055" s="418" t="str">
        <f>VLOOKUP($A3055,'02-Metrics'!$A$2:$AD$188,4,FALSE)</f>
        <v>Infrastructure</v>
      </c>
      <c r="U3055" s="418" t="str">
        <f>VLOOKUP($A3055,'02-Metrics'!$A$2:$AD$188,5,FALSE)</f>
        <v>L&amp;L</v>
      </c>
      <c r="V3055" s="418" t="str">
        <f>VLOOKUP($A3055,'02-Metrics'!$A$2:$AD$188,7,FALSE)</f>
        <v>EMAAR</v>
      </c>
    </row>
    <row r="3056" spans="1:22" hidden="1">
      <c r="A3056" s="418" t="s">
        <v>1268</v>
      </c>
      <c r="B3056" s="494">
        <v>42704</v>
      </c>
      <c r="C3056" s="495">
        <v>0</v>
      </c>
      <c r="D3056" s="495">
        <v>43820</v>
      </c>
      <c r="E3056" s="495">
        <f t="shared" si="498"/>
        <v>10391335.379999999</v>
      </c>
      <c r="F3056" s="495">
        <f t="shared" si="499"/>
        <v>11806744.439999999</v>
      </c>
      <c r="G3056" s="495">
        <f t="shared" si="504"/>
        <v>-1415409.0600000005</v>
      </c>
      <c r="H3056" s="495">
        <f>VLOOKUP(A3056,'02-Metrics'!A:R,18,FALSE)</f>
        <v>17421145.800000001</v>
      </c>
      <c r="I3056" s="496">
        <f t="shared" si="505"/>
        <v>-8.1246611230358937E-2</v>
      </c>
      <c r="J3056" s="512"/>
      <c r="M3056" s="241" t="s">
        <v>1038</v>
      </c>
      <c r="S3056">
        <f t="shared" si="497"/>
        <v>2016</v>
      </c>
      <c r="T3056" s="418" t="str">
        <f>VLOOKUP($A3056,'02-Metrics'!$A$2:$AD$188,4,FALSE)</f>
        <v>Infrastructure</v>
      </c>
      <c r="U3056" s="418" t="str">
        <f>VLOOKUP($A3056,'02-Metrics'!$A$2:$AD$188,5,FALSE)</f>
        <v>L&amp;L</v>
      </c>
      <c r="V3056" s="418" t="str">
        <f>VLOOKUP($A3056,'02-Metrics'!$A$2:$AD$188,7,FALSE)</f>
        <v>EMAAR</v>
      </c>
    </row>
    <row r="3057" spans="1:22" hidden="1">
      <c r="A3057" s="418" t="s">
        <v>1268</v>
      </c>
      <c r="B3057" s="494">
        <v>42765</v>
      </c>
      <c r="C3057" s="495">
        <v>0</v>
      </c>
      <c r="D3057" s="495">
        <v>52746</v>
      </c>
      <c r="E3057" s="495">
        <f t="shared" si="498"/>
        <v>10391335.379999999</v>
      </c>
      <c r="F3057" s="495">
        <f t="shared" si="499"/>
        <v>11859490.439999999</v>
      </c>
      <c r="G3057" s="495">
        <f t="shared" si="504"/>
        <v>-1468155.0600000005</v>
      </c>
      <c r="H3057" s="495">
        <f>VLOOKUP(A3057,'02-Metrics'!A:R,18,FALSE)</f>
        <v>17421145.800000001</v>
      </c>
      <c r="I3057" s="496">
        <f t="shared" si="505"/>
        <v>-8.427431105019513E-2</v>
      </c>
      <c r="J3057" s="512"/>
      <c r="M3057" s="241" t="s">
        <v>1038</v>
      </c>
      <c r="S3057">
        <f t="shared" si="497"/>
        <v>2017</v>
      </c>
      <c r="T3057" s="418" t="str">
        <f>VLOOKUP($A3057,'02-Metrics'!$A$2:$AD$188,4,FALSE)</f>
        <v>Infrastructure</v>
      </c>
      <c r="U3057" s="418" t="str">
        <f>VLOOKUP($A3057,'02-Metrics'!$A$2:$AD$188,5,FALSE)</f>
        <v>L&amp;L</v>
      </c>
      <c r="V3057" s="418" t="str">
        <f>VLOOKUP($A3057,'02-Metrics'!$A$2:$AD$188,7,FALSE)</f>
        <v>EMAAR</v>
      </c>
    </row>
    <row r="3058" spans="1:22" hidden="1">
      <c r="A3058" s="418" t="s">
        <v>1268</v>
      </c>
      <c r="B3058" s="494">
        <v>42794</v>
      </c>
      <c r="C3058" s="495">
        <v>0</v>
      </c>
      <c r="D3058" s="495">
        <v>64065</v>
      </c>
      <c r="E3058" s="495">
        <f t="shared" si="498"/>
        <v>10391335.379999999</v>
      </c>
      <c r="F3058" s="495">
        <f t="shared" si="499"/>
        <v>11923555.439999999</v>
      </c>
      <c r="G3058" s="495">
        <f t="shared" si="504"/>
        <v>-1532220.0600000005</v>
      </c>
      <c r="H3058" s="495">
        <f>VLOOKUP(A3058,'02-Metrics'!A:R,18,FALSE)</f>
        <v>17421145.800000001</v>
      </c>
      <c r="I3058" s="496">
        <f t="shared" si="505"/>
        <v>-8.7951738513089101E-2</v>
      </c>
      <c r="J3058" s="512"/>
      <c r="M3058" s="241" t="s">
        <v>1038</v>
      </c>
      <c r="S3058">
        <f t="shared" si="497"/>
        <v>2017</v>
      </c>
      <c r="T3058" s="418" t="str">
        <f>VLOOKUP($A3058,'02-Metrics'!$A$2:$AD$188,4,FALSE)</f>
        <v>Infrastructure</v>
      </c>
      <c r="U3058" s="418" t="str">
        <f>VLOOKUP($A3058,'02-Metrics'!$A$2:$AD$188,5,FALSE)</f>
        <v>L&amp;L</v>
      </c>
      <c r="V3058" s="418" t="str">
        <f>VLOOKUP($A3058,'02-Metrics'!$A$2:$AD$188,7,FALSE)</f>
        <v>EMAAR</v>
      </c>
    </row>
    <row r="3059" spans="1:22" hidden="1">
      <c r="A3059" s="418" t="s">
        <v>1268</v>
      </c>
      <c r="B3059" s="494">
        <v>42824</v>
      </c>
      <c r="C3059" s="495">
        <v>583453</v>
      </c>
      <c r="D3059" s="495">
        <v>118483</v>
      </c>
      <c r="E3059" s="495">
        <f t="shared" si="498"/>
        <v>10974788.379999999</v>
      </c>
      <c r="F3059" s="495">
        <f t="shared" si="499"/>
        <v>12042038.439999999</v>
      </c>
      <c r="G3059" s="495">
        <f t="shared" si="504"/>
        <v>-1067250.0600000005</v>
      </c>
      <c r="H3059" s="495">
        <f>VLOOKUP(A3059,'02-Metrics'!A:R,18,FALSE)</f>
        <v>17421145.800000001</v>
      </c>
      <c r="I3059" s="496">
        <f t="shared" si="505"/>
        <v>-6.1261760406138184E-2</v>
      </c>
      <c r="J3059" s="512"/>
      <c r="M3059" s="241" t="s">
        <v>1038</v>
      </c>
      <c r="S3059">
        <f t="shared" si="497"/>
        <v>2017</v>
      </c>
      <c r="T3059" s="418" t="str">
        <f>VLOOKUP($A3059,'02-Metrics'!$A$2:$AD$188,4,FALSE)</f>
        <v>Infrastructure</v>
      </c>
      <c r="U3059" s="418" t="str">
        <f>VLOOKUP($A3059,'02-Metrics'!$A$2:$AD$188,5,FALSE)</f>
        <v>L&amp;L</v>
      </c>
      <c r="V3059" s="418" t="str">
        <f>VLOOKUP($A3059,'02-Metrics'!$A$2:$AD$188,7,FALSE)</f>
        <v>EMAAR</v>
      </c>
    </row>
    <row r="3060" spans="1:22" hidden="1">
      <c r="A3060" s="418" t="s">
        <v>1268</v>
      </c>
      <c r="B3060" s="494">
        <v>42855</v>
      </c>
      <c r="C3060" s="495">
        <v>0</v>
      </c>
      <c r="D3060" s="495">
        <v>11000</v>
      </c>
      <c r="E3060" s="495">
        <f t="shared" si="498"/>
        <v>10974788.379999999</v>
      </c>
      <c r="F3060" s="495">
        <f t="shared" si="499"/>
        <v>12053038.439999999</v>
      </c>
      <c r="G3060" s="495">
        <f t="shared" si="504"/>
        <v>-1078250.0600000005</v>
      </c>
      <c r="H3060" s="495">
        <f>VLOOKUP(A3060,'02-Metrics'!A:R,18,FALSE)</f>
        <v>17421145.800000001</v>
      </c>
      <c r="I3060" s="496">
        <f t="shared" si="505"/>
        <v>-6.189317696887655E-2</v>
      </c>
      <c r="J3060" s="512"/>
      <c r="M3060" s="241" t="s">
        <v>1038</v>
      </c>
      <c r="S3060">
        <f t="shared" si="497"/>
        <v>2017</v>
      </c>
      <c r="T3060" s="418" t="str">
        <f>VLOOKUP($A3060,'02-Metrics'!$A$2:$AD$188,4,FALSE)</f>
        <v>Infrastructure</v>
      </c>
      <c r="U3060" s="418" t="str">
        <f>VLOOKUP($A3060,'02-Metrics'!$A$2:$AD$188,5,FALSE)</f>
        <v>L&amp;L</v>
      </c>
      <c r="V3060" s="418" t="str">
        <f>VLOOKUP($A3060,'02-Metrics'!$A$2:$AD$188,7,FALSE)</f>
        <v>EMAAR</v>
      </c>
    </row>
    <row r="3061" spans="1:22" hidden="1">
      <c r="A3061" s="418" t="s">
        <v>1268</v>
      </c>
      <c r="B3061" s="494">
        <v>42946</v>
      </c>
      <c r="C3061" s="495">
        <v>0</v>
      </c>
      <c r="D3061" s="495">
        <v>3582</v>
      </c>
      <c r="E3061" s="495">
        <f t="shared" si="498"/>
        <v>10974788.379999999</v>
      </c>
      <c r="F3061" s="495">
        <f t="shared" si="499"/>
        <v>12056620.439999999</v>
      </c>
      <c r="G3061" s="495">
        <f t="shared" si="504"/>
        <v>-1081832.0600000005</v>
      </c>
      <c r="H3061" s="495">
        <f>VLOOKUP(A3061,'02-Metrics'!A:R,18,FALSE)</f>
        <v>17421145.800000001</v>
      </c>
      <c r="I3061" s="496">
        <f t="shared" si="505"/>
        <v>-6.2098789162306448E-2</v>
      </c>
      <c r="J3061" s="512"/>
      <c r="M3061" s="241" t="s">
        <v>1038</v>
      </c>
      <c r="S3061">
        <f t="shared" si="497"/>
        <v>2017</v>
      </c>
      <c r="T3061" s="418" t="str">
        <f>VLOOKUP($A3061,'02-Metrics'!$A$2:$AD$188,4,FALSE)</f>
        <v>Infrastructure</v>
      </c>
      <c r="U3061" s="418" t="str">
        <f>VLOOKUP($A3061,'02-Metrics'!$A$2:$AD$188,5,FALSE)</f>
        <v>L&amp;L</v>
      </c>
      <c r="V3061" s="418" t="str">
        <f>VLOOKUP($A3061,'02-Metrics'!$A$2:$AD$188,7,FALSE)</f>
        <v>EMAAR</v>
      </c>
    </row>
    <row r="3062" spans="1:22" hidden="1">
      <c r="A3062" s="418" t="s">
        <v>1268</v>
      </c>
      <c r="B3062" s="494">
        <v>43008</v>
      </c>
      <c r="C3062" s="495">
        <v>766581</v>
      </c>
      <c r="D3062" s="495">
        <v>0</v>
      </c>
      <c r="E3062" s="495">
        <f t="shared" si="498"/>
        <v>11741369.379999999</v>
      </c>
      <c r="F3062" s="495">
        <f t="shared" si="499"/>
        <v>12056620.439999999</v>
      </c>
      <c r="G3062" s="495">
        <f t="shared" si="504"/>
        <v>-315251.06000000052</v>
      </c>
      <c r="H3062" s="495">
        <f>VLOOKUP(A3062,'02-Metrics'!A:R,18,FALSE)</f>
        <v>17421145.800000001</v>
      </c>
      <c r="I3062" s="496">
        <f t="shared" si="505"/>
        <v>-1.8095885518620739E-2</v>
      </c>
      <c r="J3062" s="512"/>
      <c r="M3062" s="241" t="s">
        <v>1038</v>
      </c>
      <c r="S3062">
        <f t="shared" si="497"/>
        <v>2017</v>
      </c>
      <c r="T3062" s="418" t="str">
        <f>VLOOKUP($A3062,'02-Metrics'!$A$2:$AD$188,4,FALSE)</f>
        <v>Infrastructure</v>
      </c>
      <c r="U3062" s="418" t="str">
        <f>VLOOKUP($A3062,'02-Metrics'!$A$2:$AD$188,5,FALSE)</f>
        <v>L&amp;L</v>
      </c>
      <c r="V3062" s="418" t="str">
        <f>VLOOKUP($A3062,'02-Metrics'!$A$2:$AD$188,7,FALSE)</f>
        <v>EMAAR</v>
      </c>
    </row>
    <row r="3063" spans="1:22" hidden="1">
      <c r="A3063" s="418">
        <v>124</v>
      </c>
      <c r="B3063" s="505">
        <v>2</v>
      </c>
      <c r="C3063" s="506"/>
      <c r="D3063" s="506"/>
      <c r="E3063" s="506"/>
      <c r="F3063" s="506"/>
      <c r="G3063" s="506"/>
      <c r="H3063" s="495"/>
      <c r="I3063" s="496"/>
      <c r="J3063" s="496"/>
      <c r="K3063" s="495"/>
      <c r="L3063" s="493"/>
      <c r="S3063">
        <f t="shared" si="497"/>
        <v>1900</v>
      </c>
      <c r="T3063" s="418" t="e">
        <f>VLOOKUP($A3063,'02-Metrics'!$A$2:$AD$188,4,FALSE)</f>
        <v>#N/A</v>
      </c>
      <c r="U3063" s="418" t="e">
        <f>VLOOKUP($A3063,'02-Metrics'!$A$2:$AD$188,5,FALSE)</f>
        <v>#N/A</v>
      </c>
      <c r="V3063" s="418" t="e">
        <f>VLOOKUP($A3063,'02-Metrics'!$A$2:$AD$188,7,FALSE)</f>
        <v>#N/A</v>
      </c>
    </row>
    <row r="3064" spans="1:22" hidden="1">
      <c r="A3064" s="418" t="s">
        <v>1236</v>
      </c>
      <c r="B3064" s="497">
        <v>43615</v>
      </c>
      <c r="C3064" s="495">
        <v>0</v>
      </c>
      <c r="D3064" s="495">
        <v>4000</v>
      </c>
      <c r="E3064" s="495">
        <f t="shared" ref="E3064:E3075" si="506">C3064+E3063</f>
        <v>0</v>
      </c>
      <c r="F3064" s="495">
        <f t="shared" ref="F3064:F3075" si="507">D3064+F3063</f>
        <v>4000</v>
      </c>
      <c r="G3064" s="495">
        <f t="shared" si="504"/>
        <v>-4000</v>
      </c>
      <c r="H3064" s="495">
        <f>VLOOKUP(A3064,'02-Metrics'!A:R,18,FALSE)</f>
        <v>0</v>
      </c>
      <c r="I3064" s="496" t="e">
        <f t="shared" si="505"/>
        <v>#DIV/0!</v>
      </c>
      <c r="J3064" s="512"/>
      <c r="L3064" s="23">
        <v>44024</v>
      </c>
      <c r="M3064" s="241" t="s">
        <v>1039</v>
      </c>
      <c r="S3064">
        <f t="shared" si="497"/>
        <v>2019</v>
      </c>
      <c r="T3064" s="418" t="e">
        <f>VLOOKUP($A3064,'02-Metrics'!$A$2:$AD$188,4,FALSE)</f>
        <v>#N/A</v>
      </c>
      <c r="U3064" s="418" t="e">
        <f>VLOOKUP($A3064,'02-Metrics'!$A$2:$AD$188,5,FALSE)</f>
        <v>#N/A</v>
      </c>
      <c r="V3064" s="418" t="e">
        <f>VLOOKUP($A3064,'02-Metrics'!$A$2:$AD$188,7,FALSE)</f>
        <v>#N/A</v>
      </c>
    </row>
    <row r="3065" spans="1:22" hidden="1">
      <c r="A3065" s="418" t="s">
        <v>1236</v>
      </c>
      <c r="B3065" s="497">
        <v>43646</v>
      </c>
      <c r="C3065" s="495">
        <v>0</v>
      </c>
      <c r="D3065" s="495">
        <v>5219505.1099999994</v>
      </c>
      <c r="E3065" s="495">
        <f t="shared" si="506"/>
        <v>0</v>
      </c>
      <c r="F3065" s="495">
        <f t="shared" si="507"/>
        <v>5223505.1099999994</v>
      </c>
      <c r="G3065" s="495">
        <f t="shared" si="504"/>
        <v>-5223505.1099999994</v>
      </c>
      <c r="H3065" s="495">
        <f>VLOOKUP(A3065,'02-Metrics'!A:R,18,FALSE)</f>
        <v>0</v>
      </c>
      <c r="I3065" s="496" t="e">
        <f t="shared" si="505"/>
        <v>#DIV/0!</v>
      </c>
      <c r="J3065" s="512"/>
      <c r="L3065" s="23">
        <v>44179</v>
      </c>
      <c r="M3065" s="241" t="s">
        <v>764</v>
      </c>
      <c r="S3065">
        <f t="shared" si="497"/>
        <v>2019</v>
      </c>
      <c r="T3065" s="418" t="e">
        <f>VLOOKUP($A3065,'02-Metrics'!$A$2:$AD$188,4,FALSE)</f>
        <v>#N/A</v>
      </c>
      <c r="U3065" s="418" t="e">
        <f>VLOOKUP($A3065,'02-Metrics'!$A$2:$AD$188,5,FALSE)</f>
        <v>#N/A</v>
      </c>
      <c r="V3065" s="418" t="e">
        <f>VLOOKUP($A3065,'02-Metrics'!$A$2:$AD$188,7,FALSE)</f>
        <v>#N/A</v>
      </c>
    </row>
    <row r="3066" spans="1:22" hidden="1">
      <c r="A3066" s="418" t="s">
        <v>1236</v>
      </c>
      <c r="B3066" s="497">
        <v>43676</v>
      </c>
      <c r="C3066" s="495">
        <v>0</v>
      </c>
      <c r="D3066" s="495">
        <v>1150</v>
      </c>
      <c r="E3066" s="495">
        <f t="shared" si="506"/>
        <v>0</v>
      </c>
      <c r="F3066" s="495">
        <f t="shared" si="507"/>
        <v>5224655.1099999994</v>
      </c>
      <c r="G3066" s="495">
        <f t="shared" si="504"/>
        <v>-5224655.1099999994</v>
      </c>
      <c r="H3066" s="495">
        <f>VLOOKUP(A3066,'02-Metrics'!A:R,18,FALSE)</f>
        <v>0</v>
      </c>
      <c r="I3066" s="496" t="e">
        <f t="shared" si="505"/>
        <v>#DIV/0!</v>
      </c>
      <c r="J3066" s="512"/>
      <c r="M3066" s="241" t="s">
        <v>1038</v>
      </c>
      <c r="S3066">
        <f t="shared" si="497"/>
        <v>2019</v>
      </c>
      <c r="T3066" s="418" t="e">
        <f>VLOOKUP($A3066,'02-Metrics'!$A$2:$AD$188,4,FALSE)</f>
        <v>#N/A</v>
      </c>
      <c r="U3066" s="418" t="e">
        <f>VLOOKUP($A3066,'02-Metrics'!$A$2:$AD$188,5,FALSE)</f>
        <v>#N/A</v>
      </c>
      <c r="V3066" s="418" t="e">
        <f>VLOOKUP($A3066,'02-Metrics'!$A$2:$AD$188,7,FALSE)</f>
        <v>#N/A</v>
      </c>
    </row>
    <row r="3067" spans="1:22" hidden="1">
      <c r="A3067" s="418" t="s">
        <v>1236</v>
      </c>
      <c r="B3067" s="497">
        <v>43707</v>
      </c>
      <c r="C3067" s="495">
        <v>0</v>
      </c>
      <c r="D3067" s="495">
        <v>38526.78</v>
      </c>
      <c r="E3067" s="495">
        <f t="shared" si="506"/>
        <v>0</v>
      </c>
      <c r="F3067" s="495">
        <f t="shared" si="507"/>
        <v>5263181.8899999997</v>
      </c>
      <c r="G3067" s="495">
        <f t="shared" si="504"/>
        <v>-5263181.8899999997</v>
      </c>
      <c r="H3067" s="495">
        <f>VLOOKUP(A3067,'02-Metrics'!A:R,18,FALSE)</f>
        <v>0</v>
      </c>
      <c r="I3067" s="496" t="e">
        <f t="shared" si="505"/>
        <v>#DIV/0!</v>
      </c>
      <c r="J3067" s="512"/>
      <c r="M3067" s="241" t="s">
        <v>1038</v>
      </c>
      <c r="S3067">
        <f t="shared" si="497"/>
        <v>2019</v>
      </c>
      <c r="T3067" s="418" t="e">
        <f>VLOOKUP($A3067,'02-Metrics'!$A$2:$AD$188,4,FALSE)</f>
        <v>#N/A</v>
      </c>
      <c r="U3067" s="418" t="e">
        <f>VLOOKUP($A3067,'02-Metrics'!$A$2:$AD$188,5,FALSE)</f>
        <v>#N/A</v>
      </c>
      <c r="V3067" s="418" t="e">
        <f>VLOOKUP($A3067,'02-Metrics'!$A$2:$AD$188,7,FALSE)</f>
        <v>#N/A</v>
      </c>
    </row>
    <row r="3068" spans="1:22" hidden="1">
      <c r="A3068" s="418" t="s">
        <v>1236</v>
      </c>
      <c r="B3068" s="497">
        <v>43738</v>
      </c>
      <c r="C3068" s="495">
        <v>0</v>
      </c>
      <c r="D3068" s="495">
        <v>261305.95</v>
      </c>
      <c r="E3068" s="495">
        <f t="shared" si="506"/>
        <v>0</v>
      </c>
      <c r="F3068" s="495">
        <f t="shared" si="507"/>
        <v>5524487.8399999999</v>
      </c>
      <c r="G3068" s="495">
        <f t="shared" si="504"/>
        <v>-5524487.8399999999</v>
      </c>
      <c r="H3068" s="495"/>
      <c r="I3068" s="496"/>
      <c r="J3068" s="512"/>
      <c r="S3068">
        <f t="shared" si="497"/>
        <v>2019</v>
      </c>
      <c r="T3068" s="418" t="e">
        <f>VLOOKUP($A3068,'02-Metrics'!$A$2:$AD$188,4,FALSE)</f>
        <v>#N/A</v>
      </c>
      <c r="U3068" s="418" t="e">
        <f>VLOOKUP($A3068,'02-Metrics'!$A$2:$AD$188,5,FALSE)</f>
        <v>#N/A</v>
      </c>
      <c r="V3068" s="418" t="e">
        <f>VLOOKUP($A3068,'02-Metrics'!$A$2:$AD$188,7,FALSE)</f>
        <v>#N/A</v>
      </c>
    </row>
    <row r="3069" spans="1:22" hidden="1">
      <c r="A3069" s="418" t="s">
        <v>1236</v>
      </c>
      <c r="B3069" s="497">
        <v>43768</v>
      </c>
      <c r="C3069" s="495">
        <v>0</v>
      </c>
      <c r="D3069" s="495">
        <v>2533278.58</v>
      </c>
      <c r="E3069" s="495">
        <f t="shared" si="506"/>
        <v>0</v>
      </c>
      <c r="F3069" s="495">
        <f t="shared" si="507"/>
        <v>8057766.4199999999</v>
      </c>
      <c r="G3069" s="495">
        <f t="shared" si="504"/>
        <v>-8057766.4199999999</v>
      </c>
      <c r="H3069" s="495">
        <f>VLOOKUP(A3069,'02-Metrics'!A:R,18,FALSE)</f>
        <v>0</v>
      </c>
      <c r="I3069" s="496" t="e">
        <f t="shared" ref="I3069:I3074" si="508">G3069/H3069</f>
        <v>#DIV/0!</v>
      </c>
      <c r="J3069" s="512"/>
      <c r="M3069" s="241" t="s">
        <v>1038</v>
      </c>
      <c r="S3069">
        <f t="shared" si="497"/>
        <v>2019</v>
      </c>
      <c r="T3069" s="418" t="e">
        <f>VLOOKUP($A3069,'02-Metrics'!$A$2:$AD$188,4,FALSE)</f>
        <v>#N/A</v>
      </c>
      <c r="U3069" s="418" t="e">
        <f>VLOOKUP($A3069,'02-Metrics'!$A$2:$AD$188,5,FALSE)</f>
        <v>#N/A</v>
      </c>
      <c r="V3069" s="418" t="e">
        <f>VLOOKUP($A3069,'02-Metrics'!$A$2:$AD$188,7,FALSE)</f>
        <v>#N/A</v>
      </c>
    </row>
    <row r="3070" spans="1:22" hidden="1">
      <c r="A3070" s="418" t="s">
        <v>1236</v>
      </c>
      <c r="B3070" s="497">
        <v>43799</v>
      </c>
      <c r="C3070" s="495">
        <v>0</v>
      </c>
      <c r="D3070" s="495">
        <v>3178.64</v>
      </c>
      <c r="E3070" s="495">
        <f t="shared" si="506"/>
        <v>0</v>
      </c>
      <c r="F3070" s="495">
        <f t="shared" si="507"/>
        <v>8060945.0599999996</v>
      </c>
      <c r="G3070" s="495">
        <f t="shared" si="504"/>
        <v>-8060945.0599999996</v>
      </c>
      <c r="H3070" s="495">
        <f>VLOOKUP(A3070,'02-Metrics'!A:R,18,FALSE)</f>
        <v>0</v>
      </c>
      <c r="I3070" s="496" t="e">
        <f t="shared" si="508"/>
        <v>#DIV/0!</v>
      </c>
      <c r="J3070" s="512"/>
      <c r="M3070" s="241" t="s">
        <v>1038</v>
      </c>
      <c r="S3070">
        <f t="shared" si="497"/>
        <v>2019</v>
      </c>
      <c r="T3070" s="418" t="e">
        <f>VLOOKUP($A3070,'02-Metrics'!$A$2:$AD$188,4,FALSE)</f>
        <v>#N/A</v>
      </c>
      <c r="U3070" s="418" t="e">
        <f>VLOOKUP($A3070,'02-Metrics'!$A$2:$AD$188,5,FALSE)</f>
        <v>#N/A</v>
      </c>
      <c r="V3070" s="418" t="e">
        <f>VLOOKUP($A3070,'02-Metrics'!$A$2:$AD$188,7,FALSE)</f>
        <v>#N/A</v>
      </c>
    </row>
    <row r="3071" spans="1:22" hidden="1">
      <c r="A3071" s="418" t="s">
        <v>1236</v>
      </c>
      <c r="B3071" s="497">
        <v>43829</v>
      </c>
      <c r="C3071" s="495">
        <v>0</v>
      </c>
      <c r="D3071" s="495">
        <v>148904.4</v>
      </c>
      <c r="E3071" s="495">
        <f t="shared" si="506"/>
        <v>0</v>
      </c>
      <c r="F3071" s="495">
        <f t="shared" si="507"/>
        <v>8209849.46</v>
      </c>
      <c r="G3071" s="495">
        <f t="shared" si="504"/>
        <v>-8209849.46</v>
      </c>
      <c r="H3071" s="495">
        <f>VLOOKUP(A3071,'02-Metrics'!A:R,18,FALSE)</f>
        <v>0</v>
      </c>
      <c r="I3071" s="496" t="e">
        <f t="shared" si="508"/>
        <v>#DIV/0!</v>
      </c>
      <c r="J3071" s="512"/>
      <c r="M3071" s="241" t="s">
        <v>1038</v>
      </c>
      <c r="S3071">
        <f t="shared" si="497"/>
        <v>2019</v>
      </c>
      <c r="T3071" s="418" t="e">
        <f>VLOOKUP($A3071,'02-Metrics'!$A$2:$AD$188,4,FALSE)</f>
        <v>#N/A</v>
      </c>
      <c r="U3071" s="418" t="e">
        <f>VLOOKUP($A3071,'02-Metrics'!$A$2:$AD$188,5,FALSE)</f>
        <v>#N/A</v>
      </c>
      <c r="V3071" s="418" t="e">
        <f>VLOOKUP($A3071,'02-Metrics'!$A$2:$AD$188,7,FALSE)</f>
        <v>#N/A</v>
      </c>
    </row>
    <row r="3072" spans="1:22" hidden="1">
      <c r="A3072" s="418" t="s">
        <v>1236</v>
      </c>
      <c r="B3072" s="497">
        <v>43831</v>
      </c>
      <c r="C3072" s="495">
        <v>0</v>
      </c>
      <c r="D3072" s="495">
        <v>0</v>
      </c>
      <c r="E3072" s="495">
        <f t="shared" si="506"/>
        <v>0</v>
      </c>
      <c r="F3072" s="495">
        <f t="shared" si="507"/>
        <v>8209849.46</v>
      </c>
      <c r="G3072" s="495">
        <f t="shared" si="504"/>
        <v>-8209849.46</v>
      </c>
      <c r="H3072" s="495">
        <f>VLOOKUP(A3072,'02-Metrics'!A:R,18,FALSE)</f>
        <v>0</v>
      </c>
      <c r="I3072" s="496" t="e">
        <f t="shared" si="508"/>
        <v>#DIV/0!</v>
      </c>
      <c r="J3072" s="512"/>
      <c r="M3072" s="241" t="s">
        <v>1038</v>
      </c>
      <c r="S3072">
        <f t="shared" si="497"/>
        <v>2020</v>
      </c>
      <c r="T3072" s="418" t="e">
        <f>VLOOKUP($A3072,'02-Metrics'!$A$2:$AD$188,4,FALSE)</f>
        <v>#N/A</v>
      </c>
      <c r="U3072" s="418" t="e">
        <f>VLOOKUP($A3072,'02-Metrics'!$A$2:$AD$188,5,FALSE)</f>
        <v>#N/A</v>
      </c>
      <c r="V3072" s="418" t="e">
        <f>VLOOKUP($A3072,'02-Metrics'!$A$2:$AD$188,7,FALSE)</f>
        <v>#N/A</v>
      </c>
    </row>
    <row r="3073" spans="1:22" hidden="1">
      <c r="A3073" s="418" t="s">
        <v>1236</v>
      </c>
      <c r="B3073" s="497">
        <v>43920</v>
      </c>
      <c r="C3073" s="495">
        <v>0</v>
      </c>
      <c r="D3073" s="495">
        <v>146900</v>
      </c>
      <c r="E3073" s="495">
        <f t="shared" si="506"/>
        <v>0</v>
      </c>
      <c r="F3073" s="495">
        <f t="shared" si="507"/>
        <v>8356749.46</v>
      </c>
      <c r="G3073" s="495">
        <f t="shared" si="504"/>
        <v>-8356749.46</v>
      </c>
      <c r="H3073" s="495">
        <f>VLOOKUP(A3073,'02-Metrics'!A:R,18,FALSE)</f>
        <v>0</v>
      </c>
      <c r="I3073" s="496" t="e">
        <f t="shared" si="508"/>
        <v>#DIV/0!</v>
      </c>
      <c r="J3073" s="512"/>
      <c r="M3073" s="241" t="s">
        <v>1038</v>
      </c>
      <c r="S3073">
        <f t="shared" si="497"/>
        <v>2020</v>
      </c>
      <c r="T3073" s="418" t="e">
        <f>VLOOKUP($A3073,'02-Metrics'!$A$2:$AD$188,4,FALSE)</f>
        <v>#N/A</v>
      </c>
      <c r="U3073" s="418" t="e">
        <f>VLOOKUP($A3073,'02-Metrics'!$A$2:$AD$188,5,FALSE)</f>
        <v>#N/A</v>
      </c>
      <c r="V3073" s="418" t="e">
        <f>VLOOKUP($A3073,'02-Metrics'!$A$2:$AD$188,7,FALSE)</f>
        <v>#N/A</v>
      </c>
    </row>
    <row r="3074" spans="1:22" hidden="1">
      <c r="A3074" s="418" t="s">
        <v>1236</v>
      </c>
      <c r="B3074" s="497">
        <v>44012</v>
      </c>
      <c r="C3074" s="495">
        <v>0</v>
      </c>
      <c r="D3074" s="495">
        <v>146900</v>
      </c>
      <c r="E3074" s="495">
        <f t="shared" si="506"/>
        <v>0</v>
      </c>
      <c r="F3074" s="495">
        <f t="shared" si="507"/>
        <v>8503649.4600000009</v>
      </c>
      <c r="G3074" s="495">
        <f t="shared" si="504"/>
        <v>-8503649.4600000009</v>
      </c>
      <c r="H3074" s="495">
        <f>VLOOKUP(A3074,'02-Metrics'!A:R,18,FALSE)</f>
        <v>0</v>
      </c>
      <c r="I3074" s="496" t="e">
        <f t="shared" si="508"/>
        <v>#DIV/0!</v>
      </c>
      <c r="J3074" s="512"/>
      <c r="M3074" s="241" t="s">
        <v>1038</v>
      </c>
      <c r="S3074">
        <f t="shared" ref="S3074:S3076" si="509">YEAR(B3074)</f>
        <v>2020</v>
      </c>
      <c r="T3074" s="418" t="e">
        <f>VLOOKUP($A3074,'02-Metrics'!$A$2:$AD$188,4,FALSE)</f>
        <v>#N/A</v>
      </c>
      <c r="U3074" s="418" t="e">
        <f>VLOOKUP($A3074,'02-Metrics'!$A$2:$AD$188,5,FALSE)</f>
        <v>#N/A</v>
      </c>
      <c r="V3074" s="418" t="e">
        <f>VLOOKUP($A3074,'02-Metrics'!$A$2:$AD$188,7,FALSE)</f>
        <v>#N/A</v>
      </c>
    </row>
    <row r="3075" spans="1:22" hidden="1">
      <c r="A3075" s="418" t="s">
        <v>1236</v>
      </c>
      <c r="B3075" s="497">
        <v>44104</v>
      </c>
      <c r="C3075" s="495">
        <v>0</v>
      </c>
      <c r="D3075" s="495">
        <v>146900</v>
      </c>
      <c r="E3075" s="495">
        <f t="shared" si="506"/>
        <v>0</v>
      </c>
      <c r="F3075" s="495">
        <f t="shared" si="507"/>
        <v>8650549.4600000009</v>
      </c>
      <c r="G3075" s="495">
        <f t="shared" si="504"/>
        <v>-8650549.4600000009</v>
      </c>
      <c r="H3075" s="495"/>
      <c r="I3075" s="496"/>
      <c r="J3075" s="512"/>
      <c r="S3075">
        <f t="shared" si="509"/>
        <v>2020</v>
      </c>
      <c r="T3075" s="418" t="e">
        <f>VLOOKUP($A3075,'02-Metrics'!$A$2:$AD$188,4,FALSE)</f>
        <v>#N/A</v>
      </c>
      <c r="U3075" s="418" t="e">
        <f>VLOOKUP($A3075,'02-Metrics'!$A$2:$AD$188,5,FALSE)</f>
        <v>#N/A</v>
      </c>
      <c r="V3075" s="418" t="e">
        <f>VLOOKUP($A3075,'02-Metrics'!$A$2:$AD$188,7,FALSE)</f>
        <v>#N/A</v>
      </c>
    </row>
    <row r="3076" spans="1:22" hidden="1">
      <c r="A3076" s="418">
        <v>125</v>
      </c>
      <c r="B3076" s="505">
        <v>2</v>
      </c>
      <c r="C3076" s="506"/>
      <c r="D3076" s="506"/>
      <c r="E3076" s="506"/>
      <c r="F3076" s="506"/>
      <c r="G3076" s="506"/>
      <c r="H3076" s="495"/>
      <c r="I3076" s="496"/>
      <c r="J3076" s="496"/>
      <c r="K3076" s="495"/>
      <c r="L3076" s="493"/>
      <c r="S3076">
        <f t="shared" si="509"/>
        <v>1900</v>
      </c>
      <c r="T3076" s="418" t="e">
        <f>VLOOKUP($A3076,'02-Metrics'!$A$2:$AD$188,4,FALSE)</f>
        <v>#N/A</v>
      </c>
      <c r="U3076" s="418" t="e">
        <f>VLOOKUP($A3076,'02-Metrics'!$A$2:$AD$188,5,FALSE)</f>
        <v>#N/A</v>
      </c>
      <c r="V3076" s="418" t="e">
        <f>VLOOKUP($A3076,'02-Metrics'!$A$2:$AD$188,7,FALSE)</f>
        <v>#N/A</v>
      </c>
    </row>
    <row r="3077" spans="1:22" hidden="1">
      <c r="A3077" s="418">
        <v>126</v>
      </c>
      <c r="B3077" s="505">
        <v>2</v>
      </c>
      <c r="C3077" s="506"/>
      <c r="D3077" s="506"/>
      <c r="E3077" s="506"/>
      <c r="F3077" s="506"/>
      <c r="G3077" s="506"/>
      <c r="H3077" s="495"/>
      <c r="I3077" s="496"/>
      <c r="J3077" s="496"/>
      <c r="K3077" s="495"/>
      <c r="L3077" s="493"/>
      <c r="S3077">
        <f t="shared" ref="S3077:S3079" si="510">YEAR(B3077)</f>
        <v>1900</v>
      </c>
      <c r="T3077" s="418" t="e">
        <f>VLOOKUP($A3077,'02-Metrics'!$A$2:$AD$188,4,FALSE)</f>
        <v>#N/A</v>
      </c>
      <c r="U3077" s="418" t="e">
        <f>VLOOKUP($A3077,'02-Metrics'!$A$2:$AD$188,5,FALSE)</f>
        <v>#N/A</v>
      </c>
      <c r="V3077" s="418" t="e">
        <f>VLOOKUP($A3077,'02-Metrics'!$A$2:$AD$188,7,FALSE)</f>
        <v>#N/A</v>
      </c>
    </row>
    <row r="3078" spans="1:22" hidden="1">
      <c r="A3078" s="418" t="s">
        <v>1027</v>
      </c>
      <c r="B3078" s="497">
        <v>44255</v>
      </c>
      <c r="C3078" s="495">
        <v>0</v>
      </c>
      <c r="D3078" s="495">
        <v>52000</v>
      </c>
      <c r="E3078" s="495">
        <f t="shared" ref="E3078:E3079" si="511">C3078+E3077</f>
        <v>0</v>
      </c>
      <c r="F3078" s="495">
        <f>D3078+F3077</f>
        <v>52000</v>
      </c>
      <c r="G3078" s="495">
        <f>E3078-F3078</f>
        <v>-52000</v>
      </c>
      <c r="H3078" s="495">
        <f>VLOOKUP(A3078,'02-Metrics'!A:R,18,FALSE)</f>
        <v>1100000000</v>
      </c>
      <c r="I3078" s="496">
        <f t="shared" ref="I3078:I3079" si="512">G3078/H3078</f>
        <v>-4.7272727272727275E-5</v>
      </c>
      <c r="J3078" s="512"/>
      <c r="M3078" s="241" t="s">
        <v>1038</v>
      </c>
      <c r="S3078">
        <f t="shared" si="510"/>
        <v>2021</v>
      </c>
      <c r="T3078" s="418" t="str">
        <f>VLOOKUP($A3078,'02-Metrics'!$A$2:$AD$188,4,FALSE)</f>
        <v>Infrastructure</v>
      </c>
      <c r="U3078" s="418" t="str">
        <f>VLOOKUP($A3078,'02-Metrics'!$A$2:$AD$188,5,FALSE)</f>
        <v>Port</v>
      </c>
      <c r="V3078" s="418" t="str">
        <f>VLOOKUP($A3078,'02-Metrics'!$A$2:$AD$188,7,FALSE)</f>
        <v>Transportation Ministry</v>
      </c>
    </row>
    <row r="3079" spans="1:22" hidden="1">
      <c r="A3079" s="418" t="s">
        <v>1027</v>
      </c>
      <c r="B3079" s="497">
        <v>44285</v>
      </c>
      <c r="C3079" s="495">
        <v>0</v>
      </c>
      <c r="D3079" s="495">
        <v>1313277</v>
      </c>
      <c r="E3079" s="495">
        <f t="shared" si="511"/>
        <v>0</v>
      </c>
      <c r="F3079" s="495">
        <f t="shared" ref="F3079" si="513">D3079+F3078</f>
        <v>1365277</v>
      </c>
      <c r="G3079" s="495">
        <f t="shared" ref="G3079" si="514">E3079-F3079</f>
        <v>-1365277</v>
      </c>
      <c r="H3079" s="495">
        <f>VLOOKUP(A3079,'02-Metrics'!A:R,18,FALSE)</f>
        <v>1100000000</v>
      </c>
      <c r="I3079" s="496">
        <f t="shared" si="512"/>
        <v>-1.2411609090909092E-3</v>
      </c>
      <c r="J3079" s="512"/>
      <c r="M3079" s="241" t="s">
        <v>1038</v>
      </c>
      <c r="S3079">
        <f t="shared" si="510"/>
        <v>2021</v>
      </c>
      <c r="T3079" s="418" t="str">
        <f>VLOOKUP($A3079,'02-Metrics'!$A$2:$AD$188,4,FALSE)</f>
        <v>Infrastructure</v>
      </c>
      <c r="U3079" s="418" t="str">
        <f>VLOOKUP($A3079,'02-Metrics'!$A$2:$AD$188,5,FALSE)</f>
        <v>Port</v>
      </c>
      <c r="V3079" s="418" t="str">
        <f>VLOOKUP($A3079,'02-Metrics'!$A$2:$AD$188,7,FALSE)</f>
        <v>Transportation Ministry</v>
      </c>
    </row>
    <row r="3080" spans="1:22" hidden="1">
      <c r="A3080" s="418" t="s">
        <v>1027</v>
      </c>
      <c r="B3080" s="497">
        <v>44316</v>
      </c>
      <c r="C3080" s="495">
        <v>0</v>
      </c>
      <c r="D3080" s="495">
        <v>252866.15</v>
      </c>
      <c r="E3080" s="495">
        <f t="shared" ref="E3080" si="515">C3080+E3079</f>
        <v>0</v>
      </c>
      <c r="F3080" s="495">
        <f t="shared" ref="F3080" si="516">D3080+F3079</f>
        <v>1618143.15</v>
      </c>
      <c r="G3080" s="495">
        <f t="shared" ref="G3080" si="517">E3080-F3080</f>
        <v>-1618143.15</v>
      </c>
      <c r="H3080" s="495">
        <f>VLOOKUP(A3080,'02-Metrics'!A:R,18,FALSE)</f>
        <v>1100000000</v>
      </c>
      <c r="I3080" s="496">
        <f t="shared" ref="I3080" si="518">G3080/H3080</f>
        <v>-1.4710392272727273E-3</v>
      </c>
      <c r="J3080" s="512"/>
      <c r="M3080" s="241" t="s">
        <v>1038</v>
      </c>
      <c r="S3080">
        <f t="shared" ref="S3080" si="519">YEAR(B3080)</f>
        <v>2021</v>
      </c>
      <c r="T3080" s="418" t="str">
        <f>VLOOKUP($A3080,'02-Metrics'!$A$2:$AD$188,4,FALSE)</f>
        <v>Infrastructure</v>
      </c>
      <c r="U3080" s="418" t="str">
        <f>VLOOKUP($A3080,'02-Metrics'!$A$2:$AD$188,5,FALSE)</f>
        <v>Port</v>
      </c>
      <c r="V3080" s="418" t="str">
        <f>VLOOKUP($A3080,'02-Metrics'!$A$2:$AD$188,7,FALSE)</f>
        <v>Transportation Ministry</v>
      </c>
    </row>
  </sheetData>
  <autoFilter ref="A1:V3080" xr:uid="{F857AA45-7D10-4D85-912B-90CBA0DF38D4}">
    <filterColumn colId="0">
      <filters>
        <filter val="Hyper El Temsah"/>
      </filters>
    </filterColumn>
  </autoFilter>
  <pageMargins left="0.7" right="0.7" top="0.75" bottom="0.75" header="0.3" footer="0.3"/>
  <pageSetup paperSize="9" scale="26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7" filterMode="1"/>
  <dimension ref="A1:Q725"/>
  <sheetViews>
    <sheetView workbookViewId="0">
      <selection activeCell="A2830" sqref="A2830"/>
    </sheetView>
  </sheetViews>
  <sheetFormatPr defaultRowHeight="15" customHeight="1"/>
  <cols>
    <col min="3" max="3" width="27.33203125" customWidth="1"/>
    <col min="6" max="6" width="13.44140625" customWidth="1"/>
    <col min="7" max="7" width="12.109375" customWidth="1"/>
    <col min="15" max="15" width="14.5546875" customWidth="1"/>
    <col min="16" max="16" width="14.5546875" style="178" customWidth="1"/>
  </cols>
  <sheetData>
    <row r="1" spans="1:17" ht="15" customHeight="1">
      <c r="A1" s="186" t="s">
        <v>301</v>
      </c>
      <c r="B1" s="186" t="s">
        <v>302</v>
      </c>
      <c r="C1" s="187" t="s">
        <v>118</v>
      </c>
      <c r="D1" s="187" t="s">
        <v>303</v>
      </c>
      <c r="E1" s="186" t="s">
        <v>304</v>
      </c>
      <c r="F1" s="186" t="s">
        <v>305</v>
      </c>
      <c r="G1" s="186" t="s">
        <v>306</v>
      </c>
      <c r="H1" s="186" t="s">
        <v>307</v>
      </c>
      <c r="I1" s="186" t="s">
        <v>308</v>
      </c>
      <c r="J1" s="188" t="s">
        <v>309</v>
      </c>
      <c r="K1" s="188" t="s">
        <v>310</v>
      </c>
      <c r="L1" s="189" t="s">
        <v>311</v>
      </c>
      <c r="M1" s="186" t="s">
        <v>312</v>
      </c>
      <c r="N1" s="186" t="s">
        <v>313</v>
      </c>
      <c r="O1" s="189" t="s">
        <v>314</v>
      </c>
      <c r="P1" s="237" t="s">
        <v>315</v>
      </c>
      <c r="Q1" s="186" t="s">
        <v>316</v>
      </c>
    </row>
    <row r="2" spans="1:17" ht="15" hidden="1" customHeight="1">
      <c r="A2" s="190" t="s">
        <v>317</v>
      </c>
      <c r="B2" s="190" t="s">
        <v>318</v>
      </c>
      <c r="C2" s="191" t="s">
        <v>319</v>
      </c>
      <c r="D2" s="192"/>
      <c r="E2" s="193"/>
      <c r="F2" s="194">
        <v>44111</v>
      </c>
      <c r="G2" s="194" t="s">
        <v>320</v>
      </c>
      <c r="H2" s="194">
        <v>44111</v>
      </c>
      <c r="I2" s="194">
        <v>44111</v>
      </c>
      <c r="J2" s="195">
        <v>0</v>
      </c>
      <c r="K2" s="195">
        <v>0</v>
      </c>
      <c r="L2" s="195"/>
      <c r="M2" s="196"/>
      <c r="N2" s="194">
        <v>44111</v>
      </c>
      <c r="O2" s="197">
        <v>3250000</v>
      </c>
      <c r="P2" s="238">
        <v>44111</v>
      </c>
      <c r="Q2" s="198">
        <v>0</v>
      </c>
    </row>
    <row r="3" spans="1:17" ht="15" hidden="1" customHeight="1">
      <c r="A3" s="190" t="s">
        <v>321</v>
      </c>
      <c r="B3" s="190" t="s">
        <v>322</v>
      </c>
      <c r="C3" s="191" t="s">
        <v>14</v>
      </c>
      <c r="D3" s="192">
        <v>36</v>
      </c>
      <c r="E3" s="193"/>
      <c r="F3" s="194">
        <v>43846</v>
      </c>
      <c r="G3" s="194" t="s">
        <v>320</v>
      </c>
      <c r="H3" s="194">
        <v>43846</v>
      </c>
      <c r="I3" s="194">
        <v>43846</v>
      </c>
      <c r="J3" s="195">
        <v>0</v>
      </c>
      <c r="K3" s="195">
        <v>0</v>
      </c>
      <c r="L3" s="195"/>
      <c r="M3" s="196"/>
      <c r="N3" s="194">
        <v>43846</v>
      </c>
      <c r="O3" s="197">
        <v>6516540.6600000001</v>
      </c>
      <c r="P3" s="238">
        <v>43846</v>
      </c>
      <c r="Q3" s="198">
        <v>0</v>
      </c>
    </row>
    <row r="4" spans="1:17" ht="15" hidden="1" customHeight="1">
      <c r="A4" s="190" t="s">
        <v>321</v>
      </c>
      <c r="B4" s="190"/>
      <c r="C4" s="191" t="s">
        <v>323</v>
      </c>
      <c r="D4" s="192" t="s">
        <v>324</v>
      </c>
      <c r="E4" s="193"/>
      <c r="F4" s="194">
        <v>44060</v>
      </c>
      <c r="G4" s="194" t="s">
        <v>320</v>
      </c>
      <c r="H4" s="194">
        <v>44060</v>
      </c>
      <c r="I4" s="194"/>
      <c r="J4" s="195">
        <v>0</v>
      </c>
      <c r="K4" s="195">
        <v>0</v>
      </c>
      <c r="L4" s="195"/>
      <c r="M4" s="196"/>
      <c r="N4" s="194">
        <v>44060</v>
      </c>
      <c r="O4" s="199">
        <v>4000000</v>
      </c>
      <c r="P4" s="238">
        <v>44060</v>
      </c>
      <c r="Q4" s="198">
        <v>0</v>
      </c>
    </row>
    <row r="5" spans="1:17" ht="15" hidden="1" customHeight="1">
      <c r="A5" s="190" t="s">
        <v>321</v>
      </c>
      <c r="B5" s="190" t="s">
        <v>322</v>
      </c>
      <c r="C5" s="191" t="s">
        <v>14</v>
      </c>
      <c r="D5" s="192" t="s">
        <v>325</v>
      </c>
      <c r="E5" s="193"/>
      <c r="F5" s="194"/>
      <c r="G5" s="194" t="s">
        <v>326</v>
      </c>
      <c r="H5" s="194">
        <v>44054</v>
      </c>
      <c r="I5" s="194"/>
      <c r="J5" s="195">
        <v>0</v>
      </c>
      <c r="K5" s="195"/>
      <c r="L5" s="200">
        <v>4028521</v>
      </c>
      <c r="M5" s="196">
        <v>56</v>
      </c>
      <c r="N5" s="194">
        <v>44110</v>
      </c>
      <c r="O5" s="197">
        <v>4028521</v>
      </c>
      <c r="P5" s="238">
        <v>44277</v>
      </c>
      <c r="Q5" s="198">
        <v>-167</v>
      </c>
    </row>
    <row r="6" spans="1:17" ht="15" hidden="1" customHeight="1">
      <c r="A6" s="190">
        <v>1</v>
      </c>
      <c r="B6" s="190" t="s">
        <v>327</v>
      </c>
      <c r="C6" s="191" t="s">
        <v>328</v>
      </c>
      <c r="D6" s="192">
        <v>42</v>
      </c>
      <c r="E6" s="193">
        <v>43818</v>
      </c>
      <c r="F6" s="194">
        <v>43818</v>
      </c>
      <c r="G6" s="194" t="s">
        <v>320</v>
      </c>
      <c r="H6" s="194">
        <v>43819</v>
      </c>
      <c r="I6" s="194">
        <v>43856</v>
      </c>
      <c r="J6" s="195">
        <v>0</v>
      </c>
      <c r="K6" s="195">
        <v>0</v>
      </c>
      <c r="L6" s="195">
        <v>1380970.95</v>
      </c>
      <c r="M6" s="196">
        <v>40</v>
      </c>
      <c r="N6" s="194">
        <v>43859</v>
      </c>
      <c r="O6" s="195">
        <v>1380970.95</v>
      </c>
      <c r="P6" s="238">
        <v>43866</v>
      </c>
      <c r="Q6" s="198">
        <v>-7</v>
      </c>
    </row>
    <row r="7" spans="1:17" ht="15" hidden="1" customHeight="1">
      <c r="A7" s="190">
        <v>1</v>
      </c>
      <c r="B7" s="190" t="s">
        <v>327</v>
      </c>
      <c r="C7" s="191" t="s">
        <v>328</v>
      </c>
      <c r="D7" s="192">
        <v>43</v>
      </c>
      <c r="E7" s="193">
        <v>43862</v>
      </c>
      <c r="F7" s="194">
        <v>43900</v>
      </c>
      <c r="G7" s="194" t="s">
        <v>320</v>
      </c>
      <c r="H7" s="194">
        <v>43900</v>
      </c>
      <c r="I7" s="194">
        <v>43936</v>
      </c>
      <c r="J7" s="195">
        <v>5884788.1809523804</v>
      </c>
      <c r="K7" s="195">
        <v>3569085</v>
      </c>
      <c r="L7" s="201">
        <v>3747539.31</v>
      </c>
      <c r="M7" s="196">
        <v>40</v>
      </c>
      <c r="N7" s="194">
        <v>43940</v>
      </c>
      <c r="O7" s="202">
        <v>4834138.97</v>
      </c>
      <c r="P7" s="238">
        <v>44140</v>
      </c>
      <c r="Q7" s="198">
        <v>-200</v>
      </c>
    </row>
    <row r="8" spans="1:17" ht="15" hidden="1" customHeight="1">
      <c r="A8" s="190">
        <v>1</v>
      </c>
      <c r="B8" s="190" t="s">
        <v>329</v>
      </c>
      <c r="C8" s="191" t="s">
        <v>330</v>
      </c>
      <c r="D8" s="192" t="s">
        <v>331</v>
      </c>
      <c r="E8" s="193"/>
      <c r="F8" s="194">
        <v>43414</v>
      </c>
      <c r="G8" s="194" t="s">
        <v>320</v>
      </c>
      <c r="H8" s="194">
        <v>44168</v>
      </c>
      <c r="I8" s="194"/>
      <c r="J8" s="195">
        <v>2627278.35</v>
      </c>
      <c r="K8" s="195">
        <v>2627278.35</v>
      </c>
      <c r="L8" s="201">
        <v>4326586.5</v>
      </c>
      <c r="M8" s="196">
        <v>30</v>
      </c>
      <c r="N8" s="194">
        <v>44201</v>
      </c>
      <c r="O8" s="202">
        <v>4326586.5</v>
      </c>
      <c r="P8" s="238">
        <v>44201</v>
      </c>
      <c r="Q8" s="198">
        <v>0</v>
      </c>
    </row>
    <row r="9" spans="1:17" ht="15" hidden="1" customHeight="1">
      <c r="A9" s="190"/>
      <c r="B9" s="190"/>
      <c r="C9" s="191" t="s">
        <v>332</v>
      </c>
      <c r="D9" s="192" t="s">
        <v>333</v>
      </c>
      <c r="E9" s="193"/>
      <c r="F9" s="194">
        <v>43879</v>
      </c>
      <c r="G9" s="194" t="s">
        <v>320</v>
      </c>
      <c r="H9" s="194">
        <v>43879</v>
      </c>
      <c r="I9" s="194">
        <v>43879</v>
      </c>
      <c r="J9" s="195">
        <v>0</v>
      </c>
      <c r="K9" s="195">
        <v>0</v>
      </c>
      <c r="L9" s="195"/>
      <c r="M9" s="196"/>
      <c r="N9" s="194">
        <v>43879</v>
      </c>
      <c r="O9" s="195">
        <v>2152765.7000000002</v>
      </c>
      <c r="P9" s="238">
        <v>43879</v>
      </c>
      <c r="Q9" s="198">
        <v>0</v>
      </c>
    </row>
    <row r="10" spans="1:17" ht="15" hidden="1" customHeight="1">
      <c r="A10" s="190"/>
      <c r="B10" s="190"/>
      <c r="C10" s="191" t="s">
        <v>332</v>
      </c>
      <c r="D10" s="192" t="s">
        <v>333</v>
      </c>
      <c r="E10" s="193"/>
      <c r="F10" s="194">
        <v>43956</v>
      </c>
      <c r="G10" s="194" t="s">
        <v>320</v>
      </c>
      <c r="H10" s="194">
        <v>43956</v>
      </c>
      <c r="I10" s="194">
        <v>43956</v>
      </c>
      <c r="J10" s="195">
        <v>0</v>
      </c>
      <c r="K10" s="195">
        <v>0</v>
      </c>
      <c r="L10" s="195"/>
      <c r="M10" s="196"/>
      <c r="N10" s="194">
        <v>43956</v>
      </c>
      <c r="O10" s="195">
        <v>1457700</v>
      </c>
      <c r="P10" s="238">
        <v>43956</v>
      </c>
      <c r="Q10" s="198">
        <v>0</v>
      </c>
    </row>
    <row r="11" spans="1:17" ht="15" hidden="1" customHeight="1">
      <c r="A11" s="190"/>
      <c r="B11" s="190"/>
      <c r="C11" s="191" t="s">
        <v>334</v>
      </c>
      <c r="D11" s="192">
        <v>4</v>
      </c>
      <c r="E11" s="193"/>
      <c r="F11" s="194">
        <v>44008</v>
      </c>
      <c r="G11" s="194" t="s">
        <v>320</v>
      </c>
      <c r="H11" s="194">
        <v>44008</v>
      </c>
      <c r="I11" s="194"/>
      <c r="J11" s="195">
        <v>0</v>
      </c>
      <c r="K11" s="195">
        <v>0</v>
      </c>
      <c r="L11" s="195"/>
      <c r="M11" s="196"/>
      <c r="N11" s="194">
        <v>44008</v>
      </c>
      <c r="O11" s="195">
        <v>50000</v>
      </c>
      <c r="P11" s="238">
        <v>44008</v>
      </c>
      <c r="Q11" s="198">
        <v>0</v>
      </c>
    </row>
    <row r="12" spans="1:17" ht="15" hidden="1" customHeight="1">
      <c r="A12" s="190"/>
      <c r="B12" s="190"/>
      <c r="C12" s="191" t="s">
        <v>334</v>
      </c>
      <c r="D12" s="192">
        <v>4</v>
      </c>
      <c r="E12" s="193"/>
      <c r="F12" s="194">
        <v>44040</v>
      </c>
      <c r="G12" s="194" t="s">
        <v>320</v>
      </c>
      <c r="H12" s="194">
        <v>44040</v>
      </c>
      <c r="I12" s="194"/>
      <c r="J12" s="195">
        <v>0</v>
      </c>
      <c r="K12" s="195">
        <v>0</v>
      </c>
      <c r="L12" s="195"/>
      <c r="M12" s="196"/>
      <c r="N12" s="194">
        <v>44040</v>
      </c>
      <c r="O12" s="195">
        <v>94922.5</v>
      </c>
      <c r="P12" s="238">
        <v>44010</v>
      </c>
      <c r="Q12" s="198">
        <v>30</v>
      </c>
    </row>
    <row r="13" spans="1:17" ht="15" hidden="1" customHeight="1">
      <c r="A13" s="190"/>
      <c r="B13" s="190" t="s">
        <v>335</v>
      </c>
      <c r="C13" s="191" t="s">
        <v>336</v>
      </c>
      <c r="D13" s="192"/>
      <c r="E13" s="193"/>
      <c r="F13" s="194">
        <v>44209</v>
      </c>
      <c r="G13" s="194" t="s">
        <v>320</v>
      </c>
      <c r="H13" s="194">
        <v>44209</v>
      </c>
      <c r="I13" s="194"/>
      <c r="J13" s="195">
        <v>0</v>
      </c>
      <c r="K13" s="195">
        <v>0</v>
      </c>
      <c r="L13" s="195"/>
      <c r="M13" s="196"/>
      <c r="N13" s="194">
        <v>44209</v>
      </c>
      <c r="O13" s="195">
        <v>3550000</v>
      </c>
      <c r="P13" s="238">
        <v>44209</v>
      </c>
      <c r="Q13" s="198">
        <v>0</v>
      </c>
    </row>
    <row r="14" spans="1:17" ht="15" hidden="1" customHeight="1">
      <c r="A14" s="190"/>
      <c r="B14" s="190" t="s">
        <v>335</v>
      </c>
      <c r="C14" s="191" t="s">
        <v>336</v>
      </c>
      <c r="D14" s="192">
        <v>2</v>
      </c>
      <c r="E14" s="193"/>
      <c r="F14" s="194">
        <v>44231</v>
      </c>
      <c r="G14" s="194" t="s">
        <v>320</v>
      </c>
      <c r="H14" s="194">
        <v>44231</v>
      </c>
      <c r="I14" s="194"/>
      <c r="J14" s="195">
        <v>0</v>
      </c>
      <c r="K14" s="195">
        <v>0</v>
      </c>
      <c r="L14" s="195"/>
      <c r="M14" s="196"/>
      <c r="N14" s="194">
        <v>44236</v>
      </c>
      <c r="O14" s="203">
        <v>2000000</v>
      </c>
      <c r="P14" s="238">
        <v>44236</v>
      </c>
      <c r="Q14" s="198">
        <v>0</v>
      </c>
    </row>
    <row r="15" spans="1:17" ht="15" hidden="1" customHeight="1">
      <c r="A15" s="190"/>
      <c r="B15" s="190" t="s">
        <v>335</v>
      </c>
      <c r="C15" s="191" t="s">
        <v>336</v>
      </c>
      <c r="D15" s="192">
        <v>3</v>
      </c>
      <c r="E15" s="193"/>
      <c r="F15" s="194">
        <v>44271</v>
      </c>
      <c r="G15" s="194" t="s">
        <v>320</v>
      </c>
      <c r="H15" s="194">
        <v>44271</v>
      </c>
      <c r="I15" s="194"/>
      <c r="J15" s="195">
        <v>0</v>
      </c>
      <c r="K15" s="195">
        <v>0</v>
      </c>
      <c r="L15" s="195"/>
      <c r="M15" s="196"/>
      <c r="N15" s="194">
        <v>44271</v>
      </c>
      <c r="O15" s="203">
        <v>6500000</v>
      </c>
      <c r="P15" s="238">
        <v>44271</v>
      </c>
      <c r="Q15" s="198">
        <v>0</v>
      </c>
    </row>
    <row r="16" spans="1:17" ht="15" hidden="1" customHeight="1">
      <c r="A16" s="190"/>
      <c r="B16" s="190"/>
      <c r="C16" s="191" t="s">
        <v>337</v>
      </c>
      <c r="D16" s="192" t="s">
        <v>333</v>
      </c>
      <c r="E16" s="193"/>
      <c r="F16" s="194">
        <v>43908</v>
      </c>
      <c r="G16" s="194" t="s">
        <v>320</v>
      </c>
      <c r="H16" s="194">
        <v>43908</v>
      </c>
      <c r="I16" s="194">
        <v>43908</v>
      </c>
      <c r="J16" s="195">
        <v>0</v>
      </c>
      <c r="K16" s="195">
        <v>0</v>
      </c>
      <c r="L16" s="195"/>
      <c r="M16" s="196"/>
      <c r="N16" s="194">
        <v>43908</v>
      </c>
      <c r="O16" s="195">
        <v>1150000</v>
      </c>
      <c r="P16" s="238">
        <v>43908</v>
      </c>
      <c r="Q16" s="198">
        <v>0</v>
      </c>
    </row>
    <row r="17" spans="1:17" ht="15" hidden="1" customHeight="1">
      <c r="A17" s="190" t="s">
        <v>317</v>
      </c>
      <c r="B17" s="204"/>
      <c r="C17" s="205" t="s">
        <v>338</v>
      </c>
      <c r="D17" s="192" t="s">
        <v>339</v>
      </c>
      <c r="E17" s="193"/>
      <c r="F17" s="194">
        <v>44181</v>
      </c>
      <c r="G17" s="194" t="s">
        <v>320</v>
      </c>
      <c r="H17" s="194">
        <v>44181</v>
      </c>
      <c r="I17" s="194"/>
      <c r="J17" s="195">
        <v>0</v>
      </c>
      <c r="K17" s="195">
        <v>0</v>
      </c>
      <c r="L17" s="195"/>
      <c r="M17" s="196"/>
      <c r="N17" s="194">
        <v>44181</v>
      </c>
      <c r="O17" s="195">
        <v>677590</v>
      </c>
      <c r="P17" s="238">
        <v>44181</v>
      </c>
      <c r="Q17" s="198">
        <v>0</v>
      </c>
    </row>
    <row r="18" spans="1:17" ht="15" hidden="1" customHeight="1">
      <c r="A18" s="204">
        <v>2</v>
      </c>
      <c r="B18" s="204" t="s">
        <v>340</v>
      </c>
      <c r="C18" s="205" t="s">
        <v>341</v>
      </c>
      <c r="D18" s="206" t="s">
        <v>342</v>
      </c>
      <c r="E18" s="207"/>
      <c r="F18" s="208">
        <v>43852</v>
      </c>
      <c r="G18" s="208" t="s">
        <v>320</v>
      </c>
      <c r="H18" s="208">
        <v>43852</v>
      </c>
      <c r="I18" s="208">
        <v>43852</v>
      </c>
      <c r="J18" s="209">
        <v>0</v>
      </c>
      <c r="K18" s="209">
        <v>0</v>
      </c>
      <c r="L18" s="209"/>
      <c r="M18" s="210"/>
      <c r="N18" s="208">
        <v>43852</v>
      </c>
      <c r="O18" s="211">
        <v>234715.6</v>
      </c>
      <c r="P18" s="239">
        <v>43852</v>
      </c>
      <c r="Q18" s="212">
        <v>0</v>
      </c>
    </row>
    <row r="19" spans="1:17" ht="15" hidden="1" customHeight="1">
      <c r="A19" s="204">
        <v>2</v>
      </c>
      <c r="B19" s="204" t="s">
        <v>340</v>
      </c>
      <c r="C19" s="205" t="s">
        <v>341</v>
      </c>
      <c r="D19" s="206" t="s">
        <v>343</v>
      </c>
      <c r="E19" s="207"/>
      <c r="F19" s="208">
        <v>43844</v>
      </c>
      <c r="G19" s="208" t="s">
        <v>320</v>
      </c>
      <c r="H19" s="208">
        <v>43844</v>
      </c>
      <c r="I19" s="208">
        <v>43844</v>
      </c>
      <c r="J19" s="209">
        <v>0</v>
      </c>
      <c r="K19" s="209">
        <v>0</v>
      </c>
      <c r="L19" s="209"/>
      <c r="M19" s="210"/>
      <c r="N19" s="208">
        <v>43844</v>
      </c>
      <c r="O19" s="211">
        <v>80060.479999999996</v>
      </c>
      <c r="P19" s="239">
        <v>43844</v>
      </c>
      <c r="Q19" s="212">
        <v>0</v>
      </c>
    </row>
    <row r="20" spans="1:17" ht="15" hidden="1" customHeight="1">
      <c r="A20" s="204">
        <v>2</v>
      </c>
      <c r="B20" s="204" t="s">
        <v>340</v>
      </c>
      <c r="C20" s="205" t="s">
        <v>341</v>
      </c>
      <c r="D20" s="206" t="s">
        <v>344</v>
      </c>
      <c r="E20" s="207"/>
      <c r="F20" s="208">
        <v>43881</v>
      </c>
      <c r="G20" s="208" t="s">
        <v>320</v>
      </c>
      <c r="H20" s="208">
        <v>43881</v>
      </c>
      <c r="I20" s="208">
        <v>43881</v>
      </c>
      <c r="J20" s="209">
        <v>0</v>
      </c>
      <c r="K20" s="209">
        <v>0</v>
      </c>
      <c r="L20" s="209"/>
      <c r="M20" s="210"/>
      <c r="N20" s="208">
        <v>43881</v>
      </c>
      <c r="O20" s="209">
        <v>4999415.55</v>
      </c>
      <c r="P20" s="239">
        <v>43881</v>
      </c>
      <c r="Q20" s="212">
        <v>0</v>
      </c>
    </row>
    <row r="21" spans="1:17" ht="15" hidden="1" customHeight="1">
      <c r="A21" s="204">
        <v>2</v>
      </c>
      <c r="B21" s="204" t="s">
        <v>340</v>
      </c>
      <c r="C21" s="205" t="s">
        <v>341</v>
      </c>
      <c r="D21" s="206" t="s">
        <v>345</v>
      </c>
      <c r="E21" s="207"/>
      <c r="F21" s="208">
        <v>44101</v>
      </c>
      <c r="G21" s="208" t="s">
        <v>320</v>
      </c>
      <c r="H21" s="208">
        <v>44101</v>
      </c>
      <c r="I21" s="208">
        <v>44101</v>
      </c>
      <c r="J21" s="209">
        <v>0</v>
      </c>
      <c r="K21" s="209">
        <v>0</v>
      </c>
      <c r="L21" s="209"/>
      <c r="M21" s="210"/>
      <c r="N21" s="208">
        <v>44101</v>
      </c>
      <c r="O21" s="209">
        <v>71764</v>
      </c>
      <c r="P21" s="239">
        <v>44101</v>
      </c>
      <c r="Q21" s="212">
        <v>0</v>
      </c>
    </row>
    <row r="22" spans="1:17" ht="15" hidden="1" customHeight="1">
      <c r="A22" s="204">
        <v>2</v>
      </c>
      <c r="B22" s="204" t="s">
        <v>340</v>
      </c>
      <c r="C22" s="205" t="s">
        <v>341</v>
      </c>
      <c r="D22" s="206" t="s">
        <v>346</v>
      </c>
      <c r="E22" s="207"/>
      <c r="F22" s="208">
        <v>44040</v>
      </c>
      <c r="G22" s="208" t="s">
        <v>320</v>
      </c>
      <c r="H22" s="208">
        <v>44040</v>
      </c>
      <c r="I22" s="208">
        <v>44040</v>
      </c>
      <c r="J22" s="209">
        <v>0</v>
      </c>
      <c r="K22" s="209">
        <v>0</v>
      </c>
      <c r="L22" s="209"/>
      <c r="M22" s="210"/>
      <c r="N22" s="208">
        <v>44040</v>
      </c>
      <c r="O22" s="209">
        <v>35903.65</v>
      </c>
      <c r="P22" s="239">
        <v>44040</v>
      </c>
      <c r="Q22" s="212">
        <v>0</v>
      </c>
    </row>
    <row r="23" spans="1:17" ht="15" hidden="1" customHeight="1">
      <c r="A23" s="204">
        <v>2</v>
      </c>
      <c r="B23" s="204" t="s">
        <v>347</v>
      </c>
      <c r="C23" s="205" t="s">
        <v>348</v>
      </c>
      <c r="D23" s="206" t="s">
        <v>349</v>
      </c>
      <c r="E23" s="207"/>
      <c r="F23" s="208">
        <v>43844</v>
      </c>
      <c r="G23" s="208" t="s">
        <v>320</v>
      </c>
      <c r="H23" s="208">
        <v>43844</v>
      </c>
      <c r="I23" s="208">
        <v>43844</v>
      </c>
      <c r="J23" s="209">
        <v>0</v>
      </c>
      <c r="K23" s="209">
        <v>0</v>
      </c>
      <c r="L23" s="209"/>
      <c r="M23" s="210"/>
      <c r="N23" s="208">
        <v>43844</v>
      </c>
      <c r="O23" s="211">
        <v>4224095.51</v>
      </c>
      <c r="P23" s="239">
        <v>43844</v>
      </c>
      <c r="Q23" s="212">
        <v>0</v>
      </c>
    </row>
    <row r="24" spans="1:17" ht="15" hidden="1" customHeight="1">
      <c r="A24" s="204">
        <v>2</v>
      </c>
      <c r="B24" s="204" t="s">
        <v>347</v>
      </c>
      <c r="C24" s="205" t="s">
        <v>348</v>
      </c>
      <c r="D24" s="206" t="s">
        <v>350</v>
      </c>
      <c r="E24" s="207"/>
      <c r="F24" s="208">
        <v>43852</v>
      </c>
      <c r="G24" s="208" t="s">
        <v>320</v>
      </c>
      <c r="H24" s="208">
        <v>43852</v>
      </c>
      <c r="I24" s="208">
        <v>43852</v>
      </c>
      <c r="J24" s="209">
        <v>0</v>
      </c>
      <c r="K24" s="209">
        <v>0</v>
      </c>
      <c r="L24" s="209"/>
      <c r="M24" s="210"/>
      <c r="N24" s="208">
        <v>43852</v>
      </c>
      <c r="O24" s="211">
        <v>6680787.75</v>
      </c>
      <c r="P24" s="239">
        <v>43852</v>
      </c>
      <c r="Q24" s="212">
        <v>0</v>
      </c>
    </row>
    <row r="25" spans="1:17" ht="15" hidden="1" customHeight="1">
      <c r="A25" s="204">
        <v>2</v>
      </c>
      <c r="B25" s="204" t="s">
        <v>347</v>
      </c>
      <c r="C25" s="205" t="s">
        <v>348</v>
      </c>
      <c r="D25" s="206" t="s">
        <v>351</v>
      </c>
      <c r="E25" s="207"/>
      <c r="F25" s="208">
        <v>43900</v>
      </c>
      <c r="G25" s="208" t="s">
        <v>320</v>
      </c>
      <c r="H25" s="208">
        <v>43900</v>
      </c>
      <c r="I25" s="208">
        <v>43900</v>
      </c>
      <c r="J25" s="209">
        <v>0</v>
      </c>
      <c r="K25" s="209">
        <v>0</v>
      </c>
      <c r="L25" s="209"/>
      <c r="M25" s="210"/>
      <c r="N25" s="208">
        <v>43900</v>
      </c>
      <c r="O25" s="209">
        <v>1170773.3600000001</v>
      </c>
      <c r="P25" s="239">
        <v>43900</v>
      </c>
      <c r="Q25" s="212">
        <v>0</v>
      </c>
    </row>
    <row r="26" spans="1:17" ht="15" hidden="1" customHeight="1">
      <c r="A26" s="204">
        <v>2</v>
      </c>
      <c r="B26" s="204" t="s">
        <v>347</v>
      </c>
      <c r="C26" s="205" t="s">
        <v>348</v>
      </c>
      <c r="D26" s="206" t="s">
        <v>352</v>
      </c>
      <c r="E26" s="207"/>
      <c r="F26" s="208">
        <v>44040</v>
      </c>
      <c r="G26" s="208" t="s">
        <v>320</v>
      </c>
      <c r="H26" s="208">
        <v>44040</v>
      </c>
      <c r="I26" s="208">
        <v>44040</v>
      </c>
      <c r="J26" s="209">
        <v>0</v>
      </c>
      <c r="K26" s="209">
        <v>0</v>
      </c>
      <c r="L26" s="209"/>
      <c r="M26" s="210"/>
      <c r="N26" s="208">
        <v>44040</v>
      </c>
      <c r="O26" s="209">
        <v>1446764.54</v>
      </c>
      <c r="P26" s="239">
        <v>44040</v>
      </c>
      <c r="Q26" s="212">
        <v>0</v>
      </c>
    </row>
    <row r="27" spans="1:17" ht="15" hidden="1" customHeight="1">
      <c r="A27" s="204">
        <v>2</v>
      </c>
      <c r="B27" s="204" t="s">
        <v>347</v>
      </c>
      <c r="C27" s="205" t="s">
        <v>348</v>
      </c>
      <c r="D27" s="206" t="s">
        <v>353</v>
      </c>
      <c r="E27" s="207"/>
      <c r="F27" s="208">
        <v>44049</v>
      </c>
      <c r="G27" s="208" t="s">
        <v>320</v>
      </c>
      <c r="H27" s="208">
        <v>44049</v>
      </c>
      <c r="I27" s="208">
        <v>44049</v>
      </c>
      <c r="J27" s="209">
        <v>0</v>
      </c>
      <c r="K27" s="209">
        <v>0</v>
      </c>
      <c r="L27" s="209"/>
      <c r="M27" s="210"/>
      <c r="N27" s="208">
        <v>44049</v>
      </c>
      <c r="O27" s="209">
        <v>2899097.58</v>
      </c>
      <c r="P27" s="239">
        <v>44049</v>
      </c>
      <c r="Q27" s="212">
        <v>0</v>
      </c>
    </row>
    <row r="28" spans="1:17" ht="15" hidden="1" customHeight="1">
      <c r="A28" s="204">
        <v>2</v>
      </c>
      <c r="B28" s="204" t="s">
        <v>347</v>
      </c>
      <c r="C28" s="205" t="s">
        <v>348</v>
      </c>
      <c r="D28" s="206"/>
      <c r="E28" s="207"/>
      <c r="F28" s="208">
        <v>44091</v>
      </c>
      <c r="G28" s="208" t="s">
        <v>320</v>
      </c>
      <c r="H28" s="208">
        <v>44091</v>
      </c>
      <c r="I28" s="208">
        <v>44091</v>
      </c>
      <c r="J28" s="209">
        <v>0</v>
      </c>
      <c r="K28" s="209">
        <v>0</v>
      </c>
      <c r="L28" s="209"/>
      <c r="M28" s="210"/>
      <c r="N28" s="208">
        <v>44091</v>
      </c>
      <c r="O28" s="213">
        <v>70946.570000000007</v>
      </c>
      <c r="P28" s="239">
        <v>44091</v>
      </c>
      <c r="Q28" s="212">
        <v>0</v>
      </c>
    </row>
    <row r="29" spans="1:17" ht="15" hidden="1" customHeight="1">
      <c r="A29" s="204">
        <v>2</v>
      </c>
      <c r="B29" s="204" t="s">
        <v>347</v>
      </c>
      <c r="C29" s="205" t="s">
        <v>348</v>
      </c>
      <c r="D29" s="206" t="s">
        <v>354</v>
      </c>
      <c r="E29" s="207"/>
      <c r="F29" s="208">
        <v>44090</v>
      </c>
      <c r="G29" s="208" t="s">
        <v>320</v>
      </c>
      <c r="H29" s="208">
        <v>44090</v>
      </c>
      <c r="I29" s="208">
        <v>44090</v>
      </c>
      <c r="J29" s="209">
        <v>0</v>
      </c>
      <c r="K29" s="209">
        <v>0</v>
      </c>
      <c r="L29" s="209"/>
      <c r="M29" s="210"/>
      <c r="N29" s="208">
        <v>44090</v>
      </c>
      <c r="O29" s="213">
        <v>667221.67000000004</v>
      </c>
      <c r="P29" s="239">
        <v>44090</v>
      </c>
      <c r="Q29" s="212">
        <v>0</v>
      </c>
    </row>
    <row r="30" spans="1:17" ht="15" hidden="1" customHeight="1">
      <c r="A30" s="204">
        <v>2</v>
      </c>
      <c r="B30" s="204" t="s">
        <v>347</v>
      </c>
      <c r="C30" s="205" t="s">
        <v>348</v>
      </c>
      <c r="D30" s="206" t="s">
        <v>355</v>
      </c>
      <c r="E30" s="207"/>
      <c r="F30" s="208">
        <v>44101</v>
      </c>
      <c r="G30" s="208" t="s">
        <v>320</v>
      </c>
      <c r="H30" s="208">
        <v>44101</v>
      </c>
      <c r="I30" s="208">
        <v>44101</v>
      </c>
      <c r="J30" s="209">
        <v>0</v>
      </c>
      <c r="K30" s="209">
        <v>0</v>
      </c>
      <c r="L30" s="209"/>
      <c r="M30" s="210"/>
      <c r="N30" s="208">
        <v>44101</v>
      </c>
      <c r="O30" s="213">
        <v>389570.04</v>
      </c>
      <c r="P30" s="239">
        <v>44101</v>
      </c>
      <c r="Q30" s="212">
        <v>0</v>
      </c>
    </row>
    <row r="31" spans="1:17" ht="15" hidden="1" customHeight="1">
      <c r="A31" s="204">
        <v>2</v>
      </c>
      <c r="B31" s="204" t="s">
        <v>347</v>
      </c>
      <c r="C31" s="205" t="s">
        <v>348</v>
      </c>
      <c r="D31" s="206" t="s">
        <v>356</v>
      </c>
      <c r="E31" s="207"/>
      <c r="F31" s="208">
        <v>44094</v>
      </c>
      <c r="G31" s="208" t="s">
        <v>320</v>
      </c>
      <c r="H31" s="208">
        <v>44094</v>
      </c>
      <c r="I31" s="208">
        <v>44094</v>
      </c>
      <c r="J31" s="209">
        <v>0</v>
      </c>
      <c r="K31" s="209">
        <v>0</v>
      </c>
      <c r="L31" s="209"/>
      <c r="M31" s="210"/>
      <c r="N31" s="208">
        <v>44094</v>
      </c>
      <c r="O31" s="213">
        <v>9900</v>
      </c>
      <c r="P31" s="239">
        <v>44094</v>
      </c>
      <c r="Q31" s="212">
        <v>0</v>
      </c>
    </row>
    <row r="32" spans="1:17" ht="15" hidden="1" customHeight="1">
      <c r="A32" s="204">
        <v>2</v>
      </c>
      <c r="B32" s="204" t="s">
        <v>347</v>
      </c>
      <c r="C32" s="205" t="s">
        <v>348</v>
      </c>
      <c r="D32" s="206" t="s">
        <v>356</v>
      </c>
      <c r="E32" s="207"/>
      <c r="F32" s="208">
        <v>44170</v>
      </c>
      <c r="G32" s="208" t="s">
        <v>320</v>
      </c>
      <c r="H32" s="208">
        <v>44170</v>
      </c>
      <c r="I32" s="208"/>
      <c r="J32" s="209">
        <v>0</v>
      </c>
      <c r="K32" s="209">
        <v>0</v>
      </c>
      <c r="L32" s="209"/>
      <c r="M32" s="210"/>
      <c r="N32" s="208">
        <v>44170</v>
      </c>
      <c r="O32" s="213">
        <v>593</v>
      </c>
      <c r="P32" s="239">
        <v>44170</v>
      </c>
      <c r="Q32" s="212">
        <v>0</v>
      </c>
    </row>
    <row r="33" spans="1:17" ht="15" hidden="1" customHeight="1">
      <c r="A33" s="204">
        <v>2</v>
      </c>
      <c r="B33" s="204" t="s">
        <v>347</v>
      </c>
      <c r="C33" s="205" t="s">
        <v>348</v>
      </c>
      <c r="D33" s="206" t="s">
        <v>357</v>
      </c>
      <c r="E33" s="207"/>
      <c r="F33" s="208">
        <v>44170</v>
      </c>
      <c r="G33" s="208" t="s">
        <v>320</v>
      </c>
      <c r="H33" s="208">
        <v>44170</v>
      </c>
      <c r="I33" s="208"/>
      <c r="J33" s="209">
        <v>0</v>
      </c>
      <c r="K33" s="209">
        <v>0</v>
      </c>
      <c r="L33" s="209"/>
      <c r="M33" s="210"/>
      <c r="N33" s="208">
        <v>44170</v>
      </c>
      <c r="O33" s="213">
        <v>214819.72200000001</v>
      </c>
      <c r="P33" s="239">
        <v>44170</v>
      </c>
      <c r="Q33" s="212">
        <v>0</v>
      </c>
    </row>
    <row r="34" spans="1:17" ht="15" hidden="1" customHeight="1">
      <c r="A34" s="204">
        <v>2</v>
      </c>
      <c r="B34" s="204" t="s">
        <v>347</v>
      </c>
      <c r="C34" s="205" t="s">
        <v>348</v>
      </c>
      <c r="D34" s="206" t="s">
        <v>358</v>
      </c>
      <c r="E34" s="207"/>
      <c r="F34" s="208">
        <v>44208</v>
      </c>
      <c r="G34" s="208" t="s">
        <v>320</v>
      </c>
      <c r="H34" s="208">
        <v>44208</v>
      </c>
      <c r="I34" s="208"/>
      <c r="J34" s="209">
        <v>0</v>
      </c>
      <c r="K34" s="209">
        <v>0</v>
      </c>
      <c r="L34" s="209"/>
      <c r="M34" s="210"/>
      <c r="N34" s="208">
        <v>44208</v>
      </c>
      <c r="O34" s="213">
        <v>288528.58</v>
      </c>
      <c r="P34" s="239">
        <v>44208</v>
      </c>
      <c r="Q34" s="212">
        <v>0</v>
      </c>
    </row>
    <row r="35" spans="1:17" ht="15" hidden="1" customHeight="1">
      <c r="A35" s="204">
        <v>2</v>
      </c>
      <c r="B35" s="204" t="s">
        <v>347</v>
      </c>
      <c r="C35" s="205" t="s">
        <v>348</v>
      </c>
      <c r="D35" s="206" t="s">
        <v>359</v>
      </c>
      <c r="E35" s="207"/>
      <c r="F35" s="208">
        <v>44255</v>
      </c>
      <c r="G35" s="208" t="s">
        <v>320</v>
      </c>
      <c r="H35" s="208">
        <v>44255</v>
      </c>
      <c r="I35" s="208"/>
      <c r="J35" s="209">
        <v>0</v>
      </c>
      <c r="K35" s="209">
        <v>0</v>
      </c>
      <c r="L35" s="209"/>
      <c r="M35" s="210"/>
      <c r="N35" s="208">
        <v>44255</v>
      </c>
      <c r="O35" s="213">
        <v>5362261.37</v>
      </c>
      <c r="P35" s="239">
        <v>44255</v>
      </c>
      <c r="Q35" s="212">
        <v>0</v>
      </c>
    </row>
    <row r="36" spans="1:17" ht="15" hidden="1" customHeight="1">
      <c r="A36" s="204">
        <v>2</v>
      </c>
      <c r="B36" s="204" t="s">
        <v>347</v>
      </c>
      <c r="C36" s="205" t="s">
        <v>348</v>
      </c>
      <c r="D36" s="206" t="s">
        <v>360</v>
      </c>
      <c r="E36" s="207"/>
      <c r="F36" s="208">
        <v>44283</v>
      </c>
      <c r="G36" s="208" t="s">
        <v>320</v>
      </c>
      <c r="H36" s="208">
        <v>44283</v>
      </c>
      <c r="I36" s="208"/>
      <c r="J36" s="209">
        <v>0</v>
      </c>
      <c r="K36" s="209">
        <v>0</v>
      </c>
      <c r="L36" s="209"/>
      <c r="M36" s="210"/>
      <c r="N36" s="208">
        <v>44283</v>
      </c>
      <c r="O36" s="213">
        <v>535</v>
      </c>
      <c r="P36" s="239">
        <v>44283</v>
      </c>
      <c r="Q36" s="212">
        <v>0</v>
      </c>
    </row>
    <row r="37" spans="1:17" ht="15" hidden="1" customHeight="1">
      <c r="A37" s="204">
        <v>2</v>
      </c>
      <c r="B37" s="204" t="s">
        <v>347</v>
      </c>
      <c r="C37" s="205" t="s">
        <v>348</v>
      </c>
      <c r="D37" s="206" t="s">
        <v>361</v>
      </c>
      <c r="E37" s="207"/>
      <c r="F37" s="208">
        <v>44283</v>
      </c>
      <c r="G37" s="208" t="s">
        <v>320</v>
      </c>
      <c r="H37" s="208">
        <v>44283</v>
      </c>
      <c r="I37" s="208"/>
      <c r="J37" s="209">
        <v>0</v>
      </c>
      <c r="K37" s="209">
        <v>0</v>
      </c>
      <c r="L37" s="209"/>
      <c r="M37" s="210"/>
      <c r="N37" s="208">
        <v>44283</v>
      </c>
      <c r="O37" s="213">
        <v>250406.62</v>
      </c>
      <c r="P37" s="239">
        <v>44283</v>
      </c>
      <c r="Q37" s="212">
        <v>0</v>
      </c>
    </row>
    <row r="38" spans="1:17" ht="15" hidden="1" customHeight="1">
      <c r="A38" s="204">
        <v>2</v>
      </c>
      <c r="B38" s="204" t="s">
        <v>362</v>
      </c>
      <c r="C38" s="205" t="s">
        <v>363</v>
      </c>
      <c r="D38" s="206" t="s">
        <v>364</v>
      </c>
      <c r="E38" s="207"/>
      <c r="F38" s="208">
        <v>44101</v>
      </c>
      <c r="G38" s="208" t="s">
        <v>320</v>
      </c>
      <c r="H38" s="208">
        <v>44101</v>
      </c>
      <c r="I38" s="208">
        <v>44101</v>
      </c>
      <c r="J38" s="209">
        <v>0</v>
      </c>
      <c r="K38" s="209">
        <v>0</v>
      </c>
      <c r="L38" s="209"/>
      <c r="M38" s="210"/>
      <c r="N38" s="208">
        <v>44101</v>
      </c>
      <c r="O38" s="213">
        <v>758220.28</v>
      </c>
      <c r="P38" s="239">
        <v>44101</v>
      </c>
      <c r="Q38" s="212">
        <v>0</v>
      </c>
    </row>
    <row r="39" spans="1:17" ht="15" hidden="1" customHeight="1">
      <c r="A39" s="204">
        <v>2</v>
      </c>
      <c r="B39" s="204" t="s">
        <v>362</v>
      </c>
      <c r="C39" s="205" t="s">
        <v>363</v>
      </c>
      <c r="D39" s="206" t="s">
        <v>365</v>
      </c>
      <c r="E39" s="207"/>
      <c r="F39" s="208">
        <v>44094</v>
      </c>
      <c r="G39" s="208" t="s">
        <v>320</v>
      </c>
      <c r="H39" s="208">
        <v>44094</v>
      </c>
      <c r="I39" s="208">
        <v>44094</v>
      </c>
      <c r="J39" s="209">
        <v>0</v>
      </c>
      <c r="K39" s="209">
        <v>0</v>
      </c>
      <c r="L39" s="209"/>
      <c r="M39" s="210"/>
      <c r="N39" s="208">
        <v>44094</v>
      </c>
      <c r="O39" s="213">
        <v>18610.78</v>
      </c>
      <c r="P39" s="239">
        <v>44094</v>
      </c>
      <c r="Q39" s="212">
        <v>0</v>
      </c>
    </row>
    <row r="40" spans="1:17" ht="15" hidden="1" customHeight="1">
      <c r="A40" s="204">
        <v>2</v>
      </c>
      <c r="B40" s="204" t="s">
        <v>362</v>
      </c>
      <c r="C40" s="205" t="s">
        <v>363</v>
      </c>
      <c r="D40" s="206" t="s">
        <v>366</v>
      </c>
      <c r="E40" s="207"/>
      <c r="F40" s="208">
        <v>44139</v>
      </c>
      <c r="G40" s="208" t="s">
        <v>320</v>
      </c>
      <c r="H40" s="208">
        <v>44139</v>
      </c>
      <c r="I40" s="208"/>
      <c r="J40" s="209">
        <v>0</v>
      </c>
      <c r="K40" s="209">
        <v>0</v>
      </c>
      <c r="L40" s="209"/>
      <c r="M40" s="210"/>
      <c r="N40" s="208">
        <v>44139</v>
      </c>
      <c r="O40" s="214">
        <v>903786.81</v>
      </c>
      <c r="P40" s="239">
        <v>44139</v>
      </c>
      <c r="Q40" s="212">
        <v>0</v>
      </c>
    </row>
    <row r="41" spans="1:17" ht="15" hidden="1" customHeight="1">
      <c r="A41" s="204">
        <v>2</v>
      </c>
      <c r="B41" s="204" t="s">
        <v>362</v>
      </c>
      <c r="C41" s="205" t="s">
        <v>363</v>
      </c>
      <c r="D41" s="206" t="s">
        <v>367</v>
      </c>
      <c r="E41" s="207"/>
      <c r="F41" s="208">
        <v>44208</v>
      </c>
      <c r="G41" s="208" t="s">
        <v>320</v>
      </c>
      <c r="H41" s="208">
        <v>44208</v>
      </c>
      <c r="I41" s="208"/>
      <c r="J41" s="209">
        <v>0</v>
      </c>
      <c r="K41" s="209">
        <v>0</v>
      </c>
      <c r="L41" s="209"/>
      <c r="M41" s="210"/>
      <c r="N41" s="208">
        <v>44208</v>
      </c>
      <c r="O41" s="214">
        <v>2415310.91</v>
      </c>
      <c r="P41" s="239">
        <v>44208</v>
      </c>
      <c r="Q41" s="212">
        <v>0</v>
      </c>
    </row>
    <row r="42" spans="1:17" ht="15" hidden="1" customHeight="1">
      <c r="A42" s="204">
        <v>2</v>
      </c>
      <c r="B42" s="204" t="s">
        <v>362</v>
      </c>
      <c r="C42" s="205" t="s">
        <v>363</v>
      </c>
      <c r="D42" s="206" t="s">
        <v>368</v>
      </c>
      <c r="E42" s="207"/>
      <c r="F42" s="208">
        <v>44208</v>
      </c>
      <c r="G42" s="208" t="s">
        <v>320</v>
      </c>
      <c r="H42" s="208">
        <v>44208</v>
      </c>
      <c r="I42" s="208"/>
      <c r="J42" s="209">
        <v>0</v>
      </c>
      <c r="K42" s="209">
        <v>0</v>
      </c>
      <c r="L42" s="209"/>
      <c r="M42" s="210"/>
      <c r="N42" s="208">
        <v>44208</v>
      </c>
      <c r="O42" s="214">
        <v>3316128.41</v>
      </c>
      <c r="P42" s="239">
        <v>44208</v>
      </c>
      <c r="Q42" s="212">
        <v>0</v>
      </c>
    </row>
    <row r="43" spans="1:17" ht="15" hidden="1" customHeight="1">
      <c r="A43" s="204">
        <v>2</v>
      </c>
      <c r="B43" s="204" t="s">
        <v>362</v>
      </c>
      <c r="C43" s="205" t="s">
        <v>363</v>
      </c>
      <c r="D43" s="206" t="s">
        <v>369</v>
      </c>
      <c r="E43" s="207"/>
      <c r="F43" s="208">
        <v>44223</v>
      </c>
      <c r="G43" s="208" t="s">
        <v>320</v>
      </c>
      <c r="H43" s="208">
        <v>44223</v>
      </c>
      <c r="I43" s="208"/>
      <c r="J43" s="209">
        <v>0</v>
      </c>
      <c r="K43" s="209">
        <v>0</v>
      </c>
      <c r="L43" s="209"/>
      <c r="M43" s="210"/>
      <c r="N43" s="208">
        <v>44228</v>
      </c>
      <c r="O43" s="215">
        <v>663480</v>
      </c>
      <c r="P43" s="239">
        <v>44228</v>
      </c>
      <c r="Q43" s="212">
        <v>0</v>
      </c>
    </row>
    <row r="44" spans="1:17" ht="15" hidden="1" customHeight="1">
      <c r="A44" s="204">
        <v>2</v>
      </c>
      <c r="B44" s="204" t="s">
        <v>362</v>
      </c>
      <c r="C44" s="205" t="s">
        <v>363</v>
      </c>
      <c r="D44" s="206" t="s">
        <v>368</v>
      </c>
      <c r="E44" s="207"/>
      <c r="F44" s="208">
        <v>44231</v>
      </c>
      <c r="G44" s="208" t="s">
        <v>320</v>
      </c>
      <c r="H44" s="208">
        <v>44231</v>
      </c>
      <c r="I44" s="208"/>
      <c r="J44" s="209">
        <v>0</v>
      </c>
      <c r="K44" s="209">
        <v>0</v>
      </c>
      <c r="L44" s="209"/>
      <c r="M44" s="210"/>
      <c r="N44" s="208">
        <v>44231</v>
      </c>
      <c r="O44" s="215">
        <v>5000000</v>
      </c>
      <c r="P44" s="239">
        <v>44236</v>
      </c>
      <c r="Q44" s="212">
        <v>-5</v>
      </c>
    </row>
    <row r="45" spans="1:17" ht="15" hidden="1" customHeight="1">
      <c r="A45" s="204">
        <v>2</v>
      </c>
      <c r="B45" s="204" t="s">
        <v>362</v>
      </c>
      <c r="C45" s="205" t="s">
        <v>363</v>
      </c>
      <c r="D45" s="206" t="s">
        <v>370</v>
      </c>
      <c r="E45" s="207"/>
      <c r="F45" s="208">
        <v>44255</v>
      </c>
      <c r="G45" s="208" t="s">
        <v>320</v>
      </c>
      <c r="H45" s="208">
        <v>44255</v>
      </c>
      <c r="I45" s="208"/>
      <c r="J45" s="209">
        <v>0</v>
      </c>
      <c r="K45" s="209">
        <v>0</v>
      </c>
      <c r="L45" s="209"/>
      <c r="M45" s="210"/>
      <c r="N45" s="208">
        <v>44255</v>
      </c>
      <c r="O45" s="215">
        <v>25000</v>
      </c>
      <c r="P45" s="239">
        <v>44255</v>
      </c>
      <c r="Q45" s="212">
        <v>0</v>
      </c>
    </row>
    <row r="46" spans="1:17" ht="15" hidden="1" customHeight="1">
      <c r="A46" s="204">
        <v>1</v>
      </c>
      <c r="B46" s="204"/>
      <c r="C46" s="205" t="s">
        <v>371</v>
      </c>
      <c r="D46" s="206">
        <v>27</v>
      </c>
      <c r="E46" s="207">
        <v>43646</v>
      </c>
      <c r="F46" s="208">
        <v>43069</v>
      </c>
      <c r="G46" s="208" t="s">
        <v>320</v>
      </c>
      <c r="H46" s="208">
        <v>43650</v>
      </c>
      <c r="I46" s="208">
        <v>43650</v>
      </c>
      <c r="J46" s="209">
        <v>0</v>
      </c>
      <c r="K46" s="209">
        <v>0</v>
      </c>
      <c r="L46" s="209"/>
      <c r="M46" s="210"/>
      <c r="N46" s="208">
        <v>43858</v>
      </c>
      <c r="O46" s="211">
        <v>2104161</v>
      </c>
      <c r="P46" s="239">
        <v>43858</v>
      </c>
      <c r="Q46" s="212">
        <v>0</v>
      </c>
    </row>
    <row r="47" spans="1:17" ht="15" hidden="1" customHeight="1">
      <c r="A47" s="204">
        <v>1</v>
      </c>
      <c r="B47" s="204"/>
      <c r="C47" s="205" t="s">
        <v>371</v>
      </c>
      <c r="D47" s="206" t="s">
        <v>372</v>
      </c>
      <c r="E47" s="207"/>
      <c r="F47" s="208">
        <v>44129</v>
      </c>
      <c r="G47" s="208" t="s">
        <v>320</v>
      </c>
      <c r="H47" s="208">
        <v>44129</v>
      </c>
      <c r="I47" s="208">
        <v>44129</v>
      </c>
      <c r="J47" s="209">
        <v>0</v>
      </c>
      <c r="K47" s="209">
        <v>0</v>
      </c>
      <c r="L47" s="209"/>
      <c r="M47" s="210"/>
      <c r="N47" s="208">
        <v>44129</v>
      </c>
      <c r="O47" s="213">
        <v>313708</v>
      </c>
      <c r="P47" s="239">
        <v>44129</v>
      </c>
      <c r="Q47" s="212">
        <v>0</v>
      </c>
    </row>
    <row r="48" spans="1:17" ht="15" customHeight="1">
      <c r="A48" s="204">
        <v>1</v>
      </c>
      <c r="B48" s="204" t="s">
        <v>373</v>
      </c>
      <c r="C48" s="205" t="s">
        <v>374</v>
      </c>
      <c r="D48" s="206">
        <v>7</v>
      </c>
      <c r="E48" s="207"/>
      <c r="F48" s="208"/>
      <c r="G48" s="208" t="s">
        <v>320</v>
      </c>
      <c r="H48" s="208">
        <v>43845</v>
      </c>
      <c r="I48" s="208">
        <v>43845</v>
      </c>
      <c r="J48" s="209">
        <v>0</v>
      </c>
      <c r="K48" s="209">
        <v>0</v>
      </c>
      <c r="L48" s="209"/>
      <c r="M48" s="210">
        <v>30</v>
      </c>
      <c r="N48" s="208">
        <v>43845</v>
      </c>
      <c r="O48" s="211">
        <v>29830.3</v>
      </c>
      <c r="P48" s="239">
        <v>43845</v>
      </c>
      <c r="Q48" s="212">
        <v>0</v>
      </c>
    </row>
    <row r="49" spans="1:17" ht="15" customHeight="1">
      <c r="A49" s="204">
        <v>1</v>
      </c>
      <c r="B49" s="204" t="s">
        <v>373</v>
      </c>
      <c r="C49" s="205" t="s">
        <v>374</v>
      </c>
      <c r="D49" s="206" t="s">
        <v>375</v>
      </c>
      <c r="E49" s="207"/>
      <c r="F49" s="208">
        <v>43749</v>
      </c>
      <c r="G49" s="208" t="s">
        <v>320</v>
      </c>
      <c r="H49" s="208">
        <v>43888</v>
      </c>
      <c r="I49" s="208"/>
      <c r="J49" s="209">
        <v>0</v>
      </c>
      <c r="K49" s="209">
        <v>0</v>
      </c>
      <c r="L49" s="211">
        <v>1869841.86</v>
      </c>
      <c r="M49" s="210">
        <v>30</v>
      </c>
      <c r="N49" s="208">
        <v>43817</v>
      </c>
      <c r="O49" s="209">
        <v>1391898.96</v>
      </c>
      <c r="P49" s="239">
        <v>43950</v>
      </c>
      <c r="Q49" s="212">
        <v>-133</v>
      </c>
    </row>
    <row r="50" spans="1:17" ht="15" hidden="1" customHeight="1">
      <c r="A50" s="204">
        <v>1</v>
      </c>
      <c r="B50" s="204"/>
      <c r="C50" s="205" t="s">
        <v>11</v>
      </c>
      <c r="D50" s="206">
        <v>37</v>
      </c>
      <c r="E50" s="207">
        <v>43497</v>
      </c>
      <c r="F50" s="208"/>
      <c r="G50" s="208" t="s">
        <v>320</v>
      </c>
      <c r="H50" s="208">
        <v>43677</v>
      </c>
      <c r="I50" s="208"/>
      <c r="J50" s="209">
        <v>0</v>
      </c>
      <c r="K50" s="209">
        <v>0</v>
      </c>
      <c r="L50" s="216">
        <v>471641.26</v>
      </c>
      <c r="M50" s="210">
        <v>40</v>
      </c>
      <c r="N50" s="208">
        <v>43717</v>
      </c>
      <c r="O50" s="213">
        <v>780036</v>
      </c>
      <c r="P50" s="239">
        <v>44122</v>
      </c>
      <c r="Q50" s="212">
        <v>-405</v>
      </c>
    </row>
    <row r="51" spans="1:17" ht="15" hidden="1" customHeight="1">
      <c r="A51" s="204">
        <v>2</v>
      </c>
      <c r="B51" s="204" t="s">
        <v>376</v>
      </c>
      <c r="C51" s="205" t="s">
        <v>377</v>
      </c>
      <c r="D51" s="206" t="s">
        <v>378</v>
      </c>
      <c r="E51" s="207"/>
      <c r="F51" s="208">
        <v>43846</v>
      </c>
      <c r="G51" s="208" t="s">
        <v>320</v>
      </c>
      <c r="H51" s="208">
        <v>43846</v>
      </c>
      <c r="I51" s="208">
        <v>43846</v>
      </c>
      <c r="J51" s="209">
        <v>0</v>
      </c>
      <c r="K51" s="209">
        <v>0</v>
      </c>
      <c r="L51" s="209"/>
      <c r="M51" s="210"/>
      <c r="N51" s="208">
        <v>43846</v>
      </c>
      <c r="O51" s="211">
        <v>2851037</v>
      </c>
      <c r="P51" s="239">
        <v>43846</v>
      </c>
      <c r="Q51" s="212">
        <v>0</v>
      </c>
    </row>
    <row r="52" spans="1:17" ht="15" hidden="1" customHeight="1">
      <c r="A52" s="204">
        <v>2</v>
      </c>
      <c r="B52" s="204" t="s">
        <v>376</v>
      </c>
      <c r="C52" s="205" t="s">
        <v>377</v>
      </c>
      <c r="D52" s="206" t="s">
        <v>379</v>
      </c>
      <c r="E52" s="207"/>
      <c r="F52" s="208">
        <v>44132</v>
      </c>
      <c r="G52" s="208" t="s">
        <v>320</v>
      </c>
      <c r="H52" s="208">
        <v>44132</v>
      </c>
      <c r="I52" s="208">
        <v>44132</v>
      </c>
      <c r="J52" s="209">
        <v>0</v>
      </c>
      <c r="K52" s="209">
        <v>0</v>
      </c>
      <c r="L52" s="209"/>
      <c r="M52" s="210"/>
      <c r="N52" s="208">
        <v>44132</v>
      </c>
      <c r="O52" s="211">
        <v>3723275</v>
      </c>
      <c r="P52" s="239">
        <v>44132</v>
      </c>
      <c r="Q52" s="212">
        <v>0</v>
      </c>
    </row>
    <row r="53" spans="1:17" ht="15" hidden="1" customHeight="1">
      <c r="A53" s="204">
        <v>2</v>
      </c>
      <c r="B53" s="204" t="s">
        <v>376</v>
      </c>
      <c r="C53" s="205" t="s">
        <v>377</v>
      </c>
      <c r="D53" s="206" t="s">
        <v>380</v>
      </c>
      <c r="E53" s="207"/>
      <c r="F53" s="208">
        <v>43872</v>
      </c>
      <c r="G53" s="208" t="s">
        <v>320</v>
      </c>
      <c r="H53" s="208">
        <v>43872</v>
      </c>
      <c r="I53" s="208">
        <v>43872</v>
      </c>
      <c r="J53" s="209">
        <v>0</v>
      </c>
      <c r="K53" s="209">
        <v>0</v>
      </c>
      <c r="L53" s="209"/>
      <c r="M53" s="210"/>
      <c r="N53" s="208">
        <v>43872</v>
      </c>
      <c r="O53" s="209">
        <v>6579617</v>
      </c>
      <c r="P53" s="239">
        <v>43872</v>
      </c>
      <c r="Q53" s="212">
        <v>0</v>
      </c>
    </row>
    <row r="54" spans="1:17" ht="15" hidden="1" customHeight="1">
      <c r="A54" s="204">
        <v>2</v>
      </c>
      <c r="B54" s="204" t="s">
        <v>376</v>
      </c>
      <c r="C54" s="205" t="s">
        <v>377</v>
      </c>
      <c r="D54" s="206" t="s">
        <v>381</v>
      </c>
      <c r="E54" s="207"/>
      <c r="F54" s="208">
        <v>43878</v>
      </c>
      <c r="G54" s="208" t="s">
        <v>320</v>
      </c>
      <c r="H54" s="208">
        <v>43878</v>
      </c>
      <c r="I54" s="208">
        <v>43878</v>
      </c>
      <c r="J54" s="209">
        <v>0</v>
      </c>
      <c r="K54" s="209">
        <v>0</v>
      </c>
      <c r="L54" s="209"/>
      <c r="M54" s="210"/>
      <c r="N54" s="208">
        <v>43878</v>
      </c>
      <c r="O54" s="209">
        <v>47786690</v>
      </c>
      <c r="P54" s="239">
        <v>43878</v>
      </c>
      <c r="Q54" s="212">
        <v>0</v>
      </c>
    </row>
    <row r="55" spans="1:17" ht="15" hidden="1" customHeight="1">
      <c r="A55" s="204">
        <v>2</v>
      </c>
      <c r="B55" s="204" t="s">
        <v>376</v>
      </c>
      <c r="C55" s="205" t="s">
        <v>377</v>
      </c>
      <c r="D55" s="206" t="s">
        <v>382</v>
      </c>
      <c r="E55" s="207"/>
      <c r="F55" s="208">
        <v>43878</v>
      </c>
      <c r="G55" s="208" t="s">
        <v>320</v>
      </c>
      <c r="H55" s="208">
        <v>43878</v>
      </c>
      <c r="I55" s="208">
        <v>43878</v>
      </c>
      <c r="J55" s="209">
        <v>0</v>
      </c>
      <c r="K55" s="209">
        <v>0</v>
      </c>
      <c r="L55" s="209"/>
      <c r="M55" s="210"/>
      <c r="N55" s="208">
        <v>43878</v>
      </c>
      <c r="O55" s="209">
        <v>6411270</v>
      </c>
      <c r="P55" s="239">
        <v>43878</v>
      </c>
      <c r="Q55" s="212">
        <v>0</v>
      </c>
    </row>
    <row r="56" spans="1:17" ht="15" hidden="1" customHeight="1">
      <c r="A56" s="204">
        <v>2</v>
      </c>
      <c r="B56" s="204" t="s">
        <v>376</v>
      </c>
      <c r="C56" s="205" t="s">
        <v>377</v>
      </c>
      <c r="D56" s="206" t="s">
        <v>383</v>
      </c>
      <c r="E56" s="207"/>
      <c r="F56" s="208">
        <v>43912</v>
      </c>
      <c r="G56" s="208" t="s">
        <v>320</v>
      </c>
      <c r="H56" s="208">
        <v>43912</v>
      </c>
      <c r="I56" s="208">
        <v>43912</v>
      </c>
      <c r="J56" s="209">
        <v>0</v>
      </c>
      <c r="K56" s="209">
        <v>0</v>
      </c>
      <c r="L56" s="209"/>
      <c r="M56" s="210"/>
      <c r="N56" s="208">
        <v>43912</v>
      </c>
      <c r="O56" s="209">
        <v>21929380</v>
      </c>
      <c r="P56" s="239">
        <v>43912</v>
      </c>
      <c r="Q56" s="212">
        <v>0</v>
      </c>
    </row>
    <row r="57" spans="1:17" ht="15" hidden="1" customHeight="1">
      <c r="A57" s="204">
        <v>2</v>
      </c>
      <c r="B57" s="204" t="s">
        <v>376</v>
      </c>
      <c r="C57" s="205" t="s">
        <v>377</v>
      </c>
      <c r="D57" s="206" t="s">
        <v>384</v>
      </c>
      <c r="E57" s="207"/>
      <c r="F57" s="208">
        <v>44068</v>
      </c>
      <c r="G57" s="208" t="s">
        <v>320</v>
      </c>
      <c r="H57" s="208">
        <v>44068</v>
      </c>
      <c r="I57" s="208">
        <v>44068</v>
      </c>
      <c r="J57" s="209">
        <v>0</v>
      </c>
      <c r="K57" s="209">
        <v>0</v>
      </c>
      <c r="L57" s="209"/>
      <c r="M57" s="210"/>
      <c r="N57" s="208">
        <v>44068</v>
      </c>
      <c r="O57" s="209">
        <v>14328230</v>
      </c>
      <c r="P57" s="239">
        <v>44068</v>
      </c>
      <c r="Q57" s="212">
        <v>0</v>
      </c>
    </row>
    <row r="58" spans="1:17" ht="15" hidden="1" customHeight="1">
      <c r="A58" s="204">
        <v>2</v>
      </c>
      <c r="B58" s="204" t="s">
        <v>376</v>
      </c>
      <c r="C58" s="205" t="s">
        <v>377</v>
      </c>
      <c r="D58" s="206" t="s">
        <v>385</v>
      </c>
      <c r="E58" s="207"/>
      <c r="F58" s="208">
        <v>44157</v>
      </c>
      <c r="G58" s="208" t="s">
        <v>320</v>
      </c>
      <c r="H58" s="208">
        <v>44157</v>
      </c>
      <c r="I58" s="208">
        <v>44157</v>
      </c>
      <c r="J58" s="209">
        <v>0</v>
      </c>
      <c r="K58" s="209">
        <v>0</v>
      </c>
      <c r="L58" s="209"/>
      <c r="M58" s="210"/>
      <c r="N58" s="208">
        <v>44157</v>
      </c>
      <c r="O58" s="217">
        <v>4122020</v>
      </c>
      <c r="P58" s="239">
        <v>44157</v>
      </c>
      <c r="Q58" s="212">
        <v>0</v>
      </c>
    </row>
    <row r="59" spans="1:17" ht="15" hidden="1" customHeight="1">
      <c r="A59" s="204">
        <v>2</v>
      </c>
      <c r="B59" s="204" t="s">
        <v>376</v>
      </c>
      <c r="C59" s="205" t="s">
        <v>377</v>
      </c>
      <c r="D59" s="206" t="s">
        <v>386</v>
      </c>
      <c r="E59" s="207"/>
      <c r="F59" s="208">
        <v>44202</v>
      </c>
      <c r="G59" s="208" t="s">
        <v>320</v>
      </c>
      <c r="H59" s="208">
        <v>44202</v>
      </c>
      <c r="I59" s="208">
        <v>44202</v>
      </c>
      <c r="J59" s="209">
        <v>0</v>
      </c>
      <c r="K59" s="209">
        <v>0</v>
      </c>
      <c r="L59" s="209"/>
      <c r="M59" s="210"/>
      <c r="N59" s="208">
        <v>44202</v>
      </c>
      <c r="O59" s="217">
        <v>2174820</v>
      </c>
      <c r="P59" s="239">
        <v>44202</v>
      </c>
      <c r="Q59" s="212">
        <v>0</v>
      </c>
    </row>
    <row r="60" spans="1:17" ht="15" hidden="1" customHeight="1">
      <c r="A60" s="204">
        <v>2</v>
      </c>
      <c r="B60" s="204" t="s">
        <v>376</v>
      </c>
      <c r="C60" s="205" t="s">
        <v>377</v>
      </c>
      <c r="D60" s="206" t="s">
        <v>387</v>
      </c>
      <c r="E60" s="207"/>
      <c r="F60" s="208">
        <v>43881</v>
      </c>
      <c r="G60" s="208" t="s">
        <v>320</v>
      </c>
      <c r="H60" s="208">
        <v>43881</v>
      </c>
      <c r="I60" s="208">
        <v>43881</v>
      </c>
      <c r="J60" s="209">
        <v>0</v>
      </c>
      <c r="K60" s="209">
        <v>0</v>
      </c>
      <c r="L60" s="209"/>
      <c r="M60" s="210"/>
      <c r="N60" s="208">
        <v>43881</v>
      </c>
      <c r="O60" s="209">
        <v>10906440</v>
      </c>
      <c r="P60" s="239">
        <v>43881</v>
      </c>
      <c r="Q60" s="212">
        <v>0</v>
      </c>
    </row>
    <row r="61" spans="1:17" ht="15" hidden="1" customHeight="1">
      <c r="A61" s="204">
        <v>2</v>
      </c>
      <c r="B61" s="204" t="s">
        <v>376</v>
      </c>
      <c r="C61" s="205" t="s">
        <v>377</v>
      </c>
      <c r="D61" s="206" t="s">
        <v>388</v>
      </c>
      <c r="E61" s="207"/>
      <c r="F61" s="208">
        <v>43885</v>
      </c>
      <c r="G61" s="208" t="s">
        <v>320</v>
      </c>
      <c r="H61" s="208">
        <v>43885</v>
      </c>
      <c r="I61" s="208">
        <v>43885</v>
      </c>
      <c r="J61" s="209">
        <v>0</v>
      </c>
      <c r="K61" s="209">
        <v>0</v>
      </c>
      <c r="L61" s="209"/>
      <c r="M61" s="210"/>
      <c r="N61" s="208">
        <v>43885</v>
      </c>
      <c r="O61" s="209">
        <v>9359710</v>
      </c>
      <c r="P61" s="239">
        <v>43885</v>
      </c>
      <c r="Q61" s="212">
        <v>0</v>
      </c>
    </row>
    <row r="62" spans="1:17" ht="15" hidden="1" customHeight="1">
      <c r="A62" s="204">
        <v>2</v>
      </c>
      <c r="B62" s="204" t="s">
        <v>376</v>
      </c>
      <c r="C62" s="205" t="s">
        <v>377</v>
      </c>
      <c r="D62" s="206" t="s">
        <v>389</v>
      </c>
      <c r="E62" s="207"/>
      <c r="F62" s="208">
        <v>44253</v>
      </c>
      <c r="G62" s="208" t="s">
        <v>320</v>
      </c>
      <c r="H62" s="208">
        <v>44253</v>
      </c>
      <c r="I62" s="208">
        <v>44253</v>
      </c>
      <c r="J62" s="209">
        <v>0</v>
      </c>
      <c r="K62" s="209">
        <v>0</v>
      </c>
      <c r="L62" s="209"/>
      <c r="M62" s="210"/>
      <c r="N62" s="208">
        <v>44253</v>
      </c>
      <c r="O62" s="213">
        <v>231155</v>
      </c>
      <c r="P62" s="239">
        <v>44253</v>
      </c>
      <c r="Q62" s="212">
        <v>0</v>
      </c>
    </row>
    <row r="63" spans="1:17" ht="15" hidden="1" customHeight="1">
      <c r="A63" s="204">
        <v>2</v>
      </c>
      <c r="B63" s="204" t="s">
        <v>376</v>
      </c>
      <c r="C63" s="205" t="s">
        <v>377</v>
      </c>
      <c r="D63" s="206" t="s">
        <v>390</v>
      </c>
      <c r="E63" s="207"/>
      <c r="F63" s="208">
        <v>44253</v>
      </c>
      <c r="G63" s="208" t="s">
        <v>320</v>
      </c>
      <c r="H63" s="208">
        <v>44253</v>
      </c>
      <c r="I63" s="208">
        <v>44253</v>
      </c>
      <c r="J63" s="209">
        <v>0</v>
      </c>
      <c r="K63" s="209">
        <v>0</v>
      </c>
      <c r="L63" s="209"/>
      <c r="M63" s="210"/>
      <c r="N63" s="208">
        <v>44253</v>
      </c>
      <c r="O63" s="213">
        <v>877175</v>
      </c>
      <c r="P63" s="239">
        <v>44253</v>
      </c>
      <c r="Q63" s="212">
        <v>0</v>
      </c>
    </row>
    <row r="64" spans="1:17" ht="15" hidden="1" customHeight="1">
      <c r="A64" s="204">
        <v>2</v>
      </c>
      <c r="B64" s="204" t="s">
        <v>376</v>
      </c>
      <c r="C64" s="205" t="s">
        <v>377</v>
      </c>
      <c r="D64" s="206" t="s">
        <v>391</v>
      </c>
      <c r="E64" s="207"/>
      <c r="F64" s="208">
        <v>43891</v>
      </c>
      <c r="G64" s="208" t="s">
        <v>320</v>
      </c>
      <c r="H64" s="208">
        <v>43891</v>
      </c>
      <c r="I64" s="208">
        <v>43891</v>
      </c>
      <c r="J64" s="209">
        <v>0</v>
      </c>
      <c r="K64" s="209">
        <v>0</v>
      </c>
      <c r="L64" s="209"/>
      <c r="M64" s="210"/>
      <c r="N64" s="208">
        <v>43891</v>
      </c>
      <c r="O64" s="209">
        <v>557310</v>
      </c>
      <c r="P64" s="239">
        <v>43891</v>
      </c>
      <c r="Q64" s="212">
        <v>0</v>
      </c>
    </row>
    <row r="65" spans="1:17" ht="15" hidden="1" customHeight="1">
      <c r="A65" s="204">
        <v>2</v>
      </c>
      <c r="B65" s="204" t="s">
        <v>376</v>
      </c>
      <c r="C65" s="205" t="s">
        <v>377</v>
      </c>
      <c r="D65" s="206" t="s">
        <v>392</v>
      </c>
      <c r="E65" s="207"/>
      <c r="F65" s="208">
        <v>43891</v>
      </c>
      <c r="G65" s="208" t="s">
        <v>320</v>
      </c>
      <c r="H65" s="208">
        <v>43891</v>
      </c>
      <c r="I65" s="208">
        <v>43891</v>
      </c>
      <c r="J65" s="209">
        <v>0</v>
      </c>
      <c r="K65" s="209">
        <v>0</v>
      </c>
      <c r="L65" s="209"/>
      <c r="M65" s="210"/>
      <c r="N65" s="208">
        <v>43891</v>
      </c>
      <c r="O65" s="209">
        <v>318910</v>
      </c>
      <c r="P65" s="239">
        <v>43891</v>
      </c>
      <c r="Q65" s="212">
        <v>0</v>
      </c>
    </row>
    <row r="66" spans="1:17" ht="15" hidden="1" customHeight="1">
      <c r="A66" s="204">
        <v>2</v>
      </c>
      <c r="B66" s="204" t="s">
        <v>376</v>
      </c>
      <c r="C66" s="205" t="s">
        <v>377</v>
      </c>
      <c r="D66" s="206" t="s">
        <v>393</v>
      </c>
      <c r="E66" s="207"/>
      <c r="F66" s="208">
        <v>44144</v>
      </c>
      <c r="G66" s="208" t="s">
        <v>320</v>
      </c>
      <c r="H66" s="208">
        <v>44144</v>
      </c>
      <c r="I66" s="208">
        <v>44144</v>
      </c>
      <c r="J66" s="209">
        <v>0</v>
      </c>
      <c r="K66" s="209">
        <v>0</v>
      </c>
      <c r="L66" s="209"/>
      <c r="M66" s="210"/>
      <c r="N66" s="208">
        <v>44144</v>
      </c>
      <c r="O66" s="217">
        <v>142550</v>
      </c>
      <c r="P66" s="239">
        <v>44144</v>
      </c>
      <c r="Q66" s="212">
        <v>0</v>
      </c>
    </row>
    <row r="67" spans="1:17" ht="15" hidden="1" customHeight="1">
      <c r="A67" s="204">
        <v>2</v>
      </c>
      <c r="B67" s="204" t="s">
        <v>376</v>
      </c>
      <c r="C67" s="205" t="s">
        <v>377</v>
      </c>
      <c r="D67" s="206" t="s">
        <v>394</v>
      </c>
      <c r="E67" s="207"/>
      <c r="F67" s="208">
        <v>44143</v>
      </c>
      <c r="G67" s="208" t="s">
        <v>320</v>
      </c>
      <c r="H67" s="208">
        <v>44143</v>
      </c>
      <c r="I67" s="208">
        <v>44143</v>
      </c>
      <c r="J67" s="209">
        <v>0</v>
      </c>
      <c r="K67" s="209">
        <v>0</v>
      </c>
      <c r="L67" s="209"/>
      <c r="M67" s="210"/>
      <c r="N67" s="208">
        <v>44143</v>
      </c>
      <c r="O67" s="217">
        <v>424210</v>
      </c>
      <c r="P67" s="239">
        <v>44143</v>
      </c>
      <c r="Q67" s="212">
        <v>0</v>
      </c>
    </row>
    <row r="68" spans="1:17" ht="15" hidden="1" customHeight="1">
      <c r="A68" s="204">
        <v>2</v>
      </c>
      <c r="B68" s="204" t="s">
        <v>376</v>
      </c>
      <c r="C68" s="205" t="s">
        <v>377</v>
      </c>
      <c r="D68" s="206" t="s">
        <v>395</v>
      </c>
      <c r="E68" s="207"/>
      <c r="F68" s="208">
        <v>43895</v>
      </c>
      <c r="G68" s="208" t="s">
        <v>320</v>
      </c>
      <c r="H68" s="208">
        <v>43895</v>
      </c>
      <c r="I68" s="208">
        <v>43895</v>
      </c>
      <c r="J68" s="209">
        <v>0</v>
      </c>
      <c r="K68" s="209">
        <v>0</v>
      </c>
      <c r="L68" s="209"/>
      <c r="M68" s="210"/>
      <c r="N68" s="208">
        <v>43895</v>
      </c>
      <c r="O68" s="209">
        <v>200590</v>
      </c>
      <c r="P68" s="239">
        <v>43895</v>
      </c>
      <c r="Q68" s="212">
        <v>0</v>
      </c>
    </row>
    <row r="69" spans="1:17" ht="15" hidden="1" customHeight="1">
      <c r="A69" s="204">
        <v>2</v>
      </c>
      <c r="B69" s="204" t="s">
        <v>376</v>
      </c>
      <c r="C69" s="205" t="s">
        <v>377</v>
      </c>
      <c r="D69" s="206" t="s">
        <v>396</v>
      </c>
      <c r="E69" s="207"/>
      <c r="F69" s="208">
        <v>44003</v>
      </c>
      <c r="G69" s="208" t="s">
        <v>320</v>
      </c>
      <c r="H69" s="208">
        <v>44003</v>
      </c>
      <c r="I69" s="208">
        <v>44003</v>
      </c>
      <c r="J69" s="209">
        <v>0</v>
      </c>
      <c r="K69" s="209">
        <v>0</v>
      </c>
      <c r="L69" s="209"/>
      <c r="M69" s="210"/>
      <c r="N69" s="208">
        <v>44003</v>
      </c>
      <c r="O69" s="213">
        <v>501410</v>
      </c>
      <c r="P69" s="239">
        <v>44003</v>
      </c>
      <c r="Q69" s="212">
        <v>0</v>
      </c>
    </row>
    <row r="70" spans="1:17" ht="15" hidden="1" customHeight="1">
      <c r="A70" s="204">
        <v>2</v>
      </c>
      <c r="B70" s="204" t="s">
        <v>376</v>
      </c>
      <c r="C70" s="205" t="s">
        <v>377</v>
      </c>
      <c r="D70" s="206" t="s">
        <v>397</v>
      </c>
      <c r="E70" s="207"/>
      <c r="F70" s="208">
        <v>44066</v>
      </c>
      <c r="G70" s="208" t="s">
        <v>320</v>
      </c>
      <c r="H70" s="208">
        <v>44066</v>
      </c>
      <c r="I70" s="208">
        <v>44066</v>
      </c>
      <c r="J70" s="209">
        <v>0</v>
      </c>
      <c r="K70" s="209">
        <v>0</v>
      </c>
      <c r="L70" s="209"/>
      <c r="M70" s="210"/>
      <c r="N70" s="208">
        <v>44066</v>
      </c>
      <c r="O70" s="209">
        <v>49745</v>
      </c>
      <c r="P70" s="239">
        <v>44066</v>
      </c>
      <c r="Q70" s="212">
        <v>0</v>
      </c>
    </row>
    <row r="71" spans="1:17" ht="15" hidden="1" customHeight="1">
      <c r="A71" s="204">
        <v>2</v>
      </c>
      <c r="B71" s="204" t="s">
        <v>376</v>
      </c>
      <c r="C71" s="205" t="s">
        <v>377</v>
      </c>
      <c r="D71" s="206" t="s">
        <v>398</v>
      </c>
      <c r="E71" s="207"/>
      <c r="F71" s="208">
        <v>43916</v>
      </c>
      <c r="G71" s="208" t="s">
        <v>320</v>
      </c>
      <c r="H71" s="208">
        <v>43916</v>
      </c>
      <c r="I71" s="208">
        <v>43916</v>
      </c>
      <c r="J71" s="209">
        <v>0</v>
      </c>
      <c r="K71" s="209">
        <v>0</v>
      </c>
      <c r="L71" s="209"/>
      <c r="M71" s="210"/>
      <c r="N71" s="208">
        <v>43916</v>
      </c>
      <c r="O71" s="209">
        <v>5400020</v>
      </c>
      <c r="P71" s="239">
        <v>43916</v>
      </c>
      <c r="Q71" s="212">
        <v>0</v>
      </c>
    </row>
    <row r="72" spans="1:17" ht="15" hidden="1" customHeight="1">
      <c r="A72" s="204">
        <v>2</v>
      </c>
      <c r="B72" s="204" t="s">
        <v>376</v>
      </c>
      <c r="C72" s="205" t="s">
        <v>377</v>
      </c>
      <c r="D72" s="206" t="s">
        <v>399</v>
      </c>
      <c r="E72" s="207"/>
      <c r="F72" s="208">
        <v>43916</v>
      </c>
      <c r="G72" s="208" t="s">
        <v>320</v>
      </c>
      <c r="H72" s="208">
        <v>43916</v>
      </c>
      <c r="I72" s="208">
        <v>43916</v>
      </c>
      <c r="J72" s="209">
        <v>0</v>
      </c>
      <c r="K72" s="209">
        <v>0</v>
      </c>
      <c r="L72" s="209"/>
      <c r="M72" s="210"/>
      <c r="N72" s="208">
        <v>43916</v>
      </c>
      <c r="O72" s="209">
        <v>10490</v>
      </c>
      <c r="P72" s="239">
        <v>43916</v>
      </c>
      <c r="Q72" s="212">
        <v>0</v>
      </c>
    </row>
    <row r="73" spans="1:17" ht="15" hidden="1" customHeight="1">
      <c r="A73" s="204">
        <v>2</v>
      </c>
      <c r="B73" s="204" t="s">
        <v>376</v>
      </c>
      <c r="C73" s="205" t="s">
        <v>377</v>
      </c>
      <c r="D73" s="206" t="s">
        <v>400</v>
      </c>
      <c r="E73" s="207"/>
      <c r="F73" s="208">
        <v>43921</v>
      </c>
      <c r="G73" s="208" t="s">
        <v>320</v>
      </c>
      <c r="H73" s="208">
        <v>43921</v>
      </c>
      <c r="I73" s="208">
        <v>43921</v>
      </c>
      <c r="J73" s="209">
        <v>0</v>
      </c>
      <c r="K73" s="209">
        <v>0</v>
      </c>
      <c r="L73" s="209"/>
      <c r="M73" s="210"/>
      <c r="N73" s="208">
        <v>43921</v>
      </c>
      <c r="O73" s="209">
        <v>715217</v>
      </c>
      <c r="P73" s="239">
        <v>43921</v>
      </c>
      <c r="Q73" s="212">
        <v>0</v>
      </c>
    </row>
    <row r="74" spans="1:17" ht="15" hidden="1" customHeight="1">
      <c r="A74" s="204">
        <v>2</v>
      </c>
      <c r="B74" s="204" t="s">
        <v>376</v>
      </c>
      <c r="C74" s="205" t="s">
        <v>377</v>
      </c>
      <c r="D74" s="206" t="s">
        <v>401</v>
      </c>
      <c r="E74" s="207"/>
      <c r="F74" s="208">
        <v>43944</v>
      </c>
      <c r="G74" s="208" t="s">
        <v>320</v>
      </c>
      <c r="H74" s="208">
        <v>43944</v>
      </c>
      <c r="I74" s="208">
        <v>43944</v>
      </c>
      <c r="J74" s="209">
        <v>0</v>
      </c>
      <c r="K74" s="209">
        <v>0</v>
      </c>
      <c r="L74" s="209"/>
      <c r="M74" s="210"/>
      <c r="N74" s="208">
        <v>43944</v>
      </c>
      <c r="O74" s="217">
        <v>506375</v>
      </c>
      <c r="P74" s="239">
        <v>43944</v>
      </c>
      <c r="Q74" s="212">
        <v>0</v>
      </c>
    </row>
    <row r="75" spans="1:17" ht="15" hidden="1" customHeight="1">
      <c r="A75" s="204">
        <v>2</v>
      </c>
      <c r="B75" s="204" t="s">
        <v>376</v>
      </c>
      <c r="C75" s="205" t="s">
        <v>377</v>
      </c>
      <c r="D75" s="206" t="s">
        <v>402</v>
      </c>
      <c r="E75" s="207"/>
      <c r="F75" s="208">
        <v>43947</v>
      </c>
      <c r="G75" s="208" t="s">
        <v>320</v>
      </c>
      <c r="H75" s="208">
        <v>43947</v>
      </c>
      <c r="I75" s="208">
        <v>43947</v>
      </c>
      <c r="J75" s="209">
        <v>0</v>
      </c>
      <c r="K75" s="209">
        <v>0</v>
      </c>
      <c r="L75" s="209"/>
      <c r="M75" s="210"/>
      <c r="N75" s="208">
        <v>43947</v>
      </c>
      <c r="O75" s="217">
        <v>1771845</v>
      </c>
      <c r="P75" s="239">
        <v>43947</v>
      </c>
      <c r="Q75" s="212">
        <v>0</v>
      </c>
    </row>
    <row r="76" spans="1:17" ht="15" hidden="1" customHeight="1">
      <c r="A76" s="204">
        <v>2</v>
      </c>
      <c r="B76" s="204" t="s">
        <v>376</v>
      </c>
      <c r="C76" s="205" t="s">
        <v>377</v>
      </c>
      <c r="D76" s="206"/>
      <c r="E76" s="207"/>
      <c r="F76" s="208">
        <v>44132</v>
      </c>
      <c r="G76" s="208" t="s">
        <v>320</v>
      </c>
      <c r="H76" s="208">
        <v>44132</v>
      </c>
      <c r="I76" s="208">
        <v>44132</v>
      </c>
      <c r="J76" s="209">
        <v>0</v>
      </c>
      <c r="K76" s="209">
        <v>0</v>
      </c>
      <c r="L76" s="209"/>
      <c r="M76" s="210"/>
      <c r="N76" s="208">
        <v>44132</v>
      </c>
      <c r="O76" s="217">
        <v>2590775</v>
      </c>
      <c r="P76" s="239">
        <v>44132</v>
      </c>
      <c r="Q76" s="212">
        <v>0</v>
      </c>
    </row>
    <row r="77" spans="1:17" ht="15" hidden="1" customHeight="1">
      <c r="A77" s="204">
        <v>2</v>
      </c>
      <c r="B77" s="204" t="s">
        <v>376</v>
      </c>
      <c r="C77" s="205" t="s">
        <v>377</v>
      </c>
      <c r="D77" s="206" t="s">
        <v>403</v>
      </c>
      <c r="E77" s="207"/>
      <c r="F77" s="208">
        <v>43947</v>
      </c>
      <c r="G77" s="208" t="s">
        <v>320</v>
      </c>
      <c r="H77" s="208">
        <v>43947</v>
      </c>
      <c r="I77" s="208">
        <v>43947</v>
      </c>
      <c r="J77" s="209">
        <v>0</v>
      </c>
      <c r="K77" s="209">
        <v>0</v>
      </c>
      <c r="L77" s="209"/>
      <c r="M77" s="210"/>
      <c r="N77" s="208">
        <v>43947</v>
      </c>
      <c r="O77" s="217">
        <v>1741265</v>
      </c>
      <c r="P77" s="239">
        <v>43947</v>
      </c>
      <c r="Q77" s="212">
        <v>0</v>
      </c>
    </row>
    <row r="78" spans="1:17" ht="15" hidden="1" customHeight="1">
      <c r="A78" s="204">
        <v>2</v>
      </c>
      <c r="B78" s="204" t="s">
        <v>376</v>
      </c>
      <c r="C78" s="205" t="s">
        <v>377</v>
      </c>
      <c r="D78" s="206" t="s">
        <v>404</v>
      </c>
      <c r="E78" s="207"/>
      <c r="F78" s="208">
        <v>44040</v>
      </c>
      <c r="G78" s="208" t="s">
        <v>320</v>
      </c>
      <c r="H78" s="208">
        <v>44040</v>
      </c>
      <c r="I78" s="208">
        <v>44040</v>
      </c>
      <c r="J78" s="209">
        <v>0</v>
      </c>
      <c r="K78" s="209">
        <v>0</v>
      </c>
      <c r="L78" s="209"/>
      <c r="M78" s="210"/>
      <c r="N78" s="208">
        <v>44040</v>
      </c>
      <c r="O78" s="217">
        <v>101591695</v>
      </c>
      <c r="P78" s="239">
        <v>44040</v>
      </c>
      <c r="Q78" s="212">
        <v>0</v>
      </c>
    </row>
    <row r="79" spans="1:17" ht="15" hidden="1" customHeight="1">
      <c r="A79" s="204">
        <v>2</v>
      </c>
      <c r="B79" s="204" t="s">
        <v>376</v>
      </c>
      <c r="C79" s="205" t="s">
        <v>377</v>
      </c>
      <c r="D79" s="206" t="s">
        <v>405</v>
      </c>
      <c r="E79" s="207"/>
      <c r="F79" s="208">
        <v>44040</v>
      </c>
      <c r="G79" s="208" t="s">
        <v>320</v>
      </c>
      <c r="H79" s="208">
        <v>44040</v>
      </c>
      <c r="I79" s="208">
        <v>44040</v>
      </c>
      <c r="J79" s="209">
        <v>0</v>
      </c>
      <c r="K79" s="209">
        <v>0</v>
      </c>
      <c r="L79" s="209"/>
      <c r="M79" s="210"/>
      <c r="N79" s="208">
        <v>44040</v>
      </c>
      <c r="O79" s="217">
        <v>7703215</v>
      </c>
      <c r="P79" s="239">
        <v>44040</v>
      </c>
      <c r="Q79" s="212">
        <v>0</v>
      </c>
    </row>
    <row r="80" spans="1:17" ht="15" hidden="1" customHeight="1">
      <c r="A80" s="204">
        <v>2</v>
      </c>
      <c r="B80" s="204" t="s">
        <v>376</v>
      </c>
      <c r="C80" s="205" t="s">
        <v>377</v>
      </c>
      <c r="D80" s="206" t="s">
        <v>406</v>
      </c>
      <c r="E80" s="207"/>
      <c r="F80" s="208">
        <v>44040</v>
      </c>
      <c r="G80" s="208" t="s">
        <v>320</v>
      </c>
      <c r="H80" s="208">
        <v>44040</v>
      </c>
      <c r="I80" s="208">
        <v>44040</v>
      </c>
      <c r="J80" s="209">
        <v>0</v>
      </c>
      <c r="K80" s="209">
        <v>0</v>
      </c>
      <c r="L80" s="209"/>
      <c r="M80" s="210"/>
      <c r="N80" s="208">
        <v>44040</v>
      </c>
      <c r="O80" s="217">
        <v>19470665</v>
      </c>
      <c r="P80" s="239">
        <v>44040</v>
      </c>
      <c r="Q80" s="212">
        <v>0</v>
      </c>
    </row>
    <row r="81" spans="1:17" ht="15" hidden="1" customHeight="1">
      <c r="A81" s="204">
        <v>2</v>
      </c>
      <c r="B81" s="204" t="s">
        <v>376</v>
      </c>
      <c r="C81" s="205" t="s">
        <v>377</v>
      </c>
      <c r="D81" s="206" t="s">
        <v>407</v>
      </c>
      <c r="E81" s="207"/>
      <c r="F81" s="208">
        <v>44132</v>
      </c>
      <c r="G81" s="208" t="s">
        <v>320</v>
      </c>
      <c r="H81" s="208">
        <v>44132</v>
      </c>
      <c r="I81" s="208">
        <v>44132</v>
      </c>
      <c r="J81" s="209">
        <v>0</v>
      </c>
      <c r="K81" s="209">
        <v>0</v>
      </c>
      <c r="L81" s="209"/>
      <c r="M81" s="210"/>
      <c r="N81" s="208">
        <v>44132</v>
      </c>
      <c r="O81" s="217">
        <v>13360535</v>
      </c>
      <c r="P81" s="239">
        <v>44132</v>
      </c>
      <c r="Q81" s="212">
        <v>0</v>
      </c>
    </row>
    <row r="82" spans="1:17" ht="15" hidden="1" customHeight="1">
      <c r="A82" s="204">
        <v>2</v>
      </c>
      <c r="B82" s="204" t="s">
        <v>376</v>
      </c>
      <c r="C82" s="205" t="s">
        <v>377</v>
      </c>
      <c r="D82" s="206" t="s">
        <v>408</v>
      </c>
      <c r="E82" s="207"/>
      <c r="F82" s="208">
        <v>44084</v>
      </c>
      <c r="G82" s="208" t="s">
        <v>320</v>
      </c>
      <c r="H82" s="208">
        <v>44084</v>
      </c>
      <c r="I82" s="208">
        <v>44084</v>
      </c>
      <c r="J82" s="209">
        <v>0</v>
      </c>
      <c r="K82" s="209">
        <v>0</v>
      </c>
      <c r="L82" s="209"/>
      <c r="M82" s="210"/>
      <c r="N82" s="208">
        <v>44084</v>
      </c>
      <c r="O82" s="214">
        <v>23375895</v>
      </c>
      <c r="P82" s="239">
        <v>44084</v>
      </c>
      <c r="Q82" s="212">
        <v>0</v>
      </c>
    </row>
    <row r="83" spans="1:17" ht="15" hidden="1" customHeight="1">
      <c r="A83" s="204">
        <v>2</v>
      </c>
      <c r="B83" s="204" t="s">
        <v>376</v>
      </c>
      <c r="C83" s="205" t="s">
        <v>377</v>
      </c>
      <c r="D83" s="206" t="s">
        <v>409</v>
      </c>
      <c r="E83" s="207"/>
      <c r="F83" s="208">
        <v>44105</v>
      </c>
      <c r="G83" s="208" t="s">
        <v>320</v>
      </c>
      <c r="H83" s="208">
        <v>44105</v>
      </c>
      <c r="I83" s="208">
        <v>44105</v>
      </c>
      <c r="J83" s="209">
        <v>0</v>
      </c>
      <c r="K83" s="209">
        <v>0</v>
      </c>
      <c r="L83" s="209"/>
      <c r="M83" s="210"/>
      <c r="N83" s="208">
        <v>44105</v>
      </c>
      <c r="O83" s="214">
        <v>2928255</v>
      </c>
      <c r="P83" s="239">
        <v>44105</v>
      </c>
      <c r="Q83" s="212">
        <v>0</v>
      </c>
    </row>
    <row r="84" spans="1:17" ht="15" hidden="1" customHeight="1">
      <c r="A84" s="204">
        <v>2</v>
      </c>
      <c r="B84" s="204" t="s">
        <v>376</v>
      </c>
      <c r="C84" s="205" t="s">
        <v>377</v>
      </c>
      <c r="D84" s="206" t="s">
        <v>410</v>
      </c>
      <c r="E84" s="207"/>
      <c r="F84" s="208">
        <v>44159</v>
      </c>
      <c r="G84" s="208" t="s">
        <v>320</v>
      </c>
      <c r="H84" s="208">
        <v>44159</v>
      </c>
      <c r="I84" s="208"/>
      <c r="J84" s="209">
        <v>0</v>
      </c>
      <c r="K84" s="209">
        <v>0</v>
      </c>
      <c r="L84" s="209"/>
      <c r="M84" s="210"/>
      <c r="N84" s="208">
        <v>44159</v>
      </c>
      <c r="O84" s="214">
        <v>956020</v>
      </c>
      <c r="P84" s="239">
        <v>44159</v>
      </c>
      <c r="Q84" s="212">
        <v>0</v>
      </c>
    </row>
    <row r="85" spans="1:17" ht="15" hidden="1" customHeight="1">
      <c r="A85" s="204">
        <v>2</v>
      </c>
      <c r="B85" s="204" t="s">
        <v>376</v>
      </c>
      <c r="C85" s="205" t="s">
        <v>377</v>
      </c>
      <c r="D85" s="206" t="s">
        <v>411</v>
      </c>
      <c r="E85" s="207"/>
      <c r="F85" s="208">
        <v>44159</v>
      </c>
      <c r="G85" s="208" t="s">
        <v>320</v>
      </c>
      <c r="H85" s="208">
        <v>44159</v>
      </c>
      <c r="I85" s="208"/>
      <c r="J85" s="209">
        <v>0</v>
      </c>
      <c r="K85" s="209">
        <v>0</v>
      </c>
      <c r="L85" s="209"/>
      <c r="M85" s="210"/>
      <c r="N85" s="208">
        <v>44159</v>
      </c>
      <c r="O85" s="214">
        <v>77920</v>
      </c>
      <c r="P85" s="239">
        <v>44159</v>
      </c>
      <c r="Q85" s="212">
        <v>0</v>
      </c>
    </row>
    <row r="86" spans="1:17" ht="15" hidden="1" customHeight="1">
      <c r="A86" s="204">
        <v>2</v>
      </c>
      <c r="B86" s="204" t="s">
        <v>376</v>
      </c>
      <c r="C86" s="205" t="s">
        <v>377</v>
      </c>
      <c r="D86" s="206" t="s">
        <v>412</v>
      </c>
      <c r="E86" s="207"/>
      <c r="F86" s="208">
        <v>44159</v>
      </c>
      <c r="G86" s="208" t="s">
        <v>320</v>
      </c>
      <c r="H86" s="208">
        <v>44159</v>
      </c>
      <c r="I86" s="208"/>
      <c r="J86" s="209">
        <v>0</v>
      </c>
      <c r="K86" s="209">
        <v>0</v>
      </c>
      <c r="L86" s="209"/>
      <c r="M86" s="210"/>
      <c r="N86" s="208">
        <v>44159</v>
      </c>
      <c r="O86" s="214">
        <v>5853780</v>
      </c>
      <c r="P86" s="239">
        <v>44159</v>
      </c>
      <c r="Q86" s="212">
        <v>0</v>
      </c>
    </row>
    <row r="87" spans="1:17" ht="15" hidden="1" customHeight="1">
      <c r="A87" s="204">
        <v>2</v>
      </c>
      <c r="B87" s="204" t="s">
        <v>376</v>
      </c>
      <c r="C87" s="205" t="s">
        <v>377</v>
      </c>
      <c r="D87" s="206" t="s">
        <v>413</v>
      </c>
      <c r="E87" s="207"/>
      <c r="F87" s="208">
        <v>44165</v>
      </c>
      <c r="G87" s="208" t="s">
        <v>320</v>
      </c>
      <c r="H87" s="208">
        <v>44165</v>
      </c>
      <c r="I87" s="208"/>
      <c r="J87" s="209">
        <v>0</v>
      </c>
      <c r="K87" s="209">
        <v>0</v>
      </c>
      <c r="L87" s="209"/>
      <c r="M87" s="210"/>
      <c r="N87" s="208">
        <v>44165</v>
      </c>
      <c r="O87" s="214">
        <v>2018500</v>
      </c>
      <c r="P87" s="239">
        <v>44165</v>
      </c>
      <c r="Q87" s="212">
        <v>0</v>
      </c>
    </row>
    <row r="88" spans="1:17" ht="15" hidden="1" customHeight="1">
      <c r="A88" s="204">
        <v>2</v>
      </c>
      <c r="B88" s="204" t="s">
        <v>376</v>
      </c>
      <c r="C88" s="205" t="s">
        <v>377</v>
      </c>
      <c r="D88" s="206"/>
      <c r="E88" s="207"/>
      <c r="F88" s="208">
        <v>44122</v>
      </c>
      <c r="G88" s="208" t="s">
        <v>320</v>
      </c>
      <c r="H88" s="208">
        <v>44122</v>
      </c>
      <c r="I88" s="208">
        <v>44122</v>
      </c>
      <c r="J88" s="209">
        <v>0</v>
      </c>
      <c r="K88" s="209">
        <v>0</v>
      </c>
      <c r="L88" s="209"/>
      <c r="M88" s="210"/>
      <c r="N88" s="208">
        <v>44122</v>
      </c>
      <c r="O88" s="214">
        <v>2837565</v>
      </c>
      <c r="P88" s="239">
        <v>44122</v>
      </c>
      <c r="Q88" s="212">
        <v>0</v>
      </c>
    </row>
    <row r="89" spans="1:17" ht="15" hidden="1" customHeight="1">
      <c r="A89" s="204">
        <v>2</v>
      </c>
      <c r="B89" s="204" t="s">
        <v>376</v>
      </c>
      <c r="C89" s="205" t="s">
        <v>377</v>
      </c>
      <c r="D89" s="206"/>
      <c r="E89" s="207"/>
      <c r="F89" s="208">
        <v>44129</v>
      </c>
      <c r="G89" s="208" t="s">
        <v>320</v>
      </c>
      <c r="H89" s="208">
        <v>44129</v>
      </c>
      <c r="I89" s="208">
        <v>44129</v>
      </c>
      <c r="J89" s="209">
        <v>0</v>
      </c>
      <c r="K89" s="209">
        <v>0</v>
      </c>
      <c r="L89" s="209"/>
      <c r="M89" s="210"/>
      <c r="N89" s="208">
        <v>44129</v>
      </c>
      <c r="O89" s="214">
        <v>1032345</v>
      </c>
      <c r="P89" s="239">
        <v>44129</v>
      </c>
      <c r="Q89" s="212">
        <v>0</v>
      </c>
    </row>
    <row r="90" spans="1:17" ht="15" hidden="1" customHeight="1">
      <c r="A90" s="204">
        <v>2</v>
      </c>
      <c r="B90" s="204" t="s">
        <v>414</v>
      </c>
      <c r="C90" s="205" t="s">
        <v>415</v>
      </c>
      <c r="D90" s="206" t="s">
        <v>416</v>
      </c>
      <c r="E90" s="207"/>
      <c r="F90" s="208">
        <v>43856</v>
      </c>
      <c r="G90" s="208" t="s">
        <v>320</v>
      </c>
      <c r="H90" s="208">
        <v>43856</v>
      </c>
      <c r="I90" s="208">
        <v>43856</v>
      </c>
      <c r="J90" s="209">
        <v>0</v>
      </c>
      <c r="K90" s="209">
        <v>0</v>
      </c>
      <c r="L90" s="209"/>
      <c r="M90" s="210"/>
      <c r="N90" s="208">
        <v>43856</v>
      </c>
      <c r="O90" s="211">
        <v>664967</v>
      </c>
      <c r="P90" s="239">
        <v>43856</v>
      </c>
      <c r="Q90" s="212">
        <v>0</v>
      </c>
    </row>
    <row r="91" spans="1:17" ht="15" hidden="1" customHeight="1">
      <c r="A91" s="204">
        <v>1</v>
      </c>
      <c r="B91" s="204" t="s">
        <v>417</v>
      </c>
      <c r="C91" s="205" t="s">
        <v>12</v>
      </c>
      <c r="D91" s="206">
        <v>26</v>
      </c>
      <c r="E91" s="207">
        <v>43770</v>
      </c>
      <c r="F91" s="208">
        <v>43799</v>
      </c>
      <c r="G91" s="208" t="s">
        <v>320</v>
      </c>
      <c r="H91" s="208">
        <v>43799</v>
      </c>
      <c r="I91" s="208">
        <v>43846</v>
      </c>
      <c r="J91" s="209">
        <v>0</v>
      </c>
      <c r="K91" s="209">
        <v>0</v>
      </c>
      <c r="L91" s="209"/>
      <c r="M91" s="210"/>
      <c r="N91" s="208">
        <v>43846</v>
      </c>
      <c r="O91" s="211">
        <v>8025338.2999999998</v>
      </c>
      <c r="P91" s="239">
        <v>43846</v>
      </c>
      <c r="Q91" s="212">
        <v>0</v>
      </c>
    </row>
    <row r="92" spans="1:17" ht="15" hidden="1" customHeight="1">
      <c r="A92" s="204">
        <v>1</v>
      </c>
      <c r="B92" s="204" t="s">
        <v>417</v>
      </c>
      <c r="C92" s="205" t="s">
        <v>12</v>
      </c>
      <c r="D92" s="206">
        <v>27</v>
      </c>
      <c r="E92" s="207">
        <v>43818</v>
      </c>
      <c r="F92" s="208">
        <v>43830</v>
      </c>
      <c r="G92" s="208" t="s">
        <v>320</v>
      </c>
      <c r="H92" s="208">
        <v>43837</v>
      </c>
      <c r="I92" s="208">
        <v>43842</v>
      </c>
      <c r="J92" s="209">
        <v>26855720.170000002</v>
      </c>
      <c r="K92" s="209">
        <v>23741158.02</v>
      </c>
      <c r="L92" s="209">
        <v>14587648.310000001</v>
      </c>
      <c r="M92" s="210">
        <v>34</v>
      </c>
      <c r="N92" s="208">
        <v>43877</v>
      </c>
      <c r="O92" s="209">
        <v>5000000</v>
      </c>
      <c r="P92" s="239">
        <v>43907</v>
      </c>
      <c r="Q92" s="212">
        <v>-30</v>
      </c>
    </row>
    <row r="93" spans="1:17" ht="15" hidden="1" customHeight="1">
      <c r="A93" s="204">
        <v>1</v>
      </c>
      <c r="B93" s="204" t="s">
        <v>417</v>
      </c>
      <c r="C93" s="205" t="s">
        <v>12</v>
      </c>
      <c r="D93" s="206">
        <v>27.1</v>
      </c>
      <c r="E93" s="207"/>
      <c r="F93" s="208"/>
      <c r="G93" s="208" t="s">
        <v>320</v>
      </c>
      <c r="H93" s="208"/>
      <c r="I93" s="208"/>
      <c r="J93" s="209">
        <v>0</v>
      </c>
      <c r="K93" s="209">
        <v>0</v>
      </c>
      <c r="L93" s="209">
        <v>9587648.3100000005</v>
      </c>
      <c r="M93" s="210">
        <v>34</v>
      </c>
      <c r="N93" s="208">
        <v>43877</v>
      </c>
      <c r="O93" s="209">
        <v>5150000</v>
      </c>
      <c r="P93" s="239">
        <v>43913</v>
      </c>
      <c r="Q93" s="212">
        <v>-36</v>
      </c>
    </row>
    <row r="94" spans="1:17" ht="15" hidden="1" customHeight="1">
      <c r="A94" s="204">
        <v>1</v>
      </c>
      <c r="B94" s="204" t="s">
        <v>417</v>
      </c>
      <c r="C94" s="205" t="s">
        <v>12</v>
      </c>
      <c r="D94" s="206">
        <v>27.2</v>
      </c>
      <c r="E94" s="207"/>
      <c r="F94" s="208"/>
      <c r="G94" s="208" t="s">
        <v>320</v>
      </c>
      <c r="H94" s="208"/>
      <c r="I94" s="208"/>
      <c r="J94" s="209">
        <v>0</v>
      </c>
      <c r="K94" s="209">
        <v>0</v>
      </c>
      <c r="L94" s="209">
        <v>4437648.3100000005</v>
      </c>
      <c r="M94" s="210">
        <v>34</v>
      </c>
      <c r="N94" s="208">
        <v>43877</v>
      </c>
      <c r="O94" s="209">
        <v>1745943.7</v>
      </c>
      <c r="P94" s="239">
        <v>43921</v>
      </c>
      <c r="Q94" s="212">
        <v>-44</v>
      </c>
    </row>
    <row r="95" spans="1:17" ht="15" hidden="1" customHeight="1">
      <c r="A95" s="204">
        <v>1</v>
      </c>
      <c r="B95" s="204" t="s">
        <v>417</v>
      </c>
      <c r="C95" s="205" t="s">
        <v>12</v>
      </c>
      <c r="D95" s="206">
        <v>28</v>
      </c>
      <c r="E95" s="207">
        <v>43831</v>
      </c>
      <c r="F95" s="208">
        <v>43861</v>
      </c>
      <c r="G95" s="208" t="s">
        <v>320</v>
      </c>
      <c r="H95" s="208">
        <v>43880</v>
      </c>
      <c r="I95" s="208"/>
      <c r="J95" s="211">
        <v>12200842.987013306</v>
      </c>
      <c r="K95" s="209">
        <v>8853848.2642060164</v>
      </c>
      <c r="L95" s="211">
        <v>10986396.560000001</v>
      </c>
      <c r="M95" s="210">
        <v>34</v>
      </c>
      <c r="N95" s="208">
        <v>43914</v>
      </c>
      <c r="O95" s="217">
        <v>7000000</v>
      </c>
      <c r="P95" s="239">
        <v>43930</v>
      </c>
      <c r="Q95" s="212">
        <v>-16</v>
      </c>
    </row>
    <row r="96" spans="1:17" ht="15" hidden="1" customHeight="1">
      <c r="A96" s="204">
        <v>1</v>
      </c>
      <c r="B96" s="204" t="s">
        <v>417</v>
      </c>
      <c r="C96" s="205" t="s">
        <v>12</v>
      </c>
      <c r="D96" s="206">
        <v>28.1</v>
      </c>
      <c r="E96" s="207">
        <v>43831</v>
      </c>
      <c r="F96" s="208">
        <v>43861</v>
      </c>
      <c r="G96" s="208" t="s">
        <v>320</v>
      </c>
      <c r="H96" s="208">
        <v>43880</v>
      </c>
      <c r="I96" s="208"/>
      <c r="J96" s="209">
        <v>0</v>
      </c>
      <c r="K96" s="209">
        <v>0</v>
      </c>
      <c r="L96" s="211">
        <v>3986396.5600000005</v>
      </c>
      <c r="M96" s="210">
        <v>34</v>
      </c>
      <c r="N96" s="208">
        <v>43914</v>
      </c>
      <c r="O96" s="211">
        <v>2943030.1</v>
      </c>
      <c r="P96" s="239">
        <v>43955</v>
      </c>
      <c r="Q96" s="212">
        <v>-41</v>
      </c>
    </row>
    <row r="97" spans="1:17" ht="15" hidden="1" customHeight="1">
      <c r="A97" s="204">
        <v>1</v>
      </c>
      <c r="B97" s="204" t="s">
        <v>417</v>
      </c>
      <c r="C97" s="205" t="s">
        <v>12</v>
      </c>
      <c r="D97" s="206">
        <v>29</v>
      </c>
      <c r="E97" s="207">
        <v>43862</v>
      </c>
      <c r="F97" s="208">
        <v>43890</v>
      </c>
      <c r="G97" s="208" t="s">
        <v>320</v>
      </c>
      <c r="H97" s="208">
        <v>43907</v>
      </c>
      <c r="I97" s="208"/>
      <c r="J97" s="211">
        <v>25394142.02</v>
      </c>
      <c r="K97" s="209">
        <v>21313616</v>
      </c>
      <c r="L97" s="211">
        <v>13166441.529999999</v>
      </c>
      <c r="M97" s="210">
        <v>34</v>
      </c>
      <c r="N97" s="208">
        <v>43941</v>
      </c>
      <c r="O97" s="209">
        <v>12838209.35</v>
      </c>
      <c r="P97" s="239">
        <v>43972</v>
      </c>
      <c r="Q97" s="212">
        <v>-31</v>
      </c>
    </row>
    <row r="98" spans="1:17" ht="15" hidden="1" customHeight="1">
      <c r="A98" s="204">
        <v>1</v>
      </c>
      <c r="B98" s="204" t="s">
        <v>417</v>
      </c>
      <c r="C98" s="205" t="s">
        <v>12</v>
      </c>
      <c r="D98" s="206">
        <v>30</v>
      </c>
      <c r="E98" s="207">
        <v>43891</v>
      </c>
      <c r="F98" s="208">
        <v>43921</v>
      </c>
      <c r="G98" s="208" t="s">
        <v>320</v>
      </c>
      <c r="H98" s="208">
        <v>43930</v>
      </c>
      <c r="I98" s="208"/>
      <c r="J98" s="211">
        <v>20115796.239999998</v>
      </c>
      <c r="K98" s="209">
        <v>13862319</v>
      </c>
      <c r="L98" s="211">
        <v>9831952.1400000006</v>
      </c>
      <c r="M98" s="210">
        <v>34</v>
      </c>
      <c r="N98" s="208">
        <v>43964</v>
      </c>
      <c r="O98" s="213">
        <v>7400000</v>
      </c>
      <c r="P98" s="239">
        <v>44002</v>
      </c>
      <c r="Q98" s="212">
        <v>-38</v>
      </c>
    </row>
    <row r="99" spans="1:17" ht="15" hidden="1" customHeight="1">
      <c r="A99" s="204">
        <v>1</v>
      </c>
      <c r="B99" s="204" t="s">
        <v>417</v>
      </c>
      <c r="C99" s="205" t="s">
        <v>12</v>
      </c>
      <c r="D99" s="206">
        <v>30.1</v>
      </c>
      <c r="E99" s="207"/>
      <c r="F99" s="208"/>
      <c r="G99" s="208" t="s">
        <v>320</v>
      </c>
      <c r="H99" s="208">
        <v>43930</v>
      </c>
      <c r="I99" s="208"/>
      <c r="J99" s="209">
        <v>0</v>
      </c>
      <c r="K99" s="209">
        <v>0</v>
      </c>
      <c r="L99" s="211">
        <v>2431952.1400000006</v>
      </c>
      <c r="M99" s="210">
        <v>34</v>
      </c>
      <c r="N99" s="208">
        <v>43964</v>
      </c>
      <c r="O99" s="209">
        <v>2431952.1400000006</v>
      </c>
      <c r="P99" s="239">
        <v>44021</v>
      </c>
      <c r="Q99" s="212">
        <v>-57</v>
      </c>
    </row>
    <row r="100" spans="1:17" ht="15" hidden="1" customHeight="1">
      <c r="A100" s="204">
        <v>1</v>
      </c>
      <c r="B100" s="204" t="s">
        <v>417</v>
      </c>
      <c r="C100" s="205" t="s">
        <v>12</v>
      </c>
      <c r="D100" s="206">
        <v>31</v>
      </c>
      <c r="E100" s="207">
        <v>43922</v>
      </c>
      <c r="F100" s="208">
        <v>43951</v>
      </c>
      <c r="G100" s="208" t="s">
        <v>320</v>
      </c>
      <c r="H100" s="208">
        <v>43966</v>
      </c>
      <c r="I100" s="208"/>
      <c r="J100" s="211">
        <v>15616818.33</v>
      </c>
      <c r="K100" s="209">
        <v>10234077.880000001</v>
      </c>
      <c r="L100" s="216">
        <v>7550426.1699999999</v>
      </c>
      <c r="M100" s="210">
        <v>34</v>
      </c>
      <c r="N100" s="208">
        <v>44000</v>
      </c>
      <c r="O100" s="213">
        <v>2500000</v>
      </c>
      <c r="P100" s="239">
        <v>44049</v>
      </c>
      <c r="Q100" s="212">
        <v>-49</v>
      </c>
    </row>
    <row r="101" spans="1:17" ht="15" hidden="1" customHeight="1">
      <c r="A101" s="204">
        <v>1</v>
      </c>
      <c r="B101" s="204" t="s">
        <v>417</v>
      </c>
      <c r="C101" s="205" t="s">
        <v>12</v>
      </c>
      <c r="D101" s="206">
        <v>31.1</v>
      </c>
      <c r="E101" s="207">
        <v>43922</v>
      </c>
      <c r="F101" s="208"/>
      <c r="G101" s="208" t="s">
        <v>320</v>
      </c>
      <c r="H101" s="208">
        <v>43966</v>
      </c>
      <c r="I101" s="208"/>
      <c r="J101" s="209">
        <v>0</v>
      </c>
      <c r="K101" s="209">
        <v>0</v>
      </c>
      <c r="L101" s="216">
        <v>5050426.17</v>
      </c>
      <c r="M101" s="210">
        <v>34</v>
      </c>
      <c r="N101" s="208">
        <v>44000</v>
      </c>
      <c r="O101" s="213">
        <v>3975508.58</v>
      </c>
      <c r="P101" s="239">
        <v>44062</v>
      </c>
      <c r="Q101" s="212">
        <v>-62</v>
      </c>
    </row>
    <row r="102" spans="1:17" ht="15" hidden="1" customHeight="1">
      <c r="A102" s="204">
        <v>1</v>
      </c>
      <c r="B102" s="204" t="s">
        <v>417</v>
      </c>
      <c r="C102" s="205" t="s">
        <v>12</v>
      </c>
      <c r="D102" s="206">
        <v>32</v>
      </c>
      <c r="E102" s="207">
        <v>43952</v>
      </c>
      <c r="F102" s="208">
        <v>43982</v>
      </c>
      <c r="G102" s="208" t="s">
        <v>320</v>
      </c>
      <c r="H102" s="208">
        <v>43997</v>
      </c>
      <c r="I102" s="208"/>
      <c r="J102" s="211">
        <v>7652207.1100000003</v>
      </c>
      <c r="K102" s="209">
        <v>3761397.6023242325</v>
      </c>
      <c r="L102" s="216">
        <v>2648440.23</v>
      </c>
      <c r="M102" s="210">
        <v>34</v>
      </c>
      <c r="N102" s="208">
        <v>44031</v>
      </c>
      <c r="O102" s="213">
        <v>2151533.38</v>
      </c>
      <c r="P102" s="239">
        <v>44094</v>
      </c>
      <c r="Q102" s="212">
        <v>-63</v>
      </c>
    </row>
    <row r="103" spans="1:17" ht="15" hidden="1" customHeight="1">
      <c r="A103" s="204">
        <v>1</v>
      </c>
      <c r="B103" s="204" t="s">
        <v>417</v>
      </c>
      <c r="C103" s="205" t="s">
        <v>12</v>
      </c>
      <c r="D103" s="206">
        <v>33</v>
      </c>
      <c r="E103" s="207">
        <v>43983</v>
      </c>
      <c r="F103" s="208">
        <v>44012</v>
      </c>
      <c r="G103" s="208" t="s">
        <v>320</v>
      </c>
      <c r="H103" s="208">
        <v>44032</v>
      </c>
      <c r="I103" s="208"/>
      <c r="J103" s="211">
        <v>17857415</v>
      </c>
      <c r="K103" s="209">
        <v>13830917.439999999</v>
      </c>
      <c r="L103" s="216">
        <v>9101413.8170539141</v>
      </c>
      <c r="M103" s="210">
        <v>34</v>
      </c>
      <c r="N103" s="208">
        <v>44066</v>
      </c>
      <c r="O103" s="217">
        <v>5000000</v>
      </c>
      <c r="P103" s="239">
        <v>44159</v>
      </c>
      <c r="Q103" s="212">
        <v>-93</v>
      </c>
    </row>
    <row r="104" spans="1:17" ht="15" hidden="1" customHeight="1">
      <c r="A104" s="204">
        <v>1</v>
      </c>
      <c r="B104" s="204" t="s">
        <v>417</v>
      </c>
      <c r="C104" s="205" t="s">
        <v>12</v>
      </c>
      <c r="D104" s="206">
        <v>33.1</v>
      </c>
      <c r="E104" s="207">
        <v>43983</v>
      </c>
      <c r="F104" s="208">
        <v>44012</v>
      </c>
      <c r="G104" s="208" t="s">
        <v>320</v>
      </c>
      <c r="H104" s="208">
        <v>44032</v>
      </c>
      <c r="I104" s="208"/>
      <c r="J104" s="209">
        <v>0</v>
      </c>
      <c r="K104" s="209">
        <v>0</v>
      </c>
      <c r="L104" s="214">
        <v>4101413.8170539141</v>
      </c>
      <c r="M104" s="210">
        <v>34</v>
      </c>
      <c r="N104" s="208">
        <v>44066</v>
      </c>
      <c r="O104" s="217">
        <v>4101413.8170539141</v>
      </c>
      <c r="P104" s="239">
        <v>44200</v>
      </c>
      <c r="Q104" s="212">
        <v>-134</v>
      </c>
    </row>
    <row r="105" spans="1:17" ht="15" hidden="1" customHeight="1">
      <c r="A105" s="204">
        <v>1</v>
      </c>
      <c r="B105" s="204" t="s">
        <v>417</v>
      </c>
      <c r="C105" s="205" t="s">
        <v>12</v>
      </c>
      <c r="D105" s="206">
        <v>34</v>
      </c>
      <c r="E105" s="207">
        <v>44013</v>
      </c>
      <c r="F105" s="208">
        <v>44043</v>
      </c>
      <c r="G105" s="208" t="s">
        <v>320</v>
      </c>
      <c r="H105" s="208">
        <v>44059</v>
      </c>
      <c r="I105" s="208">
        <v>44087</v>
      </c>
      <c r="J105" s="211">
        <v>13875203.32</v>
      </c>
      <c r="K105" s="209">
        <v>7811640</v>
      </c>
      <c r="L105" s="214">
        <v>5373442.9299999997</v>
      </c>
      <c r="M105" s="210">
        <v>34</v>
      </c>
      <c r="N105" s="208">
        <v>44093</v>
      </c>
      <c r="O105" s="217">
        <v>1294144.2829460856</v>
      </c>
      <c r="P105" s="239">
        <v>44200</v>
      </c>
      <c r="Q105" s="212">
        <v>-107</v>
      </c>
    </row>
    <row r="106" spans="1:17" ht="15" hidden="1" customHeight="1">
      <c r="A106" s="204">
        <v>1</v>
      </c>
      <c r="B106" s="204" t="s">
        <v>417</v>
      </c>
      <c r="C106" s="205" t="s">
        <v>12</v>
      </c>
      <c r="D106" s="206">
        <v>34.1</v>
      </c>
      <c r="E106" s="207">
        <v>44013</v>
      </c>
      <c r="F106" s="208">
        <v>44043</v>
      </c>
      <c r="G106" s="208" t="s">
        <v>320</v>
      </c>
      <c r="H106" s="208">
        <v>44059</v>
      </c>
      <c r="I106" s="208">
        <v>44087</v>
      </c>
      <c r="J106" s="209">
        <v>0</v>
      </c>
      <c r="K106" s="209">
        <v>0</v>
      </c>
      <c r="L106" s="214">
        <v>4079298.6470539141</v>
      </c>
      <c r="M106" s="210">
        <v>34</v>
      </c>
      <c r="N106" s="208">
        <v>44093</v>
      </c>
      <c r="O106" s="217">
        <v>4079298.6431613807</v>
      </c>
      <c r="P106" s="239">
        <v>44217</v>
      </c>
      <c r="Q106" s="212">
        <v>-124</v>
      </c>
    </row>
    <row r="107" spans="1:17" ht="15" hidden="1" customHeight="1">
      <c r="A107" s="204">
        <v>1</v>
      </c>
      <c r="B107" s="204" t="s">
        <v>417</v>
      </c>
      <c r="C107" s="205" t="s">
        <v>12</v>
      </c>
      <c r="D107" s="206">
        <v>35</v>
      </c>
      <c r="E107" s="207">
        <v>44044</v>
      </c>
      <c r="F107" s="208">
        <v>44074</v>
      </c>
      <c r="G107" s="208" t="s">
        <v>320</v>
      </c>
      <c r="H107" s="208">
        <v>44090</v>
      </c>
      <c r="I107" s="208">
        <v>44112</v>
      </c>
      <c r="J107" s="211">
        <v>10414718</v>
      </c>
      <c r="K107" s="209">
        <v>3980750.5199999809</v>
      </c>
      <c r="L107" s="214">
        <v>3237336.59</v>
      </c>
      <c r="M107" s="210">
        <v>34</v>
      </c>
      <c r="N107" s="208">
        <v>44124</v>
      </c>
      <c r="O107" s="217">
        <v>3237336.5862955451</v>
      </c>
      <c r="P107" s="239">
        <v>44217</v>
      </c>
      <c r="Q107" s="212">
        <v>-93</v>
      </c>
    </row>
    <row r="108" spans="1:17" ht="15" hidden="1" customHeight="1">
      <c r="A108" s="204">
        <v>1</v>
      </c>
      <c r="B108" s="204" t="s">
        <v>417</v>
      </c>
      <c r="C108" s="205" t="s">
        <v>12</v>
      </c>
      <c r="D108" s="206">
        <v>36</v>
      </c>
      <c r="E108" s="207">
        <v>44075</v>
      </c>
      <c r="F108" s="208">
        <v>44104</v>
      </c>
      <c r="G108" s="208" t="s">
        <v>320</v>
      </c>
      <c r="H108" s="208">
        <v>44115</v>
      </c>
      <c r="I108" s="208">
        <v>44131</v>
      </c>
      <c r="J108" s="211">
        <v>12674208.784334</v>
      </c>
      <c r="K108" s="209">
        <v>7514139.0336290002</v>
      </c>
      <c r="L108" s="214">
        <v>5231425.1900000004</v>
      </c>
      <c r="M108" s="210">
        <v>34</v>
      </c>
      <c r="N108" s="208">
        <v>44149</v>
      </c>
      <c r="O108" s="217">
        <v>1578133.6205430739</v>
      </c>
      <c r="P108" s="239">
        <v>44217</v>
      </c>
      <c r="Q108" s="212">
        <v>-68</v>
      </c>
    </row>
    <row r="109" spans="1:17" ht="15" hidden="1" customHeight="1">
      <c r="A109" s="204">
        <v>1</v>
      </c>
      <c r="B109" s="204" t="s">
        <v>417</v>
      </c>
      <c r="C109" s="205" t="s">
        <v>12</v>
      </c>
      <c r="D109" s="206">
        <v>36.1</v>
      </c>
      <c r="E109" s="207">
        <v>44075</v>
      </c>
      <c r="F109" s="208">
        <v>44104</v>
      </c>
      <c r="G109" s="208" t="s">
        <v>320</v>
      </c>
      <c r="H109" s="208">
        <v>44115</v>
      </c>
      <c r="I109" s="208"/>
      <c r="J109" s="209">
        <v>0</v>
      </c>
      <c r="K109" s="209">
        <v>0</v>
      </c>
      <c r="L109" s="214">
        <v>3653291.5694569265</v>
      </c>
      <c r="M109" s="210">
        <v>34</v>
      </c>
      <c r="N109" s="208">
        <v>44149</v>
      </c>
      <c r="O109" s="215">
        <v>3653291.5694569265</v>
      </c>
      <c r="P109" s="239">
        <v>44236</v>
      </c>
      <c r="Q109" s="212">
        <v>-87</v>
      </c>
    </row>
    <row r="110" spans="1:17" ht="15" hidden="1" customHeight="1">
      <c r="A110" s="204">
        <v>1</v>
      </c>
      <c r="B110" s="204" t="s">
        <v>417</v>
      </c>
      <c r="C110" s="205" t="s">
        <v>12</v>
      </c>
      <c r="D110" s="206">
        <v>37</v>
      </c>
      <c r="E110" s="207">
        <v>44105</v>
      </c>
      <c r="F110" s="208">
        <v>44135</v>
      </c>
      <c r="G110" s="208" t="s">
        <v>320</v>
      </c>
      <c r="H110" s="208">
        <v>44142</v>
      </c>
      <c r="I110" s="208">
        <v>44161</v>
      </c>
      <c r="J110" s="211">
        <v>11643426.860000014</v>
      </c>
      <c r="K110" s="209">
        <v>5412454.8700000048</v>
      </c>
      <c r="L110" s="214">
        <v>3663343.67</v>
      </c>
      <c r="M110" s="210">
        <v>34</v>
      </c>
      <c r="N110" s="208">
        <v>44176</v>
      </c>
      <c r="O110" s="217">
        <v>3663343.67</v>
      </c>
      <c r="P110" s="239">
        <v>44277</v>
      </c>
      <c r="Q110" s="212">
        <v>-101</v>
      </c>
    </row>
    <row r="111" spans="1:17" ht="15" hidden="1" customHeight="1">
      <c r="A111" s="204">
        <v>1</v>
      </c>
      <c r="B111" s="204" t="s">
        <v>417</v>
      </c>
      <c r="C111" s="205" t="s">
        <v>12</v>
      </c>
      <c r="D111" s="206">
        <v>38</v>
      </c>
      <c r="E111" s="207">
        <v>44136</v>
      </c>
      <c r="F111" s="208">
        <v>44165</v>
      </c>
      <c r="G111" s="208" t="s">
        <v>320</v>
      </c>
      <c r="H111" s="208">
        <v>44179</v>
      </c>
      <c r="I111" s="208">
        <v>44193</v>
      </c>
      <c r="J111" s="211">
        <v>7384425.5199999809</v>
      </c>
      <c r="K111" s="209">
        <v>3712322.3199999928</v>
      </c>
      <c r="L111" s="214">
        <v>3951088.51</v>
      </c>
      <c r="M111" s="210">
        <v>34</v>
      </c>
      <c r="N111" s="208">
        <v>44213</v>
      </c>
      <c r="O111" s="217">
        <v>2267127.5499999998</v>
      </c>
      <c r="P111" s="239">
        <v>44277</v>
      </c>
      <c r="Q111" s="212">
        <v>-64</v>
      </c>
    </row>
    <row r="112" spans="1:17" ht="15" hidden="1" customHeight="1">
      <c r="A112" s="204">
        <v>1</v>
      </c>
      <c r="B112" s="204" t="s">
        <v>417</v>
      </c>
      <c r="C112" s="205" t="s">
        <v>12</v>
      </c>
      <c r="D112" s="206">
        <v>38.1</v>
      </c>
      <c r="E112" s="207">
        <v>44136</v>
      </c>
      <c r="F112" s="208">
        <v>44165</v>
      </c>
      <c r="G112" s="208" t="s">
        <v>320</v>
      </c>
      <c r="H112" s="208">
        <v>44179</v>
      </c>
      <c r="I112" s="208">
        <v>44193</v>
      </c>
      <c r="J112" s="209">
        <v>0</v>
      </c>
      <c r="K112" s="209">
        <v>0</v>
      </c>
      <c r="L112" s="214">
        <v>1683960.96</v>
      </c>
      <c r="M112" s="210">
        <v>34</v>
      </c>
      <c r="N112" s="208">
        <v>44213</v>
      </c>
      <c r="O112" s="217"/>
      <c r="P112" s="239"/>
      <c r="Q112" s="212">
        <v>-78</v>
      </c>
    </row>
    <row r="113" spans="1:17" ht="15" hidden="1" customHeight="1">
      <c r="A113" s="204">
        <v>1</v>
      </c>
      <c r="B113" s="204" t="s">
        <v>417</v>
      </c>
      <c r="C113" s="205" t="s">
        <v>12</v>
      </c>
      <c r="D113" s="206">
        <v>39</v>
      </c>
      <c r="E113" s="207">
        <v>44166</v>
      </c>
      <c r="F113" s="208">
        <v>44196</v>
      </c>
      <c r="G113" s="208" t="s">
        <v>320</v>
      </c>
      <c r="H113" s="208">
        <v>44209</v>
      </c>
      <c r="I113" s="208"/>
      <c r="J113" s="211">
        <v>4058370.5299999714</v>
      </c>
      <c r="K113" s="209">
        <v>1174176.5099999905</v>
      </c>
      <c r="L113" s="214">
        <v>1002773.1925886869</v>
      </c>
      <c r="M113" s="210">
        <v>34</v>
      </c>
      <c r="N113" s="208">
        <v>44243</v>
      </c>
      <c r="O113" s="217"/>
      <c r="P113" s="239"/>
      <c r="Q113" s="212">
        <v>-48</v>
      </c>
    </row>
    <row r="114" spans="1:17" ht="15" hidden="1" customHeight="1">
      <c r="A114" s="204">
        <v>1</v>
      </c>
      <c r="B114" s="204" t="s">
        <v>417</v>
      </c>
      <c r="C114" s="205" t="s">
        <v>12</v>
      </c>
      <c r="D114" s="206">
        <v>40</v>
      </c>
      <c r="E114" s="207">
        <v>44228</v>
      </c>
      <c r="F114" s="208">
        <v>44255</v>
      </c>
      <c r="G114" s="208" t="s">
        <v>320</v>
      </c>
      <c r="H114" s="208">
        <v>44264</v>
      </c>
      <c r="I114" s="208">
        <v>44284</v>
      </c>
      <c r="J114" s="211">
        <v>10547505.149999976</v>
      </c>
      <c r="K114" s="209">
        <v>4021129.3799999952</v>
      </c>
      <c r="L114" s="214">
        <v>4259837.7283654809</v>
      </c>
      <c r="M114" s="210">
        <v>34</v>
      </c>
      <c r="N114" s="208">
        <v>44298</v>
      </c>
      <c r="O114" s="217"/>
      <c r="P114" s="239"/>
      <c r="Q114" s="212">
        <v>7</v>
      </c>
    </row>
    <row r="115" spans="1:17" ht="15" hidden="1" customHeight="1">
      <c r="A115" s="204">
        <v>1</v>
      </c>
      <c r="B115" s="204" t="s">
        <v>417</v>
      </c>
      <c r="C115" s="205" t="s">
        <v>12</v>
      </c>
      <c r="D115" s="206" t="s">
        <v>418</v>
      </c>
      <c r="E115" s="207">
        <v>43739</v>
      </c>
      <c r="F115" s="208">
        <v>43782</v>
      </c>
      <c r="G115" s="208" t="s">
        <v>320</v>
      </c>
      <c r="H115" s="208">
        <v>43750</v>
      </c>
      <c r="I115" s="208">
        <v>43846</v>
      </c>
      <c r="J115" s="209">
        <v>0</v>
      </c>
      <c r="K115" s="209">
        <v>0</v>
      </c>
      <c r="L115" s="209"/>
      <c r="M115" s="210">
        <v>34</v>
      </c>
      <c r="N115" s="208">
        <v>43846</v>
      </c>
      <c r="O115" s="217">
        <v>7060326.7999999998</v>
      </c>
      <c r="P115" s="239">
        <v>43846</v>
      </c>
      <c r="Q115" s="212">
        <v>0</v>
      </c>
    </row>
    <row r="116" spans="1:17" ht="15" hidden="1" customHeight="1">
      <c r="A116" s="204">
        <v>1</v>
      </c>
      <c r="B116" s="204" t="s">
        <v>417</v>
      </c>
      <c r="C116" s="205" t="s">
        <v>12</v>
      </c>
      <c r="D116" s="206" t="s">
        <v>419</v>
      </c>
      <c r="E116" s="207">
        <v>43818</v>
      </c>
      <c r="F116" s="208">
        <v>43830</v>
      </c>
      <c r="G116" s="208" t="s">
        <v>320</v>
      </c>
      <c r="H116" s="208">
        <v>43842</v>
      </c>
      <c r="I116" s="208">
        <v>43842</v>
      </c>
      <c r="J116" s="209">
        <v>13449553.289999999</v>
      </c>
      <c r="K116" s="209">
        <v>12932194.619999999</v>
      </c>
      <c r="L116" s="209">
        <v>9619287.6699999999</v>
      </c>
      <c r="M116" s="210">
        <v>34</v>
      </c>
      <c r="N116" s="208">
        <v>43877</v>
      </c>
      <c r="O116" s="217">
        <v>9240902.25</v>
      </c>
      <c r="P116" s="239">
        <v>43893</v>
      </c>
      <c r="Q116" s="212">
        <v>-16</v>
      </c>
    </row>
    <row r="117" spans="1:17" ht="15" hidden="1" customHeight="1">
      <c r="A117" s="204">
        <v>1</v>
      </c>
      <c r="B117" s="204" t="s">
        <v>417</v>
      </c>
      <c r="C117" s="205" t="s">
        <v>12</v>
      </c>
      <c r="D117" s="206" t="s">
        <v>420</v>
      </c>
      <c r="E117" s="207">
        <v>43831</v>
      </c>
      <c r="F117" s="208">
        <v>43861</v>
      </c>
      <c r="G117" s="208" t="s">
        <v>320</v>
      </c>
      <c r="H117" s="208">
        <v>43872</v>
      </c>
      <c r="I117" s="208"/>
      <c r="J117" s="209">
        <v>6630665.0129866935</v>
      </c>
      <c r="K117" s="209">
        <v>6479189.8499999996</v>
      </c>
      <c r="L117" s="211">
        <v>6246175.7999999998</v>
      </c>
      <c r="M117" s="210">
        <v>34</v>
      </c>
      <c r="N117" s="208">
        <v>43906</v>
      </c>
      <c r="O117" s="217">
        <v>5000000</v>
      </c>
      <c r="P117" s="239">
        <v>43947</v>
      </c>
      <c r="Q117" s="212">
        <v>-41</v>
      </c>
    </row>
    <row r="118" spans="1:17" ht="15" hidden="1" customHeight="1">
      <c r="A118" s="204">
        <v>1</v>
      </c>
      <c r="B118" s="204" t="s">
        <v>417</v>
      </c>
      <c r="C118" s="205" t="s">
        <v>12</v>
      </c>
      <c r="D118" s="206" t="s">
        <v>421</v>
      </c>
      <c r="E118" s="207"/>
      <c r="F118" s="208"/>
      <c r="G118" s="208" t="s">
        <v>320</v>
      </c>
      <c r="H118" s="208">
        <v>43872</v>
      </c>
      <c r="I118" s="208"/>
      <c r="J118" s="209">
        <v>0</v>
      </c>
      <c r="K118" s="209">
        <v>0</v>
      </c>
      <c r="L118" s="211">
        <v>1246175.7999999998</v>
      </c>
      <c r="M118" s="210">
        <v>34</v>
      </c>
      <c r="N118" s="208">
        <v>43906</v>
      </c>
      <c r="O118" s="217">
        <v>2000000</v>
      </c>
      <c r="P118" s="239">
        <v>43955</v>
      </c>
      <c r="Q118" s="212">
        <v>-49</v>
      </c>
    </row>
    <row r="119" spans="1:17" ht="15" hidden="1" customHeight="1">
      <c r="A119" s="204">
        <v>1</v>
      </c>
      <c r="B119" s="204" t="s">
        <v>417</v>
      </c>
      <c r="C119" s="205" t="s">
        <v>12</v>
      </c>
      <c r="D119" s="206" t="s">
        <v>422</v>
      </c>
      <c r="E119" s="207">
        <v>43862</v>
      </c>
      <c r="F119" s="208">
        <v>43890</v>
      </c>
      <c r="G119" s="208" t="s">
        <v>320</v>
      </c>
      <c r="H119" s="208">
        <v>43907</v>
      </c>
      <c r="I119" s="208"/>
      <c r="J119" s="209">
        <v>19535529.98</v>
      </c>
      <c r="K119" s="209">
        <v>14628722.939999999</v>
      </c>
      <c r="L119" s="211">
        <v>12899186.07</v>
      </c>
      <c r="M119" s="210">
        <v>34</v>
      </c>
      <c r="N119" s="208">
        <v>43941</v>
      </c>
      <c r="O119" s="217">
        <v>2161790.65</v>
      </c>
      <c r="P119" s="239">
        <v>43972</v>
      </c>
      <c r="Q119" s="212">
        <v>-31</v>
      </c>
    </row>
    <row r="120" spans="1:17" ht="15" hidden="1" customHeight="1">
      <c r="A120" s="204">
        <v>1</v>
      </c>
      <c r="B120" s="204" t="s">
        <v>417</v>
      </c>
      <c r="C120" s="205" t="s">
        <v>12</v>
      </c>
      <c r="D120" s="206" t="s">
        <v>423</v>
      </c>
      <c r="E120" s="207"/>
      <c r="F120" s="208"/>
      <c r="G120" s="208" t="s">
        <v>320</v>
      </c>
      <c r="H120" s="208">
        <v>43907</v>
      </c>
      <c r="I120" s="208"/>
      <c r="J120" s="209">
        <v>0</v>
      </c>
      <c r="K120" s="209">
        <v>0</v>
      </c>
      <c r="L120" s="211">
        <v>10737395.42</v>
      </c>
      <c r="M120" s="210">
        <v>34</v>
      </c>
      <c r="N120" s="208">
        <v>43941</v>
      </c>
      <c r="O120" s="217">
        <v>10194453.1</v>
      </c>
      <c r="P120" s="239">
        <v>43992</v>
      </c>
      <c r="Q120" s="212">
        <v>-51</v>
      </c>
    </row>
    <row r="121" spans="1:17" ht="15" hidden="1" customHeight="1">
      <c r="A121" s="204">
        <v>1</v>
      </c>
      <c r="B121" s="204" t="s">
        <v>417</v>
      </c>
      <c r="C121" s="205" t="s">
        <v>12</v>
      </c>
      <c r="D121" s="206" t="s">
        <v>424</v>
      </c>
      <c r="E121" s="207">
        <v>43891</v>
      </c>
      <c r="F121" s="208">
        <v>43921</v>
      </c>
      <c r="G121" s="208" t="s">
        <v>320</v>
      </c>
      <c r="H121" s="208">
        <v>43930</v>
      </c>
      <c r="I121" s="208"/>
      <c r="J121" s="209">
        <v>10039862.119999999</v>
      </c>
      <c r="K121" s="209">
        <v>6296235</v>
      </c>
      <c r="L121" s="211">
        <v>4988413.7415875345</v>
      </c>
      <c r="M121" s="210">
        <v>34</v>
      </c>
      <c r="N121" s="208">
        <v>43964</v>
      </c>
      <c r="O121" s="217">
        <v>4886117.91</v>
      </c>
      <c r="P121" s="239">
        <v>44021</v>
      </c>
      <c r="Q121" s="212">
        <v>-57</v>
      </c>
    </row>
    <row r="122" spans="1:17" ht="15" hidden="1" customHeight="1">
      <c r="A122" s="204">
        <v>1</v>
      </c>
      <c r="B122" s="204" t="s">
        <v>417</v>
      </c>
      <c r="C122" s="205" t="s">
        <v>12</v>
      </c>
      <c r="D122" s="206" t="s">
        <v>425</v>
      </c>
      <c r="E122" s="207">
        <v>43922</v>
      </c>
      <c r="F122" s="208">
        <v>43951</v>
      </c>
      <c r="G122" s="208" t="s">
        <v>320</v>
      </c>
      <c r="H122" s="208">
        <v>43965</v>
      </c>
      <c r="I122" s="208"/>
      <c r="J122" s="209">
        <v>5338760.5</v>
      </c>
      <c r="K122" s="209">
        <v>3937484.9</v>
      </c>
      <c r="L122" s="216">
        <v>3101056.01</v>
      </c>
      <c r="M122" s="210">
        <v>34</v>
      </c>
      <c r="N122" s="208">
        <v>43999</v>
      </c>
      <c r="O122" s="217">
        <v>2500000</v>
      </c>
      <c r="P122" s="239">
        <v>44049</v>
      </c>
      <c r="Q122" s="212">
        <v>-50</v>
      </c>
    </row>
    <row r="123" spans="1:17" ht="15" hidden="1" customHeight="1">
      <c r="A123" s="204">
        <v>1</v>
      </c>
      <c r="B123" s="204" t="s">
        <v>417</v>
      </c>
      <c r="C123" s="205" t="s">
        <v>12</v>
      </c>
      <c r="D123" s="206" t="s">
        <v>426</v>
      </c>
      <c r="E123" s="207">
        <v>43922</v>
      </c>
      <c r="F123" s="208"/>
      <c r="G123" s="208" t="s">
        <v>320</v>
      </c>
      <c r="H123" s="208">
        <v>43965</v>
      </c>
      <c r="I123" s="208"/>
      <c r="J123" s="209">
        <v>0</v>
      </c>
      <c r="K123" s="209">
        <v>0</v>
      </c>
      <c r="L123" s="216">
        <v>601056.00999999978</v>
      </c>
      <c r="M123" s="210">
        <v>34</v>
      </c>
      <c r="N123" s="208">
        <v>43999</v>
      </c>
      <c r="O123" s="217">
        <v>561010.9700000002</v>
      </c>
      <c r="P123" s="239">
        <v>44062</v>
      </c>
      <c r="Q123" s="212">
        <v>-63</v>
      </c>
    </row>
    <row r="124" spans="1:17" ht="15" hidden="1" customHeight="1">
      <c r="A124" s="204">
        <v>1</v>
      </c>
      <c r="B124" s="204" t="s">
        <v>417</v>
      </c>
      <c r="C124" s="205" t="s">
        <v>12</v>
      </c>
      <c r="D124" s="206" t="s">
        <v>427</v>
      </c>
      <c r="E124" s="207">
        <v>43952</v>
      </c>
      <c r="F124" s="208">
        <v>43982</v>
      </c>
      <c r="G124" s="208" t="s">
        <v>320</v>
      </c>
      <c r="H124" s="208">
        <v>43997</v>
      </c>
      <c r="I124" s="208"/>
      <c r="J124" s="209">
        <v>8142520.4100000001</v>
      </c>
      <c r="K124" s="218">
        <v>5192701.49</v>
      </c>
      <c r="L124" s="216">
        <v>3973857.74</v>
      </c>
      <c r="M124" s="210">
        <v>34</v>
      </c>
      <c r="N124" s="208">
        <v>44031</v>
      </c>
      <c r="O124" s="217">
        <v>4947910.42</v>
      </c>
      <c r="P124" s="239">
        <v>44101</v>
      </c>
      <c r="Q124" s="212">
        <v>-70</v>
      </c>
    </row>
    <row r="125" spans="1:17" ht="15" hidden="1" customHeight="1">
      <c r="A125" s="204">
        <v>1</v>
      </c>
      <c r="B125" s="204" t="s">
        <v>417</v>
      </c>
      <c r="C125" s="205" t="s">
        <v>12</v>
      </c>
      <c r="D125" s="206" t="s">
        <v>428</v>
      </c>
      <c r="E125" s="207">
        <v>43983</v>
      </c>
      <c r="F125" s="208">
        <v>44012</v>
      </c>
      <c r="G125" s="208" t="s">
        <v>320</v>
      </c>
      <c r="H125" s="208">
        <v>44031</v>
      </c>
      <c r="I125" s="208"/>
      <c r="J125" s="209">
        <v>8468925.7899999991</v>
      </c>
      <c r="K125" s="209">
        <v>8940402.3000000007</v>
      </c>
      <c r="L125" s="216">
        <v>7029456.4199999999</v>
      </c>
      <c r="M125" s="210">
        <v>34</v>
      </c>
      <c r="N125" s="208">
        <v>44065</v>
      </c>
      <c r="O125" s="217">
        <v>5000000</v>
      </c>
      <c r="P125" s="239">
        <v>44129</v>
      </c>
      <c r="Q125" s="212">
        <v>-64</v>
      </c>
    </row>
    <row r="126" spans="1:17" ht="15" hidden="1" customHeight="1">
      <c r="A126" s="204">
        <v>1</v>
      </c>
      <c r="B126" s="204" t="s">
        <v>417</v>
      </c>
      <c r="C126" s="205" t="s">
        <v>12</v>
      </c>
      <c r="D126" s="206" t="s">
        <v>429</v>
      </c>
      <c r="E126" s="207">
        <v>43983</v>
      </c>
      <c r="F126" s="208"/>
      <c r="G126" s="208" t="s">
        <v>320</v>
      </c>
      <c r="H126" s="208">
        <v>44031</v>
      </c>
      <c r="I126" s="208"/>
      <c r="J126" s="209">
        <v>0</v>
      </c>
      <c r="K126" s="209">
        <v>0</v>
      </c>
      <c r="L126" s="214">
        <v>2029456.42</v>
      </c>
      <c r="M126" s="210">
        <v>34</v>
      </c>
      <c r="N126" s="208">
        <v>44065</v>
      </c>
      <c r="O126" s="217">
        <v>2029456.42</v>
      </c>
      <c r="P126" s="239">
        <v>44200</v>
      </c>
      <c r="Q126" s="212">
        <v>-135</v>
      </c>
    </row>
    <row r="127" spans="1:17" ht="15" hidden="1" customHeight="1">
      <c r="A127" s="204">
        <v>1</v>
      </c>
      <c r="B127" s="204" t="s">
        <v>417</v>
      </c>
      <c r="C127" s="205" t="s">
        <v>12</v>
      </c>
      <c r="D127" s="206" t="s">
        <v>430</v>
      </c>
      <c r="E127" s="207">
        <v>44019</v>
      </c>
      <c r="F127" s="208">
        <v>44043</v>
      </c>
      <c r="G127" s="208" t="s">
        <v>320</v>
      </c>
      <c r="H127" s="208">
        <v>44059</v>
      </c>
      <c r="I127" s="208">
        <v>44081</v>
      </c>
      <c r="J127" s="209">
        <v>6024550.1200000001</v>
      </c>
      <c r="K127" s="209">
        <v>3598777.12</v>
      </c>
      <c r="L127" s="214">
        <v>2173267.62</v>
      </c>
      <c r="M127" s="210">
        <v>34</v>
      </c>
      <c r="N127" s="208">
        <v>44093</v>
      </c>
      <c r="O127" s="217">
        <v>2173267.62</v>
      </c>
      <c r="P127" s="239">
        <v>44200</v>
      </c>
      <c r="Q127" s="212">
        <v>-107</v>
      </c>
    </row>
    <row r="128" spans="1:17" ht="15" hidden="1" customHeight="1">
      <c r="A128" s="204">
        <v>1</v>
      </c>
      <c r="B128" s="204" t="s">
        <v>417</v>
      </c>
      <c r="C128" s="205" t="s">
        <v>12</v>
      </c>
      <c r="D128" s="206" t="s">
        <v>431</v>
      </c>
      <c r="E128" s="207">
        <v>44044</v>
      </c>
      <c r="F128" s="208">
        <v>44074</v>
      </c>
      <c r="G128" s="208" t="s">
        <v>320</v>
      </c>
      <c r="H128" s="208">
        <v>44090</v>
      </c>
      <c r="I128" s="208"/>
      <c r="J128" s="209">
        <v>2749874</v>
      </c>
      <c r="K128" s="209">
        <v>2137131.0900000036</v>
      </c>
      <c r="L128" s="214">
        <v>1308214.76</v>
      </c>
      <c r="M128" s="210">
        <v>34</v>
      </c>
      <c r="N128" s="208">
        <v>44124</v>
      </c>
      <c r="O128" s="217">
        <v>1308214.76</v>
      </c>
      <c r="P128" s="239">
        <v>44200</v>
      </c>
      <c r="Q128" s="212">
        <v>-76</v>
      </c>
    </row>
    <row r="129" spans="1:17" ht="15" hidden="1" customHeight="1">
      <c r="A129" s="204">
        <v>1</v>
      </c>
      <c r="B129" s="204" t="s">
        <v>417</v>
      </c>
      <c r="C129" s="205" t="s">
        <v>12</v>
      </c>
      <c r="D129" s="206" t="s">
        <v>432</v>
      </c>
      <c r="E129" s="207">
        <v>44075</v>
      </c>
      <c r="F129" s="208">
        <v>44104</v>
      </c>
      <c r="G129" s="208" t="s">
        <v>320</v>
      </c>
      <c r="H129" s="208">
        <v>44115</v>
      </c>
      <c r="I129" s="208">
        <v>44132</v>
      </c>
      <c r="J129" s="209">
        <v>5474450.8400000036</v>
      </c>
      <c r="K129" s="209">
        <v>3135305.5945542008</v>
      </c>
      <c r="L129" s="214">
        <v>2303900.2400000002</v>
      </c>
      <c r="M129" s="210">
        <v>34</v>
      </c>
      <c r="N129" s="208">
        <v>44149</v>
      </c>
      <c r="O129" s="217">
        <v>2303900.2400000002</v>
      </c>
      <c r="P129" s="239">
        <v>44200</v>
      </c>
      <c r="Q129" s="212">
        <v>-51</v>
      </c>
    </row>
    <row r="130" spans="1:17" ht="15" hidden="1" customHeight="1">
      <c r="A130" s="204">
        <v>1</v>
      </c>
      <c r="B130" s="204" t="s">
        <v>417</v>
      </c>
      <c r="C130" s="205" t="s">
        <v>12</v>
      </c>
      <c r="D130" s="206" t="s">
        <v>433</v>
      </c>
      <c r="E130" s="207">
        <v>44105</v>
      </c>
      <c r="F130" s="208">
        <v>44135</v>
      </c>
      <c r="G130" s="208" t="s">
        <v>320</v>
      </c>
      <c r="H130" s="208">
        <v>44144</v>
      </c>
      <c r="I130" s="208">
        <v>44161</v>
      </c>
      <c r="J130" s="209">
        <v>3338578.0854458064</v>
      </c>
      <c r="K130" s="209">
        <v>1582061.2654457986</v>
      </c>
      <c r="L130" s="214">
        <v>869369.65</v>
      </c>
      <c r="M130" s="210">
        <v>34</v>
      </c>
      <c r="N130" s="208">
        <v>44178</v>
      </c>
      <c r="O130" s="217">
        <v>619028.05999999959</v>
      </c>
      <c r="P130" s="239">
        <v>44200</v>
      </c>
      <c r="Q130" s="212">
        <v>-22</v>
      </c>
    </row>
    <row r="131" spans="1:17" ht="15" hidden="1" customHeight="1">
      <c r="A131" s="204">
        <v>1</v>
      </c>
      <c r="B131" s="204" t="s">
        <v>417</v>
      </c>
      <c r="C131" s="205" t="s">
        <v>12</v>
      </c>
      <c r="D131" s="206" t="s">
        <v>434</v>
      </c>
      <c r="E131" s="207">
        <v>44136</v>
      </c>
      <c r="F131" s="208">
        <v>44165</v>
      </c>
      <c r="G131" s="208" t="s">
        <v>320</v>
      </c>
      <c r="H131" s="208">
        <v>44179</v>
      </c>
      <c r="I131" s="208">
        <v>44193</v>
      </c>
      <c r="J131" s="209">
        <v>5855383.6800000072</v>
      </c>
      <c r="K131" s="209">
        <v>3716309.8200000077</v>
      </c>
      <c r="L131" s="214">
        <v>2058324.55</v>
      </c>
      <c r="M131" s="210">
        <v>34</v>
      </c>
      <c r="N131" s="208">
        <v>44213</v>
      </c>
      <c r="O131" s="217">
        <v>1288827.45</v>
      </c>
      <c r="P131" s="239">
        <v>44217</v>
      </c>
      <c r="Q131" s="212">
        <v>-4</v>
      </c>
    </row>
    <row r="132" spans="1:17" ht="15" hidden="1" customHeight="1">
      <c r="A132" s="204">
        <v>1</v>
      </c>
      <c r="B132" s="204" t="s">
        <v>417</v>
      </c>
      <c r="C132" s="205" t="s">
        <v>12</v>
      </c>
      <c r="D132" s="206" t="s">
        <v>435</v>
      </c>
      <c r="E132" s="207">
        <v>44136</v>
      </c>
      <c r="F132" s="208">
        <v>44165</v>
      </c>
      <c r="G132" s="208" t="s">
        <v>320</v>
      </c>
      <c r="H132" s="208">
        <v>44179</v>
      </c>
      <c r="I132" s="208"/>
      <c r="J132" s="209">
        <v>0</v>
      </c>
      <c r="K132" s="209">
        <v>0</v>
      </c>
      <c r="L132" s="214">
        <v>769497.10000000009</v>
      </c>
      <c r="M132" s="210">
        <v>34</v>
      </c>
      <c r="N132" s="208">
        <v>44213</v>
      </c>
      <c r="O132" s="215">
        <v>1531216.7805430731</v>
      </c>
      <c r="P132" s="239">
        <v>44236</v>
      </c>
      <c r="Q132" s="212">
        <v>-23</v>
      </c>
    </row>
    <row r="133" spans="1:17" ht="15" hidden="1" customHeight="1">
      <c r="A133" s="204">
        <v>1</v>
      </c>
      <c r="B133" s="204" t="s">
        <v>417</v>
      </c>
      <c r="C133" s="205" t="s">
        <v>12</v>
      </c>
      <c r="D133" s="206" t="s">
        <v>436</v>
      </c>
      <c r="E133" s="207">
        <v>44166</v>
      </c>
      <c r="F133" s="208">
        <v>44196</v>
      </c>
      <c r="G133" s="208" t="s">
        <v>320</v>
      </c>
      <c r="H133" s="208">
        <v>44209</v>
      </c>
      <c r="I133" s="208">
        <v>44230</v>
      </c>
      <c r="J133" s="209">
        <v>3341877.5199999958</v>
      </c>
      <c r="K133" s="209">
        <v>1163660.8799999952</v>
      </c>
      <c r="L133" s="214">
        <v>819297.08162349463</v>
      </c>
      <c r="M133" s="210">
        <v>34</v>
      </c>
      <c r="N133" s="208">
        <v>44243</v>
      </c>
      <c r="O133" s="217"/>
      <c r="P133" s="239"/>
      <c r="Q133" s="212">
        <v>-48</v>
      </c>
    </row>
    <row r="134" spans="1:17" ht="15" hidden="1" customHeight="1">
      <c r="A134" s="204">
        <v>1</v>
      </c>
      <c r="B134" s="204" t="s">
        <v>417</v>
      </c>
      <c r="C134" s="205" t="s">
        <v>12</v>
      </c>
      <c r="D134" s="206" t="s">
        <v>437</v>
      </c>
      <c r="E134" s="207">
        <v>44197</v>
      </c>
      <c r="F134" s="208">
        <v>44227</v>
      </c>
      <c r="G134" s="208" t="s">
        <v>320</v>
      </c>
      <c r="H134" s="208">
        <v>44236</v>
      </c>
      <c r="I134" s="208"/>
      <c r="J134" s="213">
        <v>3000900.3100000024</v>
      </c>
      <c r="K134" s="213">
        <v>2029657.8299999982</v>
      </c>
      <c r="L134" s="214">
        <v>1116339.8899999999</v>
      </c>
      <c r="M134" s="210">
        <v>34</v>
      </c>
      <c r="N134" s="208">
        <v>44270</v>
      </c>
      <c r="O134" s="219"/>
      <c r="P134" s="239"/>
      <c r="Q134" s="212">
        <v>-21</v>
      </c>
    </row>
    <row r="135" spans="1:17" ht="15" hidden="1" customHeight="1">
      <c r="A135" s="204">
        <v>1</v>
      </c>
      <c r="B135" s="204" t="s">
        <v>417</v>
      </c>
      <c r="C135" s="205" t="s">
        <v>12</v>
      </c>
      <c r="D135" s="206" t="s">
        <v>438</v>
      </c>
      <c r="E135" s="207">
        <v>44228</v>
      </c>
      <c r="F135" s="208">
        <v>44255</v>
      </c>
      <c r="G135" s="208" t="s">
        <v>320</v>
      </c>
      <c r="H135" s="208">
        <v>44264</v>
      </c>
      <c r="I135" s="208">
        <v>44284</v>
      </c>
      <c r="J135" s="213">
        <v>1717930.799999997</v>
      </c>
      <c r="K135" s="213">
        <v>1251134.2600000054</v>
      </c>
      <c r="L135" s="214">
        <v>1058241.32</v>
      </c>
      <c r="M135" s="210">
        <v>34</v>
      </c>
      <c r="N135" s="208">
        <v>44298</v>
      </c>
      <c r="O135" s="217"/>
      <c r="P135" s="239"/>
      <c r="Q135" s="212">
        <v>7</v>
      </c>
    </row>
    <row r="136" spans="1:17" ht="15" hidden="1" customHeight="1">
      <c r="A136" s="204">
        <v>1</v>
      </c>
      <c r="B136" s="204" t="s">
        <v>439</v>
      </c>
      <c r="C136" s="205" t="s">
        <v>440</v>
      </c>
      <c r="D136" s="206" t="s">
        <v>339</v>
      </c>
      <c r="E136" s="207"/>
      <c r="F136" s="208">
        <v>43860</v>
      </c>
      <c r="G136" s="208" t="s">
        <v>320</v>
      </c>
      <c r="H136" s="208">
        <v>43860</v>
      </c>
      <c r="I136" s="208"/>
      <c r="J136" s="209">
        <v>0</v>
      </c>
      <c r="K136" s="209">
        <v>0</v>
      </c>
      <c r="L136" s="209"/>
      <c r="M136" s="210"/>
      <c r="N136" s="208">
        <v>43860</v>
      </c>
      <c r="O136" s="217">
        <v>972238.28</v>
      </c>
      <c r="P136" s="239">
        <v>43860</v>
      </c>
      <c r="Q136" s="212">
        <v>0</v>
      </c>
    </row>
    <row r="137" spans="1:17" ht="15" hidden="1" customHeight="1">
      <c r="A137" s="204" t="s">
        <v>317</v>
      </c>
      <c r="B137" s="204" t="s">
        <v>441</v>
      </c>
      <c r="C137" s="205" t="s">
        <v>442</v>
      </c>
      <c r="D137" s="206"/>
      <c r="E137" s="207"/>
      <c r="F137" s="208">
        <v>44210</v>
      </c>
      <c r="G137" s="208" t="s">
        <v>320</v>
      </c>
      <c r="H137" s="208">
        <v>44210</v>
      </c>
      <c r="I137" s="208">
        <v>44210</v>
      </c>
      <c r="J137" s="209">
        <v>0</v>
      </c>
      <c r="K137" s="209">
        <v>0</v>
      </c>
      <c r="L137" s="209"/>
      <c r="M137" s="210"/>
      <c r="N137" s="208">
        <v>44210</v>
      </c>
      <c r="O137" s="217">
        <v>138370</v>
      </c>
      <c r="P137" s="239">
        <v>44210</v>
      </c>
      <c r="Q137" s="212">
        <v>0</v>
      </c>
    </row>
    <row r="138" spans="1:17" ht="15" hidden="1" customHeight="1">
      <c r="A138" s="204">
        <v>2</v>
      </c>
      <c r="B138" s="204" t="s">
        <v>443</v>
      </c>
      <c r="C138" s="205" t="s">
        <v>444</v>
      </c>
      <c r="D138" s="206" t="s">
        <v>445</v>
      </c>
      <c r="E138" s="207"/>
      <c r="F138" s="208">
        <v>43878</v>
      </c>
      <c r="G138" s="208" t="s">
        <v>320</v>
      </c>
      <c r="H138" s="208">
        <v>43878</v>
      </c>
      <c r="I138" s="208">
        <v>43878</v>
      </c>
      <c r="J138" s="209">
        <v>0</v>
      </c>
      <c r="K138" s="209">
        <v>0</v>
      </c>
      <c r="L138" s="209"/>
      <c r="M138" s="210"/>
      <c r="N138" s="208">
        <v>43878</v>
      </c>
      <c r="O138" s="217">
        <v>428300</v>
      </c>
      <c r="P138" s="239">
        <v>43878</v>
      </c>
      <c r="Q138" s="212">
        <v>0</v>
      </c>
    </row>
    <row r="139" spans="1:17" ht="15" hidden="1" customHeight="1">
      <c r="A139" s="204">
        <v>2</v>
      </c>
      <c r="B139" s="204" t="s">
        <v>443</v>
      </c>
      <c r="C139" s="205" t="s">
        <v>444</v>
      </c>
      <c r="D139" s="206" t="s">
        <v>446</v>
      </c>
      <c r="E139" s="207"/>
      <c r="F139" s="208">
        <v>43878</v>
      </c>
      <c r="G139" s="208" t="s">
        <v>320</v>
      </c>
      <c r="H139" s="208">
        <v>43878</v>
      </c>
      <c r="I139" s="208">
        <v>43878</v>
      </c>
      <c r="J139" s="209">
        <v>0</v>
      </c>
      <c r="K139" s="209">
        <v>0</v>
      </c>
      <c r="L139" s="209"/>
      <c r="M139" s="210"/>
      <c r="N139" s="208">
        <v>43878</v>
      </c>
      <c r="O139" s="217">
        <v>2253440</v>
      </c>
      <c r="P139" s="239">
        <v>43878</v>
      </c>
      <c r="Q139" s="212">
        <v>0</v>
      </c>
    </row>
    <row r="140" spans="1:17" ht="15" hidden="1" customHeight="1">
      <c r="A140" s="204">
        <v>2</v>
      </c>
      <c r="B140" s="204" t="s">
        <v>443</v>
      </c>
      <c r="C140" s="205" t="s">
        <v>444</v>
      </c>
      <c r="D140" s="206" t="s">
        <v>447</v>
      </c>
      <c r="E140" s="207"/>
      <c r="F140" s="208">
        <v>44021</v>
      </c>
      <c r="G140" s="208" t="s">
        <v>320</v>
      </c>
      <c r="H140" s="208">
        <v>44021</v>
      </c>
      <c r="I140" s="208">
        <v>44021</v>
      </c>
      <c r="J140" s="209">
        <v>0</v>
      </c>
      <c r="K140" s="209">
        <v>0</v>
      </c>
      <c r="L140" s="209"/>
      <c r="M140" s="210"/>
      <c r="N140" s="208">
        <v>44021</v>
      </c>
      <c r="O140" s="217">
        <v>249955</v>
      </c>
      <c r="P140" s="239">
        <v>44021</v>
      </c>
      <c r="Q140" s="212">
        <v>0</v>
      </c>
    </row>
    <row r="141" spans="1:17" ht="15" hidden="1" customHeight="1">
      <c r="A141" s="204">
        <v>2</v>
      </c>
      <c r="B141" s="204" t="s">
        <v>443</v>
      </c>
      <c r="C141" s="205" t="s">
        <v>444</v>
      </c>
      <c r="D141" s="206" t="s">
        <v>448</v>
      </c>
      <c r="E141" s="207"/>
      <c r="F141" s="208">
        <v>43900</v>
      </c>
      <c r="G141" s="208" t="s">
        <v>320</v>
      </c>
      <c r="H141" s="208">
        <v>43900</v>
      </c>
      <c r="I141" s="208">
        <v>43900</v>
      </c>
      <c r="J141" s="209">
        <v>0</v>
      </c>
      <c r="K141" s="209">
        <v>0</v>
      </c>
      <c r="L141" s="209"/>
      <c r="M141" s="210"/>
      <c r="N141" s="208">
        <v>43900</v>
      </c>
      <c r="O141" s="217">
        <v>364497</v>
      </c>
      <c r="P141" s="239">
        <v>43900</v>
      </c>
      <c r="Q141" s="212">
        <v>0</v>
      </c>
    </row>
    <row r="142" spans="1:17" ht="15" hidden="1" customHeight="1">
      <c r="A142" s="204">
        <v>2</v>
      </c>
      <c r="B142" s="204" t="s">
        <v>443</v>
      </c>
      <c r="C142" s="205" t="s">
        <v>444</v>
      </c>
      <c r="D142" s="206" t="s">
        <v>449</v>
      </c>
      <c r="E142" s="207"/>
      <c r="F142" s="208">
        <v>44083</v>
      </c>
      <c r="G142" s="208" t="s">
        <v>320</v>
      </c>
      <c r="H142" s="208">
        <v>44083</v>
      </c>
      <c r="I142" s="208">
        <v>44083</v>
      </c>
      <c r="J142" s="209">
        <v>0</v>
      </c>
      <c r="K142" s="209">
        <v>0</v>
      </c>
      <c r="L142" s="209"/>
      <c r="M142" s="210"/>
      <c r="N142" s="208">
        <v>44083</v>
      </c>
      <c r="O142" s="217">
        <v>2801245</v>
      </c>
      <c r="P142" s="239">
        <v>44083</v>
      </c>
      <c r="Q142" s="212">
        <v>0</v>
      </c>
    </row>
    <row r="143" spans="1:17" ht="15" hidden="1" customHeight="1">
      <c r="A143" s="204" t="s">
        <v>317</v>
      </c>
      <c r="B143" s="204" t="s">
        <v>450</v>
      </c>
      <c r="C143" s="205" t="s">
        <v>451</v>
      </c>
      <c r="D143" s="206" t="s">
        <v>452</v>
      </c>
      <c r="E143" s="207"/>
      <c r="F143" s="208">
        <v>43892</v>
      </c>
      <c r="G143" s="208" t="s">
        <v>320</v>
      </c>
      <c r="H143" s="208">
        <v>43892</v>
      </c>
      <c r="I143" s="208">
        <v>43892</v>
      </c>
      <c r="J143" s="209">
        <v>0</v>
      </c>
      <c r="K143" s="209">
        <v>0</v>
      </c>
      <c r="L143" s="209"/>
      <c r="M143" s="210"/>
      <c r="N143" s="208">
        <v>43892</v>
      </c>
      <c r="O143" s="217">
        <v>31120880</v>
      </c>
      <c r="P143" s="239">
        <v>43892</v>
      </c>
      <c r="Q143" s="212">
        <v>0</v>
      </c>
    </row>
    <row r="144" spans="1:17" ht="15" hidden="1" customHeight="1">
      <c r="A144" s="204" t="s">
        <v>317</v>
      </c>
      <c r="B144" s="204" t="s">
        <v>450</v>
      </c>
      <c r="C144" s="205" t="s">
        <v>451</v>
      </c>
      <c r="D144" s="206" t="s">
        <v>453</v>
      </c>
      <c r="E144" s="207"/>
      <c r="F144" s="208">
        <v>44005</v>
      </c>
      <c r="G144" s="208" t="s">
        <v>320</v>
      </c>
      <c r="H144" s="208">
        <v>44005</v>
      </c>
      <c r="I144" s="208">
        <v>44005</v>
      </c>
      <c r="J144" s="209">
        <v>0</v>
      </c>
      <c r="K144" s="209">
        <v>0</v>
      </c>
      <c r="L144" s="209"/>
      <c r="M144" s="210"/>
      <c r="N144" s="208">
        <v>44005</v>
      </c>
      <c r="O144" s="217">
        <v>95</v>
      </c>
      <c r="P144" s="239">
        <v>44005</v>
      </c>
      <c r="Q144" s="212">
        <v>0</v>
      </c>
    </row>
    <row r="145" spans="1:17" ht="15" hidden="1" customHeight="1">
      <c r="A145" s="204" t="s">
        <v>317</v>
      </c>
      <c r="B145" s="204" t="s">
        <v>450</v>
      </c>
      <c r="C145" s="205" t="s">
        <v>451</v>
      </c>
      <c r="D145" s="206" t="s">
        <v>454</v>
      </c>
      <c r="E145" s="207"/>
      <c r="F145" s="208">
        <v>44220</v>
      </c>
      <c r="G145" s="208" t="s">
        <v>320</v>
      </c>
      <c r="H145" s="208">
        <v>44220</v>
      </c>
      <c r="I145" s="208">
        <v>44220</v>
      </c>
      <c r="J145" s="209">
        <v>0</v>
      </c>
      <c r="K145" s="209">
        <v>0</v>
      </c>
      <c r="L145" s="209"/>
      <c r="M145" s="210"/>
      <c r="N145" s="208">
        <v>44220</v>
      </c>
      <c r="O145" s="217">
        <v>20582125</v>
      </c>
      <c r="P145" s="239">
        <v>44220</v>
      </c>
      <c r="Q145" s="212">
        <v>0</v>
      </c>
    </row>
    <row r="146" spans="1:17" ht="15" hidden="1" customHeight="1">
      <c r="A146" s="204" t="s">
        <v>317</v>
      </c>
      <c r="B146" s="204" t="s">
        <v>450</v>
      </c>
      <c r="C146" s="205" t="s">
        <v>451</v>
      </c>
      <c r="D146" s="206" t="s">
        <v>455</v>
      </c>
      <c r="E146" s="207"/>
      <c r="F146" s="208">
        <v>44202</v>
      </c>
      <c r="G146" s="208" t="s">
        <v>320</v>
      </c>
      <c r="H146" s="208">
        <v>44202</v>
      </c>
      <c r="I146" s="208">
        <v>44202</v>
      </c>
      <c r="J146" s="209">
        <v>0</v>
      </c>
      <c r="K146" s="209">
        <v>0</v>
      </c>
      <c r="L146" s="209"/>
      <c r="M146" s="210"/>
      <c r="N146" s="208">
        <v>44202</v>
      </c>
      <c r="O146" s="217">
        <v>1712930</v>
      </c>
      <c r="P146" s="239">
        <v>44202</v>
      </c>
      <c r="Q146" s="212">
        <v>0</v>
      </c>
    </row>
    <row r="147" spans="1:17" ht="15" hidden="1" customHeight="1">
      <c r="A147" s="204" t="s">
        <v>317</v>
      </c>
      <c r="B147" s="204" t="s">
        <v>450</v>
      </c>
      <c r="C147" s="205" t="s">
        <v>451</v>
      </c>
      <c r="D147" s="206" t="s">
        <v>456</v>
      </c>
      <c r="E147" s="207"/>
      <c r="F147" s="208">
        <v>43900</v>
      </c>
      <c r="G147" s="208" t="s">
        <v>320</v>
      </c>
      <c r="H147" s="208">
        <v>43900</v>
      </c>
      <c r="I147" s="208">
        <v>43900</v>
      </c>
      <c r="J147" s="209">
        <v>0</v>
      </c>
      <c r="K147" s="209">
        <v>0</v>
      </c>
      <c r="L147" s="209"/>
      <c r="M147" s="210"/>
      <c r="N147" s="208">
        <v>43900</v>
      </c>
      <c r="O147" s="217">
        <v>1825290</v>
      </c>
      <c r="P147" s="239">
        <v>43900</v>
      </c>
      <c r="Q147" s="212">
        <v>0</v>
      </c>
    </row>
    <row r="148" spans="1:17" ht="15" hidden="1" customHeight="1">
      <c r="A148" s="204" t="s">
        <v>317</v>
      </c>
      <c r="B148" s="204" t="s">
        <v>450</v>
      </c>
      <c r="C148" s="205" t="s">
        <v>451</v>
      </c>
      <c r="D148" s="206" t="s">
        <v>457</v>
      </c>
      <c r="E148" s="207"/>
      <c r="F148" s="208">
        <v>44005</v>
      </c>
      <c r="G148" s="208" t="s">
        <v>320</v>
      </c>
      <c r="H148" s="208">
        <v>44005</v>
      </c>
      <c r="I148" s="208">
        <v>44005</v>
      </c>
      <c r="J148" s="209">
        <v>0</v>
      </c>
      <c r="K148" s="209">
        <v>0</v>
      </c>
      <c r="L148" s="209"/>
      <c r="M148" s="210"/>
      <c r="N148" s="208">
        <v>44005</v>
      </c>
      <c r="O148" s="217">
        <v>95</v>
      </c>
      <c r="P148" s="239">
        <v>44005</v>
      </c>
      <c r="Q148" s="212">
        <v>0</v>
      </c>
    </row>
    <row r="149" spans="1:17" ht="15" hidden="1" customHeight="1">
      <c r="A149" s="204" t="s">
        <v>317</v>
      </c>
      <c r="B149" s="204" t="s">
        <v>450</v>
      </c>
      <c r="C149" s="205" t="s">
        <v>451</v>
      </c>
      <c r="D149" s="206" t="s">
        <v>458</v>
      </c>
      <c r="E149" s="207"/>
      <c r="F149" s="208">
        <v>44028</v>
      </c>
      <c r="G149" s="208" t="s">
        <v>320</v>
      </c>
      <c r="H149" s="208">
        <v>44028</v>
      </c>
      <c r="I149" s="208">
        <v>44028</v>
      </c>
      <c r="J149" s="209">
        <v>0</v>
      </c>
      <c r="K149" s="209">
        <v>0</v>
      </c>
      <c r="L149" s="209"/>
      <c r="M149" s="210"/>
      <c r="N149" s="208">
        <v>44028</v>
      </c>
      <c r="O149" s="217">
        <v>1325075</v>
      </c>
      <c r="P149" s="239">
        <v>44028</v>
      </c>
      <c r="Q149" s="212">
        <v>0</v>
      </c>
    </row>
    <row r="150" spans="1:17" ht="15" hidden="1" customHeight="1">
      <c r="A150" s="204" t="s">
        <v>317</v>
      </c>
      <c r="B150" s="204" t="s">
        <v>450</v>
      </c>
      <c r="C150" s="205" t="s">
        <v>451</v>
      </c>
      <c r="D150" s="206" t="s">
        <v>459</v>
      </c>
      <c r="E150" s="207"/>
      <c r="F150" s="208"/>
      <c r="G150" s="208" t="s">
        <v>320</v>
      </c>
      <c r="H150" s="208"/>
      <c r="I150" s="208"/>
      <c r="J150" s="209">
        <v>0</v>
      </c>
      <c r="K150" s="209">
        <v>0</v>
      </c>
      <c r="L150" s="209"/>
      <c r="M150" s="210"/>
      <c r="N150" s="208">
        <v>44007</v>
      </c>
      <c r="O150" s="217">
        <v>95</v>
      </c>
      <c r="P150" s="239">
        <v>44007</v>
      </c>
      <c r="Q150" s="212">
        <v>0</v>
      </c>
    </row>
    <row r="151" spans="1:17" ht="15" hidden="1" customHeight="1">
      <c r="A151" s="204" t="s">
        <v>317</v>
      </c>
      <c r="B151" s="204" t="s">
        <v>450</v>
      </c>
      <c r="C151" s="205" t="s">
        <v>451</v>
      </c>
      <c r="D151" s="206" t="s">
        <v>460</v>
      </c>
      <c r="E151" s="207"/>
      <c r="F151" s="208">
        <v>44083</v>
      </c>
      <c r="G151" s="208" t="s">
        <v>320</v>
      </c>
      <c r="H151" s="208">
        <v>44083</v>
      </c>
      <c r="I151" s="208">
        <v>44083</v>
      </c>
      <c r="J151" s="209">
        <v>0</v>
      </c>
      <c r="K151" s="209">
        <v>0</v>
      </c>
      <c r="L151" s="209"/>
      <c r="M151" s="210"/>
      <c r="N151" s="208">
        <v>44083</v>
      </c>
      <c r="O151" s="217">
        <v>12515545</v>
      </c>
      <c r="P151" s="239">
        <v>44083</v>
      </c>
      <c r="Q151" s="212">
        <v>0</v>
      </c>
    </row>
    <row r="152" spans="1:17" ht="15" hidden="1" customHeight="1">
      <c r="A152" s="204" t="s">
        <v>317</v>
      </c>
      <c r="B152" s="204" t="s">
        <v>450</v>
      </c>
      <c r="C152" s="205" t="s">
        <v>451</v>
      </c>
      <c r="D152" s="206" t="s">
        <v>461</v>
      </c>
      <c r="E152" s="207"/>
      <c r="F152" s="208">
        <v>44083</v>
      </c>
      <c r="G152" s="208" t="s">
        <v>320</v>
      </c>
      <c r="H152" s="208">
        <v>44083</v>
      </c>
      <c r="I152" s="208">
        <v>44083</v>
      </c>
      <c r="J152" s="209">
        <v>0</v>
      </c>
      <c r="K152" s="209">
        <v>0</v>
      </c>
      <c r="L152" s="209"/>
      <c r="M152" s="210"/>
      <c r="N152" s="208">
        <v>44083</v>
      </c>
      <c r="O152" s="217">
        <v>9452905</v>
      </c>
      <c r="P152" s="239">
        <v>44083</v>
      </c>
      <c r="Q152" s="212">
        <v>0</v>
      </c>
    </row>
    <row r="153" spans="1:17" ht="15" hidden="1" customHeight="1">
      <c r="A153" s="204" t="s">
        <v>317</v>
      </c>
      <c r="B153" s="204" t="s">
        <v>450</v>
      </c>
      <c r="C153" s="205" t="s">
        <v>451</v>
      </c>
      <c r="D153" s="206" t="s">
        <v>462</v>
      </c>
      <c r="E153" s="207"/>
      <c r="F153" s="208">
        <v>44083</v>
      </c>
      <c r="G153" s="208" t="s">
        <v>320</v>
      </c>
      <c r="H153" s="208">
        <v>44083</v>
      </c>
      <c r="I153" s="208">
        <v>44083</v>
      </c>
      <c r="J153" s="209">
        <v>0</v>
      </c>
      <c r="K153" s="209">
        <v>0</v>
      </c>
      <c r="L153" s="209"/>
      <c r="M153" s="210"/>
      <c r="N153" s="208">
        <v>44083</v>
      </c>
      <c r="O153" s="217">
        <v>572225</v>
      </c>
      <c r="P153" s="239">
        <v>44083</v>
      </c>
      <c r="Q153" s="212">
        <v>0</v>
      </c>
    </row>
    <row r="154" spans="1:17" ht="15" hidden="1" customHeight="1">
      <c r="A154" s="204" t="s">
        <v>317</v>
      </c>
      <c r="B154" s="204" t="s">
        <v>463</v>
      </c>
      <c r="C154" s="205" t="s">
        <v>464</v>
      </c>
      <c r="D154" s="206" t="s">
        <v>339</v>
      </c>
      <c r="E154" s="207"/>
      <c r="F154" s="208">
        <v>43951</v>
      </c>
      <c r="G154" s="208" t="s">
        <v>320</v>
      </c>
      <c r="H154" s="208">
        <v>43951</v>
      </c>
      <c r="I154" s="208">
        <v>43951</v>
      </c>
      <c r="J154" s="209">
        <v>0</v>
      </c>
      <c r="K154" s="209">
        <v>0</v>
      </c>
      <c r="L154" s="209"/>
      <c r="M154" s="210"/>
      <c r="N154" s="208">
        <v>43951</v>
      </c>
      <c r="O154" s="217">
        <v>6296976</v>
      </c>
      <c r="P154" s="239">
        <v>43951</v>
      </c>
      <c r="Q154" s="212">
        <v>0</v>
      </c>
    </row>
    <row r="155" spans="1:17" ht="15" hidden="1" customHeight="1">
      <c r="A155" s="204" t="s">
        <v>317</v>
      </c>
      <c r="B155" s="204" t="s">
        <v>463</v>
      </c>
      <c r="C155" s="205" t="s">
        <v>464</v>
      </c>
      <c r="D155" s="206" t="s">
        <v>465</v>
      </c>
      <c r="E155" s="207"/>
      <c r="F155" s="208">
        <v>43984</v>
      </c>
      <c r="G155" s="208" t="s">
        <v>320</v>
      </c>
      <c r="H155" s="208">
        <v>43984</v>
      </c>
      <c r="I155" s="208">
        <v>43984</v>
      </c>
      <c r="J155" s="209">
        <v>0</v>
      </c>
      <c r="K155" s="209">
        <v>0</v>
      </c>
      <c r="L155" s="209"/>
      <c r="M155" s="210"/>
      <c r="N155" s="208">
        <v>43984</v>
      </c>
      <c r="O155" s="217">
        <v>1419727</v>
      </c>
      <c r="P155" s="239">
        <v>43984</v>
      </c>
      <c r="Q155" s="212">
        <v>0</v>
      </c>
    </row>
    <row r="156" spans="1:17" ht="15" hidden="1" customHeight="1">
      <c r="A156" s="204" t="s">
        <v>317</v>
      </c>
      <c r="B156" s="204" t="s">
        <v>463</v>
      </c>
      <c r="C156" s="205" t="s">
        <v>464</v>
      </c>
      <c r="D156" s="206" t="s">
        <v>466</v>
      </c>
      <c r="E156" s="207"/>
      <c r="F156" s="208">
        <v>44075</v>
      </c>
      <c r="G156" s="208" t="s">
        <v>320</v>
      </c>
      <c r="H156" s="208">
        <v>44075</v>
      </c>
      <c r="I156" s="208">
        <v>44075</v>
      </c>
      <c r="J156" s="209">
        <v>0</v>
      </c>
      <c r="K156" s="209">
        <v>0</v>
      </c>
      <c r="L156" s="209"/>
      <c r="M156" s="210"/>
      <c r="N156" s="208">
        <v>44075</v>
      </c>
      <c r="O156" s="217">
        <v>5280204</v>
      </c>
      <c r="P156" s="239">
        <v>44075</v>
      </c>
      <c r="Q156" s="212">
        <v>0</v>
      </c>
    </row>
    <row r="157" spans="1:17" ht="15" hidden="1" customHeight="1">
      <c r="A157" s="204" t="s">
        <v>321</v>
      </c>
      <c r="B157" s="204" t="s">
        <v>467</v>
      </c>
      <c r="C157" s="205" t="s">
        <v>468</v>
      </c>
      <c r="D157" s="206" t="s">
        <v>469</v>
      </c>
      <c r="E157" s="207"/>
      <c r="F157" s="208">
        <v>43930</v>
      </c>
      <c r="G157" s="208" t="s">
        <v>320</v>
      </c>
      <c r="H157" s="208">
        <v>43930</v>
      </c>
      <c r="I157" s="208">
        <v>43930</v>
      </c>
      <c r="J157" s="209">
        <v>0</v>
      </c>
      <c r="K157" s="209">
        <v>0</v>
      </c>
      <c r="L157" s="209"/>
      <c r="M157" s="210"/>
      <c r="N157" s="208">
        <v>43930</v>
      </c>
      <c r="O157" s="217">
        <v>285951.45</v>
      </c>
      <c r="P157" s="239">
        <v>43930</v>
      </c>
      <c r="Q157" s="212">
        <v>0</v>
      </c>
    </row>
    <row r="158" spans="1:17" ht="15" hidden="1" customHeight="1">
      <c r="A158" s="204" t="s">
        <v>321</v>
      </c>
      <c r="B158" s="204" t="s">
        <v>467</v>
      </c>
      <c r="C158" s="205" t="s">
        <v>468</v>
      </c>
      <c r="D158" s="206" t="s">
        <v>470</v>
      </c>
      <c r="E158" s="207">
        <v>43891</v>
      </c>
      <c r="F158" s="208">
        <v>43935</v>
      </c>
      <c r="G158" s="208" t="s">
        <v>320</v>
      </c>
      <c r="H158" s="208">
        <v>44006</v>
      </c>
      <c r="I158" s="208"/>
      <c r="J158" s="209">
        <v>0</v>
      </c>
      <c r="K158" s="209">
        <v>0</v>
      </c>
      <c r="L158" s="216">
        <v>2238761.46</v>
      </c>
      <c r="M158" s="210">
        <v>30</v>
      </c>
      <c r="N158" s="208">
        <v>44036</v>
      </c>
      <c r="O158" s="217">
        <v>2483342.5</v>
      </c>
      <c r="P158" s="239">
        <v>44182</v>
      </c>
      <c r="Q158" s="212">
        <v>-146</v>
      </c>
    </row>
    <row r="159" spans="1:17" ht="15" hidden="1" customHeight="1">
      <c r="A159" s="204">
        <v>1</v>
      </c>
      <c r="B159" s="204" t="s">
        <v>471</v>
      </c>
      <c r="C159" s="205" t="s">
        <v>472</v>
      </c>
      <c r="D159" s="206">
        <v>19</v>
      </c>
      <c r="E159" s="207">
        <v>43739</v>
      </c>
      <c r="F159" s="208">
        <v>43768</v>
      </c>
      <c r="G159" s="208" t="s">
        <v>320</v>
      </c>
      <c r="H159" s="208">
        <v>43768</v>
      </c>
      <c r="I159" s="208"/>
      <c r="J159" s="209">
        <v>0</v>
      </c>
      <c r="K159" s="209">
        <v>0</v>
      </c>
      <c r="L159" s="209">
        <v>25672201.420000002</v>
      </c>
      <c r="M159" s="210">
        <v>45</v>
      </c>
      <c r="N159" s="208">
        <v>43891</v>
      </c>
      <c r="O159" s="217">
        <v>25672200.91</v>
      </c>
      <c r="P159" s="239">
        <v>43884</v>
      </c>
      <c r="Q159" s="212">
        <v>7</v>
      </c>
    </row>
    <row r="160" spans="1:17" ht="15" hidden="1" customHeight="1">
      <c r="A160" s="204">
        <v>1</v>
      </c>
      <c r="B160" s="204" t="s">
        <v>471</v>
      </c>
      <c r="C160" s="205" t="s">
        <v>472</v>
      </c>
      <c r="D160" s="206">
        <v>20</v>
      </c>
      <c r="E160" s="207">
        <v>43739</v>
      </c>
      <c r="F160" s="208">
        <v>43768</v>
      </c>
      <c r="G160" s="208" t="s">
        <v>320</v>
      </c>
      <c r="H160" s="208">
        <v>43784</v>
      </c>
      <c r="I160" s="208"/>
      <c r="J160" s="209">
        <v>0</v>
      </c>
      <c r="K160" s="209">
        <v>0</v>
      </c>
      <c r="L160" s="209">
        <v>15319191.73</v>
      </c>
      <c r="M160" s="210">
        <v>45</v>
      </c>
      <c r="N160" s="208">
        <v>43891</v>
      </c>
      <c r="O160" s="217">
        <v>15319191</v>
      </c>
      <c r="P160" s="239">
        <v>43909</v>
      </c>
      <c r="Q160" s="212">
        <v>-18</v>
      </c>
    </row>
    <row r="161" spans="1:17" ht="15" hidden="1" customHeight="1">
      <c r="A161" s="204">
        <v>1</v>
      </c>
      <c r="B161" s="204" t="s">
        <v>471</v>
      </c>
      <c r="C161" s="205" t="s">
        <v>472</v>
      </c>
      <c r="D161" s="206">
        <v>21</v>
      </c>
      <c r="E161" s="207"/>
      <c r="F161" s="208">
        <v>44152</v>
      </c>
      <c r="G161" s="208" t="s">
        <v>320</v>
      </c>
      <c r="H161" s="208">
        <v>44152</v>
      </c>
      <c r="I161" s="208"/>
      <c r="J161" s="209">
        <v>0</v>
      </c>
      <c r="K161" s="209">
        <v>0</v>
      </c>
      <c r="L161" s="209"/>
      <c r="M161" s="210">
        <v>45</v>
      </c>
      <c r="N161" s="208">
        <v>44152</v>
      </c>
      <c r="O161" s="217">
        <v>888628.7</v>
      </c>
      <c r="P161" s="239">
        <v>44152</v>
      </c>
      <c r="Q161" s="212">
        <v>0</v>
      </c>
    </row>
    <row r="162" spans="1:17" ht="15" hidden="1" customHeight="1">
      <c r="A162" s="204">
        <v>1</v>
      </c>
      <c r="B162" s="204" t="s">
        <v>471</v>
      </c>
      <c r="C162" s="205" t="s">
        <v>472</v>
      </c>
      <c r="D162" s="206" t="s">
        <v>473</v>
      </c>
      <c r="E162" s="207"/>
      <c r="F162" s="208">
        <v>44104</v>
      </c>
      <c r="G162" s="208" t="s">
        <v>320</v>
      </c>
      <c r="H162" s="208">
        <v>44104</v>
      </c>
      <c r="I162" s="208"/>
      <c r="J162" s="209">
        <v>0</v>
      </c>
      <c r="K162" s="209">
        <v>0</v>
      </c>
      <c r="L162" s="209"/>
      <c r="M162" s="210"/>
      <c r="N162" s="208">
        <v>44104</v>
      </c>
      <c r="O162" s="217">
        <v>144907</v>
      </c>
      <c r="P162" s="239">
        <v>44104</v>
      </c>
      <c r="Q162" s="212">
        <v>0</v>
      </c>
    </row>
    <row r="163" spans="1:17" ht="15" hidden="1" customHeight="1">
      <c r="A163" s="204" t="s">
        <v>317</v>
      </c>
      <c r="B163" s="204" t="s">
        <v>474</v>
      </c>
      <c r="C163" s="205" t="s">
        <v>475</v>
      </c>
      <c r="D163" s="206" t="s">
        <v>476</v>
      </c>
      <c r="E163" s="207"/>
      <c r="F163" s="208">
        <v>44083</v>
      </c>
      <c r="G163" s="208" t="s">
        <v>320</v>
      </c>
      <c r="H163" s="208">
        <v>44083</v>
      </c>
      <c r="I163" s="208"/>
      <c r="J163" s="209">
        <v>0</v>
      </c>
      <c r="K163" s="209">
        <v>0</v>
      </c>
      <c r="L163" s="209"/>
      <c r="M163" s="210"/>
      <c r="N163" s="208">
        <v>44083</v>
      </c>
      <c r="O163" s="217">
        <v>1702965</v>
      </c>
      <c r="P163" s="239">
        <v>44083</v>
      </c>
      <c r="Q163" s="212">
        <v>0</v>
      </c>
    </row>
    <row r="164" spans="1:17" ht="15" hidden="1" customHeight="1">
      <c r="A164" s="204">
        <v>1</v>
      </c>
      <c r="B164" s="204" t="s">
        <v>327</v>
      </c>
      <c r="C164" s="205" t="s">
        <v>477</v>
      </c>
      <c r="D164" s="206">
        <v>5</v>
      </c>
      <c r="E164" s="207"/>
      <c r="F164" s="208"/>
      <c r="G164" s="208" t="s">
        <v>326</v>
      </c>
      <c r="H164" s="208"/>
      <c r="I164" s="208"/>
      <c r="J164" s="209">
        <v>0</v>
      </c>
      <c r="K164" s="209"/>
      <c r="L164" s="214">
        <v>343200</v>
      </c>
      <c r="M164" s="210"/>
      <c r="N164" s="208">
        <v>43833</v>
      </c>
      <c r="O164" s="217"/>
      <c r="P164" s="239"/>
      <c r="Q164" s="212">
        <v>-458</v>
      </c>
    </row>
    <row r="165" spans="1:17" ht="15" hidden="1" customHeight="1">
      <c r="A165" s="204">
        <v>1</v>
      </c>
      <c r="B165" s="204" t="s">
        <v>478</v>
      </c>
      <c r="C165" s="205" t="s">
        <v>479</v>
      </c>
      <c r="D165" s="206" t="s">
        <v>480</v>
      </c>
      <c r="E165" s="207"/>
      <c r="F165" s="208"/>
      <c r="G165" s="208" t="s">
        <v>326</v>
      </c>
      <c r="H165" s="208">
        <v>44157</v>
      </c>
      <c r="I165" s="208"/>
      <c r="J165" s="209">
        <v>0</v>
      </c>
      <c r="K165" s="219"/>
      <c r="L165" s="214">
        <v>-6217.18</v>
      </c>
      <c r="M165" s="210"/>
      <c r="N165" s="208">
        <v>44172</v>
      </c>
      <c r="O165" s="215">
        <v>0</v>
      </c>
      <c r="P165" s="239">
        <v>44236</v>
      </c>
      <c r="Q165" s="212">
        <v>-64</v>
      </c>
    </row>
    <row r="166" spans="1:17" ht="15" hidden="1" customHeight="1">
      <c r="A166" s="204">
        <v>1</v>
      </c>
      <c r="B166" s="204" t="s">
        <v>478</v>
      </c>
      <c r="C166" s="205" t="s">
        <v>479</v>
      </c>
      <c r="D166" s="206" t="s">
        <v>481</v>
      </c>
      <c r="E166" s="207">
        <v>44105</v>
      </c>
      <c r="F166" s="208">
        <v>44146</v>
      </c>
      <c r="G166" s="208" t="s">
        <v>326</v>
      </c>
      <c r="H166" s="208">
        <v>44157</v>
      </c>
      <c r="I166" s="208">
        <v>44230</v>
      </c>
      <c r="J166" s="209">
        <v>0</v>
      </c>
      <c r="K166" s="209"/>
      <c r="L166" s="214">
        <v>2005948.91</v>
      </c>
      <c r="M166" s="210"/>
      <c r="N166" s="208">
        <v>44172</v>
      </c>
      <c r="O166" s="215">
        <v>1999731.73</v>
      </c>
      <c r="P166" s="239">
        <v>44236</v>
      </c>
      <c r="Q166" s="212">
        <v>-64</v>
      </c>
    </row>
    <row r="167" spans="1:17" ht="15" hidden="1" customHeight="1">
      <c r="A167" s="204" t="s">
        <v>317</v>
      </c>
      <c r="B167" s="204" t="s">
        <v>482</v>
      </c>
      <c r="C167" s="205" t="s">
        <v>9</v>
      </c>
      <c r="D167" s="206">
        <v>1</v>
      </c>
      <c r="E167" s="207"/>
      <c r="F167" s="208">
        <v>43905</v>
      </c>
      <c r="G167" s="208" t="s">
        <v>320</v>
      </c>
      <c r="H167" s="208">
        <v>43905</v>
      </c>
      <c r="I167" s="208">
        <v>43905</v>
      </c>
      <c r="J167" s="209">
        <v>0</v>
      </c>
      <c r="K167" s="209">
        <v>0</v>
      </c>
      <c r="L167" s="209"/>
      <c r="M167" s="210"/>
      <c r="N167" s="208">
        <v>43905</v>
      </c>
      <c r="O167" s="217">
        <v>18753780</v>
      </c>
      <c r="P167" s="239">
        <v>43905</v>
      </c>
      <c r="Q167" s="212">
        <v>0</v>
      </c>
    </row>
    <row r="168" spans="1:17" ht="15" hidden="1" customHeight="1">
      <c r="A168" s="204" t="s">
        <v>317</v>
      </c>
      <c r="B168" s="204" t="s">
        <v>482</v>
      </c>
      <c r="C168" s="205" t="s">
        <v>9</v>
      </c>
      <c r="D168" s="206">
        <v>2</v>
      </c>
      <c r="E168" s="207"/>
      <c r="F168" s="208">
        <v>44105</v>
      </c>
      <c r="G168" s="208" t="s">
        <v>320</v>
      </c>
      <c r="H168" s="208">
        <v>44105</v>
      </c>
      <c r="I168" s="208">
        <v>44105</v>
      </c>
      <c r="J168" s="209">
        <v>0</v>
      </c>
      <c r="K168" s="209">
        <v>0</v>
      </c>
      <c r="L168" s="209"/>
      <c r="M168" s="210"/>
      <c r="N168" s="208">
        <v>44105</v>
      </c>
      <c r="O168" s="217">
        <v>572405</v>
      </c>
      <c r="P168" s="239">
        <v>44105</v>
      </c>
      <c r="Q168" s="212">
        <v>0</v>
      </c>
    </row>
    <row r="169" spans="1:17" ht="15" hidden="1" customHeight="1">
      <c r="A169" s="204" t="s">
        <v>317</v>
      </c>
      <c r="B169" s="204" t="s">
        <v>482</v>
      </c>
      <c r="C169" s="205" t="s">
        <v>9</v>
      </c>
      <c r="D169" s="206" t="s">
        <v>483</v>
      </c>
      <c r="E169" s="207"/>
      <c r="F169" s="208">
        <v>43915</v>
      </c>
      <c r="G169" s="208" t="s">
        <v>320</v>
      </c>
      <c r="H169" s="208">
        <v>43915</v>
      </c>
      <c r="I169" s="208">
        <v>43915</v>
      </c>
      <c r="J169" s="209">
        <v>0</v>
      </c>
      <c r="K169" s="209">
        <v>0</v>
      </c>
      <c r="L169" s="209"/>
      <c r="M169" s="210"/>
      <c r="N169" s="208">
        <v>43915</v>
      </c>
      <c r="O169" s="217">
        <v>4205847</v>
      </c>
      <c r="P169" s="239">
        <v>43915</v>
      </c>
      <c r="Q169" s="212">
        <v>0</v>
      </c>
    </row>
    <row r="170" spans="1:17" ht="15" hidden="1" customHeight="1">
      <c r="A170" s="204" t="s">
        <v>317</v>
      </c>
      <c r="B170" s="204" t="s">
        <v>482</v>
      </c>
      <c r="C170" s="205" t="s">
        <v>9</v>
      </c>
      <c r="D170" s="206" t="s">
        <v>484</v>
      </c>
      <c r="E170" s="207"/>
      <c r="F170" s="208">
        <v>44220</v>
      </c>
      <c r="G170" s="208" t="s">
        <v>320</v>
      </c>
      <c r="H170" s="208">
        <v>44220</v>
      </c>
      <c r="I170" s="208"/>
      <c r="J170" s="209">
        <v>0</v>
      </c>
      <c r="K170" s="209">
        <v>0</v>
      </c>
      <c r="L170" s="209"/>
      <c r="M170" s="210"/>
      <c r="N170" s="208">
        <v>44228</v>
      </c>
      <c r="O170" s="215">
        <v>1597635</v>
      </c>
      <c r="P170" s="239">
        <v>44228</v>
      </c>
      <c r="Q170" s="212">
        <v>0</v>
      </c>
    </row>
    <row r="171" spans="1:17" ht="15" hidden="1" customHeight="1">
      <c r="A171" s="204" t="s">
        <v>317</v>
      </c>
      <c r="B171" s="204" t="s">
        <v>485</v>
      </c>
      <c r="C171" s="205" t="s">
        <v>6</v>
      </c>
      <c r="D171" s="206" t="s">
        <v>486</v>
      </c>
      <c r="E171" s="207"/>
      <c r="F171" s="208">
        <v>44223</v>
      </c>
      <c r="G171" s="208" t="s">
        <v>320</v>
      </c>
      <c r="H171" s="208">
        <v>44223</v>
      </c>
      <c r="I171" s="208"/>
      <c r="J171" s="209">
        <v>0</v>
      </c>
      <c r="K171" s="209">
        <v>0</v>
      </c>
      <c r="L171" s="209"/>
      <c r="M171" s="210"/>
      <c r="N171" s="208">
        <v>44228</v>
      </c>
      <c r="O171" s="215">
        <v>1715135</v>
      </c>
      <c r="P171" s="239">
        <v>44228</v>
      </c>
      <c r="Q171" s="212">
        <v>0</v>
      </c>
    </row>
    <row r="172" spans="1:17" ht="15" hidden="1" customHeight="1">
      <c r="A172" s="204">
        <v>1</v>
      </c>
      <c r="B172" s="204" t="s">
        <v>487</v>
      </c>
      <c r="C172" s="205" t="s">
        <v>488</v>
      </c>
      <c r="D172" s="206">
        <v>21</v>
      </c>
      <c r="E172" s="207">
        <v>43831</v>
      </c>
      <c r="F172" s="208">
        <v>43873</v>
      </c>
      <c r="G172" s="208" t="s">
        <v>320</v>
      </c>
      <c r="H172" s="208">
        <v>43913</v>
      </c>
      <c r="I172" s="208"/>
      <c r="J172" s="209">
        <v>25280351.629999999</v>
      </c>
      <c r="K172" s="209">
        <v>20606238.589999996</v>
      </c>
      <c r="L172" s="214">
        <v>5243962.1900000004</v>
      </c>
      <c r="M172" s="210">
        <v>15</v>
      </c>
      <c r="N172" s="208">
        <v>43888</v>
      </c>
      <c r="O172" s="217"/>
      <c r="P172" s="239"/>
      <c r="Q172" s="212">
        <v>-403</v>
      </c>
    </row>
    <row r="173" spans="1:17" ht="15" hidden="1" customHeight="1">
      <c r="A173" s="204">
        <v>1</v>
      </c>
      <c r="B173" s="204" t="s">
        <v>487</v>
      </c>
      <c r="C173" s="205" t="s">
        <v>488</v>
      </c>
      <c r="D173" s="206" t="s">
        <v>489</v>
      </c>
      <c r="E173" s="207">
        <v>43831</v>
      </c>
      <c r="F173" s="208">
        <v>43873</v>
      </c>
      <c r="G173" s="208" t="s">
        <v>320</v>
      </c>
      <c r="H173" s="208">
        <v>43913</v>
      </c>
      <c r="I173" s="208"/>
      <c r="J173" s="209">
        <v>1531778.37</v>
      </c>
      <c r="K173" s="209">
        <v>1231699.4100000039</v>
      </c>
      <c r="L173" s="211">
        <v>0</v>
      </c>
      <c r="M173" s="210">
        <v>15</v>
      </c>
      <c r="N173" s="208">
        <v>43888</v>
      </c>
      <c r="O173" s="217">
        <v>1E-4</v>
      </c>
      <c r="P173" s="239"/>
      <c r="Q173" s="212">
        <v>-403</v>
      </c>
    </row>
    <row r="174" spans="1:17" ht="15" hidden="1" customHeight="1">
      <c r="A174" s="204">
        <v>1</v>
      </c>
      <c r="B174" s="204" t="s">
        <v>487</v>
      </c>
      <c r="C174" s="205" t="s">
        <v>488</v>
      </c>
      <c r="D174" s="206" t="s">
        <v>490</v>
      </c>
      <c r="E174" s="207"/>
      <c r="F174" s="208">
        <v>43942</v>
      </c>
      <c r="G174" s="208" t="s">
        <v>320</v>
      </c>
      <c r="H174" s="208">
        <v>43944</v>
      </c>
      <c r="I174" s="208"/>
      <c r="J174" s="209">
        <v>840390.11</v>
      </c>
      <c r="K174" s="209">
        <v>840390.11</v>
      </c>
      <c r="L174" s="214">
        <v>-2325487.1800000002</v>
      </c>
      <c r="M174" s="210">
        <v>15</v>
      </c>
      <c r="N174" s="208">
        <v>43959</v>
      </c>
      <c r="O174" s="217"/>
      <c r="P174" s="239"/>
      <c r="Q174" s="212">
        <v>-332</v>
      </c>
    </row>
    <row r="175" spans="1:17" ht="15" hidden="1" customHeight="1">
      <c r="A175" s="204">
        <v>1</v>
      </c>
      <c r="B175" s="204" t="s">
        <v>491</v>
      </c>
      <c r="C175" s="205" t="s">
        <v>492</v>
      </c>
      <c r="D175" s="206">
        <v>19</v>
      </c>
      <c r="E175" s="207">
        <v>43818</v>
      </c>
      <c r="F175" s="208">
        <v>43817</v>
      </c>
      <c r="G175" s="208" t="s">
        <v>320</v>
      </c>
      <c r="H175" s="208">
        <v>43817</v>
      </c>
      <c r="I175" s="208"/>
      <c r="J175" s="209">
        <v>0</v>
      </c>
      <c r="K175" s="209">
        <v>901366.73</v>
      </c>
      <c r="L175" s="216">
        <v>1195853.8799999999</v>
      </c>
      <c r="M175" s="210">
        <v>40</v>
      </c>
      <c r="N175" s="208">
        <v>43857</v>
      </c>
      <c r="O175" s="217">
        <v>1416810.93</v>
      </c>
      <c r="P175" s="239">
        <v>44140</v>
      </c>
      <c r="Q175" s="212">
        <v>-283</v>
      </c>
    </row>
    <row r="176" spans="1:17" ht="15" hidden="1" customHeight="1">
      <c r="A176" s="204">
        <v>1</v>
      </c>
      <c r="B176" s="204" t="s">
        <v>493</v>
      </c>
      <c r="C176" s="205" t="s">
        <v>494</v>
      </c>
      <c r="D176" s="206" t="s">
        <v>495</v>
      </c>
      <c r="E176" s="207">
        <v>43831</v>
      </c>
      <c r="F176" s="208">
        <v>43857</v>
      </c>
      <c r="G176" s="208" t="s">
        <v>320</v>
      </c>
      <c r="H176" s="208">
        <v>43857</v>
      </c>
      <c r="I176" s="208"/>
      <c r="J176" s="209">
        <v>0</v>
      </c>
      <c r="K176" s="209">
        <v>0</v>
      </c>
      <c r="L176" s="209">
        <v>43857</v>
      </c>
      <c r="M176" s="210">
        <v>17</v>
      </c>
      <c r="N176" s="208">
        <v>43857</v>
      </c>
      <c r="O176" s="217">
        <v>2318161.39</v>
      </c>
      <c r="P176" s="239">
        <v>43857</v>
      </c>
      <c r="Q176" s="212">
        <v>0</v>
      </c>
    </row>
    <row r="177" spans="1:17" ht="15" hidden="1" customHeight="1">
      <c r="A177" s="204">
        <v>1</v>
      </c>
      <c r="B177" s="204" t="s">
        <v>493</v>
      </c>
      <c r="C177" s="205" t="s">
        <v>494</v>
      </c>
      <c r="D177" s="206" t="s">
        <v>496</v>
      </c>
      <c r="E177" s="207">
        <v>43952</v>
      </c>
      <c r="F177" s="208"/>
      <c r="G177" s="208" t="s">
        <v>320</v>
      </c>
      <c r="H177" s="208">
        <v>44003</v>
      </c>
      <c r="I177" s="208"/>
      <c r="J177" s="209">
        <v>0</v>
      </c>
      <c r="K177" s="209">
        <v>0</v>
      </c>
      <c r="L177" s="217">
        <v>1515470</v>
      </c>
      <c r="M177" s="210">
        <v>17</v>
      </c>
      <c r="N177" s="208">
        <v>44004</v>
      </c>
      <c r="O177" s="217">
        <v>1515470</v>
      </c>
      <c r="P177" s="239">
        <v>44059</v>
      </c>
      <c r="Q177" s="212">
        <v>-55</v>
      </c>
    </row>
    <row r="178" spans="1:17" ht="15" hidden="1" customHeight="1">
      <c r="A178" s="204">
        <v>1</v>
      </c>
      <c r="B178" s="204" t="s">
        <v>493</v>
      </c>
      <c r="C178" s="205" t="s">
        <v>494</v>
      </c>
      <c r="D178" s="206" t="s">
        <v>497</v>
      </c>
      <c r="E178" s="207">
        <v>44075</v>
      </c>
      <c r="F178" s="208">
        <v>44098</v>
      </c>
      <c r="G178" s="208" t="s">
        <v>326</v>
      </c>
      <c r="H178" s="208">
        <v>44130</v>
      </c>
      <c r="I178" s="208"/>
      <c r="J178" s="209">
        <v>0</v>
      </c>
      <c r="K178" s="218"/>
      <c r="L178" s="214">
        <v>6845790.2999999998</v>
      </c>
      <c r="M178" s="210">
        <v>17</v>
      </c>
      <c r="N178" s="208">
        <v>44147</v>
      </c>
      <c r="O178" s="217">
        <v>6845790.3700000001</v>
      </c>
      <c r="P178" s="239">
        <v>44164</v>
      </c>
      <c r="Q178" s="212">
        <v>-17</v>
      </c>
    </row>
    <row r="179" spans="1:17" ht="15" hidden="1" customHeight="1">
      <c r="A179" s="204">
        <v>1</v>
      </c>
      <c r="B179" s="204" t="s">
        <v>493</v>
      </c>
      <c r="C179" s="205" t="s">
        <v>494</v>
      </c>
      <c r="D179" s="206" t="s">
        <v>498</v>
      </c>
      <c r="E179" s="207">
        <v>43891</v>
      </c>
      <c r="F179" s="208">
        <v>43911</v>
      </c>
      <c r="G179" s="208" t="s">
        <v>320</v>
      </c>
      <c r="H179" s="208">
        <v>43912</v>
      </c>
      <c r="I179" s="208"/>
      <c r="J179" s="220">
        <v>369916.89999999851</v>
      </c>
      <c r="K179" s="209">
        <v>369916.89999999851</v>
      </c>
      <c r="L179" s="211">
        <v>1116423</v>
      </c>
      <c r="M179" s="210">
        <v>14</v>
      </c>
      <c r="N179" s="208">
        <v>43905</v>
      </c>
      <c r="O179" s="217">
        <v>1116423</v>
      </c>
      <c r="P179" s="239">
        <v>43951</v>
      </c>
      <c r="Q179" s="212">
        <v>-46</v>
      </c>
    </row>
    <row r="180" spans="1:17" ht="15" hidden="1" customHeight="1">
      <c r="A180" s="204">
        <v>1</v>
      </c>
      <c r="B180" s="204" t="s">
        <v>493</v>
      </c>
      <c r="C180" s="205" t="s">
        <v>494</v>
      </c>
      <c r="D180" s="206" t="s">
        <v>499</v>
      </c>
      <c r="E180" s="207"/>
      <c r="F180" s="208">
        <v>43870</v>
      </c>
      <c r="G180" s="208" t="s">
        <v>320</v>
      </c>
      <c r="H180" s="208">
        <v>43870</v>
      </c>
      <c r="I180" s="208"/>
      <c r="J180" s="209">
        <v>0</v>
      </c>
      <c r="K180" s="209">
        <v>0</v>
      </c>
      <c r="L180" s="209"/>
      <c r="M180" s="210"/>
      <c r="N180" s="208">
        <v>43870</v>
      </c>
      <c r="O180" s="217">
        <v>1120262.6499999999</v>
      </c>
      <c r="P180" s="239">
        <v>43870</v>
      </c>
      <c r="Q180" s="212">
        <v>0</v>
      </c>
    </row>
    <row r="181" spans="1:17" ht="15" hidden="1" customHeight="1">
      <c r="A181" s="204">
        <v>1</v>
      </c>
      <c r="B181" s="204" t="s">
        <v>493</v>
      </c>
      <c r="C181" s="205" t="s">
        <v>494</v>
      </c>
      <c r="D181" s="206" t="s">
        <v>500</v>
      </c>
      <c r="E181" s="207"/>
      <c r="F181" s="208">
        <v>43870</v>
      </c>
      <c r="G181" s="208" t="s">
        <v>320</v>
      </c>
      <c r="H181" s="208">
        <v>43870</v>
      </c>
      <c r="I181" s="208"/>
      <c r="J181" s="209">
        <v>0</v>
      </c>
      <c r="K181" s="209">
        <v>0</v>
      </c>
      <c r="L181" s="209"/>
      <c r="M181" s="210"/>
      <c r="N181" s="208">
        <v>43870</v>
      </c>
      <c r="O181" s="217">
        <v>253659.18</v>
      </c>
      <c r="P181" s="239">
        <v>43870</v>
      </c>
      <c r="Q181" s="212">
        <v>0</v>
      </c>
    </row>
    <row r="182" spans="1:17" ht="15" hidden="1" customHeight="1">
      <c r="A182" s="204">
        <v>1</v>
      </c>
      <c r="B182" s="204" t="s">
        <v>493</v>
      </c>
      <c r="C182" s="205" t="s">
        <v>494</v>
      </c>
      <c r="D182" s="206" t="s">
        <v>501</v>
      </c>
      <c r="E182" s="207"/>
      <c r="F182" s="208">
        <v>43870</v>
      </c>
      <c r="G182" s="208" t="s">
        <v>320</v>
      </c>
      <c r="H182" s="208">
        <v>43870</v>
      </c>
      <c r="I182" s="208"/>
      <c r="J182" s="209">
        <v>0</v>
      </c>
      <c r="K182" s="209">
        <v>0</v>
      </c>
      <c r="L182" s="209"/>
      <c r="M182" s="210"/>
      <c r="N182" s="208">
        <v>43870</v>
      </c>
      <c r="O182" s="217">
        <v>267208.33</v>
      </c>
      <c r="P182" s="239">
        <v>43870</v>
      </c>
      <c r="Q182" s="212">
        <v>0</v>
      </c>
    </row>
    <row r="183" spans="1:17" ht="15" hidden="1" customHeight="1">
      <c r="A183" s="204" t="s">
        <v>317</v>
      </c>
      <c r="B183" s="204" t="s">
        <v>502</v>
      </c>
      <c r="C183" s="205" t="s">
        <v>503</v>
      </c>
      <c r="D183" s="206">
        <v>1</v>
      </c>
      <c r="E183" s="207"/>
      <c r="F183" s="208">
        <v>44223</v>
      </c>
      <c r="G183" s="208" t="s">
        <v>320</v>
      </c>
      <c r="H183" s="208">
        <v>44223</v>
      </c>
      <c r="I183" s="208"/>
      <c r="J183" s="209">
        <v>0</v>
      </c>
      <c r="K183" s="209">
        <v>0</v>
      </c>
      <c r="L183" s="209"/>
      <c r="M183" s="210"/>
      <c r="N183" s="208">
        <v>44228</v>
      </c>
      <c r="O183" s="215">
        <v>454415</v>
      </c>
      <c r="P183" s="239">
        <v>44228</v>
      </c>
      <c r="Q183" s="212">
        <v>0</v>
      </c>
    </row>
    <row r="184" spans="1:17" ht="15" hidden="1" customHeight="1">
      <c r="A184" s="204">
        <v>2</v>
      </c>
      <c r="B184" s="204" t="s">
        <v>504</v>
      </c>
      <c r="C184" s="205" t="s">
        <v>505</v>
      </c>
      <c r="D184" s="206" t="s">
        <v>339</v>
      </c>
      <c r="E184" s="207"/>
      <c r="F184" s="208">
        <v>44157</v>
      </c>
      <c r="G184" s="208" t="s">
        <v>320</v>
      </c>
      <c r="H184" s="208">
        <v>44157</v>
      </c>
      <c r="I184" s="208"/>
      <c r="J184" s="209">
        <v>0</v>
      </c>
      <c r="K184" s="209">
        <v>0</v>
      </c>
      <c r="L184" s="209"/>
      <c r="M184" s="210"/>
      <c r="N184" s="208">
        <v>44157</v>
      </c>
      <c r="O184" s="217">
        <v>1311260</v>
      </c>
      <c r="P184" s="239">
        <v>44157</v>
      </c>
      <c r="Q184" s="212">
        <v>0</v>
      </c>
    </row>
    <row r="185" spans="1:17" ht="15" hidden="1" customHeight="1">
      <c r="A185" s="204">
        <v>2</v>
      </c>
      <c r="B185" s="204" t="s">
        <v>506</v>
      </c>
      <c r="C185" s="205" t="s">
        <v>507</v>
      </c>
      <c r="D185" s="206">
        <v>1</v>
      </c>
      <c r="E185" s="207">
        <v>43435</v>
      </c>
      <c r="F185" s="208"/>
      <c r="G185" s="208" t="s">
        <v>320</v>
      </c>
      <c r="H185" s="208">
        <v>43477</v>
      </c>
      <c r="I185" s="208"/>
      <c r="J185" s="209">
        <v>87931599.599999994</v>
      </c>
      <c r="K185" s="211">
        <v>87931599.599999994</v>
      </c>
      <c r="L185" s="209">
        <v>84232258.790000007</v>
      </c>
      <c r="M185" s="210">
        <v>60</v>
      </c>
      <c r="N185" s="208">
        <v>43537</v>
      </c>
      <c r="O185" s="217">
        <v>84232258.790000007</v>
      </c>
      <c r="P185" s="239">
        <v>43538</v>
      </c>
      <c r="Q185" s="212">
        <v>-1</v>
      </c>
    </row>
    <row r="186" spans="1:17" ht="15" hidden="1" customHeight="1">
      <c r="A186" s="204">
        <v>2</v>
      </c>
      <c r="B186" s="204" t="s">
        <v>506</v>
      </c>
      <c r="C186" s="205" t="s">
        <v>507</v>
      </c>
      <c r="D186" s="206">
        <v>2</v>
      </c>
      <c r="E186" s="207">
        <v>43466</v>
      </c>
      <c r="F186" s="208"/>
      <c r="G186" s="208" t="s">
        <v>320</v>
      </c>
      <c r="H186" s="208">
        <v>43500</v>
      </c>
      <c r="I186" s="208"/>
      <c r="J186" s="209">
        <v>30312099.699999999</v>
      </c>
      <c r="K186" s="211">
        <v>30312099.699999999</v>
      </c>
      <c r="L186" s="209">
        <v>33239727.620000001</v>
      </c>
      <c r="M186" s="210">
        <v>60</v>
      </c>
      <c r="N186" s="208">
        <v>43560</v>
      </c>
      <c r="O186" s="217">
        <v>33239727.620000001</v>
      </c>
      <c r="P186" s="239">
        <v>43585</v>
      </c>
      <c r="Q186" s="212">
        <v>-25</v>
      </c>
    </row>
    <row r="187" spans="1:17" ht="15" hidden="1" customHeight="1">
      <c r="A187" s="204">
        <v>2</v>
      </c>
      <c r="B187" s="204" t="s">
        <v>506</v>
      </c>
      <c r="C187" s="205" t="s">
        <v>507</v>
      </c>
      <c r="D187" s="206">
        <v>3</v>
      </c>
      <c r="E187" s="207">
        <v>43497</v>
      </c>
      <c r="F187" s="208"/>
      <c r="G187" s="208" t="s">
        <v>320</v>
      </c>
      <c r="H187" s="208">
        <v>43543</v>
      </c>
      <c r="I187" s="208"/>
      <c r="J187" s="209">
        <v>31573869.75</v>
      </c>
      <c r="K187" s="211">
        <v>31573869.75</v>
      </c>
      <c r="L187" s="209">
        <v>32983100.66</v>
      </c>
      <c r="M187" s="210">
        <v>60</v>
      </c>
      <c r="N187" s="208">
        <v>43603</v>
      </c>
      <c r="O187" s="217">
        <v>32983100.66</v>
      </c>
      <c r="P187" s="239">
        <v>43618</v>
      </c>
      <c r="Q187" s="212">
        <v>-15</v>
      </c>
    </row>
    <row r="188" spans="1:17" ht="15" hidden="1" customHeight="1">
      <c r="A188" s="204">
        <v>2</v>
      </c>
      <c r="B188" s="204" t="s">
        <v>506</v>
      </c>
      <c r="C188" s="205" t="s">
        <v>507</v>
      </c>
      <c r="D188" s="206">
        <v>4</v>
      </c>
      <c r="E188" s="207">
        <v>43525</v>
      </c>
      <c r="F188" s="208"/>
      <c r="G188" s="208" t="s">
        <v>320</v>
      </c>
      <c r="H188" s="208">
        <v>43565</v>
      </c>
      <c r="I188" s="208"/>
      <c r="J188" s="209">
        <v>44525663.299999997</v>
      </c>
      <c r="K188" s="211">
        <v>44525663.299999997</v>
      </c>
      <c r="L188" s="209">
        <v>34182205.729999997</v>
      </c>
      <c r="M188" s="210">
        <v>60</v>
      </c>
      <c r="N188" s="208">
        <v>43625</v>
      </c>
      <c r="O188" s="217">
        <v>34182205.729999997</v>
      </c>
      <c r="P188" s="239">
        <v>43641</v>
      </c>
      <c r="Q188" s="212">
        <v>-16</v>
      </c>
    </row>
    <row r="189" spans="1:17" ht="15" hidden="1" customHeight="1">
      <c r="A189" s="204">
        <v>2</v>
      </c>
      <c r="B189" s="204" t="s">
        <v>506</v>
      </c>
      <c r="C189" s="205" t="s">
        <v>507</v>
      </c>
      <c r="D189" s="206">
        <v>5</v>
      </c>
      <c r="E189" s="207">
        <v>43556</v>
      </c>
      <c r="F189" s="208"/>
      <c r="G189" s="208" t="s">
        <v>320</v>
      </c>
      <c r="H189" s="208">
        <v>43587</v>
      </c>
      <c r="I189" s="208"/>
      <c r="J189" s="209">
        <v>45848307.350000001</v>
      </c>
      <c r="K189" s="211">
        <v>45848307.350000001</v>
      </c>
      <c r="L189" s="209">
        <v>39074639.759999998</v>
      </c>
      <c r="M189" s="210">
        <v>60</v>
      </c>
      <c r="N189" s="208">
        <v>43647</v>
      </c>
      <c r="O189" s="217">
        <v>39074639.759999998</v>
      </c>
      <c r="P189" s="239">
        <v>43648</v>
      </c>
      <c r="Q189" s="212">
        <v>-1</v>
      </c>
    </row>
    <row r="190" spans="1:17" ht="15" hidden="1" customHeight="1">
      <c r="A190" s="204">
        <v>2</v>
      </c>
      <c r="B190" s="204" t="s">
        <v>506</v>
      </c>
      <c r="C190" s="205" t="s">
        <v>507</v>
      </c>
      <c r="D190" s="206">
        <v>6</v>
      </c>
      <c r="E190" s="207">
        <v>43586</v>
      </c>
      <c r="F190" s="208"/>
      <c r="G190" s="208" t="s">
        <v>320</v>
      </c>
      <c r="H190" s="208">
        <v>43626</v>
      </c>
      <c r="I190" s="208"/>
      <c r="J190" s="209">
        <v>33530322.100000001</v>
      </c>
      <c r="K190" s="211">
        <v>33530322.100000001</v>
      </c>
      <c r="L190" s="209">
        <v>27368495.940000001</v>
      </c>
      <c r="M190" s="210">
        <v>60</v>
      </c>
      <c r="N190" s="208">
        <v>43686</v>
      </c>
      <c r="O190" s="217">
        <v>27368495.940000001</v>
      </c>
      <c r="P190" s="239">
        <v>43725</v>
      </c>
      <c r="Q190" s="212">
        <v>-39</v>
      </c>
    </row>
    <row r="191" spans="1:17" ht="15" hidden="1" customHeight="1">
      <c r="A191" s="204">
        <v>2</v>
      </c>
      <c r="B191" s="204" t="s">
        <v>506</v>
      </c>
      <c r="C191" s="205" t="s">
        <v>507</v>
      </c>
      <c r="D191" s="206">
        <v>7</v>
      </c>
      <c r="E191" s="207">
        <v>43617</v>
      </c>
      <c r="F191" s="208"/>
      <c r="G191" s="208" t="s">
        <v>320</v>
      </c>
      <c r="H191" s="208">
        <v>43662</v>
      </c>
      <c r="I191" s="208"/>
      <c r="J191" s="209">
        <v>36808732.299999997</v>
      </c>
      <c r="K191" s="211">
        <v>36808732.299999997</v>
      </c>
      <c r="L191" s="209">
        <v>28813824.710000001</v>
      </c>
      <c r="M191" s="210">
        <v>60</v>
      </c>
      <c r="N191" s="208">
        <v>43722</v>
      </c>
      <c r="O191" s="217">
        <v>28813824.710000001</v>
      </c>
      <c r="P191" s="239">
        <v>43753</v>
      </c>
      <c r="Q191" s="212">
        <v>-31</v>
      </c>
    </row>
    <row r="192" spans="1:17" ht="15" hidden="1" customHeight="1">
      <c r="A192" s="204">
        <v>2</v>
      </c>
      <c r="B192" s="204" t="s">
        <v>506</v>
      </c>
      <c r="C192" s="205" t="s">
        <v>507</v>
      </c>
      <c r="D192" s="206">
        <v>8</v>
      </c>
      <c r="E192" s="207">
        <v>43647</v>
      </c>
      <c r="F192" s="208"/>
      <c r="G192" s="208" t="s">
        <v>320</v>
      </c>
      <c r="H192" s="208">
        <v>43680</v>
      </c>
      <c r="I192" s="208"/>
      <c r="J192" s="209">
        <v>33154478.5</v>
      </c>
      <c r="K192" s="211">
        <v>33154478.5</v>
      </c>
      <c r="L192" s="209">
        <v>27768504.100000001</v>
      </c>
      <c r="M192" s="210">
        <v>60</v>
      </c>
      <c r="N192" s="208">
        <v>43740</v>
      </c>
      <c r="O192" s="217">
        <v>27768504.100000001</v>
      </c>
      <c r="P192" s="239">
        <v>43786</v>
      </c>
      <c r="Q192" s="212">
        <v>-46</v>
      </c>
    </row>
    <row r="193" spans="1:17" ht="15" hidden="1" customHeight="1">
      <c r="A193" s="204">
        <v>2</v>
      </c>
      <c r="B193" s="204" t="s">
        <v>506</v>
      </c>
      <c r="C193" s="205" t="s">
        <v>507</v>
      </c>
      <c r="D193" s="206">
        <v>9</v>
      </c>
      <c r="E193" s="207">
        <v>43678</v>
      </c>
      <c r="F193" s="208"/>
      <c r="G193" s="208" t="s">
        <v>320</v>
      </c>
      <c r="H193" s="208">
        <v>43710</v>
      </c>
      <c r="I193" s="208"/>
      <c r="J193" s="209">
        <v>24093801.649999999</v>
      </c>
      <c r="K193" s="211">
        <v>24093801.649999999</v>
      </c>
      <c r="L193" s="209">
        <v>22348276.350000001</v>
      </c>
      <c r="M193" s="210">
        <v>60</v>
      </c>
      <c r="N193" s="208">
        <v>43770</v>
      </c>
      <c r="O193" s="217">
        <v>22348276.350000001</v>
      </c>
      <c r="P193" s="239">
        <v>43786</v>
      </c>
      <c r="Q193" s="212">
        <v>-16</v>
      </c>
    </row>
    <row r="194" spans="1:17" ht="15" hidden="1" customHeight="1">
      <c r="A194" s="204">
        <v>2</v>
      </c>
      <c r="B194" s="204" t="s">
        <v>506</v>
      </c>
      <c r="C194" s="205" t="s">
        <v>507</v>
      </c>
      <c r="D194" s="206">
        <v>10</v>
      </c>
      <c r="E194" s="207">
        <v>43709</v>
      </c>
      <c r="F194" s="208"/>
      <c r="G194" s="208" t="s">
        <v>320</v>
      </c>
      <c r="H194" s="208">
        <v>43745</v>
      </c>
      <c r="I194" s="208"/>
      <c r="J194" s="209">
        <v>26640996.550000001</v>
      </c>
      <c r="K194" s="211">
        <v>26640996.550000001</v>
      </c>
      <c r="L194" s="209">
        <v>23826290.100000001</v>
      </c>
      <c r="M194" s="210">
        <v>60</v>
      </c>
      <c r="N194" s="208">
        <v>43805</v>
      </c>
      <c r="O194" s="217">
        <v>23826290.100000001</v>
      </c>
      <c r="P194" s="239">
        <v>43821</v>
      </c>
      <c r="Q194" s="212">
        <v>-16</v>
      </c>
    </row>
    <row r="195" spans="1:17" ht="15" hidden="1" customHeight="1">
      <c r="A195" s="204">
        <v>2</v>
      </c>
      <c r="B195" s="204" t="s">
        <v>506</v>
      </c>
      <c r="C195" s="205" t="s">
        <v>507</v>
      </c>
      <c r="D195" s="206">
        <v>11</v>
      </c>
      <c r="E195" s="207">
        <v>43739</v>
      </c>
      <c r="F195" s="208"/>
      <c r="G195" s="208" t="s">
        <v>320</v>
      </c>
      <c r="H195" s="208">
        <v>43773</v>
      </c>
      <c r="I195" s="208"/>
      <c r="J195" s="209">
        <v>35072197.950000003</v>
      </c>
      <c r="K195" s="211">
        <v>35072197.950000003</v>
      </c>
      <c r="L195" s="209">
        <v>29830600.5</v>
      </c>
      <c r="M195" s="210">
        <v>60</v>
      </c>
      <c r="N195" s="208">
        <v>43833</v>
      </c>
      <c r="O195" s="217">
        <v>29830600.5</v>
      </c>
      <c r="P195" s="239">
        <v>43870</v>
      </c>
      <c r="Q195" s="212">
        <v>-37</v>
      </c>
    </row>
    <row r="196" spans="1:17" ht="15" hidden="1" customHeight="1">
      <c r="A196" s="204">
        <v>2</v>
      </c>
      <c r="B196" s="204" t="s">
        <v>506</v>
      </c>
      <c r="C196" s="205" t="s">
        <v>507</v>
      </c>
      <c r="D196" s="206">
        <v>12</v>
      </c>
      <c r="E196" s="207">
        <v>43770</v>
      </c>
      <c r="F196" s="208"/>
      <c r="G196" s="208" t="s">
        <v>320</v>
      </c>
      <c r="H196" s="208">
        <v>43806</v>
      </c>
      <c r="I196" s="208"/>
      <c r="J196" s="209">
        <v>26622562.5</v>
      </c>
      <c r="K196" s="211">
        <v>26622562.5</v>
      </c>
      <c r="L196" s="209">
        <v>22976221.5</v>
      </c>
      <c r="M196" s="210">
        <v>60</v>
      </c>
      <c r="N196" s="208">
        <v>43866</v>
      </c>
      <c r="O196" s="217">
        <v>22909628.300000001</v>
      </c>
      <c r="P196" s="239">
        <v>43909</v>
      </c>
      <c r="Q196" s="212">
        <v>-43</v>
      </c>
    </row>
    <row r="197" spans="1:17" ht="15" hidden="1" customHeight="1">
      <c r="A197" s="204">
        <v>2</v>
      </c>
      <c r="B197" s="204" t="s">
        <v>506</v>
      </c>
      <c r="C197" s="205" t="s">
        <v>507</v>
      </c>
      <c r="D197" s="206">
        <v>13</v>
      </c>
      <c r="E197" s="207">
        <v>43800</v>
      </c>
      <c r="F197" s="208">
        <v>43830</v>
      </c>
      <c r="G197" s="208" t="s">
        <v>320</v>
      </c>
      <c r="H197" s="208">
        <v>43831</v>
      </c>
      <c r="I197" s="208"/>
      <c r="J197" s="209">
        <v>35089603.399999999</v>
      </c>
      <c r="K197" s="211">
        <v>35089603.399999999</v>
      </c>
      <c r="L197" s="209">
        <v>21364882.719999999</v>
      </c>
      <c r="M197" s="210">
        <v>60</v>
      </c>
      <c r="N197" s="208">
        <v>43891</v>
      </c>
      <c r="O197" s="217">
        <v>21628889.100000001</v>
      </c>
      <c r="P197" s="239">
        <v>43930</v>
      </c>
      <c r="Q197" s="212">
        <v>-39</v>
      </c>
    </row>
    <row r="198" spans="1:17" ht="15" hidden="1" customHeight="1">
      <c r="A198" s="204">
        <v>2</v>
      </c>
      <c r="B198" s="204" t="s">
        <v>506</v>
      </c>
      <c r="C198" s="205" t="s">
        <v>507</v>
      </c>
      <c r="D198" s="206">
        <v>14</v>
      </c>
      <c r="E198" s="207">
        <v>43831</v>
      </c>
      <c r="F198" s="208">
        <v>43861</v>
      </c>
      <c r="G198" s="208" t="s">
        <v>320</v>
      </c>
      <c r="H198" s="208">
        <v>43865</v>
      </c>
      <c r="I198" s="208"/>
      <c r="J198" s="209">
        <v>48665536.25</v>
      </c>
      <c r="K198" s="211">
        <v>48665536.25</v>
      </c>
      <c r="L198" s="209">
        <v>37488389.75</v>
      </c>
      <c r="M198" s="210">
        <v>60</v>
      </c>
      <c r="N198" s="208">
        <v>43925</v>
      </c>
      <c r="O198" s="217">
        <v>35488384.450000003</v>
      </c>
      <c r="P198" s="239">
        <v>43955</v>
      </c>
      <c r="Q198" s="212">
        <v>-30</v>
      </c>
    </row>
    <row r="199" spans="1:17" ht="15" hidden="1" customHeight="1">
      <c r="A199" s="204">
        <v>2</v>
      </c>
      <c r="B199" s="204" t="s">
        <v>506</v>
      </c>
      <c r="C199" s="205" t="s">
        <v>507</v>
      </c>
      <c r="D199" s="206">
        <v>14.1</v>
      </c>
      <c r="E199" s="207"/>
      <c r="F199" s="208"/>
      <c r="G199" s="208" t="s">
        <v>320</v>
      </c>
      <c r="H199" s="208">
        <v>43865</v>
      </c>
      <c r="I199" s="208"/>
      <c r="J199" s="209">
        <v>0</v>
      </c>
      <c r="K199" s="211">
        <v>0</v>
      </c>
      <c r="L199" s="209">
        <v>2000005.299999997</v>
      </c>
      <c r="M199" s="210">
        <v>60</v>
      </c>
      <c r="N199" s="208">
        <v>43925</v>
      </c>
      <c r="O199" s="217">
        <v>2000000</v>
      </c>
      <c r="P199" s="239">
        <v>43990</v>
      </c>
      <c r="Q199" s="212">
        <v>-65</v>
      </c>
    </row>
    <row r="200" spans="1:17" ht="15" hidden="1" customHeight="1">
      <c r="A200" s="204">
        <v>2</v>
      </c>
      <c r="B200" s="204" t="s">
        <v>506</v>
      </c>
      <c r="C200" s="205" t="s">
        <v>507</v>
      </c>
      <c r="D200" s="206">
        <v>15</v>
      </c>
      <c r="E200" s="207">
        <v>43862</v>
      </c>
      <c r="F200" s="208">
        <v>43890</v>
      </c>
      <c r="G200" s="208" t="s">
        <v>320</v>
      </c>
      <c r="H200" s="208">
        <v>43895</v>
      </c>
      <c r="I200" s="208"/>
      <c r="J200" s="209">
        <v>48673667.5</v>
      </c>
      <c r="K200" s="211">
        <v>48673667.5</v>
      </c>
      <c r="L200" s="209">
        <v>47244452.399999999</v>
      </c>
      <c r="M200" s="210">
        <v>60</v>
      </c>
      <c r="N200" s="208">
        <v>43955</v>
      </c>
      <c r="O200" s="217">
        <v>12244457.65</v>
      </c>
      <c r="P200" s="239">
        <v>43971</v>
      </c>
      <c r="Q200" s="212">
        <v>-16</v>
      </c>
    </row>
    <row r="201" spans="1:17" ht="15" hidden="1" customHeight="1">
      <c r="A201" s="204">
        <v>2</v>
      </c>
      <c r="B201" s="204" t="s">
        <v>506</v>
      </c>
      <c r="C201" s="205" t="s">
        <v>507</v>
      </c>
      <c r="D201" s="206">
        <v>15.1</v>
      </c>
      <c r="E201" s="207"/>
      <c r="F201" s="208"/>
      <c r="G201" s="208" t="s">
        <v>320</v>
      </c>
      <c r="H201" s="208">
        <v>43895</v>
      </c>
      <c r="I201" s="208"/>
      <c r="J201" s="209">
        <v>0</v>
      </c>
      <c r="K201" s="211">
        <v>0</v>
      </c>
      <c r="L201" s="209">
        <v>34999994.75</v>
      </c>
      <c r="M201" s="210">
        <v>60</v>
      </c>
      <c r="N201" s="208">
        <v>43955</v>
      </c>
      <c r="O201" s="217">
        <v>35000000</v>
      </c>
      <c r="P201" s="239">
        <v>43977</v>
      </c>
      <c r="Q201" s="212">
        <v>-22</v>
      </c>
    </row>
    <row r="202" spans="1:17" ht="15" hidden="1" customHeight="1">
      <c r="A202" s="204">
        <v>2</v>
      </c>
      <c r="B202" s="204" t="s">
        <v>506</v>
      </c>
      <c r="C202" s="205" t="s">
        <v>507</v>
      </c>
      <c r="D202" s="206">
        <v>16</v>
      </c>
      <c r="E202" s="207">
        <v>43891</v>
      </c>
      <c r="F202" s="208">
        <v>43921</v>
      </c>
      <c r="G202" s="208" t="s">
        <v>320</v>
      </c>
      <c r="H202" s="208">
        <v>43923</v>
      </c>
      <c r="I202" s="208"/>
      <c r="J202" s="209">
        <v>41433707.700000003</v>
      </c>
      <c r="K202" s="211">
        <v>41433707.700000003</v>
      </c>
      <c r="L202" s="209">
        <v>26136902.16</v>
      </c>
      <c r="M202" s="210">
        <v>60</v>
      </c>
      <c r="N202" s="208">
        <v>43983</v>
      </c>
      <c r="O202" s="217">
        <v>11413010.6</v>
      </c>
      <c r="P202" s="239">
        <v>43989</v>
      </c>
      <c r="Q202" s="212">
        <v>-6</v>
      </c>
    </row>
    <row r="203" spans="1:17" ht="15" hidden="1" customHeight="1">
      <c r="A203" s="204">
        <v>2</v>
      </c>
      <c r="B203" s="204" t="s">
        <v>506</v>
      </c>
      <c r="C203" s="205" t="s">
        <v>507</v>
      </c>
      <c r="D203" s="206">
        <v>16.100000000000001</v>
      </c>
      <c r="E203" s="207"/>
      <c r="F203" s="208"/>
      <c r="G203" s="208" t="s">
        <v>320</v>
      </c>
      <c r="H203" s="208">
        <v>43923</v>
      </c>
      <c r="I203" s="208"/>
      <c r="J203" s="209">
        <v>0</v>
      </c>
      <c r="K203" s="211">
        <v>0</v>
      </c>
      <c r="L203" s="209">
        <v>14723891.560000001</v>
      </c>
      <c r="M203" s="210">
        <v>60</v>
      </c>
      <c r="N203" s="208">
        <v>43983</v>
      </c>
      <c r="O203" s="217">
        <v>15000000</v>
      </c>
      <c r="P203" s="239">
        <v>44025</v>
      </c>
      <c r="Q203" s="212">
        <v>-42</v>
      </c>
    </row>
    <row r="204" spans="1:17" ht="15" hidden="1" customHeight="1">
      <c r="A204" s="204">
        <v>2</v>
      </c>
      <c r="B204" s="204" t="s">
        <v>506</v>
      </c>
      <c r="C204" s="205" t="s">
        <v>507</v>
      </c>
      <c r="D204" s="206">
        <v>17</v>
      </c>
      <c r="E204" s="207">
        <v>43922</v>
      </c>
      <c r="F204" s="208">
        <v>43951</v>
      </c>
      <c r="G204" s="208" t="s">
        <v>320</v>
      </c>
      <c r="H204" s="208">
        <v>43956</v>
      </c>
      <c r="I204" s="208"/>
      <c r="J204" s="209">
        <v>40451064.68</v>
      </c>
      <c r="K204" s="211">
        <v>40451064.68</v>
      </c>
      <c r="L204" s="209">
        <v>28650722.75</v>
      </c>
      <c r="M204" s="210">
        <v>60</v>
      </c>
      <c r="N204" s="208">
        <v>44016</v>
      </c>
      <c r="O204" s="217">
        <v>28461647.309999999</v>
      </c>
      <c r="P204" s="239">
        <v>44026</v>
      </c>
      <c r="Q204" s="212">
        <v>-10</v>
      </c>
    </row>
    <row r="205" spans="1:17" ht="15" hidden="1" customHeight="1">
      <c r="A205" s="204">
        <v>2</v>
      </c>
      <c r="B205" s="204" t="s">
        <v>506</v>
      </c>
      <c r="C205" s="205" t="s">
        <v>507</v>
      </c>
      <c r="D205" s="206">
        <v>18</v>
      </c>
      <c r="E205" s="207">
        <v>43952</v>
      </c>
      <c r="F205" s="208">
        <v>43982</v>
      </c>
      <c r="G205" s="208" t="s">
        <v>320</v>
      </c>
      <c r="H205" s="208">
        <v>43986</v>
      </c>
      <c r="I205" s="208"/>
      <c r="J205" s="209">
        <v>28976061.399999999</v>
      </c>
      <c r="K205" s="211">
        <v>28976061.399999999</v>
      </c>
      <c r="L205" s="209">
        <v>23790518.399999999</v>
      </c>
      <c r="M205" s="210">
        <v>60</v>
      </c>
      <c r="N205" s="208">
        <v>44046</v>
      </c>
      <c r="O205" s="217">
        <v>22790518.399999999</v>
      </c>
      <c r="P205" s="239">
        <v>44034</v>
      </c>
      <c r="Q205" s="212">
        <v>12</v>
      </c>
    </row>
    <row r="206" spans="1:17" ht="15" hidden="1" customHeight="1">
      <c r="A206" s="204">
        <v>2</v>
      </c>
      <c r="B206" s="204" t="s">
        <v>506</v>
      </c>
      <c r="C206" s="205" t="s">
        <v>507</v>
      </c>
      <c r="D206" s="206">
        <v>18.100000000000001</v>
      </c>
      <c r="E206" s="207"/>
      <c r="F206" s="208"/>
      <c r="G206" s="208" t="s">
        <v>320</v>
      </c>
      <c r="H206" s="208">
        <v>43986</v>
      </c>
      <c r="I206" s="208"/>
      <c r="J206" s="209">
        <v>0</v>
      </c>
      <c r="K206" s="211">
        <v>0</v>
      </c>
      <c r="L206" s="209">
        <v>1000000</v>
      </c>
      <c r="M206" s="210">
        <v>60</v>
      </c>
      <c r="N206" s="208">
        <v>44046</v>
      </c>
      <c r="O206" s="217">
        <v>1000000</v>
      </c>
      <c r="P206" s="239">
        <v>44105</v>
      </c>
      <c r="Q206" s="212">
        <v>-59</v>
      </c>
    </row>
    <row r="207" spans="1:17" ht="15" hidden="1" customHeight="1">
      <c r="A207" s="204">
        <v>2</v>
      </c>
      <c r="B207" s="204" t="s">
        <v>506</v>
      </c>
      <c r="C207" s="205" t="s">
        <v>507</v>
      </c>
      <c r="D207" s="206">
        <v>19</v>
      </c>
      <c r="E207" s="207">
        <v>43983</v>
      </c>
      <c r="F207" s="208">
        <v>44012</v>
      </c>
      <c r="G207" s="208" t="s">
        <v>320</v>
      </c>
      <c r="H207" s="208">
        <v>44012</v>
      </c>
      <c r="I207" s="208"/>
      <c r="J207" s="209">
        <v>86436847.690000057</v>
      </c>
      <c r="K207" s="211">
        <v>86436847.690000057</v>
      </c>
      <c r="L207" s="209">
        <v>66204670.030000001</v>
      </c>
      <c r="M207" s="210">
        <v>60</v>
      </c>
      <c r="N207" s="208">
        <v>44072</v>
      </c>
      <c r="O207" s="217">
        <v>46190767.350000001</v>
      </c>
      <c r="P207" s="239">
        <v>44074</v>
      </c>
      <c r="Q207" s="212">
        <v>-2</v>
      </c>
    </row>
    <row r="208" spans="1:17" ht="15" hidden="1" customHeight="1">
      <c r="A208" s="204">
        <v>2</v>
      </c>
      <c r="B208" s="204" t="s">
        <v>506</v>
      </c>
      <c r="C208" s="205" t="s">
        <v>507</v>
      </c>
      <c r="D208" s="206">
        <v>19.100000000000001</v>
      </c>
      <c r="E208" s="207">
        <v>43983</v>
      </c>
      <c r="F208" s="208"/>
      <c r="G208" s="208" t="s">
        <v>320</v>
      </c>
      <c r="H208" s="208">
        <v>44012</v>
      </c>
      <c r="I208" s="208"/>
      <c r="J208" s="209">
        <v>0</v>
      </c>
      <c r="K208" s="211">
        <v>0</v>
      </c>
      <c r="L208" s="213">
        <v>20013902.68</v>
      </c>
      <c r="M208" s="210">
        <v>60</v>
      </c>
      <c r="N208" s="208">
        <v>44072</v>
      </c>
      <c r="O208" s="217">
        <v>20000000</v>
      </c>
      <c r="P208" s="239">
        <v>44108</v>
      </c>
      <c r="Q208" s="212">
        <v>-36</v>
      </c>
    </row>
    <row r="209" spans="1:17" ht="15" hidden="1" customHeight="1">
      <c r="A209" s="204">
        <v>2</v>
      </c>
      <c r="B209" s="204" t="s">
        <v>506</v>
      </c>
      <c r="C209" s="205" t="s">
        <v>507</v>
      </c>
      <c r="D209" s="206">
        <v>20</v>
      </c>
      <c r="E209" s="207">
        <v>44013</v>
      </c>
      <c r="F209" s="208">
        <v>44043</v>
      </c>
      <c r="G209" s="208" t="s">
        <v>320</v>
      </c>
      <c r="H209" s="208">
        <v>44043</v>
      </c>
      <c r="I209" s="208"/>
      <c r="J209" s="211">
        <v>40939275.189999998</v>
      </c>
      <c r="K209" s="211">
        <v>40939275.189999998</v>
      </c>
      <c r="L209" s="213">
        <v>36332927.049999997</v>
      </c>
      <c r="M209" s="210">
        <v>60</v>
      </c>
      <c r="N209" s="208">
        <v>44103</v>
      </c>
      <c r="O209" s="217">
        <v>34332927.049999997</v>
      </c>
      <c r="P209" s="239">
        <v>44109</v>
      </c>
      <c r="Q209" s="212">
        <v>-6</v>
      </c>
    </row>
    <row r="210" spans="1:17" ht="15" hidden="1" customHeight="1">
      <c r="A210" s="204">
        <v>2</v>
      </c>
      <c r="B210" s="204" t="s">
        <v>506</v>
      </c>
      <c r="C210" s="205" t="s">
        <v>507</v>
      </c>
      <c r="D210" s="206">
        <v>20.100000000000001</v>
      </c>
      <c r="E210" s="207">
        <v>44013</v>
      </c>
      <c r="F210" s="208"/>
      <c r="G210" s="208" t="s">
        <v>320</v>
      </c>
      <c r="H210" s="208">
        <v>44043</v>
      </c>
      <c r="I210" s="208"/>
      <c r="J210" s="209">
        <v>0</v>
      </c>
      <c r="K210" s="211">
        <v>0</v>
      </c>
      <c r="L210" s="213">
        <v>2000000</v>
      </c>
      <c r="M210" s="210">
        <v>60</v>
      </c>
      <c r="N210" s="208">
        <v>44103</v>
      </c>
      <c r="O210" s="217"/>
      <c r="P210" s="239"/>
      <c r="Q210" s="212">
        <v>-188</v>
      </c>
    </row>
    <row r="211" spans="1:17" ht="15" hidden="1" customHeight="1">
      <c r="A211" s="204">
        <v>2</v>
      </c>
      <c r="B211" s="204" t="s">
        <v>506</v>
      </c>
      <c r="C211" s="205" t="s">
        <v>507</v>
      </c>
      <c r="D211" s="206">
        <v>21</v>
      </c>
      <c r="E211" s="207">
        <v>44044</v>
      </c>
      <c r="F211" s="208">
        <v>44074</v>
      </c>
      <c r="G211" s="208" t="s">
        <v>320</v>
      </c>
      <c r="H211" s="208">
        <v>44074</v>
      </c>
      <c r="I211" s="208"/>
      <c r="J211" s="211">
        <v>37143144.009999998</v>
      </c>
      <c r="K211" s="211">
        <v>37143144.009999998</v>
      </c>
      <c r="L211" s="213">
        <v>23661440.91</v>
      </c>
      <c r="M211" s="210">
        <v>60</v>
      </c>
      <c r="N211" s="208">
        <v>44134</v>
      </c>
      <c r="O211" s="217">
        <v>22661440.899999999</v>
      </c>
      <c r="P211" s="239">
        <v>44144</v>
      </c>
      <c r="Q211" s="212">
        <v>-10</v>
      </c>
    </row>
    <row r="212" spans="1:17" ht="15" hidden="1" customHeight="1">
      <c r="A212" s="204">
        <v>2</v>
      </c>
      <c r="B212" s="204" t="s">
        <v>506</v>
      </c>
      <c r="C212" s="205" t="s">
        <v>507</v>
      </c>
      <c r="D212" s="206">
        <v>21.1</v>
      </c>
      <c r="E212" s="207">
        <v>44044</v>
      </c>
      <c r="F212" s="208"/>
      <c r="G212" s="208" t="s">
        <v>320</v>
      </c>
      <c r="H212" s="208">
        <v>44074</v>
      </c>
      <c r="I212" s="208"/>
      <c r="J212" s="209">
        <v>0</v>
      </c>
      <c r="K212" s="211">
        <v>0</v>
      </c>
      <c r="L212" s="213">
        <v>1000000.0100000016</v>
      </c>
      <c r="M212" s="210">
        <v>60</v>
      </c>
      <c r="N212" s="208">
        <v>44134</v>
      </c>
      <c r="O212" s="217"/>
      <c r="P212" s="239"/>
      <c r="Q212" s="212">
        <v>-157</v>
      </c>
    </row>
    <row r="213" spans="1:17" ht="15" hidden="1" customHeight="1">
      <c r="A213" s="204">
        <v>2</v>
      </c>
      <c r="B213" s="204" t="s">
        <v>506</v>
      </c>
      <c r="C213" s="205" t="s">
        <v>507</v>
      </c>
      <c r="D213" s="206">
        <v>22</v>
      </c>
      <c r="E213" s="207">
        <v>44075</v>
      </c>
      <c r="F213" s="208">
        <v>44104</v>
      </c>
      <c r="G213" s="208" t="s">
        <v>320</v>
      </c>
      <c r="H213" s="208">
        <v>44104</v>
      </c>
      <c r="I213" s="208"/>
      <c r="J213" s="211">
        <v>29282126.25</v>
      </c>
      <c r="K213" s="211">
        <v>29282126.25</v>
      </c>
      <c r="L213" s="213">
        <v>24627827.199999999</v>
      </c>
      <c r="M213" s="210">
        <v>60</v>
      </c>
      <c r="N213" s="208">
        <v>44164</v>
      </c>
      <c r="O213" s="217">
        <v>23127827.199999999</v>
      </c>
      <c r="P213" s="239">
        <v>44158</v>
      </c>
      <c r="Q213" s="212">
        <v>6</v>
      </c>
    </row>
    <row r="214" spans="1:17" ht="15" hidden="1" customHeight="1">
      <c r="A214" s="204">
        <v>2</v>
      </c>
      <c r="B214" s="204" t="s">
        <v>506</v>
      </c>
      <c r="C214" s="205" t="s">
        <v>507</v>
      </c>
      <c r="D214" s="206">
        <v>22.1</v>
      </c>
      <c r="E214" s="207">
        <v>44075</v>
      </c>
      <c r="F214" s="208"/>
      <c r="G214" s="208" t="s">
        <v>320</v>
      </c>
      <c r="H214" s="208">
        <v>44104</v>
      </c>
      <c r="I214" s="208"/>
      <c r="J214" s="209">
        <v>0</v>
      </c>
      <c r="K214" s="211">
        <v>0</v>
      </c>
      <c r="L214" s="213">
        <v>1500000</v>
      </c>
      <c r="M214" s="210">
        <v>60</v>
      </c>
      <c r="N214" s="208">
        <v>44164</v>
      </c>
      <c r="O214" s="217"/>
      <c r="P214" s="239"/>
      <c r="Q214" s="212">
        <v>-127</v>
      </c>
    </row>
    <row r="215" spans="1:17" ht="15" hidden="1" customHeight="1">
      <c r="A215" s="204">
        <v>2</v>
      </c>
      <c r="B215" s="204" t="s">
        <v>506</v>
      </c>
      <c r="C215" s="205" t="s">
        <v>507</v>
      </c>
      <c r="D215" s="206">
        <v>23</v>
      </c>
      <c r="E215" s="207">
        <v>44105</v>
      </c>
      <c r="F215" s="208">
        <v>44132</v>
      </c>
      <c r="G215" s="208" t="s">
        <v>320</v>
      </c>
      <c r="H215" s="208">
        <v>44134</v>
      </c>
      <c r="I215" s="208"/>
      <c r="J215" s="211">
        <v>88626920.799999997</v>
      </c>
      <c r="K215" s="211">
        <v>88626920.799999997</v>
      </c>
      <c r="L215" s="213">
        <v>71866445.329999998</v>
      </c>
      <c r="M215" s="210">
        <v>60</v>
      </c>
      <c r="N215" s="208">
        <v>44194</v>
      </c>
      <c r="O215" s="217">
        <v>61866445.299999997</v>
      </c>
      <c r="P215" s="239">
        <v>44180</v>
      </c>
      <c r="Q215" s="212">
        <v>14</v>
      </c>
    </row>
    <row r="216" spans="1:17" ht="15" hidden="1" customHeight="1">
      <c r="A216" s="204">
        <v>2</v>
      </c>
      <c r="B216" s="204" t="s">
        <v>506</v>
      </c>
      <c r="C216" s="205" t="s">
        <v>507</v>
      </c>
      <c r="D216" s="206">
        <v>23.1</v>
      </c>
      <c r="E216" s="207">
        <v>44105</v>
      </c>
      <c r="F216" s="208">
        <v>44132</v>
      </c>
      <c r="G216" s="208" t="s">
        <v>320</v>
      </c>
      <c r="H216" s="208">
        <v>44134</v>
      </c>
      <c r="I216" s="208"/>
      <c r="J216" s="209">
        <v>0</v>
      </c>
      <c r="K216" s="211">
        <v>0</v>
      </c>
      <c r="L216" s="213">
        <v>10000000.030000001</v>
      </c>
      <c r="M216" s="210">
        <v>60</v>
      </c>
      <c r="N216" s="208">
        <v>44194</v>
      </c>
      <c r="O216" s="217">
        <v>10000000.030000001</v>
      </c>
      <c r="P216" s="239">
        <v>44283</v>
      </c>
      <c r="Q216" s="212">
        <v>-89</v>
      </c>
    </row>
    <row r="217" spans="1:17" ht="15" hidden="1" customHeight="1">
      <c r="A217" s="204">
        <v>2</v>
      </c>
      <c r="B217" s="204" t="s">
        <v>506</v>
      </c>
      <c r="C217" s="205" t="s">
        <v>507</v>
      </c>
      <c r="D217" s="206">
        <v>24</v>
      </c>
      <c r="E217" s="207">
        <v>44136</v>
      </c>
      <c r="F217" s="208">
        <v>44165</v>
      </c>
      <c r="G217" s="208" t="s">
        <v>320</v>
      </c>
      <c r="H217" s="208">
        <v>44165</v>
      </c>
      <c r="I217" s="208"/>
      <c r="J217" s="211">
        <v>25606376.039999999</v>
      </c>
      <c r="K217" s="211">
        <v>25606376.039999999</v>
      </c>
      <c r="L217" s="213">
        <v>20574974.57</v>
      </c>
      <c r="M217" s="210">
        <v>60</v>
      </c>
      <c r="N217" s="208">
        <v>44225</v>
      </c>
      <c r="O217" s="217">
        <v>19661149.989999998</v>
      </c>
      <c r="P217" s="239">
        <v>44207</v>
      </c>
      <c r="Q217" s="212">
        <v>18</v>
      </c>
    </row>
    <row r="218" spans="1:17" ht="15" hidden="1" customHeight="1">
      <c r="A218" s="204">
        <v>2</v>
      </c>
      <c r="B218" s="204" t="s">
        <v>506</v>
      </c>
      <c r="C218" s="205" t="s">
        <v>507</v>
      </c>
      <c r="D218" s="206">
        <v>24</v>
      </c>
      <c r="E218" s="207">
        <v>44136</v>
      </c>
      <c r="F218" s="208">
        <v>44165</v>
      </c>
      <c r="G218" s="208" t="s">
        <v>320</v>
      </c>
      <c r="H218" s="208">
        <v>44165</v>
      </c>
      <c r="I218" s="208"/>
      <c r="J218" s="209">
        <v>0</v>
      </c>
      <c r="K218" s="211">
        <v>0</v>
      </c>
      <c r="L218" s="213">
        <v>913824.58000000194</v>
      </c>
      <c r="M218" s="210">
        <v>60</v>
      </c>
      <c r="N218" s="208">
        <v>44225</v>
      </c>
      <c r="O218" s="217">
        <v>1000000</v>
      </c>
      <c r="P218" s="239">
        <v>44283</v>
      </c>
      <c r="Q218" s="212">
        <v>-58</v>
      </c>
    </row>
    <row r="219" spans="1:17" ht="15" hidden="1" customHeight="1">
      <c r="A219" s="204">
        <v>2</v>
      </c>
      <c r="B219" s="204" t="s">
        <v>506</v>
      </c>
      <c r="C219" s="205" t="s">
        <v>507</v>
      </c>
      <c r="D219" s="206">
        <v>25</v>
      </c>
      <c r="E219" s="207">
        <v>44166</v>
      </c>
      <c r="F219" s="208">
        <v>44196</v>
      </c>
      <c r="G219" s="208" t="s">
        <v>320</v>
      </c>
      <c r="H219" s="208">
        <v>44196</v>
      </c>
      <c r="I219" s="208"/>
      <c r="J219" s="211">
        <v>20378846.300000001</v>
      </c>
      <c r="K219" s="211">
        <v>20505707.57</v>
      </c>
      <c r="L219" s="213">
        <v>17581166.48</v>
      </c>
      <c r="M219" s="210">
        <v>60</v>
      </c>
      <c r="N219" s="208">
        <v>44256</v>
      </c>
      <c r="O219" s="214">
        <v>16426047.710000001</v>
      </c>
      <c r="P219" s="239">
        <v>44255</v>
      </c>
      <c r="Q219" s="212">
        <v>1</v>
      </c>
    </row>
    <row r="220" spans="1:17" ht="15" hidden="1" customHeight="1">
      <c r="A220" s="204">
        <v>2</v>
      </c>
      <c r="B220" s="204" t="s">
        <v>506</v>
      </c>
      <c r="C220" s="205" t="s">
        <v>507</v>
      </c>
      <c r="D220" s="206">
        <v>25.1</v>
      </c>
      <c r="E220" s="207">
        <v>44166</v>
      </c>
      <c r="F220" s="208">
        <v>44196</v>
      </c>
      <c r="G220" s="208" t="s">
        <v>320</v>
      </c>
      <c r="H220" s="208">
        <v>44196</v>
      </c>
      <c r="I220" s="208"/>
      <c r="J220" s="209">
        <v>0</v>
      </c>
      <c r="K220" s="211">
        <v>0</v>
      </c>
      <c r="L220" s="213">
        <v>1155118.7699999996</v>
      </c>
      <c r="M220" s="210">
        <v>60</v>
      </c>
      <c r="N220" s="208">
        <v>44256</v>
      </c>
      <c r="O220" s="217"/>
      <c r="P220" s="239"/>
      <c r="Q220" s="212">
        <v>-35</v>
      </c>
    </row>
    <row r="221" spans="1:17" ht="15" hidden="1" customHeight="1">
      <c r="A221" s="204">
        <v>2</v>
      </c>
      <c r="B221" s="204" t="s">
        <v>506</v>
      </c>
      <c r="C221" s="205" t="s">
        <v>507</v>
      </c>
      <c r="D221" s="206">
        <v>26</v>
      </c>
      <c r="E221" s="207">
        <v>44197</v>
      </c>
      <c r="F221" s="208">
        <v>44227</v>
      </c>
      <c r="G221" s="208" t="s">
        <v>320</v>
      </c>
      <c r="H221" s="208">
        <v>44227</v>
      </c>
      <c r="I221" s="208"/>
      <c r="J221" s="211">
        <v>16935236.870000001</v>
      </c>
      <c r="K221" s="211">
        <v>16935236.870000001</v>
      </c>
      <c r="L221" s="213">
        <v>14568659.630000001</v>
      </c>
      <c r="M221" s="210">
        <v>60</v>
      </c>
      <c r="N221" s="208">
        <v>44287</v>
      </c>
      <c r="O221" s="217">
        <v>13096920.15</v>
      </c>
      <c r="P221" s="239">
        <v>44283</v>
      </c>
      <c r="Q221" s="212">
        <v>4</v>
      </c>
    </row>
    <row r="222" spans="1:17" ht="15" hidden="1" customHeight="1">
      <c r="A222" s="204">
        <v>2</v>
      </c>
      <c r="B222" s="204" t="s">
        <v>506</v>
      </c>
      <c r="C222" s="205" t="s">
        <v>507</v>
      </c>
      <c r="D222" s="206">
        <v>26.1</v>
      </c>
      <c r="E222" s="207">
        <v>44197</v>
      </c>
      <c r="F222" s="208">
        <v>44227</v>
      </c>
      <c r="G222" s="208" t="s">
        <v>320</v>
      </c>
      <c r="H222" s="208">
        <v>44227</v>
      </c>
      <c r="I222" s="208"/>
      <c r="J222" s="209">
        <v>0</v>
      </c>
      <c r="K222" s="211">
        <v>0</v>
      </c>
      <c r="L222" s="213">
        <v>1471739.4800000004</v>
      </c>
      <c r="M222" s="210">
        <v>60</v>
      </c>
      <c r="N222" s="208">
        <v>44287</v>
      </c>
      <c r="O222" s="217"/>
      <c r="P222" s="239"/>
      <c r="Q222" s="212">
        <v>-4</v>
      </c>
    </row>
    <row r="223" spans="1:17" ht="15" hidden="1" customHeight="1">
      <c r="A223" s="204">
        <v>2</v>
      </c>
      <c r="B223" s="204" t="s">
        <v>506</v>
      </c>
      <c r="C223" s="205" t="s">
        <v>507</v>
      </c>
      <c r="D223" s="206">
        <v>27</v>
      </c>
      <c r="E223" s="207">
        <v>44228</v>
      </c>
      <c r="F223" s="208">
        <v>44255</v>
      </c>
      <c r="G223" s="208" t="s">
        <v>326</v>
      </c>
      <c r="H223" s="208">
        <v>44255</v>
      </c>
      <c r="I223" s="208"/>
      <c r="J223" s="211">
        <v>12195893.26</v>
      </c>
      <c r="K223" s="211"/>
      <c r="L223" s="213">
        <v>7984380.6799999997</v>
      </c>
      <c r="M223" s="210">
        <v>60</v>
      </c>
      <c r="N223" s="208">
        <v>44315</v>
      </c>
      <c r="O223" s="217"/>
      <c r="P223" s="239"/>
      <c r="Q223" s="212">
        <v>24</v>
      </c>
    </row>
    <row r="224" spans="1:17" ht="15" hidden="1" customHeight="1">
      <c r="A224" s="204">
        <v>2</v>
      </c>
      <c r="B224" s="204" t="s">
        <v>506</v>
      </c>
      <c r="C224" s="205" t="s">
        <v>507</v>
      </c>
      <c r="D224" s="206" t="s">
        <v>508</v>
      </c>
      <c r="E224" s="207"/>
      <c r="F224" s="208"/>
      <c r="G224" s="208" t="s">
        <v>320</v>
      </c>
      <c r="H224" s="208">
        <v>44249</v>
      </c>
      <c r="I224" s="208"/>
      <c r="J224" s="209">
        <v>0</v>
      </c>
      <c r="K224" s="211">
        <v>0</v>
      </c>
      <c r="L224" s="213"/>
      <c r="M224" s="210">
        <v>60</v>
      </c>
      <c r="N224" s="208">
        <v>44249</v>
      </c>
      <c r="O224" s="217">
        <v>4000000</v>
      </c>
      <c r="P224" s="239">
        <v>44249</v>
      </c>
      <c r="Q224" s="212">
        <v>0</v>
      </c>
    </row>
    <row r="225" spans="1:17" ht="15" hidden="1" customHeight="1">
      <c r="A225" s="204">
        <v>2</v>
      </c>
      <c r="B225" s="204" t="s">
        <v>506</v>
      </c>
      <c r="C225" s="205" t="s">
        <v>507</v>
      </c>
      <c r="D225" s="206" t="s">
        <v>509</v>
      </c>
      <c r="E225" s="207">
        <v>43952</v>
      </c>
      <c r="F225" s="208">
        <v>43972</v>
      </c>
      <c r="G225" s="208" t="s">
        <v>320</v>
      </c>
      <c r="H225" s="208">
        <v>43972</v>
      </c>
      <c r="I225" s="208"/>
      <c r="J225" s="209">
        <v>7954118.7400000002</v>
      </c>
      <c r="K225" s="211">
        <v>7954118.7400000002</v>
      </c>
      <c r="L225" s="209">
        <v>3423588.95</v>
      </c>
      <c r="M225" s="210">
        <v>60</v>
      </c>
      <c r="N225" s="208">
        <v>44032</v>
      </c>
      <c r="O225" s="217">
        <v>3425282.3</v>
      </c>
      <c r="P225" s="239">
        <v>44049</v>
      </c>
      <c r="Q225" s="212">
        <v>-17</v>
      </c>
    </row>
    <row r="226" spans="1:17" ht="15" hidden="1" customHeight="1">
      <c r="A226" s="204">
        <v>2</v>
      </c>
      <c r="B226" s="204" t="s">
        <v>506</v>
      </c>
      <c r="C226" s="205" t="s">
        <v>507</v>
      </c>
      <c r="D226" s="206" t="s">
        <v>510</v>
      </c>
      <c r="E226" s="207">
        <v>43952</v>
      </c>
      <c r="F226" s="208">
        <v>43982</v>
      </c>
      <c r="G226" s="208" t="s">
        <v>320</v>
      </c>
      <c r="H226" s="208">
        <v>43986</v>
      </c>
      <c r="I226" s="208"/>
      <c r="J226" s="209">
        <v>5273374.21</v>
      </c>
      <c r="K226" s="211">
        <v>5273374.21</v>
      </c>
      <c r="L226" s="213">
        <v>3884365.15</v>
      </c>
      <c r="M226" s="210">
        <v>60</v>
      </c>
      <c r="N226" s="208">
        <v>44046</v>
      </c>
      <c r="O226" s="217">
        <v>3482659.8</v>
      </c>
      <c r="P226" s="239">
        <v>44082</v>
      </c>
      <c r="Q226" s="212">
        <v>-36</v>
      </c>
    </row>
    <row r="227" spans="1:17" ht="15" hidden="1" customHeight="1">
      <c r="A227" s="204">
        <v>2</v>
      </c>
      <c r="B227" s="204" t="s">
        <v>506</v>
      </c>
      <c r="C227" s="205" t="s">
        <v>507</v>
      </c>
      <c r="D227" s="206" t="s">
        <v>511</v>
      </c>
      <c r="E227" s="207">
        <v>43952</v>
      </c>
      <c r="F227" s="208">
        <v>43982</v>
      </c>
      <c r="G227" s="208" t="s">
        <v>320</v>
      </c>
      <c r="H227" s="208">
        <v>43986</v>
      </c>
      <c r="I227" s="208"/>
      <c r="J227" s="209">
        <v>0</v>
      </c>
      <c r="K227" s="211">
        <v>0</v>
      </c>
      <c r="L227" s="213">
        <v>401705.35000000009</v>
      </c>
      <c r="M227" s="210">
        <v>60</v>
      </c>
      <c r="N227" s="208">
        <v>44046</v>
      </c>
      <c r="O227" s="217"/>
      <c r="P227" s="239"/>
      <c r="Q227" s="212">
        <v>-245</v>
      </c>
    </row>
    <row r="228" spans="1:17" ht="15" hidden="1" customHeight="1">
      <c r="A228" s="204">
        <v>2</v>
      </c>
      <c r="B228" s="204" t="s">
        <v>506</v>
      </c>
      <c r="C228" s="205" t="s">
        <v>507</v>
      </c>
      <c r="D228" s="206" t="s">
        <v>512</v>
      </c>
      <c r="E228" s="207">
        <v>43983</v>
      </c>
      <c r="F228" s="208">
        <v>44012</v>
      </c>
      <c r="G228" s="208" t="s">
        <v>320</v>
      </c>
      <c r="H228" s="208">
        <v>44012</v>
      </c>
      <c r="I228" s="208"/>
      <c r="J228" s="209">
        <v>4461112.9000000004</v>
      </c>
      <c r="K228" s="211">
        <v>4461112.9000000004</v>
      </c>
      <c r="L228" s="213">
        <v>1602620.06</v>
      </c>
      <c r="M228" s="210">
        <v>60</v>
      </c>
      <c r="N228" s="208">
        <v>44072</v>
      </c>
      <c r="O228" s="217">
        <v>1602620.05</v>
      </c>
      <c r="P228" s="239">
        <v>44082</v>
      </c>
      <c r="Q228" s="212">
        <v>-10</v>
      </c>
    </row>
    <row r="229" spans="1:17" ht="15" hidden="1" customHeight="1">
      <c r="A229" s="204">
        <v>2</v>
      </c>
      <c r="B229" s="204" t="s">
        <v>506</v>
      </c>
      <c r="C229" s="205" t="s">
        <v>507</v>
      </c>
      <c r="D229" s="206" t="s">
        <v>513</v>
      </c>
      <c r="E229" s="207">
        <v>44013</v>
      </c>
      <c r="F229" s="208">
        <v>44043</v>
      </c>
      <c r="G229" s="208" t="s">
        <v>320</v>
      </c>
      <c r="H229" s="208">
        <v>44043</v>
      </c>
      <c r="I229" s="208"/>
      <c r="J229" s="211">
        <v>7950408.3899999997</v>
      </c>
      <c r="K229" s="209">
        <v>7950408.3899999997</v>
      </c>
      <c r="L229" s="213">
        <v>11658750</v>
      </c>
      <c r="M229" s="210">
        <v>60</v>
      </c>
      <c r="N229" s="208">
        <v>44103</v>
      </c>
      <c r="O229" s="217">
        <v>11158750.85</v>
      </c>
      <c r="P229" s="239">
        <v>44109</v>
      </c>
      <c r="Q229" s="212">
        <v>-6</v>
      </c>
    </row>
    <row r="230" spans="1:17" ht="15" hidden="1" customHeight="1">
      <c r="A230" s="204">
        <v>2</v>
      </c>
      <c r="B230" s="204" t="s">
        <v>506</v>
      </c>
      <c r="C230" s="205" t="s">
        <v>507</v>
      </c>
      <c r="D230" s="206" t="s">
        <v>514</v>
      </c>
      <c r="E230" s="207">
        <v>44013</v>
      </c>
      <c r="F230" s="208">
        <v>44043</v>
      </c>
      <c r="G230" s="208" t="s">
        <v>320</v>
      </c>
      <c r="H230" s="208">
        <v>44043</v>
      </c>
      <c r="I230" s="208"/>
      <c r="J230" s="209">
        <v>0</v>
      </c>
      <c r="K230" s="211">
        <v>0</v>
      </c>
      <c r="L230" s="213">
        <v>499999.15000000037</v>
      </c>
      <c r="M230" s="210">
        <v>60</v>
      </c>
      <c r="N230" s="208">
        <v>44103</v>
      </c>
      <c r="O230" s="217"/>
      <c r="P230" s="239"/>
      <c r="Q230" s="212">
        <v>-188</v>
      </c>
    </row>
    <row r="231" spans="1:17" ht="15" hidden="1" customHeight="1">
      <c r="A231" s="204">
        <v>2</v>
      </c>
      <c r="B231" s="204" t="s">
        <v>506</v>
      </c>
      <c r="C231" s="205" t="s">
        <v>507</v>
      </c>
      <c r="D231" s="206" t="s">
        <v>515</v>
      </c>
      <c r="E231" s="207">
        <v>44044</v>
      </c>
      <c r="F231" s="208">
        <v>44074</v>
      </c>
      <c r="G231" s="208" t="s">
        <v>320</v>
      </c>
      <c r="H231" s="208">
        <v>44074</v>
      </c>
      <c r="I231" s="208"/>
      <c r="J231" s="211">
        <v>14579854.08</v>
      </c>
      <c r="K231" s="211">
        <v>14579854.08</v>
      </c>
      <c r="L231" s="213">
        <v>11111826.75</v>
      </c>
      <c r="M231" s="210">
        <v>60</v>
      </c>
      <c r="N231" s="208">
        <v>44134</v>
      </c>
      <c r="O231" s="217">
        <v>10611814.75</v>
      </c>
      <c r="P231" s="239">
        <v>44153</v>
      </c>
      <c r="Q231" s="212">
        <v>-19</v>
      </c>
    </row>
    <row r="232" spans="1:17" ht="15" hidden="1" customHeight="1">
      <c r="A232" s="204">
        <v>2</v>
      </c>
      <c r="B232" s="204" t="s">
        <v>506</v>
      </c>
      <c r="C232" s="205" t="s">
        <v>507</v>
      </c>
      <c r="D232" s="206" t="s">
        <v>516</v>
      </c>
      <c r="E232" s="207">
        <v>44044</v>
      </c>
      <c r="F232" s="208">
        <v>44074</v>
      </c>
      <c r="G232" s="208" t="s">
        <v>320</v>
      </c>
      <c r="H232" s="208">
        <v>44074</v>
      </c>
      <c r="I232" s="208"/>
      <c r="J232" s="209">
        <v>0</v>
      </c>
      <c r="K232" s="211">
        <v>0</v>
      </c>
      <c r="L232" s="213">
        <v>500012</v>
      </c>
      <c r="M232" s="210">
        <v>60</v>
      </c>
      <c r="N232" s="208">
        <v>44134</v>
      </c>
      <c r="O232" s="217"/>
      <c r="P232" s="239"/>
      <c r="Q232" s="212">
        <v>-157</v>
      </c>
    </row>
    <row r="233" spans="1:17" ht="15" hidden="1" customHeight="1">
      <c r="A233" s="204">
        <v>2</v>
      </c>
      <c r="B233" s="204" t="s">
        <v>506</v>
      </c>
      <c r="C233" s="205" t="s">
        <v>507</v>
      </c>
      <c r="D233" s="206" t="s">
        <v>517</v>
      </c>
      <c r="E233" s="207">
        <v>44075</v>
      </c>
      <c r="F233" s="208">
        <v>44104</v>
      </c>
      <c r="G233" s="208" t="s">
        <v>320</v>
      </c>
      <c r="H233" s="208">
        <v>44104</v>
      </c>
      <c r="I233" s="208"/>
      <c r="J233" s="211">
        <v>15528392.68</v>
      </c>
      <c r="K233" s="211">
        <v>15528392.68</v>
      </c>
      <c r="L233" s="213">
        <v>13043448.310000001</v>
      </c>
      <c r="M233" s="210">
        <v>60</v>
      </c>
      <c r="N233" s="208">
        <v>44164</v>
      </c>
      <c r="O233" s="217">
        <v>11075840.050000001</v>
      </c>
      <c r="P233" s="239">
        <v>44181</v>
      </c>
      <c r="Q233" s="212">
        <v>-17</v>
      </c>
    </row>
    <row r="234" spans="1:17" ht="15" hidden="1" customHeight="1">
      <c r="A234" s="204">
        <v>2</v>
      </c>
      <c r="B234" s="204" t="s">
        <v>506</v>
      </c>
      <c r="C234" s="205" t="s">
        <v>507</v>
      </c>
      <c r="D234" s="206" t="s">
        <v>518</v>
      </c>
      <c r="E234" s="207">
        <v>44075</v>
      </c>
      <c r="F234" s="208">
        <v>44104</v>
      </c>
      <c r="G234" s="208" t="s">
        <v>320</v>
      </c>
      <c r="H234" s="208">
        <v>44104</v>
      </c>
      <c r="I234" s="208"/>
      <c r="J234" s="209">
        <v>0</v>
      </c>
      <c r="K234" s="211">
        <v>0</v>
      </c>
      <c r="L234" s="213">
        <v>1967608.2599999998</v>
      </c>
      <c r="M234" s="210">
        <v>60</v>
      </c>
      <c r="N234" s="208">
        <v>44164</v>
      </c>
      <c r="O234" s="217"/>
      <c r="P234" s="239"/>
      <c r="Q234" s="212">
        <v>-127</v>
      </c>
    </row>
    <row r="235" spans="1:17" ht="15" hidden="1" customHeight="1">
      <c r="A235" s="204">
        <v>2</v>
      </c>
      <c r="B235" s="204" t="s">
        <v>506</v>
      </c>
      <c r="C235" s="205" t="s">
        <v>507</v>
      </c>
      <c r="D235" s="206" t="s">
        <v>519</v>
      </c>
      <c r="E235" s="207">
        <v>44105</v>
      </c>
      <c r="F235" s="208">
        <v>44133</v>
      </c>
      <c r="G235" s="208" t="s">
        <v>320</v>
      </c>
      <c r="H235" s="208">
        <v>44133</v>
      </c>
      <c r="I235" s="208"/>
      <c r="J235" s="211">
        <v>10813860.390000001</v>
      </c>
      <c r="K235" s="211">
        <v>10813860.390000001</v>
      </c>
      <c r="L235" s="213">
        <v>8527191.1400000006</v>
      </c>
      <c r="M235" s="210">
        <v>60</v>
      </c>
      <c r="N235" s="208">
        <v>44193</v>
      </c>
      <c r="O235" s="217">
        <v>8196791</v>
      </c>
      <c r="P235" s="239">
        <v>44196</v>
      </c>
      <c r="Q235" s="212">
        <v>-3</v>
      </c>
    </row>
    <row r="236" spans="1:17" ht="15" hidden="1" customHeight="1">
      <c r="A236" s="204">
        <v>2</v>
      </c>
      <c r="B236" s="204" t="s">
        <v>506</v>
      </c>
      <c r="C236" s="205" t="s">
        <v>507</v>
      </c>
      <c r="D236" s="206" t="s">
        <v>520</v>
      </c>
      <c r="E236" s="207">
        <v>44136</v>
      </c>
      <c r="F236" s="208">
        <v>44165</v>
      </c>
      <c r="G236" s="208" t="s">
        <v>320</v>
      </c>
      <c r="H236" s="208">
        <v>44165</v>
      </c>
      <c r="I236" s="208"/>
      <c r="J236" s="211">
        <v>17212975.68</v>
      </c>
      <c r="K236" s="209">
        <v>16508334.619999999</v>
      </c>
      <c r="L236" s="213">
        <v>13041584.35</v>
      </c>
      <c r="M236" s="210">
        <v>60</v>
      </c>
      <c r="N236" s="208">
        <v>44225</v>
      </c>
      <c r="O236" s="217">
        <v>11910531.029999999</v>
      </c>
      <c r="P236" s="239">
        <v>44245</v>
      </c>
      <c r="Q236" s="212">
        <v>-20</v>
      </c>
    </row>
    <row r="237" spans="1:17" ht="15" hidden="1" customHeight="1">
      <c r="A237" s="204">
        <v>2</v>
      </c>
      <c r="B237" s="204" t="s">
        <v>506</v>
      </c>
      <c r="C237" s="205" t="s">
        <v>507</v>
      </c>
      <c r="D237" s="206" t="s">
        <v>521</v>
      </c>
      <c r="E237" s="207">
        <v>44166</v>
      </c>
      <c r="F237" s="208">
        <v>44196</v>
      </c>
      <c r="G237" s="208" t="s">
        <v>320</v>
      </c>
      <c r="H237" s="208">
        <v>44196</v>
      </c>
      <c r="I237" s="208"/>
      <c r="J237" s="211">
        <v>19792351.539999999</v>
      </c>
      <c r="K237" s="209">
        <v>19769181.789999999</v>
      </c>
      <c r="L237" s="213">
        <v>15617653.619999999</v>
      </c>
      <c r="M237" s="210">
        <v>60</v>
      </c>
      <c r="N237" s="208">
        <v>44256</v>
      </c>
      <c r="O237" s="217">
        <v>14603884</v>
      </c>
      <c r="P237" s="239">
        <v>44283</v>
      </c>
      <c r="Q237" s="212">
        <v>-27</v>
      </c>
    </row>
    <row r="238" spans="1:17" ht="15" hidden="1" customHeight="1">
      <c r="A238" s="204">
        <v>2</v>
      </c>
      <c r="B238" s="204" t="s">
        <v>506</v>
      </c>
      <c r="C238" s="205" t="s">
        <v>507</v>
      </c>
      <c r="D238" s="206" t="s">
        <v>522</v>
      </c>
      <c r="E238" s="207">
        <v>44166</v>
      </c>
      <c r="F238" s="208">
        <v>44196</v>
      </c>
      <c r="G238" s="208" t="s">
        <v>320</v>
      </c>
      <c r="H238" s="208">
        <v>44196</v>
      </c>
      <c r="I238" s="208"/>
      <c r="J238" s="209">
        <v>0</v>
      </c>
      <c r="K238" s="211">
        <v>0</v>
      </c>
      <c r="L238" s="213">
        <v>1013769.6199999992</v>
      </c>
      <c r="M238" s="210">
        <v>60</v>
      </c>
      <c r="N238" s="208">
        <v>44256</v>
      </c>
      <c r="O238" s="217"/>
      <c r="P238" s="239"/>
      <c r="Q238" s="212">
        <v>-35</v>
      </c>
    </row>
    <row r="239" spans="1:17" ht="15" hidden="1" customHeight="1">
      <c r="A239" s="204">
        <v>2</v>
      </c>
      <c r="B239" s="204" t="s">
        <v>506</v>
      </c>
      <c r="C239" s="205" t="s">
        <v>507</v>
      </c>
      <c r="D239" s="206" t="s">
        <v>523</v>
      </c>
      <c r="E239" s="207">
        <v>44197</v>
      </c>
      <c r="F239" s="208">
        <v>44227</v>
      </c>
      <c r="G239" s="208" t="s">
        <v>320</v>
      </c>
      <c r="H239" s="208">
        <v>44227</v>
      </c>
      <c r="I239" s="208"/>
      <c r="J239" s="211">
        <v>10920865.720000001</v>
      </c>
      <c r="K239" s="211">
        <v>10920865.720000001</v>
      </c>
      <c r="L239" s="213">
        <v>8627483.9199999999</v>
      </c>
      <c r="M239" s="210">
        <v>60</v>
      </c>
      <c r="N239" s="208">
        <v>44287</v>
      </c>
      <c r="O239" s="217">
        <v>8206207.0499999998</v>
      </c>
      <c r="P239" s="239">
        <v>44283</v>
      </c>
      <c r="Q239" s="212">
        <v>4</v>
      </c>
    </row>
    <row r="240" spans="1:17" ht="15" hidden="1" customHeight="1">
      <c r="A240" s="204">
        <v>2</v>
      </c>
      <c r="B240" s="204" t="s">
        <v>506</v>
      </c>
      <c r="C240" s="205" t="s">
        <v>507</v>
      </c>
      <c r="D240" s="206" t="s">
        <v>524</v>
      </c>
      <c r="E240" s="207">
        <v>44197</v>
      </c>
      <c r="F240" s="208">
        <v>44227</v>
      </c>
      <c r="G240" s="208" t="s">
        <v>320</v>
      </c>
      <c r="H240" s="208">
        <v>44227</v>
      </c>
      <c r="I240" s="208"/>
      <c r="J240" s="209">
        <v>0</v>
      </c>
      <c r="K240" s="211">
        <v>0</v>
      </c>
      <c r="L240" s="213">
        <v>421276.87000000011</v>
      </c>
      <c r="M240" s="210">
        <v>60</v>
      </c>
      <c r="N240" s="208">
        <v>44287</v>
      </c>
      <c r="O240" s="217"/>
      <c r="P240" s="239"/>
      <c r="Q240" s="212">
        <v>-4</v>
      </c>
    </row>
    <row r="241" spans="1:17" ht="15" hidden="1" customHeight="1">
      <c r="A241" s="204">
        <v>2</v>
      </c>
      <c r="B241" s="204" t="s">
        <v>506</v>
      </c>
      <c r="C241" s="205" t="s">
        <v>507</v>
      </c>
      <c r="D241" s="206" t="s">
        <v>525</v>
      </c>
      <c r="E241" s="207">
        <v>44228</v>
      </c>
      <c r="F241" s="208">
        <v>44255</v>
      </c>
      <c r="G241" s="208" t="s">
        <v>326</v>
      </c>
      <c r="H241" s="208">
        <v>44255</v>
      </c>
      <c r="I241" s="208"/>
      <c r="J241" s="211">
        <v>19671461.280000001</v>
      </c>
      <c r="K241" s="209"/>
      <c r="L241" s="213">
        <v>15540454.41</v>
      </c>
      <c r="M241" s="210">
        <v>60</v>
      </c>
      <c r="N241" s="208">
        <v>44315</v>
      </c>
      <c r="O241" s="217"/>
      <c r="P241" s="239"/>
      <c r="Q241" s="212">
        <v>24</v>
      </c>
    </row>
    <row r="242" spans="1:17" ht="15" hidden="1" customHeight="1">
      <c r="A242" s="204">
        <v>2</v>
      </c>
      <c r="B242" s="204" t="s">
        <v>506</v>
      </c>
      <c r="C242" s="205" t="s">
        <v>507</v>
      </c>
      <c r="D242" s="206" t="s">
        <v>526</v>
      </c>
      <c r="E242" s="207"/>
      <c r="F242" s="208"/>
      <c r="G242" s="208" t="s">
        <v>320</v>
      </c>
      <c r="H242" s="208">
        <v>44249</v>
      </c>
      <c r="I242" s="208"/>
      <c r="J242" s="209">
        <v>0</v>
      </c>
      <c r="K242" s="211">
        <v>0</v>
      </c>
      <c r="L242" s="213"/>
      <c r="M242" s="210">
        <v>60</v>
      </c>
      <c r="N242" s="208">
        <v>44249</v>
      </c>
      <c r="O242" s="217">
        <v>1500000</v>
      </c>
      <c r="P242" s="239">
        <v>44249</v>
      </c>
      <c r="Q242" s="212">
        <v>0</v>
      </c>
    </row>
    <row r="243" spans="1:17" ht="15" hidden="1" customHeight="1">
      <c r="A243" s="204">
        <v>2</v>
      </c>
      <c r="B243" s="204" t="s">
        <v>506</v>
      </c>
      <c r="C243" s="205" t="s">
        <v>507</v>
      </c>
      <c r="D243" s="206" t="s">
        <v>527</v>
      </c>
      <c r="E243" s="207"/>
      <c r="F243" s="208"/>
      <c r="G243" s="208" t="s">
        <v>320</v>
      </c>
      <c r="H243" s="208">
        <v>44249</v>
      </c>
      <c r="I243" s="208"/>
      <c r="J243" s="209">
        <v>0</v>
      </c>
      <c r="K243" s="211">
        <v>0</v>
      </c>
      <c r="L243" s="213"/>
      <c r="M243" s="210">
        <v>60</v>
      </c>
      <c r="N243" s="208">
        <v>44249</v>
      </c>
      <c r="O243" s="217">
        <v>1251300.48</v>
      </c>
      <c r="P243" s="239">
        <v>44249</v>
      </c>
      <c r="Q243" s="212">
        <v>0</v>
      </c>
    </row>
    <row r="244" spans="1:17" ht="15" hidden="1" customHeight="1">
      <c r="A244" s="204">
        <v>2</v>
      </c>
      <c r="B244" s="204" t="s">
        <v>506</v>
      </c>
      <c r="C244" s="205" t="s">
        <v>507</v>
      </c>
      <c r="D244" s="206" t="s">
        <v>528</v>
      </c>
      <c r="E244" s="207"/>
      <c r="F244" s="208"/>
      <c r="G244" s="208" t="s">
        <v>320</v>
      </c>
      <c r="H244" s="208">
        <v>44263</v>
      </c>
      <c r="I244" s="208"/>
      <c r="J244" s="209">
        <v>0</v>
      </c>
      <c r="K244" s="211">
        <v>0</v>
      </c>
      <c r="L244" s="213"/>
      <c r="M244" s="210"/>
      <c r="N244" s="208">
        <v>44263</v>
      </c>
      <c r="O244" s="214">
        <v>713899.2</v>
      </c>
      <c r="P244" s="239">
        <v>44263</v>
      </c>
      <c r="Q244" s="212">
        <v>0</v>
      </c>
    </row>
    <row r="245" spans="1:17" ht="15" hidden="1" customHeight="1">
      <c r="A245" s="204">
        <v>2</v>
      </c>
      <c r="B245" s="204" t="s">
        <v>506</v>
      </c>
      <c r="C245" s="205" t="s">
        <v>507</v>
      </c>
      <c r="D245" s="206" t="s">
        <v>529</v>
      </c>
      <c r="E245" s="207">
        <v>43770</v>
      </c>
      <c r="F245" s="208"/>
      <c r="G245" s="208" t="s">
        <v>320</v>
      </c>
      <c r="H245" s="208">
        <v>43790</v>
      </c>
      <c r="I245" s="208"/>
      <c r="J245" s="209">
        <v>26359242</v>
      </c>
      <c r="K245" s="209">
        <v>26359242</v>
      </c>
      <c r="L245" s="209">
        <v>26359242</v>
      </c>
      <c r="M245" s="210">
        <v>60</v>
      </c>
      <c r="N245" s="208">
        <v>43790</v>
      </c>
      <c r="O245" s="217">
        <v>26359242</v>
      </c>
      <c r="P245" s="239">
        <v>43790</v>
      </c>
      <c r="Q245" s="212">
        <v>0</v>
      </c>
    </row>
    <row r="246" spans="1:17" ht="15" hidden="1" customHeight="1">
      <c r="A246" s="204">
        <v>2</v>
      </c>
      <c r="B246" s="204" t="s">
        <v>506</v>
      </c>
      <c r="C246" s="205" t="s">
        <v>507</v>
      </c>
      <c r="D246" s="206" t="s">
        <v>529</v>
      </c>
      <c r="E246" s="207"/>
      <c r="F246" s="208">
        <v>44094</v>
      </c>
      <c r="G246" s="208" t="s">
        <v>320</v>
      </c>
      <c r="H246" s="208">
        <v>44094</v>
      </c>
      <c r="I246" s="208"/>
      <c r="J246" s="209">
        <v>0</v>
      </c>
      <c r="K246" s="211">
        <v>0</v>
      </c>
      <c r="L246" s="209"/>
      <c r="M246" s="210">
        <v>60</v>
      </c>
      <c r="N246" s="208">
        <v>43790</v>
      </c>
      <c r="O246" s="217">
        <v>122781824.84999999</v>
      </c>
      <c r="P246" s="239">
        <v>44094</v>
      </c>
      <c r="Q246" s="212">
        <v>-304</v>
      </c>
    </row>
    <row r="247" spans="1:17" ht="15" hidden="1" customHeight="1">
      <c r="A247" s="204">
        <v>2</v>
      </c>
      <c r="B247" s="204" t="s">
        <v>506</v>
      </c>
      <c r="C247" s="205" t="s">
        <v>507</v>
      </c>
      <c r="D247" s="206" t="s">
        <v>529</v>
      </c>
      <c r="E247" s="207"/>
      <c r="F247" s="208">
        <v>44147</v>
      </c>
      <c r="G247" s="208" t="s">
        <v>320</v>
      </c>
      <c r="H247" s="208">
        <v>44147</v>
      </c>
      <c r="I247" s="208"/>
      <c r="J247" s="209">
        <v>0</v>
      </c>
      <c r="K247" s="211">
        <v>0</v>
      </c>
      <c r="L247" s="209"/>
      <c r="M247" s="210">
        <v>60</v>
      </c>
      <c r="N247" s="208">
        <v>44147</v>
      </c>
      <c r="O247" s="217">
        <v>70000000</v>
      </c>
      <c r="P247" s="239">
        <v>44147</v>
      </c>
      <c r="Q247" s="212">
        <v>0</v>
      </c>
    </row>
    <row r="248" spans="1:17" ht="15" hidden="1" customHeight="1">
      <c r="A248" s="204">
        <v>1</v>
      </c>
      <c r="B248" s="204" t="s">
        <v>530</v>
      </c>
      <c r="C248" s="205" t="s">
        <v>531</v>
      </c>
      <c r="D248" s="206">
        <v>1</v>
      </c>
      <c r="E248" s="207">
        <v>43525</v>
      </c>
      <c r="F248" s="221"/>
      <c r="G248" s="208" t="s">
        <v>320</v>
      </c>
      <c r="H248" s="208">
        <v>43541</v>
      </c>
      <c r="I248" s="208">
        <v>43545</v>
      </c>
      <c r="J248" s="209">
        <v>11772365.68</v>
      </c>
      <c r="K248" s="209" t="s">
        <v>532</v>
      </c>
      <c r="L248" s="209">
        <v>6785088.5700000003</v>
      </c>
      <c r="M248" s="210">
        <v>42</v>
      </c>
      <c r="N248" s="208">
        <v>43583</v>
      </c>
      <c r="O248" s="217">
        <v>6789620.1200000001</v>
      </c>
      <c r="P248" s="239">
        <v>43566</v>
      </c>
      <c r="Q248" s="212">
        <v>17</v>
      </c>
    </row>
    <row r="249" spans="1:17" ht="15" hidden="1" customHeight="1">
      <c r="A249" s="204">
        <v>1</v>
      </c>
      <c r="B249" s="204" t="s">
        <v>530</v>
      </c>
      <c r="C249" s="205" t="s">
        <v>531</v>
      </c>
      <c r="D249" s="206">
        <v>2</v>
      </c>
      <c r="E249" s="207">
        <v>43556</v>
      </c>
      <c r="F249" s="208"/>
      <c r="G249" s="208" t="s">
        <v>320</v>
      </c>
      <c r="H249" s="208">
        <v>43571</v>
      </c>
      <c r="I249" s="208">
        <v>43573</v>
      </c>
      <c r="J249" s="209">
        <v>29706899.18</v>
      </c>
      <c r="K249" s="209" t="s">
        <v>533</v>
      </c>
      <c r="L249" s="209">
        <v>15652355.210000001</v>
      </c>
      <c r="M249" s="210">
        <v>42</v>
      </c>
      <c r="N249" s="208">
        <v>43613</v>
      </c>
      <c r="O249" s="217">
        <v>15638373.66</v>
      </c>
      <c r="P249" s="239">
        <v>43594</v>
      </c>
      <c r="Q249" s="212">
        <v>19</v>
      </c>
    </row>
    <row r="250" spans="1:17" ht="15" hidden="1" customHeight="1">
      <c r="A250" s="204">
        <v>1</v>
      </c>
      <c r="B250" s="204" t="s">
        <v>530</v>
      </c>
      <c r="C250" s="205" t="s">
        <v>531</v>
      </c>
      <c r="D250" s="206">
        <v>3</v>
      </c>
      <c r="E250" s="207">
        <v>43586</v>
      </c>
      <c r="F250" s="208"/>
      <c r="G250" s="208" t="s">
        <v>320</v>
      </c>
      <c r="H250" s="208">
        <v>43608</v>
      </c>
      <c r="I250" s="208">
        <v>43608</v>
      </c>
      <c r="J250" s="209">
        <v>33654185.340000004</v>
      </c>
      <c r="K250" s="209">
        <v>2101069</v>
      </c>
      <c r="L250" s="209">
        <v>1574016.17</v>
      </c>
      <c r="M250" s="210">
        <v>42</v>
      </c>
      <c r="N250" s="208">
        <v>43650</v>
      </c>
      <c r="O250" s="217">
        <v>1574016.17</v>
      </c>
      <c r="P250" s="239">
        <v>43664</v>
      </c>
      <c r="Q250" s="212">
        <v>-14</v>
      </c>
    </row>
    <row r="251" spans="1:17" ht="15" hidden="1" customHeight="1">
      <c r="A251" s="204">
        <v>1</v>
      </c>
      <c r="B251" s="204" t="s">
        <v>530</v>
      </c>
      <c r="C251" s="205" t="s">
        <v>531</v>
      </c>
      <c r="D251" s="206">
        <v>4</v>
      </c>
      <c r="E251" s="207">
        <v>43617</v>
      </c>
      <c r="F251" s="208"/>
      <c r="G251" s="208" t="s">
        <v>320</v>
      </c>
      <c r="H251" s="208">
        <v>43639</v>
      </c>
      <c r="I251" s="208">
        <v>43660</v>
      </c>
      <c r="J251" s="209">
        <v>66609891.333333328</v>
      </c>
      <c r="K251" s="209">
        <v>20869008</v>
      </c>
      <c r="L251" s="209">
        <v>26267292.440000001</v>
      </c>
      <c r="M251" s="210">
        <v>42</v>
      </c>
      <c r="N251" s="208">
        <v>43681</v>
      </c>
      <c r="O251" s="217">
        <v>10000000</v>
      </c>
      <c r="P251" s="239">
        <v>43653</v>
      </c>
      <c r="Q251" s="212">
        <v>28</v>
      </c>
    </row>
    <row r="252" spans="1:17" ht="15" hidden="1" customHeight="1">
      <c r="A252" s="204">
        <v>1</v>
      </c>
      <c r="B252" s="204" t="s">
        <v>530</v>
      </c>
      <c r="C252" s="205" t="s">
        <v>531</v>
      </c>
      <c r="D252" s="206">
        <v>4.0999999999999996</v>
      </c>
      <c r="E252" s="207">
        <v>43617</v>
      </c>
      <c r="F252" s="208"/>
      <c r="G252" s="208" t="s">
        <v>320</v>
      </c>
      <c r="H252" s="208">
        <v>43639</v>
      </c>
      <c r="I252" s="208">
        <v>43660</v>
      </c>
      <c r="J252" s="209">
        <v>0</v>
      </c>
      <c r="K252" s="209">
        <v>0</v>
      </c>
      <c r="L252" s="209">
        <v>16267292.440000001</v>
      </c>
      <c r="M252" s="210">
        <v>42</v>
      </c>
      <c r="N252" s="208">
        <v>43681</v>
      </c>
      <c r="O252" s="217">
        <v>15688338.609999999</v>
      </c>
      <c r="P252" s="239">
        <v>43670</v>
      </c>
      <c r="Q252" s="212">
        <v>11</v>
      </c>
    </row>
    <row r="253" spans="1:17" ht="15" hidden="1" customHeight="1">
      <c r="A253" s="204">
        <v>1</v>
      </c>
      <c r="B253" s="204" t="s">
        <v>530</v>
      </c>
      <c r="C253" s="205" t="s">
        <v>531</v>
      </c>
      <c r="D253" s="206">
        <v>5</v>
      </c>
      <c r="E253" s="207">
        <v>43647</v>
      </c>
      <c r="F253" s="208"/>
      <c r="G253" s="208" t="s">
        <v>320</v>
      </c>
      <c r="H253" s="208">
        <v>43661</v>
      </c>
      <c r="I253" s="208"/>
      <c r="J253" s="209">
        <v>25629789</v>
      </c>
      <c r="K253" s="209">
        <v>44468645</v>
      </c>
      <c r="L253" s="209">
        <v>44242009.549999997</v>
      </c>
      <c r="M253" s="210">
        <v>42</v>
      </c>
      <c r="N253" s="208">
        <v>43703</v>
      </c>
      <c r="O253" s="217">
        <v>15000000</v>
      </c>
      <c r="P253" s="239">
        <v>43681</v>
      </c>
      <c r="Q253" s="212">
        <v>22</v>
      </c>
    </row>
    <row r="254" spans="1:17" ht="15" hidden="1" customHeight="1">
      <c r="A254" s="204">
        <v>1</v>
      </c>
      <c r="B254" s="204" t="s">
        <v>530</v>
      </c>
      <c r="C254" s="205" t="s">
        <v>531</v>
      </c>
      <c r="D254" s="206">
        <v>5.0999999999999996</v>
      </c>
      <c r="E254" s="207">
        <v>43647</v>
      </c>
      <c r="F254" s="208"/>
      <c r="G254" s="208" t="s">
        <v>320</v>
      </c>
      <c r="H254" s="208">
        <v>43661</v>
      </c>
      <c r="I254" s="208"/>
      <c r="J254" s="209">
        <v>0</v>
      </c>
      <c r="K254" s="209">
        <v>0</v>
      </c>
      <c r="L254" s="209">
        <v>29242009.549999997</v>
      </c>
      <c r="M254" s="210">
        <v>42</v>
      </c>
      <c r="N254" s="208">
        <v>43703</v>
      </c>
      <c r="O254" s="217">
        <v>22056568</v>
      </c>
      <c r="P254" s="239">
        <v>43681</v>
      </c>
      <c r="Q254" s="212">
        <v>22</v>
      </c>
    </row>
    <row r="255" spans="1:17" ht="15" hidden="1" customHeight="1">
      <c r="A255" s="204">
        <v>1</v>
      </c>
      <c r="B255" s="204" t="s">
        <v>530</v>
      </c>
      <c r="C255" s="205" t="s">
        <v>531</v>
      </c>
      <c r="D255" s="206">
        <v>6</v>
      </c>
      <c r="E255" s="207">
        <v>43678</v>
      </c>
      <c r="F255" s="208"/>
      <c r="G255" s="208" t="s">
        <v>320</v>
      </c>
      <c r="H255" s="208">
        <v>43695</v>
      </c>
      <c r="I255" s="208"/>
      <c r="J255" s="209">
        <v>36441934</v>
      </c>
      <c r="K255" s="209">
        <v>38734277</v>
      </c>
      <c r="L255" s="209">
        <v>22056568.399999999</v>
      </c>
      <c r="M255" s="210">
        <v>42</v>
      </c>
      <c r="N255" s="208">
        <v>43737</v>
      </c>
      <c r="O255" s="217">
        <v>18000000</v>
      </c>
      <c r="P255" s="239">
        <v>43713</v>
      </c>
      <c r="Q255" s="212">
        <v>24</v>
      </c>
    </row>
    <row r="256" spans="1:17" ht="15" hidden="1" customHeight="1">
      <c r="A256" s="204">
        <v>1</v>
      </c>
      <c r="B256" s="204" t="s">
        <v>530</v>
      </c>
      <c r="C256" s="205" t="s">
        <v>531</v>
      </c>
      <c r="D256" s="206">
        <v>6.1</v>
      </c>
      <c r="E256" s="207">
        <v>43678</v>
      </c>
      <c r="F256" s="208"/>
      <c r="G256" s="208" t="s">
        <v>320</v>
      </c>
      <c r="H256" s="208">
        <v>43695</v>
      </c>
      <c r="I256" s="208"/>
      <c r="J256" s="209">
        <v>0</v>
      </c>
      <c r="K256" s="209">
        <v>0</v>
      </c>
      <c r="L256" s="209">
        <v>4056568.3999999985</v>
      </c>
      <c r="M256" s="210">
        <v>42</v>
      </c>
      <c r="N256" s="208">
        <v>43737</v>
      </c>
      <c r="O256" s="217">
        <v>10554847.68</v>
      </c>
      <c r="P256" s="239">
        <v>43741</v>
      </c>
      <c r="Q256" s="212">
        <v>-4</v>
      </c>
    </row>
    <row r="257" spans="1:17" ht="15" hidden="1" customHeight="1">
      <c r="A257" s="204">
        <v>1</v>
      </c>
      <c r="B257" s="204" t="s">
        <v>530</v>
      </c>
      <c r="C257" s="205" t="s">
        <v>531</v>
      </c>
      <c r="D257" s="206">
        <v>7</v>
      </c>
      <c r="E257" s="207">
        <v>43709</v>
      </c>
      <c r="F257" s="208"/>
      <c r="G257" s="208" t="s">
        <v>320</v>
      </c>
      <c r="H257" s="208">
        <v>43730</v>
      </c>
      <c r="I257" s="208">
        <v>43773</v>
      </c>
      <c r="J257" s="209">
        <v>86225177.270000011</v>
      </c>
      <c r="K257" s="209">
        <v>44530987</v>
      </c>
      <c r="L257" s="209">
        <v>38890621.049999997</v>
      </c>
      <c r="M257" s="210">
        <v>42</v>
      </c>
      <c r="N257" s="208">
        <v>43772</v>
      </c>
      <c r="O257" s="217">
        <v>35000000</v>
      </c>
      <c r="P257" s="239">
        <v>43765</v>
      </c>
      <c r="Q257" s="212">
        <v>7</v>
      </c>
    </row>
    <row r="258" spans="1:17" ht="15" hidden="1" customHeight="1">
      <c r="A258" s="204">
        <v>1</v>
      </c>
      <c r="B258" s="204" t="s">
        <v>530</v>
      </c>
      <c r="C258" s="205" t="s">
        <v>531</v>
      </c>
      <c r="D258" s="206">
        <v>7.1</v>
      </c>
      <c r="E258" s="207">
        <v>43709</v>
      </c>
      <c r="F258" s="208"/>
      <c r="G258" s="208" t="s">
        <v>320</v>
      </c>
      <c r="H258" s="208">
        <v>43730</v>
      </c>
      <c r="I258" s="208"/>
      <c r="J258" s="209">
        <v>0</v>
      </c>
      <c r="K258" s="209">
        <v>0</v>
      </c>
      <c r="L258" s="209">
        <v>3890621.049999997</v>
      </c>
      <c r="M258" s="210">
        <v>42</v>
      </c>
      <c r="N258" s="208">
        <v>43772</v>
      </c>
      <c r="O258" s="217">
        <v>3197130.95</v>
      </c>
      <c r="P258" s="239">
        <v>43776</v>
      </c>
      <c r="Q258" s="212">
        <v>-4</v>
      </c>
    </row>
    <row r="259" spans="1:17" ht="15" hidden="1" customHeight="1">
      <c r="A259" s="204">
        <v>1</v>
      </c>
      <c r="B259" s="204" t="s">
        <v>530</v>
      </c>
      <c r="C259" s="205" t="s">
        <v>531</v>
      </c>
      <c r="D259" s="206">
        <v>8</v>
      </c>
      <c r="E259" s="207">
        <v>43742</v>
      </c>
      <c r="F259" s="208"/>
      <c r="G259" s="208" t="s">
        <v>320</v>
      </c>
      <c r="H259" s="208">
        <v>43770</v>
      </c>
      <c r="I259" s="208">
        <v>43783</v>
      </c>
      <c r="J259" s="209">
        <v>58746555</v>
      </c>
      <c r="K259" s="209">
        <v>72358378</v>
      </c>
      <c r="L259" s="209">
        <v>58794871.950000003</v>
      </c>
      <c r="M259" s="210">
        <v>42</v>
      </c>
      <c r="N259" s="208">
        <v>43812</v>
      </c>
      <c r="O259" s="217">
        <v>46000000</v>
      </c>
      <c r="P259" s="239">
        <v>43799</v>
      </c>
      <c r="Q259" s="212">
        <v>13</v>
      </c>
    </row>
    <row r="260" spans="1:17" ht="15" hidden="1" customHeight="1">
      <c r="A260" s="204">
        <v>1</v>
      </c>
      <c r="B260" s="204" t="s">
        <v>530</v>
      </c>
      <c r="C260" s="205" t="s">
        <v>531</v>
      </c>
      <c r="D260" s="206">
        <v>8.1</v>
      </c>
      <c r="E260" s="207">
        <v>43742</v>
      </c>
      <c r="F260" s="208"/>
      <c r="G260" s="208" t="s">
        <v>320</v>
      </c>
      <c r="H260" s="208">
        <v>43770</v>
      </c>
      <c r="I260" s="208"/>
      <c r="J260" s="209">
        <v>0</v>
      </c>
      <c r="K260" s="209">
        <v>0</v>
      </c>
      <c r="L260" s="209">
        <v>12794871.950000003</v>
      </c>
      <c r="M260" s="210">
        <v>42</v>
      </c>
      <c r="N260" s="208">
        <v>43812</v>
      </c>
      <c r="O260" s="217">
        <v>9532397.6099999994</v>
      </c>
      <c r="P260" s="239">
        <v>43807</v>
      </c>
      <c r="Q260" s="212">
        <v>5</v>
      </c>
    </row>
    <row r="261" spans="1:17" ht="15" hidden="1" customHeight="1">
      <c r="A261" s="204">
        <v>1</v>
      </c>
      <c r="B261" s="204" t="s">
        <v>530</v>
      </c>
      <c r="C261" s="205" t="s">
        <v>531</v>
      </c>
      <c r="D261" s="206">
        <v>9</v>
      </c>
      <c r="E261" s="207">
        <v>43774</v>
      </c>
      <c r="F261" s="208"/>
      <c r="G261" s="208" t="s">
        <v>320</v>
      </c>
      <c r="H261" s="208">
        <v>43801</v>
      </c>
      <c r="I261" s="208">
        <v>43817</v>
      </c>
      <c r="J261" s="209">
        <v>60909784.170000002</v>
      </c>
      <c r="K261" s="209">
        <v>67022041.579999983</v>
      </c>
      <c r="L261" s="209">
        <v>40504812.259999998</v>
      </c>
      <c r="M261" s="210">
        <v>42</v>
      </c>
      <c r="N261" s="208">
        <v>43843</v>
      </c>
      <c r="O261" s="217">
        <v>40504812.259999998</v>
      </c>
      <c r="P261" s="239">
        <v>43824</v>
      </c>
      <c r="Q261" s="212">
        <v>19</v>
      </c>
    </row>
    <row r="262" spans="1:17" ht="15" hidden="1" customHeight="1">
      <c r="A262" s="204">
        <v>1</v>
      </c>
      <c r="B262" s="204" t="s">
        <v>530</v>
      </c>
      <c r="C262" s="205" t="s">
        <v>531</v>
      </c>
      <c r="D262" s="206">
        <v>10</v>
      </c>
      <c r="E262" s="207">
        <v>43806</v>
      </c>
      <c r="F262" s="208">
        <v>43830</v>
      </c>
      <c r="G262" s="208" t="s">
        <v>320</v>
      </c>
      <c r="H262" s="208">
        <v>43833</v>
      </c>
      <c r="I262" s="208">
        <v>43849</v>
      </c>
      <c r="J262" s="209">
        <v>46079197.440399997</v>
      </c>
      <c r="K262" s="209">
        <v>60039664.844761997</v>
      </c>
      <c r="L262" s="209">
        <v>32553581.239999998</v>
      </c>
      <c r="M262" s="210">
        <v>42</v>
      </c>
      <c r="N262" s="208">
        <v>43875</v>
      </c>
      <c r="O262" s="217">
        <v>32553581.239999998</v>
      </c>
      <c r="P262" s="239">
        <v>43852</v>
      </c>
      <c r="Q262" s="212">
        <v>23</v>
      </c>
    </row>
    <row r="263" spans="1:17" ht="15" hidden="1" customHeight="1">
      <c r="A263" s="204">
        <v>1</v>
      </c>
      <c r="B263" s="204" t="s">
        <v>530</v>
      </c>
      <c r="C263" s="205" t="s">
        <v>531</v>
      </c>
      <c r="D263" s="206">
        <v>11</v>
      </c>
      <c r="E263" s="207">
        <v>43831</v>
      </c>
      <c r="F263" s="208">
        <v>43861</v>
      </c>
      <c r="G263" s="208" t="s">
        <v>320</v>
      </c>
      <c r="H263" s="208">
        <v>43864</v>
      </c>
      <c r="I263" s="208">
        <v>43880</v>
      </c>
      <c r="J263" s="209">
        <v>62418153.015237987</v>
      </c>
      <c r="K263" s="209">
        <v>74019440.727237999</v>
      </c>
      <c r="L263" s="209">
        <v>27179529.390000001</v>
      </c>
      <c r="M263" s="210">
        <v>42</v>
      </c>
      <c r="N263" s="208">
        <v>43906</v>
      </c>
      <c r="O263" s="217">
        <v>27179529.390000001</v>
      </c>
      <c r="P263" s="239">
        <v>43895</v>
      </c>
      <c r="Q263" s="212">
        <v>11</v>
      </c>
    </row>
    <row r="264" spans="1:17" ht="15" hidden="1" customHeight="1">
      <c r="A264" s="204">
        <v>1</v>
      </c>
      <c r="B264" s="204" t="s">
        <v>530</v>
      </c>
      <c r="C264" s="205" t="s">
        <v>531</v>
      </c>
      <c r="D264" s="206">
        <v>12</v>
      </c>
      <c r="E264" s="207">
        <v>43862</v>
      </c>
      <c r="F264" s="208">
        <v>43890</v>
      </c>
      <c r="G264" s="208" t="s">
        <v>320</v>
      </c>
      <c r="H264" s="208">
        <v>43893</v>
      </c>
      <c r="I264" s="208"/>
      <c r="J264" s="209">
        <v>35042601.095619023</v>
      </c>
      <c r="K264" s="209">
        <v>26833421.419428527</v>
      </c>
      <c r="L264" s="209">
        <v>19553108.789999999</v>
      </c>
      <c r="M264" s="210">
        <v>42</v>
      </c>
      <c r="N264" s="208">
        <v>43935</v>
      </c>
      <c r="O264" s="217">
        <v>19553108.789999999</v>
      </c>
      <c r="P264" s="239">
        <v>43916</v>
      </c>
      <c r="Q264" s="212">
        <v>19</v>
      </c>
    </row>
    <row r="265" spans="1:17" ht="15" hidden="1" customHeight="1">
      <c r="A265" s="204">
        <v>1</v>
      </c>
      <c r="B265" s="204" t="s">
        <v>530</v>
      </c>
      <c r="C265" s="205" t="s">
        <v>531</v>
      </c>
      <c r="D265" s="206">
        <v>13</v>
      </c>
      <c r="E265" s="207">
        <v>43891</v>
      </c>
      <c r="F265" s="208">
        <v>43914</v>
      </c>
      <c r="G265" s="208" t="s">
        <v>320</v>
      </c>
      <c r="H265" s="208">
        <v>43915</v>
      </c>
      <c r="I265" s="208">
        <v>43923</v>
      </c>
      <c r="J265" s="209">
        <v>26633364</v>
      </c>
      <c r="K265" s="209">
        <v>22228765.619047642</v>
      </c>
      <c r="L265" s="211">
        <v>19217788.539999999</v>
      </c>
      <c r="M265" s="210">
        <v>42</v>
      </c>
      <c r="N265" s="208">
        <v>43957</v>
      </c>
      <c r="O265" s="217">
        <v>10000000</v>
      </c>
      <c r="P265" s="239">
        <v>43956</v>
      </c>
      <c r="Q265" s="212">
        <v>1</v>
      </c>
    </row>
    <row r="266" spans="1:17" ht="15" hidden="1" customHeight="1">
      <c r="A266" s="204">
        <v>1</v>
      </c>
      <c r="B266" s="204" t="s">
        <v>530</v>
      </c>
      <c r="C266" s="205" t="s">
        <v>531</v>
      </c>
      <c r="D266" s="206">
        <v>13.1</v>
      </c>
      <c r="E266" s="207"/>
      <c r="F266" s="208"/>
      <c r="G266" s="208" t="s">
        <v>320</v>
      </c>
      <c r="H266" s="208">
        <v>43915</v>
      </c>
      <c r="I266" s="208">
        <v>43923</v>
      </c>
      <c r="J266" s="209">
        <v>0</v>
      </c>
      <c r="K266" s="209">
        <v>0</v>
      </c>
      <c r="L266" s="211">
        <v>6201534.04</v>
      </c>
      <c r="M266" s="210">
        <v>42</v>
      </c>
      <c r="N266" s="208">
        <v>43957</v>
      </c>
      <c r="O266" s="217">
        <v>6201534.04</v>
      </c>
      <c r="P266" s="239">
        <v>43962</v>
      </c>
      <c r="Q266" s="212">
        <v>-5</v>
      </c>
    </row>
    <row r="267" spans="1:17" ht="15" hidden="1" customHeight="1">
      <c r="A267" s="204">
        <v>1</v>
      </c>
      <c r="B267" s="204" t="s">
        <v>530</v>
      </c>
      <c r="C267" s="205" t="s">
        <v>531</v>
      </c>
      <c r="D267" s="206">
        <v>14</v>
      </c>
      <c r="E267" s="207">
        <v>43922</v>
      </c>
      <c r="F267" s="208">
        <v>43958</v>
      </c>
      <c r="G267" s="208" t="s">
        <v>320</v>
      </c>
      <c r="H267" s="208">
        <v>43961</v>
      </c>
      <c r="I267" s="208">
        <v>43985</v>
      </c>
      <c r="J267" s="209">
        <v>31439009</v>
      </c>
      <c r="K267" s="209">
        <v>24418089.961904764</v>
      </c>
      <c r="L267" s="211">
        <v>16537461.58</v>
      </c>
      <c r="M267" s="210">
        <v>42</v>
      </c>
      <c r="N267" s="208">
        <v>44003</v>
      </c>
      <c r="O267" s="217">
        <v>15000000</v>
      </c>
      <c r="P267" s="239">
        <v>43993</v>
      </c>
      <c r="Q267" s="212">
        <v>10</v>
      </c>
    </row>
    <row r="268" spans="1:17" ht="15" hidden="1" customHeight="1">
      <c r="A268" s="204">
        <v>1</v>
      </c>
      <c r="B268" s="204" t="s">
        <v>530</v>
      </c>
      <c r="C268" s="205" t="s">
        <v>531</v>
      </c>
      <c r="D268" s="206">
        <v>14.1</v>
      </c>
      <c r="E268" s="207"/>
      <c r="F268" s="208"/>
      <c r="G268" s="208" t="s">
        <v>320</v>
      </c>
      <c r="H268" s="208">
        <v>43961</v>
      </c>
      <c r="I268" s="208"/>
      <c r="J268" s="209">
        <v>0</v>
      </c>
      <c r="K268" s="209">
        <v>0</v>
      </c>
      <c r="L268" s="216">
        <v>1537461.58</v>
      </c>
      <c r="M268" s="210">
        <v>42</v>
      </c>
      <c r="N268" s="208">
        <v>44003</v>
      </c>
      <c r="O268" s="217">
        <v>1537461.58</v>
      </c>
      <c r="P268" s="239">
        <v>44058</v>
      </c>
      <c r="Q268" s="212">
        <v>-55</v>
      </c>
    </row>
    <row r="269" spans="1:17" ht="15" hidden="1" customHeight="1">
      <c r="A269" s="204">
        <v>1</v>
      </c>
      <c r="B269" s="204" t="s">
        <v>530</v>
      </c>
      <c r="C269" s="205" t="s">
        <v>531</v>
      </c>
      <c r="D269" s="206">
        <v>15</v>
      </c>
      <c r="E269" s="207">
        <v>43952</v>
      </c>
      <c r="F269" s="208">
        <v>43982</v>
      </c>
      <c r="G269" s="208" t="s">
        <v>320</v>
      </c>
      <c r="H269" s="208">
        <v>43984</v>
      </c>
      <c r="I269" s="208">
        <v>43999</v>
      </c>
      <c r="J269" s="209">
        <v>17152607.428571463</v>
      </c>
      <c r="K269" s="209">
        <v>19101976.123809516</v>
      </c>
      <c r="L269" s="213">
        <v>12895953.970000001</v>
      </c>
      <c r="M269" s="210">
        <v>42</v>
      </c>
      <c r="N269" s="208">
        <v>44026</v>
      </c>
      <c r="O269" s="217">
        <v>12895954</v>
      </c>
      <c r="P269" s="239">
        <v>44024</v>
      </c>
      <c r="Q269" s="212">
        <v>2</v>
      </c>
    </row>
    <row r="270" spans="1:17" ht="15" hidden="1" customHeight="1">
      <c r="A270" s="204">
        <v>1</v>
      </c>
      <c r="B270" s="204" t="s">
        <v>530</v>
      </c>
      <c r="C270" s="205" t="s">
        <v>531</v>
      </c>
      <c r="D270" s="206">
        <v>16</v>
      </c>
      <c r="E270" s="207">
        <v>43983</v>
      </c>
      <c r="F270" s="208">
        <v>44012</v>
      </c>
      <c r="G270" s="208" t="s">
        <v>320</v>
      </c>
      <c r="H270" s="208">
        <v>44013</v>
      </c>
      <c r="I270" s="208">
        <v>44031</v>
      </c>
      <c r="J270" s="209">
        <v>51131860</v>
      </c>
      <c r="K270" s="209">
        <v>42785902.695238173</v>
      </c>
      <c r="L270" s="214">
        <v>30145771.530000001</v>
      </c>
      <c r="M270" s="210">
        <v>42</v>
      </c>
      <c r="N270" s="208">
        <v>44055</v>
      </c>
      <c r="O270" s="217">
        <v>30145771.57</v>
      </c>
      <c r="P270" s="239">
        <v>44062</v>
      </c>
      <c r="Q270" s="212">
        <v>-7</v>
      </c>
    </row>
    <row r="271" spans="1:17" ht="15" hidden="1" customHeight="1">
      <c r="A271" s="204">
        <v>1</v>
      </c>
      <c r="B271" s="204" t="s">
        <v>530</v>
      </c>
      <c r="C271" s="205" t="s">
        <v>531</v>
      </c>
      <c r="D271" s="206">
        <v>17</v>
      </c>
      <c r="E271" s="207">
        <v>44013</v>
      </c>
      <c r="F271" s="208">
        <v>44051</v>
      </c>
      <c r="G271" s="208" t="s">
        <v>320</v>
      </c>
      <c r="H271" s="208">
        <v>44053</v>
      </c>
      <c r="I271" s="208"/>
      <c r="J271" s="209">
        <v>41323295.10476172</v>
      </c>
      <c r="K271" s="209">
        <v>33693489.013519883</v>
      </c>
      <c r="L271" s="216">
        <v>22896073.338131562</v>
      </c>
      <c r="M271" s="210">
        <v>42</v>
      </c>
      <c r="N271" s="208">
        <v>44095</v>
      </c>
      <c r="O271" s="217">
        <v>20000000</v>
      </c>
      <c r="P271" s="239">
        <v>44075</v>
      </c>
      <c r="Q271" s="212">
        <v>20</v>
      </c>
    </row>
    <row r="272" spans="1:17" ht="15" hidden="1" customHeight="1">
      <c r="A272" s="204">
        <v>1</v>
      </c>
      <c r="B272" s="204" t="s">
        <v>530</v>
      </c>
      <c r="C272" s="205" t="s">
        <v>531</v>
      </c>
      <c r="D272" s="206">
        <v>17.100000000000001</v>
      </c>
      <c r="E272" s="207">
        <v>44013</v>
      </c>
      <c r="F272" s="208"/>
      <c r="G272" s="208" t="s">
        <v>320</v>
      </c>
      <c r="H272" s="208">
        <v>44053</v>
      </c>
      <c r="I272" s="208"/>
      <c r="J272" s="209">
        <v>0</v>
      </c>
      <c r="K272" s="209">
        <v>0</v>
      </c>
      <c r="L272" s="216">
        <v>2896073.3381315619</v>
      </c>
      <c r="M272" s="210">
        <v>42</v>
      </c>
      <c r="N272" s="208">
        <v>44095</v>
      </c>
      <c r="O272" s="217">
        <v>899381.34</v>
      </c>
      <c r="P272" s="239">
        <v>44087</v>
      </c>
      <c r="Q272" s="212">
        <v>8</v>
      </c>
    </row>
    <row r="273" spans="1:17" ht="15" hidden="1" customHeight="1">
      <c r="A273" s="204">
        <v>1</v>
      </c>
      <c r="B273" s="204" t="s">
        <v>530</v>
      </c>
      <c r="C273" s="205" t="s">
        <v>531</v>
      </c>
      <c r="D273" s="206">
        <v>18</v>
      </c>
      <c r="E273" s="207">
        <v>44044</v>
      </c>
      <c r="F273" s="208">
        <v>44074</v>
      </c>
      <c r="G273" s="208" t="s">
        <v>320</v>
      </c>
      <c r="H273" s="208">
        <v>44077</v>
      </c>
      <c r="I273" s="208">
        <v>44115</v>
      </c>
      <c r="J273" s="209">
        <v>39052650</v>
      </c>
      <c r="K273" s="209">
        <v>36663335.542857103</v>
      </c>
      <c r="L273" s="214">
        <v>22406610.780000001</v>
      </c>
      <c r="M273" s="210">
        <v>42</v>
      </c>
      <c r="N273" s="208">
        <v>44119</v>
      </c>
      <c r="O273" s="217">
        <v>15000000</v>
      </c>
      <c r="P273" s="239">
        <v>44097</v>
      </c>
      <c r="Q273" s="212">
        <v>22</v>
      </c>
    </row>
    <row r="274" spans="1:17" ht="15" hidden="1" customHeight="1">
      <c r="A274" s="204">
        <v>1</v>
      </c>
      <c r="B274" s="204" t="s">
        <v>530</v>
      </c>
      <c r="C274" s="205" t="s">
        <v>531</v>
      </c>
      <c r="D274" s="206">
        <v>18.100000000000001</v>
      </c>
      <c r="E274" s="207">
        <v>44044</v>
      </c>
      <c r="F274" s="208"/>
      <c r="G274" s="208" t="s">
        <v>320</v>
      </c>
      <c r="H274" s="208">
        <v>44077</v>
      </c>
      <c r="I274" s="208"/>
      <c r="J274" s="209">
        <v>0</v>
      </c>
      <c r="K274" s="209">
        <v>0</v>
      </c>
      <c r="L274" s="209">
        <v>7406610.7800000003</v>
      </c>
      <c r="M274" s="210">
        <v>42</v>
      </c>
      <c r="N274" s="208">
        <v>44119</v>
      </c>
      <c r="O274" s="217">
        <v>7406610.7800000003</v>
      </c>
      <c r="P274" s="239">
        <v>44122</v>
      </c>
      <c r="Q274" s="212">
        <v>-3</v>
      </c>
    </row>
    <row r="275" spans="1:17" ht="15" hidden="1" customHeight="1">
      <c r="A275" s="204">
        <v>1</v>
      </c>
      <c r="B275" s="204" t="s">
        <v>530</v>
      </c>
      <c r="C275" s="205" t="s">
        <v>531</v>
      </c>
      <c r="D275" s="206">
        <v>19</v>
      </c>
      <c r="E275" s="207">
        <v>44075</v>
      </c>
      <c r="F275" s="208">
        <v>44105</v>
      </c>
      <c r="G275" s="208" t="s">
        <v>320</v>
      </c>
      <c r="H275" s="208">
        <v>44143</v>
      </c>
      <c r="I275" s="208"/>
      <c r="J275" s="209">
        <v>58025608.371428728</v>
      </c>
      <c r="K275" s="209">
        <v>48818243.380952477</v>
      </c>
      <c r="L275" s="214">
        <v>37913427.509999998</v>
      </c>
      <c r="M275" s="210">
        <v>42</v>
      </c>
      <c r="N275" s="208">
        <v>44185</v>
      </c>
      <c r="O275" s="217">
        <v>25500000</v>
      </c>
      <c r="P275" s="239">
        <v>44140</v>
      </c>
      <c r="Q275" s="212">
        <v>45</v>
      </c>
    </row>
    <row r="276" spans="1:17" ht="15" hidden="1" customHeight="1">
      <c r="A276" s="204">
        <v>1</v>
      </c>
      <c r="B276" s="204" t="s">
        <v>530</v>
      </c>
      <c r="C276" s="205" t="s">
        <v>531</v>
      </c>
      <c r="D276" s="206">
        <v>19.100000000000001</v>
      </c>
      <c r="E276" s="207">
        <v>44075</v>
      </c>
      <c r="F276" s="208"/>
      <c r="G276" s="208" t="s">
        <v>320</v>
      </c>
      <c r="H276" s="208">
        <v>44143</v>
      </c>
      <c r="I276" s="208"/>
      <c r="J276" s="209">
        <v>0</v>
      </c>
      <c r="K276" s="209">
        <v>0</v>
      </c>
      <c r="L276" s="214">
        <v>8917592.7199999988</v>
      </c>
      <c r="M276" s="210">
        <v>42</v>
      </c>
      <c r="N276" s="208">
        <v>44185</v>
      </c>
      <c r="O276" s="217">
        <v>8917592.7199999988</v>
      </c>
      <c r="P276" s="239">
        <v>44159</v>
      </c>
      <c r="Q276" s="212">
        <v>26</v>
      </c>
    </row>
    <row r="277" spans="1:17" ht="15" hidden="1" customHeight="1">
      <c r="A277" s="204">
        <v>1</v>
      </c>
      <c r="B277" s="204" t="s">
        <v>530</v>
      </c>
      <c r="C277" s="205" t="s">
        <v>531</v>
      </c>
      <c r="D277" s="206">
        <v>20</v>
      </c>
      <c r="E277" s="207">
        <v>44105</v>
      </c>
      <c r="F277" s="208">
        <v>44135</v>
      </c>
      <c r="G277" s="208" t="s">
        <v>320</v>
      </c>
      <c r="H277" s="208">
        <v>44138</v>
      </c>
      <c r="I277" s="208"/>
      <c r="J277" s="209">
        <v>60682214.91428566</v>
      </c>
      <c r="K277" s="209">
        <v>11264193.37142849</v>
      </c>
      <c r="L277" s="214">
        <v>35073043.880000003</v>
      </c>
      <c r="M277" s="210">
        <v>42</v>
      </c>
      <c r="N277" s="208">
        <v>44180</v>
      </c>
      <c r="O277" s="217">
        <v>27000000</v>
      </c>
      <c r="P277" s="239">
        <v>44159</v>
      </c>
      <c r="Q277" s="212">
        <v>21</v>
      </c>
    </row>
    <row r="278" spans="1:17" ht="15" hidden="1" customHeight="1">
      <c r="A278" s="204">
        <v>1</v>
      </c>
      <c r="B278" s="204" t="s">
        <v>530</v>
      </c>
      <c r="C278" s="205" t="s">
        <v>531</v>
      </c>
      <c r="D278" s="206">
        <v>20.100000000000001</v>
      </c>
      <c r="E278" s="207">
        <v>44105</v>
      </c>
      <c r="F278" s="208">
        <v>44135</v>
      </c>
      <c r="G278" s="208" t="s">
        <v>320</v>
      </c>
      <c r="H278" s="208">
        <v>44143</v>
      </c>
      <c r="I278" s="208"/>
      <c r="J278" s="209">
        <v>0</v>
      </c>
      <c r="K278" s="209">
        <v>0</v>
      </c>
      <c r="L278" s="214">
        <v>4197031.83</v>
      </c>
      <c r="M278" s="210">
        <v>42</v>
      </c>
      <c r="N278" s="208">
        <v>44185</v>
      </c>
      <c r="O278" s="217">
        <v>4197031.83</v>
      </c>
      <c r="P278" s="239">
        <v>44182</v>
      </c>
      <c r="Q278" s="212">
        <v>3</v>
      </c>
    </row>
    <row r="279" spans="1:17" ht="15" hidden="1" customHeight="1">
      <c r="A279" s="204">
        <v>1</v>
      </c>
      <c r="B279" s="204" t="s">
        <v>530</v>
      </c>
      <c r="C279" s="205" t="s">
        <v>531</v>
      </c>
      <c r="D279" s="206">
        <v>21</v>
      </c>
      <c r="E279" s="207">
        <v>44136</v>
      </c>
      <c r="F279" s="208">
        <v>44165</v>
      </c>
      <c r="G279" s="208" t="s">
        <v>320</v>
      </c>
      <c r="H279" s="208">
        <v>44168</v>
      </c>
      <c r="I279" s="208"/>
      <c r="J279" s="209">
        <v>81665882.714285731</v>
      </c>
      <c r="K279" s="209">
        <v>79356615.171428561</v>
      </c>
      <c r="L279" s="214">
        <v>32143414.32</v>
      </c>
      <c r="M279" s="210">
        <v>42</v>
      </c>
      <c r="N279" s="208">
        <v>44210</v>
      </c>
      <c r="O279" s="217">
        <v>25000000</v>
      </c>
      <c r="P279" s="239">
        <v>44182</v>
      </c>
      <c r="Q279" s="212">
        <v>28</v>
      </c>
    </row>
    <row r="280" spans="1:17" ht="15" hidden="1" customHeight="1">
      <c r="A280" s="204">
        <v>1</v>
      </c>
      <c r="B280" s="204" t="s">
        <v>530</v>
      </c>
      <c r="C280" s="205" t="s">
        <v>531</v>
      </c>
      <c r="D280" s="206">
        <v>21.1</v>
      </c>
      <c r="E280" s="207">
        <v>44136</v>
      </c>
      <c r="F280" s="208">
        <v>44165</v>
      </c>
      <c r="G280" s="208" t="s">
        <v>320</v>
      </c>
      <c r="H280" s="208">
        <v>44168</v>
      </c>
      <c r="I280" s="208"/>
      <c r="J280" s="209">
        <v>0</v>
      </c>
      <c r="K280" s="209">
        <v>0</v>
      </c>
      <c r="L280" s="214">
        <v>4743783.32</v>
      </c>
      <c r="M280" s="210">
        <v>42</v>
      </c>
      <c r="N280" s="208">
        <v>44210</v>
      </c>
      <c r="O280" s="215">
        <v>4743783.32</v>
      </c>
      <c r="P280" s="239">
        <v>44228</v>
      </c>
      <c r="Q280" s="212">
        <v>-18</v>
      </c>
    </row>
    <row r="281" spans="1:17" ht="15" hidden="1" customHeight="1">
      <c r="A281" s="204">
        <v>1</v>
      </c>
      <c r="B281" s="204" t="s">
        <v>530</v>
      </c>
      <c r="C281" s="205" t="s">
        <v>531</v>
      </c>
      <c r="D281" s="206">
        <v>22</v>
      </c>
      <c r="E281" s="207">
        <v>44166</v>
      </c>
      <c r="F281" s="208">
        <v>44196</v>
      </c>
      <c r="G281" s="208" t="s">
        <v>320</v>
      </c>
      <c r="H281" s="208">
        <v>44199</v>
      </c>
      <c r="I281" s="208">
        <v>44236</v>
      </c>
      <c r="J281" s="209">
        <v>32428728.08571434</v>
      </c>
      <c r="K281" s="209">
        <v>29539477.047619104</v>
      </c>
      <c r="L281" s="214">
        <v>19360701.210000001</v>
      </c>
      <c r="M281" s="210">
        <v>42</v>
      </c>
      <c r="N281" s="208">
        <v>44241</v>
      </c>
      <c r="O281" s="215">
        <v>15000000</v>
      </c>
      <c r="P281" s="239">
        <v>44228</v>
      </c>
      <c r="Q281" s="212">
        <v>13</v>
      </c>
    </row>
    <row r="282" spans="1:17" ht="15" hidden="1" customHeight="1">
      <c r="A282" s="204">
        <v>1</v>
      </c>
      <c r="B282" s="204" t="s">
        <v>530</v>
      </c>
      <c r="C282" s="205" t="s">
        <v>531</v>
      </c>
      <c r="D282" s="206">
        <v>22.1</v>
      </c>
      <c r="E282" s="207">
        <v>44166</v>
      </c>
      <c r="F282" s="208">
        <v>44196</v>
      </c>
      <c r="G282" s="208" t="s">
        <v>320</v>
      </c>
      <c r="H282" s="208">
        <v>44199</v>
      </c>
      <c r="I282" s="208"/>
      <c r="J282" s="209">
        <v>0</v>
      </c>
      <c r="K282" s="209">
        <v>0</v>
      </c>
      <c r="L282" s="214">
        <v>4964135.7</v>
      </c>
      <c r="M282" s="210">
        <v>42</v>
      </c>
      <c r="N282" s="208">
        <v>44241</v>
      </c>
      <c r="O282" s="214">
        <v>4964135.7</v>
      </c>
      <c r="P282" s="239">
        <v>44264</v>
      </c>
      <c r="Q282" s="212">
        <v>-23</v>
      </c>
    </row>
    <row r="283" spans="1:17" ht="15" hidden="1" customHeight="1">
      <c r="A283" s="204">
        <v>1</v>
      </c>
      <c r="B283" s="204" t="s">
        <v>530</v>
      </c>
      <c r="C283" s="205" t="s">
        <v>531</v>
      </c>
      <c r="D283" s="206">
        <v>23</v>
      </c>
      <c r="E283" s="207">
        <v>44197</v>
      </c>
      <c r="F283" s="208">
        <v>44227</v>
      </c>
      <c r="G283" s="208" t="s">
        <v>320</v>
      </c>
      <c r="H283" s="208">
        <v>44230</v>
      </c>
      <c r="I283" s="208">
        <v>44259</v>
      </c>
      <c r="J283" s="213">
        <v>28389603.971428514</v>
      </c>
      <c r="K283" s="213">
        <v>23832998.723809481</v>
      </c>
      <c r="L283" s="214">
        <v>7672746.6442558169</v>
      </c>
      <c r="M283" s="210">
        <v>42</v>
      </c>
      <c r="N283" s="208">
        <v>44272</v>
      </c>
      <c r="O283" s="214">
        <v>7672746.6442558169</v>
      </c>
      <c r="P283" s="239">
        <v>44277</v>
      </c>
      <c r="Q283" s="212">
        <v>-5</v>
      </c>
    </row>
    <row r="284" spans="1:17" ht="15" hidden="1" customHeight="1">
      <c r="A284" s="204">
        <v>1</v>
      </c>
      <c r="B284" s="204" t="s">
        <v>530</v>
      </c>
      <c r="C284" s="205" t="s">
        <v>531</v>
      </c>
      <c r="D284" s="206">
        <v>24</v>
      </c>
      <c r="E284" s="207">
        <v>44228</v>
      </c>
      <c r="F284" s="208">
        <v>44255</v>
      </c>
      <c r="G284" s="208" t="s">
        <v>326</v>
      </c>
      <c r="H284" s="208">
        <v>44262</v>
      </c>
      <c r="I284" s="208"/>
      <c r="J284" s="213">
        <v>25445155.619047642</v>
      </c>
      <c r="K284" s="213"/>
      <c r="L284" s="214">
        <v>17436083.379999999</v>
      </c>
      <c r="M284" s="210">
        <v>42</v>
      </c>
      <c r="N284" s="208">
        <v>44304</v>
      </c>
      <c r="O284" s="217">
        <v>12000000</v>
      </c>
      <c r="P284" s="239">
        <v>44270</v>
      </c>
      <c r="Q284" s="212">
        <v>34</v>
      </c>
    </row>
    <row r="285" spans="1:17" ht="15" hidden="1" customHeight="1">
      <c r="A285" s="204">
        <v>1</v>
      </c>
      <c r="B285" s="204" t="s">
        <v>530</v>
      </c>
      <c r="C285" s="205" t="s">
        <v>531</v>
      </c>
      <c r="D285" s="206">
        <v>24.1</v>
      </c>
      <c r="E285" s="207">
        <v>44228</v>
      </c>
      <c r="F285" s="208">
        <v>44255</v>
      </c>
      <c r="G285" s="208" t="s">
        <v>326</v>
      </c>
      <c r="H285" s="208">
        <v>44262</v>
      </c>
      <c r="I285" s="208"/>
      <c r="J285" s="209">
        <v>0</v>
      </c>
      <c r="K285" s="213"/>
      <c r="L285" s="214">
        <v>5436083.379999999</v>
      </c>
      <c r="M285" s="210">
        <v>42</v>
      </c>
      <c r="N285" s="208">
        <v>44304</v>
      </c>
      <c r="O285" s="217"/>
      <c r="P285" s="239"/>
      <c r="Q285" s="212">
        <v>13</v>
      </c>
    </row>
    <row r="286" spans="1:17" ht="15" hidden="1" customHeight="1">
      <c r="A286" s="204">
        <v>1</v>
      </c>
      <c r="B286" s="204" t="s">
        <v>530</v>
      </c>
      <c r="C286" s="205" t="s">
        <v>531</v>
      </c>
      <c r="D286" s="206" t="s">
        <v>534</v>
      </c>
      <c r="E286" s="207"/>
      <c r="F286" s="208">
        <v>43839</v>
      </c>
      <c r="G286" s="208" t="s">
        <v>320</v>
      </c>
      <c r="H286" s="208">
        <v>43839</v>
      </c>
      <c r="I286" s="208">
        <v>43839</v>
      </c>
      <c r="J286" s="209">
        <v>0</v>
      </c>
      <c r="K286" s="209">
        <v>0</v>
      </c>
      <c r="L286" s="209"/>
      <c r="M286" s="210"/>
      <c r="N286" s="208">
        <v>43839</v>
      </c>
      <c r="O286" s="217">
        <v>1311245.56</v>
      </c>
      <c r="P286" s="239">
        <v>43839</v>
      </c>
      <c r="Q286" s="212">
        <v>0</v>
      </c>
    </row>
    <row r="287" spans="1:17" ht="15" hidden="1" customHeight="1">
      <c r="A287" s="204">
        <v>1</v>
      </c>
      <c r="B287" s="204" t="s">
        <v>530</v>
      </c>
      <c r="C287" s="205" t="s">
        <v>531</v>
      </c>
      <c r="D287" s="206" t="s">
        <v>535</v>
      </c>
      <c r="E287" s="207"/>
      <c r="F287" s="208">
        <v>43916</v>
      </c>
      <c r="G287" s="208" t="s">
        <v>320</v>
      </c>
      <c r="H287" s="208">
        <v>43916</v>
      </c>
      <c r="I287" s="208">
        <v>43916</v>
      </c>
      <c r="J287" s="209">
        <v>0</v>
      </c>
      <c r="K287" s="209">
        <v>0</v>
      </c>
      <c r="L287" s="209"/>
      <c r="M287" s="210"/>
      <c r="N287" s="208">
        <v>43916</v>
      </c>
      <c r="O287" s="217">
        <v>2884335.94</v>
      </c>
      <c r="P287" s="239">
        <v>43916</v>
      </c>
      <c r="Q287" s="212">
        <v>0</v>
      </c>
    </row>
    <row r="288" spans="1:17" ht="15" hidden="1" customHeight="1">
      <c r="A288" s="204">
        <v>1</v>
      </c>
      <c r="B288" s="204" t="s">
        <v>530</v>
      </c>
      <c r="C288" s="205" t="s">
        <v>531</v>
      </c>
      <c r="D288" s="206" t="s">
        <v>536</v>
      </c>
      <c r="E288" s="207"/>
      <c r="F288" s="208">
        <v>44075</v>
      </c>
      <c r="G288" s="208" t="s">
        <v>320</v>
      </c>
      <c r="H288" s="208">
        <v>44075</v>
      </c>
      <c r="I288" s="208">
        <v>44075</v>
      </c>
      <c r="J288" s="209">
        <v>0</v>
      </c>
      <c r="K288" s="209">
        <v>0</v>
      </c>
      <c r="L288" s="209"/>
      <c r="M288" s="210"/>
      <c r="N288" s="208">
        <v>44075</v>
      </c>
      <c r="O288" s="217">
        <v>1322438.3600000001</v>
      </c>
      <c r="P288" s="239">
        <v>44075</v>
      </c>
      <c r="Q288" s="212">
        <v>0</v>
      </c>
    </row>
    <row r="289" spans="1:17" ht="15" hidden="1" customHeight="1">
      <c r="A289" s="204">
        <v>1</v>
      </c>
      <c r="B289" s="204" t="s">
        <v>530</v>
      </c>
      <c r="C289" s="205" t="s">
        <v>531</v>
      </c>
      <c r="D289" s="206" t="s">
        <v>537</v>
      </c>
      <c r="E289" s="207"/>
      <c r="F289" s="208"/>
      <c r="G289" s="208" t="s">
        <v>320</v>
      </c>
      <c r="H289" s="208">
        <v>44263</v>
      </c>
      <c r="I289" s="208">
        <v>44263</v>
      </c>
      <c r="J289" s="209">
        <v>0</v>
      </c>
      <c r="K289" s="209">
        <v>0</v>
      </c>
      <c r="L289" s="209"/>
      <c r="M289" s="210"/>
      <c r="N289" s="208">
        <v>44263</v>
      </c>
      <c r="O289" s="214">
        <v>2423402.7599999998</v>
      </c>
      <c r="P289" s="239">
        <v>44263</v>
      </c>
      <c r="Q289" s="212">
        <v>0</v>
      </c>
    </row>
    <row r="290" spans="1:17" ht="15" hidden="1" customHeight="1">
      <c r="A290" s="204">
        <v>1</v>
      </c>
      <c r="B290" s="204" t="s">
        <v>530</v>
      </c>
      <c r="C290" s="205" t="s">
        <v>531</v>
      </c>
      <c r="D290" s="206"/>
      <c r="E290" s="207"/>
      <c r="F290" s="208">
        <v>43895</v>
      </c>
      <c r="G290" s="208" t="s">
        <v>320</v>
      </c>
      <c r="H290" s="208">
        <v>43895</v>
      </c>
      <c r="I290" s="208">
        <v>43895</v>
      </c>
      <c r="J290" s="209">
        <v>0</v>
      </c>
      <c r="K290" s="209">
        <v>0</v>
      </c>
      <c r="L290" s="209"/>
      <c r="M290" s="210"/>
      <c r="N290" s="208">
        <v>43895</v>
      </c>
      <c r="O290" s="217">
        <v>2324832.91</v>
      </c>
      <c r="P290" s="239">
        <v>43895</v>
      </c>
      <c r="Q290" s="212">
        <v>0</v>
      </c>
    </row>
    <row r="291" spans="1:17" ht="15" hidden="1" customHeight="1">
      <c r="A291" s="204">
        <v>1</v>
      </c>
      <c r="B291" s="204" t="s">
        <v>530</v>
      </c>
      <c r="C291" s="205" t="s">
        <v>531</v>
      </c>
      <c r="D291" s="206" t="s">
        <v>538</v>
      </c>
      <c r="E291" s="222" t="s">
        <v>538</v>
      </c>
      <c r="F291" s="208">
        <v>43912</v>
      </c>
      <c r="G291" s="208" t="s">
        <v>326</v>
      </c>
      <c r="H291" s="208">
        <v>43912</v>
      </c>
      <c r="I291" s="208"/>
      <c r="J291" s="209">
        <v>0</v>
      </c>
      <c r="K291" s="209"/>
      <c r="L291" s="211">
        <v>5928168</v>
      </c>
      <c r="M291" s="210"/>
      <c r="N291" s="208">
        <v>43921</v>
      </c>
      <c r="O291" s="217">
        <v>5928168</v>
      </c>
      <c r="P291" s="239">
        <v>43955</v>
      </c>
      <c r="Q291" s="212">
        <v>-34</v>
      </c>
    </row>
    <row r="292" spans="1:17" ht="15" hidden="1" customHeight="1">
      <c r="A292" s="204">
        <v>1</v>
      </c>
      <c r="B292" s="204" t="s">
        <v>530</v>
      </c>
      <c r="C292" s="205" t="s">
        <v>531</v>
      </c>
      <c r="D292" s="206" t="s">
        <v>539</v>
      </c>
      <c r="E292" s="222"/>
      <c r="F292" s="208">
        <v>44058</v>
      </c>
      <c r="G292" s="208" t="s">
        <v>320</v>
      </c>
      <c r="H292" s="208">
        <v>44058</v>
      </c>
      <c r="I292" s="208"/>
      <c r="J292" s="209">
        <v>0</v>
      </c>
      <c r="K292" s="209">
        <v>0</v>
      </c>
      <c r="L292" s="211"/>
      <c r="M292" s="210"/>
      <c r="N292" s="208">
        <v>44058</v>
      </c>
      <c r="O292" s="217">
        <v>1801458.51</v>
      </c>
      <c r="P292" s="239">
        <v>44058</v>
      </c>
      <c r="Q292" s="212">
        <v>0</v>
      </c>
    </row>
    <row r="293" spans="1:17" ht="15" hidden="1" customHeight="1">
      <c r="A293" s="204">
        <v>1</v>
      </c>
      <c r="B293" s="204" t="s">
        <v>530</v>
      </c>
      <c r="C293" s="205" t="s">
        <v>531</v>
      </c>
      <c r="D293" s="206" t="s">
        <v>539</v>
      </c>
      <c r="E293" s="222"/>
      <c r="F293" s="208">
        <v>44098</v>
      </c>
      <c r="G293" s="208" t="s">
        <v>320</v>
      </c>
      <c r="H293" s="208">
        <v>44098</v>
      </c>
      <c r="I293" s="208"/>
      <c r="J293" s="209">
        <v>0</v>
      </c>
      <c r="K293" s="209">
        <v>0</v>
      </c>
      <c r="L293" s="211"/>
      <c r="M293" s="210"/>
      <c r="N293" s="208">
        <v>44098</v>
      </c>
      <c r="O293" s="217">
        <v>1754521.36</v>
      </c>
      <c r="P293" s="239">
        <v>44098</v>
      </c>
      <c r="Q293" s="212">
        <v>0</v>
      </c>
    </row>
    <row r="294" spans="1:17" ht="15" hidden="1" customHeight="1">
      <c r="A294" s="204">
        <v>1</v>
      </c>
      <c r="B294" s="204" t="s">
        <v>530</v>
      </c>
      <c r="C294" s="205" t="s">
        <v>531</v>
      </c>
      <c r="D294" s="206" t="s">
        <v>539</v>
      </c>
      <c r="E294" s="222"/>
      <c r="F294" s="208">
        <v>44157</v>
      </c>
      <c r="G294" s="208" t="s">
        <v>326</v>
      </c>
      <c r="H294" s="208">
        <v>44157</v>
      </c>
      <c r="I294" s="208"/>
      <c r="J294" s="209">
        <v>0</v>
      </c>
      <c r="K294" s="209"/>
      <c r="L294" s="211"/>
      <c r="M294" s="210"/>
      <c r="N294" s="208">
        <v>44157</v>
      </c>
      <c r="O294" s="217">
        <v>862557.37</v>
      </c>
      <c r="P294" s="239">
        <v>44157</v>
      </c>
      <c r="Q294" s="212">
        <v>0</v>
      </c>
    </row>
    <row r="295" spans="1:17" ht="15" hidden="1" customHeight="1">
      <c r="A295" s="204">
        <v>1</v>
      </c>
      <c r="B295" s="204" t="s">
        <v>540</v>
      </c>
      <c r="C295" s="205" t="s">
        <v>541</v>
      </c>
      <c r="D295" s="206">
        <v>2</v>
      </c>
      <c r="E295" s="207">
        <v>43435</v>
      </c>
      <c r="F295" s="208"/>
      <c r="G295" s="208" t="s">
        <v>320</v>
      </c>
      <c r="H295" s="208">
        <v>43461</v>
      </c>
      <c r="I295" s="208">
        <v>43482</v>
      </c>
      <c r="J295" s="209">
        <v>4939983.6100000003</v>
      </c>
      <c r="K295" s="209">
        <v>4125990.87</v>
      </c>
      <c r="L295" s="209">
        <v>2532120.6</v>
      </c>
      <c r="M295" s="210">
        <v>30</v>
      </c>
      <c r="N295" s="208">
        <v>43491</v>
      </c>
      <c r="O295" s="217">
        <v>2532120.6</v>
      </c>
      <c r="P295" s="239">
        <v>43508</v>
      </c>
      <c r="Q295" s="212">
        <v>-17</v>
      </c>
    </row>
    <row r="296" spans="1:17" ht="15" hidden="1" customHeight="1">
      <c r="A296" s="204">
        <v>1</v>
      </c>
      <c r="B296" s="204" t="s">
        <v>540</v>
      </c>
      <c r="C296" s="205" t="s">
        <v>541</v>
      </c>
      <c r="D296" s="206">
        <v>3</v>
      </c>
      <c r="E296" s="207">
        <v>43466</v>
      </c>
      <c r="F296" s="208"/>
      <c r="G296" s="208" t="s">
        <v>320</v>
      </c>
      <c r="H296" s="208">
        <v>43496</v>
      </c>
      <c r="I296" s="208">
        <v>43514</v>
      </c>
      <c r="J296" s="209">
        <v>14734355.619999997</v>
      </c>
      <c r="K296" s="209">
        <v>6872046.6299999999</v>
      </c>
      <c r="L296" s="209">
        <v>6190737</v>
      </c>
      <c r="M296" s="210">
        <v>30</v>
      </c>
      <c r="N296" s="208">
        <v>43526</v>
      </c>
      <c r="O296" s="217">
        <v>6189125.0499999998</v>
      </c>
      <c r="P296" s="239">
        <v>43528</v>
      </c>
      <c r="Q296" s="212">
        <v>-2</v>
      </c>
    </row>
    <row r="297" spans="1:17" ht="15" hidden="1" customHeight="1">
      <c r="A297" s="204">
        <v>1</v>
      </c>
      <c r="B297" s="204" t="s">
        <v>540</v>
      </c>
      <c r="C297" s="205" t="s">
        <v>541</v>
      </c>
      <c r="D297" s="206">
        <v>4</v>
      </c>
      <c r="E297" s="207">
        <v>43498</v>
      </c>
      <c r="F297" s="208"/>
      <c r="G297" s="208" t="s">
        <v>320</v>
      </c>
      <c r="H297" s="208">
        <v>43523</v>
      </c>
      <c r="I297" s="208">
        <v>43535</v>
      </c>
      <c r="J297" s="209">
        <v>22452721.129999999</v>
      </c>
      <c r="K297" s="209">
        <v>11224614.170000002</v>
      </c>
      <c r="L297" s="209">
        <v>6888545</v>
      </c>
      <c r="M297" s="210">
        <v>30</v>
      </c>
      <c r="N297" s="208">
        <v>43553</v>
      </c>
      <c r="O297" s="217">
        <v>6887377.0099999998</v>
      </c>
      <c r="P297" s="239">
        <v>43538</v>
      </c>
      <c r="Q297" s="212">
        <v>15</v>
      </c>
    </row>
    <row r="298" spans="1:17" ht="15" hidden="1" customHeight="1">
      <c r="A298" s="204">
        <v>1</v>
      </c>
      <c r="B298" s="204" t="s">
        <v>540</v>
      </c>
      <c r="C298" s="205" t="s">
        <v>541</v>
      </c>
      <c r="D298" s="206">
        <v>5</v>
      </c>
      <c r="E298" s="207">
        <v>43498</v>
      </c>
      <c r="F298" s="208"/>
      <c r="G298" s="208" t="s">
        <v>320</v>
      </c>
      <c r="H298" s="208">
        <v>43535</v>
      </c>
      <c r="I298" s="208">
        <v>43535</v>
      </c>
      <c r="J298" s="209">
        <v>0</v>
      </c>
      <c r="K298" s="209">
        <v>0</v>
      </c>
      <c r="L298" s="209">
        <v>7206339.7000000002</v>
      </c>
      <c r="M298" s="210">
        <v>30</v>
      </c>
      <c r="N298" s="208">
        <v>43565</v>
      </c>
      <c r="O298" s="217">
        <v>7206339.7000000002</v>
      </c>
      <c r="P298" s="239">
        <v>43538</v>
      </c>
      <c r="Q298" s="212">
        <v>27</v>
      </c>
    </row>
    <row r="299" spans="1:17" ht="15" hidden="1" customHeight="1">
      <c r="A299" s="204">
        <v>1</v>
      </c>
      <c r="B299" s="204" t="s">
        <v>540</v>
      </c>
      <c r="C299" s="205" t="s">
        <v>541</v>
      </c>
      <c r="D299" s="206">
        <v>6</v>
      </c>
      <c r="E299" s="207">
        <v>43525</v>
      </c>
      <c r="F299" s="208"/>
      <c r="G299" s="208" t="s">
        <v>320</v>
      </c>
      <c r="H299" s="208">
        <v>43538</v>
      </c>
      <c r="I299" s="208">
        <v>43545</v>
      </c>
      <c r="J299" s="209">
        <v>38466266.019999996</v>
      </c>
      <c r="K299" s="209">
        <v>24444079.390000001</v>
      </c>
      <c r="L299" s="209">
        <v>14801922</v>
      </c>
      <c r="M299" s="210">
        <v>30</v>
      </c>
      <c r="N299" s="208">
        <v>43568</v>
      </c>
      <c r="O299" s="217">
        <v>14929468.439999999</v>
      </c>
      <c r="P299" s="239">
        <v>43551</v>
      </c>
      <c r="Q299" s="212">
        <v>17</v>
      </c>
    </row>
    <row r="300" spans="1:17" ht="15" hidden="1" customHeight="1">
      <c r="A300" s="204">
        <v>1</v>
      </c>
      <c r="B300" s="204" t="s">
        <v>540</v>
      </c>
      <c r="C300" s="205" t="s">
        <v>541</v>
      </c>
      <c r="D300" s="206">
        <v>7</v>
      </c>
      <c r="E300" s="207">
        <v>43525</v>
      </c>
      <c r="F300" s="208"/>
      <c r="G300" s="208" t="s">
        <v>320</v>
      </c>
      <c r="H300" s="208">
        <v>43554</v>
      </c>
      <c r="I300" s="208">
        <v>43566</v>
      </c>
      <c r="J300" s="209">
        <v>34978364.980000004</v>
      </c>
      <c r="K300" s="209">
        <v>20465525.620000005</v>
      </c>
      <c r="L300" s="209">
        <v>12603636.33</v>
      </c>
      <c r="M300" s="210">
        <v>30</v>
      </c>
      <c r="N300" s="208">
        <v>43584</v>
      </c>
      <c r="O300" s="217">
        <v>12477244.23</v>
      </c>
      <c r="P300" s="239">
        <v>43592</v>
      </c>
      <c r="Q300" s="212">
        <v>-8</v>
      </c>
    </row>
    <row r="301" spans="1:17" ht="15" hidden="1" customHeight="1">
      <c r="A301" s="204">
        <v>1</v>
      </c>
      <c r="B301" s="204" t="s">
        <v>540</v>
      </c>
      <c r="C301" s="205" t="s">
        <v>541</v>
      </c>
      <c r="D301" s="206">
        <v>8</v>
      </c>
      <c r="E301" s="207">
        <v>43556</v>
      </c>
      <c r="F301" s="208"/>
      <c r="G301" s="208" t="s">
        <v>320</v>
      </c>
      <c r="H301" s="208">
        <v>43570</v>
      </c>
      <c r="I301" s="208">
        <v>43589</v>
      </c>
      <c r="J301" s="209">
        <v>30203655.799999997</v>
      </c>
      <c r="K301" s="209">
        <v>16379645.039999992</v>
      </c>
      <c r="L301" s="209">
        <v>8909777</v>
      </c>
      <c r="M301" s="210">
        <v>30</v>
      </c>
      <c r="N301" s="208">
        <v>43600</v>
      </c>
      <c r="O301" s="217">
        <v>8906660.6300000008</v>
      </c>
      <c r="P301" s="239">
        <v>43592</v>
      </c>
      <c r="Q301" s="212">
        <v>8</v>
      </c>
    </row>
    <row r="302" spans="1:17" ht="15" hidden="1" customHeight="1">
      <c r="A302" s="204">
        <v>1</v>
      </c>
      <c r="B302" s="204" t="s">
        <v>540</v>
      </c>
      <c r="C302" s="205" t="s">
        <v>541</v>
      </c>
      <c r="D302" s="206">
        <v>9</v>
      </c>
      <c r="E302" s="207">
        <v>43557</v>
      </c>
      <c r="F302" s="208"/>
      <c r="G302" s="208" t="s">
        <v>320</v>
      </c>
      <c r="H302" s="208">
        <v>43590</v>
      </c>
      <c r="I302" s="208">
        <v>43600</v>
      </c>
      <c r="J302" s="209">
        <v>29741976.579999998</v>
      </c>
      <c r="K302" s="209">
        <v>10296123.489999995</v>
      </c>
      <c r="L302" s="209">
        <v>9777923.9499999993</v>
      </c>
      <c r="M302" s="210">
        <v>30</v>
      </c>
      <c r="N302" s="208">
        <v>43620</v>
      </c>
      <c r="O302" s="217">
        <v>9782161.3399999999</v>
      </c>
      <c r="P302" s="239">
        <v>43611</v>
      </c>
      <c r="Q302" s="212">
        <v>9</v>
      </c>
    </row>
    <row r="303" spans="1:17" ht="15" hidden="1" customHeight="1">
      <c r="A303" s="204">
        <v>1</v>
      </c>
      <c r="B303" s="204" t="s">
        <v>540</v>
      </c>
      <c r="C303" s="205" t="s">
        <v>541</v>
      </c>
      <c r="D303" s="206">
        <v>10</v>
      </c>
      <c r="E303" s="207">
        <v>43588</v>
      </c>
      <c r="F303" s="208"/>
      <c r="G303" s="208" t="s">
        <v>320</v>
      </c>
      <c r="H303" s="208">
        <v>43606</v>
      </c>
      <c r="I303" s="208">
        <v>43615</v>
      </c>
      <c r="J303" s="209">
        <v>49431098.390000001</v>
      </c>
      <c r="K303" s="209">
        <v>13866715.290000007</v>
      </c>
      <c r="L303" s="209">
        <v>11184527.720000001</v>
      </c>
      <c r="M303" s="210">
        <v>30</v>
      </c>
      <c r="N303" s="208">
        <v>43636</v>
      </c>
      <c r="O303" s="217">
        <v>10000000</v>
      </c>
      <c r="P303" s="239">
        <v>43618</v>
      </c>
      <c r="Q303" s="212">
        <v>18</v>
      </c>
    </row>
    <row r="304" spans="1:17" ht="15" hidden="1" customHeight="1">
      <c r="A304" s="204">
        <v>1</v>
      </c>
      <c r="B304" s="204" t="s">
        <v>540</v>
      </c>
      <c r="C304" s="205" t="s">
        <v>541</v>
      </c>
      <c r="D304" s="206">
        <v>11</v>
      </c>
      <c r="E304" s="207">
        <v>43619</v>
      </c>
      <c r="F304" s="208"/>
      <c r="G304" s="208" t="s">
        <v>320</v>
      </c>
      <c r="H304" s="208">
        <v>43634</v>
      </c>
      <c r="I304" s="208">
        <v>43657</v>
      </c>
      <c r="J304" s="209">
        <v>50294810.800000012</v>
      </c>
      <c r="K304" s="209">
        <v>9087190.400000006</v>
      </c>
      <c r="L304" s="209">
        <v>7466833.9699999997</v>
      </c>
      <c r="M304" s="210">
        <v>30</v>
      </c>
      <c r="N304" s="208">
        <v>43664</v>
      </c>
      <c r="O304" s="217">
        <v>7386054.9500000002</v>
      </c>
      <c r="P304" s="239">
        <v>43671</v>
      </c>
      <c r="Q304" s="212">
        <v>-7</v>
      </c>
    </row>
    <row r="305" spans="1:17" ht="15" hidden="1" customHeight="1">
      <c r="A305" s="204">
        <v>1</v>
      </c>
      <c r="B305" s="204" t="s">
        <v>540</v>
      </c>
      <c r="C305" s="205" t="s">
        <v>541</v>
      </c>
      <c r="D305" s="206">
        <v>12</v>
      </c>
      <c r="E305" s="207">
        <v>43681</v>
      </c>
      <c r="F305" s="208"/>
      <c r="G305" s="208" t="s">
        <v>320</v>
      </c>
      <c r="H305" s="208">
        <v>43713</v>
      </c>
      <c r="I305" s="208">
        <v>43741</v>
      </c>
      <c r="J305" s="209">
        <v>94327677.900000006</v>
      </c>
      <c r="K305" s="209">
        <v>34717376.400000006</v>
      </c>
      <c r="L305" s="209">
        <v>22411649.359999999</v>
      </c>
      <c r="M305" s="210">
        <v>30</v>
      </c>
      <c r="N305" s="208">
        <v>43743</v>
      </c>
      <c r="O305" s="217">
        <v>15000000</v>
      </c>
      <c r="P305" s="239">
        <v>43797</v>
      </c>
      <c r="Q305" s="212">
        <v>-54</v>
      </c>
    </row>
    <row r="306" spans="1:17" ht="15" hidden="1" customHeight="1">
      <c r="A306" s="204">
        <v>1</v>
      </c>
      <c r="B306" s="204" t="s">
        <v>540</v>
      </c>
      <c r="C306" s="205" t="s">
        <v>541</v>
      </c>
      <c r="D306" s="206">
        <v>12.1</v>
      </c>
      <c r="E306" s="207">
        <v>43681</v>
      </c>
      <c r="F306" s="208"/>
      <c r="G306" s="208" t="s">
        <v>320</v>
      </c>
      <c r="H306" s="208">
        <v>43713</v>
      </c>
      <c r="I306" s="208"/>
      <c r="J306" s="209">
        <v>0</v>
      </c>
      <c r="K306" s="209">
        <v>0</v>
      </c>
      <c r="L306" s="209">
        <v>7411649.3599999994</v>
      </c>
      <c r="M306" s="210">
        <v>30</v>
      </c>
      <c r="N306" s="208">
        <v>43743</v>
      </c>
      <c r="O306" s="217">
        <v>6073691.3099999996</v>
      </c>
      <c r="P306" s="239">
        <v>43836</v>
      </c>
      <c r="Q306" s="212">
        <v>-93</v>
      </c>
    </row>
    <row r="307" spans="1:17" ht="15" hidden="1" customHeight="1">
      <c r="A307" s="204">
        <v>1</v>
      </c>
      <c r="B307" s="204" t="s">
        <v>540</v>
      </c>
      <c r="C307" s="205" t="s">
        <v>541</v>
      </c>
      <c r="D307" s="206">
        <v>13</v>
      </c>
      <c r="E307" s="207">
        <v>43824</v>
      </c>
      <c r="F307" s="208">
        <v>43824</v>
      </c>
      <c r="G307" s="208" t="s">
        <v>320</v>
      </c>
      <c r="H307" s="208">
        <v>43835</v>
      </c>
      <c r="I307" s="208">
        <v>43852</v>
      </c>
      <c r="J307" s="209">
        <v>27052955.659999996</v>
      </c>
      <c r="K307" s="209">
        <v>11410387.299999982</v>
      </c>
      <c r="L307" s="209">
        <v>14635108.890000001</v>
      </c>
      <c r="M307" s="210">
        <v>30</v>
      </c>
      <c r="N307" s="208">
        <v>43865</v>
      </c>
      <c r="O307" s="217">
        <v>14000000</v>
      </c>
      <c r="P307" s="239">
        <v>43857</v>
      </c>
      <c r="Q307" s="212">
        <v>8</v>
      </c>
    </row>
    <row r="308" spans="1:17" ht="15" hidden="1" customHeight="1">
      <c r="A308" s="204">
        <v>1</v>
      </c>
      <c r="B308" s="204" t="s">
        <v>540</v>
      </c>
      <c r="C308" s="205" t="s">
        <v>541</v>
      </c>
      <c r="D308" s="206">
        <v>14</v>
      </c>
      <c r="E308" s="207">
        <v>43831</v>
      </c>
      <c r="F308" s="208">
        <v>43864</v>
      </c>
      <c r="G308" s="208" t="s">
        <v>320</v>
      </c>
      <c r="H308" s="208">
        <v>43864</v>
      </c>
      <c r="I308" s="208">
        <v>43880</v>
      </c>
      <c r="J308" s="209">
        <v>14663207.200000018</v>
      </c>
      <c r="K308" s="209">
        <v>10741455.400000006</v>
      </c>
      <c r="L308" s="209">
        <v>10377806.92</v>
      </c>
      <c r="M308" s="210">
        <v>30</v>
      </c>
      <c r="N308" s="208">
        <v>43894</v>
      </c>
      <c r="O308" s="217">
        <v>10173240.83</v>
      </c>
      <c r="P308" s="239">
        <v>43906</v>
      </c>
      <c r="Q308" s="212">
        <v>-12</v>
      </c>
    </row>
    <row r="309" spans="1:17" ht="15" hidden="1" customHeight="1">
      <c r="A309" s="204">
        <v>1</v>
      </c>
      <c r="B309" s="204" t="s">
        <v>540</v>
      </c>
      <c r="C309" s="205" t="s">
        <v>541</v>
      </c>
      <c r="D309" s="206">
        <v>15</v>
      </c>
      <c r="E309" s="207">
        <v>44044</v>
      </c>
      <c r="F309" s="208">
        <v>44063</v>
      </c>
      <c r="G309" s="208" t="s">
        <v>320</v>
      </c>
      <c r="H309" s="208">
        <v>44056</v>
      </c>
      <c r="I309" s="208">
        <v>44175</v>
      </c>
      <c r="J309" s="209">
        <v>2871075.3300000131</v>
      </c>
      <c r="K309" s="218">
        <v>2638691</v>
      </c>
      <c r="L309" s="214">
        <v>10405304.529999999</v>
      </c>
      <c r="M309" s="210">
        <v>30</v>
      </c>
      <c r="N309" s="208">
        <v>44208</v>
      </c>
      <c r="O309" s="215">
        <v>9960243.2699999996</v>
      </c>
      <c r="P309" s="239">
        <v>44228</v>
      </c>
      <c r="Q309" s="212">
        <v>-20</v>
      </c>
    </row>
    <row r="310" spans="1:17" ht="15" hidden="1" customHeight="1">
      <c r="A310" s="204">
        <v>1</v>
      </c>
      <c r="B310" s="204" t="s">
        <v>540</v>
      </c>
      <c r="C310" s="205" t="s">
        <v>541</v>
      </c>
      <c r="D310" s="206">
        <v>16</v>
      </c>
      <c r="E310" s="207">
        <v>44197</v>
      </c>
      <c r="F310" s="208">
        <v>44216</v>
      </c>
      <c r="G310" s="208" t="s">
        <v>320</v>
      </c>
      <c r="H310" s="208">
        <v>44217</v>
      </c>
      <c r="I310" s="208"/>
      <c r="J310" s="223">
        <v>240149.40000000596</v>
      </c>
      <c r="K310" s="213">
        <v>150533.34000000358</v>
      </c>
      <c r="L310" s="214">
        <v>1132971.99</v>
      </c>
      <c r="M310" s="210">
        <v>30</v>
      </c>
      <c r="N310" s="208">
        <v>44247</v>
      </c>
      <c r="O310" s="217"/>
      <c r="P310" s="239"/>
      <c r="Q310" s="212">
        <v>-44</v>
      </c>
    </row>
    <row r="311" spans="1:17" ht="15" hidden="1" customHeight="1">
      <c r="A311" s="204">
        <v>1</v>
      </c>
      <c r="B311" s="204" t="s">
        <v>540</v>
      </c>
      <c r="C311" s="205" t="s">
        <v>541</v>
      </c>
      <c r="D311" s="206" t="s">
        <v>542</v>
      </c>
      <c r="E311" s="207"/>
      <c r="F311" s="208">
        <v>43845</v>
      </c>
      <c r="G311" s="208" t="s">
        <v>320</v>
      </c>
      <c r="H311" s="208">
        <v>43845</v>
      </c>
      <c r="I311" s="208">
        <v>43845</v>
      </c>
      <c r="J311" s="209">
        <v>0</v>
      </c>
      <c r="K311" s="209">
        <v>0</v>
      </c>
      <c r="L311" s="209"/>
      <c r="M311" s="210"/>
      <c r="N311" s="208">
        <v>43845</v>
      </c>
      <c r="O311" s="217">
        <v>2262789.4300000002</v>
      </c>
      <c r="P311" s="239">
        <v>43845</v>
      </c>
      <c r="Q311" s="212">
        <v>0</v>
      </c>
    </row>
    <row r="312" spans="1:17" ht="15" hidden="1" customHeight="1">
      <c r="A312" s="204">
        <v>1</v>
      </c>
      <c r="B312" s="204" t="s">
        <v>540</v>
      </c>
      <c r="C312" s="205" t="s">
        <v>541</v>
      </c>
      <c r="D312" s="206" t="s">
        <v>543</v>
      </c>
      <c r="E312" s="207"/>
      <c r="F312" s="208">
        <v>44077</v>
      </c>
      <c r="G312" s="208" t="s">
        <v>320</v>
      </c>
      <c r="H312" s="208">
        <v>44077</v>
      </c>
      <c r="I312" s="208">
        <v>44077</v>
      </c>
      <c r="J312" s="209">
        <v>0</v>
      </c>
      <c r="K312" s="209">
        <v>0</v>
      </c>
      <c r="L312" s="209"/>
      <c r="M312" s="210"/>
      <c r="N312" s="208">
        <v>44077</v>
      </c>
      <c r="O312" s="217">
        <v>342218.65</v>
      </c>
      <c r="P312" s="239">
        <v>44077</v>
      </c>
      <c r="Q312" s="212">
        <v>0</v>
      </c>
    </row>
    <row r="313" spans="1:17" ht="15" hidden="1" customHeight="1">
      <c r="A313" s="204">
        <v>1</v>
      </c>
      <c r="B313" s="204" t="s">
        <v>540</v>
      </c>
      <c r="C313" s="205" t="s">
        <v>541</v>
      </c>
      <c r="D313" s="206"/>
      <c r="E313" s="207"/>
      <c r="F313" s="208">
        <v>43899</v>
      </c>
      <c r="G313" s="208" t="s">
        <v>320</v>
      </c>
      <c r="H313" s="208">
        <v>43899</v>
      </c>
      <c r="I313" s="208">
        <v>43899</v>
      </c>
      <c r="J313" s="218">
        <v>0</v>
      </c>
      <c r="K313" s="218">
        <v>0</v>
      </c>
      <c r="L313" s="209"/>
      <c r="M313" s="210"/>
      <c r="N313" s="208">
        <v>43899</v>
      </c>
      <c r="O313" s="217">
        <v>1430834.93</v>
      </c>
      <c r="P313" s="239">
        <v>43899</v>
      </c>
      <c r="Q313" s="212">
        <v>0</v>
      </c>
    </row>
    <row r="314" spans="1:17" ht="15" hidden="1" customHeight="1">
      <c r="A314" s="204">
        <v>1</v>
      </c>
      <c r="B314" s="204" t="s">
        <v>540</v>
      </c>
      <c r="C314" s="205" t="s">
        <v>541</v>
      </c>
      <c r="D314" s="206" t="s">
        <v>544</v>
      </c>
      <c r="E314" s="207"/>
      <c r="F314" s="208">
        <v>43950</v>
      </c>
      <c r="G314" s="208" t="s">
        <v>320</v>
      </c>
      <c r="H314" s="208">
        <v>43950</v>
      </c>
      <c r="I314" s="208">
        <v>43950</v>
      </c>
      <c r="J314" s="209">
        <v>0</v>
      </c>
      <c r="K314" s="209">
        <v>0</v>
      </c>
      <c r="L314" s="209"/>
      <c r="M314" s="210"/>
      <c r="N314" s="208">
        <v>43950</v>
      </c>
      <c r="O314" s="217">
        <v>596740.76</v>
      </c>
      <c r="P314" s="239">
        <v>43950</v>
      </c>
      <c r="Q314" s="212">
        <v>0</v>
      </c>
    </row>
    <row r="315" spans="1:17" ht="15" hidden="1" customHeight="1">
      <c r="A315" s="204">
        <v>1</v>
      </c>
      <c r="B315" s="204" t="s">
        <v>545</v>
      </c>
      <c r="C315" s="205" t="s">
        <v>546</v>
      </c>
      <c r="D315" s="206">
        <v>1</v>
      </c>
      <c r="E315" s="207">
        <v>43466</v>
      </c>
      <c r="F315" s="208"/>
      <c r="G315" s="208" t="s">
        <v>320</v>
      </c>
      <c r="H315" s="208">
        <v>43500</v>
      </c>
      <c r="I315" s="208">
        <v>43507</v>
      </c>
      <c r="J315" s="209">
        <v>23004881.34</v>
      </c>
      <c r="K315" s="209">
        <v>21036301.629999999</v>
      </c>
      <c r="L315" s="209">
        <v>16214642</v>
      </c>
      <c r="M315" s="210">
        <v>56</v>
      </c>
      <c r="N315" s="208">
        <v>43556</v>
      </c>
      <c r="O315" s="217">
        <v>15998139</v>
      </c>
      <c r="P315" s="239">
        <v>43536</v>
      </c>
      <c r="Q315" s="212">
        <v>20</v>
      </c>
    </row>
    <row r="316" spans="1:17" ht="15" hidden="1" customHeight="1">
      <c r="A316" s="204">
        <v>1</v>
      </c>
      <c r="B316" s="204" t="s">
        <v>545</v>
      </c>
      <c r="C316" s="205" t="s">
        <v>546</v>
      </c>
      <c r="D316" s="206">
        <v>2</v>
      </c>
      <c r="E316" s="207">
        <v>43498</v>
      </c>
      <c r="F316" s="208"/>
      <c r="G316" s="208" t="s">
        <v>320</v>
      </c>
      <c r="H316" s="208">
        <v>43528</v>
      </c>
      <c r="I316" s="208">
        <v>43529</v>
      </c>
      <c r="J316" s="209">
        <v>24408794</v>
      </c>
      <c r="K316" s="209">
        <v>24408794</v>
      </c>
      <c r="L316" s="209">
        <v>18306595.43</v>
      </c>
      <c r="M316" s="210">
        <v>56</v>
      </c>
      <c r="N316" s="208">
        <v>43584</v>
      </c>
      <c r="O316" s="217">
        <v>18062199.23</v>
      </c>
      <c r="P316" s="239">
        <v>43570</v>
      </c>
      <c r="Q316" s="212">
        <v>14</v>
      </c>
    </row>
    <row r="317" spans="1:17" ht="15" hidden="1" customHeight="1">
      <c r="A317" s="204">
        <v>1</v>
      </c>
      <c r="B317" s="204" t="s">
        <v>545</v>
      </c>
      <c r="C317" s="205" t="s">
        <v>546</v>
      </c>
      <c r="D317" s="206">
        <v>3</v>
      </c>
      <c r="E317" s="207">
        <v>43525</v>
      </c>
      <c r="F317" s="208"/>
      <c r="G317" s="208" t="s">
        <v>320</v>
      </c>
      <c r="H317" s="208">
        <v>43566</v>
      </c>
      <c r="I317" s="208">
        <v>43566</v>
      </c>
      <c r="J317" s="209">
        <v>20754393.510000002</v>
      </c>
      <c r="K317" s="209">
        <v>20754393.519999996</v>
      </c>
      <c r="L317" s="209">
        <v>15565795.140000001</v>
      </c>
      <c r="M317" s="210">
        <v>56</v>
      </c>
      <c r="N317" s="208">
        <v>43622</v>
      </c>
      <c r="O317" s="217">
        <v>15357944.029999999</v>
      </c>
      <c r="P317" s="239">
        <v>43613</v>
      </c>
      <c r="Q317" s="212">
        <v>9</v>
      </c>
    </row>
    <row r="318" spans="1:17" ht="15" hidden="1" customHeight="1">
      <c r="A318" s="204">
        <v>1</v>
      </c>
      <c r="B318" s="204" t="s">
        <v>545</v>
      </c>
      <c r="C318" s="205" t="s">
        <v>546</v>
      </c>
      <c r="D318" s="206">
        <v>4</v>
      </c>
      <c r="E318" s="207">
        <v>43583</v>
      </c>
      <c r="F318" s="208"/>
      <c r="G318" s="208" t="s">
        <v>320</v>
      </c>
      <c r="H318" s="208">
        <v>43587</v>
      </c>
      <c r="I318" s="208">
        <v>43601</v>
      </c>
      <c r="J318" s="209">
        <v>37757872.100000001</v>
      </c>
      <c r="K318" s="209">
        <v>37757872</v>
      </c>
      <c r="L318" s="209">
        <v>28318404.079999998</v>
      </c>
      <c r="M318" s="210">
        <v>56</v>
      </c>
      <c r="N318" s="208">
        <v>43643</v>
      </c>
      <c r="O318" s="217">
        <v>27940477.280000001</v>
      </c>
      <c r="P318" s="239">
        <v>43663</v>
      </c>
      <c r="Q318" s="212">
        <v>-20</v>
      </c>
    </row>
    <row r="319" spans="1:17" ht="15" hidden="1" customHeight="1">
      <c r="A319" s="204">
        <v>1</v>
      </c>
      <c r="B319" s="204" t="s">
        <v>545</v>
      </c>
      <c r="C319" s="205" t="s">
        <v>546</v>
      </c>
      <c r="D319" s="206">
        <v>5</v>
      </c>
      <c r="E319" s="207">
        <v>43610</v>
      </c>
      <c r="F319" s="208"/>
      <c r="G319" s="208" t="s">
        <v>320</v>
      </c>
      <c r="H319" s="208">
        <v>43617</v>
      </c>
      <c r="I319" s="208">
        <v>43632</v>
      </c>
      <c r="J319" s="209">
        <v>19480793.18</v>
      </c>
      <c r="K319" s="209">
        <v>17786447</v>
      </c>
      <c r="L319" s="209">
        <v>13339835</v>
      </c>
      <c r="M319" s="210">
        <v>56</v>
      </c>
      <c r="N319" s="208">
        <v>43673</v>
      </c>
      <c r="O319" s="217">
        <v>13161622.85</v>
      </c>
      <c r="P319" s="239">
        <v>43682</v>
      </c>
      <c r="Q319" s="212">
        <v>-9</v>
      </c>
    </row>
    <row r="320" spans="1:17" ht="15" hidden="1" customHeight="1">
      <c r="A320" s="204">
        <v>1</v>
      </c>
      <c r="B320" s="204" t="s">
        <v>545</v>
      </c>
      <c r="C320" s="205" t="s">
        <v>546</v>
      </c>
      <c r="D320" s="206">
        <v>6</v>
      </c>
      <c r="E320" s="207">
        <v>43642</v>
      </c>
      <c r="F320" s="208"/>
      <c r="G320" s="208" t="s">
        <v>320</v>
      </c>
      <c r="H320" s="208">
        <v>43659</v>
      </c>
      <c r="I320" s="208">
        <v>43683</v>
      </c>
      <c r="J320" s="209">
        <v>33097932.280000001</v>
      </c>
      <c r="K320" s="209">
        <v>33097932</v>
      </c>
      <c r="L320" s="209">
        <v>24823449.219999999</v>
      </c>
      <c r="M320" s="210">
        <v>56</v>
      </c>
      <c r="N320" s="208">
        <v>43715</v>
      </c>
      <c r="O320" s="217">
        <v>24492163.719999999</v>
      </c>
      <c r="P320" s="239">
        <v>43717</v>
      </c>
      <c r="Q320" s="212">
        <v>-2</v>
      </c>
    </row>
    <row r="321" spans="1:17" ht="15" hidden="1" customHeight="1">
      <c r="A321" s="204">
        <v>1</v>
      </c>
      <c r="B321" s="204" t="s">
        <v>545</v>
      </c>
      <c r="C321" s="205" t="s">
        <v>546</v>
      </c>
      <c r="D321" s="206">
        <v>7</v>
      </c>
      <c r="E321" s="207">
        <v>43673</v>
      </c>
      <c r="F321" s="208"/>
      <c r="G321" s="208" t="s">
        <v>320</v>
      </c>
      <c r="H321" s="208">
        <v>43699</v>
      </c>
      <c r="I321" s="208">
        <v>43699</v>
      </c>
      <c r="J321" s="209">
        <v>40506959.460000001</v>
      </c>
      <c r="K321" s="209">
        <v>40506958.689999998</v>
      </c>
      <c r="L321" s="209">
        <v>30380219.600000001</v>
      </c>
      <c r="M321" s="210">
        <v>56</v>
      </c>
      <c r="N321" s="208">
        <v>43755</v>
      </c>
      <c r="O321" s="217">
        <v>29974844.16</v>
      </c>
      <c r="P321" s="239">
        <v>43745</v>
      </c>
      <c r="Q321" s="212">
        <v>10</v>
      </c>
    </row>
    <row r="322" spans="1:17" ht="15" hidden="1" customHeight="1">
      <c r="A322" s="204">
        <v>1</v>
      </c>
      <c r="B322" s="204" t="s">
        <v>545</v>
      </c>
      <c r="C322" s="205" t="s">
        <v>546</v>
      </c>
      <c r="D322" s="206">
        <v>8</v>
      </c>
      <c r="E322" s="207">
        <v>43705</v>
      </c>
      <c r="F322" s="208"/>
      <c r="G322" s="208" t="s">
        <v>320</v>
      </c>
      <c r="H322" s="208">
        <v>43713</v>
      </c>
      <c r="I322" s="208">
        <v>43725</v>
      </c>
      <c r="J322" s="209">
        <v>53367957.969999999</v>
      </c>
      <c r="K322" s="209">
        <v>39363675</v>
      </c>
      <c r="L322" s="209">
        <v>29522756.109999999</v>
      </c>
      <c r="M322" s="210">
        <v>56</v>
      </c>
      <c r="N322" s="208">
        <v>43769</v>
      </c>
      <c r="O322" s="217">
        <v>29128813.98</v>
      </c>
      <c r="P322" s="239">
        <v>43768</v>
      </c>
      <c r="Q322" s="212">
        <v>1</v>
      </c>
    </row>
    <row r="323" spans="1:17" ht="15" hidden="1" customHeight="1">
      <c r="A323" s="204">
        <v>1</v>
      </c>
      <c r="B323" s="204" t="s">
        <v>545</v>
      </c>
      <c r="C323" s="205" t="s">
        <v>546</v>
      </c>
      <c r="D323" s="206">
        <v>9</v>
      </c>
      <c r="E323" s="207">
        <v>43736</v>
      </c>
      <c r="F323" s="208"/>
      <c r="G323" s="208" t="s">
        <v>320</v>
      </c>
      <c r="H323" s="208">
        <v>43746</v>
      </c>
      <c r="I323" s="208">
        <v>43761</v>
      </c>
      <c r="J323" s="209">
        <v>54097551.549999997</v>
      </c>
      <c r="K323" s="209">
        <v>54097552</v>
      </c>
      <c r="L323" s="209">
        <v>40573163.659999996</v>
      </c>
      <c r="M323" s="210">
        <v>56</v>
      </c>
      <c r="N323" s="208">
        <v>43802</v>
      </c>
      <c r="O323" s="217">
        <v>40031882.729999997</v>
      </c>
      <c r="P323" s="239">
        <v>43807</v>
      </c>
      <c r="Q323" s="212">
        <v>-5</v>
      </c>
    </row>
    <row r="324" spans="1:17" ht="15" hidden="1" customHeight="1">
      <c r="A324" s="204">
        <v>1</v>
      </c>
      <c r="B324" s="204" t="s">
        <v>545</v>
      </c>
      <c r="C324" s="205" t="s">
        <v>546</v>
      </c>
      <c r="D324" s="206">
        <v>10</v>
      </c>
      <c r="E324" s="207">
        <v>43767</v>
      </c>
      <c r="F324" s="208"/>
      <c r="G324" s="208" t="s">
        <v>320</v>
      </c>
      <c r="H324" s="208">
        <v>43781</v>
      </c>
      <c r="I324" s="208">
        <v>43793</v>
      </c>
      <c r="J324" s="209">
        <v>109488509.31</v>
      </c>
      <c r="K324" s="209">
        <v>90533235.50999999</v>
      </c>
      <c r="L324" s="209">
        <v>67899926.599999994</v>
      </c>
      <c r="M324" s="210">
        <v>56</v>
      </c>
      <c r="N324" s="208">
        <v>43837</v>
      </c>
      <c r="O324" s="217">
        <v>66994289.299999997</v>
      </c>
      <c r="P324" s="239">
        <v>43843</v>
      </c>
      <c r="Q324" s="212">
        <v>-6</v>
      </c>
    </row>
    <row r="325" spans="1:17" ht="15" hidden="1" customHeight="1">
      <c r="A325" s="204">
        <v>1</v>
      </c>
      <c r="B325" s="204" t="s">
        <v>545</v>
      </c>
      <c r="C325" s="205" t="s">
        <v>546</v>
      </c>
      <c r="D325" s="206">
        <v>11</v>
      </c>
      <c r="E325" s="207">
        <v>43788</v>
      </c>
      <c r="F325" s="208"/>
      <c r="G325" s="208" t="s">
        <v>320</v>
      </c>
      <c r="H325" s="208">
        <v>43811</v>
      </c>
      <c r="I325" s="208">
        <v>43821</v>
      </c>
      <c r="J325" s="209">
        <v>136155500.72999999</v>
      </c>
      <c r="K325" s="209">
        <v>102603272.32000001</v>
      </c>
      <c r="L325" s="209">
        <v>76515037.439999998</v>
      </c>
      <c r="M325" s="210">
        <v>56</v>
      </c>
      <c r="N325" s="208">
        <v>43867</v>
      </c>
      <c r="O325" s="217">
        <v>75494532.329999998</v>
      </c>
      <c r="P325" s="239">
        <v>43859</v>
      </c>
      <c r="Q325" s="212">
        <v>8</v>
      </c>
    </row>
    <row r="326" spans="1:17" ht="15" hidden="1" customHeight="1">
      <c r="A326" s="204">
        <v>1</v>
      </c>
      <c r="B326" s="204" t="s">
        <v>545</v>
      </c>
      <c r="C326" s="205" t="s">
        <v>546</v>
      </c>
      <c r="D326" s="206">
        <v>12</v>
      </c>
      <c r="E326" s="207">
        <v>43800</v>
      </c>
      <c r="F326" s="208">
        <v>43845</v>
      </c>
      <c r="G326" s="208" t="s">
        <v>320</v>
      </c>
      <c r="H326" s="208">
        <v>43845</v>
      </c>
      <c r="I326" s="208">
        <v>43877</v>
      </c>
      <c r="J326" s="209">
        <v>175539457.80000001</v>
      </c>
      <c r="K326" s="209">
        <v>148210852.69999999</v>
      </c>
      <c r="L326" s="209">
        <v>111158139.52</v>
      </c>
      <c r="M326" s="210">
        <v>56</v>
      </c>
      <c r="N326" s="208">
        <v>43901</v>
      </c>
      <c r="O326" s="217">
        <v>59999695.780000001</v>
      </c>
      <c r="P326" s="239">
        <v>43894</v>
      </c>
      <c r="Q326" s="212">
        <v>7</v>
      </c>
    </row>
    <row r="327" spans="1:17" ht="15" hidden="1" customHeight="1">
      <c r="A327" s="204">
        <v>1</v>
      </c>
      <c r="B327" s="204" t="s">
        <v>545</v>
      </c>
      <c r="C327" s="205" t="s">
        <v>546</v>
      </c>
      <c r="D327" s="206">
        <v>12.1</v>
      </c>
      <c r="E327" s="207">
        <v>43800</v>
      </c>
      <c r="F327" s="208">
        <v>43845</v>
      </c>
      <c r="G327" s="208" t="s">
        <v>320</v>
      </c>
      <c r="H327" s="208">
        <v>43845</v>
      </c>
      <c r="I327" s="208">
        <v>43877</v>
      </c>
      <c r="J327" s="209">
        <v>0</v>
      </c>
      <c r="K327" s="209">
        <v>0</v>
      </c>
      <c r="L327" s="209">
        <v>51158443.739999995</v>
      </c>
      <c r="M327" s="210">
        <v>56</v>
      </c>
      <c r="N327" s="208">
        <v>43901</v>
      </c>
      <c r="O327" s="217">
        <v>49675726.5</v>
      </c>
      <c r="P327" s="239">
        <v>43907</v>
      </c>
      <c r="Q327" s="212">
        <v>-6</v>
      </c>
    </row>
    <row r="328" spans="1:17" ht="15" hidden="1" customHeight="1">
      <c r="A328" s="204">
        <v>1</v>
      </c>
      <c r="B328" s="204" t="s">
        <v>545</v>
      </c>
      <c r="C328" s="205" t="s">
        <v>546</v>
      </c>
      <c r="D328" s="206">
        <v>13</v>
      </c>
      <c r="E328" s="207">
        <v>43831</v>
      </c>
      <c r="F328" s="208">
        <v>43876</v>
      </c>
      <c r="G328" s="208" t="s">
        <v>320</v>
      </c>
      <c r="H328" s="208">
        <v>43879</v>
      </c>
      <c r="I328" s="208">
        <v>43906</v>
      </c>
      <c r="J328" s="209">
        <v>172715454.80000001</v>
      </c>
      <c r="K328" s="209">
        <v>124566872.95999999</v>
      </c>
      <c r="L328" s="211">
        <v>93425154.719999999</v>
      </c>
      <c r="M328" s="210">
        <v>56</v>
      </c>
      <c r="N328" s="208">
        <v>43935</v>
      </c>
      <c r="O328" s="217">
        <v>46089743</v>
      </c>
      <c r="P328" s="239">
        <v>43937</v>
      </c>
      <c r="Q328" s="212">
        <v>-2</v>
      </c>
    </row>
    <row r="329" spans="1:17" ht="15" hidden="1" customHeight="1">
      <c r="A329" s="204">
        <v>1</v>
      </c>
      <c r="B329" s="204" t="s">
        <v>545</v>
      </c>
      <c r="C329" s="205" t="s">
        <v>546</v>
      </c>
      <c r="D329" s="206">
        <v>13.1</v>
      </c>
      <c r="E329" s="207">
        <v>43831</v>
      </c>
      <c r="F329" s="208">
        <v>43876</v>
      </c>
      <c r="G329" s="208" t="s">
        <v>320</v>
      </c>
      <c r="H329" s="208">
        <v>43879</v>
      </c>
      <c r="I329" s="208">
        <v>43906</v>
      </c>
      <c r="J329" s="209">
        <v>0</v>
      </c>
      <c r="K329" s="209">
        <v>0</v>
      </c>
      <c r="L329" s="211">
        <v>47335411.719999999</v>
      </c>
      <c r="M329" s="210">
        <v>56</v>
      </c>
      <c r="N329" s="208">
        <v>43935</v>
      </c>
      <c r="O329" s="217">
        <v>46089743</v>
      </c>
      <c r="P329" s="239">
        <v>43958</v>
      </c>
      <c r="Q329" s="212">
        <v>-23</v>
      </c>
    </row>
    <row r="330" spans="1:17" ht="15" hidden="1" customHeight="1">
      <c r="A330" s="204">
        <v>1</v>
      </c>
      <c r="B330" s="204" t="s">
        <v>545</v>
      </c>
      <c r="C330" s="205" t="s">
        <v>546</v>
      </c>
      <c r="D330" s="206">
        <v>14</v>
      </c>
      <c r="E330" s="207">
        <v>43862</v>
      </c>
      <c r="F330" s="208">
        <v>43907</v>
      </c>
      <c r="G330" s="208" t="s">
        <v>320</v>
      </c>
      <c r="H330" s="208">
        <v>43907</v>
      </c>
      <c r="I330" s="208">
        <v>43935</v>
      </c>
      <c r="J330" s="209">
        <v>200759089.0999999</v>
      </c>
      <c r="K330" s="209">
        <v>141052143</v>
      </c>
      <c r="L330" s="211">
        <v>105789107.31</v>
      </c>
      <c r="M330" s="210">
        <v>56</v>
      </c>
      <c r="N330" s="208">
        <v>43963</v>
      </c>
      <c r="O330" s="217">
        <v>52189292.939999998</v>
      </c>
      <c r="P330" s="239">
        <v>43965</v>
      </c>
      <c r="Q330" s="212">
        <v>-2</v>
      </c>
    </row>
    <row r="331" spans="1:17" ht="15" hidden="1" customHeight="1">
      <c r="A331" s="204">
        <v>1</v>
      </c>
      <c r="B331" s="204" t="s">
        <v>545</v>
      </c>
      <c r="C331" s="205" t="s">
        <v>546</v>
      </c>
      <c r="D331" s="206">
        <v>14.1</v>
      </c>
      <c r="E331" s="207"/>
      <c r="F331" s="208"/>
      <c r="G331" s="208" t="s">
        <v>320</v>
      </c>
      <c r="H331" s="208">
        <v>43907</v>
      </c>
      <c r="I331" s="208"/>
      <c r="J331" s="209">
        <v>0</v>
      </c>
      <c r="K331" s="209">
        <v>0</v>
      </c>
      <c r="L331" s="211">
        <v>53599814.370000005</v>
      </c>
      <c r="M331" s="210">
        <v>56</v>
      </c>
      <c r="N331" s="208">
        <v>43963</v>
      </c>
      <c r="O331" s="217">
        <v>52189292.939999998</v>
      </c>
      <c r="P331" s="239">
        <v>43989</v>
      </c>
      <c r="Q331" s="212">
        <v>-26</v>
      </c>
    </row>
    <row r="332" spans="1:17" ht="15" hidden="1" customHeight="1">
      <c r="A332" s="204">
        <v>1</v>
      </c>
      <c r="B332" s="204" t="s">
        <v>545</v>
      </c>
      <c r="C332" s="205" t="s">
        <v>546</v>
      </c>
      <c r="D332" s="206">
        <v>15</v>
      </c>
      <c r="E332" s="207">
        <v>43891</v>
      </c>
      <c r="F332" s="208">
        <v>43939</v>
      </c>
      <c r="G332" s="208" t="s">
        <v>320</v>
      </c>
      <c r="H332" s="208">
        <v>43940</v>
      </c>
      <c r="I332" s="208">
        <v>43968</v>
      </c>
      <c r="J332" s="209">
        <v>172209220.96000004</v>
      </c>
      <c r="K332" s="209">
        <v>110730132</v>
      </c>
      <c r="L332" s="211">
        <v>83047599.340000004</v>
      </c>
      <c r="M332" s="210">
        <v>56</v>
      </c>
      <c r="N332" s="208">
        <v>43996</v>
      </c>
      <c r="O332" s="217">
        <v>81940298.010000005</v>
      </c>
      <c r="P332" s="239">
        <v>44005</v>
      </c>
      <c r="Q332" s="212">
        <v>-9</v>
      </c>
    </row>
    <row r="333" spans="1:17" ht="15" hidden="1" customHeight="1">
      <c r="A333" s="204">
        <v>1</v>
      </c>
      <c r="B333" s="204" t="s">
        <v>545</v>
      </c>
      <c r="C333" s="205" t="s">
        <v>546</v>
      </c>
      <c r="D333" s="206">
        <v>16</v>
      </c>
      <c r="E333" s="207">
        <v>43922</v>
      </c>
      <c r="F333" s="208">
        <v>43970</v>
      </c>
      <c r="G333" s="208" t="s">
        <v>320</v>
      </c>
      <c r="H333" s="208">
        <v>43970</v>
      </c>
      <c r="I333" s="208">
        <v>44003</v>
      </c>
      <c r="J333" s="209">
        <v>140993514</v>
      </c>
      <c r="K333" s="209">
        <v>86484920.330000043</v>
      </c>
      <c r="L333" s="213">
        <v>64863689.909999996</v>
      </c>
      <c r="M333" s="210">
        <v>56</v>
      </c>
      <c r="N333" s="208">
        <v>44026</v>
      </c>
      <c r="O333" s="217">
        <v>63998840.710000001</v>
      </c>
      <c r="P333" s="239">
        <v>44027</v>
      </c>
      <c r="Q333" s="212">
        <v>-1</v>
      </c>
    </row>
    <row r="334" spans="1:17" ht="15" hidden="1" customHeight="1">
      <c r="A334" s="204">
        <v>1</v>
      </c>
      <c r="B334" s="204" t="s">
        <v>545</v>
      </c>
      <c r="C334" s="205" t="s">
        <v>546</v>
      </c>
      <c r="D334" s="206">
        <v>17</v>
      </c>
      <c r="E334" s="207">
        <v>43952</v>
      </c>
      <c r="F334" s="208">
        <v>44000</v>
      </c>
      <c r="G334" s="208" t="s">
        <v>320</v>
      </c>
      <c r="H334" s="208">
        <v>44000</v>
      </c>
      <c r="I334" s="208">
        <v>44034</v>
      </c>
      <c r="J334" s="209">
        <v>108277596.69000006</v>
      </c>
      <c r="K334" s="209">
        <v>56454658</v>
      </c>
      <c r="L334" s="216">
        <v>42340993.43</v>
      </c>
      <c r="M334" s="210">
        <v>56</v>
      </c>
      <c r="N334" s="208">
        <v>44056</v>
      </c>
      <c r="O334" s="217">
        <v>41776446.850000001</v>
      </c>
      <c r="P334" s="239">
        <v>44059</v>
      </c>
      <c r="Q334" s="212">
        <v>-3</v>
      </c>
    </row>
    <row r="335" spans="1:17" ht="15" hidden="1" customHeight="1">
      <c r="A335" s="204">
        <v>1</v>
      </c>
      <c r="B335" s="204" t="s">
        <v>545</v>
      </c>
      <c r="C335" s="205" t="s">
        <v>546</v>
      </c>
      <c r="D335" s="206">
        <v>18</v>
      </c>
      <c r="E335" s="207">
        <v>43983</v>
      </c>
      <c r="F335" s="208">
        <v>44035</v>
      </c>
      <c r="G335" s="208" t="s">
        <v>320</v>
      </c>
      <c r="H335" s="208">
        <v>44035</v>
      </c>
      <c r="I335" s="208">
        <v>44062</v>
      </c>
      <c r="J335" s="209">
        <v>109240989.24000001</v>
      </c>
      <c r="K335" s="209">
        <v>59878397.729999781</v>
      </c>
      <c r="L335" s="216">
        <v>44908798.299999997</v>
      </c>
      <c r="M335" s="210">
        <v>56</v>
      </c>
      <c r="N335" s="208">
        <v>44091</v>
      </c>
      <c r="O335" s="217">
        <v>44310014</v>
      </c>
      <c r="P335" s="239">
        <v>44091</v>
      </c>
      <c r="Q335" s="212">
        <v>0</v>
      </c>
    </row>
    <row r="336" spans="1:17" ht="15" hidden="1" customHeight="1">
      <c r="A336" s="204">
        <v>1</v>
      </c>
      <c r="B336" s="204" t="s">
        <v>545</v>
      </c>
      <c r="C336" s="205" t="s">
        <v>546</v>
      </c>
      <c r="D336" s="206">
        <v>19</v>
      </c>
      <c r="E336" s="207">
        <v>44013</v>
      </c>
      <c r="F336" s="208">
        <v>44062</v>
      </c>
      <c r="G336" s="208" t="s">
        <v>320</v>
      </c>
      <c r="H336" s="208">
        <v>44062</v>
      </c>
      <c r="I336" s="208">
        <v>44090</v>
      </c>
      <c r="J336" s="209">
        <v>81567142.440000057</v>
      </c>
      <c r="K336" s="209">
        <v>34366362.950000048</v>
      </c>
      <c r="L336" s="214">
        <v>25774772.210000001</v>
      </c>
      <c r="M336" s="210">
        <v>56</v>
      </c>
      <c r="N336" s="208">
        <v>44118</v>
      </c>
      <c r="O336" s="217">
        <v>25431108.579999998</v>
      </c>
      <c r="P336" s="239">
        <v>44119</v>
      </c>
      <c r="Q336" s="212">
        <v>-1</v>
      </c>
    </row>
    <row r="337" spans="1:17" ht="15" hidden="1" customHeight="1">
      <c r="A337" s="204">
        <v>1</v>
      </c>
      <c r="B337" s="204" t="s">
        <v>545</v>
      </c>
      <c r="C337" s="205" t="s">
        <v>546</v>
      </c>
      <c r="D337" s="206">
        <v>20</v>
      </c>
      <c r="E337" s="207">
        <v>44044</v>
      </c>
      <c r="F337" s="208">
        <v>44091</v>
      </c>
      <c r="G337" s="208" t="s">
        <v>320</v>
      </c>
      <c r="H337" s="208">
        <v>44091</v>
      </c>
      <c r="I337" s="208">
        <v>44117</v>
      </c>
      <c r="J337" s="209">
        <v>68801954.049999952</v>
      </c>
      <c r="K337" s="209">
        <v>42996289.460000038</v>
      </c>
      <c r="L337" s="216">
        <v>32247217.100000001</v>
      </c>
      <c r="M337" s="210">
        <v>56</v>
      </c>
      <c r="N337" s="208">
        <v>44147</v>
      </c>
      <c r="O337" s="217">
        <v>31817254.199999999</v>
      </c>
      <c r="P337" s="239">
        <v>44147</v>
      </c>
      <c r="Q337" s="212">
        <v>0</v>
      </c>
    </row>
    <row r="338" spans="1:17" ht="15" hidden="1" customHeight="1">
      <c r="A338" s="204">
        <v>1</v>
      </c>
      <c r="B338" s="204" t="s">
        <v>545</v>
      </c>
      <c r="C338" s="205" t="s">
        <v>546</v>
      </c>
      <c r="D338" s="206">
        <v>21</v>
      </c>
      <c r="E338" s="207">
        <v>44075</v>
      </c>
      <c r="F338" s="208">
        <v>44119</v>
      </c>
      <c r="G338" s="208" t="s">
        <v>320</v>
      </c>
      <c r="H338" s="208">
        <v>44119</v>
      </c>
      <c r="I338" s="208">
        <v>44132</v>
      </c>
      <c r="J338" s="209">
        <v>74890032.769999981</v>
      </c>
      <c r="K338" s="209">
        <v>34792442.430000067</v>
      </c>
      <c r="L338" s="216">
        <v>26094331.82</v>
      </c>
      <c r="M338" s="210">
        <v>56</v>
      </c>
      <c r="N338" s="208">
        <v>44175</v>
      </c>
      <c r="O338" s="217">
        <v>25746407.390000001</v>
      </c>
      <c r="P338" s="239">
        <v>44178</v>
      </c>
      <c r="Q338" s="212">
        <v>-3</v>
      </c>
    </row>
    <row r="339" spans="1:17" ht="15" hidden="1" customHeight="1">
      <c r="A339" s="204">
        <v>1</v>
      </c>
      <c r="B339" s="204" t="s">
        <v>545</v>
      </c>
      <c r="C339" s="205" t="s">
        <v>546</v>
      </c>
      <c r="D339" s="206">
        <v>22</v>
      </c>
      <c r="E339" s="207">
        <v>44105</v>
      </c>
      <c r="F339" s="208">
        <v>44148</v>
      </c>
      <c r="G339" s="208" t="s">
        <v>320</v>
      </c>
      <c r="H339" s="208">
        <v>44148</v>
      </c>
      <c r="I339" s="208">
        <v>44185</v>
      </c>
      <c r="J339" s="209">
        <v>68577404.409999847</v>
      </c>
      <c r="K339" s="224">
        <v>23946448.24000001</v>
      </c>
      <c r="L339" s="214">
        <v>17959836.190000001</v>
      </c>
      <c r="M339" s="210">
        <v>56</v>
      </c>
      <c r="N339" s="208">
        <v>44204</v>
      </c>
      <c r="O339" s="217">
        <v>17720371.710000001</v>
      </c>
      <c r="P339" s="239">
        <v>44217</v>
      </c>
      <c r="Q339" s="212">
        <v>-13</v>
      </c>
    </row>
    <row r="340" spans="1:17" ht="15" hidden="1" customHeight="1">
      <c r="A340" s="204">
        <v>1</v>
      </c>
      <c r="B340" s="204" t="s">
        <v>545</v>
      </c>
      <c r="C340" s="205" t="s">
        <v>546</v>
      </c>
      <c r="D340" s="206">
        <v>23</v>
      </c>
      <c r="E340" s="207">
        <v>44136</v>
      </c>
      <c r="F340" s="208">
        <v>44175</v>
      </c>
      <c r="G340" s="208" t="s">
        <v>320</v>
      </c>
      <c r="H340" s="208">
        <v>44175</v>
      </c>
      <c r="I340" s="208">
        <v>44215</v>
      </c>
      <c r="J340" s="209">
        <v>93583815.279999971</v>
      </c>
      <c r="K340" s="209">
        <v>35871966.379999876</v>
      </c>
      <c r="L340" s="214">
        <v>26903974.780000001</v>
      </c>
      <c r="M340" s="210">
        <v>56</v>
      </c>
      <c r="N340" s="208">
        <v>44231</v>
      </c>
      <c r="O340" s="215">
        <v>26545255.120000001</v>
      </c>
      <c r="P340" s="239">
        <v>44242</v>
      </c>
      <c r="Q340" s="212">
        <v>-11</v>
      </c>
    </row>
    <row r="341" spans="1:17" ht="15" hidden="1" customHeight="1">
      <c r="A341" s="204">
        <v>1</v>
      </c>
      <c r="B341" s="204" t="s">
        <v>545</v>
      </c>
      <c r="C341" s="205" t="s">
        <v>546</v>
      </c>
      <c r="D341" s="206">
        <v>24</v>
      </c>
      <c r="E341" s="207">
        <v>44166</v>
      </c>
      <c r="F341" s="208">
        <v>44206</v>
      </c>
      <c r="G341" s="208" t="s">
        <v>320</v>
      </c>
      <c r="H341" s="208">
        <v>44206</v>
      </c>
      <c r="I341" s="208">
        <v>44242</v>
      </c>
      <c r="J341" s="209">
        <v>140509297.42000008</v>
      </c>
      <c r="K341" s="209">
        <v>28199021.24000001</v>
      </c>
      <c r="L341" s="214">
        <v>21149265.93</v>
      </c>
      <c r="M341" s="210">
        <v>56</v>
      </c>
      <c r="N341" s="208">
        <v>44262</v>
      </c>
      <c r="O341" s="217">
        <v>20867275.719999999</v>
      </c>
      <c r="P341" s="239">
        <v>44277</v>
      </c>
      <c r="Q341" s="212">
        <v>-15</v>
      </c>
    </row>
    <row r="342" spans="1:17" ht="15" hidden="1" customHeight="1">
      <c r="A342" s="204">
        <v>1</v>
      </c>
      <c r="B342" s="204" t="s">
        <v>545</v>
      </c>
      <c r="C342" s="205" t="s">
        <v>546</v>
      </c>
      <c r="D342" s="206">
        <v>25</v>
      </c>
      <c r="E342" s="207">
        <v>44197</v>
      </c>
      <c r="F342" s="208">
        <v>44243</v>
      </c>
      <c r="G342" s="208" t="s">
        <v>326</v>
      </c>
      <c r="H342" s="208">
        <v>44244</v>
      </c>
      <c r="I342" s="208"/>
      <c r="J342" s="209">
        <v>87508998.680000067</v>
      </c>
      <c r="K342" s="209"/>
      <c r="L342" s="214">
        <v>65631749.009999998</v>
      </c>
      <c r="M342" s="210">
        <v>56</v>
      </c>
      <c r="N342" s="208">
        <v>44300</v>
      </c>
      <c r="O342" s="217"/>
      <c r="P342" s="239"/>
      <c r="Q342" s="212">
        <v>9</v>
      </c>
    </row>
    <row r="343" spans="1:17" ht="15" hidden="1" customHeight="1">
      <c r="A343" s="204">
        <v>1</v>
      </c>
      <c r="B343" s="204" t="s">
        <v>547</v>
      </c>
      <c r="C343" s="205" t="s">
        <v>548</v>
      </c>
      <c r="D343" s="206">
        <v>1</v>
      </c>
      <c r="E343" s="207">
        <v>43466</v>
      </c>
      <c r="F343" s="208"/>
      <c r="G343" s="208" t="s">
        <v>320</v>
      </c>
      <c r="H343" s="208">
        <v>43498</v>
      </c>
      <c r="I343" s="208">
        <v>43513</v>
      </c>
      <c r="J343" s="209">
        <v>1764438.09</v>
      </c>
      <c r="K343" s="209">
        <v>1738465.7142857143</v>
      </c>
      <c r="L343" s="209">
        <v>1029594.82</v>
      </c>
      <c r="M343" s="210">
        <v>40</v>
      </c>
      <c r="N343" s="208">
        <v>43538</v>
      </c>
      <c r="O343" s="217">
        <v>1029594.82</v>
      </c>
      <c r="P343" s="239">
        <v>43536</v>
      </c>
      <c r="Q343" s="212">
        <v>2</v>
      </c>
    </row>
    <row r="344" spans="1:17" ht="15" hidden="1" customHeight="1">
      <c r="A344" s="204">
        <v>1</v>
      </c>
      <c r="B344" s="204" t="s">
        <v>547</v>
      </c>
      <c r="C344" s="205" t="s">
        <v>548</v>
      </c>
      <c r="D344" s="206">
        <v>2</v>
      </c>
      <c r="E344" s="207">
        <v>43497</v>
      </c>
      <c r="F344" s="208"/>
      <c r="G344" s="208" t="s">
        <v>320</v>
      </c>
      <c r="H344" s="208">
        <v>43544</v>
      </c>
      <c r="I344" s="208">
        <v>43544</v>
      </c>
      <c r="J344" s="209">
        <v>3516843.24</v>
      </c>
      <c r="K344" s="209">
        <v>1610904.3904761905</v>
      </c>
      <c r="L344" s="209">
        <v>2222206.65</v>
      </c>
      <c r="M344" s="210">
        <v>40</v>
      </c>
      <c r="N344" s="208">
        <v>43584</v>
      </c>
      <c r="O344" s="217">
        <v>2222206.65</v>
      </c>
      <c r="P344" s="239">
        <v>43576</v>
      </c>
      <c r="Q344" s="212">
        <v>8</v>
      </c>
    </row>
    <row r="345" spans="1:17" ht="15" hidden="1" customHeight="1">
      <c r="A345" s="204">
        <v>1</v>
      </c>
      <c r="B345" s="204" t="s">
        <v>547</v>
      </c>
      <c r="C345" s="205" t="s">
        <v>548</v>
      </c>
      <c r="D345" s="206">
        <v>3</v>
      </c>
      <c r="E345" s="207">
        <v>43543</v>
      </c>
      <c r="F345" s="208"/>
      <c r="G345" s="208" t="s">
        <v>320</v>
      </c>
      <c r="H345" s="208">
        <v>43566</v>
      </c>
      <c r="I345" s="208">
        <v>43590</v>
      </c>
      <c r="J345" s="209">
        <v>2467477.2299999995</v>
      </c>
      <c r="K345" s="209">
        <v>4030399.0476190476</v>
      </c>
      <c r="L345" s="209">
        <v>2246109.5099999998</v>
      </c>
      <c r="M345" s="210">
        <v>40</v>
      </c>
      <c r="N345" s="208">
        <v>43606</v>
      </c>
      <c r="O345" s="217">
        <v>2246109.5099999998</v>
      </c>
      <c r="P345" s="239">
        <v>43615</v>
      </c>
      <c r="Q345" s="212">
        <v>-9</v>
      </c>
    </row>
    <row r="346" spans="1:17" ht="15" hidden="1" customHeight="1">
      <c r="A346" s="204">
        <v>1</v>
      </c>
      <c r="B346" s="204" t="s">
        <v>547</v>
      </c>
      <c r="C346" s="205" t="s">
        <v>548</v>
      </c>
      <c r="D346" s="206">
        <v>4</v>
      </c>
      <c r="E346" s="207">
        <v>43575</v>
      </c>
      <c r="F346" s="208"/>
      <c r="G346" s="208" t="s">
        <v>320</v>
      </c>
      <c r="H346" s="208">
        <v>43607</v>
      </c>
      <c r="I346" s="208">
        <v>43607</v>
      </c>
      <c r="J346" s="209">
        <v>4542532.47</v>
      </c>
      <c r="K346" s="209">
        <v>4428902.8571428573</v>
      </c>
      <c r="L346" s="209">
        <v>2512749.6800000002</v>
      </c>
      <c r="M346" s="210">
        <v>40</v>
      </c>
      <c r="N346" s="208">
        <v>43647</v>
      </c>
      <c r="O346" s="217">
        <v>2512749.6800000002</v>
      </c>
      <c r="P346" s="239">
        <v>43627</v>
      </c>
      <c r="Q346" s="212">
        <v>20</v>
      </c>
    </row>
    <row r="347" spans="1:17" ht="15" hidden="1" customHeight="1">
      <c r="A347" s="204">
        <v>1</v>
      </c>
      <c r="B347" s="204" t="s">
        <v>547</v>
      </c>
      <c r="C347" s="205" t="s">
        <v>548</v>
      </c>
      <c r="D347" s="206">
        <v>5</v>
      </c>
      <c r="E347" s="207">
        <v>43637</v>
      </c>
      <c r="F347" s="208"/>
      <c r="G347" s="208" t="s">
        <v>320</v>
      </c>
      <c r="H347" s="208">
        <v>43647</v>
      </c>
      <c r="I347" s="208">
        <v>43674</v>
      </c>
      <c r="J347" s="209">
        <v>2224632</v>
      </c>
      <c r="K347" s="209">
        <v>2224632</v>
      </c>
      <c r="L347" s="209">
        <v>2051541.96</v>
      </c>
      <c r="M347" s="210">
        <v>40</v>
      </c>
      <c r="N347" s="208">
        <v>43687</v>
      </c>
      <c r="O347" s="217">
        <v>2051541.97</v>
      </c>
      <c r="P347" s="239">
        <v>43678</v>
      </c>
      <c r="Q347" s="212">
        <v>9</v>
      </c>
    </row>
    <row r="348" spans="1:17" ht="15" hidden="1" customHeight="1">
      <c r="A348" s="204">
        <v>1</v>
      </c>
      <c r="B348" s="204" t="s">
        <v>547</v>
      </c>
      <c r="C348" s="205" t="s">
        <v>548</v>
      </c>
      <c r="D348" s="206">
        <v>6</v>
      </c>
      <c r="E348" s="207">
        <v>43668</v>
      </c>
      <c r="F348" s="208"/>
      <c r="G348" s="208" t="s">
        <v>320</v>
      </c>
      <c r="H348" s="208">
        <v>43682</v>
      </c>
      <c r="I348" s="208">
        <v>43706</v>
      </c>
      <c r="J348" s="209">
        <v>3821872</v>
      </c>
      <c r="K348" s="209">
        <v>3489093.1999999993</v>
      </c>
      <c r="L348" s="209">
        <v>1988552.05</v>
      </c>
      <c r="M348" s="210">
        <v>40</v>
      </c>
      <c r="N348" s="208">
        <v>43722</v>
      </c>
      <c r="O348" s="217">
        <v>1988552.05</v>
      </c>
      <c r="P348" s="239">
        <v>43716</v>
      </c>
      <c r="Q348" s="212">
        <v>6</v>
      </c>
    </row>
    <row r="349" spans="1:17" ht="15" hidden="1" customHeight="1">
      <c r="A349" s="204">
        <v>1</v>
      </c>
      <c r="B349" s="204" t="s">
        <v>547</v>
      </c>
      <c r="C349" s="205" t="s">
        <v>548</v>
      </c>
      <c r="D349" s="206">
        <v>7</v>
      </c>
      <c r="E349" s="207">
        <v>43696</v>
      </c>
      <c r="F349" s="208"/>
      <c r="G349" s="208" t="s">
        <v>320</v>
      </c>
      <c r="H349" s="208">
        <v>43718</v>
      </c>
      <c r="I349" s="208">
        <v>43724</v>
      </c>
      <c r="J349" s="209">
        <v>3602541</v>
      </c>
      <c r="K349" s="209">
        <v>3126425</v>
      </c>
      <c r="L349" s="209">
        <v>1824097.57</v>
      </c>
      <c r="M349" s="210">
        <v>40</v>
      </c>
      <c r="N349" s="208">
        <v>43758</v>
      </c>
      <c r="O349" s="217">
        <v>1824097.56</v>
      </c>
      <c r="P349" s="239">
        <v>43766</v>
      </c>
      <c r="Q349" s="212">
        <v>-8</v>
      </c>
    </row>
    <row r="350" spans="1:17" ht="15" hidden="1" customHeight="1">
      <c r="A350" s="204">
        <v>1</v>
      </c>
      <c r="B350" s="204" t="s">
        <v>547</v>
      </c>
      <c r="C350" s="205" t="s">
        <v>548</v>
      </c>
      <c r="D350" s="206">
        <v>8</v>
      </c>
      <c r="E350" s="207">
        <v>43709</v>
      </c>
      <c r="F350" s="208"/>
      <c r="G350" s="208" t="s">
        <v>320</v>
      </c>
      <c r="H350" s="208">
        <v>43753</v>
      </c>
      <c r="I350" s="208">
        <v>43774</v>
      </c>
      <c r="J350" s="209">
        <v>5811949.8600000031</v>
      </c>
      <c r="K350" s="209">
        <v>4704891</v>
      </c>
      <c r="L350" s="209">
        <v>2104893.83</v>
      </c>
      <c r="M350" s="210">
        <v>40</v>
      </c>
      <c r="N350" s="208">
        <v>43793</v>
      </c>
      <c r="O350" s="217">
        <v>2104893</v>
      </c>
      <c r="P350" s="239">
        <v>43783</v>
      </c>
      <c r="Q350" s="212">
        <v>10</v>
      </c>
    </row>
    <row r="351" spans="1:17" ht="15" hidden="1" customHeight="1">
      <c r="A351" s="204">
        <v>1</v>
      </c>
      <c r="B351" s="204" t="s">
        <v>547</v>
      </c>
      <c r="C351" s="205" t="s">
        <v>548</v>
      </c>
      <c r="D351" s="206">
        <v>9</v>
      </c>
      <c r="E351" s="207">
        <v>43739</v>
      </c>
      <c r="F351" s="208"/>
      <c r="G351" s="208" t="s">
        <v>320</v>
      </c>
      <c r="H351" s="208">
        <v>43784</v>
      </c>
      <c r="I351" s="208">
        <v>43800</v>
      </c>
      <c r="J351" s="209">
        <v>5174768</v>
      </c>
      <c r="K351" s="209">
        <v>3175801.5399999991</v>
      </c>
      <c r="L351" s="209">
        <v>1424816.56</v>
      </c>
      <c r="M351" s="210">
        <v>40</v>
      </c>
      <c r="N351" s="208">
        <v>43824</v>
      </c>
      <c r="O351" s="217">
        <v>1424816.56</v>
      </c>
      <c r="P351" s="239">
        <v>43836</v>
      </c>
      <c r="Q351" s="212">
        <v>-12</v>
      </c>
    </row>
    <row r="352" spans="1:17" ht="15" hidden="1" customHeight="1">
      <c r="A352" s="204">
        <v>1</v>
      </c>
      <c r="B352" s="204" t="s">
        <v>547</v>
      </c>
      <c r="C352" s="205" t="s">
        <v>548</v>
      </c>
      <c r="D352" s="206">
        <v>10</v>
      </c>
      <c r="E352" s="207">
        <v>43770</v>
      </c>
      <c r="F352" s="208"/>
      <c r="G352" s="208" t="s">
        <v>320</v>
      </c>
      <c r="H352" s="208">
        <v>43816</v>
      </c>
      <c r="I352" s="208">
        <v>43830</v>
      </c>
      <c r="J352" s="209">
        <v>4887507.7604761943</v>
      </c>
      <c r="K352" s="209">
        <v>3115828.859999992</v>
      </c>
      <c r="L352" s="209">
        <v>1976417</v>
      </c>
      <c r="M352" s="210">
        <v>40</v>
      </c>
      <c r="N352" s="208">
        <v>43856</v>
      </c>
      <c r="O352" s="217">
        <v>1976416.89</v>
      </c>
      <c r="P352" s="239">
        <v>43878</v>
      </c>
      <c r="Q352" s="212">
        <v>-22</v>
      </c>
    </row>
    <row r="353" spans="1:17" ht="15" hidden="1" customHeight="1">
      <c r="A353" s="204">
        <v>1</v>
      </c>
      <c r="B353" s="204" t="s">
        <v>547</v>
      </c>
      <c r="C353" s="205" t="s">
        <v>548</v>
      </c>
      <c r="D353" s="206">
        <v>11</v>
      </c>
      <c r="E353" s="207">
        <v>43831</v>
      </c>
      <c r="F353" s="208">
        <v>43860</v>
      </c>
      <c r="G353" s="208" t="s">
        <v>320</v>
      </c>
      <c r="H353" s="208">
        <v>43869</v>
      </c>
      <c r="I353" s="208">
        <v>43885</v>
      </c>
      <c r="J353" s="209">
        <v>1959809.4504762031</v>
      </c>
      <c r="K353" s="209">
        <v>350346.98047619313</v>
      </c>
      <c r="L353" s="209">
        <v>1709961</v>
      </c>
      <c r="M353" s="210">
        <v>40</v>
      </c>
      <c r="N353" s="208">
        <v>43909</v>
      </c>
      <c r="O353" s="217">
        <v>1709961.04</v>
      </c>
      <c r="P353" s="239">
        <v>43913</v>
      </c>
      <c r="Q353" s="212">
        <v>-4</v>
      </c>
    </row>
    <row r="354" spans="1:17" ht="15" hidden="1" customHeight="1">
      <c r="A354" s="204">
        <v>1</v>
      </c>
      <c r="B354" s="204" t="s">
        <v>547</v>
      </c>
      <c r="C354" s="205" t="s">
        <v>548</v>
      </c>
      <c r="D354" s="206">
        <v>12</v>
      </c>
      <c r="E354" s="207">
        <v>43891</v>
      </c>
      <c r="F354" s="208">
        <v>43913</v>
      </c>
      <c r="G354" s="208" t="s">
        <v>320</v>
      </c>
      <c r="H354" s="208">
        <v>43913</v>
      </c>
      <c r="I354" s="208">
        <v>43929</v>
      </c>
      <c r="J354" s="209">
        <v>3583465</v>
      </c>
      <c r="K354" s="209">
        <v>2584478</v>
      </c>
      <c r="L354" s="211">
        <v>1146998.22</v>
      </c>
      <c r="M354" s="210">
        <v>40</v>
      </c>
      <c r="N354" s="208">
        <v>43953</v>
      </c>
      <c r="O354" s="217">
        <v>1146998.21</v>
      </c>
      <c r="P354" s="239">
        <v>43955</v>
      </c>
      <c r="Q354" s="212">
        <v>-2</v>
      </c>
    </row>
    <row r="355" spans="1:17" ht="15" hidden="1" customHeight="1">
      <c r="A355" s="204">
        <v>1</v>
      </c>
      <c r="B355" s="204" t="s">
        <v>547</v>
      </c>
      <c r="C355" s="205" t="s">
        <v>548</v>
      </c>
      <c r="D355" s="206">
        <v>13</v>
      </c>
      <c r="E355" s="207">
        <v>43922</v>
      </c>
      <c r="F355" s="208">
        <v>43943</v>
      </c>
      <c r="G355" s="208" t="s">
        <v>320</v>
      </c>
      <c r="H355" s="208">
        <v>43944</v>
      </c>
      <c r="I355" s="208">
        <v>43955</v>
      </c>
      <c r="J355" s="209">
        <v>2272890</v>
      </c>
      <c r="K355" s="209">
        <v>2595712</v>
      </c>
      <c r="L355" s="211">
        <v>1407211.96</v>
      </c>
      <c r="M355" s="210">
        <v>40</v>
      </c>
      <c r="N355" s="208">
        <v>43984</v>
      </c>
      <c r="O355" s="217">
        <v>1343055.66</v>
      </c>
      <c r="P355" s="239">
        <v>43993</v>
      </c>
      <c r="Q355" s="212">
        <v>-9</v>
      </c>
    </row>
    <row r="356" spans="1:17" ht="15" hidden="1" customHeight="1">
      <c r="A356" s="204">
        <v>1</v>
      </c>
      <c r="B356" s="204" t="s">
        <v>547</v>
      </c>
      <c r="C356" s="205" t="s">
        <v>548</v>
      </c>
      <c r="D356" s="206">
        <v>14</v>
      </c>
      <c r="E356" s="207">
        <v>43952</v>
      </c>
      <c r="F356" s="208">
        <v>43982</v>
      </c>
      <c r="G356" s="208" t="s">
        <v>320</v>
      </c>
      <c r="H356" s="208">
        <v>44024</v>
      </c>
      <c r="I356" s="208">
        <v>44083</v>
      </c>
      <c r="J356" s="209">
        <v>5042501.1105296016</v>
      </c>
      <c r="K356" s="209">
        <v>4659442</v>
      </c>
      <c r="L356" s="216">
        <v>191421.72</v>
      </c>
      <c r="M356" s="210">
        <v>40</v>
      </c>
      <c r="N356" s="208">
        <v>44064</v>
      </c>
      <c r="O356" s="217">
        <v>191421.72</v>
      </c>
      <c r="P356" s="239">
        <v>44112</v>
      </c>
      <c r="Q356" s="212">
        <v>-48</v>
      </c>
    </row>
    <row r="357" spans="1:17" ht="15" hidden="1" customHeight="1">
      <c r="A357" s="204">
        <v>1</v>
      </c>
      <c r="B357" s="204" t="s">
        <v>547</v>
      </c>
      <c r="C357" s="205" t="s">
        <v>548</v>
      </c>
      <c r="D357" s="206">
        <v>15</v>
      </c>
      <c r="E357" s="207">
        <v>44104</v>
      </c>
      <c r="F357" s="208">
        <v>44173</v>
      </c>
      <c r="G357" s="208" t="s">
        <v>320</v>
      </c>
      <c r="H357" s="208">
        <v>44174</v>
      </c>
      <c r="I357" s="208"/>
      <c r="J357" s="209">
        <v>181866.47619047016</v>
      </c>
      <c r="K357" s="209">
        <v>181866.47619047016</v>
      </c>
      <c r="L357" s="214">
        <v>303853.8</v>
      </c>
      <c r="M357" s="210">
        <v>40</v>
      </c>
      <c r="N357" s="208">
        <v>44214</v>
      </c>
      <c r="O357" s="217">
        <v>303853.8</v>
      </c>
      <c r="P357" s="239">
        <v>44217</v>
      </c>
      <c r="Q357" s="212">
        <v>-3</v>
      </c>
    </row>
    <row r="358" spans="1:17" ht="15" hidden="1" customHeight="1">
      <c r="A358" s="204">
        <v>1</v>
      </c>
      <c r="B358" s="204" t="s">
        <v>547</v>
      </c>
      <c r="C358" s="205" t="s">
        <v>548</v>
      </c>
      <c r="D358" s="206">
        <v>16</v>
      </c>
      <c r="E358" s="207">
        <v>44104</v>
      </c>
      <c r="F358" s="208">
        <v>44469</v>
      </c>
      <c r="G358" s="208" t="s">
        <v>320</v>
      </c>
      <c r="H358" s="208">
        <v>44234</v>
      </c>
      <c r="I358" s="208">
        <v>44242</v>
      </c>
      <c r="J358" s="209">
        <v>0</v>
      </c>
      <c r="K358" s="209">
        <v>0</v>
      </c>
      <c r="L358" s="214">
        <v>866491.01</v>
      </c>
      <c r="M358" s="210">
        <v>40</v>
      </c>
      <c r="N358" s="208">
        <v>44274</v>
      </c>
      <c r="O358" s="214">
        <v>866491</v>
      </c>
      <c r="P358" s="239">
        <v>44263</v>
      </c>
      <c r="Q358" s="212">
        <v>11</v>
      </c>
    </row>
    <row r="359" spans="1:17" ht="15" hidden="1" customHeight="1">
      <c r="A359" s="204">
        <v>1</v>
      </c>
      <c r="B359" s="204" t="s">
        <v>547</v>
      </c>
      <c r="C359" s="205" t="s">
        <v>548</v>
      </c>
      <c r="D359" s="206" t="s">
        <v>549</v>
      </c>
      <c r="E359" s="207"/>
      <c r="F359" s="208">
        <v>44145</v>
      </c>
      <c r="G359" s="208" t="s">
        <v>320</v>
      </c>
      <c r="H359" s="208">
        <v>44145</v>
      </c>
      <c r="I359" s="208">
        <v>44145</v>
      </c>
      <c r="J359" s="209">
        <v>0</v>
      </c>
      <c r="K359" s="209">
        <v>0</v>
      </c>
      <c r="L359" s="216"/>
      <c r="M359" s="210">
        <v>40</v>
      </c>
      <c r="N359" s="208">
        <v>44145</v>
      </c>
      <c r="O359" s="217">
        <v>877190.31</v>
      </c>
      <c r="P359" s="239">
        <v>44145</v>
      </c>
      <c r="Q359" s="212">
        <v>0</v>
      </c>
    </row>
    <row r="360" spans="1:17" ht="15" hidden="1" customHeight="1">
      <c r="A360" s="204">
        <v>1</v>
      </c>
      <c r="B360" s="204" t="s">
        <v>547</v>
      </c>
      <c r="C360" s="205" t="s">
        <v>548</v>
      </c>
      <c r="D360" s="206" t="s">
        <v>550</v>
      </c>
      <c r="E360" s="207"/>
      <c r="F360" s="208"/>
      <c r="G360" s="208" t="s">
        <v>320</v>
      </c>
      <c r="H360" s="208"/>
      <c r="I360" s="208"/>
      <c r="J360" s="209">
        <v>0</v>
      </c>
      <c r="K360" s="209">
        <v>0</v>
      </c>
      <c r="L360" s="216"/>
      <c r="M360" s="210"/>
      <c r="N360" s="208">
        <v>44253</v>
      </c>
      <c r="O360" s="214">
        <v>693232.98</v>
      </c>
      <c r="P360" s="239">
        <v>44253</v>
      </c>
      <c r="Q360" s="212">
        <v>0</v>
      </c>
    </row>
    <row r="361" spans="1:17" ht="15" hidden="1" customHeight="1">
      <c r="A361" s="204">
        <v>1</v>
      </c>
      <c r="B361" s="204" t="s">
        <v>551</v>
      </c>
      <c r="C361" s="205" t="s">
        <v>552</v>
      </c>
      <c r="D361" s="206">
        <v>2</v>
      </c>
      <c r="E361" s="207">
        <v>43252</v>
      </c>
      <c r="F361" s="208"/>
      <c r="G361" s="208" t="s">
        <v>320</v>
      </c>
      <c r="H361" s="208">
        <v>43254</v>
      </c>
      <c r="I361" s="208">
        <v>43303</v>
      </c>
      <c r="J361" s="209">
        <v>1944504</v>
      </c>
      <c r="K361" s="209">
        <v>1669926.804</v>
      </c>
      <c r="L361" s="209">
        <v>1244095.47</v>
      </c>
      <c r="M361" s="210">
        <v>30</v>
      </c>
      <c r="N361" s="208">
        <v>43284</v>
      </c>
      <c r="O361" s="217">
        <v>1160599.1200000001</v>
      </c>
      <c r="P361" s="239">
        <v>43361</v>
      </c>
      <c r="Q361" s="212">
        <v>-77</v>
      </c>
    </row>
    <row r="362" spans="1:17" ht="15" hidden="1" customHeight="1">
      <c r="A362" s="204">
        <v>1</v>
      </c>
      <c r="B362" s="204" t="s">
        <v>551</v>
      </c>
      <c r="C362" s="205" t="s">
        <v>552</v>
      </c>
      <c r="D362" s="206">
        <v>3</v>
      </c>
      <c r="E362" s="207">
        <v>43282</v>
      </c>
      <c r="F362" s="208"/>
      <c r="G362" s="208" t="s">
        <v>320</v>
      </c>
      <c r="H362" s="208">
        <v>43286</v>
      </c>
      <c r="I362" s="208"/>
      <c r="J362" s="209">
        <v>2696322.196</v>
      </c>
      <c r="K362" s="209">
        <v>2658220.3869999996</v>
      </c>
      <c r="L362" s="209">
        <v>2008760.63</v>
      </c>
      <c r="M362" s="210">
        <v>30</v>
      </c>
      <c r="N362" s="208">
        <v>43316</v>
      </c>
      <c r="O362" s="217">
        <v>1834172.07</v>
      </c>
      <c r="P362" s="239">
        <v>43391</v>
      </c>
      <c r="Q362" s="212">
        <v>-75</v>
      </c>
    </row>
    <row r="363" spans="1:17" ht="15" hidden="1" customHeight="1">
      <c r="A363" s="204">
        <v>1</v>
      </c>
      <c r="B363" s="204" t="s">
        <v>551</v>
      </c>
      <c r="C363" s="205" t="s">
        <v>552</v>
      </c>
      <c r="D363" s="206">
        <v>4</v>
      </c>
      <c r="E363" s="207">
        <v>43313</v>
      </c>
      <c r="F363" s="208"/>
      <c r="G363" s="208" t="s">
        <v>320</v>
      </c>
      <c r="H363" s="208">
        <v>43323</v>
      </c>
      <c r="I363" s="208"/>
      <c r="J363" s="209">
        <v>1926482.6040000003</v>
      </c>
      <c r="K363" s="209">
        <v>1838590.8629999999</v>
      </c>
      <c r="L363" s="209">
        <v>1435229.54</v>
      </c>
      <c r="M363" s="210">
        <v>30</v>
      </c>
      <c r="N363" s="208">
        <v>43353</v>
      </c>
      <c r="O363" s="217">
        <v>1268627.7</v>
      </c>
      <c r="P363" s="239">
        <v>43426</v>
      </c>
      <c r="Q363" s="212">
        <v>-73</v>
      </c>
    </row>
    <row r="364" spans="1:17" ht="15" hidden="1" customHeight="1">
      <c r="A364" s="204">
        <v>1</v>
      </c>
      <c r="B364" s="204" t="s">
        <v>551</v>
      </c>
      <c r="C364" s="205" t="s">
        <v>552</v>
      </c>
      <c r="D364" s="206">
        <v>5</v>
      </c>
      <c r="E364" s="207">
        <v>43344</v>
      </c>
      <c r="F364" s="208"/>
      <c r="G364" s="208" t="s">
        <v>320</v>
      </c>
      <c r="H364" s="208">
        <v>43351</v>
      </c>
      <c r="I364" s="208"/>
      <c r="J364" s="209">
        <v>6955790.5360000003</v>
      </c>
      <c r="K364" s="209">
        <v>6527819.6860000007</v>
      </c>
      <c r="L364" s="209">
        <v>5046458.33</v>
      </c>
      <c r="M364" s="210">
        <v>30</v>
      </c>
      <c r="N364" s="208">
        <v>43381</v>
      </c>
      <c r="O364" s="217">
        <v>3991290.99</v>
      </c>
      <c r="P364" s="239">
        <v>43426</v>
      </c>
      <c r="Q364" s="212">
        <v>-45</v>
      </c>
    </row>
    <row r="365" spans="1:17" ht="15" hidden="1" customHeight="1">
      <c r="A365" s="204">
        <v>1</v>
      </c>
      <c r="B365" s="204" t="s">
        <v>551</v>
      </c>
      <c r="C365" s="205" t="s">
        <v>552</v>
      </c>
      <c r="D365" s="206">
        <v>6</v>
      </c>
      <c r="E365" s="207">
        <v>43374</v>
      </c>
      <c r="F365" s="208"/>
      <c r="G365" s="208" t="s">
        <v>320</v>
      </c>
      <c r="H365" s="208">
        <v>43415</v>
      </c>
      <c r="I365" s="208"/>
      <c r="J365" s="209">
        <v>3411282.26</v>
      </c>
      <c r="K365" s="209">
        <v>3067261.24</v>
      </c>
      <c r="L365" s="209">
        <v>3047586.1</v>
      </c>
      <c r="M365" s="210">
        <v>30</v>
      </c>
      <c r="N365" s="208">
        <v>43445</v>
      </c>
      <c r="O365" s="217">
        <v>3047586.1</v>
      </c>
      <c r="P365" s="239">
        <v>43513</v>
      </c>
      <c r="Q365" s="212">
        <v>-68</v>
      </c>
    </row>
    <row r="366" spans="1:17" ht="15" hidden="1" customHeight="1">
      <c r="A366" s="204">
        <v>1</v>
      </c>
      <c r="B366" s="204" t="s">
        <v>551</v>
      </c>
      <c r="C366" s="205" t="s">
        <v>552</v>
      </c>
      <c r="D366" s="206">
        <v>7</v>
      </c>
      <c r="E366" s="207">
        <v>43405</v>
      </c>
      <c r="F366" s="208"/>
      <c r="G366" s="208" t="s">
        <v>320</v>
      </c>
      <c r="H366" s="208">
        <v>43447</v>
      </c>
      <c r="I366" s="208"/>
      <c r="J366" s="209">
        <v>3725312.620000001</v>
      </c>
      <c r="K366" s="209">
        <v>3165661.59</v>
      </c>
      <c r="L366" s="209">
        <v>2548357.58</v>
      </c>
      <c r="M366" s="210">
        <v>30</v>
      </c>
      <c r="N366" s="208">
        <v>43477</v>
      </c>
      <c r="O366" s="217">
        <v>1780094.35</v>
      </c>
      <c r="P366" s="239">
        <v>43513</v>
      </c>
      <c r="Q366" s="212">
        <v>-36</v>
      </c>
    </row>
    <row r="367" spans="1:17" ht="15" hidden="1" customHeight="1">
      <c r="A367" s="204">
        <v>1</v>
      </c>
      <c r="B367" s="204" t="s">
        <v>551</v>
      </c>
      <c r="C367" s="205" t="s">
        <v>552</v>
      </c>
      <c r="D367" s="206">
        <v>8</v>
      </c>
      <c r="E367" s="207">
        <v>43435</v>
      </c>
      <c r="F367" s="208"/>
      <c r="G367" s="208" t="s">
        <v>320</v>
      </c>
      <c r="H367" s="208">
        <v>43481</v>
      </c>
      <c r="I367" s="208"/>
      <c r="J367" s="209">
        <v>3172544.9989999998</v>
      </c>
      <c r="K367" s="209">
        <v>2786776.24</v>
      </c>
      <c r="L367" s="209">
        <v>2116372.52</v>
      </c>
      <c r="M367" s="210">
        <v>30</v>
      </c>
      <c r="N367" s="208">
        <v>43511</v>
      </c>
      <c r="O367" s="217">
        <v>1829713.21</v>
      </c>
      <c r="P367" s="239">
        <v>43557</v>
      </c>
      <c r="Q367" s="212">
        <v>-46</v>
      </c>
    </row>
    <row r="368" spans="1:17" ht="15" hidden="1" customHeight="1">
      <c r="A368" s="204">
        <v>1</v>
      </c>
      <c r="B368" s="204" t="s">
        <v>551</v>
      </c>
      <c r="C368" s="205" t="s">
        <v>552</v>
      </c>
      <c r="D368" s="206">
        <v>9</v>
      </c>
      <c r="E368" s="207">
        <v>43466</v>
      </c>
      <c r="F368" s="208"/>
      <c r="G368" s="208" t="s">
        <v>320</v>
      </c>
      <c r="H368" s="208">
        <v>43519</v>
      </c>
      <c r="I368" s="208"/>
      <c r="J368" s="209">
        <v>3842828</v>
      </c>
      <c r="K368" s="209">
        <v>2055055</v>
      </c>
      <c r="L368" s="209">
        <v>1560678</v>
      </c>
      <c r="M368" s="210">
        <v>30</v>
      </c>
      <c r="N368" s="208">
        <v>43549</v>
      </c>
      <c r="O368" s="217">
        <v>1314287.28</v>
      </c>
      <c r="P368" s="239">
        <v>43576</v>
      </c>
      <c r="Q368" s="212">
        <v>-27</v>
      </c>
    </row>
    <row r="369" spans="1:17" ht="15" hidden="1" customHeight="1">
      <c r="A369" s="204">
        <v>1</v>
      </c>
      <c r="B369" s="204" t="s">
        <v>551</v>
      </c>
      <c r="C369" s="205" t="s">
        <v>552</v>
      </c>
      <c r="D369" s="206">
        <v>10</v>
      </c>
      <c r="E369" s="207">
        <v>43525</v>
      </c>
      <c r="F369" s="208"/>
      <c r="G369" s="208" t="s">
        <v>320</v>
      </c>
      <c r="H369" s="208">
        <v>43558</v>
      </c>
      <c r="I369" s="208"/>
      <c r="J369" s="209">
        <v>5990523.5800000001</v>
      </c>
      <c r="K369" s="209">
        <v>4978708</v>
      </c>
      <c r="L369" s="209">
        <v>3808343.08</v>
      </c>
      <c r="M369" s="210">
        <v>30</v>
      </c>
      <c r="N369" s="208">
        <v>43588</v>
      </c>
      <c r="O369" s="217">
        <v>3264225.8</v>
      </c>
      <c r="P369" s="239">
        <v>43635</v>
      </c>
      <c r="Q369" s="212">
        <v>-47</v>
      </c>
    </row>
    <row r="370" spans="1:17" ht="15" hidden="1" customHeight="1">
      <c r="A370" s="204">
        <v>1</v>
      </c>
      <c r="B370" s="204" t="s">
        <v>551</v>
      </c>
      <c r="C370" s="205" t="s">
        <v>552</v>
      </c>
      <c r="D370" s="206">
        <v>11</v>
      </c>
      <c r="E370" s="207">
        <v>43618</v>
      </c>
      <c r="F370" s="208"/>
      <c r="G370" s="208" t="s">
        <v>320</v>
      </c>
      <c r="H370" s="208">
        <v>43649</v>
      </c>
      <c r="I370" s="208"/>
      <c r="J370" s="209">
        <v>4372520.4249999998</v>
      </c>
      <c r="K370" s="209">
        <v>2458104.9499999993</v>
      </c>
      <c r="L370" s="209">
        <v>2852078.43</v>
      </c>
      <c r="M370" s="210">
        <v>30</v>
      </c>
      <c r="N370" s="208">
        <v>43679</v>
      </c>
      <c r="O370" s="217">
        <v>2606365.4</v>
      </c>
      <c r="P370" s="239">
        <v>43822</v>
      </c>
      <c r="Q370" s="212">
        <v>-143</v>
      </c>
    </row>
    <row r="371" spans="1:17" ht="15" hidden="1" customHeight="1">
      <c r="A371" s="204">
        <v>1</v>
      </c>
      <c r="B371" s="204" t="s">
        <v>551</v>
      </c>
      <c r="C371" s="205" t="s">
        <v>552</v>
      </c>
      <c r="D371" s="206">
        <v>12</v>
      </c>
      <c r="E371" s="207">
        <v>43618</v>
      </c>
      <c r="F371" s="208"/>
      <c r="G371" s="208" t="s">
        <v>320</v>
      </c>
      <c r="H371" s="208">
        <v>44171</v>
      </c>
      <c r="I371" s="208"/>
      <c r="J371" s="209">
        <v>4372520.4249999998</v>
      </c>
      <c r="K371" s="209">
        <v>4372520.4249999998</v>
      </c>
      <c r="L371" s="216">
        <v>31240.04</v>
      </c>
      <c r="M371" s="210">
        <v>30</v>
      </c>
      <c r="N371" s="208">
        <v>44202</v>
      </c>
      <c r="O371" s="217">
        <v>31239.74</v>
      </c>
      <c r="P371" s="239">
        <v>44201</v>
      </c>
      <c r="Q371" s="212">
        <v>1</v>
      </c>
    </row>
    <row r="372" spans="1:17" ht="15" hidden="1" customHeight="1">
      <c r="A372" s="204">
        <v>1</v>
      </c>
      <c r="B372" s="204" t="s">
        <v>551</v>
      </c>
      <c r="C372" s="205" t="s">
        <v>552</v>
      </c>
      <c r="D372" s="206" t="s">
        <v>553</v>
      </c>
      <c r="E372" s="207">
        <v>44171</v>
      </c>
      <c r="F372" s="208"/>
      <c r="G372" s="208" t="s">
        <v>320</v>
      </c>
      <c r="H372" s="208">
        <v>44171</v>
      </c>
      <c r="I372" s="208"/>
      <c r="J372" s="209">
        <v>0</v>
      </c>
      <c r="K372" s="209">
        <v>0</v>
      </c>
      <c r="L372" s="216">
        <v>1617088.7</v>
      </c>
      <c r="M372" s="210">
        <v>30</v>
      </c>
      <c r="N372" s="208">
        <v>44202</v>
      </c>
      <c r="O372" s="217">
        <v>1617088.7</v>
      </c>
      <c r="P372" s="239">
        <v>44201</v>
      </c>
      <c r="Q372" s="212">
        <v>1</v>
      </c>
    </row>
    <row r="373" spans="1:17" ht="15" hidden="1" customHeight="1">
      <c r="A373" s="204">
        <v>1</v>
      </c>
      <c r="B373" s="204" t="s">
        <v>551</v>
      </c>
      <c r="C373" s="205" t="s">
        <v>552</v>
      </c>
      <c r="D373" s="206" t="s">
        <v>553</v>
      </c>
      <c r="E373" s="207"/>
      <c r="F373" s="208"/>
      <c r="G373" s="208" t="s">
        <v>320</v>
      </c>
      <c r="H373" s="208">
        <v>44108</v>
      </c>
      <c r="I373" s="208"/>
      <c r="J373" s="209">
        <v>0</v>
      </c>
      <c r="K373" s="209">
        <v>0</v>
      </c>
      <c r="L373" s="216">
        <v>536537.43999999994</v>
      </c>
      <c r="M373" s="210">
        <v>30</v>
      </c>
      <c r="N373" s="208">
        <v>44108</v>
      </c>
      <c r="O373" s="217">
        <v>536537.43999999994</v>
      </c>
      <c r="P373" s="239">
        <v>44108</v>
      </c>
      <c r="Q373" s="212">
        <v>0</v>
      </c>
    </row>
    <row r="374" spans="1:17" ht="15" hidden="1" customHeight="1">
      <c r="A374" s="204" t="s">
        <v>317</v>
      </c>
      <c r="B374" s="204" t="s">
        <v>554</v>
      </c>
      <c r="C374" s="205" t="s">
        <v>555</v>
      </c>
      <c r="D374" s="206">
        <v>1</v>
      </c>
      <c r="E374" s="207"/>
      <c r="F374" s="208">
        <v>44242</v>
      </c>
      <c r="G374" s="208" t="s">
        <v>320</v>
      </c>
      <c r="H374" s="208">
        <v>44242</v>
      </c>
      <c r="I374" s="208"/>
      <c r="J374" s="209">
        <v>0</v>
      </c>
      <c r="K374" s="209">
        <v>0</v>
      </c>
      <c r="L374" s="216">
        <v>3830500</v>
      </c>
      <c r="M374" s="210"/>
      <c r="N374" s="208">
        <v>44242</v>
      </c>
      <c r="O374" s="215">
        <v>3830500</v>
      </c>
      <c r="P374" s="239">
        <v>44242</v>
      </c>
      <c r="Q374" s="212">
        <v>0</v>
      </c>
    </row>
    <row r="375" spans="1:17" ht="15" hidden="1" customHeight="1">
      <c r="A375" s="204">
        <v>1</v>
      </c>
      <c r="B375" s="204" t="s">
        <v>556</v>
      </c>
      <c r="C375" s="205" t="s">
        <v>557</v>
      </c>
      <c r="D375" s="206">
        <v>1</v>
      </c>
      <c r="E375" s="207">
        <v>43586</v>
      </c>
      <c r="F375" s="208"/>
      <c r="G375" s="208" t="s">
        <v>320</v>
      </c>
      <c r="H375" s="208">
        <v>43619</v>
      </c>
      <c r="I375" s="208">
        <v>43626</v>
      </c>
      <c r="J375" s="209">
        <v>4797449.5199999996</v>
      </c>
      <c r="K375" s="209">
        <v>4797450</v>
      </c>
      <c r="L375" s="209">
        <v>2533668.0299999998</v>
      </c>
      <c r="M375" s="210">
        <v>40</v>
      </c>
      <c r="N375" s="208">
        <v>43659</v>
      </c>
      <c r="O375" s="217">
        <v>2533668.0299999998</v>
      </c>
      <c r="P375" s="239">
        <v>43664</v>
      </c>
      <c r="Q375" s="212">
        <v>-5</v>
      </c>
    </row>
    <row r="376" spans="1:17" ht="15" hidden="1" customHeight="1">
      <c r="A376" s="204">
        <v>1</v>
      </c>
      <c r="B376" s="204" t="s">
        <v>556</v>
      </c>
      <c r="C376" s="205" t="s">
        <v>557</v>
      </c>
      <c r="D376" s="206">
        <v>2</v>
      </c>
      <c r="E376" s="207">
        <v>43618</v>
      </c>
      <c r="F376" s="208"/>
      <c r="G376" s="208" t="s">
        <v>320</v>
      </c>
      <c r="H376" s="208">
        <v>43650</v>
      </c>
      <c r="I376" s="208">
        <v>43667</v>
      </c>
      <c r="J376" s="209">
        <v>5522046.790000001</v>
      </c>
      <c r="K376" s="209">
        <v>4911239</v>
      </c>
      <c r="L376" s="209">
        <v>2620895.13</v>
      </c>
      <c r="M376" s="210">
        <v>40</v>
      </c>
      <c r="N376" s="208">
        <v>43690</v>
      </c>
      <c r="O376" s="217">
        <v>2620895.13</v>
      </c>
      <c r="P376" s="239">
        <v>43678</v>
      </c>
      <c r="Q376" s="212">
        <v>12</v>
      </c>
    </row>
    <row r="377" spans="1:17" ht="15" hidden="1" customHeight="1">
      <c r="A377" s="204">
        <v>1</v>
      </c>
      <c r="B377" s="204" t="s">
        <v>556</v>
      </c>
      <c r="C377" s="205" t="s">
        <v>557</v>
      </c>
      <c r="D377" s="206">
        <v>3</v>
      </c>
      <c r="E377" s="207">
        <v>43649</v>
      </c>
      <c r="F377" s="208"/>
      <c r="G377" s="208" t="s">
        <v>320</v>
      </c>
      <c r="H377" s="208">
        <v>43677</v>
      </c>
      <c r="I377" s="208">
        <v>43697</v>
      </c>
      <c r="J377" s="209">
        <v>6014973.2199999988</v>
      </c>
      <c r="K377" s="209">
        <v>6244070</v>
      </c>
      <c r="L377" s="209">
        <v>4070832.39</v>
      </c>
      <c r="M377" s="210">
        <v>40</v>
      </c>
      <c r="N377" s="208">
        <v>43717</v>
      </c>
      <c r="O377" s="217">
        <v>4070832</v>
      </c>
      <c r="P377" s="239">
        <v>43656</v>
      </c>
      <c r="Q377" s="212">
        <v>61</v>
      </c>
    </row>
    <row r="378" spans="1:17" ht="15" hidden="1" customHeight="1">
      <c r="A378" s="204">
        <v>1</v>
      </c>
      <c r="B378" s="204" t="s">
        <v>556</v>
      </c>
      <c r="C378" s="205" t="s">
        <v>557</v>
      </c>
      <c r="D378" s="206">
        <v>4</v>
      </c>
      <c r="E378" s="207">
        <v>43681</v>
      </c>
      <c r="F378" s="208"/>
      <c r="G378" s="208" t="s">
        <v>320</v>
      </c>
      <c r="H378" s="208">
        <v>43709</v>
      </c>
      <c r="I378" s="208">
        <v>43731</v>
      </c>
      <c r="J378" s="209">
        <v>2565314.4700000007</v>
      </c>
      <c r="K378" s="209">
        <v>2976636</v>
      </c>
      <c r="L378" s="209">
        <v>999645.44</v>
      </c>
      <c r="M378" s="210">
        <v>40</v>
      </c>
      <c r="N378" s="208">
        <v>43749</v>
      </c>
      <c r="O378" s="217">
        <v>999645.44</v>
      </c>
      <c r="P378" s="239">
        <v>43752</v>
      </c>
      <c r="Q378" s="212">
        <v>-3</v>
      </c>
    </row>
    <row r="379" spans="1:17" ht="15" hidden="1" customHeight="1">
      <c r="A379" s="204">
        <v>1</v>
      </c>
      <c r="B379" s="204" t="s">
        <v>556</v>
      </c>
      <c r="C379" s="205" t="s">
        <v>557</v>
      </c>
      <c r="D379" s="206">
        <v>5</v>
      </c>
      <c r="E379" s="207">
        <v>43712</v>
      </c>
      <c r="F379" s="208"/>
      <c r="G379" s="208" t="s">
        <v>320</v>
      </c>
      <c r="H379" s="208">
        <v>43740</v>
      </c>
      <c r="I379" s="208">
        <v>43480</v>
      </c>
      <c r="J379" s="209">
        <v>1887669.9199999981</v>
      </c>
      <c r="K379" s="209">
        <v>1460309</v>
      </c>
      <c r="L379" s="209">
        <v>1337507.07</v>
      </c>
      <c r="M379" s="210">
        <v>40</v>
      </c>
      <c r="N379" s="208">
        <v>43780</v>
      </c>
      <c r="O379" s="217">
        <v>1337607.07</v>
      </c>
      <c r="P379" s="239">
        <v>43767</v>
      </c>
      <c r="Q379" s="212">
        <v>13</v>
      </c>
    </row>
    <row r="380" spans="1:17" ht="15" hidden="1" customHeight="1">
      <c r="A380" s="204">
        <v>1</v>
      </c>
      <c r="B380" s="204" t="s">
        <v>556</v>
      </c>
      <c r="C380" s="205" t="s">
        <v>557</v>
      </c>
      <c r="D380" s="206">
        <v>6</v>
      </c>
      <c r="E380" s="207">
        <v>43742</v>
      </c>
      <c r="F380" s="208"/>
      <c r="G380" s="208" t="s">
        <v>320</v>
      </c>
      <c r="H380" s="208">
        <v>43775</v>
      </c>
      <c r="I380" s="208">
        <v>43811</v>
      </c>
      <c r="J380" s="209">
        <v>2000000</v>
      </c>
      <c r="K380" s="209">
        <v>12232781</v>
      </c>
      <c r="L380" s="209">
        <v>10719905.24</v>
      </c>
      <c r="M380" s="210">
        <v>40</v>
      </c>
      <c r="N380" s="208">
        <v>43815</v>
      </c>
      <c r="O380" s="217">
        <v>10719905.199999999</v>
      </c>
      <c r="P380" s="239">
        <v>43811</v>
      </c>
      <c r="Q380" s="212">
        <v>4</v>
      </c>
    </row>
    <row r="381" spans="1:17" ht="15" hidden="1" customHeight="1">
      <c r="A381" s="204">
        <v>1</v>
      </c>
      <c r="B381" s="204" t="s">
        <v>556</v>
      </c>
      <c r="C381" s="205" t="s">
        <v>557</v>
      </c>
      <c r="D381" s="206">
        <v>7</v>
      </c>
      <c r="E381" s="207">
        <v>43773</v>
      </c>
      <c r="F381" s="208"/>
      <c r="G381" s="208" t="s">
        <v>320</v>
      </c>
      <c r="H381" s="208">
        <v>43804</v>
      </c>
      <c r="I381" s="208">
        <v>43818</v>
      </c>
      <c r="J381" s="209">
        <v>7611814</v>
      </c>
      <c r="K381" s="209">
        <v>7170532.1199999973</v>
      </c>
      <c r="L381" s="209">
        <v>6547225.8200000003</v>
      </c>
      <c r="M381" s="210">
        <v>40</v>
      </c>
      <c r="N381" s="208">
        <v>43844</v>
      </c>
      <c r="O381" s="217">
        <v>6547225.8200000003</v>
      </c>
      <c r="P381" s="239">
        <v>43838</v>
      </c>
      <c r="Q381" s="212">
        <v>6</v>
      </c>
    </row>
    <row r="382" spans="1:17" ht="15" hidden="1" customHeight="1">
      <c r="A382" s="204">
        <v>1</v>
      </c>
      <c r="B382" s="204" t="s">
        <v>556</v>
      </c>
      <c r="C382" s="205" t="s">
        <v>557</v>
      </c>
      <c r="D382" s="206">
        <v>8</v>
      </c>
      <c r="E382" s="207">
        <v>43803</v>
      </c>
      <c r="F382" s="208">
        <v>43836</v>
      </c>
      <c r="G382" s="208" t="s">
        <v>320</v>
      </c>
      <c r="H382" s="208">
        <v>43836</v>
      </c>
      <c r="I382" s="208">
        <v>43853</v>
      </c>
      <c r="J382" s="209">
        <v>6009355.1508119032</v>
      </c>
      <c r="K382" s="209">
        <v>6113446.3571248027</v>
      </c>
      <c r="L382" s="209">
        <v>4740517.55</v>
      </c>
      <c r="M382" s="210">
        <v>40</v>
      </c>
      <c r="N382" s="208">
        <v>43876</v>
      </c>
      <c r="O382" s="217">
        <v>4740517.55</v>
      </c>
      <c r="P382" s="239">
        <v>43866</v>
      </c>
      <c r="Q382" s="212">
        <v>10</v>
      </c>
    </row>
    <row r="383" spans="1:17" ht="15" hidden="1" customHeight="1">
      <c r="A383" s="204">
        <v>1</v>
      </c>
      <c r="B383" s="204" t="s">
        <v>556</v>
      </c>
      <c r="C383" s="205" t="s">
        <v>557</v>
      </c>
      <c r="D383" s="206">
        <v>9</v>
      </c>
      <c r="E383" s="207">
        <v>43831</v>
      </c>
      <c r="F383" s="208">
        <v>43866</v>
      </c>
      <c r="G383" s="208" t="s">
        <v>320</v>
      </c>
      <c r="H383" s="208">
        <v>43867</v>
      </c>
      <c r="I383" s="208"/>
      <c r="J383" s="209">
        <v>5394519.4491880983</v>
      </c>
      <c r="K383" s="209">
        <v>4233335.7596800998</v>
      </c>
      <c r="L383" s="209">
        <v>4559999.07</v>
      </c>
      <c r="M383" s="210">
        <v>40</v>
      </c>
      <c r="N383" s="208">
        <v>43907</v>
      </c>
      <c r="O383" s="217">
        <v>4559999.09</v>
      </c>
      <c r="P383" s="239">
        <v>43913</v>
      </c>
      <c r="Q383" s="212">
        <v>-6</v>
      </c>
    </row>
    <row r="384" spans="1:17" ht="15" hidden="1" customHeight="1">
      <c r="A384" s="204">
        <v>1</v>
      </c>
      <c r="B384" s="204" t="s">
        <v>556</v>
      </c>
      <c r="C384" s="205" t="s">
        <v>557</v>
      </c>
      <c r="D384" s="206">
        <v>10</v>
      </c>
      <c r="E384" s="207">
        <v>43862</v>
      </c>
      <c r="F384" s="208">
        <v>43895</v>
      </c>
      <c r="G384" s="208" t="s">
        <v>320</v>
      </c>
      <c r="H384" s="208">
        <v>43895</v>
      </c>
      <c r="I384" s="208"/>
      <c r="J384" s="209">
        <v>6633028.1931950971</v>
      </c>
      <c r="K384" s="209">
        <v>6612228</v>
      </c>
      <c r="L384" s="211">
        <v>5679423.0599999996</v>
      </c>
      <c r="M384" s="210">
        <v>40</v>
      </c>
      <c r="N384" s="208">
        <v>43935</v>
      </c>
      <c r="O384" s="217">
        <v>5679423.0599999996</v>
      </c>
      <c r="P384" s="239">
        <v>43926</v>
      </c>
      <c r="Q384" s="212">
        <v>9</v>
      </c>
    </row>
    <row r="385" spans="1:17" ht="15" hidden="1" customHeight="1">
      <c r="A385" s="204">
        <v>1</v>
      </c>
      <c r="B385" s="204" t="s">
        <v>556</v>
      </c>
      <c r="C385" s="205" t="s">
        <v>557</v>
      </c>
      <c r="D385" s="206">
        <v>11</v>
      </c>
      <c r="E385" s="207">
        <v>43891</v>
      </c>
      <c r="F385" s="208">
        <v>43923</v>
      </c>
      <c r="G385" s="208" t="s">
        <v>320</v>
      </c>
      <c r="H385" s="208">
        <v>43923</v>
      </c>
      <c r="I385" s="208"/>
      <c r="J385" s="209">
        <v>3747217</v>
      </c>
      <c r="K385" s="209">
        <v>3124627.5929945931</v>
      </c>
      <c r="L385" s="211">
        <v>2647674.1800000002</v>
      </c>
      <c r="M385" s="210">
        <v>40</v>
      </c>
      <c r="N385" s="208">
        <v>43963</v>
      </c>
      <c r="O385" s="217">
        <v>2647674.17</v>
      </c>
      <c r="P385" s="239">
        <v>43965</v>
      </c>
      <c r="Q385" s="212">
        <v>-2</v>
      </c>
    </row>
    <row r="386" spans="1:17" ht="15" hidden="1" customHeight="1">
      <c r="A386" s="204">
        <v>1</v>
      </c>
      <c r="B386" s="204" t="s">
        <v>556</v>
      </c>
      <c r="C386" s="205" t="s">
        <v>557</v>
      </c>
      <c r="D386" s="206">
        <v>12</v>
      </c>
      <c r="E386" s="207">
        <v>43922</v>
      </c>
      <c r="F386" s="208">
        <v>43953</v>
      </c>
      <c r="G386" s="208" t="s">
        <v>320</v>
      </c>
      <c r="H386" s="208">
        <v>43954</v>
      </c>
      <c r="I386" s="208">
        <v>43970</v>
      </c>
      <c r="J386" s="209">
        <v>2213915.5700000003</v>
      </c>
      <c r="K386" s="209">
        <v>1875813</v>
      </c>
      <c r="L386" s="211">
        <v>4687303.43</v>
      </c>
      <c r="M386" s="210">
        <v>40</v>
      </c>
      <c r="N386" s="208">
        <v>43994</v>
      </c>
      <c r="O386" s="217">
        <v>4687303.4400000004</v>
      </c>
      <c r="P386" s="239">
        <v>43989</v>
      </c>
      <c r="Q386" s="212">
        <v>5</v>
      </c>
    </row>
    <row r="387" spans="1:17" ht="15" hidden="1" customHeight="1">
      <c r="A387" s="204">
        <v>1</v>
      </c>
      <c r="B387" s="204" t="s">
        <v>556</v>
      </c>
      <c r="C387" s="205" t="s">
        <v>557</v>
      </c>
      <c r="D387" s="206">
        <v>13</v>
      </c>
      <c r="E387" s="207">
        <v>43952</v>
      </c>
      <c r="F387" s="208">
        <v>43983</v>
      </c>
      <c r="G387" s="208" t="s">
        <v>320</v>
      </c>
      <c r="H387" s="208">
        <v>43983</v>
      </c>
      <c r="I387" s="208"/>
      <c r="J387" s="209">
        <v>1682509.6400000006</v>
      </c>
      <c r="K387" s="209">
        <v>1425866</v>
      </c>
      <c r="L387" s="213">
        <v>1169770.6499999999</v>
      </c>
      <c r="M387" s="210">
        <v>40</v>
      </c>
      <c r="N387" s="208">
        <v>44023</v>
      </c>
      <c r="O387" s="217">
        <v>1169770.6499999999</v>
      </c>
      <c r="P387" s="239">
        <v>44017</v>
      </c>
      <c r="Q387" s="212">
        <v>6</v>
      </c>
    </row>
    <row r="388" spans="1:17" ht="15" hidden="1" customHeight="1">
      <c r="A388" s="204">
        <v>1</v>
      </c>
      <c r="B388" s="204" t="s">
        <v>556</v>
      </c>
      <c r="C388" s="205" t="s">
        <v>557</v>
      </c>
      <c r="D388" s="206">
        <v>14</v>
      </c>
      <c r="E388" s="207">
        <v>43983</v>
      </c>
      <c r="F388" s="208">
        <v>44013</v>
      </c>
      <c r="G388" s="208" t="s">
        <v>320</v>
      </c>
      <c r="H388" s="208">
        <v>44018</v>
      </c>
      <c r="I388" s="208">
        <v>44032</v>
      </c>
      <c r="J388" s="209">
        <v>2791173</v>
      </c>
      <c r="K388" s="209">
        <v>2429362</v>
      </c>
      <c r="L388" s="216">
        <v>7336701.0996783227</v>
      </c>
      <c r="M388" s="210">
        <v>40</v>
      </c>
      <c r="N388" s="208">
        <v>44058</v>
      </c>
      <c r="O388" s="217">
        <v>7336701.0999999996</v>
      </c>
      <c r="P388" s="239">
        <v>44052</v>
      </c>
      <c r="Q388" s="212">
        <v>6</v>
      </c>
    </row>
    <row r="389" spans="1:17" ht="15" hidden="1" customHeight="1">
      <c r="A389" s="204">
        <v>1</v>
      </c>
      <c r="B389" s="204" t="s">
        <v>556</v>
      </c>
      <c r="C389" s="205" t="s">
        <v>557</v>
      </c>
      <c r="D389" s="206">
        <v>15</v>
      </c>
      <c r="E389" s="207">
        <v>44013</v>
      </c>
      <c r="F389" s="208">
        <v>44040</v>
      </c>
      <c r="G389" s="208" t="s">
        <v>320</v>
      </c>
      <c r="H389" s="208">
        <v>44049</v>
      </c>
      <c r="I389" s="208"/>
      <c r="J389" s="209">
        <v>16540622.566445395</v>
      </c>
      <c r="K389" s="209">
        <v>16266668</v>
      </c>
      <c r="L389" s="214">
        <v>10305723.524437666</v>
      </c>
      <c r="M389" s="210">
        <v>40</v>
      </c>
      <c r="N389" s="208">
        <v>44089</v>
      </c>
      <c r="O389" s="217">
        <v>10305723.52</v>
      </c>
      <c r="P389" s="239">
        <v>44084</v>
      </c>
      <c r="Q389" s="212">
        <v>5</v>
      </c>
    </row>
    <row r="390" spans="1:17" ht="15" hidden="1" customHeight="1">
      <c r="A390" s="204">
        <v>1</v>
      </c>
      <c r="B390" s="204" t="s">
        <v>556</v>
      </c>
      <c r="C390" s="205" t="s">
        <v>557</v>
      </c>
      <c r="D390" s="206">
        <v>16</v>
      </c>
      <c r="E390" s="207">
        <v>44044</v>
      </c>
      <c r="F390" s="208">
        <v>44075</v>
      </c>
      <c r="G390" s="208" t="s">
        <v>320</v>
      </c>
      <c r="H390" s="208">
        <v>44075</v>
      </c>
      <c r="I390" s="208"/>
      <c r="J390" s="209">
        <v>20902282.825086311</v>
      </c>
      <c r="K390" s="209">
        <v>19380294.598350301</v>
      </c>
      <c r="L390" s="214">
        <v>10553431.24</v>
      </c>
      <c r="M390" s="210">
        <v>40</v>
      </c>
      <c r="N390" s="208">
        <v>44115</v>
      </c>
      <c r="O390" s="217">
        <v>10553431.24</v>
      </c>
      <c r="P390" s="239">
        <v>44112</v>
      </c>
      <c r="Q390" s="212">
        <v>3</v>
      </c>
    </row>
    <row r="391" spans="1:17" ht="15" hidden="1" customHeight="1">
      <c r="A391" s="204">
        <v>1</v>
      </c>
      <c r="B391" s="204" t="s">
        <v>556</v>
      </c>
      <c r="C391" s="205" t="s">
        <v>557</v>
      </c>
      <c r="D391" s="206">
        <v>17</v>
      </c>
      <c r="E391" s="207">
        <v>44075</v>
      </c>
      <c r="F391" s="208">
        <v>44105</v>
      </c>
      <c r="G391" s="208" t="s">
        <v>320</v>
      </c>
      <c r="H391" s="208">
        <v>44108</v>
      </c>
      <c r="I391" s="208"/>
      <c r="J391" s="209">
        <v>19616183.25673601</v>
      </c>
      <c r="K391" s="209">
        <v>16610857.326736003</v>
      </c>
      <c r="L391" s="214">
        <v>11726998.43</v>
      </c>
      <c r="M391" s="210">
        <v>40</v>
      </c>
      <c r="N391" s="208">
        <v>44148</v>
      </c>
      <c r="O391" s="217">
        <v>11726998.43</v>
      </c>
      <c r="P391" s="239">
        <v>44136</v>
      </c>
      <c r="Q391" s="212">
        <v>12</v>
      </c>
    </row>
    <row r="392" spans="1:17" ht="15" hidden="1" customHeight="1">
      <c r="A392" s="204">
        <v>1</v>
      </c>
      <c r="B392" s="204" t="s">
        <v>556</v>
      </c>
      <c r="C392" s="205" t="s">
        <v>557</v>
      </c>
      <c r="D392" s="206">
        <v>18</v>
      </c>
      <c r="E392" s="207">
        <v>44105</v>
      </c>
      <c r="F392" s="208">
        <v>44139</v>
      </c>
      <c r="G392" s="208" t="s">
        <v>320</v>
      </c>
      <c r="H392" s="208">
        <v>44144</v>
      </c>
      <c r="I392" s="208">
        <v>44164</v>
      </c>
      <c r="J392" s="209">
        <v>7256151.0600000024</v>
      </c>
      <c r="K392" s="209">
        <v>4603926.0600000024</v>
      </c>
      <c r="L392" s="214">
        <v>3831058.93</v>
      </c>
      <c r="M392" s="210">
        <v>40</v>
      </c>
      <c r="N392" s="208">
        <v>44184</v>
      </c>
      <c r="O392" s="217">
        <v>3831058.93</v>
      </c>
      <c r="P392" s="239">
        <v>44172</v>
      </c>
      <c r="Q392" s="212">
        <v>12</v>
      </c>
    </row>
    <row r="393" spans="1:17" ht="15" hidden="1" customHeight="1">
      <c r="A393" s="204">
        <v>1</v>
      </c>
      <c r="B393" s="204" t="s">
        <v>556</v>
      </c>
      <c r="C393" s="205" t="s">
        <v>557</v>
      </c>
      <c r="D393" s="206">
        <v>19</v>
      </c>
      <c r="E393" s="207">
        <v>44136</v>
      </c>
      <c r="F393" s="208">
        <v>44168</v>
      </c>
      <c r="G393" s="208" t="s">
        <v>320</v>
      </c>
      <c r="H393" s="208">
        <v>44171</v>
      </c>
      <c r="I393" s="208"/>
      <c r="J393" s="209">
        <v>10834949.280000001</v>
      </c>
      <c r="K393" s="209">
        <v>11459315.569999993</v>
      </c>
      <c r="L393" s="214">
        <v>8885358.6191255152</v>
      </c>
      <c r="M393" s="210">
        <v>40</v>
      </c>
      <c r="N393" s="208">
        <v>44211</v>
      </c>
      <c r="O393" s="217">
        <v>8885358.6199999992</v>
      </c>
      <c r="P393" s="239">
        <v>44208</v>
      </c>
      <c r="Q393" s="212">
        <v>3</v>
      </c>
    </row>
    <row r="394" spans="1:17" ht="15" hidden="1" customHeight="1">
      <c r="A394" s="204">
        <v>1</v>
      </c>
      <c r="B394" s="204" t="s">
        <v>556</v>
      </c>
      <c r="C394" s="205" t="s">
        <v>557</v>
      </c>
      <c r="D394" s="206">
        <v>20</v>
      </c>
      <c r="E394" s="207">
        <v>44166</v>
      </c>
      <c r="F394" s="208">
        <v>44196</v>
      </c>
      <c r="G394" s="208" t="s">
        <v>320</v>
      </c>
      <c r="H394" s="208">
        <v>44201</v>
      </c>
      <c r="I394" s="208">
        <v>44228</v>
      </c>
      <c r="J394" s="209">
        <v>6052186.6299999952</v>
      </c>
      <c r="K394" s="209">
        <v>5957491.0699999928</v>
      </c>
      <c r="L394" s="214">
        <v>5084359.82</v>
      </c>
      <c r="M394" s="210">
        <v>40</v>
      </c>
      <c r="N394" s="208">
        <v>44241</v>
      </c>
      <c r="O394" s="214">
        <v>5084359.83</v>
      </c>
      <c r="P394" s="239">
        <v>44248</v>
      </c>
      <c r="Q394" s="212">
        <v>-7</v>
      </c>
    </row>
    <row r="395" spans="1:17" ht="15" hidden="1" customHeight="1">
      <c r="A395" s="204">
        <v>1</v>
      </c>
      <c r="B395" s="204" t="s">
        <v>556</v>
      </c>
      <c r="C395" s="205" t="s">
        <v>557</v>
      </c>
      <c r="D395" s="206">
        <v>21</v>
      </c>
      <c r="E395" s="207">
        <v>44197</v>
      </c>
      <c r="F395" s="208">
        <v>44227</v>
      </c>
      <c r="G395" s="208" t="s">
        <v>320</v>
      </c>
      <c r="H395" s="208">
        <v>44234</v>
      </c>
      <c r="I395" s="208"/>
      <c r="J395" s="213">
        <v>12208690.950000018</v>
      </c>
      <c r="K395" s="213">
        <v>9991628.9800000191</v>
      </c>
      <c r="L395" s="214">
        <v>8185193.8300000001</v>
      </c>
      <c r="M395" s="210">
        <v>40</v>
      </c>
      <c r="N395" s="208">
        <v>44274</v>
      </c>
      <c r="O395" s="214">
        <v>8185193.8300000001</v>
      </c>
      <c r="P395" s="239">
        <v>44263</v>
      </c>
      <c r="Q395" s="212">
        <v>11</v>
      </c>
    </row>
    <row r="396" spans="1:17" ht="15" hidden="1" customHeight="1">
      <c r="A396" s="204">
        <v>1</v>
      </c>
      <c r="B396" s="204" t="s">
        <v>556</v>
      </c>
      <c r="C396" s="205" t="s">
        <v>557</v>
      </c>
      <c r="D396" s="206">
        <v>22</v>
      </c>
      <c r="E396" s="207">
        <v>44228</v>
      </c>
      <c r="F396" s="208">
        <v>44259</v>
      </c>
      <c r="G396" s="208" t="s">
        <v>326</v>
      </c>
      <c r="H396" s="208">
        <v>44270</v>
      </c>
      <c r="I396" s="208"/>
      <c r="J396" s="213">
        <v>5859232.6299999952</v>
      </c>
      <c r="K396" s="213"/>
      <c r="L396" s="225">
        <v>4807793.33</v>
      </c>
      <c r="M396" s="210">
        <v>40</v>
      </c>
      <c r="N396" s="208">
        <v>44310</v>
      </c>
      <c r="O396" s="217"/>
      <c r="P396" s="239"/>
      <c r="Q396" s="212">
        <v>19</v>
      </c>
    </row>
    <row r="397" spans="1:17" ht="15" hidden="1" customHeight="1">
      <c r="A397" s="204">
        <v>1</v>
      </c>
      <c r="B397" s="204" t="s">
        <v>556</v>
      </c>
      <c r="C397" s="205" t="s">
        <v>557</v>
      </c>
      <c r="D397" s="206" t="s">
        <v>558</v>
      </c>
      <c r="E397" s="207"/>
      <c r="F397" s="208">
        <v>43866</v>
      </c>
      <c r="G397" s="208" t="s">
        <v>320</v>
      </c>
      <c r="H397" s="208">
        <v>43866</v>
      </c>
      <c r="I397" s="208">
        <v>43866</v>
      </c>
      <c r="J397" s="209">
        <v>0</v>
      </c>
      <c r="K397" s="209">
        <v>0</v>
      </c>
      <c r="L397" s="214"/>
      <c r="M397" s="210"/>
      <c r="N397" s="208">
        <v>43866</v>
      </c>
      <c r="O397" s="217">
        <v>509706.15</v>
      </c>
      <c r="P397" s="239">
        <v>43866</v>
      </c>
      <c r="Q397" s="212">
        <v>0</v>
      </c>
    </row>
    <row r="398" spans="1:17" ht="15" hidden="1" customHeight="1">
      <c r="A398" s="204">
        <v>1</v>
      </c>
      <c r="B398" s="204" t="s">
        <v>556</v>
      </c>
      <c r="C398" s="205" t="s">
        <v>557</v>
      </c>
      <c r="D398" s="206" t="s">
        <v>559</v>
      </c>
      <c r="E398" s="207"/>
      <c r="F398" s="208">
        <v>43906</v>
      </c>
      <c r="G398" s="208" t="s">
        <v>320</v>
      </c>
      <c r="H398" s="208">
        <v>43906</v>
      </c>
      <c r="I398" s="208">
        <v>43906</v>
      </c>
      <c r="J398" s="209">
        <v>0</v>
      </c>
      <c r="K398" s="209">
        <v>0</v>
      </c>
      <c r="L398" s="214"/>
      <c r="M398" s="210"/>
      <c r="N398" s="208">
        <v>43906</v>
      </c>
      <c r="O398" s="217">
        <v>1677431.09</v>
      </c>
      <c r="P398" s="239">
        <v>43906</v>
      </c>
      <c r="Q398" s="212">
        <v>0</v>
      </c>
    </row>
    <row r="399" spans="1:17" ht="15" hidden="1" customHeight="1">
      <c r="A399" s="204">
        <v>1</v>
      </c>
      <c r="B399" s="204" t="s">
        <v>556</v>
      </c>
      <c r="C399" s="205" t="s">
        <v>557</v>
      </c>
      <c r="D399" s="206" t="s">
        <v>559</v>
      </c>
      <c r="E399" s="207"/>
      <c r="F399" s="208">
        <v>44080</v>
      </c>
      <c r="G399" s="208" t="s">
        <v>320</v>
      </c>
      <c r="H399" s="208">
        <v>44080</v>
      </c>
      <c r="I399" s="208">
        <v>44080</v>
      </c>
      <c r="J399" s="209">
        <v>0</v>
      </c>
      <c r="K399" s="209">
        <v>0</v>
      </c>
      <c r="L399" s="209"/>
      <c r="M399" s="210"/>
      <c r="N399" s="208">
        <v>44080</v>
      </c>
      <c r="O399" s="217">
        <v>596538.75</v>
      </c>
      <c r="P399" s="239">
        <v>44080</v>
      </c>
      <c r="Q399" s="212">
        <v>0</v>
      </c>
    </row>
    <row r="400" spans="1:17" ht="15" hidden="1" customHeight="1">
      <c r="A400" s="204">
        <v>1</v>
      </c>
      <c r="B400" s="204" t="s">
        <v>556</v>
      </c>
      <c r="C400" s="205" t="s">
        <v>557</v>
      </c>
      <c r="D400" s="206" t="s">
        <v>560</v>
      </c>
      <c r="E400" s="207"/>
      <c r="F400" s="208">
        <v>44140</v>
      </c>
      <c r="G400" s="208" t="s">
        <v>320</v>
      </c>
      <c r="H400" s="208">
        <v>44140</v>
      </c>
      <c r="I400" s="208">
        <v>44140</v>
      </c>
      <c r="J400" s="209">
        <v>0</v>
      </c>
      <c r="K400" s="209">
        <v>0</v>
      </c>
      <c r="L400" s="209"/>
      <c r="M400" s="210"/>
      <c r="N400" s="208">
        <v>44140</v>
      </c>
      <c r="O400" s="217">
        <v>908034.47</v>
      </c>
      <c r="P400" s="239">
        <v>44140</v>
      </c>
      <c r="Q400" s="212">
        <v>0</v>
      </c>
    </row>
    <row r="401" spans="1:17" ht="15" hidden="1" customHeight="1">
      <c r="A401" s="204">
        <v>1</v>
      </c>
      <c r="B401" s="204" t="s">
        <v>556</v>
      </c>
      <c r="C401" s="205" t="s">
        <v>557</v>
      </c>
      <c r="D401" s="206" t="s">
        <v>561</v>
      </c>
      <c r="E401" s="207"/>
      <c r="F401" s="208">
        <v>44223</v>
      </c>
      <c r="G401" s="208" t="s">
        <v>320</v>
      </c>
      <c r="H401" s="208">
        <v>44228</v>
      </c>
      <c r="I401" s="208"/>
      <c r="J401" s="209">
        <v>0</v>
      </c>
      <c r="K401" s="209">
        <v>0</v>
      </c>
      <c r="L401" s="209"/>
      <c r="M401" s="210"/>
      <c r="N401" s="208">
        <v>44228</v>
      </c>
      <c r="O401" s="215">
        <v>1805452.05</v>
      </c>
      <c r="P401" s="239">
        <v>44228</v>
      </c>
      <c r="Q401" s="212">
        <v>0</v>
      </c>
    </row>
    <row r="402" spans="1:17" ht="15" hidden="1" customHeight="1">
      <c r="A402" s="204">
        <v>1</v>
      </c>
      <c r="B402" s="204" t="s">
        <v>556</v>
      </c>
      <c r="C402" s="205" t="s">
        <v>557</v>
      </c>
      <c r="D402" s="206" t="s">
        <v>562</v>
      </c>
      <c r="E402" s="207"/>
      <c r="F402" s="208"/>
      <c r="G402" s="208" t="s">
        <v>320</v>
      </c>
      <c r="H402" s="208">
        <v>44263</v>
      </c>
      <c r="I402" s="208"/>
      <c r="J402" s="209">
        <v>0</v>
      </c>
      <c r="K402" s="209">
        <v>0</v>
      </c>
      <c r="L402" s="209"/>
      <c r="M402" s="210"/>
      <c r="N402" s="208">
        <v>44263</v>
      </c>
      <c r="O402" s="215">
        <v>976304.25</v>
      </c>
      <c r="P402" s="239">
        <v>44263</v>
      </c>
      <c r="Q402" s="212">
        <v>0</v>
      </c>
    </row>
    <row r="403" spans="1:17" ht="15" hidden="1" customHeight="1">
      <c r="A403" s="204" t="s">
        <v>317</v>
      </c>
      <c r="B403" s="204" t="s">
        <v>563</v>
      </c>
      <c r="C403" s="205" t="s">
        <v>564</v>
      </c>
      <c r="D403" s="206" t="s">
        <v>538</v>
      </c>
      <c r="E403" s="207"/>
      <c r="F403" s="208">
        <v>43969</v>
      </c>
      <c r="G403" s="208" t="s">
        <v>320</v>
      </c>
      <c r="H403" s="208">
        <v>43969</v>
      </c>
      <c r="I403" s="208">
        <v>43969</v>
      </c>
      <c r="J403" s="209">
        <v>0</v>
      </c>
      <c r="K403" s="209">
        <v>0</v>
      </c>
      <c r="L403" s="209"/>
      <c r="M403" s="210"/>
      <c r="N403" s="208">
        <v>43969</v>
      </c>
      <c r="O403" s="217">
        <v>99806255</v>
      </c>
      <c r="P403" s="239">
        <v>43969</v>
      </c>
      <c r="Q403" s="212">
        <v>0</v>
      </c>
    </row>
    <row r="404" spans="1:17" ht="15" hidden="1" customHeight="1">
      <c r="A404" s="204" t="s">
        <v>317</v>
      </c>
      <c r="B404" s="204" t="s">
        <v>563</v>
      </c>
      <c r="C404" s="205" t="s">
        <v>564</v>
      </c>
      <c r="D404" s="206" t="s">
        <v>538</v>
      </c>
      <c r="E404" s="207"/>
      <c r="F404" s="208">
        <v>43972</v>
      </c>
      <c r="G404" s="208" t="s">
        <v>320</v>
      </c>
      <c r="H404" s="208">
        <v>43972</v>
      </c>
      <c r="I404" s="208">
        <v>43972</v>
      </c>
      <c r="J404" s="209">
        <v>0</v>
      </c>
      <c r="K404" s="209">
        <v>0</v>
      </c>
      <c r="L404" s="209"/>
      <c r="M404" s="210"/>
      <c r="N404" s="208">
        <v>43972</v>
      </c>
      <c r="O404" s="217">
        <v>26264795</v>
      </c>
      <c r="P404" s="239">
        <v>43972</v>
      </c>
      <c r="Q404" s="212">
        <v>0</v>
      </c>
    </row>
    <row r="405" spans="1:17" ht="15" hidden="1" customHeight="1">
      <c r="A405" s="204" t="s">
        <v>317</v>
      </c>
      <c r="B405" s="204" t="s">
        <v>563</v>
      </c>
      <c r="C405" s="205" t="s">
        <v>564</v>
      </c>
      <c r="D405" s="206" t="s">
        <v>565</v>
      </c>
      <c r="E405" s="207"/>
      <c r="F405" s="208">
        <v>44105</v>
      </c>
      <c r="G405" s="208" t="s">
        <v>320</v>
      </c>
      <c r="H405" s="208">
        <v>44105</v>
      </c>
      <c r="I405" s="208">
        <v>44105</v>
      </c>
      <c r="J405" s="209">
        <v>0</v>
      </c>
      <c r="K405" s="209">
        <v>0</v>
      </c>
      <c r="L405" s="209"/>
      <c r="M405" s="210"/>
      <c r="N405" s="208">
        <v>44105</v>
      </c>
      <c r="O405" s="217">
        <v>124999995</v>
      </c>
      <c r="P405" s="239">
        <v>44105</v>
      </c>
      <c r="Q405" s="212">
        <v>0</v>
      </c>
    </row>
    <row r="406" spans="1:17" ht="15" hidden="1" customHeight="1">
      <c r="A406" s="204" t="s">
        <v>317</v>
      </c>
      <c r="B406" s="204" t="s">
        <v>563</v>
      </c>
      <c r="C406" s="205" t="s">
        <v>564</v>
      </c>
      <c r="D406" s="206">
        <v>1</v>
      </c>
      <c r="E406" s="207"/>
      <c r="F406" s="208">
        <v>44040</v>
      </c>
      <c r="G406" s="208" t="s">
        <v>320</v>
      </c>
      <c r="H406" s="208">
        <v>44040</v>
      </c>
      <c r="I406" s="208">
        <v>44040</v>
      </c>
      <c r="J406" s="209">
        <v>0</v>
      </c>
      <c r="K406" s="209">
        <v>0</v>
      </c>
      <c r="L406" s="209"/>
      <c r="M406" s="210"/>
      <c r="N406" s="208">
        <v>44040</v>
      </c>
      <c r="O406" s="217">
        <v>105</v>
      </c>
      <c r="P406" s="239">
        <v>44040</v>
      </c>
      <c r="Q406" s="212">
        <v>0</v>
      </c>
    </row>
    <row r="407" spans="1:17" ht="15" hidden="1" customHeight="1">
      <c r="A407" s="204" t="s">
        <v>317</v>
      </c>
      <c r="B407" s="204" t="s">
        <v>563</v>
      </c>
      <c r="C407" s="205" t="s">
        <v>564</v>
      </c>
      <c r="D407" s="206">
        <v>2</v>
      </c>
      <c r="E407" s="207"/>
      <c r="F407" s="208">
        <v>44101</v>
      </c>
      <c r="G407" s="208" t="s">
        <v>320</v>
      </c>
      <c r="H407" s="208">
        <v>44101</v>
      </c>
      <c r="I407" s="208">
        <v>44101</v>
      </c>
      <c r="J407" s="209">
        <v>0</v>
      </c>
      <c r="K407" s="209">
        <v>0</v>
      </c>
      <c r="L407" s="209"/>
      <c r="M407" s="210"/>
      <c r="N407" s="208">
        <v>44101</v>
      </c>
      <c r="O407" s="217">
        <v>13887855</v>
      </c>
      <c r="P407" s="239">
        <v>44101</v>
      </c>
      <c r="Q407" s="212">
        <v>0</v>
      </c>
    </row>
    <row r="408" spans="1:17" ht="15" hidden="1" customHeight="1">
      <c r="A408" s="204" t="s">
        <v>317</v>
      </c>
      <c r="B408" s="204" t="s">
        <v>563</v>
      </c>
      <c r="C408" s="205" t="s">
        <v>564</v>
      </c>
      <c r="D408" s="206">
        <v>3</v>
      </c>
      <c r="E408" s="207"/>
      <c r="F408" s="208">
        <v>44255</v>
      </c>
      <c r="G408" s="208" t="s">
        <v>320</v>
      </c>
      <c r="H408" s="208">
        <v>44255</v>
      </c>
      <c r="I408" s="208"/>
      <c r="J408" s="209">
        <v>0</v>
      </c>
      <c r="K408" s="209">
        <v>0</v>
      </c>
      <c r="L408" s="209"/>
      <c r="M408" s="210"/>
      <c r="N408" s="208">
        <v>44255</v>
      </c>
      <c r="O408" s="214">
        <v>2493330</v>
      </c>
      <c r="P408" s="239">
        <v>44255</v>
      </c>
      <c r="Q408" s="212">
        <v>0</v>
      </c>
    </row>
    <row r="409" spans="1:17" ht="15" hidden="1" customHeight="1">
      <c r="A409" s="204">
        <v>1</v>
      </c>
      <c r="B409" s="204" t="s">
        <v>566</v>
      </c>
      <c r="C409" s="205" t="s">
        <v>567</v>
      </c>
      <c r="D409" s="206" t="s">
        <v>568</v>
      </c>
      <c r="E409" s="207"/>
      <c r="F409" s="208"/>
      <c r="G409" s="208" t="s">
        <v>320</v>
      </c>
      <c r="H409" s="208"/>
      <c r="I409" s="208"/>
      <c r="J409" s="209">
        <v>0</v>
      </c>
      <c r="K409" s="209">
        <v>0</v>
      </c>
      <c r="L409" s="209"/>
      <c r="M409" s="210">
        <v>15</v>
      </c>
      <c r="N409" s="208">
        <v>43767</v>
      </c>
      <c r="O409" s="217">
        <v>767138.81</v>
      </c>
      <c r="P409" s="239">
        <v>43714</v>
      </c>
      <c r="Q409" s="212">
        <v>53</v>
      </c>
    </row>
    <row r="410" spans="1:17" ht="15" hidden="1" customHeight="1">
      <c r="A410" s="204">
        <v>1</v>
      </c>
      <c r="B410" s="204" t="s">
        <v>566</v>
      </c>
      <c r="C410" s="205" t="s">
        <v>567</v>
      </c>
      <c r="D410" s="206" t="s">
        <v>569</v>
      </c>
      <c r="E410" s="207"/>
      <c r="F410" s="208"/>
      <c r="G410" s="208" t="s">
        <v>320</v>
      </c>
      <c r="H410" s="208"/>
      <c r="I410" s="208"/>
      <c r="J410" s="209">
        <v>0</v>
      </c>
      <c r="K410" s="209">
        <v>0</v>
      </c>
      <c r="L410" s="209"/>
      <c r="M410" s="210">
        <v>15</v>
      </c>
      <c r="N410" s="208">
        <v>43767</v>
      </c>
      <c r="O410" s="217">
        <v>292862</v>
      </c>
      <c r="P410" s="239">
        <v>43846</v>
      </c>
      <c r="Q410" s="212">
        <v>-79</v>
      </c>
    </row>
    <row r="411" spans="1:17" ht="15" hidden="1" customHeight="1">
      <c r="A411" s="204">
        <v>1</v>
      </c>
      <c r="B411" s="204" t="s">
        <v>566</v>
      </c>
      <c r="C411" s="205" t="s">
        <v>567</v>
      </c>
      <c r="D411" s="206" t="s">
        <v>570</v>
      </c>
      <c r="E411" s="207">
        <v>43685</v>
      </c>
      <c r="F411" s="208">
        <v>43708</v>
      </c>
      <c r="G411" s="208" t="s">
        <v>320</v>
      </c>
      <c r="H411" s="208">
        <v>43718</v>
      </c>
      <c r="I411" s="208">
        <v>43746</v>
      </c>
      <c r="J411" s="209">
        <v>-616810</v>
      </c>
      <c r="K411" s="209">
        <v>-616810</v>
      </c>
      <c r="L411" s="216">
        <v>-575046.56999999995</v>
      </c>
      <c r="M411" s="210">
        <v>15</v>
      </c>
      <c r="N411" s="208">
        <v>43767</v>
      </c>
      <c r="O411" s="217">
        <v>0</v>
      </c>
      <c r="P411" s="239">
        <v>43846</v>
      </c>
      <c r="Q411" s="212">
        <v>-79</v>
      </c>
    </row>
    <row r="412" spans="1:17" ht="15" hidden="1" customHeight="1">
      <c r="A412" s="204">
        <v>1</v>
      </c>
      <c r="B412" s="204" t="s">
        <v>566</v>
      </c>
      <c r="C412" s="205" t="s">
        <v>567</v>
      </c>
      <c r="D412" s="206" t="s">
        <v>571</v>
      </c>
      <c r="E412" s="207">
        <v>43709</v>
      </c>
      <c r="F412" s="208">
        <v>43738</v>
      </c>
      <c r="G412" s="208" t="s">
        <v>326</v>
      </c>
      <c r="H412" s="208">
        <v>43752</v>
      </c>
      <c r="I412" s="208"/>
      <c r="J412" s="209">
        <v>1978945</v>
      </c>
      <c r="K412" s="209"/>
      <c r="L412" s="209">
        <v>1270092</v>
      </c>
      <c r="M412" s="210">
        <v>15</v>
      </c>
      <c r="N412" s="208">
        <v>43767</v>
      </c>
      <c r="O412" s="217">
        <v>457138.81</v>
      </c>
      <c r="P412" s="239">
        <v>43846</v>
      </c>
      <c r="Q412" s="212">
        <v>-79</v>
      </c>
    </row>
    <row r="413" spans="1:17" ht="15" hidden="1" customHeight="1">
      <c r="A413" s="204">
        <v>1</v>
      </c>
      <c r="B413" s="204" t="s">
        <v>566</v>
      </c>
      <c r="C413" s="205" t="s">
        <v>567</v>
      </c>
      <c r="D413" s="206" t="s">
        <v>572</v>
      </c>
      <c r="E413" s="207"/>
      <c r="F413" s="208"/>
      <c r="G413" s="208" t="s">
        <v>326</v>
      </c>
      <c r="H413" s="208"/>
      <c r="I413" s="208"/>
      <c r="J413" s="209">
        <v>0</v>
      </c>
      <c r="K413" s="209"/>
      <c r="L413" s="209">
        <v>237906.87</v>
      </c>
      <c r="M413" s="210">
        <v>15</v>
      </c>
      <c r="N413" s="208">
        <v>43767</v>
      </c>
      <c r="O413" s="217">
        <v>237906.87</v>
      </c>
      <c r="P413" s="239">
        <v>43930</v>
      </c>
      <c r="Q413" s="212">
        <v>-163</v>
      </c>
    </row>
    <row r="414" spans="1:17" ht="15" hidden="1" customHeight="1">
      <c r="A414" s="204">
        <v>1</v>
      </c>
      <c r="B414" s="204" t="s">
        <v>566</v>
      </c>
      <c r="C414" s="205" t="s">
        <v>567</v>
      </c>
      <c r="D414" s="206" t="s">
        <v>573</v>
      </c>
      <c r="E414" s="207">
        <v>43818</v>
      </c>
      <c r="F414" s="208">
        <v>43818</v>
      </c>
      <c r="G414" s="208" t="s">
        <v>326</v>
      </c>
      <c r="H414" s="208">
        <v>43866</v>
      </c>
      <c r="I414" s="208"/>
      <c r="J414" s="209">
        <v>4988252.95</v>
      </c>
      <c r="K414" s="209"/>
      <c r="L414" s="211">
        <v>3964366.76</v>
      </c>
      <c r="M414" s="210">
        <v>15</v>
      </c>
      <c r="N414" s="208">
        <v>43885</v>
      </c>
      <c r="O414" s="217">
        <v>838441.78999999992</v>
      </c>
      <c r="P414" s="239">
        <v>43930</v>
      </c>
      <c r="Q414" s="212">
        <v>-45</v>
      </c>
    </row>
    <row r="415" spans="1:17" ht="15" hidden="1" customHeight="1">
      <c r="A415" s="204">
        <v>1</v>
      </c>
      <c r="B415" s="204" t="s">
        <v>566</v>
      </c>
      <c r="C415" s="205" t="s">
        <v>567</v>
      </c>
      <c r="D415" s="206" t="s">
        <v>574</v>
      </c>
      <c r="E415" s="207"/>
      <c r="F415" s="208"/>
      <c r="G415" s="208" t="s">
        <v>326</v>
      </c>
      <c r="H415" s="208">
        <v>43866</v>
      </c>
      <c r="I415" s="208"/>
      <c r="J415" s="209">
        <v>0</v>
      </c>
      <c r="K415" s="209"/>
      <c r="L415" s="211">
        <v>3125924.9699999997</v>
      </c>
      <c r="M415" s="210">
        <v>15</v>
      </c>
      <c r="N415" s="208">
        <v>43885</v>
      </c>
      <c r="O415" s="217">
        <v>1000000</v>
      </c>
      <c r="P415" s="239">
        <v>43934</v>
      </c>
      <c r="Q415" s="212">
        <v>-49</v>
      </c>
    </row>
    <row r="416" spans="1:17" ht="15" hidden="1" customHeight="1">
      <c r="A416" s="204">
        <v>1</v>
      </c>
      <c r="B416" s="204" t="s">
        <v>566</v>
      </c>
      <c r="C416" s="205" t="s">
        <v>567</v>
      </c>
      <c r="D416" s="206" t="s">
        <v>575</v>
      </c>
      <c r="E416" s="207"/>
      <c r="F416" s="208"/>
      <c r="G416" s="208" t="s">
        <v>326</v>
      </c>
      <c r="H416" s="208">
        <v>43866</v>
      </c>
      <c r="I416" s="208"/>
      <c r="J416" s="209">
        <v>0</v>
      </c>
      <c r="K416" s="209"/>
      <c r="L416" s="211">
        <v>2125924.9699999997</v>
      </c>
      <c r="M416" s="210">
        <v>15</v>
      </c>
      <c r="N416" s="208">
        <v>43885</v>
      </c>
      <c r="O416" s="217">
        <v>750000</v>
      </c>
      <c r="P416" s="239">
        <v>44000</v>
      </c>
      <c r="Q416" s="212">
        <v>-115</v>
      </c>
    </row>
    <row r="417" spans="1:17" ht="15" hidden="1" customHeight="1">
      <c r="A417" s="204">
        <v>1</v>
      </c>
      <c r="B417" s="204" t="s">
        <v>566</v>
      </c>
      <c r="C417" s="205" t="s">
        <v>567</v>
      </c>
      <c r="D417" s="206" t="s">
        <v>576</v>
      </c>
      <c r="E417" s="207"/>
      <c r="F417" s="208"/>
      <c r="G417" s="208" t="s">
        <v>326</v>
      </c>
      <c r="H417" s="208">
        <v>43866</v>
      </c>
      <c r="I417" s="208"/>
      <c r="J417" s="209">
        <v>0</v>
      </c>
      <c r="K417" s="209"/>
      <c r="L417" s="214">
        <v>1603000</v>
      </c>
      <c r="M417" s="210">
        <v>15</v>
      </c>
      <c r="N417" s="208">
        <v>43885</v>
      </c>
      <c r="O417" s="217"/>
      <c r="P417" s="239"/>
      <c r="Q417" s="212">
        <v>-406</v>
      </c>
    </row>
    <row r="418" spans="1:17" ht="15" hidden="1" customHeight="1">
      <c r="A418" s="204">
        <v>1</v>
      </c>
      <c r="B418" s="204" t="s">
        <v>566</v>
      </c>
      <c r="C418" s="205" t="s">
        <v>567</v>
      </c>
      <c r="D418" s="206" t="s">
        <v>577</v>
      </c>
      <c r="E418" s="207"/>
      <c r="F418" s="208">
        <v>44181</v>
      </c>
      <c r="G418" s="208" t="s">
        <v>326</v>
      </c>
      <c r="H418" s="208">
        <v>44181</v>
      </c>
      <c r="I418" s="208"/>
      <c r="J418" s="209">
        <v>0</v>
      </c>
      <c r="K418" s="209"/>
      <c r="L418" s="216">
        <v>44181</v>
      </c>
      <c r="M418" s="210">
        <v>15</v>
      </c>
      <c r="N418" s="208">
        <v>43885</v>
      </c>
      <c r="O418" s="217">
        <v>291975.34000000003</v>
      </c>
      <c r="P418" s="239">
        <v>44181</v>
      </c>
      <c r="Q418" s="212">
        <v>-296</v>
      </c>
    </row>
    <row r="419" spans="1:17" ht="15" hidden="1" customHeight="1">
      <c r="A419" s="204">
        <v>1</v>
      </c>
      <c r="B419" s="204" t="s">
        <v>566</v>
      </c>
      <c r="C419" s="205" t="s">
        <v>567</v>
      </c>
      <c r="D419" s="206" t="s">
        <v>578</v>
      </c>
      <c r="E419" s="207">
        <v>43678</v>
      </c>
      <c r="F419" s="208">
        <v>43720</v>
      </c>
      <c r="G419" s="208" t="s">
        <v>326</v>
      </c>
      <c r="H419" s="208">
        <v>43866</v>
      </c>
      <c r="I419" s="208"/>
      <c r="J419" s="209">
        <v>5923651.3399999999</v>
      </c>
      <c r="K419" s="209"/>
      <c r="L419" s="211">
        <v>923651.34</v>
      </c>
      <c r="M419" s="210">
        <v>15</v>
      </c>
      <c r="N419" s="208">
        <v>43896</v>
      </c>
      <c r="O419" s="217">
        <v>923651.34</v>
      </c>
      <c r="P419" s="239">
        <v>43930</v>
      </c>
      <c r="Q419" s="212">
        <v>-34</v>
      </c>
    </row>
    <row r="420" spans="1:17" ht="15" hidden="1" customHeight="1">
      <c r="A420" s="204">
        <v>1</v>
      </c>
      <c r="B420" s="204" t="s">
        <v>566</v>
      </c>
      <c r="C420" s="205" t="s">
        <v>567</v>
      </c>
      <c r="D420" s="206" t="s">
        <v>579</v>
      </c>
      <c r="E420" s="207">
        <v>43678</v>
      </c>
      <c r="F420" s="208">
        <v>43720</v>
      </c>
      <c r="G420" s="208" t="s">
        <v>326</v>
      </c>
      <c r="H420" s="208">
        <v>43866</v>
      </c>
      <c r="I420" s="208"/>
      <c r="J420" s="209">
        <v>10897278.84</v>
      </c>
      <c r="K420" s="209"/>
      <c r="L420" s="209">
        <v>537697</v>
      </c>
      <c r="M420" s="210">
        <v>15</v>
      </c>
      <c r="N420" s="208">
        <v>43896</v>
      </c>
      <c r="O420" s="217">
        <v>500000</v>
      </c>
      <c r="P420" s="239">
        <v>43913</v>
      </c>
      <c r="Q420" s="212">
        <v>-17</v>
      </c>
    </row>
    <row r="421" spans="1:17" ht="15" hidden="1" customHeight="1">
      <c r="A421" s="204" t="s">
        <v>317</v>
      </c>
      <c r="B421" s="204" t="s">
        <v>580</v>
      </c>
      <c r="C421" s="205" t="s">
        <v>581</v>
      </c>
      <c r="D421" s="206">
        <v>1</v>
      </c>
      <c r="E421" s="207"/>
      <c r="F421" s="208">
        <v>44132</v>
      </c>
      <c r="G421" s="208" t="s">
        <v>320</v>
      </c>
      <c r="H421" s="208">
        <v>44132</v>
      </c>
      <c r="I421" s="208">
        <v>44132</v>
      </c>
      <c r="J421" s="209">
        <v>0</v>
      </c>
      <c r="K421" s="209">
        <v>0</v>
      </c>
      <c r="L421" s="209"/>
      <c r="M421" s="210"/>
      <c r="N421" s="208">
        <v>44132</v>
      </c>
      <c r="O421" s="217">
        <v>1343575</v>
      </c>
      <c r="P421" s="239">
        <v>44132</v>
      </c>
      <c r="Q421" s="212">
        <v>0</v>
      </c>
    </row>
    <row r="422" spans="1:17" ht="15" hidden="1" customHeight="1">
      <c r="A422" s="204" t="s">
        <v>317</v>
      </c>
      <c r="B422" s="204" t="s">
        <v>582</v>
      </c>
      <c r="C422" s="205" t="s">
        <v>583</v>
      </c>
      <c r="D422" s="206">
        <v>1</v>
      </c>
      <c r="E422" s="207"/>
      <c r="F422" s="208">
        <v>44000</v>
      </c>
      <c r="G422" s="208" t="s">
        <v>320</v>
      </c>
      <c r="H422" s="208">
        <v>44000</v>
      </c>
      <c r="I422" s="208"/>
      <c r="J422" s="209">
        <v>0</v>
      </c>
      <c r="K422" s="209">
        <v>0</v>
      </c>
      <c r="L422" s="209"/>
      <c r="M422" s="210"/>
      <c r="N422" s="208">
        <v>44000</v>
      </c>
      <c r="O422" s="217">
        <v>1494015</v>
      </c>
      <c r="P422" s="239">
        <v>44000</v>
      </c>
      <c r="Q422" s="212">
        <v>0</v>
      </c>
    </row>
    <row r="423" spans="1:17" ht="15" hidden="1" customHeight="1">
      <c r="A423" s="204" t="s">
        <v>317</v>
      </c>
      <c r="B423" s="204" t="s">
        <v>582</v>
      </c>
      <c r="C423" s="205" t="s">
        <v>583</v>
      </c>
      <c r="D423" s="206" t="s">
        <v>584</v>
      </c>
      <c r="E423" s="207"/>
      <c r="F423" s="208">
        <v>44021</v>
      </c>
      <c r="G423" s="208" t="s">
        <v>320</v>
      </c>
      <c r="H423" s="208">
        <v>44021</v>
      </c>
      <c r="I423" s="208"/>
      <c r="J423" s="209">
        <v>0</v>
      </c>
      <c r="K423" s="209">
        <v>0</v>
      </c>
      <c r="L423" s="209"/>
      <c r="M423" s="210"/>
      <c r="N423" s="208">
        <v>44021</v>
      </c>
      <c r="O423" s="217">
        <v>166155</v>
      </c>
      <c r="P423" s="239">
        <v>44021</v>
      </c>
      <c r="Q423" s="212">
        <v>0</v>
      </c>
    </row>
    <row r="424" spans="1:17" ht="15" hidden="1" customHeight="1">
      <c r="A424" s="204" t="s">
        <v>317</v>
      </c>
      <c r="B424" s="204" t="s">
        <v>582</v>
      </c>
      <c r="C424" s="205" t="s">
        <v>583</v>
      </c>
      <c r="D424" s="206" t="s">
        <v>339</v>
      </c>
      <c r="E424" s="207"/>
      <c r="F424" s="208">
        <v>44179</v>
      </c>
      <c r="G424" s="208" t="s">
        <v>320</v>
      </c>
      <c r="H424" s="208">
        <v>44179</v>
      </c>
      <c r="I424" s="208"/>
      <c r="J424" s="209">
        <v>0</v>
      </c>
      <c r="K424" s="209">
        <v>0</v>
      </c>
      <c r="L424" s="209"/>
      <c r="M424" s="210"/>
      <c r="N424" s="208">
        <v>44179</v>
      </c>
      <c r="O424" s="217">
        <v>222130</v>
      </c>
      <c r="P424" s="239">
        <v>44179</v>
      </c>
      <c r="Q424" s="212">
        <v>0</v>
      </c>
    </row>
    <row r="425" spans="1:17" ht="15" hidden="1" customHeight="1">
      <c r="A425" s="204" t="s">
        <v>317</v>
      </c>
      <c r="B425" s="204" t="s">
        <v>582</v>
      </c>
      <c r="C425" s="205" t="s">
        <v>583</v>
      </c>
      <c r="D425" s="206" t="s">
        <v>584</v>
      </c>
      <c r="E425" s="207"/>
      <c r="F425" s="208">
        <v>44177</v>
      </c>
      <c r="G425" s="208" t="s">
        <v>320</v>
      </c>
      <c r="H425" s="208">
        <v>44177</v>
      </c>
      <c r="I425" s="208"/>
      <c r="J425" s="209">
        <v>0</v>
      </c>
      <c r="K425" s="209">
        <v>0</v>
      </c>
      <c r="L425" s="209"/>
      <c r="M425" s="210"/>
      <c r="N425" s="208">
        <v>44177</v>
      </c>
      <c r="O425" s="217">
        <v>236760</v>
      </c>
      <c r="P425" s="239">
        <v>44177</v>
      </c>
      <c r="Q425" s="212">
        <v>0</v>
      </c>
    </row>
    <row r="426" spans="1:17" ht="15" hidden="1" customHeight="1">
      <c r="A426" s="204">
        <v>1</v>
      </c>
      <c r="B426" s="204" t="s">
        <v>585</v>
      </c>
      <c r="C426" s="205" t="s">
        <v>586</v>
      </c>
      <c r="D426" s="206">
        <v>1</v>
      </c>
      <c r="E426" s="207">
        <v>43757</v>
      </c>
      <c r="F426" s="208">
        <v>43766</v>
      </c>
      <c r="G426" s="221" t="s">
        <v>320</v>
      </c>
      <c r="H426" s="208">
        <v>43766</v>
      </c>
      <c r="I426" s="208">
        <v>43773</v>
      </c>
      <c r="J426" s="209">
        <v>601798.30000000005</v>
      </c>
      <c r="K426" s="209">
        <v>601798.30000000005</v>
      </c>
      <c r="L426" s="209">
        <v>505797.14</v>
      </c>
      <c r="M426" s="210">
        <v>30</v>
      </c>
      <c r="N426" s="208">
        <v>43796</v>
      </c>
      <c r="O426" s="217">
        <v>505797.14</v>
      </c>
      <c r="P426" s="239">
        <v>43796</v>
      </c>
      <c r="Q426" s="212">
        <v>0</v>
      </c>
    </row>
    <row r="427" spans="1:17" ht="15" hidden="1" customHeight="1">
      <c r="A427" s="204">
        <v>1</v>
      </c>
      <c r="B427" s="204" t="s">
        <v>585</v>
      </c>
      <c r="C427" s="205" t="s">
        <v>586</v>
      </c>
      <c r="D427" s="206">
        <v>2</v>
      </c>
      <c r="E427" s="207">
        <v>43800</v>
      </c>
      <c r="F427" s="208">
        <v>43830</v>
      </c>
      <c r="G427" s="221" t="s">
        <v>320</v>
      </c>
      <c r="H427" s="208">
        <v>43830</v>
      </c>
      <c r="I427" s="208" t="s">
        <v>587</v>
      </c>
      <c r="J427" s="209">
        <v>431499.48</v>
      </c>
      <c r="K427" s="218">
        <v>431499.48</v>
      </c>
      <c r="L427" s="209">
        <v>352690.39</v>
      </c>
      <c r="M427" s="210">
        <v>30</v>
      </c>
      <c r="N427" s="208">
        <v>43860</v>
      </c>
      <c r="O427" s="217">
        <v>264423.21000000002</v>
      </c>
      <c r="P427" s="239">
        <v>43870</v>
      </c>
      <c r="Q427" s="212">
        <v>-10</v>
      </c>
    </row>
    <row r="428" spans="1:17" ht="15" hidden="1" customHeight="1">
      <c r="A428" s="204">
        <v>1</v>
      </c>
      <c r="B428" s="204" t="s">
        <v>585</v>
      </c>
      <c r="C428" s="205" t="s">
        <v>586</v>
      </c>
      <c r="D428" s="206">
        <v>3</v>
      </c>
      <c r="E428" s="207"/>
      <c r="F428" s="208">
        <v>44242</v>
      </c>
      <c r="G428" s="221" t="s">
        <v>326</v>
      </c>
      <c r="H428" s="208">
        <v>44242</v>
      </c>
      <c r="I428" s="208"/>
      <c r="J428" s="209"/>
      <c r="K428" s="209"/>
      <c r="L428" s="209"/>
      <c r="M428" s="210">
        <v>30</v>
      </c>
      <c r="N428" s="208">
        <v>44242</v>
      </c>
      <c r="O428" s="214">
        <v>128110.86</v>
      </c>
      <c r="P428" s="239">
        <v>44242</v>
      </c>
      <c r="Q428" s="212">
        <v>0</v>
      </c>
    </row>
    <row r="429" spans="1:17" ht="15" hidden="1" customHeight="1">
      <c r="A429" s="204">
        <v>1</v>
      </c>
      <c r="B429" s="204" t="s">
        <v>588</v>
      </c>
      <c r="C429" s="205" t="s">
        <v>589</v>
      </c>
      <c r="D429" s="206">
        <v>1</v>
      </c>
      <c r="E429" s="207">
        <v>43709</v>
      </c>
      <c r="F429" s="208"/>
      <c r="G429" s="221" t="s">
        <v>320</v>
      </c>
      <c r="H429" s="208">
        <v>43755</v>
      </c>
      <c r="I429" s="208">
        <v>43794</v>
      </c>
      <c r="J429" s="209">
        <v>4079822.24</v>
      </c>
      <c r="K429" s="209">
        <v>3393576.42</v>
      </c>
      <c r="L429" s="209">
        <v>2338174.15</v>
      </c>
      <c r="M429" s="210">
        <v>21</v>
      </c>
      <c r="N429" s="208">
        <v>43776</v>
      </c>
      <c r="O429" s="217">
        <v>2327690.6</v>
      </c>
      <c r="P429" s="239">
        <v>43797</v>
      </c>
      <c r="Q429" s="212">
        <v>-21</v>
      </c>
    </row>
    <row r="430" spans="1:17" ht="15" hidden="1" customHeight="1">
      <c r="A430" s="204">
        <v>1</v>
      </c>
      <c r="B430" s="204" t="s">
        <v>588</v>
      </c>
      <c r="C430" s="205" t="s">
        <v>589</v>
      </c>
      <c r="D430" s="206">
        <v>2</v>
      </c>
      <c r="E430" s="207">
        <v>43740</v>
      </c>
      <c r="F430" s="208"/>
      <c r="G430" s="221" t="s">
        <v>320</v>
      </c>
      <c r="H430" s="208">
        <v>43786</v>
      </c>
      <c r="I430" s="208">
        <v>43794</v>
      </c>
      <c r="J430" s="209">
        <v>3535981.9819999998</v>
      </c>
      <c r="K430" s="209">
        <v>3546875.0320000001</v>
      </c>
      <c r="L430" s="209">
        <v>3879736.97</v>
      </c>
      <c r="M430" s="210">
        <v>21</v>
      </c>
      <c r="N430" s="208">
        <v>43807</v>
      </c>
      <c r="O430" s="217">
        <v>3867767.27</v>
      </c>
      <c r="P430" s="239">
        <v>43815</v>
      </c>
      <c r="Q430" s="212">
        <v>-8</v>
      </c>
    </row>
    <row r="431" spans="1:17" ht="15" hidden="1" customHeight="1">
      <c r="A431" s="204">
        <v>1</v>
      </c>
      <c r="B431" s="204" t="s">
        <v>588</v>
      </c>
      <c r="C431" s="205" t="s">
        <v>589</v>
      </c>
      <c r="D431" s="206">
        <v>3</v>
      </c>
      <c r="E431" s="207">
        <v>43788</v>
      </c>
      <c r="F431" s="208"/>
      <c r="G431" s="221" t="s">
        <v>320</v>
      </c>
      <c r="H431" s="208">
        <v>43815</v>
      </c>
      <c r="I431" s="208">
        <v>43817</v>
      </c>
      <c r="J431" s="209">
        <v>4055557</v>
      </c>
      <c r="K431" s="209">
        <v>4290021.3550000004</v>
      </c>
      <c r="L431" s="209">
        <v>2286139.86</v>
      </c>
      <c r="M431" s="210">
        <v>21</v>
      </c>
      <c r="N431" s="208">
        <v>43836</v>
      </c>
      <c r="O431" s="217">
        <v>2286139.86</v>
      </c>
      <c r="P431" s="239">
        <v>43842</v>
      </c>
      <c r="Q431" s="212">
        <v>-6</v>
      </c>
    </row>
    <row r="432" spans="1:17" ht="15" hidden="1" customHeight="1">
      <c r="A432" s="204">
        <v>1</v>
      </c>
      <c r="B432" s="204" t="s">
        <v>588</v>
      </c>
      <c r="C432" s="205" t="s">
        <v>589</v>
      </c>
      <c r="D432" s="206">
        <v>4</v>
      </c>
      <c r="E432" s="207">
        <v>43800</v>
      </c>
      <c r="F432" s="208">
        <v>43480</v>
      </c>
      <c r="G432" s="221" t="s">
        <v>320</v>
      </c>
      <c r="H432" s="208">
        <v>43851</v>
      </c>
      <c r="I432" s="208">
        <v>43851</v>
      </c>
      <c r="J432" s="209">
        <v>2686069.2710000002</v>
      </c>
      <c r="K432" s="209">
        <v>2682428.7290000003</v>
      </c>
      <c r="L432" s="209">
        <v>2579351.66</v>
      </c>
      <c r="M432" s="210">
        <v>21</v>
      </c>
      <c r="N432" s="208">
        <v>43872</v>
      </c>
      <c r="O432" s="217">
        <v>2572404.48</v>
      </c>
      <c r="P432" s="239">
        <v>43888</v>
      </c>
      <c r="Q432" s="212">
        <v>-16</v>
      </c>
    </row>
    <row r="433" spans="1:17" ht="15" hidden="1" customHeight="1">
      <c r="A433" s="204">
        <v>1</v>
      </c>
      <c r="B433" s="204" t="s">
        <v>588</v>
      </c>
      <c r="C433" s="205" t="s">
        <v>589</v>
      </c>
      <c r="D433" s="206">
        <v>5</v>
      </c>
      <c r="E433" s="207">
        <v>43831</v>
      </c>
      <c r="F433" s="208">
        <v>43876</v>
      </c>
      <c r="G433" s="221" t="s">
        <v>320</v>
      </c>
      <c r="H433" s="208">
        <v>43879</v>
      </c>
      <c r="I433" s="208">
        <v>43884</v>
      </c>
      <c r="J433" s="209">
        <v>3430037.6490000002</v>
      </c>
      <c r="K433" s="209">
        <v>3349162.2199999988</v>
      </c>
      <c r="L433" s="209">
        <v>1815739.6</v>
      </c>
      <c r="M433" s="210">
        <v>21</v>
      </c>
      <c r="N433" s="208">
        <v>43900</v>
      </c>
      <c r="O433" s="217">
        <v>1808595.27</v>
      </c>
      <c r="P433" s="239">
        <v>43912</v>
      </c>
      <c r="Q433" s="212">
        <v>-12</v>
      </c>
    </row>
    <row r="434" spans="1:17" ht="15" hidden="1" customHeight="1">
      <c r="A434" s="204">
        <v>1</v>
      </c>
      <c r="B434" s="204" t="s">
        <v>588</v>
      </c>
      <c r="C434" s="205" t="s">
        <v>589</v>
      </c>
      <c r="D434" s="206">
        <v>6</v>
      </c>
      <c r="E434" s="207">
        <v>43862</v>
      </c>
      <c r="F434" s="208">
        <v>43905</v>
      </c>
      <c r="G434" s="221" t="s">
        <v>320</v>
      </c>
      <c r="H434" s="208">
        <v>43908</v>
      </c>
      <c r="I434" s="208"/>
      <c r="J434" s="209">
        <v>5706931.1900000013</v>
      </c>
      <c r="K434" s="209">
        <v>5706931.1900000013</v>
      </c>
      <c r="L434" s="211">
        <v>4271724.93</v>
      </c>
      <c r="M434" s="210">
        <v>21</v>
      </c>
      <c r="N434" s="208">
        <v>43929</v>
      </c>
      <c r="O434" s="217">
        <v>4246133.4000000004</v>
      </c>
      <c r="P434" s="239">
        <v>44066</v>
      </c>
      <c r="Q434" s="212">
        <v>-137</v>
      </c>
    </row>
    <row r="435" spans="1:17" ht="15" hidden="1" customHeight="1">
      <c r="A435" s="204">
        <v>1</v>
      </c>
      <c r="B435" s="204" t="s">
        <v>588</v>
      </c>
      <c r="C435" s="205" t="s">
        <v>589</v>
      </c>
      <c r="D435" s="206">
        <v>7</v>
      </c>
      <c r="E435" s="207">
        <v>43891</v>
      </c>
      <c r="F435" s="208">
        <v>43936</v>
      </c>
      <c r="G435" s="221" t="s">
        <v>320</v>
      </c>
      <c r="H435" s="208">
        <v>43942</v>
      </c>
      <c r="I435" s="208">
        <v>43942</v>
      </c>
      <c r="J435" s="209">
        <v>3114205.16</v>
      </c>
      <c r="K435" s="209">
        <v>3114205.16</v>
      </c>
      <c r="L435" s="216">
        <v>2145687.36</v>
      </c>
      <c r="M435" s="210">
        <v>21</v>
      </c>
      <c r="N435" s="208">
        <v>43963</v>
      </c>
      <c r="O435" s="217">
        <v>2145687.36</v>
      </c>
      <c r="P435" s="239">
        <v>44066</v>
      </c>
      <c r="Q435" s="212">
        <v>-103</v>
      </c>
    </row>
    <row r="436" spans="1:17" ht="15" hidden="1" customHeight="1">
      <c r="A436" s="204">
        <v>1</v>
      </c>
      <c r="B436" s="204" t="s">
        <v>588</v>
      </c>
      <c r="C436" s="205" t="s">
        <v>589</v>
      </c>
      <c r="D436" s="206">
        <v>8</v>
      </c>
      <c r="E436" s="207">
        <v>43983</v>
      </c>
      <c r="F436" s="208">
        <v>44013</v>
      </c>
      <c r="G436" s="221" t="s">
        <v>320</v>
      </c>
      <c r="H436" s="208">
        <v>44016</v>
      </c>
      <c r="I436" s="208"/>
      <c r="J436" s="209">
        <v>3250030</v>
      </c>
      <c r="K436" s="209">
        <v>3250030</v>
      </c>
      <c r="L436" s="216">
        <v>1922134.77</v>
      </c>
      <c r="M436" s="210">
        <v>21</v>
      </c>
      <c r="N436" s="208">
        <v>44037</v>
      </c>
      <c r="O436" s="217">
        <v>1922134.77</v>
      </c>
      <c r="P436" s="239">
        <v>44066</v>
      </c>
      <c r="Q436" s="212">
        <v>-29</v>
      </c>
    </row>
    <row r="437" spans="1:17" ht="15" hidden="1" customHeight="1">
      <c r="A437" s="204">
        <v>1</v>
      </c>
      <c r="B437" s="204" t="s">
        <v>588</v>
      </c>
      <c r="C437" s="205" t="s">
        <v>589</v>
      </c>
      <c r="D437" s="206">
        <v>9</v>
      </c>
      <c r="E437" s="207">
        <v>44013</v>
      </c>
      <c r="F437" s="208">
        <v>44036</v>
      </c>
      <c r="G437" s="221" t="s">
        <v>320</v>
      </c>
      <c r="H437" s="208">
        <v>44038</v>
      </c>
      <c r="I437" s="208">
        <v>44039</v>
      </c>
      <c r="J437" s="209">
        <v>1824300</v>
      </c>
      <c r="K437" s="209">
        <v>1824300</v>
      </c>
      <c r="L437" s="216">
        <v>996914.3</v>
      </c>
      <c r="M437" s="210">
        <v>21</v>
      </c>
      <c r="N437" s="208">
        <v>44059</v>
      </c>
      <c r="O437" s="217">
        <v>1030964.27</v>
      </c>
      <c r="P437" s="239">
        <v>44105</v>
      </c>
      <c r="Q437" s="212">
        <v>-46</v>
      </c>
    </row>
    <row r="438" spans="1:17" ht="15" hidden="1" customHeight="1">
      <c r="A438" s="204">
        <v>1</v>
      </c>
      <c r="B438" s="204" t="s">
        <v>588</v>
      </c>
      <c r="C438" s="205" t="s">
        <v>589</v>
      </c>
      <c r="D438" s="206">
        <v>10</v>
      </c>
      <c r="E438" s="207">
        <v>44044</v>
      </c>
      <c r="F438" s="208">
        <v>44075</v>
      </c>
      <c r="G438" s="221" t="s">
        <v>320</v>
      </c>
      <c r="H438" s="208">
        <v>44079</v>
      </c>
      <c r="I438" s="208">
        <v>44080</v>
      </c>
      <c r="J438" s="209">
        <v>1947431.7599999979</v>
      </c>
      <c r="K438" s="209">
        <v>1889241.5399999954</v>
      </c>
      <c r="L438" s="214">
        <v>1180949.3400000001</v>
      </c>
      <c r="M438" s="210">
        <v>21</v>
      </c>
      <c r="N438" s="208">
        <v>44100</v>
      </c>
      <c r="O438" s="217">
        <v>1173489.52</v>
      </c>
      <c r="P438" s="239">
        <v>44117</v>
      </c>
      <c r="Q438" s="212">
        <v>-17</v>
      </c>
    </row>
    <row r="439" spans="1:17" ht="15" hidden="1" customHeight="1">
      <c r="A439" s="204">
        <v>1</v>
      </c>
      <c r="B439" s="204" t="s">
        <v>588</v>
      </c>
      <c r="C439" s="205" t="s">
        <v>589</v>
      </c>
      <c r="D439" s="206">
        <v>11</v>
      </c>
      <c r="E439" s="207">
        <v>44136</v>
      </c>
      <c r="F439" s="208">
        <v>44165</v>
      </c>
      <c r="G439" s="221" t="s">
        <v>320</v>
      </c>
      <c r="H439" s="208">
        <v>44174</v>
      </c>
      <c r="I439" s="208">
        <v>44178</v>
      </c>
      <c r="J439" s="209">
        <v>881976.77000000328</v>
      </c>
      <c r="K439" s="209">
        <v>881976.77000000328</v>
      </c>
      <c r="L439" s="214">
        <v>1788649.6992291643</v>
      </c>
      <c r="M439" s="210">
        <v>21</v>
      </c>
      <c r="N439" s="208">
        <v>44195</v>
      </c>
      <c r="O439" s="215">
        <v>1750027.3</v>
      </c>
      <c r="P439" s="239">
        <v>44228</v>
      </c>
      <c r="Q439" s="212">
        <v>-33</v>
      </c>
    </row>
    <row r="440" spans="1:17" ht="15" hidden="1" customHeight="1">
      <c r="A440" s="204">
        <v>1</v>
      </c>
      <c r="B440" s="204" t="s">
        <v>588</v>
      </c>
      <c r="C440" s="205" t="s">
        <v>589</v>
      </c>
      <c r="D440" s="206">
        <v>12</v>
      </c>
      <c r="E440" s="207">
        <v>44185</v>
      </c>
      <c r="F440" s="208">
        <v>44157</v>
      </c>
      <c r="G440" s="221" t="s">
        <v>320</v>
      </c>
      <c r="H440" s="208">
        <v>44188</v>
      </c>
      <c r="I440" s="208"/>
      <c r="J440" s="209">
        <v>0</v>
      </c>
      <c r="K440" s="209">
        <v>0</v>
      </c>
      <c r="L440" s="214">
        <v>2000000</v>
      </c>
      <c r="M440" s="210">
        <v>21</v>
      </c>
      <c r="N440" s="208">
        <v>44209</v>
      </c>
      <c r="O440" s="217">
        <v>1942857.14</v>
      </c>
      <c r="P440" s="239">
        <v>44217</v>
      </c>
      <c r="Q440" s="212">
        <v>-8</v>
      </c>
    </row>
    <row r="441" spans="1:17" ht="15" hidden="1" customHeight="1">
      <c r="A441" s="204">
        <v>1</v>
      </c>
      <c r="B441" s="204" t="s">
        <v>588</v>
      </c>
      <c r="C441" s="205" t="s">
        <v>589</v>
      </c>
      <c r="D441" s="206">
        <v>13</v>
      </c>
      <c r="E441" s="207">
        <v>44166</v>
      </c>
      <c r="F441" s="208">
        <v>44196</v>
      </c>
      <c r="G441" s="221" t="s">
        <v>320</v>
      </c>
      <c r="H441" s="208">
        <v>44206</v>
      </c>
      <c r="I441" s="208"/>
      <c r="J441" s="209">
        <v>2225492.7100000009</v>
      </c>
      <c r="K441" s="209">
        <v>2225492.7100000009</v>
      </c>
      <c r="L441" s="214">
        <v>1964526.99</v>
      </c>
      <c r="M441" s="210">
        <v>21</v>
      </c>
      <c r="N441" s="208">
        <v>44227</v>
      </c>
      <c r="O441" s="214">
        <v>1951940.18</v>
      </c>
      <c r="P441" s="239">
        <v>44248</v>
      </c>
      <c r="Q441" s="212">
        <v>-21</v>
      </c>
    </row>
    <row r="442" spans="1:17" ht="15" hidden="1" customHeight="1">
      <c r="A442" s="204">
        <v>1</v>
      </c>
      <c r="B442" s="204" t="s">
        <v>588</v>
      </c>
      <c r="C442" s="205" t="s">
        <v>589</v>
      </c>
      <c r="D442" s="206">
        <v>14</v>
      </c>
      <c r="E442" s="207">
        <v>44197</v>
      </c>
      <c r="F442" s="208">
        <v>44227</v>
      </c>
      <c r="G442" s="221" t="s">
        <v>320</v>
      </c>
      <c r="H442" s="208">
        <v>44241</v>
      </c>
      <c r="I442" s="208"/>
      <c r="J442" s="213">
        <v>3901532.200000003</v>
      </c>
      <c r="K442" s="213">
        <v>3901532.200000003</v>
      </c>
      <c r="L442" s="214">
        <v>3061707.07</v>
      </c>
      <c r="M442" s="210">
        <v>21</v>
      </c>
      <c r="N442" s="208">
        <v>44262</v>
      </c>
      <c r="O442" s="217"/>
      <c r="P442" s="239"/>
      <c r="Q442" s="212">
        <v>-29</v>
      </c>
    </row>
    <row r="443" spans="1:17" ht="15" hidden="1" customHeight="1">
      <c r="A443" s="204">
        <v>1</v>
      </c>
      <c r="B443" s="204" t="s">
        <v>588</v>
      </c>
      <c r="C443" s="205" t="s">
        <v>589</v>
      </c>
      <c r="D443" s="206">
        <v>15</v>
      </c>
      <c r="E443" s="207">
        <v>44228</v>
      </c>
      <c r="F443" s="208">
        <v>44266</v>
      </c>
      <c r="G443" s="221" t="s">
        <v>320</v>
      </c>
      <c r="H443" s="208">
        <v>44268</v>
      </c>
      <c r="I443" s="208">
        <v>44285</v>
      </c>
      <c r="J443" s="213">
        <v>4447615.0599999949</v>
      </c>
      <c r="K443" s="213">
        <v>4447615.0599999949</v>
      </c>
      <c r="L443" s="214">
        <v>3016703.15</v>
      </c>
      <c r="M443" s="210">
        <v>21</v>
      </c>
      <c r="N443" s="208">
        <v>44289</v>
      </c>
      <c r="O443" s="217"/>
      <c r="P443" s="239"/>
      <c r="Q443" s="212">
        <v>-2</v>
      </c>
    </row>
    <row r="444" spans="1:17" ht="15" hidden="1" customHeight="1">
      <c r="A444" s="204">
        <v>1</v>
      </c>
      <c r="B444" s="204" t="s">
        <v>588</v>
      </c>
      <c r="C444" s="226" t="s">
        <v>589</v>
      </c>
      <c r="D444" s="227" t="s">
        <v>590</v>
      </c>
      <c r="E444" s="207">
        <v>43800</v>
      </c>
      <c r="F444" s="208">
        <v>43480</v>
      </c>
      <c r="G444" s="221" t="s">
        <v>320</v>
      </c>
      <c r="H444" s="208">
        <v>43848</v>
      </c>
      <c r="I444" s="208"/>
      <c r="J444" s="209">
        <v>409200</v>
      </c>
      <c r="K444" s="209">
        <v>409200</v>
      </c>
      <c r="L444" s="209">
        <v>429660</v>
      </c>
      <c r="M444" s="210">
        <v>21</v>
      </c>
      <c r="N444" s="208">
        <v>43869</v>
      </c>
      <c r="O444" s="217">
        <v>425568</v>
      </c>
      <c r="P444" s="239">
        <v>43870</v>
      </c>
      <c r="Q444" s="212">
        <v>-1</v>
      </c>
    </row>
    <row r="445" spans="1:17" ht="15" hidden="1" customHeight="1">
      <c r="A445" s="204">
        <v>1</v>
      </c>
      <c r="B445" s="204" t="s">
        <v>588</v>
      </c>
      <c r="C445" s="226" t="s">
        <v>589</v>
      </c>
      <c r="D445" s="227" t="s">
        <v>591</v>
      </c>
      <c r="E445" s="207">
        <v>43831</v>
      </c>
      <c r="F445" s="208">
        <v>43511</v>
      </c>
      <c r="G445" s="221" t="s">
        <v>320</v>
      </c>
      <c r="H445" s="208">
        <v>43876</v>
      </c>
      <c r="I445" s="208">
        <v>43884</v>
      </c>
      <c r="J445" s="209">
        <v>424545</v>
      </c>
      <c r="K445" s="211">
        <v>424545</v>
      </c>
      <c r="L445" s="209">
        <v>445772.25</v>
      </c>
      <c r="M445" s="210">
        <v>21</v>
      </c>
      <c r="N445" s="208">
        <v>43897</v>
      </c>
      <c r="O445" s="217">
        <v>441526.8</v>
      </c>
      <c r="P445" s="239">
        <v>43912</v>
      </c>
      <c r="Q445" s="212">
        <v>-15</v>
      </c>
    </row>
    <row r="446" spans="1:17" ht="15" hidden="1" customHeight="1">
      <c r="A446" s="204">
        <v>1</v>
      </c>
      <c r="B446" s="204" t="s">
        <v>588</v>
      </c>
      <c r="C446" s="226" t="s">
        <v>589</v>
      </c>
      <c r="D446" s="227" t="s">
        <v>592</v>
      </c>
      <c r="E446" s="207">
        <v>43952</v>
      </c>
      <c r="F446" s="208">
        <v>43987</v>
      </c>
      <c r="G446" s="221" t="s">
        <v>326</v>
      </c>
      <c r="H446" s="208">
        <v>43988</v>
      </c>
      <c r="I446" s="208"/>
      <c r="J446" s="209">
        <v>189255</v>
      </c>
      <c r="K446" s="218"/>
      <c r="L446" s="214">
        <v>167217.75</v>
      </c>
      <c r="M446" s="210">
        <v>21</v>
      </c>
      <c r="N446" s="208">
        <v>44009</v>
      </c>
      <c r="O446" s="214">
        <v>173749.2</v>
      </c>
      <c r="P446" s="239">
        <v>44248</v>
      </c>
      <c r="Q446" s="212">
        <v>-239</v>
      </c>
    </row>
    <row r="447" spans="1:17" ht="15" hidden="1" customHeight="1">
      <c r="A447" s="204">
        <v>1</v>
      </c>
      <c r="B447" s="204" t="s">
        <v>588</v>
      </c>
      <c r="C447" s="205" t="s">
        <v>589</v>
      </c>
      <c r="D447" s="206" t="s">
        <v>593</v>
      </c>
      <c r="E447" s="207">
        <v>43770</v>
      </c>
      <c r="F447" s="208"/>
      <c r="G447" s="208" t="s">
        <v>320</v>
      </c>
      <c r="H447" s="208">
        <v>43811</v>
      </c>
      <c r="I447" s="208"/>
      <c r="J447" s="209">
        <v>80875</v>
      </c>
      <c r="K447" s="209">
        <v>80875</v>
      </c>
      <c r="L447" s="209">
        <v>84918.75</v>
      </c>
      <c r="M447" s="210">
        <v>21</v>
      </c>
      <c r="N447" s="208">
        <v>43832</v>
      </c>
      <c r="O447" s="217">
        <v>73813.119999999995</v>
      </c>
      <c r="P447" s="239">
        <v>43856</v>
      </c>
      <c r="Q447" s="212">
        <v>-24</v>
      </c>
    </row>
    <row r="448" spans="1:17" ht="15" hidden="1" customHeight="1">
      <c r="A448" s="204">
        <v>1</v>
      </c>
      <c r="B448" s="204" t="s">
        <v>588</v>
      </c>
      <c r="C448" s="205" t="s">
        <v>589</v>
      </c>
      <c r="D448" s="206" t="s">
        <v>594</v>
      </c>
      <c r="E448" s="207">
        <v>43891</v>
      </c>
      <c r="F448" s="208">
        <v>43907</v>
      </c>
      <c r="G448" s="208" t="s">
        <v>320</v>
      </c>
      <c r="H448" s="208">
        <v>43908</v>
      </c>
      <c r="I448" s="208"/>
      <c r="J448" s="209">
        <v>16112.5</v>
      </c>
      <c r="K448" s="209">
        <v>16112.5</v>
      </c>
      <c r="L448" s="211">
        <v>16918.13</v>
      </c>
      <c r="M448" s="210">
        <v>21</v>
      </c>
      <c r="N448" s="208">
        <v>43929</v>
      </c>
      <c r="O448" s="217">
        <v>16757</v>
      </c>
      <c r="P448" s="239">
        <v>43993</v>
      </c>
      <c r="Q448" s="212">
        <v>-64</v>
      </c>
    </row>
    <row r="449" spans="1:17" ht="15" hidden="1" customHeight="1">
      <c r="A449" s="204">
        <v>1</v>
      </c>
      <c r="B449" s="204" t="s">
        <v>588</v>
      </c>
      <c r="C449" s="205" t="s">
        <v>589</v>
      </c>
      <c r="D449" s="206" t="s">
        <v>595</v>
      </c>
      <c r="E449" s="207">
        <v>43983</v>
      </c>
      <c r="F449" s="208">
        <v>44021</v>
      </c>
      <c r="G449" s="208" t="s">
        <v>326</v>
      </c>
      <c r="H449" s="208">
        <v>44021</v>
      </c>
      <c r="I449" s="208"/>
      <c r="J449" s="209">
        <v>74812.5</v>
      </c>
      <c r="K449" s="209"/>
      <c r="L449" s="214">
        <v>74812.5</v>
      </c>
      <c r="M449" s="210">
        <v>21</v>
      </c>
      <c r="N449" s="208">
        <v>44042</v>
      </c>
      <c r="O449" s="214">
        <v>74100</v>
      </c>
      <c r="P449" s="239">
        <v>44248</v>
      </c>
      <c r="Q449" s="212">
        <v>-206</v>
      </c>
    </row>
    <row r="450" spans="1:17" ht="15" hidden="1" customHeight="1">
      <c r="A450" s="204" t="s">
        <v>317</v>
      </c>
      <c r="B450" s="204" t="s">
        <v>596</v>
      </c>
      <c r="C450" s="205" t="s">
        <v>597</v>
      </c>
      <c r="D450" s="206">
        <v>1</v>
      </c>
      <c r="E450" s="207"/>
      <c r="F450" s="208">
        <v>44105</v>
      </c>
      <c r="G450" s="208" t="s">
        <v>320</v>
      </c>
      <c r="H450" s="208">
        <v>44105</v>
      </c>
      <c r="I450" s="208"/>
      <c r="J450" s="209">
        <v>0</v>
      </c>
      <c r="K450" s="209">
        <v>0</v>
      </c>
      <c r="L450" s="216"/>
      <c r="M450" s="210"/>
      <c r="N450" s="208">
        <v>44105</v>
      </c>
      <c r="O450" s="217">
        <v>5600125</v>
      </c>
      <c r="P450" s="239">
        <v>44105</v>
      </c>
      <c r="Q450" s="212">
        <v>0</v>
      </c>
    </row>
    <row r="451" spans="1:17" ht="15" hidden="1" customHeight="1">
      <c r="A451" s="204" t="s">
        <v>317</v>
      </c>
      <c r="B451" s="204" t="s">
        <v>596</v>
      </c>
      <c r="C451" s="205" t="s">
        <v>597</v>
      </c>
      <c r="D451" s="206" t="s">
        <v>598</v>
      </c>
      <c r="E451" s="207"/>
      <c r="F451" s="208">
        <v>44172</v>
      </c>
      <c r="G451" s="208" t="s">
        <v>320</v>
      </c>
      <c r="H451" s="208">
        <v>44172</v>
      </c>
      <c r="I451" s="208"/>
      <c r="J451" s="209">
        <v>0</v>
      </c>
      <c r="K451" s="209">
        <v>0</v>
      </c>
      <c r="L451" s="216"/>
      <c r="M451" s="210"/>
      <c r="N451" s="208">
        <v>44172</v>
      </c>
      <c r="O451" s="217">
        <v>392980</v>
      </c>
      <c r="P451" s="239">
        <v>44172</v>
      </c>
      <c r="Q451" s="212">
        <v>0</v>
      </c>
    </row>
    <row r="452" spans="1:17" ht="15" hidden="1" customHeight="1">
      <c r="A452" s="204" t="s">
        <v>317</v>
      </c>
      <c r="B452" s="204" t="s">
        <v>596</v>
      </c>
      <c r="C452" s="205" t="s">
        <v>597</v>
      </c>
      <c r="D452" s="206" t="s">
        <v>599</v>
      </c>
      <c r="E452" s="207"/>
      <c r="F452" s="208">
        <v>44255</v>
      </c>
      <c r="G452" s="208" t="s">
        <v>320</v>
      </c>
      <c r="H452" s="208">
        <v>44255</v>
      </c>
      <c r="I452" s="208"/>
      <c r="J452" s="209">
        <v>0</v>
      </c>
      <c r="K452" s="209">
        <v>0</v>
      </c>
      <c r="L452" s="216"/>
      <c r="M452" s="210"/>
      <c r="N452" s="208">
        <v>44255</v>
      </c>
      <c r="O452" s="214">
        <v>355500</v>
      </c>
      <c r="P452" s="239">
        <v>44255</v>
      </c>
      <c r="Q452" s="212">
        <v>0</v>
      </c>
    </row>
    <row r="453" spans="1:17" ht="15" hidden="1" customHeight="1">
      <c r="A453" s="204">
        <v>2</v>
      </c>
      <c r="B453" s="204" t="s">
        <v>600</v>
      </c>
      <c r="C453" s="205" t="s">
        <v>601</v>
      </c>
      <c r="D453" s="206">
        <v>1</v>
      </c>
      <c r="E453" s="207"/>
      <c r="F453" s="208">
        <v>43864</v>
      </c>
      <c r="G453" s="208" t="s">
        <v>326</v>
      </c>
      <c r="H453" s="208">
        <v>43864</v>
      </c>
      <c r="I453" s="208">
        <v>43864</v>
      </c>
      <c r="J453" s="209"/>
      <c r="K453" s="209"/>
      <c r="L453" s="209"/>
      <c r="M453" s="210"/>
      <c r="N453" s="208">
        <v>43864</v>
      </c>
      <c r="O453" s="217">
        <v>997</v>
      </c>
      <c r="P453" s="239">
        <v>43864</v>
      </c>
      <c r="Q453" s="212">
        <v>0</v>
      </c>
    </row>
    <row r="454" spans="1:17" ht="15" hidden="1" customHeight="1">
      <c r="A454" s="204">
        <v>2</v>
      </c>
      <c r="B454" s="204" t="s">
        <v>600</v>
      </c>
      <c r="C454" s="205" t="s">
        <v>601</v>
      </c>
      <c r="D454" s="206" t="s">
        <v>483</v>
      </c>
      <c r="E454" s="207"/>
      <c r="F454" s="208">
        <v>43874</v>
      </c>
      <c r="G454" s="208" t="s">
        <v>320</v>
      </c>
      <c r="H454" s="208">
        <v>43874</v>
      </c>
      <c r="I454" s="208">
        <v>43874</v>
      </c>
      <c r="J454" s="209">
        <v>0</v>
      </c>
      <c r="K454" s="209">
        <v>0</v>
      </c>
      <c r="L454" s="209"/>
      <c r="M454" s="210"/>
      <c r="N454" s="208">
        <v>43874</v>
      </c>
      <c r="O454" s="217">
        <v>5454520</v>
      </c>
      <c r="P454" s="239">
        <v>43874</v>
      </c>
      <c r="Q454" s="212">
        <v>0</v>
      </c>
    </row>
    <row r="455" spans="1:17" ht="15" hidden="1" customHeight="1">
      <c r="A455" s="204">
        <v>2</v>
      </c>
      <c r="B455" s="204" t="s">
        <v>600</v>
      </c>
      <c r="C455" s="205" t="s">
        <v>601</v>
      </c>
      <c r="D455" s="206" t="s">
        <v>602</v>
      </c>
      <c r="E455" s="207"/>
      <c r="F455" s="208">
        <v>44056</v>
      </c>
      <c r="G455" s="208" t="s">
        <v>320</v>
      </c>
      <c r="H455" s="208">
        <v>44056</v>
      </c>
      <c r="I455" s="208">
        <v>44056</v>
      </c>
      <c r="J455" s="209">
        <v>0</v>
      </c>
      <c r="K455" s="209">
        <v>0</v>
      </c>
      <c r="L455" s="209"/>
      <c r="M455" s="210"/>
      <c r="N455" s="208">
        <v>44056</v>
      </c>
      <c r="O455" s="217">
        <v>3298745</v>
      </c>
      <c r="P455" s="239">
        <v>44056</v>
      </c>
      <c r="Q455" s="212">
        <v>0</v>
      </c>
    </row>
    <row r="456" spans="1:17" ht="15" hidden="1" customHeight="1">
      <c r="A456" s="204">
        <v>2</v>
      </c>
      <c r="B456" s="204" t="s">
        <v>600</v>
      </c>
      <c r="C456" s="205" t="s">
        <v>601</v>
      </c>
      <c r="D456" s="206" t="s">
        <v>603</v>
      </c>
      <c r="E456" s="207"/>
      <c r="F456" s="208">
        <v>44157</v>
      </c>
      <c r="G456" s="208" t="s">
        <v>320</v>
      </c>
      <c r="H456" s="208">
        <v>44157</v>
      </c>
      <c r="I456" s="208">
        <v>44157</v>
      </c>
      <c r="J456" s="209">
        <v>0</v>
      </c>
      <c r="K456" s="209">
        <v>0</v>
      </c>
      <c r="L456" s="209"/>
      <c r="M456" s="210"/>
      <c r="N456" s="208">
        <v>44157</v>
      </c>
      <c r="O456" s="217">
        <v>3298730</v>
      </c>
      <c r="P456" s="239">
        <v>44157</v>
      </c>
      <c r="Q456" s="212">
        <v>0</v>
      </c>
    </row>
    <row r="457" spans="1:17" ht="15" hidden="1" customHeight="1">
      <c r="A457" s="204">
        <v>1</v>
      </c>
      <c r="B457" s="204" t="s">
        <v>604</v>
      </c>
      <c r="C457" s="205" t="s">
        <v>605</v>
      </c>
      <c r="D457" s="206">
        <v>1</v>
      </c>
      <c r="E457" s="207">
        <v>43757</v>
      </c>
      <c r="F457" s="208">
        <v>43779</v>
      </c>
      <c r="G457" s="208" t="s">
        <v>320</v>
      </c>
      <c r="H457" s="208">
        <v>43781</v>
      </c>
      <c r="I457" s="208">
        <v>43794</v>
      </c>
      <c r="J457" s="209">
        <v>1684523.66</v>
      </c>
      <c r="K457" s="209">
        <v>1394602.91</v>
      </c>
      <c r="L457" s="209">
        <v>2583317</v>
      </c>
      <c r="M457" s="210">
        <v>14</v>
      </c>
      <c r="N457" s="208">
        <v>43795</v>
      </c>
      <c r="O457" s="217">
        <v>2499090</v>
      </c>
      <c r="P457" s="239">
        <v>43801</v>
      </c>
      <c r="Q457" s="212">
        <v>-6</v>
      </c>
    </row>
    <row r="458" spans="1:17" ht="15" hidden="1" customHeight="1">
      <c r="A458" s="204">
        <v>1</v>
      </c>
      <c r="B458" s="204" t="s">
        <v>604</v>
      </c>
      <c r="C458" s="205" t="s">
        <v>605</v>
      </c>
      <c r="D458" s="206">
        <v>2</v>
      </c>
      <c r="E458" s="207">
        <v>43788</v>
      </c>
      <c r="F458" s="208">
        <v>43806</v>
      </c>
      <c r="G458" s="208" t="s">
        <v>320</v>
      </c>
      <c r="H458" s="208">
        <v>43807</v>
      </c>
      <c r="I458" s="208">
        <v>43811</v>
      </c>
      <c r="J458" s="209">
        <v>11763292.92</v>
      </c>
      <c r="K458" s="209">
        <v>11763292.92</v>
      </c>
      <c r="L458" s="209">
        <v>8637289.1600000001</v>
      </c>
      <c r="M458" s="210">
        <v>14</v>
      </c>
      <c r="N458" s="208">
        <v>43821</v>
      </c>
      <c r="O458" s="217">
        <v>8063620</v>
      </c>
      <c r="P458" s="239">
        <v>43822</v>
      </c>
      <c r="Q458" s="212">
        <v>-1</v>
      </c>
    </row>
    <row r="459" spans="1:17" ht="15" hidden="1" customHeight="1">
      <c r="A459" s="204">
        <v>1</v>
      </c>
      <c r="B459" s="204" t="s">
        <v>604</v>
      </c>
      <c r="C459" s="205" t="s">
        <v>605</v>
      </c>
      <c r="D459" s="206">
        <v>3</v>
      </c>
      <c r="E459" s="207">
        <v>43819</v>
      </c>
      <c r="F459" s="208">
        <v>43830</v>
      </c>
      <c r="G459" s="208" t="s">
        <v>320</v>
      </c>
      <c r="H459" s="208">
        <v>43832</v>
      </c>
      <c r="I459" s="208">
        <v>43843</v>
      </c>
      <c r="J459" s="209">
        <v>10276217.17</v>
      </c>
      <c r="K459" s="209">
        <v>10276217.590000002</v>
      </c>
      <c r="L459" s="209">
        <v>7194819.71</v>
      </c>
      <c r="M459" s="210">
        <v>14</v>
      </c>
      <c r="N459" s="208">
        <v>43846</v>
      </c>
      <c r="O459" s="217">
        <v>6681008.8353140811</v>
      </c>
      <c r="P459" s="239">
        <v>43849</v>
      </c>
      <c r="Q459" s="212">
        <v>-3</v>
      </c>
    </row>
    <row r="460" spans="1:17" ht="15" hidden="1" customHeight="1">
      <c r="A460" s="204">
        <v>1</v>
      </c>
      <c r="B460" s="204" t="s">
        <v>604</v>
      </c>
      <c r="C460" s="205" t="s">
        <v>605</v>
      </c>
      <c r="D460" s="206">
        <v>4</v>
      </c>
      <c r="E460" s="207">
        <v>43831</v>
      </c>
      <c r="F460" s="208">
        <v>43861</v>
      </c>
      <c r="G460" s="208" t="s">
        <v>320</v>
      </c>
      <c r="H460" s="208">
        <v>43867</v>
      </c>
      <c r="I460" s="208">
        <v>43874</v>
      </c>
      <c r="J460" s="209">
        <v>15608956.949999996</v>
      </c>
      <c r="K460" s="211">
        <v>12451224.369999995</v>
      </c>
      <c r="L460" s="209">
        <v>7075844.1299999999</v>
      </c>
      <c r="M460" s="210">
        <v>14</v>
      </c>
      <c r="N460" s="208">
        <v>43881</v>
      </c>
      <c r="O460" s="217">
        <v>6318712</v>
      </c>
      <c r="P460" s="239">
        <v>43884</v>
      </c>
      <c r="Q460" s="212">
        <v>-3</v>
      </c>
    </row>
    <row r="461" spans="1:17" ht="15" hidden="1" customHeight="1">
      <c r="A461" s="204">
        <v>1</v>
      </c>
      <c r="B461" s="204" t="s">
        <v>604</v>
      </c>
      <c r="C461" s="205" t="s">
        <v>605</v>
      </c>
      <c r="D461" s="206">
        <v>5</v>
      </c>
      <c r="E461" s="207">
        <v>43831</v>
      </c>
      <c r="F461" s="208">
        <v>43875</v>
      </c>
      <c r="G461" s="208" t="s">
        <v>320</v>
      </c>
      <c r="H461" s="208">
        <v>43879</v>
      </c>
      <c r="I461" s="208">
        <v>43884</v>
      </c>
      <c r="J461" s="209">
        <v>5616638.2100000009</v>
      </c>
      <c r="K461" s="211">
        <v>5616638.2100000009</v>
      </c>
      <c r="L461" s="209">
        <v>3307335</v>
      </c>
      <c r="M461" s="210">
        <v>14</v>
      </c>
      <c r="N461" s="208">
        <v>43893</v>
      </c>
      <c r="O461" s="217">
        <v>3307335</v>
      </c>
      <c r="P461" s="239">
        <v>43888</v>
      </c>
      <c r="Q461" s="212">
        <v>5</v>
      </c>
    </row>
    <row r="462" spans="1:17" ht="15" hidden="1" customHeight="1">
      <c r="A462" s="204">
        <v>1</v>
      </c>
      <c r="B462" s="204" t="s">
        <v>604</v>
      </c>
      <c r="C462" s="205" t="s">
        <v>605</v>
      </c>
      <c r="D462" s="206">
        <v>6</v>
      </c>
      <c r="E462" s="207">
        <v>43862</v>
      </c>
      <c r="F462" s="208">
        <v>43890</v>
      </c>
      <c r="G462" s="208" t="s">
        <v>320</v>
      </c>
      <c r="H462" s="208">
        <v>43892</v>
      </c>
      <c r="I462" s="208">
        <v>43897</v>
      </c>
      <c r="J462" s="209">
        <v>11058708</v>
      </c>
      <c r="K462" s="209">
        <v>10663484.859999999</v>
      </c>
      <c r="L462" s="209">
        <v>8049737</v>
      </c>
      <c r="M462" s="210">
        <v>14</v>
      </c>
      <c r="N462" s="208">
        <v>43906</v>
      </c>
      <c r="O462" s="217">
        <v>8598544</v>
      </c>
      <c r="P462" s="239">
        <v>43905</v>
      </c>
      <c r="Q462" s="212">
        <v>1</v>
      </c>
    </row>
    <row r="463" spans="1:17" ht="15" hidden="1" customHeight="1">
      <c r="A463" s="204">
        <v>1</v>
      </c>
      <c r="B463" s="204" t="s">
        <v>604</v>
      </c>
      <c r="C463" s="205" t="s">
        <v>605</v>
      </c>
      <c r="D463" s="206">
        <v>7</v>
      </c>
      <c r="E463" s="207">
        <v>43891</v>
      </c>
      <c r="F463" s="208">
        <v>43906</v>
      </c>
      <c r="G463" s="208" t="s">
        <v>320</v>
      </c>
      <c r="H463" s="208">
        <v>43907</v>
      </c>
      <c r="I463" s="208"/>
      <c r="J463" s="209">
        <v>12302665.460000005</v>
      </c>
      <c r="K463" s="209">
        <v>12302665.459999999</v>
      </c>
      <c r="L463" s="209">
        <v>8896507.6777120437</v>
      </c>
      <c r="M463" s="210">
        <v>14</v>
      </c>
      <c r="N463" s="208">
        <v>43921</v>
      </c>
      <c r="O463" s="217">
        <v>8960935</v>
      </c>
      <c r="P463" s="239">
        <v>43916</v>
      </c>
      <c r="Q463" s="212">
        <v>5</v>
      </c>
    </row>
    <row r="464" spans="1:17" ht="15" hidden="1" customHeight="1">
      <c r="A464" s="204">
        <v>1</v>
      </c>
      <c r="B464" s="204" t="s">
        <v>604</v>
      </c>
      <c r="C464" s="205" t="s">
        <v>605</v>
      </c>
      <c r="D464" s="206">
        <v>8</v>
      </c>
      <c r="E464" s="207">
        <v>43891</v>
      </c>
      <c r="F464" s="208">
        <v>43921</v>
      </c>
      <c r="G464" s="208" t="s">
        <v>320</v>
      </c>
      <c r="H464" s="208">
        <v>43925</v>
      </c>
      <c r="I464" s="208"/>
      <c r="J464" s="209">
        <v>21120127.139999997</v>
      </c>
      <c r="K464" s="209">
        <v>7593014.6799999978</v>
      </c>
      <c r="L464" s="209">
        <v>3400669</v>
      </c>
      <c r="M464" s="210">
        <v>14</v>
      </c>
      <c r="N464" s="208">
        <v>43939</v>
      </c>
      <c r="O464" s="217">
        <v>3276433</v>
      </c>
      <c r="P464" s="239">
        <v>43942</v>
      </c>
      <c r="Q464" s="212">
        <v>-3</v>
      </c>
    </row>
    <row r="465" spans="1:17" ht="15" hidden="1" customHeight="1">
      <c r="A465" s="204">
        <v>1</v>
      </c>
      <c r="B465" s="204" t="s">
        <v>604</v>
      </c>
      <c r="C465" s="205" t="s">
        <v>605</v>
      </c>
      <c r="D465" s="206">
        <v>9</v>
      </c>
      <c r="E465" s="207">
        <v>43922</v>
      </c>
      <c r="F465" s="208">
        <v>43940</v>
      </c>
      <c r="G465" s="208" t="s">
        <v>320</v>
      </c>
      <c r="H465" s="208">
        <v>43940</v>
      </c>
      <c r="I465" s="208">
        <v>43947</v>
      </c>
      <c r="J465" s="209">
        <v>2029339</v>
      </c>
      <c r="K465" s="209">
        <v>2029339</v>
      </c>
      <c r="L465" s="209">
        <v>1277872</v>
      </c>
      <c r="M465" s="210">
        <v>14</v>
      </c>
      <c r="N465" s="208">
        <v>43954</v>
      </c>
      <c r="O465" s="217">
        <v>1277872</v>
      </c>
      <c r="P465" s="239">
        <v>43956</v>
      </c>
      <c r="Q465" s="212">
        <v>-2</v>
      </c>
    </row>
    <row r="466" spans="1:17" ht="15" hidden="1" customHeight="1">
      <c r="A466" s="204">
        <v>1</v>
      </c>
      <c r="B466" s="204" t="s">
        <v>604</v>
      </c>
      <c r="C466" s="205" t="s">
        <v>605</v>
      </c>
      <c r="D466" s="206">
        <v>10</v>
      </c>
      <c r="E466" s="207">
        <v>43922</v>
      </c>
      <c r="F466" s="208">
        <v>43966</v>
      </c>
      <c r="G466" s="208" t="s">
        <v>320</v>
      </c>
      <c r="H466" s="208">
        <v>43968</v>
      </c>
      <c r="I466" s="208"/>
      <c r="J466" s="209">
        <v>10283574.999999996</v>
      </c>
      <c r="K466" s="209">
        <v>7741768.0000000056</v>
      </c>
      <c r="L466" s="209">
        <v>4810581.915521387</v>
      </c>
      <c r="M466" s="210">
        <v>14</v>
      </c>
      <c r="N466" s="208">
        <v>43982</v>
      </c>
      <c r="O466" s="217">
        <v>4688664</v>
      </c>
      <c r="P466" s="239">
        <v>43991</v>
      </c>
      <c r="Q466" s="212">
        <v>-9</v>
      </c>
    </row>
    <row r="467" spans="1:17" ht="15" hidden="1" customHeight="1">
      <c r="A467" s="204">
        <v>1</v>
      </c>
      <c r="B467" s="204" t="s">
        <v>604</v>
      </c>
      <c r="C467" s="205" t="s">
        <v>605</v>
      </c>
      <c r="D467" s="206">
        <v>11</v>
      </c>
      <c r="E467" s="207">
        <v>43952</v>
      </c>
      <c r="F467" s="208">
        <v>43998</v>
      </c>
      <c r="G467" s="208" t="s">
        <v>320</v>
      </c>
      <c r="H467" s="208">
        <v>44000</v>
      </c>
      <c r="I467" s="208">
        <v>44003</v>
      </c>
      <c r="J467" s="209">
        <v>10630940</v>
      </c>
      <c r="K467" s="209">
        <v>9960646</v>
      </c>
      <c r="L467" s="213">
        <v>6700151</v>
      </c>
      <c r="M467" s="210">
        <v>14</v>
      </c>
      <c r="N467" s="208">
        <v>44014</v>
      </c>
      <c r="O467" s="217">
        <v>6700148</v>
      </c>
      <c r="P467" s="239">
        <v>44017</v>
      </c>
      <c r="Q467" s="212">
        <v>-3</v>
      </c>
    </row>
    <row r="468" spans="1:17" ht="15" hidden="1" customHeight="1">
      <c r="A468" s="204">
        <v>1</v>
      </c>
      <c r="B468" s="204" t="s">
        <v>604</v>
      </c>
      <c r="C468" s="205" t="s">
        <v>605</v>
      </c>
      <c r="D468" s="206">
        <v>12</v>
      </c>
      <c r="E468" s="207">
        <v>43983</v>
      </c>
      <c r="F468" s="208">
        <v>44012</v>
      </c>
      <c r="G468" s="208" t="s">
        <v>320</v>
      </c>
      <c r="H468" s="208">
        <v>44016</v>
      </c>
      <c r="I468" s="208">
        <v>44023</v>
      </c>
      <c r="J468" s="209">
        <v>3093529</v>
      </c>
      <c r="K468" s="209">
        <v>3093529</v>
      </c>
      <c r="L468" s="214">
        <v>1896314</v>
      </c>
      <c r="M468" s="210">
        <v>14</v>
      </c>
      <c r="N468" s="208">
        <v>44030</v>
      </c>
      <c r="O468" s="217">
        <v>1896315</v>
      </c>
      <c r="P468" s="239">
        <v>44038</v>
      </c>
      <c r="Q468" s="212">
        <v>-8</v>
      </c>
    </row>
    <row r="469" spans="1:17" ht="15" hidden="1" customHeight="1">
      <c r="A469" s="204">
        <v>1</v>
      </c>
      <c r="B469" s="204" t="s">
        <v>604</v>
      </c>
      <c r="C469" s="205" t="s">
        <v>605</v>
      </c>
      <c r="D469" s="206">
        <v>13</v>
      </c>
      <c r="E469" s="207">
        <v>44013</v>
      </c>
      <c r="F469" s="208">
        <v>44043</v>
      </c>
      <c r="G469" s="208" t="s">
        <v>320</v>
      </c>
      <c r="H469" s="208">
        <v>44052</v>
      </c>
      <c r="I469" s="208">
        <v>44062</v>
      </c>
      <c r="J469" s="209">
        <v>9225878</v>
      </c>
      <c r="K469" s="209">
        <v>9161230</v>
      </c>
      <c r="L469" s="216">
        <v>6738701.3467518752</v>
      </c>
      <c r="M469" s="210">
        <v>14</v>
      </c>
      <c r="N469" s="208">
        <v>44066</v>
      </c>
      <c r="O469" s="217">
        <v>6738702</v>
      </c>
      <c r="P469" s="239">
        <v>44075</v>
      </c>
      <c r="Q469" s="212">
        <v>-9</v>
      </c>
    </row>
    <row r="470" spans="1:17" ht="15" hidden="1" customHeight="1">
      <c r="A470" s="204">
        <v>1</v>
      </c>
      <c r="B470" s="204" t="s">
        <v>604</v>
      </c>
      <c r="C470" s="205" t="s">
        <v>605</v>
      </c>
      <c r="D470" s="206">
        <v>14</v>
      </c>
      <c r="E470" s="207">
        <v>44044</v>
      </c>
      <c r="F470" s="208">
        <v>44074</v>
      </c>
      <c r="G470" s="208" t="s">
        <v>320</v>
      </c>
      <c r="H470" s="208">
        <v>44076</v>
      </c>
      <c r="I470" s="208">
        <v>44087</v>
      </c>
      <c r="J470" s="209">
        <v>5875412</v>
      </c>
      <c r="K470" s="209">
        <v>5698539</v>
      </c>
      <c r="L470" s="214">
        <v>4476191</v>
      </c>
      <c r="M470" s="210">
        <v>14</v>
      </c>
      <c r="N470" s="208">
        <v>44090</v>
      </c>
      <c r="O470" s="217">
        <v>4476191</v>
      </c>
      <c r="P470" s="239">
        <v>44098</v>
      </c>
      <c r="Q470" s="212">
        <v>-8</v>
      </c>
    </row>
    <row r="471" spans="1:17" ht="15" hidden="1" customHeight="1">
      <c r="A471" s="204">
        <v>1</v>
      </c>
      <c r="B471" s="204" t="s">
        <v>604</v>
      </c>
      <c r="C471" s="205" t="s">
        <v>605</v>
      </c>
      <c r="D471" s="206">
        <v>15</v>
      </c>
      <c r="E471" s="207">
        <v>44197</v>
      </c>
      <c r="F471" s="208">
        <v>44227</v>
      </c>
      <c r="G471" s="208" t="s">
        <v>326</v>
      </c>
      <c r="H471" s="208">
        <v>44270</v>
      </c>
      <c r="I471" s="208"/>
      <c r="J471" s="209">
        <v>16363023</v>
      </c>
      <c r="K471" s="209"/>
      <c r="L471" s="214">
        <v>7874134</v>
      </c>
      <c r="M471" s="210">
        <v>14</v>
      </c>
      <c r="N471" s="208">
        <v>44284</v>
      </c>
      <c r="O471" s="217"/>
      <c r="P471" s="239"/>
      <c r="Q471" s="212">
        <v>-7</v>
      </c>
    </row>
    <row r="472" spans="1:17" ht="15" hidden="1" customHeight="1">
      <c r="A472" s="204">
        <v>1</v>
      </c>
      <c r="B472" s="204" t="s">
        <v>604</v>
      </c>
      <c r="C472" s="205" t="s">
        <v>605</v>
      </c>
      <c r="D472" s="206" t="s">
        <v>606</v>
      </c>
      <c r="E472" s="207"/>
      <c r="F472" s="208">
        <v>43884</v>
      </c>
      <c r="G472" s="208" t="s">
        <v>320</v>
      </c>
      <c r="H472" s="208">
        <v>43884</v>
      </c>
      <c r="I472" s="208">
        <v>43884</v>
      </c>
      <c r="J472" s="209">
        <v>0</v>
      </c>
      <c r="K472" s="209">
        <v>0</v>
      </c>
      <c r="L472" s="209"/>
      <c r="M472" s="210"/>
      <c r="N472" s="208">
        <v>43884</v>
      </c>
      <c r="O472" s="217">
        <v>1171706</v>
      </c>
      <c r="P472" s="239">
        <v>43884</v>
      </c>
      <c r="Q472" s="212">
        <v>0</v>
      </c>
    </row>
    <row r="473" spans="1:17" ht="15" hidden="1" customHeight="1">
      <c r="A473" s="204">
        <v>1</v>
      </c>
      <c r="B473" s="204" t="s">
        <v>604</v>
      </c>
      <c r="C473" s="205" t="s">
        <v>605</v>
      </c>
      <c r="D473" s="206" t="s">
        <v>607</v>
      </c>
      <c r="E473" s="207"/>
      <c r="F473" s="208">
        <v>43890</v>
      </c>
      <c r="G473" s="208" t="s">
        <v>320</v>
      </c>
      <c r="H473" s="208">
        <v>43890</v>
      </c>
      <c r="I473" s="208">
        <v>43890</v>
      </c>
      <c r="J473" s="209">
        <v>0</v>
      </c>
      <c r="K473" s="209">
        <v>0</v>
      </c>
      <c r="L473" s="209"/>
      <c r="M473" s="210"/>
      <c r="N473" s="208">
        <v>43890</v>
      </c>
      <c r="O473" s="217">
        <v>4993651.07</v>
      </c>
      <c r="P473" s="239">
        <v>43890</v>
      </c>
      <c r="Q473" s="212">
        <v>0</v>
      </c>
    </row>
    <row r="474" spans="1:17" ht="15" hidden="1" customHeight="1">
      <c r="A474" s="204">
        <v>1</v>
      </c>
      <c r="B474" s="204" t="s">
        <v>604</v>
      </c>
      <c r="C474" s="205" t="s">
        <v>605</v>
      </c>
      <c r="D474" s="206"/>
      <c r="E474" s="207"/>
      <c r="F474" s="208">
        <v>43892</v>
      </c>
      <c r="G474" s="208" t="s">
        <v>320</v>
      </c>
      <c r="H474" s="208">
        <v>43892</v>
      </c>
      <c r="I474" s="208">
        <v>43892</v>
      </c>
      <c r="J474" s="209">
        <v>0</v>
      </c>
      <c r="K474" s="209">
        <v>0</v>
      </c>
      <c r="L474" s="209"/>
      <c r="M474" s="210"/>
      <c r="N474" s="208">
        <v>43892</v>
      </c>
      <c r="O474" s="217">
        <v>4724997</v>
      </c>
      <c r="P474" s="239">
        <v>43892</v>
      </c>
      <c r="Q474" s="212">
        <v>0</v>
      </c>
    </row>
    <row r="475" spans="1:17" ht="15" hidden="1" customHeight="1">
      <c r="A475" s="204">
        <v>1</v>
      </c>
      <c r="B475" s="204" t="s">
        <v>604</v>
      </c>
      <c r="C475" s="205" t="s">
        <v>605</v>
      </c>
      <c r="D475" s="206" t="s">
        <v>608</v>
      </c>
      <c r="E475" s="207"/>
      <c r="F475" s="208">
        <v>43913</v>
      </c>
      <c r="G475" s="208" t="s">
        <v>320</v>
      </c>
      <c r="H475" s="208">
        <v>43913</v>
      </c>
      <c r="I475" s="208">
        <v>43913</v>
      </c>
      <c r="J475" s="209">
        <v>0</v>
      </c>
      <c r="K475" s="209">
        <v>0</v>
      </c>
      <c r="L475" s="209"/>
      <c r="M475" s="210"/>
      <c r="N475" s="208">
        <v>43913</v>
      </c>
      <c r="O475" s="217">
        <v>980000</v>
      </c>
      <c r="P475" s="239">
        <v>43913</v>
      </c>
      <c r="Q475" s="212">
        <v>0</v>
      </c>
    </row>
    <row r="476" spans="1:17" ht="15" hidden="1" customHeight="1">
      <c r="A476" s="204">
        <v>1</v>
      </c>
      <c r="B476" s="204" t="s">
        <v>604</v>
      </c>
      <c r="C476" s="205" t="s">
        <v>605</v>
      </c>
      <c r="D476" s="206" t="s">
        <v>609</v>
      </c>
      <c r="E476" s="207"/>
      <c r="F476" s="208">
        <v>43919</v>
      </c>
      <c r="G476" s="208" t="s">
        <v>320</v>
      </c>
      <c r="H476" s="208">
        <v>43919</v>
      </c>
      <c r="I476" s="208">
        <v>43919</v>
      </c>
      <c r="J476" s="209">
        <v>0</v>
      </c>
      <c r="K476" s="209">
        <v>0</v>
      </c>
      <c r="L476" s="209"/>
      <c r="M476" s="210"/>
      <c r="N476" s="208">
        <v>43919</v>
      </c>
      <c r="O476" s="217">
        <v>1165162</v>
      </c>
      <c r="P476" s="239">
        <v>43919</v>
      </c>
      <c r="Q476" s="212">
        <v>0</v>
      </c>
    </row>
    <row r="477" spans="1:17" ht="15" hidden="1" customHeight="1">
      <c r="A477" s="204">
        <v>1</v>
      </c>
      <c r="B477" s="204" t="s">
        <v>604</v>
      </c>
      <c r="C477" s="205" t="s">
        <v>605</v>
      </c>
      <c r="D477" s="206" t="s">
        <v>610</v>
      </c>
      <c r="E477" s="207"/>
      <c r="F477" s="208">
        <v>43947</v>
      </c>
      <c r="G477" s="208" t="s">
        <v>320</v>
      </c>
      <c r="H477" s="208">
        <v>43947</v>
      </c>
      <c r="I477" s="208">
        <v>43947</v>
      </c>
      <c r="J477" s="209">
        <v>0</v>
      </c>
      <c r="K477" s="209">
        <v>0</v>
      </c>
      <c r="L477" s="209"/>
      <c r="M477" s="210"/>
      <c r="N477" s="208">
        <v>43947</v>
      </c>
      <c r="O477" s="217">
        <v>1165148</v>
      </c>
      <c r="P477" s="239">
        <v>43947</v>
      </c>
      <c r="Q477" s="212">
        <v>0</v>
      </c>
    </row>
    <row r="478" spans="1:17" ht="15" hidden="1" customHeight="1">
      <c r="A478" s="204">
        <v>1</v>
      </c>
      <c r="B478" s="204" t="s">
        <v>604</v>
      </c>
      <c r="C478" s="205" t="s">
        <v>605</v>
      </c>
      <c r="D478" s="206" t="s">
        <v>611</v>
      </c>
      <c r="E478" s="207"/>
      <c r="F478" s="208">
        <v>43951</v>
      </c>
      <c r="G478" s="208" t="s">
        <v>320</v>
      </c>
      <c r="H478" s="208">
        <v>43951</v>
      </c>
      <c r="I478" s="208">
        <v>43951</v>
      </c>
      <c r="J478" s="209">
        <v>0</v>
      </c>
      <c r="K478" s="209">
        <v>0</v>
      </c>
      <c r="L478" s="209"/>
      <c r="M478" s="210"/>
      <c r="N478" s="208">
        <v>43951</v>
      </c>
      <c r="O478" s="217">
        <v>305602.34000000003</v>
      </c>
      <c r="P478" s="239">
        <v>43951</v>
      </c>
      <c r="Q478" s="212">
        <v>0</v>
      </c>
    </row>
    <row r="479" spans="1:17" ht="15" hidden="1" customHeight="1">
      <c r="A479" s="204">
        <v>1</v>
      </c>
      <c r="B479" s="204" t="s">
        <v>604</v>
      </c>
      <c r="C479" s="205" t="s">
        <v>605</v>
      </c>
      <c r="D479" s="206" t="s">
        <v>607</v>
      </c>
      <c r="E479" s="207"/>
      <c r="F479" s="208">
        <v>43985</v>
      </c>
      <c r="G479" s="208" t="s">
        <v>320</v>
      </c>
      <c r="H479" s="208">
        <v>43985</v>
      </c>
      <c r="I479" s="208">
        <v>43985</v>
      </c>
      <c r="J479" s="209">
        <v>0</v>
      </c>
      <c r="K479" s="209">
        <v>0</v>
      </c>
      <c r="L479" s="209"/>
      <c r="M479" s="210"/>
      <c r="N479" s="208">
        <v>43985</v>
      </c>
      <c r="O479" s="217">
        <v>3490984</v>
      </c>
      <c r="P479" s="239">
        <v>43985</v>
      </c>
      <c r="Q479" s="212">
        <v>0</v>
      </c>
    </row>
    <row r="480" spans="1:17" ht="15" hidden="1" customHeight="1">
      <c r="A480" s="204">
        <v>1</v>
      </c>
      <c r="B480" s="204" t="s">
        <v>612</v>
      </c>
      <c r="C480" s="205" t="s">
        <v>613</v>
      </c>
      <c r="D480" s="206">
        <v>1</v>
      </c>
      <c r="E480" s="207">
        <v>43757</v>
      </c>
      <c r="F480" s="208">
        <v>43762</v>
      </c>
      <c r="G480" s="208" t="s">
        <v>320</v>
      </c>
      <c r="H480" s="208">
        <v>43762</v>
      </c>
      <c r="I480" s="208">
        <v>43773</v>
      </c>
      <c r="J480" s="209">
        <v>5115639.3099999996</v>
      </c>
      <c r="K480" s="209">
        <v>2651353.89</v>
      </c>
      <c r="L480" s="209">
        <v>4032556.9</v>
      </c>
      <c r="M480" s="210">
        <v>22</v>
      </c>
      <c r="N480" s="208">
        <v>43784</v>
      </c>
      <c r="O480" s="217">
        <v>4032556.9</v>
      </c>
      <c r="P480" s="239">
        <v>43775</v>
      </c>
      <c r="Q480" s="212">
        <v>9</v>
      </c>
    </row>
    <row r="481" spans="1:17" ht="15" hidden="1" customHeight="1">
      <c r="A481" s="204">
        <v>1</v>
      </c>
      <c r="B481" s="204" t="s">
        <v>612</v>
      </c>
      <c r="C481" s="205" t="s">
        <v>613</v>
      </c>
      <c r="D481" s="206">
        <v>2</v>
      </c>
      <c r="E481" s="207">
        <v>43788</v>
      </c>
      <c r="F481" s="208">
        <v>43800</v>
      </c>
      <c r="G481" s="208" t="s">
        <v>320</v>
      </c>
      <c r="H481" s="208">
        <v>43800</v>
      </c>
      <c r="I481" s="208">
        <v>43815</v>
      </c>
      <c r="J481" s="209">
        <v>14721642.41</v>
      </c>
      <c r="K481" s="209">
        <v>11255708.289999999</v>
      </c>
      <c r="L481" s="209">
        <v>10633715.550000001</v>
      </c>
      <c r="M481" s="210">
        <v>22</v>
      </c>
      <c r="N481" s="208">
        <v>43822</v>
      </c>
      <c r="O481" s="217">
        <v>10633715.550000001</v>
      </c>
      <c r="P481" s="239">
        <v>43795</v>
      </c>
      <c r="Q481" s="212">
        <v>27</v>
      </c>
    </row>
    <row r="482" spans="1:17" ht="15" hidden="1" customHeight="1">
      <c r="A482" s="204">
        <v>1</v>
      </c>
      <c r="B482" s="204" t="s">
        <v>612</v>
      </c>
      <c r="C482" s="205" t="s">
        <v>613</v>
      </c>
      <c r="D482" s="206">
        <v>3</v>
      </c>
      <c r="E482" s="207">
        <v>43818</v>
      </c>
      <c r="F482" s="208">
        <v>43830</v>
      </c>
      <c r="G482" s="208" t="s">
        <v>320</v>
      </c>
      <c r="H482" s="208">
        <v>43828</v>
      </c>
      <c r="I482" s="208">
        <v>43857</v>
      </c>
      <c r="J482" s="209">
        <v>10066585.310000001</v>
      </c>
      <c r="K482" s="209">
        <v>10066585.32</v>
      </c>
      <c r="L482" s="209">
        <v>7184168.1799999997</v>
      </c>
      <c r="M482" s="210">
        <v>22</v>
      </c>
      <c r="N482" s="208">
        <v>43850</v>
      </c>
      <c r="O482" s="217">
        <v>7184168.1799999997</v>
      </c>
      <c r="P482" s="239">
        <v>43859</v>
      </c>
      <c r="Q482" s="212">
        <v>-9</v>
      </c>
    </row>
    <row r="483" spans="1:17" ht="15" hidden="1" customHeight="1">
      <c r="A483" s="204">
        <v>1</v>
      </c>
      <c r="B483" s="204" t="s">
        <v>612</v>
      </c>
      <c r="C483" s="205" t="s">
        <v>613</v>
      </c>
      <c r="D483" s="206">
        <v>4</v>
      </c>
      <c r="E483" s="207">
        <v>43831</v>
      </c>
      <c r="F483" s="208">
        <v>43861</v>
      </c>
      <c r="G483" s="208" t="s">
        <v>320</v>
      </c>
      <c r="H483" s="208">
        <v>43864</v>
      </c>
      <c r="I483" s="208">
        <v>43867</v>
      </c>
      <c r="J483" s="209">
        <v>17547524.550000001</v>
      </c>
      <c r="K483" s="211">
        <v>12574284</v>
      </c>
      <c r="L483" s="209">
        <v>8278802.0700000003</v>
      </c>
      <c r="M483" s="210">
        <v>22</v>
      </c>
      <c r="N483" s="208">
        <v>43886</v>
      </c>
      <c r="O483" s="217">
        <v>8278802.0700000003</v>
      </c>
      <c r="P483" s="239">
        <v>43895</v>
      </c>
      <c r="Q483" s="212">
        <v>-9</v>
      </c>
    </row>
    <row r="484" spans="1:17" ht="15" hidden="1" customHeight="1">
      <c r="A484" s="204">
        <v>1</v>
      </c>
      <c r="B484" s="204" t="s">
        <v>612</v>
      </c>
      <c r="C484" s="205" t="s">
        <v>613</v>
      </c>
      <c r="D484" s="206">
        <v>5</v>
      </c>
      <c r="E484" s="207">
        <v>43862</v>
      </c>
      <c r="F484" s="208">
        <v>43890</v>
      </c>
      <c r="G484" s="208" t="s">
        <v>320</v>
      </c>
      <c r="H484" s="208">
        <v>43892</v>
      </c>
      <c r="I484" s="208"/>
      <c r="J484" s="209">
        <v>10445417.59</v>
      </c>
      <c r="K484" s="209">
        <v>9421690.8413780034</v>
      </c>
      <c r="L484" s="211">
        <v>7929959.8099999996</v>
      </c>
      <c r="M484" s="210">
        <v>22</v>
      </c>
      <c r="N484" s="208">
        <v>43914</v>
      </c>
      <c r="O484" s="217">
        <v>7929959.8099999996</v>
      </c>
      <c r="P484" s="239">
        <v>43935</v>
      </c>
      <c r="Q484" s="212">
        <v>-21</v>
      </c>
    </row>
    <row r="485" spans="1:17" ht="15" hidden="1" customHeight="1">
      <c r="A485" s="204">
        <v>1</v>
      </c>
      <c r="B485" s="204" t="s">
        <v>612</v>
      </c>
      <c r="C485" s="205" t="s">
        <v>613</v>
      </c>
      <c r="D485" s="206">
        <v>6</v>
      </c>
      <c r="E485" s="207">
        <v>43910</v>
      </c>
      <c r="F485" s="208">
        <v>43921</v>
      </c>
      <c r="G485" s="208" t="s">
        <v>320</v>
      </c>
      <c r="H485" s="208">
        <v>43921</v>
      </c>
      <c r="I485" s="208"/>
      <c r="J485" s="209">
        <v>11363084</v>
      </c>
      <c r="K485" s="209">
        <v>5112809.0508719981</v>
      </c>
      <c r="L485" s="211">
        <v>3899213.6764860526</v>
      </c>
      <c r="M485" s="210">
        <v>22</v>
      </c>
      <c r="N485" s="208">
        <v>43943</v>
      </c>
      <c r="O485" s="217">
        <v>3899213.68</v>
      </c>
      <c r="P485" s="239">
        <v>43963</v>
      </c>
      <c r="Q485" s="212">
        <v>-20</v>
      </c>
    </row>
    <row r="486" spans="1:17" ht="15" hidden="1" customHeight="1">
      <c r="A486" s="204">
        <v>1</v>
      </c>
      <c r="B486" s="204" t="s">
        <v>612</v>
      </c>
      <c r="C486" s="205" t="s">
        <v>613</v>
      </c>
      <c r="D486" s="206">
        <v>7</v>
      </c>
      <c r="E486" s="207">
        <v>43922</v>
      </c>
      <c r="F486" s="208">
        <v>43951</v>
      </c>
      <c r="G486" s="208" t="s">
        <v>320</v>
      </c>
      <c r="H486" s="208">
        <v>43955</v>
      </c>
      <c r="I486" s="208"/>
      <c r="J486" s="209">
        <v>15356807.93</v>
      </c>
      <c r="K486" s="209">
        <v>9400137.0041655973</v>
      </c>
      <c r="L486" s="211">
        <v>6161858.9100000001</v>
      </c>
      <c r="M486" s="210">
        <v>22</v>
      </c>
      <c r="N486" s="208">
        <v>43977</v>
      </c>
      <c r="O486" s="217">
        <v>6161858.9100000001</v>
      </c>
      <c r="P486" s="239">
        <v>44017</v>
      </c>
      <c r="Q486" s="212">
        <v>-40</v>
      </c>
    </row>
    <row r="487" spans="1:17" ht="15" hidden="1" customHeight="1">
      <c r="A487" s="204">
        <v>1</v>
      </c>
      <c r="B487" s="204" t="s">
        <v>612</v>
      </c>
      <c r="C487" s="205" t="s">
        <v>613</v>
      </c>
      <c r="D487" s="206">
        <v>8</v>
      </c>
      <c r="E487" s="207">
        <v>43983</v>
      </c>
      <c r="F487" s="208">
        <v>44005</v>
      </c>
      <c r="G487" s="208" t="s">
        <v>320</v>
      </c>
      <c r="H487" s="208">
        <v>44005</v>
      </c>
      <c r="I487" s="208"/>
      <c r="J487" s="209">
        <v>20473406.592246309</v>
      </c>
      <c r="K487" s="211">
        <v>17657619</v>
      </c>
      <c r="L487" s="216">
        <v>13080191.133099928</v>
      </c>
      <c r="M487" s="210">
        <v>22</v>
      </c>
      <c r="N487" s="208">
        <v>44061</v>
      </c>
      <c r="O487" s="217">
        <v>13080191.130000001</v>
      </c>
      <c r="P487" s="239">
        <v>44054</v>
      </c>
      <c r="Q487" s="212">
        <v>7</v>
      </c>
    </row>
    <row r="488" spans="1:17" ht="15" hidden="1" customHeight="1">
      <c r="A488" s="204">
        <v>1</v>
      </c>
      <c r="B488" s="204" t="s">
        <v>612</v>
      </c>
      <c r="C488" s="205" t="s">
        <v>613</v>
      </c>
      <c r="D488" s="206">
        <v>9</v>
      </c>
      <c r="E488" s="207">
        <v>44013</v>
      </c>
      <c r="F488" s="208">
        <v>44034</v>
      </c>
      <c r="G488" s="208" t="s">
        <v>320</v>
      </c>
      <c r="H488" s="208">
        <v>44035</v>
      </c>
      <c r="I488" s="208"/>
      <c r="J488" s="209">
        <v>19853625</v>
      </c>
      <c r="K488" s="209">
        <v>19939474</v>
      </c>
      <c r="L488" s="216">
        <v>21936362.84</v>
      </c>
      <c r="M488" s="210">
        <v>22</v>
      </c>
      <c r="N488" s="208">
        <v>44091</v>
      </c>
      <c r="O488" s="217">
        <v>21936362.84</v>
      </c>
      <c r="P488" s="239">
        <v>44075</v>
      </c>
      <c r="Q488" s="212">
        <v>16</v>
      </c>
    </row>
    <row r="489" spans="1:17" ht="15" hidden="1" customHeight="1">
      <c r="A489" s="204">
        <v>1</v>
      </c>
      <c r="B489" s="204" t="s">
        <v>612</v>
      </c>
      <c r="C489" s="205" t="s">
        <v>613</v>
      </c>
      <c r="D489" s="206">
        <v>10</v>
      </c>
      <c r="E489" s="207">
        <v>44044</v>
      </c>
      <c r="F489" s="208">
        <v>44059</v>
      </c>
      <c r="G489" s="208" t="s">
        <v>320</v>
      </c>
      <c r="H489" s="208">
        <v>44061</v>
      </c>
      <c r="I489" s="208">
        <v>44101</v>
      </c>
      <c r="J489" s="209">
        <v>13975365</v>
      </c>
      <c r="K489" s="209">
        <v>16241524.1447143</v>
      </c>
      <c r="L489" s="214">
        <v>10981834.92</v>
      </c>
      <c r="M489" s="210">
        <v>22</v>
      </c>
      <c r="N489" s="208">
        <v>44117</v>
      </c>
      <c r="O489" s="217">
        <v>10981834.92</v>
      </c>
      <c r="P489" s="239">
        <v>44119</v>
      </c>
      <c r="Q489" s="212">
        <v>-2</v>
      </c>
    </row>
    <row r="490" spans="1:17" ht="15" hidden="1" customHeight="1">
      <c r="A490" s="204">
        <v>1</v>
      </c>
      <c r="B490" s="204" t="s">
        <v>612</v>
      </c>
      <c r="C490" s="205" t="s">
        <v>613</v>
      </c>
      <c r="D490" s="206">
        <v>11</v>
      </c>
      <c r="E490" s="207">
        <v>44075</v>
      </c>
      <c r="F490" s="208">
        <v>44116</v>
      </c>
      <c r="G490" s="208" t="s">
        <v>320</v>
      </c>
      <c r="H490" s="208">
        <v>44118</v>
      </c>
      <c r="I490" s="208">
        <v>44147</v>
      </c>
      <c r="J490" s="209">
        <v>46229658.480000004</v>
      </c>
      <c r="K490" s="209">
        <v>40022086.820000008</v>
      </c>
      <c r="L490" s="214">
        <v>16592416.937999999</v>
      </c>
      <c r="M490" s="210">
        <v>22</v>
      </c>
      <c r="N490" s="208">
        <v>44174</v>
      </c>
      <c r="O490" s="217">
        <v>16592416.937999999</v>
      </c>
      <c r="P490" s="239">
        <v>44151</v>
      </c>
      <c r="Q490" s="212">
        <v>23</v>
      </c>
    </row>
    <row r="491" spans="1:17" ht="15" hidden="1" customHeight="1">
      <c r="A491" s="204">
        <v>1</v>
      </c>
      <c r="B491" s="204" t="s">
        <v>612</v>
      </c>
      <c r="C491" s="205" t="s">
        <v>613</v>
      </c>
      <c r="D491" s="206">
        <v>12</v>
      </c>
      <c r="E491" s="207">
        <v>44136</v>
      </c>
      <c r="F491" s="208">
        <v>44160</v>
      </c>
      <c r="G491" s="208" t="s">
        <v>320</v>
      </c>
      <c r="H491" s="208">
        <v>44164</v>
      </c>
      <c r="I491" s="208">
        <v>44560</v>
      </c>
      <c r="J491" s="209">
        <v>30949840.159999996</v>
      </c>
      <c r="K491" s="209">
        <v>29619584.419999987</v>
      </c>
      <c r="L491" s="214">
        <v>15898929.26</v>
      </c>
      <c r="M491" s="210">
        <v>22</v>
      </c>
      <c r="N491" s="208">
        <v>44220</v>
      </c>
      <c r="O491" s="217">
        <v>15898929.26</v>
      </c>
      <c r="P491" s="239">
        <v>44217</v>
      </c>
      <c r="Q491" s="212">
        <v>3</v>
      </c>
    </row>
    <row r="492" spans="1:17" ht="15" hidden="1" customHeight="1">
      <c r="A492" s="204">
        <v>1</v>
      </c>
      <c r="B492" s="204" t="s">
        <v>612</v>
      </c>
      <c r="C492" s="205" t="s">
        <v>613</v>
      </c>
      <c r="D492" s="206">
        <v>13</v>
      </c>
      <c r="E492" s="207">
        <v>44166</v>
      </c>
      <c r="F492" s="208">
        <v>44196</v>
      </c>
      <c r="G492" s="208" t="s">
        <v>320</v>
      </c>
      <c r="H492" s="208">
        <v>44209</v>
      </c>
      <c r="I492" s="208">
        <v>44245</v>
      </c>
      <c r="J492" s="209">
        <v>6803157.6200000048</v>
      </c>
      <c r="K492" s="209" t="s">
        <v>614</v>
      </c>
      <c r="L492" s="214">
        <v>5400893.3099999996</v>
      </c>
      <c r="M492" s="210">
        <v>22</v>
      </c>
      <c r="N492" s="208">
        <v>44265</v>
      </c>
      <c r="O492" s="214">
        <v>5400893.3099999996</v>
      </c>
      <c r="P492" s="239">
        <v>44271</v>
      </c>
      <c r="Q492" s="212">
        <v>-6</v>
      </c>
    </row>
    <row r="493" spans="1:17" ht="15" hidden="1" customHeight="1">
      <c r="A493" s="204">
        <v>1</v>
      </c>
      <c r="B493" s="204" t="s">
        <v>612</v>
      </c>
      <c r="C493" s="205" t="s">
        <v>613</v>
      </c>
      <c r="D493" s="206" t="s">
        <v>538</v>
      </c>
      <c r="E493" s="207"/>
      <c r="F493" s="208">
        <v>43849</v>
      </c>
      <c r="G493" s="208" t="s">
        <v>320</v>
      </c>
      <c r="H493" s="208">
        <v>43849</v>
      </c>
      <c r="I493" s="208">
        <v>43849</v>
      </c>
      <c r="J493" s="209">
        <v>0</v>
      </c>
      <c r="K493" s="209">
        <v>0</v>
      </c>
      <c r="L493" s="209"/>
      <c r="M493" s="210"/>
      <c r="N493" s="208">
        <v>43849</v>
      </c>
      <c r="O493" s="217">
        <v>5000000</v>
      </c>
      <c r="P493" s="239">
        <v>43849</v>
      </c>
      <c r="Q493" s="212">
        <v>0</v>
      </c>
    </row>
    <row r="494" spans="1:17" ht="15" hidden="1" customHeight="1">
      <c r="A494" s="204">
        <v>1</v>
      </c>
      <c r="B494" s="204" t="s">
        <v>612</v>
      </c>
      <c r="C494" s="205" t="s">
        <v>613</v>
      </c>
      <c r="D494" s="206" t="s">
        <v>538</v>
      </c>
      <c r="E494" s="207"/>
      <c r="F494" s="208">
        <v>43851</v>
      </c>
      <c r="G494" s="208" t="s">
        <v>320</v>
      </c>
      <c r="H494" s="208">
        <v>43851</v>
      </c>
      <c r="I494" s="208">
        <v>43851</v>
      </c>
      <c r="J494" s="209">
        <v>0</v>
      </c>
      <c r="K494" s="209">
        <v>0</v>
      </c>
      <c r="L494" s="209"/>
      <c r="M494" s="210"/>
      <c r="N494" s="208">
        <v>43851</v>
      </c>
      <c r="O494" s="217">
        <v>1122526.46</v>
      </c>
      <c r="P494" s="239">
        <v>43851</v>
      </c>
      <c r="Q494" s="212">
        <v>0</v>
      </c>
    </row>
    <row r="495" spans="1:17" ht="15" hidden="1" customHeight="1">
      <c r="A495" s="204">
        <v>1</v>
      </c>
      <c r="B495" s="204" t="s">
        <v>612</v>
      </c>
      <c r="C495" s="205" t="s">
        <v>613</v>
      </c>
      <c r="D495" s="206" t="s">
        <v>538</v>
      </c>
      <c r="E495" s="207"/>
      <c r="F495" s="208">
        <v>43851</v>
      </c>
      <c r="G495" s="208" t="s">
        <v>320</v>
      </c>
      <c r="H495" s="208">
        <v>43851</v>
      </c>
      <c r="I495" s="208">
        <v>43851</v>
      </c>
      <c r="J495" s="209">
        <v>0</v>
      </c>
      <c r="K495" s="209">
        <v>0</v>
      </c>
      <c r="L495" s="209"/>
      <c r="M495" s="210"/>
      <c r="N495" s="208">
        <v>43851</v>
      </c>
      <c r="O495" s="217">
        <v>993522.91</v>
      </c>
      <c r="P495" s="239">
        <v>43851</v>
      </c>
      <c r="Q495" s="212">
        <v>0</v>
      </c>
    </row>
    <row r="496" spans="1:17" ht="15" hidden="1" customHeight="1">
      <c r="A496" s="204">
        <v>1</v>
      </c>
      <c r="B496" s="204" t="s">
        <v>612</v>
      </c>
      <c r="C496" s="205" t="s">
        <v>613</v>
      </c>
      <c r="D496" s="206" t="s">
        <v>538</v>
      </c>
      <c r="E496" s="207"/>
      <c r="F496" s="208">
        <v>43859</v>
      </c>
      <c r="G496" s="208" t="s">
        <v>320</v>
      </c>
      <c r="H496" s="208">
        <v>43859</v>
      </c>
      <c r="I496" s="208">
        <v>43859</v>
      </c>
      <c r="J496" s="209">
        <v>0</v>
      </c>
      <c r="K496" s="209">
        <v>0</v>
      </c>
      <c r="L496" s="209"/>
      <c r="M496" s="210"/>
      <c r="N496" s="208">
        <v>43859</v>
      </c>
      <c r="O496" s="217">
        <v>5000000</v>
      </c>
      <c r="P496" s="239">
        <v>43859</v>
      </c>
      <c r="Q496" s="212">
        <v>0</v>
      </c>
    </row>
    <row r="497" spans="1:17" ht="15" hidden="1" customHeight="1">
      <c r="A497" s="204">
        <v>1</v>
      </c>
      <c r="B497" s="204" t="s">
        <v>612</v>
      </c>
      <c r="C497" s="205" t="s">
        <v>613</v>
      </c>
      <c r="D497" s="206" t="s">
        <v>538</v>
      </c>
      <c r="E497" s="207"/>
      <c r="F497" s="208">
        <v>43859</v>
      </c>
      <c r="G497" s="208" t="s">
        <v>320</v>
      </c>
      <c r="H497" s="208">
        <v>43859</v>
      </c>
      <c r="I497" s="208">
        <v>43859</v>
      </c>
      <c r="J497" s="209">
        <v>0</v>
      </c>
      <c r="K497" s="209">
        <v>0</v>
      </c>
      <c r="L497" s="209"/>
      <c r="M497" s="210"/>
      <c r="N497" s="208">
        <v>43859</v>
      </c>
      <c r="O497" s="217">
        <v>5000000</v>
      </c>
      <c r="P497" s="239">
        <v>43859</v>
      </c>
      <c r="Q497" s="212">
        <v>0</v>
      </c>
    </row>
    <row r="498" spans="1:17" ht="15" hidden="1" customHeight="1">
      <c r="A498" s="204">
        <v>1</v>
      </c>
      <c r="B498" s="204" t="s">
        <v>612</v>
      </c>
      <c r="C498" s="205" t="s">
        <v>613</v>
      </c>
      <c r="D498" s="206" t="s">
        <v>538</v>
      </c>
      <c r="E498" s="207"/>
      <c r="F498" s="208">
        <v>43859</v>
      </c>
      <c r="G498" s="208" t="s">
        <v>320</v>
      </c>
      <c r="H498" s="208">
        <v>43859</v>
      </c>
      <c r="I498" s="208">
        <v>43859</v>
      </c>
      <c r="J498" s="209">
        <v>0</v>
      </c>
      <c r="K498" s="209">
        <v>0</v>
      </c>
      <c r="L498" s="209"/>
      <c r="M498" s="210"/>
      <c r="N498" s="208">
        <v>43859</v>
      </c>
      <c r="O498" s="217">
        <v>5000000</v>
      </c>
      <c r="P498" s="239">
        <v>43859</v>
      </c>
      <c r="Q498" s="212">
        <v>0</v>
      </c>
    </row>
    <row r="499" spans="1:17" ht="15" hidden="1" customHeight="1">
      <c r="A499" s="204">
        <v>1</v>
      </c>
      <c r="B499" s="204" t="s">
        <v>612</v>
      </c>
      <c r="C499" s="205" t="s">
        <v>613</v>
      </c>
      <c r="D499" s="206" t="s">
        <v>538</v>
      </c>
      <c r="E499" s="207"/>
      <c r="F499" s="208">
        <v>43859</v>
      </c>
      <c r="G499" s="208" t="s">
        <v>320</v>
      </c>
      <c r="H499" s="208">
        <v>43859</v>
      </c>
      <c r="I499" s="208">
        <v>43859</v>
      </c>
      <c r="J499" s="209">
        <v>0</v>
      </c>
      <c r="K499" s="209">
        <v>0</v>
      </c>
      <c r="L499" s="209"/>
      <c r="M499" s="210"/>
      <c r="N499" s="208">
        <v>43859</v>
      </c>
      <c r="O499" s="217">
        <v>1562500</v>
      </c>
      <c r="P499" s="239">
        <v>43859</v>
      </c>
      <c r="Q499" s="212">
        <v>0</v>
      </c>
    </row>
    <row r="500" spans="1:17" ht="15" hidden="1" customHeight="1">
      <c r="A500" s="204">
        <v>1</v>
      </c>
      <c r="B500" s="204" t="s">
        <v>612</v>
      </c>
      <c r="C500" s="205" t="s">
        <v>613</v>
      </c>
      <c r="D500" s="206" t="s">
        <v>538</v>
      </c>
      <c r="E500" s="222" t="s">
        <v>538</v>
      </c>
      <c r="F500" s="208"/>
      <c r="G500" s="208" t="s">
        <v>326</v>
      </c>
      <c r="H500" s="208">
        <v>43912</v>
      </c>
      <c r="I500" s="208"/>
      <c r="J500" s="209">
        <v>0</v>
      </c>
      <c r="K500" s="209"/>
      <c r="L500" s="211">
        <v>1818917</v>
      </c>
      <c r="M500" s="210"/>
      <c r="N500" s="208">
        <v>43921</v>
      </c>
      <c r="O500" s="217">
        <v>1818917.5</v>
      </c>
      <c r="P500" s="239">
        <v>43958</v>
      </c>
      <c r="Q500" s="212">
        <v>-37</v>
      </c>
    </row>
    <row r="501" spans="1:17" ht="15" hidden="1" customHeight="1">
      <c r="A501" s="204">
        <v>1</v>
      </c>
      <c r="B501" s="204" t="s">
        <v>612</v>
      </c>
      <c r="C501" s="205" t="s">
        <v>613</v>
      </c>
      <c r="D501" s="206" t="s">
        <v>538</v>
      </c>
      <c r="E501" s="222" t="s">
        <v>538</v>
      </c>
      <c r="F501" s="208"/>
      <c r="G501" s="208" t="s">
        <v>326</v>
      </c>
      <c r="H501" s="208">
        <v>43934</v>
      </c>
      <c r="I501" s="208"/>
      <c r="J501" s="209">
        <v>0</v>
      </c>
      <c r="K501" s="209"/>
      <c r="L501" s="211">
        <v>3751873.62</v>
      </c>
      <c r="M501" s="210"/>
      <c r="N501" s="208">
        <v>43941</v>
      </c>
      <c r="O501" s="217">
        <v>3751873.62</v>
      </c>
      <c r="P501" s="239">
        <v>43958</v>
      </c>
      <c r="Q501" s="212">
        <v>-17</v>
      </c>
    </row>
    <row r="502" spans="1:17" ht="15" hidden="1" customHeight="1">
      <c r="A502" s="204">
        <v>1</v>
      </c>
      <c r="B502" s="204" t="s">
        <v>612</v>
      </c>
      <c r="C502" s="205" t="s">
        <v>613</v>
      </c>
      <c r="D502" s="206" t="s">
        <v>538</v>
      </c>
      <c r="E502" s="222" t="s">
        <v>538</v>
      </c>
      <c r="F502" s="208">
        <v>43970</v>
      </c>
      <c r="G502" s="208" t="s">
        <v>320</v>
      </c>
      <c r="H502" s="208">
        <v>43970</v>
      </c>
      <c r="I502" s="208">
        <v>43970</v>
      </c>
      <c r="J502" s="209">
        <v>0</v>
      </c>
      <c r="K502" s="209">
        <v>0</v>
      </c>
      <c r="L502" s="211"/>
      <c r="M502" s="210"/>
      <c r="N502" s="208">
        <v>43970</v>
      </c>
      <c r="O502" s="217">
        <v>525633.82999999996</v>
      </c>
      <c r="P502" s="239">
        <v>43970</v>
      </c>
      <c r="Q502" s="212">
        <v>0</v>
      </c>
    </row>
    <row r="503" spans="1:17" ht="15" hidden="1" customHeight="1">
      <c r="A503" s="204" t="s">
        <v>321</v>
      </c>
      <c r="B503" s="204" t="s">
        <v>612</v>
      </c>
      <c r="C503" s="205" t="s">
        <v>615</v>
      </c>
      <c r="D503" s="206">
        <v>1</v>
      </c>
      <c r="E503" s="207">
        <v>44075</v>
      </c>
      <c r="F503" s="208">
        <v>44090</v>
      </c>
      <c r="G503" s="208" t="s">
        <v>320</v>
      </c>
      <c r="H503" s="208">
        <v>44094</v>
      </c>
      <c r="I503" s="208"/>
      <c r="J503" s="209">
        <v>138295.70476190475</v>
      </c>
      <c r="K503" s="209">
        <v>1325211.2761904763</v>
      </c>
      <c r="L503" s="217">
        <v>1307983.5264434817</v>
      </c>
      <c r="M503" s="210">
        <v>56</v>
      </c>
      <c r="N503" s="208">
        <v>44150</v>
      </c>
      <c r="O503" s="217">
        <v>1264914.1599999999</v>
      </c>
      <c r="P503" s="239">
        <v>44122</v>
      </c>
      <c r="Q503" s="212">
        <v>28</v>
      </c>
    </row>
    <row r="504" spans="1:17" ht="15" hidden="1" customHeight="1">
      <c r="A504" s="204" t="s">
        <v>321</v>
      </c>
      <c r="B504" s="204" t="s">
        <v>612</v>
      </c>
      <c r="C504" s="205" t="s">
        <v>615</v>
      </c>
      <c r="D504" s="206">
        <v>2</v>
      </c>
      <c r="E504" s="207">
        <v>44105</v>
      </c>
      <c r="F504" s="208">
        <v>44138</v>
      </c>
      <c r="G504" s="208" t="s">
        <v>320</v>
      </c>
      <c r="H504" s="208">
        <v>44138</v>
      </c>
      <c r="I504" s="208">
        <v>44180</v>
      </c>
      <c r="J504" s="209">
        <v>1388075.5619047617</v>
      </c>
      <c r="K504" s="228">
        <v>1300835.1999999995</v>
      </c>
      <c r="L504" s="217">
        <v>1513146.56</v>
      </c>
      <c r="M504" s="210">
        <v>56</v>
      </c>
      <c r="N504" s="208">
        <v>44194</v>
      </c>
      <c r="O504" s="217">
        <v>1513146.56</v>
      </c>
      <c r="P504" s="239">
        <v>44217</v>
      </c>
      <c r="Q504" s="212">
        <v>-23</v>
      </c>
    </row>
    <row r="505" spans="1:17" ht="15" hidden="1" customHeight="1">
      <c r="A505" s="204" t="s">
        <v>321</v>
      </c>
      <c r="B505" s="204" t="s">
        <v>612</v>
      </c>
      <c r="C505" s="205" t="s">
        <v>615</v>
      </c>
      <c r="D505" s="206">
        <v>3</v>
      </c>
      <c r="E505" s="207">
        <v>44166</v>
      </c>
      <c r="F505" s="208">
        <v>44185</v>
      </c>
      <c r="G505" s="208" t="s">
        <v>320</v>
      </c>
      <c r="H505" s="208">
        <v>44186</v>
      </c>
      <c r="I505" s="208"/>
      <c r="J505" s="209">
        <v>1130137.6380952382</v>
      </c>
      <c r="K505" s="228">
        <v>1111505.2000000002</v>
      </c>
      <c r="L505" s="214">
        <v>780253.07</v>
      </c>
      <c r="M505" s="210">
        <v>56</v>
      </c>
      <c r="N505" s="208">
        <v>44242</v>
      </c>
      <c r="O505" s="214">
        <v>780253.07</v>
      </c>
      <c r="P505" s="239">
        <v>44255</v>
      </c>
      <c r="Q505" s="212">
        <v>-13</v>
      </c>
    </row>
    <row r="506" spans="1:17" ht="15" hidden="1" customHeight="1">
      <c r="A506" s="204">
        <v>1</v>
      </c>
      <c r="B506" s="204" t="s">
        <v>616</v>
      </c>
      <c r="C506" s="205" t="s">
        <v>617</v>
      </c>
      <c r="D506" s="206">
        <v>1</v>
      </c>
      <c r="E506" s="207">
        <v>43788</v>
      </c>
      <c r="F506" s="208">
        <v>43794</v>
      </c>
      <c r="G506" s="208" t="s">
        <v>320</v>
      </c>
      <c r="H506" s="208">
        <v>43808</v>
      </c>
      <c r="I506" s="208">
        <v>43842</v>
      </c>
      <c r="J506" s="209">
        <v>6808093.3700000001</v>
      </c>
      <c r="K506" s="209">
        <v>6586123.1799999997</v>
      </c>
      <c r="L506" s="209">
        <v>6200445</v>
      </c>
      <c r="M506" s="210">
        <v>60</v>
      </c>
      <c r="N506" s="208">
        <v>43868</v>
      </c>
      <c r="O506" s="217">
        <v>6200445.3700000001</v>
      </c>
      <c r="P506" s="239">
        <v>43888</v>
      </c>
      <c r="Q506" s="212">
        <v>-20</v>
      </c>
    </row>
    <row r="507" spans="1:17" ht="15" hidden="1" customHeight="1">
      <c r="A507" s="204">
        <v>1</v>
      </c>
      <c r="B507" s="204" t="s">
        <v>616</v>
      </c>
      <c r="C507" s="205" t="s">
        <v>617</v>
      </c>
      <c r="D507" s="206">
        <v>2</v>
      </c>
      <c r="E507" s="207">
        <v>43818</v>
      </c>
      <c r="F507" s="208">
        <v>43824</v>
      </c>
      <c r="G507" s="208" t="s">
        <v>320</v>
      </c>
      <c r="H507" s="208">
        <v>43835</v>
      </c>
      <c r="I507" s="208">
        <v>43872</v>
      </c>
      <c r="J507" s="209">
        <v>15810150.710000001</v>
      </c>
      <c r="K507" s="209">
        <v>15810150.710000001</v>
      </c>
      <c r="L507" s="209">
        <v>17323666.18</v>
      </c>
      <c r="M507" s="210">
        <v>60</v>
      </c>
      <c r="N507" s="208">
        <v>43895</v>
      </c>
      <c r="O507" s="217">
        <v>17105598.329999998</v>
      </c>
      <c r="P507" s="239">
        <v>43888</v>
      </c>
      <c r="Q507" s="212">
        <v>7</v>
      </c>
    </row>
    <row r="508" spans="1:17" ht="15" hidden="1" customHeight="1">
      <c r="A508" s="204">
        <v>1</v>
      </c>
      <c r="B508" s="204" t="s">
        <v>616</v>
      </c>
      <c r="C508" s="205" t="s">
        <v>617</v>
      </c>
      <c r="D508" s="206">
        <v>3</v>
      </c>
      <c r="E508" s="207">
        <v>43831</v>
      </c>
      <c r="F508" s="208">
        <v>43855</v>
      </c>
      <c r="G508" s="208" t="s">
        <v>320</v>
      </c>
      <c r="H508" s="208">
        <v>43866</v>
      </c>
      <c r="I508" s="208">
        <v>43893</v>
      </c>
      <c r="J508" s="209">
        <v>19132016.170000002</v>
      </c>
      <c r="K508" s="211">
        <v>16936816.5</v>
      </c>
      <c r="L508" s="209">
        <v>12263695.27</v>
      </c>
      <c r="M508" s="210">
        <v>60</v>
      </c>
      <c r="N508" s="208">
        <v>43926</v>
      </c>
      <c r="O508" s="217">
        <v>12263695.640000001</v>
      </c>
      <c r="P508" s="239">
        <v>43921</v>
      </c>
      <c r="Q508" s="212">
        <v>5</v>
      </c>
    </row>
    <row r="509" spans="1:17" ht="15" hidden="1" customHeight="1">
      <c r="A509" s="204">
        <v>1</v>
      </c>
      <c r="B509" s="204" t="s">
        <v>616</v>
      </c>
      <c r="C509" s="205" t="s">
        <v>617</v>
      </c>
      <c r="D509" s="206">
        <v>4</v>
      </c>
      <c r="E509" s="207">
        <v>43862</v>
      </c>
      <c r="F509" s="208">
        <v>43890</v>
      </c>
      <c r="G509" s="208" t="s">
        <v>320</v>
      </c>
      <c r="H509" s="208">
        <v>43901</v>
      </c>
      <c r="I509" s="208">
        <v>43923</v>
      </c>
      <c r="J509" s="209">
        <v>39783980.32</v>
      </c>
      <c r="K509" s="211">
        <v>35226223.200000003</v>
      </c>
      <c r="L509" s="211">
        <v>32660833.579999998</v>
      </c>
      <c r="M509" s="210">
        <v>60</v>
      </c>
      <c r="N509" s="208">
        <v>43961</v>
      </c>
      <c r="O509" s="217">
        <v>32660833.579999998</v>
      </c>
      <c r="P509" s="239">
        <v>43984</v>
      </c>
      <c r="Q509" s="212">
        <v>-23</v>
      </c>
    </row>
    <row r="510" spans="1:17" ht="15" hidden="1" customHeight="1">
      <c r="A510" s="204">
        <v>1</v>
      </c>
      <c r="B510" s="204" t="s">
        <v>616</v>
      </c>
      <c r="C510" s="205" t="s">
        <v>617</v>
      </c>
      <c r="D510" s="206">
        <v>5</v>
      </c>
      <c r="E510" s="207">
        <v>43910</v>
      </c>
      <c r="F510" s="208">
        <v>43907</v>
      </c>
      <c r="G510" s="208" t="s">
        <v>320</v>
      </c>
      <c r="H510" s="208">
        <v>43911</v>
      </c>
      <c r="I510" s="208">
        <v>43943</v>
      </c>
      <c r="J510" s="209">
        <v>35816816.670000002</v>
      </c>
      <c r="K510" s="209">
        <v>30502560.310000002</v>
      </c>
      <c r="L510" s="211">
        <v>25145645.23</v>
      </c>
      <c r="M510" s="210">
        <v>60</v>
      </c>
      <c r="N510" s="208">
        <v>43971</v>
      </c>
      <c r="O510" s="217">
        <v>24749111.52</v>
      </c>
      <c r="P510" s="239">
        <v>43984</v>
      </c>
      <c r="Q510" s="212">
        <v>-13</v>
      </c>
    </row>
    <row r="511" spans="1:17" ht="15" hidden="1" customHeight="1">
      <c r="A511" s="204">
        <v>1</v>
      </c>
      <c r="B511" s="204" t="s">
        <v>616</v>
      </c>
      <c r="C511" s="205" t="s">
        <v>617</v>
      </c>
      <c r="D511" s="206">
        <v>6</v>
      </c>
      <c r="E511" s="207">
        <v>43910</v>
      </c>
      <c r="F511" s="208">
        <v>43915</v>
      </c>
      <c r="G511" s="208" t="s">
        <v>320</v>
      </c>
      <c r="H511" s="208">
        <v>43928</v>
      </c>
      <c r="I511" s="208">
        <v>43951</v>
      </c>
      <c r="J511" s="209">
        <v>42150322.369999997</v>
      </c>
      <c r="K511" s="209">
        <v>42011127.689999998</v>
      </c>
      <c r="L511" s="211">
        <v>31500278.620000001</v>
      </c>
      <c r="M511" s="210">
        <v>60</v>
      </c>
      <c r="N511" s="208">
        <v>43988</v>
      </c>
      <c r="O511" s="217">
        <v>31500278.620000001</v>
      </c>
      <c r="P511" s="239">
        <v>43984</v>
      </c>
      <c r="Q511" s="212">
        <v>4</v>
      </c>
    </row>
    <row r="512" spans="1:17" ht="15" hidden="1" customHeight="1">
      <c r="A512" s="204">
        <v>1</v>
      </c>
      <c r="B512" s="204" t="s">
        <v>616</v>
      </c>
      <c r="C512" s="205" t="s">
        <v>617</v>
      </c>
      <c r="D512" s="206">
        <v>7</v>
      </c>
      <c r="E512" s="207">
        <v>43922</v>
      </c>
      <c r="F512" s="208">
        <v>43951</v>
      </c>
      <c r="G512" s="208" t="s">
        <v>320</v>
      </c>
      <c r="H512" s="208">
        <v>43958</v>
      </c>
      <c r="I512" s="208"/>
      <c r="J512" s="209">
        <v>22998412.584922999</v>
      </c>
      <c r="K512" s="209">
        <v>17879880</v>
      </c>
      <c r="L512" s="213">
        <v>19510038</v>
      </c>
      <c r="M512" s="210">
        <v>60</v>
      </c>
      <c r="N512" s="208">
        <v>44018</v>
      </c>
      <c r="O512" s="217">
        <v>19510038.16</v>
      </c>
      <c r="P512" s="239">
        <v>44021</v>
      </c>
      <c r="Q512" s="212">
        <v>-3</v>
      </c>
    </row>
    <row r="513" spans="1:17" ht="15" hidden="1" customHeight="1">
      <c r="A513" s="204">
        <v>1</v>
      </c>
      <c r="B513" s="204" t="s">
        <v>616</v>
      </c>
      <c r="C513" s="205" t="s">
        <v>617</v>
      </c>
      <c r="D513" s="206">
        <v>8</v>
      </c>
      <c r="E513" s="207">
        <v>43952</v>
      </c>
      <c r="F513" s="208">
        <v>43982</v>
      </c>
      <c r="G513" s="208" t="s">
        <v>320</v>
      </c>
      <c r="H513" s="208">
        <v>43990</v>
      </c>
      <c r="I513" s="208">
        <v>44019</v>
      </c>
      <c r="J513" s="209">
        <v>35783152.997114003</v>
      </c>
      <c r="K513" s="209">
        <v>31008098.605416</v>
      </c>
      <c r="L513" s="214">
        <v>21459124.497042954</v>
      </c>
      <c r="M513" s="210">
        <v>60</v>
      </c>
      <c r="N513" s="208">
        <v>44050</v>
      </c>
      <c r="O513" s="217">
        <v>21459125.327043001</v>
      </c>
      <c r="P513" s="239">
        <v>44049</v>
      </c>
      <c r="Q513" s="212">
        <v>1</v>
      </c>
    </row>
    <row r="514" spans="1:17" ht="15" hidden="1" customHeight="1">
      <c r="A514" s="204">
        <v>1</v>
      </c>
      <c r="B514" s="204" t="s">
        <v>616</v>
      </c>
      <c r="C514" s="205" t="s">
        <v>617</v>
      </c>
      <c r="D514" s="206">
        <v>9</v>
      </c>
      <c r="E514" s="207">
        <v>43983</v>
      </c>
      <c r="F514" s="208">
        <v>44007</v>
      </c>
      <c r="G514" s="208" t="s">
        <v>320</v>
      </c>
      <c r="H514" s="208">
        <v>44013</v>
      </c>
      <c r="I514" s="208">
        <v>44039</v>
      </c>
      <c r="J514" s="209">
        <v>53195483</v>
      </c>
      <c r="K514" s="209">
        <v>29660399.824584007</v>
      </c>
      <c r="L514" s="216">
        <v>24499895.52</v>
      </c>
      <c r="M514" s="210">
        <v>60</v>
      </c>
      <c r="N514" s="208">
        <v>44073</v>
      </c>
      <c r="O514" s="217">
        <v>24499895.82</v>
      </c>
      <c r="P514" s="239">
        <v>44077</v>
      </c>
      <c r="Q514" s="212">
        <v>-4</v>
      </c>
    </row>
    <row r="515" spans="1:17" ht="15" hidden="1" customHeight="1">
      <c r="A515" s="204">
        <v>1</v>
      </c>
      <c r="B515" s="204" t="s">
        <v>616</v>
      </c>
      <c r="C515" s="205" t="s">
        <v>617</v>
      </c>
      <c r="D515" s="206">
        <v>10</v>
      </c>
      <c r="E515" s="207">
        <v>44013</v>
      </c>
      <c r="F515" s="208">
        <v>44037</v>
      </c>
      <c r="G515" s="208" t="s">
        <v>320</v>
      </c>
      <c r="H515" s="208">
        <v>44040</v>
      </c>
      <c r="I515" s="208">
        <v>44069</v>
      </c>
      <c r="J515" s="209">
        <v>52992236.980015993</v>
      </c>
      <c r="K515" s="209">
        <v>46257284</v>
      </c>
      <c r="L515" s="214">
        <v>39448595.57</v>
      </c>
      <c r="M515" s="210">
        <v>60</v>
      </c>
      <c r="N515" s="208">
        <v>44100</v>
      </c>
      <c r="O515" s="217">
        <v>39448595.840000004</v>
      </c>
      <c r="P515" s="239">
        <v>44104</v>
      </c>
      <c r="Q515" s="212">
        <v>-4</v>
      </c>
    </row>
    <row r="516" spans="1:17" ht="15" hidden="1" customHeight="1">
      <c r="A516" s="204">
        <v>1</v>
      </c>
      <c r="B516" s="204" t="s">
        <v>616</v>
      </c>
      <c r="C516" s="205" t="s">
        <v>617</v>
      </c>
      <c r="D516" s="206">
        <v>11</v>
      </c>
      <c r="E516" s="207">
        <v>44044</v>
      </c>
      <c r="F516" s="208">
        <v>44068</v>
      </c>
      <c r="G516" s="208" t="s">
        <v>320</v>
      </c>
      <c r="H516" s="208">
        <v>44074</v>
      </c>
      <c r="I516" s="208">
        <v>44103</v>
      </c>
      <c r="J516" s="209">
        <v>29649854</v>
      </c>
      <c r="K516" s="209">
        <v>22706553.518628001</v>
      </c>
      <c r="L516" s="214">
        <v>18030565.73</v>
      </c>
      <c r="M516" s="210">
        <v>60</v>
      </c>
      <c r="N516" s="208">
        <v>44134</v>
      </c>
      <c r="O516" s="217">
        <v>18030566.050000001</v>
      </c>
      <c r="P516" s="239">
        <v>44132</v>
      </c>
      <c r="Q516" s="212">
        <v>2</v>
      </c>
    </row>
    <row r="517" spans="1:17" ht="15" hidden="1" customHeight="1">
      <c r="A517" s="204">
        <v>1</v>
      </c>
      <c r="B517" s="204" t="s">
        <v>616</v>
      </c>
      <c r="C517" s="205" t="s">
        <v>617</v>
      </c>
      <c r="D517" s="206">
        <v>12</v>
      </c>
      <c r="E517" s="207">
        <v>44075</v>
      </c>
      <c r="F517" s="208">
        <v>44099</v>
      </c>
      <c r="G517" s="208" t="s">
        <v>320</v>
      </c>
      <c r="H517" s="208">
        <v>44111</v>
      </c>
      <c r="I517" s="208"/>
      <c r="J517" s="209">
        <v>48492606.071371973</v>
      </c>
      <c r="K517" s="209">
        <v>35304714.241371997</v>
      </c>
      <c r="L517" s="214">
        <v>29691194.979999997</v>
      </c>
      <c r="M517" s="210">
        <v>60</v>
      </c>
      <c r="N517" s="208">
        <v>44171</v>
      </c>
      <c r="O517" s="217">
        <v>29691194.979999997</v>
      </c>
      <c r="P517" s="239">
        <v>44171</v>
      </c>
      <c r="Q517" s="212">
        <v>0</v>
      </c>
    </row>
    <row r="518" spans="1:17" ht="15" hidden="1" customHeight="1">
      <c r="A518" s="204">
        <v>1</v>
      </c>
      <c r="B518" s="204" t="s">
        <v>616</v>
      </c>
      <c r="C518" s="205" t="s">
        <v>617</v>
      </c>
      <c r="D518" s="206">
        <v>13</v>
      </c>
      <c r="E518" s="207">
        <v>44105</v>
      </c>
      <c r="F518" s="208">
        <v>44129</v>
      </c>
      <c r="G518" s="208" t="s">
        <v>320</v>
      </c>
      <c r="H518" s="208">
        <v>44140</v>
      </c>
      <c r="I518" s="208">
        <v>44174</v>
      </c>
      <c r="J518" s="209">
        <v>27022429.25999999</v>
      </c>
      <c r="K518" s="209">
        <v>13502068.449999988</v>
      </c>
      <c r="L518" s="214">
        <v>23213755.790858507</v>
      </c>
      <c r="M518" s="210">
        <v>60</v>
      </c>
      <c r="N518" s="208">
        <v>44200</v>
      </c>
      <c r="O518" s="217">
        <v>23213756.670000002</v>
      </c>
      <c r="P518" s="239">
        <v>44192</v>
      </c>
      <c r="Q518" s="212">
        <v>8</v>
      </c>
    </row>
    <row r="519" spans="1:17" ht="15" hidden="1" customHeight="1">
      <c r="A519" s="204">
        <v>1</v>
      </c>
      <c r="B519" s="204" t="s">
        <v>616</v>
      </c>
      <c r="C519" s="205" t="s">
        <v>617</v>
      </c>
      <c r="D519" s="206">
        <v>14</v>
      </c>
      <c r="E519" s="207">
        <v>44136</v>
      </c>
      <c r="F519" s="208">
        <v>44160</v>
      </c>
      <c r="G519" s="208" t="s">
        <v>320</v>
      </c>
      <c r="H519" s="208">
        <v>44170</v>
      </c>
      <c r="I519" s="208">
        <v>44207</v>
      </c>
      <c r="J519" s="209">
        <v>43955748.140000045</v>
      </c>
      <c r="K519" s="209">
        <v>29172801.670000017</v>
      </c>
      <c r="L519" s="214">
        <v>19708944.27106005</v>
      </c>
      <c r="M519" s="210">
        <v>60</v>
      </c>
      <c r="N519" s="208">
        <v>44230</v>
      </c>
      <c r="O519" s="215">
        <v>19708944.27106005</v>
      </c>
      <c r="P519" s="239">
        <v>44237</v>
      </c>
      <c r="Q519" s="212">
        <v>-7</v>
      </c>
    </row>
    <row r="520" spans="1:17" ht="15" hidden="1" customHeight="1">
      <c r="A520" s="204">
        <v>1</v>
      </c>
      <c r="B520" s="204" t="s">
        <v>616</v>
      </c>
      <c r="C520" s="205" t="s">
        <v>617</v>
      </c>
      <c r="D520" s="206">
        <v>15</v>
      </c>
      <c r="E520" s="207">
        <v>44166</v>
      </c>
      <c r="F520" s="208">
        <v>44190</v>
      </c>
      <c r="G520" s="208" t="s">
        <v>320</v>
      </c>
      <c r="H520" s="208">
        <v>44202</v>
      </c>
      <c r="I520" s="208">
        <v>44249</v>
      </c>
      <c r="J520" s="209">
        <v>63421446.600000024</v>
      </c>
      <c r="K520" s="209">
        <v>63421446.600000024</v>
      </c>
      <c r="L520" s="214">
        <v>40379659.899999999</v>
      </c>
      <c r="M520" s="210">
        <v>60</v>
      </c>
      <c r="N520" s="208">
        <v>44262</v>
      </c>
      <c r="O520" s="214">
        <v>40379659.899999999</v>
      </c>
      <c r="P520" s="239">
        <v>44263</v>
      </c>
      <c r="Q520" s="212">
        <v>-1</v>
      </c>
    </row>
    <row r="521" spans="1:17" ht="15" hidden="1" customHeight="1">
      <c r="A521" s="204">
        <v>1</v>
      </c>
      <c r="B521" s="204" t="s">
        <v>616</v>
      </c>
      <c r="C521" s="205" t="s">
        <v>617</v>
      </c>
      <c r="D521" s="206">
        <v>16</v>
      </c>
      <c r="E521" s="207">
        <v>44221</v>
      </c>
      <c r="F521" s="208">
        <v>44221</v>
      </c>
      <c r="G521" s="208" t="s">
        <v>320</v>
      </c>
      <c r="H521" s="208">
        <v>44230</v>
      </c>
      <c r="I521" s="208">
        <v>44276</v>
      </c>
      <c r="J521" s="214">
        <v>40861483.579999983</v>
      </c>
      <c r="K521" s="213">
        <v>25170121.099999964</v>
      </c>
      <c r="L521" s="214">
        <v>23198332.726601779</v>
      </c>
      <c r="M521" s="210">
        <v>60</v>
      </c>
      <c r="N521" s="208">
        <v>44290</v>
      </c>
      <c r="O521" s="217"/>
      <c r="P521" s="239"/>
      <c r="Q521" s="212">
        <v>-1</v>
      </c>
    </row>
    <row r="522" spans="1:17" ht="15" hidden="1" customHeight="1">
      <c r="A522" s="204">
        <v>1</v>
      </c>
      <c r="B522" s="204" t="s">
        <v>616</v>
      </c>
      <c r="C522" s="205" t="s">
        <v>617</v>
      </c>
      <c r="D522" s="206">
        <v>17</v>
      </c>
      <c r="E522" s="207">
        <v>44221</v>
      </c>
      <c r="F522" s="208">
        <v>44237</v>
      </c>
      <c r="G522" s="208" t="s">
        <v>320</v>
      </c>
      <c r="H522" s="208">
        <v>44284</v>
      </c>
      <c r="I522" s="208">
        <v>44280</v>
      </c>
      <c r="J522" s="214">
        <v>39333975.140000045</v>
      </c>
      <c r="K522" s="213">
        <v>23196101.960000038</v>
      </c>
      <c r="L522" s="214">
        <v>15349352.682308316</v>
      </c>
      <c r="M522" s="210">
        <v>60</v>
      </c>
      <c r="N522" s="208">
        <v>44344</v>
      </c>
      <c r="O522" s="217"/>
      <c r="P522" s="239"/>
      <c r="Q522" s="212">
        <v>53</v>
      </c>
    </row>
    <row r="523" spans="1:17" ht="15" hidden="1" customHeight="1">
      <c r="A523" s="204">
        <v>1</v>
      </c>
      <c r="B523" s="204" t="s">
        <v>616</v>
      </c>
      <c r="C523" s="205" t="s">
        <v>617</v>
      </c>
      <c r="D523" s="206">
        <v>18</v>
      </c>
      <c r="E523" s="207">
        <v>44228</v>
      </c>
      <c r="F523" s="208">
        <v>44252</v>
      </c>
      <c r="G523" s="208" t="s">
        <v>326</v>
      </c>
      <c r="H523" s="208">
        <v>44257</v>
      </c>
      <c r="I523" s="208"/>
      <c r="J523" s="214">
        <v>33708224.180000007</v>
      </c>
      <c r="K523" s="213"/>
      <c r="L523" s="214">
        <v>12624381.710000001</v>
      </c>
      <c r="M523" s="210">
        <v>60</v>
      </c>
      <c r="N523" s="208">
        <v>44317</v>
      </c>
      <c r="O523" s="217"/>
      <c r="P523" s="239"/>
      <c r="Q523" s="212">
        <v>26</v>
      </c>
    </row>
    <row r="524" spans="1:17" ht="15" hidden="1" customHeight="1">
      <c r="A524" s="204">
        <v>1</v>
      </c>
      <c r="B524" s="204" t="s">
        <v>616</v>
      </c>
      <c r="C524" s="205" t="s">
        <v>617</v>
      </c>
      <c r="D524" s="206">
        <v>19</v>
      </c>
      <c r="E524" s="207">
        <v>44256</v>
      </c>
      <c r="F524" s="208">
        <v>44265</v>
      </c>
      <c r="G524" s="208" t="s">
        <v>326</v>
      </c>
      <c r="H524" s="208">
        <v>44272</v>
      </c>
      <c r="I524" s="208"/>
      <c r="J524" s="214">
        <v>22745774.859999955</v>
      </c>
      <c r="K524" s="213"/>
      <c r="L524" s="214">
        <v>14719075.51</v>
      </c>
      <c r="M524" s="210">
        <v>60</v>
      </c>
      <c r="N524" s="208">
        <v>44332</v>
      </c>
      <c r="O524" s="217"/>
      <c r="P524" s="239"/>
      <c r="Q524" s="212">
        <v>41</v>
      </c>
    </row>
    <row r="525" spans="1:17" ht="15" hidden="1" customHeight="1">
      <c r="A525" s="204">
        <v>1</v>
      </c>
      <c r="B525" s="204" t="s">
        <v>616</v>
      </c>
      <c r="C525" s="205" t="s">
        <v>617</v>
      </c>
      <c r="D525" s="206">
        <v>20</v>
      </c>
      <c r="E525" s="207">
        <v>44256</v>
      </c>
      <c r="F525" s="208">
        <v>44280</v>
      </c>
      <c r="G525" s="208" t="s">
        <v>326</v>
      </c>
      <c r="H525" s="208">
        <v>44284</v>
      </c>
      <c r="I525" s="208"/>
      <c r="J525" s="214">
        <v>23117724.959999979</v>
      </c>
      <c r="K525" s="213"/>
      <c r="L525" s="214">
        <v>24402600.350000001</v>
      </c>
      <c r="M525" s="210">
        <v>60</v>
      </c>
      <c r="N525" s="208">
        <v>44344</v>
      </c>
      <c r="O525" s="217"/>
      <c r="P525" s="239"/>
      <c r="Q525" s="212">
        <v>53</v>
      </c>
    </row>
    <row r="526" spans="1:17" ht="15" hidden="1" customHeight="1">
      <c r="A526" s="204">
        <v>1</v>
      </c>
      <c r="B526" s="204" t="s">
        <v>616</v>
      </c>
      <c r="C526" s="205" t="s">
        <v>617</v>
      </c>
      <c r="D526" s="206" t="s">
        <v>538</v>
      </c>
      <c r="E526" s="207"/>
      <c r="F526" s="208">
        <v>43851</v>
      </c>
      <c r="G526" s="208" t="s">
        <v>320</v>
      </c>
      <c r="H526" s="208">
        <v>43851</v>
      </c>
      <c r="I526" s="208">
        <v>43851</v>
      </c>
      <c r="J526" s="209">
        <v>0</v>
      </c>
      <c r="K526" s="209">
        <v>0</v>
      </c>
      <c r="L526" s="209"/>
      <c r="M526" s="210"/>
      <c r="N526" s="208">
        <v>43851</v>
      </c>
      <c r="O526" s="217">
        <v>25000000</v>
      </c>
      <c r="P526" s="239">
        <v>43851</v>
      </c>
      <c r="Q526" s="212">
        <v>0</v>
      </c>
    </row>
    <row r="527" spans="1:17" ht="15" hidden="1" customHeight="1">
      <c r="A527" s="204">
        <v>1</v>
      </c>
      <c r="B527" s="204" t="s">
        <v>616</v>
      </c>
      <c r="C527" s="205" t="s">
        <v>617</v>
      </c>
      <c r="D527" s="206" t="s">
        <v>538</v>
      </c>
      <c r="E527" s="207"/>
      <c r="F527" s="208">
        <v>43851</v>
      </c>
      <c r="G527" s="208" t="s">
        <v>320</v>
      </c>
      <c r="H527" s="208">
        <v>43851</v>
      </c>
      <c r="I527" s="208">
        <v>43851</v>
      </c>
      <c r="J527" s="209">
        <v>0</v>
      </c>
      <c r="K527" s="209">
        <v>0</v>
      </c>
      <c r="L527" s="209"/>
      <c r="M527" s="210"/>
      <c r="N527" s="208">
        <v>43851</v>
      </c>
      <c r="O527" s="217">
        <v>25000000</v>
      </c>
      <c r="P527" s="239">
        <v>43851</v>
      </c>
      <c r="Q527" s="212">
        <v>0</v>
      </c>
    </row>
    <row r="528" spans="1:17" ht="15" hidden="1" customHeight="1">
      <c r="A528" s="204">
        <v>1</v>
      </c>
      <c r="B528" s="204" t="s">
        <v>616</v>
      </c>
      <c r="C528" s="205" t="s">
        <v>617</v>
      </c>
      <c r="D528" s="206" t="s">
        <v>538</v>
      </c>
      <c r="E528" s="207"/>
      <c r="F528" s="208">
        <v>43851</v>
      </c>
      <c r="G528" s="208" t="s">
        <v>320</v>
      </c>
      <c r="H528" s="208">
        <v>43851</v>
      </c>
      <c r="I528" s="208">
        <v>43851</v>
      </c>
      <c r="J528" s="209">
        <v>0</v>
      </c>
      <c r="K528" s="211">
        <v>0</v>
      </c>
      <c r="L528" s="209"/>
      <c r="M528" s="210"/>
      <c r="N528" s="208">
        <v>43851</v>
      </c>
      <c r="O528" s="217">
        <v>12134944.550000001</v>
      </c>
      <c r="P528" s="239">
        <v>43851</v>
      </c>
      <c r="Q528" s="212">
        <v>0</v>
      </c>
    </row>
    <row r="529" spans="1:17" ht="15" hidden="1" customHeight="1">
      <c r="A529" s="204">
        <v>1</v>
      </c>
      <c r="B529" s="204" t="s">
        <v>616</v>
      </c>
      <c r="C529" s="205" t="s">
        <v>617</v>
      </c>
      <c r="D529" s="206" t="s">
        <v>538</v>
      </c>
      <c r="E529" s="207"/>
      <c r="F529" s="208">
        <v>43888</v>
      </c>
      <c r="G529" s="208" t="s">
        <v>320</v>
      </c>
      <c r="H529" s="208">
        <v>43888</v>
      </c>
      <c r="I529" s="208">
        <v>43888</v>
      </c>
      <c r="J529" s="209">
        <v>0</v>
      </c>
      <c r="K529" s="211">
        <v>0</v>
      </c>
      <c r="L529" s="209"/>
      <c r="M529" s="210"/>
      <c r="N529" s="208">
        <v>43888</v>
      </c>
      <c r="O529" s="217">
        <v>31067472.280000001</v>
      </c>
      <c r="P529" s="239">
        <v>43888</v>
      </c>
      <c r="Q529" s="212">
        <v>0</v>
      </c>
    </row>
    <row r="530" spans="1:17" ht="15" hidden="1" customHeight="1">
      <c r="A530" s="204">
        <v>1</v>
      </c>
      <c r="B530" s="204" t="s">
        <v>618</v>
      </c>
      <c r="C530" s="205" t="s">
        <v>619</v>
      </c>
      <c r="D530" s="206" t="s">
        <v>620</v>
      </c>
      <c r="E530" s="207">
        <v>43788</v>
      </c>
      <c r="F530" s="208">
        <v>43794</v>
      </c>
      <c r="G530" s="208" t="s">
        <v>320</v>
      </c>
      <c r="H530" s="208">
        <v>43806</v>
      </c>
      <c r="I530" s="208"/>
      <c r="J530" s="209">
        <v>1222080</v>
      </c>
      <c r="K530" s="211">
        <v>1222080</v>
      </c>
      <c r="L530" s="209">
        <v>2841415.8</v>
      </c>
      <c r="M530" s="210">
        <v>7</v>
      </c>
      <c r="N530" s="208">
        <v>43813</v>
      </c>
      <c r="O530" s="217">
        <v>2832501.18</v>
      </c>
      <c r="P530" s="239">
        <v>43843</v>
      </c>
      <c r="Q530" s="212">
        <v>-30</v>
      </c>
    </row>
    <row r="531" spans="1:17" ht="15" hidden="1" customHeight="1">
      <c r="A531" s="204">
        <v>1</v>
      </c>
      <c r="B531" s="204" t="s">
        <v>618</v>
      </c>
      <c r="C531" s="205" t="s">
        <v>619</v>
      </c>
      <c r="D531" s="206" t="s">
        <v>621</v>
      </c>
      <c r="E531" s="207">
        <v>43819</v>
      </c>
      <c r="F531" s="208">
        <v>43832</v>
      </c>
      <c r="G531" s="208" t="s">
        <v>320</v>
      </c>
      <c r="H531" s="208">
        <v>43832</v>
      </c>
      <c r="I531" s="208">
        <v>43841</v>
      </c>
      <c r="J531" s="209">
        <v>19989409</v>
      </c>
      <c r="K531" s="211">
        <v>19989409</v>
      </c>
      <c r="L531" s="209">
        <v>13446882.5</v>
      </c>
      <c r="M531" s="210">
        <v>7</v>
      </c>
      <c r="N531" s="208">
        <v>43839</v>
      </c>
      <c r="O531" s="217">
        <v>13318143.890000001</v>
      </c>
      <c r="P531" s="239">
        <v>43857</v>
      </c>
      <c r="Q531" s="212">
        <v>-18</v>
      </c>
    </row>
    <row r="532" spans="1:17" ht="15" hidden="1" customHeight="1">
      <c r="A532" s="204">
        <v>1</v>
      </c>
      <c r="B532" s="204" t="s">
        <v>618</v>
      </c>
      <c r="C532" s="205" t="s">
        <v>619</v>
      </c>
      <c r="D532" s="206" t="s">
        <v>622</v>
      </c>
      <c r="E532" s="207">
        <v>43831</v>
      </c>
      <c r="F532" s="208">
        <v>43860</v>
      </c>
      <c r="G532" s="208" t="s">
        <v>320</v>
      </c>
      <c r="H532" s="208">
        <v>43860</v>
      </c>
      <c r="I532" s="208">
        <v>43865</v>
      </c>
      <c r="J532" s="209">
        <v>22171564.600000001</v>
      </c>
      <c r="K532" s="211">
        <v>22171564.600000001</v>
      </c>
      <c r="L532" s="209">
        <v>17089175.5</v>
      </c>
      <c r="M532" s="210">
        <v>7</v>
      </c>
      <c r="N532" s="208">
        <v>43867</v>
      </c>
      <c r="O532" s="217">
        <v>17089175.399999999</v>
      </c>
      <c r="P532" s="239">
        <v>43878</v>
      </c>
      <c r="Q532" s="212">
        <v>-11</v>
      </c>
    </row>
    <row r="533" spans="1:17" ht="15" hidden="1" customHeight="1">
      <c r="A533" s="204">
        <v>1</v>
      </c>
      <c r="B533" s="204" t="s">
        <v>618</v>
      </c>
      <c r="C533" s="205" t="s">
        <v>619</v>
      </c>
      <c r="D533" s="206" t="s">
        <v>623</v>
      </c>
      <c r="E533" s="207">
        <v>43862</v>
      </c>
      <c r="F533" s="208">
        <v>43890</v>
      </c>
      <c r="G533" s="208" t="s">
        <v>320</v>
      </c>
      <c r="H533" s="208">
        <v>43897</v>
      </c>
      <c r="I533" s="208">
        <v>43906</v>
      </c>
      <c r="J533" s="209">
        <v>17983035.5</v>
      </c>
      <c r="K533" s="211">
        <v>17471459.000000004</v>
      </c>
      <c r="L533" s="209">
        <v>14773850.699999999</v>
      </c>
      <c r="M533" s="210">
        <v>7</v>
      </c>
      <c r="N533" s="208">
        <v>43904</v>
      </c>
      <c r="O533" s="217">
        <v>14773850.810000001</v>
      </c>
      <c r="P533" s="239">
        <v>43912</v>
      </c>
      <c r="Q533" s="212">
        <v>-8</v>
      </c>
    </row>
    <row r="534" spans="1:17" ht="15" hidden="1" customHeight="1">
      <c r="A534" s="204">
        <v>1</v>
      </c>
      <c r="B534" s="204" t="s">
        <v>618</v>
      </c>
      <c r="C534" s="205" t="s">
        <v>619</v>
      </c>
      <c r="D534" s="206" t="s">
        <v>624</v>
      </c>
      <c r="E534" s="207">
        <v>43891</v>
      </c>
      <c r="F534" s="208">
        <v>43905</v>
      </c>
      <c r="G534" s="208" t="s">
        <v>320</v>
      </c>
      <c r="H534" s="208">
        <v>43916</v>
      </c>
      <c r="I534" s="208">
        <v>43930</v>
      </c>
      <c r="J534" s="209">
        <v>7891720</v>
      </c>
      <c r="K534" s="211">
        <v>7891720</v>
      </c>
      <c r="L534" s="211">
        <v>2392694.9</v>
      </c>
      <c r="M534" s="210">
        <v>7</v>
      </c>
      <c r="N534" s="208">
        <v>43923</v>
      </c>
      <c r="O534" s="217">
        <v>2392694.7999999998</v>
      </c>
      <c r="P534" s="239">
        <v>43951</v>
      </c>
      <c r="Q534" s="212">
        <v>-28</v>
      </c>
    </row>
    <row r="535" spans="1:17" ht="15" hidden="1" customHeight="1">
      <c r="A535" s="204">
        <v>1</v>
      </c>
      <c r="B535" s="204" t="s">
        <v>618</v>
      </c>
      <c r="C535" s="205" t="s">
        <v>619</v>
      </c>
      <c r="D535" s="206" t="s">
        <v>625</v>
      </c>
      <c r="E535" s="207">
        <v>43922</v>
      </c>
      <c r="F535" s="208">
        <v>43936</v>
      </c>
      <c r="G535" s="208" t="s">
        <v>320</v>
      </c>
      <c r="H535" s="208">
        <v>43947</v>
      </c>
      <c r="I535" s="208">
        <v>43957</v>
      </c>
      <c r="J535" s="209">
        <v>18635558.5</v>
      </c>
      <c r="K535" s="211">
        <v>18379179</v>
      </c>
      <c r="L535" s="211">
        <v>7788095.2000000002</v>
      </c>
      <c r="M535" s="210">
        <v>7</v>
      </c>
      <c r="N535" s="208">
        <v>43954</v>
      </c>
      <c r="O535" s="217">
        <v>7788095.2199999997</v>
      </c>
      <c r="P535" s="239">
        <v>43972</v>
      </c>
      <c r="Q535" s="212">
        <v>-18</v>
      </c>
    </row>
    <row r="536" spans="1:17" ht="15" hidden="1" customHeight="1">
      <c r="A536" s="204">
        <v>1</v>
      </c>
      <c r="B536" s="204" t="s">
        <v>618</v>
      </c>
      <c r="C536" s="205" t="s">
        <v>619</v>
      </c>
      <c r="D536" s="206" t="s">
        <v>626</v>
      </c>
      <c r="E536" s="207">
        <v>43952</v>
      </c>
      <c r="F536" s="208">
        <v>43982</v>
      </c>
      <c r="G536" s="208" t="s">
        <v>320</v>
      </c>
      <c r="H536" s="208">
        <v>43989</v>
      </c>
      <c r="I536" s="208">
        <v>43993</v>
      </c>
      <c r="J536" s="209">
        <v>9076073.5</v>
      </c>
      <c r="K536" s="211">
        <v>9076073.5</v>
      </c>
      <c r="L536" s="211">
        <v>3548357.4</v>
      </c>
      <c r="M536" s="210">
        <v>7</v>
      </c>
      <c r="N536" s="208">
        <v>43996</v>
      </c>
      <c r="O536" s="217">
        <v>3548357.43</v>
      </c>
      <c r="P536" s="239">
        <v>44006</v>
      </c>
      <c r="Q536" s="212">
        <v>-10</v>
      </c>
    </row>
    <row r="537" spans="1:17" ht="15" hidden="1" customHeight="1">
      <c r="A537" s="204">
        <v>1</v>
      </c>
      <c r="B537" s="204" t="s">
        <v>618</v>
      </c>
      <c r="C537" s="205" t="s">
        <v>619</v>
      </c>
      <c r="D537" s="206" t="s">
        <v>627</v>
      </c>
      <c r="E537" s="207">
        <v>43983</v>
      </c>
      <c r="F537" s="208">
        <v>44012</v>
      </c>
      <c r="G537" s="208" t="s">
        <v>320</v>
      </c>
      <c r="H537" s="208">
        <v>44019</v>
      </c>
      <c r="I537" s="208">
        <v>44021</v>
      </c>
      <c r="J537" s="209">
        <v>2504382</v>
      </c>
      <c r="K537" s="211">
        <v>2504382</v>
      </c>
      <c r="L537" s="216">
        <v>1607563.1</v>
      </c>
      <c r="M537" s="210">
        <v>7</v>
      </c>
      <c r="N537" s="208">
        <v>44026</v>
      </c>
      <c r="O537" s="217">
        <v>1607563.1</v>
      </c>
      <c r="P537" s="239">
        <v>44059</v>
      </c>
      <c r="Q537" s="212">
        <v>-33</v>
      </c>
    </row>
    <row r="538" spans="1:17" ht="15" hidden="1" customHeight="1">
      <c r="A538" s="204">
        <v>1</v>
      </c>
      <c r="B538" s="204" t="s">
        <v>618</v>
      </c>
      <c r="C538" s="205" t="s">
        <v>619</v>
      </c>
      <c r="D538" s="206" t="s">
        <v>628</v>
      </c>
      <c r="E538" s="207">
        <v>44013</v>
      </c>
      <c r="F538" s="208">
        <v>44027</v>
      </c>
      <c r="G538" s="208" t="s">
        <v>320</v>
      </c>
      <c r="H538" s="208">
        <v>44060</v>
      </c>
      <c r="I538" s="208">
        <v>44070</v>
      </c>
      <c r="J538" s="209">
        <v>10591344.599999994</v>
      </c>
      <c r="K538" s="211">
        <v>9452003</v>
      </c>
      <c r="L538" s="216">
        <v>8526565.1999999993</v>
      </c>
      <c r="M538" s="210">
        <v>7</v>
      </c>
      <c r="N538" s="208">
        <v>44067</v>
      </c>
      <c r="O538" s="217">
        <v>8739144.8800000008</v>
      </c>
      <c r="P538" s="239">
        <v>44083</v>
      </c>
      <c r="Q538" s="212">
        <v>-16</v>
      </c>
    </row>
    <row r="539" spans="1:17" ht="15" hidden="1" customHeight="1">
      <c r="A539" s="204">
        <v>1</v>
      </c>
      <c r="B539" s="204" t="s">
        <v>618</v>
      </c>
      <c r="C539" s="205" t="s">
        <v>619</v>
      </c>
      <c r="D539" s="206" t="s">
        <v>629</v>
      </c>
      <c r="E539" s="207">
        <v>44136</v>
      </c>
      <c r="F539" s="208">
        <v>44150</v>
      </c>
      <c r="G539" s="208" t="s">
        <v>320</v>
      </c>
      <c r="H539" s="208">
        <v>44157</v>
      </c>
      <c r="I539" s="208">
        <v>44157</v>
      </c>
      <c r="J539" s="209">
        <v>5068272</v>
      </c>
      <c r="K539" s="211">
        <v>5068271.5</v>
      </c>
      <c r="L539" s="216">
        <v>7703511.2999999998</v>
      </c>
      <c r="M539" s="210">
        <v>7</v>
      </c>
      <c r="N539" s="208">
        <v>44164</v>
      </c>
      <c r="O539" s="217">
        <v>7703511.4100000001</v>
      </c>
      <c r="P539" s="239">
        <v>44174</v>
      </c>
      <c r="Q539" s="212">
        <v>-10</v>
      </c>
    </row>
    <row r="540" spans="1:17" ht="15" hidden="1" customHeight="1">
      <c r="A540" s="204">
        <v>1</v>
      </c>
      <c r="B540" s="204" t="s">
        <v>618</v>
      </c>
      <c r="C540" s="205" t="s">
        <v>619</v>
      </c>
      <c r="D540" s="206" t="s">
        <v>630</v>
      </c>
      <c r="E540" s="207">
        <v>43862</v>
      </c>
      <c r="F540" s="208">
        <v>43890</v>
      </c>
      <c r="G540" s="208" t="s">
        <v>320</v>
      </c>
      <c r="H540" s="208">
        <v>43897</v>
      </c>
      <c r="I540" s="208">
        <v>43912</v>
      </c>
      <c r="J540" s="209">
        <v>12614125.710000001</v>
      </c>
      <c r="K540" s="211">
        <v>39552087.899999999</v>
      </c>
      <c r="L540" s="209">
        <v>35066141.600000001</v>
      </c>
      <c r="M540" s="210">
        <v>7</v>
      </c>
      <c r="N540" s="208">
        <v>43904</v>
      </c>
      <c r="O540" s="217">
        <v>15636298.9</v>
      </c>
      <c r="P540" s="239">
        <v>43915</v>
      </c>
      <c r="Q540" s="212">
        <v>-11</v>
      </c>
    </row>
    <row r="541" spans="1:17" ht="15" hidden="1" customHeight="1">
      <c r="A541" s="204">
        <v>1</v>
      </c>
      <c r="B541" s="204" t="s">
        <v>618</v>
      </c>
      <c r="C541" s="205" t="s">
        <v>619</v>
      </c>
      <c r="D541" s="206" t="s">
        <v>631</v>
      </c>
      <c r="E541" s="207"/>
      <c r="F541" s="208"/>
      <c r="G541" s="208" t="s">
        <v>320</v>
      </c>
      <c r="H541" s="208">
        <v>43897</v>
      </c>
      <c r="I541" s="208"/>
      <c r="J541" s="209">
        <v>0</v>
      </c>
      <c r="K541" s="211">
        <v>0</v>
      </c>
      <c r="L541" s="211">
        <v>19429842.700000003</v>
      </c>
      <c r="M541" s="210">
        <v>7</v>
      </c>
      <c r="N541" s="208">
        <v>43904</v>
      </c>
      <c r="O541" s="217">
        <v>20000000</v>
      </c>
      <c r="P541" s="239">
        <v>43935</v>
      </c>
      <c r="Q541" s="212">
        <v>-31</v>
      </c>
    </row>
    <row r="542" spans="1:17" ht="15" hidden="1" customHeight="1">
      <c r="A542" s="204">
        <v>1</v>
      </c>
      <c r="B542" s="204" t="s">
        <v>618</v>
      </c>
      <c r="C542" s="205" t="s">
        <v>619</v>
      </c>
      <c r="D542" s="206" t="s">
        <v>632</v>
      </c>
      <c r="E542" s="207">
        <v>43891</v>
      </c>
      <c r="F542" s="208">
        <v>43921</v>
      </c>
      <c r="G542" s="208" t="s">
        <v>320</v>
      </c>
      <c r="H542" s="208">
        <v>43926</v>
      </c>
      <c r="I542" s="208">
        <v>43940</v>
      </c>
      <c r="J542" s="209">
        <v>22283239.73</v>
      </c>
      <c r="K542" s="211">
        <v>33281363.919999994</v>
      </c>
      <c r="L542" s="211">
        <v>5698476.1500000004</v>
      </c>
      <c r="M542" s="210">
        <v>7</v>
      </c>
      <c r="N542" s="208">
        <v>43933</v>
      </c>
      <c r="O542" s="217">
        <v>5698476.1500000004</v>
      </c>
      <c r="P542" s="239">
        <v>43961</v>
      </c>
      <c r="Q542" s="212">
        <v>-28</v>
      </c>
    </row>
    <row r="543" spans="1:17" ht="15" hidden="1" customHeight="1">
      <c r="A543" s="204">
        <v>1</v>
      </c>
      <c r="B543" s="204" t="s">
        <v>618</v>
      </c>
      <c r="C543" s="205" t="s">
        <v>619</v>
      </c>
      <c r="D543" s="206" t="s">
        <v>633</v>
      </c>
      <c r="E543" s="207">
        <v>43922</v>
      </c>
      <c r="F543" s="208">
        <v>43951</v>
      </c>
      <c r="G543" s="208" t="s">
        <v>320</v>
      </c>
      <c r="H543" s="208">
        <v>43957</v>
      </c>
      <c r="I543" s="208">
        <v>43969</v>
      </c>
      <c r="J543" s="209">
        <v>22660159.75</v>
      </c>
      <c r="K543" s="211">
        <v>24169965.910000011</v>
      </c>
      <c r="L543" s="211">
        <v>23262698.800000001</v>
      </c>
      <c r="M543" s="210">
        <v>7</v>
      </c>
      <c r="N543" s="208">
        <v>43964</v>
      </c>
      <c r="O543" s="217">
        <v>23262698.710000001</v>
      </c>
      <c r="P543" s="239">
        <v>43986</v>
      </c>
      <c r="Q543" s="212">
        <v>-22</v>
      </c>
    </row>
    <row r="544" spans="1:17" ht="15" hidden="1" customHeight="1">
      <c r="A544" s="204">
        <v>1</v>
      </c>
      <c r="B544" s="204" t="s">
        <v>618</v>
      </c>
      <c r="C544" s="205" t="s">
        <v>619</v>
      </c>
      <c r="D544" s="206" t="s">
        <v>634</v>
      </c>
      <c r="E544" s="207">
        <v>43952</v>
      </c>
      <c r="F544" s="208">
        <v>43982</v>
      </c>
      <c r="G544" s="208" t="s">
        <v>320</v>
      </c>
      <c r="H544" s="208">
        <v>43996</v>
      </c>
      <c r="I544" s="208"/>
      <c r="J544" s="209">
        <v>27904460.970000006</v>
      </c>
      <c r="K544" s="211">
        <v>24591514.839999989</v>
      </c>
      <c r="L544" s="211">
        <v>18322601</v>
      </c>
      <c r="M544" s="210">
        <v>7</v>
      </c>
      <c r="N544" s="208">
        <v>44010</v>
      </c>
      <c r="O544" s="217">
        <v>18322600.949999999</v>
      </c>
      <c r="P544" s="239">
        <v>44010</v>
      </c>
      <c r="Q544" s="212">
        <v>0</v>
      </c>
    </row>
    <row r="545" spans="1:17" ht="15" hidden="1" customHeight="1">
      <c r="A545" s="204">
        <v>1</v>
      </c>
      <c r="B545" s="204" t="s">
        <v>618</v>
      </c>
      <c r="C545" s="205" t="s">
        <v>619</v>
      </c>
      <c r="D545" s="206" t="s">
        <v>635</v>
      </c>
      <c r="E545" s="207">
        <v>43983</v>
      </c>
      <c r="F545" s="208">
        <v>44012</v>
      </c>
      <c r="G545" s="208" t="s">
        <v>320</v>
      </c>
      <c r="H545" s="208">
        <v>44020</v>
      </c>
      <c r="I545" s="208">
        <v>44025</v>
      </c>
      <c r="J545" s="209">
        <v>56253941</v>
      </c>
      <c r="K545" s="211">
        <v>77007398.300000012</v>
      </c>
      <c r="L545" s="211">
        <v>64006362.799999997</v>
      </c>
      <c r="M545" s="210">
        <v>7</v>
      </c>
      <c r="N545" s="208">
        <v>44027</v>
      </c>
      <c r="O545" s="217">
        <v>10000000</v>
      </c>
      <c r="P545" s="239">
        <v>44028</v>
      </c>
      <c r="Q545" s="212">
        <v>-1</v>
      </c>
    </row>
    <row r="546" spans="1:17" ht="15" hidden="1" customHeight="1">
      <c r="A546" s="204">
        <v>1</v>
      </c>
      <c r="B546" s="204" t="s">
        <v>618</v>
      </c>
      <c r="C546" s="205" t="s">
        <v>619</v>
      </c>
      <c r="D546" s="206" t="s">
        <v>636</v>
      </c>
      <c r="E546" s="207">
        <v>43983</v>
      </c>
      <c r="F546" s="208"/>
      <c r="G546" s="208" t="s">
        <v>320</v>
      </c>
      <c r="H546" s="208">
        <v>44020</v>
      </c>
      <c r="I546" s="208"/>
      <c r="J546" s="209">
        <v>0</v>
      </c>
      <c r="K546" s="211">
        <v>0</v>
      </c>
      <c r="L546" s="216">
        <v>54006362.799999997</v>
      </c>
      <c r="M546" s="210">
        <v>7</v>
      </c>
      <c r="N546" s="208">
        <v>44027</v>
      </c>
      <c r="O546" s="217">
        <v>54006362.979999997</v>
      </c>
      <c r="P546" s="239">
        <v>44034</v>
      </c>
      <c r="Q546" s="212">
        <v>-7</v>
      </c>
    </row>
    <row r="547" spans="1:17" ht="15" hidden="1" customHeight="1">
      <c r="A547" s="204">
        <v>1</v>
      </c>
      <c r="B547" s="204" t="s">
        <v>618</v>
      </c>
      <c r="C547" s="205" t="s">
        <v>619</v>
      </c>
      <c r="D547" s="206" t="s">
        <v>637</v>
      </c>
      <c r="E547" s="207">
        <v>44013</v>
      </c>
      <c r="F547" s="208">
        <v>44027</v>
      </c>
      <c r="G547" s="208" t="s">
        <v>320</v>
      </c>
      <c r="H547" s="208">
        <v>44039</v>
      </c>
      <c r="I547" s="208">
        <v>44041</v>
      </c>
      <c r="J547" s="209">
        <v>28648433</v>
      </c>
      <c r="K547" s="209">
        <v>22875033.549999982</v>
      </c>
      <c r="L547" s="214">
        <v>8883254.1999999993</v>
      </c>
      <c r="M547" s="210">
        <v>7</v>
      </c>
      <c r="N547" s="208">
        <v>44046</v>
      </c>
      <c r="O547" s="217">
        <v>8883254.0700000003</v>
      </c>
      <c r="P547" s="239">
        <v>44067</v>
      </c>
      <c r="Q547" s="212">
        <v>-21</v>
      </c>
    </row>
    <row r="548" spans="1:17" ht="15" hidden="1" customHeight="1">
      <c r="A548" s="204">
        <v>1</v>
      </c>
      <c r="B548" s="204" t="s">
        <v>618</v>
      </c>
      <c r="C548" s="205" t="s">
        <v>619</v>
      </c>
      <c r="D548" s="206" t="s">
        <v>638</v>
      </c>
      <c r="E548" s="207">
        <v>44044</v>
      </c>
      <c r="F548" s="208">
        <v>44058</v>
      </c>
      <c r="G548" s="208" t="s">
        <v>320</v>
      </c>
      <c r="H548" s="208">
        <v>44060</v>
      </c>
      <c r="I548" s="208">
        <v>44069</v>
      </c>
      <c r="J548" s="209">
        <v>72920432.990000039</v>
      </c>
      <c r="K548" s="209">
        <v>54216090.640000015</v>
      </c>
      <c r="L548" s="216">
        <v>30755604.899999999</v>
      </c>
      <c r="M548" s="210">
        <v>7</v>
      </c>
      <c r="N548" s="208">
        <v>44067</v>
      </c>
      <c r="O548" s="217">
        <v>30755604.75</v>
      </c>
      <c r="P548" s="239">
        <v>44075</v>
      </c>
      <c r="Q548" s="212">
        <v>-8</v>
      </c>
    </row>
    <row r="549" spans="1:17" ht="15" hidden="1" customHeight="1">
      <c r="A549" s="204">
        <v>1</v>
      </c>
      <c r="B549" s="204" t="s">
        <v>618</v>
      </c>
      <c r="C549" s="205" t="s">
        <v>619</v>
      </c>
      <c r="D549" s="206" t="s">
        <v>639</v>
      </c>
      <c r="E549" s="207">
        <v>44044</v>
      </c>
      <c r="F549" s="208">
        <v>44074</v>
      </c>
      <c r="G549" s="208" t="s">
        <v>320</v>
      </c>
      <c r="H549" s="208">
        <v>44084</v>
      </c>
      <c r="I549" s="208"/>
      <c r="J549" s="209">
        <v>69405800</v>
      </c>
      <c r="K549" s="211">
        <v>61814968.030000001</v>
      </c>
      <c r="L549" s="214">
        <v>30127325.699999999</v>
      </c>
      <c r="M549" s="210">
        <v>7</v>
      </c>
      <c r="N549" s="208">
        <v>44098</v>
      </c>
      <c r="O549" s="217">
        <v>25127325.530000001</v>
      </c>
      <c r="P549" s="239">
        <v>44103</v>
      </c>
      <c r="Q549" s="212">
        <v>-5</v>
      </c>
    </row>
    <row r="550" spans="1:17" ht="15" hidden="1" customHeight="1">
      <c r="A550" s="204">
        <v>1</v>
      </c>
      <c r="B550" s="204" t="s">
        <v>618</v>
      </c>
      <c r="C550" s="205" t="s">
        <v>619</v>
      </c>
      <c r="D550" s="206" t="s">
        <v>640</v>
      </c>
      <c r="E550" s="207">
        <v>44075</v>
      </c>
      <c r="F550" s="208">
        <v>44089</v>
      </c>
      <c r="G550" s="208" t="s">
        <v>320</v>
      </c>
      <c r="H550" s="208">
        <v>44122</v>
      </c>
      <c r="I550" s="208">
        <v>44124</v>
      </c>
      <c r="J550" s="209">
        <v>56169721.630000055</v>
      </c>
      <c r="K550" s="211">
        <v>56169721.630000055</v>
      </c>
      <c r="L550" s="214">
        <v>20493846</v>
      </c>
      <c r="M550" s="210">
        <v>7</v>
      </c>
      <c r="N550" s="208">
        <v>44136</v>
      </c>
      <c r="O550" s="217">
        <v>20493846.09</v>
      </c>
      <c r="P550" s="239">
        <v>44144</v>
      </c>
      <c r="Q550" s="212">
        <v>-8</v>
      </c>
    </row>
    <row r="551" spans="1:17" ht="15" hidden="1" customHeight="1">
      <c r="A551" s="204">
        <v>1</v>
      </c>
      <c r="B551" s="204" t="s">
        <v>618</v>
      </c>
      <c r="C551" s="205" t="s">
        <v>619</v>
      </c>
      <c r="D551" s="206" t="s">
        <v>641</v>
      </c>
      <c r="E551" s="207">
        <v>44105</v>
      </c>
      <c r="F551" s="208">
        <v>44129</v>
      </c>
      <c r="G551" s="208" t="s">
        <v>320</v>
      </c>
      <c r="H551" s="208">
        <v>44145</v>
      </c>
      <c r="I551" s="208">
        <v>44145</v>
      </c>
      <c r="J551" s="209">
        <v>33972687.300000012</v>
      </c>
      <c r="K551" s="211">
        <v>24987828</v>
      </c>
      <c r="L551" s="214">
        <v>10281953.1</v>
      </c>
      <c r="M551" s="210">
        <v>7</v>
      </c>
      <c r="N551" s="208">
        <v>44152</v>
      </c>
      <c r="O551" s="217">
        <v>9765894.8000000007</v>
      </c>
      <c r="P551" s="239">
        <v>44164</v>
      </c>
      <c r="Q551" s="212">
        <v>-12</v>
      </c>
    </row>
    <row r="552" spans="1:17" ht="15" hidden="1" customHeight="1">
      <c r="A552" s="204">
        <v>1</v>
      </c>
      <c r="B552" s="204" t="s">
        <v>618</v>
      </c>
      <c r="C552" s="205" t="s">
        <v>619</v>
      </c>
      <c r="D552" s="206" t="s">
        <v>642</v>
      </c>
      <c r="E552" s="207">
        <v>44136</v>
      </c>
      <c r="F552" s="208">
        <v>44166</v>
      </c>
      <c r="G552" s="208" t="s">
        <v>320</v>
      </c>
      <c r="H552" s="208">
        <v>44180</v>
      </c>
      <c r="I552" s="208">
        <v>44186</v>
      </c>
      <c r="J552" s="209">
        <v>18821904</v>
      </c>
      <c r="K552" s="211">
        <v>15060756.270000041</v>
      </c>
      <c r="L552" s="214">
        <v>13851401.199999999</v>
      </c>
      <c r="M552" s="210">
        <v>7</v>
      </c>
      <c r="N552" s="208">
        <v>44187</v>
      </c>
      <c r="O552" s="217">
        <v>13851401.199999999</v>
      </c>
      <c r="P552" s="239">
        <v>44202</v>
      </c>
      <c r="Q552" s="212">
        <v>-15</v>
      </c>
    </row>
    <row r="553" spans="1:17" ht="15" hidden="1" customHeight="1">
      <c r="A553" s="204">
        <v>1</v>
      </c>
      <c r="B553" s="204" t="s">
        <v>618</v>
      </c>
      <c r="C553" s="205" t="s">
        <v>619</v>
      </c>
      <c r="D553" s="206" t="s">
        <v>643</v>
      </c>
      <c r="E553" s="207">
        <v>44197</v>
      </c>
      <c r="F553" s="208">
        <v>44237</v>
      </c>
      <c r="G553" s="208" t="s">
        <v>320</v>
      </c>
      <c r="H553" s="208">
        <v>44237</v>
      </c>
      <c r="I553" s="208">
        <v>44277</v>
      </c>
      <c r="J553" s="223">
        <v>51471453.870000005</v>
      </c>
      <c r="K553" s="213">
        <v>33191485.020000041</v>
      </c>
      <c r="L553" s="214">
        <v>23340124.899999999</v>
      </c>
      <c r="M553" s="210">
        <v>7</v>
      </c>
      <c r="N553" s="208">
        <v>44244</v>
      </c>
      <c r="O553" s="217"/>
      <c r="P553" s="239"/>
      <c r="Q553" s="212">
        <v>-47</v>
      </c>
    </row>
    <row r="554" spans="1:17" ht="15" hidden="1" customHeight="1">
      <c r="A554" s="204">
        <v>1</v>
      </c>
      <c r="B554" s="204" t="s">
        <v>618</v>
      </c>
      <c r="C554" s="205" t="s">
        <v>619</v>
      </c>
      <c r="D554" s="206" t="s">
        <v>538</v>
      </c>
      <c r="E554" s="207"/>
      <c r="F554" s="208">
        <v>43898</v>
      </c>
      <c r="G554" s="208" t="s">
        <v>320</v>
      </c>
      <c r="H554" s="208">
        <v>43898</v>
      </c>
      <c r="I554" s="208">
        <v>43898</v>
      </c>
      <c r="J554" s="209">
        <v>0</v>
      </c>
      <c r="K554" s="209">
        <v>0</v>
      </c>
      <c r="L554" s="209"/>
      <c r="M554" s="210">
        <v>7</v>
      </c>
      <c r="N554" s="208">
        <v>43898</v>
      </c>
      <c r="O554" s="217">
        <v>71347886</v>
      </c>
      <c r="P554" s="239">
        <v>43898</v>
      </c>
      <c r="Q554" s="212">
        <v>0</v>
      </c>
    </row>
    <row r="555" spans="1:17" ht="15" hidden="1" customHeight="1">
      <c r="A555" s="204">
        <v>1</v>
      </c>
      <c r="B555" s="204" t="s">
        <v>618</v>
      </c>
      <c r="C555" s="205" t="s">
        <v>619</v>
      </c>
      <c r="D555" s="206" t="s">
        <v>565</v>
      </c>
      <c r="E555" s="207"/>
      <c r="F555" s="208">
        <v>44075</v>
      </c>
      <c r="G555" s="208" t="s">
        <v>320</v>
      </c>
      <c r="H555" s="208">
        <v>44075</v>
      </c>
      <c r="I555" s="208">
        <v>44075</v>
      </c>
      <c r="J555" s="209">
        <v>0</v>
      </c>
      <c r="K555" s="209">
        <v>0</v>
      </c>
      <c r="L555" s="209"/>
      <c r="M555" s="210"/>
      <c r="N555" s="208">
        <v>44075</v>
      </c>
      <c r="O555" s="217">
        <v>15000000</v>
      </c>
      <c r="P555" s="239">
        <v>44075</v>
      </c>
      <c r="Q555" s="212">
        <v>0</v>
      </c>
    </row>
    <row r="556" spans="1:17" ht="15" hidden="1" customHeight="1">
      <c r="A556" s="204">
        <v>1</v>
      </c>
      <c r="B556" s="204" t="s">
        <v>618</v>
      </c>
      <c r="C556" s="205" t="s">
        <v>619</v>
      </c>
      <c r="D556" s="206" t="s">
        <v>644</v>
      </c>
      <c r="E556" s="207"/>
      <c r="F556" s="208">
        <v>44277</v>
      </c>
      <c r="G556" s="208" t="s">
        <v>320</v>
      </c>
      <c r="H556" s="208">
        <v>44277</v>
      </c>
      <c r="I556" s="208"/>
      <c r="J556" s="209">
        <v>0</v>
      </c>
      <c r="K556" s="209">
        <v>0</v>
      </c>
      <c r="L556" s="209"/>
      <c r="M556" s="210"/>
      <c r="N556" s="208">
        <v>44277</v>
      </c>
      <c r="O556" s="217">
        <v>1023770.56</v>
      </c>
      <c r="P556" s="239">
        <v>44277</v>
      </c>
      <c r="Q556" s="212">
        <v>0</v>
      </c>
    </row>
    <row r="557" spans="1:17" ht="15" hidden="1" customHeight="1">
      <c r="A557" s="204" t="s">
        <v>317</v>
      </c>
      <c r="B557" s="204" t="s">
        <v>645</v>
      </c>
      <c r="C557" s="205" t="s">
        <v>646</v>
      </c>
      <c r="D557" s="206" t="s">
        <v>339</v>
      </c>
      <c r="E557" s="207"/>
      <c r="F557" s="208">
        <v>44202</v>
      </c>
      <c r="G557" s="208" t="s">
        <v>320</v>
      </c>
      <c r="H557" s="208">
        <v>44202</v>
      </c>
      <c r="I557" s="208">
        <v>44202</v>
      </c>
      <c r="J557" s="209">
        <v>0</v>
      </c>
      <c r="K557" s="209">
        <v>0</v>
      </c>
      <c r="L557" s="209"/>
      <c r="M557" s="210"/>
      <c r="N557" s="208">
        <v>44202</v>
      </c>
      <c r="O557" s="217">
        <v>714790</v>
      </c>
      <c r="P557" s="239">
        <v>44202</v>
      </c>
      <c r="Q557" s="212">
        <v>0</v>
      </c>
    </row>
    <row r="558" spans="1:17" ht="15" hidden="1" customHeight="1">
      <c r="A558" s="204" t="s">
        <v>317</v>
      </c>
      <c r="B558" s="204" t="s">
        <v>647</v>
      </c>
      <c r="C558" s="205" t="s">
        <v>648</v>
      </c>
      <c r="D558" s="206" t="s">
        <v>538</v>
      </c>
      <c r="E558" s="207"/>
      <c r="F558" s="208">
        <v>43916</v>
      </c>
      <c r="G558" s="208" t="s">
        <v>320</v>
      </c>
      <c r="H558" s="208">
        <v>43916</v>
      </c>
      <c r="I558" s="208">
        <v>43916</v>
      </c>
      <c r="J558" s="209">
        <v>0</v>
      </c>
      <c r="K558" s="209">
        <v>0</v>
      </c>
      <c r="L558" s="209"/>
      <c r="M558" s="210"/>
      <c r="N558" s="208">
        <v>43916</v>
      </c>
      <c r="O558" s="217">
        <v>40000000</v>
      </c>
      <c r="P558" s="239">
        <v>43916</v>
      </c>
      <c r="Q558" s="212">
        <v>0</v>
      </c>
    </row>
    <row r="559" spans="1:17" ht="15" hidden="1" customHeight="1">
      <c r="A559" s="204" t="s">
        <v>317</v>
      </c>
      <c r="B559" s="204" t="s">
        <v>647</v>
      </c>
      <c r="C559" s="205" t="s">
        <v>648</v>
      </c>
      <c r="D559" s="206" t="s">
        <v>538</v>
      </c>
      <c r="E559" s="207"/>
      <c r="F559" s="208">
        <v>43972</v>
      </c>
      <c r="G559" s="208" t="s">
        <v>320</v>
      </c>
      <c r="H559" s="208">
        <v>43972</v>
      </c>
      <c r="I559" s="208">
        <v>43972</v>
      </c>
      <c r="J559" s="209">
        <v>0</v>
      </c>
      <c r="K559" s="209">
        <v>0</v>
      </c>
      <c r="L559" s="209"/>
      <c r="M559" s="210"/>
      <c r="N559" s="208">
        <v>43972</v>
      </c>
      <c r="O559" s="217">
        <v>18649995</v>
      </c>
      <c r="P559" s="239">
        <v>43972</v>
      </c>
      <c r="Q559" s="212">
        <v>0</v>
      </c>
    </row>
    <row r="560" spans="1:17" ht="15" hidden="1" customHeight="1">
      <c r="A560" s="204" t="s">
        <v>317</v>
      </c>
      <c r="B560" s="204" t="s">
        <v>649</v>
      </c>
      <c r="C560" s="205" t="s">
        <v>650</v>
      </c>
      <c r="D560" s="206" t="s">
        <v>538</v>
      </c>
      <c r="E560" s="207"/>
      <c r="F560" s="208">
        <v>44111</v>
      </c>
      <c r="G560" s="208" t="s">
        <v>320</v>
      </c>
      <c r="H560" s="208">
        <v>44111</v>
      </c>
      <c r="I560" s="208">
        <v>44111</v>
      </c>
      <c r="J560" s="209">
        <v>0</v>
      </c>
      <c r="K560" s="209">
        <v>0</v>
      </c>
      <c r="L560" s="209"/>
      <c r="M560" s="210"/>
      <c r="N560" s="208">
        <v>44111</v>
      </c>
      <c r="O560" s="217">
        <v>34159591.200000003</v>
      </c>
      <c r="P560" s="239">
        <v>44111</v>
      </c>
      <c r="Q560" s="212">
        <v>0</v>
      </c>
    </row>
    <row r="561" spans="1:17" ht="15" hidden="1" customHeight="1">
      <c r="A561" s="204" t="s">
        <v>317</v>
      </c>
      <c r="B561" s="204" t="s">
        <v>649</v>
      </c>
      <c r="C561" s="205" t="s">
        <v>650</v>
      </c>
      <c r="D561" s="206">
        <v>1</v>
      </c>
      <c r="E561" s="207"/>
      <c r="F561" s="208"/>
      <c r="G561" s="208" t="s">
        <v>320</v>
      </c>
      <c r="H561" s="208">
        <v>44179</v>
      </c>
      <c r="I561" s="208"/>
      <c r="J561" s="209">
        <v>0</v>
      </c>
      <c r="K561" s="209">
        <v>0</v>
      </c>
      <c r="L561" s="209"/>
      <c r="M561" s="210"/>
      <c r="N561" s="208">
        <v>44179</v>
      </c>
      <c r="O561" s="217">
        <v>15945365.65</v>
      </c>
      <c r="P561" s="239">
        <v>44179</v>
      </c>
      <c r="Q561" s="212">
        <v>0</v>
      </c>
    </row>
    <row r="562" spans="1:17" ht="15" hidden="1" customHeight="1">
      <c r="A562" s="204" t="s">
        <v>317</v>
      </c>
      <c r="B562" s="204" t="s">
        <v>649</v>
      </c>
      <c r="C562" s="205" t="s">
        <v>650</v>
      </c>
      <c r="D562" s="206">
        <v>2</v>
      </c>
      <c r="E562" s="207">
        <v>44105</v>
      </c>
      <c r="F562" s="208">
        <v>44135</v>
      </c>
      <c r="G562" s="208" t="s">
        <v>320</v>
      </c>
      <c r="H562" s="208">
        <v>44135</v>
      </c>
      <c r="I562" s="208"/>
      <c r="J562" s="209">
        <v>0</v>
      </c>
      <c r="K562" s="209">
        <v>0</v>
      </c>
      <c r="L562" s="209">
        <v>7000000</v>
      </c>
      <c r="M562" s="210"/>
      <c r="N562" s="208">
        <v>44195</v>
      </c>
      <c r="O562" s="217">
        <v>7157243.5999999996</v>
      </c>
      <c r="P562" s="239">
        <v>44242</v>
      </c>
      <c r="Q562" s="212">
        <v>-47</v>
      </c>
    </row>
    <row r="563" spans="1:17" ht="15" hidden="1" customHeight="1">
      <c r="A563" s="204" t="s">
        <v>317</v>
      </c>
      <c r="B563" s="204" t="s">
        <v>649</v>
      </c>
      <c r="C563" s="205" t="s">
        <v>650</v>
      </c>
      <c r="D563" s="206">
        <v>3</v>
      </c>
      <c r="E563" s="207">
        <v>44166</v>
      </c>
      <c r="F563" s="208">
        <v>44196</v>
      </c>
      <c r="G563" s="208" t="s">
        <v>326</v>
      </c>
      <c r="H563" s="208">
        <v>44196</v>
      </c>
      <c r="I563" s="208"/>
      <c r="J563" s="209"/>
      <c r="K563" s="209"/>
      <c r="L563" s="209">
        <v>8000000</v>
      </c>
      <c r="M563" s="210"/>
      <c r="N563" s="208">
        <v>44256</v>
      </c>
      <c r="O563" s="214">
        <v>10759736.15</v>
      </c>
      <c r="P563" s="239">
        <v>44263</v>
      </c>
      <c r="Q563" s="212">
        <v>-7</v>
      </c>
    </row>
    <row r="564" spans="1:17" ht="15" hidden="1" customHeight="1">
      <c r="A564" s="204" t="s">
        <v>317</v>
      </c>
      <c r="B564" s="204" t="s">
        <v>649</v>
      </c>
      <c r="C564" s="205" t="s">
        <v>650</v>
      </c>
      <c r="D564" s="206">
        <v>4</v>
      </c>
      <c r="E564" s="207">
        <v>44197</v>
      </c>
      <c r="F564" s="208">
        <v>44235</v>
      </c>
      <c r="G564" s="208" t="s">
        <v>326</v>
      </c>
      <c r="H564" s="208">
        <v>44235</v>
      </c>
      <c r="I564" s="208"/>
      <c r="J564" s="209"/>
      <c r="K564" s="209"/>
      <c r="L564" s="209">
        <v>5192662.75</v>
      </c>
      <c r="M564" s="210"/>
      <c r="N564" s="208">
        <v>44295</v>
      </c>
      <c r="O564" s="217"/>
      <c r="P564" s="239"/>
      <c r="Q564" s="212">
        <v>4</v>
      </c>
    </row>
    <row r="565" spans="1:17" ht="15" hidden="1" customHeight="1">
      <c r="A565" s="204" t="s">
        <v>317</v>
      </c>
      <c r="B565" s="204" t="s">
        <v>649</v>
      </c>
      <c r="C565" s="205" t="s">
        <v>651</v>
      </c>
      <c r="D565" s="206">
        <v>1</v>
      </c>
      <c r="E565" s="207"/>
      <c r="F565" s="208"/>
      <c r="G565" s="208" t="s">
        <v>326</v>
      </c>
      <c r="H565" s="208"/>
      <c r="I565" s="208"/>
      <c r="J565" s="209"/>
      <c r="K565" s="209"/>
      <c r="L565" s="209">
        <v>49942366.855999999</v>
      </c>
      <c r="M565" s="210"/>
      <c r="N565" s="208">
        <v>44307</v>
      </c>
      <c r="O565" s="214">
        <v>45719198.399999999</v>
      </c>
      <c r="P565" s="239">
        <v>44263</v>
      </c>
      <c r="Q565" s="212">
        <v>44</v>
      </c>
    </row>
    <row r="566" spans="1:17" ht="15" hidden="1" customHeight="1">
      <c r="A566" s="204">
        <v>1</v>
      </c>
      <c r="B566" s="204" t="s">
        <v>652</v>
      </c>
      <c r="C566" s="205" t="s">
        <v>653</v>
      </c>
      <c r="D566" s="206" t="s">
        <v>538</v>
      </c>
      <c r="E566" s="207"/>
      <c r="F566" s="208">
        <v>43864</v>
      </c>
      <c r="G566" s="208" t="s">
        <v>320</v>
      </c>
      <c r="H566" s="208">
        <v>43864</v>
      </c>
      <c r="I566" s="208">
        <v>43867</v>
      </c>
      <c r="J566" s="209">
        <v>0</v>
      </c>
      <c r="K566" s="209">
        <v>0</v>
      </c>
      <c r="L566" s="209">
        <v>7681619.5</v>
      </c>
      <c r="M566" s="210">
        <v>40</v>
      </c>
      <c r="N566" s="208">
        <v>43894</v>
      </c>
      <c r="O566" s="217">
        <v>7681619.5</v>
      </c>
      <c r="P566" s="239">
        <v>43879</v>
      </c>
      <c r="Q566" s="212">
        <v>15</v>
      </c>
    </row>
    <row r="567" spans="1:17" ht="15" hidden="1" customHeight="1">
      <c r="A567" s="204">
        <v>1</v>
      </c>
      <c r="B567" s="204" t="s">
        <v>652</v>
      </c>
      <c r="C567" s="205" t="s">
        <v>653</v>
      </c>
      <c r="D567" s="206">
        <v>2</v>
      </c>
      <c r="E567" s="207">
        <v>43862</v>
      </c>
      <c r="F567" s="208">
        <v>43890</v>
      </c>
      <c r="G567" s="208" t="s">
        <v>320</v>
      </c>
      <c r="H567" s="208">
        <v>43895</v>
      </c>
      <c r="I567" s="208">
        <v>43912</v>
      </c>
      <c r="J567" s="209">
        <v>16411967.813988889</v>
      </c>
      <c r="K567" s="209">
        <v>8785942</v>
      </c>
      <c r="L567" s="211">
        <v>7794726.5199999996</v>
      </c>
      <c r="M567" s="210">
        <v>40</v>
      </c>
      <c r="N567" s="208">
        <v>43935</v>
      </c>
      <c r="O567" s="217">
        <v>7794726.5199999996</v>
      </c>
      <c r="P567" s="239">
        <v>43930</v>
      </c>
      <c r="Q567" s="212">
        <v>5</v>
      </c>
    </row>
    <row r="568" spans="1:17" ht="15" hidden="1" customHeight="1">
      <c r="A568" s="204">
        <v>1</v>
      </c>
      <c r="B568" s="204" t="s">
        <v>652</v>
      </c>
      <c r="C568" s="205" t="s">
        <v>653</v>
      </c>
      <c r="D568" s="206">
        <v>3</v>
      </c>
      <c r="E568" s="207">
        <v>43891</v>
      </c>
      <c r="F568" s="208">
        <v>43908</v>
      </c>
      <c r="G568" s="208" t="s">
        <v>320</v>
      </c>
      <c r="H568" s="208">
        <v>43911</v>
      </c>
      <c r="I568" s="208">
        <v>43920</v>
      </c>
      <c r="J568" s="209">
        <v>12632249.880000001</v>
      </c>
      <c r="K568" s="209">
        <v>6446667.3499999996</v>
      </c>
      <c r="L568" s="211">
        <v>5119599.3499999996</v>
      </c>
      <c r="M568" s="210">
        <v>40</v>
      </c>
      <c r="N568" s="208">
        <v>43951</v>
      </c>
      <c r="O568" s="217">
        <v>5119599.34</v>
      </c>
      <c r="P568" s="239">
        <v>43950</v>
      </c>
      <c r="Q568" s="212">
        <v>1</v>
      </c>
    </row>
    <row r="569" spans="1:17" ht="15" hidden="1" customHeight="1">
      <c r="A569" s="204">
        <v>1</v>
      </c>
      <c r="B569" s="204" t="s">
        <v>652</v>
      </c>
      <c r="C569" s="205" t="s">
        <v>653</v>
      </c>
      <c r="D569" s="206">
        <v>4</v>
      </c>
      <c r="E569" s="207">
        <v>43891</v>
      </c>
      <c r="F569" s="208">
        <v>43927</v>
      </c>
      <c r="G569" s="208" t="s">
        <v>320</v>
      </c>
      <c r="H569" s="208">
        <v>43927</v>
      </c>
      <c r="I569" s="208">
        <v>43943</v>
      </c>
      <c r="J569" s="209">
        <v>8748017.7300000004</v>
      </c>
      <c r="K569" s="209">
        <v>7314177.9900000002</v>
      </c>
      <c r="L569" s="211">
        <v>6336538.2300000004</v>
      </c>
      <c r="M569" s="210">
        <v>40</v>
      </c>
      <c r="N569" s="208">
        <v>43967</v>
      </c>
      <c r="O569" s="217">
        <v>6336538.2300000004</v>
      </c>
      <c r="P569" s="239">
        <v>43955</v>
      </c>
      <c r="Q569" s="212">
        <v>12</v>
      </c>
    </row>
    <row r="570" spans="1:17" ht="15" hidden="1" customHeight="1">
      <c r="A570" s="204">
        <v>1</v>
      </c>
      <c r="B570" s="204" t="s">
        <v>652</v>
      </c>
      <c r="C570" s="205" t="s">
        <v>653</v>
      </c>
      <c r="D570" s="206">
        <v>5</v>
      </c>
      <c r="E570" s="207">
        <v>43922</v>
      </c>
      <c r="F570" s="208">
        <v>43956</v>
      </c>
      <c r="G570" s="208" t="s">
        <v>320</v>
      </c>
      <c r="H570" s="208">
        <v>43955</v>
      </c>
      <c r="I570" s="208">
        <v>43964</v>
      </c>
      <c r="J570" s="209">
        <v>8846002.3200000003</v>
      </c>
      <c r="K570" s="209">
        <v>8006098.6099999994</v>
      </c>
      <c r="L570" s="211">
        <v>6124877.6900000004</v>
      </c>
      <c r="M570" s="210">
        <v>40</v>
      </c>
      <c r="N570" s="208">
        <v>43995</v>
      </c>
      <c r="O570" s="217">
        <v>6124877.6900000004</v>
      </c>
      <c r="P570" s="239">
        <v>43993</v>
      </c>
      <c r="Q570" s="212">
        <v>2</v>
      </c>
    </row>
    <row r="571" spans="1:17" ht="15" hidden="1" customHeight="1">
      <c r="A571" s="204">
        <v>1</v>
      </c>
      <c r="B571" s="204" t="s">
        <v>652</v>
      </c>
      <c r="C571" s="205" t="s">
        <v>653</v>
      </c>
      <c r="D571" s="206">
        <v>6</v>
      </c>
      <c r="E571" s="207">
        <v>43952</v>
      </c>
      <c r="F571" s="208">
        <v>43988</v>
      </c>
      <c r="G571" s="208" t="s">
        <v>320</v>
      </c>
      <c r="H571" s="208">
        <v>43992</v>
      </c>
      <c r="I571" s="208">
        <v>44008</v>
      </c>
      <c r="J571" s="209">
        <v>6745300.2700000033</v>
      </c>
      <c r="K571" s="209">
        <v>6540614.3599999994</v>
      </c>
      <c r="L571" s="213">
        <v>4824045.38</v>
      </c>
      <c r="M571" s="210">
        <v>40</v>
      </c>
      <c r="N571" s="208">
        <v>44032</v>
      </c>
      <c r="O571" s="217">
        <v>4824045.38</v>
      </c>
      <c r="P571" s="239">
        <v>44017</v>
      </c>
      <c r="Q571" s="212">
        <v>15</v>
      </c>
    </row>
    <row r="572" spans="1:17" ht="15" hidden="1" customHeight="1">
      <c r="A572" s="204">
        <v>1</v>
      </c>
      <c r="B572" s="204" t="s">
        <v>652</v>
      </c>
      <c r="C572" s="205" t="s">
        <v>653</v>
      </c>
      <c r="D572" s="206">
        <v>7</v>
      </c>
      <c r="E572" s="207">
        <v>43983</v>
      </c>
      <c r="F572" s="208">
        <v>44018</v>
      </c>
      <c r="G572" s="208" t="s">
        <v>320</v>
      </c>
      <c r="H572" s="208">
        <v>44018</v>
      </c>
      <c r="I572" s="208">
        <v>44041</v>
      </c>
      <c r="J572" s="209">
        <v>11477410</v>
      </c>
      <c r="K572" s="209">
        <v>8862411</v>
      </c>
      <c r="L572" s="214">
        <v>7215874.21</v>
      </c>
      <c r="M572" s="210">
        <v>40</v>
      </c>
      <c r="N572" s="208">
        <v>44058</v>
      </c>
      <c r="O572" s="217">
        <v>7215874.21</v>
      </c>
      <c r="P572" s="239">
        <v>44049</v>
      </c>
      <c r="Q572" s="212">
        <v>9</v>
      </c>
    </row>
    <row r="573" spans="1:17" ht="15" hidden="1" customHeight="1">
      <c r="A573" s="204">
        <v>1</v>
      </c>
      <c r="B573" s="204" t="s">
        <v>652</v>
      </c>
      <c r="C573" s="205" t="s">
        <v>653</v>
      </c>
      <c r="D573" s="206">
        <v>8</v>
      </c>
      <c r="E573" s="207">
        <v>44013</v>
      </c>
      <c r="F573" s="208">
        <v>44053</v>
      </c>
      <c r="G573" s="208" t="s">
        <v>320</v>
      </c>
      <c r="H573" s="208">
        <v>44059</v>
      </c>
      <c r="I573" s="208">
        <v>44077</v>
      </c>
      <c r="J573" s="209">
        <v>12062100</v>
      </c>
      <c r="K573" s="209">
        <v>11326452</v>
      </c>
      <c r="L573" s="214">
        <v>9432027.7200000007</v>
      </c>
      <c r="M573" s="210">
        <v>40</v>
      </c>
      <c r="N573" s="208">
        <v>44099</v>
      </c>
      <c r="O573" s="217">
        <v>9432027.7200000007</v>
      </c>
      <c r="P573" s="239">
        <v>44084</v>
      </c>
      <c r="Q573" s="212">
        <v>15</v>
      </c>
    </row>
    <row r="574" spans="1:17" ht="15" hidden="1" customHeight="1">
      <c r="A574" s="204">
        <v>1</v>
      </c>
      <c r="B574" s="204" t="s">
        <v>652</v>
      </c>
      <c r="C574" s="205" t="s">
        <v>653</v>
      </c>
      <c r="D574" s="206">
        <v>9</v>
      </c>
      <c r="E574" s="207">
        <v>44044</v>
      </c>
      <c r="F574" s="208">
        <v>44079</v>
      </c>
      <c r="G574" s="208" t="s">
        <v>320</v>
      </c>
      <c r="H574" s="208">
        <v>44083</v>
      </c>
      <c r="I574" s="208">
        <v>44102</v>
      </c>
      <c r="J574" s="209">
        <v>16572482.710000008</v>
      </c>
      <c r="K574" s="209">
        <v>12073571.579999998</v>
      </c>
      <c r="L574" s="214">
        <v>9889305.1300000008</v>
      </c>
      <c r="M574" s="210">
        <v>40</v>
      </c>
      <c r="N574" s="208">
        <v>44123</v>
      </c>
      <c r="O574" s="217">
        <v>9889305</v>
      </c>
      <c r="P574" s="239">
        <v>44122</v>
      </c>
      <c r="Q574" s="212">
        <v>1</v>
      </c>
    </row>
    <row r="575" spans="1:17" ht="15" hidden="1" customHeight="1">
      <c r="A575" s="204">
        <v>1</v>
      </c>
      <c r="B575" s="204" t="s">
        <v>652</v>
      </c>
      <c r="C575" s="205" t="s">
        <v>653</v>
      </c>
      <c r="D575" s="206">
        <v>10</v>
      </c>
      <c r="E575" s="207">
        <v>44075</v>
      </c>
      <c r="F575" s="208">
        <v>44109</v>
      </c>
      <c r="G575" s="208" t="s">
        <v>320</v>
      </c>
      <c r="H575" s="208">
        <v>44111</v>
      </c>
      <c r="I575" s="208">
        <v>44138</v>
      </c>
      <c r="J575" s="209">
        <v>19093483.049999997</v>
      </c>
      <c r="K575" s="209">
        <v>13392831.960000008</v>
      </c>
      <c r="L575" s="214">
        <v>13282474.210000001</v>
      </c>
      <c r="M575" s="210">
        <v>40</v>
      </c>
      <c r="N575" s="208">
        <v>44151</v>
      </c>
      <c r="O575" s="217">
        <v>13282474.220000001</v>
      </c>
      <c r="P575" s="239">
        <v>44167</v>
      </c>
      <c r="Q575" s="212">
        <v>-16</v>
      </c>
    </row>
    <row r="576" spans="1:17" ht="15" hidden="1" customHeight="1">
      <c r="A576" s="204">
        <v>1</v>
      </c>
      <c r="B576" s="204" t="s">
        <v>652</v>
      </c>
      <c r="C576" s="205" t="s">
        <v>653</v>
      </c>
      <c r="D576" s="206">
        <v>11</v>
      </c>
      <c r="E576" s="207">
        <v>44105</v>
      </c>
      <c r="F576" s="208">
        <v>44140</v>
      </c>
      <c r="G576" s="208" t="s">
        <v>320</v>
      </c>
      <c r="H576" s="208">
        <v>44140</v>
      </c>
      <c r="I576" s="208">
        <v>44167</v>
      </c>
      <c r="J576" s="209">
        <v>14188599.6</v>
      </c>
      <c r="K576" s="209">
        <v>9303551.6199999899</v>
      </c>
      <c r="L576" s="214">
        <v>7840185.4900000002</v>
      </c>
      <c r="M576" s="210">
        <v>40</v>
      </c>
      <c r="N576" s="208">
        <v>44180</v>
      </c>
      <c r="O576" s="217">
        <v>7840185.4800000004</v>
      </c>
      <c r="P576" s="239">
        <v>44217</v>
      </c>
      <c r="Q576" s="212">
        <v>-37</v>
      </c>
    </row>
    <row r="577" spans="1:17" ht="15" hidden="1" customHeight="1">
      <c r="A577" s="204">
        <v>1</v>
      </c>
      <c r="B577" s="204" t="s">
        <v>652</v>
      </c>
      <c r="C577" s="205" t="s">
        <v>653</v>
      </c>
      <c r="D577" s="206">
        <v>12</v>
      </c>
      <c r="E577" s="207">
        <v>44136</v>
      </c>
      <c r="F577" s="208">
        <v>44166</v>
      </c>
      <c r="G577" s="208" t="s">
        <v>320</v>
      </c>
      <c r="H577" s="208">
        <v>44178</v>
      </c>
      <c r="I577" s="208">
        <v>44229</v>
      </c>
      <c r="J577" s="209">
        <v>7674593.0500000119</v>
      </c>
      <c r="K577" s="209">
        <v>7488918.7499500066</v>
      </c>
      <c r="L577" s="214">
        <v>4608392</v>
      </c>
      <c r="M577" s="210">
        <v>40</v>
      </c>
      <c r="N577" s="208">
        <v>44218</v>
      </c>
      <c r="O577" s="214">
        <v>4608392</v>
      </c>
      <c r="P577" s="239">
        <v>44253</v>
      </c>
      <c r="Q577" s="212">
        <v>-35</v>
      </c>
    </row>
    <row r="578" spans="1:17" ht="15" hidden="1" customHeight="1">
      <c r="A578" s="204">
        <v>1</v>
      </c>
      <c r="B578" s="204" t="s">
        <v>652</v>
      </c>
      <c r="C578" s="205" t="s">
        <v>653</v>
      </c>
      <c r="D578" s="206">
        <v>13</v>
      </c>
      <c r="E578" s="207">
        <v>44166</v>
      </c>
      <c r="F578" s="208">
        <v>44201</v>
      </c>
      <c r="G578" s="208" t="s">
        <v>320</v>
      </c>
      <c r="H578" s="208">
        <v>44201</v>
      </c>
      <c r="I578" s="208">
        <v>44234</v>
      </c>
      <c r="J578" s="209">
        <v>720208.82404950261</v>
      </c>
      <c r="K578" s="209">
        <v>933808.87004950643</v>
      </c>
      <c r="L578" s="214">
        <v>3429815.25</v>
      </c>
      <c r="M578" s="210">
        <v>40</v>
      </c>
      <c r="N578" s="208">
        <v>44241</v>
      </c>
      <c r="O578" s="214">
        <v>3429815.26</v>
      </c>
      <c r="P578" s="239">
        <v>44270</v>
      </c>
      <c r="Q578" s="212">
        <v>-29</v>
      </c>
    </row>
    <row r="579" spans="1:17" ht="15" hidden="1" customHeight="1">
      <c r="A579" s="204">
        <v>1</v>
      </c>
      <c r="B579" s="204" t="s">
        <v>652</v>
      </c>
      <c r="C579" s="205" t="s">
        <v>653</v>
      </c>
      <c r="D579" s="206">
        <v>14</v>
      </c>
      <c r="E579" s="207">
        <v>44197</v>
      </c>
      <c r="F579" s="208">
        <v>44221</v>
      </c>
      <c r="G579" s="208" t="s">
        <v>320</v>
      </c>
      <c r="H579" s="208">
        <v>44230</v>
      </c>
      <c r="I579" s="208">
        <v>44251</v>
      </c>
      <c r="J579" s="213">
        <v>0</v>
      </c>
      <c r="K579" s="213">
        <v>0</v>
      </c>
      <c r="L579" s="214">
        <v>502581.44</v>
      </c>
      <c r="M579" s="210">
        <v>40</v>
      </c>
      <c r="N579" s="208">
        <v>44270</v>
      </c>
      <c r="O579" s="214">
        <v>502581.43</v>
      </c>
      <c r="P579" s="239">
        <v>44270</v>
      </c>
      <c r="Q579" s="212">
        <v>0</v>
      </c>
    </row>
    <row r="580" spans="1:17" ht="15" hidden="1" customHeight="1">
      <c r="A580" s="204">
        <v>1</v>
      </c>
      <c r="B580" s="204" t="s">
        <v>652</v>
      </c>
      <c r="C580" s="205" t="s">
        <v>653</v>
      </c>
      <c r="D580" s="206" t="s">
        <v>654</v>
      </c>
      <c r="E580" s="207"/>
      <c r="F580" s="208">
        <v>44077</v>
      </c>
      <c r="G580" s="208" t="s">
        <v>320</v>
      </c>
      <c r="H580" s="208">
        <v>44077</v>
      </c>
      <c r="I580" s="208">
        <v>44077</v>
      </c>
      <c r="J580" s="209">
        <v>0</v>
      </c>
      <c r="K580" s="209" t="s">
        <v>655</v>
      </c>
      <c r="L580" s="216">
        <v>44077</v>
      </c>
      <c r="M580" s="210">
        <v>40</v>
      </c>
      <c r="N580" s="208">
        <v>44077</v>
      </c>
      <c r="O580" s="217">
        <v>829293.83</v>
      </c>
      <c r="P580" s="239">
        <v>44077</v>
      </c>
      <c r="Q580" s="212">
        <v>0</v>
      </c>
    </row>
    <row r="581" spans="1:17" ht="15" hidden="1" customHeight="1">
      <c r="A581" s="204">
        <v>1</v>
      </c>
      <c r="B581" s="204" t="s">
        <v>652</v>
      </c>
      <c r="C581" s="205" t="s">
        <v>653</v>
      </c>
      <c r="D581" s="206" t="s">
        <v>539</v>
      </c>
      <c r="E581" s="207"/>
      <c r="F581" s="208">
        <v>44122</v>
      </c>
      <c r="G581" s="208" t="s">
        <v>320</v>
      </c>
      <c r="H581" s="208">
        <v>44122</v>
      </c>
      <c r="I581" s="208">
        <v>44122</v>
      </c>
      <c r="J581" s="209">
        <v>0</v>
      </c>
      <c r="K581" s="209" t="s">
        <v>655</v>
      </c>
      <c r="L581" s="216"/>
      <c r="M581" s="210">
        <v>40</v>
      </c>
      <c r="N581" s="208">
        <v>44122</v>
      </c>
      <c r="O581" s="217">
        <v>1584302</v>
      </c>
      <c r="P581" s="239">
        <v>44122</v>
      </c>
      <c r="Q581" s="212">
        <v>0</v>
      </c>
    </row>
    <row r="582" spans="1:17" ht="15" hidden="1" customHeight="1">
      <c r="A582" s="204">
        <v>1</v>
      </c>
      <c r="B582" s="204" t="s">
        <v>652</v>
      </c>
      <c r="C582" s="205" t="s">
        <v>653</v>
      </c>
      <c r="D582" s="206" t="s">
        <v>539</v>
      </c>
      <c r="E582" s="207"/>
      <c r="F582" s="208">
        <v>44165</v>
      </c>
      <c r="G582" s="208" t="s">
        <v>320</v>
      </c>
      <c r="H582" s="208">
        <v>44165</v>
      </c>
      <c r="I582" s="208"/>
      <c r="J582" s="209">
        <v>0</v>
      </c>
      <c r="K582" s="209">
        <v>0</v>
      </c>
      <c r="L582" s="216">
        <v>1223560.05</v>
      </c>
      <c r="M582" s="210">
        <v>40</v>
      </c>
      <c r="N582" s="208">
        <v>44165</v>
      </c>
      <c r="O582" s="217">
        <v>1223560.05</v>
      </c>
      <c r="P582" s="239">
        <v>44165</v>
      </c>
      <c r="Q582" s="212">
        <v>0</v>
      </c>
    </row>
    <row r="583" spans="1:17" ht="15" hidden="1" customHeight="1">
      <c r="A583" s="204">
        <v>1</v>
      </c>
      <c r="B583" s="204" t="s">
        <v>652</v>
      </c>
      <c r="C583" s="205" t="s">
        <v>653</v>
      </c>
      <c r="D583" s="206" t="s">
        <v>656</v>
      </c>
      <c r="E583" s="207"/>
      <c r="F583" s="208">
        <v>44223</v>
      </c>
      <c r="G583" s="208" t="s">
        <v>320</v>
      </c>
      <c r="H583" s="208">
        <v>44228</v>
      </c>
      <c r="I583" s="208"/>
      <c r="J583" s="209">
        <v>0</v>
      </c>
      <c r="K583" s="209">
        <v>0</v>
      </c>
      <c r="L583" s="216"/>
      <c r="M583" s="210"/>
      <c r="N583" s="208">
        <v>44228</v>
      </c>
      <c r="O583" s="215">
        <v>760409.01</v>
      </c>
      <c r="P583" s="239">
        <v>44228</v>
      </c>
      <c r="Q583" s="212">
        <v>0</v>
      </c>
    </row>
    <row r="584" spans="1:17" ht="15" hidden="1" customHeight="1">
      <c r="A584" s="204">
        <v>1</v>
      </c>
      <c r="B584" s="204" t="s">
        <v>652</v>
      </c>
      <c r="C584" s="205" t="s">
        <v>653</v>
      </c>
      <c r="D584" s="206" t="s">
        <v>657</v>
      </c>
      <c r="E584" s="207"/>
      <c r="F584" s="208"/>
      <c r="G584" s="208" t="s">
        <v>320</v>
      </c>
      <c r="H584" s="208">
        <v>44263</v>
      </c>
      <c r="I584" s="208"/>
      <c r="J584" s="209">
        <v>0</v>
      </c>
      <c r="K584" s="209">
        <v>0</v>
      </c>
      <c r="L584" s="216"/>
      <c r="M584" s="210"/>
      <c r="N584" s="208">
        <v>44263</v>
      </c>
      <c r="O584" s="215">
        <v>438178.63</v>
      </c>
      <c r="P584" s="239">
        <v>44263</v>
      </c>
      <c r="Q584" s="212">
        <v>0</v>
      </c>
    </row>
    <row r="585" spans="1:17" ht="15" hidden="1" customHeight="1">
      <c r="A585" s="204" t="s">
        <v>321</v>
      </c>
      <c r="B585" s="204" t="s">
        <v>652</v>
      </c>
      <c r="C585" s="205" t="s">
        <v>658</v>
      </c>
      <c r="D585" s="206" t="s">
        <v>538</v>
      </c>
      <c r="E585" s="207"/>
      <c r="F585" s="208">
        <v>43914</v>
      </c>
      <c r="G585" s="208" t="s">
        <v>320</v>
      </c>
      <c r="H585" s="208">
        <v>43892</v>
      </c>
      <c r="I585" s="208"/>
      <c r="J585" s="209">
        <v>0</v>
      </c>
      <c r="K585" s="209" t="s">
        <v>655</v>
      </c>
      <c r="L585" s="209">
        <v>24950583</v>
      </c>
      <c r="M585" s="210"/>
      <c r="N585" s="208">
        <v>43921</v>
      </c>
      <c r="O585" s="217">
        <v>24950583</v>
      </c>
      <c r="P585" s="239">
        <v>43919</v>
      </c>
      <c r="Q585" s="212">
        <v>2</v>
      </c>
    </row>
    <row r="586" spans="1:17" ht="15" hidden="1" customHeight="1">
      <c r="A586" s="204" t="s">
        <v>321</v>
      </c>
      <c r="B586" s="204" t="s">
        <v>652</v>
      </c>
      <c r="C586" s="205" t="s">
        <v>658</v>
      </c>
      <c r="D586" s="206">
        <v>2</v>
      </c>
      <c r="E586" s="207">
        <v>43983</v>
      </c>
      <c r="F586" s="208">
        <v>44019</v>
      </c>
      <c r="G586" s="208" t="s">
        <v>320</v>
      </c>
      <c r="H586" s="208">
        <v>44019</v>
      </c>
      <c r="I586" s="208"/>
      <c r="J586" s="209">
        <v>301525.5</v>
      </c>
      <c r="K586" s="209">
        <v>175889.88</v>
      </c>
      <c r="L586" s="216">
        <v>1068966.43</v>
      </c>
      <c r="M586" s="210">
        <v>40</v>
      </c>
      <c r="N586" s="208">
        <v>44059</v>
      </c>
      <c r="O586" s="217">
        <v>1068966.43</v>
      </c>
      <c r="P586" s="239">
        <v>44047</v>
      </c>
      <c r="Q586" s="212">
        <v>12</v>
      </c>
    </row>
    <row r="587" spans="1:17" ht="15" hidden="1" customHeight="1">
      <c r="A587" s="204" t="s">
        <v>321</v>
      </c>
      <c r="B587" s="204" t="s">
        <v>652</v>
      </c>
      <c r="C587" s="205" t="s">
        <v>658</v>
      </c>
      <c r="D587" s="206">
        <v>3</v>
      </c>
      <c r="E587" s="207">
        <v>44013</v>
      </c>
      <c r="F587" s="208">
        <v>44053</v>
      </c>
      <c r="G587" s="208" t="s">
        <v>320</v>
      </c>
      <c r="H587" s="208">
        <v>44061</v>
      </c>
      <c r="I587" s="208">
        <v>44069</v>
      </c>
      <c r="J587" s="209">
        <v>2093986.5099999998</v>
      </c>
      <c r="K587" s="209">
        <v>1865149</v>
      </c>
      <c r="L587" s="216">
        <v>2977091.11</v>
      </c>
      <c r="M587" s="210">
        <v>40</v>
      </c>
      <c r="N587" s="208">
        <v>44101</v>
      </c>
      <c r="O587" s="217">
        <v>2977091.11</v>
      </c>
      <c r="P587" s="239">
        <v>44075</v>
      </c>
      <c r="Q587" s="212">
        <v>26</v>
      </c>
    </row>
    <row r="588" spans="1:17" ht="15" hidden="1" customHeight="1">
      <c r="A588" s="204" t="s">
        <v>321</v>
      </c>
      <c r="B588" s="204" t="s">
        <v>652</v>
      </c>
      <c r="C588" s="205" t="s">
        <v>658</v>
      </c>
      <c r="D588" s="206">
        <v>4</v>
      </c>
      <c r="E588" s="207">
        <v>44044</v>
      </c>
      <c r="F588" s="208">
        <v>44077</v>
      </c>
      <c r="G588" s="208" t="s">
        <v>320</v>
      </c>
      <c r="H588" s="208">
        <v>44077</v>
      </c>
      <c r="I588" s="208">
        <v>44097</v>
      </c>
      <c r="J588" s="209">
        <v>4573143</v>
      </c>
      <c r="K588" s="209">
        <v>3480646.1199999996</v>
      </c>
      <c r="L588" s="214">
        <v>6845695.7699999996</v>
      </c>
      <c r="M588" s="210">
        <v>40</v>
      </c>
      <c r="N588" s="208">
        <v>44117</v>
      </c>
      <c r="O588" s="217">
        <v>6845695.7699999996</v>
      </c>
      <c r="P588" s="239">
        <v>44112</v>
      </c>
      <c r="Q588" s="212">
        <v>5</v>
      </c>
    </row>
    <row r="589" spans="1:17" ht="15" hidden="1" customHeight="1">
      <c r="A589" s="204" t="s">
        <v>321</v>
      </c>
      <c r="B589" s="204" t="s">
        <v>652</v>
      </c>
      <c r="C589" s="205" t="s">
        <v>658</v>
      </c>
      <c r="D589" s="206">
        <v>5</v>
      </c>
      <c r="E589" s="207">
        <v>44075</v>
      </c>
      <c r="F589" s="208">
        <v>44104</v>
      </c>
      <c r="G589" s="208" t="s">
        <v>320</v>
      </c>
      <c r="H589" s="208">
        <v>44104</v>
      </c>
      <c r="I589" s="208">
        <v>44126</v>
      </c>
      <c r="J589" s="209">
        <v>5457618.1600000011</v>
      </c>
      <c r="K589" s="209">
        <v>3896848.6700000009</v>
      </c>
      <c r="L589" s="214">
        <v>3782501.28</v>
      </c>
      <c r="M589" s="210">
        <v>40</v>
      </c>
      <c r="N589" s="208">
        <v>44144</v>
      </c>
      <c r="O589" s="217">
        <v>3782501.29</v>
      </c>
      <c r="P589" s="239">
        <v>44140</v>
      </c>
      <c r="Q589" s="212">
        <v>4</v>
      </c>
    </row>
    <row r="590" spans="1:17" ht="15" hidden="1" customHeight="1">
      <c r="A590" s="204" t="s">
        <v>321</v>
      </c>
      <c r="B590" s="204" t="s">
        <v>652</v>
      </c>
      <c r="C590" s="205" t="s">
        <v>658</v>
      </c>
      <c r="D590" s="206">
        <v>6</v>
      </c>
      <c r="E590" s="207">
        <v>44105</v>
      </c>
      <c r="F590" s="208">
        <v>44135</v>
      </c>
      <c r="G590" s="208" t="s">
        <v>320</v>
      </c>
      <c r="H590" s="208">
        <v>44138</v>
      </c>
      <c r="I590" s="208">
        <v>44164</v>
      </c>
      <c r="J590" s="209">
        <v>8666141.6099999994</v>
      </c>
      <c r="K590" s="209">
        <v>8666141.6099999994</v>
      </c>
      <c r="L590" s="214">
        <v>6255172.1699999999</v>
      </c>
      <c r="M590" s="210">
        <v>40</v>
      </c>
      <c r="N590" s="208">
        <v>44178</v>
      </c>
      <c r="O590" s="217">
        <v>6255172.1699999999</v>
      </c>
      <c r="P590" s="239">
        <v>44175</v>
      </c>
      <c r="Q590" s="212">
        <v>3</v>
      </c>
    </row>
    <row r="591" spans="1:17" ht="15" hidden="1" customHeight="1">
      <c r="A591" s="204" t="s">
        <v>321</v>
      </c>
      <c r="B591" s="204" t="s">
        <v>652</v>
      </c>
      <c r="C591" s="205" t="s">
        <v>658</v>
      </c>
      <c r="D591" s="206">
        <v>7</v>
      </c>
      <c r="E591" s="207">
        <v>44136</v>
      </c>
      <c r="F591" s="208">
        <v>44172</v>
      </c>
      <c r="G591" s="208" t="s">
        <v>320</v>
      </c>
      <c r="H591" s="208">
        <v>44173</v>
      </c>
      <c r="I591" s="208">
        <v>44186</v>
      </c>
      <c r="J591" s="209">
        <v>4501584.6900000013</v>
      </c>
      <c r="K591" s="209">
        <v>4389607.2600000016</v>
      </c>
      <c r="L591" s="214">
        <v>4922193.5</v>
      </c>
      <c r="M591" s="210">
        <v>40</v>
      </c>
      <c r="N591" s="208">
        <v>44213</v>
      </c>
      <c r="O591" s="217">
        <v>4922193.5</v>
      </c>
      <c r="P591" s="239">
        <v>44207</v>
      </c>
      <c r="Q591" s="212">
        <v>6</v>
      </c>
    </row>
    <row r="592" spans="1:17" ht="15" hidden="1" customHeight="1">
      <c r="A592" s="204" t="s">
        <v>321</v>
      </c>
      <c r="B592" s="204" t="s">
        <v>652</v>
      </c>
      <c r="C592" s="205" t="s">
        <v>658</v>
      </c>
      <c r="D592" s="206">
        <v>8</v>
      </c>
      <c r="E592" s="207">
        <v>44166</v>
      </c>
      <c r="F592" s="208">
        <v>44201</v>
      </c>
      <c r="G592" s="208" t="s">
        <v>320</v>
      </c>
      <c r="H592" s="208">
        <v>44201</v>
      </c>
      <c r="I592" s="208">
        <v>44229</v>
      </c>
      <c r="J592" s="209">
        <v>7544156.0699999966</v>
      </c>
      <c r="K592" s="209">
        <v>7415396.3148317002</v>
      </c>
      <c r="L592" s="214">
        <v>6050639.7699999996</v>
      </c>
      <c r="M592" s="210">
        <v>40</v>
      </c>
      <c r="N592" s="208">
        <v>44241</v>
      </c>
      <c r="O592" s="214">
        <v>6050639.7699999996</v>
      </c>
      <c r="P592" s="239">
        <v>44248</v>
      </c>
      <c r="Q592" s="212">
        <v>-7</v>
      </c>
    </row>
    <row r="593" spans="1:17" ht="15" hidden="1" customHeight="1">
      <c r="A593" s="204" t="s">
        <v>321</v>
      </c>
      <c r="B593" s="204" t="s">
        <v>652</v>
      </c>
      <c r="C593" s="205" t="s">
        <v>658</v>
      </c>
      <c r="D593" s="206">
        <v>9</v>
      </c>
      <c r="E593" s="207">
        <v>44197</v>
      </c>
      <c r="F593" s="208">
        <v>44221</v>
      </c>
      <c r="G593" s="208" t="s">
        <v>320</v>
      </c>
      <c r="H593" s="208">
        <v>44252</v>
      </c>
      <c r="I593" s="208">
        <v>44263</v>
      </c>
      <c r="J593" s="213">
        <v>6160521.3451683</v>
      </c>
      <c r="K593" s="213">
        <v>5020188.6251683012</v>
      </c>
      <c r="L593" s="214">
        <v>4602212.16</v>
      </c>
      <c r="M593" s="210">
        <v>40</v>
      </c>
      <c r="N593" s="208">
        <v>44292</v>
      </c>
      <c r="O593" s="217">
        <v>4602212.16</v>
      </c>
      <c r="P593" s="239">
        <v>44277</v>
      </c>
      <c r="Q593" s="212">
        <v>15</v>
      </c>
    </row>
    <row r="594" spans="1:17" ht="15" hidden="1" customHeight="1">
      <c r="A594" s="204" t="s">
        <v>321</v>
      </c>
      <c r="B594" s="204" t="s">
        <v>652</v>
      </c>
      <c r="C594" s="205" t="s">
        <v>658</v>
      </c>
      <c r="D594" s="206">
        <v>10</v>
      </c>
      <c r="E594" s="207">
        <v>44228</v>
      </c>
      <c r="F594" s="208">
        <v>44252</v>
      </c>
      <c r="G594" s="208" t="s">
        <v>326</v>
      </c>
      <c r="H594" s="208">
        <v>44258</v>
      </c>
      <c r="I594" s="208"/>
      <c r="J594" s="213">
        <v>5656289.0799999982</v>
      </c>
      <c r="K594" s="213"/>
      <c r="L594" s="214">
        <v>3881758.73</v>
      </c>
      <c r="M594" s="210">
        <v>40</v>
      </c>
      <c r="N594" s="208">
        <v>44298</v>
      </c>
      <c r="O594" s="217"/>
      <c r="P594" s="239"/>
      <c r="Q594" s="212">
        <v>7</v>
      </c>
    </row>
    <row r="595" spans="1:17" ht="15" hidden="1" customHeight="1">
      <c r="A595" s="204" t="s">
        <v>321</v>
      </c>
      <c r="B595" s="204" t="s">
        <v>652</v>
      </c>
      <c r="C595" s="205" t="s">
        <v>658</v>
      </c>
      <c r="D595" s="206" t="s">
        <v>539</v>
      </c>
      <c r="E595" s="207"/>
      <c r="F595" s="208">
        <v>44122</v>
      </c>
      <c r="G595" s="208" t="s">
        <v>320</v>
      </c>
      <c r="H595" s="208">
        <v>44122</v>
      </c>
      <c r="I595" s="208">
        <v>44122</v>
      </c>
      <c r="J595" s="209">
        <v>0</v>
      </c>
      <c r="K595" s="209">
        <v>0</v>
      </c>
      <c r="L595" s="214"/>
      <c r="M595" s="210">
        <v>40</v>
      </c>
      <c r="N595" s="208">
        <v>44122</v>
      </c>
      <c r="O595" s="217">
        <v>78430</v>
      </c>
      <c r="P595" s="239">
        <v>44122</v>
      </c>
      <c r="Q595" s="212">
        <v>0</v>
      </c>
    </row>
    <row r="596" spans="1:17" ht="15" hidden="1" customHeight="1">
      <c r="A596" s="204" t="s">
        <v>321</v>
      </c>
      <c r="B596" s="204" t="s">
        <v>652</v>
      </c>
      <c r="C596" s="205" t="s">
        <v>658</v>
      </c>
      <c r="D596" s="206" t="s">
        <v>539</v>
      </c>
      <c r="E596" s="207"/>
      <c r="F596" s="208">
        <v>44165</v>
      </c>
      <c r="G596" s="208" t="s">
        <v>320</v>
      </c>
      <c r="H596" s="208">
        <v>44165</v>
      </c>
      <c r="I596" s="208"/>
      <c r="J596" s="209">
        <v>0</v>
      </c>
      <c r="K596" s="209">
        <v>0</v>
      </c>
      <c r="L596" s="214"/>
      <c r="M596" s="210">
        <v>40</v>
      </c>
      <c r="N596" s="208">
        <v>44165</v>
      </c>
      <c r="O596" s="217">
        <v>720699.2</v>
      </c>
      <c r="P596" s="239">
        <v>44165</v>
      </c>
      <c r="Q596" s="212">
        <v>0</v>
      </c>
    </row>
    <row r="597" spans="1:17" ht="15" hidden="1" customHeight="1">
      <c r="A597" s="204" t="s">
        <v>321</v>
      </c>
      <c r="B597" s="204" t="s">
        <v>652</v>
      </c>
      <c r="C597" s="205" t="s">
        <v>658</v>
      </c>
      <c r="D597" s="206" t="s">
        <v>659</v>
      </c>
      <c r="E597" s="207"/>
      <c r="F597" s="208">
        <v>44223</v>
      </c>
      <c r="G597" s="208" t="s">
        <v>320</v>
      </c>
      <c r="H597" s="208">
        <v>44228</v>
      </c>
      <c r="I597" s="208"/>
      <c r="J597" s="209">
        <v>0</v>
      </c>
      <c r="K597" s="209">
        <v>0</v>
      </c>
      <c r="L597" s="214"/>
      <c r="M597" s="210"/>
      <c r="N597" s="208">
        <v>44228</v>
      </c>
      <c r="O597" s="215">
        <v>277522.63</v>
      </c>
      <c r="P597" s="239">
        <v>44228</v>
      </c>
      <c r="Q597" s="212">
        <v>0</v>
      </c>
    </row>
    <row r="598" spans="1:17" ht="15" hidden="1" customHeight="1">
      <c r="A598" s="204" t="s">
        <v>321</v>
      </c>
      <c r="B598" s="204" t="s">
        <v>652</v>
      </c>
      <c r="C598" s="205" t="s">
        <v>658</v>
      </c>
      <c r="D598" s="206" t="s">
        <v>660</v>
      </c>
      <c r="E598" s="207"/>
      <c r="F598" s="208"/>
      <c r="G598" s="208" t="s">
        <v>320</v>
      </c>
      <c r="H598" s="208">
        <v>44263</v>
      </c>
      <c r="I598" s="208"/>
      <c r="J598" s="209">
        <v>0</v>
      </c>
      <c r="K598" s="209">
        <v>0</v>
      </c>
      <c r="L598" s="214"/>
      <c r="M598" s="210"/>
      <c r="N598" s="208">
        <v>44263</v>
      </c>
      <c r="O598" s="215">
        <v>451906.96</v>
      </c>
      <c r="P598" s="239">
        <v>44263</v>
      </c>
      <c r="Q598" s="212">
        <v>0</v>
      </c>
    </row>
    <row r="599" spans="1:17" ht="15" hidden="1" customHeight="1">
      <c r="A599" s="204" t="s">
        <v>321</v>
      </c>
      <c r="B599" s="204" t="s">
        <v>652</v>
      </c>
      <c r="C599" s="205" t="s">
        <v>661</v>
      </c>
      <c r="D599" s="206" t="s">
        <v>538</v>
      </c>
      <c r="E599" s="207"/>
      <c r="F599" s="208"/>
      <c r="G599" s="208" t="s">
        <v>326</v>
      </c>
      <c r="H599" s="208">
        <v>44279</v>
      </c>
      <c r="I599" s="208"/>
      <c r="J599" s="209">
        <v>0</v>
      </c>
      <c r="K599" s="209"/>
      <c r="L599" s="214">
        <v>22337274.899999999</v>
      </c>
      <c r="M599" s="210">
        <v>40</v>
      </c>
      <c r="N599" s="208">
        <v>44263</v>
      </c>
      <c r="O599" s="215"/>
      <c r="P599" s="239"/>
      <c r="Q599" s="212">
        <v>-28</v>
      </c>
    </row>
    <row r="600" spans="1:17" ht="15" hidden="1" customHeight="1">
      <c r="A600" s="204">
        <v>1</v>
      </c>
      <c r="B600" s="204" t="s">
        <v>662</v>
      </c>
      <c r="C600" s="205" t="s">
        <v>663</v>
      </c>
      <c r="D600" s="206" t="s">
        <v>538</v>
      </c>
      <c r="E600" s="207"/>
      <c r="F600" s="208">
        <v>43884</v>
      </c>
      <c r="G600" s="208" t="s">
        <v>320</v>
      </c>
      <c r="H600" s="208">
        <v>43884</v>
      </c>
      <c r="I600" s="208">
        <v>43884</v>
      </c>
      <c r="J600" s="209">
        <v>0</v>
      </c>
      <c r="K600" s="209">
        <v>0</v>
      </c>
      <c r="L600" s="209">
        <v>36300000</v>
      </c>
      <c r="M600" s="210">
        <v>60</v>
      </c>
      <c r="N600" s="208">
        <v>43890</v>
      </c>
      <c r="O600" s="217">
        <v>36300000</v>
      </c>
      <c r="P600" s="239">
        <v>43884</v>
      </c>
      <c r="Q600" s="212">
        <v>6</v>
      </c>
    </row>
    <row r="601" spans="1:17" ht="15" hidden="1" customHeight="1">
      <c r="A601" s="204">
        <v>1</v>
      </c>
      <c r="B601" s="204" t="s">
        <v>662</v>
      </c>
      <c r="C601" s="205" t="s">
        <v>663</v>
      </c>
      <c r="D601" s="206">
        <v>1</v>
      </c>
      <c r="E601" s="207">
        <v>43891</v>
      </c>
      <c r="F601" s="208">
        <v>43915</v>
      </c>
      <c r="G601" s="208" t="s">
        <v>320</v>
      </c>
      <c r="H601" s="208">
        <v>43919</v>
      </c>
      <c r="I601" s="208"/>
      <c r="J601" s="209">
        <v>2486462</v>
      </c>
      <c r="K601" s="209">
        <v>1989169.6</v>
      </c>
      <c r="L601" s="214">
        <v>1670902.46</v>
      </c>
      <c r="M601" s="210">
        <v>60</v>
      </c>
      <c r="N601" s="208">
        <v>44091</v>
      </c>
      <c r="O601" s="217">
        <v>1670902.46</v>
      </c>
      <c r="P601" s="239">
        <v>44115</v>
      </c>
      <c r="Q601" s="212">
        <v>-24</v>
      </c>
    </row>
    <row r="602" spans="1:17" ht="15" hidden="1" customHeight="1">
      <c r="A602" s="204">
        <v>1</v>
      </c>
      <c r="B602" s="204" t="s">
        <v>662</v>
      </c>
      <c r="C602" s="205" t="s">
        <v>663</v>
      </c>
      <c r="D602" s="206">
        <v>2</v>
      </c>
      <c r="E602" s="207">
        <v>43983</v>
      </c>
      <c r="F602" s="208">
        <v>44012</v>
      </c>
      <c r="G602" s="208" t="s">
        <v>320</v>
      </c>
      <c r="H602" s="208">
        <v>44013</v>
      </c>
      <c r="I602" s="208"/>
      <c r="J602" s="209">
        <v>1271272</v>
      </c>
      <c r="K602" s="209">
        <v>1271271.81</v>
      </c>
      <c r="L602" s="214">
        <v>1067868.0976</v>
      </c>
      <c r="M602" s="210">
        <v>60</v>
      </c>
      <c r="N602" s="208">
        <v>44091</v>
      </c>
      <c r="O602" s="217">
        <v>1067868.0976</v>
      </c>
      <c r="P602" s="239">
        <v>44115</v>
      </c>
      <c r="Q602" s="212">
        <v>-24</v>
      </c>
    </row>
    <row r="603" spans="1:17" ht="15" hidden="1" customHeight="1">
      <c r="A603" s="204">
        <v>1</v>
      </c>
      <c r="B603" s="204" t="s">
        <v>662</v>
      </c>
      <c r="C603" s="205" t="s">
        <v>663</v>
      </c>
      <c r="D603" s="206">
        <v>3</v>
      </c>
      <c r="E603" s="207">
        <v>44013</v>
      </c>
      <c r="F603" s="208">
        <v>44038</v>
      </c>
      <c r="G603" s="208" t="s">
        <v>320</v>
      </c>
      <c r="H603" s="208">
        <v>44039</v>
      </c>
      <c r="I603" s="208"/>
      <c r="J603" s="209">
        <v>2093987</v>
      </c>
      <c r="K603" s="209">
        <v>2093986.5099999998</v>
      </c>
      <c r="L603" s="214">
        <v>1758948.9</v>
      </c>
      <c r="M603" s="210">
        <v>60</v>
      </c>
      <c r="N603" s="208">
        <v>44099</v>
      </c>
      <c r="O603" s="217">
        <v>1758948.8952000001</v>
      </c>
      <c r="P603" s="239">
        <v>44115</v>
      </c>
      <c r="Q603" s="212">
        <v>-16</v>
      </c>
    </row>
    <row r="604" spans="1:17" ht="15" hidden="1" customHeight="1">
      <c r="A604" s="204">
        <v>1</v>
      </c>
      <c r="B604" s="204" t="s">
        <v>662</v>
      </c>
      <c r="C604" s="205" t="s">
        <v>663</v>
      </c>
      <c r="D604" s="206">
        <v>4</v>
      </c>
      <c r="E604" s="207">
        <v>44044</v>
      </c>
      <c r="F604" s="208">
        <v>44073</v>
      </c>
      <c r="G604" s="208" t="s">
        <v>320</v>
      </c>
      <c r="H604" s="208">
        <v>44086</v>
      </c>
      <c r="I604" s="208"/>
      <c r="J604" s="209">
        <v>777289.90000000037</v>
      </c>
      <c r="K604" s="209">
        <v>777289.90000000037</v>
      </c>
      <c r="L604" s="216">
        <v>652923.51</v>
      </c>
      <c r="M604" s="210">
        <v>60</v>
      </c>
      <c r="N604" s="208">
        <v>44146</v>
      </c>
      <c r="O604" s="217">
        <v>652923.5</v>
      </c>
      <c r="P604" s="239">
        <v>44125</v>
      </c>
      <c r="Q604" s="212">
        <v>21</v>
      </c>
    </row>
    <row r="605" spans="1:17" ht="15" hidden="1" customHeight="1">
      <c r="A605" s="204">
        <v>1</v>
      </c>
      <c r="B605" s="204" t="s">
        <v>662</v>
      </c>
      <c r="C605" s="205" t="s">
        <v>663</v>
      </c>
      <c r="D605" s="206">
        <v>5</v>
      </c>
      <c r="E605" s="207">
        <v>44075</v>
      </c>
      <c r="F605" s="208">
        <v>44104</v>
      </c>
      <c r="G605" s="208" t="s">
        <v>320</v>
      </c>
      <c r="H605" s="208">
        <v>44104</v>
      </c>
      <c r="I605" s="208"/>
      <c r="J605" s="209">
        <v>8446374.7300000004</v>
      </c>
      <c r="K605" s="209">
        <v>8446374.7300000004</v>
      </c>
      <c r="L605" s="214">
        <v>7094954.7699999996</v>
      </c>
      <c r="M605" s="210">
        <v>60</v>
      </c>
      <c r="N605" s="208">
        <v>44164</v>
      </c>
      <c r="O605" s="217">
        <v>7094954.7715200009</v>
      </c>
      <c r="P605" s="239">
        <v>44164</v>
      </c>
      <c r="Q605" s="212">
        <v>0</v>
      </c>
    </row>
    <row r="606" spans="1:17" ht="15" hidden="1" customHeight="1">
      <c r="A606" s="204">
        <v>1</v>
      </c>
      <c r="B606" s="204" t="s">
        <v>662</v>
      </c>
      <c r="C606" s="205" t="s">
        <v>663</v>
      </c>
      <c r="D606" s="206">
        <v>6</v>
      </c>
      <c r="E606" s="207">
        <v>44105</v>
      </c>
      <c r="F606" s="208">
        <v>44132</v>
      </c>
      <c r="G606" s="208" t="s">
        <v>320</v>
      </c>
      <c r="H606" s="208">
        <v>44132</v>
      </c>
      <c r="I606" s="208"/>
      <c r="J606" s="209">
        <v>23567112.326000001</v>
      </c>
      <c r="K606" s="209">
        <v>17262367.140000001</v>
      </c>
      <c r="L606" s="216">
        <v>14840272.42</v>
      </c>
      <c r="M606" s="210">
        <v>60</v>
      </c>
      <c r="N606" s="208">
        <v>44192</v>
      </c>
      <c r="O606" s="214">
        <v>14840272.42</v>
      </c>
      <c r="P606" s="239">
        <v>44255</v>
      </c>
      <c r="Q606" s="212">
        <v>-63</v>
      </c>
    </row>
    <row r="607" spans="1:17" ht="15" hidden="1" customHeight="1">
      <c r="A607" s="204">
        <v>1</v>
      </c>
      <c r="B607" s="204" t="s">
        <v>662</v>
      </c>
      <c r="C607" s="205" t="s">
        <v>663</v>
      </c>
      <c r="D607" s="206">
        <v>7</v>
      </c>
      <c r="E607" s="207">
        <v>44136</v>
      </c>
      <c r="F607" s="208">
        <v>44157</v>
      </c>
      <c r="G607" s="208" t="s">
        <v>320</v>
      </c>
      <c r="H607" s="208">
        <v>44158</v>
      </c>
      <c r="I607" s="208"/>
      <c r="J607" s="209">
        <v>18017284.050000001</v>
      </c>
      <c r="K607" s="209">
        <v>17619865.649999999</v>
      </c>
      <c r="L607" s="214">
        <v>15073158.35</v>
      </c>
      <c r="M607" s="210">
        <v>60</v>
      </c>
      <c r="N607" s="208">
        <v>44218</v>
      </c>
      <c r="O607" s="215">
        <v>15073158.35</v>
      </c>
      <c r="P607" s="239">
        <v>44237</v>
      </c>
      <c r="Q607" s="212">
        <v>-19</v>
      </c>
    </row>
    <row r="608" spans="1:17" ht="15" hidden="1" customHeight="1">
      <c r="A608" s="204">
        <v>1</v>
      </c>
      <c r="B608" s="204" t="s">
        <v>662</v>
      </c>
      <c r="C608" s="205" t="s">
        <v>663</v>
      </c>
      <c r="D608" s="206">
        <v>8</v>
      </c>
      <c r="E608" s="207">
        <v>44166</v>
      </c>
      <c r="F608" s="208">
        <v>44193</v>
      </c>
      <c r="G608" s="208" t="s">
        <v>320</v>
      </c>
      <c r="H608" s="208">
        <v>44193</v>
      </c>
      <c r="I608" s="208"/>
      <c r="J608" s="209">
        <v>38206684.379999995</v>
      </c>
      <c r="K608" s="209">
        <v>38206684.379999995</v>
      </c>
      <c r="L608" s="214">
        <v>33513527.469999999</v>
      </c>
      <c r="M608" s="210">
        <v>60</v>
      </c>
      <c r="N608" s="208">
        <v>44253</v>
      </c>
      <c r="O608" s="214">
        <v>32746957.219999999</v>
      </c>
      <c r="P608" s="239">
        <v>44255</v>
      </c>
      <c r="Q608" s="212">
        <v>-2</v>
      </c>
    </row>
    <row r="609" spans="1:17" ht="15" hidden="1" customHeight="1">
      <c r="A609" s="204">
        <v>1</v>
      </c>
      <c r="B609" s="204" t="s">
        <v>662</v>
      </c>
      <c r="C609" s="205" t="s">
        <v>663</v>
      </c>
      <c r="D609" s="206">
        <v>9</v>
      </c>
      <c r="E609" s="207">
        <v>44197</v>
      </c>
      <c r="F609" s="208">
        <v>44211</v>
      </c>
      <c r="G609" s="208" t="s">
        <v>326</v>
      </c>
      <c r="H609" s="208">
        <v>44227</v>
      </c>
      <c r="I609" s="208"/>
      <c r="J609" s="213">
        <v>21219483.489999995</v>
      </c>
      <c r="K609" s="213"/>
      <c r="L609" s="214">
        <v>18594958.190000001</v>
      </c>
      <c r="M609" s="210">
        <v>60</v>
      </c>
      <c r="N609" s="208">
        <v>44287</v>
      </c>
      <c r="O609" s="217"/>
      <c r="P609" s="239"/>
      <c r="Q609" s="212">
        <v>-4</v>
      </c>
    </row>
    <row r="610" spans="1:17" ht="15" hidden="1" customHeight="1">
      <c r="A610" s="204">
        <v>1</v>
      </c>
      <c r="B610" s="204" t="s">
        <v>662</v>
      </c>
      <c r="C610" s="205" t="s">
        <v>663</v>
      </c>
      <c r="D610" s="206">
        <v>10</v>
      </c>
      <c r="E610" s="207">
        <v>44228</v>
      </c>
      <c r="F610" s="208">
        <v>44242</v>
      </c>
      <c r="G610" s="208" t="s">
        <v>326</v>
      </c>
      <c r="H610" s="208">
        <v>44244</v>
      </c>
      <c r="I610" s="208"/>
      <c r="J610" s="213">
        <v>24782925.370000005</v>
      </c>
      <c r="K610" s="213"/>
      <c r="L610" s="214">
        <v>21709399.510000002</v>
      </c>
      <c r="M610" s="210">
        <v>60</v>
      </c>
      <c r="N610" s="208">
        <v>44304</v>
      </c>
      <c r="O610" s="217"/>
      <c r="P610" s="239"/>
      <c r="Q610" s="212">
        <v>13</v>
      </c>
    </row>
    <row r="611" spans="1:17" ht="15" hidden="1" customHeight="1">
      <c r="A611" s="204">
        <v>1</v>
      </c>
      <c r="B611" s="204" t="s">
        <v>662</v>
      </c>
      <c r="C611" s="205" t="s">
        <v>663</v>
      </c>
      <c r="D611" s="206">
        <v>11</v>
      </c>
      <c r="E611" s="207">
        <v>44256</v>
      </c>
      <c r="F611" s="208">
        <v>44270</v>
      </c>
      <c r="G611" s="208" t="s">
        <v>326</v>
      </c>
      <c r="H611" s="208">
        <v>44271</v>
      </c>
      <c r="I611" s="208"/>
      <c r="J611" s="218">
        <v>16648813.829999998</v>
      </c>
      <c r="K611" s="213"/>
      <c r="L611" s="214">
        <v>14823033.6</v>
      </c>
      <c r="M611" s="210">
        <v>60</v>
      </c>
      <c r="N611" s="208">
        <v>44331</v>
      </c>
      <c r="O611" s="217"/>
      <c r="P611" s="239"/>
      <c r="Q611" s="212">
        <v>40</v>
      </c>
    </row>
    <row r="612" spans="1:17" ht="15" hidden="1" customHeight="1">
      <c r="A612" s="204">
        <v>1</v>
      </c>
      <c r="B612" s="204" t="s">
        <v>662</v>
      </c>
      <c r="C612" s="205" t="s">
        <v>663</v>
      </c>
      <c r="D612" s="206" t="s">
        <v>664</v>
      </c>
      <c r="E612" s="207"/>
      <c r="F612" s="208">
        <v>44159</v>
      </c>
      <c r="G612" s="208" t="s">
        <v>320</v>
      </c>
      <c r="H612" s="208">
        <v>44159</v>
      </c>
      <c r="I612" s="208"/>
      <c r="J612" s="209">
        <v>0</v>
      </c>
      <c r="K612" s="209">
        <v>0</v>
      </c>
      <c r="L612" s="216">
        <v>124228</v>
      </c>
      <c r="M612" s="210"/>
      <c r="N612" s="208">
        <v>44159</v>
      </c>
      <c r="O612" s="217">
        <v>124228</v>
      </c>
      <c r="P612" s="239">
        <v>44159</v>
      </c>
      <c r="Q612" s="212">
        <v>0</v>
      </c>
    </row>
    <row r="613" spans="1:17" ht="15" hidden="1" customHeight="1">
      <c r="A613" s="204" t="s">
        <v>317</v>
      </c>
      <c r="B613" s="204" t="s">
        <v>665</v>
      </c>
      <c r="C613" s="205" t="s">
        <v>666</v>
      </c>
      <c r="D613" s="206" t="s">
        <v>538</v>
      </c>
      <c r="E613" s="207"/>
      <c r="F613" s="208">
        <v>43964</v>
      </c>
      <c r="G613" s="208" t="s">
        <v>320</v>
      </c>
      <c r="H613" s="208">
        <v>43964</v>
      </c>
      <c r="I613" s="208"/>
      <c r="J613" s="209">
        <v>0</v>
      </c>
      <c r="K613" s="209">
        <v>0</v>
      </c>
      <c r="L613" s="209">
        <v>20000000</v>
      </c>
      <c r="M613" s="210"/>
      <c r="N613" s="208">
        <v>43964</v>
      </c>
      <c r="O613" s="209">
        <v>20000000</v>
      </c>
      <c r="P613" s="239">
        <v>43964</v>
      </c>
      <c r="Q613" s="212">
        <v>0</v>
      </c>
    </row>
    <row r="614" spans="1:17" ht="15" hidden="1" customHeight="1">
      <c r="A614" s="204" t="s">
        <v>317</v>
      </c>
      <c r="B614" s="204" t="s">
        <v>667</v>
      </c>
      <c r="C614" s="205" t="s">
        <v>668</v>
      </c>
      <c r="D614" s="206" t="s">
        <v>538</v>
      </c>
      <c r="E614" s="207"/>
      <c r="F614" s="208">
        <v>44060</v>
      </c>
      <c r="G614" s="208" t="s">
        <v>320</v>
      </c>
      <c r="H614" s="208">
        <v>44060</v>
      </c>
      <c r="I614" s="208"/>
      <c r="J614" s="209">
        <v>0</v>
      </c>
      <c r="K614" s="209">
        <v>0</v>
      </c>
      <c r="L614" s="209"/>
      <c r="M614" s="210"/>
      <c r="N614" s="208">
        <v>44060</v>
      </c>
      <c r="O614" s="209">
        <v>5299995</v>
      </c>
      <c r="P614" s="239">
        <v>44060</v>
      </c>
      <c r="Q614" s="212">
        <v>0</v>
      </c>
    </row>
    <row r="615" spans="1:17" ht="15" hidden="1" customHeight="1">
      <c r="A615" s="204" t="s">
        <v>317</v>
      </c>
      <c r="B615" s="204" t="s">
        <v>667</v>
      </c>
      <c r="C615" s="205" t="s">
        <v>668</v>
      </c>
      <c r="D615" s="206" t="s">
        <v>669</v>
      </c>
      <c r="E615" s="207"/>
      <c r="F615" s="208">
        <v>44173</v>
      </c>
      <c r="G615" s="208" t="s">
        <v>320</v>
      </c>
      <c r="H615" s="208">
        <v>44173</v>
      </c>
      <c r="I615" s="208"/>
      <c r="J615" s="209">
        <v>0</v>
      </c>
      <c r="K615" s="209">
        <v>0</v>
      </c>
      <c r="L615" s="209"/>
      <c r="M615" s="210"/>
      <c r="N615" s="208">
        <v>44173</v>
      </c>
      <c r="O615" s="209">
        <v>3163290</v>
      </c>
      <c r="P615" s="239">
        <v>44173</v>
      </c>
      <c r="Q615" s="212">
        <v>0</v>
      </c>
    </row>
    <row r="616" spans="1:17" ht="15" hidden="1" customHeight="1">
      <c r="A616" s="204" t="s">
        <v>317</v>
      </c>
      <c r="B616" s="204" t="s">
        <v>670</v>
      </c>
      <c r="C616" s="205" t="s">
        <v>671</v>
      </c>
      <c r="D616" s="206">
        <v>1</v>
      </c>
      <c r="E616" s="207"/>
      <c r="F616" s="208">
        <v>44157</v>
      </c>
      <c r="G616" s="208" t="s">
        <v>320</v>
      </c>
      <c r="H616" s="208">
        <v>44157</v>
      </c>
      <c r="I616" s="208"/>
      <c r="J616" s="209">
        <v>0</v>
      </c>
      <c r="K616" s="209">
        <v>0</v>
      </c>
      <c r="L616" s="209"/>
      <c r="M616" s="210"/>
      <c r="N616" s="208">
        <v>44157</v>
      </c>
      <c r="O616" s="217">
        <v>2644030</v>
      </c>
      <c r="P616" s="239">
        <v>44157</v>
      </c>
      <c r="Q616" s="212">
        <v>0</v>
      </c>
    </row>
    <row r="617" spans="1:17" ht="15" hidden="1" customHeight="1">
      <c r="A617" s="204" t="s">
        <v>317</v>
      </c>
      <c r="B617" s="204" t="s">
        <v>672</v>
      </c>
      <c r="C617" s="205" t="s">
        <v>673</v>
      </c>
      <c r="D617" s="206">
        <v>1</v>
      </c>
      <c r="E617" s="207">
        <v>44197</v>
      </c>
      <c r="F617" s="208">
        <v>44227</v>
      </c>
      <c r="G617" s="208" t="s">
        <v>326</v>
      </c>
      <c r="H617" s="208">
        <v>44227</v>
      </c>
      <c r="I617" s="208"/>
      <c r="J617" s="209">
        <v>118000</v>
      </c>
      <c r="K617" s="209"/>
      <c r="L617" s="209">
        <v>3223167.81</v>
      </c>
      <c r="M617" s="210">
        <v>60</v>
      </c>
      <c r="N617" s="208">
        <v>44287</v>
      </c>
      <c r="O617" s="214">
        <v>2964607</v>
      </c>
      <c r="P617" s="239">
        <v>44270</v>
      </c>
      <c r="Q617" s="212">
        <v>17</v>
      </c>
    </row>
    <row r="618" spans="1:17" ht="15" hidden="1" customHeight="1">
      <c r="A618" s="204" t="s">
        <v>317</v>
      </c>
      <c r="B618" s="204" t="s">
        <v>672</v>
      </c>
      <c r="C618" s="205" t="s">
        <v>673</v>
      </c>
      <c r="D618" s="206">
        <v>2</v>
      </c>
      <c r="E618" s="207">
        <v>44228</v>
      </c>
      <c r="F618" s="208">
        <v>44255</v>
      </c>
      <c r="G618" s="208" t="s">
        <v>326</v>
      </c>
      <c r="H618" s="208">
        <v>44259</v>
      </c>
      <c r="I618" s="208"/>
      <c r="J618" s="209">
        <v>6769868.75</v>
      </c>
      <c r="K618" s="209"/>
      <c r="L618" s="209">
        <v>5840472.4800000004</v>
      </c>
      <c r="M618" s="210">
        <v>60</v>
      </c>
      <c r="N618" s="208">
        <v>44319</v>
      </c>
      <c r="O618" s="217"/>
      <c r="P618" s="239"/>
      <c r="Q618" s="212">
        <v>28</v>
      </c>
    </row>
    <row r="619" spans="1:17" ht="15" hidden="1" customHeight="1">
      <c r="A619" s="204" t="s">
        <v>317</v>
      </c>
      <c r="B619" s="204" t="s">
        <v>674</v>
      </c>
      <c r="C619" s="205" t="s">
        <v>675</v>
      </c>
      <c r="D619" s="206" t="s">
        <v>538</v>
      </c>
      <c r="E619" s="207"/>
      <c r="F619" s="208">
        <v>44122</v>
      </c>
      <c r="G619" s="208" t="s">
        <v>320</v>
      </c>
      <c r="H619" s="208">
        <v>44122</v>
      </c>
      <c r="I619" s="208"/>
      <c r="J619" s="209">
        <v>0</v>
      </c>
      <c r="K619" s="209">
        <v>0</v>
      </c>
      <c r="L619" s="217">
        <v>144582383</v>
      </c>
      <c r="M619" s="210"/>
      <c r="N619" s="208">
        <v>44122</v>
      </c>
      <c r="O619" s="209">
        <v>144582383</v>
      </c>
      <c r="P619" s="239">
        <v>44122</v>
      </c>
      <c r="Q619" s="212">
        <v>0</v>
      </c>
    </row>
    <row r="620" spans="1:17" ht="15" hidden="1" customHeight="1">
      <c r="A620" s="204" t="s">
        <v>317</v>
      </c>
      <c r="B620" s="204" t="s">
        <v>674</v>
      </c>
      <c r="C620" s="205" t="s">
        <v>675</v>
      </c>
      <c r="D620" s="206">
        <v>1</v>
      </c>
      <c r="E620" s="207">
        <v>44166</v>
      </c>
      <c r="F620" s="208">
        <v>44185</v>
      </c>
      <c r="G620" s="208" t="s">
        <v>320</v>
      </c>
      <c r="H620" s="208">
        <v>44185</v>
      </c>
      <c r="I620" s="208"/>
      <c r="J620" s="209">
        <v>7627641</v>
      </c>
      <c r="K620" s="209">
        <v>7627641</v>
      </c>
      <c r="L620" s="217">
        <v>6006767</v>
      </c>
      <c r="M620" s="210">
        <v>60</v>
      </c>
      <c r="N620" s="208">
        <v>44245</v>
      </c>
      <c r="O620" s="213">
        <v>5025720.3499999996</v>
      </c>
      <c r="P620" s="239">
        <v>44263</v>
      </c>
      <c r="Q620" s="212">
        <v>-18</v>
      </c>
    </row>
    <row r="621" spans="1:17" ht="15" hidden="1" customHeight="1">
      <c r="A621" s="204" t="s">
        <v>317</v>
      </c>
      <c r="B621" s="204" t="s">
        <v>674</v>
      </c>
      <c r="C621" s="205" t="s">
        <v>675</v>
      </c>
      <c r="D621" s="206">
        <v>2</v>
      </c>
      <c r="E621" s="207">
        <v>44197</v>
      </c>
      <c r="F621" s="208">
        <v>44227</v>
      </c>
      <c r="G621" s="208" t="s">
        <v>320</v>
      </c>
      <c r="H621" s="208">
        <v>44227</v>
      </c>
      <c r="I621" s="208"/>
      <c r="J621" s="209">
        <v>5895813</v>
      </c>
      <c r="K621" s="209">
        <v>5895813</v>
      </c>
      <c r="L621" s="217">
        <v>4642953</v>
      </c>
      <c r="M621" s="210">
        <v>60</v>
      </c>
      <c r="N621" s="208">
        <v>44287</v>
      </c>
      <c r="O621" s="209"/>
      <c r="P621" s="239"/>
      <c r="Q621" s="212">
        <v>-4</v>
      </c>
    </row>
    <row r="622" spans="1:17" ht="15" hidden="1" customHeight="1">
      <c r="A622" s="204" t="s">
        <v>317</v>
      </c>
      <c r="B622" s="204" t="s">
        <v>674</v>
      </c>
      <c r="C622" s="205" t="s">
        <v>675</v>
      </c>
      <c r="D622" s="206">
        <v>3</v>
      </c>
      <c r="E622" s="207">
        <v>44228</v>
      </c>
      <c r="F622" s="208">
        <v>44262</v>
      </c>
      <c r="G622" s="208" t="s">
        <v>320</v>
      </c>
      <c r="H622" s="208">
        <v>44255</v>
      </c>
      <c r="I622" s="208"/>
      <c r="J622" s="209">
        <v>8330916</v>
      </c>
      <c r="K622" s="209">
        <v>5582108</v>
      </c>
      <c r="L622" s="229">
        <v>4395910</v>
      </c>
      <c r="M622" s="210">
        <v>60</v>
      </c>
      <c r="N622" s="208">
        <v>44315</v>
      </c>
      <c r="O622" s="209"/>
      <c r="P622" s="239"/>
      <c r="Q622" s="212">
        <v>24</v>
      </c>
    </row>
    <row r="623" spans="1:17" ht="15" hidden="1" customHeight="1">
      <c r="A623" s="204" t="s">
        <v>317</v>
      </c>
      <c r="B623" s="204" t="s">
        <v>676</v>
      </c>
      <c r="C623" s="205" t="s">
        <v>677</v>
      </c>
      <c r="D623" s="206">
        <v>1</v>
      </c>
      <c r="E623" s="207"/>
      <c r="F623" s="208">
        <v>44255</v>
      </c>
      <c r="G623" s="208" t="s">
        <v>320</v>
      </c>
      <c r="H623" s="208">
        <v>44255</v>
      </c>
      <c r="I623" s="208"/>
      <c r="J623" s="209">
        <v>0</v>
      </c>
      <c r="K623" s="209">
        <v>0</v>
      </c>
      <c r="L623" s="217"/>
      <c r="M623" s="210"/>
      <c r="N623" s="208">
        <v>44255</v>
      </c>
      <c r="O623" s="213">
        <v>4682080</v>
      </c>
      <c r="P623" s="239">
        <v>44255</v>
      </c>
      <c r="Q623" s="212">
        <v>0</v>
      </c>
    </row>
    <row r="624" spans="1:17" ht="15" hidden="1" customHeight="1">
      <c r="A624" s="204" t="s">
        <v>321</v>
      </c>
      <c r="B624" s="204" t="s">
        <v>678</v>
      </c>
      <c r="C624" s="205" t="s">
        <v>679</v>
      </c>
      <c r="D624" s="206" t="s">
        <v>538</v>
      </c>
      <c r="E624" s="207"/>
      <c r="F624" s="208"/>
      <c r="G624" s="208" t="s">
        <v>320</v>
      </c>
      <c r="H624" s="208">
        <v>44104</v>
      </c>
      <c r="I624" s="208"/>
      <c r="J624" s="209">
        <v>0</v>
      </c>
      <c r="K624" s="209">
        <v>0</v>
      </c>
      <c r="L624" s="217">
        <v>91380773.299999997</v>
      </c>
      <c r="M624" s="210">
        <v>56</v>
      </c>
      <c r="N624" s="208">
        <v>44160</v>
      </c>
      <c r="O624" s="217">
        <v>91380773</v>
      </c>
      <c r="P624" s="239">
        <v>44144</v>
      </c>
      <c r="Q624" s="212">
        <v>16</v>
      </c>
    </row>
    <row r="625" spans="1:17" ht="15" hidden="1" customHeight="1">
      <c r="A625" s="204" t="s">
        <v>321</v>
      </c>
      <c r="B625" s="204" t="s">
        <v>678</v>
      </c>
      <c r="C625" s="205" t="s">
        <v>679</v>
      </c>
      <c r="D625" s="206">
        <v>1</v>
      </c>
      <c r="E625" s="207">
        <v>44136</v>
      </c>
      <c r="F625" s="208">
        <v>44160</v>
      </c>
      <c r="G625" s="208" t="s">
        <v>320</v>
      </c>
      <c r="H625" s="208">
        <v>44158</v>
      </c>
      <c r="I625" s="208"/>
      <c r="J625" s="209">
        <v>4393014.0999999996</v>
      </c>
      <c r="K625" s="209">
        <v>2407390.57142857</v>
      </c>
      <c r="L625" s="214">
        <v>10345156.800000001</v>
      </c>
      <c r="M625" s="210">
        <v>56</v>
      </c>
      <c r="N625" s="208">
        <v>44214</v>
      </c>
      <c r="O625" s="213">
        <v>9787286.7899999991</v>
      </c>
      <c r="P625" s="239">
        <v>44248</v>
      </c>
      <c r="Q625" s="212">
        <v>-34</v>
      </c>
    </row>
    <row r="626" spans="1:17" ht="15" hidden="1" customHeight="1">
      <c r="A626" s="204" t="s">
        <v>321</v>
      </c>
      <c r="B626" s="204" t="s">
        <v>678</v>
      </c>
      <c r="C626" s="205" t="s">
        <v>679</v>
      </c>
      <c r="D626" s="206">
        <v>2</v>
      </c>
      <c r="E626" s="207">
        <v>44166</v>
      </c>
      <c r="F626" s="208">
        <v>44196</v>
      </c>
      <c r="G626" s="208" t="s">
        <v>320</v>
      </c>
      <c r="H626" s="208">
        <v>44187</v>
      </c>
      <c r="I626" s="208"/>
      <c r="J626" s="209">
        <v>47114233.04804761</v>
      </c>
      <c r="K626" s="209">
        <v>43865060.095666662</v>
      </c>
      <c r="L626" s="214">
        <v>37827388.659999996</v>
      </c>
      <c r="M626" s="210">
        <v>56</v>
      </c>
      <c r="N626" s="208">
        <v>44243</v>
      </c>
      <c r="O626" s="209"/>
      <c r="P626" s="239"/>
      <c r="Q626" s="212">
        <v>-48</v>
      </c>
    </row>
    <row r="627" spans="1:17" ht="15" hidden="1" customHeight="1">
      <c r="A627" s="204" t="s">
        <v>321</v>
      </c>
      <c r="B627" s="204" t="s">
        <v>678</v>
      </c>
      <c r="C627" s="205" t="s">
        <v>679</v>
      </c>
      <c r="D627" s="206">
        <v>3</v>
      </c>
      <c r="E627" s="207">
        <v>44197</v>
      </c>
      <c r="F627" s="208">
        <v>44221</v>
      </c>
      <c r="G627" s="208" t="s">
        <v>326</v>
      </c>
      <c r="H627" s="208">
        <v>44227</v>
      </c>
      <c r="I627" s="208"/>
      <c r="J627" s="213">
        <v>24413679.504761912</v>
      </c>
      <c r="K627" s="213"/>
      <c r="L627" s="214">
        <v>28404325.826000001</v>
      </c>
      <c r="M627" s="210">
        <v>56</v>
      </c>
      <c r="N627" s="208">
        <v>44283</v>
      </c>
      <c r="O627" s="209"/>
      <c r="P627" s="239"/>
      <c r="Q627" s="212">
        <v>-8</v>
      </c>
    </row>
    <row r="628" spans="1:17" ht="15" hidden="1" customHeight="1">
      <c r="A628" s="204" t="s">
        <v>321</v>
      </c>
      <c r="B628" s="204" t="s">
        <v>678</v>
      </c>
      <c r="C628" s="205" t="s">
        <v>679</v>
      </c>
      <c r="D628" s="206">
        <v>4</v>
      </c>
      <c r="E628" s="207">
        <v>44228</v>
      </c>
      <c r="F628" s="208">
        <v>44255</v>
      </c>
      <c r="G628" s="208" t="s">
        <v>326</v>
      </c>
      <c r="H628" s="208">
        <v>44270</v>
      </c>
      <c r="I628" s="208"/>
      <c r="J628" s="213">
        <v>20767703.142857134</v>
      </c>
      <c r="K628" s="213"/>
      <c r="L628" s="214">
        <v>21185755.528000001</v>
      </c>
      <c r="M628" s="210">
        <v>56</v>
      </c>
      <c r="N628" s="208">
        <v>44326</v>
      </c>
      <c r="O628" s="209"/>
      <c r="P628" s="239"/>
      <c r="Q628" s="212">
        <v>35</v>
      </c>
    </row>
    <row r="629" spans="1:17" ht="15" hidden="1" customHeight="1">
      <c r="A629" s="204" t="s">
        <v>321</v>
      </c>
      <c r="B629" s="204" t="s">
        <v>680</v>
      </c>
      <c r="C629" s="205" t="s">
        <v>681</v>
      </c>
      <c r="D629" s="206" t="s">
        <v>538</v>
      </c>
      <c r="E629" s="207"/>
      <c r="F629" s="208"/>
      <c r="G629" s="208" t="s">
        <v>320</v>
      </c>
      <c r="H629" s="208">
        <v>44146</v>
      </c>
      <c r="I629" s="208"/>
      <c r="J629" s="209">
        <v>0</v>
      </c>
      <c r="K629" s="209">
        <v>0</v>
      </c>
      <c r="L629" s="209">
        <v>103231218.3</v>
      </c>
      <c r="M629" s="210">
        <v>21</v>
      </c>
      <c r="N629" s="208">
        <v>44167</v>
      </c>
      <c r="O629" s="209">
        <v>103231218.3</v>
      </c>
      <c r="P629" s="239">
        <v>44172</v>
      </c>
      <c r="Q629" s="212">
        <v>-5</v>
      </c>
    </row>
    <row r="630" spans="1:17" ht="15" hidden="1" customHeight="1">
      <c r="A630" s="204" t="s">
        <v>321</v>
      </c>
      <c r="B630" s="204" t="s">
        <v>680</v>
      </c>
      <c r="C630" s="205" t="s">
        <v>681</v>
      </c>
      <c r="D630" s="206">
        <v>1</v>
      </c>
      <c r="E630" s="207">
        <v>44197</v>
      </c>
      <c r="F630" s="208">
        <v>44227</v>
      </c>
      <c r="G630" s="208" t="s">
        <v>320</v>
      </c>
      <c r="H630" s="208">
        <v>44230</v>
      </c>
      <c r="I630" s="208">
        <v>44249</v>
      </c>
      <c r="J630" s="213">
        <v>1205204.8</v>
      </c>
      <c r="K630" s="213">
        <v>1435679.4285714284</v>
      </c>
      <c r="L630" s="209">
        <v>6847513.7300000004</v>
      </c>
      <c r="M630" s="210">
        <v>21</v>
      </c>
      <c r="N630" s="208">
        <v>44251</v>
      </c>
      <c r="O630" s="209">
        <v>6847513.6399999997</v>
      </c>
      <c r="P630" s="239">
        <v>44277</v>
      </c>
      <c r="Q630" s="212">
        <v>-26</v>
      </c>
    </row>
    <row r="631" spans="1:17" ht="15" hidden="1" customHeight="1">
      <c r="A631" s="204" t="s">
        <v>321</v>
      </c>
      <c r="B631" s="204" t="s">
        <v>680</v>
      </c>
      <c r="C631" s="205" t="s">
        <v>681</v>
      </c>
      <c r="D631" s="206">
        <v>2</v>
      </c>
      <c r="E631" s="207">
        <v>44228</v>
      </c>
      <c r="F631" s="208">
        <v>44255</v>
      </c>
      <c r="G631" s="208" t="s">
        <v>320</v>
      </c>
      <c r="H631" s="208">
        <v>44263</v>
      </c>
      <c r="I631" s="208"/>
      <c r="J631" s="213">
        <v>8490954.666666666</v>
      </c>
      <c r="K631" s="213">
        <v>7766126.666666667</v>
      </c>
      <c r="L631" s="209">
        <v>8152527.5700000003</v>
      </c>
      <c r="M631" s="210">
        <v>21</v>
      </c>
      <c r="N631" s="208">
        <v>44284</v>
      </c>
      <c r="O631" s="209"/>
      <c r="P631" s="239"/>
      <c r="Q631" s="212">
        <v>-7</v>
      </c>
    </row>
    <row r="632" spans="1:17" ht="15" hidden="1" customHeight="1">
      <c r="A632" s="204" t="s">
        <v>321</v>
      </c>
      <c r="B632" s="204" t="s">
        <v>682</v>
      </c>
      <c r="C632" s="205" t="s">
        <v>683</v>
      </c>
      <c r="D632" s="206" t="s">
        <v>538</v>
      </c>
      <c r="E632" s="207"/>
      <c r="F632" s="208"/>
      <c r="G632" s="208" t="s">
        <v>320</v>
      </c>
      <c r="H632" s="208">
        <v>44147</v>
      </c>
      <c r="I632" s="208"/>
      <c r="J632" s="209">
        <v>0</v>
      </c>
      <c r="K632" s="209">
        <v>0</v>
      </c>
      <c r="L632" s="209">
        <v>200529173.69999999</v>
      </c>
      <c r="M632" s="210">
        <v>40</v>
      </c>
      <c r="N632" s="208">
        <v>44187</v>
      </c>
      <c r="O632" s="209">
        <v>200000000</v>
      </c>
      <c r="P632" s="239">
        <v>44208</v>
      </c>
      <c r="Q632" s="212">
        <v>-21</v>
      </c>
    </row>
    <row r="633" spans="1:17" ht="15" hidden="1" customHeight="1">
      <c r="A633" s="204" t="s">
        <v>321</v>
      </c>
      <c r="B633" s="204" t="s">
        <v>682</v>
      </c>
      <c r="C633" s="205" t="s">
        <v>683</v>
      </c>
      <c r="D633" s="206">
        <v>1</v>
      </c>
      <c r="E633" s="207">
        <v>44166</v>
      </c>
      <c r="F633" s="208">
        <v>44196</v>
      </c>
      <c r="G633" s="208" t="s">
        <v>320</v>
      </c>
      <c r="H633" s="208">
        <v>44210</v>
      </c>
      <c r="I633" s="208"/>
      <c r="J633" s="209">
        <v>2919397.4</v>
      </c>
      <c r="K633" s="209">
        <v>2268973.71</v>
      </c>
      <c r="L633" s="209">
        <v>2741191.2884321562</v>
      </c>
      <c r="M633" s="210">
        <v>40</v>
      </c>
      <c r="N633" s="208">
        <v>44250</v>
      </c>
      <c r="O633" s="213">
        <v>2741191.29</v>
      </c>
      <c r="P633" s="239">
        <v>44270</v>
      </c>
      <c r="Q633" s="212">
        <v>-20</v>
      </c>
    </row>
    <row r="634" spans="1:17" ht="15" hidden="1" customHeight="1">
      <c r="A634" s="204" t="s">
        <v>321</v>
      </c>
      <c r="B634" s="204" t="s">
        <v>682</v>
      </c>
      <c r="C634" s="205" t="s">
        <v>683</v>
      </c>
      <c r="D634" s="206">
        <v>2</v>
      </c>
      <c r="E634" s="207">
        <v>44197</v>
      </c>
      <c r="F634" s="208">
        <v>44227</v>
      </c>
      <c r="G634" s="208" t="s">
        <v>320</v>
      </c>
      <c r="H634" s="208">
        <v>44231</v>
      </c>
      <c r="I634" s="208">
        <v>44245</v>
      </c>
      <c r="J634" s="215">
        <v>12571948.229999999</v>
      </c>
      <c r="K634" s="213">
        <v>11780609.67</v>
      </c>
      <c r="L634" s="213">
        <v>11302769.939999999</v>
      </c>
      <c r="M634" s="210">
        <v>40</v>
      </c>
      <c r="N634" s="208">
        <v>44271</v>
      </c>
      <c r="O634" s="209">
        <v>11302769.939999999</v>
      </c>
      <c r="P634" s="239">
        <v>44283</v>
      </c>
      <c r="Q634" s="212">
        <v>-12</v>
      </c>
    </row>
    <row r="635" spans="1:17" ht="15" hidden="1" customHeight="1">
      <c r="A635" s="204" t="s">
        <v>321</v>
      </c>
      <c r="B635" s="204" t="s">
        <v>682</v>
      </c>
      <c r="C635" s="205" t="s">
        <v>683</v>
      </c>
      <c r="D635" s="206">
        <v>3</v>
      </c>
      <c r="E635" s="207">
        <v>44228</v>
      </c>
      <c r="F635" s="208">
        <v>44255</v>
      </c>
      <c r="G635" s="208" t="s">
        <v>326</v>
      </c>
      <c r="H635" s="208">
        <v>44261</v>
      </c>
      <c r="I635" s="208"/>
      <c r="J635" s="223">
        <v>42884514.579999998</v>
      </c>
      <c r="K635" s="213"/>
      <c r="L635" s="213">
        <v>40115416.960000001</v>
      </c>
      <c r="M635" s="210">
        <v>40</v>
      </c>
      <c r="N635" s="208">
        <v>44301</v>
      </c>
      <c r="O635" s="209"/>
      <c r="P635" s="239"/>
      <c r="Q635" s="212">
        <v>10</v>
      </c>
    </row>
    <row r="636" spans="1:17" ht="15" hidden="1" customHeight="1">
      <c r="A636" s="204" t="s">
        <v>321</v>
      </c>
      <c r="B636" s="204" t="s">
        <v>684</v>
      </c>
      <c r="C636" s="205" t="s">
        <v>685</v>
      </c>
      <c r="D636" s="206" t="s">
        <v>538</v>
      </c>
      <c r="E636" s="207"/>
      <c r="F636" s="208"/>
      <c r="G636" s="208" t="s">
        <v>320</v>
      </c>
      <c r="H636" s="208">
        <v>44221</v>
      </c>
      <c r="I636" s="208">
        <v>44229</v>
      </c>
      <c r="J636" s="209">
        <v>0</v>
      </c>
      <c r="K636" s="209">
        <v>0</v>
      </c>
      <c r="L636" s="209">
        <v>3747170.2</v>
      </c>
      <c r="M636" s="210">
        <v>30</v>
      </c>
      <c r="N636" s="208">
        <v>44251</v>
      </c>
      <c r="O636" s="215">
        <v>3747170</v>
      </c>
      <c r="P636" s="239">
        <v>44242</v>
      </c>
      <c r="Q636" s="212">
        <v>9</v>
      </c>
    </row>
    <row r="637" spans="1:17" ht="15" hidden="1" customHeight="1">
      <c r="A637" s="204" t="s">
        <v>321</v>
      </c>
      <c r="B637" s="204" t="s">
        <v>684</v>
      </c>
      <c r="C637" s="205" t="s">
        <v>685</v>
      </c>
      <c r="D637" s="206">
        <v>1</v>
      </c>
      <c r="E637" s="207">
        <v>44228</v>
      </c>
      <c r="F637" s="208">
        <v>44255</v>
      </c>
      <c r="G637" s="208" t="s">
        <v>326</v>
      </c>
      <c r="H637" s="208">
        <v>44259</v>
      </c>
      <c r="I637" s="208"/>
      <c r="J637" s="209">
        <v>16438756.67</v>
      </c>
      <c r="K637" s="209"/>
      <c r="L637" s="209">
        <v>13488821.779999999</v>
      </c>
      <c r="M637" s="210">
        <v>30</v>
      </c>
      <c r="N637" s="208">
        <v>44289</v>
      </c>
      <c r="O637" s="215"/>
      <c r="P637" s="239"/>
      <c r="Q637" s="212">
        <v>-2</v>
      </c>
    </row>
    <row r="638" spans="1:17" ht="15" hidden="1" customHeight="1">
      <c r="A638" s="204" t="s">
        <v>321</v>
      </c>
      <c r="B638" s="204" t="s">
        <v>686</v>
      </c>
      <c r="C638" s="205" t="s">
        <v>687</v>
      </c>
      <c r="D638" s="206" t="s">
        <v>538</v>
      </c>
      <c r="E638" s="207"/>
      <c r="F638" s="208"/>
      <c r="G638" s="208" t="s">
        <v>320</v>
      </c>
      <c r="H638" s="208"/>
      <c r="I638" s="208"/>
      <c r="J638" s="209">
        <v>0</v>
      </c>
      <c r="K638" s="209">
        <v>0</v>
      </c>
      <c r="L638" s="209"/>
      <c r="M638" s="210"/>
      <c r="N638" s="208">
        <v>44255</v>
      </c>
      <c r="O638" s="215">
        <v>10000000</v>
      </c>
      <c r="P638" s="239">
        <v>44255</v>
      </c>
      <c r="Q638" s="212">
        <v>0</v>
      </c>
    </row>
    <row r="639" spans="1:17" ht="15" hidden="1" customHeight="1">
      <c r="A639" s="204" t="s">
        <v>688</v>
      </c>
      <c r="B639" s="204"/>
      <c r="C639" s="205" t="s">
        <v>689</v>
      </c>
      <c r="D639" s="206" t="s">
        <v>690</v>
      </c>
      <c r="E639" s="207"/>
      <c r="F639" s="208"/>
      <c r="G639" s="230"/>
      <c r="H639" s="208"/>
      <c r="I639" s="208"/>
      <c r="J639" s="209"/>
      <c r="K639" s="209"/>
      <c r="L639" s="209">
        <v>88009455.156000003</v>
      </c>
      <c r="M639" s="210"/>
      <c r="N639" s="208"/>
      <c r="O639" s="209"/>
      <c r="P639" s="239"/>
      <c r="Q639" s="212"/>
    </row>
    <row r="640" spans="1:17" ht="15" hidden="1" customHeight="1">
      <c r="A640" s="204" t="s">
        <v>688</v>
      </c>
      <c r="B640" s="204"/>
      <c r="C640" s="205" t="s">
        <v>691</v>
      </c>
      <c r="D640" s="206" t="s">
        <v>692</v>
      </c>
      <c r="E640" s="207"/>
      <c r="F640" s="208"/>
      <c r="G640" s="230"/>
      <c r="H640" s="208"/>
      <c r="I640" s="208"/>
      <c r="J640" s="209"/>
      <c r="K640" s="209"/>
      <c r="L640" s="209">
        <v>141304.79999999999</v>
      </c>
      <c r="M640" s="210"/>
      <c r="N640" s="208"/>
      <c r="O640" s="209"/>
      <c r="P640" s="239"/>
      <c r="Q640" s="212"/>
    </row>
    <row r="641" spans="1:17" ht="15" hidden="1" customHeight="1">
      <c r="A641" s="204" t="s">
        <v>688</v>
      </c>
      <c r="B641" s="204"/>
      <c r="C641" s="205" t="s">
        <v>666</v>
      </c>
      <c r="D641" s="206" t="s">
        <v>693</v>
      </c>
      <c r="E641" s="207"/>
      <c r="F641" s="208"/>
      <c r="G641" s="230"/>
      <c r="H641" s="208"/>
      <c r="I641" s="208"/>
      <c r="J641" s="209"/>
      <c r="K641" s="209"/>
      <c r="L641" s="209">
        <v>15373622.360000014</v>
      </c>
      <c r="M641" s="210"/>
      <c r="N641" s="208"/>
      <c r="O641" s="209"/>
      <c r="P641" s="239"/>
      <c r="Q641" s="212"/>
    </row>
    <row r="642" spans="1:17" ht="15" hidden="1" customHeight="1">
      <c r="A642" s="204" t="s">
        <v>688</v>
      </c>
      <c r="B642" s="204"/>
      <c r="C642" s="205" t="s">
        <v>694</v>
      </c>
      <c r="D642" s="206" t="s">
        <v>695</v>
      </c>
      <c r="E642" s="207"/>
      <c r="F642" s="208"/>
      <c r="G642" s="230"/>
      <c r="H642" s="208"/>
      <c r="I642" s="208"/>
      <c r="J642" s="209"/>
      <c r="K642" s="209"/>
      <c r="L642" s="209">
        <v>1042894.6218625031</v>
      </c>
      <c r="M642" s="210"/>
      <c r="N642" s="208"/>
      <c r="O642" s="209"/>
      <c r="P642" s="239"/>
      <c r="Q642" s="212"/>
    </row>
    <row r="643" spans="1:17" ht="15" hidden="1" customHeight="1">
      <c r="A643" s="204" t="s">
        <v>688</v>
      </c>
      <c r="B643" s="231"/>
      <c r="C643" s="205" t="s">
        <v>696</v>
      </c>
      <c r="D643" s="206" t="s">
        <v>697</v>
      </c>
      <c r="E643" s="232"/>
      <c r="F643" s="233"/>
      <c r="G643" s="234"/>
      <c r="H643" s="233"/>
      <c r="I643" s="233"/>
      <c r="J643" s="235"/>
      <c r="K643" s="235"/>
      <c r="L643" s="235">
        <v>2642227.56</v>
      </c>
      <c r="M643" s="210"/>
      <c r="N643" s="233"/>
      <c r="O643" s="235"/>
      <c r="P643" s="239"/>
      <c r="Q643" s="233"/>
    </row>
    <row r="644" spans="1:17" ht="15" hidden="1" customHeight="1">
      <c r="A644" s="204" t="s">
        <v>688</v>
      </c>
      <c r="B644" s="231"/>
      <c r="C644" s="205" t="s">
        <v>677</v>
      </c>
      <c r="D644" s="206" t="s">
        <v>698</v>
      </c>
      <c r="E644" s="232"/>
      <c r="F644" s="233"/>
      <c r="G644" s="234"/>
      <c r="H644" s="233"/>
      <c r="I644" s="233"/>
      <c r="J644" s="235"/>
      <c r="K644" s="235"/>
      <c r="L644" s="235">
        <v>3787617</v>
      </c>
      <c r="M644" s="210"/>
      <c r="N644" s="233"/>
      <c r="O644" s="235"/>
      <c r="P644" s="239"/>
      <c r="Q644" s="233"/>
    </row>
    <row r="645" spans="1:17" ht="15" hidden="1" customHeight="1">
      <c r="A645" s="204" t="s">
        <v>688</v>
      </c>
      <c r="B645" s="231"/>
      <c r="C645" s="205" t="s">
        <v>699</v>
      </c>
      <c r="D645" s="206" t="s">
        <v>700</v>
      </c>
      <c r="E645" s="232"/>
      <c r="F645" s="233"/>
      <c r="G645" s="234"/>
      <c r="H645" s="233"/>
      <c r="I645" s="233"/>
      <c r="J645" s="235"/>
      <c r="K645" s="235"/>
      <c r="L645" s="235">
        <v>59480456.820099995</v>
      </c>
      <c r="M645" s="210"/>
      <c r="N645" s="233"/>
      <c r="O645" s="235"/>
      <c r="P645" s="239"/>
      <c r="Q645" s="233"/>
    </row>
    <row r="646" spans="1:17" ht="15" hidden="1" customHeight="1">
      <c r="A646" s="204" t="s">
        <v>688</v>
      </c>
      <c r="B646" s="231"/>
      <c r="C646" s="205" t="s">
        <v>701</v>
      </c>
      <c r="D646" s="206" t="s">
        <v>702</v>
      </c>
      <c r="E646" s="232"/>
      <c r="F646" s="233"/>
      <c r="G646" s="234"/>
      <c r="H646" s="233"/>
      <c r="I646" s="233"/>
      <c r="J646" s="235"/>
      <c r="K646" s="235"/>
      <c r="L646" s="235">
        <v>51682050.43</v>
      </c>
      <c r="M646" s="210"/>
      <c r="N646" s="233"/>
      <c r="O646" s="235"/>
      <c r="P646" s="239"/>
      <c r="Q646" s="233"/>
    </row>
    <row r="647" spans="1:17" ht="15" hidden="1" customHeight="1">
      <c r="A647" s="204" t="s">
        <v>688</v>
      </c>
      <c r="B647" s="231"/>
      <c r="C647" s="205" t="s">
        <v>703</v>
      </c>
      <c r="D647" s="206" t="s">
        <v>702</v>
      </c>
      <c r="E647" s="232"/>
      <c r="F647" s="233"/>
      <c r="G647" s="234"/>
      <c r="H647" s="233"/>
      <c r="I647" s="233"/>
      <c r="J647" s="235"/>
      <c r="K647" s="235"/>
      <c r="L647" s="235">
        <v>2294345.3340000003</v>
      </c>
      <c r="M647" s="210"/>
      <c r="N647" s="233"/>
      <c r="O647" s="235"/>
      <c r="P647" s="239"/>
      <c r="Q647" s="233"/>
    </row>
    <row r="648" spans="1:17" ht="15" hidden="1" customHeight="1">
      <c r="A648" s="204" t="s">
        <v>688</v>
      </c>
      <c r="B648" s="231"/>
      <c r="C648" s="205" t="s">
        <v>704</v>
      </c>
      <c r="D648" s="206" t="s">
        <v>705</v>
      </c>
      <c r="E648" s="232"/>
      <c r="F648" s="233"/>
      <c r="G648" s="234"/>
      <c r="H648" s="233"/>
      <c r="I648" s="233"/>
      <c r="J648" s="235"/>
      <c r="K648" s="235"/>
      <c r="L648" s="235">
        <v>43649644.805</v>
      </c>
      <c r="M648" s="210"/>
      <c r="N648" s="233"/>
      <c r="O648" s="235"/>
      <c r="P648" s="239"/>
      <c r="Q648" s="233"/>
    </row>
    <row r="649" spans="1:17" ht="15" hidden="1" customHeight="1">
      <c r="A649" s="204" t="s">
        <v>688</v>
      </c>
      <c r="B649" s="231"/>
      <c r="C649" s="205" t="s">
        <v>706</v>
      </c>
      <c r="D649" s="206" t="s">
        <v>707</v>
      </c>
      <c r="E649" s="232"/>
      <c r="F649" s="233"/>
      <c r="G649" s="234"/>
      <c r="H649" s="233"/>
      <c r="I649" s="233"/>
      <c r="J649" s="235"/>
      <c r="K649" s="235"/>
      <c r="L649" s="235">
        <v>10951218.290879998</v>
      </c>
      <c r="M649" s="210"/>
      <c r="N649" s="233"/>
      <c r="O649" s="235"/>
      <c r="P649" s="239"/>
      <c r="Q649" s="233"/>
    </row>
    <row r="650" spans="1:17" ht="15" hidden="1" customHeight="1">
      <c r="A650" s="204" t="s">
        <v>688</v>
      </c>
      <c r="B650" s="231"/>
      <c r="C650" s="205" t="s">
        <v>708</v>
      </c>
      <c r="D650" s="206" t="s">
        <v>707</v>
      </c>
      <c r="E650" s="232"/>
      <c r="F650" s="233"/>
      <c r="G650" s="234"/>
      <c r="H650" s="233"/>
      <c r="I650" s="233"/>
      <c r="J650" s="235"/>
      <c r="K650" s="235"/>
      <c r="L650" s="235">
        <v>14200673.995200001</v>
      </c>
      <c r="M650" s="210"/>
      <c r="N650" s="233"/>
      <c r="O650" s="235"/>
      <c r="P650" s="239"/>
      <c r="Q650" s="233"/>
    </row>
    <row r="651" spans="1:17" ht="15" hidden="1" customHeight="1">
      <c r="A651" s="204" t="s">
        <v>688</v>
      </c>
      <c r="B651" s="231"/>
      <c r="C651" s="205" t="s">
        <v>709</v>
      </c>
      <c r="D651" s="206" t="s">
        <v>702</v>
      </c>
      <c r="E651" s="232"/>
      <c r="F651" s="233"/>
      <c r="G651" s="234"/>
      <c r="H651" s="233"/>
      <c r="I651" s="233"/>
      <c r="J651" s="235"/>
      <c r="K651" s="235"/>
      <c r="L651" s="235">
        <v>4627310.4359000009</v>
      </c>
      <c r="M651" s="210"/>
      <c r="N651" s="233"/>
      <c r="O651" s="235"/>
      <c r="P651" s="239"/>
      <c r="Q651" s="233"/>
    </row>
    <row r="652" spans="1:17" ht="15" hidden="1" customHeight="1">
      <c r="A652" s="204" t="s">
        <v>688</v>
      </c>
      <c r="B652" s="231"/>
      <c r="C652" s="205" t="s">
        <v>597</v>
      </c>
      <c r="D652" s="206" t="s">
        <v>695</v>
      </c>
      <c r="E652" s="232"/>
      <c r="F652" s="233"/>
      <c r="G652" s="234"/>
      <c r="H652" s="233"/>
      <c r="I652" s="233"/>
      <c r="J652" s="235"/>
      <c r="K652" s="235"/>
      <c r="L652" s="235">
        <v>3142350.8759999988</v>
      </c>
      <c r="M652" s="210"/>
      <c r="N652" s="233"/>
      <c r="O652" s="235"/>
      <c r="P652" s="239"/>
      <c r="Q652" s="233"/>
    </row>
    <row r="653" spans="1:17" ht="15" hidden="1" customHeight="1">
      <c r="A653" s="204" t="s">
        <v>688</v>
      </c>
      <c r="B653" s="231"/>
      <c r="C653" s="205" t="s">
        <v>9</v>
      </c>
      <c r="D653" s="206" t="s">
        <v>710</v>
      </c>
      <c r="E653" s="232"/>
      <c r="F653" s="233"/>
      <c r="G653" s="234"/>
      <c r="H653" s="233"/>
      <c r="I653" s="233"/>
      <c r="J653" s="235"/>
      <c r="K653" s="235"/>
      <c r="L653" s="235">
        <v>660456.5183999982</v>
      </c>
      <c r="M653" s="210"/>
      <c r="N653" s="233"/>
      <c r="O653" s="235"/>
      <c r="P653" s="239"/>
      <c r="Q653" s="233"/>
    </row>
    <row r="654" spans="1:17" ht="15" hidden="1" customHeight="1">
      <c r="A654" s="204" t="s">
        <v>688</v>
      </c>
      <c r="B654" s="231"/>
      <c r="C654" s="205" t="s">
        <v>9</v>
      </c>
      <c r="D654" s="206" t="s">
        <v>705</v>
      </c>
      <c r="E654" s="232"/>
      <c r="F654" s="233"/>
      <c r="G654" s="234"/>
      <c r="H654" s="233"/>
      <c r="I654" s="233"/>
      <c r="J654" s="235"/>
      <c r="K654" s="235"/>
      <c r="L654" s="235">
        <v>6352691.6880000019</v>
      </c>
      <c r="M654" s="210"/>
      <c r="N654" s="233"/>
      <c r="O654" s="235"/>
      <c r="P654" s="239"/>
      <c r="Q654" s="233"/>
    </row>
    <row r="655" spans="1:17" ht="15" hidden="1" customHeight="1">
      <c r="A655" s="204" t="s">
        <v>688</v>
      </c>
      <c r="B655" s="231"/>
      <c r="C655" s="205" t="s">
        <v>677</v>
      </c>
      <c r="D655" s="206" t="s">
        <v>711</v>
      </c>
      <c r="E655" s="232"/>
      <c r="F655" s="233"/>
      <c r="G655" s="234"/>
      <c r="H655" s="233"/>
      <c r="I655" s="233"/>
      <c r="J655" s="235"/>
      <c r="K655" s="235"/>
      <c r="L655" s="235">
        <v>3566242.7755000005</v>
      </c>
      <c r="M655" s="210"/>
      <c r="N655" s="233"/>
      <c r="O655" s="235"/>
      <c r="P655" s="239"/>
      <c r="Q655" s="233"/>
    </row>
    <row r="656" spans="1:17" ht="15" hidden="1" customHeight="1">
      <c r="A656" s="204" t="s">
        <v>688</v>
      </c>
      <c r="B656" s="231"/>
      <c r="C656" s="205" t="s">
        <v>677</v>
      </c>
      <c r="D656" s="206" t="s">
        <v>712</v>
      </c>
      <c r="E656" s="232"/>
      <c r="F656" s="233"/>
      <c r="G656" s="234"/>
      <c r="H656" s="233"/>
      <c r="I656" s="233"/>
      <c r="J656" s="235"/>
      <c r="K656" s="235"/>
      <c r="L656" s="235">
        <v>3453404</v>
      </c>
      <c r="M656" s="210"/>
      <c r="N656" s="233"/>
      <c r="O656" s="235"/>
      <c r="P656" s="239"/>
      <c r="Q656" s="233"/>
    </row>
    <row r="657" spans="1:17" ht="15" hidden="1" customHeight="1">
      <c r="A657" s="204" t="s">
        <v>688</v>
      </c>
      <c r="B657" s="231"/>
      <c r="C657" s="205" t="s">
        <v>713</v>
      </c>
      <c r="D657" s="206" t="s">
        <v>714</v>
      </c>
      <c r="E657" s="232"/>
      <c r="F657" s="233"/>
      <c r="G657" s="234"/>
      <c r="H657" s="233"/>
      <c r="I657" s="233"/>
      <c r="J657" s="235"/>
      <c r="K657" s="235"/>
      <c r="L657" s="235">
        <v>1083150</v>
      </c>
      <c r="M657" s="210"/>
      <c r="N657" s="233"/>
      <c r="O657" s="235"/>
      <c r="P657" s="239"/>
      <c r="Q657" s="233"/>
    </row>
    <row r="658" spans="1:17" ht="15" hidden="1" customHeight="1">
      <c r="A658" s="204" t="s">
        <v>688</v>
      </c>
      <c r="B658" s="231"/>
      <c r="C658" s="205" t="s">
        <v>648</v>
      </c>
      <c r="D658" s="206" t="s">
        <v>697</v>
      </c>
      <c r="E658" s="232"/>
      <c r="F658" s="233"/>
      <c r="G658" s="234"/>
      <c r="H658" s="233"/>
      <c r="I658" s="233"/>
      <c r="J658" s="235"/>
      <c r="K658" s="235"/>
      <c r="L658" s="235">
        <v>39817004.079999998</v>
      </c>
      <c r="M658" s="210"/>
      <c r="N658" s="233"/>
      <c r="O658" s="235"/>
      <c r="P658" s="239"/>
      <c r="Q658" s="233"/>
    </row>
    <row r="659" spans="1:17" ht="15" hidden="1" customHeight="1">
      <c r="A659" s="204" t="s">
        <v>688</v>
      </c>
      <c r="B659" s="231"/>
      <c r="C659" s="205" t="s">
        <v>648</v>
      </c>
      <c r="D659" s="206" t="s">
        <v>695</v>
      </c>
      <c r="E659" s="232"/>
      <c r="F659" s="233"/>
      <c r="G659" s="234"/>
      <c r="H659" s="233"/>
      <c r="I659" s="233"/>
      <c r="J659" s="235"/>
      <c r="K659" s="235"/>
      <c r="L659" s="235">
        <v>4829358.4554115953</v>
      </c>
      <c r="M659" s="210"/>
      <c r="N659" s="233"/>
      <c r="O659" s="235"/>
      <c r="P659" s="239"/>
      <c r="Q659" s="233"/>
    </row>
    <row r="660" spans="1:17" ht="15" hidden="1" customHeight="1">
      <c r="A660" s="204" t="s">
        <v>688</v>
      </c>
      <c r="B660" s="231"/>
      <c r="C660" s="205" t="s">
        <v>648</v>
      </c>
      <c r="D660" s="206" t="s">
        <v>711</v>
      </c>
      <c r="E660" s="232"/>
      <c r="F660" s="233"/>
      <c r="G660" s="234"/>
      <c r="H660" s="233"/>
      <c r="I660" s="233"/>
      <c r="J660" s="235"/>
      <c r="K660" s="235"/>
      <c r="L660" s="235">
        <v>5946608.5437745005</v>
      </c>
      <c r="M660" s="210"/>
      <c r="N660" s="233"/>
      <c r="O660" s="235"/>
      <c r="P660" s="239"/>
      <c r="Q660" s="233"/>
    </row>
    <row r="661" spans="1:17" ht="15" hidden="1" customHeight="1">
      <c r="A661" s="204" t="s">
        <v>688</v>
      </c>
      <c r="B661" s="231"/>
      <c r="C661" s="205" t="s">
        <v>715</v>
      </c>
      <c r="D661" s="206" t="s">
        <v>716</v>
      </c>
      <c r="E661" s="232"/>
      <c r="F661" s="233"/>
      <c r="G661" s="234"/>
      <c r="H661" s="233"/>
      <c r="I661" s="233"/>
      <c r="J661" s="235"/>
      <c r="K661" s="235"/>
      <c r="L661" s="235">
        <v>8511749.3831999972</v>
      </c>
      <c r="M661" s="210"/>
      <c r="N661" s="233"/>
      <c r="O661" s="235"/>
      <c r="P661" s="239"/>
      <c r="Q661" s="233"/>
    </row>
    <row r="662" spans="1:17" ht="15" hidden="1" customHeight="1">
      <c r="A662" s="204" t="s">
        <v>688</v>
      </c>
      <c r="B662" s="231"/>
      <c r="C662" s="205" t="s">
        <v>715</v>
      </c>
      <c r="D662" s="206" t="s">
        <v>717</v>
      </c>
      <c r="E662" s="232"/>
      <c r="F662" s="233"/>
      <c r="G662" s="234"/>
      <c r="H662" s="233"/>
      <c r="I662" s="233"/>
      <c r="J662" s="235"/>
      <c r="K662" s="235"/>
      <c r="L662" s="235">
        <v>2358253.65</v>
      </c>
      <c r="M662" s="210"/>
      <c r="N662" s="233"/>
      <c r="O662" s="235"/>
      <c r="P662" s="239"/>
      <c r="Q662" s="233"/>
    </row>
    <row r="663" spans="1:17" ht="15" hidden="1" customHeight="1">
      <c r="A663" s="204" t="s">
        <v>688</v>
      </c>
      <c r="B663" s="231"/>
      <c r="C663" s="205" t="s">
        <v>696</v>
      </c>
      <c r="D663" s="206" t="s">
        <v>716</v>
      </c>
      <c r="E663" s="232"/>
      <c r="F663" s="233"/>
      <c r="G663" s="234"/>
      <c r="H663" s="233"/>
      <c r="I663" s="233"/>
      <c r="J663" s="235"/>
      <c r="K663" s="235"/>
      <c r="L663" s="235">
        <v>846258</v>
      </c>
      <c r="M663" s="210"/>
      <c r="N663" s="233"/>
      <c r="O663" s="235"/>
      <c r="P663" s="239"/>
      <c r="Q663" s="233"/>
    </row>
    <row r="664" spans="1:17" ht="15" hidden="1" customHeight="1">
      <c r="A664" s="204" t="s">
        <v>688</v>
      </c>
      <c r="B664" s="231"/>
      <c r="C664" s="205" t="s">
        <v>696</v>
      </c>
      <c r="D664" s="206" t="s">
        <v>717</v>
      </c>
      <c r="E664" s="232"/>
      <c r="F664" s="233"/>
      <c r="G664" s="234"/>
      <c r="H664" s="233"/>
      <c r="I664" s="233"/>
      <c r="J664" s="235"/>
      <c r="K664" s="235"/>
      <c r="L664" s="235">
        <v>207647.95</v>
      </c>
      <c r="M664" s="210"/>
      <c r="N664" s="233"/>
      <c r="O664" s="235"/>
      <c r="P664" s="239"/>
      <c r="Q664" s="233"/>
    </row>
    <row r="665" spans="1:17" ht="15" hidden="1" customHeight="1">
      <c r="A665" s="204" t="s">
        <v>688</v>
      </c>
      <c r="B665" s="231"/>
      <c r="C665" s="205" t="s">
        <v>505</v>
      </c>
      <c r="D665" s="206" t="s">
        <v>711</v>
      </c>
      <c r="E665" s="232"/>
      <c r="F665" s="233"/>
      <c r="G665" s="234"/>
      <c r="H665" s="233"/>
      <c r="I665" s="233"/>
      <c r="J665" s="235"/>
      <c r="K665" s="235"/>
      <c r="L665" s="235">
        <v>251250.03750000001</v>
      </c>
      <c r="M665" s="210"/>
      <c r="N665" s="233"/>
      <c r="O665" s="235"/>
      <c r="P665" s="239"/>
      <c r="Q665" s="233"/>
    </row>
    <row r="666" spans="1:17" ht="15" hidden="1" customHeight="1">
      <c r="A666" s="204" t="s">
        <v>688</v>
      </c>
      <c r="B666" s="231"/>
      <c r="C666" s="205" t="s">
        <v>718</v>
      </c>
      <c r="D666" s="206" t="s">
        <v>719</v>
      </c>
      <c r="E666" s="232"/>
      <c r="F666" s="233"/>
      <c r="G666" s="234"/>
      <c r="H666" s="233"/>
      <c r="I666" s="233"/>
      <c r="J666" s="235"/>
      <c r="K666" s="235"/>
      <c r="L666" s="235">
        <v>15662050.399999999</v>
      </c>
      <c r="M666" s="210"/>
      <c r="N666" s="233"/>
      <c r="O666" s="235"/>
      <c r="P666" s="239"/>
      <c r="Q666" s="233"/>
    </row>
    <row r="667" spans="1:17" ht="15" hidden="1" customHeight="1">
      <c r="A667" s="204" t="s">
        <v>688</v>
      </c>
      <c r="B667" s="231"/>
      <c r="C667" s="205" t="s">
        <v>720</v>
      </c>
      <c r="D667" s="206" t="s">
        <v>716</v>
      </c>
      <c r="E667" s="232"/>
      <c r="F667" s="233"/>
      <c r="G667" s="234"/>
      <c r="H667" s="233"/>
      <c r="I667" s="233"/>
      <c r="J667" s="235"/>
      <c r="K667" s="235"/>
      <c r="L667" s="235">
        <v>12308705.245200001</v>
      </c>
      <c r="M667" s="210"/>
      <c r="N667" s="233"/>
      <c r="O667" s="235"/>
      <c r="P667" s="239"/>
      <c r="Q667" s="233"/>
    </row>
    <row r="668" spans="1:17" ht="15" hidden="1" customHeight="1">
      <c r="A668" s="204" t="s">
        <v>688</v>
      </c>
      <c r="B668" s="231"/>
      <c r="C668" s="205" t="s">
        <v>720</v>
      </c>
      <c r="D668" s="206" t="s">
        <v>717</v>
      </c>
      <c r="E668" s="232"/>
      <c r="F668" s="233"/>
      <c r="G668" s="234"/>
      <c r="H668" s="233"/>
      <c r="I668" s="233"/>
      <c r="J668" s="235"/>
      <c r="K668" s="235"/>
      <c r="L668" s="235">
        <v>5121327.1000000006</v>
      </c>
      <c r="M668" s="210"/>
      <c r="N668" s="233"/>
      <c r="O668" s="235"/>
      <c r="P668" s="239"/>
      <c r="Q668" s="233"/>
    </row>
    <row r="669" spans="1:17" ht="15" hidden="1" customHeight="1">
      <c r="A669" s="204" t="s">
        <v>688</v>
      </c>
      <c r="B669" s="231"/>
      <c r="C669" s="205" t="s">
        <v>703</v>
      </c>
      <c r="D669" s="206" t="s">
        <v>716</v>
      </c>
      <c r="E669" s="232"/>
      <c r="F669" s="233"/>
      <c r="G669" s="234"/>
      <c r="H669" s="233"/>
      <c r="I669" s="233"/>
      <c r="J669" s="235"/>
      <c r="K669" s="235"/>
      <c r="L669" s="235">
        <v>1663081.8959999999</v>
      </c>
      <c r="M669" s="210"/>
      <c r="N669" s="233"/>
      <c r="O669" s="235"/>
      <c r="P669" s="239"/>
      <c r="Q669" s="233"/>
    </row>
    <row r="670" spans="1:17" ht="15" hidden="1" customHeight="1">
      <c r="A670" s="204" t="s">
        <v>688</v>
      </c>
      <c r="B670" s="231"/>
      <c r="C670" s="205" t="s">
        <v>703</v>
      </c>
      <c r="D670" s="206" t="s">
        <v>717</v>
      </c>
      <c r="E670" s="232"/>
      <c r="F670" s="233"/>
      <c r="G670" s="234"/>
      <c r="H670" s="233"/>
      <c r="I670" s="233"/>
      <c r="J670" s="235"/>
      <c r="K670" s="235"/>
      <c r="L670" s="235">
        <v>244204.7</v>
      </c>
      <c r="M670" s="210"/>
      <c r="N670" s="233"/>
      <c r="O670" s="235"/>
      <c r="P670" s="239"/>
      <c r="Q670" s="233"/>
    </row>
    <row r="671" spans="1:17" ht="15" hidden="1" customHeight="1">
      <c r="A671" s="204" t="s">
        <v>688</v>
      </c>
      <c r="B671" s="231"/>
      <c r="C671" s="205" t="s">
        <v>701</v>
      </c>
      <c r="D671" s="206" t="s">
        <v>716</v>
      </c>
      <c r="E671" s="232"/>
      <c r="F671" s="233"/>
      <c r="G671" s="234"/>
      <c r="H671" s="233"/>
      <c r="I671" s="233"/>
      <c r="J671" s="235"/>
      <c r="K671" s="235"/>
      <c r="L671" s="235">
        <v>2892867.6</v>
      </c>
      <c r="M671" s="210"/>
      <c r="N671" s="233"/>
      <c r="O671" s="235"/>
      <c r="P671" s="239"/>
      <c r="Q671" s="233"/>
    </row>
    <row r="672" spans="1:17" ht="15" hidden="1" customHeight="1">
      <c r="A672" s="204" t="s">
        <v>688</v>
      </c>
      <c r="B672" s="231"/>
      <c r="C672" s="205" t="s">
        <v>701</v>
      </c>
      <c r="D672" s="206" t="s">
        <v>717</v>
      </c>
      <c r="E672" s="232"/>
      <c r="F672" s="233"/>
      <c r="G672" s="234"/>
      <c r="H672" s="233"/>
      <c r="I672" s="233"/>
      <c r="J672" s="235"/>
      <c r="K672" s="235"/>
      <c r="L672" s="235">
        <v>3443210.35</v>
      </c>
      <c r="M672" s="210"/>
      <c r="N672" s="233"/>
      <c r="O672" s="235"/>
      <c r="P672" s="239"/>
      <c r="Q672" s="233"/>
    </row>
    <row r="673" spans="1:17" ht="15" hidden="1" customHeight="1">
      <c r="A673" s="204" t="s">
        <v>688</v>
      </c>
      <c r="B673" s="231"/>
      <c r="C673" s="205" t="s">
        <v>721</v>
      </c>
      <c r="D673" s="206" t="s">
        <v>711</v>
      </c>
      <c r="E673" s="232"/>
      <c r="F673" s="233"/>
      <c r="G673" s="234"/>
      <c r="H673" s="233"/>
      <c r="I673" s="233"/>
      <c r="J673" s="235"/>
      <c r="K673" s="235"/>
      <c r="L673" s="235">
        <v>184503.44</v>
      </c>
      <c r="M673" s="210"/>
      <c r="N673" s="233"/>
      <c r="O673" s="235"/>
      <c r="P673" s="239"/>
      <c r="Q673" s="233"/>
    </row>
    <row r="674" spans="1:17" ht="15" hidden="1" customHeight="1">
      <c r="A674" s="204" t="s">
        <v>688</v>
      </c>
      <c r="B674" s="231"/>
      <c r="C674" s="205" t="s">
        <v>722</v>
      </c>
      <c r="D674" s="206" t="s">
        <v>723</v>
      </c>
      <c r="E674" s="232"/>
      <c r="F674" s="233"/>
      <c r="G674" s="234"/>
      <c r="H674" s="233"/>
      <c r="I674" s="233"/>
      <c r="J674" s="235"/>
      <c r="K674" s="235"/>
      <c r="L674" s="235">
        <v>51241</v>
      </c>
      <c r="M674" s="210"/>
      <c r="N674" s="233"/>
      <c r="O674" s="235"/>
      <c r="P674" s="239"/>
      <c r="Q674" s="233"/>
    </row>
    <row r="675" spans="1:17" ht="15" hidden="1" customHeight="1">
      <c r="A675" s="204" t="s">
        <v>688</v>
      </c>
      <c r="B675" s="231"/>
      <c r="C675" s="205" t="s">
        <v>724</v>
      </c>
      <c r="D675" s="206" t="s">
        <v>705</v>
      </c>
      <c r="E675" s="232"/>
      <c r="F675" s="233"/>
      <c r="G675" s="234"/>
      <c r="H675" s="233"/>
      <c r="I675" s="233"/>
      <c r="J675" s="235"/>
      <c r="K675" s="235"/>
      <c r="L675" s="235">
        <v>5445651.7874999996</v>
      </c>
      <c r="M675" s="210"/>
      <c r="N675" s="233"/>
      <c r="O675" s="235"/>
      <c r="P675" s="239"/>
      <c r="Q675" s="233"/>
    </row>
    <row r="676" spans="1:17" ht="15" hidden="1" customHeight="1">
      <c r="A676" s="204" t="s">
        <v>688</v>
      </c>
      <c r="B676" s="231"/>
      <c r="C676" s="205" t="s">
        <v>724</v>
      </c>
      <c r="D676" s="206" t="s">
        <v>725</v>
      </c>
      <c r="E676" s="232"/>
      <c r="F676" s="233"/>
      <c r="G676" s="234"/>
      <c r="H676" s="233"/>
      <c r="I676" s="233"/>
      <c r="J676" s="235"/>
      <c r="K676" s="235"/>
      <c r="L676" s="235">
        <v>1695145.9075</v>
      </c>
      <c r="M676" s="210"/>
      <c r="N676" s="233"/>
      <c r="O676" s="235"/>
      <c r="P676" s="239"/>
      <c r="Q676" s="233"/>
    </row>
    <row r="677" spans="1:17" ht="15" hidden="1" customHeight="1">
      <c r="A677" s="204" t="s">
        <v>688</v>
      </c>
      <c r="B677" s="231"/>
      <c r="C677" s="205" t="s">
        <v>724</v>
      </c>
      <c r="D677" s="206" t="s">
        <v>726</v>
      </c>
      <c r="E677" s="232"/>
      <c r="F677" s="233"/>
      <c r="G677" s="234"/>
      <c r="H677" s="233"/>
      <c r="I677" s="233"/>
      <c r="J677" s="235"/>
      <c r="K677" s="235"/>
      <c r="L677" s="235">
        <v>324755.0625</v>
      </c>
      <c r="M677" s="210"/>
      <c r="N677" s="233"/>
      <c r="O677" s="235"/>
      <c r="P677" s="239"/>
      <c r="Q677" s="233"/>
    </row>
    <row r="678" spans="1:17" ht="15" hidden="1" customHeight="1">
      <c r="A678" s="204" t="s">
        <v>688</v>
      </c>
      <c r="B678" s="231"/>
      <c r="C678" s="205" t="s">
        <v>668</v>
      </c>
      <c r="D678" s="206" t="s">
        <v>727</v>
      </c>
      <c r="E678" s="232"/>
      <c r="F678" s="233"/>
      <c r="G678" s="234"/>
      <c r="H678" s="233"/>
      <c r="I678" s="233"/>
      <c r="J678" s="235"/>
      <c r="K678" s="235"/>
      <c r="L678" s="235">
        <v>3634950.6</v>
      </c>
      <c r="M678" s="210"/>
      <c r="N678" s="233"/>
      <c r="O678" s="235"/>
      <c r="P678" s="239"/>
      <c r="Q678" s="233"/>
    </row>
    <row r="679" spans="1:17" ht="15" hidden="1" customHeight="1">
      <c r="A679" s="204" t="s">
        <v>688</v>
      </c>
      <c r="B679" s="231"/>
      <c r="C679" s="205" t="s">
        <v>668</v>
      </c>
      <c r="D679" s="206" t="s">
        <v>719</v>
      </c>
      <c r="E679" s="232"/>
      <c r="F679" s="233"/>
      <c r="G679" s="234"/>
      <c r="H679" s="233"/>
      <c r="I679" s="233"/>
      <c r="J679" s="235"/>
      <c r="K679" s="235"/>
      <c r="L679" s="235">
        <v>10256643.836559998</v>
      </c>
      <c r="M679" s="210"/>
      <c r="N679" s="233"/>
      <c r="O679" s="235"/>
      <c r="P679" s="239"/>
      <c r="Q679" s="233"/>
    </row>
    <row r="680" spans="1:17" ht="15" hidden="1" customHeight="1">
      <c r="A680" s="204" t="s">
        <v>688</v>
      </c>
      <c r="B680" s="231"/>
      <c r="C680" s="205" t="s">
        <v>555</v>
      </c>
      <c r="D680" s="206" t="s">
        <v>723</v>
      </c>
      <c r="E680" s="232"/>
      <c r="F680" s="233"/>
      <c r="G680" s="234"/>
      <c r="H680" s="233"/>
      <c r="I680" s="233"/>
      <c r="J680" s="235"/>
      <c r="K680" s="235"/>
      <c r="L680" s="235">
        <v>551100</v>
      </c>
      <c r="M680" s="210"/>
      <c r="N680" s="233"/>
      <c r="O680" s="235"/>
      <c r="P680" s="239"/>
      <c r="Q680" s="233"/>
    </row>
    <row r="681" spans="1:17" ht="15" hidden="1" customHeight="1">
      <c r="A681" s="204" t="s">
        <v>688</v>
      </c>
      <c r="B681" s="231"/>
      <c r="C681" s="205" t="s">
        <v>691</v>
      </c>
      <c r="D681" s="206" t="s">
        <v>702</v>
      </c>
      <c r="E681" s="232"/>
      <c r="F681" s="233"/>
      <c r="G681" s="234"/>
      <c r="H681" s="233"/>
      <c r="I681" s="233"/>
      <c r="J681" s="235"/>
      <c r="K681" s="235"/>
      <c r="L681" s="235">
        <v>92731.6</v>
      </c>
      <c r="M681" s="210"/>
      <c r="N681" s="233"/>
      <c r="O681" s="235"/>
      <c r="P681" s="239"/>
      <c r="Q681" s="233"/>
    </row>
    <row r="682" spans="1:17" ht="15" hidden="1" customHeight="1">
      <c r="A682" s="204" t="s">
        <v>688</v>
      </c>
      <c r="B682" s="231"/>
      <c r="C682" s="205" t="s">
        <v>668</v>
      </c>
      <c r="D682" s="206" t="s">
        <v>727</v>
      </c>
      <c r="E682" s="232"/>
      <c r="F682" s="233"/>
      <c r="G682" s="234"/>
      <c r="H682" s="233"/>
      <c r="I682" s="233"/>
      <c r="J682" s="235"/>
      <c r="K682" s="235"/>
      <c r="L682" s="235">
        <v>3634950.6</v>
      </c>
      <c r="M682" s="210"/>
      <c r="N682" s="233"/>
      <c r="O682" s="235"/>
      <c r="P682" s="239"/>
      <c r="Q682" s="233"/>
    </row>
    <row r="683" spans="1:17" ht="15" hidden="1" customHeight="1">
      <c r="A683" s="204" t="s">
        <v>688</v>
      </c>
      <c r="B683" s="231"/>
      <c r="C683" s="205" t="s">
        <v>728</v>
      </c>
      <c r="D683" s="206" t="s">
        <v>729</v>
      </c>
      <c r="E683" s="232"/>
      <c r="F683" s="233"/>
      <c r="G683" s="234"/>
      <c r="H683" s="233"/>
      <c r="I683" s="233"/>
      <c r="J683" s="235"/>
      <c r="K683" s="235"/>
      <c r="L683" s="235">
        <v>302146.90000000002</v>
      </c>
      <c r="M683" s="210"/>
      <c r="N683" s="233"/>
      <c r="O683" s="235"/>
      <c r="P683" s="239"/>
      <c r="Q683" s="233"/>
    </row>
    <row r="684" spans="1:17" ht="15" hidden="1" customHeight="1">
      <c r="A684" s="204" t="s">
        <v>688</v>
      </c>
      <c r="B684" s="231"/>
      <c r="C684" s="205" t="s">
        <v>728</v>
      </c>
      <c r="D684" s="206" t="s">
        <v>730</v>
      </c>
      <c r="E684" s="232"/>
      <c r="F684" s="233"/>
      <c r="G684" s="234"/>
      <c r="H684" s="233"/>
      <c r="I684" s="233"/>
      <c r="J684" s="235"/>
      <c r="K684" s="235"/>
      <c r="L684" s="235">
        <v>2306143.75</v>
      </c>
      <c r="M684" s="210"/>
      <c r="N684" s="233"/>
      <c r="O684" s="235"/>
      <c r="P684" s="239"/>
      <c r="Q684" s="233"/>
    </row>
    <row r="685" spans="1:17" ht="15" hidden="1" customHeight="1">
      <c r="A685" s="204" t="s">
        <v>688</v>
      </c>
      <c r="B685" s="231"/>
      <c r="C685" s="205" t="s">
        <v>731</v>
      </c>
      <c r="D685" s="206" t="s">
        <v>732</v>
      </c>
      <c r="E685" s="232"/>
      <c r="F685" s="233"/>
      <c r="G685" s="234"/>
      <c r="H685" s="233"/>
      <c r="I685" s="233"/>
      <c r="J685" s="235"/>
      <c r="K685" s="235"/>
      <c r="L685" s="235">
        <v>519000</v>
      </c>
      <c r="M685" s="210"/>
      <c r="N685" s="233"/>
      <c r="O685" s="235"/>
      <c r="P685" s="239"/>
      <c r="Q685" s="233"/>
    </row>
    <row r="686" spans="1:17" ht="15" hidden="1" customHeight="1">
      <c r="A686" s="204" t="s">
        <v>688</v>
      </c>
      <c r="B686" s="231"/>
      <c r="C686" s="205" t="s">
        <v>583</v>
      </c>
      <c r="D686" s="206" t="s">
        <v>732</v>
      </c>
      <c r="E686" s="232"/>
      <c r="F686" s="233"/>
      <c r="G686" s="234"/>
      <c r="H686" s="233"/>
      <c r="I686" s="233"/>
      <c r="J686" s="235"/>
      <c r="K686" s="235"/>
      <c r="L686" s="235">
        <v>315694.5</v>
      </c>
      <c r="M686" s="210"/>
      <c r="N686" s="233"/>
      <c r="O686" s="235"/>
      <c r="P686" s="239"/>
      <c r="Q686" s="233"/>
    </row>
    <row r="687" spans="1:17" ht="15" hidden="1" customHeight="1">
      <c r="A687" s="204" t="s">
        <v>688</v>
      </c>
      <c r="B687" s="231"/>
      <c r="C687" s="205" t="s">
        <v>583</v>
      </c>
      <c r="D687" s="206" t="s">
        <v>733</v>
      </c>
      <c r="E687" s="232"/>
      <c r="F687" s="233"/>
      <c r="G687" s="234"/>
      <c r="H687" s="233"/>
      <c r="I687" s="233"/>
      <c r="J687" s="235"/>
      <c r="K687" s="235"/>
      <c r="L687" s="235">
        <v>16615.5</v>
      </c>
      <c r="M687" s="210"/>
      <c r="N687" s="233"/>
      <c r="O687" s="235"/>
      <c r="P687" s="239"/>
      <c r="Q687" s="233"/>
    </row>
    <row r="688" spans="1:17" ht="15" hidden="1" customHeight="1">
      <c r="A688" s="204" t="s">
        <v>688</v>
      </c>
      <c r="B688" s="231"/>
      <c r="C688" s="205" t="s">
        <v>734</v>
      </c>
      <c r="D688" s="206" t="s">
        <v>735</v>
      </c>
      <c r="E688" s="232"/>
      <c r="F688" s="233"/>
      <c r="G688" s="234"/>
      <c r="H688" s="233"/>
      <c r="I688" s="233"/>
      <c r="J688" s="235"/>
      <c r="K688" s="235"/>
      <c r="L688" s="235">
        <v>105678.15000000001</v>
      </c>
      <c r="M688" s="210"/>
      <c r="N688" s="233"/>
      <c r="O688" s="235"/>
      <c r="P688" s="239"/>
      <c r="Q688" s="233"/>
    </row>
    <row r="689" spans="1:17" ht="15" hidden="1" customHeight="1">
      <c r="A689" s="204" t="s">
        <v>688</v>
      </c>
      <c r="B689" s="231"/>
      <c r="C689" s="205" t="s">
        <v>734</v>
      </c>
      <c r="D689" s="206" t="s">
        <v>736</v>
      </c>
      <c r="E689" s="232"/>
      <c r="F689" s="233"/>
      <c r="G689" s="234"/>
      <c r="H689" s="233"/>
      <c r="I689" s="233"/>
      <c r="J689" s="235"/>
      <c r="K689" s="235"/>
      <c r="L689" s="235">
        <v>75673.8</v>
      </c>
      <c r="M689" s="210"/>
      <c r="N689" s="233"/>
      <c r="O689" s="235"/>
      <c r="P689" s="239"/>
      <c r="Q689" s="233"/>
    </row>
    <row r="690" spans="1:17" ht="15" hidden="1" customHeight="1">
      <c r="A690" s="204" t="s">
        <v>688</v>
      </c>
      <c r="B690" s="231"/>
      <c r="C690" s="205" t="s">
        <v>601</v>
      </c>
      <c r="D690" s="206" t="s">
        <v>737</v>
      </c>
      <c r="E690" s="232"/>
      <c r="F690" s="233"/>
      <c r="G690" s="234"/>
      <c r="H690" s="233"/>
      <c r="I690" s="233"/>
      <c r="J690" s="235"/>
      <c r="K690" s="235"/>
      <c r="L690" s="235">
        <v>353484.55</v>
      </c>
      <c r="M690" s="210"/>
      <c r="N690" s="233"/>
      <c r="O690" s="235"/>
      <c r="P690" s="239"/>
      <c r="Q690" s="233"/>
    </row>
    <row r="691" spans="1:17" ht="15" hidden="1" customHeight="1">
      <c r="A691" s="204" t="s">
        <v>688</v>
      </c>
      <c r="B691" s="231"/>
      <c r="C691" s="205" t="s">
        <v>738</v>
      </c>
      <c r="D691" s="206" t="s">
        <v>693</v>
      </c>
      <c r="E691" s="232"/>
      <c r="F691" s="233"/>
      <c r="G691" s="234"/>
      <c r="H691" s="233"/>
      <c r="I691" s="233"/>
      <c r="J691" s="235"/>
      <c r="K691" s="235"/>
      <c r="L691" s="235">
        <v>211383.5</v>
      </c>
      <c r="M691" s="210"/>
      <c r="N691" s="233"/>
      <c r="O691" s="235"/>
      <c r="P691" s="239"/>
      <c r="Q691" s="233"/>
    </row>
    <row r="692" spans="1:17" ht="15" hidden="1" customHeight="1">
      <c r="A692" s="204" t="s">
        <v>688</v>
      </c>
      <c r="B692" s="231"/>
      <c r="C692" s="205" t="s">
        <v>9</v>
      </c>
      <c r="D692" s="206" t="s">
        <v>735</v>
      </c>
      <c r="E692" s="232"/>
      <c r="F692" s="233"/>
      <c r="G692" s="234"/>
      <c r="H692" s="233"/>
      <c r="I692" s="233"/>
      <c r="J692" s="235"/>
      <c r="K692" s="235"/>
      <c r="L692" s="235">
        <v>30749.4</v>
      </c>
      <c r="M692" s="210"/>
      <c r="N692" s="233"/>
      <c r="O692" s="235"/>
      <c r="P692" s="239"/>
      <c r="Q692" s="233"/>
    </row>
    <row r="693" spans="1:17" ht="15" hidden="1" customHeight="1">
      <c r="A693" s="204" t="s">
        <v>688</v>
      </c>
      <c r="B693" s="231"/>
      <c r="C693" s="205" t="s">
        <v>505</v>
      </c>
      <c r="D693" s="206" t="s">
        <v>732</v>
      </c>
      <c r="E693" s="232"/>
      <c r="F693" s="233"/>
      <c r="G693" s="234"/>
      <c r="H693" s="233"/>
      <c r="I693" s="233"/>
      <c r="J693" s="235"/>
      <c r="K693" s="235"/>
      <c r="L693" s="235">
        <v>251250.03750000001</v>
      </c>
      <c r="M693" s="210"/>
      <c r="N693" s="233"/>
      <c r="O693" s="235"/>
      <c r="P693" s="239"/>
      <c r="Q693" s="233"/>
    </row>
    <row r="694" spans="1:17" ht="15" hidden="1" customHeight="1">
      <c r="A694" s="204" t="s">
        <v>688</v>
      </c>
      <c r="B694" s="231"/>
      <c r="C694" s="205" t="s">
        <v>505</v>
      </c>
      <c r="D694" s="206" t="s">
        <v>739</v>
      </c>
      <c r="E694" s="232"/>
      <c r="F694" s="233"/>
      <c r="G694" s="234"/>
      <c r="H694" s="233"/>
      <c r="I694" s="233"/>
      <c r="J694" s="235"/>
      <c r="K694" s="235"/>
      <c r="L694" s="235">
        <v>97969.47</v>
      </c>
      <c r="M694" s="210"/>
      <c r="N694" s="233"/>
      <c r="O694" s="235"/>
      <c r="P694" s="239"/>
      <c r="Q694" s="233"/>
    </row>
    <row r="695" spans="1:17" ht="15" hidden="1" customHeight="1">
      <c r="A695" s="204" t="s">
        <v>688</v>
      </c>
      <c r="B695" s="231"/>
      <c r="C695" s="205" t="s">
        <v>740</v>
      </c>
      <c r="D695" s="206" t="s">
        <v>741</v>
      </c>
      <c r="E695" s="232"/>
      <c r="F695" s="233"/>
      <c r="G695" s="234"/>
      <c r="H695" s="233"/>
      <c r="I695" s="233"/>
      <c r="J695" s="235"/>
      <c r="K695" s="235"/>
      <c r="L695" s="235">
        <v>88949.55</v>
      </c>
      <c r="M695" s="210"/>
      <c r="N695" s="233"/>
      <c r="O695" s="235"/>
      <c r="P695" s="239"/>
      <c r="Q695" s="233"/>
    </row>
    <row r="696" spans="1:17" ht="15" hidden="1" customHeight="1">
      <c r="A696" s="204" t="s">
        <v>688</v>
      </c>
      <c r="B696" s="231"/>
      <c r="C696" s="205" t="s">
        <v>721</v>
      </c>
      <c r="D696" s="206" t="s">
        <v>742</v>
      </c>
      <c r="E696" s="232"/>
      <c r="F696" s="233"/>
      <c r="G696" s="234"/>
      <c r="H696" s="233"/>
      <c r="I696" s="233"/>
      <c r="J696" s="235"/>
      <c r="K696" s="235"/>
      <c r="L696" s="235">
        <v>205003.80000000002</v>
      </c>
      <c r="M696" s="210"/>
      <c r="N696" s="233"/>
      <c r="O696" s="235"/>
      <c r="P696" s="239"/>
      <c r="Q696" s="233"/>
    </row>
    <row r="697" spans="1:17" ht="15" hidden="1" customHeight="1">
      <c r="A697" s="204" t="s">
        <v>688</v>
      </c>
      <c r="B697" s="231"/>
      <c r="C697" s="205" t="s">
        <v>743</v>
      </c>
      <c r="D697" s="206" t="s">
        <v>744</v>
      </c>
      <c r="E697" s="232"/>
      <c r="F697" s="233"/>
      <c r="G697" s="234"/>
      <c r="H697" s="233"/>
      <c r="I697" s="233"/>
      <c r="J697" s="235"/>
      <c r="K697" s="235"/>
      <c r="L697" s="235">
        <v>1381159.7575000001</v>
      </c>
      <c r="M697" s="210"/>
      <c r="N697" s="233"/>
      <c r="O697" s="235"/>
      <c r="P697" s="239"/>
      <c r="Q697" s="233"/>
    </row>
    <row r="698" spans="1:17" ht="15" hidden="1" customHeight="1">
      <c r="A698" s="204" t="s">
        <v>688</v>
      </c>
      <c r="B698" s="231"/>
      <c r="C698" s="205" t="s">
        <v>743</v>
      </c>
      <c r="D698" s="206" t="s">
        <v>745</v>
      </c>
      <c r="E698" s="232"/>
      <c r="F698" s="233"/>
      <c r="G698" s="234"/>
      <c r="H698" s="233"/>
      <c r="I698" s="233"/>
      <c r="J698" s="235"/>
      <c r="K698" s="235"/>
      <c r="L698" s="235">
        <v>1714930.9850000003</v>
      </c>
      <c r="M698" s="210"/>
      <c r="N698" s="233"/>
      <c r="O698" s="235"/>
      <c r="P698" s="239"/>
      <c r="Q698" s="233"/>
    </row>
    <row r="699" spans="1:17" ht="15" hidden="1" customHeight="1">
      <c r="A699" s="204" t="s">
        <v>688</v>
      </c>
      <c r="B699" s="231"/>
      <c r="C699" s="205" t="s">
        <v>743</v>
      </c>
      <c r="D699" s="206" t="s">
        <v>746</v>
      </c>
      <c r="E699" s="232"/>
      <c r="F699" s="233"/>
      <c r="G699" s="234"/>
      <c r="H699" s="233"/>
      <c r="I699" s="233"/>
      <c r="J699" s="235"/>
      <c r="K699" s="235"/>
      <c r="L699" s="235">
        <v>1142854.3275000001</v>
      </c>
      <c r="M699" s="210"/>
      <c r="N699" s="233"/>
      <c r="O699" s="235"/>
      <c r="P699" s="239"/>
      <c r="Q699" s="233"/>
    </row>
    <row r="700" spans="1:17" ht="15" hidden="1" customHeight="1">
      <c r="A700" s="204" t="s">
        <v>688</v>
      </c>
      <c r="B700" s="231"/>
      <c r="C700" s="205" t="s">
        <v>743</v>
      </c>
      <c r="D700" s="206" t="s">
        <v>747</v>
      </c>
      <c r="E700" s="232"/>
      <c r="F700" s="233"/>
      <c r="G700" s="234"/>
      <c r="H700" s="233"/>
      <c r="I700" s="233"/>
      <c r="J700" s="235"/>
      <c r="K700" s="235"/>
      <c r="L700" s="235">
        <v>326197.6325000003</v>
      </c>
      <c r="M700" s="210"/>
      <c r="N700" s="233"/>
      <c r="O700" s="235"/>
      <c r="P700" s="239"/>
      <c r="Q700" s="233"/>
    </row>
    <row r="701" spans="1:17" ht="15" hidden="1" customHeight="1">
      <c r="A701" s="204" t="s">
        <v>688</v>
      </c>
      <c r="B701" s="231"/>
      <c r="C701" s="205" t="s">
        <v>743</v>
      </c>
      <c r="D701" s="206" t="s">
        <v>748</v>
      </c>
      <c r="E701" s="232"/>
      <c r="F701" s="233"/>
      <c r="G701" s="234"/>
      <c r="H701" s="233"/>
      <c r="I701" s="233"/>
      <c r="J701" s="235"/>
      <c r="K701" s="235"/>
      <c r="L701" s="235">
        <v>430255.5</v>
      </c>
      <c r="M701" s="210"/>
      <c r="N701" s="233"/>
      <c r="O701" s="235"/>
      <c r="P701" s="239"/>
      <c r="Q701" s="233"/>
    </row>
    <row r="702" spans="1:17" ht="15" hidden="1" customHeight="1">
      <c r="A702" s="204" t="s">
        <v>688</v>
      </c>
      <c r="B702" s="231"/>
      <c r="C702" s="205" t="s">
        <v>708</v>
      </c>
      <c r="D702" s="206" t="s">
        <v>744</v>
      </c>
      <c r="E702" s="232"/>
      <c r="F702" s="233"/>
      <c r="G702" s="234"/>
      <c r="H702" s="233"/>
      <c r="I702" s="233"/>
      <c r="J702" s="235"/>
      <c r="K702" s="235"/>
      <c r="L702" s="235">
        <v>464585.6</v>
      </c>
      <c r="M702" s="210"/>
      <c r="N702" s="233"/>
      <c r="O702" s="235"/>
      <c r="P702" s="239"/>
      <c r="Q702" s="233"/>
    </row>
    <row r="703" spans="1:17" ht="15" hidden="1" customHeight="1">
      <c r="A703" s="204" t="s">
        <v>688</v>
      </c>
      <c r="B703" s="231"/>
      <c r="C703" s="205" t="s">
        <v>708</v>
      </c>
      <c r="D703" s="206" t="s">
        <v>749</v>
      </c>
      <c r="E703" s="232"/>
      <c r="F703" s="233"/>
      <c r="G703" s="234"/>
      <c r="H703" s="233"/>
      <c r="I703" s="233"/>
      <c r="J703" s="235"/>
      <c r="K703" s="235"/>
      <c r="L703" s="235">
        <v>1125065.8</v>
      </c>
      <c r="M703" s="210"/>
      <c r="N703" s="233"/>
      <c r="O703" s="235"/>
      <c r="P703" s="239"/>
      <c r="Q703" s="233"/>
    </row>
    <row r="704" spans="1:17" ht="15" hidden="1" customHeight="1">
      <c r="A704" s="204" t="s">
        <v>688</v>
      </c>
      <c r="B704" s="231"/>
      <c r="C704" s="205" t="s">
        <v>708</v>
      </c>
      <c r="D704" s="206" t="s">
        <v>750</v>
      </c>
      <c r="E704" s="232"/>
      <c r="F704" s="233"/>
      <c r="G704" s="234"/>
      <c r="H704" s="233"/>
      <c r="I704" s="233"/>
      <c r="J704" s="235"/>
      <c r="K704" s="235"/>
      <c r="L704" s="235">
        <v>874070.49</v>
      </c>
      <c r="M704" s="210"/>
      <c r="N704" s="233"/>
      <c r="O704" s="235"/>
      <c r="P704" s="239"/>
      <c r="Q704" s="233"/>
    </row>
    <row r="705" spans="1:17" ht="15" hidden="1" customHeight="1">
      <c r="A705" s="204" t="s">
        <v>688</v>
      </c>
      <c r="B705" s="231"/>
      <c r="C705" s="205" t="s">
        <v>751</v>
      </c>
      <c r="D705" s="206" t="s">
        <v>727</v>
      </c>
      <c r="E705" s="232"/>
      <c r="F705" s="233"/>
      <c r="G705" s="234"/>
      <c r="H705" s="233"/>
      <c r="I705" s="233"/>
      <c r="J705" s="235"/>
      <c r="K705" s="235"/>
      <c r="L705" s="235">
        <v>149150.6825</v>
      </c>
      <c r="M705" s="210"/>
      <c r="N705" s="233"/>
      <c r="O705" s="235"/>
      <c r="P705" s="239"/>
      <c r="Q705" s="233"/>
    </row>
    <row r="706" spans="1:17" ht="15" hidden="1" customHeight="1">
      <c r="A706" s="204" t="s">
        <v>688</v>
      </c>
      <c r="B706" s="231"/>
      <c r="C706" s="205" t="s">
        <v>751</v>
      </c>
      <c r="D706" s="206" t="s">
        <v>735</v>
      </c>
      <c r="E706" s="232"/>
      <c r="F706" s="233"/>
      <c r="G706" s="234"/>
      <c r="H706" s="233"/>
      <c r="I706" s="233"/>
      <c r="J706" s="235"/>
      <c r="K706" s="235"/>
      <c r="L706" s="235">
        <v>206625.26</v>
      </c>
      <c r="M706" s="210"/>
      <c r="N706" s="233"/>
      <c r="O706" s="235"/>
      <c r="P706" s="239"/>
      <c r="Q706" s="233"/>
    </row>
    <row r="707" spans="1:17" ht="15" hidden="1" customHeight="1">
      <c r="A707" s="204" t="s">
        <v>688</v>
      </c>
      <c r="B707" s="231"/>
      <c r="C707" s="205" t="s">
        <v>751</v>
      </c>
      <c r="D707" s="206" t="s">
        <v>736</v>
      </c>
      <c r="E707" s="232"/>
      <c r="F707" s="233"/>
      <c r="G707" s="234"/>
      <c r="H707" s="233"/>
      <c r="I707" s="233"/>
      <c r="J707" s="235"/>
      <c r="K707" s="235"/>
      <c r="L707" s="235">
        <v>157228.79</v>
      </c>
      <c r="M707" s="210"/>
      <c r="N707" s="233"/>
      <c r="O707" s="235"/>
      <c r="P707" s="239"/>
      <c r="Q707" s="233"/>
    </row>
    <row r="708" spans="1:17" ht="15" hidden="1" customHeight="1">
      <c r="A708" s="204" t="s">
        <v>688</v>
      </c>
      <c r="B708" s="231"/>
      <c r="C708" s="205" t="s">
        <v>752</v>
      </c>
      <c r="D708" s="206" t="s">
        <v>727</v>
      </c>
      <c r="E708" s="232"/>
      <c r="F708" s="233"/>
      <c r="G708" s="234"/>
      <c r="H708" s="233"/>
      <c r="I708" s="233"/>
      <c r="J708" s="235"/>
      <c r="K708" s="235"/>
      <c r="L708" s="235">
        <v>2701100.85</v>
      </c>
      <c r="M708" s="210"/>
      <c r="N708" s="233"/>
      <c r="O708" s="235"/>
      <c r="P708" s="239"/>
      <c r="Q708" s="233"/>
    </row>
    <row r="709" spans="1:17" ht="15" hidden="1" customHeight="1">
      <c r="A709" s="204" t="s">
        <v>688</v>
      </c>
      <c r="B709" s="231"/>
      <c r="C709" s="205" t="s">
        <v>752</v>
      </c>
      <c r="D709" s="206" t="s">
        <v>735</v>
      </c>
      <c r="E709" s="232"/>
      <c r="F709" s="233"/>
      <c r="G709" s="234"/>
      <c r="H709" s="233"/>
      <c r="I709" s="233"/>
      <c r="J709" s="235"/>
      <c r="K709" s="235"/>
      <c r="L709" s="235">
        <v>9207405.1500000004</v>
      </c>
      <c r="M709" s="210"/>
      <c r="N709" s="233"/>
      <c r="O709" s="235"/>
      <c r="P709" s="239"/>
      <c r="Q709" s="233"/>
    </row>
    <row r="710" spans="1:17" ht="15" hidden="1" customHeight="1">
      <c r="A710" s="204" t="s">
        <v>688</v>
      </c>
      <c r="B710" s="231"/>
      <c r="C710" s="205" t="s">
        <v>706</v>
      </c>
      <c r="D710" s="206" t="s">
        <v>753</v>
      </c>
      <c r="E710" s="232"/>
      <c r="F710" s="233"/>
      <c r="G710" s="234"/>
      <c r="H710" s="233"/>
      <c r="I710" s="233"/>
      <c r="J710" s="235"/>
      <c r="K710" s="235"/>
      <c r="L710" s="235">
        <v>422312.90250000008</v>
      </c>
      <c r="M710" s="210"/>
      <c r="N710" s="233"/>
      <c r="O710" s="235"/>
      <c r="P710" s="239"/>
      <c r="Q710" s="233"/>
    </row>
    <row r="711" spans="1:17" ht="15" hidden="1" customHeight="1">
      <c r="A711" s="204" t="s">
        <v>688</v>
      </c>
      <c r="B711" s="231"/>
      <c r="C711" s="205" t="s">
        <v>706</v>
      </c>
      <c r="D711" s="206" t="s">
        <v>749</v>
      </c>
      <c r="E711" s="232"/>
      <c r="F711" s="233"/>
      <c r="G711" s="234"/>
      <c r="H711" s="233"/>
      <c r="I711" s="233"/>
      <c r="J711" s="235"/>
      <c r="K711" s="235"/>
      <c r="L711" s="235">
        <v>1522657.45</v>
      </c>
      <c r="M711" s="210"/>
      <c r="N711" s="233"/>
      <c r="O711" s="235"/>
      <c r="P711" s="239"/>
      <c r="Q711" s="233"/>
    </row>
    <row r="712" spans="1:17" ht="15" hidden="1" customHeight="1">
      <c r="A712" s="204" t="s">
        <v>688</v>
      </c>
      <c r="B712" s="231"/>
      <c r="C712" s="205" t="s">
        <v>706</v>
      </c>
      <c r="D712" s="206" t="s">
        <v>750</v>
      </c>
      <c r="E712" s="232"/>
      <c r="F712" s="233"/>
      <c r="G712" s="234"/>
      <c r="H712" s="233"/>
      <c r="I712" s="233"/>
      <c r="J712" s="235"/>
      <c r="K712" s="235"/>
      <c r="L712" s="235">
        <v>1057237.595</v>
      </c>
      <c r="M712" s="210"/>
      <c r="N712" s="233"/>
      <c r="O712" s="235"/>
      <c r="P712" s="239"/>
      <c r="Q712" s="233"/>
    </row>
    <row r="713" spans="1:17" ht="15" hidden="1" customHeight="1">
      <c r="A713" s="204" t="s">
        <v>688</v>
      </c>
      <c r="B713" s="231"/>
      <c r="C713" s="205" t="s">
        <v>754</v>
      </c>
      <c r="D713" s="206" t="s">
        <v>755</v>
      </c>
      <c r="E713" s="232"/>
      <c r="F713" s="233"/>
      <c r="G713" s="234"/>
      <c r="H713" s="233"/>
      <c r="I713" s="233"/>
      <c r="J713" s="235"/>
      <c r="K713" s="235"/>
      <c r="L713" s="235">
        <v>307140.27999999997</v>
      </c>
      <c r="M713" s="210"/>
      <c r="N713" s="233"/>
      <c r="O713" s="235"/>
      <c r="P713" s="239"/>
      <c r="Q713" s="233"/>
    </row>
    <row r="714" spans="1:17" ht="15" hidden="1" customHeight="1">
      <c r="A714" s="204" t="s">
        <v>688</v>
      </c>
      <c r="B714" s="231"/>
      <c r="C714" s="205" t="s">
        <v>754</v>
      </c>
      <c r="D714" s="206" t="s">
        <v>756</v>
      </c>
      <c r="E714" s="232"/>
      <c r="F714" s="233"/>
      <c r="G714" s="234"/>
      <c r="H714" s="233"/>
      <c r="I714" s="233"/>
      <c r="J714" s="235"/>
      <c r="K714" s="235"/>
      <c r="L714" s="235">
        <v>78370.512000000002</v>
      </c>
      <c r="M714" s="210"/>
      <c r="N714" s="233"/>
      <c r="O714" s="235"/>
      <c r="P714" s="239"/>
      <c r="Q714" s="233"/>
    </row>
    <row r="715" spans="1:17" ht="15" hidden="1" customHeight="1">
      <c r="A715" s="204" t="s">
        <v>688</v>
      </c>
      <c r="B715" s="231"/>
      <c r="C715" s="205" t="s">
        <v>754</v>
      </c>
      <c r="D715" s="206" t="s">
        <v>757</v>
      </c>
      <c r="E715" s="232"/>
      <c r="F715" s="233"/>
      <c r="G715" s="234"/>
      <c r="H715" s="233"/>
      <c r="I715" s="233"/>
      <c r="J715" s="235"/>
      <c r="K715" s="235"/>
      <c r="L715" s="235">
        <v>163622.478</v>
      </c>
      <c r="M715" s="210"/>
      <c r="N715" s="233"/>
      <c r="O715" s="235"/>
      <c r="P715" s="239"/>
      <c r="Q715" s="233"/>
    </row>
    <row r="716" spans="1:17" ht="15" hidden="1" customHeight="1">
      <c r="A716" s="204" t="s">
        <v>688</v>
      </c>
      <c r="B716" s="231"/>
      <c r="C716" s="205" t="s">
        <v>704</v>
      </c>
      <c r="D716" s="206" t="s">
        <v>758</v>
      </c>
      <c r="E716" s="232"/>
      <c r="F716" s="233"/>
      <c r="G716" s="234"/>
      <c r="H716" s="233"/>
      <c r="I716" s="233"/>
      <c r="J716" s="235"/>
      <c r="K716" s="235"/>
      <c r="L716" s="235">
        <v>846462</v>
      </c>
      <c r="M716" s="210"/>
      <c r="N716" s="233"/>
      <c r="O716" s="235"/>
      <c r="P716" s="239"/>
      <c r="Q716" s="233"/>
    </row>
    <row r="717" spans="1:17" ht="15" hidden="1" customHeight="1">
      <c r="A717" s="204" t="s">
        <v>688</v>
      </c>
      <c r="B717" s="231"/>
      <c r="C717" s="205" t="s">
        <v>724</v>
      </c>
      <c r="D717" s="206" t="s">
        <v>759</v>
      </c>
      <c r="E717" s="232"/>
      <c r="F717" s="233"/>
      <c r="G717" s="234"/>
      <c r="H717" s="233"/>
      <c r="I717" s="233"/>
      <c r="J717" s="235"/>
      <c r="K717" s="235"/>
      <c r="L717" s="235">
        <v>1695145.9075</v>
      </c>
      <c r="M717" s="210"/>
      <c r="N717" s="233"/>
      <c r="O717" s="235"/>
      <c r="P717" s="239"/>
      <c r="Q717" s="233"/>
    </row>
    <row r="718" spans="1:17" ht="15" hidden="1" customHeight="1">
      <c r="A718" s="204" t="s">
        <v>688</v>
      </c>
      <c r="B718" s="231"/>
      <c r="C718" s="205" t="s">
        <v>724</v>
      </c>
      <c r="D718" s="236" t="s">
        <v>760</v>
      </c>
      <c r="E718" s="232"/>
      <c r="F718" s="233"/>
      <c r="G718" s="234"/>
      <c r="H718" s="233"/>
      <c r="I718" s="233"/>
      <c r="J718" s="235"/>
      <c r="K718" s="235"/>
      <c r="L718" s="235">
        <v>324755.0625</v>
      </c>
      <c r="M718" s="210"/>
      <c r="N718" s="233"/>
      <c r="O718" s="235"/>
      <c r="P718" s="239"/>
      <c r="Q718" s="233"/>
    </row>
    <row r="719" spans="1:17" ht="15" hidden="1" customHeight="1">
      <c r="A719" s="204" t="s">
        <v>688</v>
      </c>
      <c r="B719" s="231"/>
      <c r="C719" s="205" t="s">
        <v>709</v>
      </c>
      <c r="D719" s="236" t="s">
        <v>727</v>
      </c>
      <c r="E719" s="232"/>
      <c r="F719" s="233"/>
      <c r="G719" s="234"/>
      <c r="H719" s="233"/>
      <c r="I719" s="233"/>
      <c r="J719" s="235"/>
      <c r="K719" s="235"/>
      <c r="L719" s="235">
        <v>3412750</v>
      </c>
      <c r="M719" s="210"/>
      <c r="N719" s="233"/>
      <c r="O719" s="235"/>
      <c r="P719" s="239"/>
      <c r="Q719" s="233"/>
    </row>
    <row r="720" spans="1:17" ht="15" hidden="1" customHeight="1">
      <c r="A720" s="204" t="s">
        <v>688</v>
      </c>
      <c r="B720" s="231"/>
      <c r="C720" s="205" t="s">
        <v>709</v>
      </c>
      <c r="D720" s="206" t="s">
        <v>735</v>
      </c>
      <c r="E720" s="232"/>
      <c r="F720" s="233"/>
      <c r="G720" s="234"/>
      <c r="H720" s="233"/>
      <c r="I720" s="233"/>
      <c r="J720" s="235"/>
      <c r="K720" s="235"/>
      <c r="L720" s="235">
        <v>4250175.8450000007</v>
      </c>
      <c r="M720" s="210"/>
      <c r="N720" s="233"/>
      <c r="O720" s="235"/>
      <c r="P720" s="239"/>
      <c r="Q720" s="233"/>
    </row>
    <row r="721" spans="1:17" ht="15" hidden="1" customHeight="1">
      <c r="A721" s="204" t="s">
        <v>688</v>
      </c>
      <c r="B721" s="231"/>
      <c r="C721" s="205" t="s">
        <v>709</v>
      </c>
      <c r="D721" s="206" t="s">
        <v>736</v>
      </c>
      <c r="E721" s="232"/>
      <c r="F721" s="233"/>
      <c r="G721" s="234"/>
      <c r="H721" s="233"/>
      <c r="I721" s="233"/>
      <c r="J721" s="235"/>
      <c r="K721" s="235"/>
      <c r="L721" s="235">
        <v>1846773.35</v>
      </c>
      <c r="M721" s="210"/>
      <c r="N721" s="233"/>
      <c r="O721" s="235"/>
      <c r="P721" s="239"/>
      <c r="Q721" s="233"/>
    </row>
    <row r="722" spans="1:17" ht="15" hidden="1" customHeight="1">
      <c r="A722" s="204" t="s">
        <v>688</v>
      </c>
      <c r="B722" s="231"/>
      <c r="C722" s="205" t="s">
        <v>677</v>
      </c>
      <c r="D722" s="206" t="s">
        <v>727</v>
      </c>
      <c r="E722" s="232"/>
      <c r="F722" s="233"/>
      <c r="G722" s="234"/>
      <c r="H722" s="233"/>
      <c r="I722" s="233"/>
      <c r="J722" s="235"/>
      <c r="K722" s="235"/>
      <c r="L722" s="235">
        <v>3566242.8</v>
      </c>
      <c r="M722" s="210"/>
      <c r="N722" s="233"/>
      <c r="O722" s="235"/>
      <c r="P722" s="239"/>
      <c r="Q722" s="233"/>
    </row>
    <row r="723" spans="1:17" ht="15" hidden="1" customHeight="1">
      <c r="A723" s="204" t="s">
        <v>688</v>
      </c>
      <c r="B723" s="231"/>
      <c r="C723" s="205" t="s">
        <v>581</v>
      </c>
      <c r="D723" s="206" t="s">
        <v>761</v>
      </c>
      <c r="E723" s="232"/>
      <c r="F723" s="233"/>
      <c r="G723" s="234"/>
      <c r="H723" s="233"/>
      <c r="I723" s="233"/>
      <c r="J723" s="235"/>
      <c r="K723" s="235"/>
      <c r="L723" s="235">
        <v>115500</v>
      </c>
      <c r="M723" s="210"/>
      <c r="N723" s="233"/>
      <c r="O723" s="235"/>
      <c r="P723" s="239"/>
      <c r="Q723" s="233"/>
    </row>
    <row r="724" spans="1:17" ht="15" hidden="1" customHeight="1">
      <c r="A724" s="204" t="s">
        <v>688</v>
      </c>
      <c r="B724" s="231"/>
      <c r="C724" s="205" t="s">
        <v>581</v>
      </c>
      <c r="D724" s="206" t="s">
        <v>698</v>
      </c>
      <c r="E724" s="232"/>
      <c r="F724" s="233"/>
      <c r="G724" s="234"/>
      <c r="H724" s="233"/>
      <c r="I724" s="233"/>
      <c r="J724" s="235"/>
      <c r="K724" s="235"/>
      <c r="L724" s="235">
        <v>115500</v>
      </c>
      <c r="M724" s="210"/>
      <c r="N724" s="233"/>
      <c r="O724" s="235"/>
      <c r="P724" s="239"/>
      <c r="Q724" s="233"/>
    </row>
    <row r="725" spans="1:17" ht="15" hidden="1" customHeight="1">
      <c r="A725" s="204" t="s">
        <v>688</v>
      </c>
      <c r="B725" s="231"/>
      <c r="C725" s="205" t="s">
        <v>762</v>
      </c>
      <c r="D725" s="206"/>
      <c r="E725" s="232"/>
      <c r="F725" s="233"/>
      <c r="G725" s="234"/>
      <c r="H725" s="233"/>
      <c r="I725" s="233"/>
      <c r="J725" s="235"/>
      <c r="K725" s="235"/>
      <c r="L725" s="235">
        <v>8000000</v>
      </c>
      <c r="M725" s="210"/>
      <c r="N725" s="233"/>
      <c r="O725" s="235"/>
      <c r="P725" s="239"/>
      <c r="Q725" s="233"/>
    </row>
  </sheetData>
  <autoFilter ref="A1:Q725" xr:uid="{00000000-0009-0000-0000-000007000000}">
    <filterColumn colId="2">
      <filters>
        <filter val="PKG #85"/>
      </filters>
    </filterColumn>
    <filterColumn colId="14">
      <filters>
        <filter val="1,000,000"/>
        <filter val="1,023,771"/>
        <filter val="1,029,595"/>
        <filter val="1,030,964"/>
        <filter val="1,032,345"/>
        <filter val="1,067,868"/>
        <filter val="1,068,966"/>
        <filter val="1,116,423"/>
        <filter val="1,120,263"/>
        <filter val="1,122,526"/>
        <filter val="1,146,998"/>
        <filter val="1,150,000"/>
        <filter val="1,160,599"/>
        <filter val="1,165,148"/>
        <filter val="1,165,162"/>
        <filter val="1,169,771"/>
        <filter val="1,170,773"/>
        <filter val="1,171,706"/>
        <filter val="1,173,490"/>
        <filter val="1,223,560"/>
        <filter val="1,251,300"/>
        <filter val="1,264,914"/>
        <filter val="1,268,628"/>
        <filter val="1,277,872"/>
        <filter val="1,288,827"/>
        <filter val="1,294,144"/>
        <filter val="1,308,215"/>
        <filter val="1,311,246"/>
        <filter val="1,311,260"/>
        <filter val="1,314,287"/>
        <filter val="1,322,438"/>
        <filter val="1,325,075"/>
        <filter val="1,337,607"/>
        <filter val="1,343,056"/>
        <filter val="1,343,575"/>
        <filter val="1,380,971"/>
        <filter val="1,391,899"/>
        <filter val="1,416,811"/>
        <filter val="1,419,727"/>
        <filter val="1,424,817"/>
        <filter val="1,430,835"/>
        <filter val="1,446,765"/>
        <filter val="1,457,700"/>
        <filter val="1,494,015"/>
        <filter val="1,500,000"/>
        <filter val="1,513,147"/>
        <filter val="1,515,470"/>
        <filter val="1,531,217"/>
        <filter val="1,537,462"/>
        <filter val="1,562,500"/>
        <filter val="1,574,016"/>
        <filter val="1,578,134"/>
        <filter val="1,584,302"/>
        <filter val="1,597,635"/>
        <filter val="1,602,620"/>
        <filter val="1,607,563"/>
        <filter val="1,617,089"/>
        <filter val="1,670,902"/>
        <filter val="1,677,431"/>
        <filter val="1,702,965"/>
        <filter val="1,709,961"/>
        <filter val="1,712,930"/>
        <filter val="1,715,135"/>
        <filter val="1,741,265"/>
        <filter val="1,745,944"/>
        <filter val="1,750,027"/>
        <filter val="1,754,521"/>
        <filter val="1,758,949"/>
        <filter val="1,771,845"/>
        <filter val="1,780,094"/>
        <filter val="1,801,459"/>
        <filter val="1,805,452"/>
        <filter val="1,808,595"/>
        <filter val="1,818,918"/>
        <filter val="1,824,098"/>
        <filter val="1,825,290"/>
        <filter val="1,829,713"/>
        <filter val="1,834,172"/>
        <filter val="1,896,315"/>
        <filter val="1,922,135"/>
        <filter val="1,942,857"/>
        <filter val="1,951,940"/>
        <filter val="1,976,417"/>
        <filter val="1,988,552"/>
        <filter val="1,999,732"/>
        <filter val="10,000,000"/>
        <filter val="10,173,241"/>
        <filter val="10,194,453"/>
        <filter val="10,305,724"/>
        <filter val="10,490"/>
        <filter val="10,553,431"/>
        <filter val="10,554,848"/>
        <filter val="10,611,815"/>
        <filter val="10,633,716"/>
        <filter val="10,719,905"/>
        <filter val="10,759,736"/>
        <filter val="10,906,440"/>
        <filter val="10,981,835"/>
        <filter val="101,591,695"/>
        <filter val="103,231,218"/>
        <filter val="105"/>
        <filter val="11,075,840"/>
        <filter val="11,158,751"/>
        <filter val="11,302,770"/>
        <filter val="11,413,011"/>
        <filter val="11,726,998"/>
        <filter val="11,910,531"/>
        <filter val="12,000,000"/>
        <filter val="12,134,945"/>
        <filter val="12,244,458"/>
        <filter val="12,263,696"/>
        <filter val="12,477,244"/>
        <filter val="12,515,545"/>
        <filter val="12,838,209"/>
        <filter val="12,895,954"/>
        <filter val="122,781,825"/>
        <filter val="124,228"/>
        <filter val="124,999,995"/>
        <filter val="128,111"/>
        <filter val="13,080,191"/>
        <filter val="13,096,920"/>
        <filter val="13,161,623"/>
        <filter val="13,282,474"/>
        <filter val="13,318,144"/>
        <filter val="13,360,535"/>
        <filter val="13,851,401"/>
        <filter val="13,887,855"/>
        <filter val="138,370"/>
        <filter val="14,000,000"/>
        <filter val="14,328,230"/>
        <filter val="14,603,884"/>
        <filter val="14,773,851"/>
        <filter val="14,840,272"/>
        <filter val="14,929,468"/>
        <filter val="142,550"/>
        <filter val="144,582,383"/>
        <filter val="144,907"/>
        <filter val="15,000,000"/>
        <filter val="15,073,158"/>
        <filter val="15,319,191"/>
        <filter val="15,357,944"/>
        <filter val="15,636,299"/>
        <filter val="15,638,374"/>
        <filter val="15,688,339"/>
        <filter val="15,898,929"/>
        <filter val="15,945,366"/>
        <filter val="15,998,139"/>
        <filter val="16,426,048"/>
        <filter val="16,592,417"/>
        <filter val="16,757"/>
        <filter val="166,155"/>
        <filter val="17,089,175"/>
        <filter val="17,105,598"/>
        <filter val="17,720,372"/>
        <filter val="173,749"/>
        <filter val="18,000,000"/>
        <filter val="18,030,566"/>
        <filter val="18,062,199"/>
        <filter val="18,322,601"/>
        <filter val="18,611"/>
        <filter val="18,649,995"/>
        <filter val="18,753,780"/>
        <filter val="19,470,665"/>
        <filter val="19,510,038"/>
        <filter val="19,553,109"/>
        <filter val="19,661,150"/>
        <filter val="19,708,944"/>
        <filter val="191,422"/>
        <filter val="2,000,000"/>
        <filter val="2,018,500"/>
        <filter val="2,029,456"/>
        <filter val="2,051,542"/>
        <filter val="2,104,161"/>
        <filter val="2,104,893"/>
        <filter val="2,145,687"/>
        <filter val="2,151,533"/>
        <filter val="2,152,766"/>
        <filter val="2,161,791"/>
        <filter val="2,173,268"/>
        <filter val="2,174,820"/>
        <filter val="2,222,207"/>
        <filter val="2,246,110"/>
        <filter val="2,253,440"/>
        <filter val="2,262,789"/>
        <filter val="2,267,128"/>
        <filter val="2,286,140"/>
        <filter val="2,303,900"/>
        <filter val="2,318,161"/>
        <filter val="2,324,833"/>
        <filter val="2,327,691"/>
        <filter val="2,392,695"/>
        <filter val="2,415,311"/>
        <filter val="2,423,403"/>
        <filter val="2,431,952"/>
        <filter val="2,483,343"/>
        <filter val="2,493,330"/>
        <filter val="2,499,090"/>
        <filter val="2,500,000"/>
        <filter val="2,512,750"/>
        <filter val="2,532,121"/>
        <filter val="2,533,668"/>
        <filter val="2,572,404"/>
        <filter val="2,590,775"/>
        <filter val="2,606,365"/>
        <filter val="2,620,895"/>
        <filter val="2,644,030"/>
        <filter val="2,647,674"/>
        <filter val="2,741,191"/>
        <filter val="2,801,245"/>
        <filter val="2,832,501"/>
        <filter val="2,837,565"/>
        <filter val="2,851,037"/>
        <filter val="2,884,336"/>
        <filter val="2,899,098"/>
        <filter val="2,928,255"/>
        <filter val="2,943,030"/>
        <filter val="2,964,607"/>
        <filter val="2,977,091"/>
        <filter val="20,000,000"/>
        <filter val="20,493,846"/>
        <filter val="20,582,125"/>
        <filter val="20,867,276"/>
        <filter val="200,000,000"/>
        <filter val="200,590"/>
        <filter val="21,459,125"/>
        <filter val="21,628,889"/>
        <filter val="21,929,380"/>
        <filter val="21,936,363"/>
        <filter val="214,820"/>
        <filter val="22,056,568"/>
        <filter val="22,348,276"/>
        <filter val="22,661,441"/>
        <filter val="22,790,518"/>
        <filter val="22,909,628"/>
        <filter val="222,130"/>
        <filter val="23,127,827"/>
        <filter val="23,213,757"/>
        <filter val="23,262,699"/>
        <filter val="23,375,895"/>
        <filter val="23,826,290"/>
        <filter val="231,155"/>
        <filter val="234,716"/>
        <filter val="236,760"/>
        <filter val="237,907"/>
        <filter val="24,492,164"/>
        <filter val="24,499,896"/>
        <filter val="24,749,112"/>
        <filter val="24,950,583"/>
        <filter val="249,955"/>
        <filter val="25,000"/>
        <filter val="25,000,000"/>
        <filter val="25,127,326"/>
        <filter val="25,431,109"/>
        <filter val="25,500,000"/>
        <filter val="25,672,201"/>
        <filter val="25,746,407"/>
        <filter val="250,407"/>
        <filter val="253,659"/>
        <filter val="26,264,795"/>
        <filter val="26,359,242"/>
        <filter val="26,545,255"/>
        <filter val="264,423"/>
        <filter val="267,208"/>
        <filter val="27,000,000"/>
        <filter val="27,179,529"/>
        <filter val="27,368,496"/>
        <filter val="27,768,504"/>
        <filter val="27,940,477"/>
        <filter val="277,523"/>
        <filter val="28,461,647"/>
        <filter val="28,813,825"/>
        <filter val="285,951"/>
        <filter val="288,529"/>
        <filter val="29,128,814"/>
        <filter val="29,691,195"/>
        <filter val="29,830"/>
        <filter val="29,830,601"/>
        <filter val="29,974,844"/>
        <filter val="291,975"/>
        <filter val="292,862"/>
        <filter val="3,047,586"/>
        <filter val="3,163,290"/>
        <filter val="3,197,131"/>
        <filter val="3,237,337"/>
        <filter val="3,250,000"/>
        <filter val="3,264,226"/>
        <filter val="3,276,433"/>
        <filter val="3,298,730"/>
        <filter val="3,298,745"/>
        <filter val="3,307,335"/>
        <filter val="3,316,128"/>
        <filter val="3,425,282"/>
        <filter val="3,429,815"/>
        <filter val="3,482,660"/>
        <filter val="3,490,984"/>
        <filter val="3,548,357"/>
        <filter val="3,550,000"/>
        <filter val="3,653,292"/>
        <filter val="3,663,344"/>
        <filter val="3,723,275"/>
        <filter val="3,747,170"/>
        <filter val="3,751,874"/>
        <filter val="3,782,501"/>
        <filter val="3,830,500"/>
        <filter val="3,831,059"/>
        <filter val="3,867,767"/>
        <filter val="3,899,214"/>
        <filter val="3,975,509"/>
        <filter val="3,991,291"/>
        <filter val="30,145,772"/>
        <filter val="30,755,605"/>
        <filter val="303,854"/>
        <filter val="305,602"/>
        <filter val="31,067,472"/>
        <filter val="31,120,880"/>
        <filter val="31,240"/>
        <filter val="31,500,279"/>
        <filter val="31,817,254"/>
        <filter val="313,708"/>
        <filter val="318,910"/>
        <filter val="32,553,581"/>
        <filter val="32,660,834"/>
        <filter val="32,746,957"/>
        <filter val="32,983,101"/>
        <filter val="33,239,728"/>
        <filter val="34,159,591"/>
        <filter val="34,182,206"/>
        <filter val="34,332,927"/>
        <filter val="342,219"/>
        <filter val="35,000,000"/>
        <filter val="35,488,384"/>
        <filter val="35,904"/>
        <filter val="355,500"/>
        <filter val="36,300,000"/>
        <filter val="364,497"/>
        <filter val="389,570"/>
        <filter val="39,074,640"/>
        <filter val="39,448,596"/>
        <filter val="392,980"/>
        <filter val="4,000,000"/>
        <filter val="4,028,521"/>
        <filter val="4,032,557"/>
        <filter val="4,070,832"/>
        <filter val="4,079,299"/>
        <filter val="4,101,414"/>
        <filter val="4,122,020"/>
        <filter val="4,197,032"/>
        <filter val="4,205,847"/>
        <filter val="4,224,096"/>
        <filter val="4,246,133"/>
        <filter val="4,326,587"/>
        <filter val="4,476,191"/>
        <filter val="4,559,999"/>
        <filter val="4,602,212"/>
        <filter val="4,608,392"/>
        <filter val="4,682,080"/>
        <filter val="4,687,303"/>
        <filter val="4,688,664"/>
        <filter val="4,724,997"/>
        <filter val="4,740,518"/>
        <filter val="4,743,783"/>
        <filter val="4,824,045"/>
        <filter val="4,834,139"/>
        <filter val="4,886,118"/>
        <filter val="4,922,194"/>
        <filter val="4,947,910"/>
        <filter val="4,964,136"/>
        <filter val="4,993,651"/>
        <filter val="4,999,416"/>
        <filter val="40,000,000"/>
        <filter val="40,031,883"/>
        <filter val="40,379,660"/>
        <filter val="40,504,812"/>
        <filter val="41,776,447"/>
        <filter val="424,210"/>
        <filter val="425,568"/>
        <filter val="428,300"/>
        <filter val="438,179"/>
        <filter val="44,310,014"/>
        <filter val="441,527"/>
        <filter val="45,719,198"/>
        <filter val="451,907"/>
        <filter val="454,415"/>
        <filter val="457,139"/>
        <filter val="46,000,000"/>
        <filter val="46,089,743"/>
        <filter val="46,190,767"/>
        <filter val="47,786,690"/>
        <filter val="49,675,727"/>
        <filter val="49,745"/>
        <filter val="5,000,000"/>
        <filter val="5,025,720"/>
        <filter val="5,084,360"/>
        <filter val="5,119,599"/>
        <filter val="5,150,000"/>
        <filter val="5,280,204"/>
        <filter val="5,299,995"/>
        <filter val="5,362,261"/>
        <filter val="5,400,020"/>
        <filter val="5,400,893"/>
        <filter val="5,454,520"/>
        <filter val="5,600,125"/>
        <filter val="5,679,423"/>
        <filter val="5,698,476"/>
        <filter val="5,853,780"/>
        <filter val="5,928,168"/>
        <filter val="50,000"/>
        <filter val="500,000"/>
        <filter val="501,410"/>
        <filter val="502,581"/>
        <filter val="505,797"/>
        <filter val="506,375"/>
        <filter val="509,706"/>
        <filter val="52,189,293"/>
        <filter val="525,634"/>
        <filter val="535"/>
        <filter val="536,537"/>
        <filter val="54,006,363"/>
        <filter val="557,310"/>
        <filter val="561,011"/>
        <filter val="572,225"/>
        <filter val="572,405"/>
        <filter val="59,999,696"/>
        <filter val="593"/>
        <filter val="596,539"/>
        <filter val="596,741"/>
        <filter val="6,050,640"/>
        <filter val="6,073,691"/>
        <filter val="6,124,878"/>
        <filter val="6,161,859"/>
        <filter val="6,189,125"/>
        <filter val="6,200,445"/>
        <filter val="6,201,534"/>
        <filter val="6,255,172"/>
        <filter val="6,296,976"/>
        <filter val="6,318,712"/>
        <filter val="6,336,538"/>
        <filter val="6,411,270"/>
        <filter val="6,500,000"/>
        <filter val="6,516,541"/>
        <filter val="6,547,226"/>
        <filter val="6,579,617"/>
        <filter val="6,680,788"/>
        <filter val="6,681,009"/>
        <filter val="6,700,148"/>
        <filter val="6,738,702"/>
        <filter val="6,789,620"/>
        <filter val="6,845,696"/>
        <filter val="6,845,790"/>
        <filter val="6,847,514"/>
        <filter val="6,887,377"/>
        <filter val="61,866,445"/>
        <filter val="619,028"/>
        <filter val="63,998,841"/>
        <filter val="652,924"/>
        <filter val="66,994,289"/>
        <filter val="663,480"/>
        <filter val="664,967"/>
        <filter val="667,222"/>
        <filter val="677,590"/>
        <filter val="693,233"/>
        <filter val="7,000,000"/>
        <filter val="7,060,327"/>
        <filter val="7,094,955"/>
        <filter val="7,157,244"/>
        <filter val="7,184,168"/>
        <filter val="7,206,340"/>
        <filter val="7,215,874"/>
        <filter val="7,336,701"/>
        <filter val="7,386,055"/>
        <filter val="7,400,000"/>
        <filter val="7,406,611"/>
        <filter val="7,672,747"/>
        <filter val="7,681,620"/>
        <filter val="7,703,215"/>
        <filter val="7,703,511"/>
        <filter val="7,788,095"/>
        <filter val="7,794,727"/>
        <filter val="7,840,185"/>
        <filter val="7,929,960"/>
        <filter val="70,000,000"/>
        <filter val="70,947"/>
        <filter val="71,347,886"/>
        <filter val="71,764"/>
        <filter val="713,899"/>
        <filter val="714,790"/>
        <filter val="715,217"/>
        <filter val="720,699"/>
        <filter val="73,813"/>
        <filter val="74,100"/>
        <filter val="75,494,532"/>
        <filter val="750,000"/>
        <filter val="758,220"/>
        <filter val="760,409"/>
        <filter val="767,139"/>
        <filter val="77,920"/>
        <filter val="78,430"/>
        <filter val="780,036"/>
        <filter val="780,253"/>
        <filter val="8,025,338"/>
        <filter val="8,063,620"/>
        <filter val="8,185,194"/>
        <filter val="8,196,791"/>
        <filter val="8,206,207"/>
        <filter val="8,278,802"/>
        <filter val="8,598,544"/>
        <filter val="8,739,145"/>
        <filter val="8,883,254"/>
        <filter val="8,885,359"/>
        <filter val="8,906,661"/>
        <filter val="8,917,593"/>
        <filter val="8,960,935"/>
        <filter val="80,060"/>
        <filter val="81,940,298"/>
        <filter val="829,294"/>
        <filter val="838,442"/>
        <filter val="84,232,259"/>
        <filter val="862,557"/>
        <filter val="866,491"/>
        <filter val="877,175"/>
        <filter val="877,190"/>
        <filter val="888,629"/>
        <filter val="899,381"/>
        <filter val="9,240,902"/>
        <filter val="9,359,710"/>
        <filter val="9,432,028"/>
        <filter val="9,452,905"/>
        <filter val="9,532,398"/>
        <filter val="9,765,895"/>
        <filter val="9,782,161"/>
        <filter val="9,787,287"/>
        <filter val="9,889,305"/>
        <filter val="9,900"/>
        <filter val="9,960,243"/>
        <filter val="903,787"/>
        <filter val="908,034"/>
        <filter val="91,380,773"/>
        <filter val="923,651"/>
        <filter val="94,923"/>
        <filter val="95"/>
        <filter val="956,020"/>
        <filter val="972,238"/>
        <filter val="976,304"/>
        <filter val="980,000"/>
        <filter val="99,806,255"/>
        <filter val="993,523"/>
        <filter val="997"/>
        <filter val="999,645"/>
      </filters>
    </filterColumn>
  </autoFilter>
  <conditionalFormatting sqref="G1:G725">
    <cfRule type="cellIs" dxfId="6" priority="1" operator="equal">
      <formula>"Submitted"</formula>
    </cfRule>
    <cfRule type="cellIs" dxfId="5" priority="2" operator="equal">
      <formula>"Approved"</formula>
    </cfRule>
  </conditionalFormatting>
  <conditionalFormatting sqref="Q1:Q725">
    <cfRule type="cellIs" dxfId="4" priority="5" operator="lessThan">
      <formula>0</formula>
    </cfRule>
  </conditionalFormatting>
  <conditionalFormatting sqref="Q2:Q638">
    <cfRule type="cellIs" dxfId="3" priority="6" operator="lessThan">
      <formula>0</formula>
    </cfRule>
    <cfRule type="cellIs" dxfId="2" priority="7" operator="greaterThan">
      <formula>0</formula>
    </cfRule>
  </conditionalFormatting>
  <conditionalFormatting sqref="Q2:Q725">
    <cfRule type="cellIs" dxfId="1" priority="8" operator="greaterThan">
      <formula>0</formula>
    </cfRule>
    <cfRule type="cellIs" dxfId="0" priority="9" operator="lessThan">
      <formula>0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8"/>
  <dimension ref="A1:A150"/>
  <sheetViews>
    <sheetView workbookViewId="0">
      <pane ySplit="1" topLeftCell="A52" activePane="bottomLeft" state="frozen"/>
      <selection activeCell="A2830" sqref="A2830"/>
      <selection pane="bottomLeft" activeCell="A2830" sqref="A2830"/>
    </sheetView>
  </sheetViews>
  <sheetFormatPr defaultRowHeight="14.4"/>
  <cols>
    <col min="1" max="1" width="52.5546875" customWidth="1"/>
  </cols>
  <sheetData>
    <row r="1" spans="1:1">
      <c r="A1" t="s">
        <v>0</v>
      </c>
    </row>
    <row r="2" spans="1:1">
      <c r="A2" t="s">
        <v>241</v>
      </c>
    </row>
    <row r="3" spans="1:1">
      <c r="A3" t="s">
        <v>235</v>
      </c>
    </row>
    <row r="4" spans="1:1">
      <c r="A4" t="s">
        <v>124</v>
      </c>
    </row>
    <row r="5" spans="1:1">
      <c r="A5" t="s">
        <v>125</v>
      </c>
    </row>
    <row r="6" spans="1:1">
      <c r="A6" t="s">
        <v>126</v>
      </c>
    </row>
    <row r="7" spans="1:1">
      <c r="A7" t="s">
        <v>123</v>
      </c>
    </row>
    <row r="8" spans="1:1">
      <c r="A8" t="s">
        <v>127</v>
      </c>
    </row>
    <row r="9" spans="1:1">
      <c r="A9" t="s">
        <v>128</v>
      </c>
    </row>
    <row r="10" spans="1:1">
      <c r="A10" t="s">
        <v>252</v>
      </c>
    </row>
    <row r="11" spans="1:1">
      <c r="A11" t="s">
        <v>129</v>
      </c>
    </row>
    <row r="12" spans="1:1">
      <c r="A12" t="s">
        <v>130</v>
      </c>
    </row>
    <row r="13" spans="1:1">
      <c r="A13" t="s">
        <v>221</v>
      </c>
    </row>
    <row r="14" spans="1:1">
      <c r="A14" t="s">
        <v>131</v>
      </c>
    </row>
    <row r="15" spans="1:1">
      <c r="A15" t="s">
        <v>134</v>
      </c>
    </row>
    <row r="16" spans="1:1">
      <c r="A16" t="s">
        <v>135</v>
      </c>
    </row>
    <row r="17" spans="1:1">
      <c r="A17" t="s">
        <v>149</v>
      </c>
    </row>
    <row r="18" spans="1:1">
      <c r="A18" t="s">
        <v>222</v>
      </c>
    </row>
    <row r="19" spans="1:1">
      <c r="A19" t="s">
        <v>138</v>
      </c>
    </row>
    <row r="20" spans="1:1">
      <c r="A20" t="s">
        <v>139</v>
      </c>
    </row>
    <row r="21" spans="1:1">
      <c r="A21" t="s">
        <v>132</v>
      </c>
    </row>
    <row r="22" spans="1:1">
      <c r="A22" t="s">
        <v>140</v>
      </c>
    </row>
    <row r="23" spans="1:1">
      <c r="A23" t="s">
        <v>223</v>
      </c>
    </row>
    <row r="24" spans="1:1">
      <c r="A24" t="s">
        <v>219</v>
      </c>
    </row>
    <row r="25" spans="1:1">
      <c r="A25" t="s">
        <v>199</v>
      </c>
    </row>
    <row r="26" spans="1:1">
      <c r="A26" t="s">
        <v>136</v>
      </c>
    </row>
    <row r="27" spans="1:1">
      <c r="A27" t="s">
        <v>137</v>
      </c>
    </row>
    <row r="28" spans="1:1">
      <c r="A28" t="s">
        <v>249</v>
      </c>
    </row>
    <row r="29" spans="1:1">
      <c r="A29" t="s">
        <v>141</v>
      </c>
    </row>
    <row r="30" spans="1:1">
      <c r="A30" t="s">
        <v>142</v>
      </c>
    </row>
    <row r="31" spans="1:1">
      <c r="A31" t="s">
        <v>133</v>
      </c>
    </row>
    <row r="32" spans="1:1">
      <c r="A32" t="s">
        <v>143</v>
      </c>
    </row>
    <row r="33" spans="1:1">
      <c r="A33" t="s">
        <v>192</v>
      </c>
    </row>
    <row r="34" spans="1:1">
      <c r="A34" t="s">
        <v>150</v>
      </c>
    </row>
    <row r="35" spans="1:1">
      <c r="A35" t="s">
        <v>200</v>
      </c>
    </row>
    <row r="36" spans="1:1">
      <c r="A36" t="s">
        <v>195</v>
      </c>
    </row>
    <row r="37" spans="1:1">
      <c r="A37" t="s">
        <v>253</v>
      </c>
    </row>
    <row r="38" spans="1:1">
      <c r="A38" t="s">
        <v>144</v>
      </c>
    </row>
    <row r="39" spans="1:1">
      <c r="A39" t="s">
        <v>250</v>
      </c>
    </row>
    <row r="40" spans="1:1">
      <c r="A40" t="s">
        <v>151</v>
      </c>
    </row>
    <row r="41" spans="1:1">
      <c r="A41" t="s">
        <v>152</v>
      </c>
    </row>
    <row r="42" spans="1:1">
      <c r="A42" t="s">
        <v>153</v>
      </c>
    </row>
    <row r="43" spans="1:1">
      <c r="A43" t="s">
        <v>145</v>
      </c>
    </row>
    <row r="44" spans="1:1">
      <c r="A44" t="s">
        <v>146</v>
      </c>
    </row>
    <row r="45" spans="1:1">
      <c r="A45" t="s">
        <v>147</v>
      </c>
    </row>
    <row r="46" spans="1:1">
      <c r="A46" t="s">
        <v>164</v>
      </c>
    </row>
    <row r="47" spans="1:1">
      <c r="A47" t="s">
        <v>165</v>
      </c>
    </row>
    <row r="48" spans="1:1">
      <c r="A48" t="s">
        <v>166</v>
      </c>
    </row>
    <row r="49" spans="1:1">
      <c r="A49" t="s">
        <v>167</v>
      </c>
    </row>
    <row r="50" spans="1:1">
      <c r="A50" t="s">
        <v>246</v>
      </c>
    </row>
    <row r="51" spans="1:1">
      <c r="A51" t="s">
        <v>179</v>
      </c>
    </row>
    <row r="52" spans="1:1">
      <c r="A52" t="s">
        <v>264</v>
      </c>
    </row>
    <row r="53" spans="1:1">
      <c r="A53" t="s">
        <v>265</v>
      </c>
    </row>
    <row r="54" spans="1:1">
      <c r="A54" t="s">
        <v>178</v>
      </c>
    </row>
    <row r="55" spans="1:1">
      <c r="A55" t="s">
        <v>245</v>
      </c>
    </row>
    <row r="56" spans="1:1">
      <c r="A56" t="s">
        <v>186</v>
      </c>
    </row>
    <row r="57" spans="1:1">
      <c r="A57" t="s">
        <v>266</v>
      </c>
    </row>
    <row r="58" spans="1:1">
      <c r="A58" t="s">
        <v>180</v>
      </c>
    </row>
    <row r="59" spans="1:1">
      <c r="A59" t="s">
        <v>226</v>
      </c>
    </row>
    <row r="60" spans="1:1">
      <c r="A60" t="s">
        <v>170</v>
      </c>
    </row>
    <row r="61" spans="1:1">
      <c r="A61" t="s">
        <v>248</v>
      </c>
    </row>
    <row r="62" spans="1:1">
      <c r="A62" t="s">
        <v>247</v>
      </c>
    </row>
    <row r="63" spans="1:1">
      <c r="A63" t="s">
        <v>229</v>
      </c>
    </row>
    <row r="64" spans="1:1">
      <c r="A64" t="s">
        <v>156</v>
      </c>
    </row>
    <row r="65" spans="1:1">
      <c r="A65" t="s">
        <v>172</v>
      </c>
    </row>
    <row r="66" spans="1:1">
      <c r="A66" t="s">
        <v>267</v>
      </c>
    </row>
    <row r="67" spans="1:1">
      <c r="A67" t="s">
        <v>268</v>
      </c>
    </row>
    <row r="68" spans="1:1">
      <c r="A68" t="s">
        <v>269</v>
      </c>
    </row>
    <row r="69" spans="1:1">
      <c r="A69" t="s">
        <v>184</v>
      </c>
    </row>
    <row r="70" spans="1:1">
      <c r="A70" t="s">
        <v>183</v>
      </c>
    </row>
    <row r="71" spans="1:1">
      <c r="A71" t="s">
        <v>203</v>
      </c>
    </row>
    <row r="72" spans="1:1">
      <c r="A72" t="s">
        <v>236</v>
      </c>
    </row>
    <row r="73" spans="1:1">
      <c r="A73" t="s">
        <v>163</v>
      </c>
    </row>
    <row r="74" spans="1:1">
      <c r="A74" t="s">
        <v>270</v>
      </c>
    </row>
    <row r="75" spans="1:1">
      <c r="A75" t="s">
        <v>171</v>
      </c>
    </row>
    <row r="76" spans="1:1">
      <c r="A76" t="s">
        <v>191</v>
      </c>
    </row>
    <row r="77" spans="1:1">
      <c r="A77" t="s">
        <v>197</v>
      </c>
    </row>
    <row r="78" spans="1:1">
      <c r="A78" t="s">
        <v>174</v>
      </c>
    </row>
    <row r="79" spans="1:1">
      <c r="A79" t="s">
        <v>173</v>
      </c>
    </row>
    <row r="80" spans="1:1">
      <c r="A80" t="s">
        <v>271</v>
      </c>
    </row>
    <row r="81" spans="1:1">
      <c r="A81" t="s">
        <v>272</v>
      </c>
    </row>
    <row r="82" spans="1:1">
      <c r="A82" t="s">
        <v>273</v>
      </c>
    </row>
    <row r="83" spans="1:1">
      <c r="A83" t="s">
        <v>274</v>
      </c>
    </row>
    <row r="84" spans="1:1">
      <c r="A84" t="s">
        <v>185</v>
      </c>
    </row>
    <row r="85" spans="1:1">
      <c r="A85" t="s">
        <v>224</v>
      </c>
    </row>
    <row r="86" spans="1:1">
      <c r="A86" t="s">
        <v>225</v>
      </c>
    </row>
    <row r="87" spans="1:1">
      <c r="A87" t="s">
        <v>201</v>
      </c>
    </row>
    <row r="88" spans="1:1">
      <c r="A88" t="s">
        <v>194</v>
      </c>
    </row>
    <row r="89" spans="1:1">
      <c r="A89" t="s">
        <v>275</v>
      </c>
    </row>
    <row r="90" spans="1:1">
      <c r="A90" t="s">
        <v>228</v>
      </c>
    </row>
    <row r="91" spans="1:1">
      <c r="A91" t="s">
        <v>208</v>
      </c>
    </row>
    <row r="92" spans="1:1">
      <c r="A92" t="s">
        <v>182</v>
      </c>
    </row>
    <row r="93" spans="1:1">
      <c r="A93" t="s">
        <v>176</v>
      </c>
    </row>
    <row r="94" spans="1:1">
      <c r="A94" t="s">
        <v>276</v>
      </c>
    </row>
    <row r="95" spans="1:1">
      <c r="A95" t="s">
        <v>277</v>
      </c>
    </row>
    <row r="96" spans="1:1">
      <c r="A96" t="s">
        <v>181</v>
      </c>
    </row>
    <row r="97" spans="1:1">
      <c r="A97" t="s">
        <v>865</v>
      </c>
    </row>
    <row r="98" spans="1:1">
      <c r="A98" t="s">
        <v>278</v>
      </c>
    </row>
    <row r="99" spans="1:1">
      <c r="A99" t="s">
        <v>279</v>
      </c>
    </row>
    <row r="100" spans="1:1">
      <c r="A100" t="s">
        <v>280</v>
      </c>
    </row>
    <row r="101" spans="1:1">
      <c r="A101" t="s">
        <v>281</v>
      </c>
    </row>
    <row r="102" spans="1:1">
      <c r="A102" t="s">
        <v>282</v>
      </c>
    </row>
    <row r="103" spans="1:1">
      <c r="A103" t="s">
        <v>283</v>
      </c>
    </row>
    <row r="104" spans="1:1">
      <c r="A104" t="s">
        <v>284</v>
      </c>
    </row>
    <row r="105" spans="1:1">
      <c r="A105" t="s">
        <v>285</v>
      </c>
    </row>
    <row r="106" spans="1:1">
      <c r="A106" t="s">
        <v>286</v>
      </c>
    </row>
    <row r="107" spans="1:1">
      <c r="A107" t="s">
        <v>287</v>
      </c>
    </row>
    <row r="108" spans="1:1">
      <c r="A108" t="s">
        <v>288</v>
      </c>
    </row>
    <row r="109" spans="1:1">
      <c r="A109" t="s">
        <v>289</v>
      </c>
    </row>
    <row r="110" spans="1:1">
      <c r="A110" t="s">
        <v>290</v>
      </c>
    </row>
    <row r="111" spans="1:1">
      <c r="A111" t="s">
        <v>291</v>
      </c>
    </row>
    <row r="112" spans="1:1">
      <c r="A112" t="s">
        <v>292</v>
      </c>
    </row>
    <row r="113" spans="1:1">
      <c r="A113" t="s">
        <v>293</v>
      </c>
    </row>
    <row r="114" spans="1:1">
      <c r="A114" t="s">
        <v>294</v>
      </c>
    </row>
    <row r="115" spans="1:1">
      <c r="A115" t="s">
        <v>295</v>
      </c>
    </row>
    <row r="116" spans="1:1">
      <c r="A116" t="s">
        <v>296</v>
      </c>
    </row>
    <row r="117" spans="1:1">
      <c r="A117" t="s">
        <v>297</v>
      </c>
    </row>
    <row r="118" spans="1:1">
      <c r="A118" t="s">
        <v>227</v>
      </c>
    </row>
    <row r="119" spans="1:1">
      <c r="A119" t="s">
        <v>233</v>
      </c>
    </row>
    <row r="120" spans="1:1">
      <c r="A120" t="s">
        <v>254</v>
      </c>
    </row>
    <row r="121" spans="1:1">
      <c r="A121" t="s">
        <v>213</v>
      </c>
    </row>
    <row r="122" spans="1:1">
      <c r="A122" t="s">
        <v>212</v>
      </c>
    </row>
    <row r="123" spans="1:1">
      <c r="A123" t="s">
        <v>255</v>
      </c>
    </row>
    <row r="124" spans="1:1">
      <c r="A124" t="s">
        <v>243</v>
      </c>
    </row>
    <row r="125" spans="1:1">
      <c r="A125" t="s">
        <v>256</v>
      </c>
    </row>
    <row r="126" spans="1:1">
      <c r="A126" t="s">
        <v>257</v>
      </c>
    </row>
    <row r="127" spans="1:1">
      <c r="A127" t="s">
        <v>258</v>
      </c>
    </row>
    <row r="128" spans="1:1">
      <c r="A128" t="s">
        <v>220</v>
      </c>
    </row>
    <row r="129" spans="1:1">
      <c r="A129" t="s">
        <v>259</v>
      </c>
    </row>
    <row r="130" spans="1:1">
      <c r="A130" t="s">
        <v>209</v>
      </c>
    </row>
    <row r="131" spans="1:1">
      <c r="A131" t="s">
        <v>260</v>
      </c>
    </row>
    <row r="132" spans="1:1">
      <c r="A132" t="s">
        <v>261</v>
      </c>
    </row>
    <row r="133" spans="1:1">
      <c r="A133" t="s">
        <v>262</v>
      </c>
    </row>
    <row r="134" spans="1:1">
      <c r="A134" t="s">
        <v>232</v>
      </c>
    </row>
    <row r="135" spans="1:1">
      <c r="A135" t="s">
        <v>263</v>
      </c>
    </row>
    <row r="136" spans="1:1">
      <c r="A136" t="s">
        <v>206</v>
      </c>
    </row>
    <row r="137" spans="1:1">
      <c r="A137" t="s">
        <v>211</v>
      </c>
    </row>
    <row r="138" spans="1:1">
      <c r="A138" t="s">
        <v>242</v>
      </c>
    </row>
    <row r="139" spans="1:1">
      <c r="A139" t="s">
        <v>210</v>
      </c>
    </row>
    <row r="140" spans="1:1">
      <c r="A140" t="s">
        <v>204</v>
      </c>
    </row>
    <row r="141" spans="1:1">
      <c r="A141" t="s">
        <v>205</v>
      </c>
    </row>
    <row r="142" spans="1:1">
      <c r="A142" t="s">
        <v>202</v>
      </c>
    </row>
    <row r="143" spans="1:1">
      <c r="A143" t="s">
        <v>231</v>
      </c>
    </row>
    <row r="144" spans="1:1">
      <c r="A144" t="s">
        <v>230</v>
      </c>
    </row>
    <row r="145" spans="1:1">
      <c r="A145" t="s">
        <v>198</v>
      </c>
    </row>
    <row r="146" spans="1:1">
      <c r="A146" t="s">
        <v>234</v>
      </c>
    </row>
    <row r="147" spans="1:1">
      <c r="A147" t="s">
        <v>207</v>
      </c>
    </row>
    <row r="148" spans="1:1">
      <c r="A148" t="s">
        <v>251</v>
      </c>
    </row>
    <row r="149" spans="1:1">
      <c r="A149" t="s">
        <v>298</v>
      </c>
    </row>
    <row r="150" spans="1:1">
      <c r="A150" t="s">
        <v>299</v>
      </c>
    </row>
  </sheetData>
  <autoFilter ref="A1:A150" xr:uid="{00000000-0009-0000-0000-000008000000}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9" filterMode="1"/>
  <dimension ref="A1:E355"/>
  <sheetViews>
    <sheetView workbookViewId="0">
      <pane ySplit="1" topLeftCell="A2" activePane="bottomLeft" state="frozen"/>
      <selection activeCell="D4104" sqref="D4083:D4104"/>
      <selection pane="bottomLeft" activeCell="D4104" sqref="D4083:D4104"/>
    </sheetView>
  </sheetViews>
  <sheetFormatPr defaultRowHeight="14.4"/>
  <cols>
    <col min="1" max="1" width="9.5546875" bestFit="1" customWidth="1"/>
    <col min="2" max="2" width="33" style="31" bestFit="1" customWidth="1"/>
    <col min="3" max="3" width="10.33203125" customWidth="1"/>
    <col min="4" max="4" width="17.109375" style="185" customWidth="1"/>
    <col min="5" max="5" width="16.109375" style="185" customWidth="1"/>
  </cols>
  <sheetData>
    <row r="1" spans="1:5" ht="27" customHeight="1">
      <c r="A1" t="s">
        <v>888</v>
      </c>
      <c r="B1" s="31" t="s">
        <v>868</v>
      </c>
      <c r="C1" s="479" t="s">
        <v>889</v>
      </c>
      <c r="D1" s="185" t="s">
        <v>886</v>
      </c>
      <c r="E1" s="185" t="s">
        <v>887</v>
      </c>
    </row>
    <row r="2" spans="1:5" hidden="1">
      <c r="A2" s="181">
        <v>41426</v>
      </c>
      <c r="B2" s="31" t="s">
        <v>869</v>
      </c>
      <c r="D2" s="185">
        <v>35589876.5</v>
      </c>
      <c r="E2" s="185">
        <v>28766462</v>
      </c>
    </row>
    <row r="3" spans="1:5" hidden="1">
      <c r="A3" s="181">
        <v>41426</v>
      </c>
      <c r="B3" s="31" t="s">
        <v>870</v>
      </c>
      <c r="D3" s="185">
        <v>48637725</v>
      </c>
      <c r="E3" s="185">
        <v>47805000</v>
      </c>
    </row>
    <row r="4" spans="1:5" hidden="1">
      <c r="A4" s="181">
        <v>41426</v>
      </c>
      <c r="B4" s="31" t="s">
        <v>871</v>
      </c>
      <c r="D4" s="185">
        <v>48655938.519999996</v>
      </c>
      <c r="E4" s="185">
        <v>42460203</v>
      </c>
    </row>
    <row r="5" spans="1:5" hidden="1">
      <c r="A5" s="181">
        <v>41426</v>
      </c>
      <c r="B5" s="31" t="s">
        <v>878</v>
      </c>
      <c r="D5" s="185">
        <v>40367752</v>
      </c>
      <c r="E5" s="185">
        <v>33672697</v>
      </c>
    </row>
    <row r="6" spans="1:5" hidden="1">
      <c r="A6" s="181">
        <v>41426</v>
      </c>
      <c r="B6" s="31" t="s">
        <v>879</v>
      </c>
      <c r="D6" s="185">
        <v>27486610</v>
      </c>
      <c r="E6" s="185">
        <v>22308006</v>
      </c>
    </row>
    <row r="7" spans="1:5" hidden="1">
      <c r="A7" s="181">
        <v>41426</v>
      </c>
      <c r="B7" s="31" t="s">
        <v>872</v>
      </c>
      <c r="D7" s="185">
        <v>24785270</v>
      </c>
      <c r="E7" s="185">
        <v>22050000</v>
      </c>
    </row>
    <row r="8" spans="1:5" hidden="1">
      <c r="A8" s="181">
        <v>41426</v>
      </c>
      <c r="B8" s="31" t="s">
        <v>873</v>
      </c>
      <c r="D8" s="185">
        <v>33000000</v>
      </c>
      <c r="E8" s="185">
        <v>30000000</v>
      </c>
    </row>
    <row r="9" spans="1:5" hidden="1">
      <c r="A9" s="181">
        <v>41426</v>
      </c>
      <c r="B9" s="31" t="s">
        <v>874</v>
      </c>
      <c r="D9" s="185">
        <v>64334151</v>
      </c>
      <c r="E9" s="185">
        <v>54653461</v>
      </c>
    </row>
    <row r="10" spans="1:5" hidden="1">
      <c r="A10" s="181">
        <v>41426</v>
      </c>
      <c r="B10" s="31" t="s">
        <v>880</v>
      </c>
      <c r="D10" s="185">
        <v>5814614.7999999998</v>
      </c>
      <c r="E10" s="185">
        <v>6238750</v>
      </c>
    </row>
    <row r="11" spans="1:5" hidden="1">
      <c r="A11" s="181">
        <v>41426</v>
      </c>
      <c r="B11" s="31" t="s">
        <v>881</v>
      </c>
      <c r="D11" s="185">
        <v>19619723</v>
      </c>
      <c r="E11" s="185">
        <v>13972642</v>
      </c>
    </row>
    <row r="12" spans="1:5" hidden="1">
      <c r="A12" s="181">
        <v>41426</v>
      </c>
      <c r="B12" s="31" t="s">
        <v>882</v>
      </c>
      <c r="D12" s="185">
        <v>17409328</v>
      </c>
      <c r="E12" s="185">
        <v>14236821</v>
      </c>
    </row>
    <row r="13" spans="1:5" hidden="1">
      <c r="A13" s="181">
        <v>41426</v>
      </c>
      <c r="B13" s="31" t="s">
        <v>883</v>
      </c>
      <c r="D13" s="185">
        <v>54039717</v>
      </c>
      <c r="E13" s="185">
        <v>52324136</v>
      </c>
    </row>
    <row r="14" spans="1:5" hidden="1">
      <c r="A14" s="181">
        <v>41426</v>
      </c>
      <c r="B14" s="31" t="s">
        <v>875</v>
      </c>
      <c r="D14" s="185">
        <v>23332988</v>
      </c>
      <c r="E14" s="185">
        <v>13133940</v>
      </c>
    </row>
    <row r="15" spans="1:5" hidden="1">
      <c r="A15" s="181">
        <v>41426</v>
      </c>
      <c r="B15" s="31" t="s">
        <v>884</v>
      </c>
      <c r="D15" s="185">
        <v>16183910</v>
      </c>
      <c r="E15" s="185">
        <v>12168169</v>
      </c>
    </row>
    <row r="16" spans="1:5" hidden="1">
      <c r="A16" s="181">
        <v>41426</v>
      </c>
      <c r="B16" s="31" t="s">
        <v>876</v>
      </c>
      <c r="D16" s="185">
        <v>49359671.049999997</v>
      </c>
      <c r="E16" s="185">
        <v>46916158</v>
      </c>
    </row>
    <row r="17" spans="1:5" hidden="1">
      <c r="A17" s="181">
        <v>41426</v>
      </c>
      <c r="B17" s="31" t="s">
        <v>877</v>
      </c>
      <c r="D17" s="185">
        <v>53449951</v>
      </c>
      <c r="E17" s="185">
        <v>51000000</v>
      </c>
    </row>
    <row r="18" spans="1:5" hidden="1">
      <c r="A18" s="181">
        <v>41426</v>
      </c>
      <c r="B18" s="31" t="s">
        <v>885</v>
      </c>
      <c r="D18" s="185">
        <v>2317895</v>
      </c>
      <c r="E18" s="185">
        <v>1890000</v>
      </c>
    </row>
    <row r="19" spans="1:5" hidden="1">
      <c r="A19" s="181">
        <v>42350</v>
      </c>
      <c r="B19" s="31" t="s">
        <v>870</v>
      </c>
      <c r="D19" s="185">
        <v>51072634</v>
      </c>
      <c r="E19" s="185">
        <v>55255998</v>
      </c>
    </row>
    <row r="20" spans="1:5" hidden="1">
      <c r="A20" s="181">
        <v>42350</v>
      </c>
      <c r="B20" s="31" t="s">
        <v>871</v>
      </c>
      <c r="D20" s="185">
        <v>64000000.230000004</v>
      </c>
      <c r="E20" s="185">
        <v>63714421.966979012</v>
      </c>
    </row>
    <row r="21" spans="1:5" hidden="1">
      <c r="A21" s="181">
        <v>42350</v>
      </c>
      <c r="B21" s="31" t="s">
        <v>878</v>
      </c>
      <c r="D21" s="185">
        <v>55905931</v>
      </c>
      <c r="E21" s="185">
        <v>53403393.386321694</v>
      </c>
    </row>
    <row r="22" spans="1:5" hidden="1">
      <c r="A22" s="181">
        <v>42350</v>
      </c>
      <c r="B22" s="31" t="s">
        <v>879</v>
      </c>
      <c r="D22" s="185">
        <v>26193836.68</v>
      </c>
      <c r="E22" s="185">
        <v>27228966.397517703</v>
      </c>
    </row>
    <row r="23" spans="1:5" hidden="1">
      <c r="A23" s="181">
        <v>42350</v>
      </c>
      <c r="B23" s="31" t="s">
        <v>872</v>
      </c>
      <c r="D23" s="185">
        <v>24658801</v>
      </c>
      <c r="E23" s="185">
        <v>22318865.720161997</v>
      </c>
    </row>
    <row r="24" spans="1:5" hidden="1">
      <c r="A24" s="181">
        <v>42350</v>
      </c>
      <c r="B24" s="31" t="s">
        <v>873</v>
      </c>
      <c r="D24" s="185">
        <v>60627323</v>
      </c>
      <c r="E24" s="185">
        <v>50000000</v>
      </c>
    </row>
    <row r="25" spans="1:5" hidden="1">
      <c r="A25" s="181">
        <v>42350</v>
      </c>
      <c r="B25" s="31" t="s">
        <v>874</v>
      </c>
      <c r="D25" s="185">
        <v>54160920.409999996</v>
      </c>
      <c r="E25" s="185">
        <v>56137642.32</v>
      </c>
    </row>
    <row r="26" spans="1:5" hidden="1">
      <c r="A26" s="181">
        <v>42350</v>
      </c>
      <c r="B26" s="31" t="s">
        <v>880</v>
      </c>
      <c r="D26" s="185">
        <v>17421145.800000001</v>
      </c>
      <c r="E26" s="185">
        <v>19958702.438941844</v>
      </c>
    </row>
    <row r="27" spans="1:5" hidden="1">
      <c r="A27" s="181">
        <v>42350</v>
      </c>
      <c r="B27" s="31" t="s">
        <v>881</v>
      </c>
      <c r="D27" s="185">
        <v>20681422</v>
      </c>
      <c r="E27" s="185">
        <v>16069494.51</v>
      </c>
    </row>
    <row r="28" spans="1:5" hidden="1">
      <c r="A28" s="181">
        <v>42350</v>
      </c>
      <c r="B28" s="31" t="s">
        <v>882</v>
      </c>
      <c r="D28" s="185">
        <v>18438370</v>
      </c>
      <c r="E28" s="185">
        <v>16655530.550000001</v>
      </c>
    </row>
    <row r="29" spans="1:5" hidden="1">
      <c r="A29" s="181">
        <v>42350</v>
      </c>
      <c r="B29" s="31" t="s">
        <v>890</v>
      </c>
      <c r="D29" s="185">
        <v>55905931</v>
      </c>
      <c r="E29" s="185">
        <v>55489926.253497899</v>
      </c>
    </row>
    <row r="30" spans="1:5" hidden="1">
      <c r="A30" s="181">
        <v>42350</v>
      </c>
      <c r="B30" s="31" t="s">
        <v>891</v>
      </c>
      <c r="D30" s="185">
        <v>26188774.699999999</v>
      </c>
      <c r="E30" s="185">
        <v>10748930.960000001</v>
      </c>
    </row>
    <row r="31" spans="1:5" hidden="1">
      <c r="A31" s="181">
        <v>42350</v>
      </c>
      <c r="B31" s="31" t="s">
        <v>884</v>
      </c>
      <c r="D31" s="185">
        <v>7271134.7800000003</v>
      </c>
      <c r="E31" s="185">
        <v>6562385.54</v>
      </c>
    </row>
    <row r="32" spans="1:5" hidden="1">
      <c r="A32" s="181">
        <v>42350</v>
      </c>
      <c r="B32" s="31" t="s">
        <v>876</v>
      </c>
      <c r="D32" s="185">
        <v>119626844</v>
      </c>
      <c r="E32" s="185">
        <v>96755558</v>
      </c>
    </row>
    <row r="33" spans="1:5" hidden="1">
      <c r="A33" s="181">
        <v>42350</v>
      </c>
      <c r="B33" s="31" t="s">
        <v>877</v>
      </c>
      <c r="D33" s="185">
        <v>57725947</v>
      </c>
      <c r="E33" s="185">
        <v>43502005.210000001</v>
      </c>
    </row>
    <row r="34" spans="1:5" hidden="1">
      <c r="A34" s="181">
        <v>42350</v>
      </c>
      <c r="B34" s="31" t="s">
        <v>892</v>
      </c>
      <c r="D34" s="185">
        <v>6395865</v>
      </c>
      <c r="E34" s="185">
        <v>5349893.5805601105</v>
      </c>
    </row>
    <row r="35" spans="1:5" hidden="1">
      <c r="A35" s="181">
        <v>42350</v>
      </c>
      <c r="B35" s="31" t="s">
        <v>893</v>
      </c>
      <c r="D35" s="185">
        <v>4720405.25</v>
      </c>
      <c r="E35" s="185">
        <v>5275181.8987177983</v>
      </c>
    </row>
    <row r="36" spans="1:5" hidden="1">
      <c r="A36" s="181">
        <v>42350</v>
      </c>
      <c r="B36" s="31" t="s">
        <v>894</v>
      </c>
      <c r="D36" s="185">
        <v>4628204.3099999996</v>
      </c>
      <c r="E36" s="185">
        <v>3871486.73</v>
      </c>
    </row>
    <row r="37" spans="1:5" hidden="1">
      <c r="A37" s="181">
        <v>42350</v>
      </c>
      <c r="B37" s="31" t="s">
        <v>895</v>
      </c>
      <c r="D37" s="185">
        <v>41346417.380000003</v>
      </c>
      <c r="E37" s="185">
        <v>37079290.279241413</v>
      </c>
    </row>
    <row r="38" spans="1:5" hidden="1">
      <c r="A38" s="181">
        <v>42350</v>
      </c>
      <c r="B38" s="31" t="s">
        <v>108</v>
      </c>
      <c r="D38" s="185">
        <v>19589518</v>
      </c>
      <c r="E38" s="185">
        <v>16384636.847249636</v>
      </c>
    </row>
    <row r="39" spans="1:5" hidden="1">
      <c r="A39" s="181">
        <v>42350</v>
      </c>
      <c r="B39" s="31" t="s">
        <v>896</v>
      </c>
      <c r="D39" s="185">
        <v>145010925.68000001</v>
      </c>
      <c r="E39" s="185">
        <v>129215876.96782832</v>
      </c>
    </row>
    <row r="40" spans="1:5" hidden="1">
      <c r="A40" s="181">
        <v>42350</v>
      </c>
      <c r="B40" s="31" t="s">
        <v>897</v>
      </c>
      <c r="D40" s="185">
        <v>62700000</v>
      </c>
      <c r="E40" s="185">
        <v>48550966.271745384</v>
      </c>
    </row>
    <row r="41" spans="1:5" hidden="1">
      <c r="A41" s="181">
        <v>42350</v>
      </c>
      <c r="B41" s="31" t="s">
        <v>867</v>
      </c>
      <c r="D41" s="185">
        <v>6636851</v>
      </c>
      <c r="E41" s="185">
        <v>8517150.2182495873</v>
      </c>
    </row>
    <row r="42" spans="1:5" hidden="1">
      <c r="A42" s="181">
        <v>42350</v>
      </c>
      <c r="B42" s="31" t="s">
        <v>898</v>
      </c>
      <c r="D42" s="185">
        <v>4820461</v>
      </c>
      <c r="E42" s="185">
        <v>3681383</v>
      </c>
    </row>
    <row r="43" spans="1:5" hidden="1">
      <c r="A43" s="181">
        <v>42350</v>
      </c>
      <c r="B43" s="31" t="s">
        <v>899</v>
      </c>
      <c r="D43" s="185">
        <v>33068735.170000002</v>
      </c>
      <c r="E43" s="185">
        <v>19855963.260618366</v>
      </c>
    </row>
    <row r="44" spans="1:5" hidden="1">
      <c r="A44" s="181">
        <v>42350</v>
      </c>
      <c r="B44" s="31" t="s">
        <v>900</v>
      </c>
      <c r="D44" s="185">
        <v>97181729.030000001</v>
      </c>
      <c r="E44" s="185">
        <v>91999999.63170369</v>
      </c>
    </row>
    <row r="45" spans="1:5" hidden="1">
      <c r="A45" s="181">
        <v>42350</v>
      </c>
      <c r="B45" s="31" t="s">
        <v>901</v>
      </c>
      <c r="D45" s="185">
        <v>8508050</v>
      </c>
      <c r="E45" s="185">
        <v>5640588.7887338856</v>
      </c>
    </row>
    <row r="46" spans="1:5" hidden="1">
      <c r="A46" s="181">
        <v>42350</v>
      </c>
      <c r="B46" s="31" t="s">
        <v>10</v>
      </c>
      <c r="D46" s="185">
        <v>175794302.41</v>
      </c>
      <c r="E46" s="185">
        <v>179017245.53274053</v>
      </c>
    </row>
    <row r="47" spans="1:5" hidden="1">
      <c r="A47" s="181">
        <v>42350</v>
      </c>
      <c r="B47" s="31" t="s">
        <v>902</v>
      </c>
      <c r="D47" s="185">
        <v>34548331.289999999</v>
      </c>
      <c r="E47" s="185">
        <v>21343147.883743722</v>
      </c>
    </row>
    <row r="48" spans="1:5" hidden="1">
      <c r="A48" s="181">
        <v>42350</v>
      </c>
      <c r="B48" s="31" t="s">
        <v>903</v>
      </c>
      <c r="D48" s="185">
        <v>99573205</v>
      </c>
      <c r="E48" s="185">
        <v>95089662.530569196</v>
      </c>
    </row>
    <row r="49" spans="1:5" hidden="1">
      <c r="A49" s="181">
        <v>42350</v>
      </c>
      <c r="B49" s="31" t="s">
        <v>904</v>
      </c>
      <c r="D49" s="185">
        <v>155493789</v>
      </c>
      <c r="E49" s="185">
        <v>99578013.685211465</v>
      </c>
    </row>
    <row r="50" spans="1:5" hidden="1">
      <c r="A50" s="181">
        <v>42350</v>
      </c>
      <c r="B50" s="31" t="s">
        <v>905</v>
      </c>
      <c r="D50" s="185">
        <v>1641039.86</v>
      </c>
      <c r="E50" s="185">
        <v>713685.67753466649</v>
      </c>
    </row>
    <row r="51" spans="1:5" hidden="1">
      <c r="A51" s="181">
        <v>42350</v>
      </c>
      <c r="B51" s="31" t="s">
        <v>906</v>
      </c>
      <c r="D51" s="185">
        <v>158000000</v>
      </c>
      <c r="E51" s="185">
        <v>146877848.81524158</v>
      </c>
    </row>
    <row r="52" spans="1:5" hidden="1">
      <c r="A52" s="181">
        <v>42350</v>
      </c>
      <c r="B52" s="31" t="s">
        <v>907</v>
      </c>
      <c r="D52" s="185">
        <v>16510059.279999999</v>
      </c>
      <c r="E52" s="185">
        <v>15612624.567045338</v>
      </c>
    </row>
    <row r="53" spans="1:5" hidden="1">
      <c r="A53" s="181">
        <v>42350</v>
      </c>
      <c r="B53" s="31" t="s">
        <v>908</v>
      </c>
      <c r="D53" s="185">
        <v>66635490</v>
      </c>
      <c r="E53" s="185">
        <v>62669092</v>
      </c>
    </row>
    <row r="54" spans="1:5" hidden="1">
      <c r="A54" s="181">
        <v>42350</v>
      </c>
      <c r="B54" s="31" t="s">
        <v>909</v>
      </c>
      <c r="D54" s="185">
        <v>15492289.890000001</v>
      </c>
      <c r="E54" s="185">
        <v>13982628</v>
      </c>
    </row>
    <row r="55" spans="1:5" hidden="1">
      <c r="A55" s="181">
        <v>42350</v>
      </c>
      <c r="B55" s="31" t="s">
        <v>910</v>
      </c>
      <c r="D55" s="185">
        <v>288918027</v>
      </c>
      <c r="E55" s="185">
        <v>266252587.52250001</v>
      </c>
    </row>
    <row r="56" spans="1:5" hidden="1">
      <c r="A56" s="181">
        <v>42350</v>
      </c>
      <c r="B56" s="31" t="s">
        <v>911</v>
      </c>
      <c r="D56" s="185">
        <v>144891598</v>
      </c>
      <c r="E56" s="185">
        <v>137108129</v>
      </c>
    </row>
    <row r="57" spans="1:5" hidden="1">
      <c r="A57" s="181">
        <v>42350</v>
      </c>
      <c r="B57" s="31" t="s">
        <v>912</v>
      </c>
      <c r="D57" s="185">
        <v>422730662</v>
      </c>
      <c r="E57" s="185">
        <v>378548686.13362002</v>
      </c>
    </row>
    <row r="58" spans="1:5" hidden="1">
      <c r="A58" s="181">
        <v>42350</v>
      </c>
      <c r="B58" s="31" t="s">
        <v>913</v>
      </c>
      <c r="D58" s="185">
        <v>103000000</v>
      </c>
      <c r="E58" s="185">
        <v>95465467</v>
      </c>
    </row>
    <row r="59" spans="1:5" hidden="1">
      <c r="A59" s="181">
        <v>42350</v>
      </c>
      <c r="B59" s="31" t="s">
        <v>914</v>
      </c>
      <c r="D59" s="185">
        <v>116000000</v>
      </c>
      <c r="E59" s="185">
        <v>105254776</v>
      </c>
    </row>
    <row r="60" spans="1:5" hidden="1">
      <c r="A60" s="181">
        <v>42716</v>
      </c>
      <c r="B60" s="31" t="s">
        <v>873</v>
      </c>
      <c r="D60" s="185">
        <v>72000000</v>
      </c>
      <c r="E60" s="185">
        <v>62666841.659999996</v>
      </c>
    </row>
    <row r="61" spans="1:5" hidden="1">
      <c r="A61" s="181">
        <v>42716</v>
      </c>
      <c r="B61" s="31" t="s">
        <v>900</v>
      </c>
      <c r="D61" s="185">
        <v>108788118.03</v>
      </c>
      <c r="E61" s="185">
        <v>105490266.93488838</v>
      </c>
    </row>
    <row r="62" spans="1:5" hidden="1">
      <c r="A62" s="181">
        <v>42716</v>
      </c>
      <c r="B62" s="31" t="s">
        <v>915</v>
      </c>
      <c r="D62" s="185">
        <v>172181998.81400001</v>
      </c>
      <c r="E62" s="185">
        <v>178018117.18462098</v>
      </c>
    </row>
    <row r="63" spans="1:5" hidden="1">
      <c r="A63" s="181">
        <v>42716</v>
      </c>
      <c r="B63" s="31" t="s">
        <v>903</v>
      </c>
      <c r="D63" s="185">
        <v>95704579</v>
      </c>
      <c r="E63" s="185">
        <v>92245938.560000002</v>
      </c>
    </row>
    <row r="64" spans="1:5" hidden="1">
      <c r="A64" s="181">
        <v>42716</v>
      </c>
      <c r="B64" s="31" t="s">
        <v>904</v>
      </c>
      <c r="D64" s="185">
        <v>184374873</v>
      </c>
      <c r="E64" s="185">
        <v>97229131.455211461</v>
      </c>
    </row>
    <row r="65" spans="1:5" hidden="1">
      <c r="A65" s="181">
        <v>42716</v>
      </c>
      <c r="B65" s="31" t="s">
        <v>906</v>
      </c>
      <c r="D65" s="185">
        <v>171490065</v>
      </c>
      <c r="E65" s="185">
        <v>142973982.84249997</v>
      </c>
    </row>
    <row r="66" spans="1:5" hidden="1">
      <c r="A66" s="181">
        <v>42716</v>
      </c>
      <c r="B66" s="31" t="s">
        <v>907</v>
      </c>
      <c r="D66" s="185">
        <v>16510059.279999999</v>
      </c>
      <c r="E66" s="185">
        <v>16262187.567045338</v>
      </c>
    </row>
    <row r="67" spans="1:5" hidden="1">
      <c r="A67" s="181">
        <v>42716</v>
      </c>
      <c r="B67" s="31" t="s">
        <v>908</v>
      </c>
      <c r="D67" s="185">
        <v>99588109</v>
      </c>
      <c r="E67" s="185">
        <v>92629182.743601412</v>
      </c>
    </row>
    <row r="68" spans="1:5" hidden="1">
      <c r="A68" s="181">
        <v>42716</v>
      </c>
      <c r="B68" s="31" t="s">
        <v>909</v>
      </c>
      <c r="D68" s="185">
        <v>33784495.526724979</v>
      </c>
      <c r="E68" s="185">
        <v>30160353.063168161</v>
      </c>
    </row>
    <row r="69" spans="1:5" hidden="1">
      <c r="A69" s="181">
        <v>42716</v>
      </c>
      <c r="B69" s="31" t="s">
        <v>910</v>
      </c>
      <c r="D69" s="185">
        <v>270610661</v>
      </c>
      <c r="E69" s="185">
        <v>264427222.06889999</v>
      </c>
    </row>
    <row r="70" spans="1:5" hidden="1">
      <c r="A70" s="181">
        <v>42716</v>
      </c>
      <c r="B70" s="31" t="s">
        <v>911</v>
      </c>
      <c r="D70" s="185">
        <v>144891598</v>
      </c>
      <c r="E70" s="185">
        <v>140108129</v>
      </c>
    </row>
    <row r="71" spans="1:5" hidden="1">
      <c r="A71" s="181">
        <v>42716</v>
      </c>
      <c r="B71" s="31" t="s">
        <v>912</v>
      </c>
      <c r="D71" s="185">
        <v>324195538</v>
      </c>
      <c r="E71" s="185">
        <v>251025418.20227501</v>
      </c>
    </row>
    <row r="72" spans="1:5" hidden="1">
      <c r="A72" s="181">
        <v>42716</v>
      </c>
      <c r="B72" s="31" t="s">
        <v>913</v>
      </c>
      <c r="D72" s="185">
        <v>98662660</v>
      </c>
      <c r="E72" s="185">
        <v>72511482.999999985</v>
      </c>
    </row>
    <row r="73" spans="1:5" hidden="1">
      <c r="A73" s="181">
        <v>42716</v>
      </c>
      <c r="B73" s="31" t="s">
        <v>914</v>
      </c>
      <c r="D73" s="185">
        <v>116000000</v>
      </c>
      <c r="E73" s="185">
        <v>86100602.930000007</v>
      </c>
    </row>
    <row r="74" spans="1:5" hidden="1">
      <c r="A74" s="181">
        <v>42716</v>
      </c>
      <c r="B74" s="31" t="s">
        <v>916</v>
      </c>
      <c r="D74" s="185">
        <v>40934935</v>
      </c>
      <c r="E74" s="185">
        <v>41675578.916423708</v>
      </c>
    </row>
    <row r="75" spans="1:5" hidden="1">
      <c r="A75" s="181">
        <v>42716</v>
      </c>
      <c r="B75" s="31" t="s">
        <v>917</v>
      </c>
      <c r="D75" s="185">
        <v>130103216</v>
      </c>
      <c r="E75" s="185">
        <v>109630210.62099126</v>
      </c>
    </row>
    <row r="76" spans="1:5" hidden="1">
      <c r="A76" s="181">
        <v>42716</v>
      </c>
      <c r="B76" s="31" t="s">
        <v>918</v>
      </c>
      <c r="D76" s="185">
        <v>3896945</v>
      </c>
      <c r="E76" s="185">
        <v>3159874</v>
      </c>
    </row>
    <row r="77" spans="1:5" hidden="1">
      <c r="A77" s="181">
        <v>42716</v>
      </c>
      <c r="B77" s="31" t="s">
        <v>919</v>
      </c>
      <c r="D77" s="185">
        <v>4817500</v>
      </c>
      <c r="E77" s="185">
        <v>3295000</v>
      </c>
    </row>
    <row r="78" spans="1:5" hidden="1">
      <c r="A78" s="181">
        <v>42716</v>
      </c>
      <c r="B78" s="31" t="s">
        <v>920</v>
      </c>
      <c r="D78" s="185">
        <v>415155664.52999997</v>
      </c>
      <c r="E78" s="185">
        <v>385768894.04588503</v>
      </c>
    </row>
    <row r="79" spans="1:5" hidden="1">
      <c r="A79" s="181">
        <v>42716</v>
      </c>
      <c r="B79" s="31" t="s">
        <v>921</v>
      </c>
      <c r="D79" s="185">
        <v>30857015</v>
      </c>
      <c r="E79" s="185">
        <v>26620877.612500004</v>
      </c>
    </row>
    <row r="80" spans="1:5" hidden="1">
      <c r="A80" s="181">
        <v>42716</v>
      </c>
      <c r="B80" s="31" t="s">
        <v>922</v>
      </c>
      <c r="D80" s="185">
        <v>206723720</v>
      </c>
      <c r="E80" s="185">
        <v>187827866.32466066</v>
      </c>
    </row>
    <row r="81" spans="1:5" hidden="1">
      <c r="A81" s="181">
        <v>42716</v>
      </c>
      <c r="B81" s="31" t="s">
        <v>923</v>
      </c>
      <c r="D81" s="185">
        <v>2517009</v>
      </c>
      <c r="E81" s="185">
        <v>2320307</v>
      </c>
    </row>
    <row r="82" spans="1:5" hidden="1">
      <c r="A82" s="181">
        <v>42716</v>
      </c>
      <c r="B82" s="31" t="s">
        <v>924</v>
      </c>
      <c r="D82" s="185">
        <v>95970234.50056079</v>
      </c>
      <c r="E82" s="185">
        <v>90342516.805443302</v>
      </c>
    </row>
    <row r="83" spans="1:5" hidden="1">
      <c r="A83" s="181">
        <v>42716</v>
      </c>
      <c r="B83" s="31" t="s">
        <v>925</v>
      </c>
      <c r="D83" s="185">
        <v>20229094.479999997</v>
      </c>
      <c r="E83" s="185">
        <v>16723936.90071067</v>
      </c>
    </row>
    <row r="84" spans="1:5" hidden="1">
      <c r="A84" s="181">
        <v>42716</v>
      </c>
      <c r="B84" s="31" t="s">
        <v>926</v>
      </c>
      <c r="D84" s="185">
        <v>63390614</v>
      </c>
      <c r="E84" s="185">
        <v>51386363.568000004</v>
      </c>
    </row>
    <row r="85" spans="1:5" hidden="1">
      <c r="A85" s="181">
        <v>43081</v>
      </c>
      <c r="B85" s="31" t="s">
        <v>873</v>
      </c>
      <c r="D85" s="185">
        <v>72946445.959999993</v>
      </c>
      <c r="E85" s="185">
        <v>66087308.601178706</v>
      </c>
    </row>
    <row r="86" spans="1:5" hidden="1">
      <c r="A86" s="181">
        <v>43081</v>
      </c>
      <c r="B86" s="31" t="s">
        <v>900</v>
      </c>
      <c r="D86" s="185">
        <v>110450184.62</v>
      </c>
      <c r="E86" s="185">
        <v>108679008.97488841</v>
      </c>
    </row>
    <row r="87" spans="1:5" hidden="1">
      <c r="A87" s="181">
        <v>43081</v>
      </c>
      <c r="B87" s="31" t="s">
        <v>915</v>
      </c>
      <c r="D87" s="185">
        <v>172216796.040488</v>
      </c>
      <c r="E87" s="185">
        <v>173672666.32478499</v>
      </c>
    </row>
    <row r="88" spans="1:5" hidden="1">
      <c r="A88" s="181">
        <v>43081</v>
      </c>
      <c r="B88" s="31" t="s">
        <v>903</v>
      </c>
      <c r="D88" s="185">
        <v>95704579</v>
      </c>
      <c r="E88" s="185">
        <v>97884701.491289541</v>
      </c>
    </row>
    <row r="89" spans="1:5" hidden="1">
      <c r="A89" s="181">
        <v>43081</v>
      </c>
      <c r="B89" s="31" t="s">
        <v>904</v>
      </c>
      <c r="D89" s="185">
        <v>184387980.81</v>
      </c>
      <c r="E89" s="185">
        <v>97786625.935211465</v>
      </c>
    </row>
    <row r="90" spans="1:5" hidden="1">
      <c r="A90" s="181">
        <v>43081</v>
      </c>
      <c r="B90" s="31" t="s">
        <v>906</v>
      </c>
      <c r="D90" s="185">
        <v>166000000</v>
      </c>
      <c r="E90" s="185">
        <v>139531961.24574071</v>
      </c>
    </row>
    <row r="91" spans="1:5" hidden="1">
      <c r="A91" s="181">
        <v>43081</v>
      </c>
      <c r="B91" s="31" t="s">
        <v>907</v>
      </c>
      <c r="D91" s="185">
        <v>17510059.280000001</v>
      </c>
      <c r="E91" s="185">
        <v>17215605.872812461</v>
      </c>
    </row>
    <row r="92" spans="1:5" hidden="1">
      <c r="A92" s="181">
        <v>43081</v>
      </c>
      <c r="B92" s="31" t="s">
        <v>908</v>
      </c>
      <c r="D92" s="185">
        <v>148488134</v>
      </c>
      <c r="E92" s="185">
        <v>149161589</v>
      </c>
    </row>
    <row r="93" spans="1:5" hidden="1">
      <c r="A93" s="181">
        <v>43081</v>
      </c>
      <c r="B93" s="31" t="s">
        <v>909</v>
      </c>
      <c r="D93" s="185">
        <v>33784495.526724979</v>
      </c>
      <c r="E93" s="185">
        <v>30373982.799601737</v>
      </c>
    </row>
    <row r="94" spans="1:5" hidden="1">
      <c r="A94" s="181">
        <v>43081</v>
      </c>
      <c r="B94" s="31" t="s">
        <v>910</v>
      </c>
      <c r="D94" s="185">
        <v>308751426</v>
      </c>
      <c r="E94" s="185">
        <v>316334066</v>
      </c>
    </row>
    <row r="95" spans="1:5" hidden="1">
      <c r="A95" s="181">
        <v>43081</v>
      </c>
      <c r="B95" s="31" t="s">
        <v>911</v>
      </c>
      <c r="D95" s="185">
        <v>153841650</v>
      </c>
      <c r="E95" s="185">
        <v>151759218</v>
      </c>
    </row>
    <row r="96" spans="1:5" hidden="1">
      <c r="A96" s="181">
        <v>43081</v>
      </c>
      <c r="B96" s="31" t="s">
        <v>912</v>
      </c>
      <c r="D96" s="185">
        <v>432591184</v>
      </c>
      <c r="E96" s="185">
        <v>319810885</v>
      </c>
    </row>
    <row r="97" spans="1:5" hidden="1">
      <c r="A97" s="181">
        <v>43081</v>
      </c>
      <c r="B97" s="31" t="s">
        <v>913</v>
      </c>
      <c r="D97" s="185">
        <v>93729526.980000004</v>
      </c>
      <c r="E97" s="185">
        <v>71382872.078316376</v>
      </c>
    </row>
    <row r="98" spans="1:5" hidden="1">
      <c r="A98" s="181">
        <v>43081</v>
      </c>
      <c r="B98" s="31" t="s">
        <v>914</v>
      </c>
      <c r="D98" s="185">
        <v>120340462.76000001</v>
      </c>
      <c r="E98" s="185">
        <v>79827798.99000001</v>
      </c>
    </row>
    <row r="99" spans="1:5" hidden="1">
      <c r="A99" s="181">
        <v>43081</v>
      </c>
      <c r="B99" s="31" t="s">
        <v>916</v>
      </c>
      <c r="D99" s="185">
        <v>44392025</v>
      </c>
      <c r="E99" s="185">
        <v>41977835</v>
      </c>
    </row>
    <row r="100" spans="1:5" hidden="1">
      <c r="A100" s="181">
        <v>43081</v>
      </c>
      <c r="B100" s="31" t="s">
        <v>917</v>
      </c>
      <c r="D100" s="185">
        <v>129792183</v>
      </c>
      <c r="E100" s="185">
        <v>86447848</v>
      </c>
    </row>
    <row r="101" spans="1:5" hidden="1">
      <c r="A101" s="181">
        <v>43081</v>
      </c>
      <c r="B101" s="31" t="s">
        <v>918</v>
      </c>
      <c r="D101" s="185">
        <v>2983560</v>
      </c>
      <c r="E101" s="185">
        <v>3161393.3400000003</v>
      </c>
    </row>
    <row r="102" spans="1:5" hidden="1">
      <c r="A102" s="181">
        <v>43081</v>
      </c>
      <c r="B102" s="31" t="s">
        <v>919</v>
      </c>
      <c r="D102" s="185">
        <v>4776406</v>
      </c>
      <c r="E102" s="185">
        <v>2477865.3199999998</v>
      </c>
    </row>
    <row r="103" spans="1:5" hidden="1">
      <c r="A103" s="181">
        <v>43081</v>
      </c>
      <c r="B103" s="31" t="s">
        <v>920</v>
      </c>
      <c r="D103" s="185">
        <v>1124609030</v>
      </c>
      <c r="E103" s="185">
        <v>1051496911</v>
      </c>
    </row>
    <row r="104" spans="1:5" hidden="1">
      <c r="A104" s="181">
        <v>43081</v>
      </c>
      <c r="B104" s="31" t="s">
        <v>921</v>
      </c>
      <c r="D104" s="185">
        <v>28943151</v>
      </c>
      <c r="E104" s="185">
        <v>19602893.420000002</v>
      </c>
    </row>
    <row r="105" spans="1:5" hidden="1">
      <c r="A105" s="181">
        <v>43081</v>
      </c>
      <c r="B105" s="31" t="s">
        <v>922</v>
      </c>
      <c r="D105" s="185">
        <v>269134670</v>
      </c>
      <c r="E105" s="185">
        <v>247103063</v>
      </c>
    </row>
    <row r="106" spans="1:5" hidden="1">
      <c r="A106" s="181">
        <v>43081</v>
      </c>
      <c r="B106" s="31" t="s">
        <v>923</v>
      </c>
      <c r="D106" s="185">
        <v>2648340.9749271101</v>
      </c>
      <c r="E106" s="185">
        <v>1057277.26</v>
      </c>
    </row>
    <row r="107" spans="1:5" hidden="1">
      <c r="A107" s="181">
        <v>43081</v>
      </c>
      <c r="B107" s="31" t="s">
        <v>924</v>
      </c>
      <c r="D107" s="185">
        <v>108790091</v>
      </c>
      <c r="E107" s="185">
        <v>95540051</v>
      </c>
    </row>
    <row r="108" spans="1:5" hidden="1">
      <c r="A108" s="181">
        <v>43081</v>
      </c>
      <c r="B108" s="31" t="s">
        <v>925</v>
      </c>
      <c r="D108" s="185">
        <v>23001621.879999999</v>
      </c>
      <c r="E108" s="185">
        <v>13075726.34</v>
      </c>
    </row>
    <row r="109" spans="1:5" hidden="1">
      <c r="A109" s="181">
        <v>43081</v>
      </c>
      <c r="B109" s="31" t="s">
        <v>926</v>
      </c>
      <c r="D109" s="185">
        <v>71547614</v>
      </c>
      <c r="E109" s="185">
        <v>42395913</v>
      </c>
    </row>
    <row r="110" spans="1:5" hidden="1">
      <c r="A110" s="181">
        <v>43081</v>
      </c>
      <c r="B110" s="31" t="s">
        <v>927</v>
      </c>
      <c r="D110" s="185">
        <v>54101395</v>
      </c>
      <c r="E110" s="185">
        <v>43802147</v>
      </c>
    </row>
    <row r="111" spans="1:5" hidden="1">
      <c r="A111" s="181">
        <v>43081</v>
      </c>
      <c r="B111" s="31" t="s">
        <v>928</v>
      </c>
      <c r="D111" s="185">
        <v>55077947</v>
      </c>
      <c r="E111" s="185">
        <v>43375407.385650001</v>
      </c>
    </row>
    <row r="112" spans="1:5" hidden="1">
      <c r="A112" s="181">
        <v>43081</v>
      </c>
      <c r="B112" s="31" t="s">
        <v>929</v>
      </c>
      <c r="D112" s="185">
        <v>412854534</v>
      </c>
      <c r="E112" s="185">
        <v>318244664</v>
      </c>
    </row>
    <row r="113" spans="1:5" hidden="1">
      <c r="A113" s="181">
        <v>43081</v>
      </c>
      <c r="B113" s="31" t="s">
        <v>930</v>
      </c>
      <c r="D113" s="185">
        <v>108790091</v>
      </c>
      <c r="E113" s="185">
        <v>96896266</v>
      </c>
    </row>
    <row r="114" spans="1:5" hidden="1">
      <c r="A114" s="181">
        <v>43081</v>
      </c>
      <c r="B114" s="31" t="s">
        <v>931</v>
      </c>
      <c r="D114" s="185">
        <v>108790091</v>
      </c>
      <c r="E114" s="185">
        <v>94914373</v>
      </c>
    </row>
    <row r="115" spans="1:5" hidden="1">
      <c r="A115" s="181">
        <v>43081</v>
      </c>
      <c r="B115" s="31" t="s">
        <v>932</v>
      </c>
      <c r="D115" s="185">
        <v>428626339</v>
      </c>
      <c r="E115" s="185">
        <v>394130704</v>
      </c>
    </row>
    <row r="116" spans="1:5" hidden="1">
      <c r="A116" s="181">
        <v>43081</v>
      </c>
      <c r="B116" s="31" t="s">
        <v>933</v>
      </c>
      <c r="D116" s="185">
        <v>409523809.83599997</v>
      </c>
      <c r="E116" s="185">
        <v>381327168.14791769</v>
      </c>
    </row>
    <row r="117" spans="1:5" hidden="1">
      <c r="A117" s="181">
        <v>43081</v>
      </c>
      <c r="B117" s="31" t="s">
        <v>934</v>
      </c>
      <c r="D117" s="185">
        <v>2800000</v>
      </c>
      <c r="E117" s="185">
        <v>2520000</v>
      </c>
    </row>
    <row r="118" spans="1:5" hidden="1">
      <c r="A118" s="181">
        <v>43081</v>
      </c>
      <c r="B118" s="31" t="s">
        <v>935</v>
      </c>
      <c r="D118" s="185">
        <v>9050320</v>
      </c>
      <c r="E118" s="185">
        <v>6335224</v>
      </c>
    </row>
    <row r="119" spans="1:5" hidden="1">
      <c r="A119" s="181">
        <v>43081</v>
      </c>
      <c r="B119" s="31" t="s">
        <v>936</v>
      </c>
      <c r="D119" s="185">
        <v>51838240</v>
      </c>
      <c r="E119" s="185">
        <v>47721580.594406053</v>
      </c>
    </row>
    <row r="120" spans="1:5" hidden="1">
      <c r="A120" s="181">
        <v>43081</v>
      </c>
      <c r="B120" s="31" t="s">
        <v>937</v>
      </c>
      <c r="D120" s="185">
        <v>32000000</v>
      </c>
      <c r="E120" s="185">
        <v>31612131.219047617</v>
      </c>
    </row>
    <row r="121" spans="1:5" hidden="1">
      <c r="A121" s="181">
        <v>43081</v>
      </c>
      <c r="B121" s="31" t="s">
        <v>938</v>
      </c>
      <c r="D121" s="185">
        <v>264370000</v>
      </c>
      <c r="E121" s="185">
        <v>150482575</v>
      </c>
    </row>
    <row r="122" spans="1:5" hidden="1">
      <c r="A122" s="181">
        <v>43081</v>
      </c>
      <c r="B122" s="31" t="s">
        <v>939</v>
      </c>
      <c r="D122" s="185">
        <v>311000000</v>
      </c>
      <c r="E122" s="185">
        <v>295519635</v>
      </c>
    </row>
    <row r="123" spans="1:5" hidden="1">
      <c r="A123" s="181">
        <v>43081</v>
      </c>
      <c r="B123" s="31" t="s">
        <v>940</v>
      </c>
      <c r="D123" s="185">
        <v>39336927</v>
      </c>
      <c r="E123" s="185">
        <v>36189973</v>
      </c>
    </row>
    <row r="124" spans="1:5" hidden="1">
      <c r="A124" s="181">
        <v>43081</v>
      </c>
      <c r="B124" s="31" t="s">
        <v>941</v>
      </c>
      <c r="D124" s="185">
        <v>107782440</v>
      </c>
      <c r="E124" s="185">
        <v>82991132</v>
      </c>
    </row>
    <row r="125" spans="1:5" hidden="1">
      <c r="A125" s="181">
        <v>43446</v>
      </c>
      <c r="B125" s="31" t="s">
        <v>873</v>
      </c>
      <c r="D125" s="185">
        <v>72946445.959999993</v>
      </c>
      <c r="E125" s="185">
        <v>66087308.601178706</v>
      </c>
    </row>
    <row r="126" spans="1:5" hidden="1">
      <c r="A126" s="181">
        <v>43446</v>
      </c>
      <c r="B126" s="31" t="s">
        <v>900</v>
      </c>
      <c r="D126" s="185">
        <v>110450184.62</v>
      </c>
      <c r="E126" s="185">
        <v>108679008.97488841</v>
      </c>
    </row>
    <row r="127" spans="1:5" hidden="1">
      <c r="A127" s="181">
        <v>43446</v>
      </c>
      <c r="B127" s="31" t="s">
        <v>915</v>
      </c>
      <c r="D127" s="185">
        <v>172216796.040488</v>
      </c>
      <c r="E127" s="185">
        <v>173716038.32478499</v>
      </c>
    </row>
    <row r="128" spans="1:5" hidden="1">
      <c r="A128" s="181">
        <v>43446</v>
      </c>
      <c r="B128" s="31" t="s">
        <v>903</v>
      </c>
      <c r="D128" s="185">
        <v>98576600</v>
      </c>
      <c r="E128" s="185">
        <v>104888994.04028954</v>
      </c>
    </row>
    <row r="129" spans="1:5" hidden="1">
      <c r="A129" s="181">
        <v>43446</v>
      </c>
      <c r="B129" s="31" t="s">
        <v>904</v>
      </c>
      <c r="D129" s="185">
        <v>184387980.81</v>
      </c>
      <c r="E129" s="185">
        <v>97786625.935211465</v>
      </c>
    </row>
    <row r="130" spans="1:5" hidden="1">
      <c r="A130" s="181">
        <v>43446</v>
      </c>
      <c r="B130" s="31" t="s">
        <v>906</v>
      </c>
      <c r="D130" s="185">
        <v>183459815.63</v>
      </c>
      <c r="E130" s="185">
        <v>165227581.2857407</v>
      </c>
    </row>
    <row r="131" spans="1:5" hidden="1">
      <c r="A131" s="181">
        <v>43446</v>
      </c>
      <c r="B131" s="31" t="s">
        <v>907</v>
      </c>
      <c r="D131" s="185">
        <v>17510059.280000001</v>
      </c>
      <c r="E131" s="185">
        <v>17383240.357812461</v>
      </c>
    </row>
    <row r="132" spans="1:5" hidden="1">
      <c r="A132" s="181">
        <v>43446</v>
      </c>
      <c r="B132" s="31" t="s">
        <v>908</v>
      </c>
      <c r="D132" s="185">
        <v>156847858</v>
      </c>
      <c r="E132" s="185">
        <v>152585452</v>
      </c>
    </row>
    <row r="133" spans="1:5" hidden="1">
      <c r="A133" s="181">
        <v>43446</v>
      </c>
      <c r="B133" s="31" t="s">
        <v>909</v>
      </c>
      <c r="D133" s="185">
        <v>33784495.526724979</v>
      </c>
      <c r="E133" s="185">
        <v>30373982.799601737</v>
      </c>
    </row>
    <row r="134" spans="1:5" hidden="1">
      <c r="A134" s="181">
        <v>43446</v>
      </c>
      <c r="B134" s="31" t="s">
        <v>910</v>
      </c>
      <c r="D134" s="185">
        <v>314968838</v>
      </c>
      <c r="E134" s="185">
        <v>340241169</v>
      </c>
    </row>
    <row r="135" spans="1:5" hidden="1">
      <c r="A135" s="181">
        <v>43446</v>
      </c>
      <c r="B135" s="31" t="s">
        <v>911</v>
      </c>
      <c r="D135" s="185">
        <v>154600508</v>
      </c>
      <c r="E135" s="185">
        <v>160062056.38362083</v>
      </c>
    </row>
    <row r="136" spans="1:5" hidden="1">
      <c r="A136" s="181">
        <v>43446</v>
      </c>
      <c r="B136" s="31" t="s">
        <v>912</v>
      </c>
      <c r="D136" s="185">
        <v>427594086.74000001</v>
      </c>
      <c r="E136" s="185">
        <v>319973217.78386933</v>
      </c>
    </row>
    <row r="137" spans="1:5" hidden="1">
      <c r="A137" s="181">
        <v>43446</v>
      </c>
      <c r="B137" s="31" t="s">
        <v>913</v>
      </c>
      <c r="D137" s="185">
        <v>93729526.980000004</v>
      </c>
      <c r="E137" s="185">
        <v>71382872.078316376</v>
      </c>
    </row>
    <row r="138" spans="1:5" hidden="1">
      <c r="A138" s="181">
        <v>43446</v>
      </c>
      <c r="B138" s="31" t="s">
        <v>914</v>
      </c>
      <c r="D138" s="185">
        <v>120483319.90000001</v>
      </c>
      <c r="E138" s="185">
        <v>82164809.214000002</v>
      </c>
    </row>
    <row r="139" spans="1:5" hidden="1">
      <c r="A139" s="181">
        <v>43446</v>
      </c>
      <c r="B139" s="31" t="s">
        <v>916</v>
      </c>
      <c r="D139" s="185">
        <v>47319156</v>
      </c>
      <c r="E139" s="185">
        <v>52574895.420999989</v>
      </c>
    </row>
    <row r="140" spans="1:5" hidden="1">
      <c r="A140" s="181">
        <v>43446</v>
      </c>
      <c r="B140" s="31" t="s">
        <v>917</v>
      </c>
      <c r="D140" s="185">
        <v>129792183</v>
      </c>
      <c r="E140" s="185">
        <v>85209855.069999993</v>
      </c>
    </row>
    <row r="141" spans="1:5" hidden="1">
      <c r="A141" s="181">
        <v>43446</v>
      </c>
      <c r="B141" s="31" t="s">
        <v>918</v>
      </c>
      <c r="D141" s="185">
        <v>2983560</v>
      </c>
      <c r="E141" s="185">
        <v>3161393.3400000003</v>
      </c>
    </row>
    <row r="142" spans="1:5" hidden="1">
      <c r="A142" s="181">
        <v>43446</v>
      </c>
      <c r="B142" s="31" t="s">
        <v>919</v>
      </c>
      <c r="D142" s="185">
        <v>4776406</v>
      </c>
      <c r="E142" s="185">
        <v>2477865.3199999998</v>
      </c>
    </row>
    <row r="143" spans="1:5" hidden="1">
      <c r="A143" s="181">
        <v>43446</v>
      </c>
      <c r="B143" s="31" t="s">
        <v>920</v>
      </c>
      <c r="D143" s="185">
        <v>1174132718</v>
      </c>
      <c r="E143" s="185">
        <v>1112586148</v>
      </c>
    </row>
    <row r="144" spans="1:5" hidden="1">
      <c r="A144" s="181">
        <v>43446</v>
      </c>
      <c r="B144" s="31" t="s">
        <v>921</v>
      </c>
      <c r="D144" s="185">
        <v>28943151</v>
      </c>
      <c r="E144" s="185">
        <v>21210869.997000001</v>
      </c>
    </row>
    <row r="145" spans="1:5" hidden="1">
      <c r="A145" s="181">
        <v>43446</v>
      </c>
      <c r="B145" s="31" t="s">
        <v>922</v>
      </c>
      <c r="D145" s="185">
        <v>275632132</v>
      </c>
      <c r="E145" s="185">
        <v>259287399.009</v>
      </c>
    </row>
    <row r="146" spans="1:5" hidden="1">
      <c r="A146" s="181">
        <v>43446</v>
      </c>
      <c r="B146" s="31" t="s">
        <v>923</v>
      </c>
      <c r="D146" s="185">
        <v>2648340.9749271101</v>
      </c>
      <c r="E146" s="185">
        <v>1057277.26</v>
      </c>
    </row>
    <row r="147" spans="1:5" hidden="1">
      <c r="A147" s="181">
        <v>43446</v>
      </c>
      <c r="B147" s="31" t="s">
        <v>924</v>
      </c>
      <c r="D147" s="185">
        <v>108790091</v>
      </c>
      <c r="E147" s="185">
        <v>99024505</v>
      </c>
    </row>
    <row r="148" spans="1:5" hidden="1">
      <c r="A148" s="181">
        <v>43446</v>
      </c>
      <c r="B148" s="31" t="s">
        <v>925</v>
      </c>
      <c r="D148" s="185">
        <v>23038288.539999999</v>
      </c>
      <c r="E148" s="185">
        <v>13129303.501</v>
      </c>
    </row>
    <row r="149" spans="1:5" hidden="1">
      <c r="A149" s="181">
        <v>43446</v>
      </c>
      <c r="B149" s="31" t="s">
        <v>926</v>
      </c>
      <c r="D149" s="185">
        <v>72547889</v>
      </c>
      <c r="E149" s="185">
        <v>43182355.317000002</v>
      </c>
    </row>
    <row r="150" spans="1:5" hidden="1">
      <c r="A150" s="181">
        <v>43446</v>
      </c>
      <c r="B150" s="31" t="s">
        <v>927</v>
      </c>
      <c r="D150" s="185">
        <v>53707553</v>
      </c>
      <c r="E150" s="185">
        <v>41367355.483000003</v>
      </c>
    </row>
    <row r="151" spans="1:5" hidden="1">
      <c r="A151" s="181">
        <v>43446</v>
      </c>
      <c r="B151" s="31" t="s">
        <v>928</v>
      </c>
      <c r="D151" s="185">
        <v>56527617</v>
      </c>
      <c r="E151" s="185">
        <v>33948207.928000003</v>
      </c>
    </row>
    <row r="152" spans="1:5" hidden="1">
      <c r="A152" s="181">
        <v>43446</v>
      </c>
      <c r="B152" s="31" t="s">
        <v>929</v>
      </c>
      <c r="D152" s="185">
        <v>344545654</v>
      </c>
      <c r="E152" s="185">
        <v>263867080</v>
      </c>
    </row>
    <row r="153" spans="1:5" hidden="1">
      <c r="A153" s="181">
        <v>43446</v>
      </c>
      <c r="B153" s="31" t="s">
        <v>930</v>
      </c>
      <c r="D153" s="185">
        <v>111800446</v>
      </c>
      <c r="E153" s="185">
        <v>101027337</v>
      </c>
    </row>
    <row r="154" spans="1:5" hidden="1">
      <c r="A154" s="181">
        <v>43446</v>
      </c>
      <c r="B154" s="31" t="s">
        <v>931</v>
      </c>
      <c r="D154" s="185">
        <v>108790091</v>
      </c>
      <c r="E154" s="185">
        <v>99231624</v>
      </c>
    </row>
    <row r="155" spans="1:5" hidden="1">
      <c r="A155" s="181">
        <v>43446</v>
      </c>
      <c r="B155" s="31" t="s">
        <v>932</v>
      </c>
      <c r="D155" s="185">
        <v>735147064</v>
      </c>
      <c r="E155" s="185">
        <v>649537426</v>
      </c>
    </row>
    <row r="156" spans="1:5" hidden="1">
      <c r="A156" s="181">
        <v>43446</v>
      </c>
      <c r="B156" s="31" t="s">
        <v>933</v>
      </c>
      <c r="D156" s="185">
        <v>409523809.83599997</v>
      </c>
      <c r="E156" s="185">
        <v>381327168.14791769</v>
      </c>
    </row>
    <row r="157" spans="1:5" hidden="1">
      <c r="A157" s="181">
        <v>43446</v>
      </c>
      <c r="B157" s="31" t="s">
        <v>934</v>
      </c>
      <c r="D157" s="185">
        <v>2943356</v>
      </c>
      <c r="E157" s="185">
        <v>1175416.75</v>
      </c>
    </row>
    <row r="158" spans="1:5" hidden="1">
      <c r="A158" s="181">
        <v>43446</v>
      </c>
      <c r="B158" s="31" t="s">
        <v>935</v>
      </c>
      <c r="D158" s="185">
        <v>9050320</v>
      </c>
      <c r="E158" s="185">
        <v>5980925</v>
      </c>
    </row>
    <row r="159" spans="1:5" hidden="1">
      <c r="A159" s="181">
        <v>43446</v>
      </c>
      <c r="B159" s="31" t="s">
        <v>936</v>
      </c>
      <c r="D159" s="185">
        <v>185531873</v>
      </c>
      <c r="E159" s="185">
        <v>170819279.5</v>
      </c>
    </row>
    <row r="160" spans="1:5" hidden="1">
      <c r="A160" s="181">
        <v>43446</v>
      </c>
      <c r="B160" s="31" t="s">
        <v>937</v>
      </c>
      <c r="D160" s="185">
        <v>97023156</v>
      </c>
      <c r="E160" s="185">
        <v>85200084</v>
      </c>
    </row>
    <row r="161" spans="1:5" hidden="1">
      <c r="A161" s="181">
        <v>43446</v>
      </c>
      <c r="B161" s="31" t="s">
        <v>938</v>
      </c>
      <c r="D161" s="185">
        <v>351370000</v>
      </c>
      <c r="E161" s="185">
        <v>213567813</v>
      </c>
    </row>
    <row r="162" spans="1:5" hidden="1">
      <c r="A162" s="181">
        <v>43446</v>
      </c>
      <c r="B162" s="31" t="s">
        <v>939</v>
      </c>
      <c r="D162" s="185">
        <v>331000000</v>
      </c>
      <c r="E162" s="185">
        <v>304104567</v>
      </c>
    </row>
    <row r="163" spans="1:5" hidden="1">
      <c r="A163" s="181">
        <v>43446</v>
      </c>
      <c r="B163" s="31" t="s">
        <v>940</v>
      </c>
      <c r="D163" s="185">
        <v>41985689</v>
      </c>
      <c r="E163" s="185">
        <v>30101708</v>
      </c>
    </row>
    <row r="164" spans="1:5" hidden="1">
      <c r="A164" s="181">
        <v>43446</v>
      </c>
      <c r="B164" s="31" t="s">
        <v>941</v>
      </c>
      <c r="D164" s="185">
        <v>107782440</v>
      </c>
      <c r="E164" s="185">
        <v>82991132</v>
      </c>
    </row>
    <row r="165" spans="1:5" hidden="1">
      <c r="A165" s="181">
        <v>43446</v>
      </c>
      <c r="B165" s="31" t="s">
        <v>942</v>
      </c>
      <c r="D165" s="185">
        <v>46639513</v>
      </c>
      <c r="E165" s="185">
        <v>38194835.600000001</v>
      </c>
    </row>
    <row r="166" spans="1:5" hidden="1">
      <c r="A166" s="181">
        <v>43446</v>
      </c>
      <c r="B166" s="31" t="s">
        <v>943</v>
      </c>
      <c r="D166" s="185">
        <v>18752986</v>
      </c>
      <c r="E166" s="185">
        <v>13705180.685999997</v>
      </c>
    </row>
    <row r="167" spans="1:5" hidden="1">
      <c r="A167" s="181">
        <v>43446</v>
      </c>
      <c r="B167" s="31" t="s">
        <v>944</v>
      </c>
      <c r="D167" s="185">
        <v>110237621</v>
      </c>
      <c r="E167" s="185">
        <v>100904012</v>
      </c>
    </row>
    <row r="168" spans="1:5" hidden="1">
      <c r="A168" s="181">
        <v>43446</v>
      </c>
      <c r="B168" s="31" t="s">
        <v>945</v>
      </c>
      <c r="D168" s="185">
        <v>212502100</v>
      </c>
      <c r="E168" s="185">
        <v>194848891.04903379</v>
      </c>
    </row>
    <row r="169" spans="1:5" hidden="1">
      <c r="A169" s="181">
        <v>43446</v>
      </c>
      <c r="B169" s="31" t="s">
        <v>946</v>
      </c>
      <c r="D169" s="185">
        <v>57413676</v>
      </c>
      <c r="E169" s="185">
        <v>50899028</v>
      </c>
    </row>
    <row r="170" spans="1:5" hidden="1">
      <c r="A170" s="181">
        <v>43446</v>
      </c>
      <c r="B170" s="31" t="s">
        <v>947</v>
      </c>
      <c r="D170" s="185">
        <v>51936384.342874497</v>
      </c>
      <c r="E170" s="185">
        <v>36097261</v>
      </c>
    </row>
    <row r="171" spans="1:5" hidden="1">
      <c r="A171" s="181">
        <v>43446</v>
      </c>
      <c r="B171" s="31" t="s">
        <v>948</v>
      </c>
      <c r="D171" s="185">
        <v>76548751</v>
      </c>
      <c r="E171" s="185">
        <v>72943610.900000006</v>
      </c>
    </row>
    <row r="172" spans="1:5" hidden="1">
      <c r="A172" s="181">
        <v>43446</v>
      </c>
      <c r="B172" s="31" t="s">
        <v>949</v>
      </c>
      <c r="D172" s="185">
        <v>201152000</v>
      </c>
      <c r="E172" s="185">
        <v>142943053</v>
      </c>
    </row>
    <row r="173" spans="1:5" hidden="1">
      <c r="A173" s="181">
        <v>43446</v>
      </c>
      <c r="B173" s="31" t="s">
        <v>950</v>
      </c>
      <c r="D173" s="185">
        <v>28594000</v>
      </c>
      <c r="E173" s="185">
        <v>22585376</v>
      </c>
    </row>
    <row r="174" spans="1:5" hidden="1">
      <c r="A174" s="181">
        <v>43446</v>
      </c>
      <c r="B174" s="31" t="s">
        <v>951</v>
      </c>
      <c r="D174" s="185">
        <v>943050990</v>
      </c>
      <c r="E174" s="185">
        <v>868890600</v>
      </c>
    </row>
    <row r="175" spans="1:5" hidden="1">
      <c r="A175" s="181">
        <v>43446</v>
      </c>
      <c r="B175" s="31" t="s">
        <v>952</v>
      </c>
      <c r="D175" s="185">
        <v>400057672</v>
      </c>
      <c r="E175" s="185">
        <v>353629976</v>
      </c>
    </row>
    <row r="176" spans="1:5" hidden="1">
      <c r="A176" s="181">
        <v>43446</v>
      </c>
      <c r="B176" s="31" t="s">
        <v>953</v>
      </c>
      <c r="D176" s="185">
        <v>594816338</v>
      </c>
      <c r="E176" s="185">
        <v>515475161</v>
      </c>
    </row>
    <row r="177" spans="1:5" hidden="1">
      <c r="A177" s="181">
        <v>43446</v>
      </c>
      <c r="B177" s="31" t="s">
        <v>954</v>
      </c>
      <c r="D177" s="185">
        <v>20219635</v>
      </c>
      <c r="E177" s="185">
        <v>16046395.800000001</v>
      </c>
    </row>
    <row r="178" spans="1:5" hidden="1">
      <c r="A178" s="181">
        <v>43446</v>
      </c>
      <c r="B178" s="31" t="s">
        <v>955</v>
      </c>
      <c r="D178" s="185">
        <v>64301760</v>
      </c>
      <c r="E178" s="185">
        <v>55874977</v>
      </c>
    </row>
    <row r="179" spans="1:5" hidden="1">
      <c r="A179" s="181">
        <v>43446</v>
      </c>
      <c r="B179" s="31" t="s">
        <v>956</v>
      </c>
      <c r="D179" s="185">
        <v>245658572</v>
      </c>
      <c r="E179" s="185">
        <v>232124083</v>
      </c>
    </row>
    <row r="180" spans="1:5" hidden="1">
      <c r="A180" s="181">
        <v>43446</v>
      </c>
      <c r="B180" s="31" t="s">
        <v>957</v>
      </c>
      <c r="D180" s="185">
        <v>33235261</v>
      </c>
      <c r="E180" s="185">
        <v>30756410</v>
      </c>
    </row>
    <row r="181" spans="1:5" hidden="1">
      <c r="A181" s="181">
        <v>43446</v>
      </c>
      <c r="B181" s="31" t="s">
        <v>958</v>
      </c>
      <c r="D181" s="185">
        <v>27692512</v>
      </c>
      <c r="E181" s="185">
        <v>24530229</v>
      </c>
    </row>
    <row r="182" spans="1:5" hidden="1">
      <c r="A182" s="181">
        <v>43446</v>
      </c>
      <c r="B182" s="31" t="s">
        <v>959</v>
      </c>
      <c r="D182" s="185">
        <v>78095238</v>
      </c>
      <c r="E182" s="185">
        <v>69377455</v>
      </c>
    </row>
    <row r="183" spans="1:5" hidden="1">
      <c r="A183" s="181">
        <v>43446</v>
      </c>
      <c r="B183" s="31" t="s">
        <v>960</v>
      </c>
      <c r="D183" s="185">
        <v>1610425545</v>
      </c>
      <c r="E183" s="185">
        <v>1472155701</v>
      </c>
    </row>
    <row r="184" spans="1:5" hidden="1">
      <c r="A184" s="181">
        <v>43446</v>
      </c>
      <c r="B184" s="31" t="s">
        <v>961</v>
      </c>
      <c r="D184" s="185">
        <v>1000494581</v>
      </c>
      <c r="E184" s="185">
        <v>946905944</v>
      </c>
    </row>
    <row r="185" spans="1:5" hidden="1">
      <c r="A185" s="181">
        <v>43446</v>
      </c>
      <c r="B185" s="31" t="s">
        <v>962</v>
      </c>
      <c r="D185" s="185">
        <v>4424558</v>
      </c>
      <c r="E185" s="185">
        <v>2062745</v>
      </c>
    </row>
    <row r="186" spans="1:5" hidden="1">
      <c r="A186" s="181">
        <v>43446</v>
      </c>
      <c r="B186" s="31" t="s">
        <v>963</v>
      </c>
      <c r="D186" s="185">
        <v>1683412</v>
      </c>
      <c r="E186" s="185">
        <v>541888</v>
      </c>
    </row>
    <row r="187" spans="1:5" hidden="1">
      <c r="A187" s="181">
        <v>43446</v>
      </c>
      <c r="B187" s="31" t="s">
        <v>338</v>
      </c>
      <c r="D187" s="185">
        <v>1534748</v>
      </c>
      <c r="E187" s="185">
        <v>602067</v>
      </c>
    </row>
    <row r="188" spans="1:5" hidden="1">
      <c r="A188" s="181">
        <v>43811</v>
      </c>
      <c r="B188" s="31" t="s">
        <v>908</v>
      </c>
      <c r="C188" s="185" t="s">
        <v>322</v>
      </c>
      <c r="D188" s="185">
        <v>161208266</v>
      </c>
      <c r="E188" s="185">
        <v>161637668</v>
      </c>
    </row>
    <row r="189" spans="1:5" hidden="1">
      <c r="A189" s="181">
        <v>43811</v>
      </c>
      <c r="B189" s="31" t="s">
        <v>910</v>
      </c>
      <c r="C189" s="185" t="s">
        <v>964</v>
      </c>
      <c r="D189" s="185">
        <v>314789511</v>
      </c>
      <c r="E189" s="185">
        <v>344222187.46691799</v>
      </c>
    </row>
    <row r="190" spans="1:5" hidden="1">
      <c r="A190" s="181">
        <v>43811</v>
      </c>
      <c r="B190" s="31" t="s">
        <v>920</v>
      </c>
      <c r="C190" s="185" t="s">
        <v>965</v>
      </c>
      <c r="D190" s="185">
        <v>1335232523</v>
      </c>
      <c r="E190" s="185">
        <v>1277814437</v>
      </c>
    </row>
    <row r="191" spans="1:5" hidden="1">
      <c r="A191" s="181">
        <v>43811</v>
      </c>
      <c r="B191" s="31" t="s">
        <v>924</v>
      </c>
      <c r="C191" s="185" t="s">
        <v>340</v>
      </c>
      <c r="D191" s="185">
        <v>114399640</v>
      </c>
      <c r="E191" s="185">
        <v>97853851</v>
      </c>
    </row>
    <row r="192" spans="1:5" hidden="1">
      <c r="A192" s="181">
        <v>43811</v>
      </c>
      <c r="B192" s="31" t="s">
        <v>929</v>
      </c>
      <c r="C192" s="185" t="s">
        <v>966</v>
      </c>
      <c r="D192" s="185">
        <v>344545654</v>
      </c>
      <c r="E192" s="185">
        <v>271212136.10499996</v>
      </c>
    </row>
    <row r="193" spans="1:5" hidden="1">
      <c r="A193" s="181">
        <v>43811</v>
      </c>
      <c r="B193" s="31" t="s">
        <v>930</v>
      </c>
      <c r="C193" s="185" t="s">
        <v>362</v>
      </c>
      <c r="D193" s="185">
        <v>120712211</v>
      </c>
      <c r="E193" s="185">
        <v>101105076</v>
      </c>
    </row>
    <row r="194" spans="1:5" hidden="1">
      <c r="A194" s="181">
        <v>43811</v>
      </c>
      <c r="B194" s="31" t="s">
        <v>931</v>
      </c>
      <c r="C194" s="185" t="s">
        <v>347</v>
      </c>
      <c r="D194" s="185">
        <v>109399640</v>
      </c>
      <c r="E194" s="185">
        <v>100062903</v>
      </c>
    </row>
    <row r="195" spans="1:5" hidden="1">
      <c r="A195" s="181">
        <v>43811</v>
      </c>
      <c r="B195" s="31" t="s">
        <v>932</v>
      </c>
      <c r="C195" s="185" t="s">
        <v>376</v>
      </c>
      <c r="D195" s="185">
        <v>2740570200</v>
      </c>
      <c r="E195" s="185">
        <v>2575535488</v>
      </c>
    </row>
    <row r="196" spans="1:5" hidden="1">
      <c r="A196" s="181">
        <v>43811</v>
      </c>
      <c r="B196" s="31" t="s">
        <v>933</v>
      </c>
      <c r="C196" s="185" t="s">
        <v>417</v>
      </c>
      <c r="D196" s="185">
        <v>504962612</v>
      </c>
      <c r="E196" s="185">
        <v>477120515</v>
      </c>
    </row>
    <row r="197" spans="1:5" hidden="1">
      <c r="A197" s="181">
        <v>43811</v>
      </c>
      <c r="B197" s="31" t="s">
        <v>935</v>
      </c>
      <c r="C197" s="185" t="s">
        <v>967</v>
      </c>
      <c r="D197" s="185">
        <v>8184472.8799999999</v>
      </c>
      <c r="E197" s="185">
        <v>5824614.8949999996</v>
      </c>
    </row>
    <row r="198" spans="1:5" hidden="1">
      <c r="A198" s="181">
        <v>43811</v>
      </c>
      <c r="B198" s="31" t="s">
        <v>936</v>
      </c>
      <c r="C198" s="185" t="s">
        <v>968</v>
      </c>
      <c r="D198" s="185">
        <v>171725231</v>
      </c>
      <c r="E198" s="185">
        <v>138351333.40000001</v>
      </c>
    </row>
    <row r="199" spans="1:5" hidden="1">
      <c r="A199" s="181">
        <v>43811</v>
      </c>
      <c r="B199" s="31" t="s">
        <v>937</v>
      </c>
      <c r="C199" s="185" t="s">
        <v>439</v>
      </c>
      <c r="D199" s="185">
        <v>98230405.150000006</v>
      </c>
      <c r="E199" s="185">
        <v>85595093</v>
      </c>
    </row>
    <row r="200" spans="1:5" hidden="1">
      <c r="A200" s="181">
        <v>43811</v>
      </c>
      <c r="B200" s="31" t="s">
        <v>938</v>
      </c>
      <c r="C200" s="185" t="s">
        <v>969</v>
      </c>
      <c r="D200" s="185">
        <v>426637165</v>
      </c>
      <c r="E200" s="185">
        <v>293568988</v>
      </c>
    </row>
    <row r="201" spans="1:5" hidden="1">
      <c r="A201" s="181">
        <v>43811</v>
      </c>
      <c r="B201" s="31" t="s">
        <v>939</v>
      </c>
      <c r="C201" s="185" t="s">
        <v>471</v>
      </c>
      <c r="D201" s="185">
        <v>332856409</v>
      </c>
      <c r="E201" s="185">
        <v>335260498</v>
      </c>
    </row>
    <row r="202" spans="1:5" hidden="1">
      <c r="A202" s="181">
        <v>43811</v>
      </c>
      <c r="B202" s="31" t="s">
        <v>940</v>
      </c>
      <c r="C202" s="185" t="s">
        <v>467</v>
      </c>
      <c r="D202" s="185">
        <v>45205818.259999998</v>
      </c>
      <c r="E202" s="185">
        <v>31111755</v>
      </c>
    </row>
    <row r="203" spans="1:5" hidden="1">
      <c r="A203" s="181">
        <v>43811</v>
      </c>
      <c r="B203" s="31" t="s">
        <v>941</v>
      </c>
      <c r="C203" s="185" t="s">
        <v>970</v>
      </c>
      <c r="D203" s="185">
        <v>89838640</v>
      </c>
      <c r="E203" s="185">
        <v>68024197</v>
      </c>
    </row>
    <row r="204" spans="1:5" hidden="1">
      <c r="A204" s="181">
        <v>43811</v>
      </c>
      <c r="B204" s="31" t="s">
        <v>942</v>
      </c>
      <c r="C204" s="185" t="s">
        <v>474</v>
      </c>
      <c r="D204" s="185">
        <v>46639513</v>
      </c>
      <c r="E204" s="185">
        <v>37675287.964000002</v>
      </c>
    </row>
    <row r="205" spans="1:5" hidden="1">
      <c r="A205" s="181">
        <v>43811</v>
      </c>
      <c r="B205" s="31" t="s">
        <v>944</v>
      </c>
      <c r="C205" s="185" t="s">
        <v>478</v>
      </c>
      <c r="D205" s="185">
        <v>111043092.79000001</v>
      </c>
      <c r="E205" s="185">
        <v>113258437</v>
      </c>
    </row>
    <row r="206" spans="1:5" hidden="1">
      <c r="A206" s="181">
        <v>43811</v>
      </c>
      <c r="B206" s="31" t="s">
        <v>945</v>
      </c>
      <c r="C206" s="185" t="s">
        <v>487</v>
      </c>
      <c r="D206" s="185">
        <v>241102529</v>
      </c>
      <c r="E206" s="185">
        <v>221422916</v>
      </c>
    </row>
    <row r="207" spans="1:5" hidden="1">
      <c r="A207" s="181">
        <v>43811</v>
      </c>
      <c r="B207" s="31" t="s">
        <v>946</v>
      </c>
      <c r="C207" s="185" t="s">
        <v>971</v>
      </c>
      <c r="D207" s="185">
        <v>70928098</v>
      </c>
      <c r="E207" s="185">
        <v>51420131</v>
      </c>
    </row>
    <row r="208" spans="1:5" hidden="1">
      <c r="A208" s="181">
        <v>43811</v>
      </c>
      <c r="B208" s="31" t="s">
        <v>947</v>
      </c>
      <c r="C208" s="185" t="s">
        <v>482</v>
      </c>
      <c r="D208" s="185">
        <v>90260500</v>
      </c>
      <c r="E208" s="185">
        <v>74301387</v>
      </c>
    </row>
    <row r="209" spans="1:5" hidden="1">
      <c r="A209" s="181">
        <v>43811</v>
      </c>
      <c r="B209" s="31" t="s">
        <v>948</v>
      </c>
      <c r="C209" s="185" t="s">
        <v>485</v>
      </c>
      <c r="D209" s="185">
        <v>67664157</v>
      </c>
      <c r="E209" s="185">
        <v>60753080.299999997</v>
      </c>
    </row>
    <row r="210" spans="1:5" hidden="1">
      <c r="A210" s="181">
        <v>43811</v>
      </c>
      <c r="B210" s="31" t="s">
        <v>949</v>
      </c>
      <c r="C210" s="185" t="s">
        <v>972</v>
      </c>
      <c r="D210" s="185">
        <v>212005783.75</v>
      </c>
      <c r="E210" s="185">
        <v>118641100.20300004</v>
      </c>
    </row>
    <row r="211" spans="1:5" hidden="1">
      <c r="A211" s="181">
        <v>43811</v>
      </c>
      <c r="B211" s="31" t="s">
        <v>950</v>
      </c>
      <c r="C211" s="185" t="s">
        <v>463</v>
      </c>
      <c r="D211" s="185">
        <v>54192857</v>
      </c>
      <c r="E211" s="185">
        <v>46001919</v>
      </c>
    </row>
    <row r="212" spans="1:5" hidden="1">
      <c r="A212" s="181">
        <v>43811</v>
      </c>
      <c r="B212" s="31" t="s">
        <v>951</v>
      </c>
      <c r="C212" s="185" t="s">
        <v>970</v>
      </c>
      <c r="D212" s="185">
        <v>1428771204</v>
      </c>
      <c r="E212" s="185">
        <v>1313077291</v>
      </c>
    </row>
    <row r="213" spans="1:5" hidden="1">
      <c r="A213" s="181">
        <v>43811</v>
      </c>
      <c r="B213" s="31" t="s">
        <v>952</v>
      </c>
      <c r="C213" s="185" t="s">
        <v>506</v>
      </c>
      <c r="D213" s="185">
        <v>1947384057</v>
      </c>
      <c r="E213" s="185">
        <v>1788866995</v>
      </c>
    </row>
    <row r="214" spans="1:5" hidden="1">
      <c r="A214" s="181">
        <v>43811</v>
      </c>
      <c r="B214" s="31" t="s">
        <v>953</v>
      </c>
      <c r="C214" s="185"/>
      <c r="D214" s="185">
        <v>594816338</v>
      </c>
      <c r="E214" s="185">
        <v>515475161</v>
      </c>
    </row>
    <row r="215" spans="1:5" hidden="1">
      <c r="A215" s="181">
        <v>43811</v>
      </c>
      <c r="B215" s="31" t="s">
        <v>954</v>
      </c>
      <c r="C215" s="185" t="s">
        <v>973</v>
      </c>
      <c r="D215" s="185">
        <v>22334150</v>
      </c>
      <c r="E215" s="185">
        <v>17647987.417999998</v>
      </c>
    </row>
    <row r="216" spans="1:5" hidden="1">
      <c r="A216" s="181">
        <v>43811</v>
      </c>
      <c r="B216" s="31" t="s">
        <v>955</v>
      </c>
      <c r="C216" s="185" t="s">
        <v>974</v>
      </c>
      <c r="D216" s="185">
        <v>78713414</v>
      </c>
      <c r="E216" s="185">
        <v>69130205.537999988</v>
      </c>
    </row>
    <row r="217" spans="1:5" hidden="1">
      <c r="A217" s="181">
        <v>43811</v>
      </c>
      <c r="B217" s="31" t="s">
        <v>956</v>
      </c>
      <c r="C217" s="185" t="s">
        <v>493</v>
      </c>
      <c r="D217" s="185">
        <v>262378822</v>
      </c>
      <c r="E217" s="185">
        <v>223557346</v>
      </c>
    </row>
    <row r="218" spans="1:5" hidden="1">
      <c r="A218" s="181">
        <v>43811</v>
      </c>
      <c r="B218" s="31" t="s">
        <v>957</v>
      </c>
      <c r="C218" s="185" t="s">
        <v>551</v>
      </c>
      <c r="D218" s="185">
        <v>32287263</v>
      </c>
      <c r="E218" s="185">
        <v>34798197</v>
      </c>
    </row>
    <row r="219" spans="1:5" hidden="1">
      <c r="A219" s="181">
        <v>43811</v>
      </c>
      <c r="B219" s="31" t="s">
        <v>958</v>
      </c>
      <c r="C219" s="185" t="s">
        <v>547</v>
      </c>
      <c r="D219" s="185">
        <v>40371611</v>
      </c>
      <c r="E219" s="185">
        <v>35563291</v>
      </c>
    </row>
    <row r="220" spans="1:5" hidden="1">
      <c r="A220" s="181">
        <v>43811</v>
      </c>
      <c r="B220" s="31" t="s">
        <v>959</v>
      </c>
      <c r="C220" s="185" t="s">
        <v>540</v>
      </c>
      <c r="D220" s="185">
        <v>173031232</v>
      </c>
      <c r="E220" s="185">
        <v>114847455</v>
      </c>
    </row>
    <row r="221" spans="1:5" hidden="1">
      <c r="A221" s="181">
        <v>43811</v>
      </c>
      <c r="B221" s="31" t="s">
        <v>960</v>
      </c>
      <c r="C221" s="185" t="s">
        <v>545</v>
      </c>
      <c r="D221" s="185">
        <v>1557966434</v>
      </c>
      <c r="E221" s="185">
        <v>1345287964</v>
      </c>
    </row>
    <row r="222" spans="1:5" hidden="1">
      <c r="A222" s="181">
        <v>43811</v>
      </c>
      <c r="B222" s="31" t="s">
        <v>961</v>
      </c>
      <c r="C222" s="185" t="s">
        <v>530</v>
      </c>
      <c r="D222" s="185">
        <v>1039200141</v>
      </c>
      <c r="E222" s="185">
        <v>983489361</v>
      </c>
    </row>
    <row r="223" spans="1:5" hidden="1">
      <c r="A223" s="181">
        <v>43811</v>
      </c>
      <c r="B223" s="31" t="s">
        <v>921</v>
      </c>
      <c r="C223" s="185" t="s">
        <v>975</v>
      </c>
      <c r="D223" s="185">
        <v>31793876</v>
      </c>
      <c r="E223" s="185">
        <v>21432678.776000001</v>
      </c>
    </row>
    <row r="224" spans="1:5" hidden="1">
      <c r="A224" s="181">
        <v>43811</v>
      </c>
      <c r="B224" s="31" t="s">
        <v>922</v>
      </c>
      <c r="C224" s="185" t="s">
        <v>976</v>
      </c>
      <c r="D224" s="185">
        <v>274663700</v>
      </c>
      <c r="E224" s="185">
        <v>265512440.13499999</v>
      </c>
    </row>
    <row r="225" spans="1:5" hidden="1">
      <c r="A225" s="181">
        <v>43811</v>
      </c>
      <c r="B225" s="31" t="s">
        <v>977</v>
      </c>
      <c r="C225" s="185" t="s">
        <v>563</v>
      </c>
      <c r="D225" s="185">
        <v>1000000000</v>
      </c>
      <c r="E225" s="185">
        <v>933950000</v>
      </c>
    </row>
    <row r="226" spans="1:5" hidden="1">
      <c r="A226" s="181">
        <v>43811</v>
      </c>
      <c r="B226" s="31" t="s">
        <v>978</v>
      </c>
      <c r="C226" s="185" t="s">
        <v>556</v>
      </c>
      <c r="D226" s="185">
        <v>168347427</v>
      </c>
      <c r="E226" s="185">
        <v>154145627</v>
      </c>
    </row>
    <row r="227" spans="1:5" hidden="1">
      <c r="A227" s="181">
        <v>43811</v>
      </c>
      <c r="B227" s="31" t="s">
        <v>979</v>
      </c>
      <c r="C227" s="185" t="s">
        <v>566</v>
      </c>
      <c r="D227" s="185">
        <v>65831906</v>
      </c>
      <c r="E227" s="185">
        <v>56811131</v>
      </c>
    </row>
    <row r="228" spans="1:5" hidden="1">
      <c r="A228" s="181">
        <v>43811</v>
      </c>
      <c r="B228" s="31" t="s">
        <v>980</v>
      </c>
      <c r="C228" s="185" t="s">
        <v>981</v>
      </c>
      <c r="D228" s="185">
        <v>317540750</v>
      </c>
      <c r="E228" s="185">
        <v>280541761</v>
      </c>
    </row>
    <row r="229" spans="1:5" hidden="1">
      <c r="A229" s="181">
        <v>43811</v>
      </c>
      <c r="B229" s="31" t="s">
        <v>982</v>
      </c>
      <c r="C229" s="185" t="s">
        <v>580</v>
      </c>
      <c r="D229" s="185">
        <v>1688453</v>
      </c>
      <c r="E229" s="185">
        <v>1511718.5</v>
      </c>
    </row>
    <row r="230" spans="1:5" hidden="1">
      <c r="A230" s="181">
        <v>43811</v>
      </c>
      <c r="B230" s="31" t="s">
        <v>983</v>
      </c>
      <c r="C230" s="185"/>
      <c r="D230" s="185">
        <v>7149700</v>
      </c>
      <c r="E230" s="185">
        <v>6713205</v>
      </c>
    </row>
    <row r="231" spans="1:5" hidden="1">
      <c r="A231" s="181">
        <v>43811</v>
      </c>
      <c r="B231" s="31" t="s">
        <v>917</v>
      </c>
      <c r="C231" s="185" t="s">
        <v>984</v>
      </c>
      <c r="D231" s="185">
        <v>135792183</v>
      </c>
      <c r="E231" s="185">
        <v>85741917.655999988</v>
      </c>
    </row>
    <row r="232" spans="1:5" hidden="1">
      <c r="A232" s="181">
        <v>43811</v>
      </c>
      <c r="B232" s="31" t="s">
        <v>934</v>
      </c>
      <c r="C232" s="185" t="s">
        <v>985</v>
      </c>
      <c r="D232" s="185">
        <v>3865380</v>
      </c>
      <c r="E232" s="185">
        <v>1461114.75</v>
      </c>
    </row>
    <row r="233" spans="1:5" hidden="1">
      <c r="A233" s="181">
        <v>43811</v>
      </c>
      <c r="B233" s="31" t="s">
        <v>986</v>
      </c>
      <c r="C233" s="185" t="s">
        <v>987</v>
      </c>
      <c r="D233" s="185">
        <v>4203687</v>
      </c>
      <c r="E233" s="185">
        <v>2001684</v>
      </c>
    </row>
    <row r="234" spans="1:5" hidden="1">
      <c r="A234" s="181">
        <v>43811</v>
      </c>
      <c r="B234" s="31" t="s">
        <v>988</v>
      </c>
      <c r="C234" s="185" t="s">
        <v>989</v>
      </c>
      <c r="D234" s="185">
        <v>54777143</v>
      </c>
      <c r="E234" s="185">
        <v>42810448.983000003</v>
      </c>
    </row>
    <row r="235" spans="1:5" hidden="1">
      <c r="A235" s="181">
        <v>43811</v>
      </c>
      <c r="B235" s="31" t="s">
        <v>990</v>
      </c>
      <c r="C235" s="185" t="s">
        <v>991</v>
      </c>
      <c r="D235" s="185">
        <v>80000000</v>
      </c>
      <c r="E235" s="185">
        <v>72001553</v>
      </c>
    </row>
    <row r="236" spans="1:5" hidden="1">
      <c r="A236" s="181">
        <v>43811</v>
      </c>
      <c r="B236" s="31" t="s">
        <v>992</v>
      </c>
      <c r="C236" s="185" t="s">
        <v>588</v>
      </c>
      <c r="D236" s="185">
        <v>51904762</v>
      </c>
      <c r="E236" s="185">
        <v>48264559</v>
      </c>
    </row>
    <row r="237" spans="1:5" hidden="1">
      <c r="A237" s="181">
        <v>43811</v>
      </c>
      <c r="B237" s="31" t="s">
        <v>993</v>
      </c>
      <c r="C237" s="185" t="s">
        <v>600</v>
      </c>
      <c r="D237" s="185">
        <v>95436549</v>
      </c>
      <c r="E237" s="185">
        <v>82927091</v>
      </c>
    </row>
    <row r="238" spans="1:5" hidden="1">
      <c r="A238" s="181">
        <v>43811</v>
      </c>
      <c r="B238" s="31" t="s">
        <v>994</v>
      </c>
      <c r="C238" s="185"/>
      <c r="D238" s="185">
        <v>4423592</v>
      </c>
      <c r="E238" s="185">
        <v>4769908.5</v>
      </c>
    </row>
    <row r="239" spans="1:5" hidden="1">
      <c r="A239" s="181">
        <v>43811</v>
      </c>
      <c r="B239" s="31" t="s">
        <v>995</v>
      </c>
      <c r="C239" s="185"/>
      <c r="D239" s="185">
        <v>3000000</v>
      </c>
      <c r="E239" s="185">
        <v>2725000</v>
      </c>
    </row>
    <row r="240" spans="1:5" hidden="1">
      <c r="A240" s="181">
        <v>43811</v>
      </c>
      <c r="B240" s="31" t="s">
        <v>996</v>
      </c>
      <c r="C240" s="185"/>
      <c r="D240" s="185">
        <v>13000000</v>
      </c>
      <c r="E240" s="185">
        <v>11674000</v>
      </c>
    </row>
    <row r="241" spans="1:5" hidden="1">
      <c r="A241" s="181">
        <v>43811</v>
      </c>
      <c r="B241" s="31" t="s">
        <v>997</v>
      </c>
      <c r="C241" s="185" t="s">
        <v>612</v>
      </c>
      <c r="D241" s="185">
        <v>54289869</v>
      </c>
      <c r="E241" s="185">
        <v>50715599</v>
      </c>
    </row>
    <row r="242" spans="1:5" hidden="1">
      <c r="A242" s="181">
        <v>43811</v>
      </c>
      <c r="B242" s="31" t="s">
        <v>998</v>
      </c>
      <c r="C242" s="185" t="s">
        <v>604</v>
      </c>
      <c r="D242" s="185">
        <v>135000000</v>
      </c>
      <c r="E242" s="185">
        <v>113943108</v>
      </c>
    </row>
    <row r="243" spans="1:5" hidden="1">
      <c r="A243" s="181">
        <v>43811</v>
      </c>
      <c r="B243" s="31" t="s">
        <v>617</v>
      </c>
      <c r="C243" s="185" t="s">
        <v>616</v>
      </c>
      <c r="D243" s="185">
        <v>586475831</v>
      </c>
      <c r="E243" s="185">
        <v>514705851</v>
      </c>
    </row>
    <row r="244" spans="1:5" hidden="1">
      <c r="A244" s="181">
        <v>43811</v>
      </c>
      <c r="B244" s="31" t="s">
        <v>999</v>
      </c>
      <c r="C244" s="185" t="s">
        <v>1000</v>
      </c>
      <c r="D244" s="185">
        <v>1520085</v>
      </c>
      <c r="E244" s="185">
        <v>1367204.3</v>
      </c>
    </row>
    <row r="245" spans="1:5" hidden="1">
      <c r="A245" s="181">
        <v>43811</v>
      </c>
      <c r="B245" s="31" t="s">
        <v>1001</v>
      </c>
      <c r="C245" s="185" t="s">
        <v>618</v>
      </c>
      <c r="D245" s="185">
        <v>99675634</v>
      </c>
      <c r="E245" s="185">
        <v>91382011</v>
      </c>
    </row>
    <row r="246" spans="1:5" hidden="1">
      <c r="A246" s="181">
        <v>43811</v>
      </c>
      <c r="B246" s="31" t="s">
        <v>586</v>
      </c>
      <c r="C246" s="185"/>
      <c r="D246" s="185">
        <v>1100000</v>
      </c>
      <c r="E246" s="185">
        <v>800000</v>
      </c>
    </row>
    <row r="247" spans="1:5" hidden="1">
      <c r="A247" s="181">
        <v>43811</v>
      </c>
      <c r="B247" s="31" t="s">
        <v>1002</v>
      </c>
      <c r="C247" s="185"/>
      <c r="D247" s="185">
        <v>16843027</v>
      </c>
      <c r="E247" s="185">
        <v>15775882.800000001</v>
      </c>
    </row>
    <row r="248" spans="1:5" hidden="1">
      <c r="A248" s="181">
        <v>43811</v>
      </c>
      <c r="B248" s="31" t="s">
        <v>1003</v>
      </c>
      <c r="C248" s="185" t="s">
        <v>647</v>
      </c>
      <c r="D248" s="185">
        <v>138370050</v>
      </c>
      <c r="E248" s="185">
        <v>121772563</v>
      </c>
    </row>
    <row r="249" spans="1:5" hidden="1">
      <c r="A249" s="181">
        <v>44117</v>
      </c>
      <c r="B249" s="31" t="s">
        <v>908</v>
      </c>
      <c r="C249" s="185" t="s">
        <v>322</v>
      </c>
      <c r="D249" s="185">
        <v>161315477</v>
      </c>
      <c r="E249" s="185">
        <v>169537179.474491</v>
      </c>
    </row>
    <row r="250" spans="1:5" hidden="1">
      <c r="A250" s="181">
        <v>44117</v>
      </c>
      <c r="B250" s="31" t="s">
        <v>920</v>
      </c>
      <c r="C250" s="185" t="s">
        <v>965</v>
      </c>
      <c r="D250" s="185">
        <v>1335232523</v>
      </c>
      <c r="E250" s="185">
        <v>1306314436.5929999</v>
      </c>
    </row>
    <row r="251" spans="1:5" hidden="1">
      <c r="A251" s="181">
        <v>44117</v>
      </c>
      <c r="B251" s="31" t="s">
        <v>924</v>
      </c>
      <c r="C251" s="185" t="s">
        <v>340</v>
      </c>
      <c r="D251" s="185">
        <v>114399640</v>
      </c>
      <c r="E251" s="185">
        <v>92853851.299999997</v>
      </c>
    </row>
    <row r="252" spans="1:5" hidden="1">
      <c r="A252" s="181">
        <v>44117</v>
      </c>
      <c r="B252" s="31" t="s">
        <v>930</v>
      </c>
      <c r="C252" s="185" t="s">
        <v>362</v>
      </c>
      <c r="D252" s="185">
        <v>120712211</v>
      </c>
      <c r="E252" s="185">
        <v>100615455.88999999</v>
      </c>
    </row>
    <row r="253" spans="1:5" hidden="1">
      <c r="A253" s="181">
        <v>44117</v>
      </c>
      <c r="B253" s="31" t="s">
        <v>931</v>
      </c>
      <c r="C253" s="185" t="s">
        <v>347</v>
      </c>
      <c r="D253" s="185">
        <v>109399640</v>
      </c>
      <c r="E253" s="185">
        <v>94574974.659540042</v>
      </c>
    </row>
    <row r="254" spans="1:5" hidden="1">
      <c r="A254" s="181">
        <v>44117</v>
      </c>
      <c r="B254" s="31" t="s">
        <v>932</v>
      </c>
      <c r="C254" s="185" t="s">
        <v>376</v>
      </c>
      <c r="D254" s="185">
        <v>2740570200</v>
      </c>
      <c r="E254" s="185">
        <v>2663137373.0011883</v>
      </c>
    </row>
    <row r="255" spans="1:5" hidden="1">
      <c r="A255" s="181">
        <v>44117</v>
      </c>
      <c r="B255" s="31" t="s">
        <v>933</v>
      </c>
      <c r="C255" s="185" t="s">
        <v>417</v>
      </c>
      <c r="D255" s="185">
        <v>527037820</v>
      </c>
      <c r="E255" s="185">
        <v>502741033.22918242</v>
      </c>
    </row>
    <row r="256" spans="1:5" hidden="1">
      <c r="A256" s="181">
        <v>44117</v>
      </c>
      <c r="B256" s="31" t="s">
        <v>936</v>
      </c>
      <c r="C256" s="185" t="s">
        <v>968</v>
      </c>
      <c r="D256" s="185">
        <v>168976040.95238096</v>
      </c>
      <c r="E256" s="185">
        <v>141672524.9014762</v>
      </c>
    </row>
    <row r="257" spans="1:5" hidden="1">
      <c r="A257" s="181">
        <v>44117</v>
      </c>
      <c r="B257" s="31" t="s">
        <v>937</v>
      </c>
      <c r="C257" s="185" t="s">
        <v>439</v>
      </c>
      <c r="D257" s="185">
        <v>98230405</v>
      </c>
      <c r="E257" s="185">
        <v>86259669.127999991</v>
      </c>
    </row>
    <row r="258" spans="1:5" hidden="1">
      <c r="A258" s="181">
        <v>44117</v>
      </c>
      <c r="B258" s="31" t="s">
        <v>938</v>
      </c>
      <c r="C258" s="185" t="s">
        <v>969</v>
      </c>
      <c r="D258" s="185">
        <v>417390514</v>
      </c>
      <c r="E258" s="185">
        <v>292181074.44640005</v>
      </c>
    </row>
    <row r="259" spans="1:5" hidden="1">
      <c r="A259" s="181">
        <v>44117</v>
      </c>
      <c r="B259" s="31" t="s">
        <v>939</v>
      </c>
      <c r="C259" s="185" t="s">
        <v>471</v>
      </c>
      <c r="D259" s="185">
        <v>332856409</v>
      </c>
      <c r="E259" s="185">
        <v>319846012.34499997</v>
      </c>
    </row>
    <row r="260" spans="1:5" hidden="1">
      <c r="A260" s="181">
        <v>44117</v>
      </c>
      <c r="B260" s="31" t="s">
        <v>940</v>
      </c>
      <c r="C260" s="185" t="s">
        <v>467</v>
      </c>
      <c r="D260" s="185">
        <v>46843954</v>
      </c>
      <c r="E260" s="185">
        <v>31356816.306999996</v>
      </c>
    </row>
    <row r="261" spans="1:5" hidden="1">
      <c r="A261" s="181">
        <v>44117</v>
      </c>
      <c r="B261" s="31" t="s">
        <v>941</v>
      </c>
      <c r="C261" s="185" t="s">
        <v>443</v>
      </c>
      <c r="D261" s="185">
        <v>89838640</v>
      </c>
      <c r="E261" s="185">
        <v>68267669.842973724</v>
      </c>
    </row>
    <row r="262" spans="1:5" hidden="1">
      <c r="A262" s="181">
        <v>44117</v>
      </c>
      <c r="B262" s="31" t="s">
        <v>944</v>
      </c>
      <c r="C262" s="185" t="s">
        <v>478</v>
      </c>
      <c r="D262" s="185">
        <v>112045826</v>
      </c>
      <c r="E262" s="185">
        <v>113125840.85699999</v>
      </c>
    </row>
    <row r="263" spans="1:5" hidden="1">
      <c r="A263" s="181">
        <v>44117</v>
      </c>
      <c r="B263" s="31" t="s">
        <v>945</v>
      </c>
      <c r="C263" s="185" t="s">
        <v>487</v>
      </c>
      <c r="D263" s="185">
        <v>245977347.13161686</v>
      </c>
      <c r="E263" s="185">
        <v>228488395.46324447</v>
      </c>
    </row>
    <row r="264" spans="1:5" hidden="1">
      <c r="A264" s="181">
        <v>44117</v>
      </c>
      <c r="B264" s="31" t="s">
        <v>947</v>
      </c>
      <c r="C264" s="185" t="s">
        <v>482</v>
      </c>
      <c r="D264" s="185">
        <v>150000000</v>
      </c>
      <c r="E264" s="185">
        <v>125642410.02353564</v>
      </c>
    </row>
    <row r="265" spans="1:5" hidden="1">
      <c r="A265" s="181">
        <v>44117</v>
      </c>
      <c r="B265" s="31" t="s">
        <v>948</v>
      </c>
      <c r="C265" s="185" t="s">
        <v>485</v>
      </c>
      <c r="D265" s="185">
        <v>66185668.571428567</v>
      </c>
      <c r="E265" s="185">
        <v>58052020.61928571</v>
      </c>
    </row>
    <row r="266" spans="1:5" hidden="1">
      <c r="A266" s="181">
        <v>44117</v>
      </c>
      <c r="B266" s="31" t="s">
        <v>950</v>
      </c>
      <c r="C266" s="185" t="s">
        <v>463</v>
      </c>
      <c r="D266" s="185">
        <v>55041740</v>
      </c>
      <c r="E266" s="185">
        <v>42062144.866999999</v>
      </c>
    </row>
    <row r="267" spans="1:5" hidden="1">
      <c r="A267" s="181">
        <v>44117</v>
      </c>
      <c r="B267" s="31" t="s">
        <v>952</v>
      </c>
      <c r="C267" s="185" t="s">
        <v>506</v>
      </c>
      <c r="D267" s="185">
        <v>3200000000</v>
      </c>
      <c r="E267" s="185">
        <v>2976000000</v>
      </c>
    </row>
    <row r="268" spans="1:5" hidden="1">
      <c r="A268" s="181">
        <v>44117</v>
      </c>
      <c r="B268" s="31" t="s">
        <v>956</v>
      </c>
      <c r="C268" s="185" t="s">
        <v>493</v>
      </c>
      <c r="D268" s="185">
        <v>262665630</v>
      </c>
      <c r="E268" s="185">
        <v>232988357.458</v>
      </c>
    </row>
    <row r="269" spans="1:5" hidden="1">
      <c r="A269" s="181">
        <v>44117</v>
      </c>
      <c r="B269" s="31" t="s">
        <v>957</v>
      </c>
      <c r="C269" s="185" t="s">
        <v>551</v>
      </c>
      <c r="D269" s="185">
        <v>32341773</v>
      </c>
      <c r="E269" s="185">
        <v>34798196.777618825</v>
      </c>
    </row>
    <row r="270" spans="1:5" hidden="1">
      <c r="A270" s="181">
        <v>44117</v>
      </c>
      <c r="B270" s="31" t="s">
        <v>958</v>
      </c>
      <c r="C270" s="185" t="s">
        <v>547</v>
      </c>
      <c r="D270" s="185">
        <v>52028085.714285709</v>
      </c>
      <c r="E270" s="185">
        <v>47340355.191428564</v>
      </c>
    </row>
    <row r="271" spans="1:5" hidden="1">
      <c r="A271" s="181">
        <v>44117</v>
      </c>
      <c r="B271" s="31" t="s">
        <v>959</v>
      </c>
      <c r="C271" s="185" t="s">
        <v>540</v>
      </c>
      <c r="D271" s="185">
        <v>176262075.97999999</v>
      </c>
      <c r="E271" s="185">
        <v>121991101.79345199</v>
      </c>
    </row>
    <row r="272" spans="1:5" hidden="1">
      <c r="A272" s="181">
        <v>44117</v>
      </c>
      <c r="B272" s="31" t="s">
        <v>960</v>
      </c>
      <c r="C272" s="185" t="s">
        <v>545</v>
      </c>
      <c r="D272" s="185">
        <v>1633315425</v>
      </c>
      <c r="E272" s="185">
        <v>1246507144.69559</v>
      </c>
    </row>
    <row r="273" spans="1:5" hidden="1">
      <c r="A273" s="181">
        <v>44117</v>
      </c>
      <c r="B273" s="31" t="s">
        <v>961</v>
      </c>
      <c r="C273" s="185" t="s">
        <v>530</v>
      </c>
      <c r="D273" s="185">
        <v>1074545067</v>
      </c>
      <c r="E273" s="185">
        <v>1010072362.9799999</v>
      </c>
    </row>
    <row r="274" spans="1:5" hidden="1">
      <c r="A274" s="181">
        <v>44117</v>
      </c>
      <c r="B274" s="31" t="s">
        <v>977</v>
      </c>
      <c r="C274" s="185" t="s">
        <v>563</v>
      </c>
      <c r="D274" s="185">
        <v>1200000000</v>
      </c>
      <c r="E274" s="185">
        <v>1140000000</v>
      </c>
    </row>
    <row r="275" spans="1:5" hidden="1">
      <c r="A275" s="181">
        <v>44117</v>
      </c>
      <c r="B275" s="31" t="s">
        <v>978</v>
      </c>
      <c r="C275" s="185" t="s">
        <v>556</v>
      </c>
      <c r="D275" s="185">
        <v>147581294.69999999</v>
      </c>
      <c r="E275" s="185">
        <v>120912795.71838263</v>
      </c>
    </row>
    <row r="276" spans="1:5" hidden="1">
      <c r="A276" s="181">
        <v>44117</v>
      </c>
      <c r="B276" s="31" t="s">
        <v>980</v>
      </c>
      <c r="C276" s="185" t="s">
        <v>981</v>
      </c>
      <c r="D276" s="185">
        <v>0</v>
      </c>
      <c r="E276" s="185">
        <v>0</v>
      </c>
    </row>
    <row r="277" spans="1:5" hidden="1">
      <c r="A277" s="181">
        <v>44117</v>
      </c>
      <c r="B277" s="31" t="s">
        <v>982</v>
      </c>
      <c r="C277" s="185" t="s">
        <v>580</v>
      </c>
      <c r="D277" s="185">
        <v>2200000</v>
      </c>
      <c r="E277" s="185">
        <v>1126200.6500000001</v>
      </c>
    </row>
    <row r="278" spans="1:5" hidden="1">
      <c r="A278" s="181">
        <v>44117</v>
      </c>
      <c r="B278" s="31" t="s">
        <v>983</v>
      </c>
      <c r="C278" s="185" t="s">
        <v>582</v>
      </c>
      <c r="D278" s="185">
        <v>6646200</v>
      </c>
      <c r="E278" s="185">
        <v>4190366.63</v>
      </c>
    </row>
    <row r="279" spans="1:5" hidden="1">
      <c r="A279" s="181">
        <v>44117</v>
      </c>
      <c r="B279" s="31" t="s">
        <v>992</v>
      </c>
      <c r="C279" s="185" t="s">
        <v>588</v>
      </c>
      <c r="D279" s="185">
        <v>47364429.797856145</v>
      </c>
      <c r="E279" s="185">
        <v>44522564.009984776</v>
      </c>
    </row>
    <row r="280" spans="1:5" hidden="1">
      <c r="A280" s="181">
        <v>44117</v>
      </c>
      <c r="B280" s="31" t="s">
        <v>993</v>
      </c>
      <c r="C280" s="185" t="s">
        <v>600</v>
      </c>
      <c r="D280" s="185">
        <v>95036407</v>
      </c>
      <c r="E280" s="185">
        <v>86001212.797649965</v>
      </c>
    </row>
    <row r="281" spans="1:5" hidden="1">
      <c r="A281" s="181">
        <v>44117</v>
      </c>
      <c r="B281" s="31" t="s">
        <v>994</v>
      </c>
      <c r="C281" s="185" t="s">
        <v>504</v>
      </c>
      <c r="D281" s="185">
        <v>6984390</v>
      </c>
      <c r="E281" s="185">
        <v>4248211.07</v>
      </c>
    </row>
    <row r="282" spans="1:5" hidden="1">
      <c r="A282" s="181">
        <v>44117</v>
      </c>
      <c r="B282" s="31" t="s">
        <v>996</v>
      </c>
      <c r="C282" s="185" t="s">
        <v>596</v>
      </c>
      <c r="D282" s="185">
        <v>16220552</v>
      </c>
      <c r="E282" s="185">
        <v>14434567.448799998</v>
      </c>
    </row>
    <row r="283" spans="1:5" hidden="1">
      <c r="A283" s="181">
        <v>44117</v>
      </c>
      <c r="B283" s="31" t="s">
        <v>997</v>
      </c>
      <c r="C283" s="185" t="s">
        <v>612</v>
      </c>
      <c r="D283" s="185">
        <v>191876596</v>
      </c>
      <c r="E283" s="185">
        <v>208979654.77899998</v>
      </c>
    </row>
    <row r="284" spans="1:5" hidden="1">
      <c r="A284" s="181">
        <v>44117</v>
      </c>
      <c r="B284" s="31" t="s">
        <v>998</v>
      </c>
      <c r="C284" s="185" t="s">
        <v>604</v>
      </c>
      <c r="D284" s="185">
        <v>133583770</v>
      </c>
      <c r="E284" s="185">
        <v>99106552.445317701</v>
      </c>
    </row>
    <row r="285" spans="1:5" hidden="1">
      <c r="A285" s="181">
        <v>44117</v>
      </c>
      <c r="B285" s="31" t="s">
        <v>617</v>
      </c>
      <c r="C285" s="185" t="s">
        <v>616</v>
      </c>
      <c r="D285" s="185">
        <v>591898555</v>
      </c>
      <c r="E285" s="185">
        <v>488703337.79318798</v>
      </c>
    </row>
    <row r="286" spans="1:5" hidden="1">
      <c r="A286" s="181">
        <v>44117</v>
      </c>
      <c r="B286" s="31" t="s">
        <v>999</v>
      </c>
      <c r="C286" s="185" t="s">
        <v>1000</v>
      </c>
      <c r="D286" s="185">
        <v>1778991</v>
      </c>
      <c r="E286" s="185">
        <v>1450752.91</v>
      </c>
    </row>
    <row r="287" spans="1:5" hidden="1">
      <c r="A287" s="181">
        <v>44117</v>
      </c>
      <c r="B287" s="31" t="s">
        <v>1001</v>
      </c>
      <c r="C287" s="185" t="s">
        <v>618</v>
      </c>
      <c r="D287" s="185">
        <v>627196198</v>
      </c>
      <c r="E287" s="185">
        <v>539388730.27999997</v>
      </c>
    </row>
    <row r="288" spans="1:5" hidden="1">
      <c r="A288" s="181">
        <v>44117</v>
      </c>
      <c r="B288" s="31" t="s">
        <v>586</v>
      </c>
      <c r="C288" s="185" t="s">
        <v>585</v>
      </c>
      <c r="D288" s="185">
        <v>1042542</v>
      </c>
      <c r="E288" s="185">
        <v>758212.27000000037</v>
      </c>
    </row>
    <row r="289" spans="1:5" hidden="1">
      <c r="A289" s="181">
        <v>44117</v>
      </c>
      <c r="B289" s="31" t="s">
        <v>1002</v>
      </c>
      <c r="C289" s="185" t="s">
        <v>645</v>
      </c>
      <c r="D289" s="185">
        <v>19057080.952380951</v>
      </c>
      <c r="E289" s="185">
        <v>13403611.128370058</v>
      </c>
    </row>
    <row r="290" spans="1:5" hidden="1">
      <c r="A290" s="181">
        <v>44117</v>
      </c>
      <c r="B290" s="31" t="s">
        <v>1003</v>
      </c>
      <c r="C290" s="185" t="s">
        <v>647</v>
      </c>
      <c r="D290" s="185">
        <v>132083146</v>
      </c>
      <c r="E290" s="185">
        <v>121523786.2432</v>
      </c>
    </row>
    <row r="291" spans="1:5" hidden="1">
      <c r="A291" s="181">
        <v>44117</v>
      </c>
      <c r="B291" s="31" t="s">
        <v>911</v>
      </c>
      <c r="C291" s="185" t="s">
        <v>1004</v>
      </c>
      <c r="D291" s="185">
        <v>155643269.75999999</v>
      </c>
      <c r="E291" s="185">
        <v>161564179.80362082</v>
      </c>
    </row>
    <row r="292" spans="1:5" hidden="1">
      <c r="A292" s="181">
        <v>44117</v>
      </c>
      <c r="B292" s="31" t="s">
        <v>1005</v>
      </c>
      <c r="C292" s="185" t="s">
        <v>1006</v>
      </c>
      <c r="D292" s="185">
        <v>100042648</v>
      </c>
      <c r="E292" s="185">
        <v>93060671.316080004</v>
      </c>
    </row>
    <row r="293" spans="1:5" hidden="1">
      <c r="A293" s="181">
        <v>44117</v>
      </c>
      <c r="B293" s="31" t="s">
        <v>1007</v>
      </c>
      <c r="C293" s="185" t="s">
        <v>662</v>
      </c>
      <c r="D293" s="185">
        <v>177657966</v>
      </c>
      <c r="E293" s="185">
        <v>171792189</v>
      </c>
    </row>
    <row r="294" spans="1:5" hidden="1">
      <c r="A294" s="181">
        <v>44117</v>
      </c>
      <c r="B294" s="31" t="s">
        <v>1008</v>
      </c>
      <c r="C294" s="185" t="s">
        <v>649</v>
      </c>
      <c r="D294" s="185">
        <v>892629096</v>
      </c>
      <c r="E294" s="185">
        <v>825661983</v>
      </c>
    </row>
    <row r="295" spans="1:5">
      <c r="A295" s="181">
        <v>44117</v>
      </c>
      <c r="B295" s="31" t="s">
        <v>1009</v>
      </c>
      <c r="C295" s="185" t="s">
        <v>652</v>
      </c>
      <c r="D295" s="185">
        <v>221768125</v>
      </c>
      <c r="E295" s="185">
        <v>181354013</v>
      </c>
    </row>
    <row r="296" spans="1:5" hidden="1">
      <c r="A296" s="181">
        <v>44117</v>
      </c>
      <c r="B296" s="31" t="s">
        <v>1010</v>
      </c>
      <c r="C296" s="185" t="s">
        <v>665</v>
      </c>
      <c r="D296" s="185">
        <v>121132580.95238094</v>
      </c>
      <c r="E296" s="185">
        <v>122869821.98999999</v>
      </c>
    </row>
    <row r="297" spans="1:5" hidden="1">
      <c r="A297" s="181">
        <v>44117</v>
      </c>
      <c r="B297" s="31" t="s">
        <v>1011</v>
      </c>
      <c r="C297" s="185" t="s">
        <v>964</v>
      </c>
      <c r="D297" s="185">
        <v>316571124</v>
      </c>
      <c r="E297" s="185">
        <v>345127714.87691802</v>
      </c>
    </row>
    <row r="298" spans="1:5" hidden="1">
      <c r="A298" s="181">
        <v>44117</v>
      </c>
      <c r="B298" s="31" t="s">
        <v>1012</v>
      </c>
      <c r="C298" s="185" t="s">
        <v>1013</v>
      </c>
      <c r="D298" s="185">
        <v>85000000</v>
      </c>
      <c r="E298" s="185">
        <v>72250000</v>
      </c>
    </row>
    <row r="299" spans="1:5" hidden="1">
      <c r="A299" s="181">
        <v>44117</v>
      </c>
      <c r="B299" s="31" t="s">
        <v>1014</v>
      </c>
      <c r="C299" s="185" t="s">
        <v>667</v>
      </c>
      <c r="D299" s="185">
        <v>93910355</v>
      </c>
      <c r="E299" s="185">
        <v>85732351.721000001</v>
      </c>
    </row>
    <row r="300" spans="1:5" hidden="1">
      <c r="A300" s="181">
        <v>44117</v>
      </c>
      <c r="B300" s="31" t="s">
        <v>1015</v>
      </c>
      <c r="C300" s="185" t="s">
        <v>670</v>
      </c>
      <c r="D300" s="185">
        <v>155000000</v>
      </c>
      <c r="E300" s="185">
        <v>141050000</v>
      </c>
    </row>
    <row r="301" spans="1:5" hidden="1">
      <c r="A301" s="181">
        <v>44117</v>
      </c>
      <c r="B301" s="31" t="s">
        <v>1016</v>
      </c>
      <c r="C301" s="185" t="s">
        <v>335</v>
      </c>
      <c r="D301" s="185">
        <v>26145782</v>
      </c>
      <c r="E301" s="185">
        <v>24180000</v>
      </c>
    </row>
    <row r="302" spans="1:5" hidden="1">
      <c r="A302" s="181">
        <v>44117</v>
      </c>
      <c r="B302" s="31" t="s">
        <v>916</v>
      </c>
      <c r="C302" s="185" t="s">
        <v>1017</v>
      </c>
      <c r="D302" s="185">
        <v>47817473</v>
      </c>
      <c r="E302" s="185">
        <v>52574895.420999989</v>
      </c>
    </row>
    <row r="303" spans="1:5" hidden="1">
      <c r="A303" s="181">
        <v>44117</v>
      </c>
      <c r="B303" s="31" t="s">
        <v>675</v>
      </c>
      <c r="C303" s="185" t="s">
        <v>674</v>
      </c>
      <c r="D303" s="185">
        <v>1376190476.1904762</v>
      </c>
      <c r="E303" s="185">
        <v>1195902854.4985714</v>
      </c>
    </row>
    <row r="304" spans="1:5" hidden="1">
      <c r="A304" s="181">
        <v>44117</v>
      </c>
      <c r="B304" s="31" t="s">
        <v>677</v>
      </c>
      <c r="C304" s="185" t="s">
        <v>676</v>
      </c>
      <c r="D304" s="185">
        <v>91300000</v>
      </c>
      <c r="E304" s="185">
        <v>83996000</v>
      </c>
    </row>
    <row r="305" spans="1:5" hidden="1">
      <c r="A305" s="181">
        <v>44117</v>
      </c>
      <c r="B305" s="31" t="s">
        <v>679</v>
      </c>
      <c r="C305" s="185" t="s">
        <v>678</v>
      </c>
      <c r="D305" s="185">
        <v>870293108</v>
      </c>
      <c r="E305" s="185">
        <v>808937442.95650005</v>
      </c>
    </row>
    <row r="306" spans="1:5" hidden="1">
      <c r="A306" s="181">
        <v>44117</v>
      </c>
      <c r="B306" s="31" t="s">
        <v>673</v>
      </c>
      <c r="C306" s="185" t="s">
        <v>672</v>
      </c>
      <c r="D306" s="185">
        <v>650000000</v>
      </c>
      <c r="E306" s="185">
        <v>607750000</v>
      </c>
    </row>
    <row r="307" spans="1:5" hidden="1">
      <c r="A307" s="181">
        <v>44268</v>
      </c>
      <c r="B307" s="31" t="s">
        <v>683</v>
      </c>
      <c r="C307" s="185"/>
      <c r="D307" s="185">
        <v>1462000000</v>
      </c>
      <c r="E307" s="185">
        <v>1352350000</v>
      </c>
    </row>
    <row r="308" spans="1:5" hidden="1">
      <c r="A308" s="181">
        <v>44268</v>
      </c>
      <c r="B308" s="31" t="s">
        <v>1018</v>
      </c>
      <c r="C308" s="185"/>
      <c r="D308" s="185">
        <v>390000000</v>
      </c>
      <c r="E308" s="185">
        <v>364650000</v>
      </c>
    </row>
    <row r="309" spans="1:5" hidden="1">
      <c r="A309" s="181">
        <v>44268</v>
      </c>
      <c r="B309" s="31" t="s">
        <v>681</v>
      </c>
      <c r="C309" s="185"/>
      <c r="D309" s="185">
        <v>327718153.33333331</v>
      </c>
      <c r="E309" s="185">
        <v>304777882.29000002</v>
      </c>
    </row>
    <row r="310" spans="1:5" hidden="1">
      <c r="A310" s="181">
        <v>44268</v>
      </c>
      <c r="B310" s="31" t="s">
        <v>1020</v>
      </c>
      <c r="C310" s="185"/>
      <c r="D310" s="185">
        <v>1000000</v>
      </c>
      <c r="E310" s="185">
        <v>850000</v>
      </c>
    </row>
    <row r="311" spans="1:5" hidden="1">
      <c r="A311" s="181">
        <v>44268</v>
      </c>
      <c r="B311" s="31" t="s">
        <v>1033</v>
      </c>
      <c r="C311" s="185"/>
      <c r="D311" s="185">
        <v>430034944.12</v>
      </c>
      <c r="E311" s="185">
        <v>321198676.89539999</v>
      </c>
    </row>
    <row r="312" spans="1:5" hidden="1">
      <c r="A312" s="181">
        <v>44268</v>
      </c>
      <c r="B312" s="31" t="s">
        <v>933</v>
      </c>
      <c r="C312" s="185" t="s">
        <v>417</v>
      </c>
      <c r="D312" s="185">
        <v>527037820</v>
      </c>
      <c r="E312" s="185">
        <v>502741033.22918242</v>
      </c>
    </row>
    <row r="313" spans="1:5" hidden="1">
      <c r="A313" s="181">
        <v>44268</v>
      </c>
      <c r="B313" s="31" t="s">
        <v>936</v>
      </c>
      <c r="C313" s="185" t="s">
        <v>968</v>
      </c>
      <c r="D313" s="185">
        <v>168976040.95238096</v>
      </c>
      <c r="E313" s="185">
        <v>141672524.9014762</v>
      </c>
    </row>
    <row r="314" spans="1:5" hidden="1">
      <c r="A314" s="181">
        <v>44268</v>
      </c>
      <c r="B314" s="31" t="s">
        <v>945</v>
      </c>
      <c r="C314" s="185" t="s">
        <v>487</v>
      </c>
      <c r="D314" s="185">
        <v>245977347.13161686</v>
      </c>
      <c r="E314" s="185">
        <v>228488395.46324447</v>
      </c>
    </row>
    <row r="315" spans="1:5" hidden="1">
      <c r="A315" s="181">
        <v>44268</v>
      </c>
      <c r="B315" s="31" t="s">
        <v>947</v>
      </c>
      <c r="C315" s="185" t="s">
        <v>482</v>
      </c>
      <c r="D315" s="185">
        <v>150000000</v>
      </c>
      <c r="E315" s="185">
        <v>125642410.02353564</v>
      </c>
    </row>
    <row r="316" spans="1:5" hidden="1">
      <c r="A316" s="181">
        <v>44268</v>
      </c>
      <c r="B316" s="31" t="s">
        <v>948</v>
      </c>
      <c r="C316" s="185" t="s">
        <v>485</v>
      </c>
      <c r="D316" s="185">
        <v>66185668.571428567</v>
      </c>
      <c r="E316" s="185">
        <v>58052020.61928571</v>
      </c>
    </row>
    <row r="317" spans="1:5" hidden="1">
      <c r="A317" s="181">
        <v>44268</v>
      </c>
      <c r="B317" s="31" t="s">
        <v>952</v>
      </c>
      <c r="C317" s="185" t="s">
        <v>506</v>
      </c>
      <c r="D317" s="185">
        <v>3200000000</v>
      </c>
      <c r="E317" s="185">
        <v>2976000000</v>
      </c>
    </row>
    <row r="318" spans="1:5" hidden="1">
      <c r="A318" s="181">
        <v>44268</v>
      </c>
      <c r="B318" s="31" t="s">
        <v>957</v>
      </c>
      <c r="C318" s="185" t="s">
        <v>551</v>
      </c>
      <c r="D318" s="185">
        <v>32341773</v>
      </c>
      <c r="E318" s="185">
        <v>34798196.777618825</v>
      </c>
    </row>
    <row r="319" spans="1:5" hidden="1">
      <c r="A319" s="181">
        <v>44268</v>
      </c>
      <c r="B319" s="31" t="s">
        <v>958</v>
      </c>
      <c r="C319" s="185" t="s">
        <v>547</v>
      </c>
      <c r="D319" s="185">
        <v>52028085.714285709</v>
      </c>
      <c r="E319" s="185">
        <v>47340355.191428564</v>
      </c>
    </row>
    <row r="320" spans="1:5" hidden="1">
      <c r="A320" s="181">
        <v>44268</v>
      </c>
      <c r="B320" s="31" t="s">
        <v>959</v>
      </c>
      <c r="C320" s="185" t="s">
        <v>540</v>
      </c>
      <c r="D320" s="185">
        <v>176420357</v>
      </c>
      <c r="E320" s="185">
        <v>122395420.14</v>
      </c>
    </row>
    <row r="321" spans="1:5" hidden="1">
      <c r="A321" s="181">
        <v>44268</v>
      </c>
      <c r="B321" s="31" t="s">
        <v>960</v>
      </c>
      <c r="C321" s="185" t="s">
        <v>545</v>
      </c>
      <c r="D321" s="185">
        <v>1633315425</v>
      </c>
      <c r="E321" s="185">
        <v>1228038344.69559</v>
      </c>
    </row>
    <row r="322" spans="1:5" hidden="1">
      <c r="A322" s="181">
        <v>44268</v>
      </c>
      <c r="B322" s="31" t="s">
        <v>961</v>
      </c>
      <c r="C322" s="185" t="s">
        <v>530</v>
      </c>
      <c r="D322" s="185">
        <v>1056951198</v>
      </c>
      <c r="E322" s="185">
        <v>993534126.11999989</v>
      </c>
    </row>
    <row r="323" spans="1:5" hidden="1">
      <c r="A323" s="181">
        <v>44268</v>
      </c>
      <c r="B323" s="31" t="s">
        <v>977</v>
      </c>
      <c r="C323" s="185" t="s">
        <v>563</v>
      </c>
      <c r="D323" s="185">
        <v>1200000000</v>
      </c>
      <c r="E323" s="185">
        <v>1140000000</v>
      </c>
    </row>
    <row r="324" spans="1:5" hidden="1">
      <c r="A324" s="181">
        <v>44268</v>
      </c>
      <c r="B324" s="31" t="s">
        <v>978</v>
      </c>
      <c r="C324" s="185" t="s">
        <v>556</v>
      </c>
      <c r="D324" s="185">
        <v>170057475.66411862</v>
      </c>
      <c r="E324" s="185">
        <v>136045980.53129491</v>
      </c>
    </row>
    <row r="325" spans="1:5" hidden="1">
      <c r="A325" s="181">
        <v>44268</v>
      </c>
      <c r="B325" s="31" t="s">
        <v>992</v>
      </c>
      <c r="C325" s="185" t="s">
        <v>588</v>
      </c>
      <c r="D325" s="185">
        <v>57898699.390000001</v>
      </c>
      <c r="E325" s="185">
        <v>54424777.426599994</v>
      </c>
    </row>
    <row r="326" spans="1:5" hidden="1">
      <c r="A326" s="181">
        <v>44268</v>
      </c>
      <c r="B326" s="31" t="s">
        <v>996</v>
      </c>
      <c r="C326" s="185" t="s">
        <v>596</v>
      </c>
      <c r="D326" s="185">
        <v>16220552</v>
      </c>
      <c r="E326" s="185">
        <v>14434567.448799998</v>
      </c>
    </row>
    <row r="327" spans="1:5" hidden="1">
      <c r="A327" s="181">
        <v>44268</v>
      </c>
      <c r="B327" s="31" t="s">
        <v>997</v>
      </c>
      <c r="C327" s="185" t="s">
        <v>612</v>
      </c>
      <c r="D327" s="185">
        <v>196190620</v>
      </c>
      <c r="E327" s="185">
        <v>212380869</v>
      </c>
    </row>
    <row r="328" spans="1:5" hidden="1">
      <c r="A328" s="181">
        <v>44268</v>
      </c>
      <c r="B328" s="31" t="s">
        <v>998</v>
      </c>
      <c r="C328" s="185" t="s">
        <v>604</v>
      </c>
      <c r="D328" s="185">
        <v>133583770</v>
      </c>
      <c r="E328" s="185">
        <v>99106552.445317701</v>
      </c>
    </row>
    <row r="329" spans="1:5" hidden="1">
      <c r="A329" s="181">
        <v>44268</v>
      </c>
      <c r="B329" s="31" t="s">
        <v>617</v>
      </c>
      <c r="C329" s="185" t="s">
        <v>616</v>
      </c>
      <c r="D329" s="185">
        <v>635000000</v>
      </c>
      <c r="E329" s="185">
        <v>524290213.03941917</v>
      </c>
    </row>
    <row r="330" spans="1:5" hidden="1">
      <c r="A330" s="181">
        <v>44268</v>
      </c>
      <c r="B330" s="31" t="s">
        <v>1001</v>
      </c>
      <c r="C330" s="185" t="s">
        <v>618</v>
      </c>
      <c r="D330" s="185">
        <v>593999147</v>
      </c>
      <c r="E330" s="185">
        <v>510839266</v>
      </c>
    </row>
    <row r="331" spans="1:5" hidden="1">
      <c r="A331" s="181">
        <v>44268</v>
      </c>
      <c r="B331" s="31" t="s">
        <v>1003</v>
      </c>
      <c r="C331" s="185" t="s">
        <v>647</v>
      </c>
      <c r="D331" s="185">
        <v>132083146</v>
      </c>
      <c r="E331" s="185">
        <v>121523786.2432</v>
      </c>
    </row>
    <row r="332" spans="1:5" hidden="1">
      <c r="A332" s="181">
        <v>44268</v>
      </c>
      <c r="B332" s="31" t="s">
        <v>1005</v>
      </c>
      <c r="C332" s="185" t="s">
        <v>1006</v>
      </c>
      <c r="D332" s="185">
        <v>100042648</v>
      </c>
      <c r="E332" s="185">
        <v>93060671.316080004</v>
      </c>
    </row>
    <row r="333" spans="1:5" hidden="1">
      <c r="A333" s="181">
        <v>44268</v>
      </c>
      <c r="B333" s="31" t="s">
        <v>1007</v>
      </c>
      <c r="C333" s="185" t="s">
        <v>662</v>
      </c>
      <c r="D333" s="185">
        <v>182442342</v>
      </c>
      <c r="E333" s="185">
        <v>178793495.16</v>
      </c>
    </row>
    <row r="334" spans="1:5" hidden="1">
      <c r="A334" s="181">
        <v>44268</v>
      </c>
      <c r="B334" s="31" t="s">
        <v>1008</v>
      </c>
      <c r="C334" s="185" t="s">
        <v>649</v>
      </c>
      <c r="D334" s="185">
        <v>703937495</v>
      </c>
      <c r="E334" s="185">
        <v>651126465</v>
      </c>
    </row>
    <row r="335" spans="1:5">
      <c r="A335" s="181">
        <v>44268</v>
      </c>
      <c r="B335" s="31" t="s">
        <v>1009</v>
      </c>
      <c r="C335" s="185" t="s">
        <v>652</v>
      </c>
      <c r="D335" s="185">
        <v>434504076.42857146</v>
      </c>
      <c r="E335" s="185">
        <v>354989830.4421429</v>
      </c>
    </row>
    <row r="336" spans="1:5" hidden="1">
      <c r="A336" s="181">
        <v>44268</v>
      </c>
      <c r="B336" s="31" t="s">
        <v>1010</v>
      </c>
      <c r="C336" s="185" t="s">
        <v>665</v>
      </c>
      <c r="D336" s="185">
        <v>124132580.952381</v>
      </c>
      <c r="E336" s="185">
        <v>122869821.98999999</v>
      </c>
    </row>
    <row r="337" spans="1:5" hidden="1">
      <c r="A337" s="181">
        <v>44268</v>
      </c>
      <c r="B337" s="31" t="s">
        <v>1012</v>
      </c>
      <c r="C337" s="185" t="s">
        <v>1013</v>
      </c>
      <c r="D337" s="185">
        <v>85000000</v>
      </c>
      <c r="E337" s="185">
        <v>72250000</v>
      </c>
    </row>
    <row r="338" spans="1:5" hidden="1">
      <c r="A338" s="181">
        <v>44268</v>
      </c>
      <c r="B338" s="31" t="s">
        <v>1014</v>
      </c>
      <c r="C338" s="185" t="s">
        <v>667</v>
      </c>
      <c r="D338" s="185">
        <v>93910355</v>
      </c>
      <c r="E338" s="185">
        <v>85732351.721000001</v>
      </c>
    </row>
    <row r="339" spans="1:5" hidden="1">
      <c r="A339" s="181">
        <v>44268</v>
      </c>
      <c r="B339" s="31" t="s">
        <v>1015</v>
      </c>
      <c r="C339" s="185" t="s">
        <v>670</v>
      </c>
      <c r="D339" s="185">
        <v>155000000</v>
      </c>
      <c r="E339" s="185">
        <v>141050000</v>
      </c>
    </row>
    <row r="340" spans="1:5" hidden="1">
      <c r="A340" s="181">
        <v>44268</v>
      </c>
      <c r="B340" s="31" t="s">
        <v>1016</v>
      </c>
      <c r="C340" s="185" t="s">
        <v>335</v>
      </c>
      <c r="D340" s="185">
        <v>29476843</v>
      </c>
      <c r="E340" s="185">
        <v>26823927.130000003</v>
      </c>
    </row>
    <row r="341" spans="1:5" hidden="1">
      <c r="A341" s="181">
        <v>44268</v>
      </c>
      <c r="B341" s="31" t="s">
        <v>675</v>
      </c>
      <c r="C341" s="185" t="s">
        <v>674</v>
      </c>
      <c r="D341" s="185">
        <v>967000000</v>
      </c>
      <c r="E341" s="185">
        <v>879970000</v>
      </c>
    </row>
    <row r="342" spans="1:5" hidden="1">
      <c r="A342" s="181">
        <v>44268</v>
      </c>
      <c r="B342" s="31" t="s">
        <v>677</v>
      </c>
      <c r="C342" s="185" t="s">
        <v>676</v>
      </c>
      <c r="D342" s="185">
        <v>93800000</v>
      </c>
      <c r="E342" s="185">
        <v>88756688.975999981</v>
      </c>
    </row>
    <row r="343" spans="1:5" hidden="1">
      <c r="A343" s="181">
        <v>44268</v>
      </c>
      <c r="B343" s="31" t="s">
        <v>679</v>
      </c>
      <c r="C343" s="185" t="s">
        <v>678</v>
      </c>
      <c r="D343" s="185">
        <v>870293108</v>
      </c>
      <c r="E343" s="185">
        <v>808937442.95650005</v>
      </c>
    </row>
    <row r="344" spans="1:5" hidden="1">
      <c r="A344" s="181">
        <v>44268</v>
      </c>
      <c r="B344" s="31" t="s">
        <v>673</v>
      </c>
      <c r="C344" s="185" t="s">
        <v>672</v>
      </c>
      <c r="D344" s="185">
        <v>650000000</v>
      </c>
      <c r="E344" s="185">
        <v>607750000</v>
      </c>
    </row>
    <row r="345" spans="1:5" hidden="1">
      <c r="A345" s="181">
        <v>44268</v>
      </c>
      <c r="B345" s="31" t="s">
        <v>683</v>
      </c>
      <c r="C345" s="185" t="s">
        <v>682</v>
      </c>
      <c r="D345" s="185">
        <v>1462000000</v>
      </c>
      <c r="E345" s="185">
        <v>1352350000</v>
      </c>
    </row>
    <row r="346" spans="1:5" hidden="1">
      <c r="A346" s="181">
        <v>44268</v>
      </c>
      <c r="B346" s="31" t="s">
        <v>1018</v>
      </c>
      <c r="C346" s="185" t="s">
        <v>1019</v>
      </c>
      <c r="D346" s="185">
        <v>390000000</v>
      </c>
      <c r="E346" s="185">
        <v>364650000</v>
      </c>
    </row>
    <row r="347" spans="1:5" hidden="1">
      <c r="A347" s="181">
        <v>44268</v>
      </c>
      <c r="B347" s="31" t="s">
        <v>681</v>
      </c>
      <c r="C347" s="185" t="s">
        <v>680</v>
      </c>
      <c r="D347" s="185">
        <v>327718153.33333331</v>
      </c>
      <c r="E347" s="185">
        <v>302367726</v>
      </c>
    </row>
    <row r="348" spans="1:5" hidden="1">
      <c r="A348" s="181">
        <v>44268</v>
      </c>
      <c r="B348" s="31" t="s">
        <v>1020</v>
      </c>
      <c r="C348" s="185" t="s">
        <v>1021</v>
      </c>
      <c r="D348" s="185">
        <v>1000000</v>
      </c>
      <c r="E348" s="185">
        <v>1648128.4931000001</v>
      </c>
    </row>
    <row r="349" spans="1:5" hidden="1">
      <c r="A349" s="181">
        <v>44268</v>
      </c>
      <c r="B349" s="31" t="s">
        <v>1022</v>
      </c>
      <c r="C349" s="185" t="s">
        <v>684</v>
      </c>
      <c r="D349" s="185">
        <v>40449240</v>
      </c>
      <c r="E349" s="185">
        <v>35085670.776000001</v>
      </c>
    </row>
    <row r="350" spans="1:5" hidden="1">
      <c r="A350" s="181">
        <v>44268</v>
      </c>
      <c r="B350" s="31" t="s">
        <v>1023</v>
      </c>
      <c r="C350" s="185" t="s">
        <v>1024</v>
      </c>
      <c r="D350" s="185">
        <v>219047619.04761904</v>
      </c>
      <c r="E350" s="185">
        <v>203714285.71428573</v>
      </c>
    </row>
    <row r="351" spans="1:5" hidden="1">
      <c r="A351" s="181">
        <v>44268</v>
      </c>
      <c r="B351" s="31" t="s">
        <v>1025</v>
      </c>
      <c r="C351" s="185" t="s">
        <v>1026</v>
      </c>
      <c r="D351" s="185">
        <v>142857142.85714301</v>
      </c>
      <c r="E351" s="185">
        <v>130000000.00000015</v>
      </c>
    </row>
    <row r="352" spans="1:5" hidden="1">
      <c r="A352" s="181">
        <v>44268</v>
      </c>
      <c r="B352" s="31" t="s">
        <v>687</v>
      </c>
      <c r="C352" s="185" t="s">
        <v>686</v>
      </c>
      <c r="D352" s="185">
        <v>375000000</v>
      </c>
      <c r="E352" s="185">
        <v>341250000</v>
      </c>
    </row>
    <row r="353" spans="1:5" hidden="1">
      <c r="A353" s="181">
        <v>44268</v>
      </c>
      <c r="B353" s="31" t="s">
        <v>1027</v>
      </c>
      <c r="C353" s="185" t="s">
        <v>1028</v>
      </c>
      <c r="D353" s="185">
        <v>1100000000</v>
      </c>
      <c r="E353" s="185">
        <v>1023000000</v>
      </c>
    </row>
    <row r="354" spans="1:5" hidden="1">
      <c r="A354" s="181">
        <v>44268</v>
      </c>
      <c r="B354" s="31" t="s">
        <v>1029</v>
      </c>
      <c r="C354" s="185" t="s">
        <v>1030</v>
      </c>
      <c r="D354" s="185">
        <v>0</v>
      </c>
      <c r="E354" s="185">
        <v>0</v>
      </c>
    </row>
    <row r="355" spans="1:5" hidden="1">
      <c r="A355" s="181">
        <v>44268</v>
      </c>
      <c r="B355" s="31" t="s">
        <v>1031</v>
      </c>
      <c r="C355" s="185" t="s">
        <v>1032</v>
      </c>
      <c r="D355" s="185">
        <v>175000000</v>
      </c>
      <c r="E355" s="185">
        <v>162750000</v>
      </c>
    </row>
  </sheetData>
  <autoFilter ref="A1:K355" xr:uid="{00000000-0009-0000-0000-000009000000}">
    <filterColumn colId="1">
      <filters>
        <filter val="Marassi PKG# 162"/>
      </filters>
    </filterColumn>
  </autoFilter>
  <pageMargins left="0.7" right="0.7" top="0.75" bottom="0.75" header="0.3" footer="0.3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3" filterMode="1"/>
  <dimension ref="A1:F283"/>
  <sheetViews>
    <sheetView zoomScale="70" zoomScaleNormal="70" workbookViewId="0">
      <selection activeCell="D4104" sqref="D4083:D4104"/>
    </sheetView>
  </sheetViews>
  <sheetFormatPr defaultRowHeight="14.4"/>
  <cols>
    <col min="1" max="1" width="58.33203125" bestFit="1" customWidth="1"/>
    <col min="2" max="2" width="30.33203125" customWidth="1"/>
    <col min="3" max="3" width="38.88671875" customWidth="1"/>
    <col min="4" max="4" width="15.44140625" bestFit="1" customWidth="1"/>
    <col min="5" max="5" width="23.109375" style="591" customWidth="1"/>
  </cols>
  <sheetData>
    <row r="1" spans="1:6" ht="31.2">
      <c r="A1" s="553" t="s">
        <v>118</v>
      </c>
      <c r="B1" s="589" t="s">
        <v>1314</v>
      </c>
      <c r="C1" s="589" t="s">
        <v>1315</v>
      </c>
      <c r="D1" s="553" t="s">
        <v>1316</v>
      </c>
      <c r="F1" t="s">
        <v>1319</v>
      </c>
    </row>
    <row r="2" spans="1:6" hidden="1">
      <c r="A2" s="585" t="s">
        <v>1048</v>
      </c>
      <c r="B2" s="426">
        <v>56931016</v>
      </c>
      <c r="C2" s="426">
        <v>64758247.253497899</v>
      </c>
      <c r="D2" s="588" t="s">
        <v>1318</v>
      </c>
      <c r="E2"/>
      <c r="F2">
        <f>IF(D2="Gross Margin",B2-C2,0)</f>
        <v>-7827231.2534978986</v>
      </c>
    </row>
    <row r="3" spans="1:6" hidden="1">
      <c r="A3" s="586" t="s">
        <v>1049</v>
      </c>
      <c r="B3" s="426">
        <v>72946445.959999993</v>
      </c>
      <c r="C3" s="426">
        <v>66087308.601178706</v>
      </c>
      <c r="D3" s="588" t="s">
        <v>1318</v>
      </c>
      <c r="E3"/>
      <c r="F3">
        <f t="shared" ref="F3:F66" si="0">IF(D3="Gross Margin",B3-C3,0)</f>
        <v>6859137.3588212878</v>
      </c>
    </row>
    <row r="4" spans="1:6" hidden="1">
      <c r="A4" s="585" t="s">
        <v>1050</v>
      </c>
      <c r="B4" s="426">
        <v>172216796.040488</v>
      </c>
      <c r="C4" s="426">
        <v>173716038.32478499</v>
      </c>
      <c r="D4" s="588" t="s">
        <v>1318</v>
      </c>
      <c r="E4"/>
      <c r="F4">
        <f t="shared" si="0"/>
        <v>-1499242.2842969894</v>
      </c>
    </row>
    <row r="5" spans="1:6" hidden="1">
      <c r="A5" s="586" t="s">
        <v>1054</v>
      </c>
      <c r="B5" s="590">
        <v>110450184.62</v>
      </c>
      <c r="C5" s="590">
        <v>108679008.97488841</v>
      </c>
      <c r="D5" s="588" t="s">
        <v>1318</v>
      </c>
      <c r="E5"/>
      <c r="F5">
        <f t="shared" si="0"/>
        <v>1771175.6451115906</v>
      </c>
    </row>
    <row r="6" spans="1:6" hidden="1">
      <c r="A6" s="586" t="s">
        <v>1055</v>
      </c>
      <c r="B6" s="426">
        <v>56527617</v>
      </c>
      <c r="C6" s="426">
        <v>33948207.928000003</v>
      </c>
      <c r="D6" s="588" t="s">
        <v>1318</v>
      </c>
      <c r="E6"/>
      <c r="F6">
        <f t="shared" si="0"/>
        <v>22579409.071999997</v>
      </c>
    </row>
    <row r="7" spans="1:6" hidden="1">
      <c r="A7" s="586" t="s">
        <v>1058</v>
      </c>
      <c r="B7" s="590">
        <v>98576600</v>
      </c>
      <c r="C7" s="590">
        <v>104888994.04028954</v>
      </c>
      <c r="D7" s="588" t="s">
        <v>1318</v>
      </c>
      <c r="E7"/>
      <c r="F7">
        <f t="shared" si="0"/>
        <v>-6312394.0402895361</v>
      </c>
    </row>
    <row r="8" spans="1:6" hidden="1">
      <c r="A8" s="586" t="s">
        <v>1059</v>
      </c>
      <c r="B8" s="426">
        <v>184387980.81</v>
      </c>
      <c r="C8" s="426">
        <v>97786625.935211465</v>
      </c>
      <c r="D8" s="588" t="s">
        <v>1318</v>
      </c>
      <c r="E8"/>
      <c r="F8">
        <f t="shared" si="0"/>
        <v>86601354.874788538</v>
      </c>
    </row>
    <row r="9" spans="1:6" hidden="1">
      <c r="A9" s="586" t="s">
        <v>1060</v>
      </c>
      <c r="B9" s="426">
        <v>183459815.63</v>
      </c>
      <c r="C9" s="426">
        <v>165227581.2857407</v>
      </c>
      <c r="D9" s="588" t="s">
        <v>1318</v>
      </c>
      <c r="E9"/>
      <c r="F9">
        <f t="shared" si="0"/>
        <v>18232234.344259292</v>
      </c>
    </row>
    <row r="10" spans="1:6" hidden="1">
      <c r="A10" s="585" t="s">
        <v>1061</v>
      </c>
      <c r="B10" s="426">
        <v>18438370</v>
      </c>
      <c r="C10" s="426">
        <v>16655530.550000001</v>
      </c>
      <c r="D10" s="588" t="s">
        <v>1318</v>
      </c>
      <c r="E10"/>
      <c r="F10">
        <f t="shared" si="0"/>
        <v>1782839.4499999993</v>
      </c>
    </row>
    <row r="11" spans="1:6" hidden="1">
      <c r="A11" s="586" t="s">
        <v>14</v>
      </c>
      <c r="B11" s="590">
        <v>161208266</v>
      </c>
      <c r="C11" s="590">
        <v>169537179.474491</v>
      </c>
      <c r="D11" s="588" t="s">
        <v>1318</v>
      </c>
      <c r="E11"/>
      <c r="F11">
        <f t="shared" si="0"/>
        <v>-8328913.4744910002</v>
      </c>
    </row>
    <row r="12" spans="1:6" hidden="1">
      <c r="A12" s="585" t="s">
        <v>1068</v>
      </c>
      <c r="B12" s="426">
        <v>33784495.526724979</v>
      </c>
      <c r="C12" s="426">
        <v>30373982.799601737</v>
      </c>
      <c r="D12" s="588" t="s">
        <v>1318</v>
      </c>
      <c r="E12"/>
      <c r="F12">
        <f t="shared" si="0"/>
        <v>3410512.7271232419</v>
      </c>
    </row>
    <row r="13" spans="1:6" hidden="1">
      <c r="A13" s="586" t="s">
        <v>1069</v>
      </c>
      <c r="B13" s="426">
        <v>314789511</v>
      </c>
      <c r="C13" s="426">
        <v>344222187</v>
      </c>
      <c r="D13" s="588" t="s">
        <v>1318</v>
      </c>
      <c r="E13"/>
      <c r="F13">
        <f t="shared" si="0"/>
        <v>-29432676</v>
      </c>
    </row>
    <row r="14" spans="1:6" hidden="1">
      <c r="A14" s="585" t="s">
        <v>1070</v>
      </c>
      <c r="B14" s="426">
        <v>427594086.74000001</v>
      </c>
      <c r="C14" s="426">
        <v>319973217.78386933</v>
      </c>
      <c r="D14" s="588" t="s">
        <v>1318</v>
      </c>
      <c r="E14"/>
      <c r="F14">
        <f t="shared" si="0"/>
        <v>107620868.95613068</v>
      </c>
    </row>
    <row r="15" spans="1:6" hidden="1">
      <c r="A15" s="585" t="s">
        <v>1071</v>
      </c>
      <c r="B15" s="426">
        <v>155643269.75999999</v>
      </c>
      <c r="C15" s="426">
        <v>161564179.80362082</v>
      </c>
      <c r="D15" s="588" t="s">
        <v>1318</v>
      </c>
      <c r="E15"/>
      <c r="F15">
        <f t="shared" si="0"/>
        <v>-5920910.0436208248</v>
      </c>
    </row>
    <row r="16" spans="1:6" hidden="1">
      <c r="A16" s="585" t="s">
        <v>1072</v>
      </c>
      <c r="B16" s="426">
        <v>120483319.90000001</v>
      </c>
      <c r="C16" s="426">
        <v>82164809.214000002</v>
      </c>
      <c r="D16" s="588" t="s">
        <v>1318</v>
      </c>
      <c r="E16"/>
      <c r="F16">
        <f t="shared" si="0"/>
        <v>38318510.686000004</v>
      </c>
    </row>
    <row r="17" spans="1:6" hidden="1">
      <c r="A17" s="586" t="s">
        <v>1241</v>
      </c>
      <c r="B17" s="426">
        <v>135792183</v>
      </c>
      <c r="C17" s="426">
        <v>85209855.069999993</v>
      </c>
      <c r="D17" s="588" t="s">
        <v>1318</v>
      </c>
      <c r="E17"/>
      <c r="F17">
        <f t="shared" si="0"/>
        <v>50582327.930000007</v>
      </c>
    </row>
    <row r="18" spans="1:6" hidden="1">
      <c r="A18" s="586" t="s">
        <v>1075</v>
      </c>
      <c r="B18" s="426">
        <v>47319156</v>
      </c>
      <c r="C18" s="426">
        <v>52574895.420999989</v>
      </c>
      <c r="D18" s="588" t="s">
        <v>1318</v>
      </c>
      <c r="E18"/>
      <c r="F18">
        <f t="shared" si="0"/>
        <v>-5255739.4209999889</v>
      </c>
    </row>
    <row r="19" spans="1:6" hidden="1">
      <c r="A19" s="586" t="s">
        <v>1079</v>
      </c>
      <c r="B19" s="590">
        <v>1335232523</v>
      </c>
      <c r="C19" s="590">
        <v>1306314436.5929999</v>
      </c>
      <c r="D19" s="588" t="s">
        <v>1318</v>
      </c>
      <c r="E19"/>
      <c r="F19">
        <f t="shared" si="0"/>
        <v>28918086.407000065</v>
      </c>
    </row>
    <row r="20" spans="1:6" hidden="1">
      <c r="A20" s="586" t="s">
        <v>1080</v>
      </c>
      <c r="B20" s="426">
        <v>28943151</v>
      </c>
      <c r="C20" s="426">
        <v>21210869.997000001</v>
      </c>
      <c r="D20" s="588" t="s">
        <v>1318</v>
      </c>
      <c r="E20"/>
      <c r="F20">
        <f t="shared" si="0"/>
        <v>7732281.0029999986</v>
      </c>
    </row>
    <row r="21" spans="1:6" hidden="1">
      <c r="A21" s="586" t="s">
        <v>1081</v>
      </c>
      <c r="B21" s="426">
        <v>274663700</v>
      </c>
      <c r="C21" s="426">
        <v>265512440.13499999</v>
      </c>
      <c r="D21" s="588" t="s">
        <v>1318</v>
      </c>
      <c r="E21"/>
      <c r="F21">
        <f t="shared" si="0"/>
        <v>9151259.8650000095</v>
      </c>
    </row>
    <row r="22" spans="1:6" hidden="1">
      <c r="A22" s="586" t="s">
        <v>1082</v>
      </c>
      <c r="B22" s="426">
        <v>2648340.9749271101</v>
      </c>
      <c r="C22" s="426">
        <v>1057277.26</v>
      </c>
      <c r="D22" s="588" t="s">
        <v>1318</v>
      </c>
      <c r="E22"/>
      <c r="F22">
        <f t="shared" si="0"/>
        <v>1591063.7149271101</v>
      </c>
    </row>
    <row r="23" spans="1:6" hidden="1">
      <c r="A23" s="586" t="s">
        <v>1243</v>
      </c>
      <c r="B23" s="426">
        <v>114399640</v>
      </c>
      <c r="C23" s="426">
        <v>92853851.299999997</v>
      </c>
      <c r="D23" s="588" t="s">
        <v>1318</v>
      </c>
      <c r="E23"/>
      <c r="F23">
        <f t="shared" si="0"/>
        <v>21545788.700000003</v>
      </c>
    </row>
    <row r="24" spans="1:6" hidden="1">
      <c r="A24" s="586" t="s">
        <v>1085</v>
      </c>
      <c r="B24" s="426">
        <v>109399640</v>
      </c>
      <c r="C24" s="426">
        <v>94574974.659540042</v>
      </c>
      <c r="D24" s="588" t="s">
        <v>1318</v>
      </c>
      <c r="E24"/>
      <c r="F24">
        <f t="shared" si="0"/>
        <v>14824665.340459958</v>
      </c>
    </row>
    <row r="25" spans="1:6" hidden="1">
      <c r="A25" s="586" t="s">
        <v>1086</v>
      </c>
      <c r="B25" s="426">
        <v>9050320</v>
      </c>
      <c r="C25" s="426">
        <v>6335224</v>
      </c>
      <c r="D25" s="588" t="s">
        <v>1318</v>
      </c>
      <c r="E25"/>
      <c r="F25">
        <f t="shared" si="0"/>
        <v>2715096</v>
      </c>
    </row>
    <row r="26" spans="1:6" hidden="1">
      <c r="A26" s="585" t="s">
        <v>1087</v>
      </c>
      <c r="B26" s="426">
        <v>72547889</v>
      </c>
      <c r="C26" s="426">
        <v>43182355.317000002</v>
      </c>
      <c r="D26" s="588" t="s">
        <v>1318</v>
      </c>
      <c r="E26"/>
      <c r="F26">
        <f t="shared" si="0"/>
        <v>29365533.682999998</v>
      </c>
    </row>
    <row r="27" spans="1:6" hidden="1">
      <c r="A27" s="585" t="s">
        <v>1088</v>
      </c>
      <c r="B27" s="426">
        <v>23038288.539999999</v>
      </c>
      <c r="C27" s="426">
        <v>13129303.501</v>
      </c>
      <c r="D27" s="588" t="s">
        <v>1318</v>
      </c>
      <c r="E27"/>
      <c r="F27">
        <f t="shared" si="0"/>
        <v>9908985.0389999989</v>
      </c>
    </row>
    <row r="28" spans="1:6" hidden="1">
      <c r="A28" s="586" t="s">
        <v>1092</v>
      </c>
      <c r="B28" s="590">
        <v>54777143</v>
      </c>
      <c r="C28" s="590">
        <v>42810448.983000003</v>
      </c>
      <c r="D28" s="588" t="s">
        <v>1318</v>
      </c>
      <c r="E28"/>
      <c r="F28">
        <f t="shared" si="0"/>
        <v>11966694.016999997</v>
      </c>
    </row>
    <row r="29" spans="1:6" hidden="1">
      <c r="A29" s="586" t="s">
        <v>1093</v>
      </c>
      <c r="B29" s="426">
        <v>343357654.10600001</v>
      </c>
      <c r="C29" s="426">
        <v>271212136.10499996</v>
      </c>
      <c r="D29" s="588" t="s">
        <v>1318</v>
      </c>
      <c r="E29"/>
      <c r="F29">
        <f t="shared" si="0"/>
        <v>72145518.001000047</v>
      </c>
    </row>
    <row r="30" spans="1:6" hidden="1">
      <c r="A30" s="586" t="s">
        <v>1098</v>
      </c>
      <c r="B30" s="590">
        <v>2740570200</v>
      </c>
      <c r="C30" s="590">
        <v>2663137373.0011883</v>
      </c>
      <c r="D30" s="588" t="s">
        <v>1318</v>
      </c>
      <c r="E30"/>
      <c r="F30">
        <f t="shared" si="0"/>
        <v>77432826.998811722</v>
      </c>
    </row>
    <row r="31" spans="1:6" hidden="1">
      <c r="A31" s="586" t="s">
        <v>1099</v>
      </c>
      <c r="B31" s="426">
        <v>120712211</v>
      </c>
      <c r="C31" s="426">
        <v>101105076</v>
      </c>
      <c r="D31" s="588" t="s">
        <v>1318</v>
      </c>
      <c r="E31"/>
      <c r="F31">
        <f t="shared" si="0"/>
        <v>19607135</v>
      </c>
    </row>
    <row r="32" spans="1:6" hidden="1">
      <c r="A32" s="586" t="s">
        <v>12</v>
      </c>
      <c r="B32" s="590">
        <v>527037820</v>
      </c>
      <c r="C32" s="590">
        <v>502741033.22918242</v>
      </c>
      <c r="D32" s="588" t="s">
        <v>1318</v>
      </c>
      <c r="E32"/>
      <c r="F32">
        <f t="shared" si="0"/>
        <v>24296786.770817578</v>
      </c>
    </row>
    <row r="33" spans="1:6" hidden="1">
      <c r="A33" s="586" t="s">
        <v>1105</v>
      </c>
      <c r="B33" s="426">
        <v>3865380</v>
      </c>
      <c r="C33" s="426">
        <v>1461115</v>
      </c>
      <c r="D33" s="588" t="s">
        <v>1318</v>
      </c>
      <c r="E33"/>
      <c r="F33">
        <f t="shared" si="0"/>
        <v>2404265</v>
      </c>
    </row>
    <row r="34" spans="1:6" hidden="1">
      <c r="A34" s="586" t="s">
        <v>1245</v>
      </c>
      <c r="B34" s="590">
        <v>98230405</v>
      </c>
      <c r="C34" s="590">
        <v>86259669.127999991</v>
      </c>
      <c r="D34" s="588" t="s">
        <v>1318</v>
      </c>
      <c r="E34"/>
      <c r="F34">
        <f t="shared" si="0"/>
        <v>11970735.872000009</v>
      </c>
    </row>
    <row r="35" spans="1:6" hidden="1">
      <c r="A35" s="586" t="s">
        <v>1110</v>
      </c>
      <c r="B35" s="426">
        <v>4424558</v>
      </c>
      <c r="C35" s="426">
        <v>2062745</v>
      </c>
      <c r="D35" s="588" t="s">
        <v>1318</v>
      </c>
      <c r="E35"/>
      <c r="F35">
        <f t="shared" si="0"/>
        <v>2361813</v>
      </c>
    </row>
    <row r="36" spans="1:6" hidden="1">
      <c r="A36" s="586" t="s">
        <v>444</v>
      </c>
      <c r="B36" s="426">
        <v>107782440</v>
      </c>
      <c r="C36" s="426">
        <v>82991132</v>
      </c>
      <c r="D36" s="588" t="s">
        <v>1318</v>
      </c>
      <c r="E36"/>
      <c r="F36">
        <f t="shared" si="0"/>
        <v>24791308</v>
      </c>
    </row>
    <row r="37" spans="1:6" hidden="1">
      <c r="A37" s="586" t="s">
        <v>1246</v>
      </c>
      <c r="B37" s="426">
        <v>417390514</v>
      </c>
      <c r="C37" s="426">
        <v>292181074.44640005</v>
      </c>
      <c r="D37" s="588" t="s">
        <v>1318</v>
      </c>
      <c r="E37"/>
      <c r="F37">
        <f t="shared" si="0"/>
        <v>125209439.55359995</v>
      </c>
    </row>
    <row r="38" spans="1:6" hidden="1">
      <c r="A38" s="586" t="s">
        <v>1116</v>
      </c>
      <c r="B38" s="590">
        <v>168976040.95238096</v>
      </c>
      <c r="C38" s="590">
        <v>141672524.9014762</v>
      </c>
      <c r="D38" s="588" t="s">
        <v>1318</v>
      </c>
      <c r="E38"/>
      <c r="F38">
        <f t="shared" si="0"/>
        <v>27303516.050904751</v>
      </c>
    </row>
    <row r="39" spans="1:6" hidden="1">
      <c r="A39" s="586" t="s">
        <v>1117</v>
      </c>
      <c r="B39" s="426">
        <v>45205818</v>
      </c>
      <c r="C39" s="426">
        <v>31111755</v>
      </c>
      <c r="D39" s="588" t="s">
        <v>1318</v>
      </c>
      <c r="E39"/>
      <c r="F39">
        <f t="shared" si="0"/>
        <v>14094063</v>
      </c>
    </row>
    <row r="40" spans="1:6" hidden="1">
      <c r="A40" s="586" t="s">
        <v>472</v>
      </c>
      <c r="B40" s="426">
        <v>332856409</v>
      </c>
      <c r="C40" s="426">
        <v>319846012.34499997</v>
      </c>
      <c r="D40" s="588" t="s">
        <v>1318</v>
      </c>
      <c r="E40"/>
      <c r="F40">
        <f t="shared" si="0"/>
        <v>13010396.655000031</v>
      </c>
    </row>
    <row r="41" spans="1:6" hidden="1">
      <c r="A41" s="586" t="s">
        <v>1118</v>
      </c>
      <c r="B41" s="426"/>
      <c r="C41" s="426"/>
      <c r="D41" s="588" t="s">
        <v>1318</v>
      </c>
      <c r="E41"/>
      <c r="F41">
        <f t="shared" si="0"/>
        <v>0</v>
      </c>
    </row>
    <row r="42" spans="1:6" hidden="1">
      <c r="A42" s="586" t="s">
        <v>1119</v>
      </c>
      <c r="B42" s="426">
        <v>46639513</v>
      </c>
      <c r="C42" s="426">
        <v>37675288</v>
      </c>
      <c r="D42" s="588" t="s">
        <v>1318</v>
      </c>
      <c r="E42"/>
      <c r="F42">
        <f t="shared" si="0"/>
        <v>8964225</v>
      </c>
    </row>
    <row r="43" spans="1:6" hidden="1">
      <c r="A43" s="586" t="s">
        <v>1120</v>
      </c>
      <c r="B43" s="426">
        <v>18752986</v>
      </c>
      <c r="C43" s="426">
        <v>13705181</v>
      </c>
      <c r="D43" s="588" t="s">
        <v>1318</v>
      </c>
      <c r="E43"/>
      <c r="F43">
        <f t="shared" si="0"/>
        <v>5047805</v>
      </c>
    </row>
    <row r="44" spans="1:6" hidden="1">
      <c r="A44" s="586" t="s">
        <v>1121</v>
      </c>
      <c r="B44" s="426">
        <v>112045826</v>
      </c>
      <c r="C44" s="426">
        <v>113125840.85699999</v>
      </c>
      <c r="D44" s="588" t="s">
        <v>1318</v>
      </c>
      <c r="E44"/>
      <c r="F44">
        <f t="shared" si="0"/>
        <v>-1080014.8569999933</v>
      </c>
    </row>
    <row r="45" spans="1:6" hidden="1">
      <c r="A45" s="586" t="s">
        <v>1122</v>
      </c>
      <c r="B45" s="426"/>
      <c r="C45" s="426"/>
      <c r="D45" s="588" t="s">
        <v>1318</v>
      </c>
      <c r="E45"/>
      <c r="F45">
        <f t="shared" si="0"/>
        <v>0</v>
      </c>
    </row>
    <row r="46" spans="1:6" hidden="1">
      <c r="A46" s="586" t="s">
        <v>9</v>
      </c>
      <c r="B46" s="426">
        <v>150000000</v>
      </c>
      <c r="C46" s="426">
        <v>125642410.02353564</v>
      </c>
      <c r="D46" s="588" t="s">
        <v>1318</v>
      </c>
      <c r="E46"/>
      <c r="F46">
        <f t="shared" si="0"/>
        <v>24357589.976464361</v>
      </c>
    </row>
    <row r="47" spans="1:6" hidden="1">
      <c r="A47" s="586" t="s">
        <v>946</v>
      </c>
      <c r="B47" s="426">
        <v>70928098</v>
      </c>
      <c r="C47" s="426">
        <v>51420131</v>
      </c>
      <c r="D47" s="588" t="s">
        <v>1318</v>
      </c>
      <c r="E47"/>
      <c r="F47">
        <f t="shared" si="0"/>
        <v>19507967</v>
      </c>
    </row>
    <row r="48" spans="1:6" hidden="1">
      <c r="A48" s="586" t="s">
        <v>6</v>
      </c>
      <c r="B48" s="590">
        <v>66185668.571428567</v>
      </c>
      <c r="C48" s="590">
        <v>58052020.61928571</v>
      </c>
      <c r="D48" s="588" t="s">
        <v>1318</v>
      </c>
      <c r="E48"/>
      <c r="F48">
        <f t="shared" si="0"/>
        <v>8133647.952142857</v>
      </c>
    </row>
    <row r="49" spans="1:6" hidden="1">
      <c r="A49" s="586" t="s">
        <v>945</v>
      </c>
      <c r="B49" s="426">
        <v>245977347.13161686</v>
      </c>
      <c r="C49" s="426">
        <v>228488395.46324447</v>
      </c>
      <c r="D49" s="588" t="s">
        <v>1318</v>
      </c>
      <c r="E49"/>
      <c r="F49">
        <f t="shared" si="0"/>
        <v>17488951.668372393</v>
      </c>
    </row>
    <row r="50" spans="1:6" hidden="1">
      <c r="A50" s="586" t="s">
        <v>1247</v>
      </c>
      <c r="B50" s="426">
        <v>212005784</v>
      </c>
      <c r="C50" s="426">
        <v>118641100</v>
      </c>
      <c r="D50" s="588" t="s">
        <v>1318</v>
      </c>
      <c r="E50"/>
      <c r="F50">
        <f t="shared" si="0"/>
        <v>93364684</v>
      </c>
    </row>
    <row r="51" spans="1:6" hidden="1">
      <c r="A51" s="586" t="s">
        <v>1128</v>
      </c>
      <c r="B51" s="426">
        <v>54192857</v>
      </c>
      <c r="C51" s="426">
        <v>46001919</v>
      </c>
      <c r="D51" s="588" t="s">
        <v>1318</v>
      </c>
      <c r="E51"/>
      <c r="F51">
        <f t="shared" si="0"/>
        <v>8190938</v>
      </c>
    </row>
    <row r="52" spans="1:6" hidden="1">
      <c r="A52" s="586" t="s">
        <v>1132</v>
      </c>
      <c r="B52" s="590">
        <v>262378822</v>
      </c>
      <c r="C52" s="590">
        <v>232988357.458</v>
      </c>
      <c r="D52" s="588" t="s">
        <v>1318</v>
      </c>
      <c r="E52"/>
      <c r="F52">
        <f t="shared" si="0"/>
        <v>29390464.541999996</v>
      </c>
    </row>
    <row r="53" spans="1:6" hidden="1">
      <c r="A53" s="586" t="s">
        <v>1133</v>
      </c>
      <c r="B53" s="426"/>
      <c r="C53" s="426"/>
      <c r="D53" s="588" t="s">
        <v>1318</v>
      </c>
      <c r="E53"/>
      <c r="F53">
        <f t="shared" si="0"/>
        <v>0</v>
      </c>
    </row>
    <row r="54" spans="1:6" hidden="1">
      <c r="A54" s="586" t="s">
        <v>1249</v>
      </c>
      <c r="B54" s="426">
        <v>3200000000</v>
      </c>
      <c r="C54" s="426">
        <v>2976000000</v>
      </c>
      <c r="D54" s="588" t="s">
        <v>1318</v>
      </c>
      <c r="E54"/>
      <c r="F54">
        <f t="shared" si="0"/>
        <v>224000000</v>
      </c>
    </row>
    <row r="55" spans="1:6" hidden="1">
      <c r="A55" s="586" t="s">
        <v>1250</v>
      </c>
      <c r="B55" s="426">
        <v>67755600</v>
      </c>
      <c r="C55" s="426">
        <v>59506484.685877666</v>
      </c>
      <c r="D55" s="588" t="s">
        <v>1318</v>
      </c>
      <c r="E55"/>
      <c r="F55">
        <f t="shared" si="0"/>
        <v>8249115.3141223341</v>
      </c>
    </row>
    <row r="56" spans="1:6" hidden="1">
      <c r="A56" s="586" t="s">
        <v>1138</v>
      </c>
      <c r="B56" s="426">
        <v>22334150</v>
      </c>
      <c r="C56" s="426">
        <v>17647987</v>
      </c>
      <c r="D56" s="588" t="s">
        <v>1318</v>
      </c>
      <c r="E56"/>
      <c r="F56">
        <f t="shared" si="0"/>
        <v>4686163</v>
      </c>
    </row>
    <row r="57" spans="1:6" hidden="1">
      <c r="A57" s="586" t="s">
        <v>1139</v>
      </c>
      <c r="B57" s="426">
        <v>1024820</v>
      </c>
      <c r="C57" s="426"/>
      <c r="D57" s="588" t="s">
        <v>1318</v>
      </c>
      <c r="E57"/>
      <c r="F57">
        <f t="shared" si="0"/>
        <v>1024820</v>
      </c>
    </row>
    <row r="58" spans="1:6" hidden="1">
      <c r="A58" s="586" t="s">
        <v>1143</v>
      </c>
      <c r="B58" s="590">
        <v>1074545067</v>
      </c>
      <c r="C58" s="590">
        <v>1010072362.9799999</v>
      </c>
      <c r="D58" s="588" t="s">
        <v>1318</v>
      </c>
      <c r="E58"/>
      <c r="F58">
        <f t="shared" si="0"/>
        <v>64472704.0200001</v>
      </c>
    </row>
    <row r="59" spans="1:6" hidden="1">
      <c r="A59" s="586" t="s">
        <v>1144</v>
      </c>
      <c r="B59" s="590">
        <v>176420375</v>
      </c>
      <c r="C59" s="590">
        <v>122239319.38</v>
      </c>
      <c r="D59" s="588" t="s">
        <v>1318</v>
      </c>
      <c r="E59"/>
      <c r="F59">
        <f t="shared" si="0"/>
        <v>54181055.620000005</v>
      </c>
    </row>
    <row r="60" spans="1:6" hidden="1">
      <c r="A60" s="586" t="s">
        <v>1147</v>
      </c>
      <c r="B60" s="426">
        <v>1633315425</v>
      </c>
      <c r="C60" s="426">
        <v>1246507144.69559</v>
      </c>
      <c r="D60" s="588" t="s">
        <v>1318</v>
      </c>
      <c r="E60"/>
      <c r="F60">
        <f t="shared" si="0"/>
        <v>386808280.30440998</v>
      </c>
    </row>
    <row r="61" spans="1:6" hidden="1">
      <c r="A61" s="586" t="s">
        <v>1148</v>
      </c>
      <c r="B61" s="426">
        <v>52028085.714285709</v>
      </c>
      <c r="C61" s="426">
        <v>47340355.191428564</v>
      </c>
      <c r="D61" s="588" t="s">
        <v>1318</v>
      </c>
      <c r="E61"/>
      <c r="F61">
        <f t="shared" si="0"/>
        <v>4687730.5228571445</v>
      </c>
    </row>
    <row r="62" spans="1:6" hidden="1">
      <c r="A62" s="586" t="s">
        <v>1149</v>
      </c>
      <c r="B62" s="426">
        <v>32341773</v>
      </c>
      <c r="C62" s="426">
        <v>34798196.777618825</v>
      </c>
      <c r="D62" s="588" t="s">
        <v>1318</v>
      </c>
      <c r="E62"/>
      <c r="F62">
        <f t="shared" si="0"/>
        <v>-2456423.7776188254</v>
      </c>
    </row>
    <row r="63" spans="1:6" hidden="1">
      <c r="A63" s="586" t="s">
        <v>1150</v>
      </c>
      <c r="B63" s="426">
        <v>10957813.824999999</v>
      </c>
      <c r="C63" s="426">
        <v>9623720.8521223478</v>
      </c>
      <c r="D63" s="588" t="s">
        <v>1318</v>
      </c>
      <c r="E63"/>
      <c r="F63">
        <f t="shared" si="0"/>
        <v>1334092.9728776515</v>
      </c>
    </row>
    <row r="64" spans="1:6" hidden="1">
      <c r="A64" s="586" t="s">
        <v>1251</v>
      </c>
      <c r="B64" s="426">
        <v>170057475.66411862</v>
      </c>
      <c r="C64" s="426">
        <v>136045980.53129491</v>
      </c>
      <c r="D64" s="588" t="s">
        <v>1318</v>
      </c>
      <c r="E64"/>
      <c r="F64">
        <f t="shared" si="0"/>
        <v>34011495.132823706</v>
      </c>
    </row>
    <row r="65" spans="1:6" hidden="1">
      <c r="A65" s="586" t="s">
        <v>1251</v>
      </c>
      <c r="B65" s="426">
        <v>170057475.66411862</v>
      </c>
      <c r="C65" s="426">
        <v>136045980.53129491</v>
      </c>
      <c r="D65" s="588" t="s">
        <v>1318</v>
      </c>
      <c r="E65"/>
      <c r="F65">
        <f t="shared" si="0"/>
        <v>34011495.132823706</v>
      </c>
    </row>
    <row r="66" spans="1:6" hidden="1">
      <c r="A66" s="586" t="s">
        <v>1156</v>
      </c>
      <c r="B66" s="590">
        <v>1200000000</v>
      </c>
      <c r="C66" s="590">
        <v>1140000000</v>
      </c>
      <c r="D66" s="588" t="s">
        <v>1318</v>
      </c>
      <c r="E66"/>
      <c r="F66">
        <f t="shared" si="0"/>
        <v>60000000</v>
      </c>
    </row>
    <row r="67" spans="1:6" hidden="1">
      <c r="A67" s="586" t="s">
        <v>567</v>
      </c>
      <c r="B67" s="426">
        <v>65831906</v>
      </c>
      <c r="C67" s="426">
        <v>56811131</v>
      </c>
      <c r="D67" s="588" t="s">
        <v>1318</v>
      </c>
      <c r="E67"/>
      <c r="F67">
        <f t="shared" ref="F67:F129" si="1">IF(D67="Gross Margin",B67-C67,0)</f>
        <v>9020775</v>
      </c>
    </row>
    <row r="68" spans="1:6" hidden="1">
      <c r="A68" s="586" t="s">
        <v>1158</v>
      </c>
      <c r="B68" s="426">
        <v>1688453</v>
      </c>
      <c r="C68" s="426">
        <v>1511719</v>
      </c>
      <c r="D68" s="588" t="s">
        <v>1318</v>
      </c>
      <c r="E68"/>
      <c r="F68">
        <f t="shared" si="1"/>
        <v>176734</v>
      </c>
    </row>
    <row r="69" spans="1:6" hidden="1">
      <c r="A69" s="586" t="s">
        <v>1159</v>
      </c>
      <c r="B69" s="426">
        <v>7149700</v>
      </c>
      <c r="C69" s="426">
        <v>6713205</v>
      </c>
      <c r="D69" s="588" t="s">
        <v>1318</v>
      </c>
      <c r="E69"/>
      <c r="F69">
        <f t="shared" si="1"/>
        <v>436495</v>
      </c>
    </row>
    <row r="70" spans="1:6" hidden="1">
      <c r="A70" s="586" t="s">
        <v>1252</v>
      </c>
      <c r="B70" s="426">
        <v>4203687</v>
      </c>
      <c r="C70" s="426">
        <v>2001684</v>
      </c>
      <c r="D70" s="588" t="s">
        <v>1318</v>
      </c>
      <c r="E70"/>
      <c r="F70">
        <f t="shared" si="1"/>
        <v>2202003</v>
      </c>
    </row>
    <row r="71" spans="1:6" hidden="1">
      <c r="A71" s="586" t="s">
        <v>1162</v>
      </c>
      <c r="B71" s="426">
        <v>1042542</v>
      </c>
      <c r="C71" s="426">
        <v>758212.27000000037</v>
      </c>
      <c r="D71" s="588" t="s">
        <v>1318</v>
      </c>
      <c r="E71"/>
      <c r="F71">
        <f t="shared" si="1"/>
        <v>284329.72999999963</v>
      </c>
    </row>
    <row r="72" spans="1:6" hidden="1">
      <c r="A72" s="586" t="s">
        <v>1253</v>
      </c>
      <c r="B72" s="426">
        <v>57898699.390000001</v>
      </c>
      <c r="C72" s="426">
        <v>54424777.426599994</v>
      </c>
      <c r="D72" s="588" t="s">
        <v>1318</v>
      </c>
      <c r="E72"/>
      <c r="F72">
        <f t="shared" si="1"/>
        <v>3473921.9634000063</v>
      </c>
    </row>
    <row r="73" spans="1:6" hidden="1">
      <c r="A73" s="586" t="s">
        <v>1165</v>
      </c>
      <c r="B73" s="426">
        <v>16220552</v>
      </c>
      <c r="C73" s="426">
        <v>14434567.448799998</v>
      </c>
      <c r="D73" s="588" t="s">
        <v>1318</v>
      </c>
      <c r="E73"/>
      <c r="F73">
        <f t="shared" si="1"/>
        <v>1785984.5512000024</v>
      </c>
    </row>
    <row r="74" spans="1:6" hidden="1">
      <c r="A74" s="586" t="s">
        <v>993</v>
      </c>
      <c r="B74" s="426">
        <v>95436549</v>
      </c>
      <c r="C74" s="426">
        <v>82927091</v>
      </c>
      <c r="D74" s="588" t="s">
        <v>1318</v>
      </c>
      <c r="E74"/>
      <c r="F74">
        <f t="shared" si="1"/>
        <v>12509458</v>
      </c>
    </row>
    <row r="75" spans="1:6" hidden="1">
      <c r="A75" s="586" t="s">
        <v>1166</v>
      </c>
      <c r="B75" s="426">
        <v>4423592</v>
      </c>
      <c r="C75" s="426">
        <v>4769909</v>
      </c>
      <c r="D75" s="588" t="s">
        <v>1318</v>
      </c>
      <c r="E75"/>
      <c r="F75">
        <f t="shared" si="1"/>
        <v>-346317</v>
      </c>
    </row>
    <row r="76" spans="1:6" hidden="1">
      <c r="A76" s="586" t="s">
        <v>1167</v>
      </c>
      <c r="B76" s="426">
        <v>133583770</v>
      </c>
      <c r="C76" s="426">
        <v>99106552.445317701</v>
      </c>
      <c r="D76" s="588" t="s">
        <v>1318</v>
      </c>
      <c r="E76"/>
      <c r="F76">
        <f t="shared" si="1"/>
        <v>34477217.554682299</v>
      </c>
    </row>
    <row r="77" spans="1:6" hidden="1">
      <c r="A77" s="586" t="s">
        <v>1168</v>
      </c>
      <c r="B77" s="426">
        <v>196190620</v>
      </c>
      <c r="C77" s="426">
        <v>212380869</v>
      </c>
      <c r="D77" s="588" t="s">
        <v>1318</v>
      </c>
      <c r="E77"/>
      <c r="F77">
        <f t="shared" si="1"/>
        <v>-16190249</v>
      </c>
    </row>
    <row r="78" spans="1:6" hidden="1">
      <c r="A78" s="586" t="s">
        <v>1172</v>
      </c>
      <c r="B78" s="590">
        <v>635000000</v>
      </c>
      <c r="C78" s="590">
        <v>524290213.03941917</v>
      </c>
      <c r="D78" s="588" t="s">
        <v>1318</v>
      </c>
      <c r="E78"/>
      <c r="F78">
        <f t="shared" si="1"/>
        <v>110709786.96058083</v>
      </c>
    </row>
    <row r="79" spans="1:6" hidden="1">
      <c r="A79" s="586" t="s">
        <v>1173</v>
      </c>
      <c r="B79" s="426"/>
      <c r="C79" s="426"/>
      <c r="D79" s="588" t="s">
        <v>1318</v>
      </c>
      <c r="E79"/>
      <c r="F79">
        <f t="shared" si="1"/>
        <v>0</v>
      </c>
    </row>
    <row r="80" spans="1:6" hidden="1">
      <c r="A80" s="586" t="s">
        <v>1174</v>
      </c>
      <c r="B80" s="426"/>
      <c r="C80" s="426"/>
      <c r="D80" s="588" t="s">
        <v>1318</v>
      </c>
      <c r="E80"/>
      <c r="F80">
        <f t="shared" si="1"/>
        <v>0</v>
      </c>
    </row>
    <row r="81" spans="1:6" hidden="1">
      <c r="A81" s="586" t="s">
        <v>1175</v>
      </c>
      <c r="B81" s="426"/>
      <c r="C81" s="426"/>
      <c r="D81" s="588" t="s">
        <v>1318</v>
      </c>
      <c r="E81"/>
      <c r="F81">
        <f t="shared" si="1"/>
        <v>0</v>
      </c>
    </row>
    <row r="82" spans="1:6" hidden="1">
      <c r="A82" s="586" t="s">
        <v>1176</v>
      </c>
      <c r="B82" s="426"/>
      <c r="C82" s="426"/>
      <c r="D82" s="588" t="s">
        <v>1318</v>
      </c>
      <c r="E82"/>
      <c r="F82">
        <f t="shared" si="1"/>
        <v>0</v>
      </c>
    </row>
    <row r="83" spans="1:6" hidden="1">
      <c r="A83" s="586" t="s">
        <v>1177</v>
      </c>
      <c r="B83" s="426">
        <v>1520085</v>
      </c>
      <c r="C83" s="426">
        <v>1367204</v>
      </c>
      <c r="D83" s="588" t="s">
        <v>1318</v>
      </c>
      <c r="E83"/>
      <c r="F83">
        <f t="shared" si="1"/>
        <v>152881</v>
      </c>
    </row>
    <row r="84" spans="1:6" hidden="1">
      <c r="A84" s="586" t="s">
        <v>1254</v>
      </c>
      <c r="B84" s="590">
        <v>593999147</v>
      </c>
      <c r="C84" s="590">
        <v>510839266</v>
      </c>
      <c r="D84" s="588" t="s">
        <v>1318</v>
      </c>
      <c r="E84"/>
      <c r="F84">
        <f t="shared" si="1"/>
        <v>83159881</v>
      </c>
    </row>
    <row r="85" spans="1:6" hidden="1">
      <c r="A85" s="586" t="s">
        <v>1181</v>
      </c>
      <c r="B85" s="426">
        <v>16843027</v>
      </c>
      <c r="C85" s="426">
        <v>15775883</v>
      </c>
      <c r="D85" s="588" t="s">
        <v>1318</v>
      </c>
      <c r="E85"/>
      <c r="F85">
        <f t="shared" si="1"/>
        <v>1067144</v>
      </c>
    </row>
    <row r="86" spans="1:6" hidden="1">
      <c r="A86" s="586" t="s">
        <v>1182</v>
      </c>
      <c r="B86" s="426">
        <v>138370050</v>
      </c>
      <c r="C86" s="426">
        <v>121772563</v>
      </c>
      <c r="D86" s="588" t="s">
        <v>1318</v>
      </c>
      <c r="E86"/>
      <c r="F86">
        <f t="shared" si="1"/>
        <v>16597487</v>
      </c>
    </row>
    <row r="87" spans="1:6" hidden="1">
      <c r="A87" s="586" t="s">
        <v>1183</v>
      </c>
      <c r="B87" s="426">
        <v>384527145</v>
      </c>
      <c r="C87" s="426">
        <v>371951236</v>
      </c>
      <c r="D87" s="588" t="s">
        <v>1318</v>
      </c>
      <c r="E87"/>
      <c r="F87">
        <f t="shared" si="1"/>
        <v>12575909</v>
      </c>
    </row>
    <row r="88" spans="1:6">
      <c r="A88" s="586" t="s">
        <v>1256</v>
      </c>
      <c r="B88" s="426">
        <v>434504076.42857146</v>
      </c>
      <c r="C88" s="426">
        <v>354989830.4421429</v>
      </c>
      <c r="D88" s="588" t="s">
        <v>1318</v>
      </c>
      <c r="E88"/>
      <c r="F88">
        <f t="shared" si="1"/>
        <v>79514245.986428559</v>
      </c>
    </row>
    <row r="89" spans="1:6" hidden="1">
      <c r="A89" s="586" t="s">
        <v>1187</v>
      </c>
      <c r="B89" s="426">
        <v>85000000</v>
      </c>
      <c r="C89" s="426">
        <v>72250000</v>
      </c>
      <c r="D89" s="588" t="s">
        <v>1318</v>
      </c>
      <c r="E89"/>
      <c r="F89">
        <f t="shared" si="1"/>
        <v>12750000</v>
      </c>
    </row>
    <row r="90" spans="1:6" hidden="1">
      <c r="A90" s="586" t="s">
        <v>663</v>
      </c>
      <c r="B90" s="426">
        <v>182442342</v>
      </c>
      <c r="C90" s="426">
        <v>178793495.16</v>
      </c>
      <c r="D90" s="588" t="s">
        <v>1318</v>
      </c>
      <c r="E90"/>
      <c r="F90">
        <f t="shared" si="1"/>
        <v>3648846.8400000036</v>
      </c>
    </row>
    <row r="91" spans="1:6" hidden="1">
      <c r="A91" s="586" t="s">
        <v>1188</v>
      </c>
      <c r="B91" s="426">
        <v>542690000</v>
      </c>
      <c r="C91" s="426">
        <v>507186915.88785046</v>
      </c>
      <c r="D91" s="588" t="s">
        <v>1318</v>
      </c>
      <c r="E91"/>
      <c r="F91">
        <f t="shared" si="1"/>
        <v>35503084.112149537</v>
      </c>
    </row>
    <row r="92" spans="1:6" hidden="1">
      <c r="A92" s="586" t="s">
        <v>1005</v>
      </c>
      <c r="B92" s="426">
        <v>100042648</v>
      </c>
      <c r="C92" s="426">
        <v>93060671.316080004</v>
      </c>
      <c r="D92" s="588" t="s">
        <v>1318</v>
      </c>
      <c r="E92"/>
      <c r="F92">
        <f t="shared" si="1"/>
        <v>6981976.683919996</v>
      </c>
    </row>
    <row r="93" spans="1:6" hidden="1">
      <c r="A93" s="586" t="s">
        <v>1010</v>
      </c>
      <c r="B93" s="426">
        <v>124132580.952381</v>
      </c>
      <c r="C93" s="426">
        <v>122869821.98999999</v>
      </c>
      <c r="D93" s="588" t="s">
        <v>1318</v>
      </c>
      <c r="E93"/>
      <c r="F93">
        <f t="shared" si="1"/>
        <v>1262758.9623810053</v>
      </c>
    </row>
    <row r="94" spans="1:6" hidden="1">
      <c r="A94" s="586" t="s">
        <v>1189</v>
      </c>
      <c r="B94" s="426">
        <v>93910355</v>
      </c>
      <c r="C94" s="426">
        <v>85732351.721000001</v>
      </c>
      <c r="D94" s="588" t="s">
        <v>1318</v>
      </c>
      <c r="E94"/>
      <c r="F94">
        <f t="shared" si="1"/>
        <v>8178003.2789999992</v>
      </c>
    </row>
    <row r="95" spans="1:6" hidden="1">
      <c r="A95" s="586" t="s">
        <v>671</v>
      </c>
      <c r="B95" s="426">
        <v>147845325</v>
      </c>
      <c r="C95" s="426">
        <v>133974586</v>
      </c>
      <c r="D95" s="588" t="s">
        <v>1318</v>
      </c>
      <c r="E95"/>
      <c r="F95">
        <f t="shared" si="1"/>
        <v>13870739</v>
      </c>
    </row>
    <row r="96" spans="1:6" hidden="1">
      <c r="A96" s="586" t="s">
        <v>1190</v>
      </c>
      <c r="B96" s="426">
        <v>26145782</v>
      </c>
      <c r="C96" s="426">
        <v>24180000</v>
      </c>
      <c r="D96" s="588" t="s">
        <v>1318</v>
      </c>
      <c r="E96"/>
      <c r="F96">
        <f t="shared" si="1"/>
        <v>1965782</v>
      </c>
    </row>
    <row r="97" spans="1:6" hidden="1">
      <c r="A97" s="586" t="s">
        <v>1191</v>
      </c>
      <c r="B97" s="426">
        <v>157658129</v>
      </c>
      <c r="C97" s="426">
        <v>152523872</v>
      </c>
      <c r="D97" s="588" t="s">
        <v>1318</v>
      </c>
      <c r="E97"/>
      <c r="F97">
        <f t="shared" si="1"/>
        <v>5134257</v>
      </c>
    </row>
    <row r="98" spans="1:6" hidden="1">
      <c r="A98" s="586" t="s">
        <v>1192</v>
      </c>
      <c r="B98" s="426">
        <v>650000000</v>
      </c>
      <c r="C98" s="426">
        <v>607750000</v>
      </c>
      <c r="D98" s="588" t="s">
        <v>1318</v>
      </c>
      <c r="E98"/>
      <c r="F98">
        <f t="shared" si="1"/>
        <v>42250000</v>
      </c>
    </row>
    <row r="99" spans="1:6" hidden="1">
      <c r="A99" s="586" t="s">
        <v>1193</v>
      </c>
      <c r="B99" s="426">
        <v>967000000</v>
      </c>
      <c r="C99" s="426">
        <v>879970000</v>
      </c>
      <c r="D99" s="588" t="s">
        <v>1318</v>
      </c>
      <c r="E99"/>
      <c r="F99">
        <f t="shared" si="1"/>
        <v>87030000</v>
      </c>
    </row>
    <row r="100" spans="1:6" hidden="1">
      <c r="A100" s="586" t="s">
        <v>677</v>
      </c>
      <c r="B100" s="426">
        <v>93800000</v>
      </c>
      <c r="C100" s="426">
        <v>88756688.975999981</v>
      </c>
      <c r="D100" s="588" t="s">
        <v>1318</v>
      </c>
      <c r="E100"/>
      <c r="F100">
        <f t="shared" si="1"/>
        <v>5043311.0240000188</v>
      </c>
    </row>
    <row r="101" spans="1:6" hidden="1">
      <c r="A101" s="586" t="s">
        <v>1194</v>
      </c>
      <c r="B101" s="426">
        <v>1000000</v>
      </c>
      <c r="C101" s="426">
        <v>1648128.4931000001</v>
      </c>
      <c r="D101" s="588" t="s">
        <v>1318</v>
      </c>
      <c r="E101"/>
      <c r="F101">
        <f t="shared" si="1"/>
        <v>-648128.49310000008</v>
      </c>
    </row>
    <row r="102" spans="1:6" hidden="1">
      <c r="A102" s="586" t="s">
        <v>1195</v>
      </c>
      <c r="B102" s="426">
        <v>870293108</v>
      </c>
      <c r="C102" s="426">
        <v>808937442.95650005</v>
      </c>
      <c r="D102" s="588" t="s">
        <v>1318</v>
      </c>
      <c r="E102"/>
      <c r="F102">
        <f t="shared" si="1"/>
        <v>61355665.043499947</v>
      </c>
    </row>
    <row r="103" spans="1:6" hidden="1">
      <c r="A103" s="586" t="s">
        <v>683</v>
      </c>
      <c r="B103" s="426">
        <v>1462000000</v>
      </c>
      <c r="C103" s="426">
        <v>1352350000</v>
      </c>
      <c r="D103" s="588" t="s">
        <v>1318</v>
      </c>
      <c r="E103"/>
      <c r="F103">
        <f t="shared" si="1"/>
        <v>109650000</v>
      </c>
    </row>
    <row r="104" spans="1:6" hidden="1">
      <c r="A104" s="586" t="s">
        <v>1257</v>
      </c>
      <c r="B104" s="426">
        <v>219047619.04761904</v>
      </c>
      <c r="C104" s="426">
        <v>203714285.71428573</v>
      </c>
      <c r="D104" s="588" t="s">
        <v>1318</v>
      </c>
      <c r="E104"/>
      <c r="F104">
        <f t="shared" si="1"/>
        <v>15333333.333333313</v>
      </c>
    </row>
    <row r="105" spans="1:6" hidden="1">
      <c r="A105" s="586" t="s">
        <v>1018</v>
      </c>
      <c r="B105" s="426">
        <v>390000000</v>
      </c>
      <c r="C105" s="426">
        <v>364650000</v>
      </c>
      <c r="D105" s="588" t="s">
        <v>1318</v>
      </c>
      <c r="E105"/>
      <c r="F105">
        <f t="shared" si="1"/>
        <v>25350000</v>
      </c>
    </row>
    <row r="106" spans="1:6" hidden="1">
      <c r="A106" s="586" t="s">
        <v>1258</v>
      </c>
      <c r="B106" s="426">
        <v>327718153.33333331</v>
      </c>
      <c r="C106" s="426">
        <v>302367726</v>
      </c>
      <c r="D106" s="588" t="s">
        <v>1318</v>
      </c>
      <c r="E106"/>
      <c r="F106">
        <f t="shared" si="1"/>
        <v>25350427.333333313</v>
      </c>
    </row>
    <row r="107" spans="1:6" hidden="1">
      <c r="A107" s="586" t="s">
        <v>1200</v>
      </c>
      <c r="B107" s="426">
        <v>40449240</v>
      </c>
      <c r="C107" s="426">
        <v>35085670.776000001</v>
      </c>
      <c r="D107" s="588" t="s">
        <v>1318</v>
      </c>
      <c r="E107"/>
      <c r="F107">
        <f t="shared" si="1"/>
        <v>5363569.2239999995</v>
      </c>
    </row>
    <row r="108" spans="1:6" hidden="1">
      <c r="A108" s="586" t="s">
        <v>1025</v>
      </c>
      <c r="B108" s="426">
        <v>142857142.85714301</v>
      </c>
      <c r="C108" s="426">
        <v>130845321</v>
      </c>
      <c r="D108" s="588" t="s">
        <v>1318</v>
      </c>
      <c r="E108"/>
      <c r="F108">
        <f t="shared" si="1"/>
        <v>12011821.857143015</v>
      </c>
    </row>
    <row r="109" spans="1:6" hidden="1">
      <c r="A109" s="586" t="s">
        <v>687</v>
      </c>
      <c r="B109" s="426">
        <v>375000000</v>
      </c>
      <c r="C109" s="426">
        <v>341250000</v>
      </c>
      <c r="D109" s="588" t="s">
        <v>1318</v>
      </c>
      <c r="E109"/>
      <c r="F109">
        <f t="shared" si="1"/>
        <v>33750000</v>
      </c>
    </row>
    <row r="110" spans="1:6" hidden="1">
      <c r="A110" s="586" t="s">
        <v>1027</v>
      </c>
      <c r="B110" s="426">
        <v>1100000000</v>
      </c>
      <c r="C110" s="426">
        <v>1023000000</v>
      </c>
      <c r="D110" s="588" t="s">
        <v>1318</v>
      </c>
      <c r="E110"/>
      <c r="F110">
        <f t="shared" si="1"/>
        <v>77000000</v>
      </c>
    </row>
    <row r="111" spans="1:6" hidden="1">
      <c r="A111" s="586" t="s">
        <v>1031</v>
      </c>
      <c r="B111" s="426">
        <v>175000000</v>
      </c>
      <c r="C111" s="426">
        <v>162750000</v>
      </c>
      <c r="D111" s="588" t="s">
        <v>1318</v>
      </c>
      <c r="E111"/>
      <c r="F111">
        <f t="shared" si="1"/>
        <v>12250000</v>
      </c>
    </row>
    <row r="112" spans="1:6" hidden="1">
      <c r="A112" s="586" t="s">
        <v>1201</v>
      </c>
      <c r="B112" s="426"/>
      <c r="C112" s="426"/>
      <c r="D112" s="588" t="s">
        <v>1318</v>
      </c>
      <c r="E112"/>
      <c r="F112">
        <f t="shared" si="1"/>
        <v>0</v>
      </c>
    </row>
    <row r="113" spans="1:6" hidden="1">
      <c r="A113" s="586" t="s">
        <v>1202</v>
      </c>
      <c r="B113" s="426">
        <v>71052428.569999993</v>
      </c>
      <c r="C113" s="426">
        <v>66078758.570099995</v>
      </c>
      <c r="D113" s="588" t="s">
        <v>1318</v>
      </c>
      <c r="E113"/>
      <c r="F113">
        <f t="shared" si="1"/>
        <v>4973669.9998999983</v>
      </c>
    </row>
    <row r="114" spans="1:6" hidden="1">
      <c r="A114" s="586" t="s">
        <v>1206</v>
      </c>
      <c r="B114" s="590">
        <v>145010925.68000001</v>
      </c>
      <c r="C114" s="590">
        <v>129215876.96782832</v>
      </c>
      <c r="D114" s="588" t="s">
        <v>1318</v>
      </c>
      <c r="E114"/>
      <c r="F114">
        <f t="shared" si="1"/>
        <v>15795048.712171689</v>
      </c>
    </row>
    <row r="115" spans="1:6" hidden="1">
      <c r="A115" s="586" t="s">
        <v>1207</v>
      </c>
      <c r="B115" s="426">
        <v>26193836.68</v>
      </c>
      <c r="C115" s="426">
        <v>27330602.397517703</v>
      </c>
      <c r="D115" s="588" t="s">
        <v>1318</v>
      </c>
      <c r="E115"/>
      <c r="F115">
        <f t="shared" si="1"/>
        <v>-1136765.7175177038</v>
      </c>
    </row>
    <row r="116" spans="1:6" hidden="1">
      <c r="A116" s="586" t="s">
        <v>1266</v>
      </c>
      <c r="B116" s="426">
        <v>4720405.25</v>
      </c>
      <c r="C116" s="426">
        <v>5275181.8987177983</v>
      </c>
      <c r="D116" s="588" t="s">
        <v>1318</v>
      </c>
      <c r="E116"/>
      <c r="F116">
        <f t="shared" si="1"/>
        <v>-554776.64871779829</v>
      </c>
    </row>
    <row r="117" spans="1:6" hidden="1">
      <c r="A117" s="586" t="s">
        <v>1268</v>
      </c>
      <c r="B117" s="426">
        <v>17421145.800000001</v>
      </c>
      <c r="C117" s="426">
        <v>21051883.514743593</v>
      </c>
      <c r="D117" s="588" t="s">
        <v>1318</v>
      </c>
      <c r="E117"/>
      <c r="F117">
        <f t="shared" si="1"/>
        <v>-3630737.7147435918</v>
      </c>
    </row>
    <row r="118" spans="1:6" hidden="1">
      <c r="A118" s="586" t="s">
        <v>1212</v>
      </c>
      <c r="B118" s="426">
        <v>49485210.200000003</v>
      </c>
      <c r="C118" s="426"/>
      <c r="D118" s="588" t="s">
        <v>1318</v>
      </c>
      <c r="E118"/>
      <c r="F118">
        <f t="shared" si="1"/>
        <v>49485210.200000003</v>
      </c>
    </row>
    <row r="119" spans="1:6" hidden="1">
      <c r="A119" s="586" t="s">
        <v>1213</v>
      </c>
      <c r="B119" s="426">
        <v>9000000</v>
      </c>
      <c r="C119" s="426">
        <v>7200000</v>
      </c>
      <c r="D119" s="588" t="s">
        <v>1318</v>
      </c>
      <c r="E119"/>
      <c r="F119">
        <f t="shared" si="1"/>
        <v>1800000</v>
      </c>
    </row>
    <row r="120" spans="1:6" hidden="1">
      <c r="A120" s="586" t="s">
        <v>1214</v>
      </c>
      <c r="B120" s="426">
        <v>51072634</v>
      </c>
      <c r="C120" s="426">
        <v>55255998</v>
      </c>
      <c r="D120" s="588" t="s">
        <v>1318</v>
      </c>
      <c r="E120"/>
      <c r="F120">
        <f t="shared" si="1"/>
        <v>-4183364</v>
      </c>
    </row>
    <row r="121" spans="1:6" hidden="1">
      <c r="A121" s="586" t="s">
        <v>1269</v>
      </c>
      <c r="B121" s="426">
        <v>55905931</v>
      </c>
      <c r="C121" s="426">
        <v>53843629.586321697</v>
      </c>
      <c r="D121" s="588" t="s">
        <v>1318</v>
      </c>
      <c r="E121"/>
      <c r="F121">
        <f t="shared" si="1"/>
        <v>2062301.4136783034</v>
      </c>
    </row>
    <row r="122" spans="1:6" hidden="1">
      <c r="A122" s="586" t="s">
        <v>1217</v>
      </c>
      <c r="B122" s="426">
        <v>54160920.409999996</v>
      </c>
      <c r="C122" s="426">
        <v>56137642.32</v>
      </c>
      <c r="D122" s="588" t="s">
        <v>1318</v>
      </c>
      <c r="E122"/>
      <c r="F122">
        <f t="shared" si="1"/>
        <v>-1976721.9100000039</v>
      </c>
    </row>
    <row r="123" spans="1:6" hidden="1">
      <c r="A123" s="586" t="s">
        <v>1218</v>
      </c>
      <c r="B123" s="426">
        <v>34548331.289999999</v>
      </c>
      <c r="C123" s="426">
        <v>27990071.483743723</v>
      </c>
      <c r="D123" s="588" t="s">
        <v>1318</v>
      </c>
      <c r="E123"/>
      <c r="F123">
        <f t="shared" si="1"/>
        <v>6558259.8062562756</v>
      </c>
    </row>
    <row r="124" spans="1:6" hidden="1">
      <c r="A124" s="586" t="s">
        <v>1219</v>
      </c>
      <c r="B124" s="426">
        <v>35589876.5</v>
      </c>
      <c r="C124" s="426">
        <v>28766462</v>
      </c>
      <c r="D124" s="588" t="s">
        <v>1318</v>
      </c>
      <c r="E124"/>
      <c r="F124">
        <f t="shared" si="1"/>
        <v>6823414.5</v>
      </c>
    </row>
    <row r="125" spans="1:6" hidden="1">
      <c r="A125" s="586" t="s">
        <v>1220</v>
      </c>
      <c r="B125" s="426">
        <v>67245402</v>
      </c>
      <c r="C125" s="426">
        <v>48126832</v>
      </c>
      <c r="D125" s="588" t="s">
        <v>1318</v>
      </c>
      <c r="E125"/>
      <c r="F125">
        <f t="shared" si="1"/>
        <v>19118570</v>
      </c>
    </row>
    <row r="126" spans="1:6" hidden="1">
      <c r="A126" s="586" t="s">
        <v>1221</v>
      </c>
      <c r="B126" s="426">
        <v>22540933.088272959</v>
      </c>
      <c r="C126" s="426">
        <v>18032746.470618367</v>
      </c>
      <c r="D126" s="588" t="s">
        <v>1318</v>
      </c>
      <c r="E126"/>
      <c r="F126">
        <f t="shared" si="1"/>
        <v>4508186.6176545918</v>
      </c>
    </row>
    <row r="127" spans="1:6" hidden="1">
      <c r="A127" s="586" t="s">
        <v>1222</v>
      </c>
      <c r="B127" s="426">
        <v>18818015.280000001</v>
      </c>
      <c r="C127" s="426">
        <v>13923981.642366033</v>
      </c>
      <c r="D127" s="588" t="s">
        <v>1318</v>
      </c>
      <c r="E127"/>
      <c r="F127">
        <f t="shared" si="1"/>
        <v>4894033.6376339681</v>
      </c>
    </row>
    <row r="128" spans="1:6" hidden="1">
      <c r="A128" s="586" t="s">
        <v>867</v>
      </c>
      <c r="B128" s="426">
        <v>6636851</v>
      </c>
      <c r="C128" s="426">
        <v>8517150.2182495873</v>
      </c>
      <c r="D128" s="588" t="s">
        <v>1318</v>
      </c>
      <c r="E128"/>
      <c r="F128">
        <f t="shared" si="1"/>
        <v>-1880299.2182495873</v>
      </c>
    </row>
    <row r="129" spans="1:6" hidden="1">
      <c r="A129" s="586" t="s">
        <v>1224</v>
      </c>
      <c r="B129" s="426">
        <v>605714038</v>
      </c>
      <c r="C129" s="426">
        <v>498059352</v>
      </c>
      <c r="D129" s="588" t="s">
        <v>1318</v>
      </c>
      <c r="E129"/>
      <c r="F129">
        <f t="shared" si="1"/>
        <v>107654686</v>
      </c>
    </row>
    <row r="130" spans="1:6" hidden="1">
      <c r="A130" s="586" t="s">
        <v>1225</v>
      </c>
      <c r="B130" s="426"/>
      <c r="C130" s="426"/>
      <c r="D130" s="588" t="s">
        <v>1318</v>
      </c>
      <c r="E130"/>
      <c r="F130">
        <f t="shared" ref="F130:F193" si="2">IF(D130="Gross Margin",B130-C130,0)</f>
        <v>0</v>
      </c>
    </row>
    <row r="131" spans="1:6" hidden="1">
      <c r="A131" s="586" t="s">
        <v>1263</v>
      </c>
      <c r="B131" s="426"/>
      <c r="C131" s="426"/>
      <c r="D131" s="588" t="s">
        <v>1318</v>
      </c>
      <c r="E131"/>
      <c r="F131">
        <f t="shared" si="2"/>
        <v>0</v>
      </c>
    </row>
    <row r="132" spans="1:6" hidden="1">
      <c r="A132" s="586" t="s">
        <v>103</v>
      </c>
      <c r="B132" s="426">
        <v>10688481.100000003</v>
      </c>
      <c r="C132" s="426">
        <v>8907067.5833333358</v>
      </c>
      <c r="D132" s="588" t="s">
        <v>1318</v>
      </c>
      <c r="E132"/>
      <c r="F132">
        <f t="shared" si="2"/>
        <v>1781413.5166666675</v>
      </c>
    </row>
    <row r="133" spans="1:6" hidden="1">
      <c r="A133" s="586" t="s">
        <v>1212</v>
      </c>
      <c r="B133" s="426"/>
      <c r="C133" s="426"/>
      <c r="D133" s="588" t="s">
        <v>1318</v>
      </c>
      <c r="E133"/>
      <c r="F133">
        <f t="shared" si="2"/>
        <v>0</v>
      </c>
    </row>
    <row r="134" spans="1:6" hidden="1">
      <c r="A134" s="586" t="s">
        <v>1228</v>
      </c>
      <c r="B134" s="426">
        <v>31905026.190000001</v>
      </c>
      <c r="C134" s="426">
        <v>27743501.034782611</v>
      </c>
      <c r="D134" s="588" t="s">
        <v>1318</v>
      </c>
      <c r="E134"/>
      <c r="F134">
        <f t="shared" si="2"/>
        <v>4161525.1552173905</v>
      </c>
    </row>
    <row r="135" spans="1:6" hidden="1">
      <c r="A135" s="586" t="s">
        <v>1229</v>
      </c>
      <c r="B135" s="426">
        <v>20681422</v>
      </c>
      <c r="C135" s="426">
        <v>16069494.51</v>
      </c>
      <c r="D135" s="588" t="s">
        <v>1318</v>
      </c>
      <c r="E135"/>
      <c r="F135">
        <f t="shared" si="2"/>
        <v>4611927.49</v>
      </c>
    </row>
    <row r="136" spans="1:6" hidden="1">
      <c r="A136" s="586" t="s">
        <v>1230</v>
      </c>
      <c r="B136" s="426">
        <v>4820461</v>
      </c>
      <c r="C136" s="426">
        <v>3681383</v>
      </c>
      <c r="D136" s="588" t="s">
        <v>1318</v>
      </c>
      <c r="E136"/>
      <c r="F136">
        <f t="shared" si="2"/>
        <v>1139078</v>
      </c>
    </row>
    <row r="137" spans="1:6" hidden="1">
      <c r="A137" s="586" t="s">
        <v>1231</v>
      </c>
      <c r="B137" s="426">
        <v>19589518</v>
      </c>
      <c r="C137" s="426">
        <v>16384636.847249636</v>
      </c>
      <c r="D137" s="588" t="s">
        <v>1318</v>
      </c>
      <c r="E137"/>
      <c r="F137">
        <f t="shared" si="2"/>
        <v>3204881.1527503636</v>
      </c>
    </row>
    <row r="138" spans="1:6" hidden="1">
      <c r="A138" s="586" t="s">
        <v>1267</v>
      </c>
      <c r="B138" s="426">
        <v>119626844</v>
      </c>
      <c r="C138" s="426">
        <v>96755558</v>
      </c>
      <c r="D138" s="588" t="s">
        <v>1318</v>
      </c>
      <c r="E138"/>
      <c r="F138">
        <f t="shared" si="2"/>
        <v>22871286</v>
      </c>
    </row>
    <row r="139" spans="1:6" hidden="1">
      <c r="A139" s="586" t="s">
        <v>1234</v>
      </c>
      <c r="B139" s="426">
        <v>64000000.230000004</v>
      </c>
      <c r="C139" s="426">
        <v>63714421.966979012</v>
      </c>
      <c r="D139" s="588" t="s">
        <v>1318</v>
      </c>
      <c r="E139"/>
      <c r="F139">
        <f t="shared" si="2"/>
        <v>285578.26302099228</v>
      </c>
    </row>
    <row r="140" spans="1:6" hidden="1">
      <c r="A140" s="586" t="s">
        <v>1235</v>
      </c>
      <c r="B140" s="426"/>
      <c r="C140" s="426"/>
      <c r="D140" s="588" t="s">
        <v>1318</v>
      </c>
      <c r="E140"/>
      <c r="F140">
        <f t="shared" si="2"/>
        <v>0</v>
      </c>
    </row>
    <row r="141" spans="1:6" hidden="1">
      <c r="A141" s="586" t="s">
        <v>1236</v>
      </c>
      <c r="B141" s="426"/>
      <c r="C141" s="426"/>
      <c r="D141" s="588" t="s">
        <v>1318</v>
      </c>
      <c r="E141"/>
      <c r="F141">
        <f t="shared" si="2"/>
        <v>0</v>
      </c>
    </row>
    <row r="142" spans="1:6" hidden="1">
      <c r="A142" s="586" t="s">
        <v>1237</v>
      </c>
      <c r="B142" s="426"/>
      <c r="C142" s="426"/>
      <c r="D142" s="588" t="s">
        <v>1318</v>
      </c>
      <c r="E142"/>
      <c r="F142">
        <f t="shared" si="2"/>
        <v>0</v>
      </c>
    </row>
    <row r="143" spans="1:6" hidden="1">
      <c r="A143" s="585" t="s">
        <v>1048</v>
      </c>
      <c r="B143">
        <v>56931016</v>
      </c>
      <c r="D143" s="587" t="s">
        <v>1317</v>
      </c>
      <c r="E143"/>
      <c r="F143">
        <f t="shared" si="2"/>
        <v>0</v>
      </c>
    </row>
    <row r="144" spans="1:6" hidden="1">
      <c r="A144" s="586" t="s">
        <v>1049</v>
      </c>
      <c r="B144">
        <v>72946445.959999993</v>
      </c>
      <c r="D144" s="587" t="s">
        <v>1317</v>
      </c>
      <c r="E144"/>
      <c r="F144">
        <f t="shared" si="2"/>
        <v>0</v>
      </c>
    </row>
    <row r="145" spans="1:6" hidden="1">
      <c r="A145" s="585" t="s">
        <v>1050</v>
      </c>
      <c r="B145">
        <v>172216796.040488</v>
      </c>
      <c r="D145" s="587" t="s">
        <v>1317</v>
      </c>
      <c r="E145"/>
      <c r="F145">
        <f t="shared" si="2"/>
        <v>0</v>
      </c>
    </row>
    <row r="146" spans="1:6" hidden="1">
      <c r="A146" s="586" t="s">
        <v>1054</v>
      </c>
      <c r="B146">
        <v>110450184.62</v>
      </c>
      <c r="D146" s="587" t="s">
        <v>1317</v>
      </c>
      <c r="E146"/>
      <c r="F146">
        <f t="shared" si="2"/>
        <v>0</v>
      </c>
    </row>
    <row r="147" spans="1:6" hidden="1">
      <c r="A147" s="586" t="s">
        <v>1055</v>
      </c>
      <c r="B147">
        <v>56527617</v>
      </c>
      <c r="D147" s="587" t="s">
        <v>1317</v>
      </c>
      <c r="E147"/>
      <c r="F147">
        <f t="shared" si="2"/>
        <v>0</v>
      </c>
    </row>
    <row r="148" spans="1:6" hidden="1">
      <c r="A148" s="586" t="s">
        <v>1058</v>
      </c>
      <c r="B148">
        <v>98576600</v>
      </c>
      <c r="D148" s="587" t="s">
        <v>1317</v>
      </c>
      <c r="E148"/>
      <c r="F148">
        <f t="shared" si="2"/>
        <v>0</v>
      </c>
    </row>
    <row r="149" spans="1:6" hidden="1">
      <c r="A149" s="586" t="s">
        <v>1059</v>
      </c>
      <c r="B149">
        <v>184387980.81</v>
      </c>
      <c r="D149" s="587" t="s">
        <v>1317</v>
      </c>
      <c r="E149"/>
      <c r="F149">
        <f t="shared" si="2"/>
        <v>0</v>
      </c>
    </row>
    <row r="150" spans="1:6" hidden="1">
      <c r="A150" s="586" t="s">
        <v>1060</v>
      </c>
      <c r="B150">
        <v>183459815.63</v>
      </c>
      <c r="D150" s="587" t="s">
        <v>1317</v>
      </c>
      <c r="E150"/>
      <c r="F150">
        <f t="shared" si="2"/>
        <v>0</v>
      </c>
    </row>
    <row r="151" spans="1:6" hidden="1">
      <c r="A151" s="585" t="s">
        <v>1061</v>
      </c>
      <c r="B151">
        <v>18438370</v>
      </c>
      <c r="D151" s="587" t="s">
        <v>1317</v>
      </c>
      <c r="E151"/>
      <c r="F151">
        <f t="shared" si="2"/>
        <v>0</v>
      </c>
    </row>
    <row r="152" spans="1:6" hidden="1">
      <c r="A152" s="586" t="s">
        <v>14</v>
      </c>
      <c r="B152">
        <v>161208266</v>
      </c>
      <c r="D152" s="587" t="s">
        <v>1317</v>
      </c>
      <c r="E152"/>
      <c r="F152">
        <f t="shared" si="2"/>
        <v>0</v>
      </c>
    </row>
    <row r="153" spans="1:6" hidden="1">
      <c r="A153" s="585" t="s">
        <v>1068</v>
      </c>
      <c r="B153">
        <v>33784495.526724979</v>
      </c>
      <c r="D153" s="587" t="s">
        <v>1317</v>
      </c>
      <c r="E153"/>
      <c r="F153">
        <f t="shared" si="2"/>
        <v>0</v>
      </c>
    </row>
    <row r="154" spans="1:6" hidden="1">
      <c r="A154" s="586" t="s">
        <v>1069</v>
      </c>
      <c r="B154">
        <v>314789511</v>
      </c>
      <c r="D154" s="587" t="s">
        <v>1317</v>
      </c>
      <c r="E154"/>
      <c r="F154">
        <f t="shared" si="2"/>
        <v>0</v>
      </c>
    </row>
    <row r="155" spans="1:6" hidden="1">
      <c r="A155" s="585" t="s">
        <v>1070</v>
      </c>
      <c r="B155">
        <v>427594086.74000001</v>
      </c>
      <c r="D155" s="587" t="s">
        <v>1317</v>
      </c>
      <c r="E155"/>
      <c r="F155">
        <f t="shared" si="2"/>
        <v>0</v>
      </c>
    </row>
    <row r="156" spans="1:6" hidden="1">
      <c r="A156" s="585" t="s">
        <v>1071</v>
      </c>
      <c r="B156">
        <v>155643269.75999999</v>
      </c>
      <c r="D156" s="587" t="s">
        <v>1317</v>
      </c>
      <c r="E156"/>
      <c r="F156">
        <f t="shared" si="2"/>
        <v>0</v>
      </c>
    </row>
    <row r="157" spans="1:6" hidden="1">
      <c r="A157" s="585" t="s">
        <v>1072</v>
      </c>
      <c r="B157">
        <v>120483319.90000001</v>
      </c>
      <c r="D157" s="587" t="s">
        <v>1317</v>
      </c>
      <c r="E157"/>
      <c r="F157">
        <f t="shared" si="2"/>
        <v>0</v>
      </c>
    </row>
    <row r="158" spans="1:6" hidden="1">
      <c r="A158" s="586" t="s">
        <v>1241</v>
      </c>
      <c r="B158">
        <v>135792183</v>
      </c>
      <c r="D158" s="587" t="s">
        <v>1317</v>
      </c>
      <c r="E158"/>
      <c r="F158">
        <f t="shared" si="2"/>
        <v>0</v>
      </c>
    </row>
    <row r="159" spans="1:6" hidden="1">
      <c r="A159" s="586" t="s">
        <v>1075</v>
      </c>
      <c r="B159">
        <v>47319156</v>
      </c>
      <c r="D159" s="587" t="s">
        <v>1317</v>
      </c>
      <c r="E159"/>
      <c r="F159">
        <f t="shared" si="2"/>
        <v>0</v>
      </c>
    </row>
    <row r="160" spans="1:6" hidden="1">
      <c r="A160" s="586" t="s">
        <v>1079</v>
      </c>
      <c r="B160">
        <v>1335232523</v>
      </c>
      <c r="D160" s="587" t="s">
        <v>1317</v>
      </c>
      <c r="E160"/>
      <c r="F160">
        <f t="shared" si="2"/>
        <v>0</v>
      </c>
    </row>
    <row r="161" spans="1:6" hidden="1">
      <c r="A161" s="586" t="s">
        <v>1080</v>
      </c>
      <c r="B161">
        <v>28943151</v>
      </c>
      <c r="D161" s="587" t="s">
        <v>1317</v>
      </c>
      <c r="E161"/>
      <c r="F161">
        <f t="shared" si="2"/>
        <v>0</v>
      </c>
    </row>
    <row r="162" spans="1:6" hidden="1">
      <c r="A162" s="586" t="s">
        <v>1081</v>
      </c>
      <c r="B162">
        <v>274663700</v>
      </c>
      <c r="D162" s="587" t="s">
        <v>1317</v>
      </c>
      <c r="E162"/>
      <c r="F162">
        <f t="shared" si="2"/>
        <v>0</v>
      </c>
    </row>
    <row r="163" spans="1:6" hidden="1">
      <c r="A163" s="586" t="s">
        <v>1082</v>
      </c>
      <c r="B163">
        <v>2648340.9749271101</v>
      </c>
      <c r="D163" s="587" t="s">
        <v>1317</v>
      </c>
      <c r="E163"/>
      <c r="F163">
        <f t="shared" si="2"/>
        <v>0</v>
      </c>
    </row>
    <row r="164" spans="1:6" hidden="1">
      <c r="A164" s="586" t="s">
        <v>1243</v>
      </c>
      <c r="B164">
        <v>114399640</v>
      </c>
      <c r="D164" s="587" t="s">
        <v>1317</v>
      </c>
      <c r="E164"/>
      <c r="F164">
        <f t="shared" si="2"/>
        <v>0</v>
      </c>
    </row>
    <row r="165" spans="1:6" hidden="1">
      <c r="A165" s="586" t="s">
        <v>1085</v>
      </c>
      <c r="B165">
        <v>109399640</v>
      </c>
      <c r="D165" s="587" t="s">
        <v>1317</v>
      </c>
      <c r="E165"/>
      <c r="F165">
        <f t="shared" si="2"/>
        <v>0</v>
      </c>
    </row>
    <row r="166" spans="1:6" hidden="1">
      <c r="A166" s="586" t="s">
        <v>1086</v>
      </c>
      <c r="B166">
        <v>9050320</v>
      </c>
      <c r="D166" s="587" t="s">
        <v>1317</v>
      </c>
      <c r="E166"/>
      <c r="F166">
        <f t="shared" si="2"/>
        <v>0</v>
      </c>
    </row>
    <row r="167" spans="1:6" hidden="1">
      <c r="A167" s="585" t="s">
        <v>1087</v>
      </c>
      <c r="B167">
        <v>72547889</v>
      </c>
      <c r="D167" s="587" t="s">
        <v>1317</v>
      </c>
      <c r="E167"/>
      <c r="F167">
        <f t="shared" si="2"/>
        <v>0</v>
      </c>
    </row>
    <row r="168" spans="1:6" hidden="1">
      <c r="A168" s="585" t="s">
        <v>1088</v>
      </c>
      <c r="B168">
        <v>23038288.539999999</v>
      </c>
      <c r="D168" s="587" t="s">
        <v>1317</v>
      </c>
      <c r="E168"/>
      <c r="F168">
        <f t="shared" si="2"/>
        <v>0</v>
      </c>
    </row>
    <row r="169" spans="1:6" hidden="1">
      <c r="A169" s="586" t="s">
        <v>1092</v>
      </c>
      <c r="B169">
        <v>54777143</v>
      </c>
      <c r="D169" s="587" t="s">
        <v>1317</v>
      </c>
      <c r="E169"/>
      <c r="F169">
        <f t="shared" si="2"/>
        <v>0</v>
      </c>
    </row>
    <row r="170" spans="1:6" hidden="1">
      <c r="A170" s="586" t="s">
        <v>1093</v>
      </c>
      <c r="B170">
        <v>343357654.10600001</v>
      </c>
      <c r="D170" s="587" t="s">
        <v>1317</v>
      </c>
      <c r="E170"/>
      <c r="F170">
        <f t="shared" si="2"/>
        <v>0</v>
      </c>
    </row>
    <row r="171" spans="1:6" hidden="1">
      <c r="A171" s="586" t="s">
        <v>1098</v>
      </c>
      <c r="B171">
        <v>2740570200</v>
      </c>
      <c r="D171" s="587" t="s">
        <v>1317</v>
      </c>
      <c r="E171"/>
      <c r="F171">
        <f t="shared" si="2"/>
        <v>0</v>
      </c>
    </row>
    <row r="172" spans="1:6" hidden="1">
      <c r="A172" s="586" t="s">
        <v>1099</v>
      </c>
      <c r="B172">
        <v>120712211</v>
      </c>
      <c r="D172" s="587" t="s">
        <v>1317</v>
      </c>
      <c r="E172"/>
      <c r="F172">
        <f t="shared" si="2"/>
        <v>0</v>
      </c>
    </row>
    <row r="173" spans="1:6" hidden="1">
      <c r="A173" s="586" t="s">
        <v>12</v>
      </c>
      <c r="B173">
        <v>527037820</v>
      </c>
      <c r="D173" s="587" t="s">
        <v>1317</v>
      </c>
      <c r="E173"/>
      <c r="F173">
        <f t="shared" si="2"/>
        <v>0</v>
      </c>
    </row>
    <row r="174" spans="1:6" hidden="1">
      <c r="A174" s="586" t="s">
        <v>1105</v>
      </c>
      <c r="B174">
        <v>3865380</v>
      </c>
      <c r="D174" s="587" t="s">
        <v>1317</v>
      </c>
      <c r="E174"/>
      <c r="F174">
        <f t="shared" si="2"/>
        <v>0</v>
      </c>
    </row>
    <row r="175" spans="1:6" hidden="1">
      <c r="A175" s="586" t="s">
        <v>1245</v>
      </c>
      <c r="B175">
        <v>98230405</v>
      </c>
      <c r="D175" s="587" t="s">
        <v>1317</v>
      </c>
      <c r="E175"/>
      <c r="F175">
        <f t="shared" si="2"/>
        <v>0</v>
      </c>
    </row>
    <row r="176" spans="1:6" hidden="1">
      <c r="A176" s="586" t="s">
        <v>1110</v>
      </c>
      <c r="B176">
        <v>4424558</v>
      </c>
      <c r="D176" s="587" t="s">
        <v>1317</v>
      </c>
      <c r="E176"/>
      <c r="F176">
        <f t="shared" si="2"/>
        <v>0</v>
      </c>
    </row>
    <row r="177" spans="1:6" hidden="1">
      <c r="A177" s="586" t="s">
        <v>444</v>
      </c>
      <c r="B177">
        <v>107782440</v>
      </c>
      <c r="D177" s="587" t="s">
        <v>1317</v>
      </c>
      <c r="E177"/>
      <c r="F177">
        <f t="shared" si="2"/>
        <v>0</v>
      </c>
    </row>
    <row r="178" spans="1:6" hidden="1">
      <c r="A178" s="586" t="s">
        <v>1246</v>
      </c>
      <c r="B178">
        <v>417390514</v>
      </c>
      <c r="D178" s="587" t="s">
        <v>1317</v>
      </c>
      <c r="E178"/>
      <c r="F178">
        <f t="shared" si="2"/>
        <v>0</v>
      </c>
    </row>
    <row r="179" spans="1:6" hidden="1">
      <c r="A179" s="586" t="s">
        <v>1116</v>
      </c>
      <c r="B179">
        <v>168976040.95238096</v>
      </c>
      <c r="D179" s="587" t="s">
        <v>1317</v>
      </c>
      <c r="E179"/>
      <c r="F179">
        <f t="shared" si="2"/>
        <v>0</v>
      </c>
    </row>
    <row r="180" spans="1:6" hidden="1">
      <c r="A180" s="586" t="s">
        <v>1117</v>
      </c>
      <c r="B180">
        <v>45205818</v>
      </c>
      <c r="D180" s="587" t="s">
        <v>1317</v>
      </c>
      <c r="E180"/>
      <c r="F180">
        <f t="shared" si="2"/>
        <v>0</v>
      </c>
    </row>
    <row r="181" spans="1:6" hidden="1">
      <c r="A181" s="586" t="s">
        <v>472</v>
      </c>
      <c r="B181">
        <v>332856409</v>
      </c>
      <c r="D181" s="587" t="s">
        <v>1317</v>
      </c>
      <c r="E181"/>
      <c r="F181">
        <f t="shared" si="2"/>
        <v>0</v>
      </c>
    </row>
    <row r="182" spans="1:6" hidden="1">
      <c r="A182" s="586" t="s">
        <v>1118</v>
      </c>
      <c r="D182" s="587" t="s">
        <v>1317</v>
      </c>
      <c r="E182"/>
      <c r="F182">
        <f t="shared" si="2"/>
        <v>0</v>
      </c>
    </row>
    <row r="183" spans="1:6" hidden="1">
      <c r="A183" s="586" t="s">
        <v>1119</v>
      </c>
      <c r="B183">
        <v>46639513</v>
      </c>
      <c r="D183" s="587" t="s">
        <v>1317</v>
      </c>
      <c r="E183"/>
      <c r="F183">
        <f t="shared" si="2"/>
        <v>0</v>
      </c>
    </row>
    <row r="184" spans="1:6" hidden="1">
      <c r="A184" s="586" t="s">
        <v>1120</v>
      </c>
      <c r="B184">
        <v>18752986</v>
      </c>
      <c r="D184" s="587" t="s">
        <v>1317</v>
      </c>
      <c r="E184"/>
      <c r="F184">
        <f t="shared" si="2"/>
        <v>0</v>
      </c>
    </row>
    <row r="185" spans="1:6" hidden="1">
      <c r="A185" s="586" t="s">
        <v>1121</v>
      </c>
      <c r="B185">
        <v>112045826</v>
      </c>
      <c r="D185" s="587" t="s">
        <v>1317</v>
      </c>
      <c r="E185"/>
      <c r="F185">
        <f t="shared" si="2"/>
        <v>0</v>
      </c>
    </row>
    <row r="186" spans="1:6" hidden="1">
      <c r="A186" s="586" t="s">
        <v>1122</v>
      </c>
      <c r="D186" s="587" t="s">
        <v>1317</v>
      </c>
      <c r="E186"/>
      <c r="F186">
        <f t="shared" si="2"/>
        <v>0</v>
      </c>
    </row>
    <row r="187" spans="1:6" hidden="1">
      <c r="A187" s="586" t="s">
        <v>9</v>
      </c>
      <c r="B187">
        <v>150000000</v>
      </c>
      <c r="D187" s="587" t="s">
        <v>1317</v>
      </c>
      <c r="E187"/>
      <c r="F187">
        <f t="shared" si="2"/>
        <v>0</v>
      </c>
    </row>
    <row r="188" spans="1:6" hidden="1">
      <c r="A188" s="586" t="s">
        <v>946</v>
      </c>
      <c r="B188">
        <v>70928098</v>
      </c>
      <c r="D188" s="587" t="s">
        <v>1317</v>
      </c>
      <c r="E188"/>
      <c r="F188">
        <f t="shared" si="2"/>
        <v>0</v>
      </c>
    </row>
    <row r="189" spans="1:6" hidden="1">
      <c r="A189" s="586" t="s">
        <v>6</v>
      </c>
      <c r="B189">
        <v>66185668.571428567</v>
      </c>
      <c r="D189" s="587" t="s">
        <v>1317</v>
      </c>
      <c r="E189"/>
      <c r="F189">
        <f t="shared" si="2"/>
        <v>0</v>
      </c>
    </row>
    <row r="190" spans="1:6" hidden="1">
      <c r="A190" s="586" t="s">
        <v>945</v>
      </c>
      <c r="B190">
        <v>245977347.13161686</v>
      </c>
      <c r="D190" s="587" t="s">
        <v>1317</v>
      </c>
      <c r="E190"/>
      <c r="F190">
        <f t="shared" si="2"/>
        <v>0</v>
      </c>
    </row>
    <row r="191" spans="1:6" hidden="1">
      <c r="A191" s="586" t="s">
        <v>1247</v>
      </c>
      <c r="B191">
        <v>212005784</v>
      </c>
      <c r="D191" s="587" t="s">
        <v>1317</v>
      </c>
      <c r="E191"/>
      <c r="F191">
        <f t="shared" si="2"/>
        <v>0</v>
      </c>
    </row>
    <row r="192" spans="1:6" hidden="1">
      <c r="A192" s="586" t="s">
        <v>1128</v>
      </c>
      <c r="B192">
        <v>54192857</v>
      </c>
      <c r="D192" s="587" t="s">
        <v>1317</v>
      </c>
      <c r="E192"/>
      <c r="F192">
        <f t="shared" si="2"/>
        <v>0</v>
      </c>
    </row>
    <row r="193" spans="1:6" hidden="1">
      <c r="A193" s="586" t="s">
        <v>1132</v>
      </c>
      <c r="B193">
        <v>262378822</v>
      </c>
      <c r="D193" s="587" t="s">
        <v>1317</v>
      </c>
      <c r="E193"/>
      <c r="F193">
        <f t="shared" si="2"/>
        <v>0</v>
      </c>
    </row>
    <row r="194" spans="1:6" hidden="1">
      <c r="A194" s="586" t="s">
        <v>1133</v>
      </c>
      <c r="D194" s="587" t="s">
        <v>1317</v>
      </c>
      <c r="E194"/>
      <c r="F194">
        <f t="shared" ref="F194:F256" si="3">IF(D194="Gross Margin",B194-C194,0)</f>
        <v>0</v>
      </c>
    </row>
    <row r="195" spans="1:6" hidden="1">
      <c r="A195" s="586" t="s">
        <v>1249</v>
      </c>
      <c r="B195">
        <v>3200000000</v>
      </c>
      <c r="D195" s="587" t="s">
        <v>1317</v>
      </c>
      <c r="E195"/>
      <c r="F195">
        <f t="shared" si="3"/>
        <v>0</v>
      </c>
    </row>
    <row r="196" spans="1:6" hidden="1">
      <c r="A196" s="586" t="s">
        <v>1250</v>
      </c>
      <c r="B196">
        <v>67755600</v>
      </c>
      <c r="D196" s="587" t="s">
        <v>1317</v>
      </c>
      <c r="E196"/>
      <c r="F196">
        <f t="shared" si="3"/>
        <v>0</v>
      </c>
    </row>
    <row r="197" spans="1:6" hidden="1">
      <c r="A197" s="586" t="s">
        <v>1138</v>
      </c>
      <c r="B197">
        <v>22334150</v>
      </c>
      <c r="D197" s="587" t="s">
        <v>1317</v>
      </c>
      <c r="E197"/>
      <c r="F197">
        <f t="shared" si="3"/>
        <v>0</v>
      </c>
    </row>
    <row r="198" spans="1:6" hidden="1">
      <c r="A198" s="586" t="s">
        <v>1139</v>
      </c>
      <c r="B198">
        <v>1024820</v>
      </c>
      <c r="D198" s="587" t="s">
        <v>1317</v>
      </c>
      <c r="E198"/>
      <c r="F198">
        <f t="shared" si="3"/>
        <v>0</v>
      </c>
    </row>
    <row r="199" spans="1:6" hidden="1">
      <c r="A199" s="586" t="s">
        <v>1143</v>
      </c>
      <c r="B199">
        <v>1074545067</v>
      </c>
      <c r="D199" s="587" t="s">
        <v>1317</v>
      </c>
      <c r="E199"/>
      <c r="F199">
        <f t="shared" si="3"/>
        <v>0</v>
      </c>
    </row>
    <row r="200" spans="1:6" hidden="1">
      <c r="A200" s="586" t="s">
        <v>1144</v>
      </c>
      <c r="B200">
        <v>176420375</v>
      </c>
      <c r="D200" s="587" t="s">
        <v>1317</v>
      </c>
      <c r="E200"/>
      <c r="F200">
        <f t="shared" si="3"/>
        <v>0</v>
      </c>
    </row>
    <row r="201" spans="1:6" hidden="1">
      <c r="A201" s="586" t="s">
        <v>1147</v>
      </c>
      <c r="B201">
        <v>1633315425</v>
      </c>
      <c r="D201" s="587" t="s">
        <v>1317</v>
      </c>
      <c r="E201"/>
      <c r="F201">
        <f t="shared" si="3"/>
        <v>0</v>
      </c>
    </row>
    <row r="202" spans="1:6" hidden="1">
      <c r="A202" s="586" t="s">
        <v>1148</v>
      </c>
      <c r="B202">
        <v>52028085.714285709</v>
      </c>
      <c r="D202" s="587" t="s">
        <v>1317</v>
      </c>
      <c r="E202"/>
      <c r="F202">
        <f t="shared" si="3"/>
        <v>0</v>
      </c>
    </row>
    <row r="203" spans="1:6" hidden="1">
      <c r="A203" s="586" t="s">
        <v>1149</v>
      </c>
      <c r="B203">
        <v>32341773</v>
      </c>
      <c r="D203" s="587" t="s">
        <v>1317</v>
      </c>
      <c r="E203"/>
      <c r="F203">
        <f t="shared" si="3"/>
        <v>0</v>
      </c>
    </row>
    <row r="204" spans="1:6" hidden="1">
      <c r="A204" s="586" t="s">
        <v>1150</v>
      </c>
      <c r="B204">
        <v>10957813.824999999</v>
      </c>
      <c r="D204" s="587" t="s">
        <v>1317</v>
      </c>
      <c r="E204"/>
      <c r="F204">
        <f t="shared" si="3"/>
        <v>0</v>
      </c>
    </row>
    <row r="205" spans="1:6" hidden="1">
      <c r="A205" s="586" t="s">
        <v>1251</v>
      </c>
      <c r="B205">
        <v>170057475.66411862</v>
      </c>
      <c r="D205" s="587" t="s">
        <v>1317</v>
      </c>
      <c r="E205"/>
      <c r="F205">
        <f t="shared" si="3"/>
        <v>0</v>
      </c>
    </row>
    <row r="206" spans="1:6" hidden="1">
      <c r="A206" s="586" t="s">
        <v>1251</v>
      </c>
      <c r="B206">
        <v>170057475.66411862</v>
      </c>
      <c r="D206" s="587" t="s">
        <v>1317</v>
      </c>
      <c r="E206"/>
      <c r="F206">
        <f t="shared" si="3"/>
        <v>0</v>
      </c>
    </row>
    <row r="207" spans="1:6" hidden="1">
      <c r="A207" s="586" t="s">
        <v>1156</v>
      </c>
      <c r="B207">
        <v>1200000000</v>
      </c>
      <c r="D207" s="587" t="s">
        <v>1317</v>
      </c>
      <c r="E207"/>
      <c r="F207">
        <f t="shared" si="3"/>
        <v>0</v>
      </c>
    </row>
    <row r="208" spans="1:6" hidden="1">
      <c r="A208" s="586" t="s">
        <v>567</v>
      </c>
      <c r="B208">
        <v>65831906</v>
      </c>
      <c r="D208" s="587" t="s">
        <v>1317</v>
      </c>
      <c r="E208"/>
      <c r="F208">
        <f t="shared" si="3"/>
        <v>0</v>
      </c>
    </row>
    <row r="209" spans="1:6" hidden="1">
      <c r="A209" s="586" t="s">
        <v>1158</v>
      </c>
      <c r="B209">
        <v>1688453</v>
      </c>
      <c r="D209" s="587" t="s">
        <v>1317</v>
      </c>
      <c r="E209"/>
      <c r="F209">
        <f t="shared" si="3"/>
        <v>0</v>
      </c>
    </row>
    <row r="210" spans="1:6" hidden="1">
      <c r="A210" s="586" t="s">
        <v>1159</v>
      </c>
      <c r="B210">
        <v>7149700</v>
      </c>
      <c r="D210" s="587" t="s">
        <v>1317</v>
      </c>
      <c r="E210"/>
      <c r="F210">
        <f t="shared" si="3"/>
        <v>0</v>
      </c>
    </row>
    <row r="211" spans="1:6" hidden="1">
      <c r="A211" s="586" t="s">
        <v>1252</v>
      </c>
      <c r="B211">
        <v>4203687</v>
      </c>
      <c r="D211" s="587" t="s">
        <v>1317</v>
      </c>
      <c r="E211"/>
      <c r="F211">
        <f t="shared" si="3"/>
        <v>0</v>
      </c>
    </row>
    <row r="212" spans="1:6" hidden="1">
      <c r="A212" s="586" t="s">
        <v>1162</v>
      </c>
      <c r="B212">
        <v>1042542</v>
      </c>
      <c r="D212" s="587" t="s">
        <v>1317</v>
      </c>
      <c r="E212"/>
      <c r="F212">
        <f t="shared" si="3"/>
        <v>0</v>
      </c>
    </row>
    <row r="213" spans="1:6" hidden="1">
      <c r="A213" s="586" t="s">
        <v>1253</v>
      </c>
      <c r="B213">
        <v>57898699.390000001</v>
      </c>
      <c r="D213" s="587" t="s">
        <v>1317</v>
      </c>
      <c r="E213"/>
      <c r="F213">
        <f t="shared" si="3"/>
        <v>0</v>
      </c>
    </row>
    <row r="214" spans="1:6" hidden="1">
      <c r="A214" s="586" t="s">
        <v>1165</v>
      </c>
      <c r="B214">
        <v>16220552</v>
      </c>
      <c r="D214" s="587" t="s">
        <v>1317</v>
      </c>
      <c r="E214"/>
      <c r="F214">
        <f t="shared" si="3"/>
        <v>0</v>
      </c>
    </row>
    <row r="215" spans="1:6" hidden="1">
      <c r="A215" s="586" t="s">
        <v>993</v>
      </c>
      <c r="B215">
        <v>95436549</v>
      </c>
      <c r="D215" s="587" t="s">
        <v>1317</v>
      </c>
      <c r="E215"/>
      <c r="F215">
        <f t="shared" si="3"/>
        <v>0</v>
      </c>
    </row>
    <row r="216" spans="1:6" hidden="1">
      <c r="A216" s="586" t="s">
        <v>1166</v>
      </c>
      <c r="B216">
        <v>4423592</v>
      </c>
      <c r="D216" s="587" t="s">
        <v>1317</v>
      </c>
      <c r="E216"/>
      <c r="F216">
        <f t="shared" si="3"/>
        <v>0</v>
      </c>
    </row>
    <row r="217" spans="1:6" hidden="1">
      <c r="A217" s="586" t="s">
        <v>1167</v>
      </c>
      <c r="B217">
        <v>133583770</v>
      </c>
      <c r="D217" s="587" t="s">
        <v>1317</v>
      </c>
      <c r="E217"/>
      <c r="F217">
        <f t="shared" si="3"/>
        <v>0</v>
      </c>
    </row>
    <row r="218" spans="1:6" hidden="1">
      <c r="A218" s="586" t="s">
        <v>1168</v>
      </c>
      <c r="B218">
        <v>196190620</v>
      </c>
      <c r="D218" s="587" t="s">
        <v>1317</v>
      </c>
      <c r="E218"/>
      <c r="F218">
        <f t="shared" si="3"/>
        <v>0</v>
      </c>
    </row>
    <row r="219" spans="1:6" hidden="1">
      <c r="A219" s="586" t="s">
        <v>1172</v>
      </c>
      <c r="B219">
        <v>635000000</v>
      </c>
      <c r="D219" s="587" t="s">
        <v>1317</v>
      </c>
      <c r="E219"/>
      <c r="F219">
        <f t="shared" si="3"/>
        <v>0</v>
      </c>
    </row>
    <row r="220" spans="1:6" hidden="1">
      <c r="A220" s="586" t="s">
        <v>1173</v>
      </c>
      <c r="D220" s="587" t="s">
        <v>1317</v>
      </c>
      <c r="E220"/>
      <c r="F220">
        <f t="shared" si="3"/>
        <v>0</v>
      </c>
    </row>
    <row r="221" spans="1:6" hidden="1">
      <c r="A221" s="586" t="s">
        <v>1174</v>
      </c>
      <c r="D221" s="587" t="s">
        <v>1317</v>
      </c>
      <c r="E221"/>
      <c r="F221">
        <f t="shared" si="3"/>
        <v>0</v>
      </c>
    </row>
    <row r="222" spans="1:6" hidden="1">
      <c r="A222" s="586" t="s">
        <v>1175</v>
      </c>
      <c r="D222" s="587" t="s">
        <v>1317</v>
      </c>
      <c r="E222"/>
      <c r="F222">
        <f t="shared" si="3"/>
        <v>0</v>
      </c>
    </row>
    <row r="223" spans="1:6" hidden="1">
      <c r="A223" s="586" t="s">
        <v>1176</v>
      </c>
      <c r="D223" s="587" t="s">
        <v>1317</v>
      </c>
      <c r="E223"/>
      <c r="F223">
        <f t="shared" si="3"/>
        <v>0</v>
      </c>
    </row>
    <row r="224" spans="1:6" hidden="1">
      <c r="A224" s="586" t="s">
        <v>1177</v>
      </c>
      <c r="B224">
        <v>1520085</v>
      </c>
      <c r="D224" s="587" t="s">
        <v>1317</v>
      </c>
      <c r="E224"/>
      <c r="F224">
        <f t="shared" si="3"/>
        <v>0</v>
      </c>
    </row>
    <row r="225" spans="1:6" hidden="1">
      <c r="A225" s="586" t="s">
        <v>1254</v>
      </c>
      <c r="B225">
        <v>593999147</v>
      </c>
      <c r="D225" s="587" t="s">
        <v>1317</v>
      </c>
      <c r="E225"/>
      <c r="F225">
        <f t="shared" si="3"/>
        <v>0</v>
      </c>
    </row>
    <row r="226" spans="1:6" hidden="1">
      <c r="A226" s="586" t="s">
        <v>1181</v>
      </c>
      <c r="B226">
        <v>16843027</v>
      </c>
      <c r="D226" s="587" t="s">
        <v>1317</v>
      </c>
      <c r="E226"/>
      <c r="F226">
        <f t="shared" si="3"/>
        <v>0</v>
      </c>
    </row>
    <row r="227" spans="1:6" hidden="1">
      <c r="A227" s="586" t="s">
        <v>1182</v>
      </c>
      <c r="B227">
        <v>138370050</v>
      </c>
      <c r="D227" s="587" t="s">
        <v>1317</v>
      </c>
      <c r="E227"/>
      <c r="F227">
        <f t="shared" si="3"/>
        <v>0</v>
      </c>
    </row>
    <row r="228" spans="1:6" hidden="1">
      <c r="A228" s="586" t="s">
        <v>1183</v>
      </c>
      <c r="B228">
        <v>384527145</v>
      </c>
      <c r="D228" s="587" t="s">
        <v>1317</v>
      </c>
      <c r="E228"/>
      <c r="F228">
        <f t="shared" si="3"/>
        <v>0</v>
      </c>
    </row>
    <row r="229" spans="1:6">
      <c r="A229" s="586" t="s">
        <v>1256</v>
      </c>
      <c r="B229">
        <v>434504076.42857146</v>
      </c>
      <c r="D229" s="587" t="s">
        <v>1317</v>
      </c>
      <c r="E229"/>
      <c r="F229">
        <f t="shared" si="3"/>
        <v>0</v>
      </c>
    </row>
    <row r="230" spans="1:6" hidden="1">
      <c r="A230" s="586" t="s">
        <v>1187</v>
      </c>
      <c r="B230">
        <v>85000000</v>
      </c>
      <c r="D230" s="587" t="s">
        <v>1317</v>
      </c>
      <c r="E230"/>
      <c r="F230">
        <f t="shared" si="3"/>
        <v>0</v>
      </c>
    </row>
    <row r="231" spans="1:6" hidden="1">
      <c r="A231" s="586" t="s">
        <v>663</v>
      </c>
      <c r="B231">
        <v>182442342</v>
      </c>
      <c r="D231" s="587" t="s">
        <v>1317</v>
      </c>
      <c r="E231"/>
      <c r="F231">
        <f t="shared" si="3"/>
        <v>0</v>
      </c>
    </row>
    <row r="232" spans="1:6" hidden="1">
      <c r="A232" s="586" t="s">
        <v>1188</v>
      </c>
      <c r="B232">
        <v>542690000</v>
      </c>
      <c r="D232" s="587" t="s">
        <v>1317</v>
      </c>
      <c r="E232"/>
      <c r="F232">
        <f t="shared" si="3"/>
        <v>0</v>
      </c>
    </row>
    <row r="233" spans="1:6" hidden="1">
      <c r="A233" s="586" t="s">
        <v>1005</v>
      </c>
      <c r="B233">
        <v>100042648</v>
      </c>
      <c r="D233" s="587" t="s">
        <v>1317</v>
      </c>
      <c r="E233"/>
      <c r="F233">
        <f t="shared" si="3"/>
        <v>0</v>
      </c>
    </row>
    <row r="234" spans="1:6" hidden="1">
      <c r="A234" s="586" t="s">
        <v>1010</v>
      </c>
      <c r="B234">
        <v>124132580.952381</v>
      </c>
      <c r="D234" s="587" t="s">
        <v>1317</v>
      </c>
      <c r="E234"/>
      <c r="F234">
        <f t="shared" si="3"/>
        <v>0</v>
      </c>
    </row>
    <row r="235" spans="1:6" hidden="1">
      <c r="A235" s="586" t="s">
        <v>1189</v>
      </c>
      <c r="B235">
        <v>93910355</v>
      </c>
      <c r="D235" s="587" t="s">
        <v>1317</v>
      </c>
      <c r="E235"/>
      <c r="F235">
        <f t="shared" si="3"/>
        <v>0</v>
      </c>
    </row>
    <row r="236" spans="1:6" hidden="1">
      <c r="A236" s="586" t="s">
        <v>671</v>
      </c>
      <c r="B236">
        <v>147845325</v>
      </c>
      <c r="D236" s="587" t="s">
        <v>1317</v>
      </c>
      <c r="E236"/>
      <c r="F236">
        <f t="shared" si="3"/>
        <v>0</v>
      </c>
    </row>
    <row r="237" spans="1:6" hidden="1">
      <c r="A237" s="586" t="s">
        <v>1190</v>
      </c>
      <c r="B237">
        <v>26145782</v>
      </c>
      <c r="D237" s="587" t="s">
        <v>1317</v>
      </c>
      <c r="E237"/>
      <c r="F237">
        <f t="shared" si="3"/>
        <v>0</v>
      </c>
    </row>
    <row r="238" spans="1:6" hidden="1">
      <c r="A238" s="586" t="s">
        <v>1191</v>
      </c>
      <c r="B238">
        <v>157658129</v>
      </c>
      <c r="D238" s="587" t="s">
        <v>1317</v>
      </c>
      <c r="E238"/>
      <c r="F238">
        <f t="shared" si="3"/>
        <v>0</v>
      </c>
    </row>
    <row r="239" spans="1:6" hidden="1">
      <c r="A239" s="586" t="s">
        <v>1192</v>
      </c>
      <c r="B239">
        <v>650000000</v>
      </c>
      <c r="D239" s="587" t="s">
        <v>1317</v>
      </c>
      <c r="E239"/>
      <c r="F239">
        <f t="shared" si="3"/>
        <v>0</v>
      </c>
    </row>
    <row r="240" spans="1:6" hidden="1">
      <c r="A240" s="586" t="s">
        <v>1193</v>
      </c>
      <c r="B240">
        <v>967000000</v>
      </c>
      <c r="D240" s="587" t="s">
        <v>1317</v>
      </c>
      <c r="E240"/>
      <c r="F240">
        <f t="shared" si="3"/>
        <v>0</v>
      </c>
    </row>
    <row r="241" spans="1:6" hidden="1">
      <c r="A241" s="586" t="s">
        <v>677</v>
      </c>
      <c r="B241">
        <v>93800000</v>
      </c>
      <c r="D241" s="587" t="s">
        <v>1317</v>
      </c>
      <c r="E241"/>
      <c r="F241">
        <f t="shared" si="3"/>
        <v>0</v>
      </c>
    </row>
    <row r="242" spans="1:6" hidden="1">
      <c r="A242" s="586" t="s">
        <v>1194</v>
      </c>
      <c r="B242">
        <v>1000000</v>
      </c>
      <c r="D242" s="587" t="s">
        <v>1317</v>
      </c>
      <c r="E242"/>
      <c r="F242">
        <f t="shared" si="3"/>
        <v>0</v>
      </c>
    </row>
    <row r="243" spans="1:6" hidden="1">
      <c r="A243" s="586" t="s">
        <v>1195</v>
      </c>
      <c r="B243">
        <v>870293108</v>
      </c>
      <c r="D243" s="587" t="s">
        <v>1317</v>
      </c>
      <c r="E243"/>
      <c r="F243">
        <f t="shared" si="3"/>
        <v>0</v>
      </c>
    </row>
    <row r="244" spans="1:6" hidden="1">
      <c r="A244" s="586" t="s">
        <v>683</v>
      </c>
      <c r="B244">
        <v>1462000000</v>
      </c>
      <c r="D244" s="587" t="s">
        <v>1317</v>
      </c>
      <c r="E244"/>
      <c r="F244">
        <f t="shared" si="3"/>
        <v>0</v>
      </c>
    </row>
    <row r="245" spans="1:6" hidden="1">
      <c r="A245" s="586" t="s">
        <v>1257</v>
      </c>
      <c r="B245">
        <v>219047619.04761904</v>
      </c>
      <c r="D245" s="587" t="s">
        <v>1317</v>
      </c>
      <c r="E245"/>
      <c r="F245">
        <f t="shared" si="3"/>
        <v>0</v>
      </c>
    </row>
    <row r="246" spans="1:6" hidden="1">
      <c r="A246" s="586" t="s">
        <v>1018</v>
      </c>
      <c r="B246">
        <v>390000000</v>
      </c>
      <c r="D246" s="587" t="s">
        <v>1317</v>
      </c>
      <c r="E246"/>
      <c r="F246">
        <f t="shared" si="3"/>
        <v>0</v>
      </c>
    </row>
    <row r="247" spans="1:6" hidden="1">
      <c r="A247" s="586" t="s">
        <v>1258</v>
      </c>
      <c r="B247">
        <v>327718153.33333331</v>
      </c>
      <c r="D247" s="587" t="s">
        <v>1317</v>
      </c>
      <c r="E247"/>
      <c r="F247">
        <f t="shared" si="3"/>
        <v>0</v>
      </c>
    </row>
    <row r="248" spans="1:6" hidden="1">
      <c r="A248" s="586" t="s">
        <v>1200</v>
      </c>
      <c r="B248">
        <v>40449240</v>
      </c>
      <c r="D248" s="587" t="s">
        <v>1317</v>
      </c>
      <c r="E248"/>
      <c r="F248">
        <f t="shared" si="3"/>
        <v>0</v>
      </c>
    </row>
    <row r="249" spans="1:6" hidden="1">
      <c r="A249" s="586" t="s">
        <v>1025</v>
      </c>
      <c r="B249">
        <v>142857142.85714301</v>
      </c>
      <c r="D249" s="587" t="s">
        <v>1317</v>
      </c>
      <c r="E249"/>
      <c r="F249">
        <f t="shared" si="3"/>
        <v>0</v>
      </c>
    </row>
    <row r="250" spans="1:6" hidden="1">
      <c r="A250" s="586" t="s">
        <v>687</v>
      </c>
      <c r="B250">
        <v>375000000</v>
      </c>
      <c r="D250" s="587" t="s">
        <v>1317</v>
      </c>
      <c r="E250"/>
      <c r="F250">
        <f t="shared" si="3"/>
        <v>0</v>
      </c>
    </row>
    <row r="251" spans="1:6" hidden="1">
      <c r="A251" s="586" t="s">
        <v>1027</v>
      </c>
      <c r="B251">
        <v>1100000000</v>
      </c>
      <c r="D251" s="587" t="s">
        <v>1317</v>
      </c>
      <c r="E251"/>
      <c r="F251">
        <f t="shared" si="3"/>
        <v>0</v>
      </c>
    </row>
    <row r="252" spans="1:6" hidden="1">
      <c r="A252" s="586" t="s">
        <v>1031</v>
      </c>
      <c r="B252">
        <v>175000000</v>
      </c>
      <c r="D252" s="587" t="s">
        <v>1317</v>
      </c>
      <c r="E252"/>
      <c r="F252">
        <f t="shared" si="3"/>
        <v>0</v>
      </c>
    </row>
    <row r="253" spans="1:6" hidden="1">
      <c r="A253" s="586" t="s">
        <v>1201</v>
      </c>
      <c r="D253" s="587" t="s">
        <v>1317</v>
      </c>
      <c r="E253"/>
      <c r="F253">
        <f t="shared" si="3"/>
        <v>0</v>
      </c>
    </row>
    <row r="254" spans="1:6" hidden="1">
      <c r="A254" s="586" t="s">
        <v>1202</v>
      </c>
      <c r="B254">
        <v>71052428.569999993</v>
      </c>
      <c r="D254" s="587" t="s">
        <v>1317</v>
      </c>
      <c r="E254"/>
      <c r="F254">
        <f t="shared" si="3"/>
        <v>0</v>
      </c>
    </row>
    <row r="255" spans="1:6" hidden="1">
      <c r="A255" s="586" t="s">
        <v>1206</v>
      </c>
      <c r="B255">
        <v>145010925.68000001</v>
      </c>
      <c r="D255" s="587" t="s">
        <v>1317</v>
      </c>
      <c r="E255"/>
      <c r="F255">
        <f t="shared" si="3"/>
        <v>0</v>
      </c>
    </row>
    <row r="256" spans="1:6" hidden="1">
      <c r="A256" s="586" t="s">
        <v>1207</v>
      </c>
      <c r="B256">
        <v>26193836.68</v>
      </c>
      <c r="D256" s="587" t="s">
        <v>1317</v>
      </c>
      <c r="E256"/>
      <c r="F256">
        <f t="shared" si="3"/>
        <v>0</v>
      </c>
    </row>
    <row r="257" spans="1:6" hidden="1">
      <c r="A257" s="586" t="s">
        <v>1266</v>
      </c>
      <c r="B257">
        <v>4720405.25</v>
      </c>
      <c r="D257" s="587" t="s">
        <v>1317</v>
      </c>
      <c r="E257"/>
      <c r="F257">
        <f t="shared" ref="F257:F283" si="4">IF(D257="Gross Margin",B257-C257,0)</f>
        <v>0</v>
      </c>
    </row>
    <row r="258" spans="1:6" hidden="1">
      <c r="A258" s="586" t="s">
        <v>1268</v>
      </c>
      <c r="B258">
        <v>17421145.800000001</v>
      </c>
      <c r="D258" s="587" t="s">
        <v>1317</v>
      </c>
      <c r="E258"/>
      <c r="F258">
        <f t="shared" si="4"/>
        <v>0</v>
      </c>
    </row>
    <row r="259" spans="1:6" hidden="1">
      <c r="A259" s="586" t="s">
        <v>1212</v>
      </c>
      <c r="B259">
        <v>49485210.200000003</v>
      </c>
      <c r="D259" s="587" t="s">
        <v>1317</v>
      </c>
      <c r="E259"/>
      <c r="F259">
        <f t="shared" si="4"/>
        <v>0</v>
      </c>
    </row>
    <row r="260" spans="1:6" hidden="1">
      <c r="A260" s="586" t="s">
        <v>1213</v>
      </c>
      <c r="B260">
        <v>9000000</v>
      </c>
      <c r="D260" s="587" t="s">
        <v>1317</v>
      </c>
      <c r="E260"/>
      <c r="F260">
        <f t="shared" si="4"/>
        <v>0</v>
      </c>
    </row>
    <row r="261" spans="1:6" hidden="1">
      <c r="A261" s="586" t="s">
        <v>1214</v>
      </c>
      <c r="B261">
        <v>51072634</v>
      </c>
      <c r="D261" s="587" t="s">
        <v>1317</v>
      </c>
      <c r="E261"/>
      <c r="F261">
        <f t="shared" si="4"/>
        <v>0</v>
      </c>
    </row>
    <row r="262" spans="1:6" hidden="1">
      <c r="A262" s="586" t="s">
        <v>1269</v>
      </c>
      <c r="B262">
        <v>55905931</v>
      </c>
      <c r="D262" s="587" t="s">
        <v>1317</v>
      </c>
      <c r="E262"/>
      <c r="F262">
        <f t="shared" si="4"/>
        <v>0</v>
      </c>
    </row>
    <row r="263" spans="1:6" hidden="1">
      <c r="A263" s="586" t="s">
        <v>1217</v>
      </c>
      <c r="B263">
        <v>54160920.409999996</v>
      </c>
      <c r="D263" s="587" t="s">
        <v>1317</v>
      </c>
      <c r="E263"/>
      <c r="F263">
        <f t="shared" si="4"/>
        <v>0</v>
      </c>
    </row>
    <row r="264" spans="1:6" hidden="1">
      <c r="A264" s="586" t="s">
        <v>1218</v>
      </c>
      <c r="B264">
        <v>34548331.289999999</v>
      </c>
      <c r="D264" s="587" t="s">
        <v>1317</v>
      </c>
      <c r="E264"/>
      <c r="F264">
        <f t="shared" si="4"/>
        <v>0</v>
      </c>
    </row>
    <row r="265" spans="1:6" hidden="1">
      <c r="A265" s="586" t="s">
        <v>1219</v>
      </c>
      <c r="B265">
        <v>35589876.5</v>
      </c>
      <c r="D265" s="587" t="s">
        <v>1317</v>
      </c>
      <c r="E265"/>
      <c r="F265">
        <f t="shared" si="4"/>
        <v>0</v>
      </c>
    </row>
    <row r="266" spans="1:6" hidden="1">
      <c r="A266" s="586" t="s">
        <v>1220</v>
      </c>
      <c r="B266">
        <v>67245402</v>
      </c>
      <c r="D266" s="587" t="s">
        <v>1317</v>
      </c>
      <c r="E266"/>
      <c r="F266">
        <f t="shared" si="4"/>
        <v>0</v>
      </c>
    </row>
    <row r="267" spans="1:6" hidden="1">
      <c r="A267" s="586" t="s">
        <v>1221</v>
      </c>
      <c r="B267">
        <v>22540933.088272959</v>
      </c>
      <c r="D267" s="587" t="s">
        <v>1317</v>
      </c>
      <c r="E267"/>
      <c r="F267">
        <f t="shared" si="4"/>
        <v>0</v>
      </c>
    </row>
    <row r="268" spans="1:6" hidden="1">
      <c r="A268" s="586" t="s">
        <v>1222</v>
      </c>
      <c r="B268">
        <v>18818015.280000001</v>
      </c>
      <c r="D268" s="587" t="s">
        <v>1317</v>
      </c>
      <c r="E268"/>
      <c r="F268">
        <f t="shared" si="4"/>
        <v>0</v>
      </c>
    </row>
    <row r="269" spans="1:6" hidden="1">
      <c r="A269" s="586" t="s">
        <v>867</v>
      </c>
      <c r="B269">
        <v>6636851</v>
      </c>
      <c r="D269" s="587" t="s">
        <v>1317</v>
      </c>
      <c r="E269"/>
      <c r="F269">
        <f t="shared" si="4"/>
        <v>0</v>
      </c>
    </row>
    <row r="270" spans="1:6" hidden="1">
      <c r="A270" s="586" t="s">
        <v>1224</v>
      </c>
      <c r="B270">
        <v>605714038</v>
      </c>
      <c r="D270" s="587" t="s">
        <v>1317</v>
      </c>
      <c r="E270"/>
      <c r="F270">
        <f t="shared" si="4"/>
        <v>0</v>
      </c>
    </row>
    <row r="271" spans="1:6" hidden="1">
      <c r="A271" s="586" t="s">
        <v>1225</v>
      </c>
      <c r="D271" s="587" t="s">
        <v>1317</v>
      </c>
      <c r="E271"/>
      <c r="F271">
        <f t="shared" si="4"/>
        <v>0</v>
      </c>
    </row>
    <row r="272" spans="1:6" hidden="1">
      <c r="A272" s="586" t="s">
        <v>1263</v>
      </c>
      <c r="D272" s="587" t="s">
        <v>1317</v>
      </c>
      <c r="E272"/>
      <c r="F272">
        <f t="shared" si="4"/>
        <v>0</v>
      </c>
    </row>
    <row r="273" spans="1:6" hidden="1">
      <c r="A273" s="586" t="s">
        <v>103</v>
      </c>
      <c r="B273">
        <v>10688481.100000003</v>
      </c>
      <c r="D273" s="587" t="s">
        <v>1317</v>
      </c>
      <c r="E273"/>
      <c r="F273">
        <f t="shared" si="4"/>
        <v>0</v>
      </c>
    </row>
    <row r="274" spans="1:6" hidden="1">
      <c r="A274" s="586" t="s">
        <v>1212</v>
      </c>
      <c r="D274" s="587" t="s">
        <v>1317</v>
      </c>
      <c r="E274"/>
      <c r="F274">
        <f t="shared" si="4"/>
        <v>0</v>
      </c>
    </row>
    <row r="275" spans="1:6" hidden="1">
      <c r="A275" s="586" t="s">
        <v>1228</v>
      </c>
      <c r="B275">
        <v>31905026.190000001</v>
      </c>
      <c r="D275" s="587" t="s">
        <v>1317</v>
      </c>
      <c r="E275"/>
      <c r="F275">
        <f t="shared" si="4"/>
        <v>0</v>
      </c>
    </row>
    <row r="276" spans="1:6" hidden="1">
      <c r="A276" s="586" t="s">
        <v>1229</v>
      </c>
      <c r="B276">
        <v>20681422</v>
      </c>
      <c r="D276" s="587" t="s">
        <v>1317</v>
      </c>
      <c r="E276"/>
      <c r="F276">
        <f t="shared" si="4"/>
        <v>0</v>
      </c>
    </row>
    <row r="277" spans="1:6" hidden="1">
      <c r="A277" s="586" t="s">
        <v>1230</v>
      </c>
      <c r="B277">
        <v>4820461</v>
      </c>
      <c r="D277" s="587" t="s">
        <v>1317</v>
      </c>
      <c r="E277"/>
      <c r="F277">
        <f t="shared" si="4"/>
        <v>0</v>
      </c>
    </row>
    <row r="278" spans="1:6" hidden="1">
      <c r="A278" s="586" t="s">
        <v>1231</v>
      </c>
      <c r="B278">
        <v>19589518</v>
      </c>
      <c r="D278" s="587" t="s">
        <v>1317</v>
      </c>
      <c r="E278"/>
      <c r="F278">
        <f t="shared" si="4"/>
        <v>0</v>
      </c>
    </row>
    <row r="279" spans="1:6" hidden="1">
      <c r="A279" s="586" t="s">
        <v>1267</v>
      </c>
      <c r="B279">
        <v>119626844</v>
      </c>
      <c r="D279" s="587" t="s">
        <v>1317</v>
      </c>
      <c r="E279"/>
      <c r="F279">
        <f t="shared" si="4"/>
        <v>0</v>
      </c>
    </row>
    <row r="280" spans="1:6" hidden="1">
      <c r="A280" s="586" t="s">
        <v>1234</v>
      </c>
      <c r="B280">
        <v>64000000.230000004</v>
      </c>
      <c r="D280" s="587" t="s">
        <v>1317</v>
      </c>
      <c r="E280"/>
      <c r="F280">
        <f t="shared" si="4"/>
        <v>0</v>
      </c>
    </row>
    <row r="281" spans="1:6" hidden="1">
      <c r="A281" s="586" t="s">
        <v>1235</v>
      </c>
      <c r="D281" s="587" t="s">
        <v>1317</v>
      </c>
      <c r="E281"/>
      <c r="F281">
        <f t="shared" si="4"/>
        <v>0</v>
      </c>
    </row>
    <row r="282" spans="1:6" hidden="1">
      <c r="A282" s="586" t="s">
        <v>1236</v>
      </c>
      <c r="D282" s="587" t="s">
        <v>1317</v>
      </c>
      <c r="E282"/>
      <c r="F282">
        <f t="shared" si="4"/>
        <v>0</v>
      </c>
    </row>
    <row r="283" spans="1:6" hidden="1">
      <c r="A283" s="586" t="s">
        <v>1237</v>
      </c>
      <c r="D283" s="587" t="s">
        <v>1317</v>
      </c>
      <c r="E283"/>
      <c r="F283">
        <f t="shared" si="4"/>
        <v>0</v>
      </c>
    </row>
  </sheetData>
  <autoFilter ref="A1:D283" xr:uid="{00000000-0009-0000-0000-00000A000000}">
    <filterColumn colId="0">
      <filters>
        <filter val="Marina Inland Marassi Pkg 162"/>
      </filters>
    </filterColumn>
  </autoFilter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11"/>
  <dimension ref="A1:D126"/>
  <sheetViews>
    <sheetView topLeftCell="A97" workbookViewId="0">
      <selection activeCell="B125" sqref="B125"/>
    </sheetView>
  </sheetViews>
  <sheetFormatPr defaultColWidth="9.109375" defaultRowHeight="14.4"/>
  <cols>
    <col min="1" max="1" width="42.88671875" style="18" bestFit="1" customWidth="1"/>
    <col min="2" max="2" width="18.5546875" style="18" bestFit="1" customWidth="1"/>
    <col min="3" max="3" width="9.109375" style="18"/>
    <col min="4" max="4" width="9.6640625" style="18" bestFit="1" customWidth="1"/>
    <col min="5" max="16384" width="9.109375" style="18"/>
  </cols>
  <sheetData>
    <row r="1" spans="1:4">
      <c r="A1" s="520" t="s">
        <v>0</v>
      </c>
      <c r="B1" s="520" t="s">
        <v>1047</v>
      </c>
    </row>
    <row r="2" spans="1:4">
      <c r="A2" s="418" t="s">
        <v>1048</v>
      </c>
      <c r="B2" s="521" t="e">
        <f t="array" ref="B2">MAX(IF(#REF!='-ve cashflow'!A2,#REF!))</f>
        <v>#REF!</v>
      </c>
    </row>
    <row r="3" spans="1:4">
      <c r="A3" s="418" t="s">
        <v>1049</v>
      </c>
      <c r="B3" s="521" t="e">
        <f t="array" ref="B3">MAX(IF(#REF!='-ve cashflow'!A3,#REF!))</f>
        <v>#REF!</v>
      </c>
    </row>
    <row r="4" spans="1:4">
      <c r="A4" s="418" t="s">
        <v>1050</v>
      </c>
      <c r="B4" s="521" t="e">
        <f t="array" ref="B4">MAX(IF(#REF!='-ve cashflow'!A4,#REF!))</f>
        <v>#REF!</v>
      </c>
    </row>
    <row r="5" spans="1:4">
      <c r="A5" s="418" t="s">
        <v>1054</v>
      </c>
      <c r="B5" s="521" t="e">
        <f t="array" ref="B5">MAX(IF(#REF!='-ve cashflow'!A5,#REF!))</f>
        <v>#REF!</v>
      </c>
    </row>
    <row r="6" spans="1:4">
      <c r="A6" s="418" t="s">
        <v>1055</v>
      </c>
      <c r="B6" s="521" t="e">
        <f t="array" ref="B6">MAX(IF(#REF!='-ve cashflow'!A6,#REF!))</f>
        <v>#REF!</v>
      </c>
    </row>
    <row r="7" spans="1:4">
      <c r="A7" s="418" t="s">
        <v>1058</v>
      </c>
      <c r="B7" s="521" t="e">
        <f t="array" ref="B7">MAX(IF(#REF!='-ve cashflow'!A7,#REF!))</f>
        <v>#REF!</v>
      </c>
      <c r="D7" s="23"/>
    </row>
    <row r="8" spans="1:4">
      <c r="A8" s="418" t="s">
        <v>1059</v>
      </c>
      <c r="B8" s="521" t="e">
        <f t="array" ref="B8">MAX(IF(#REF!='-ve cashflow'!A8,#REF!))</f>
        <v>#REF!</v>
      </c>
    </row>
    <row r="9" spans="1:4">
      <c r="A9" s="418" t="s">
        <v>1060</v>
      </c>
      <c r="B9" s="521" t="e">
        <f t="array" ref="B9">MAX(IF(#REF!='-ve cashflow'!A9,#REF!))</f>
        <v>#REF!</v>
      </c>
    </row>
    <row r="10" spans="1:4">
      <c r="A10" s="418" t="s">
        <v>1061</v>
      </c>
      <c r="B10" s="521" t="e">
        <f t="array" ref="B10">MAX(IF(#REF!='-ve cashflow'!A10,#REF!))</f>
        <v>#REF!</v>
      </c>
    </row>
    <row r="11" spans="1:4">
      <c r="A11" s="418" t="s">
        <v>14</v>
      </c>
      <c r="B11" s="521" t="e">
        <f t="array" ref="B11">MAX(IF(#REF!='-ve cashflow'!A11,#REF!))</f>
        <v>#REF!</v>
      </c>
    </row>
    <row r="12" spans="1:4">
      <c r="A12" s="418" t="s">
        <v>1069</v>
      </c>
      <c r="B12" s="521" t="e">
        <f t="array" ref="B12">MAX(IF(#REF!='-ve cashflow'!A12,#REF!))</f>
        <v>#REF!</v>
      </c>
    </row>
    <row r="13" spans="1:4">
      <c r="A13" s="418" t="s">
        <v>1070</v>
      </c>
      <c r="B13" s="521" t="e">
        <f t="array" ref="B13">MAX(IF(#REF!='-ve cashflow'!A13,#REF!))</f>
        <v>#REF!</v>
      </c>
    </row>
    <row r="14" spans="1:4">
      <c r="A14" s="418" t="s">
        <v>1071</v>
      </c>
      <c r="B14" s="521" t="e">
        <f t="array" ref="B14">MAX(IF(#REF!='-ve cashflow'!A14,#REF!))</f>
        <v>#REF!</v>
      </c>
    </row>
    <row r="15" spans="1:4">
      <c r="A15" s="418" t="s">
        <v>1072</v>
      </c>
      <c r="B15" s="521" t="e">
        <f t="array" ref="B15">MAX(IF(#REF!='-ve cashflow'!A15,#REF!))</f>
        <v>#REF!</v>
      </c>
    </row>
    <row r="16" spans="1:4">
      <c r="A16" s="418" t="s">
        <v>1241</v>
      </c>
      <c r="B16" s="521" t="e">
        <f t="array" ref="B16">MAX(IF(#REF!='-ve cashflow'!A16,#REF!))</f>
        <v>#REF!</v>
      </c>
    </row>
    <row r="17" spans="1:2">
      <c r="A17" s="418" t="s">
        <v>1242</v>
      </c>
      <c r="B17" s="521" t="e">
        <f t="array" ref="B17">MAX(IF(#REF!='-ve cashflow'!A17,#REF!))</f>
        <v>#REF!</v>
      </c>
    </row>
    <row r="18" spans="1:2">
      <c r="A18" s="418" t="s">
        <v>1079</v>
      </c>
      <c r="B18" s="521" t="e">
        <f t="array" ref="B18">MAX(IF(#REF!='-ve cashflow'!A18,#REF!))</f>
        <v>#REF!</v>
      </c>
    </row>
    <row r="19" spans="1:2">
      <c r="A19" s="418" t="s">
        <v>1080</v>
      </c>
      <c r="B19" s="521" t="e">
        <f t="array" ref="B19">MAX(IF(#REF!='-ve cashflow'!A19,#REF!))</f>
        <v>#REF!</v>
      </c>
    </row>
    <row r="20" spans="1:2">
      <c r="A20" s="418" t="s">
        <v>1081</v>
      </c>
      <c r="B20" s="521" t="e">
        <f t="array" ref="B20">MAX(IF(#REF!='-ve cashflow'!A20,#REF!))</f>
        <v>#REF!</v>
      </c>
    </row>
    <row r="21" spans="1:2">
      <c r="A21" s="418" t="s">
        <v>1082</v>
      </c>
      <c r="B21" s="521" t="e">
        <f t="array" ref="B21">MAX(IF(#REF!='-ve cashflow'!A21,#REF!))</f>
        <v>#REF!</v>
      </c>
    </row>
    <row r="22" spans="1:2">
      <c r="A22" s="418" t="s">
        <v>1243</v>
      </c>
      <c r="B22" s="521" t="e">
        <f t="array" ref="B22">MAX(IF(#REF!='-ve cashflow'!A22,#REF!))</f>
        <v>#REF!</v>
      </c>
    </row>
    <row r="23" spans="1:2">
      <c r="A23" s="418" t="s">
        <v>1085</v>
      </c>
      <c r="B23" s="521" t="e">
        <f t="array" ref="B23">MAX(IF(#REF!='-ve cashflow'!A23,#REF!))</f>
        <v>#REF!</v>
      </c>
    </row>
    <row r="24" spans="1:2">
      <c r="A24" s="418" t="s">
        <v>1086</v>
      </c>
      <c r="B24" s="521" t="e">
        <f t="array" ref="B24">MAX(IF(#REF!='-ve cashflow'!A24,#REF!))</f>
        <v>#REF!</v>
      </c>
    </row>
    <row r="25" spans="1:2">
      <c r="A25" s="418" t="s">
        <v>1087</v>
      </c>
      <c r="B25" s="521" t="e">
        <f t="array" ref="B25">MAX(IF(#REF!='-ve cashflow'!A25,#REF!))</f>
        <v>#REF!</v>
      </c>
    </row>
    <row r="26" spans="1:2">
      <c r="A26" s="418" t="s">
        <v>1088</v>
      </c>
      <c r="B26" s="521" t="e">
        <f t="array" ref="B26">MAX(IF(#REF!='-ve cashflow'!A26,#REF!))</f>
        <v>#REF!</v>
      </c>
    </row>
    <row r="27" spans="1:2">
      <c r="A27" s="418" t="s">
        <v>1092</v>
      </c>
      <c r="B27" s="521" t="e">
        <f t="array" ref="B27">MAX(IF(#REF!='-ve cashflow'!A27,#REF!))</f>
        <v>#REF!</v>
      </c>
    </row>
    <row r="28" spans="1:2">
      <c r="A28" s="418" t="s">
        <v>1093</v>
      </c>
      <c r="B28" s="521" t="e">
        <f t="array" ref="B28">MAX(IF(#REF!='-ve cashflow'!A28,#REF!))</f>
        <v>#REF!</v>
      </c>
    </row>
    <row r="29" spans="1:2">
      <c r="A29" s="418" t="s">
        <v>1098</v>
      </c>
      <c r="B29" s="521" t="e">
        <f t="array" ref="B29">MAX(IF(#REF!='-ve cashflow'!A29,#REF!))</f>
        <v>#REF!</v>
      </c>
    </row>
    <row r="30" spans="1:2">
      <c r="A30" s="418" t="s">
        <v>1099</v>
      </c>
      <c r="B30" s="521" t="e">
        <f t="array" ref="B30">MAX(IF(#REF!='-ve cashflow'!A30,#REF!))</f>
        <v>#REF!</v>
      </c>
    </row>
    <row r="31" spans="1:2">
      <c r="A31" s="418" t="s">
        <v>12</v>
      </c>
      <c r="B31" s="521" t="e">
        <f t="array" ref="B31">MAX(IF(#REF!='-ve cashflow'!A31,#REF!))</f>
        <v>#REF!</v>
      </c>
    </row>
    <row r="32" spans="1:2">
      <c r="A32" s="418" t="s">
        <v>1105</v>
      </c>
      <c r="B32" s="521" t="e">
        <f t="array" ref="B32">MAX(IF(#REF!='-ve cashflow'!A32,#REF!))</f>
        <v>#REF!</v>
      </c>
    </row>
    <row r="33" spans="1:2">
      <c r="A33" s="418" t="s">
        <v>1245</v>
      </c>
      <c r="B33" s="521" t="e">
        <f t="array" ref="B33">MAX(IF(#REF!='-ve cashflow'!A33,#REF!))</f>
        <v>#REF!</v>
      </c>
    </row>
    <row r="34" spans="1:2">
      <c r="A34" s="418" t="s">
        <v>1110</v>
      </c>
      <c r="B34" s="521" t="e">
        <f t="array" ref="B34">MAX(IF(#REF!='-ve cashflow'!A34,#REF!))</f>
        <v>#REF!</v>
      </c>
    </row>
    <row r="35" spans="1:2">
      <c r="A35" s="418" t="s">
        <v>444</v>
      </c>
      <c r="B35" s="521" t="e">
        <f t="array" ref="B35">MAX(IF(#REF!='-ve cashflow'!A35,#REF!))</f>
        <v>#REF!</v>
      </c>
    </row>
    <row r="36" spans="1:2">
      <c r="A36" s="418" t="s">
        <v>1246</v>
      </c>
      <c r="B36" s="521" t="e">
        <f t="array" ref="B36">MAX(IF(#REF!='-ve cashflow'!A36,#REF!))</f>
        <v>#REF!</v>
      </c>
    </row>
    <row r="37" spans="1:2">
      <c r="A37" s="418" t="s">
        <v>1116</v>
      </c>
      <c r="B37" s="521" t="e">
        <f t="array" ref="B37">MAX(IF(#REF!='-ve cashflow'!A37,#REF!))</f>
        <v>#REF!</v>
      </c>
    </row>
    <row r="38" spans="1:2">
      <c r="A38" s="418" t="s">
        <v>1117</v>
      </c>
      <c r="B38" s="521" t="e">
        <f t="array" ref="B38">MAX(IF(#REF!='-ve cashflow'!A38,#REF!))</f>
        <v>#REF!</v>
      </c>
    </row>
    <row r="39" spans="1:2">
      <c r="A39" s="418" t="s">
        <v>472</v>
      </c>
      <c r="B39" s="521" t="e">
        <f t="array" ref="B39">MAX(IF(#REF!='-ve cashflow'!A39,#REF!))</f>
        <v>#REF!</v>
      </c>
    </row>
    <row r="40" spans="1:2">
      <c r="A40" s="418" t="s">
        <v>1118</v>
      </c>
      <c r="B40" s="521" t="e">
        <f t="array" ref="B40">MAX(IF(#REF!='-ve cashflow'!A40,#REF!))</f>
        <v>#REF!</v>
      </c>
    </row>
    <row r="41" spans="1:2">
      <c r="A41" s="418" t="s">
        <v>1119</v>
      </c>
      <c r="B41" s="521" t="e">
        <f t="array" ref="B41">MAX(IF(#REF!='-ve cashflow'!A41,#REF!))</f>
        <v>#REF!</v>
      </c>
    </row>
    <row r="42" spans="1:2">
      <c r="A42" s="418" t="s">
        <v>1120</v>
      </c>
      <c r="B42" s="521" t="e">
        <f t="array" ref="B42">MAX(IF(#REF!='-ve cashflow'!A42,#REF!))</f>
        <v>#REF!</v>
      </c>
    </row>
    <row r="43" spans="1:2">
      <c r="A43" s="418" t="s">
        <v>1121</v>
      </c>
      <c r="B43" s="521" t="e">
        <f t="array" ref="B43">MAX(IF(#REF!='-ve cashflow'!A43,#REF!))</f>
        <v>#REF!</v>
      </c>
    </row>
    <row r="44" spans="1:2">
      <c r="A44" s="418" t="s">
        <v>1122</v>
      </c>
      <c r="B44" s="521" t="e">
        <f t="array" ref="B44">MAX(IF(#REF!='-ve cashflow'!A44,#REF!))</f>
        <v>#REF!</v>
      </c>
    </row>
    <row r="45" spans="1:2">
      <c r="A45" s="418" t="s">
        <v>9</v>
      </c>
      <c r="B45" s="521" t="e">
        <f t="array" ref="B45">MAX(IF(#REF!='-ve cashflow'!A45,#REF!))</f>
        <v>#REF!</v>
      </c>
    </row>
    <row r="46" spans="1:2">
      <c r="A46" s="418" t="s">
        <v>946</v>
      </c>
      <c r="B46" s="521" t="e">
        <f t="array" ref="B46">MAX(IF(#REF!='-ve cashflow'!A46,#REF!))</f>
        <v>#REF!</v>
      </c>
    </row>
    <row r="47" spans="1:2">
      <c r="A47" s="418" t="s">
        <v>6</v>
      </c>
      <c r="B47" s="521" t="e">
        <f t="array" ref="B47">MAX(IF(#REF!='-ve cashflow'!A47,#REF!))</f>
        <v>#REF!</v>
      </c>
    </row>
    <row r="48" spans="1:2">
      <c r="A48" s="418" t="s">
        <v>945</v>
      </c>
      <c r="B48" s="521" t="e">
        <f t="array" ref="B48">MAX(IF(#REF!='-ve cashflow'!A48,#REF!))</f>
        <v>#REF!</v>
      </c>
    </row>
    <row r="49" spans="1:2">
      <c r="A49" s="418" t="s">
        <v>1247</v>
      </c>
      <c r="B49" s="521" t="e">
        <f t="array" ref="B49">MAX(IF(#REF!='-ve cashflow'!A49,#REF!))</f>
        <v>#REF!</v>
      </c>
    </row>
    <row r="50" spans="1:2">
      <c r="A50" s="418" t="s">
        <v>1128</v>
      </c>
      <c r="B50" s="521" t="e">
        <f t="array" ref="B50">MAX(IF(#REF!='-ve cashflow'!A50,#REF!))</f>
        <v>#REF!</v>
      </c>
    </row>
    <row r="51" spans="1:2">
      <c r="A51" s="418" t="s">
        <v>1132</v>
      </c>
      <c r="B51" s="521" t="e">
        <f t="array" ref="B51">MAX(IF(#REF!='-ve cashflow'!A51,#REF!))</f>
        <v>#REF!</v>
      </c>
    </row>
    <row r="52" spans="1:2">
      <c r="A52" s="418" t="s">
        <v>1133</v>
      </c>
      <c r="B52" s="521" t="e">
        <f t="array" ref="B52">MAX(IF(#REF!='-ve cashflow'!A52,#REF!))</f>
        <v>#REF!</v>
      </c>
    </row>
    <row r="53" spans="1:2">
      <c r="A53" s="418" t="s">
        <v>1249</v>
      </c>
      <c r="B53" s="521" t="e">
        <f t="array" ref="B53">MAX(IF(#REF!='-ve cashflow'!A53,#REF!))</f>
        <v>#REF!</v>
      </c>
    </row>
    <row r="54" spans="1:2">
      <c r="A54" s="418" t="s">
        <v>1250</v>
      </c>
      <c r="B54" s="521" t="e">
        <f t="array" ref="B54">MAX(IF(#REF!='-ve cashflow'!A54,#REF!))</f>
        <v>#REF!</v>
      </c>
    </row>
    <row r="55" spans="1:2">
      <c r="A55" s="418" t="s">
        <v>1138</v>
      </c>
      <c r="B55" s="521" t="e">
        <f t="array" ref="B55">MAX(IF(#REF!='-ve cashflow'!A55,#REF!))</f>
        <v>#REF!</v>
      </c>
    </row>
    <row r="56" spans="1:2">
      <c r="A56" s="418" t="s">
        <v>1139</v>
      </c>
      <c r="B56" s="521" t="e">
        <f t="array" ref="B56">MAX(IF(#REF!='-ve cashflow'!A56,#REF!))</f>
        <v>#REF!</v>
      </c>
    </row>
    <row r="57" spans="1:2">
      <c r="A57" s="418" t="s">
        <v>1143</v>
      </c>
      <c r="B57" s="521" t="e">
        <f t="array" ref="B57">MAX(IF(#REF!='-ve cashflow'!A57,#REF!))</f>
        <v>#REF!</v>
      </c>
    </row>
    <row r="58" spans="1:2">
      <c r="A58" s="418" t="s">
        <v>1144</v>
      </c>
      <c r="B58" s="521" t="e">
        <f t="array" ref="B58">MAX(IF(#REF!='-ve cashflow'!A58,#REF!))</f>
        <v>#REF!</v>
      </c>
    </row>
    <row r="59" spans="1:2">
      <c r="A59" s="418" t="s">
        <v>1147</v>
      </c>
      <c r="B59" s="521" t="e">
        <f t="array" ref="B59">MAX(IF(#REF!='-ve cashflow'!A59,#REF!))</f>
        <v>#REF!</v>
      </c>
    </row>
    <row r="60" spans="1:2">
      <c r="A60" s="418" t="s">
        <v>1148</v>
      </c>
      <c r="B60" s="521" t="e">
        <f t="array" ref="B60">MAX(IF(#REF!='-ve cashflow'!A60,#REF!))</f>
        <v>#REF!</v>
      </c>
    </row>
    <row r="61" spans="1:2">
      <c r="A61" s="418" t="s">
        <v>1149</v>
      </c>
      <c r="B61" s="521" t="e">
        <f t="array" ref="B61">MAX(IF(#REF!='-ve cashflow'!A61,#REF!))</f>
        <v>#REF!</v>
      </c>
    </row>
    <row r="62" spans="1:2">
      <c r="A62" s="418" t="s">
        <v>1150</v>
      </c>
      <c r="B62" s="521" t="e">
        <f t="array" ref="B62">MAX(IF(#REF!='-ve cashflow'!A62,#REF!))</f>
        <v>#REF!</v>
      </c>
    </row>
    <row r="63" spans="1:2">
      <c r="A63" s="418" t="s">
        <v>1251</v>
      </c>
      <c r="B63" s="521" t="e">
        <f t="array" ref="B63">MAX(IF(#REF!='-ve cashflow'!A63,#REF!))</f>
        <v>#REF!</v>
      </c>
    </row>
    <row r="64" spans="1:2">
      <c r="A64" s="418" t="s">
        <v>1156</v>
      </c>
      <c r="B64" s="521" t="e">
        <f t="array" ref="B64">MAX(IF(#REF!='-ve cashflow'!A64,#REF!))</f>
        <v>#REF!</v>
      </c>
    </row>
    <row r="65" spans="1:2">
      <c r="A65" s="418" t="s">
        <v>990</v>
      </c>
      <c r="B65" s="521" t="e">
        <f t="array" ref="B65">MAX(IF(#REF!='-ve cashflow'!A65,#REF!))</f>
        <v>#REF!</v>
      </c>
    </row>
    <row r="66" spans="1:2">
      <c r="A66" s="418" t="s">
        <v>1157</v>
      </c>
      <c r="B66" s="521" t="e">
        <f t="array" ref="B66">MAX(IF(#REF!='-ve cashflow'!A66,#REF!))</f>
        <v>#REF!</v>
      </c>
    </row>
    <row r="67" spans="1:2">
      <c r="A67" s="418" t="s">
        <v>567</v>
      </c>
      <c r="B67" s="521" t="e">
        <f t="array" ref="B67">MAX(IF(#REF!='-ve cashflow'!A67,#REF!))</f>
        <v>#REF!</v>
      </c>
    </row>
    <row r="68" spans="1:2">
      <c r="A68" s="418" t="s">
        <v>1158</v>
      </c>
      <c r="B68" s="521" t="e">
        <f t="array" ref="B68">MAX(IF(#REF!='-ve cashflow'!A68,#REF!))</f>
        <v>#REF!</v>
      </c>
    </row>
    <row r="69" spans="1:2">
      <c r="A69" s="418" t="s">
        <v>1159</v>
      </c>
      <c r="B69" s="521" t="e">
        <f t="array" ref="B69">MAX(IF(#REF!='-ve cashflow'!A69,#REF!))</f>
        <v>#REF!</v>
      </c>
    </row>
    <row r="70" spans="1:2">
      <c r="A70" s="418" t="s">
        <v>1252</v>
      </c>
      <c r="B70" s="521" t="e">
        <f t="array" ref="B70">MAX(IF(#REF!='-ve cashflow'!A70,#REF!))</f>
        <v>#REF!</v>
      </c>
    </row>
    <row r="71" spans="1:2">
      <c r="A71" s="418" t="s">
        <v>1162</v>
      </c>
      <c r="B71" s="521" t="e">
        <f t="array" ref="B71">MAX(IF(#REF!='-ve cashflow'!A71,#REF!))</f>
        <v>#REF!</v>
      </c>
    </row>
    <row r="72" spans="1:2">
      <c r="A72" s="418" t="s">
        <v>1253</v>
      </c>
      <c r="B72" s="521" t="e">
        <f t="array" ref="B72">MAX(IF(#REF!='-ve cashflow'!A72,#REF!))</f>
        <v>#REF!</v>
      </c>
    </row>
    <row r="73" spans="1:2">
      <c r="A73" s="418" t="s">
        <v>1165</v>
      </c>
      <c r="B73" s="521" t="e">
        <f t="array" ref="B73">MAX(IF(#REF!='-ve cashflow'!A73,#REF!))</f>
        <v>#REF!</v>
      </c>
    </row>
    <row r="74" spans="1:2">
      <c r="A74" s="418" t="s">
        <v>993</v>
      </c>
      <c r="B74" s="521" t="e">
        <f t="array" ref="B74">MAX(IF(#REF!='-ve cashflow'!A74,#REF!))</f>
        <v>#REF!</v>
      </c>
    </row>
    <row r="75" spans="1:2">
      <c r="A75" s="418" t="s">
        <v>1166</v>
      </c>
      <c r="B75" s="521" t="e">
        <f t="array" ref="B75">MAX(IF(#REF!='-ve cashflow'!A75,#REF!))</f>
        <v>#REF!</v>
      </c>
    </row>
    <row r="76" spans="1:2">
      <c r="A76" s="418" t="s">
        <v>1167</v>
      </c>
      <c r="B76" s="521" t="e">
        <f t="array" ref="B76">MAX(IF(#REF!='-ve cashflow'!A76,#REF!))</f>
        <v>#REF!</v>
      </c>
    </row>
    <row r="77" spans="1:2">
      <c r="A77" s="418" t="s">
        <v>1168</v>
      </c>
      <c r="B77" s="521" t="e">
        <f t="array" ref="B77">MAX(IF(#REF!='-ve cashflow'!A77,#REF!))</f>
        <v>#REF!</v>
      </c>
    </row>
    <row r="78" spans="1:2">
      <c r="A78" s="418" t="s">
        <v>1172</v>
      </c>
      <c r="B78" s="521" t="e">
        <f t="array" ref="B78">MAX(IF(#REF!='-ve cashflow'!A78,#REF!))</f>
        <v>#REF!</v>
      </c>
    </row>
    <row r="79" spans="1:2">
      <c r="A79" s="418" t="s">
        <v>1174</v>
      </c>
      <c r="B79" s="521" t="e">
        <f t="array" ref="B79">MAX(IF(#REF!='-ve cashflow'!A79,#REF!))</f>
        <v>#REF!</v>
      </c>
    </row>
    <row r="80" spans="1:2">
      <c r="A80" s="418" t="s">
        <v>1175</v>
      </c>
      <c r="B80" s="521" t="e">
        <f t="array" ref="B80">MAX(IF(#REF!='-ve cashflow'!A80,#REF!))</f>
        <v>#REF!</v>
      </c>
    </row>
    <row r="81" spans="1:2">
      <c r="A81" s="418" t="s">
        <v>1177</v>
      </c>
      <c r="B81" s="521" t="e">
        <f t="array" ref="B81">MAX(IF(#REF!='-ve cashflow'!A81,#REF!))</f>
        <v>#REF!</v>
      </c>
    </row>
    <row r="82" spans="1:2">
      <c r="A82" s="418" t="s">
        <v>1254</v>
      </c>
      <c r="B82" s="521" t="e">
        <f t="array" ref="B82">MAX(IF(#REF!='-ve cashflow'!A82,#REF!))</f>
        <v>#REF!</v>
      </c>
    </row>
    <row r="83" spans="1:2">
      <c r="A83" s="418" t="s">
        <v>1181</v>
      </c>
      <c r="B83" s="521" t="e">
        <f t="array" ref="B83">MAX(IF(#REF!='-ve cashflow'!A83,#REF!))</f>
        <v>#REF!</v>
      </c>
    </row>
    <row r="84" spans="1:2">
      <c r="A84" s="418" t="s">
        <v>1182</v>
      </c>
      <c r="B84" s="521" t="e">
        <f t="array" ref="B84">MAX(IF(#REF!='-ve cashflow'!A84,#REF!))</f>
        <v>#REF!</v>
      </c>
    </row>
    <row r="85" spans="1:2">
      <c r="A85" s="418" t="s">
        <v>1294</v>
      </c>
      <c r="B85" s="521" t="e">
        <f t="array" ref="B85">MAX(IF(#REF!='-ve cashflow'!A85,#REF!))</f>
        <v>#REF!</v>
      </c>
    </row>
    <row r="86" spans="1:2">
      <c r="A86" s="418" t="s">
        <v>1256</v>
      </c>
      <c r="B86" s="521" t="e">
        <f t="array" ref="B86">MAX(IF(#REF!='-ve cashflow'!A86,#REF!))</f>
        <v>#REF!</v>
      </c>
    </row>
    <row r="87" spans="1:2">
      <c r="A87" s="418" t="s">
        <v>1187</v>
      </c>
      <c r="B87" s="521" t="e">
        <f t="array" ref="B87">MAX(IF(#REF!='-ve cashflow'!A87,#REF!))</f>
        <v>#REF!</v>
      </c>
    </row>
    <row r="88" spans="1:2">
      <c r="A88" s="418" t="s">
        <v>663</v>
      </c>
      <c r="B88" s="521" t="e">
        <f t="array" ref="B88">MAX(IF(#REF!='-ve cashflow'!A88,#REF!))</f>
        <v>#REF!</v>
      </c>
    </row>
    <row r="89" spans="1:2">
      <c r="A89" s="418" t="s">
        <v>1188</v>
      </c>
      <c r="B89" s="521" t="e">
        <f t="array" ref="B89">MAX(IF(#REF!='-ve cashflow'!A89,#REF!))</f>
        <v>#REF!</v>
      </c>
    </row>
    <row r="90" spans="1:2">
      <c r="A90" s="418" t="s">
        <v>1005</v>
      </c>
      <c r="B90" s="521" t="e">
        <f t="array" ref="B90">MAX(IF(#REF!='-ve cashflow'!A90,#REF!))</f>
        <v>#REF!</v>
      </c>
    </row>
    <row r="91" spans="1:2">
      <c r="A91" s="418" t="s">
        <v>1010</v>
      </c>
      <c r="B91" s="521" t="e">
        <f t="array" ref="B91">MAX(IF(#REF!='-ve cashflow'!A91,#REF!))</f>
        <v>#REF!</v>
      </c>
    </row>
    <row r="92" spans="1:2">
      <c r="A92" s="418" t="s">
        <v>1189</v>
      </c>
      <c r="B92" s="521" t="e">
        <f t="array" ref="B92">MAX(IF(#REF!='-ve cashflow'!A92,#REF!))</f>
        <v>#REF!</v>
      </c>
    </row>
    <row r="93" spans="1:2">
      <c r="A93" s="418" t="s">
        <v>671</v>
      </c>
      <c r="B93" s="521" t="e">
        <f t="array" ref="B93">MAX(IF(#REF!='-ve cashflow'!A93,#REF!))</f>
        <v>#REF!</v>
      </c>
    </row>
    <row r="94" spans="1:2">
      <c r="A94" s="418" t="s">
        <v>1190</v>
      </c>
      <c r="B94" s="521" t="e">
        <f t="array" ref="B94">MAX(IF(#REF!='-ve cashflow'!A94,#REF!))</f>
        <v>#REF!</v>
      </c>
    </row>
    <row r="95" spans="1:2">
      <c r="A95" s="418" t="s">
        <v>1191</v>
      </c>
      <c r="B95" s="521" t="e">
        <f t="array" ref="B95">MAX(IF(#REF!='-ve cashflow'!A95,#REF!))</f>
        <v>#REF!</v>
      </c>
    </row>
    <row r="96" spans="1:2">
      <c r="A96" s="418" t="s">
        <v>1192</v>
      </c>
      <c r="B96" s="521" t="e">
        <f t="array" ref="B96">MAX(IF(#REF!='-ve cashflow'!A96,#REF!))</f>
        <v>#REF!</v>
      </c>
    </row>
    <row r="97" spans="1:2">
      <c r="A97" s="418" t="s">
        <v>1193</v>
      </c>
      <c r="B97" s="521" t="e">
        <f t="array" ref="B97">MAX(IF(#REF!='-ve cashflow'!A97,#REF!))</f>
        <v>#REF!</v>
      </c>
    </row>
    <row r="98" spans="1:2">
      <c r="A98" s="418" t="s">
        <v>677</v>
      </c>
      <c r="B98" s="521" t="e">
        <f t="array" ref="B98">MAX(IF(#REF!='-ve cashflow'!A98,#REF!))</f>
        <v>#REF!</v>
      </c>
    </row>
    <row r="99" spans="1:2">
      <c r="A99" s="418" t="s">
        <v>1194</v>
      </c>
      <c r="B99" s="521" t="e">
        <f t="array" ref="B99">MAX(IF(#REF!='-ve cashflow'!A99,#REF!))</f>
        <v>#REF!</v>
      </c>
    </row>
    <row r="100" spans="1:2">
      <c r="A100" s="418" t="s">
        <v>1195</v>
      </c>
      <c r="B100" s="521" t="e">
        <f t="array" ref="B100">MAX(IF(#REF!='-ve cashflow'!A100,#REF!))</f>
        <v>#REF!</v>
      </c>
    </row>
    <row r="101" spans="1:2">
      <c r="A101" s="418" t="s">
        <v>683</v>
      </c>
      <c r="B101" s="521" t="e">
        <f t="array" ref="B101">MAX(IF(#REF!='-ve cashflow'!A101,#REF!))</f>
        <v>#REF!</v>
      </c>
    </row>
    <row r="102" spans="1:2">
      <c r="A102" s="418" t="s">
        <v>1257</v>
      </c>
      <c r="B102" s="521" t="e">
        <f t="array" ref="B102">MAX(IF(#REF!='-ve cashflow'!A102,#REF!))</f>
        <v>#REF!</v>
      </c>
    </row>
    <row r="103" spans="1:2">
      <c r="A103" s="418" t="s">
        <v>1018</v>
      </c>
      <c r="B103" s="521" t="e">
        <f t="array" ref="B103">MAX(IF(#REF!='-ve cashflow'!A103,#REF!))</f>
        <v>#REF!</v>
      </c>
    </row>
    <row r="104" spans="1:2">
      <c r="A104" s="418" t="s">
        <v>1258</v>
      </c>
      <c r="B104" s="521" t="e">
        <f t="array" ref="B104">MAX(IF(#REF!='-ve cashflow'!A104,#REF!))</f>
        <v>#REF!</v>
      </c>
    </row>
    <row r="105" spans="1:2">
      <c r="A105" s="418" t="s">
        <v>1200</v>
      </c>
      <c r="B105" s="521" t="e">
        <f t="array" ref="B105">MAX(IF(#REF!='-ve cashflow'!A105,#REF!))</f>
        <v>#REF!</v>
      </c>
    </row>
    <row r="106" spans="1:2">
      <c r="A106" s="418" t="s">
        <v>1025</v>
      </c>
      <c r="B106" s="521" t="e">
        <f t="array" ref="B106">MAX(IF(#REF!='-ve cashflow'!A106,#REF!))</f>
        <v>#REF!</v>
      </c>
    </row>
    <row r="107" spans="1:2">
      <c r="A107" s="418" t="s">
        <v>687</v>
      </c>
      <c r="B107" s="521" t="e">
        <f t="array" ref="B107">MAX(IF(#REF!='-ve cashflow'!A107,#REF!))</f>
        <v>#REF!</v>
      </c>
    </row>
    <row r="108" spans="1:2">
      <c r="A108" s="418" t="s">
        <v>1031</v>
      </c>
      <c r="B108" s="521" t="e">
        <f t="array" ref="B108">MAX(IF(#REF!='-ve cashflow'!A108,#REF!))</f>
        <v>#REF!</v>
      </c>
    </row>
    <row r="109" spans="1:2">
      <c r="A109" s="418" t="s">
        <v>1235</v>
      </c>
      <c r="B109" s="521" t="e">
        <f t="array" ref="B109">MAX(IF(#REF!='-ve cashflow'!A109,#REF!))</f>
        <v>#REF!</v>
      </c>
    </row>
    <row r="110" spans="1:2">
      <c r="A110" s="418" t="s">
        <v>1224</v>
      </c>
      <c r="B110" s="521" t="e">
        <f t="array" ref="B110">MAX(IF(#REF!='-ve cashflow'!A110,#REF!))</f>
        <v>#REF!</v>
      </c>
    </row>
    <row r="111" spans="1:2">
      <c r="A111" s="418" t="s">
        <v>1219</v>
      </c>
      <c r="B111" s="521" t="e">
        <f t="array" ref="B111">MAX(IF(#REF!='-ve cashflow'!A111,#REF!))</f>
        <v>#REF!</v>
      </c>
    </row>
    <row r="112" spans="1:2">
      <c r="A112" s="418" t="s">
        <v>1261</v>
      </c>
      <c r="B112" s="521" t="e">
        <f t="array" ref="B112">MAX(IF(#REF!='-ve cashflow'!A112,#REF!))</f>
        <v>#REF!</v>
      </c>
    </row>
    <row r="113" spans="1:2">
      <c r="A113" s="418" t="s">
        <v>1214</v>
      </c>
      <c r="B113" s="521" t="e">
        <f t="array" ref="B113">MAX(IF(#REF!='-ve cashflow'!A113,#REF!))</f>
        <v>#REF!</v>
      </c>
    </row>
    <row r="114" spans="1:2">
      <c r="A114" s="418" t="s">
        <v>1220</v>
      </c>
      <c r="B114" s="521" t="e">
        <f t="array" ref="B114">MAX(IF(#REF!='-ve cashflow'!A114,#REF!))</f>
        <v>#REF!</v>
      </c>
    </row>
    <row r="115" spans="1:2">
      <c r="A115" s="418" t="s">
        <v>103</v>
      </c>
      <c r="B115" s="521" t="e">
        <f t="array" ref="B115">MAX(IF(#REF!='-ve cashflow'!A115,#REF!))</f>
        <v>#REF!</v>
      </c>
    </row>
    <row r="116" spans="1:2">
      <c r="A116" s="418" t="s">
        <v>1275</v>
      </c>
      <c r="B116" s="521" t="e">
        <f t="array" ref="B116">MAX(IF(#REF!='-ve cashflow'!A116,#REF!))</f>
        <v>#REF!</v>
      </c>
    </row>
    <row r="117" spans="1:2">
      <c r="A117" s="418" t="s">
        <v>1207</v>
      </c>
      <c r="B117" s="521" t="e">
        <f t="array" ref="B117">MAX(IF(#REF!='-ve cashflow'!A117,#REF!))</f>
        <v>#REF!</v>
      </c>
    </row>
    <row r="118" spans="1:2">
      <c r="A118" s="418" t="s">
        <v>1266</v>
      </c>
      <c r="B118" s="521" t="e">
        <f t="array" ref="B118">MAX(IF(#REF!='-ve cashflow'!A118,#REF!))</f>
        <v>#REF!</v>
      </c>
    </row>
    <row r="119" spans="1:2">
      <c r="A119" s="418" t="s">
        <v>1269</v>
      </c>
      <c r="B119" s="521" t="e">
        <f t="array" ref="B119">MAX(IF(#REF!='-ve cashflow'!A119,#REF!))</f>
        <v>#REF!</v>
      </c>
    </row>
    <row r="120" spans="1:2">
      <c r="A120" s="418" t="s">
        <v>1206</v>
      </c>
      <c r="B120" s="521" t="e">
        <f t="array" ref="B120">MAX(IF(#REF!='-ve cashflow'!A120,#REF!))</f>
        <v>#REF!</v>
      </c>
    </row>
    <row r="121" spans="1:2">
      <c r="A121" s="418" t="s">
        <v>1231</v>
      </c>
      <c r="B121" s="521" t="e">
        <f t="array" ref="B121">MAX(IF(#REF!='-ve cashflow'!A121,#REF!))</f>
        <v>#REF!</v>
      </c>
    </row>
    <row r="122" spans="1:2">
      <c r="A122" s="418" t="s">
        <v>1217</v>
      </c>
      <c r="B122" s="521" t="e">
        <f t="array" ref="B122">MAX(IF(#REF!='-ve cashflow'!A122,#REF!))</f>
        <v>#REF!</v>
      </c>
    </row>
    <row r="123" spans="1:2">
      <c r="A123" s="418" t="s">
        <v>1267</v>
      </c>
      <c r="B123" s="521" t="e">
        <f t="array" ref="B123">MAX(IF(#REF!='-ve cashflow'!A123,#REF!))</f>
        <v>#REF!</v>
      </c>
    </row>
    <row r="124" spans="1:2">
      <c r="A124" s="418" t="s">
        <v>1234</v>
      </c>
      <c r="B124" s="521" t="e">
        <f t="array" ref="B124">MAX(IF(#REF!='-ve cashflow'!A124,#REF!))</f>
        <v>#REF!</v>
      </c>
    </row>
    <row r="125" spans="1:2">
      <c r="A125" s="418" t="s">
        <v>1268</v>
      </c>
      <c r="B125" s="521" t="e">
        <f t="array" ref="B125">MAX(IF(#REF!='-ve cashflow'!A125,#REF!))</f>
        <v>#REF!</v>
      </c>
    </row>
    <row r="126" spans="1:2">
      <c r="A126" s="418" t="s">
        <v>1236</v>
      </c>
      <c r="B126" s="521" t="e">
        <f t="array" ref="B126">MAX(IF(#REF!='-ve cashflow'!A126,#REF!))</f>
        <v>#REF!</v>
      </c>
    </row>
  </sheetData>
  <autoFilter ref="A1:B1" xr:uid="{00000000-0009-0000-0000-00000D000000}"/>
  <pageMargins left="0.7" right="0.7" top="0.75" bottom="0.75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2"/>
  <dimension ref="A1:J72"/>
  <sheetViews>
    <sheetView zoomScale="70" zoomScaleNormal="70" workbookViewId="0">
      <selection activeCell="D4104" sqref="D4083:D4104"/>
    </sheetView>
  </sheetViews>
  <sheetFormatPr defaultRowHeight="14.4"/>
  <cols>
    <col min="1" max="1" width="8.6640625" bestFit="1" customWidth="1"/>
    <col min="2" max="2" width="15.44140625" bestFit="1" customWidth="1"/>
    <col min="3" max="3" width="18.5546875" bestFit="1" customWidth="1"/>
    <col min="4" max="4" width="15.33203125" bestFit="1" customWidth="1"/>
    <col min="5" max="5" width="50.109375" bestFit="1" customWidth="1"/>
    <col min="6" max="6" width="21.5546875" bestFit="1" customWidth="1"/>
    <col min="7" max="7" width="28.109375" bestFit="1" customWidth="1"/>
    <col min="8" max="8" width="14.88671875" bestFit="1" customWidth="1"/>
    <col min="9" max="9" width="11.44140625" bestFit="1" customWidth="1"/>
    <col min="10" max="10" width="12.44140625" bestFit="1" customWidth="1"/>
    <col min="11" max="11" width="11.44140625" bestFit="1" customWidth="1"/>
    <col min="12" max="12" width="10.5546875" bestFit="1" customWidth="1"/>
    <col min="15" max="15" width="9.109375" bestFit="1" customWidth="1"/>
    <col min="19" max="19" width="11.5546875" customWidth="1"/>
  </cols>
  <sheetData>
    <row r="1" spans="1:10" ht="31.2">
      <c r="A1" s="553" t="s">
        <v>1311</v>
      </c>
      <c r="B1" s="553" t="s">
        <v>16</v>
      </c>
      <c r="C1" s="553" t="s">
        <v>15</v>
      </c>
      <c r="D1" s="553" t="s">
        <v>244</v>
      </c>
      <c r="E1" s="553" t="s">
        <v>17</v>
      </c>
      <c r="F1" s="553" t="s">
        <v>18</v>
      </c>
      <c r="G1" s="553" t="s">
        <v>797</v>
      </c>
      <c r="H1" s="553" t="s">
        <v>20</v>
      </c>
      <c r="I1" s="553" t="s">
        <v>799</v>
      </c>
      <c r="J1" s="553" t="s">
        <v>798</v>
      </c>
    </row>
    <row r="2" spans="1:10">
      <c r="A2" s="554">
        <v>40299</v>
      </c>
      <c r="B2" s="423" t="s">
        <v>27</v>
      </c>
      <c r="C2" s="423" t="s">
        <v>59</v>
      </c>
      <c r="D2" s="423" t="s">
        <v>45</v>
      </c>
      <c r="E2" s="423" t="s">
        <v>58</v>
      </c>
      <c r="F2" s="555" t="s">
        <v>824</v>
      </c>
      <c r="G2" s="555" t="s">
        <v>862</v>
      </c>
      <c r="H2" s="555" t="s">
        <v>52</v>
      </c>
      <c r="I2" s="555" t="s">
        <v>786</v>
      </c>
      <c r="J2" s="555" t="s">
        <v>785</v>
      </c>
    </row>
    <row r="3" spans="1:10">
      <c r="A3" s="554">
        <v>40299</v>
      </c>
      <c r="B3" s="423" t="s">
        <v>21</v>
      </c>
      <c r="C3" s="423" t="s">
        <v>806</v>
      </c>
      <c r="D3" s="423" t="s">
        <v>22</v>
      </c>
      <c r="E3" s="423" t="s">
        <v>814</v>
      </c>
      <c r="F3" s="555" t="s">
        <v>838</v>
      </c>
      <c r="G3" s="555" t="s">
        <v>862</v>
      </c>
      <c r="H3" s="555" t="s">
        <v>775</v>
      </c>
      <c r="I3" s="555" t="s">
        <v>787</v>
      </c>
      <c r="J3" s="555" t="s">
        <v>785</v>
      </c>
    </row>
    <row r="4" spans="1:10">
      <c r="A4" s="554">
        <v>40299</v>
      </c>
      <c r="B4" s="423" t="s">
        <v>27</v>
      </c>
      <c r="C4" s="423" t="s">
        <v>59</v>
      </c>
      <c r="D4" s="423" t="s">
        <v>45</v>
      </c>
      <c r="E4" s="423" t="s">
        <v>107</v>
      </c>
      <c r="F4" s="555" t="s">
        <v>831</v>
      </c>
      <c r="G4" s="555" t="s">
        <v>862</v>
      </c>
      <c r="H4" s="555" t="s">
        <v>52</v>
      </c>
      <c r="I4" s="555" t="s">
        <v>786</v>
      </c>
      <c r="J4" s="555" t="s">
        <v>785</v>
      </c>
    </row>
    <row r="5" spans="1:10" ht="28.8">
      <c r="A5" s="554">
        <v>40664</v>
      </c>
      <c r="B5" s="423" t="s">
        <v>21</v>
      </c>
      <c r="C5" s="423" t="s">
        <v>54</v>
      </c>
      <c r="D5" s="423" t="s">
        <v>22</v>
      </c>
      <c r="E5" s="423" t="s">
        <v>53</v>
      </c>
      <c r="F5" s="555" t="s">
        <v>836</v>
      </c>
      <c r="G5" s="555" t="s">
        <v>862</v>
      </c>
      <c r="H5" s="555" t="s">
        <v>90</v>
      </c>
      <c r="I5" s="555" t="s">
        <v>786</v>
      </c>
      <c r="J5" s="555" t="s">
        <v>785</v>
      </c>
    </row>
    <row r="6" spans="1:10" ht="28.8">
      <c r="A6" s="554">
        <v>40664</v>
      </c>
      <c r="B6" s="423" t="s">
        <v>27</v>
      </c>
      <c r="C6" s="423" t="s">
        <v>59</v>
      </c>
      <c r="D6" s="423" t="s">
        <v>22</v>
      </c>
      <c r="E6" s="423" t="s">
        <v>103</v>
      </c>
      <c r="F6" s="555" t="s">
        <v>833</v>
      </c>
      <c r="G6" s="555" t="s">
        <v>862</v>
      </c>
      <c r="H6" s="555" t="s">
        <v>29</v>
      </c>
      <c r="I6" s="555" t="s">
        <v>787</v>
      </c>
      <c r="J6" s="555" t="s">
        <v>785</v>
      </c>
    </row>
    <row r="7" spans="1:10">
      <c r="A7" s="554">
        <v>40664</v>
      </c>
      <c r="B7" s="423" t="s">
        <v>30</v>
      </c>
      <c r="C7" s="423" t="s">
        <v>34</v>
      </c>
      <c r="D7" s="423" t="s">
        <v>45</v>
      </c>
      <c r="E7" s="423" t="s">
        <v>774</v>
      </c>
      <c r="F7" s="555" t="s">
        <v>823</v>
      </c>
      <c r="G7" s="555" t="s">
        <v>862</v>
      </c>
      <c r="H7" s="555" t="s">
        <v>52</v>
      </c>
      <c r="I7" s="555" t="s">
        <v>786</v>
      </c>
      <c r="J7" s="555" t="s">
        <v>785</v>
      </c>
    </row>
    <row r="8" spans="1:10">
      <c r="A8" s="554">
        <v>41030</v>
      </c>
      <c r="B8" s="423" t="s">
        <v>27</v>
      </c>
      <c r="C8" s="423" t="s">
        <v>59</v>
      </c>
      <c r="D8" s="423" t="s">
        <v>45</v>
      </c>
      <c r="E8" s="423" t="s">
        <v>53</v>
      </c>
      <c r="F8" s="555" t="s">
        <v>828</v>
      </c>
      <c r="G8" s="555" t="s">
        <v>862</v>
      </c>
      <c r="H8" s="555" t="s">
        <v>91</v>
      </c>
      <c r="I8" s="555" t="s">
        <v>786</v>
      </c>
      <c r="J8" s="555" t="s">
        <v>785</v>
      </c>
    </row>
    <row r="9" spans="1:10">
      <c r="A9" s="554">
        <v>41030</v>
      </c>
      <c r="B9" s="423" t="s">
        <v>21</v>
      </c>
      <c r="C9" s="423" t="s">
        <v>808</v>
      </c>
      <c r="D9" s="423" t="s">
        <v>22</v>
      </c>
      <c r="E9" s="423" t="s">
        <v>778</v>
      </c>
      <c r="F9" s="555" t="s">
        <v>826</v>
      </c>
      <c r="G9" s="555" t="s">
        <v>795</v>
      </c>
      <c r="H9" s="555" t="s">
        <v>52</v>
      </c>
      <c r="I9" s="555" t="s">
        <v>786</v>
      </c>
      <c r="J9" s="555" t="s">
        <v>790</v>
      </c>
    </row>
    <row r="10" spans="1:10">
      <c r="A10" s="554">
        <v>41395</v>
      </c>
      <c r="B10" s="514" t="s">
        <v>27</v>
      </c>
      <c r="C10" s="514" t="s">
        <v>59</v>
      </c>
      <c r="D10" s="514" t="s">
        <v>45</v>
      </c>
      <c r="E10" s="514" t="s">
        <v>38</v>
      </c>
      <c r="F10" s="556" t="s">
        <v>844</v>
      </c>
      <c r="G10" s="556" t="s">
        <v>81</v>
      </c>
      <c r="H10" s="556" t="s">
        <v>29</v>
      </c>
      <c r="I10" s="556" t="s">
        <v>787</v>
      </c>
      <c r="J10" s="556" t="s">
        <v>785</v>
      </c>
    </row>
    <row r="11" spans="1:10">
      <c r="A11" s="554">
        <v>41395</v>
      </c>
      <c r="B11" s="423" t="s">
        <v>27</v>
      </c>
      <c r="C11" s="423" t="s">
        <v>59</v>
      </c>
      <c r="D11" s="423" t="s">
        <v>45</v>
      </c>
      <c r="E11" s="423" t="s">
        <v>53</v>
      </c>
      <c r="F11" s="555" t="s">
        <v>851</v>
      </c>
      <c r="G11" s="555" t="s">
        <v>862</v>
      </c>
      <c r="H11" s="555" t="s">
        <v>91</v>
      </c>
      <c r="I11" s="555" t="s">
        <v>786</v>
      </c>
      <c r="J11" s="555" t="s">
        <v>785</v>
      </c>
    </row>
    <row r="12" spans="1:10">
      <c r="A12" s="554">
        <v>41395</v>
      </c>
      <c r="B12" s="423" t="s">
        <v>27</v>
      </c>
      <c r="C12" s="423" t="s">
        <v>59</v>
      </c>
      <c r="D12" s="423" t="s">
        <v>45</v>
      </c>
      <c r="E12" s="423" t="s">
        <v>58</v>
      </c>
      <c r="F12" s="555" t="s">
        <v>824</v>
      </c>
      <c r="G12" s="555" t="s">
        <v>862</v>
      </c>
      <c r="H12" s="555" t="s">
        <v>52</v>
      </c>
      <c r="I12" s="555" t="s">
        <v>786</v>
      </c>
      <c r="J12" s="555" t="s">
        <v>785</v>
      </c>
    </row>
    <row r="13" spans="1:10">
      <c r="A13" s="554">
        <v>41395</v>
      </c>
      <c r="B13" s="423" t="s">
        <v>21</v>
      </c>
      <c r="C13" s="423" t="s">
        <v>808</v>
      </c>
      <c r="D13" s="423" t="s">
        <v>22</v>
      </c>
      <c r="E13" s="423" t="s">
        <v>40</v>
      </c>
      <c r="F13" s="555" t="s">
        <v>831</v>
      </c>
      <c r="G13" s="555" t="s">
        <v>81</v>
      </c>
      <c r="H13" s="555" t="s">
        <v>56</v>
      </c>
      <c r="I13" s="555" t="s">
        <v>786</v>
      </c>
      <c r="J13" s="555" t="s">
        <v>785</v>
      </c>
    </row>
    <row r="14" spans="1:10">
      <c r="A14" s="554">
        <v>41395</v>
      </c>
      <c r="B14" s="423" t="s">
        <v>30</v>
      </c>
      <c r="C14" s="423" t="s">
        <v>34</v>
      </c>
      <c r="D14" s="423" t="s">
        <v>45</v>
      </c>
      <c r="E14" s="423" t="s">
        <v>774</v>
      </c>
      <c r="F14" s="555" t="s">
        <v>823</v>
      </c>
      <c r="G14" s="555" t="s">
        <v>862</v>
      </c>
      <c r="H14" s="555" t="s">
        <v>52</v>
      </c>
      <c r="I14" s="555" t="s">
        <v>786</v>
      </c>
      <c r="J14" s="555" t="s">
        <v>785</v>
      </c>
    </row>
    <row r="15" spans="1:10">
      <c r="A15" s="554">
        <v>41395</v>
      </c>
      <c r="B15" s="423" t="s">
        <v>27</v>
      </c>
      <c r="C15" s="423" t="s">
        <v>779</v>
      </c>
      <c r="D15" s="423" t="s">
        <v>22</v>
      </c>
      <c r="E15" s="423" t="s">
        <v>864</v>
      </c>
      <c r="F15" s="555" t="s">
        <v>838</v>
      </c>
      <c r="G15" s="555" t="s">
        <v>81</v>
      </c>
      <c r="H15" s="555" t="s">
        <v>90</v>
      </c>
      <c r="I15" s="555" t="s">
        <v>787</v>
      </c>
      <c r="J15" s="555" t="s">
        <v>785</v>
      </c>
    </row>
    <row r="16" spans="1:10">
      <c r="A16" s="554">
        <v>41760</v>
      </c>
      <c r="B16" s="423" t="s">
        <v>27</v>
      </c>
      <c r="C16" s="423" t="s">
        <v>804</v>
      </c>
      <c r="D16" s="423" t="s">
        <v>45</v>
      </c>
      <c r="E16" s="423" t="s">
        <v>10</v>
      </c>
      <c r="F16" s="555" t="s">
        <v>824</v>
      </c>
      <c r="G16" s="555" t="s">
        <v>92</v>
      </c>
      <c r="H16" s="555" t="s">
        <v>52</v>
      </c>
      <c r="I16" s="555" t="s">
        <v>786</v>
      </c>
      <c r="J16" s="555" t="s">
        <v>785</v>
      </c>
    </row>
    <row r="17" spans="1:10">
      <c r="A17" s="554">
        <v>41760</v>
      </c>
      <c r="B17" s="514" t="s">
        <v>27</v>
      </c>
      <c r="C17" s="514" t="s">
        <v>44</v>
      </c>
      <c r="D17" s="514" t="s">
        <v>22</v>
      </c>
      <c r="E17" s="514" t="s">
        <v>7</v>
      </c>
      <c r="F17" s="556" t="s">
        <v>823</v>
      </c>
      <c r="G17" s="556" t="s">
        <v>862</v>
      </c>
      <c r="H17" s="556" t="s">
        <v>52</v>
      </c>
      <c r="I17" s="556" t="s">
        <v>786</v>
      </c>
      <c r="J17" s="556" t="s">
        <v>785</v>
      </c>
    </row>
    <row r="18" spans="1:10">
      <c r="A18" s="554">
        <v>41760</v>
      </c>
      <c r="B18" s="514" t="s">
        <v>27</v>
      </c>
      <c r="C18" s="514" t="s">
        <v>59</v>
      </c>
      <c r="D18" s="514" t="s">
        <v>45</v>
      </c>
      <c r="E18" s="514" t="s">
        <v>8</v>
      </c>
      <c r="F18" s="556" t="s">
        <v>844</v>
      </c>
      <c r="G18" s="556" t="s">
        <v>81</v>
      </c>
      <c r="H18" s="556" t="s">
        <v>29</v>
      </c>
      <c r="I18" s="556" t="s">
        <v>787</v>
      </c>
      <c r="J18" s="556" t="s">
        <v>785</v>
      </c>
    </row>
    <row r="19" spans="1:10" ht="28.8">
      <c r="A19" s="554">
        <v>41760</v>
      </c>
      <c r="B19" s="423" t="s">
        <v>30</v>
      </c>
      <c r="C19" s="423" t="s">
        <v>32</v>
      </c>
      <c r="D19" s="423" t="s">
        <v>45</v>
      </c>
      <c r="E19" s="423" t="s">
        <v>778</v>
      </c>
      <c r="F19" s="555" t="s">
        <v>833</v>
      </c>
      <c r="G19" s="555" t="s">
        <v>83</v>
      </c>
      <c r="H19" s="555" t="s">
        <v>84</v>
      </c>
      <c r="I19" s="555" t="s">
        <v>786</v>
      </c>
      <c r="J19" s="555" t="s">
        <v>790</v>
      </c>
    </row>
    <row r="20" spans="1:10">
      <c r="A20" s="554">
        <v>41760</v>
      </c>
      <c r="B20" s="423" t="s">
        <v>27</v>
      </c>
      <c r="C20" s="423" t="s">
        <v>62</v>
      </c>
      <c r="D20" s="423" t="s">
        <v>22</v>
      </c>
      <c r="E20" s="423" t="s">
        <v>813</v>
      </c>
      <c r="F20" s="555" t="s">
        <v>853</v>
      </c>
      <c r="G20" s="555" t="s">
        <v>81</v>
      </c>
      <c r="H20" s="555" t="s">
        <v>771</v>
      </c>
      <c r="I20" s="555" t="s">
        <v>787</v>
      </c>
      <c r="J20" s="555" t="s">
        <v>785</v>
      </c>
    </row>
    <row r="21" spans="1:10" ht="28.8">
      <c r="A21" s="554">
        <v>41760</v>
      </c>
      <c r="B21" s="423" t="s">
        <v>21</v>
      </c>
      <c r="C21" s="423" t="s">
        <v>806</v>
      </c>
      <c r="D21" s="423" t="s">
        <v>22</v>
      </c>
      <c r="E21" s="423" t="s">
        <v>23</v>
      </c>
      <c r="F21" s="555" t="s">
        <v>849</v>
      </c>
      <c r="G21" s="555" t="s">
        <v>80</v>
      </c>
      <c r="H21" s="555" t="s">
        <v>90</v>
      </c>
      <c r="I21" s="555" t="s">
        <v>786</v>
      </c>
      <c r="J21" s="555" t="s">
        <v>788</v>
      </c>
    </row>
    <row r="22" spans="1:10">
      <c r="A22" s="554">
        <v>41760</v>
      </c>
      <c r="B22" s="423" t="s">
        <v>21</v>
      </c>
      <c r="C22" s="423" t="s">
        <v>808</v>
      </c>
      <c r="D22" s="423" t="s">
        <v>22</v>
      </c>
      <c r="E22" s="423" t="s">
        <v>58</v>
      </c>
      <c r="F22" s="555" t="s">
        <v>824</v>
      </c>
      <c r="G22" s="555" t="s">
        <v>862</v>
      </c>
      <c r="H22" s="555" t="s">
        <v>52</v>
      </c>
      <c r="I22" s="555" t="s">
        <v>786</v>
      </c>
      <c r="J22" s="555" t="s">
        <v>785</v>
      </c>
    </row>
    <row r="23" spans="1:10">
      <c r="A23" s="554">
        <v>41760</v>
      </c>
      <c r="B23" s="423" t="s">
        <v>21</v>
      </c>
      <c r="C23" s="423" t="s">
        <v>41</v>
      </c>
      <c r="D23" s="423" t="s">
        <v>22</v>
      </c>
      <c r="E23" s="423" t="s">
        <v>42</v>
      </c>
      <c r="F23" s="555" t="s">
        <v>840</v>
      </c>
      <c r="G23" s="555" t="s">
        <v>81</v>
      </c>
      <c r="H23" s="555" t="s">
        <v>52</v>
      </c>
      <c r="I23" s="603" t="s">
        <v>787</v>
      </c>
      <c r="J23" s="555" t="s">
        <v>785</v>
      </c>
    </row>
    <row r="24" spans="1:10">
      <c r="A24" s="554">
        <v>42125</v>
      </c>
      <c r="B24" s="514" t="s">
        <v>27</v>
      </c>
      <c r="C24" s="514" t="s">
        <v>57</v>
      </c>
      <c r="D24" s="514" t="s">
        <v>45</v>
      </c>
      <c r="E24" s="514" t="s">
        <v>58</v>
      </c>
      <c r="F24" s="556" t="s">
        <v>829</v>
      </c>
      <c r="G24" s="556" t="s">
        <v>92</v>
      </c>
      <c r="H24" s="556" t="s">
        <v>52</v>
      </c>
      <c r="I24" s="556" t="s">
        <v>786</v>
      </c>
      <c r="J24" s="556" t="s">
        <v>785</v>
      </c>
    </row>
    <row r="25" spans="1:10" ht="28.8">
      <c r="A25" s="554">
        <v>42125</v>
      </c>
      <c r="B25" s="423" t="s">
        <v>55</v>
      </c>
      <c r="C25" s="423" t="s">
        <v>55</v>
      </c>
      <c r="D25" s="423" t="s">
        <v>45</v>
      </c>
      <c r="E25" s="423" t="s">
        <v>53</v>
      </c>
      <c r="F25" s="555" t="s">
        <v>836</v>
      </c>
      <c r="G25" s="555" t="s">
        <v>862</v>
      </c>
      <c r="H25" s="555" t="s">
        <v>90</v>
      </c>
      <c r="I25" s="555" t="s">
        <v>786</v>
      </c>
      <c r="J25" s="555" t="s">
        <v>785</v>
      </c>
    </row>
    <row r="26" spans="1:10">
      <c r="A26" s="554">
        <v>42125</v>
      </c>
      <c r="B26" s="423" t="s">
        <v>30</v>
      </c>
      <c r="C26" s="423" t="s">
        <v>32</v>
      </c>
      <c r="D26" s="423" t="s">
        <v>45</v>
      </c>
      <c r="E26" s="423" t="s">
        <v>778</v>
      </c>
      <c r="F26" s="555" t="s">
        <v>824</v>
      </c>
      <c r="G26" s="555" t="s">
        <v>85</v>
      </c>
      <c r="H26" s="555" t="s">
        <v>33</v>
      </c>
      <c r="I26" s="555" t="s">
        <v>786</v>
      </c>
      <c r="J26" s="555" t="s">
        <v>790</v>
      </c>
    </row>
    <row r="27" spans="1:10">
      <c r="A27" s="554">
        <v>42125</v>
      </c>
      <c r="B27" s="423" t="s">
        <v>27</v>
      </c>
      <c r="C27" s="423" t="s">
        <v>804</v>
      </c>
      <c r="D27" s="423" t="s">
        <v>45</v>
      </c>
      <c r="E27" s="423" t="s">
        <v>10</v>
      </c>
      <c r="F27" s="555" t="s">
        <v>824</v>
      </c>
      <c r="G27" s="555" t="s">
        <v>92</v>
      </c>
      <c r="H27" s="555" t="s">
        <v>52</v>
      </c>
      <c r="I27" s="555" t="s">
        <v>786</v>
      </c>
      <c r="J27" s="555" t="s">
        <v>785</v>
      </c>
    </row>
    <row r="28" spans="1:10">
      <c r="A28" s="554">
        <v>42125</v>
      </c>
      <c r="B28" s="423" t="s">
        <v>30</v>
      </c>
      <c r="C28" s="423" t="s">
        <v>32</v>
      </c>
      <c r="D28" s="423" t="s">
        <v>22</v>
      </c>
      <c r="E28" s="423" t="s">
        <v>43</v>
      </c>
      <c r="F28" s="555" t="s">
        <v>831</v>
      </c>
      <c r="G28" s="555" t="s">
        <v>862</v>
      </c>
      <c r="H28" s="555" t="s">
        <v>86</v>
      </c>
      <c r="I28" s="555" t="s">
        <v>786</v>
      </c>
      <c r="J28" s="555" t="s">
        <v>785</v>
      </c>
    </row>
    <row r="29" spans="1:10" ht="28.8">
      <c r="A29" s="554">
        <v>42125</v>
      </c>
      <c r="B29" s="423" t="s">
        <v>21</v>
      </c>
      <c r="C29" s="423" t="s">
        <v>806</v>
      </c>
      <c r="D29" s="423" t="s">
        <v>22</v>
      </c>
      <c r="E29" s="423" t="s">
        <v>23</v>
      </c>
      <c r="F29" s="555" t="s">
        <v>849</v>
      </c>
      <c r="G29" s="555" t="s">
        <v>80</v>
      </c>
      <c r="H29" s="555" t="s">
        <v>48</v>
      </c>
      <c r="I29" s="555" t="s">
        <v>786</v>
      </c>
      <c r="J29" s="555" t="s">
        <v>788</v>
      </c>
    </row>
    <row r="30" spans="1:10" ht="28.8">
      <c r="A30" s="554">
        <v>42491</v>
      </c>
      <c r="B30" s="423" t="s">
        <v>30</v>
      </c>
      <c r="C30" s="423" t="s">
        <v>32</v>
      </c>
      <c r="D30" s="423" t="s">
        <v>45</v>
      </c>
      <c r="E30" s="423" t="s">
        <v>31</v>
      </c>
      <c r="F30" s="555" t="s">
        <v>833</v>
      </c>
      <c r="G30" s="555" t="s">
        <v>81</v>
      </c>
      <c r="H30" s="555" t="s">
        <v>90</v>
      </c>
      <c r="I30" s="555" t="s">
        <v>787</v>
      </c>
      <c r="J30" s="555" t="s">
        <v>789</v>
      </c>
    </row>
    <row r="31" spans="1:10">
      <c r="A31" s="554">
        <v>42491</v>
      </c>
      <c r="B31" s="423" t="s">
        <v>21</v>
      </c>
      <c r="C31" s="423" t="s">
        <v>41</v>
      </c>
      <c r="D31" s="423" t="s">
        <v>22</v>
      </c>
      <c r="E31" s="423" t="s">
        <v>53</v>
      </c>
      <c r="F31" s="555" t="s">
        <v>822</v>
      </c>
      <c r="G31" s="555" t="s">
        <v>862</v>
      </c>
      <c r="H31" s="555" t="s">
        <v>90</v>
      </c>
      <c r="I31" s="555" t="s">
        <v>786</v>
      </c>
      <c r="J31" s="555" t="s">
        <v>785</v>
      </c>
    </row>
    <row r="32" spans="1:10">
      <c r="A32" s="554">
        <v>42491</v>
      </c>
      <c r="B32" s="514" t="s">
        <v>27</v>
      </c>
      <c r="C32" s="514" t="s">
        <v>59</v>
      </c>
      <c r="D32" s="514" t="s">
        <v>45</v>
      </c>
      <c r="E32" s="514" t="s">
        <v>23</v>
      </c>
      <c r="F32" s="556" t="s">
        <v>820</v>
      </c>
      <c r="G32" s="556" t="s">
        <v>87</v>
      </c>
      <c r="H32" s="556" t="s">
        <v>48</v>
      </c>
      <c r="I32" s="556" t="s">
        <v>786</v>
      </c>
      <c r="J32" s="556" t="s">
        <v>788</v>
      </c>
    </row>
    <row r="33" spans="1:10">
      <c r="A33" s="554">
        <v>42491</v>
      </c>
      <c r="B33" s="423" t="s">
        <v>30</v>
      </c>
      <c r="C33" s="423" t="s">
        <v>34</v>
      </c>
      <c r="D33" s="423" t="s">
        <v>22</v>
      </c>
      <c r="E33" s="423" t="s">
        <v>35</v>
      </c>
      <c r="F33" s="555" t="s">
        <v>842</v>
      </c>
      <c r="G33" s="555" t="s">
        <v>862</v>
      </c>
      <c r="H33" s="555" t="s">
        <v>33</v>
      </c>
      <c r="I33" s="555" t="s">
        <v>787</v>
      </c>
      <c r="J33" s="555" t="s">
        <v>785</v>
      </c>
    </row>
    <row r="34" spans="1:10">
      <c r="A34" s="554">
        <v>42491</v>
      </c>
      <c r="B34" s="423" t="s">
        <v>30</v>
      </c>
      <c r="C34" s="423" t="s">
        <v>32</v>
      </c>
      <c r="D34" s="423" t="s">
        <v>22</v>
      </c>
      <c r="E34" s="423" t="s">
        <v>43</v>
      </c>
      <c r="F34" s="555" t="s">
        <v>831</v>
      </c>
      <c r="G34" s="555" t="s">
        <v>862</v>
      </c>
      <c r="H34" s="555" t="s">
        <v>86</v>
      </c>
      <c r="I34" s="555" t="s">
        <v>786</v>
      </c>
      <c r="J34" s="555" t="s">
        <v>785</v>
      </c>
    </row>
    <row r="35" spans="1:10" ht="28.8">
      <c r="A35" s="554">
        <v>42856</v>
      </c>
      <c r="B35" s="423" t="s">
        <v>21</v>
      </c>
      <c r="C35" s="423" t="s">
        <v>806</v>
      </c>
      <c r="D35" s="423" t="s">
        <v>22</v>
      </c>
      <c r="E35" s="423" t="s">
        <v>23</v>
      </c>
      <c r="F35" s="555" t="s">
        <v>849</v>
      </c>
      <c r="G35" s="555" t="s">
        <v>80</v>
      </c>
      <c r="H35" s="555" t="s">
        <v>46</v>
      </c>
      <c r="I35" s="555" t="s">
        <v>786</v>
      </c>
      <c r="J35" s="555" t="s">
        <v>788</v>
      </c>
    </row>
    <row r="36" spans="1:10" ht="28.8">
      <c r="A36" s="554">
        <v>42856</v>
      </c>
      <c r="B36" s="423" t="s">
        <v>30</v>
      </c>
      <c r="C36" s="423" t="s">
        <v>32</v>
      </c>
      <c r="D36" s="423" t="s">
        <v>45</v>
      </c>
      <c r="E36" s="423" t="s">
        <v>31</v>
      </c>
      <c r="F36" s="555" t="s">
        <v>833</v>
      </c>
      <c r="G36" s="555" t="s">
        <v>81</v>
      </c>
      <c r="H36" s="555" t="s">
        <v>60</v>
      </c>
      <c r="I36" s="555" t="s">
        <v>787</v>
      </c>
      <c r="J36" s="555" t="s">
        <v>789</v>
      </c>
    </row>
    <row r="37" spans="1:10">
      <c r="A37" s="554">
        <v>42856</v>
      </c>
      <c r="B37" s="514" t="s">
        <v>21</v>
      </c>
      <c r="C37" s="514" t="s">
        <v>54</v>
      </c>
      <c r="D37" s="514" t="s">
        <v>22</v>
      </c>
      <c r="E37" s="514" t="s">
        <v>53</v>
      </c>
      <c r="F37" s="556" t="s">
        <v>834</v>
      </c>
      <c r="G37" s="556" t="s">
        <v>92</v>
      </c>
      <c r="H37" s="556" t="s">
        <v>91</v>
      </c>
      <c r="I37" s="556" t="s">
        <v>786</v>
      </c>
      <c r="J37" s="556" t="s">
        <v>785</v>
      </c>
    </row>
    <row r="38" spans="1:10">
      <c r="A38" s="554">
        <v>42856</v>
      </c>
      <c r="B38" s="514" t="s">
        <v>27</v>
      </c>
      <c r="C38" s="514" t="s">
        <v>59</v>
      </c>
      <c r="D38" s="514" t="s">
        <v>45</v>
      </c>
      <c r="E38" s="514" t="s">
        <v>812</v>
      </c>
      <c r="F38" s="556" t="s">
        <v>824</v>
      </c>
      <c r="G38" s="556" t="s">
        <v>92</v>
      </c>
      <c r="H38" s="556" t="s">
        <v>52</v>
      </c>
      <c r="I38" s="556" t="s">
        <v>787</v>
      </c>
      <c r="J38" s="556" t="s">
        <v>785</v>
      </c>
    </row>
    <row r="39" spans="1:10">
      <c r="A39" s="554">
        <v>42856</v>
      </c>
      <c r="B39" s="423" t="s">
        <v>30</v>
      </c>
      <c r="C39" s="423" t="s">
        <v>34</v>
      </c>
      <c r="D39" s="423" t="s">
        <v>45</v>
      </c>
      <c r="E39" s="423" t="s">
        <v>778</v>
      </c>
      <c r="F39" s="555" t="s">
        <v>838</v>
      </c>
      <c r="G39" s="555" t="s">
        <v>862</v>
      </c>
      <c r="H39" s="555" t="s">
        <v>84</v>
      </c>
      <c r="I39" s="555" t="s">
        <v>786</v>
      </c>
      <c r="J39" s="555" t="s">
        <v>790</v>
      </c>
    </row>
    <row r="40" spans="1:10">
      <c r="A40" s="554">
        <v>42856</v>
      </c>
      <c r="B40" s="423" t="s">
        <v>30</v>
      </c>
      <c r="C40" s="423" t="s">
        <v>34</v>
      </c>
      <c r="D40" s="423" t="s">
        <v>45</v>
      </c>
      <c r="E40" s="423" t="s">
        <v>13</v>
      </c>
      <c r="F40" s="555" t="s">
        <v>828</v>
      </c>
      <c r="G40" s="555" t="s">
        <v>862</v>
      </c>
      <c r="H40" s="555" t="s">
        <v>56</v>
      </c>
      <c r="I40" s="555" t="s">
        <v>787</v>
      </c>
      <c r="J40" s="555" t="s">
        <v>785</v>
      </c>
    </row>
    <row r="41" spans="1:10">
      <c r="A41" s="554">
        <v>42856</v>
      </c>
      <c r="B41" s="423" t="s">
        <v>21</v>
      </c>
      <c r="C41" s="423" t="s">
        <v>808</v>
      </c>
      <c r="D41" s="423" t="s">
        <v>22</v>
      </c>
      <c r="E41" s="423" t="s">
        <v>40</v>
      </c>
      <c r="F41" s="555" t="s">
        <v>840</v>
      </c>
      <c r="G41" s="555" t="s">
        <v>81</v>
      </c>
      <c r="H41" s="555" t="s">
        <v>780</v>
      </c>
      <c r="I41" s="555" t="s">
        <v>786</v>
      </c>
      <c r="J41" s="555" t="s">
        <v>785</v>
      </c>
    </row>
    <row r="42" spans="1:10">
      <c r="A42" s="554">
        <v>43221</v>
      </c>
      <c r="B42" s="423" t="s">
        <v>30</v>
      </c>
      <c r="C42" s="423" t="s">
        <v>34</v>
      </c>
      <c r="D42" s="423" t="s">
        <v>22</v>
      </c>
      <c r="E42" s="423" t="s">
        <v>49</v>
      </c>
      <c r="F42" s="555" t="s">
        <v>846</v>
      </c>
      <c r="G42" s="555" t="s">
        <v>89</v>
      </c>
      <c r="H42" s="555" t="s">
        <v>90</v>
      </c>
      <c r="I42" s="555" t="s">
        <v>787</v>
      </c>
      <c r="J42" s="555" t="s">
        <v>785</v>
      </c>
    </row>
    <row r="43" spans="1:10">
      <c r="A43" s="554">
        <v>43221</v>
      </c>
      <c r="B43" s="514" t="s">
        <v>27</v>
      </c>
      <c r="C43" s="514" t="s">
        <v>44</v>
      </c>
      <c r="D43" s="514" t="s">
        <v>45</v>
      </c>
      <c r="E43" s="514" t="s">
        <v>23</v>
      </c>
      <c r="F43" s="556" t="s">
        <v>847</v>
      </c>
      <c r="G43" s="556" t="s">
        <v>81</v>
      </c>
      <c r="H43" s="556" t="s">
        <v>46</v>
      </c>
      <c r="I43" s="556" t="s">
        <v>786</v>
      </c>
      <c r="J43" s="556" t="s">
        <v>788</v>
      </c>
    </row>
    <row r="44" spans="1:10">
      <c r="A44" s="554">
        <v>43221</v>
      </c>
      <c r="B44" s="423" t="s">
        <v>27</v>
      </c>
      <c r="C44" s="423" t="s">
        <v>59</v>
      </c>
      <c r="D44" s="423" t="s">
        <v>22</v>
      </c>
      <c r="E44" s="423" t="s">
        <v>28</v>
      </c>
      <c r="F44" s="555" t="s">
        <v>842</v>
      </c>
      <c r="G44" s="555" t="s">
        <v>93</v>
      </c>
      <c r="H44" s="555" t="s">
        <v>29</v>
      </c>
      <c r="I44" s="555" t="s">
        <v>787</v>
      </c>
      <c r="J44" s="555" t="s">
        <v>785</v>
      </c>
    </row>
    <row r="45" spans="1:10">
      <c r="A45" s="554">
        <v>43221</v>
      </c>
      <c r="B45" s="423" t="s">
        <v>30</v>
      </c>
      <c r="C45" s="423" t="s">
        <v>32</v>
      </c>
      <c r="D45" s="423" t="s">
        <v>22</v>
      </c>
      <c r="E45" s="423" t="s">
        <v>36</v>
      </c>
      <c r="F45" s="555" t="s">
        <v>823</v>
      </c>
      <c r="G45" s="555" t="s">
        <v>862</v>
      </c>
      <c r="H45" s="555" t="s">
        <v>37</v>
      </c>
      <c r="I45" s="555" t="s">
        <v>787</v>
      </c>
      <c r="J45" s="555" t="s">
        <v>785</v>
      </c>
    </row>
    <row r="46" spans="1:10">
      <c r="A46" s="554">
        <v>43221</v>
      </c>
      <c r="B46" s="514" t="s">
        <v>27</v>
      </c>
      <c r="C46" s="514" t="s">
        <v>804</v>
      </c>
      <c r="D46" s="514" t="s">
        <v>45</v>
      </c>
      <c r="E46" s="514" t="s">
        <v>778</v>
      </c>
      <c r="F46" s="556" t="s">
        <v>829</v>
      </c>
      <c r="G46" s="556" t="s">
        <v>92</v>
      </c>
      <c r="H46" s="556" t="s">
        <v>48</v>
      </c>
      <c r="I46" s="556" t="s">
        <v>786</v>
      </c>
      <c r="J46" s="556" t="s">
        <v>790</v>
      </c>
    </row>
    <row r="47" spans="1:10" ht="28.8">
      <c r="A47" s="554">
        <v>43221</v>
      </c>
      <c r="B47" s="423" t="s">
        <v>55</v>
      </c>
      <c r="C47" s="423" t="s">
        <v>55</v>
      </c>
      <c r="D47" s="423" t="s">
        <v>45</v>
      </c>
      <c r="E47" s="423" t="s">
        <v>817</v>
      </c>
      <c r="F47" s="555" t="s">
        <v>833</v>
      </c>
      <c r="G47" s="555" t="s">
        <v>81</v>
      </c>
      <c r="H47" s="555" t="s">
        <v>48</v>
      </c>
      <c r="I47" s="555" t="s">
        <v>786</v>
      </c>
      <c r="J47" s="555" t="s">
        <v>789</v>
      </c>
    </row>
    <row r="48" spans="1:10">
      <c r="A48" s="554">
        <v>43221</v>
      </c>
      <c r="B48" s="423" t="s">
        <v>21</v>
      </c>
      <c r="C48" s="423" t="s">
        <v>808</v>
      </c>
      <c r="D48" s="423" t="s">
        <v>61</v>
      </c>
      <c r="E48" s="423" t="s">
        <v>40</v>
      </c>
      <c r="F48" s="555" t="s">
        <v>838</v>
      </c>
      <c r="G48" s="555" t="s">
        <v>862</v>
      </c>
      <c r="H48" s="555" t="s">
        <v>56</v>
      </c>
      <c r="I48" s="555" t="s">
        <v>786</v>
      </c>
      <c r="J48" s="555" t="s">
        <v>785</v>
      </c>
    </row>
    <row r="49" spans="1:10">
      <c r="A49" s="554">
        <v>43221</v>
      </c>
      <c r="B49" s="423" t="s">
        <v>21</v>
      </c>
      <c r="C49" s="423" t="s">
        <v>41</v>
      </c>
      <c r="D49" s="423" t="s">
        <v>22</v>
      </c>
      <c r="E49" s="423" t="s">
        <v>53</v>
      </c>
      <c r="F49" s="555" t="s">
        <v>837</v>
      </c>
      <c r="G49" s="555" t="s">
        <v>862</v>
      </c>
      <c r="H49" s="555" t="s">
        <v>90</v>
      </c>
      <c r="I49" s="555" t="s">
        <v>786</v>
      </c>
      <c r="J49" s="555" t="s">
        <v>785</v>
      </c>
    </row>
    <row r="50" spans="1:10">
      <c r="A50" s="554">
        <v>43586</v>
      </c>
      <c r="B50" s="514" t="s">
        <v>27</v>
      </c>
      <c r="C50" s="514" t="s">
        <v>59</v>
      </c>
      <c r="D50" s="514" t="s">
        <v>45</v>
      </c>
      <c r="E50" s="514" t="s">
        <v>58</v>
      </c>
      <c r="F50" s="556" t="s">
        <v>847</v>
      </c>
      <c r="G50" s="556" t="s">
        <v>93</v>
      </c>
      <c r="H50" s="556" t="s">
        <v>29</v>
      </c>
      <c r="I50" s="556" t="s">
        <v>786</v>
      </c>
      <c r="J50" s="556" t="s">
        <v>785</v>
      </c>
    </row>
    <row r="51" spans="1:10">
      <c r="A51" s="554">
        <v>43586</v>
      </c>
      <c r="B51" s="423" t="s">
        <v>21</v>
      </c>
      <c r="C51" s="423" t="s">
        <v>54</v>
      </c>
      <c r="D51" s="423" t="s">
        <v>22</v>
      </c>
      <c r="E51" s="423" t="s">
        <v>53</v>
      </c>
      <c r="F51" s="555" t="s">
        <v>828</v>
      </c>
      <c r="G51" s="555" t="s">
        <v>93</v>
      </c>
      <c r="H51" s="555" t="s">
        <v>29</v>
      </c>
      <c r="I51" s="555" t="s">
        <v>786</v>
      </c>
      <c r="J51" s="555" t="s">
        <v>785</v>
      </c>
    </row>
    <row r="52" spans="1:10">
      <c r="A52" s="554">
        <v>43586</v>
      </c>
      <c r="B52" s="423" t="s">
        <v>30</v>
      </c>
      <c r="C52" s="423" t="s">
        <v>34</v>
      </c>
      <c r="D52" s="423" t="s">
        <v>45</v>
      </c>
      <c r="E52" s="423" t="s">
        <v>778</v>
      </c>
      <c r="F52" s="555" t="s">
        <v>838</v>
      </c>
      <c r="G52" s="555" t="s">
        <v>862</v>
      </c>
      <c r="H52" s="555" t="s">
        <v>84</v>
      </c>
      <c r="I52" s="555" t="s">
        <v>786</v>
      </c>
      <c r="J52" s="555" t="s">
        <v>790</v>
      </c>
    </row>
    <row r="53" spans="1:10">
      <c r="A53" s="554">
        <v>43586</v>
      </c>
      <c r="B53" s="423" t="s">
        <v>21</v>
      </c>
      <c r="C53" s="423" t="s">
        <v>41</v>
      </c>
      <c r="D53" s="423" t="s">
        <v>22</v>
      </c>
      <c r="E53" s="423" t="s">
        <v>765</v>
      </c>
      <c r="F53" s="555" t="s">
        <v>854</v>
      </c>
      <c r="G53" s="555" t="s">
        <v>792</v>
      </c>
      <c r="H53" s="555" t="s">
        <v>52</v>
      </c>
      <c r="I53" s="555" t="s">
        <v>786</v>
      </c>
      <c r="J53" s="555" t="s">
        <v>785</v>
      </c>
    </row>
    <row r="54" spans="1:10">
      <c r="A54" s="554">
        <v>43586</v>
      </c>
      <c r="B54" s="423" t="s">
        <v>27</v>
      </c>
      <c r="C54" s="423" t="s">
        <v>64</v>
      </c>
      <c r="D54" s="423" t="s">
        <v>22</v>
      </c>
      <c r="E54" s="423" t="s">
        <v>7</v>
      </c>
      <c r="F54" s="555" t="s">
        <v>850</v>
      </c>
      <c r="G54" s="555" t="s">
        <v>92</v>
      </c>
      <c r="H54" s="555" t="s">
        <v>52</v>
      </c>
      <c r="I54" s="555" t="s">
        <v>786</v>
      </c>
      <c r="J54" s="555" t="s">
        <v>785</v>
      </c>
    </row>
    <row r="55" spans="1:10">
      <c r="A55" s="554">
        <v>43586</v>
      </c>
      <c r="B55" s="423" t="s">
        <v>27</v>
      </c>
      <c r="C55" s="423" t="s">
        <v>59</v>
      </c>
      <c r="D55" s="423" t="s">
        <v>45</v>
      </c>
      <c r="E55" s="423" t="s">
        <v>65</v>
      </c>
      <c r="F55" s="555" t="s">
        <v>824</v>
      </c>
      <c r="G55" s="555" t="s">
        <v>92</v>
      </c>
      <c r="H55" s="555" t="s">
        <v>52</v>
      </c>
      <c r="I55" s="555" t="s">
        <v>787</v>
      </c>
      <c r="J55" s="555" t="s">
        <v>785</v>
      </c>
    </row>
    <row r="56" spans="1:10">
      <c r="A56" s="554">
        <v>43586</v>
      </c>
      <c r="B56" s="514" t="s">
        <v>27</v>
      </c>
      <c r="C56" s="514" t="s">
        <v>59</v>
      </c>
      <c r="D56" s="514" t="s">
        <v>811</v>
      </c>
      <c r="E56" s="514" t="s">
        <v>42</v>
      </c>
      <c r="F56" s="556" t="s">
        <v>823</v>
      </c>
      <c r="G56" s="556" t="s">
        <v>93</v>
      </c>
      <c r="H56" s="556" t="s">
        <v>29</v>
      </c>
      <c r="I56" s="604" t="s">
        <v>787</v>
      </c>
      <c r="J56" s="556" t="s">
        <v>785</v>
      </c>
    </row>
    <row r="57" spans="1:10">
      <c r="A57" s="554">
        <v>43586</v>
      </c>
      <c r="B57" s="423" t="s">
        <v>21</v>
      </c>
      <c r="C57" s="423" t="s">
        <v>805</v>
      </c>
      <c r="D57" s="423" t="s">
        <v>22</v>
      </c>
      <c r="E57" s="423" t="s">
        <v>23</v>
      </c>
      <c r="F57" s="555" t="s">
        <v>820</v>
      </c>
      <c r="G57" s="555" t="s">
        <v>81</v>
      </c>
      <c r="H57" s="555" t="s">
        <v>48</v>
      </c>
      <c r="I57" s="555" t="s">
        <v>786</v>
      </c>
      <c r="J57" s="555" t="s">
        <v>788</v>
      </c>
    </row>
    <row r="58" spans="1:10">
      <c r="A58" s="554">
        <v>43952</v>
      </c>
      <c r="B58" s="423" t="s">
        <v>51</v>
      </c>
      <c r="C58" s="423" t="s">
        <v>50</v>
      </c>
      <c r="D58" s="423" t="s">
        <v>51</v>
      </c>
      <c r="E58" s="423" t="s">
        <v>23</v>
      </c>
      <c r="F58" s="555" t="s">
        <v>832</v>
      </c>
      <c r="G58" s="555" t="s">
        <v>832</v>
      </c>
      <c r="H58" s="555" t="s">
        <v>90</v>
      </c>
      <c r="I58" s="555" t="s">
        <v>786</v>
      </c>
      <c r="J58" s="555" t="s">
        <v>788</v>
      </c>
    </row>
    <row r="59" spans="1:10">
      <c r="A59" s="554">
        <v>43952</v>
      </c>
      <c r="B59" s="514" t="s">
        <v>27</v>
      </c>
      <c r="C59" s="514" t="s">
        <v>804</v>
      </c>
      <c r="D59" s="514" t="s">
        <v>45</v>
      </c>
      <c r="E59" s="514" t="s">
        <v>778</v>
      </c>
      <c r="F59" s="556" t="s">
        <v>829</v>
      </c>
      <c r="G59" s="556" t="s">
        <v>92</v>
      </c>
      <c r="H59" s="556" t="s">
        <v>48</v>
      </c>
      <c r="I59" s="556" t="s">
        <v>786</v>
      </c>
      <c r="J59" s="556" t="s">
        <v>790</v>
      </c>
    </row>
    <row r="60" spans="1:10">
      <c r="A60" s="554">
        <v>43952</v>
      </c>
      <c r="B60" s="423" t="s">
        <v>30</v>
      </c>
      <c r="C60" s="423" t="s">
        <v>32</v>
      </c>
      <c r="D60" s="423" t="s">
        <v>22</v>
      </c>
      <c r="E60" s="423" t="s">
        <v>43</v>
      </c>
      <c r="F60" s="555" t="s">
        <v>834</v>
      </c>
      <c r="G60" s="555" t="s">
        <v>93</v>
      </c>
      <c r="H60" s="555" t="s">
        <v>86</v>
      </c>
      <c r="I60" s="555" t="s">
        <v>786</v>
      </c>
      <c r="J60" s="555" t="s">
        <v>785</v>
      </c>
    </row>
    <row r="61" spans="1:10" ht="28.8">
      <c r="A61" s="554">
        <v>43952</v>
      </c>
      <c r="B61" s="423" t="s">
        <v>21</v>
      </c>
      <c r="C61" s="423" t="s">
        <v>808</v>
      </c>
      <c r="D61" s="423" t="s">
        <v>22</v>
      </c>
      <c r="E61" s="423" t="s">
        <v>817</v>
      </c>
      <c r="F61" s="555" t="s">
        <v>858</v>
      </c>
      <c r="G61" s="555" t="s">
        <v>833</v>
      </c>
      <c r="H61" s="555" t="s">
        <v>48</v>
      </c>
      <c r="I61" s="555" t="s">
        <v>786</v>
      </c>
      <c r="J61" s="555" t="s">
        <v>789</v>
      </c>
    </row>
    <row r="62" spans="1:10">
      <c r="A62" s="554">
        <v>43952</v>
      </c>
      <c r="B62" s="423" t="s">
        <v>21</v>
      </c>
      <c r="C62" s="423" t="s">
        <v>809</v>
      </c>
      <c r="D62" s="423" t="s">
        <v>22</v>
      </c>
      <c r="E62" s="423" t="s">
        <v>773</v>
      </c>
      <c r="F62" s="555" t="s">
        <v>855</v>
      </c>
      <c r="G62" s="555" t="s">
        <v>793</v>
      </c>
      <c r="H62" s="555" t="s">
        <v>796</v>
      </c>
      <c r="I62" s="555" t="s">
        <v>787</v>
      </c>
      <c r="J62" s="555" t="s">
        <v>789</v>
      </c>
    </row>
    <row r="63" spans="1:10">
      <c r="A63" s="554">
        <v>43952</v>
      </c>
      <c r="B63" s="423" t="s">
        <v>55</v>
      </c>
      <c r="C63" s="423" t="s">
        <v>55</v>
      </c>
      <c r="D63" s="423" t="s">
        <v>45</v>
      </c>
      <c r="E63" s="423" t="s">
        <v>765</v>
      </c>
      <c r="F63" s="555" t="s">
        <v>829</v>
      </c>
      <c r="G63" s="555" t="s">
        <v>92</v>
      </c>
      <c r="H63" s="555" t="s">
        <v>52</v>
      </c>
      <c r="I63" s="555" t="s">
        <v>786</v>
      </c>
      <c r="J63" s="555" t="s">
        <v>785</v>
      </c>
    </row>
    <row r="64" spans="1:10">
      <c r="A64" s="554">
        <v>43952</v>
      </c>
      <c r="B64" s="423" t="s">
        <v>21</v>
      </c>
      <c r="C64" s="423" t="s">
        <v>806</v>
      </c>
      <c r="D64" s="423" t="s">
        <v>22</v>
      </c>
      <c r="E64" s="423" t="s">
        <v>53</v>
      </c>
      <c r="F64" s="555" t="s">
        <v>845</v>
      </c>
      <c r="G64" s="555" t="s">
        <v>92</v>
      </c>
      <c r="H64" s="555" t="s">
        <v>91</v>
      </c>
      <c r="I64" s="555" t="s">
        <v>786</v>
      </c>
      <c r="J64" s="555" t="s">
        <v>785</v>
      </c>
    </row>
    <row r="65" spans="1:10">
      <c r="A65" s="554">
        <v>43952</v>
      </c>
      <c r="B65" s="423" t="s">
        <v>27</v>
      </c>
      <c r="C65" s="423" t="s">
        <v>59</v>
      </c>
      <c r="D65" s="423" t="s">
        <v>22</v>
      </c>
      <c r="E65" s="423" t="s">
        <v>776</v>
      </c>
      <c r="F65" s="555" t="s">
        <v>819</v>
      </c>
      <c r="G65" s="555" t="s">
        <v>87</v>
      </c>
      <c r="H65" s="555" t="s">
        <v>48</v>
      </c>
      <c r="I65" s="555" t="s">
        <v>787</v>
      </c>
      <c r="J65" s="555" t="s">
        <v>785</v>
      </c>
    </row>
    <row r="66" spans="1:10">
      <c r="A66" s="554">
        <v>44317</v>
      </c>
      <c r="B66" s="423" t="s">
        <v>27</v>
      </c>
      <c r="C66" s="423" t="s">
        <v>777</v>
      </c>
      <c r="D66" s="423" t="s">
        <v>45</v>
      </c>
      <c r="E66" s="423" t="s">
        <v>10</v>
      </c>
      <c r="F66" s="555" t="s">
        <v>824</v>
      </c>
      <c r="G66" s="555" t="s">
        <v>92</v>
      </c>
      <c r="H66" s="555" t="s">
        <v>52</v>
      </c>
      <c r="I66" s="555" t="s">
        <v>786</v>
      </c>
      <c r="J66" s="555" t="s">
        <v>785</v>
      </c>
    </row>
    <row r="67" spans="1:10">
      <c r="A67" s="554">
        <v>44317</v>
      </c>
      <c r="B67" s="423" t="s">
        <v>55</v>
      </c>
      <c r="C67" s="423" t="s">
        <v>55</v>
      </c>
      <c r="D67" s="423" t="s">
        <v>45</v>
      </c>
      <c r="E67" s="423" t="s">
        <v>818</v>
      </c>
      <c r="F67" s="555" t="s">
        <v>860</v>
      </c>
      <c r="G67" s="555" t="s">
        <v>93</v>
      </c>
      <c r="H67" s="555" t="s">
        <v>29</v>
      </c>
      <c r="I67" s="555" t="s">
        <v>787</v>
      </c>
      <c r="J67" s="555" t="s">
        <v>785</v>
      </c>
    </row>
    <row r="68" spans="1:10">
      <c r="A68" s="554">
        <v>44317</v>
      </c>
      <c r="B68" s="423" t="s">
        <v>27</v>
      </c>
      <c r="C68" s="423" t="s">
        <v>804</v>
      </c>
      <c r="D68" s="423" t="s">
        <v>22</v>
      </c>
      <c r="E68" s="423" t="s">
        <v>817</v>
      </c>
      <c r="F68" s="555" t="s">
        <v>856</v>
      </c>
      <c r="G68" s="555" t="s">
        <v>833</v>
      </c>
      <c r="H68" s="555" t="s">
        <v>782</v>
      </c>
      <c r="I68" s="555" t="s">
        <v>786</v>
      </c>
      <c r="J68" s="555" t="s">
        <v>789</v>
      </c>
    </row>
    <row r="69" spans="1:10">
      <c r="A69" s="554">
        <v>44317</v>
      </c>
      <c r="B69" s="423" t="s">
        <v>21</v>
      </c>
      <c r="C69" s="423" t="s">
        <v>806</v>
      </c>
      <c r="D69" s="423" t="s">
        <v>22</v>
      </c>
      <c r="E69" s="423" t="s">
        <v>23</v>
      </c>
      <c r="F69" s="555" t="s">
        <v>857</v>
      </c>
      <c r="G69" s="555" t="s">
        <v>861</v>
      </c>
      <c r="H69" s="555" t="s">
        <v>781</v>
      </c>
      <c r="I69" s="555" t="s">
        <v>786</v>
      </c>
      <c r="J69" s="555" t="s">
        <v>788</v>
      </c>
    </row>
    <row r="70" spans="1:10">
      <c r="A70" s="554">
        <v>44317</v>
      </c>
      <c r="B70" s="423" t="s">
        <v>30</v>
      </c>
      <c r="C70" s="423" t="s">
        <v>34</v>
      </c>
      <c r="D70" s="423" t="s">
        <v>45</v>
      </c>
      <c r="E70" s="423" t="s">
        <v>778</v>
      </c>
      <c r="F70" s="555" t="s">
        <v>839</v>
      </c>
      <c r="G70" s="555" t="s">
        <v>794</v>
      </c>
      <c r="H70" s="555" t="s">
        <v>84</v>
      </c>
      <c r="I70" s="555" t="s">
        <v>786</v>
      </c>
      <c r="J70" s="555" t="s">
        <v>790</v>
      </c>
    </row>
    <row r="71" spans="1:10">
      <c r="A71" s="554">
        <v>44317</v>
      </c>
      <c r="B71" s="423" t="s">
        <v>21</v>
      </c>
      <c r="C71" s="423" t="s">
        <v>39</v>
      </c>
      <c r="D71" s="423" t="s">
        <v>22</v>
      </c>
      <c r="E71" s="423" t="s">
        <v>816</v>
      </c>
      <c r="F71" s="555" t="s">
        <v>850</v>
      </c>
      <c r="G71" s="555" t="s">
        <v>794</v>
      </c>
      <c r="H71" s="555" t="s">
        <v>784</v>
      </c>
      <c r="I71" s="555" t="s">
        <v>787</v>
      </c>
      <c r="J71" s="555" t="s">
        <v>789</v>
      </c>
    </row>
    <row r="72" spans="1:10">
      <c r="A72" s="554">
        <v>44317</v>
      </c>
      <c r="B72" s="423" t="s">
        <v>30</v>
      </c>
      <c r="C72" s="423" t="s">
        <v>34</v>
      </c>
      <c r="D72" s="423" t="s">
        <v>45</v>
      </c>
      <c r="E72" s="423" t="s">
        <v>815</v>
      </c>
      <c r="F72" s="555" t="s">
        <v>825</v>
      </c>
      <c r="G72" s="555" t="s">
        <v>794</v>
      </c>
      <c r="H72" s="555" t="s">
        <v>783</v>
      </c>
      <c r="I72" s="555" t="s">
        <v>787</v>
      </c>
      <c r="J72" s="555" t="s">
        <v>785</v>
      </c>
    </row>
  </sheetData>
  <autoFilter ref="E1:E72" xr:uid="{00000000-0009-0000-0000-00000E000000}"/>
  <pageMargins left="0.7" right="0.7" top="0.75" bottom="0.75" header="0.3" footer="0.3"/>
  <pageSetup paperSize="9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filterMode="1"/>
  <dimension ref="A1:H562"/>
  <sheetViews>
    <sheetView workbookViewId="0">
      <selection activeCell="D567" sqref="D567"/>
    </sheetView>
  </sheetViews>
  <sheetFormatPr defaultColWidth="8.88671875" defaultRowHeight="14.4"/>
  <cols>
    <col min="1" max="1" width="36.5546875" style="18" bestFit="1" customWidth="1"/>
    <col min="2" max="2" width="26.6640625" style="18" customWidth="1"/>
    <col min="3" max="3" width="12.33203125" style="18" bestFit="1" customWidth="1"/>
    <col min="4" max="4" width="12" style="18" bestFit="1" customWidth="1"/>
    <col min="5" max="5" width="38.88671875" style="18" bestFit="1" customWidth="1"/>
    <col min="6" max="6" width="38.88671875" style="18" customWidth="1"/>
    <col min="7" max="7" width="5.6640625" style="18" customWidth="1"/>
    <col min="8" max="8" width="6.109375" style="18" customWidth="1"/>
    <col min="9" max="16384" width="8.88671875" style="18"/>
  </cols>
  <sheetData>
    <row r="1" spans="1:8" ht="34.950000000000003" customHeight="1">
      <c r="A1" s="553" t="s">
        <v>118</v>
      </c>
      <c r="B1" s="553" t="s">
        <v>214</v>
      </c>
      <c r="C1" s="553" t="s">
        <v>1327</v>
      </c>
      <c r="D1" s="553" t="s">
        <v>1326</v>
      </c>
      <c r="E1" s="553" t="s">
        <v>1321</v>
      </c>
      <c r="F1" s="553" t="s">
        <v>1328</v>
      </c>
      <c r="G1" s="553" t="s">
        <v>1322</v>
      </c>
      <c r="H1" s="553" t="s">
        <v>1320</v>
      </c>
    </row>
    <row r="2" spans="1:8" s="597" customFormat="1" hidden="1">
      <c r="A2" s="594" t="s">
        <v>1048</v>
      </c>
      <c r="B2" s="595">
        <v>56931016</v>
      </c>
      <c r="C2" s="595">
        <v>64758247.253497899</v>
      </c>
      <c r="D2" s="425"/>
      <c r="E2" s="596"/>
      <c r="F2" s="596">
        <v>1</v>
      </c>
      <c r="G2" s="596" t="s">
        <v>120</v>
      </c>
      <c r="H2" s="596" t="s">
        <v>1325</v>
      </c>
    </row>
    <row r="3" spans="1:8" hidden="1">
      <c r="A3" s="593" t="s">
        <v>1049</v>
      </c>
      <c r="B3" s="267">
        <v>72946445.959999993</v>
      </c>
      <c r="C3" s="267">
        <v>66087308.601178706</v>
      </c>
      <c r="D3" s="559"/>
      <c r="E3" s="418"/>
      <c r="F3" s="418">
        <v>1</v>
      </c>
      <c r="G3" s="418" t="s">
        <v>120</v>
      </c>
      <c r="H3" s="418" t="s">
        <v>1325</v>
      </c>
    </row>
    <row r="4" spans="1:8" hidden="1">
      <c r="A4" s="592" t="s">
        <v>1050</v>
      </c>
      <c r="B4" s="267">
        <v>172216796.040488</v>
      </c>
      <c r="C4" s="267">
        <v>173716038.32478499</v>
      </c>
      <c r="D4" s="425"/>
      <c r="E4" s="418"/>
      <c r="F4" s="418">
        <v>1</v>
      </c>
      <c r="G4" s="418" t="s">
        <v>120</v>
      </c>
      <c r="H4" s="418" t="s">
        <v>1325</v>
      </c>
    </row>
    <row r="5" spans="1:8" hidden="1">
      <c r="A5" s="593" t="s">
        <v>1054</v>
      </c>
      <c r="B5" s="293">
        <v>110450184.62</v>
      </c>
      <c r="C5" s="293">
        <v>108679008.97488841</v>
      </c>
      <c r="D5" s="616">
        <v>5539.1926153846152</v>
      </c>
      <c r="E5" s="418"/>
      <c r="F5" s="418">
        <v>1</v>
      </c>
      <c r="G5" s="418" t="s">
        <v>120</v>
      </c>
      <c r="H5" s="418" t="s">
        <v>1325</v>
      </c>
    </row>
    <row r="6" spans="1:8" hidden="1">
      <c r="A6" s="593" t="s">
        <v>1055</v>
      </c>
      <c r="B6" s="267">
        <v>56527617</v>
      </c>
      <c r="C6" s="267">
        <v>33948207.928000003</v>
      </c>
      <c r="D6" s="559">
        <v>174</v>
      </c>
      <c r="E6" s="418" t="s">
        <v>193</v>
      </c>
      <c r="F6" s="418">
        <v>1</v>
      </c>
      <c r="G6" s="418" t="s">
        <v>120</v>
      </c>
      <c r="H6" s="418" t="s">
        <v>1325</v>
      </c>
    </row>
    <row r="7" spans="1:8" hidden="1">
      <c r="A7" s="593" t="s">
        <v>1058</v>
      </c>
      <c r="B7" s="293">
        <v>98576600</v>
      </c>
      <c r="C7" s="293">
        <v>104888994.04028954</v>
      </c>
      <c r="D7" s="516"/>
      <c r="E7" s="418" t="s">
        <v>239</v>
      </c>
      <c r="F7" s="418">
        <v>1</v>
      </c>
      <c r="G7" s="418" t="s">
        <v>120</v>
      </c>
      <c r="H7" s="418" t="s">
        <v>1325</v>
      </c>
    </row>
    <row r="8" spans="1:8" hidden="1">
      <c r="A8" s="593" t="s">
        <v>1059</v>
      </c>
      <c r="B8" s="267">
        <v>184387980.81</v>
      </c>
      <c r="C8" s="267">
        <v>97786625.935211465</v>
      </c>
      <c r="D8" s="559"/>
      <c r="E8" s="418"/>
      <c r="F8" s="418">
        <v>1</v>
      </c>
      <c r="G8" s="418" t="s">
        <v>120</v>
      </c>
      <c r="H8" s="418" t="s">
        <v>1325</v>
      </c>
    </row>
    <row r="9" spans="1:8" hidden="1">
      <c r="A9" s="593" t="s">
        <v>1060</v>
      </c>
      <c r="B9" s="267">
        <v>183459815.63</v>
      </c>
      <c r="C9" s="267">
        <v>165227581.2857407</v>
      </c>
      <c r="D9" s="559"/>
      <c r="E9" s="418"/>
      <c r="F9" s="418">
        <v>1</v>
      </c>
      <c r="G9" s="418" t="s">
        <v>120</v>
      </c>
      <c r="H9" s="418" t="s">
        <v>1325</v>
      </c>
    </row>
    <row r="10" spans="1:8" hidden="1">
      <c r="A10" s="592" t="s">
        <v>1061</v>
      </c>
      <c r="B10" s="267">
        <v>18438370</v>
      </c>
      <c r="C10" s="267">
        <v>16655530.550000001</v>
      </c>
      <c r="D10" s="559">
        <v>5000</v>
      </c>
      <c r="E10" s="418" t="s">
        <v>109</v>
      </c>
      <c r="F10" s="418">
        <v>1</v>
      </c>
      <c r="G10" s="418" t="s">
        <v>120</v>
      </c>
      <c r="H10" s="418" t="s">
        <v>1325</v>
      </c>
    </row>
    <row r="11" spans="1:8" hidden="1">
      <c r="A11" s="593" t="s">
        <v>14</v>
      </c>
      <c r="B11" s="293">
        <v>161208266</v>
      </c>
      <c r="C11" s="293">
        <v>169537179.474491</v>
      </c>
      <c r="D11" s="516"/>
      <c r="E11" s="418"/>
      <c r="F11" s="418">
        <v>1</v>
      </c>
      <c r="G11" s="418" t="s">
        <v>120</v>
      </c>
      <c r="H11" s="418" t="s">
        <v>1325</v>
      </c>
    </row>
    <row r="12" spans="1:8" hidden="1">
      <c r="A12" s="592" t="s">
        <v>1068</v>
      </c>
      <c r="B12" s="267">
        <v>33784495.526724979</v>
      </c>
      <c r="C12" s="267">
        <v>30373982.799601737</v>
      </c>
      <c r="D12" s="425"/>
      <c r="E12" s="418"/>
      <c r="F12" s="418">
        <v>1</v>
      </c>
      <c r="G12" s="418" t="s">
        <v>120</v>
      </c>
      <c r="H12" s="418" t="s">
        <v>1325</v>
      </c>
    </row>
    <row r="13" spans="1:8" hidden="1">
      <c r="A13" s="593" t="s">
        <v>1069</v>
      </c>
      <c r="B13" s="267">
        <v>314789511</v>
      </c>
      <c r="C13" s="267">
        <v>344222187</v>
      </c>
      <c r="D13" s="559"/>
      <c r="E13" s="418"/>
      <c r="F13" s="418">
        <v>1</v>
      </c>
      <c r="G13" s="418" t="s">
        <v>120</v>
      </c>
      <c r="H13" s="418" t="s">
        <v>1325</v>
      </c>
    </row>
    <row r="14" spans="1:8" hidden="1">
      <c r="A14" s="592" t="s">
        <v>1070</v>
      </c>
      <c r="B14" s="267">
        <v>427594086.74000001</v>
      </c>
      <c r="C14" s="267">
        <v>319973217.78386933</v>
      </c>
      <c r="D14" s="559">
        <v>4800</v>
      </c>
      <c r="E14" s="418" t="s">
        <v>177</v>
      </c>
      <c r="F14" s="418">
        <v>1</v>
      </c>
      <c r="G14" s="418" t="s">
        <v>120</v>
      </c>
      <c r="H14" s="418" t="s">
        <v>1325</v>
      </c>
    </row>
    <row r="15" spans="1:8" hidden="1">
      <c r="A15" s="592" t="s">
        <v>1071</v>
      </c>
      <c r="B15" s="267">
        <v>155643269.75999999</v>
      </c>
      <c r="C15" s="267">
        <v>161564179.80362082</v>
      </c>
      <c r="D15" s="425"/>
      <c r="E15" s="418"/>
      <c r="F15" s="418">
        <v>1</v>
      </c>
      <c r="G15" s="418" t="s">
        <v>120</v>
      </c>
      <c r="H15" s="418" t="s">
        <v>1325</v>
      </c>
    </row>
    <row r="16" spans="1:8" hidden="1">
      <c r="A16" s="592" t="s">
        <v>1072</v>
      </c>
      <c r="B16" s="267">
        <v>120483319.90000001</v>
      </c>
      <c r="C16" s="267">
        <v>82164809.214000002</v>
      </c>
      <c r="D16" s="559">
        <v>220</v>
      </c>
      <c r="E16" s="418" t="s">
        <v>177</v>
      </c>
      <c r="F16" s="418">
        <v>1</v>
      </c>
      <c r="G16" s="418" t="s">
        <v>120</v>
      </c>
      <c r="H16" s="418" t="s">
        <v>1325</v>
      </c>
    </row>
    <row r="17" spans="1:8" hidden="1">
      <c r="A17" s="593" t="s">
        <v>1241</v>
      </c>
      <c r="B17" s="571">
        <v>135792183</v>
      </c>
      <c r="C17" s="571">
        <v>85209855.069999993</v>
      </c>
      <c r="D17" s="570">
        <v>220</v>
      </c>
      <c r="E17" s="418" t="s">
        <v>116</v>
      </c>
      <c r="F17" s="418">
        <v>1</v>
      </c>
      <c r="G17" s="418" t="s">
        <v>120</v>
      </c>
      <c r="H17" s="418" t="s">
        <v>1325</v>
      </c>
    </row>
    <row r="18" spans="1:8" hidden="1">
      <c r="A18" s="593" t="s">
        <v>1075</v>
      </c>
      <c r="B18" s="267">
        <v>47319156</v>
      </c>
      <c r="C18" s="267">
        <v>52574895.420999989</v>
      </c>
      <c r="D18" s="559"/>
      <c r="E18" s="418"/>
      <c r="F18" s="418">
        <v>1</v>
      </c>
      <c r="G18" s="418" t="s">
        <v>120</v>
      </c>
      <c r="H18" s="418" t="s">
        <v>1325</v>
      </c>
    </row>
    <row r="19" spans="1:8" hidden="1">
      <c r="A19" s="593" t="s">
        <v>1079</v>
      </c>
      <c r="B19" s="293">
        <v>1335232523</v>
      </c>
      <c r="C19" s="293">
        <v>1306314436.5929999</v>
      </c>
      <c r="D19" s="516"/>
      <c r="E19" s="418"/>
      <c r="F19" s="418">
        <v>1</v>
      </c>
      <c r="G19" s="418" t="s">
        <v>120</v>
      </c>
      <c r="H19" s="418" t="s">
        <v>1325</v>
      </c>
    </row>
    <row r="20" spans="1:8" hidden="1">
      <c r="A20" s="593" t="s">
        <v>1080</v>
      </c>
      <c r="B20" s="267">
        <v>28943151</v>
      </c>
      <c r="C20" s="267">
        <v>21210869.997000001</v>
      </c>
      <c r="D20" s="559">
        <v>90</v>
      </c>
      <c r="E20" s="418" t="s">
        <v>193</v>
      </c>
      <c r="F20" s="418">
        <v>1</v>
      </c>
      <c r="G20" s="418" t="s">
        <v>120</v>
      </c>
      <c r="H20" s="418" t="s">
        <v>1325</v>
      </c>
    </row>
    <row r="21" spans="1:8" hidden="1">
      <c r="A21" s="593" t="s">
        <v>1081</v>
      </c>
      <c r="B21" s="571">
        <v>274663700</v>
      </c>
      <c r="C21" s="571">
        <v>265512440.13499999</v>
      </c>
      <c r="D21" s="570">
        <v>1000</v>
      </c>
      <c r="E21" s="418" t="s">
        <v>1345</v>
      </c>
      <c r="F21" s="418">
        <v>1</v>
      </c>
      <c r="G21" s="418" t="s">
        <v>120</v>
      </c>
      <c r="H21" s="418" t="s">
        <v>1325</v>
      </c>
    </row>
    <row r="22" spans="1:8" hidden="1">
      <c r="A22" s="593" t="s">
        <v>1082</v>
      </c>
      <c r="B22" s="267">
        <v>2648340.9749271101</v>
      </c>
      <c r="C22" s="267">
        <v>1057277.26</v>
      </c>
      <c r="D22" s="425"/>
      <c r="E22" s="418"/>
      <c r="F22" s="418">
        <v>1</v>
      </c>
      <c r="G22" s="418" t="s">
        <v>120</v>
      </c>
      <c r="H22" s="418" t="s">
        <v>1325</v>
      </c>
    </row>
    <row r="23" spans="1:8" hidden="1">
      <c r="A23" s="593" t="s">
        <v>1243</v>
      </c>
      <c r="B23" s="267">
        <v>114399640</v>
      </c>
      <c r="C23" s="267">
        <v>92853851.299999997</v>
      </c>
      <c r="D23" s="559">
        <v>220</v>
      </c>
      <c r="E23" s="418" t="s">
        <v>116</v>
      </c>
      <c r="F23" s="418">
        <v>1</v>
      </c>
      <c r="G23" s="418" t="s">
        <v>120</v>
      </c>
      <c r="H23" s="418" t="s">
        <v>1325</v>
      </c>
    </row>
    <row r="24" spans="1:8" hidden="1">
      <c r="A24" s="593" t="s">
        <v>1085</v>
      </c>
      <c r="B24" s="571">
        <v>109399640</v>
      </c>
      <c r="C24" s="571">
        <v>94574974.659540042</v>
      </c>
      <c r="D24" s="570">
        <v>220</v>
      </c>
      <c r="E24" s="418" t="s">
        <v>116</v>
      </c>
      <c r="F24" s="418">
        <v>1</v>
      </c>
      <c r="G24" s="418" t="s">
        <v>120</v>
      </c>
      <c r="H24" s="418" t="s">
        <v>1325</v>
      </c>
    </row>
    <row r="25" spans="1:8" hidden="1">
      <c r="A25" s="593" t="s">
        <v>1086</v>
      </c>
      <c r="B25" s="267">
        <v>9050320</v>
      </c>
      <c r="C25" s="267">
        <v>6335224</v>
      </c>
      <c r="D25" s="559"/>
      <c r="E25" s="418"/>
      <c r="F25" s="418">
        <v>1</v>
      </c>
      <c r="G25" s="418" t="s">
        <v>120</v>
      </c>
      <c r="H25" s="418" t="s">
        <v>1325</v>
      </c>
    </row>
    <row r="26" spans="1:8" hidden="1">
      <c r="A26" s="592" t="s">
        <v>1087</v>
      </c>
      <c r="B26" s="267">
        <v>72547889</v>
      </c>
      <c r="C26" s="267">
        <v>43182355.317000002</v>
      </c>
      <c r="D26" s="559">
        <v>120</v>
      </c>
      <c r="E26" s="418" t="s">
        <v>177</v>
      </c>
      <c r="F26" s="418">
        <v>1</v>
      </c>
      <c r="G26" s="418" t="s">
        <v>120</v>
      </c>
      <c r="H26" s="418" t="s">
        <v>1325</v>
      </c>
    </row>
    <row r="27" spans="1:8" hidden="1">
      <c r="A27" s="592" t="s">
        <v>1088</v>
      </c>
      <c r="B27" s="267">
        <v>23038288.539999999</v>
      </c>
      <c r="C27" s="267">
        <v>13129303.501</v>
      </c>
      <c r="D27" s="559">
        <v>40</v>
      </c>
      <c r="E27" s="418" t="s">
        <v>177</v>
      </c>
      <c r="F27" s="418">
        <v>1</v>
      </c>
      <c r="G27" s="418" t="s">
        <v>120</v>
      </c>
      <c r="H27" s="418" t="s">
        <v>1325</v>
      </c>
    </row>
    <row r="28" spans="1:8" hidden="1">
      <c r="A28" s="593" t="s">
        <v>1092</v>
      </c>
      <c r="B28" s="293">
        <v>54777143</v>
      </c>
      <c r="C28" s="293">
        <v>42810448.983000003</v>
      </c>
      <c r="D28" s="517">
        <v>24500</v>
      </c>
      <c r="E28" s="418" t="s">
        <v>109</v>
      </c>
      <c r="F28" s="418">
        <v>1</v>
      </c>
      <c r="G28" s="418" t="s">
        <v>120</v>
      </c>
      <c r="H28" s="418" t="s">
        <v>1325</v>
      </c>
    </row>
    <row r="29" spans="1:8" hidden="1">
      <c r="A29" s="593" t="s">
        <v>1093</v>
      </c>
      <c r="B29" s="571">
        <v>343357654.10600001</v>
      </c>
      <c r="C29" s="571">
        <v>271212136.10499996</v>
      </c>
      <c r="D29" s="570">
        <v>330</v>
      </c>
      <c r="E29" s="418" t="s">
        <v>193</v>
      </c>
      <c r="F29" s="418">
        <v>1</v>
      </c>
      <c r="G29" s="418" t="s">
        <v>120</v>
      </c>
      <c r="H29" s="418" t="s">
        <v>1325</v>
      </c>
    </row>
    <row r="30" spans="1:8" hidden="1">
      <c r="A30" s="593" t="s">
        <v>1098</v>
      </c>
      <c r="B30" s="293">
        <v>2740570200</v>
      </c>
      <c r="C30" s="293">
        <v>2663137373.0011883</v>
      </c>
      <c r="D30" s="516">
        <v>4200</v>
      </c>
      <c r="E30" s="418" t="s">
        <v>122</v>
      </c>
      <c r="F30" s="418">
        <v>1</v>
      </c>
      <c r="G30" s="418" t="s">
        <v>120</v>
      </c>
      <c r="H30" s="418" t="s">
        <v>1325</v>
      </c>
    </row>
    <row r="31" spans="1:8" hidden="1">
      <c r="A31" s="593" t="s">
        <v>1099</v>
      </c>
      <c r="B31" s="571">
        <v>120712211</v>
      </c>
      <c r="C31" s="571">
        <v>101105076</v>
      </c>
      <c r="D31" s="570">
        <v>220</v>
      </c>
      <c r="E31" s="418" t="s">
        <v>116</v>
      </c>
      <c r="F31" s="418">
        <v>1</v>
      </c>
      <c r="G31" s="418" t="s">
        <v>120</v>
      </c>
      <c r="H31" s="418" t="s">
        <v>1325</v>
      </c>
    </row>
    <row r="32" spans="1:8" hidden="1">
      <c r="A32" s="593" t="s">
        <v>12</v>
      </c>
      <c r="B32" s="293">
        <v>527037820</v>
      </c>
      <c r="C32" s="293">
        <v>502741033.22918242</v>
      </c>
      <c r="D32" s="516">
        <v>95</v>
      </c>
      <c r="E32" s="418" t="s">
        <v>114</v>
      </c>
      <c r="F32" s="418">
        <v>1</v>
      </c>
      <c r="G32" s="418" t="s">
        <v>120</v>
      </c>
      <c r="H32" s="418" t="s">
        <v>1325</v>
      </c>
    </row>
    <row r="33" spans="1:8" hidden="1">
      <c r="A33" s="593" t="s">
        <v>1105</v>
      </c>
      <c r="B33" s="267">
        <v>3865380</v>
      </c>
      <c r="C33" s="267">
        <v>1461115</v>
      </c>
      <c r="D33" s="559">
        <v>5000</v>
      </c>
      <c r="E33" s="418" t="s">
        <v>193</v>
      </c>
      <c r="F33" s="418">
        <v>1</v>
      </c>
      <c r="G33" s="418" t="s">
        <v>120</v>
      </c>
      <c r="H33" s="418" t="s">
        <v>1325</v>
      </c>
    </row>
    <row r="34" spans="1:8" hidden="1">
      <c r="A34" s="593" t="s">
        <v>1245</v>
      </c>
      <c r="B34" s="293">
        <v>98230405</v>
      </c>
      <c r="C34" s="293">
        <v>86259669.127999991</v>
      </c>
      <c r="D34" s="517">
        <v>45000</v>
      </c>
      <c r="E34" s="418" t="s">
        <v>155</v>
      </c>
      <c r="F34" s="418">
        <v>1</v>
      </c>
      <c r="G34" s="418" t="s">
        <v>120</v>
      </c>
      <c r="H34" s="418" t="s">
        <v>1325</v>
      </c>
    </row>
    <row r="35" spans="1:8" hidden="1">
      <c r="A35" s="593" t="s">
        <v>1110</v>
      </c>
      <c r="B35" s="267">
        <v>4424558</v>
      </c>
      <c r="C35" s="267">
        <v>2062745</v>
      </c>
      <c r="D35" s="559"/>
      <c r="E35" s="418"/>
      <c r="F35" s="418">
        <v>1</v>
      </c>
      <c r="G35" s="418" t="s">
        <v>120</v>
      </c>
      <c r="H35" s="418" t="s">
        <v>1325</v>
      </c>
    </row>
    <row r="36" spans="1:8" hidden="1">
      <c r="A36" s="593" t="s">
        <v>444</v>
      </c>
      <c r="B36" s="267">
        <v>107782440</v>
      </c>
      <c r="C36" s="267">
        <v>82991132</v>
      </c>
      <c r="D36" s="559"/>
      <c r="E36" s="418"/>
      <c r="F36" s="418">
        <v>1</v>
      </c>
      <c r="G36" s="418" t="s">
        <v>120</v>
      </c>
      <c r="H36" s="418" t="s">
        <v>1325</v>
      </c>
    </row>
    <row r="37" spans="1:8" hidden="1">
      <c r="A37" s="593" t="s">
        <v>1246</v>
      </c>
      <c r="B37" s="267">
        <v>417390514</v>
      </c>
      <c r="C37" s="267">
        <v>292181074.44640005</v>
      </c>
      <c r="D37" s="576">
        <v>1.4</v>
      </c>
      <c r="E37" s="418" t="s">
        <v>162</v>
      </c>
      <c r="F37" s="418">
        <v>1</v>
      </c>
      <c r="G37" s="418" t="s">
        <v>120</v>
      </c>
      <c r="H37" s="418" t="s">
        <v>1325</v>
      </c>
    </row>
    <row r="38" spans="1:8" hidden="1">
      <c r="A38" s="593" t="s">
        <v>1116</v>
      </c>
      <c r="B38" s="293">
        <v>168976040.95238096</v>
      </c>
      <c r="C38" s="293">
        <v>141672524.9014762</v>
      </c>
      <c r="D38" s="516">
        <v>3312</v>
      </c>
      <c r="E38" s="418" t="s">
        <v>239</v>
      </c>
      <c r="F38" s="418">
        <v>1</v>
      </c>
      <c r="G38" s="418" t="s">
        <v>120</v>
      </c>
      <c r="H38" s="418" t="s">
        <v>1325</v>
      </c>
    </row>
    <row r="39" spans="1:8" hidden="1">
      <c r="A39" s="593" t="s">
        <v>1117</v>
      </c>
      <c r="B39" s="267">
        <v>45205818</v>
      </c>
      <c r="C39" s="267">
        <v>31111755</v>
      </c>
      <c r="D39" s="559">
        <v>60</v>
      </c>
      <c r="E39" s="418" t="s">
        <v>110</v>
      </c>
      <c r="F39" s="418">
        <v>1</v>
      </c>
      <c r="G39" s="418" t="s">
        <v>120</v>
      </c>
      <c r="H39" s="418" t="s">
        <v>1325</v>
      </c>
    </row>
    <row r="40" spans="1:8" hidden="1">
      <c r="A40" s="593" t="s">
        <v>472</v>
      </c>
      <c r="B40" s="267">
        <v>332856409</v>
      </c>
      <c r="C40" s="267">
        <v>319846012.34499997</v>
      </c>
      <c r="D40" s="559"/>
      <c r="E40" s="418"/>
      <c r="F40" s="418">
        <v>1</v>
      </c>
      <c r="G40" s="418" t="s">
        <v>120</v>
      </c>
      <c r="H40" s="418" t="s">
        <v>1325</v>
      </c>
    </row>
    <row r="41" spans="1:8" hidden="1">
      <c r="A41" s="593" t="s">
        <v>1118</v>
      </c>
      <c r="B41" s="267"/>
      <c r="C41" s="267"/>
      <c r="D41" s="559"/>
      <c r="E41" s="418"/>
      <c r="F41" s="418">
        <v>1</v>
      </c>
      <c r="G41" s="418" t="s">
        <v>120</v>
      </c>
      <c r="H41" s="418" t="s">
        <v>1325</v>
      </c>
    </row>
    <row r="42" spans="1:8" hidden="1">
      <c r="A42" s="593" t="s">
        <v>1119</v>
      </c>
      <c r="B42" s="267">
        <v>46639513</v>
      </c>
      <c r="C42" s="267">
        <v>37675288</v>
      </c>
      <c r="D42" s="559"/>
      <c r="E42" s="418"/>
      <c r="F42" s="418">
        <v>1</v>
      </c>
      <c r="G42" s="418" t="s">
        <v>120</v>
      </c>
      <c r="H42" s="418" t="s">
        <v>1325</v>
      </c>
    </row>
    <row r="43" spans="1:8" hidden="1">
      <c r="A43" s="593" t="s">
        <v>1120</v>
      </c>
      <c r="B43" s="267">
        <v>18752986</v>
      </c>
      <c r="C43" s="267">
        <v>13705181</v>
      </c>
      <c r="D43" s="559"/>
      <c r="E43" s="418"/>
      <c r="F43" s="418">
        <v>1</v>
      </c>
      <c r="G43" s="418" t="s">
        <v>120</v>
      </c>
      <c r="H43" s="418" t="s">
        <v>1325</v>
      </c>
    </row>
    <row r="44" spans="1:8" hidden="1">
      <c r="A44" s="593" t="s">
        <v>1121</v>
      </c>
      <c r="B44" s="267">
        <v>112045826</v>
      </c>
      <c r="C44" s="267">
        <v>113125840.85699999</v>
      </c>
      <c r="D44" s="559"/>
      <c r="E44" s="418"/>
      <c r="F44" s="418">
        <v>1</v>
      </c>
      <c r="G44" s="418" t="s">
        <v>120</v>
      </c>
      <c r="H44" s="418" t="s">
        <v>1325</v>
      </c>
    </row>
    <row r="45" spans="1:8" hidden="1">
      <c r="A45" s="593" t="s">
        <v>1122</v>
      </c>
      <c r="B45" s="267"/>
      <c r="C45" s="267"/>
      <c r="D45" s="559"/>
      <c r="E45" s="418"/>
      <c r="F45" s="418">
        <v>1</v>
      </c>
      <c r="G45" s="418" t="s">
        <v>120</v>
      </c>
      <c r="H45" s="418" t="s">
        <v>1325</v>
      </c>
    </row>
    <row r="46" spans="1:8" hidden="1">
      <c r="A46" s="593" t="s">
        <v>9</v>
      </c>
      <c r="B46" s="267">
        <v>150000000</v>
      </c>
      <c r="C46" s="267">
        <v>125642410.02353564</v>
      </c>
      <c r="D46" s="559"/>
      <c r="E46" s="418"/>
      <c r="F46" s="418">
        <v>1</v>
      </c>
      <c r="G46" s="418" t="s">
        <v>120</v>
      </c>
      <c r="H46" s="418" t="s">
        <v>1325</v>
      </c>
    </row>
    <row r="47" spans="1:8" hidden="1">
      <c r="A47" s="593" t="s">
        <v>946</v>
      </c>
      <c r="B47" s="267">
        <v>70928098</v>
      </c>
      <c r="C47" s="267">
        <v>51420131</v>
      </c>
      <c r="D47" s="559"/>
      <c r="E47" s="418"/>
      <c r="F47" s="418">
        <v>1</v>
      </c>
      <c r="G47" s="418" t="s">
        <v>120</v>
      </c>
      <c r="H47" s="418" t="s">
        <v>1325</v>
      </c>
    </row>
    <row r="48" spans="1:8" hidden="1">
      <c r="A48" s="593" t="s">
        <v>6</v>
      </c>
      <c r="B48" s="293">
        <v>66185668.571428567</v>
      </c>
      <c r="C48" s="293">
        <v>58052020.61928571</v>
      </c>
      <c r="D48" s="516">
        <v>32</v>
      </c>
      <c r="E48" s="418" t="s">
        <v>800</v>
      </c>
      <c r="F48" s="418">
        <v>1</v>
      </c>
      <c r="G48" s="418" t="s">
        <v>120</v>
      </c>
      <c r="H48" s="418" t="s">
        <v>1325</v>
      </c>
    </row>
    <row r="49" spans="1:8" hidden="1">
      <c r="A49" s="593" t="s">
        <v>945</v>
      </c>
      <c r="B49" s="267">
        <v>245977347.13161686</v>
      </c>
      <c r="C49" s="267">
        <v>228488395.46324447</v>
      </c>
      <c r="D49" s="425"/>
      <c r="E49" s="418"/>
      <c r="F49" s="418">
        <v>1</v>
      </c>
      <c r="G49" s="418" t="s">
        <v>120</v>
      </c>
      <c r="H49" s="418" t="s">
        <v>1325</v>
      </c>
    </row>
    <row r="50" spans="1:8" hidden="1">
      <c r="A50" s="593" t="s">
        <v>1247</v>
      </c>
      <c r="B50" s="267">
        <v>212005784</v>
      </c>
      <c r="C50" s="267">
        <v>118641100</v>
      </c>
      <c r="D50" s="559">
        <v>200</v>
      </c>
      <c r="E50" s="418" t="s">
        <v>169</v>
      </c>
      <c r="F50" s="418">
        <v>1</v>
      </c>
      <c r="G50" s="418" t="s">
        <v>120</v>
      </c>
      <c r="H50" s="418" t="s">
        <v>1325</v>
      </c>
    </row>
    <row r="51" spans="1:8" hidden="1">
      <c r="A51" s="593" t="s">
        <v>1128</v>
      </c>
      <c r="B51" s="267">
        <v>54192857</v>
      </c>
      <c r="C51" s="267">
        <v>46001919</v>
      </c>
      <c r="D51" s="559"/>
      <c r="E51" s="418"/>
      <c r="F51" s="418">
        <v>1</v>
      </c>
      <c r="G51" s="418" t="s">
        <v>120</v>
      </c>
      <c r="H51" s="418" t="s">
        <v>1325</v>
      </c>
    </row>
    <row r="52" spans="1:8" hidden="1">
      <c r="A52" s="593" t="s">
        <v>1132</v>
      </c>
      <c r="B52" s="293">
        <v>262378822</v>
      </c>
      <c r="C52" s="293">
        <v>232988357.458</v>
      </c>
      <c r="D52" s="516">
        <v>300</v>
      </c>
      <c r="E52" s="418" t="s">
        <v>770</v>
      </c>
      <c r="F52" s="418">
        <v>1</v>
      </c>
      <c r="G52" s="418" t="s">
        <v>120</v>
      </c>
      <c r="H52" s="418" t="s">
        <v>1325</v>
      </c>
    </row>
    <row r="53" spans="1:8" hidden="1">
      <c r="A53" s="593" t="s">
        <v>1133</v>
      </c>
      <c r="B53" s="267"/>
      <c r="C53" s="267"/>
      <c r="D53" s="559"/>
      <c r="E53" s="418"/>
      <c r="F53" s="418">
        <v>1</v>
      </c>
      <c r="G53" s="418" t="s">
        <v>120</v>
      </c>
      <c r="H53" s="418" t="s">
        <v>1325</v>
      </c>
    </row>
    <row r="54" spans="1:8" hidden="1">
      <c r="A54" s="593" t="s">
        <v>1249</v>
      </c>
      <c r="B54" s="267">
        <v>3200000000</v>
      </c>
      <c r="C54" s="267">
        <v>2976000000</v>
      </c>
      <c r="D54" s="559"/>
      <c r="E54" s="418"/>
      <c r="F54" s="418">
        <v>1</v>
      </c>
      <c r="G54" s="418" t="s">
        <v>120</v>
      </c>
      <c r="H54" s="418" t="s">
        <v>1325</v>
      </c>
    </row>
    <row r="55" spans="1:8" hidden="1">
      <c r="A55" s="593" t="s">
        <v>1250</v>
      </c>
      <c r="B55" s="267">
        <v>67755600</v>
      </c>
      <c r="C55" s="267">
        <v>59506484.685877666</v>
      </c>
      <c r="D55" s="559"/>
      <c r="E55" s="418"/>
      <c r="F55" s="418">
        <v>1</v>
      </c>
      <c r="G55" s="418" t="s">
        <v>120</v>
      </c>
      <c r="H55" s="418" t="s">
        <v>1325</v>
      </c>
    </row>
    <row r="56" spans="1:8" hidden="1">
      <c r="A56" s="593" t="s">
        <v>1138</v>
      </c>
      <c r="B56" s="267">
        <v>22334150</v>
      </c>
      <c r="C56" s="267">
        <v>17647987</v>
      </c>
      <c r="D56" s="559"/>
      <c r="E56" s="418"/>
      <c r="F56" s="418">
        <v>1</v>
      </c>
      <c r="G56" s="418" t="s">
        <v>120</v>
      </c>
      <c r="H56" s="418" t="s">
        <v>1325</v>
      </c>
    </row>
    <row r="57" spans="1:8" hidden="1">
      <c r="A57" s="593" t="s">
        <v>1139</v>
      </c>
      <c r="B57" s="267">
        <v>1024820</v>
      </c>
      <c r="C57" s="267"/>
      <c r="D57" s="559"/>
      <c r="E57" s="418"/>
      <c r="F57" s="418">
        <v>1</v>
      </c>
      <c r="G57" s="418" t="s">
        <v>120</v>
      </c>
      <c r="H57" s="418" t="s">
        <v>1325</v>
      </c>
    </row>
    <row r="58" spans="1:8" hidden="1">
      <c r="A58" s="593" t="s">
        <v>1143</v>
      </c>
      <c r="B58" s="293">
        <v>1074545067</v>
      </c>
      <c r="C58" s="293">
        <v>1010072362.9799999</v>
      </c>
      <c r="D58" s="516">
        <v>0</v>
      </c>
      <c r="E58" s="418">
        <v>0</v>
      </c>
      <c r="F58" s="418">
        <v>1</v>
      </c>
      <c r="G58" s="418" t="s">
        <v>120</v>
      </c>
      <c r="H58" s="418" t="s">
        <v>1325</v>
      </c>
    </row>
    <row r="59" spans="1:8" hidden="1">
      <c r="A59" s="593" t="s">
        <v>1144</v>
      </c>
      <c r="B59" s="293">
        <v>176420375</v>
      </c>
      <c r="C59" s="293">
        <v>122239319.38</v>
      </c>
      <c r="D59" s="516"/>
      <c r="E59" s="418"/>
      <c r="F59" s="418">
        <v>1</v>
      </c>
      <c r="G59" s="418" t="s">
        <v>120</v>
      </c>
      <c r="H59" s="418" t="s">
        <v>1325</v>
      </c>
    </row>
    <row r="60" spans="1:8" hidden="1">
      <c r="A60" s="593" t="s">
        <v>1147</v>
      </c>
      <c r="B60" s="267">
        <v>1633315425</v>
      </c>
      <c r="C60" s="267">
        <v>1246507144.69559</v>
      </c>
      <c r="D60" s="559">
        <v>9190</v>
      </c>
      <c r="E60" s="418" t="s">
        <v>187</v>
      </c>
      <c r="F60" s="418">
        <v>1</v>
      </c>
      <c r="G60" s="418" t="s">
        <v>120</v>
      </c>
      <c r="H60" s="418" t="s">
        <v>1325</v>
      </c>
    </row>
    <row r="61" spans="1:8" hidden="1">
      <c r="A61" s="593" t="s">
        <v>1148</v>
      </c>
      <c r="B61" s="267">
        <v>52028085.714285709</v>
      </c>
      <c r="C61" s="267">
        <v>47340355.191428564</v>
      </c>
      <c r="D61" s="559"/>
      <c r="E61" s="418"/>
      <c r="F61" s="418">
        <v>1</v>
      </c>
      <c r="G61" s="418" t="s">
        <v>120</v>
      </c>
      <c r="H61" s="418" t="s">
        <v>1325</v>
      </c>
    </row>
    <row r="62" spans="1:8" hidden="1">
      <c r="A62" s="593" t="s">
        <v>1149</v>
      </c>
      <c r="B62" s="267">
        <v>32341773</v>
      </c>
      <c r="C62" s="267">
        <v>34798196.777618825</v>
      </c>
      <c r="D62" s="559">
        <v>220</v>
      </c>
      <c r="E62" s="418" t="s">
        <v>169</v>
      </c>
      <c r="F62" s="418">
        <v>1</v>
      </c>
      <c r="G62" s="418" t="s">
        <v>120</v>
      </c>
      <c r="H62" s="418" t="s">
        <v>1325</v>
      </c>
    </row>
    <row r="63" spans="1:8" hidden="1">
      <c r="A63" s="593" t="s">
        <v>1150</v>
      </c>
      <c r="B63" s="267">
        <v>10957813.824999999</v>
      </c>
      <c r="C63" s="267">
        <v>9623720.8521223478</v>
      </c>
      <c r="D63" s="559"/>
      <c r="E63" s="418"/>
      <c r="F63" s="418">
        <v>1</v>
      </c>
      <c r="G63" s="418" t="s">
        <v>120</v>
      </c>
      <c r="H63" s="418" t="s">
        <v>1325</v>
      </c>
    </row>
    <row r="64" spans="1:8" hidden="1">
      <c r="A64" s="593" t="s">
        <v>1251</v>
      </c>
      <c r="B64" s="267">
        <v>170057475.66411862</v>
      </c>
      <c r="C64" s="267">
        <v>136045980.53129491</v>
      </c>
      <c r="D64" s="559">
        <v>680</v>
      </c>
      <c r="E64" s="418" t="s">
        <v>157</v>
      </c>
      <c r="F64" s="418">
        <v>1</v>
      </c>
      <c r="G64" s="418" t="s">
        <v>120</v>
      </c>
      <c r="H64" s="418" t="s">
        <v>1325</v>
      </c>
    </row>
    <row r="65" spans="1:8" hidden="1">
      <c r="A65" s="593" t="s">
        <v>1251</v>
      </c>
      <c r="B65" s="267">
        <v>170057475.66411862</v>
      </c>
      <c r="C65" s="267">
        <v>136045980.53129491</v>
      </c>
      <c r="D65" s="559">
        <v>10600</v>
      </c>
      <c r="E65" s="418" t="s">
        <v>158</v>
      </c>
      <c r="F65" s="418">
        <v>1</v>
      </c>
      <c r="G65" s="418" t="s">
        <v>120</v>
      </c>
      <c r="H65" s="418" t="s">
        <v>1325</v>
      </c>
    </row>
    <row r="66" spans="1:8" hidden="1">
      <c r="A66" s="593" t="s">
        <v>1156</v>
      </c>
      <c r="B66" s="293">
        <v>1200000000</v>
      </c>
      <c r="C66" s="293">
        <v>1140000000</v>
      </c>
      <c r="D66" s="516">
        <v>15000</v>
      </c>
      <c r="E66" s="418" t="s">
        <v>188</v>
      </c>
      <c r="F66" s="418">
        <v>1</v>
      </c>
      <c r="G66" s="418" t="s">
        <v>120</v>
      </c>
      <c r="H66" s="418" t="s">
        <v>1325</v>
      </c>
    </row>
    <row r="67" spans="1:8" hidden="1">
      <c r="A67" s="593" t="s">
        <v>567</v>
      </c>
      <c r="B67" s="267">
        <v>65831906</v>
      </c>
      <c r="C67" s="267">
        <v>56811131</v>
      </c>
      <c r="D67" s="559"/>
      <c r="E67" s="418"/>
      <c r="F67" s="418">
        <v>1</v>
      </c>
      <c r="G67" s="418" t="s">
        <v>120</v>
      </c>
      <c r="H67" s="418" t="s">
        <v>1325</v>
      </c>
    </row>
    <row r="68" spans="1:8" hidden="1">
      <c r="A68" s="593" t="s">
        <v>1158</v>
      </c>
      <c r="B68" s="267">
        <v>1688453</v>
      </c>
      <c r="C68" s="267">
        <v>1511719</v>
      </c>
      <c r="D68" s="559"/>
      <c r="E68" s="418"/>
      <c r="F68" s="418">
        <v>1</v>
      </c>
      <c r="G68" s="418" t="s">
        <v>120</v>
      </c>
      <c r="H68" s="418" t="s">
        <v>1325</v>
      </c>
    </row>
    <row r="69" spans="1:8" hidden="1">
      <c r="A69" s="593" t="s">
        <v>1159</v>
      </c>
      <c r="B69" s="267">
        <v>7149700</v>
      </c>
      <c r="C69" s="267">
        <v>6713205</v>
      </c>
      <c r="D69" s="559"/>
      <c r="E69" s="418"/>
      <c r="F69" s="418">
        <v>1</v>
      </c>
      <c r="G69" s="418" t="s">
        <v>120</v>
      </c>
      <c r="H69" s="418" t="s">
        <v>1325</v>
      </c>
    </row>
    <row r="70" spans="1:8" hidden="1">
      <c r="A70" s="593" t="s">
        <v>1252</v>
      </c>
      <c r="B70" s="267">
        <v>4203687</v>
      </c>
      <c r="C70" s="267">
        <v>2001684</v>
      </c>
      <c r="D70" s="559"/>
      <c r="E70" s="418"/>
      <c r="F70" s="418">
        <v>1</v>
      </c>
      <c r="G70" s="418" t="s">
        <v>120</v>
      </c>
      <c r="H70" s="418" t="s">
        <v>1325</v>
      </c>
    </row>
    <row r="71" spans="1:8" hidden="1">
      <c r="A71" s="593" t="s">
        <v>1162</v>
      </c>
      <c r="B71" s="267">
        <v>1042542</v>
      </c>
      <c r="C71" s="267">
        <v>758212.27000000037</v>
      </c>
      <c r="D71" s="559"/>
      <c r="E71" s="418"/>
      <c r="F71" s="418">
        <v>1</v>
      </c>
      <c r="G71" s="418" t="s">
        <v>120</v>
      </c>
      <c r="H71" s="418" t="s">
        <v>1325</v>
      </c>
    </row>
    <row r="72" spans="1:8" hidden="1">
      <c r="A72" s="593" t="s">
        <v>1253</v>
      </c>
      <c r="B72" s="267">
        <v>57898699.390000001</v>
      </c>
      <c r="C72" s="267">
        <v>54424777.426599994</v>
      </c>
      <c r="D72" s="425"/>
      <c r="E72" s="418"/>
      <c r="F72" s="418">
        <v>1</v>
      </c>
      <c r="G72" s="418" t="s">
        <v>120</v>
      </c>
      <c r="H72" s="418" t="s">
        <v>1325</v>
      </c>
    </row>
    <row r="73" spans="1:8" hidden="1">
      <c r="A73" s="593" t="s">
        <v>1165</v>
      </c>
      <c r="B73" s="267">
        <v>16220552</v>
      </c>
      <c r="C73" s="267">
        <v>14434567.448799998</v>
      </c>
      <c r="D73" s="559"/>
      <c r="E73" s="418"/>
      <c r="F73" s="418">
        <v>1</v>
      </c>
      <c r="G73" s="418" t="s">
        <v>120</v>
      </c>
      <c r="H73" s="418" t="s">
        <v>1325</v>
      </c>
    </row>
    <row r="74" spans="1:8" hidden="1">
      <c r="A74" s="593" t="s">
        <v>993</v>
      </c>
      <c r="B74" s="267">
        <v>95436549</v>
      </c>
      <c r="C74" s="267">
        <v>82927091</v>
      </c>
      <c r="D74" s="559"/>
      <c r="E74" s="418"/>
      <c r="F74" s="418">
        <v>1</v>
      </c>
      <c r="G74" s="418" t="s">
        <v>120</v>
      </c>
      <c r="H74" s="418" t="s">
        <v>1325</v>
      </c>
    </row>
    <row r="75" spans="1:8" hidden="1">
      <c r="A75" s="593" t="s">
        <v>1166</v>
      </c>
      <c r="B75" s="267">
        <v>4423592</v>
      </c>
      <c r="C75" s="267">
        <v>4769909</v>
      </c>
      <c r="D75" s="559"/>
      <c r="E75" s="418"/>
      <c r="F75" s="418">
        <v>1</v>
      </c>
      <c r="G75" s="418" t="s">
        <v>120</v>
      </c>
      <c r="H75" s="418" t="s">
        <v>1325</v>
      </c>
    </row>
    <row r="76" spans="1:8" hidden="1">
      <c r="A76" s="593" t="s">
        <v>1167</v>
      </c>
      <c r="B76" s="267">
        <v>133583770</v>
      </c>
      <c r="C76" s="267">
        <v>99106552.445317701</v>
      </c>
      <c r="D76" s="425">
        <v>510</v>
      </c>
      <c r="E76" s="418" t="s">
        <v>115</v>
      </c>
      <c r="F76" s="418">
        <v>1</v>
      </c>
      <c r="G76" s="418" t="s">
        <v>120</v>
      </c>
      <c r="H76" s="418" t="s">
        <v>1325</v>
      </c>
    </row>
    <row r="77" spans="1:8" hidden="1">
      <c r="A77" s="593" t="s">
        <v>1168</v>
      </c>
      <c r="B77" s="267">
        <v>196190620</v>
      </c>
      <c r="C77" s="267">
        <v>212380869</v>
      </c>
      <c r="D77" s="425"/>
      <c r="E77" s="418"/>
      <c r="F77" s="418">
        <v>1</v>
      </c>
      <c r="G77" s="418" t="s">
        <v>120</v>
      </c>
      <c r="H77" s="418" t="s">
        <v>1325</v>
      </c>
    </row>
    <row r="78" spans="1:8" hidden="1">
      <c r="A78" s="593" t="s">
        <v>1172</v>
      </c>
      <c r="B78" s="293">
        <v>635000000</v>
      </c>
      <c r="C78" s="293">
        <v>524290213.03941917</v>
      </c>
      <c r="D78" s="516">
        <v>300</v>
      </c>
      <c r="E78" s="418" t="s">
        <v>47</v>
      </c>
      <c r="F78" s="418">
        <v>1</v>
      </c>
      <c r="G78" s="418" t="s">
        <v>120</v>
      </c>
      <c r="H78" s="418" t="s">
        <v>1325</v>
      </c>
    </row>
    <row r="79" spans="1:8" hidden="1">
      <c r="A79" s="593" t="s">
        <v>1173</v>
      </c>
      <c r="B79" s="267"/>
      <c r="C79" s="267"/>
      <c r="D79" s="559"/>
      <c r="E79" s="418"/>
      <c r="F79" s="418">
        <v>1</v>
      </c>
      <c r="G79" s="418" t="s">
        <v>120</v>
      </c>
      <c r="H79" s="418" t="s">
        <v>1325</v>
      </c>
    </row>
    <row r="80" spans="1:8" hidden="1">
      <c r="A80" s="593" t="s">
        <v>1174</v>
      </c>
      <c r="B80" s="267"/>
      <c r="C80" s="267"/>
      <c r="D80" s="559"/>
      <c r="E80" s="418"/>
      <c r="F80" s="418">
        <v>1</v>
      </c>
      <c r="G80" s="418" t="s">
        <v>120</v>
      </c>
      <c r="H80" s="418" t="s">
        <v>1325</v>
      </c>
    </row>
    <row r="81" spans="1:8" hidden="1">
      <c r="A81" s="593" t="s">
        <v>1175</v>
      </c>
      <c r="B81" s="267"/>
      <c r="C81" s="267"/>
      <c r="D81" s="559"/>
      <c r="E81" s="418"/>
      <c r="F81" s="418">
        <v>1</v>
      </c>
      <c r="G81" s="418" t="s">
        <v>120</v>
      </c>
      <c r="H81" s="418" t="s">
        <v>1325</v>
      </c>
    </row>
    <row r="82" spans="1:8" hidden="1">
      <c r="A82" s="593" t="s">
        <v>1176</v>
      </c>
      <c r="B82" s="267"/>
      <c r="C82" s="267"/>
      <c r="D82" s="559"/>
      <c r="E82" s="418"/>
      <c r="F82" s="418">
        <v>1</v>
      </c>
      <c r="G82" s="418" t="s">
        <v>120</v>
      </c>
      <c r="H82" s="418" t="s">
        <v>1325</v>
      </c>
    </row>
    <row r="83" spans="1:8" hidden="1">
      <c r="A83" s="593" t="s">
        <v>1177</v>
      </c>
      <c r="B83" s="267">
        <v>1520085</v>
      </c>
      <c r="C83" s="267">
        <v>1367204</v>
      </c>
      <c r="D83" s="559"/>
      <c r="E83" s="418"/>
      <c r="F83" s="418">
        <v>1</v>
      </c>
      <c r="G83" s="418" t="s">
        <v>120</v>
      </c>
      <c r="H83" s="418" t="s">
        <v>1325</v>
      </c>
    </row>
    <row r="84" spans="1:8" hidden="1">
      <c r="A84" s="593" t="s">
        <v>1254</v>
      </c>
      <c r="B84" s="293">
        <v>593999147</v>
      </c>
      <c r="C84" s="293">
        <v>510839266</v>
      </c>
      <c r="D84" s="516">
        <v>900</v>
      </c>
      <c r="E84" s="418" t="s">
        <v>122</v>
      </c>
      <c r="F84" s="418">
        <v>1</v>
      </c>
      <c r="G84" s="418" t="s">
        <v>120</v>
      </c>
      <c r="H84" s="418" t="s">
        <v>1325</v>
      </c>
    </row>
    <row r="85" spans="1:8" hidden="1">
      <c r="A85" s="593" t="s">
        <v>1181</v>
      </c>
      <c r="B85" s="267">
        <v>16843027</v>
      </c>
      <c r="C85" s="267">
        <v>15775883</v>
      </c>
      <c r="D85" s="559"/>
      <c r="E85" s="418"/>
      <c r="F85" s="418">
        <v>1</v>
      </c>
      <c r="G85" s="418" t="s">
        <v>120</v>
      </c>
      <c r="H85" s="418" t="s">
        <v>1325</v>
      </c>
    </row>
    <row r="86" spans="1:8" hidden="1">
      <c r="A86" s="593" t="s">
        <v>1182</v>
      </c>
      <c r="B86" s="267">
        <v>138370050</v>
      </c>
      <c r="C86" s="267">
        <v>121772563</v>
      </c>
      <c r="D86" s="559"/>
      <c r="E86" s="418"/>
      <c r="F86" s="418">
        <v>1</v>
      </c>
      <c r="G86" s="418" t="s">
        <v>120</v>
      </c>
      <c r="H86" s="418" t="s">
        <v>1325</v>
      </c>
    </row>
    <row r="87" spans="1:8" hidden="1">
      <c r="A87" s="593" t="s">
        <v>1256</v>
      </c>
      <c r="B87" s="267">
        <v>434504076.42857146</v>
      </c>
      <c r="C87" s="267">
        <v>354989830.4421429</v>
      </c>
      <c r="D87" s="559"/>
      <c r="E87" s="418"/>
      <c r="F87" s="418">
        <v>1</v>
      </c>
      <c r="G87" s="418" t="s">
        <v>120</v>
      </c>
      <c r="H87" s="418" t="s">
        <v>1325</v>
      </c>
    </row>
    <row r="88" spans="1:8" hidden="1">
      <c r="A88" s="593" t="s">
        <v>1187</v>
      </c>
      <c r="B88" s="267">
        <v>85000000</v>
      </c>
      <c r="C88" s="267">
        <v>72250000</v>
      </c>
      <c r="D88" s="559"/>
      <c r="E88" s="418"/>
      <c r="F88" s="418">
        <v>1</v>
      </c>
      <c r="G88" s="418" t="s">
        <v>120</v>
      </c>
      <c r="H88" s="418" t="s">
        <v>1325</v>
      </c>
    </row>
    <row r="89" spans="1:8" hidden="1">
      <c r="A89" s="593" t="s">
        <v>663</v>
      </c>
      <c r="B89" s="267">
        <v>182442342</v>
      </c>
      <c r="C89" s="267">
        <v>178793495.16</v>
      </c>
      <c r="D89" s="559">
        <v>250</v>
      </c>
      <c r="E89" s="418" t="s">
        <v>177</v>
      </c>
      <c r="F89" s="418">
        <v>1</v>
      </c>
      <c r="G89" s="418" t="s">
        <v>120</v>
      </c>
      <c r="H89" s="418" t="s">
        <v>1325</v>
      </c>
    </row>
    <row r="90" spans="1:8" hidden="1">
      <c r="A90" s="593" t="s">
        <v>1188</v>
      </c>
      <c r="B90" s="267">
        <v>542690000</v>
      </c>
      <c r="C90" s="267">
        <v>507186915.88785046</v>
      </c>
      <c r="D90" s="425">
        <v>164</v>
      </c>
      <c r="E90" s="418" t="s">
        <v>866</v>
      </c>
      <c r="F90" s="418">
        <v>1</v>
      </c>
      <c r="G90" s="418" t="s">
        <v>120</v>
      </c>
      <c r="H90" s="418" t="s">
        <v>1325</v>
      </c>
    </row>
    <row r="91" spans="1:8" hidden="1">
      <c r="A91" s="593" t="s">
        <v>1005</v>
      </c>
      <c r="B91" s="267">
        <v>100042648</v>
      </c>
      <c r="C91" s="267">
        <v>93060671.316080004</v>
      </c>
      <c r="D91" s="559"/>
      <c r="E91" s="418"/>
      <c r="F91" s="418">
        <v>1</v>
      </c>
      <c r="G91" s="418" t="s">
        <v>120</v>
      </c>
      <c r="H91" s="418" t="s">
        <v>1325</v>
      </c>
    </row>
    <row r="92" spans="1:8" hidden="1">
      <c r="A92" s="593" t="s">
        <v>1010</v>
      </c>
      <c r="B92" s="267">
        <v>124132580.952381</v>
      </c>
      <c r="C92" s="267">
        <v>122869821.98999999</v>
      </c>
      <c r="D92" s="559"/>
      <c r="E92" s="418"/>
      <c r="F92" s="418">
        <v>1</v>
      </c>
      <c r="G92" s="418" t="s">
        <v>120</v>
      </c>
      <c r="H92" s="418" t="s">
        <v>1325</v>
      </c>
    </row>
    <row r="93" spans="1:8" hidden="1">
      <c r="A93" s="593" t="s">
        <v>1189</v>
      </c>
      <c r="B93" s="267">
        <v>93910355</v>
      </c>
      <c r="C93" s="267">
        <v>85732351.721000001</v>
      </c>
      <c r="D93" s="559"/>
      <c r="E93" s="418"/>
      <c r="F93" s="418">
        <v>1</v>
      </c>
      <c r="G93" s="418" t="s">
        <v>120</v>
      </c>
      <c r="H93" s="418" t="s">
        <v>1325</v>
      </c>
    </row>
    <row r="94" spans="1:8" hidden="1">
      <c r="A94" s="593" t="s">
        <v>671</v>
      </c>
      <c r="B94" s="267">
        <v>147845325</v>
      </c>
      <c r="C94" s="267">
        <v>133974586</v>
      </c>
      <c r="D94" s="559"/>
      <c r="E94" s="418"/>
      <c r="F94" s="418">
        <v>1</v>
      </c>
      <c r="G94" s="418" t="s">
        <v>120</v>
      </c>
      <c r="H94" s="418" t="s">
        <v>1325</v>
      </c>
    </row>
    <row r="95" spans="1:8" hidden="1">
      <c r="A95" s="593" t="s">
        <v>1190</v>
      </c>
      <c r="B95" s="267">
        <v>26145782</v>
      </c>
      <c r="C95" s="267">
        <v>24180000</v>
      </c>
      <c r="D95" s="559"/>
      <c r="E95" s="418"/>
      <c r="F95" s="418">
        <v>1</v>
      </c>
      <c r="G95" s="418" t="s">
        <v>120</v>
      </c>
      <c r="H95" s="418" t="s">
        <v>1325</v>
      </c>
    </row>
    <row r="96" spans="1:8" hidden="1">
      <c r="A96" s="593" t="s">
        <v>1192</v>
      </c>
      <c r="B96" s="267">
        <v>650000000</v>
      </c>
      <c r="C96" s="267">
        <v>607750000</v>
      </c>
      <c r="D96" s="559">
        <v>1500</v>
      </c>
      <c r="E96" s="418" t="s">
        <v>1036</v>
      </c>
      <c r="F96" s="418">
        <v>1</v>
      </c>
      <c r="G96" s="418" t="s">
        <v>120</v>
      </c>
      <c r="H96" s="418" t="s">
        <v>1325</v>
      </c>
    </row>
    <row r="97" spans="1:8" hidden="1">
      <c r="A97" s="593" t="s">
        <v>1193</v>
      </c>
      <c r="B97" s="267">
        <v>967000000</v>
      </c>
      <c r="C97" s="267">
        <v>879970000</v>
      </c>
      <c r="D97" s="559">
        <v>35</v>
      </c>
      <c r="E97" s="418" t="s">
        <v>1035</v>
      </c>
      <c r="F97" s="418">
        <v>1</v>
      </c>
      <c r="G97" s="418" t="s">
        <v>120</v>
      </c>
      <c r="H97" s="418" t="s">
        <v>1325</v>
      </c>
    </row>
    <row r="98" spans="1:8" hidden="1">
      <c r="A98" s="593" t="s">
        <v>677</v>
      </c>
      <c r="B98" s="267">
        <v>93800000</v>
      </c>
      <c r="C98" s="267">
        <v>88756688.975999981</v>
      </c>
      <c r="D98" s="559"/>
      <c r="E98" s="418"/>
      <c r="F98" s="418">
        <v>1</v>
      </c>
      <c r="G98" s="418" t="s">
        <v>120</v>
      </c>
      <c r="H98" s="418" t="s">
        <v>1325</v>
      </c>
    </row>
    <row r="99" spans="1:8" hidden="1">
      <c r="A99" s="593" t="s">
        <v>1194</v>
      </c>
      <c r="B99" s="267">
        <v>1000000</v>
      </c>
      <c r="C99" s="267">
        <v>1648128.4931000001</v>
      </c>
      <c r="D99" s="559"/>
      <c r="E99" s="418"/>
      <c r="F99" s="418">
        <v>1</v>
      </c>
      <c r="G99" s="418" t="s">
        <v>120</v>
      </c>
      <c r="H99" s="418" t="s">
        <v>1325</v>
      </c>
    </row>
    <row r="100" spans="1:8" hidden="1">
      <c r="A100" s="593" t="s">
        <v>1195</v>
      </c>
      <c r="B100" s="267">
        <v>870293108</v>
      </c>
      <c r="C100" s="267">
        <v>808937442.95650005</v>
      </c>
      <c r="D100" s="559">
        <v>320</v>
      </c>
      <c r="E100" s="418" t="s">
        <v>1034</v>
      </c>
      <c r="F100" s="418">
        <v>1</v>
      </c>
      <c r="G100" s="418" t="s">
        <v>120</v>
      </c>
      <c r="H100" s="418" t="s">
        <v>1325</v>
      </c>
    </row>
    <row r="101" spans="1:8" hidden="1">
      <c r="A101" s="593" t="s">
        <v>683</v>
      </c>
      <c r="B101" s="267">
        <v>1462000000</v>
      </c>
      <c r="C101" s="267">
        <v>1352350000</v>
      </c>
      <c r="D101" s="559"/>
      <c r="E101" s="418"/>
      <c r="F101" s="418">
        <v>1</v>
      </c>
      <c r="G101" s="418" t="s">
        <v>120</v>
      </c>
      <c r="H101" s="418" t="s">
        <v>1325</v>
      </c>
    </row>
    <row r="102" spans="1:8" hidden="1">
      <c r="A102" s="593" t="s">
        <v>1257</v>
      </c>
      <c r="B102" s="267">
        <v>219047619.04761904</v>
      </c>
      <c r="C102" s="267">
        <v>203714285.71428573</v>
      </c>
      <c r="D102" s="425"/>
      <c r="E102" s="418"/>
      <c r="F102" s="418">
        <v>1</v>
      </c>
      <c r="G102" s="418" t="s">
        <v>120</v>
      </c>
      <c r="H102" s="418" t="s">
        <v>1325</v>
      </c>
    </row>
    <row r="103" spans="1:8" hidden="1">
      <c r="A103" s="593" t="s">
        <v>1018</v>
      </c>
      <c r="B103" s="267">
        <v>390000000</v>
      </c>
      <c r="C103" s="267">
        <v>364650000</v>
      </c>
      <c r="D103" s="559">
        <v>1600</v>
      </c>
      <c r="E103" s="418" t="s">
        <v>1036</v>
      </c>
      <c r="F103" s="418">
        <v>1</v>
      </c>
      <c r="G103" s="418" t="s">
        <v>120</v>
      </c>
      <c r="H103" s="418" t="s">
        <v>1325</v>
      </c>
    </row>
    <row r="104" spans="1:8" hidden="1">
      <c r="A104" s="593" t="s">
        <v>1258</v>
      </c>
      <c r="B104" s="267">
        <v>327718153.33333331</v>
      </c>
      <c r="C104" s="267">
        <v>302367726</v>
      </c>
      <c r="D104" s="425"/>
      <c r="E104" s="418"/>
      <c r="F104" s="418">
        <v>1</v>
      </c>
      <c r="G104" s="418" t="s">
        <v>120</v>
      </c>
      <c r="H104" s="418" t="s">
        <v>1325</v>
      </c>
    </row>
    <row r="105" spans="1:8" hidden="1">
      <c r="A105" s="593" t="s">
        <v>1200</v>
      </c>
      <c r="B105" s="267">
        <v>40449240</v>
      </c>
      <c r="C105" s="267">
        <v>35085670.776000001</v>
      </c>
      <c r="D105" s="559"/>
      <c r="E105" s="418"/>
      <c r="F105" s="418">
        <v>1</v>
      </c>
      <c r="G105" s="418" t="s">
        <v>120</v>
      </c>
      <c r="H105" s="418" t="s">
        <v>1325</v>
      </c>
    </row>
    <row r="106" spans="1:8" hidden="1">
      <c r="A106" s="593" t="s">
        <v>1025</v>
      </c>
      <c r="B106" s="267">
        <v>142857142.85714301</v>
      </c>
      <c r="C106" s="267">
        <v>130845321</v>
      </c>
      <c r="D106" s="559"/>
      <c r="E106" s="418"/>
      <c r="F106" s="418">
        <v>1</v>
      </c>
      <c r="G106" s="418" t="s">
        <v>120</v>
      </c>
      <c r="H106" s="418" t="s">
        <v>1325</v>
      </c>
    </row>
    <row r="107" spans="1:8" hidden="1">
      <c r="A107" s="593" t="s">
        <v>687</v>
      </c>
      <c r="B107" s="267">
        <v>375000000</v>
      </c>
      <c r="C107" s="267">
        <v>341250000</v>
      </c>
      <c r="D107" s="559"/>
      <c r="E107" s="418"/>
      <c r="F107" s="418">
        <v>1</v>
      </c>
      <c r="G107" s="418" t="s">
        <v>120</v>
      </c>
      <c r="H107" s="418" t="s">
        <v>1325</v>
      </c>
    </row>
    <row r="108" spans="1:8" hidden="1">
      <c r="A108" s="593" t="s">
        <v>1027</v>
      </c>
      <c r="B108" s="267">
        <v>1100000000</v>
      </c>
      <c r="C108" s="267">
        <v>1023000000</v>
      </c>
      <c r="D108" s="559">
        <v>12</v>
      </c>
      <c r="E108" s="418" t="s">
        <v>1037</v>
      </c>
      <c r="F108" s="418">
        <v>1</v>
      </c>
      <c r="G108" s="418" t="s">
        <v>120</v>
      </c>
      <c r="H108" s="418" t="s">
        <v>1325</v>
      </c>
    </row>
    <row r="109" spans="1:8" hidden="1">
      <c r="A109" s="593" t="s">
        <v>1031</v>
      </c>
      <c r="B109" s="267">
        <v>175000000</v>
      </c>
      <c r="C109" s="267">
        <v>162750000</v>
      </c>
      <c r="D109" s="559"/>
      <c r="E109" s="418"/>
      <c r="F109" s="418">
        <v>1</v>
      </c>
      <c r="G109" s="418" t="s">
        <v>120</v>
      </c>
      <c r="H109" s="418" t="s">
        <v>1325</v>
      </c>
    </row>
    <row r="110" spans="1:8" hidden="1">
      <c r="A110" s="593" t="s">
        <v>1201</v>
      </c>
      <c r="B110" s="267"/>
      <c r="C110" s="267"/>
      <c r="D110" s="559"/>
      <c r="E110" s="418"/>
      <c r="F110" s="418">
        <v>1</v>
      </c>
      <c r="G110" s="418" t="s">
        <v>120</v>
      </c>
      <c r="H110" s="418" t="s">
        <v>1325</v>
      </c>
    </row>
    <row r="111" spans="1:8" hidden="1">
      <c r="A111" s="593" t="s">
        <v>1202</v>
      </c>
      <c r="B111" s="267">
        <v>71052428.569999993</v>
      </c>
      <c r="C111" s="267">
        <v>66078758.570099995</v>
      </c>
      <c r="D111" s="425"/>
      <c r="E111" s="418"/>
      <c r="F111" s="418">
        <v>1</v>
      </c>
      <c r="G111" s="418" t="s">
        <v>120</v>
      </c>
      <c r="H111" s="418" t="s">
        <v>1325</v>
      </c>
    </row>
    <row r="112" spans="1:8" hidden="1">
      <c r="A112" s="593" t="s">
        <v>1206</v>
      </c>
      <c r="B112" s="293">
        <v>145010925.68000001</v>
      </c>
      <c r="C112" s="293">
        <v>129215876.96782832</v>
      </c>
      <c r="D112" s="516">
        <v>75</v>
      </c>
      <c r="E112" s="418" t="s">
        <v>114</v>
      </c>
      <c r="F112" s="418">
        <v>1</v>
      </c>
      <c r="G112" s="418" t="s">
        <v>120</v>
      </c>
      <c r="H112" s="418" t="s">
        <v>1325</v>
      </c>
    </row>
    <row r="113" spans="1:8" hidden="1">
      <c r="A113" s="593" t="s">
        <v>1207</v>
      </c>
      <c r="B113" s="267">
        <v>26193836.68</v>
      </c>
      <c r="C113" s="267">
        <v>27330602.397517703</v>
      </c>
      <c r="D113" s="559"/>
      <c r="E113" s="418"/>
      <c r="F113" s="418">
        <v>1</v>
      </c>
      <c r="G113" s="418" t="s">
        <v>120</v>
      </c>
      <c r="H113" s="418" t="s">
        <v>1325</v>
      </c>
    </row>
    <row r="114" spans="1:8" hidden="1">
      <c r="A114" s="593" t="s">
        <v>1266</v>
      </c>
      <c r="B114" s="267">
        <v>4720405.25</v>
      </c>
      <c r="C114" s="267">
        <v>5275181.8987177983</v>
      </c>
      <c r="D114" s="425"/>
      <c r="E114" s="418"/>
      <c r="F114" s="418">
        <v>1</v>
      </c>
      <c r="G114" s="418" t="s">
        <v>120</v>
      </c>
      <c r="H114" s="418" t="s">
        <v>1325</v>
      </c>
    </row>
    <row r="115" spans="1:8" hidden="1">
      <c r="A115" s="593" t="s">
        <v>1268</v>
      </c>
      <c r="B115" s="267">
        <v>17421145.800000001</v>
      </c>
      <c r="C115" s="267">
        <v>21051883.514743593</v>
      </c>
      <c r="D115" s="559"/>
      <c r="E115" s="418"/>
      <c r="F115" s="418">
        <v>1</v>
      </c>
      <c r="G115" s="418" t="s">
        <v>120</v>
      </c>
      <c r="H115" s="418" t="s">
        <v>1325</v>
      </c>
    </row>
    <row r="116" spans="1:8" hidden="1">
      <c r="A116" s="593" t="s">
        <v>1212</v>
      </c>
      <c r="B116" s="267">
        <v>49485210.200000003</v>
      </c>
      <c r="C116" s="267"/>
      <c r="D116" s="559"/>
      <c r="E116" s="418"/>
      <c r="F116" s="418">
        <v>1</v>
      </c>
      <c r="G116" s="418" t="s">
        <v>120</v>
      </c>
      <c r="H116" s="418" t="s">
        <v>1325</v>
      </c>
    </row>
    <row r="117" spans="1:8" hidden="1">
      <c r="A117" s="593" t="s">
        <v>1213</v>
      </c>
      <c r="B117" s="267">
        <v>9000000</v>
      </c>
      <c r="C117" s="267">
        <v>7200000</v>
      </c>
      <c r="D117" s="559"/>
      <c r="E117" s="418"/>
      <c r="F117" s="418">
        <v>1</v>
      </c>
      <c r="G117" s="418" t="s">
        <v>120</v>
      </c>
      <c r="H117" s="418" t="s">
        <v>1325</v>
      </c>
    </row>
    <row r="118" spans="1:8" hidden="1">
      <c r="A118" s="593" t="s">
        <v>1214</v>
      </c>
      <c r="B118" s="267">
        <v>51072634</v>
      </c>
      <c r="C118" s="267">
        <v>55255998</v>
      </c>
      <c r="D118" s="425"/>
      <c r="E118" s="418"/>
      <c r="F118" s="418">
        <v>1</v>
      </c>
      <c r="G118" s="418" t="s">
        <v>120</v>
      </c>
      <c r="H118" s="418" t="s">
        <v>1325</v>
      </c>
    </row>
    <row r="119" spans="1:8" hidden="1">
      <c r="A119" s="593" t="s">
        <v>1269</v>
      </c>
      <c r="B119" s="267">
        <v>55905931</v>
      </c>
      <c r="C119" s="267">
        <v>53843629.586321697</v>
      </c>
      <c r="D119" s="559"/>
      <c r="E119" s="418"/>
      <c r="F119" s="418">
        <v>1</v>
      </c>
      <c r="G119" s="418" t="s">
        <v>120</v>
      </c>
      <c r="H119" s="418" t="s">
        <v>1325</v>
      </c>
    </row>
    <row r="120" spans="1:8" hidden="1">
      <c r="A120" s="593" t="s">
        <v>1217</v>
      </c>
      <c r="B120" s="267">
        <v>54160920.409999996</v>
      </c>
      <c r="C120" s="267">
        <v>56137642.32</v>
      </c>
      <c r="D120" s="425"/>
      <c r="E120" s="418"/>
      <c r="F120" s="418">
        <v>1</v>
      </c>
      <c r="G120" s="418" t="s">
        <v>120</v>
      </c>
      <c r="H120" s="418" t="s">
        <v>1325</v>
      </c>
    </row>
    <row r="121" spans="1:8" hidden="1">
      <c r="A121" s="593" t="s">
        <v>1218</v>
      </c>
      <c r="B121" s="267">
        <v>34548331.289999999</v>
      </c>
      <c r="C121" s="267">
        <v>27990071.483743723</v>
      </c>
      <c r="D121" s="559"/>
      <c r="E121" s="418"/>
      <c r="F121" s="418">
        <v>1</v>
      </c>
      <c r="G121" s="418" t="s">
        <v>120</v>
      </c>
      <c r="H121" s="418" t="s">
        <v>1325</v>
      </c>
    </row>
    <row r="122" spans="1:8" hidden="1">
      <c r="A122" s="593" t="s">
        <v>1219</v>
      </c>
      <c r="B122" s="267">
        <v>35589876.5</v>
      </c>
      <c r="C122" s="267">
        <v>28766462</v>
      </c>
      <c r="D122" s="559">
        <v>630</v>
      </c>
      <c r="E122" s="418" t="s">
        <v>193</v>
      </c>
      <c r="F122" s="418">
        <v>1</v>
      </c>
      <c r="G122" s="418" t="s">
        <v>120</v>
      </c>
      <c r="H122" s="418" t="s">
        <v>1325</v>
      </c>
    </row>
    <row r="123" spans="1:8" hidden="1">
      <c r="A123" s="593" t="s">
        <v>1220</v>
      </c>
      <c r="B123" s="267">
        <v>67245402</v>
      </c>
      <c r="C123" s="267">
        <v>48126832</v>
      </c>
      <c r="D123" s="559"/>
      <c r="E123" s="418"/>
      <c r="F123" s="418">
        <v>1</v>
      </c>
      <c r="G123" s="418" t="s">
        <v>120</v>
      </c>
      <c r="H123" s="418" t="s">
        <v>1325</v>
      </c>
    </row>
    <row r="124" spans="1:8" hidden="1">
      <c r="A124" s="593" t="s">
        <v>1221</v>
      </c>
      <c r="B124" s="267">
        <v>22540933.088272959</v>
      </c>
      <c r="C124" s="267">
        <v>18032746.470618367</v>
      </c>
      <c r="D124" s="559">
        <v>35</v>
      </c>
      <c r="E124" s="418" t="s">
        <v>193</v>
      </c>
      <c r="F124" s="418">
        <v>1</v>
      </c>
      <c r="G124" s="418" t="s">
        <v>120</v>
      </c>
      <c r="H124" s="418" t="s">
        <v>1325</v>
      </c>
    </row>
    <row r="125" spans="1:8" hidden="1">
      <c r="A125" s="593" t="s">
        <v>1222</v>
      </c>
      <c r="B125" s="267">
        <v>18818015.280000001</v>
      </c>
      <c r="C125" s="267">
        <v>13923981.642366033</v>
      </c>
      <c r="D125" s="559">
        <v>60</v>
      </c>
      <c r="E125" s="418" t="s">
        <v>193</v>
      </c>
      <c r="F125" s="418">
        <v>1</v>
      </c>
      <c r="G125" s="418" t="s">
        <v>120</v>
      </c>
      <c r="H125" s="418" t="s">
        <v>1325</v>
      </c>
    </row>
    <row r="126" spans="1:8" hidden="1">
      <c r="A126" s="593" t="s">
        <v>867</v>
      </c>
      <c r="B126" s="267">
        <v>6636851</v>
      </c>
      <c r="C126" s="267">
        <v>8517150.2182495873</v>
      </c>
      <c r="D126" s="425"/>
      <c r="E126" s="418"/>
      <c r="F126" s="418">
        <v>1</v>
      </c>
      <c r="G126" s="418" t="s">
        <v>120</v>
      </c>
      <c r="H126" s="418" t="s">
        <v>1325</v>
      </c>
    </row>
    <row r="127" spans="1:8" hidden="1">
      <c r="A127" s="593" t="s">
        <v>1224</v>
      </c>
      <c r="B127" s="267">
        <v>605714038</v>
      </c>
      <c r="C127" s="267">
        <v>498059352</v>
      </c>
      <c r="D127" s="559"/>
      <c r="E127" s="418"/>
      <c r="F127" s="418">
        <v>1</v>
      </c>
      <c r="G127" s="418" t="s">
        <v>120</v>
      </c>
      <c r="H127" s="418" t="s">
        <v>1325</v>
      </c>
    </row>
    <row r="128" spans="1:8" hidden="1">
      <c r="A128" s="593" t="s">
        <v>1225</v>
      </c>
      <c r="B128" s="267"/>
      <c r="C128" s="267"/>
      <c r="D128" s="559"/>
      <c r="E128" s="418"/>
      <c r="F128" s="418">
        <v>1</v>
      </c>
      <c r="G128" s="418" t="s">
        <v>120</v>
      </c>
      <c r="H128" s="418" t="s">
        <v>1325</v>
      </c>
    </row>
    <row r="129" spans="1:8" hidden="1">
      <c r="A129" s="593" t="s">
        <v>1263</v>
      </c>
      <c r="B129" s="267"/>
      <c r="C129" s="267"/>
      <c r="D129" s="559"/>
      <c r="E129" s="418"/>
      <c r="F129" s="418">
        <v>1</v>
      </c>
      <c r="G129" s="418" t="s">
        <v>120</v>
      </c>
      <c r="H129" s="418" t="s">
        <v>1325</v>
      </c>
    </row>
    <row r="130" spans="1:8" hidden="1">
      <c r="A130" s="593" t="s">
        <v>103</v>
      </c>
      <c r="B130" s="267">
        <v>10688481.100000003</v>
      </c>
      <c r="C130" s="267">
        <v>8907067.5833333358</v>
      </c>
      <c r="D130" s="425"/>
      <c r="E130" s="418"/>
      <c r="F130" s="418">
        <v>1</v>
      </c>
      <c r="G130" s="418" t="s">
        <v>120</v>
      </c>
      <c r="H130" s="418" t="s">
        <v>1325</v>
      </c>
    </row>
    <row r="131" spans="1:8" hidden="1">
      <c r="A131" s="593" t="s">
        <v>1212</v>
      </c>
      <c r="B131" s="267"/>
      <c r="C131" s="267"/>
      <c r="D131" s="559"/>
      <c r="E131" s="418"/>
      <c r="F131" s="418">
        <v>1</v>
      </c>
      <c r="G131" s="418" t="s">
        <v>120</v>
      </c>
      <c r="H131" s="418" t="s">
        <v>1325</v>
      </c>
    </row>
    <row r="132" spans="1:8" hidden="1">
      <c r="A132" s="593" t="s">
        <v>1228</v>
      </c>
      <c r="B132" s="267">
        <v>31905026.190000001</v>
      </c>
      <c r="C132" s="267">
        <v>27743501.034782611</v>
      </c>
      <c r="D132" s="559"/>
      <c r="E132" s="418"/>
      <c r="F132" s="418">
        <v>1</v>
      </c>
      <c r="G132" s="418" t="s">
        <v>120</v>
      </c>
      <c r="H132" s="418" t="s">
        <v>1325</v>
      </c>
    </row>
    <row r="133" spans="1:8" hidden="1">
      <c r="A133" s="593" t="s">
        <v>1229</v>
      </c>
      <c r="B133" s="267">
        <v>20681422</v>
      </c>
      <c r="C133" s="267">
        <v>16069494.51</v>
      </c>
      <c r="D133" s="559"/>
      <c r="E133" s="418"/>
      <c r="F133" s="418">
        <v>1</v>
      </c>
      <c r="G133" s="418" t="s">
        <v>120</v>
      </c>
      <c r="H133" s="418" t="s">
        <v>1325</v>
      </c>
    </row>
    <row r="134" spans="1:8" hidden="1">
      <c r="A134" s="593" t="s">
        <v>1230</v>
      </c>
      <c r="B134" s="267">
        <v>4820461</v>
      </c>
      <c r="C134" s="267">
        <v>3681383</v>
      </c>
      <c r="D134" s="559"/>
      <c r="E134" s="418"/>
      <c r="F134" s="418">
        <v>1</v>
      </c>
      <c r="G134" s="418" t="s">
        <v>120</v>
      </c>
      <c r="H134" s="418" t="s">
        <v>1325</v>
      </c>
    </row>
    <row r="135" spans="1:8" hidden="1">
      <c r="A135" s="593" t="s">
        <v>1231</v>
      </c>
      <c r="B135" s="267">
        <v>19589518</v>
      </c>
      <c r="C135" s="267">
        <v>16384636.847249636</v>
      </c>
      <c r="D135" s="559"/>
      <c r="E135" s="418"/>
      <c r="F135" s="418">
        <v>1</v>
      </c>
      <c r="G135" s="418" t="s">
        <v>120</v>
      </c>
      <c r="H135" s="418" t="s">
        <v>1325</v>
      </c>
    </row>
    <row r="136" spans="1:8" hidden="1">
      <c r="A136" s="593" t="s">
        <v>1267</v>
      </c>
      <c r="B136" s="267">
        <v>119626844</v>
      </c>
      <c r="C136" s="267">
        <v>96755558</v>
      </c>
      <c r="D136" s="425"/>
      <c r="E136" s="418"/>
      <c r="F136" s="418">
        <v>1</v>
      </c>
      <c r="G136" s="418" t="s">
        <v>120</v>
      </c>
      <c r="H136" s="418" t="s">
        <v>1325</v>
      </c>
    </row>
    <row r="137" spans="1:8" hidden="1">
      <c r="A137" s="593" t="s">
        <v>1234</v>
      </c>
      <c r="B137" s="267">
        <v>64000000.230000004</v>
      </c>
      <c r="C137" s="267">
        <v>63714421.966979012</v>
      </c>
      <c r="D137" s="425"/>
      <c r="E137" s="418"/>
      <c r="F137" s="418">
        <v>1</v>
      </c>
      <c r="G137" s="418" t="s">
        <v>120</v>
      </c>
      <c r="H137" s="418" t="s">
        <v>1325</v>
      </c>
    </row>
    <row r="138" spans="1:8" hidden="1">
      <c r="A138" s="593" t="s">
        <v>1235</v>
      </c>
      <c r="B138" s="267"/>
      <c r="C138" s="267"/>
      <c r="D138" s="425"/>
      <c r="E138" s="418"/>
      <c r="F138" s="418">
        <v>1</v>
      </c>
      <c r="G138" s="418" t="s">
        <v>120</v>
      </c>
      <c r="H138" s="418" t="s">
        <v>1325</v>
      </c>
    </row>
    <row r="139" spans="1:8" hidden="1">
      <c r="A139" s="593" t="s">
        <v>1236</v>
      </c>
      <c r="B139" s="267"/>
      <c r="C139" s="267"/>
      <c r="D139" s="559"/>
      <c r="E139" s="418"/>
      <c r="F139" s="418">
        <v>1</v>
      </c>
      <c r="G139" s="418" t="s">
        <v>120</v>
      </c>
      <c r="H139" s="418" t="s">
        <v>1325</v>
      </c>
    </row>
    <row r="140" spans="1:8" hidden="1">
      <c r="A140" s="593" t="s">
        <v>1237</v>
      </c>
      <c r="B140" s="267"/>
      <c r="C140" s="267"/>
      <c r="D140" s="559"/>
      <c r="E140" s="418"/>
      <c r="F140" s="418">
        <v>1</v>
      </c>
      <c r="G140" s="418" t="s">
        <v>120</v>
      </c>
      <c r="H140" s="418" t="s">
        <v>1325</v>
      </c>
    </row>
    <row r="141" spans="1:8" s="597" customFormat="1" hidden="1">
      <c r="A141" s="594" t="s">
        <v>1048</v>
      </c>
      <c r="B141" s="595">
        <v>56931016</v>
      </c>
      <c r="C141" s="595">
        <v>64758247.253497899</v>
      </c>
      <c r="D141" s="561">
        <v>6743</v>
      </c>
      <c r="E141" s="596" t="s">
        <v>1324</v>
      </c>
      <c r="F141" s="596">
        <v>1</v>
      </c>
      <c r="G141" s="596" t="s">
        <v>1323</v>
      </c>
      <c r="H141" s="596" t="s">
        <v>1325</v>
      </c>
    </row>
    <row r="142" spans="1:8" hidden="1">
      <c r="A142" s="593" t="s">
        <v>1049</v>
      </c>
      <c r="B142" s="267">
        <v>72946445.959999993</v>
      </c>
      <c r="C142" s="267">
        <v>66087308.601178706</v>
      </c>
      <c r="D142" s="267"/>
      <c r="E142" s="418" t="s">
        <v>1324</v>
      </c>
      <c r="F142" s="418">
        <v>1</v>
      </c>
      <c r="G142" s="418" t="s">
        <v>1323</v>
      </c>
      <c r="H142" s="418" t="s">
        <v>1325</v>
      </c>
    </row>
    <row r="143" spans="1:8" hidden="1">
      <c r="A143" s="592" t="s">
        <v>1050</v>
      </c>
      <c r="B143" s="267">
        <v>172216796.040488</v>
      </c>
      <c r="C143" s="267">
        <v>173716038.32478499</v>
      </c>
      <c r="D143" s="561">
        <v>16200</v>
      </c>
      <c r="E143" s="418" t="s">
        <v>1324</v>
      </c>
      <c r="F143" s="418">
        <v>1</v>
      </c>
      <c r="G143" s="418" t="s">
        <v>1323</v>
      </c>
      <c r="H143" s="418" t="s">
        <v>1325</v>
      </c>
    </row>
    <row r="144" spans="1:8" hidden="1">
      <c r="A144" s="593" t="s">
        <v>1054</v>
      </c>
      <c r="B144" s="293">
        <v>110450184.62</v>
      </c>
      <c r="C144" s="293">
        <v>108679008.97488841</v>
      </c>
      <c r="D144" s="516">
        <v>10871</v>
      </c>
      <c r="E144" s="418" t="s">
        <v>1324</v>
      </c>
      <c r="F144" s="418">
        <v>1</v>
      </c>
      <c r="G144" s="418" t="s">
        <v>1323</v>
      </c>
      <c r="H144" s="418" t="s">
        <v>1325</v>
      </c>
    </row>
    <row r="145" spans="1:8" hidden="1">
      <c r="A145" s="593" t="s">
        <v>1055</v>
      </c>
      <c r="B145" s="267">
        <v>56527617</v>
      </c>
      <c r="C145" s="267">
        <v>33948207.928000003</v>
      </c>
      <c r="D145" s="267">
        <v>6309</v>
      </c>
      <c r="E145" s="418" t="s">
        <v>1324</v>
      </c>
      <c r="F145" s="418">
        <v>1</v>
      </c>
      <c r="G145" s="418" t="s">
        <v>1323</v>
      </c>
      <c r="H145" s="418" t="s">
        <v>1325</v>
      </c>
    </row>
    <row r="146" spans="1:8" hidden="1">
      <c r="A146" s="593" t="s">
        <v>1058</v>
      </c>
      <c r="B146" s="293">
        <v>98576600</v>
      </c>
      <c r="C146" s="293">
        <v>104888994.04028954</v>
      </c>
      <c r="D146" s="567">
        <v>70000</v>
      </c>
      <c r="E146" s="418" t="s">
        <v>1324</v>
      </c>
      <c r="F146" s="418">
        <v>1</v>
      </c>
      <c r="G146" s="418" t="s">
        <v>1323</v>
      </c>
      <c r="H146" s="418" t="s">
        <v>1325</v>
      </c>
    </row>
    <row r="147" spans="1:8" hidden="1">
      <c r="A147" s="593" t="s">
        <v>1059</v>
      </c>
      <c r="B147" s="267">
        <v>184387980.81</v>
      </c>
      <c r="C147" s="267">
        <v>97786625.935211465</v>
      </c>
      <c r="D147" s="267"/>
      <c r="E147" s="418" t="s">
        <v>1324</v>
      </c>
      <c r="F147" s="418">
        <v>1</v>
      </c>
      <c r="G147" s="418" t="s">
        <v>1323</v>
      </c>
      <c r="H147" s="418" t="s">
        <v>1325</v>
      </c>
    </row>
    <row r="148" spans="1:8" hidden="1">
      <c r="A148" s="593" t="s">
        <v>1060</v>
      </c>
      <c r="B148" s="267">
        <v>183459815.63</v>
      </c>
      <c r="C148" s="267">
        <v>165227581.2857407</v>
      </c>
      <c r="D148" s="267">
        <v>1553</v>
      </c>
      <c r="E148" s="418" t="s">
        <v>1324</v>
      </c>
      <c r="F148" s="418">
        <v>1</v>
      </c>
      <c r="G148" s="418" t="s">
        <v>1323</v>
      </c>
      <c r="H148" s="418" t="s">
        <v>1325</v>
      </c>
    </row>
    <row r="149" spans="1:8" hidden="1">
      <c r="A149" s="592" t="s">
        <v>1061</v>
      </c>
      <c r="B149" s="267">
        <v>18438370</v>
      </c>
      <c r="C149" s="267">
        <v>16655530.550000001</v>
      </c>
      <c r="D149" s="267"/>
      <c r="E149" s="418" t="s">
        <v>1324</v>
      </c>
      <c r="F149" s="418">
        <v>1</v>
      </c>
      <c r="G149" s="418" t="s">
        <v>1323</v>
      </c>
      <c r="H149" s="418" t="s">
        <v>1325</v>
      </c>
    </row>
    <row r="150" spans="1:8" hidden="1">
      <c r="A150" s="593" t="s">
        <v>14</v>
      </c>
      <c r="B150" s="293">
        <v>161208266</v>
      </c>
      <c r="C150" s="293">
        <v>169537179.474491</v>
      </c>
      <c r="D150" s="567">
        <v>20000</v>
      </c>
      <c r="E150" s="418" t="s">
        <v>1324</v>
      </c>
      <c r="F150" s="418">
        <v>1</v>
      </c>
      <c r="G150" s="418" t="s">
        <v>1323</v>
      </c>
      <c r="H150" s="418" t="s">
        <v>1325</v>
      </c>
    </row>
    <row r="151" spans="1:8" hidden="1">
      <c r="A151" s="592" t="s">
        <v>1068</v>
      </c>
      <c r="B151" s="267">
        <v>33784495.526724979</v>
      </c>
      <c r="C151" s="267">
        <v>30373982.799601737</v>
      </c>
      <c r="D151" s="561">
        <v>16580</v>
      </c>
      <c r="E151" s="418" t="s">
        <v>1324</v>
      </c>
      <c r="F151" s="418">
        <v>1</v>
      </c>
      <c r="G151" s="418" t="s">
        <v>1323</v>
      </c>
      <c r="H151" s="418" t="s">
        <v>1325</v>
      </c>
    </row>
    <row r="152" spans="1:8" hidden="1">
      <c r="A152" s="593" t="s">
        <v>1069</v>
      </c>
      <c r="B152" s="267">
        <v>314789511</v>
      </c>
      <c r="C152" s="267">
        <v>344222187</v>
      </c>
      <c r="D152" s="267">
        <v>63752</v>
      </c>
      <c r="E152" s="418" t="s">
        <v>1324</v>
      </c>
      <c r="F152" s="418">
        <v>1</v>
      </c>
      <c r="G152" s="418" t="s">
        <v>1323</v>
      </c>
      <c r="H152" s="418" t="s">
        <v>1325</v>
      </c>
    </row>
    <row r="153" spans="1:8" hidden="1">
      <c r="A153" s="592" t="s">
        <v>1070</v>
      </c>
      <c r="B153" s="267">
        <v>427594086.74000001</v>
      </c>
      <c r="C153" s="267">
        <v>319973217.78386933</v>
      </c>
      <c r="D153" s="267"/>
      <c r="E153" s="418" t="s">
        <v>1324</v>
      </c>
      <c r="F153" s="418">
        <v>1</v>
      </c>
      <c r="G153" s="418" t="s">
        <v>1323</v>
      </c>
      <c r="H153" s="418" t="s">
        <v>1325</v>
      </c>
    </row>
    <row r="154" spans="1:8" hidden="1">
      <c r="A154" s="592" t="s">
        <v>1071</v>
      </c>
      <c r="B154" s="267">
        <v>155643269.75999999</v>
      </c>
      <c r="C154" s="267">
        <v>161564179.80362082</v>
      </c>
      <c r="D154" s="561">
        <v>16200</v>
      </c>
      <c r="E154" s="418" t="s">
        <v>1324</v>
      </c>
      <c r="F154" s="418">
        <v>1</v>
      </c>
      <c r="G154" s="418" t="s">
        <v>1323</v>
      </c>
      <c r="H154" s="418" t="s">
        <v>1325</v>
      </c>
    </row>
    <row r="155" spans="1:8" hidden="1">
      <c r="A155" s="592" t="s">
        <v>1072</v>
      </c>
      <c r="B155" s="267">
        <v>120483319.90000001</v>
      </c>
      <c r="C155" s="267">
        <v>82164809.214000002</v>
      </c>
      <c r="D155" s="267"/>
      <c r="E155" s="418" t="s">
        <v>1324</v>
      </c>
      <c r="F155" s="418">
        <v>1</v>
      </c>
      <c r="G155" s="418" t="s">
        <v>1323</v>
      </c>
      <c r="H155" s="418" t="s">
        <v>1325</v>
      </c>
    </row>
    <row r="156" spans="1:8" hidden="1">
      <c r="A156" s="593" t="s">
        <v>1241</v>
      </c>
      <c r="B156" s="571">
        <v>135792183</v>
      </c>
      <c r="C156" s="571">
        <v>85209855.069999993</v>
      </c>
      <c r="D156" s="571"/>
      <c r="E156" s="418" t="s">
        <v>1324</v>
      </c>
      <c r="F156" s="418">
        <v>1</v>
      </c>
      <c r="G156" s="418" t="s">
        <v>1323</v>
      </c>
      <c r="H156" s="418" t="s">
        <v>1325</v>
      </c>
    </row>
    <row r="157" spans="1:8" hidden="1">
      <c r="A157" s="593" t="s">
        <v>1075</v>
      </c>
      <c r="B157" s="267">
        <v>47319156</v>
      </c>
      <c r="C157" s="267">
        <v>52574895.420999989</v>
      </c>
      <c r="D157" s="267">
        <v>22213.8</v>
      </c>
      <c r="E157" s="418" t="s">
        <v>1324</v>
      </c>
      <c r="F157" s="418">
        <v>1</v>
      </c>
      <c r="G157" s="418" t="s">
        <v>1323</v>
      </c>
      <c r="H157" s="418" t="s">
        <v>1325</v>
      </c>
    </row>
    <row r="158" spans="1:8" hidden="1">
      <c r="A158" s="593" t="s">
        <v>1079</v>
      </c>
      <c r="B158" s="293">
        <v>1335232523</v>
      </c>
      <c r="C158" s="293">
        <v>1306314436.5929999</v>
      </c>
      <c r="D158" s="516">
        <v>152000</v>
      </c>
      <c r="E158" s="418" t="s">
        <v>1324</v>
      </c>
      <c r="F158" s="418">
        <v>1</v>
      </c>
      <c r="G158" s="418" t="s">
        <v>1323</v>
      </c>
      <c r="H158" s="418" t="s">
        <v>1325</v>
      </c>
    </row>
    <row r="159" spans="1:8" hidden="1">
      <c r="A159" s="593" t="s">
        <v>1080</v>
      </c>
      <c r="B159" s="267">
        <v>28943151</v>
      </c>
      <c r="C159" s="267">
        <v>21210869.997000001</v>
      </c>
      <c r="D159" s="267">
        <v>2520</v>
      </c>
      <c r="E159" s="418" t="s">
        <v>1324</v>
      </c>
      <c r="F159" s="418">
        <v>1</v>
      </c>
      <c r="G159" s="418" t="s">
        <v>1323</v>
      </c>
      <c r="H159" s="418" t="s">
        <v>1325</v>
      </c>
    </row>
    <row r="160" spans="1:8" hidden="1">
      <c r="A160" s="593" t="s">
        <v>1081</v>
      </c>
      <c r="B160" s="571">
        <v>274663700</v>
      </c>
      <c r="C160" s="571">
        <v>265512440.13499999</v>
      </c>
      <c r="D160" s="571"/>
      <c r="E160" s="418" t="s">
        <v>1324</v>
      </c>
      <c r="F160" s="418">
        <v>1</v>
      </c>
      <c r="G160" s="418" t="s">
        <v>1323</v>
      </c>
      <c r="H160" s="418" t="s">
        <v>1325</v>
      </c>
    </row>
    <row r="161" spans="1:8" hidden="1">
      <c r="A161" s="593" t="s">
        <v>1082</v>
      </c>
      <c r="B161" s="267">
        <v>2648340.9749271101</v>
      </c>
      <c r="C161" s="267">
        <v>1057277.26</v>
      </c>
      <c r="D161" s="561"/>
      <c r="E161" s="418" t="s">
        <v>1324</v>
      </c>
      <c r="F161" s="418">
        <v>1</v>
      </c>
      <c r="G161" s="418" t="s">
        <v>1323</v>
      </c>
      <c r="H161" s="418" t="s">
        <v>1325</v>
      </c>
    </row>
    <row r="162" spans="1:8" hidden="1">
      <c r="A162" s="593" t="s">
        <v>1243</v>
      </c>
      <c r="B162" s="267">
        <v>114399640</v>
      </c>
      <c r="C162" s="267">
        <v>92853851.299999997</v>
      </c>
      <c r="D162" s="267"/>
      <c r="E162" s="418" t="s">
        <v>1324</v>
      </c>
      <c r="F162" s="418">
        <v>1</v>
      </c>
      <c r="G162" s="418" t="s">
        <v>1323</v>
      </c>
      <c r="H162" s="418" t="s">
        <v>1325</v>
      </c>
    </row>
    <row r="163" spans="1:8" hidden="1">
      <c r="A163" s="593" t="s">
        <v>1085</v>
      </c>
      <c r="B163" s="571">
        <v>109399640</v>
      </c>
      <c r="C163" s="571">
        <v>94574974.659540042</v>
      </c>
      <c r="D163" s="571">
        <v>15000</v>
      </c>
      <c r="E163" s="418" t="s">
        <v>1324</v>
      </c>
      <c r="F163" s="418">
        <v>1</v>
      </c>
      <c r="G163" s="418" t="s">
        <v>1323</v>
      </c>
      <c r="H163" s="418" t="s">
        <v>1325</v>
      </c>
    </row>
    <row r="164" spans="1:8" hidden="1">
      <c r="A164" s="593" t="s">
        <v>1086</v>
      </c>
      <c r="B164" s="267">
        <v>9050320</v>
      </c>
      <c r="C164" s="267">
        <v>6335224</v>
      </c>
      <c r="D164" s="267"/>
      <c r="E164" s="418" t="s">
        <v>1324</v>
      </c>
      <c r="F164" s="418">
        <v>1</v>
      </c>
      <c r="G164" s="418" t="s">
        <v>1323</v>
      </c>
      <c r="H164" s="418" t="s">
        <v>1325</v>
      </c>
    </row>
    <row r="165" spans="1:8" hidden="1">
      <c r="A165" s="592" t="s">
        <v>1087</v>
      </c>
      <c r="B165" s="267">
        <v>72547889</v>
      </c>
      <c r="C165" s="267">
        <v>43182355.317000002</v>
      </c>
      <c r="D165" s="267"/>
      <c r="E165" s="418" t="s">
        <v>1324</v>
      </c>
      <c r="F165" s="418">
        <v>1</v>
      </c>
      <c r="G165" s="418" t="s">
        <v>1323</v>
      </c>
      <c r="H165" s="418" t="s">
        <v>1325</v>
      </c>
    </row>
    <row r="166" spans="1:8" hidden="1">
      <c r="A166" s="592" t="s">
        <v>1088</v>
      </c>
      <c r="B166" s="267">
        <v>23038288.539999999</v>
      </c>
      <c r="C166" s="267">
        <v>13129303.501</v>
      </c>
      <c r="D166" s="267"/>
      <c r="E166" s="418" t="s">
        <v>1324</v>
      </c>
      <c r="F166" s="418">
        <v>1</v>
      </c>
      <c r="G166" s="418" t="s">
        <v>1323</v>
      </c>
      <c r="H166" s="418" t="s">
        <v>1325</v>
      </c>
    </row>
    <row r="167" spans="1:8" hidden="1">
      <c r="A167" s="593" t="s">
        <v>1092</v>
      </c>
      <c r="B167" s="293">
        <v>54777143</v>
      </c>
      <c r="C167" s="293">
        <v>42810448.983000003</v>
      </c>
      <c r="D167" s="516">
        <v>0</v>
      </c>
      <c r="E167" s="418" t="s">
        <v>1324</v>
      </c>
      <c r="F167" s="418">
        <v>1</v>
      </c>
      <c r="G167" s="418" t="s">
        <v>1323</v>
      </c>
      <c r="H167" s="418" t="s">
        <v>1325</v>
      </c>
    </row>
    <row r="168" spans="1:8" hidden="1">
      <c r="A168" s="593" t="s">
        <v>1093</v>
      </c>
      <c r="B168" s="571">
        <v>343357654.10600001</v>
      </c>
      <c r="C168" s="571">
        <v>271212136.10499996</v>
      </c>
      <c r="D168" s="571">
        <v>18596</v>
      </c>
      <c r="E168" s="418" t="s">
        <v>1324</v>
      </c>
      <c r="F168" s="418">
        <v>1</v>
      </c>
      <c r="G168" s="418" t="s">
        <v>1323</v>
      </c>
      <c r="H168" s="418" t="s">
        <v>1325</v>
      </c>
    </row>
    <row r="169" spans="1:8" hidden="1">
      <c r="A169" s="593" t="s">
        <v>1098</v>
      </c>
      <c r="B169" s="293">
        <v>2740570200</v>
      </c>
      <c r="C169" s="293">
        <v>2663137373.0011883</v>
      </c>
      <c r="D169" s="567">
        <v>169000</v>
      </c>
      <c r="E169" s="418" t="s">
        <v>1324</v>
      </c>
      <c r="F169" s="418">
        <v>1</v>
      </c>
      <c r="G169" s="418" t="s">
        <v>1323</v>
      </c>
      <c r="H169" s="418" t="s">
        <v>1325</v>
      </c>
    </row>
    <row r="170" spans="1:8" hidden="1">
      <c r="A170" s="593" t="s">
        <v>1099</v>
      </c>
      <c r="B170" s="571">
        <v>120712211</v>
      </c>
      <c r="C170" s="571">
        <v>101105076</v>
      </c>
      <c r="D170" s="571">
        <v>29643</v>
      </c>
      <c r="E170" s="418" t="s">
        <v>1324</v>
      </c>
      <c r="F170" s="418">
        <v>1</v>
      </c>
      <c r="G170" s="418" t="s">
        <v>1323</v>
      </c>
      <c r="H170" s="418" t="s">
        <v>1325</v>
      </c>
    </row>
    <row r="171" spans="1:8" hidden="1">
      <c r="A171" s="593" t="s">
        <v>12</v>
      </c>
      <c r="B171" s="293">
        <v>527037820</v>
      </c>
      <c r="C171" s="293">
        <v>502741033.22918242</v>
      </c>
      <c r="D171" s="567">
        <v>25379</v>
      </c>
      <c r="E171" s="418" t="s">
        <v>1324</v>
      </c>
      <c r="F171" s="418">
        <v>1</v>
      </c>
      <c r="G171" s="418" t="s">
        <v>1323</v>
      </c>
      <c r="H171" s="418" t="s">
        <v>1325</v>
      </c>
    </row>
    <row r="172" spans="1:8" hidden="1">
      <c r="A172" s="593" t="s">
        <v>1105</v>
      </c>
      <c r="B172" s="267">
        <v>3865380</v>
      </c>
      <c r="C172" s="267">
        <v>1461115</v>
      </c>
      <c r="D172" s="267">
        <v>4000</v>
      </c>
      <c r="E172" s="418" t="s">
        <v>1324</v>
      </c>
      <c r="F172" s="418">
        <v>1</v>
      </c>
      <c r="G172" s="418" t="s">
        <v>1323</v>
      </c>
      <c r="H172" s="418" t="s">
        <v>1325</v>
      </c>
    </row>
    <row r="173" spans="1:8" hidden="1">
      <c r="A173" s="593" t="s">
        <v>1245</v>
      </c>
      <c r="B173" s="293">
        <v>98230405</v>
      </c>
      <c r="C173" s="293">
        <v>86259669.127999991</v>
      </c>
      <c r="D173" s="293">
        <v>13000</v>
      </c>
      <c r="E173" s="418" t="s">
        <v>1324</v>
      </c>
      <c r="F173" s="418">
        <v>1</v>
      </c>
      <c r="G173" s="418" t="s">
        <v>1323</v>
      </c>
      <c r="H173" s="418" t="s">
        <v>1325</v>
      </c>
    </row>
    <row r="174" spans="1:8" hidden="1">
      <c r="A174" s="593" t="s">
        <v>1110</v>
      </c>
      <c r="B174" s="267">
        <v>4424558</v>
      </c>
      <c r="C174" s="267">
        <v>2062745</v>
      </c>
      <c r="D174" s="267">
        <v>4286.7000000000007</v>
      </c>
      <c r="E174" s="418" t="s">
        <v>1324</v>
      </c>
      <c r="F174" s="418">
        <v>1</v>
      </c>
      <c r="G174" s="418" t="s">
        <v>1323</v>
      </c>
      <c r="H174" s="418" t="s">
        <v>1325</v>
      </c>
    </row>
    <row r="175" spans="1:8" hidden="1">
      <c r="A175" s="593" t="s">
        <v>444</v>
      </c>
      <c r="B175" s="267">
        <v>107782440</v>
      </c>
      <c r="C175" s="267">
        <v>82991132</v>
      </c>
      <c r="D175" s="267"/>
      <c r="E175" s="418" t="s">
        <v>1324</v>
      </c>
      <c r="F175" s="418">
        <v>1</v>
      </c>
      <c r="G175" s="418" t="s">
        <v>1323</v>
      </c>
      <c r="H175" s="418" t="s">
        <v>1325</v>
      </c>
    </row>
    <row r="176" spans="1:8" hidden="1">
      <c r="A176" s="593" t="s">
        <v>1246</v>
      </c>
      <c r="B176" s="267">
        <v>417390514</v>
      </c>
      <c r="C176" s="267">
        <v>292181074.44640005</v>
      </c>
      <c r="D176" s="267"/>
      <c r="E176" s="418" t="s">
        <v>1324</v>
      </c>
      <c r="F176" s="418">
        <v>1</v>
      </c>
      <c r="G176" s="418" t="s">
        <v>1323</v>
      </c>
      <c r="H176" s="418" t="s">
        <v>1325</v>
      </c>
    </row>
    <row r="177" spans="1:8" hidden="1">
      <c r="A177" s="593" t="s">
        <v>1116</v>
      </c>
      <c r="B177" s="293">
        <v>168976040.95238096</v>
      </c>
      <c r="C177" s="293">
        <v>141672524.9014762</v>
      </c>
      <c r="D177" s="567">
        <v>7800</v>
      </c>
      <c r="E177" s="418" t="s">
        <v>1324</v>
      </c>
      <c r="F177" s="418">
        <v>1</v>
      </c>
      <c r="G177" s="418" t="s">
        <v>1323</v>
      </c>
      <c r="H177" s="418" t="s">
        <v>1325</v>
      </c>
    </row>
    <row r="178" spans="1:8" hidden="1">
      <c r="A178" s="593" t="s">
        <v>1117</v>
      </c>
      <c r="B178" s="267">
        <v>45205818</v>
      </c>
      <c r="C178" s="267">
        <v>31111755</v>
      </c>
      <c r="D178" s="267">
        <v>1080</v>
      </c>
      <c r="E178" s="418" t="s">
        <v>1324</v>
      </c>
      <c r="F178" s="418">
        <v>1</v>
      </c>
      <c r="G178" s="418" t="s">
        <v>1323</v>
      </c>
      <c r="H178" s="418" t="s">
        <v>1325</v>
      </c>
    </row>
    <row r="179" spans="1:8" hidden="1">
      <c r="A179" s="593" t="s">
        <v>472</v>
      </c>
      <c r="B179" s="267">
        <v>332856409</v>
      </c>
      <c r="C179" s="267">
        <v>319846012.34499997</v>
      </c>
      <c r="D179" s="267">
        <v>16200</v>
      </c>
      <c r="E179" s="418" t="s">
        <v>1324</v>
      </c>
      <c r="F179" s="418">
        <v>1</v>
      </c>
      <c r="G179" s="418" t="s">
        <v>1323</v>
      </c>
      <c r="H179" s="418" t="s">
        <v>1325</v>
      </c>
    </row>
    <row r="180" spans="1:8" hidden="1">
      <c r="A180" s="593" t="s">
        <v>1118</v>
      </c>
      <c r="B180" s="267"/>
      <c r="C180" s="267"/>
      <c r="D180" s="267"/>
      <c r="E180" s="418" t="s">
        <v>1324</v>
      </c>
      <c r="F180" s="418">
        <v>1</v>
      </c>
      <c r="G180" s="418" t="s">
        <v>1323</v>
      </c>
      <c r="H180" s="418" t="s">
        <v>1325</v>
      </c>
    </row>
    <row r="181" spans="1:8" hidden="1">
      <c r="A181" s="593" t="s">
        <v>1119</v>
      </c>
      <c r="B181" s="267">
        <v>46639513</v>
      </c>
      <c r="C181" s="267">
        <v>37675288</v>
      </c>
      <c r="D181" s="267">
        <v>3604</v>
      </c>
      <c r="E181" s="418" t="s">
        <v>1324</v>
      </c>
      <c r="F181" s="418">
        <v>1</v>
      </c>
      <c r="G181" s="418" t="s">
        <v>1323</v>
      </c>
      <c r="H181" s="418" t="s">
        <v>1325</v>
      </c>
    </row>
    <row r="182" spans="1:8" hidden="1">
      <c r="A182" s="593" t="s">
        <v>1120</v>
      </c>
      <c r="B182" s="267">
        <v>18752986</v>
      </c>
      <c r="C182" s="267">
        <v>13705181</v>
      </c>
      <c r="D182" s="267">
        <v>1738</v>
      </c>
      <c r="E182" s="418" t="s">
        <v>1324</v>
      </c>
      <c r="F182" s="418">
        <v>1</v>
      </c>
      <c r="G182" s="418" t="s">
        <v>1323</v>
      </c>
      <c r="H182" s="418" t="s">
        <v>1325</v>
      </c>
    </row>
    <row r="183" spans="1:8" hidden="1">
      <c r="A183" s="593" t="s">
        <v>1121</v>
      </c>
      <c r="B183" s="267">
        <v>112045826</v>
      </c>
      <c r="C183" s="267">
        <v>113125840.85699999</v>
      </c>
      <c r="D183" s="267">
        <v>52500</v>
      </c>
      <c r="E183" s="418" t="s">
        <v>1324</v>
      </c>
      <c r="F183" s="418">
        <v>1</v>
      </c>
      <c r="G183" s="418" t="s">
        <v>1323</v>
      </c>
      <c r="H183" s="418" t="s">
        <v>1325</v>
      </c>
    </row>
    <row r="184" spans="1:8" hidden="1">
      <c r="A184" s="593" t="s">
        <v>1122</v>
      </c>
      <c r="B184" s="267"/>
      <c r="C184" s="267"/>
      <c r="D184" s="267"/>
      <c r="E184" s="418" t="s">
        <v>1324</v>
      </c>
      <c r="F184" s="418">
        <v>1</v>
      </c>
      <c r="G184" s="418" t="s">
        <v>1323</v>
      </c>
      <c r="H184" s="418" t="s">
        <v>1325</v>
      </c>
    </row>
    <row r="185" spans="1:8" hidden="1">
      <c r="A185" s="593" t="s">
        <v>9</v>
      </c>
      <c r="B185" s="267">
        <v>150000000</v>
      </c>
      <c r="C185" s="267">
        <v>125642410.02353564</v>
      </c>
      <c r="D185" s="267"/>
      <c r="E185" s="418" t="s">
        <v>1324</v>
      </c>
      <c r="F185" s="418">
        <v>1</v>
      </c>
      <c r="G185" s="418" t="s">
        <v>1323</v>
      </c>
      <c r="H185" s="418" t="s">
        <v>1325</v>
      </c>
    </row>
    <row r="186" spans="1:8" hidden="1">
      <c r="A186" s="593" t="s">
        <v>946</v>
      </c>
      <c r="B186" s="267">
        <v>70928098</v>
      </c>
      <c r="C186" s="267">
        <v>51420131</v>
      </c>
      <c r="D186" s="267">
        <v>6900</v>
      </c>
      <c r="E186" s="418" t="s">
        <v>1324</v>
      </c>
      <c r="F186" s="418">
        <v>1</v>
      </c>
      <c r="G186" s="418" t="s">
        <v>1323</v>
      </c>
      <c r="H186" s="418" t="s">
        <v>1325</v>
      </c>
    </row>
    <row r="187" spans="1:8" hidden="1">
      <c r="A187" s="593" t="s">
        <v>6</v>
      </c>
      <c r="B187" s="293">
        <v>66185668.571428567</v>
      </c>
      <c r="C187" s="293">
        <v>58052020.61928571</v>
      </c>
      <c r="D187" s="567">
        <v>6400</v>
      </c>
      <c r="E187" s="418" t="s">
        <v>1324</v>
      </c>
      <c r="F187" s="418">
        <v>1</v>
      </c>
      <c r="G187" s="418" t="s">
        <v>1323</v>
      </c>
      <c r="H187" s="418" t="s">
        <v>1325</v>
      </c>
    </row>
    <row r="188" spans="1:8" hidden="1">
      <c r="A188" s="593" t="s">
        <v>945</v>
      </c>
      <c r="B188" s="267">
        <v>245977347.13161686</v>
      </c>
      <c r="C188" s="267">
        <v>228488395.46324447</v>
      </c>
      <c r="D188" s="561">
        <v>48853.59</v>
      </c>
      <c r="E188" s="418" t="s">
        <v>1324</v>
      </c>
      <c r="F188" s="418">
        <v>1</v>
      </c>
      <c r="G188" s="418" t="s">
        <v>1323</v>
      </c>
      <c r="H188" s="418" t="s">
        <v>1325</v>
      </c>
    </row>
    <row r="189" spans="1:8" hidden="1">
      <c r="A189" s="593" t="s">
        <v>1247</v>
      </c>
      <c r="B189" s="267">
        <v>212005784</v>
      </c>
      <c r="C189" s="267">
        <v>118641100</v>
      </c>
      <c r="D189" s="267"/>
      <c r="E189" s="418" t="s">
        <v>1324</v>
      </c>
      <c r="F189" s="418">
        <v>1</v>
      </c>
      <c r="G189" s="418" t="s">
        <v>1323</v>
      </c>
      <c r="H189" s="418" t="s">
        <v>1325</v>
      </c>
    </row>
    <row r="190" spans="1:8" hidden="1">
      <c r="A190" s="593" t="s">
        <v>1128</v>
      </c>
      <c r="B190" s="267">
        <v>54192857</v>
      </c>
      <c r="C190" s="267">
        <v>46001919</v>
      </c>
      <c r="D190" s="267"/>
      <c r="E190" s="418" t="s">
        <v>1324</v>
      </c>
      <c r="F190" s="418">
        <v>1</v>
      </c>
      <c r="G190" s="418" t="s">
        <v>1323</v>
      </c>
      <c r="H190" s="418" t="s">
        <v>1325</v>
      </c>
    </row>
    <row r="191" spans="1:8" hidden="1">
      <c r="A191" s="593" t="s">
        <v>1132</v>
      </c>
      <c r="B191" s="293">
        <v>262378822</v>
      </c>
      <c r="C191" s="293">
        <v>232988357.458</v>
      </c>
      <c r="D191" s="567">
        <v>14500</v>
      </c>
      <c r="E191" s="418" t="s">
        <v>1324</v>
      </c>
      <c r="F191" s="418">
        <v>1</v>
      </c>
      <c r="G191" s="418" t="s">
        <v>1323</v>
      </c>
      <c r="H191" s="418" t="s">
        <v>1325</v>
      </c>
    </row>
    <row r="192" spans="1:8" hidden="1">
      <c r="A192" s="593" t="s">
        <v>1133</v>
      </c>
      <c r="B192" s="267"/>
      <c r="C192" s="267"/>
      <c r="D192" s="267"/>
      <c r="E192" s="418" t="s">
        <v>1324</v>
      </c>
      <c r="F192" s="418">
        <v>1</v>
      </c>
      <c r="G192" s="418" t="s">
        <v>1323</v>
      </c>
      <c r="H192" s="418" t="s">
        <v>1325</v>
      </c>
    </row>
    <row r="193" spans="1:8" hidden="1">
      <c r="A193" s="593" t="s">
        <v>1249</v>
      </c>
      <c r="B193" s="267">
        <v>3200000000</v>
      </c>
      <c r="C193" s="267">
        <v>2976000000</v>
      </c>
      <c r="D193" s="267">
        <v>618237</v>
      </c>
      <c r="E193" s="418" t="s">
        <v>1324</v>
      </c>
      <c r="F193" s="418">
        <v>1</v>
      </c>
      <c r="G193" s="418" t="s">
        <v>1323</v>
      </c>
      <c r="H193" s="418" t="s">
        <v>1325</v>
      </c>
    </row>
    <row r="194" spans="1:8" hidden="1">
      <c r="A194" s="593" t="s">
        <v>1250</v>
      </c>
      <c r="B194" s="267">
        <v>67755600</v>
      </c>
      <c r="C194" s="267">
        <v>59506484.685877666</v>
      </c>
      <c r="D194" s="267">
        <v>476</v>
      </c>
      <c r="E194" s="418" t="s">
        <v>1324</v>
      </c>
      <c r="F194" s="418">
        <v>1</v>
      </c>
      <c r="G194" s="418" t="s">
        <v>1323</v>
      </c>
      <c r="H194" s="418" t="s">
        <v>1325</v>
      </c>
    </row>
    <row r="195" spans="1:8" hidden="1">
      <c r="A195" s="593" t="s">
        <v>1138</v>
      </c>
      <c r="B195" s="267">
        <v>22334150</v>
      </c>
      <c r="C195" s="267">
        <v>17647987</v>
      </c>
      <c r="D195" s="267">
        <v>1813</v>
      </c>
      <c r="E195" s="418" t="s">
        <v>1324</v>
      </c>
      <c r="F195" s="418">
        <v>1</v>
      </c>
      <c r="G195" s="418" t="s">
        <v>1323</v>
      </c>
      <c r="H195" s="418" t="s">
        <v>1325</v>
      </c>
    </row>
    <row r="196" spans="1:8" hidden="1">
      <c r="A196" s="593" t="s">
        <v>1139</v>
      </c>
      <c r="B196" s="267">
        <v>1024820</v>
      </c>
      <c r="C196" s="267"/>
      <c r="D196" s="267"/>
      <c r="E196" s="418" t="s">
        <v>1324</v>
      </c>
      <c r="F196" s="418">
        <v>1</v>
      </c>
      <c r="G196" s="418" t="s">
        <v>1323</v>
      </c>
      <c r="H196" s="418" t="s">
        <v>1325</v>
      </c>
    </row>
    <row r="197" spans="1:8" hidden="1">
      <c r="A197" s="593" t="s">
        <v>1143</v>
      </c>
      <c r="B197" s="293">
        <v>1074545067</v>
      </c>
      <c r="C197" s="293">
        <v>1010072362.9799999</v>
      </c>
      <c r="D197" s="567">
        <v>156000</v>
      </c>
      <c r="E197" s="418" t="s">
        <v>1324</v>
      </c>
      <c r="F197" s="418">
        <v>1</v>
      </c>
      <c r="G197" s="418" t="s">
        <v>1323</v>
      </c>
      <c r="H197" s="418" t="s">
        <v>1325</v>
      </c>
    </row>
    <row r="198" spans="1:8" hidden="1">
      <c r="A198" s="593" t="s">
        <v>1144</v>
      </c>
      <c r="B198" s="293">
        <v>176420375</v>
      </c>
      <c r="C198" s="293">
        <v>122239319.38</v>
      </c>
      <c r="D198" s="567">
        <v>12500</v>
      </c>
      <c r="E198" s="418" t="s">
        <v>1324</v>
      </c>
      <c r="F198" s="418">
        <v>1</v>
      </c>
      <c r="G198" s="418" t="s">
        <v>1323</v>
      </c>
      <c r="H198" s="418" t="s">
        <v>1325</v>
      </c>
    </row>
    <row r="199" spans="1:8" hidden="1">
      <c r="A199" s="593" t="s">
        <v>1147</v>
      </c>
      <c r="B199" s="267">
        <v>1633315425</v>
      </c>
      <c r="C199" s="267">
        <v>1246507144.69559</v>
      </c>
      <c r="D199" s="267">
        <v>600000</v>
      </c>
      <c r="E199" s="418" t="s">
        <v>1324</v>
      </c>
      <c r="F199" s="418">
        <v>1</v>
      </c>
      <c r="G199" s="418" t="s">
        <v>1323</v>
      </c>
      <c r="H199" s="418" t="s">
        <v>1325</v>
      </c>
    </row>
    <row r="200" spans="1:8" hidden="1">
      <c r="A200" s="593" t="s">
        <v>1148</v>
      </c>
      <c r="B200" s="267">
        <v>52028085.714285709</v>
      </c>
      <c r="C200" s="267">
        <v>47340355.191428564</v>
      </c>
      <c r="D200" s="267">
        <v>11305</v>
      </c>
      <c r="E200" s="418" t="s">
        <v>1324</v>
      </c>
      <c r="F200" s="418">
        <v>1</v>
      </c>
      <c r="G200" s="418" t="s">
        <v>1323</v>
      </c>
      <c r="H200" s="418" t="s">
        <v>1325</v>
      </c>
    </row>
    <row r="201" spans="1:8" hidden="1">
      <c r="A201" s="593" t="s">
        <v>1149</v>
      </c>
      <c r="B201" s="267">
        <v>32341773</v>
      </c>
      <c r="C201" s="267">
        <v>34798196.777618825</v>
      </c>
      <c r="D201" s="267"/>
      <c r="E201" s="418" t="s">
        <v>1324</v>
      </c>
      <c r="F201" s="418">
        <v>1</v>
      </c>
      <c r="G201" s="418" t="s">
        <v>1323</v>
      </c>
      <c r="H201" s="418" t="s">
        <v>1325</v>
      </c>
    </row>
    <row r="202" spans="1:8" hidden="1">
      <c r="A202" s="593" t="s">
        <v>1150</v>
      </c>
      <c r="B202" s="267">
        <v>10957813.824999999</v>
      </c>
      <c r="C202" s="267">
        <v>9623720.8521223478</v>
      </c>
      <c r="D202" s="267">
        <v>476</v>
      </c>
      <c r="E202" s="418" t="s">
        <v>1324</v>
      </c>
      <c r="F202" s="418">
        <v>1</v>
      </c>
      <c r="G202" s="418" t="s">
        <v>1323</v>
      </c>
      <c r="H202" s="418" t="s">
        <v>1325</v>
      </c>
    </row>
    <row r="203" spans="1:8" hidden="1">
      <c r="A203" s="593" t="s">
        <v>1251</v>
      </c>
      <c r="B203" s="267">
        <v>170057475.66411862</v>
      </c>
      <c r="C203" s="267">
        <v>136045980.53129491</v>
      </c>
      <c r="D203" s="267">
        <v>12350</v>
      </c>
      <c r="E203" s="418" t="s">
        <v>1324</v>
      </c>
      <c r="F203" s="418">
        <v>1</v>
      </c>
      <c r="G203" s="418" t="s">
        <v>1323</v>
      </c>
      <c r="H203" s="418" t="s">
        <v>1325</v>
      </c>
    </row>
    <row r="204" spans="1:8" hidden="1">
      <c r="A204" s="593" t="s">
        <v>1251</v>
      </c>
      <c r="B204" s="267">
        <v>170057475.66411862</v>
      </c>
      <c r="C204" s="267">
        <v>136045980.53129491</v>
      </c>
      <c r="D204" s="267">
        <v>12350</v>
      </c>
      <c r="E204" s="418" t="s">
        <v>1324</v>
      </c>
      <c r="F204" s="418">
        <v>1</v>
      </c>
      <c r="G204" s="418" t="s">
        <v>1323</v>
      </c>
      <c r="H204" s="418" t="s">
        <v>1325</v>
      </c>
    </row>
    <row r="205" spans="1:8" hidden="1">
      <c r="A205" s="593" t="s">
        <v>1156</v>
      </c>
      <c r="B205" s="293">
        <v>1200000000</v>
      </c>
      <c r="C205" s="293">
        <v>1140000000</v>
      </c>
      <c r="D205" s="567">
        <v>18000</v>
      </c>
      <c r="E205" s="418" t="s">
        <v>1324</v>
      </c>
      <c r="F205" s="418">
        <v>1</v>
      </c>
      <c r="G205" s="418" t="s">
        <v>1323</v>
      </c>
      <c r="H205" s="418" t="s">
        <v>1325</v>
      </c>
    </row>
    <row r="206" spans="1:8" hidden="1">
      <c r="A206" s="593" t="s">
        <v>567</v>
      </c>
      <c r="B206" s="267">
        <v>65831906</v>
      </c>
      <c r="C206" s="267">
        <v>56811131</v>
      </c>
      <c r="D206" s="267"/>
      <c r="E206" s="418" t="s">
        <v>1324</v>
      </c>
      <c r="F206" s="418">
        <v>1</v>
      </c>
      <c r="G206" s="418" t="s">
        <v>1323</v>
      </c>
      <c r="H206" s="418" t="s">
        <v>1325</v>
      </c>
    </row>
    <row r="207" spans="1:8" hidden="1">
      <c r="A207" s="593" t="s">
        <v>1158</v>
      </c>
      <c r="B207" s="267">
        <v>1688453</v>
      </c>
      <c r="C207" s="267">
        <v>1511719</v>
      </c>
      <c r="D207" s="267"/>
      <c r="E207" s="418" t="s">
        <v>1324</v>
      </c>
      <c r="F207" s="418">
        <v>1</v>
      </c>
      <c r="G207" s="418" t="s">
        <v>1323</v>
      </c>
      <c r="H207" s="418" t="s">
        <v>1325</v>
      </c>
    </row>
    <row r="208" spans="1:8" hidden="1">
      <c r="A208" s="593" t="s">
        <v>1159</v>
      </c>
      <c r="B208" s="267">
        <v>7149700</v>
      </c>
      <c r="C208" s="267">
        <v>6713205</v>
      </c>
      <c r="D208" s="267"/>
      <c r="E208" s="418" t="s">
        <v>1324</v>
      </c>
      <c r="F208" s="418">
        <v>1</v>
      </c>
      <c r="G208" s="418" t="s">
        <v>1323</v>
      </c>
      <c r="H208" s="418" t="s">
        <v>1325</v>
      </c>
    </row>
    <row r="209" spans="1:8" hidden="1">
      <c r="A209" s="593" t="s">
        <v>1252</v>
      </c>
      <c r="B209" s="267">
        <v>4203687</v>
      </c>
      <c r="C209" s="267">
        <v>2001684</v>
      </c>
      <c r="D209" s="267"/>
      <c r="E209" s="418" t="s">
        <v>1324</v>
      </c>
      <c r="F209" s="418">
        <v>1</v>
      </c>
      <c r="G209" s="418" t="s">
        <v>1323</v>
      </c>
      <c r="H209" s="418" t="s">
        <v>1325</v>
      </c>
    </row>
    <row r="210" spans="1:8" hidden="1">
      <c r="A210" s="593" t="s">
        <v>1162</v>
      </c>
      <c r="B210" s="267">
        <v>1042542</v>
      </c>
      <c r="C210" s="267">
        <v>758212.27000000037</v>
      </c>
      <c r="D210" s="267"/>
      <c r="E210" s="418" t="s">
        <v>1324</v>
      </c>
      <c r="F210" s="418">
        <v>1</v>
      </c>
      <c r="G210" s="418" t="s">
        <v>1323</v>
      </c>
      <c r="H210" s="418" t="s">
        <v>1325</v>
      </c>
    </row>
    <row r="211" spans="1:8" hidden="1">
      <c r="A211" s="593" t="s">
        <v>1253</v>
      </c>
      <c r="B211" s="267">
        <v>57898699.390000001</v>
      </c>
      <c r="C211" s="267">
        <v>54424777.426599994</v>
      </c>
      <c r="D211" s="561">
        <v>18352</v>
      </c>
      <c r="E211" s="418" t="s">
        <v>1324</v>
      </c>
      <c r="F211" s="418">
        <v>1</v>
      </c>
      <c r="G211" s="418" t="s">
        <v>1323</v>
      </c>
      <c r="H211" s="418" t="s">
        <v>1325</v>
      </c>
    </row>
    <row r="212" spans="1:8" hidden="1">
      <c r="A212" s="593" t="s">
        <v>1165</v>
      </c>
      <c r="B212" s="267">
        <v>16220552</v>
      </c>
      <c r="C212" s="267">
        <v>14434567.448799998</v>
      </c>
      <c r="D212" s="267"/>
      <c r="E212" s="418" t="s">
        <v>1324</v>
      </c>
      <c r="F212" s="418">
        <v>1</v>
      </c>
      <c r="G212" s="418" t="s">
        <v>1323</v>
      </c>
      <c r="H212" s="418" t="s">
        <v>1325</v>
      </c>
    </row>
    <row r="213" spans="1:8" hidden="1">
      <c r="A213" s="593" t="s">
        <v>993</v>
      </c>
      <c r="B213" s="267">
        <v>95436549</v>
      </c>
      <c r="C213" s="267">
        <v>82927091</v>
      </c>
      <c r="D213" s="267">
        <v>6750</v>
      </c>
      <c r="E213" s="418" t="s">
        <v>1324</v>
      </c>
      <c r="F213" s="418">
        <v>1</v>
      </c>
      <c r="G213" s="418" t="s">
        <v>1323</v>
      </c>
      <c r="H213" s="418" t="s">
        <v>1325</v>
      </c>
    </row>
    <row r="214" spans="1:8" hidden="1">
      <c r="A214" s="593" t="s">
        <v>1166</v>
      </c>
      <c r="B214" s="267">
        <v>4423592</v>
      </c>
      <c r="C214" s="267">
        <v>4769909</v>
      </c>
      <c r="D214" s="267"/>
      <c r="E214" s="418" t="s">
        <v>1324</v>
      </c>
      <c r="F214" s="418">
        <v>1</v>
      </c>
      <c r="G214" s="418" t="s">
        <v>1323</v>
      </c>
      <c r="H214" s="418" t="s">
        <v>1325</v>
      </c>
    </row>
    <row r="215" spans="1:8" hidden="1">
      <c r="A215" s="593" t="s">
        <v>1167</v>
      </c>
      <c r="B215" s="267">
        <v>133583770</v>
      </c>
      <c r="C215" s="267">
        <v>99106552.445317701</v>
      </c>
      <c r="D215" s="561">
        <v>30000</v>
      </c>
      <c r="E215" s="418" t="s">
        <v>1324</v>
      </c>
      <c r="F215" s="418">
        <v>1</v>
      </c>
      <c r="G215" s="418" t="s">
        <v>1323</v>
      </c>
      <c r="H215" s="418" t="s">
        <v>1325</v>
      </c>
    </row>
    <row r="216" spans="1:8" hidden="1">
      <c r="A216" s="593" t="s">
        <v>1168</v>
      </c>
      <c r="B216" s="267">
        <v>196190620</v>
      </c>
      <c r="C216" s="267">
        <v>212380869</v>
      </c>
      <c r="D216" s="561">
        <v>19836</v>
      </c>
      <c r="E216" s="418" t="s">
        <v>1324</v>
      </c>
      <c r="F216" s="418">
        <v>1</v>
      </c>
      <c r="G216" s="418" t="s">
        <v>1323</v>
      </c>
      <c r="H216" s="418" t="s">
        <v>1325</v>
      </c>
    </row>
    <row r="217" spans="1:8" hidden="1">
      <c r="A217" s="593" t="s">
        <v>1172</v>
      </c>
      <c r="B217" s="293">
        <v>635000000</v>
      </c>
      <c r="C217" s="293">
        <v>524290213.03941917</v>
      </c>
      <c r="D217" s="567">
        <v>98633</v>
      </c>
      <c r="E217" s="418" t="s">
        <v>1324</v>
      </c>
      <c r="F217" s="418">
        <v>1</v>
      </c>
      <c r="G217" s="418" t="s">
        <v>1323</v>
      </c>
      <c r="H217" s="418" t="s">
        <v>1325</v>
      </c>
    </row>
    <row r="218" spans="1:8" hidden="1">
      <c r="A218" s="593" t="s">
        <v>1173</v>
      </c>
      <c r="B218" s="267"/>
      <c r="C218" s="267"/>
      <c r="D218" s="267"/>
      <c r="E218" s="418" t="s">
        <v>1324</v>
      </c>
      <c r="F218" s="418">
        <v>1</v>
      </c>
      <c r="G218" s="418" t="s">
        <v>1323</v>
      </c>
      <c r="H218" s="418" t="s">
        <v>1325</v>
      </c>
    </row>
    <row r="219" spans="1:8" hidden="1">
      <c r="A219" s="593" t="s">
        <v>1174</v>
      </c>
      <c r="B219" s="267"/>
      <c r="C219" s="267"/>
      <c r="D219" s="267"/>
      <c r="E219" s="418" t="s">
        <v>1324</v>
      </c>
      <c r="F219" s="418">
        <v>1</v>
      </c>
      <c r="G219" s="418" t="s">
        <v>1323</v>
      </c>
      <c r="H219" s="418" t="s">
        <v>1325</v>
      </c>
    </row>
    <row r="220" spans="1:8" hidden="1">
      <c r="A220" s="593" t="s">
        <v>1175</v>
      </c>
      <c r="B220" s="267"/>
      <c r="C220" s="267"/>
      <c r="D220" s="267"/>
      <c r="E220" s="418" t="s">
        <v>1324</v>
      </c>
      <c r="F220" s="418">
        <v>1</v>
      </c>
      <c r="G220" s="418" t="s">
        <v>1323</v>
      </c>
      <c r="H220" s="418" t="s">
        <v>1325</v>
      </c>
    </row>
    <row r="221" spans="1:8" hidden="1">
      <c r="A221" s="593" t="s">
        <v>1176</v>
      </c>
      <c r="B221" s="267"/>
      <c r="C221" s="267"/>
      <c r="D221" s="267"/>
      <c r="E221" s="418" t="s">
        <v>1324</v>
      </c>
      <c r="F221" s="418">
        <v>1</v>
      </c>
      <c r="G221" s="418" t="s">
        <v>1323</v>
      </c>
      <c r="H221" s="418" t="s">
        <v>1325</v>
      </c>
    </row>
    <row r="222" spans="1:8" hidden="1">
      <c r="A222" s="593" t="s">
        <v>1177</v>
      </c>
      <c r="B222" s="267">
        <v>1520085</v>
      </c>
      <c r="C222" s="267">
        <v>1367204</v>
      </c>
      <c r="D222" s="267"/>
      <c r="E222" s="418" t="s">
        <v>1324</v>
      </c>
      <c r="F222" s="418">
        <v>1</v>
      </c>
      <c r="G222" s="418" t="s">
        <v>1323</v>
      </c>
      <c r="H222" s="418" t="s">
        <v>1325</v>
      </c>
    </row>
    <row r="223" spans="1:8" hidden="1">
      <c r="A223" s="593" t="s">
        <v>1254</v>
      </c>
      <c r="B223" s="293">
        <v>593999147</v>
      </c>
      <c r="C223" s="293">
        <v>510839266</v>
      </c>
      <c r="D223" s="567">
        <v>38447</v>
      </c>
      <c r="E223" s="418" t="s">
        <v>1324</v>
      </c>
      <c r="F223" s="418">
        <v>1</v>
      </c>
      <c r="G223" s="418" t="s">
        <v>1323</v>
      </c>
      <c r="H223" s="418" t="s">
        <v>1325</v>
      </c>
    </row>
    <row r="224" spans="1:8" hidden="1">
      <c r="A224" s="593" t="s">
        <v>1181</v>
      </c>
      <c r="B224" s="267">
        <v>16843027</v>
      </c>
      <c r="C224" s="267">
        <v>15775883</v>
      </c>
      <c r="D224" s="267"/>
      <c r="E224" s="418" t="s">
        <v>1324</v>
      </c>
      <c r="F224" s="418">
        <v>1</v>
      </c>
      <c r="G224" s="418" t="s">
        <v>1323</v>
      </c>
      <c r="H224" s="418" t="s">
        <v>1325</v>
      </c>
    </row>
    <row r="225" spans="1:8" hidden="1">
      <c r="A225" s="593" t="s">
        <v>1182</v>
      </c>
      <c r="B225" s="267">
        <v>138370050</v>
      </c>
      <c r="C225" s="267">
        <v>121772563</v>
      </c>
      <c r="D225" s="267">
        <v>9450</v>
      </c>
      <c r="E225" s="418" t="s">
        <v>1324</v>
      </c>
      <c r="F225" s="418">
        <v>1</v>
      </c>
      <c r="G225" s="418" t="s">
        <v>1323</v>
      </c>
      <c r="H225" s="418" t="s">
        <v>1325</v>
      </c>
    </row>
    <row r="226" spans="1:8">
      <c r="A226" s="593" t="s">
        <v>1349</v>
      </c>
      <c r="B226" s="267">
        <v>524000000</v>
      </c>
      <c r="C226" s="267">
        <v>492560000</v>
      </c>
      <c r="D226" s="267">
        <v>63600</v>
      </c>
      <c r="E226" s="418" t="s">
        <v>1324</v>
      </c>
      <c r="F226" s="418">
        <v>1</v>
      </c>
      <c r="G226" s="418" t="s">
        <v>1323</v>
      </c>
      <c r="H226" s="418" t="s">
        <v>1325</v>
      </c>
    </row>
    <row r="227" spans="1:8" hidden="1">
      <c r="A227" s="593" t="s">
        <v>1256</v>
      </c>
      <c r="B227" s="267">
        <v>434504076.42857146</v>
      </c>
      <c r="C227" s="267">
        <v>354989830.4421429</v>
      </c>
      <c r="D227" s="267"/>
      <c r="E227" s="418" t="s">
        <v>1324</v>
      </c>
      <c r="F227" s="418">
        <v>1</v>
      </c>
      <c r="G227" s="418" t="s">
        <v>1323</v>
      </c>
      <c r="H227" s="418" t="s">
        <v>1325</v>
      </c>
    </row>
    <row r="228" spans="1:8" hidden="1">
      <c r="A228" s="593" t="s">
        <v>1187</v>
      </c>
      <c r="B228" s="267">
        <v>85000000</v>
      </c>
      <c r="C228" s="267">
        <v>72250000</v>
      </c>
      <c r="D228" s="267"/>
      <c r="E228" s="418" t="s">
        <v>1324</v>
      </c>
      <c r="F228" s="418">
        <v>1</v>
      </c>
      <c r="G228" s="418" t="s">
        <v>1323</v>
      </c>
      <c r="H228" s="418" t="s">
        <v>1325</v>
      </c>
    </row>
    <row r="229" spans="1:8" hidden="1">
      <c r="A229" s="593" t="s">
        <v>663</v>
      </c>
      <c r="B229" s="267">
        <v>182442342</v>
      </c>
      <c r="C229" s="267">
        <v>178793495.16</v>
      </c>
      <c r="D229" s="267"/>
      <c r="E229" s="418" t="s">
        <v>1324</v>
      </c>
      <c r="F229" s="418">
        <v>1</v>
      </c>
      <c r="G229" s="418" t="s">
        <v>1323</v>
      </c>
      <c r="H229" s="418" t="s">
        <v>1325</v>
      </c>
    </row>
    <row r="230" spans="1:8" hidden="1">
      <c r="A230" s="593" t="s">
        <v>1188</v>
      </c>
      <c r="B230" s="267">
        <v>542690000</v>
      </c>
      <c r="C230" s="267">
        <v>507186915.88785046</v>
      </c>
      <c r="D230" s="561">
        <v>23000</v>
      </c>
      <c r="E230" s="418" t="s">
        <v>1324</v>
      </c>
      <c r="F230" s="418">
        <v>1</v>
      </c>
      <c r="G230" s="418" t="s">
        <v>1323</v>
      </c>
      <c r="H230" s="418" t="s">
        <v>1325</v>
      </c>
    </row>
    <row r="231" spans="1:8" hidden="1">
      <c r="A231" s="593" t="s">
        <v>1005</v>
      </c>
      <c r="B231" s="267">
        <v>100042648</v>
      </c>
      <c r="C231" s="267">
        <v>93060671.316080004</v>
      </c>
      <c r="D231" s="267"/>
      <c r="E231" s="418" t="s">
        <v>1324</v>
      </c>
      <c r="F231" s="418">
        <v>1</v>
      </c>
      <c r="G231" s="418" t="s">
        <v>1323</v>
      </c>
      <c r="H231" s="418" t="s">
        <v>1325</v>
      </c>
    </row>
    <row r="232" spans="1:8" hidden="1">
      <c r="A232" s="593" t="s">
        <v>1010</v>
      </c>
      <c r="B232" s="267">
        <v>124132580.952381</v>
      </c>
      <c r="C232" s="267">
        <v>122869821.98999999</v>
      </c>
      <c r="D232" s="267">
        <v>15600</v>
      </c>
      <c r="E232" s="418" t="s">
        <v>1324</v>
      </c>
      <c r="F232" s="418">
        <v>1</v>
      </c>
      <c r="G232" s="418" t="s">
        <v>1323</v>
      </c>
      <c r="H232" s="418" t="s">
        <v>1325</v>
      </c>
    </row>
    <row r="233" spans="1:8" hidden="1">
      <c r="A233" s="593" t="s">
        <v>1189</v>
      </c>
      <c r="B233" s="267">
        <v>93910355</v>
      </c>
      <c r="C233" s="267">
        <v>85732351.721000001</v>
      </c>
      <c r="D233" s="267">
        <v>4200</v>
      </c>
      <c r="E233" s="418" t="s">
        <v>1324</v>
      </c>
      <c r="F233" s="418">
        <v>1</v>
      </c>
      <c r="G233" s="418" t="s">
        <v>1323</v>
      </c>
      <c r="H233" s="418" t="s">
        <v>1325</v>
      </c>
    </row>
    <row r="234" spans="1:8" hidden="1">
      <c r="A234" s="593" t="s">
        <v>671</v>
      </c>
      <c r="B234" s="267">
        <v>147845325</v>
      </c>
      <c r="C234" s="267">
        <v>133974586</v>
      </c>
      <c r="D234" s="267">
        <v>16900</v>
      </c>
      <c r="E234" s="418" t="s">
        <v>1324</v>
      </c>
      <c r="F234" s="418">
        <v>1</v>
      </c>
      <c r="G234" s="418" t="s">
        <v>1323</v>
      </c>
      <c r="H234" s="418" t="s">
        <v>1325</v>
      </c>
    </row>
    <row r="235" spans="1:8" hidden="1">
      <c r="A235" s="593" t="s">
        <v>1190</v>
      </c>
      <c r="B235" s="267">
        <v>26145782</v>
      </c>
      <c r="C235" s="267">
        <v>24180000</v>
      </c>
      <c r="D235" s="267">
        <v>7070</v>
      </c>
      <c r="E235" s="418" t="s">
        <v>1324</v>
      </c>
      <c r="F235" s="418">
        <v>1</v>
      </c>
      <c r="G235" s="418" t="s">
        <v>1323</v>
      </c>
      <c r="H235" s="418" t="s">
        <v>1325</v>
      </c>
    </row>
    <row r="236" spans="1:8" hidden="1">
      <c r="A236" s="593" t="s">
        <v>1192</v>
      </c>
      <c r="B236" s="267">
        <v>650000000</v>
      </c>
      <c r="C236" s="267">
        <v>607750000</v>
      </c>
      <c r="D236" s="267"/>
      <c r="E236" s="418" t="s">
        <v>1324</v>
      </c>
      <c r="F236" s="418">
        <v>1</v>
      </c>
      <c r="G236" s="418" t="s">
        <v>1323</v>
      </c>
      <c r="H236" s="418" t="s">
        <v>1325</v>
      </c>
    </row>
    <row r="237" spans="1:8" hidden="1">
      <c r="A237" s="593" t="s">
        <v>1193</v>
      </c>
      <c r="B237" s="267">
        <v>967000000</v>
      </c>
      <c r="C237" s="267">
        <v>879970000</v>
      </c>
      <c r="D237" s="267"/>
      <c r="E237" s="418" t="s">
        <v>1324</v>
      </c>
      <c r="F237" s="418">
        <v>1</v>
      </c>
      <c r="G237" s="418" t="s">
        <v>1323</v>
      </c>
      <c r="H237" s="418" t="s">
        <v>1325</v>
      </c>
    </row>
    <row r="238" spans="1:8" hidden="1">
      <c r="A238" s="593" t="s">
        <v>677</v>
      </c>
      <c r="B238" s="267">
        <v>93800000</v>
      </c>
      <c r="C238" s="267">
        <v>88756688.975999981</v>
      </c>
      <c r="D238" s="267">
        <v>13440</v>
      </c>
      <c r="E238" s="418" t="s">
        <v>1324</v>
      </c>
      <c r="F238" s="418">
        <v>1</v>
      </c>
      <c r="G238" s="418" t="s">
        <v>1323</v>
      </c>
      <c r="H238" s="418" t="s">
        <v>1325</v>
      </c>
    </row>
    <row r="239" spans="1:8" hidden="1">
      <c r="A239" s="593" t="s">
        <v>1194</v>
      </c>
      <c r="B239" s="267">
        <v>1000000</v>
      </c>
      <c r="C239" s="267">
        <v>1648128.4931000001</v>
      </c>
      <c r="D239" s="267"/>
      <c r="E239" s="418" t="s">
        <v>1324</v>
      </c>
      <c r="F239" s="418">
        <v>1</v>
      </c>
      <c r="G239" s="418" t="s">
        <v>1323</v>
      </c>
      <c r="H239" s="418" t="s">
        <v>1325</v>
      </c>
    </row>
    <row r="240" spans="1:8" hidden="1">
      <c r="A240" s="593" t="s">
        <v>1195</v>
      </c>
      <c r="B240" s="267">
        <v>870293108</v>
      </c>
      <c r="C240" s="267">
        <v>808937442.95650005</v>
      </c>
      <c r="D240" s="267">
        <v>75500</v>
      </c>
      <c r="E240" s="418" t="s">
        <v>1324</v>
      </c>
      <c r="F240" s="418">
        <v>1</v>
      </c>
      <c r="G240" s="418" t="s">
        <v>1323</v>
      </c>
      <c r="H240" s="418" t="s">
        <v>1325</v>
      </c>
    </row>
    <row r="241" spans="1:8" hidden="1">
      <c r="A241" s="593" t="s">
        <v>683</v>
      </c>
      <c r="B241" s="267">
        <v>1462000000</v>
      </c>
      <c r="C241" s="267">
        <v>1352350000</v>
      </c>
      <c r="D241" s="267">
        <v>140150</v>
      </c>
      <c r="E241" s="418" t="s">
        <v>1324</v>
      </c>
      <c r="F241" s="418">
        <v>1</v>
      </c>
      <c r="G241" s="418" t="s">
        <v>1323</v>
      </c>
      <c r="H241" s="418" t="s">
        <v>1325</v>
      </c>
    </row>
    <row r="242" spans="1:8" hidden="1">
      <c r="A242" s="593" t="s">
        <v>1257</v>
      </c>
      <c r="B242" s="267">
        <v>219047619.04761904</v>
      </c>
      <c r="C242" s="267">
        <v>203714285.71428573</v>
      </c>
      <c r="D242" s="561">
        <v>40000</v>
      </c>
      <c r="E242" s="418" t="s">
        <v>1324</v>
      </c>
      <c r="F242" s="418">
        <v>1</v>
      </c>
      <c r="G242" s="418" t="s">
        <v>1323</v>
      </c>
      <c r="H242" s="418" t="s">
        <v>1325</v>
      </c>
    </row>
    <row r="243" spans="1:8" hidden="1">
      <c r="A243" s="593" t="s">
        <v>1018</v>
      </c>
      <c r="B243" s="267">
        <v>390000000</v>
      </c>
      <c r="C243" s="267">
        <v>364650000</v>
      </c>
      <c r="D243" s="267"/>
      <c r="E243" s="418" t="s">
        <v>1324</v>
      </c>
      <c r="F243" s="418">
        <v>1</v>
      </c>
      <c r="G243" s="418" t="s">
        <v>1323</v>
      </c>
      <c r="H243" s="418" t="s">
        <v>1325</v>
      </c>
    </row>
    <row r="244" spans="1:8" hidden="1">
      <c r="A244" s="593" t="s">
        <v>1258</v>
      </c>
      <c r="B244" s="267">
        <v>327718153.33333331</v>
      </c>
      <c r="C244" s="267">
        <v>302367726</v>
      </c>
      <c r="D244" s="561">
        <v>23500</v>
      </c>
      <c r="E244" s="418" t="s">
        <v>1324</v>
      </c>
      <c r="F244" s="418">
        <v>1</v>
      </c>
      <c r="G244" s="418" t="s">
        <v>1323</v>
      </c>
      <c r="H244" s="418" t="s">
        <v>1325</v>
      </c>
    </row>
    <row r="245" spans="1:8" hidden="1">
      <c r="A245" s="593" t="s">
        <v>1200</v>
      </c>
      <c r="B245" s="267">
        <v>40449240</v>
      </c>
      <c r="C245" s="267">
        <v>35085670.776000001</v>
      </c>
      <c r="D245" s="267"/>
      <c r="E245" s="418" t="s">
        <v>1324</v>
      </c>
      <c r="F245" s="418">
        <v>1</v>
      </c>
      <c r="G245" s="418" t="s">
        <v>1323</v>
      </c>
      <c r="H245" s="418" t="s">
        <v>1325</v>
      </c>
    </row>
    <row r="246" spans="1:8" hidden="1">
      <c r="A246" s="593" t="s">
        <v>1025</v>
      </c>
      <c r="B246" s="267">
        <v>142857142.85714301</v>
      </c>
      <c r="C246" s="267">
        <v>130845321</v>
      </c>
      <c r="D246" s="267">
        <v>9940</v>
      </c>
      <c r="E246" s="418" t="s">
        <v>1324</v>
      </c>
      <c r="F246" s="418">
        <v>1</v>
      </c>
      <c r="G246" s="418" t="s">
        <v>1323</v>
      </c>
      <c r="H246" s="418" t="s">
        <v>1325</v>
      </c>
    </row>
    <row r="247" spans="1:8" hidden="1">
      <c r="A247" s="593" t="s">
        <v>687</v>
      </c>
      <c r="B247" s="267">
        <v>375000000</v>
      </c>
      <c r="C247" s="267">
        <v>341250000</v>
      </c>
      <c r="D247" s="267"/>
      <c r="E247" s="418" t="s">
        <v>1324</v>
      </c>
      <c r="F247" s="418">
        <v>1</v>
      </c>
      <c r="G247" s="418" t="s">
        <v>1323</v>
      </c>
      <c r="H247" s="418" t="s">
        <v>1325</v>
      </c>
    </row>
    <row r="248" spans="1:8" hidden="1">
      <c r="A248" s="593" t="s">
        <v>1027</v>
      </c>
      <c r="B248" s="267">
        <v>1100000000</v>
      </c>
      <c r="C248" s="267">
        <v>1023000000</v>
      </c>
      <c r="D248" s="267"/>
      <c r="E248" s="418" t="s">
        <v>1324</v>
      </c>
      <c r="F248" s="418">
        <v>1</v>
      </c>
      <c r="G248" s="418" t="s">
        <v>1323</v>
      </c>
      <c r="H248" s="418" t="s">
        <v>1325</v>
      </c>
    </row>
    <row r="249" spans="1:8" hidden="1">
      <c r="A249" s="593" t="s">
        <v>1031</v>
      </c>
      <c r="B249" s="267">
        <v>175000000</v>
      </c>
      <c r="C249" s="267">
        <v>162750000</v>
      </c>
      <c r="D249" s="267">
        <v>23710</v>
      </c>
      <c r="E249" s="418" t="s">
        <v>1324</v>
      </c>
      <c r="F249" s="418">
        <v>1</v>
      </c>
      <c r="G249" s="418" t="s">
        <v>1323</v>
      </c>
      <c r="H249" s="418" t="s">
        <v>1325</v>
      </c>
    </row>
    <row r="250" spans="1:8" hidden="1">
      <c r="A250" s="593" t="s">
        <v>1201</v>
      </c>
      <c r="B250" s="267"/>
      <c r="C250" s="267"/>
      <c r="D250" s="267"/>
      <c r="E250" s="418" t="s">
        <v>1324</v>
      </c>
      <c r="F250" s="418">
        <v>1</v>
      </c>
      <c r="G250" s="418" t="s">
        <v>1323</v>
      </c>
      <c r="H250" s="418" t="s">
        <v>1325</v>
      </c>
    </row>
    <row r="251" spans="1:8" hidden="1">
      <c r="A251" s="593" t="s">
        <v>1202</v>
      </c>
      <c r="B251" s="267">
        <v>71052428.569999993</v>
      </c>
      <c r="C251" s="267">
        <v>66078758.570099995</v>
      </c>
      <c r="D251" s="561">
        <v>21460</v>
      </c>
      <c r="E251" s="418" t="s">
        <v>1324</v>
      </c>
      <c r="F251" s="418">
        <v>1</v>
      </c>
      <c r="G251" s="418" t="s">
        <v>1323</v>
      </c>
      <c r="H251" s="418" t="s">
        <v>1325</v>
      </c>
    </row>
    <row r="252" spans="1:8" hidden="1">
      <c r="A252" s="593" t="s">
        <v>1206</v>
      </c>
      <c r="B252" s="293">
        <v>145010925.68000001</v>
      </c>
      <c r="C252" s="293">
        <v>129215876.96782832</v>
      </c>
      <c r="D252" s="516">
        <v>69132.17</v>
      </c>
      <c r="E252" s="418" t="s">
        <v>1324</v>
      </c>
      <c r="F252" s="418">
        <v>1</v>
      </c>
      <c r="G252" s="418" t="s">
        <v>1323</v>
      </c>
      <c r="H252" s="418" t="s">
        <v>1325</v>
      </c>
    </row>
    <row r="253" spans="1:8" hidden="1">
      <c r="A253" s="593" t="s">
        <v>1207</v>
      </c>
      <c r="B253" s="267">
        <v>26193836.68</v>
      </c>
      <c r="C253" s="267">
        <v>27330602.397517703</v>
      </c>
      <c r="D253" s="267"/>
      <c r="E253" s="418" t="s">
        <v>1324</v>
      </c>
      <c r="F253" s="418">
        <v>1</v>
      </c>
      <c r="G253" s="418" t="s">
        <v>1323</v>
      </c>
      <c r="H253" s="418" t="s">
        <v>1325</v>
      </c>
    </row>
    <row r="254" spans="1:8" hidden="1">
      <c r="A254" s="593" t="s">
        <v>1266</v>
      </c>
      <c r="B254" s="267">
        <v>4720405.25</v>
      </c>
      <c r="C254" s="267">
        <v>5275181.8987177983</v>
      </c>
      <c r="D254" s="561"/>
      <c r="E254" s="418" t="s">
        <v>1324</v>
      </c>
      <c r="F254" s="418">
        <v>1</v>
      </c>
      <c r="G254" s="418" t="s">
        <v>1323</v>
      </c>
      <c r="H254" s="418" t="s">
        <v>1325</v>
      </c>
    </row>
    <row r="255" spans="1:8" hidden="1">
      <c r="A255" s="593" t="s">
        <v>1268</v>
      </c>
      <c r="B255" s="267">
        <v>17421145.800000001</v>
      </c>
      <c r="C255" s="267">
        <v>21051883.514743593</v>
      </c>
      <c r="D255" s="267"/>
      <c r="E255" s="418" t="s">
        <v>1324</v>
      </c>
      <c r="F255" s="418">
        <v>1</v>
      </c>
      <c r="G255" s="418" t="s">
        <v>1323</v>
      </c>
      <c r="H255" s="418" t="s">
        <v>1325</v>
      </c>
    </row>
    <row r="256" spans="1:8" hidden="1">
      <c r="A256" s="593" t="s">
        <v>1212</v>
      </c>
      <c r="B256" s="267">
        <v>49485210.200000003</v>
      </c>
      <c r="C256" s="267"/>
      <c r="D256" s="267"/>
      <c r="E256" s="418" t="s">
        <v>1324</v>
      </c>
      <c r="F256" s="418">
        <v>1</v>
      </c>
      <c r="G256" s="418" t="s">
        <v>1323</v>
      </c>
      <c r="H256" s="418" t="s">
        <v>1325</v>
      </c>
    </row>
    <row r="257" spans="1:8" hidden="1">
      <c r="A257" s="593" t="s">
        <v>1213</v>
      </c>
      <c r="B257" s="267">
        <v>9000000</v>
      </c>
      <c r="C257" s="267">
        <v>7200000</v>
      </c>
      <c r="D257" s="267">
        <v>735</v>
      </c>
      <c r="E257" s="418" t="s">
        <v>1324</v>
      </c>
      <c r="F257" s="418">
        <v>1</v>
      </c>
      <c r="G257" s="418" t="s">
        <v>1323</v>
      </c>
      <c r="H257" s="418" t="s">
        <v>1325</v>
      </c>
    </row>
    <row r="258" spans="1:8" hidden="1">
      <c r="A258" s="593" t="s">
        <v>1214</v>
      </c>
      <c r="B258" s="267">
        <v>51072634</v>
      </c>
      <c r="C258" s="267">
        <v>55255998</v>
      </c>
      <c r="D258" s="561"/>
      <c r="E258" s="418" t="s">
        <v>1324</v>
      </c>
      <c r="F258" s="418">
        <v>1</v>
      </c>
      <c r="G258" s="418" t="s">
        <v>1323</v>
      </c>
      <c r="H258" s="418" t="s">
        <v>1325</v>
      </c>
    </row>
    <row r="259" spans="1:8" hidden="1">
      <c r="A259" s="593" t="s">
        <v>1269</v>
      </c>
      <c r="B259" s="267">
        <v>55905931</v>
      </c>
      <c r="C259" s="267">
        <v>53843629.586321697</v>
      </c>
      <c r="D259" s="267"/>
      <c r="E259" s="418" t="s">
        <v>1324</v>
      </c>
      <c r="F259" s="418">
        <v>1</v>
      </c>
      <c r="G259" s="418" t="s">
        <v>1323</v>
      </c>
      <c r="H259" s="418" t="s">
        <v>1325</v>
      </c>
    </row>
    <row r="260" spans="1:8" hidden="1">
      <c r="A260" s="593" t="s">
        <v>1217</v>
      </c>
      <c r="B260" s="267">
        <v>54160920.409999996</v>
      </c>
      <c r="C260" s="267">
        <v>56137642.32</v>
      </c>
      <c r="D260" s="561"/>
      <c r="E260" s="418" t="s">
        <v>1324</v>
      </c>
      <c r="F260" s="418">
        <v>1</v>
      </c>
      <c r="G260" s="418" t="s">
        <v>1323</v>
      </c>
      <c r="H260" s="418" t="s">
        <v>1325</v>
      </c>
    </row>
    <row r="261" spans="1:8" hidden="1">
      <c r="A261" s="593" t="s">
        <v>1218</v>
      </c>
      <c r="B261" s="267">
        <v>34548331.289999999</v>
      </c>
      <c r="C261" s="267">
        <v>27990071.483743723</v>
      </c>
      <c r="D261" s="267"/>
      <c r="E261" s="418" t="s">
        <v>1324</v>
      </c>
      <c r="F261" s="418">
        <v>1</v>
      </c>
      <c r="G261" s="418" t="s">
        <v>1323</v>
      </c>
      <c r="H261" s="418" t="s">
        <v>1325</v>
      </c>
    </row>
    <row r="262" spans="1:8" hidden="1">
      <c r="A262" s="593" t="s">
        <v>1219</v>
      </c>
      <c r="B262" s="267">
        <v>35589876.5</v>
      </c>
      <c r="C262" s="267">
        <v>28766462</v>
      </c>
      <c r="D262" s="267">
        <v>9135</v>
      </c>
      <c r="E262" s="418" t="s">
        <v>1324</v>
      </c>
      <c r="F262" s="418">
        <v>1</v>
      </c>
      <c r="G262" s="418" t="s">
        <v>1323</v>
      </c>
      <c r="H262" s="418" t="s">
        <v>1325</v>
      </c>
    </row>
    <row r="263" spans="1:8" hidden="1">
      <c r="A263" s="593" t="s">
        <v>1220</v>
      </c>
      <c r="B263" s="267">
        <v>67245402</v>
      </c>
      <c r="C263" s="267">
        <v>48126832</v>
      </c>
      <c r="D263" s="267">
        <v>7830</v>
      </c>
      <c r="E263" s="418" t="s">
        <v>1324</v>
      </c>
      <c r="F263" s="418">
        <v>1</v>
      </c>
      <c r="G263" s="418" t="s">
        <v>1323</v>
      </c>
      <c r="H263" s="418" t="s">
        <v>1325</v>
      </c>
    </row>
    <row r="264" spans="1:8" hidden="1">
      <c r="A264" s="593" t="s">
        <v>1221</v>
      </c>
      <c r="B264" s="267">
        <v>22540933.088272959</v>
      </c>
      <c r="C264" s="267">
        <v>18032746.470618367</v>
      </c>
      <c r="D264" s="267">
        <v>735</v>
      </c>
      <c r="E264" s="418" t="s">
        <v>1324</v>
      </c>
      <c r="F264" s="418">
        <v>1</v>
      </c>
      <c r="G264" s="418" t="s">
        <v>1323</v>
      </c>
      <c r="H264" s="418" t="s">
        <v>1325</v>
      </c>
    </row>
    <row r="265" spans="1:8" hidden="1">
      <c r="A265" s="593" t="s">
        <v>1222</v>
      </c>
      <c r="B265" s="267">
        <v>18818015.280000001</v>
      </c>
      <c r="C265" s="267">
        <v>13923981.642366033</v>
      </c>
      <c r="D265" s="267">
        <v>3000</v>
      </c>
      <c r="E265" s="418" t="s">
        <v>1324</v>
      </c>
      <c r="F265" s="418">
        <v>1</v>
      </c>
      <c r="G265" s="418" t="s">
        <v>1323</v>
      </c>
      <c r="H265" s="418" t="s">
        <v>1325</v>
      </c>
    </row>
    <row r="266" spans="1:8" hidden="1">
      <c r="A266" s="593" t="s">
        <v>867</v>
      </c>
      <c r="B266" s="267">
        <v>6636851</v>
      </c>
      <c r="C266" s="267">
        <v>8517150.2182495873</v>
      </c>
      <c r="D266" s="561"/>
      <c r="E266" s="418" t="s">
        <v>1324</v>
      </c>
      <c r="F266" s="418">
        <v>1</v>
      </c>
      <c r="G266" s="418" t="s">
        <v>1323</v>
      </c>
      <c r="H266" s="418" t="s">
        <v>1325</v>
      </c>
    </row>
    <row r="267" spans="1:8" hidden="1">
      <c r="A267" s="593" t="s">
        <v>1224</v>
      </c>
      <c r="B267" s="267">
        <v>605714038</v>
      </c>
      <c r="C267" s="267">
        <v>498059352</v>
      </c>
      <c r="D267" s="267"/>
      <c r="E267" s="418" t="s">
        <v>1324</v>
      </c>
      <c r="F267" s="418">
        <v>1</v>
      </c>
      <c r="G267" s="418" t="s">
        <v>1323</v>
      </c>
      <c r="H267" s="418" t="s">
        <v>1325</v>
      </c>
    </row>
    <row r="268" spans="1:8" hidden="1">
      <c r="A268" s="593" t="s">
        <v>1225</v>
      </c>
      <c r="B268" s="267"/>
      <c r="C268" s="267"/>
      <c r="D268" s="267"/>
      <c r="E268" s="418" t="s">
        <v>1324</v>
      </c>
      <c r="F268" s="418">
        <v>1</v>
      </c>
      <c r="G268" s="418" t="s">
        <v>1323</v>
      </c>
      <c r="H268" s="418" t="s">
        <v>1325</v>
      </c>
    </row>
    <row r="269" spans="1:8" hidden="1">
      <c r="A269" s="593" t="s">
        <v>1263</v>
      </c>
      <c r="B269" s="267"/>
      <c r="C269" s="267"/>
      <c r="D269" s="267"/>
      <c r="E269" s="418" t="s">
        <v>1324</v>
      </c>
      <c r="F269" s="418">
        <v>1</v>
      </c>
      <c r="G269" s="418" t="s">
        <v>1323</v>
      </c>
      <c r="H269" s="418" t="s">
        <v>1325</v>
      </c>
    </row>
    <row r="270" spans="1:8" hidden="1">
      <c r="A270" s="593" t="s">
        <v>103</v>
      </c>
      <c r="B270" s="267">
        <v>10688481.100000003</v>
      </c>
      <c r="C270" s="267">
        <v>8907067.5833333358</v>
      </c>
      <c r="D270" s="561"/>
      <c r="E270" s="418" t="s">
        <v>1324</v>
      </c>
      <c r="F270" s="418">
        <v>1</v>
      </c>
      <c r="G270" s="418" t="s">
        <v>1323</v>
      </c>
      <c r="H270" s="418" t="s">
        <v>1325</v>
      </c>
    </row>
    <row r="271" spans="1:8" hidden="1">
      <c r="A271" s="593" t="s">
        <v>1212</v>
      </c>
      <c r="B271" s="267"/>
      <c r="C271" s="267"/>
      <c r="D271" s="267"/>
      <c r="E271" s="418" t="s">
        <v>1324</v>
      </c>
      <c r="F271" s="418">
        <v>1</v>
      </c>
      <c r="G271" s="418" t="s">
        <v>1323</v>
      </c>
      <c r="H271" s="418" t="s">
        <v>1325</v>
      </c>
    </row>
    <row r="272" spans="1:8" hidden="1">
      <c r="A272" s="593" t="s">
        <v>1228</v>
      </c>
      <c r="B272" s="267">
        <v>31905026.190000001</v>
      </c>
      <c r="C272" s="267">
        <v>27743501.034782611</v>
      </c>
      <c r="D272" s="267"/>
      <c r="E272" s="418" t="s">
        <v>1324</v>
      </c>
      <c r="F272" s="418">
        <v>1</v>
      </c>
      <c r="G272" s="418" t="s">
        <v>1323</v>
      </c>
      <c r="H272" s="418" t="s">
        <v>1325</v>
      </c>
    </row>
    <row r="273" spans="1:8" hidden="1">
      <c r="A273" s="593" t="s">
        <v>1229</v>
      </c>
      <c r="B273" s="267">
        <v>20681422</v>
      </c>
      <c r="C273" s="267">
        <v>16069494.51</v>
      </c>
      <c r="D273" s="267"/>
      <c r="E273" s="418" t="s">
        <v>1324</v>
      </c>
      <c r="F273" s="418">
        <v>1</v>
      </c>
      <c r="G273" s="418" t="s">
        <v>1323</v>
      </c>
      <c r="H273" s="418" t="s">
        <v>1325</v>
      </c>
    </row>
    <row r="274" spans="1:8" hidden="1">
      <c r="A274" s="593" t="s">
        <v>1230</v>
      </c>
      <c r="B274" s="267">
        <v>4820461</v>
      </c>
      <c r="C274" s="267">
        <v>3681383</v>
      </c>
      <c r="D274" s="267"/>
      <c r="E274" s="418" t="s">
        <v>1324</v>
      </c>
      <c r="F274" s="418">
        <v>1</v>
      </c>
      <c r="G274" s="418" t="s">
        <v>1323</v>
      </c>
      <c r="H274" s="418" t="s">
        <v>1325</v>
      </c>
    </row>
    <row r="275" spans="1:8" hidden="1">
      <c r="A275" s="593" t="s">
        <v>1231</v>
      </c>
      <c r="B275" s="267">
        <v>19589518</v>
      </c>
      <c r="C275" s="267">
        <v>16384636.847249636</v>
      </c>
      <c r="D275" s="267"/>
      <c r="E275" s="418" t="s">
        <v>1324</v>
      </c>
      <c r="F275" s="418">
        <v>1</v>
      </c>
      <c r="G275" s="418" t="s">
        <v>1323</v>
      </c>
      <c r="H275" s="418" t="s">
        <v>1325</v>
      </c>
    </row>
    <row r="276" spans="1:8" hidden="1">
      <c r="A276" s="593" t="s">
        <v>1267</v>
      </c>
      <c r="B276" s="267">
        <v>119626844</v>
      </c>
      <c r="C276" s="267">
        <v>96755558</v>
      </c>
      <c r="D276" s="561"/>
      <c r="E276" s="418" t="s">
        <v>1324</v>
      </c>
      <c r="F276" s="418">
        <v>1</v>
      </c>
      <c r="G276" s="418" t="s">
        <v>1323</v>
      </c>
      <c r="H276" s="418" t="s">
        <v>1325</v>
      </c>
    </row>
    <row r="277" spans="1:8" hidden="1">
      <c r="A277" s="593" t="s">
        <v>1234</v>
      </c>
      <c r="B277" s="267">
        <v>64000000.230000004</v>
      </c>
      <c r="C277" s="267">
        <v>63714421.966979012</v>
      </c>
      <c r="D277" s="561"/>
      <c r="E277" s="418" t="s">
        <v>1324</v>
      </c>
      <c r="F277" s="418">
        <v>1</v>
      </c>
      <c r="G277" s="418" t="s">
        <v>1323</v>
      </c>
      <c r="H277" s="418" t="s">
        <v>1325</v>
      </c>
    </row>
    <row r="278" spans="1:8" hidden="1">
      <c r="A278" s="593" t="s">
        <v>1235</v>
      </c>
      <c r="B278" s="267"/>
      <c r="C278" s="267"/>
      <c r="D278" s="561"/>
      <c r="E278" s="418" t="s">
        <v>1324</v>
      </c>
      <c r="F278" s="418">
        <v>1</v>
      </c>
      <c r="G278" s="418" t="s">
        <v>1323</v>
      </c>
      <c r="H278" s="418" t="s">
        <v>1325</v>
      </c>
    </row>
    <row r="279" spans="1:8" hidden="1">
      <c r="A279" s="593" t="s">
        <v>1236</v>
      </c>
      <c r="B279" s="267"/>
      <c r="C279" s="267"/>
      <c r="D279" s="267"/>
      <c r="E279" s="418" t="s">
        <v>1324</v>
      </c>
      <c r="F279" s="418">
        <v>1</v>
      </c>
      <c r="G279" s="418" t="s">
        <v>1323</v>
      </c>
      <c r="H279" s="418" t="s">
        <v>1325</v>
      </c>
    </row>
    <row r="280" spans="1:8" hidden="1">
      <c r="A280" s="593" t="s">
        <v>1237</v>
      </c>
      <c r="B280" s="267"/>
      <c r="C280" s="267"/>
      <c r="D280" s="267"/>
      <c r="E280" s="418" t="s">
        <v>1324</v>
      </c>
      <c r="F280" s="418">
        <v>1</v>
      </c>
      <c r="G280" s="418" t="s">
        <v>1323</v>
      </c>
      <c r="H280" s="418" t="s">
        <v>1325</v>
      </c>
    </row>
    <row r="281" spans="1:8" s="597" customFormat="1" hidden="1">
      <c r="A281" s="596" t="s">
        <v>1048</v>
      </c>
      <c r="B281" s="596">
        <v>9348278.4893267658</v>
      </c>
      <c r="C281" s="596">
        <v>10633538.136863366</v>
      </c>
      <c r="D281" s="425"/>
      <c r="E281" s="596"/>
      <c r="F281" s="598">
        <v>6.09</v>
      </c>
      <c r="G281" s="596" t="s">
        <v>120</v>
      </c>
      <c r="H281" s="596" t="s">
        <v>1329</v>
      </c>
    </row>
    <row r="282" spans="1:8" hidden="1">
      <c r="A282" s="418" t="s">
        <v>1049</v>
      </c>
      <c r="B282" s="418">
        <v>11978069.944170771</v>
      </c>
      <c r="C282" s="418">
        <v>10851774.811359394</v>
      </c>
      <c r="D282" s="559"/>
      <c r="E282" s="418"/>
      <c r="F282" s="426">
        <v>6.09</v>
      </c>
      <c r="G282" s="418" t="s">
        <v>120</v>
      </c>
      <c r="H282" s="418" t="s">
        <v>1329</v>
      </c>
    </row>
    <row r="283" spans="1:8" hidden="1">
      <c r="A283" s="418" t="s">
        <v>1050</v>
      </c>
      <c r="B283" s="418">
        <v>24086265.18048783</v>
      </c>
      <c r="C283" s="418">
        <v>24295949.416053843</v>
      </c>
      <c r="D283" s="425"/>
      <c r="E283" s="418"/>
      <c r="F283" s="426">
        <v>7.15</v>
      </c>
      <c r="G283" s="418" t="s">
        <v>120</v>
      </c>
      <c r="H283" s="418" t="s">
        <v>1329</v>
      </c>
    </row>
    <row r="284" spans="1:8" hidden="1">
      <c r="A284" s="418" t="s">
        <v>1054</v>
      </c>
      <c r="B284" s="418">
        <v>15447578.268531468</v>
      </c>
      <c r="C284" s="418">
        <v>15199861.395089287</v>
      </c>
      <c r="D284" s="616">
        <v>5539.1926153846152</v>
      </c>
      <c r="E284" s="418"/>
      <c r="F284" s="426">
        <v>7.15</v>
      </c>
      <c r="G284" s="418" t="s">
        <v>120</v>
      </c>
      <c r="H284" s="418" t="s">
        <v>1329</v>
      </c>
    </row>
    <row r="285" spans="1:8" hidden="1">
      <c r="A285" s="418" t="s">
        <v>1055</v>
      </c>
      <c r="B285" s="418">
        <v>6365722.6351351347</v>
      </c>
      <c r="C285" s="418">
        <v>3822996.3882882884</v>
      </c>
      <c r="D285" s="559">
        <v>174</v>
      </c>
      <c r="E285" s="418" t="s">
        <v>193</v>
      </c>
      <c r="F285" s="426">
        <v>8.8800000000000008</v>
      </c>
      <c r="G285" s="418" t="s">
        <v>120</v>
      </c>
      <c r="H285" s="418" t="s">
        <v>1329</v>
      </c>
    </row>
    <row r="286" spans="1:8" hidden="1">
      <c r="A286" s="418" t="s">
        <v>1058</v>
      </c>
      <c r="B286" s="418">
        <v>13786937.062937062</v>
      </c>
      <c r="C286" s="418">
        <v>14669789.37626427</v>
      </c>
      <c r="D286" s="516"/>
      <c r="E286" s="418" t="s">
        <v>239</v>
      </c>
      <c r="F286" s="426">
        <v>7.15</v>
      </c>
      <c r="G286" s="418" t="s">
        <v>120</v>
      </c>
      <c r="H286" s="418" t="s">
        <v>1329</v>
      </c>
    </row>
    <row r="287" spans="1:8" hidden="1">
      <c r="A287" s="418" t="s">
        <v>1059</v>
      </c>
      <c r="B287" s="418">
        <v>25788528.784615383</v>
      </c>
      <c r="C287" s="418">
        <v>13676451.179749854</v>
      </c>
      <c r="D287" s="559"/>
      <c r="E287" s="418"/>
      <c r="F287" s="426">
        <v>7.15</v>
      </c>
      <c r="G287" s="418" t="s">
        <v>120</v>
      </c>
      <c r="H287" s="418" t="s">
        <v>1329</v>
      </c>
    </row>
    <row r="288" spans="1:8" hidden="1">
      <c r="A288" s="418" t="s">
        <v>1060</v>
      </c>
      <c r="B288" s="418">
        <v>23430372.366538953</v>
      </c>
      <c r="C288" s="418">
        <v>21101862.233172502</v>
      </c>
      <c r="D288" s="559"/>
      <c r="E288" s="418"/>
      <c r="F288" s="426">
        <f>VLOOKUP($A288,'02-Metrics'!$A$2:$AD$197,30,FALSE)</f>
        <v>7.83</v>
      </c>
      <c r="G288" s="418" t="s">
        <v>120</v>
      </c>
      <c r="H288" s="418" t="s">
        <v>1329</v>
      </c>
    </row>
    <row r="289" spans="1:8" hidden="1">
      <c r="A289" s="418" t="s">
        <v>1061</v>
      </c>
      <c r="B289" s="418">
        <v>3027646.962233169</v>
      </c>
      <c r="C289" s="418">
        <v>2734898.2840722497</v>
      </c>
      <c r="D289" s="559">
        <v>5000</v>
      </c>
      <c r="E289" s="418" t="s">
        <v>109</v>
      </c>
      <c r="F289" s="426">
        <f>VLOOKUP($A289,'02-Metrics'!$A$2:$AD$197,30,FALSE)</f>
        <v>6.09</v>
      </c>
      <c r="G289" s="418" t="s">
        <v>120</v>
      </c>
      <c r="H289" s="418" t="s">
        <v>1329</v>
      </c>
    </row>
    <row r="290" spans="1:8" hidden="1">
      <c r="A290" s="418" t="s">
        <v>14</v>
      </c>
      <c r="B290" s="418">
        <v>20588539.719029374</v>
      </c>
      <c r="C290" s="418">
        <v>21652257.915005237</v>
      </c>
      <c r="D290" s="516"/>
      <c r="E290" s="418"/>
      <c r="F290" s="426">
        <f>VLOOKUP($A290,'02-Metrics'!$A$2:$AD$197,30,FALSE)</f>
        <v>7.83</v>
      </c>
      <c r="G290" s="418" t="s">
        <v>120</v>
      </c>
      <c r="H290" s="418" t="s">
        <v>1329</v>
      </c>
    </row>
    <row r="291" spans="1:8" hidden="1">
      <c r="A291" s="418" t="s">
        <v>1068</v>
      </c>
      <c r="B291" s="418">
        <v>4725104.2694720244</v>
      </c>
      <c r="C291" s="418">
        <v>4248109.4824617812</v>
      </c>
      <c r="D291" s="425"/>
      <c r="E291" s="418"/>
      <c r="F291" s="426">
        <f>VLOOKUP($A291,'02-Metrics'!$A$2:$AD$197,30,FALSE)</f>
        <v>7.15</v>
      </c>
      <c r="G291" s="418" t="s">
        <v>120</v>
      </c>
      <c r="H291" s="418" t="s">
        <v>1329</v>
      </c>
    </row>
    <row r="292" spans="1:8" hidden="1">
      <c r="A292" s="418" t="s">
        <v>1069</v>
      </c>
      <c r="B292" s="418">
        <v>40203002.681992337</v>
      </c>
      <c r="C292" s="418">
        <v>43961965.134099618</v>
      </c>
      <c r="D292" s="559"/>
      <c r="E292" s="418"/>
      <c r="F292" s="426">
        <f>VLOOKUP($A292,'02-Metrics'!$A$2:$AD$197,30,FALSE)</f>
        <v>7.83</v>
      </c>
      <c r="G292" s="418" t="s">
        <v>120</v>
      </c>
      <c r="H292" s="418" t="s">
        <v>1329</v>
      </c>
    </row>
    <row r="293" spans="1:8" hidden="1">
      <c r="A293" s="418" t="s">
        <v>1070</v>
      </c>
      <c r="B293" s="418">
        <v>54609717.335887611</v>
      </c>
      <c r="C293" s="418">
        <v>40865034.199727885</v>
      </c>
      <c r="D293" s="559">
        <v>4800</v>
      </c>
      <c r="E293" s="418" t="s">
        <v>177</v>
      </c>
      <c r="F293" s="426">
        <f>VLOOKUP($A293,'02-Metrics'!$A$2:$AD$197,30,FALSE)</f>
        <v>7.83</v>
      </c>
      <c r="G293" s="418" t="s">
        <v>120</v>
      </c>
      <c r="H293" s="418" t="s">
        <v>1329</v>
      </c>
    </row>
    <row r="294" spans="1:8" hidden="1">
      <c r="A294" s="418" t="s">
        <v>1071</v>
      </c>
      <c r="B294" s="418">
        <v>19877812.229885057</v>
      </c>
      <c r="C294" s="418">
        <v>20633994.86636281</v>
      </c>
      <c r="D294" s="425"/>
      <c r="E294" s="418"/>
      <c r="F294" s="426">
        <f>VLOOKUP($A294,'02-Metrics'!$A$2:$AD$197,30,FALSE)</f>
        <v>7.83</v>
      </c>
      <c r="G294" s="418" t="s">
        <v>120</v>
      </c>
      <c r="H294" s="418" t="s">
        <v>1329</v>
      </c>
    </row>
    <row r="295" spans="1:8" hidden="1">
      <c r="A295" s="418" t="s">
        <v>1072</v>
      </c>
      <c r="B295" s="418">
        <v>15387397.17752235</v>
      </c>
      <c r="C295" s="418">
        <v>10493589.937931035</v>
      </c>
      <c r="D295" s="559">
        <v>220</v>
      </c>
      <c r="E295" s="418" t="s">
        <v>177</v>
      </c>
      <c r="F295" s="426">
        <f>VLOOKUP($A295,'02-Metrics'!$A$2:$AD$197,30,FALSE)</f>
        <v>7.83</v>
      </c>
      <c r="G295" s="418" t="s">
        <v>120</v>
      </c>
      <c r="H295" s="418" t="s">
        <v>1329</v>
      </c>
    </row>
    <row r="296" spans="1:8" hidden="1">
      <c r="A296" s="418" t="s">
        <v>1241</v>
      </c>
      <c r="B296" s="418">
        <v>15309152.536640363</v>
      </c>
      <c r="C296" s="418">
        <v>9606522.5558060873</v>
      </c>
      <c r="D296" s="570">
        <v>220</v>
      </c>
      <c r="E296" s="418" t="s">
        <v>116</v>
      </c>
      <c r="F296" s="426">
        <f>VLOOKUP($A296,'02-Metrics'!$A$2:$AD$197,30,FALSE)</f>
        <v>8.8699999999999992</v>
      </c>
      <c r="G296" s="418" t="s">
        <v>120</v>
      </c>
      <c r="H296" s="418" t="s">
        <v>1329</v>
      </c>
    </row>
    <row r="297" spans="1:8" hidden="1">
      <c r="A297" s="418" t="s">
        <v>1075</v>
      </c>
      <c r="B297" s="418">
        <v>5328733.7837837832</v>
      </c>
      <c r="C297" s="418">
        <v>5920596.3311936921</v>
      </c>
      <c r="D297" s="559"/>
      <c r="E297" s="418"/>
      <c r="F297" s="426">
        <f>VLOOKUP($A297,'02-Metrics'!$A$2:$AD$197,30,FALSE)</f>
        <v>8.8800000000000008</v>
      </c>
      <c r="G297" s="418" t="s">
        <v>120</v>
      </c>
      <c r="H297" s="418" t="s">
        <v>1329</v>
      </c>
    </row>
    <row r="298" spans="1:8" hidden="1">
      <c r="A298" s="418" t="s">
        <v>1079</v>
      </c>
      <c r="B298" s="418">
        <v>186745807.4125874</v>
      </c>
      <c r="C298" s="418">
        <v>182701319.80321676</v>
      </c>
      <c r="D298" s="516"/>
      <c r="E298" s="418"/>
      <c r="F298" s="426">
        <f>VLOOKUP($A298,'02-Metrics'!$A$2:$AD$197,30,FALSE)</f>
        <v>7.15</v>
      </c>
      <c r="G298" s="418" t="s">
        <v>120</v>
      </c>
      <c r="H298" s="418" t="s">
        <v>1329</v>
      </c>
    </row>
    <row r="299" spans="1:8" hidden="1">
      <c r="A299" s="418" t="s">
        <v>1080</v>
      </c>
      <c r="B299" s="418">
        <v>3696443.2950191572</v>
      </c>
      <c r="C299" s="418">
        <v>2708923.3712643678</v>
      </c>
      <c r="D299" s="559">
        <v>90</v>
      </c>
      <c r="E299" s="418" t="s">
        <v>193</v>
      </c>
      <c r="F299" s="426">
        <f>VLOOKUP($A299,'02-Metrics'!$A$2:$AD$197,30,FALSE)</f>
        <v>7.83</v>
      </c>
      <c r="G299" s="418" t="s">
        <v>120</v>
      </c>
      <c r="H299" s="418" t="s">
        <v>1329</v>
      </c>
    </row>
    <row r="300" spans="1:8" hidden="1">
      <c r="A300" s="418" t="s">
        <v>1081</v>
      </c>
      <c r="B300" s="418">
        <v>30965467.869222101</v>
      </c>
      <c r="C300" s="418">
        <v>29933758.752536643</v>
      </c>
      <c r="D300" s="570">
        <v>1000</v>
      </c>
      <c r="E300" s="418" t="s">
        <v>1345</v>
      </c>
      <c r="F300" s="426">
        <f>VLOOKUP($A300,'02-Metrics'!$A$2:$AD$197,30,FALSE)</f>
        <v>8.8699999999999992</v>
      </c>
      <c r="G300" s="418" t="s">
        <v>120</v>
      </c>
      <c r="H300" s="418" t="s">
        <v>1329</v>
      </c>
    </row>
    <row r="301" spans="1:8" hidden="1">
      <c r="A301" s="418" t="s">
        <v>1082</v>
      </c>
      <c r="B301" s="418">
        <v>338230.00956923503</v>
      </c>
      <c r="C301" s="418">
        <v>135029.02426564496</v>
      </c>
      <c r="D301" s="425"/>
      <c r="E301" s="418"/>
      <c r="F301" s="426">
        <f>VLOOKUP($A301,'02-Metrics'!$A$2:$AD$197,30,FALSE)</f>
        <v>7.83</v>
      </c>
      <c r="G301" s="418" t="s">
        <v>120</v>
      </c>
      <c r="H301" s="418" t="s">
        <v>1329</v>
      </c>
    </row>
    <row r="302" spans="1:8" hidden="1">
      <c r="A302" s="418" t="s">
        <v>1243</v>
      </c>
      <c r="B302" s="418">
        <v>6337930.1939058173</v>
      </c>
      <c r="C302" s="418">
        <v>5144257.6897506919</v>
      </c>
      <c r="D302" s="559">
        <v>220</v>
      </c>
      <c r="E302" s="418" t="s">
        <v>116</v>
      </c>
      <c r="F302" s="426">
        <f>VLOOKUP($A302,'02-Metrics'!$A$2:$AD$197,30,FALSE)</f>
        <v>18.05</v>
      </c>
      <c r="G302" s="418" t="s">
        <v>120</v>
      </c>
      <c r="H302" s="418" t="s">
        <v>1329</v>
      </c>
    </row>
    <row r="303" spans="1:8" hidden="1">
      <c r="A303" s="418" t="s">
        <v>1085</v>
      </c>
      <c r="B303" s="418">
        <v>6060921.8836565092</v>
      </c>
      <c r="C303" s="418">
        <v>5239610.7844620524</v>
      </c>
      <c r="D303" s="570">
        <v>220</v>
      </c>
      <c r="E303" s="418" t="s">
        <v>116</v>
      </c>
      <c r="F303" s="426">
        <f>VLOOKUP($A303,'02-Metrics'!$A$2:$AD$197,30,FALSE)</f>
        <v>18.05</v>
      </c>
      <c r="G303" s="418" t="s">
        <v>120</v>
      </c>
      <c r="H303" s="418" t="s">
        <v>1329</v>
      </c>
    </row>
    <row r="304" spans="1:8" hidden="1">
      <c r="A304" s="418" t="s">
        <v>1086</v>
      </c>
      <c r="B304" s="418">
        <v>510164.5997745209</v>
      </c>
      <c r="C304" s="418">
        <v>357115.2198421646</v>
      </c>
      <c r="D304" s="559"/>
      <c r="E304" s="418"/>
      <c r="F304" s="426">
        <f>VLOOKUP($A304,'02-Metrics'!$A$2:$AD$197,30,FALSE)</f>
        <v>17.739999999999998</v>
      </c>
      <c r="G304" s="418" t="s">
        <v>120</v>
      </c>
      <c r="H304" s="418" t="s">
        <v>1329</v>
      </c>
    </row>
    <row r="305" spans="1:8" hidden="1">
      <c r="A305" s="418" t="s">
        <v>1087</v>
      </c>
      <c r="B305" s="418">
        <v>8179017.9255918832</v>
      </c>
      <c r="C305" s="418">
        <v>4868360.2386696739</v>
      </c>
      <c r="D305" s="559">
        <v>120</v>
      </c>
      <c r="E305" s="418" t="s">
        <v>177</v>
      </c>
      <c r="F305" s="426">
        <f>VLOOKUP($A305,'02-Metrics'!$A$2:$AD$197,30,FALSE)</f>
        <v>8.8699999999999992</v>
      </c>
      <c r="G305" s="418" t="s">
        <v>120</v>
      </c>
      <c r="H305" s="418" t="s">
        <v>1329</v>
      </c>
    </row>
    <row r="306" spans="1:8" hidden="1">
      <c r="A306" s="418" t="s">
        <v>1088</v>
      </c>
      <c r="B306" s="418">
        <v>2597326.7801578357</v>
      </c>
      <c r="C306" s="418">
        <v>1480192.0519729427</v>
      </c>
      <c r="D306" s="559">
        <v>40</v>
      </c>
      <c r="E306" s="418" t="s">
        <v>177</v>
      </c>
      <c r="F306" s="426">
        <f>VLOOKUP($A306,'02-Metrics'!$A$2:$AD$197,30,FALSE)</f>
        <v>8.8699999999999992</v>
      </c>
      <c r="G306" s="418" t="s">
        <v>120</v>
      </c>
      <c r="H306" s="418" t="s">
        <v>1329</v>
      </c>
    </row>
    <row r="307" spans="1:8" hidden="1">
      <c r="A307" s="418" t="s">
        <v>1092</v>
      </c>
      <c r="B307" s="418">
        <v>7661138.8811188806</v>
      </c>
      <c r="C307" s="418">
        <v>5987475.3822377622</v>
      </c>
      <c r="D307" s="517">
        <v>24500</v>
      </c>
      <c r="E307" s="418" t="s">
        <v>109</v>
      </c>
      <c r="F307" s="426">
        <f>VLOOKUP($A307,'02-Metrics'!$A$2:$AD$197,30,FALSE)</f>
        <v>7.15</v>
      </c>
      <c r="G307" s="418" t="s">
        <v>120</v>
      </c>
      <c r="H307" s="418" t="s">
        <v>1329</v>
      </c>
    </row>
    <row r="308" spans="1:8" hidden="1">
      <c r="A308" s="418" t="s">
        <v>1093</v>
      </c>
      <c r="B308" s="418">
        <v>19075425.228111111</v>
      </c>
      <c r="C308" s="418">
        <v>15067340.89472222</v>
      </c>
      <c r="D308" s="570">
        <v>330</v>
      </c>
      <c r="E308" s="418" t="s">
        <v>193</v>
      </c>
      <c r="F308" s="426">
        <f>VLOOKUP($A308,'02-Metrics'!$A$2:$AD$197,30,FALSE)</f>
        <v>18</v>
      </c>
      <c r="G308" s="418" t="s">
        <v>120</v>
      </c>
      <c r="H308" s="418" t="s">
        <v>1329</v>
      </c>
    </row>
    <row r="309" spans="1:8" hidden="1">
      <c r="A309" s="418" t="s">
        <v>1098</v>
      </c>
      <c r="B309" s="418">
        <v>152253900</v>
      </c>
      <c r="C309" s="418">
        <v>147952076.2778438</v>
      </c>
      <c r="D309" s="516">
        <v>4200</v>
      </c>
      <c r="E309" s="418" t="s">
        <v>122</v>
      </c>
      <c r="F309" s="426">
        <f>VLOOKUP($A309,'02-Metrics'!$A$2:$AD$197,30,FALSE)</f>
        <v>18</v>
      </c>
      <c r="G309" s="418" t="s">
        <v>120</v>
      </c>
      <c r="H309" s="418" t="s">
        <v>1329</v>
      </c>
    </row>
    <row r="310" spans="1:8" hidden="1">
      <c r="A310" s="418" t="s">
        <v>1099</v>
      </c>
      <c r="B310" s="418">
        <v>6687657.1191135729</v>
      </c>
      <c r="C310" s="418">
        <v>5601389.2520775618</v>
      </c>
      <c r="D310" s="570">
        <v>220</v>
      </c>
      <c r="E310" s="418" t="s">
        <v>116</v>
      </c>
      <c r="F310" s="426">
        <f>VLOOKUP($A310,'02-Metrics'!$A$2:$AD$197,30,FALSE)</f>
        <v>18.05</v>
      </c>
      <c r="G310" s="418" t="s">
        <v>120</v>
      </c>
      <c r="H310" s="418" t="s">
        <v>1329</v>
      </c>
    </row>
    <row r="311" spans="1:8" hidden="1">
      <c r="A311" s="418" t="s">
        <v>12</v>
      </c>
      <c r="B311" s="418">
        <v>29118111.602209944</v>
      </c>
      <c r="C311" s="418">
        <v>27775747.692220021</v>
      </c>
      <c r="D311" s="516">
        <v>95</v>
      </c>
      <c r="E311" s="418" t="s">
        <v>114</v>
      </c>
      <c r="F311" s="426">
        <f>VLOOKUP($A311,'02-Metrics'!$A$2:$AD$197,30,FALSE)</f>
        <v>18.100000000000001</v>
      </c>
      <c r="G311" s="418" t="s">
        <v>120</v>
      </c>
      <c r="H311" s="418" t="s">
        <v>1329</v>
      </c>
    </row>
    <row r="312" spans="1:8" hidden="1">
      <c r="A312" s="418" t="s">
        <v>1105</v>
      </c>
      <c r="B312" s="418">
        <v>219125.85034013604</v>
      </c>
      <c r="C312" s="418">
        <v>82829.648526077101</v>
      </c>
      <c r="D312" s="559">
        <v>5000</v>
      </c>
      <c r="E312" s="418" t="s">
        <v>193</v>
      </c>
      <c r="F312" s="426">
        <f>VLOOKUP($A312,'02-Metrics'!$A$2:$AD$197,30,FALSE)</f>
        <v>17.64</v>
      </c>
      <c r="G312" s="418" t="s">
        <v>120</v>
      </c>
      <c r="H312" s="418" t="s">
        <v>1329</v>
      </c>
    </row>
    <row r="313" spans="1:8" hidden="1">
      <c r="A313" s="418" t="s">
        <v>1245</v>
      </c>
      <c r="B313" s="418">
        <v>5442127.7008310249</v>
      </c>
      <c r="C313" s="418">
        <v>4778929.0375623265</v>
      </c>
      <c r="D313" s="517">
        <v>45000</v>
      </c>
      <c r="E313" s="418" t="s">
        <v>155</v>
      </c>
      <c r="F313" s="426">
        <f>VLOOKUP($A313,'02-Metrics'!$A$2:$AD$197,30,FALSE)</f>
        <v>18.05</v>
      </c>
      <c r="G313" s="418" t="s">
        <v>120</v>
      </c>
      <c r="H313" s="418" t="s">
        <v>1329</v>
      </c>
    </row>
    <row r="314" spans="1:8" hidden="1">
      <c r="A314" s="418" t="s">
        <v>1110</v>
      </c>
      <c r="B314" s="418">
        <v>247874.39775910362</v>
      </c>
      <c r="C314" s="418">
        <v>115559.94397759103</v>
      </c>
      <c r="D314" s="559"/>
      <c r="E314" s="418"/>
      <c r="F314" s="426">
        <f>VLOOKUP($A314,'02-Metrics'!$A$2:$AD$197,30,FALSE)</f>
        <v>17.850000000000001</v>
      </c>
      <c r="G314" s="418" t="s">
        <v>120</v>
      </c>
      <c r="H314" s="418" t="s">
        <v>1329</v>
      </c>
    </row>
    <row r="315" spans="1:8" hidden="1">
      <c r="A315" s="418" t="s">
        <v>444</v>
      </c>
      <c r="B315" s="418">
        <v>6079099.830795262</v>
      </c>
      <c r="C315" s="418">
        <v>4680830.9080654262</v>
      </c>
      <c r="D315" s="559"/>
      <c r="E315" s="418"/>
      <c r="F315" s="426">
        <f>VLOOKUP($A315,'02-Metrics'!$A$2:$AD$197,30,FALSE)</f>
        <v>17.73</v>
      </c>
      <c r="G315" s="418" t="s">
        <v>120</v>
      </c>
      <c r="H315" s="418" t="s">
        <v>1329</v>
      </c>
    </row>
    <row r="316" spans="1:8" hidden="1">
      <c r="A316" s="418" t="s">
        <v>1246</v>
      </c>
      <c r="B316" s="418">
        <v>23448905.280898876</v>
      </c>
      <c r="C316" s="418">
        <v>16414667.10373034</v>
      </c>
      <c r="D316" s="576">
        <v>1.4</v>
      </c>
      <c r="E316" s="418" t="s">
        <v>162</v>
      </c>
      <c r="F316" s="426">
        <f>VLOOKUP($A316,'02-Metrics'!$A$2:$AD$197,30,FALSE)</f>
        <v>17.8</v>
      </c>
      <c r="G316" s="418" t="s">
        <v>120</v>
      </c>
      <c r="H316" s="418" t="s">
        <v>1329</v>
      </c>
    </row>
    <row r="317" spans="1:8" hidden="1">
      <c r="A317" s="418" t="s">
        <v>1116</v>
      </c>
      <c r="B317" s="418">
        <v>9424207.5266247056</v>
      </c>
      <c r="C317" s="418">
        <v>7901423.5862507643</v>
      </c>
      <c r="D317" s="516">
        <v>3312</v>
      </c>
      <c r="E317" s="418" t="s">
        <v>239</v>
      </c>
      <c r="F317" s="426">
        <f>VLOOKUP($A317,'02-Metrics'!$A$2:$AD$197,30,FALSE)</f>
        <v>17.93</v>
      </c>
      <c r="G317" s="418" t="s">
        <v>120</v>
      </c>
      <c r="H317" s="418" t="s">
        <v>1329</v>
      </c>
    </row>
    <row r="318" spans="1:8" hidden="1">
      <c r="A318" s="418" t="s">
        <v>1117</v>
      </c>
      <c r="B318" s="418">
        <v>2549679.5262267343</v>
      </c>
      <c r="C318" s="418">
        <v>1754752.1150592216</v>
      </c>
      <c r="D318" s="559">
        <v>60</v>
      </c>
      <c r="E318" s="418" t="s">
        <v>110</v>
      </c>
      <c r="F318" s="426">
        <f>VLOOKUP($A318,'02-Metrics'!$A$2:$AD$197,30,FALSE)</f>
        <v>17.73</v>
      </c>
      <c r="G318" s="418" t="s">
        <v>120</v>
      </c>
      <c r="H318" s="418" t="s">
        <v>1329</v>
      </c>
    </row>
    <row r="319" spans="1:8" hidden="1">
      <c r="A319" s="418" t="s">
        <v>472</v>
      </c>
      <c r="B319" s="418">
        <v>18773627.129159614</v>
      </c>
      <c r="C319" s="418">
        <v>18039820.211223911</v>
      </c>
      <c r="D319" s="559"/>
      <c r="E319" s="418"/>
      <c r="F319" s="426">
        <f>VLOOKUP($A319,'02-Metrics'!$A$2:$AD$197,30,FALSE)</f>
        <v>17.73</v>
      </c>
      <c r="G319" s="418" t="s">
        <v>120</v>
      </c>
      <c r="H319" s="418" t="s">
        <v>1329</v>
      </c>
    </row>
    <row r="320" spans="1:8" hidden="1">
      <c r="A320" s="418" t="s">
        <v>1118</v>
      </c>
      <c r="B320" s="418">
        <v>0</v>
      </c>
      <c r="C320" s="418">
        <v>0</v>
      </c>
      <c r="D320" s="559"/>
      <c r="E320" s="418"/>
      <c r="F320" s="426">
        <f>VLOOKUP($A320,'02-Metrics'!$A$2:$AD$197,30,FALSE)</f>
        <v>17.91</v>
      </c>
      <c r="G320" s="418" t="s">
        <v>120</v>
      </c>
      <c r="H320" s="418" t="s">
        <v>1329</v>
      </c>
    </row>
    <row r="321" spans="1:8" hidden="1">
      <c r="A321" s="418" t="s">
        <v>1119</v>
      </c>
      <c r="B321" s="418">
        <v>2629059.3573844424</v>
      </c>
      <c r="C321" s="418">
        <v>2123747.9143179259</v>
      </c>
      <c r="D321" s="559"/>
      <c r="E321" s="418"/>
      <c r="F321" s="426">
        <f>VLOOKUP($A321,'02-Metrics'!$A$2:$AD$197,30,FALSE)</f>
        <v>17.739999999999998</v>
      </c>
      <c r="G321" s="418" t="s">
        <v>120</v>
      </c>
      <c r="H321" s="418" t="s">
        <v>1329</v>
      </c>
    </row>
    <row r="322" spans="1:8" hidden="1">
      <c r="A322" s="418" t="s">
        <v>1120</v>
      </c>
      <c r="B322" s="418">
        <v>1061890.4869762175</v>
      </c>
      <c r="C322" s="418">
        <v>776057.81426953571</v>
      </c>
      <c r="D322" s="559"/>
      <c r="E322" s="418"/>
      <c r="F322" s="426">
        <f>VLOOKUP($A322,'02-Metrics'!$A$2:$AD$197,30,FALSE)</f>
        <v>17.66</v>
      </c>
      <c r="G322" s="418" t="s">
        <v>120</v>
      </c>
      <c r="H322" s="418" t="s">
        <v>1329</v>
      </c>
    </row>
    <row r="323" spans="1:8" hidden="1">
      <c r="A323" s="418" t="s">
        <v>1121</v>
      </c>
      <c r="B323" s="418">
        <v>6315999.2108229995</v>
      </c>
      <c r="C323" s="418">
        <v>6376879.4169673054</v>
      </c>
      <c r="D323" s="559"/>
      <c r="E323" s="418"/>
      <c r="F323" s="426">
        <f>VLOOKUP($A323,'02-Metrics'!$A$2:$AD$197,30,FALSE)</f>
        <v>17.739999999999998</v>
      </c>
      <c r="G323" s="418" t="s">
        <v>120</v>
      </c>
      <c r="H323" s="418" t="s">
        <v>1329</v>
      </c>
    </row>
    <row r="324" spans="1:8" hidden="1">
      <c r="A324" s="418" t="s">
        <v>1122</v>
      </c>
      <c r="B324" s="418">
        <v>0</v>
      </c>
      <c r="C324" s="418">
        <v>0</v>
      </c>
      <c r="D324" s="559"/>
      <c r="E324" s="418"/>
      <c r="F324" s="426">
        <f>VLOOKUP($A324,'02-Metrics'!$A$2:$AD$197,30,FALSE)</f>
        <v>17.66</v>
      </c>
      <c r="G324" s="418" t="s">
        <v>120</v>
      </c>
      <c r="H324" s="418" t="s">
        <v>1329</v>
      </c>
    </row>
    <row r="325" spans="1:8" hidden="1">
      <c r="A325" s="418" t="s">
        <v>9</v>
      </c>
      <c r="B325" s="418">
        <v>8493771.2344280854</v>
      </c>
      <c r="C325" s="418">
        <v>7114519.2538808398</v>
      </c>
      <c r="D325" s="559"/>
      <c r="E325" s="418"/>
      <c r="F325" s="426">
        <f>VLOOKUP($A325,'02-Metrics'!$A$2:$AD$197,30,FALSE)</f>
        <v>17.66</v>
      </c>
      <c r="G325" s="418" t="s">
        <v>120</v>
      </c>
      <c r="H325" s="418" t="s">
        <v>1329</v>
      </c>
    </row>
    <row r="326" spans="1:8" hidden="1">
      <c r="A326" s="418" t="s">
        <v>946</v>
      </c>
      <c r="B326" s="418">
        <v>3969115.7246782314</v>
      </c>
      <c r="C326" s="418">
        <v>2877455.5679910462</v>
      </c>
      <c r="D326" s="559"/>
      <c r="E326" s="418"/>
      <c r="F326" s="426">
        <f>VLOOKUP($A326,'02-Metrics'!$A$2:$AD$197,30,FALSE)</f>
        <v>17.87</v>
      </c>
      <c r="G326" s="418" t="s">
        <v>120</v>
      </c>
      <c r="H326" s="418" t="s">
        <v>1329</v>
      </c>
    </row>
    <row r="327" spans="1:8" hidden="1">
      <c r="A327" s="418" t="s">
        <v>6</v>
      </c>
      <c r="B327" s="418">
        <v>3691336.785913473</v>
      </c>
      <c r="C327" s="418">
        <v>3237703.3251135368</v>
      </c>
      <c r="D327" s="516">
        <v>32</v>
      </c>
      <c r="E327" s="418" t="s">
        <v>800</v>
      </c>
      <c r="F327" s="426">
        <f>VLOOKUP($A327,'02-Metrics'!$A$2:$AD$197,30,FALSE)</f>
        <v>17.93</v>
      </c>
      <c r="G327" s="418" t="s">
        <v>120</v>
      </c>
      <c r="H327" s="418" t="s">
        <v>1329</v>
      </c>
    </row>
    <row r="328" spans="1:8" hidden="1">
      <c r="A328" s="418" t="s">
        <v>945</v>
      </c>
      <c r="B328" s="418">
        <v>13764820.768417284</v>
      </c>
      <c r="C328" s="418">
        <v>12786144.122173725</v>
      </c>
      <c r="D328" s="425"/>
      <c r="E328" s="418"/>
      <c r="F328" s="426">
        <f>VLOOKUP($A328,'02-Metrics'!$A$2:$AD$197,30,FALSE)</f>
        <v>17.87</v>
      </c>
      <c r="G328" s="418" t="s">
        <v>120</v>
      </c>
      <c r="H328" s="418" t="s">
        <v>1329</v>
      </c>
    </row>
    <row r="329" spans="1:8" hidden="1">
      <c r="A329" s="418" t="s">
        <v>1247</v>
      </c>
      <c r="B329" s="418">
        <v>11824081.650864473</v>
      </c>
      <c r="C329" s="418">
        <v>6616904.6291132178</v>
      </c>
      <c r="D329" s="559">
        <v>200</v>
      </c>
      <c r="E329" s="418" t="s">
        <v>169</v>
      </c>
      <c r="F329" s="426">
        <f>VLOOKUP($A329,'02-Metrics'!$A$2:$AD$197,30,FALSE)</f>
        <v>17.93</v>
      </c>
      <c r="G329" s="418" t="s">
        <v>120</v>
      </c>
      <c r="H329" s="418" t="s">
        <v>1329</v>
      </c>
    </row>
    <row r="330" spans="1:8" hidden="1">
      <c r="A330" s="418" t="s">
        <v>1128</v>
      </c>
      <c r="B330" s="418">
        <v>3030920.4138702461</v>
      </c>
      <c r="C330" s="418">
        <v>2572814.2617449667</v>
      </c>
      <c r="D330" s="559"/>
      <c r="E330" s="418"/>
      <c r="F330" s="426">
        <f>VLOOKUP($A330,'02-Metrics'!$A$2:$AD$197,30,FALSE)</f>
        <v>17.88</v>
      </c>
      <c r="G330" s="418" t="s">
        <v>120</v>
      </c>
      <c r="H330" s="418" t="s">
        <v>1329</v>
      </c>
    </row>
    <row r="331" spans="1:8" hidden="1">
      <c r="A331" s="418" t="s">
        <v>1132</v>
      </c>
      <c r="B331" s="418">
        <v>14600936.115748471</v>
      </c>
      <c r="C331" s="418">
        <v>12965406.647634948</v>
      </c>
      <c r="D331" s="516">
        <v>300</v>
      </c>
      <c r="E331" s="418" t="s">
        <v>770</v>
      </c>
      <c r="F331" s="426" t="e">
        <f>VLOOKUP($A331,'02-Metrics'!$A$2:$AD$197,30,FALSE)</f>
        <v>#N/A</v>
      </c>
      <c r="G331" s="418" t="s">
        <v>120</v>
      </c>
      <c r="H331" s="418" t="s">
        <v>1329</v>
      </c>
    </row>
    <row r="332" spans="1:8" hidden="1">
      <c r="A332" s="418" t="s">
        <v>1133</v>
      </c>
      <c r="B332" s="418">
        <v>0</v>
      </c>
      <c r="C332" s="418">
        <v>0</v>
      </c>
      <c r="D332" s="559"/>
      <c r="E332" s="418"/>
      <c r="F332" s="426">
        <f>VLOOKUP($A332,'02-Metrics'!$A$2:$AD$197,30,FALSE)</f>
        <v>5.36</v>
      </c>
      <c r="G332" s="418" t="s">
        <v>120</v>
      </c>
      <c r="H332" s="418" t="s">
        <v>1329</v>
      </c>
    </row>
    <row r="333" spans="1:8" hidden="1">
      <c r="A333" s="418" t="s">
        <v>1249</v>
      </c>
      <c r="B333" s="418">
        <v>178471834.9135527</v>
      </c>
      <c r="C333" s="418">
        <v>165978806.46960402</v>
      </c>
      <c r="D333" s="559"/>
      <c r="E333" s="418"/>
      <c r="F333" s="426">
        <f>VLOOKUP($A333,'02-Metrics'!$A$2:$AD$197,30,FALSE)</f>
        <v>17.93</v>
      </c>
      <c r="G333" s="418" t="s">
        <v>120</v>
      </c>
      <c r="H333" s="418" t="s">
        <v>1329</v>
      </c>
    </row>
    <row r="334" spans="1:8" hidden="1">
      <c r="A334" s="418" t="s">
        <v>1250</v>
      </c>
      <c r="B334" s="418">
        <v>3810776.1529808771</v>
      </c>
      <c r="C334" s="418">
        <v>3346821.4109042552</v>
      </c>
      <c r="D334" s="559"/>
      <c r="E334" s="418"/>
      <c r="F334" s="426">
        <f>VLOOKUP($A334,'02-Metrics'!$A$2:$AD$197,30,FALSE)</f>
        <v>17.78</v>
      </c>
      <c r="G334" s="418" t="s">
        <v>120</v>
      </c>
      <c r="H334" s="418" t="s">
        <v>1329</v>
      </c>
    </row>
    <row r="335" spans="1:8" hidden="1">
      <c r="A335" s="418" t="s">
        <v>1138</v>
      </c>
      <c r="B335" s="418">
        <v>1244935.8974358973</v>
      </c>
      <c r="C335" s="418">
        <v>983722.79821627645</v>
      </c>
      <c r="D335" s="559"/>
      <c r="E335" s="418"/>
      <c r="F335" s="426">
        <f>VLOOKUP($A335,'02-Metrics'!$A$2:$AD$197,30,FALSE)</f>
        <v>17.940000000000001</v>
      </c>
      <c r="G335" s="418" t="s">
        <v>120</v>
      </c>
      <c r="H335" s="418" t="s">
        <v>1329</v>
      </c>
    </row>
    <row r="336" spans="1:8" hidden="1">
      <c r="A336" s="418" t="s">
        <v>1139</v>
      </c>
      <c r="B336" s="418">
        <v>63495.662949194542</v>
      </c>
      <c r="C336" s="418">
        <v>0</v>
      </c>
      <c r="D336" s="559"/>
      <c r="E336" s="418"/>
      <c r="F336" s="426">
        <f>VLOOKUP($A336,'02-Metrics'!$A$2:$AD$197,30,FALSE)</f>
        <v>16.14</v>
      </c>
      <c r="G336" s="418" t="s">
        <v>120</v>
      </c>
      <c r="H336" s="418" t="s">
        <v>1329</v>
      </c>
    </row>
    <row r="337" spans="1:8" hidden="1">
      <c r="A337" s="418" t="s">
        <v>1143</v>
      </c>
      <c r="B337" s="418">
        <v>61088406.310403638</v>
      </c>
      <c r="C337" s="418">
        <v>57423101.931779414</v>
      </c>
      <c r="D337" s="516">
        <v>0</v>
      </c>
      <c r="E337" s="418">
        <v>0</v>
      </c>
      <c r="F337" s="426">
        <f>VLOOKUP($A337,'02-Metrics'!$A$2:$AD$197,30,FALSE)</f>
        <v>17.59</v>
      </c>
      <c r="G337" s="418" t="s">
        <v>120</v>
      </c>
      <c r="H337" s="418" t="s">
        <v>1329</v>
      </c>
    </row>
    <row r="338" spans="1:8" hidden="1">
      <c r="A338" s="418" t="s">
        <v>1144</v>
      </c>
      <c r="B338" s="418">
        <v>9950387.7608573046</v>
      </c>
      <c r="C338" s="418">
        <v>6894490.6587704448</v>
      </c>
      <c r="D338" s="516"/>
      <c r="E338" s="418"/>
      <c r="F338" s="426">
        <f>VLOOKUP($A338,'02-Metrics'!$A$2:$AD$197,30,FALSE)</f>
        <v>17.73</v>
      </c>
      <c r="G338" s="418" t="s">
        <v>120</v>
      </c>
      <c r="H338" s="418" t="s">
        <v>1329</v>
      </c>
    </row>
    <row r="339" spans="1:8" hidden="1">
      <c r="A339" s="418" t="s">
        <v>1147</v>
      </c>
      <c r="B339" s="418">
        <v>91348737.416107386</v>
      </c>
      <c r="C339" s="418">
        <v>69715164.692147091</v>
      </c>
      <c r="D339" s="559">
        <v>9190</v>
      </c>
      <c r="E339" s="418" t="s">
        <v>187</v>
      </c>
      <c r="F339" s="426">
        <f>VLOOKUP($A339,'02-Metrics'!$A$2:$AD$197,30,FALSE)</f>
        <v>17.88</v>
      </c>
      <c r="G339" s="418" t="s">
        <v>120</v>
      </c>
      <c r="H339" s="418" t="s">
        <v>1329</v>
      </c>
    </row>
    <row r="340" spans="1:8" hidden="1">
      <c r="A340" s="418" t="s">
        <v>1148</v>
      </c>
      <c r="B340" s="418">
        <v>2896886.7324212533</v>
      </c>
      <c r="C340" s="418">
        <v>2635877.2378300983</v>
      </c>
      <c r="D340" s="559"/>
      <c r="E340" s="418"/>
      <c r="F340" s="426">
        <f>VLOOKUP($A340,'02-Metrics'!$A$2:$AD$197,30,FALSE)</f>
        <v>17.96</v>
      </c>
      <c r="G340" s="418" t="s">
        <v>120</v>
      </c>
      <c r="H340" s="418" t="s">
        <v>1329</v>
      </c>
    </row>
    <row r="341" spans="1:8" hidden="1">
      <c r="A341" s="418" t="s">
        <v>1149</v>
      </c>
      <c r="B341" s="418">
        <v>1799764.774624374</v>
      </c>
      <c r="C341" s="418">
        <v>1936460.5886265347</v>
      </c>
      <c r="D341" s="559">
        <v>220</v>
      </c>
      <c r="E341" s="418" t="s">
        <v>169</v>
      </c>
      <c r="F341" s="426">
        <f>VLOOKUP($A341,'02-Metrics'!$A$2:$AD$197,30,FALSE)</f>
        <v>17.97</v>
      </c>
      <c r="G341" s="418" t="s">
        <v>120</v>
      </c>
      <c r="H341" s="418" t="s">
        <v>1329</v>
      </c>
    </row>
    <row r="342" spans="1:8" hidden="1">
      <c r="A342" s="418" t="s">
        <v>1150</v>
      </c>
      <c r="B342" s="418">
        <v>616299.99015748024</v>
      </c>
      <c r="C342" s="418">
        <v>541266.63960193179</v>
      </c>
      <c r="D342" s="559"/>
      <c r="E342" s="418"/>
      <c r="F342" s="426">
        <f>VLOOKUP($A342,'02-Metrics'!$A$2:$AD$197,30,FALSE)</f>
        <v>17.78</v>
      </c>
      <c r="G342" s="418" t="s">
        <v>120</v>
      </c>
      <c r="H342" s="418" t="s">
        <v>1329</v>
      </c>
    </row>
    <row r="343" spans="1:8" hidden="1">
      <c r="A343" s="418" t="s">
        <v>1251</v>
      </c>
      <c r="B343" s="418">
        <v>9511044.5002303477</v>
      </c>
      <c r="C343" s="418">
        <v>7608835.6001842795</v>
      </c>
      <c r="D343" s="559">
        <v>680</v>
      </c>
      <c r="E343" s="418" t="s">
        <v>157</v>
      </c>
      <c r="F343" s="426">
        <f>VLOOKUP($A343,'02-Metrics'!$A$2:$AD$197,30,FALSE)</f>
        <v>17.88</v>
      </c>
      <c r="G343" s="418" t="s">
        <v>120</v>
      </c>
      <c r="H343" s="418" t="s">
        <v>1329</v>
      </c>
    </row>
    <row r="344" spans="1:8" hidden="1">
      <c r="A344" s="418" t="s">
        <v>1251</v>
      </c>
      <c r="B344" s="418">
        <v>9511044.5002303477</v>
      </c>
      <c r="C344" s="418">
        <v>7608835.6001842795</v>
      </c>
      <c r="D344" s="559">
        <v>10600</v>
      </c>
      <c r="E344" s="418" t="s">
        <v>158</v>
      </c>
      <c r="F344" s="426">
        <f>VLOOKUP($A344,'02-Metrics'!$A$2:$AD$197,30,FALSE)</f>
        <v>17.88</v>
      </c>
      <c r="G344" s="418" t="s">
        <v>120</v>
      </c>
      <c r="H344" s="418" t="s">
        <v>1329</v>
      </c>
    </row>
    <row r="345" spans="1:8" hidden="1">
      <c r="A345" s="418" t="s">
        <v>1156</v>
      </c>
      <c r="B345" s="418">
        <v>73755377.996312231</v>
      </c>
      <c r="C345" s="418">
        <v>70067609.096496627</v>
      </c>
      <c r="D345" s="516">
        <v>15000</v>
      </c>
      <c r="E345" s="418" t="s">
        <v>188</v>
      </c>
      <c r="F345" s="426">
        <f>VLOOKUP($A345,'02-Metrics'!$A$2:$AD$197,30,FALSE)</f>
        <v>16.27</v>
      </c>
      <c r="G345" s="418" t="s">
        <v>120</v>
      </c>
      <c r="H345" s="418" t="s">
        <v>1329</v>
      </c>
    </row>
    <row r="346" spans="1:8" hidden="1">
      <c r="A346" s="418" t="s">
        <v>567</v>
      </c>
      <c r="B346" s="418">
        <v>3840834.6557759624</v>
      </c>
      <c r="C346" s="418">
        <v>3314535.0641773627</v>
      </c>
      <c r="D346" s="559"/>
      <c r="E346" s="418"/>
      <c r="F346" s="426">
        <f>VLOOKUP($A346,'02-Metrics'!$A$2:$AD$197,30,FALSE)</f>
        <v>17.14</v>
      </c>
      <c r="G346" s="418" t="s">
        <v>120</v>
      </c>
      <c r="H346" s="418" t="s">
        <v>1329</v>
      </c>
    </row>
    <row r="347" spans="1:8" hidden="1">
      <c r="A347" s="418" t="s">
        <v>1158</v>
      </c>
      <c r="B347" s="418">
        <v>95989.368959636151</v>
      </c>
      <c r="C347" s="418">
        <v>85941.955656623075</v>
      </c>
      <c r="D347" s="559"/>
      <c r="E347" s="418"/>
      <c r="F347" s="426">
        <f>VLOOKUP($A347,'02-Metrics'!$A$2:$AD$197,30,FALSE)</f>
        <v>17.59</v>
      </c>
      <c r="G347" s="418" t="s">
        <v>120</v>
      </c>
      <c r="H347" s="418" t="s">
        <v>1329</v>
      </c>
    </row>
    <row r="348" spans="1:8" hidden="1">
      <c r="A348" s="418" t="s">
        <v>1159</v>
      </c>
      <c r="B348" s="418">
        <v>406463.89994314953</v>
      </c>
      <c r="C348" s="418">
        <v>381648.94826606027</v>
      </c>
      <c r="D348" s="559"/>
      <c r="E348" s="418"/>
      <c r="F348" s="426">
        <f>VLOOKUP($A348,'02-Metrics'!$A$2:$AD$197,30,FALSE)</f>
        <v>17.59</v>
      </c>
      <c r="G348" s="418" t="s">
        <v>120</v>
      </c>
      <c r="H348" s="418" t="s">
        <v>1329</v>
      </c>
    </row>
    <row r="349" spans="1:8" hidden="1">
      <c r="A349" s="418" t="s">
        <v>1252</v>
      </c>
      <c r="B349" s="418">
        <v>233928.0467445743</v>
      </c>
      <c r="C349" s="418">
        <v>111390.31719532555</v>
      </c>
      <c r="D349" s="559"/>
      <c r="E349" s="418"/>
      <c r="F349" s="426">
        <f>VLOOKUP($A349,'02-Metrics'!$A$2:$AD$197,30,FALSE)</f>
        <v>17.97</v>
      </c>
      <c r="G349" s="418" t="s">
        <v>120</v>
      </c>
      <c r="H349" s="418" t="s">
        <v>1329</v>
      </c>
    </row>
    <row r="350" spans="1:8" hidden="1">
      <c r="A350" s="418" t="s">
        <v>1162</v>
      </c>
      <c r="B350" s="418">
        <v>64077.566072526126</v>
      </c>
      <c r="C350" s="418">
        <v>46601.860479409981</v>
      </c>
      <c r="D350" s="559"/>
      <c r="E350" s="418"/>
      <c r="F350" s="426">
        <f>VLOOKUP($A350,'02-Metrics'!$A$2:$AD$197,30,FALSE)</f>
        <v>16.27</v>
      </c>
      <c r="G350" s="418" t="s">
        <v>120</v>
      </c>
      <c r="H350" s="418" t="s">
        <v>1329</v>
      </c>
    </row>
    <row r="351" spans="1:8" hidden="1">
      <c r="A351" s="418" t="s">
        <v>1253</v>
      </c>
      <c r="B351" s="418">
        <v>3541204.8556574923</v>
      </c>
      <c r="C351" s="418">
        <v>3328732.5643180422</v>
      </c>
      <c r="D351" s="425"/>
      <c r="E351" s="418"/>
      <c r="F351" s="426">
        <f>VLOOKUP($A351,'02-Metrics'!$A$2:$AD$197,30,FALSE)</f>
        <v>16.350000000000001</v>
      </c>
      <c r="G351" s="418" t="s">
        <v>120</v>
      </c>
      <c r="H351" s="418" t="s">
        <v>1329</v>
      </c>
    </row>
    <row r="352" spans="1:8" hidden="1">
      <c r="A352" s="418" t="s">
        <v>1165</v>
      </c>
      <c r="B352" s="418">
        <v>992082.69113149843</v>
      </c>
      <c r="C352" s="418">
        <v>882848.16200611601</v>
      </c>
      <c r="D352" s="559"/>
      <c r="E352" s="418"/>
      <c r="F352" s="426">
        <f>VLOOKUP($A352,'02-Metrics'!$A$2:$AD$197,30,FALSE)</f>
        <v>16.350000000000001</v>
      </c>
      <c r="G352" s="418" t="s">
        <v>120</v>
      </c>
      <c r="H352" s="418" t="s">
        <v>1329</v>
      </c>
    </row>
    <row r="353" spans="1:8" hidden="1">
      <c r="A353" s="418" t="s">
        <v>993</v>
      </c>
      <c r="B353" s="418">
        <v>5837097.7981651369</v>
      </c>
      <c r="C353" s="418">
        <v>5071993.333333333</v>
      </c>
      <c r="D353" s="559"/>
      <c r="E353" s="418"/>
      <c r="F353" s="426">
        <f>VLOOKUP($A353,'02-Metrics'!$A$2:$AD$197,30,FALSE)</f>
        <v>16.350000000000001</v>
      </c>
      <c r="G353" s="418" t="s">
        <v>120</v>
      </c>
      <c r="H353" s="418" t="s">
        <v>1329</v>
      </c>
    </row>
    <row r="354" spans="1:8" hidden="1">
      <c r="A354" s="418" t="s">
        <v>1166</v>
      </c>
      <c r="B354" s="418">
        <v>270556.08562691131</v>
      </c>
      <c r="C354" s="418">
        <v>291737.55351681955</v>
      </c>
      <c r="D354" s="559"/>
      <c r="E354" s="418"/>
      <c r="F354" s="426">
        <f>VLOOKUP($A354,'02-Metrics'!$A$2:$AD$197,30,FALSE)</f>
        <v>16.350000000000001</v>
      </c>
      <c r="G354" s="418" t="s">
        <v>120</v>
      </c>
      <c r="H354" s="418" t="s">
        <v>1329</v>
      </c>
    </row>
    <row r="355" spans="1:8" hidden="1">
      <c r="A355" s="418" t="s">
        <v>1167</v>
      </c>
      <c r="B355" s="418">
        <v>8210434.5421020286</v>
      </c>
      <c r="C355" s="418">
        <v>6091367.6979297912</v>
      </c>
      <c r="D355" s="425">
        <v>510</v>
      </c>
      <c r="E355" s="418" t="s">
        <v>115</v>
      </c>
      <c r="F355" s="426">
        <f>VLOOKUP($A355,'02-Metrics'!$A$2:$AD$197,30,FALSE)</f>
        <v>16.27</v>
      </c>
      <c r="G355" s="418" t="s">
        <v>120</v>
      </c>
      <c r="H355" s="418" t="s">
        <v>1329</v>
      </c>
    </row>
    <row r="356" spans="1:8" hidden="1">
      <c r="A356" s="418" t="s">
        <v>1168</v>
      </c>
      <c r="B356" s="418">
        <v>12058427.781192379</v>
      </c>
      <c r="C356" s="418">
        <v>13053526.060233559</v>
      </c>
      <c r="D356" s="425"/>
      <c r="E356" s="418"/>
      <c r="F356" s="426">
        <f>VLOOKUP($A356,'02-Metrics'!$A$2:$AD$197,30,FALSE)</f>
        <v>16.27</v>
      </c>
      <c r="G356" s="418" t="s">
        <v>120</v>
      </c>
      <c r="H356" s="418" t="s">
        <v>1329</v>
      </c>
    </row>
    <row r="357" spans="1:8" hidden="1">
      <c r="A357" s="418" t="s">
        <v>1172</v>
      </c>
      <c r="B357" s="418">
        <v>35815002.820078962</v>
      </c>
      <c r="C357" s="418">
        <v>29570795.997711178</v>
      </c>
      <c r="D357" s="516">
        <v>300</v>
      </c>
      <c r="E357" s="418" t="s">
        <v>47</v>
      </c>
      <c r="F357" s="426">
        <f>VLOOKUP($A357,'02-Metrics'!$A$2:$AD$197,30,FALSE)</f>
        <v>17.73</v>
      </c>
      <c r="G357" s="418" t="s">
        <v>120</v>
      </c>
      <c r="H357" s="418" t="s">
        <v>1329</v>
      </c>
    </row>
    <row r="358" spans="1:8" hidden="1">
      <c r="A358" s="418" t="s">
        <v>1173</v>
      </c>
      <c r="B358" s="418">
        <v>0</v>
      </c>
      <c r="C358" s="418">
        <v>0</v>
      </c>
      <c r="D358" s="559"/>
      <c r="E358" s="418"/>
      <c r="F358" s="426">
        <f>VLOOKUP($A358,'02-Metrics'!$A$2:$AD$197,30,FALSE)</f>
        <v>5.36</v>
      </c>
      <c r="G358" s="418" t="s">
        <v>120</v>
      </c>
      <c r="H358" s="418" t="s">
        <v>1329</v>
      </c>
    </row>
    <row r="359" spans="1:8" hidden="1">
      <c r="A359" s="418" t="s">
        <v>1174</v>
      </c>
      <c r="B359" s="418">
        <v>0</v>
      </c>
      <c r="C359" s="418">
        <v>0</v>
      </c>
      <c r="D359" s="559"/>
      <c r="E359" s="418"/>
      <c r="F359" s="426">
        <f>VLOOKUP($A359,'02-Metrics'!$A$2:$AD$197,30,FALSE)</f>
        <v>5.36</v>
      </c>
      <c r="G359" s="418" t="s">
        <v>120</v>
      </c>
      <c r="H359" s="418" t="s">
        <v>1329</v>
      </c>
    </row>
    <row r="360" spans="1:8" hidden="1">
      <c r="A360" s="418" t="s">
        <v>1175</v>
      </c>
      <c r="B360" s="418">
        <v>0</v>
      </c>
      <c r="C360" s="418">
        <v>0</v>
      </c>
      <c r="D360" s="559"/>
      <c r="E360" s="418"/>
      <c r="F360" s="426">
        <f>VLOOKUP($A360,'02-Metrics'!$A$2:$AD$197,30,FALSE)</f>
        <v>5.36</v>
      </c>
      <c r="G360" s="418" t="s">
        <v>120</v>
      </c>
      <c r="H360" s="418" t="s">
        <v>1329</v>
      </c>
    </row>
    <row r="361" spans="1:8" hidden="1">
      <c r="A361" s="418" t="s">
        <v>1176</v>
      </c>
      <c r="B361" s="418">
        <v>0</v>
      </c>
      <c r="C361" s="418">
        <v>0</v>
      </c>
      <c r="D361" s="559"/>
      <c r="E361" s="418"/>
      <c r="F361" s="426">
        <f>VLOOKUP($A361,'02-Metrics'!$A$2:$AD$197,30,FALSE)</f>
        <v>5.36</v>
      </c>
      <c r="G361" s="418" t="s">
        <v>120</v>
      </c>
      <c r="H361" s="418" t="s">
        <v>1329</v>
      </c>
    </row>
    <row r="362" spans="1:8" hidden="1">
      <c r="A362" s="418" t="s">
        <v>1177</v>
      </c>
      <c r="B362" s="418">
        <v>93428.703134603566</v>
      </c>
      <c r="C362" s="418">
        <v>84032.206515058395</v>
      </c>
      <c r="D362" s="559"/>
      <c r="E362" s="418"/>
      <c r="F362" s="426">
        <f>VLOOKUP($A362,'02-Metrics'!$A$2:$AD$197,30,FALSE)</f>
        <v>16.27</v>
      </c>
      <c r="G362" s="418" t="s">
        <v>120</v>
      </c>
      <c r="H362" s="418" t="s">
        <v>1329</v>
      </c>
    </row>
    <row r="363" spans="1:8" hidden="1">
      <c r="A363" s="418" t="s">
        <v>1254</v>
      </c>
      <c r="B363" s="418">
        <v>33502489.960518893</v>
      </c>
      <c r="C363" s="418">
        <v>28812141.342357587</v>
      </c>
      <c r="D363" s="516">
        <v>900</v>
      </c>
      <c r="E363" s="418" t="s">
        <v>122</v>
      </c>
      <c r="F363" s="426">
        <f>VLOOKUP($A363,'02-Metrics'!$A$2:$AD$197,30,FALSE)</f>
        <v>17.97</v>
      </c>
      <c r="G363" s="418" t="s">
        <v>120</v>
      </c>
      <c r="H363" s="418" t="s">
        <v>1329</v>
      </c>
    </row>
    <row r="364" spans="1:8" hidden="1">
      <c r="A364" s="418" t="s">
        <v>1181</v>
      </c>
      <c r="B364" s="418">
        <v>1035219.8524892441</v>
      </c>
      <c r="C364" s="418">
        <v>969630.1782421635</v>
      </c>
      <c r="D364" s="559"/>
      <c r="E364" s="418"/>
      <c r="F364" s="426">
        <f>VLOOKUP($A364,'02-Metrics'!$A$2:$AD$197,30,FALSE)</f>
        <v>16.27</v>
      </c>
      <c r="G364" s="418" t="s">
        <v>120</v>
      </c>
      <c r="H364" s="418" t="s">
        <v>1329</v>
      </c>
    </row>
    <row r="365" spans="1:8" hidden="1">
      <c r="A365" s="418" t="s">
        <v>1182</v>
      </c>
      <c r="B365" s="418">
        <v>8504612.7842655201</v>
      </c>
      <c r="C365" s="418">
        <v>7484484.5113706207</v>
      </c>
      <c r="D365" s="559"/>
      <c r="E365" s="418"/>
      <c r="F365" s="426">
        <f>VLOOKUP($A365,'02-Metrics'!$A$2:$AD$197,30,FALSE)</f>
        <v>16.27</v>
      </c>
      <c r="G365" s="418" t="s">
        <v>120</v>
      </c>
      <c r="H365" s="418" t="s">
        <v>1329</v>
      </c>
    </row>
    <row r="366" spans="1:8" hidden="1">
      <c r="A366" s="418" t="s">
        <v>1256</v>
      </c>
      <c r="B366" s="418">
        <v>26575172.870249018</v>
      </c>
      <c r="C366" s="418">
        <v>21711916.234993447</v>
      </c>
      <c r="D366" s="559"/>
      <c r="E366" s="418"/>
      <c r="F366" s="426">
        <f>VLOOKUP($A366,'02-Metrics'!$A$2:$AD$197,30,FALSE)</f>
        <v>16.350000000000001</v>
      </c>
      <c r="G366" s="418" t="s">
        <v>120</v>
      </c>
      <c r="H366" s="418" t="s">
        <v>1329</v>
      </c>
    </row>
    <row r="367" spans="1:8" hidden="1">
      <c r="A367" s="418" t="s">
        <v>1187</v>
      </c>
      <c r="B367" s="418">
        <v>5335844.3188951667</v>
      </c>
      <c r="C367" s="418">
        <v>4535467.6710608918</v>
      </c>
      <c r="D367" s="559"/>
      <c r="E367" s="418"/>
      <c r="F367" s="426">
        <f>VLOOKUP($A367,'02-Metrics'!$A$2:$AD$197,30,FALSE)</f>
        <v>15.93</v>
      </c>
      <c r="G367" s="418" t="s">
        <v>120</v>
      </c>
      <c r="H367" s="418" t="s">
        <v>1329</v>
      </c>
    </row>
    <row r="368" spans="1:8" hidden="1">
      <c r="A368" s="418" t="s">
        <v>663</v>
      </c>
      <c r="B368" s="418">
        <v>10731902.470588235</v>
      </c>
      <c r="C368" s="418">
        <v>10517264.421176471</v>
      </c>
      <c r="D368" s="559">
        <v>250</v>
      </c>
      <c r="E368" s="418" t="s">
        <v>177</v>
      </c>
      <c r="F368" s="426">
        <f>VLOOKUP($A368,'02-Metrics'!$A$2:$AD$197,30,FALSE)</f>
        <v>17</v>
      </c>
      <c r="G368" s="418" t="s">
        <v>120</v>
      </c>
      <c r="H368" s="418" t="s">
        <v>1329</v>
      </c>
    </row>
    <row r="369" spans="1:8" hidden="1">
      <c r="A369" s="418" t="s">
        <v>1188</v>
      </c>
      <c r="B369" s="418" t="e">
        <v>#DIV/0!</v>
      </c>
      <c r="C369" s="418" t="e">
        <v>#DIV/0!</v>
      </c>
      <c r="D369" s="425">
        <v>164</v>
      </c>
      <c r="E369" s="418" t="s">
        <v>866</v>
      </c>
      <c r="F369" s="426">
        <f>VLOOKUP($A369,'02-Metrics'!$A$2:$AD$197,30,FALSE)</f>
        <v>0</v>
      </c>
      <c r="G369" s="418" t="s">
        <v>120</v>
      </c>
      <c r="H369" s="418" t="s">
        <v>1329</v>
      </c>
    </row>
    <row r="370" spans="1:8" hidden="1">
      <c r="A370" s="418" t="s">
        <v>1005</v>
      </c>
      <c r="B370" s="418">
        <v>5976263.3213859024</v>
      </c>
      <c r="C370" s="418">
        <v>5559179.8874599766</v>
      </c>
      <c r="D370" s="559"/>
      <c r="E370" s="418"/>
      <c r="F370" s="426">
        <f>VLOOKUP($A370,'02-Metrics'!$A$2:$AD$197,30,FALSE)</f>
        <v>16.739999999999998</v>
      </c>
      <c r="G370" s="418" t="s">
        <v>120</v>
      </c>
      <c r="H370" s="418" t="s">
        <v>1329</v>
      </c>
    </row>
    <row r="371" spans="1:8" hidden="1">
      <c r="A371" s="418" t="s">
        <v>1010</v>
      </c>
      <c r="B371" s="418">
        <v>7592206.7860783478</v>
      </c>
      <c r="C371" s="418">
        <v>7514973.8220183477</v>
      </c>
      <c r="D371" s="559"/>
      <c r="E371" s="418"/>
      <c r="F371" s="426">
        <f>VLOOKUP($A371,'02-Metrics'!$A$2:$AD$197,30,FALSE)</f>
        <v>16.350000000000001</v>
      </c>
      <c r="G371" s="418" t="s">
        <v>120</v>
      </c>
      <c r="H371" s="418" t="s">
        <v>1329</v>
      </c>
    </row>
    <row r="372" spans="1:8" hidden="1">
      <c r="A372" s="418" t="s">
        <v>1189</v>
      </c>
      <c r="B372" s="418">
        <v>5743752.5993883787</v>
      </c>
      <c r="C372" s="418">
        <v>5243568.9125993876</v>
      </c>
      <c r="D372" s="559"/>
      <c r="E372" s="418"/>
      <c r="F372" s="426">
        <f>VLOOKUP($A372,'02-Metrics'!$A$2:$AD$197,30,FALSE)</f>
        <v>16.350000000000001</v>
      </c>
      <c r="G372" s="418" t="s">
        <v>120</v>
      </c>
      <c r="H372" s="418" t="s">
        <v>1329</v>
      </c>
    </row>
    <row r="373" spans="1:8" hidden="1">
      <c r="A373" s="418" t="s">
        <v>671</v>
      </c>
      <c r="B373" s="418">
        <v>9280936.91148776</v>
      </c>
      <c r="C373" s="418">
        <v>8410206.2774639055</v>
      </c>
      <c r="D373" s="559"/>
      <c r="E373" s="418"/>
      <c r="F373" s="426">
        <f>VLOOKUP($A373,'02-Metrics'!$A$2:$AD$197,30,FALSE)</f>
        <v>15.93</v>
      </c>
      <c r="G373" s="418" t="s">
        <v>120</v>
      </c>
      <c r="H373" s="418" t="s">
        <v>1329</v>
      </c>
    </row>
    <row r="374" spans="1:8" hidden="1">
      <c r="A374" s="418" t="s">
        <v>1190</v>
      </c>
      <c r="B374" s="418">
        <v>1680320.179948586</v>
      </c>
      <c r="C374" s="418">
        <v>1553984.5758354755</v>
      </c>
      <c r="D374" s="559"/>
      <c r="E374" s="418"/>
      <c r="F374" s="426">
        <f>VLOOKUP($A374,'02-Metrics'!$A$2:$AD$197,30,FALSE)</f>
        <v>15.56</v>
      </c>
      <c r="G374" s="418" t="s">
        <v>120</v>
      </c>
      <c r="H374" s="418" t="s">
        <v>1329</v>
      </c>
    </row>
    <row r="375" spans="1:8" hidden="1">
      <c r="A375" s="418" t="s">
        <v>1192</v>
      </c>
      <c r="B375" s="418">
        <v>38235294.117647059</v>
      </c>
      <c r="C375" s="418">
        <v>35750000</v>
      </c>
      <c r="D375" s="559">
        <v>1500</v>
      </c>
      <c r="E375" s="418" t="s">
        <v>1036</v>
      </c>
      <c r="F375" s="426">
        <f>VLOOKUP($A375,'02-Metrics'!$A$2:$AD$197,30,FALSE)</f>
        <v>17</v>
      </c>
      <c r="G375" s="418" t="s">
        <v>120</v>
      </c>
      <c r="H375" s="418" t="s">
        <v>1329</v>
      </c>
    </row>
    <row r="376" spans="1:8" hidden="1">
      <c r="A376" s="418" t="s">
        <v>1193</v>
      </c>
      <c r="B376" s="418">
        <v>61553150.859325267</v>
      </c>
      <c r="C376" s="418">
        <v>56013367.281985991</v>
      </c>
      <c r="D376" s="559">
        <v>35</v>
      </c>
      <c r="E376" s="418" t="s">
        <v>1035</v>
      </c>
      <c r="F376" s="426">
        <f>VLOOKUP($A376,'02-Metrics'!$A$2:$AD$197,30,FALSE)</f>
        <v>15.71</v>
      </c>
      <c r="G376" s="418" t="s">
        <v>120</v>
      </c>
      <c r="H376" s="418" t="s">
        <v>1329</v>
      </c>
    </row>
    <row r="377" spans="1:8" hidden="1">
      <c r="A377" s="418" t="s">
        <v>677</v>
      </c>
      <c r="B377" s="418">
        <v>5517647.0588235296</v>
      </c>
      <c r="C377" s="418">
        <v>5220981.704470587</v>
      </c>
      <c r="D377" s="559"/>
      <c r="E377" s="418"/>
      <c r="F377" s="426">
        <f>VLOOKUP($A377,'02-Metrics'!$A$2:$AD$197,30,FALSE)</f>
        <v>17</v>
      </c>
      <c r="G377" s="418" t="s">
        <v>120</v>
      </c>
      <c r="H377" s="418" t="s">
        <v>1329</v>
      </c>
    </row>
    <row r="378" spans="1:8" hidden="1">
      <c r="A378" s="418" t="s">
        <v>1194</v>
      </c>
      <c r="B378" s="418">
        <v>186567.16417910447</v>
      </c>
      <c r="C378" s="418">
        <v>307486.65916044777</v>
      </c>
      <c r="D378" s="559"/>
      <c r="E378" s="418"/>
      <c r="F378" s="426">
        <f>VLOOKUP($A378,'02-Metrics'!$A$2:$AD$197,30,FALSE)</f>
        <v>5.36</v>
      </c>
      <c r="G378" s="418" t="s">
        <v>120</v>
      </c>
      <c r="H378" s="418" t="s">
        <v>1329</v>
      </c>
    </row>
    <row r="379" spans="1:8" hidden="1">
      <c r="A379" s="418" t="s">
        <v>1195</v>
      </c>
      <c r="B379" s="418">
        <v>55291811.181702666</v>
      </c>
      <c r="C379" s="418">
        <v>51393738.434339263</v>
      </c>
      <c r="D379" s="559">
        <v>320</v>
      </c>
      <c r="E379" s="418" t="s">
        <v>1034</v>
      </c>
      <c r="F379" s="426">
        <f>VLOOKUP($A379,'02-Metrics'!$A$2:$AD$197,30,FALSE)</f>
        <v>15.74</v>
      </c>
      <c r="G379" s="418" t="s">
        <v>120</v>
      </c>
      <c r="H379" s="418" t="s">
        <v>1329</v>
      </c>
    </row>
    <row r="380" spans="1:8" hidden="1">
      <c r="A380" s="418" t="s">
        <v>683</v>
      </c>
      <c r="B380" s="418">
        <v>92297979.797979802</v>
      </c>
      <c r="C380" s="418">
        <v>85375631.313131317</v>
      </c>
      <c r="D380" s="559"/>
      <c r="E380" s="418"/>
      <c r="F380" s="426">
        <f>VLOOKUP($A380,'02-Metrics'!$A$2:$AD$197,30,FALSE)</f>
        <v>15.84</v>
      </c>
      <c r="G380" s="418" t="s">
        <v>120</v>
      </c>
      <c r="H380" s="418" t="s">
        <v>1329</v>
      </c>
    </row>
    <row r="381" spans="1:8" hidden="1">
      <c r="A381" s="418" t="s">
        <v>1257</v>
      </c>
      <c r="B381" s="418">
        <v>13828763.82876383</v>
      </c>
      <c r="C381" s="418">
        <v>12860750.360750362</v>
      </c>
      <c r="D381" s="425"/>
      <c r="E381" s="418"/>
      <c r="F381" s="426">
        <f>VLOOKUP($A381,'02-Metrics'!$A$2:$AD$197,30,FALSE)</f>
        <v>15.84</v>
      </c>
      <c r="G381" s="418" t="s">
        <v>120</v>
      </c>
      <c r="H381" s="418" t="s">
        <v>1329</v>
      </c>
    </row>
    <row r="382" spans="1:8" hidden="1">
      <c r="A382" s="418" t="s">
        <v>1018</v>
      </c>
      <c r="B382" s="418">
        <v>24621212.121212121</v>
      </c>
      <c r="C382" s="418">
        <v>23020833.333333332</v>
      </c>
      <c r="D382" s="559">
        <v>1600</v>
      </c>
      <c r="E382" s="418" t="s">
        <v>1036</v>
      </c>
      <c r="F382" s="426">
        <f>VLOOKUP($A382,'02-Metrics'!$A$2:$AD$197,30,FALSE)</f>
        <v>15.84</v>
      </c>
      <c r="G382" s="418" t="s">
        <v>120</v>
      </c>
      <c r="H382" s="418" t="s">
        <v>1329</v>
      </c>
    </row>
    <row r="383" spans="1:8" hidden="1">
      <c r="A383" s="418" t="s">
        <v>1258</v>
      </c>
      <c r="B383" s="418">
        <v>20913730.270155285</v>
      </c>
      <c r="C383" s="418">
        <v>19295962.093171667</v>
      </c>
      <c r="D383" s="425"/>
      <c r="E383" s="418"/>
      <c r="F383" s="426">
        <f>VLOOKUP($A383,'02-Metrics'!$A$2:$AD$197,30,FALSE)</f>
        <v>15.67</v>
      </c>
      <c r="G383" s="418" t="s">
        <v>120</v>
      </c>
      <c r="H383" s="418" t="s">
        <v>1329</v>
      </c>
    </row>
    <row r="384" spans="1:8" hidden="1">
      <c r="A384" s="418" t="s">
        <v>1200</v>
      </c>
      <c r="B384" s="418">
        <v>2581317.1665603062</v>
      </c>
      <c r="C384" s="418">
        <v>2239034.5102744098</v>
      </c>
      <c r="D384" s="559"/>
      <c r="E384" s="418"/>
      <c r="F384" s="426">
        <f>VLOOKUP($A384,'02-Metrics'!$A$2:$AD$197,30,FALSE)</f>
        <v>15.67</v>
      </c>
      <c r="G384" s="418" t="s">
        <v>120</v>
      </c>
      <c r="H384" s="418" t="s">
        <v>1329</v>
      </c>
    </row>
    <row r="385" spans="1:8" hidden="1">
      <c r="A385" s="418" t="s">
        <v>1025</v>
      </c>
      <c r="B385" s="418" t="e">
        <v>#DIV/0!</v>
      </c>
      <c r="C385" s="418" t="e">
        <v>#DIV/0!</v>
      </c>
      <c r="D385" s="559"/>
      <c r="E385" s="418"/>
      <c r="F385" s="426">
        <f>VLOOKUP($A385,'02-Metrics'!$A$2:$AD$197,30,FALSE)</f>
        <v>0</v>
      </c>
      <c r="G385" s="418" t="s">
        <v>120</v>
      </c>
      <c r="H385" s="418" t="s">
        <v>1329</v>
      </c>
    </row>
    <row r="386" spans="1:8" hidden="1">
      <c r="A386" s="418" t="s">
        <v>687</v>
      </c>
      <c r="B386" s="418" t="e">
        <v>#DIV/0!</v>
      </c>
      <c r="C386" s="418" t="e">
        <v>#DIV/0!</v>
      </c>
      <c r="D386" s="559"/>
      <c r="E386" s="418"/>
      <c r="F386" s="426">
        <f>VLOOKUP($A386,'02-Metrics'!$A$2:$AD$197,30,FALSE)</f>
        <v>0</v>
      </c>
      <c r="G386" s="418" t="s">
        <v>120</v>
      </c>
      <c r="H386" s="418" t="s">
        <v>1329</v>
      </c>
    </row>
    <row r="387" spans="1:8" hidden="1">
      <c r="A387" s="418" t="s">
        <v>1027</v>
      </c>
      <c r="B387" s="418" t="e">
        <v>#DIV/0!</v>
      </c>
      <c r="C387" s="418" t="e">
        <v>#DIV/0!</v>
      </c>
      <c r="D387" s="559">
        <v>12</v>
      </c>
      <c r="E387" s="418" t="s">
        <v>1037</v>
      </c>
      <c r="F387" s="426">
        <f>VLOOKUP($A387,'02-Metrics'!$A$2:$AD$197,30,FALSE)</f>
        <v>0</v>
      </c>
      <c r="G387" s="418" t="s">
        <v>120</v>
      </c>
      <c r="H387" s="418" t="s">
        <v>1329</v>
      </c>
    </row>
    <row r="388" spans="1:8" hidden="1">
      <c r="A388" s="418" t="s">
        <v>1031</v>
      </c>
      <c r="B388" s="418">
        <v>11125238.39796567</v>
      </c>
      <c r="C388" s="418">
        <v>10346471.710108073</v>
      </c>
      <c r="D388" s="559"/>
      <c r="E388" s="418"/>
      <c r="F388" s="426">
        <f>VLOOKUP($A388,'02-Metrics'!$A$2:$AD$197,30,FALSE)</f>
        <v>15.73</v>
      </c>
      <c r="G388" s="418" t="s">
        <v>120</v>
      </c>
      <c r="H388" s="418" t="s">
        <v>1329</v>
      </c>
    </row>
    <row r="389" spans="1:8" hidden="1">
      <c r="A389" s="418" t="s">
        <v>1201</v>
      </c>
      <c r="B389" s="418">
        <v>0</v>
      </c>
      <c r="C389" s="418">
        <v>0</v>
      </c>
      <c r="D389" s="559"/>
      <c r="E389" s="418"/>
      <c r="F389" s="426">
        <f>VLOOKUP($A389,'02-Metrics'!$A$2:$AD$197,30,FALSE)</f>
        <v>5.36</v>
      </c>
      <c r="G389" s="418" t="s">
        <v>120</v>
      </c>
      <c r="H389" s="418" t="s">
        <v>1329</v>
      </c>
    </row>
    <row r="390" spans="1:8" hidden="1">
      <c r="A390" s="418" t="s">
        <v>1202</v>
      </c>
      <c r="B390" s="418">
        <v>4540091.2824281147</v>
      </c>
      <c r="C390" s="418">
        <v>4222284.8926581461</v>
      </c>
      <c r="D390" s="425"/>
      <c r="E390" s="418"/>
      <c r="F390" s="426">
        <f>VLOOKUP($A390,'02-Metrics'!$A$2:$AD$197,30,FALSE)</f>
        <v>15.65</v>
      </c>
      <c r="G390" s="418" t="s">
        <v>120</v>
      </c>
      <c r="H390" s="418" t="s">
        <v>1329</v>
      </c>
    </row>
    <row r="391" spans="1:8" hidden="1">
      <c r="A391" s="418" t="s">
        <v>1206</v>
      </c>
      <c r="B391" s="418">
        <v>21419634.516986709</v>
      </c>
      <c r="C391" s="418">
        <v>19086540.172500491</v>
      </c>
      <c r="D391" s="516">
        <v>75</v>
      </c>
      <c r="E391" s="418" t="s">
        <v>114</v>
      </c>
      <c r="F391" s="426">
        <f>VLOOKUP($A391,'02-Metrics'!$A$2:$AD$197,30,FALSE)</f>
        <v>6.77</v>
      </c>
      <c r="G391" s="418" t="s">
        <v>120</v>
      </c>
      <c r="H391" s="418" t="s">
        <v>1329</v>
      </c>
    </row>
    <row r="392" spans="1:8" hidden="1">
      <c r="A392" s="418" t="s">
        <v>1207</v>
      </c>
      <c r="B392" s="418">
        <v>4301122.6075533666</v>
      </c>
      <c r="C392" s="418">
        <v>4487783.6449125949</v>
      </c>
      <c r="D392" s="559"/>
      <c r="E392" s="418"/>
      <c r="F392" s="426">
        <f>VLOOKUP($A392,'02-Metrics'!$A$2:$AD$197,30,FALSE)</f>
        <v>6.09</v>
      </c>
      <c r="G392" s="418" t="s">
        <v>120</v>
      </c>
      <c r="H392" s="418" t="s">
        <v>1329</v>
      </c>
    </row>
    <row r="393" spans="1:8" hidden="1">
      <c r="A393" s="418" t="s">
        <v>1266</v>
      </c>
      <c r="B393" s="418">
        <v>697253.3604135894</v>
      </c>
      <c r="C393" s="418">
        <v>779199.68961858179</v>
      </c>
      <c r="D393" s="425"/>
      <c r="E393" s="418"/>
      <c r="F393" s="426">
        <f>VLOOKUP($A393,'02-Metrics'!$A$2:$AD$197,30,FALSE)</f>
        <v>6.77</v>
      </c>
      <c r="G393" s="418" t="s">
        <v>120</v>
      </c>
      <c r="H393" s="418" t="s">
        <v>1329</v>
      </c>
    </row>
    <row r="394" spans="1:8" hidden="1">
      <c r="A394" s="418" t="s">
        <v>1268</v>
      </c>
      <c r="B394" s="418">
        <v>2860615.0738916257</v>
      </c>
      <c r="C394" s="418">
        <v>3456795.3226179956</v>
      </c>
      <c r="D394" s="559"/>
      <c r="E394" s="418"/>
      <c r="F394" s="426">
        <f>VLOOKUP($A394,'02-Metrics'!$A$2:$AD$197,30,FALSE)</f>
        <v>6.09</v>
      </c>
      <c r="G394" s="418" t="s">
        <v>120</v>
      </c>
      <c r="H394" s="418" t="s">
        <v>1329</v>
      </c>
    </row>
    <row r="395" spans="1:8" hidden="1">
      <c r="A395" s="418" t="s">
        <v>1212</v>
      </c>
      <c r="B395" s="418">
        <v>3085112.8553615962</v>
      </c>
      <c r="C395" s="418">
        <v>0</v>
      </c>
      <c r="D395" s="559"/>
      <c r="E395" s="418"/>
      <c r="F395" s="426">
        <f>VLOOKUP($A395,'02-Metrics'!$A$2:$AD$197,30,FALSE)</f>
        <v>16.04</v>
      </c>
      <c r="G395" s="418" t="s">
        <v>120</v>
      </c>
      <c r="H395" s="418" t="s">
        <v>1329</v>
      </c>
    </row>
    <row r="396" spans="1:8" hidden="1">
      <c r="A396" s="418" t="s">
        <v>1213</v>
      </c>
      <c r="B396" s="418">
        <v>1258741.2587412586</v>
      </c>
      <c r="C396" s="418">
        <v>1006993.0069930069</v>
      </c>
      <c r="D396" s="559"/>
      <c r="E396" s="418"/>
      <c r="F396" s="426">
        <f>VLOOKUP($A396,'02-Metrics'!$A$2:$AD$197,30,FALSE)</f>
        <v>7.15</v>
      </c>
      <c r="G396" s="418" t="s">
        <v>120</v>
      </c>
      <c r="H396" s="418" t="s">
        <v>1329</v>
      </c>
    </row>
    <row r="397" spans="1:8" hidden="1">
      <c r="A397" s="418" t="s">
        <v>1214</v>
      </c>
      <c r="B397" s="418">
        <v>9528476.4925373122</v>
      </c>
      <c r="C397" s="418">
        <v>10308954.850746268</v>
      </c>
      <c r="D397" s="425"/>
      <c r="E397" s="418"/>
      <c r="F397" s="426">
        <f>VLOOKUP($A397,'02-Metrics'!$A$2:$AD$197,30,FALSE)</f>
        <v>5.36</v>
      </c>
      <c r="G397" s="418" t="s">
        <v>120</v>
      </c>
      <c r="H397" s="418" t="s">
        <v>1329</v>
      </c>
    </row>
    <row r="398" spans="1:8" hidden="1">
      <c r="A398" s="418" t="s">
        <v>1269</v>
      </c>
      <c r="B398" s="418">
        <v>9877372.9681978803</v>
      </c>
      <c r="C398" s="418">
        <v>9513008.7608342227</v>
      </c>
      <c r="D398" s="559"/>
      <c r="E398" s="418"/>
      <c r="F398" s="426">
        <f>VLOOKUP($A398,'02-Metrics'!$A$2:$AD$197,30,FALSE)</f>
        <v>5.66</v>
      </c>
      <c r="G398" s="418" t="s">
        <v>120</v>
      </c>
      <c r="H398" s="418" t="s">
        <v>1329</v>
      </c>
    </row>
    <row r="399" spans="1:8" hidden="1">
      <c r="A399" s="418" t="s">
        <v>1217</v>
      </c>
      <c r="B399" s="418">
        <v>8000135.9542097487</v>
      </c>
      <c r="C399" s="418">
        <v>8292118.5110782869</v>
      </c>
      <c r="D399" s="425"/>
      <c r="E399" s="418"/>
      <c r="F399" s="426">
        <f>VLOOKUP($A399,'02-Metrics'!$A$2:$AD$197,30,FALSE)</f>
        <v>6.77</v>
      </c>
      <c r="G399" s="418" t="s">
        <v>120</v>
      </c>
      <c r="H399" s="418" t="s">
        <v>1329</v>
      </c>
    </row>
    <row r="400" spans="1:8" hidden="1">
      <c r="A400" s="418" t="s">
        <v>1218</v>
      </c>
      <c r="B400" s="418">
        <v>5103150.8552437229</v>
      </c>
      <c r="C400" s="418">
        <v>4134427.102473224</v>
      </c>
      <c r="D400" s="559"/>
      <c r="E400" s="418"/>
      <c r="F400" s="426">
        <f>VLOOKUP($A400,'02-Metrics'!$A$2:$AD$197,30,FALSE)</f>
        <v>6.77</v>
      </c>
      <c r="G400" s="418" t="s">
        <v>120</v>
      </c>
      <c r="H400" s="418" t="s">
        <v>1329</v>
      </c>
    </row>
    <row r="401" spans="1:8" hidden="1">
      <c r="A401" s="418" t="s">
        <v>1219</v>
      </c>
      <c r="B401" s="418">
        <v>6639902.3320895517</v>
      </c>
      <c r="C401" s="418">
        <v>5366877.2388059702</v>
      </c>
      <c r="D401" s="559">
        <v>630</v>
      </c>
      <c r="E401" s="418" t="s">
        <v>193</v>
      </c>
      <c r="F401" s="426">
        <f>VLOOKUP($A401,'02-Metrics'!$A$2:$AD$197,30,FALSE)</f>
        <v>5.36</v>
      </c>
      <c r="G401" s="418" t="s">
        <v>120</v>
      </c>
      <c r="H401" s="418" t="s">
        <v>1329</v>
      </c>
    </row>
    <row r="402" spans="1:8" hidden="1">
      <c r="A402" s="418" t="s">
        <v>1220</v>
      </c>
      <c r="B402" s="418">
        <v>9404951.3286713287</v>
      </c>
      <c r="C402" s="418">
        <v>6731025.4545454541</v>
      </c>
      <c r="D402" s="559"/>
      <c r="E402" s="418"/>
      <c r="F402" s="426">
        <f>VLOOKUP($A402,'02-Metrics'!$A$2:$AD$197,30,FALSE)</f>
        <v>7.15</v>
      </c>
      <c r="G402" s="418" t="s">
        <v>120</v>
      </c>
      <c r="H402" s="418" t="s">
        <v>1329</v>
      </c>
    </row>
    <row r="403" spans="1:8" hidden="1">
      <c r="A403" s="418" t="s">
        <v>1221</v>
      </c>
      <c r="B403" s="418">
        <v>2878790.9435853078</v>
      </c>
      <c r="C403" s="418">
        <v>2303032.7548682461</v>
      </c>
      <c r="D403" s="559">
        <v>35</v>
      </c>
      <c r="E403" s="418" t="s">
        <v>193</v>
      </c>
      <c r="F403" s="426">
        <f>VLOOKUP($A403,'02-Metrics'!$A$2:$AD$197,30,FALSE)</f>
        <v>7.83</v>
      </c>
      <c r="G403" s="418" t="s">
        <v>120</v>
      </c>
      <c r="H403" s="418" t="s">
        <v>1329</v>
      </c>
    </row>
    <row r="404" spans="1:8" hidden="1">
      <c r="A404" s="418" t="s">
        <v>1222</v>
      </c>
      <c r="B404" s="418">
        <v>2403322.5134099619</v>
      </c>
      <c r="C404" s="418">
        <v>1778286.2889356364</v>
      </c>
      <c r="D404" s="559">
        <v>60</v>
      </c>
      <c r="E404" s="418" t="s">
        <v>193</v>
      </c>
      <c r="F404" s="426">
        <f>VLOOKUP($A404,'02-Metrics'!$A$2:$AD$197,30,FALSE)</f>
        <v>7.83</v>
      </c>
      <c r="G404" s="418" t="s">
        <v>120</v>
      </c>
      <c r="H404" s="418" t="s">
        <v>1329</v>
      </c>
    </row>
    <row r="405" spans="1:8" hidden="1">
      <c r="A405" s="418" t="s">
        <v>867</v>
      </c>
      <c r="B405" s="418">
        <v>928230.90909090906</v>
      </c>
      <c r="C405" s="418">
        <v>1191209.820734208</v>
      </c>
      <c r="D405" s="425"/>
      <c r="E405" s="418"/>
      <c r="F405" s="426" t="e">
        <f>VLOOKUP($A405,'02-Metrics'!$A$2:$AD$197,30,FALSE)</f>
        <v>#N/A</v>
      </c>
      <c r="G405" s="418" t="s">
        <v>120</v>
      </c>
      <c r="H405" s="418" t="s">
        <v>1329</v>
      </c>
    </row>
    <row r="406" spans="1:8" hidden="1">
      <c r="A406" s="418" t="s">
        <v>1224</v>
      </c>
      <c r="B406" s="418">
        <v>34163228.313592777</v>
      </c>
      <c r="C406" s="418">
        <v>28091334.010152284</v>
      </c>
      <c r="D406" s="559"/>
      <c r="E406" s="418"/>
      <c r="F406" s="426">
        <f>VLOOKUP($A406,'02-Metrics'!$A$2:$AD$197,30,FALSE)</f>
        <v>17.73</v>
      </c>
      <c r="G406" s="418" t="s">
        <v>120</v>
      </c>
      <c r="H406" s="418" t="s">
        <v>1329</v>
      </c>
    </row>
    <row r="407" spans="1:8" hidden="1">
      <c r="A407" s="418" t="s">
        <v>1225</v>
      </c>
      <c r="B407" s="418">
        <v>0</v>
      </c>
      <c r="C407" s="418">
        <v>0</v>
      </c>
      <c r="D407" s="559"/>
      <c r="E407" s="418"/>
      <c r="F407" s="426">
        <f>VLOOKUP($A407,'02-Metrics'!$A$2:$AD$197,30,FALSE)</f>
        <v>5.36</v>
      </c>
      <c r="G407" s="418" t="s">
        <v>120</v>
      </c>
      <c r="H407" s="418" t="s">
        <v>1329</v>
      </c>
    </row>
    <row r="408" spans="1:8" hidden="1">
      <c r="A408" s="418" t="s">
        <v>1263</v>
      </c>
      <c r="B408" s="418">
        <v>0</v>
      </c>
      <c r="C408" s="418">
        <v>0</v>
      </c>
      <c r="D408" s="559"/>
      <c r="E408" s="418"/>
      <c r="F408" s="426">
        <f>VLOOKUP($A408,'02-Metrics'!$A$2:$AD$197,30,FALSE)</f>
        <v>5.36</v>
      </c>
      <c r="G408" s="418" t="s">
        <v>120</v>
      </c>
      <c r="H408" s="418" t="s">
        <v>1329</v>
      </c>
    </row>
    <row r="409" spans="1:8" hidden="1">
      <c r="A409" s="418" t="s">
        <v>103</v>
      </c>
      <c r="B409" s="418">
        <v>1823972.8839590449</v>
      </c>
      <c r="C409" s="418">
        <v>1519977.4032992041</v>
      </c>
      <c r="D409" s="425"/>
      <c r="E409" s="418"/>
      <c r="F409" s="426">
        <f>VLOOKUP($A409,'02-Metrics'!$A$2:$AD$197,30,FALSE)</f>
        <v>5.86</v>
      </c>
      <c r="G409" s="418" t="s">
        <v>120</v>
      </c>
      <c r="H409" s="418" t="s">
        <v>1329</v>
      </c>
    </row>
    <row r="410" spans="1:8" hidden="1">
      <c r="A410" s="418" t="s">
        <v>1212</v>
      </c>
      <c r="B410" s="418">
        <v>0</v>
      </c>
      <c r="C410" s="418">
        <v>0</v>
      </c>
      <c r="D410" s="559"/>
      <c r="E410" s="418"/>
      <c r="F410" s="426">
        <f>VLOOKUP($A410,'02-Metrics'!$A$2:$AD$197,30,FALSE)</f>
        <v>16.04</v>
      </c>
      <c r="G410" s="418" t="s">
        <v>120</v>
      </c>
      <c r="H410" s="418" t="s">
        <v>1329</v>
      </c>
    </row>
    <row r="411" spans="1:8" hidden="1">
      <c r="A411" s="418" t="s">
        <v>1228</v>
      </c>
      <c r="B411" s="418">
        <v>5273558.0479338849</v>
      </c>
      <c r="C411" s="418">
        <v>4585702.6503772913</v>
      </c>
      <c r="D411" s="559"/>
      <c r="E411" s="418"/>
      <c r="F411" s="426">
        <f>VLOOKUP($A411,'02-Metrics'!$A$2:$AD$197,30,FALSE)</f>
        <v>6.05</v>
      </c>
      <c r="G411" s="418" t="s">
        <v>120</v>
      </c>
      <c r="H411" s="418" t="s">
        <v>1329</v>
      </c>
    </row>
    <row r="412" spans="1:8" hidden="1">
      <c r="A412" s="418" t="s">
        <v>1229</v>
      </c>
      <c r="B412" s="418">
        <v>3054862.9246676518</v>
      </c>
      <c r="C412" s="418">
        <v>2373632.8670605612</v>
      </c>
      <c r="D412" s="559"/>
      <c r="E412" s="418"/>
      <c r="F412" s="426">
        <f>VLOOKUP($A412,'02-Metrics'!$A$2:$AD$197,30,FALSE)</f>
        <v>6.77</v>
      </c>
      <c r="G412" s="418" t="s">
        <v>120</v>
      </c>
      <c r="H412" s="418" t="s">
        <v>1329</v>
      </c>
    </row>
    <row r="413" spans="1:8" hidden="1">
      <c r="A413" s="418" t="s">
        <v>1230</v>
      </c>
      <c r="B413" s="418">
        <v>712032.64401772525</v>
      </c>
      <c r="C413" s="418">
        <v>543778.87740029546</v>
      </c>
      <c r="D413" s="559"/>
      <c r="E413" s="418"/>
      <c r="F413" s="426">
        <f>VLOOKUP($A413,'02-Metrics'!$A$2:$AD$197,30,FALSE)</f>
        <v>6.77</v>
      </c>
      <c r="G413" s="418" t="s">
        <v>120</v>
      </c>
      <c r="H413" s="418" t="s">
        <v>1329</v>
      </c>
    </row>
    <row r="414" spans="1:8" hidden="1">
      <c r="A414" s="418" t="s">
        <v>1231</v>
      </c>
      <c r="B414" s="418">
        <v>2739792.7272727271</v>
      </c>
      <c r="C414" s="418">
        <v>2291557.6010139352</v>
      </c>
      <c r="D414" s="559"/>
      <c r="E414" s="418"/>
      <c r="F414" s="426">
        <f>VLOOKUP($A414,'02-Metrics'!$A$2:$AD$197,30,FALSE)</f>
        <v>7.15</v>
      </c>
      <c r="G414" s="418" t="s">
        <v>120</v>
      </c>
      <c r="H414" s="418" t="s">
        <v>1329</v>
      </c>
    </row>
    <row r="415" spans="1:8" hidden="1">
      <c r="A415" s="418" t="s">
        <v>1267</v>
      </c>
      <c r="B415" s="418">
        <v>17670139.438700147</v>
      </c>
      <c r="C415" s="418">
        <v>14291810.635155097</v>
      </c>
      <c r="D415" s="425"/>
      <c r="E415" s="418"/>
      <c r="F415" s="426">
        <f>VLOOKUP($A415,'02-Metrics'!$A$2:$AD$197,30,FALSE)</f>
        <v>6.77</v>
      </c>
      <c r="G415" s="418" t="s">
        <v>120</v>
      </c>
      <c r="H415" s="418" t="s">
        <v>1329</v>
      </c>
    </row>
    <row r="416" spans="1:8" hidden="1">
      <c r="A416" s="418" t="s">
        <v>1234</v>
      </c>
      <c r="B416" s="418">
        <v>11940298.550373135</v>
      </c>
      <c r="C416" s="418">
        <v>11887019.023690114</v>
      </c>
      <c r="D416" s="425"/>
      <c r="E416" s="418"/>
      <c r="F416" s="426">
        <f>VLOOKUP($A416,'02-Metrics'!$A$2:$AD$197,30,FALSE)</f>
        <v>5.36</v>
      </c>
      <c r="G416" s="418" t="s">
        <v>120</v>
      </c>
      <c r="H416" s="418" t="s">
        <v>1329</v>
      </c>
    </row>
    <row r="417" spans="1:8" hidden="1">
      <c r="A417" s="418" t="s">
        <v>1235</v>
      </c>
      <c r="B417" s="418">
        <v>0</v>
      </c>
      <c r="C417" s="418">
        <v>0</v>
      </c>
      <c r="D417" s="425"/>
      <c r="E417" s="418"/>
      <c r="F417" s="426">
        <f>VLOOKUP($A417,'02-Metrics'!$A$2:$AD$197,30,FALSE)</f>
        <v>16.309999999999999</v>
      </c>
      <c r="G417" s="418" t="s">
        <v>120</v>
      </c>
      <c r="H417" s="418" t="s">
        <v>1329</v>
      </c>
    </row>
    <row r="418" spans="1:8" hidden="1">
      <c r="A418" s="418" t="s">
        <v>1236</v>
      </c>
      <c r="B418" s="418">
        <v>0</v>
      </c>
      <c r="C418" s="418">
        <v>0</v>
      </c>
      <c r="D418" s="559"/>
      <c r="E418" s="418"/>
      <c r="F418" s="426">
        <f>VLOOKUP($A418,'02-Metrics'!$A$2:$AD$197,30,FALSE)</f>
        <v>17.89</v>
      </c>
      <c r="G418" s="418" t="s">
        <v>120</v>
      </c>
      <c r="H418" s="418" t="s">
        <v>1329</v>
      </c>
    </row>
    <row r="419" spans="1:8" hidden="1">
      <c r="A419" s="418" t="s">
        <v>1237</v>
      </c>
      <c r="B419" s="418">
        <v>0</v>
      </c>
      <c r="C419" s="418">
        <v>0</v>
      </c>
      <c r="D419" s="559"/>
      <c r="E419" s="418"/>
      <c r="F419" s="426">
        <f>VLOOKUP($A419,'02-Metrics'!$A$2:$AD$197,30,FALSE)</f>
        <v>15.84</v>
      </c>
      <c r="G419" s="418" t="s">
        <v>120</v>
      </c>
      <c r="H419" s="418" t="s">
        <v>1329</v>
      </c>
    </row>
    <row r="420" spans="1:8" s="597" customFormat="1" hidden="1">
      <c r="A420" s="596" t="s">
        <v>1048</v>
      </c>
      <c r="B420" s="596">
        <v>9348278.4893267658</v>
      </c>
      <c r="C420" s="596">
        <v>10633538.136863366</v>
      </c>
      <c r="D420" s="561">
        <v>6743</v>
      </c>
      <c r="E420" s="596" t="s">
        <v>1324</v>
      </c>
      <c r="F420" s="598">
        <v>6.09</v>
      </c>
      <c r="G420" s="596" t="s">
        <v>1323</v>
      </c>
      <c r="H420" s="596" t="s">
        <v>1329</v>
      </c>
    </row>
    <row r="421" spans="1:8" hidden="1">
      <c r="A421" s="418" t="s">
        <v>1049</v>
      </c>
      <c r="B421" s="418">
        <v>11978069.944170771</v>
      </c>
      <c r="C421" s="418">
        <v>10851774.811359394</v>
      </c>
      <c r="D421" s="267"/>
      <c r="E421" s="418" t="s">
        <v>1324</v>
      </c>
      <c r="F421" s="426">
        <v>6.09</v>
      </c>
      <c r="G421" s="418" t="s">
        <v>1323</v>
      </c>
      <c r="H421" s="418" t="s">
        <v>1329</v>
      </c>
    </row>
    <row r="422" spans="1:8" hidden="1">
      <c r="A422" s="418" t="s">
        <v>1050</v>
      </c>
      <c r="B422" s="418">
        <v>24086265.18048783</v>
      </c>
      <c r="C422" s="418">
        <v>24295949.416053843</v>
      </c>
      <c r="D422" s="561">
        <v>16200</v>
      </c>
      <c r="E422" s="418" t="s">
        <v>1324</v>
      </c>
      <c r="F422" s="426">
        <v>7.15</v>
      </c>
      <c r="G422" s="418" t="s">
        <v>1323</v>
      </c>
      <c r="H422" s="418" t="s">
        <v>1329</v>
      </c>
    </row>
    <row r="423" spans="1:8" hidden="1">
      <c r="A423" s="418" t="s">
        <v>1054</v>
      </c>
      <c r="B423" s="418">
        <v>15447578.268531468</v>
      </c>
      <c r="C423" s="418">
        <v>15199861.395089287</v>
      </c>
      <c r="D423" s="516">
        <v>10871</v>
      </c>
      <c r="E423" s="418" t="s">
        <v>1324</v>
      </c>
      <c r="F423" s="426">
        <v>7.15</v>
      </c>
      <c r="G423" s="418" t="s">
        <v>1323</v>
      </c>
      <c r="H423" s="418" t="s">
        <v>1329</v>
      </c>
    </row>
    <row r="424" spans="1:8" hidden="1">
      <c r="A424" s="418" t="s">
        <v>1055</v>
      </c>
      <c r="B424" s="418">
        <v>6365722.6351351347</v>
      </c>
      <c r="C424" s="418">
        <v>3822996.3882882884</v>
      </c>
      <c r="D424" s="267">
        <v>6309</v>
      </c>
      <c r="E424" s="418" t="s">
        <v>1324</v>
      </c>
      <c r="F424" s="426">
        <v>8.8800000000000008</v>
      </c>
      <c r="G424" s="418" t="s">
        <v>1323</v>
      </c>
      <c r="H424" s="418" t="s">
        <v>1329</v>
      </c>
    </row>
    <row r="425" spans="1:8" hidden="1">
      <c r="A425" s="418" t="s">
        <v>1058</v>
      </c>
      <c r="B425" s="418">
        <v>13786937.062937062</v>
      </c>
      <c r="C425" s="418">
        <v>14669789.37626427</v>
      </c>
      <c r="D425" s="567">
        <v>70000</v>
      </c>
      <c r="E425" s="418" t="s">
        <v>1324</v>
      </c>
      <c r="F425" s="426">
        <v>7.15</v>
      </c>
      <c r="G425" s="418" t="s">
        <v>1323</v>
      </c>
      <c r="H425" s="418" t="s">
        <v>1329</v>
      </c>
    </row>
    <row r="426" spans="1:8" hidden="1">
      <c r="A426" s="418" t="s">
        <v>1059</v>
      </c>
      <c r="B426" s="418">
        <v>25788528.784615383</v>
      </c>
      <c r="C426" s="418">
        <v>13676451.179749854</v>
      </c>
      <c r="D426" s="267"/>
      <c r="E426" s="418" t="s">
        <v>1324</v>
      </c>
      <c r="F426" s="426">
        <v>7.15</v>
      </c>
      <c r="G426" s="418" t="s">
        <v>1323</v>
      </c>
      <c r="H426" s="418" t="s">
        <v>1329</v>
      </c>
    </row>
    <row r="427" spans="1:8" hidden="1">
      <c r="A427" s="418" t="s">
        <v>1060</v>
      </c>
      <c r="B427" s="418">
        <v>23430372.366538953</v>
      </c>
      <c r="C427" s="418">
        <v>21101862.233172502</v>
      </c>
      <c r="D427" s="267">
        <v>1553</v>
      </c>
      <c r="E427" s="418" t="s">
        <v>1324</v>
      </c>
      <c r="F427" s="426">
        <f>VLOOKUP($A427,'02-Metrics'!$A$2:$AD$197,30,FALSE)</f>
        <v>7.83</v>
      </c>
      <c r="G427" s="418" t="s">
        <v>1323</v>
      </c>
      <c r="H427" s="418" t="s">
        <v>1329</v>
      </c>
    </row>
    <row r="428" spans="1:8" hidden="1">
      <c r="A428" s="418" t="s">
        <v>1061</v>
      </c>
      <c r="B428" s="418">
        <v>3027646.962233169</v>
      </c>
      <c r="C428" s="418">
        <v>2734898.2840722497</v>
      </c>
      <c r="D428" s="267"/>
      <c r="E428" s="418" t="s">
        <v>1324</v>
      </c>
      <c r="F428" s="426">
        <f>VLOOKUP($A428,'02-Metrics'!$A$2:$AD$197,30,FALSE)</f>
        <v>6.09</v>
      </c>
      <c r="G428" s="418" t="s">
        <v>1323</v>
      </c>
      <c r="H428" s="418" t="s">
        <v>1329</v>
      </c>
    </row>
    <row r="429" spans="1:8" hidden="1">
      <c r="A429" s="418" t="s">
        <v>14</v>
      </c>
      <c r="B429" s="418">
        <v>20588539.719029374</v>
      </c>
      <c r="C429" s="418">
        <v>21652257.915005237</v>
      </c>
      <c r="D429" s="567">
        <v>20000</v>
      </c>
      <c r="E429" s="418" t="s">
        <v>1324</v>
      </c>
      <c r="F429" s="426">
        <f>VLOOKUP($A429,'02-Metrics'!$A$2:$AD$197,30,FALSE)</f>
        <v>7.83</v>
      </c>
      <c r="G429" s="418" t="s">
        <v>1323</v>
      </c>
      <c r="H429" s="418" t="s">
        <v>1329</v>
      </c>
    </row>
    <row r="430" spans="1:8" hidden="1">
      <c r="A430" s="418" t="s">
        <v>1068</v>
      </c>
      <c r="B430" s="418">
        <v>4725104.2694720244</v>
      </c>
      <c r="C430" s="418">
        <v>4248109.4824617812</v>
      </c>
      <c r="D430" s="561">
        <v>16580</v>
      </c>
      <c r="E430" s="418" t="s">
        <v>1324</v>
      </c>
      <c r="F430" s="426">
        <f>VLOOKUP($A430,'02-Metrics'!$A$2:$AD$197,30,FALSE)</f>
        <v>7.15</v>
      </c>
      <c r="G430" s="418" t="s">
        <v>1323</v>
      </c>
      <c r="H430" s="418" t="s">
        <v>1329</v>
      </c>
    </row>
    <row r="431" spans="1:8" hidden="1">
      <c r="A431" s="418" t="s">
        <v>1069</v>
      </c>
      <c r="B431" s="418">
        <v>40203002.681992337</v>
      </c>
      <c r="C431" s="418">
        <v>43961965.134099618</v>
      </c>
      <c r="D431" s="267">
        <v>63752</v>
      </c>
      <c r="E431" s="418" t="s">
        <v>1324</v>
      </c>
      <c r="F431" s="426">
        <f>VLOOKUP($A431,'02-Metrics'!$A$2:$AD$197,30,FALSE)</f>
        <v>7.83</v>
      </c>
      <c r="G431" s="418" t="s">
        <v>1323</v>
      </c>
      <c r="H431" s="418" t="s">
        <v>1329</v>
      </c>
    </row>
    <row r="432" spans="1:8" hidden="1">
      <c r="A432" s="418" t="s">
        <v>1070</v>
      </c>
      <c r="B432" s="418">
        <v>54609717.335887611</v>
      </c>
      <c r="C432" s="418">
        <v>40865034.199727885</v>
      </c>
      <c r="D432" s="267"/>
      <c r="E432" s="418" t="s">
        <v>1324</v>
      </c>
      <c r="F432" s="426">
        <f>VLOOKUP($A432,'02-Metrics'!$A$2:$AD$197,30,FALSE)</f>
        <v>7.83</v>
      </c>
      <c r="G432" s="418" t="s">
        <v>1323</v>
      </c>
      <c r="H432" s="418" t="s">
        <v>1329</v>
      </c>
    </row>
    <row r="433" spans="1:8" hidden="1">
      <c r="A433" s="418" t="s">
        <v>1071</v>
      </c>
      <c r="B433" s="418">
        <v>19877812.229885057</v>
      </c>
      <c r="C433" s="418">
        <v>20633994.86636281</v>
      </c>
      <c r="D433" s="561">
        <v>16200</v>
      </c>
      <c r="E433" s="418" t="s">
        <v>1324</v>
      </c>
      <c r="F433" s="426">
        <f>VLOOKUP($A433,'02-Metrics'!$A$2:$AD$197,30,FALSE)</f>
        <v>7.83</v>
      </c>
      <c r="G433" s="418" t="s">
        <v>1323</v>
      </c>
      <c r="H433" s="418" t="s">
        <v>1329</v>
      </c>
    </row>
    <row r="434" spans="1:8" hidden="1">
      <c r="A434" s="418" t="s">
        <v>1072</v>
      </c>
      <c r="B434" s="418">
        <v>15387397.17752235</v>
      </c>
      <c r="C434" s="418">
        <v>10493589.937931035</v>
      </c>
      <c r="D434" s="267"/>
      <c r="E434" s="418" t="s">
        <v>1324</v>
      </c>
      <c r="F434" s="426">
        <f>VLOOKUP($A434,'02-Metrics'!$A$2:$AD$197,30,FALSE)</f>
        <v>7.83</v>
      </c>
      <c r="G434" s="418" t="s">
        <v>1323</v>
      </c>
      <c r="H434" s="418" t="s">
        <v>1329</v>
      </c>
    </row>
    <row r="435" spans="1:8" hidden="1">
      <c r="A435" s="418" t="s">
        <v>1241</v>
      </c>
      <c r="B435" s="418">
        <v>15309152.536640363</v>
      </c>
      <c r="C435" s="418">
        <v>9606522.5558060873</v>
      </c>
      <c r="D435" s="571"/>
      <c r="E435" s="418" t="s">
        <v>1324</v>
      </c>
      <c r="F435" s="426">
        <f>VLOOKUP($A435,'02-Metrics'!$A$2:$AD$197,30,FALSE)</f>
        <v>8.8699999999999992</v>
      </c>
      <c r="G435" s="418" t="s">
        <v>1323</v>
      </c>
      <c r="H435" s="418" t="s">
        <v>1329</v>
      </c>
    </row>
    <row r="436" spans="1:8" hidden="1">
      <c r="A436" s="418" t="s">
        <v>1075</v>
      </c>
      <c r="B436" s="418">
        <v>5328733.7837837832</v>
      </c>
      <c r="C436" s="418">
        <v>5920596.3311936921</v>
      </c>
      <c r="D436" s="267">
        <v>22213.8</v>
      </c>
      <c r="E436" s="418" t="s">
        <v>1324</v>
      </c>
      <c r="F436" s="426">
        <f>VLOOKUP($A436,'02-Metrics'!$A$2:$AD$197,30,FALSE)</f>
        <v>8.8800000000000008</v>
      </c>
      <c r="G436" s="418" t="s">
        <v>1323</v>
      </c>
      <c r="H436" s="418" t="s">
        <v>1329</v>
      </c>
    </row>
    <row r="437" spans="1:8" hidden="1">
      <c r="A437" s="418" t="s">
        <v>1079</v>
      </c>
      <c r="B437" s="418">
        <v>186745807.4125874</v>
      </c>
      <c r="C437" s="418">
        <v>182701319.80321676</v>
      </c>
      <c r="D437" s="516">
        <v>152000</v>
      </c>
      <c r="E437" s="418" t="s">
        <v>1324</v>
      </c>
      <c r="F437" s="426">
        <f>VLOOKUP($A437,'02-Metrics'!$A$2:$AD$197,30,FALSE)</f>
        <v>7.15</v>
      </c>
      <c r="G437" s="418" t="s">
        <v>1323</v>
      </c>
      <c r="H437" s="418" t="s">
        <v>1329</v>
      </c>
    </row>
    <row r="438" spans="1:8" hidden="1">
      <c r="A438" s="418" t="s">
        <v>1080</v>
      </c>
      <c r="B438" s="418">
        <v>3696443.2950191572</v>
      </c>
      <c r="C438" s="418">
        <v>2708923.3712643678</v>
      </c>
      <c r="D438" s="267">
        <v>2520</v>
      </c>
      <c r="E438" s="418" t="s">
        <v>1324</v>
      </c>
      <c r="F438" s="426">
        <f>VLOOKUP($A438,'02-Metrics'!$A$2:$AD$197,30,FALSE)</f>
        <v>7.83</v>
      </c>
      <c r="G438" s="418" t="s">
        <v>1323</v>
      </c>
      <c r="H438" s="418" t="s">
        <v>1329</v>
      </c>
    </row>
    <row r="439" spans="1:8" hidden="1">
      <c r="A439" s="418" t="s">
        <v>1081</v>
      </c>
      <c r="B439" s="418">
        <v>30965467.869222101</v>
      </c>
      <c r="C439" s="418">
        <v>29933758.752536643</v>
      </c>
      <c r="D439" s="571"/>
      <c r="E439" s="418" t="s">
        <v>1324</v>
      </c>
      <c r="F439" s="426">
        <f>VLOOKUP($A439,'02-Metrics'!$A$2:$AD$197,30,FALSE)</f>
        <v>8.8699999999999992</v>
      </c>
      <c r="G439" s="418" t="s">
        <v>1323</v>
      </c>
      <c r="H439" s="418" t="s">
        <v>1329</v>
      </c>
    </row>
    <row r="440" spans="1:8" hidden="1">
      <c r="A440" s="418" t="s">
        <v>1082</v>
      </c>
      <c r="B440" s="418">
        <v>338230.00956923503</v>
      </c>
      <c r="C440" s="418">
        <v>135029.02426564496</v>
      </c>
      <c r="D440" s="561"/>
      <c r="E440" s="418" t="s">
        <v>1324</v>
      </c>
      <c r="F440" s="426">
        <f>VLOOKUP($A440,'02-Metrics'!$A$2:$AD$197,30,FALSE)</f>
        <v>7.83</v>
      </c>
      <c r="G440" s="418" t="s">
        <v>1323</v>
      </c>
      <c r="H440" s="418" t="s">
        <v>1329</v>
      </c>
    </row>
    <row r="441" spans="1:8" hidden="1">
      <c r="A441" s="418" t="s">
        <v>1243</v>
      </c>
      <c r="B441" s="418">
        <v>6337930.1939058173</v>
      </c>
      <c r="C441" s="418">
        <v>5144257.6897506919</v>
      </c>
      <c r="D441" s="267"/>
      <c r="E441" s="418" t="s">
        <v>1324</v>
      </c>
      <c r="F441" s="426">
        <f>VLOOKUP($A441,'02-Metrics'!$A$2:$AD$197,30,FALSE)</f>
        <v>18.05</v>
      </c>
      <c r="G441" s="418" t="s">
        <v>1323</v>
      </c>
      <c r="H441" s="418" t="s">
        <v>1329</v>
      </c>
    </row>
    <row r="442" spans="1:8" hidden="1">
      <c r="A442" s="418" t="s">
        <v>1085</v>
      </c>
      <c r="B442" s="418">
        <v>6060921.8836565092</v>
      </c>
      <c r="C442" s="418">
        <v>5239610.7844620524</v>
      </c>
      <c r="D442" s="571">
        <v>15000</v>
      </c>
      <c r="E442" s="418" t="s">
        <v>1324</v>
      </c>
      <c r="F442" s="426">
        <f>VLOOKUP($A442,'02-Metrics'!$A$2:$AD$197,30,FALSE)</f>
        <v>18.05</v>
      </c>
      <c r="G442" s="418" t="s">
        <v>1323</v>
      </c>
      <c r="H442" s="418" t="s">
        <v>1329</v>
      </c>
    </row>
    <row r="443" spans="1:8" hidden="1">
      <c r="A443" s="418" t="s">
        <v>1086</v>
      </c>
      <c r="B443" s="418">
        <v>510164.5997745209</v>
      </c>
      <c r="C443" s="418">
        <v>357115.2198421646</v>
      </c>
      <c r="D443" s="267"/>
      <c r="E443" s="418" t="s">
        <v>1324</v>
      </c>
      <c r="F443" s="426">
        <f>VLOOKUP($A443,'02-Metrics'!$A$2:$AD$197,30,FALSE)</f>
        <v>17.739999999999998</v>
      </c>
      <c r="G443" s="418" t="s">
        <v>1323</v>
      </c>
      <c r="H443" s="418" t="s">
        <v>1329</v>
      </c>
    </row>
    <row r="444" spans="1:8" hidden="1">
      <c r="A444" s="418" t="s">
        <v>1087</v>
      </c>
      <c r="B444" s="418">
        <v>8179017.9255918832</v>
      </c>
      <c r="C444" s="418">
        <v>4868360.2386696739</v>
      </c>
      <c r="D444" s="267"/>
      <c r="E444" s="418" t="s">
        <v>1324</v>
      </c>
      <c r="F444" s="426">
        <f>VLOOKUP($A444,'02-Metrics'!$A$2:$AD$197,30,FALSE)</f>
        <v>8.8699999999999992</v>
      </c>
      <c r="G444" s="418" t="s">
        <v>1323</v>
      </c>
      <c r="H444" s="418" t="s">
        <v>1329</v>
      </c>
    </row>
    <row r="445" spans="1:8" hidden="1">
      <c r="A445" s="418" t="s">
        <v>1088</v>
      </c>
      <c r="B445" s="418">
        <v>2597326.7801578357</v>
      </c>
      <c r="C445" s="418">
        <v>1480192.0519729427</v>
      </c>
      <c r="D445" s="267"/>
      <c r="E445" s="418" t="s">
        <v>1324</v>
      </c>
      <c r="F445" s="426">
        <f>VLOOKUP($A445,'02-Metrics'!$A$2:$AD$197,30,FALSE)</f>
        <v>8.8699999999999992</v>
      </c>
      <c r="G445" s="418" t="s">
        <v>1323</v>
      </c>
      <c r="H445" s="418" t="s">
        <v>1329</v>
      </c>
    </row>
    <row r="446" spans="1:8" hidden="1">
      <c r="A446" s="418" t="s">
        <v>1092</v>
      </c>
      <c r="B446" s="418">
        <v>7661138.8811188806</v>
      </c>
      <c r="C446" s="418">
        <v>5987475.3822377622</v>
      </c>
      <c r="D446" s="516">
        <v>0</v>
      </c>
      <c r="E446" s="418" t="s">
        <v>1324</v>
      </c>
      <c r="F446" s="426">
        <f>VLOOKUP($A446,'02-Metrics'!$A$2:$AD$197,30,FALSE)</f>
        <v>7.15</v>
      </c>
      <c r="G446" s="418" t="s">
        <v>1323</v>
      </c>
      <c r="H446" s="418" t="s">
        <v>1329</v>
      </c>
    </row>
    <row r="447" spans="1:8" hidden="1">
      <c r="A447" s="418" t="s">
        <v>1093</v>
      </c>
      <c r="B447" s="418">
        <v>19075425.228111111</v>
      </c>
      <c r="C447" s="418">
        <v>15067340.89472222</v>
      </c>
      <c r="D447" s="571">
        <v>18596</v>
      </c>
      <c r="E447" s="418" t="s">
        <v>1324</v>
      </c>
      <c r="F447" s="426">
        <f>VLOOKUP($A447,'02-Metrics'!$A$2:$AD$197,30,FALSE)</f>
        <v>18</v>
      </c>
      <c r="G447" s="418" t="s">
        <v>1323</v>
      </c>
      <c r="H447" s="418" t="s">
        <v>1329</v>
      </c>
    </row>
    <row r="448" spans="1:8" hidden="1">
      <c r="A448" s="418" t="s">
        <v>1098</v>
      </c>
      <c r="B448" s="418">
        <v>152253900</v>
      </c>
      <c r="C448" s="418">
        <v>147952076.2778438</v>
      </c>
      <c r="D448" s="567">
        <v>169000</v>
      </c>
      <c r="E448" s="418" t="s">
        <v>1324</v>
      </c>
      <c r="F448" s="426">
        <f>VLOOKUP($A448,'02-Metrics'!$A$2:$AD$197,30,FALSE)</f>
        <v>18</v>
      </c>
      <c r="G448" s="418" t="s">
        <v>1323</v>
      </c>
      <c r="H448" s="418" t="s">
        <v>1329</v>
      </c>
    </row>
    <row r="449" spans="1:8" hidden="1">
      <c r="A449" s="418" t="s">
        <v>1099</v>
      </c>
      <c r="B449" s="418">
        <v>6687657.1191135729</v>
      </c>
      <c r="C449" s="418">
        <v>5601389.2520775618</v>
      </c>
      <c r="D449" s="571">
        <v>29643</v>
      </c>
      <c r="E449" s="418" t="s">
        <v>1324</v>
      </c>
      <c r="F449" s="426">
        <f>VLOOKUP($A449,'02-Metrics'!$A$2:$AD$197,30,FALSE)</f>
        <v>18.05</v>
      </c>
      <c r="G449" s="418" t="s">
        <v>1323</v>
      </c>
      <c r="H449" s="418" t="s">
        <v>1329</v>
      </c>
    </row>
    <row r="450" spans="1:8" hidden="1">
      <c r="A450" s="418" t="s">
        <v>12</v>
      </c>
      <c r="B450" s="418">
        <v>29118111.602209944</v>
      </c>
      <c r="C450" s="418">
        <v>27775747.692220021</v>
      </c>
      <c r="D450" s="567">
        <v>25379</v>
      </c>
      <c r="E450" s="418" t="s">
        <v>1324</v>
      </c>
      <c r="F450" s="426">
        <f>VLOOKUP($A450,'02-Metrics'!$A$2:$AD$197,30,FALSE)</f>
        <v>18.100000000000001</v>
      </c>
      <c r="G450" s="418" t="s">
        <v>1323</v>
      </c>
      <c r="H450" s="418" t="s">
        <v>1329</v>
      </c>
    </row>
    <row r="451" spans="1:8" hidden="1">
      <c r="A451" s="418" t="s">
        <v>1105</v>
      </c>
      <c r="B451" s="418">
        <v>219125.85034013604</v>
      </c>
      <c r="C451" s="418">
        <v>82829.648526077101</v>
      </c>
      <c r="D451" s="267">
        <v>4000</v>
      </c>
      <c r="E451" s="418" t="s">
        <v>1324</v>
      </c>
      <c r="F451" s="426">
        <f>VLOOKUP($A451,'02-Metrics'!$A$2:$AD$197,30,FALSE)</f>
        <v>17.64</v>
      </c>
      <c r="G451" s="418" t="s">
        <v>1323</v>
      </c>
      <c r="H451" s="418" t="s">
        <v>1329</v>
      </c>
    </row>
    <row r="452" spans="1:8" hidden="1">
      <c r="A452" s="418" t="s">
        <v>1245</v>
      </c>
      <c r="B452" s="418">
        <v>5442127.7008310249</v>
      </c>
      <c r="C452" s="418">
        <v>4778929.0375623265</v>
      </c>
      <c r="D452" s="293">
        <v>13000</v>
      </c>
      <c r="E452" s="418" t="s">
        <v>1324</v>
      </c>
      <c r="F452" s="426">
        <f>VLOOKUP($A452,'02-Metrics'!$A$2:$AD$197,30,FALSE)</f>
        <v>18.05</v>
      </c>
      <c r="G452" s="418" t="s">
        <v>1323</v>
      </c>
      <c r="H452" s="418" t="s">
        <v>1329</v>
      </c>
    </row>
    <row r="453" spans="1:8" hidden="1">
      <c r="A453" s="418" t="s">
        <v>1110</v>
      </c>
      <c r="B453" s="418">
        <v>247874.39775910362</v>
      </c>
      <c r="C453" s="418">
        <v>115559.94397759103</v>
      </c>
      <c r="D453" s="267">
        <v>4286.7000000000007</v>
      </c>
      <c r="E453" s="418" t="s">
        <v>1324</v>
      </c>
      <c r="F453" s="426">
        <f>VLOOKUP($A453,'02-Metrics'!$A$2:$AD$197,30,FALSE)</f>
        <v>17.850000000000001</v>
      </c>
      <c r="G453" s="418" t="s">
        <v>1323</v>
      </c>
      <c r="H453" s="418" t="s">
        <v>1329</v>
      </c>
    </row>
    <row r="454" spans="1:8" hidden="1">
      <c r="A454" s="418" t="s">
        <v>444</v>
      </c>
      <c r="B454" s="418">
        <v>6079099.830795262</v>
      </c>
      <c r="C454" s="418">
        <v>4680830.9080654262</v>
      </c>
      <c r="D454" s="267"/>
      <c r="E454" s="418" t="s">
        <v>1324</v>
      </c>
      <c r="F454" s="426">
        <f>VLOOKUP($A454,'02-Metrics'!$A$2:$AD$197,30,FALSE)</f>
        <v>17.73</v>
      </c>
      <c r="G454" s="418" t="s">
        <v>1323</v>
      </c>
      <c r="H454" s="418" t="s">
        <v>1329</v>
      </c>
    </row>
    <row r="455" spans="1:8" hidden="1">
      <c r="A455" s="418" t="s">
        <v>1246</v>
      </c>
      <c r="B455" s="418">
        <v>23448905.280898876</v>
      </c>
      <c r="C455" s="418">
        <v>16414667.10373034</v>
      </c>
      <c r="D455" s="267"/>
      <c r="E455" s="418" t="s">
        <v>1324</v>
      </c>
      <c r="F455" s="426">
        <f>VLOOKUP($A455,'02-Metrics'!$A$2:$AD$197,30,FALSE)</f>
        <v>17.8</v>
      </c>
      <c r="G455" s="418" t="s">
        <v>1323</v>
      </c>
      <c r="H455" s="418" t="s">
        <v>1329</v>
      </c>
    </row>
    <row r="456" spans="1:8" hidden="1">
      <c r="A456" s="418" t="s">
        <v>1116</v>
      </c>
      <c r="B456" s="418">
        <v>9424207.5266247056</v>
      </c>
      <c r="C456" s="418">
        <v>7901423.5862507643</v>
      </c>
      <c r="D456" s="567">
        <v>7800</v>
      </c>
      <c r="E456" s="418" t="s">
        <v>1324</v>
      </c>
      <c r="F456" s="426">
        <f>VLOOKUP($A456,'02-Metrics'!$A$2:$AD$197,30,FALSE)</f>
        <v>17.93</v>
      </c>
      <c r="G456" s="418" t="s">
        <v>1323</v>
      </c>
      <c r="H456" s="418" t="s">
        <v>1329</v>
      </c>
    </row>
    <row r="457" spans="1:8" hidden="1">
      <c r="A457" s="418" t="s">
        <v>1117</v>
      </c>
      <c r="B457" s="418">
        <v>2549679.5262267343</v>
      </c>
      <c r="C457" s="418">
        <v>1754752.1150592216</v>
      </c>
      <c r="D457" s="267">
        <v>1080</v>
      </c>
      <c r="E457" s="418" t="s">
        <v>1324</v>
      </c>
      <c r="F457" s="426">
        <f>VLOOKUP($A457,'02-Metrics'!$A$2:$AD$197,30,FALSE)</f>
        <v>17.73</v>
      </c>
      <c r="G457" s="418" t="s">
        <v>1323</v>
      </c>
      <c r="H457" s="418" t="s">
        <v>1329</v>
      </c>
    </row>
    <row r="458" spans="1:8" hidden="1">
      <c r="A458" s="418" t="s">
        <v>472</v>
      </c>
      <c r="B458" s="418">
        <v>18773627.129159614</v>
      </c>
      <c r="C458" s="418">
        <v>18039820.211223911</v>
      </c>
      <c r="D458" s="267">
        <v>16200</v>
      </c>
      <c r="E458" s="418" t="s">
        <v>1324</v>
      </c>
      <c r="F458" s="426">
        <f>VLOOKUP($A458,'02-Metrics'!$A$2:$AD$197,30,FALSE)</f>
        <v>17.73</v>
      </c>
      <c r="G458" s="418" t="s">
        <v>1323</v>
      </c>
      <c r="H458" s="418" t="s">
        <v>1329</v>
      </c>
    </row>
    <row r="459" spans="1:8" hidden="1">
      <c r="A459" s="418" t="s">
        <v>1118</v>
      </c>
      <c r="B459" s="418">
        <v>0</v>
      </c>
      <c r="C459" s="418">
        <v>0</v>
      </c>
      <c r="D459" s="267"/>
      <c r="E459" s="418" t="s">
        <v>1324</v>
      </c>
      <c r="F459" s="426">
        <f>VLOOKUP($A459,'02-Metrics'!$A$2:$AD$197,30,FALSE)</f>
        <v>17.91</v>
      </c>
      <c r="G459" s="418" t="s">
        <v>1323</v>
      </c>
      <c r="H459" s="418" t="s">
        <v>1329</v>
      </c>
    </row>
    <row r="460" spans="1:8" hidden="1">
      <c r="A460" s="418" t="s">
        <v>1119</v>
      </c>
      <c r="B460" s="418">
        <v>2629059.3573844424</v>
      </c>
      <c r="C460" s="418">
        <v>2123747.9143179259</v>
      </c>
      <c r="D460" s="267">
        <v>3604</v>
      </c>
      <c r="E460" s="418" t="s">
        <v>1324</v>
      </c>
      <c r="F460" s="426">
        <f>VLOOKUP($A460,'02-Metrics'!$A$2:$AD$197,30,FALSE)</f>
        <v>17.739999999999998</v>
      </c>
      <c r="G460" s="418" t="s">
        <v>1323</v>
      </c>
      <c r="H460" s="418" t="s">
        <v>1329</v>
      </c>
    </row>
    <row r="461" spans="1:8" hidden="1">
      <c r="A461" s="418" t="s">
        <v>1120</v>
      </c>
      <c r="B461" s="418">
        <v>1061890.4869762175</v>
      </c>
      <c r="C461" s="418">
        <v>776057.81426953571</v>
      </c>
      <c r="D461" s="267">
        <v>1738</v>
      </c>
      <c r="E461" s="418" t="s">
        <v>1324</v>
      </c>
      <c r="F461" s="426">
        <f>VLOOKUP($A461,'02-Metrics'!$A$2:$AD$197,30,FALSE)</f>
        <v>17.66</v>
      </c>
      <c r="G461" s="418" t="s">
        <v>1323</v>
      </c>
      <c r="H461" s="418" t="s">
        <v>1329</v>
      </c>
    </row>
    <row r="462" spans="1:8" hidden="1">
      <c r="A462" s="418" t="s">
        <v>1121</v>
      </c>
      <c r="B462" s="418">
        <v>6315999.2108229995</v>
      </c>
      <c r="C462" s="418">
        <v>6376879.4169673054</v>
      </c>
      <c r="D462" s="267">
        <v>52500</v>
      </c>
      <c r="E462" s="418" t="s">
        <v>1324</v>
      </c>
      <c r="F462" s="426">
        <f>VLOOKUP($A462,'02-Metrics'!$A$2:$AD$197,30,FALSE)</f>
        <v>17.739999999999998</v>
      </c>
      <c r="G462" s="418" t="s">
        <v>1323</v>
      </c>
      <c r="H462" s="418" t="s">
        <v>1329</v>
      </c>
    </row>
    <row r="463" spans="1:8" hidden="1">
      <c r="A463" s="418" t="s">
        <v>1122</v>
      </c>
      <c r="B463" s="418">
        <v>0</v>
      </c>
      <c r="C463" s="418">
        <v>0</v>
      </c>
      <c r="D463" s="267"/>
      <c r="E463" s="418" t="s">
        <v>1324</v>
      </c>
      <c r="F463" s="426">
        <f>VLOOKUP($A463,'02-Metrics'!$A$2:$AD$197,30,FALSE)</f>
        <v>17.66</v>
      </c>
      <c r="G463" s="418" t="s">
        <v>1323</v>
      </c>
      <c r="H463" s="418" t="s">
        <v>1329</v>
      </c>
    </row>
    <row r="464" spans="1:8" hidden="1">
      <c r="A464" s="418" t="s">
        <v>9</v>
      </c>
      <c r="B464" s="418">
        <v>8493771.2344280854</v>
      </c>
      <c r="C464" s="418">
        <v>7114519.2538808398</v>
      </c>
      <c r="D464" s="267"/>
      <c r="E464" s="418" t="s">
        <v>1324</v>
      </c>
      <c r="F464" s="426">
        <f>VLOOKUP($A464,'02-Metrics'!$A$2:$AD$197,30,FALSE)</f>
        <v>17.66</v>
      </c>
      <c r="G464" s="418" t="s">
        <v>1323</v>
      </c>
      <c r="H464" s="418" t="s">
        <v>1329</v>
      </c>
    </row>
    <row r="465" spans="1:8" hidden="1">
      <c r="A465" s="418" t="s">
        <v>946</v>
      </c>
      <c r="B465" s="418">
        <v>3969115.7246782314</v>
      </c>
      <c r="C465" s="418">
        <v>2877455.5679910462</v>
      </c>
      <c r="D465" s="267">
        <v>6900</v>
      </c>
      <c r="E465" s="418" t="s">
        <v>1324</v>
      </c>
      <c r="F465" s="426">
        <f>VLOOKUP($A465,'02-Metrics'!$A$2:$AD$197,30,FALSE)</f>
        <v>17.87</v>
      </c>
      <c r="G465" s="418" t="s">
        <v>1323</v>
      </c>
      <c r="H465" s="418" t="s">
        <v>1329</v>
      </c>
    </row>
    <row r="466" spans="1:8" hidden="1">
      <c r="A466" s="418" t="s">
        <v>6</v>
      </c>
      <c r="B466" s="418">
        <v>3691336.785913473</v>
      </c>
      <c r="C466" s="418">
        <v>3237703.3251135368</v>
      </c>
      <c r="D466" s="567">
        <v>6400</v>
      </c>
      <c r="E466" s="418" t="s">
        <v>1324</v>
      </c>
      <c r="F466" s="426">
        <f>VLOOKUP($A466,'02-Metrics'!$A$2:$AD$197,30,FALSE)</f>
        <v>17.93</v>
      </c>
      <c r="G466" s="418" t="s">
        <v>1323</v>
      </c>
      <c r="H466" s="418" t="s">
        <v>1329</v>
      </c>
    </row>
    <row r="467" spans="1:8" hidden="1">
      <c r="A467" s="418" t="s">
        <v>945</v>
      </c>
      <c r="B467" s="418">
        <v>13764820.768417284</v>
      </c>
      <c r="C467" s="418">
        <v>12786144.122173725</v>
      </c>
      <c r="D467" s="561">
        <v>48853.59</v>
      </c>
      <c r="E467" s="418" t="s">
        <v>1324</v>
      </c>
      <c r="F467" s="426">
        <f>VLOOKUP($A467,'02-Metrics'!$A$2:$AD$197,30,FALSE)</f>
        <v>17.87</v>
      </c>
      <c r="G467" s="418" t="s">
        <v>1323</v>
      </c>
      <c r="H467" s="418" t="s">
        <v>1329</v>
      </c>
    </row>
    <row r="468" spans="1:8" hidden="1">
      <c r="A468" s="418" t="s">
        <v>1247</v>
      </c>
      <c r="B468" s="418">
        <v>11824081.650864473</v>
      </c>
      <c r="C468" s="418">
        <v>6616904.6291132178</v>
      </c>
      <c r="D468" s="267"/>
      <c r="E468" s="418" t="s">
        <v>1324</v>
      </c>
      <c r="F468" s="426">
        <f>VLOOKUP($A468,'02-Metrics'!$A$2:$AD$197,30,FALSE)</f>
        <v>17.93</v>
      </c>
      <c r="G468" s="418" t="s">
        <v>1323</v>
      </c>
      <c r="H468" s="418" t="s">
        <v>1329</v>
      </c>
    </row>
    <row r="469" spans="1:8" hidden="1">
      <c r="A469" s="418" t="s">
        <v>1128</v>
      </c>
      <c r="B469" s="418">
        <v>3030920.4138702461</v>
      </c>
      <c r="C469" s="418">
        <v>2572814.2617449667</v>
      </c>
      <c r="D469" s="267"/>
      <c r="E469" s="418" t="s">
        <v>1324</v>
      </c>
      <c r="F469" s="426">
        <f>VLOOKUP($A469,'02-Metrics'!$A$2:$AD$197,30,FALSE)</f>
        <v>17.88</v>
      </c>
      <c r="G469" s="418" t="s">
        <v>1323</v>
      </c>
      <c r="H469" s="418" t="s">
        <v>1329</v>
      </c>
    </row>
    <row r="470" spans="1:8" hidden="1">
      <c r="A470" s="418" t="s">
        <v>1132</v>
      </c>
      <c r="B470" s="418">
        <v>14600936.115748471</v>
      </c>
      <c r="C470" s="418">
        <v>12965406.647634948</v>
      </c>
      <c r="D470" s="567">
        <v>14500</v>
      </c>
      <c r="E470" s="418" t="s">
        <v>1324</v>
      </c>
      <c r="F470" s="426" t="e">
        <f>VLOOKUP($A470,'02-Metrics'!$A$2:$AD$197,30,FALSE)</f>
        <v>#N/A</v>
      </c>
      <c r="G470" s="418" t="s">
        <v>1323</v>
      </c>
      <c r="H470" s="418" t="s">
        <v>1329</v>
      </c>
    </row>
    <row r="471" spans="1:8" hidden="1">
      <c r="A471" s="418" t="s">
        <v>1133</v>
      </c>
      <c r="B471" s="418">
        <v>0</v>
      </c>
      <c r="C471" s="418">
        <v>0</v>
      </c>
      <c r="D471" s="267"/>
      <c r="E471" s="418" t="s">
        <v>1324</v>
      </c>
      <c r="F471" s="426">
        <f>VLOOKUP($A471,'02-Metrics'!$A$2:$AD$197,30,FALSE)</f>
        <v>5.36</v>
      </c>
      <c r="G471" s="418" t="s">
        <v>1323</v>
      </c>
      <c r="H471" s="418" t="s">
        <v>1329</v>
      </c>
    </row>
    <row r="472" spans="1:8" hidden="1">
      <c r="A472" s="418" t="s">
        <v>1249</v>
      </c>
      <c r="B472" s="418">
        <v>178471834.9135527</v>
      </c>
      <c r="C472" s="418">
        <v>165978806.46960402</v>
      </c>
      <c r="D472" s="267">
        <v>618237</v>
      </c>
      <c r="E472" s="418" t="s">
        <v>1324</v>
      </c>
      <c r="F472" s="426">
        <f>VLOOKUP($A472,'02-Metrics'!$A$2:$AD$197,30,FALSE)</f>
        <v>17.93</v>
      </c>
      <c r="G472" s="418" t="s">
        <v>1323</v>
      </c>
      <c r="H472" s="418" t="s">
        <v>1329</v>
      </c>
    </row>
    <row r="473" spans="1:8" hidden="1">
      <c r="A473" s="418" t="s">
        <v>1250</v>
      </c>
      <c r="B473" s="418">
        <v>3810776.1529808771</v>
      </c>
      <c r="C473" s="418">
        <v>3346821.4109042552</v>
      </c>
      <c r="D473" s="267">
        <v>476</v>
      </c>
      <c r="E473" s="418" t="s">
        <v>1324</v>
      </c>
      <c r="F473" s="426">
        <f>VLOOKUP($A473,'02-Metrics'!$A$2:$AD$197,30,FALSE)</f>
        <v>17.78</v>
      </c>
      <c r="G473" s="418" t="s">
        <v>1323</v>
      </c>
      <c r="H473" s="418" t="s">
        <v>1329</v>
      </c>
    </row>
    <row r="474" spans="1:8" hidden="1">
      <c r="A474" s="418" t="s">
        <v>1138</v>
      </c>
      <c r="B474" s="418">
        <v>1244935.8974358973</v>
      </c>
      <c r="C474" s="418">
        <v>983722.79821627645</v>
      </c>
      <c r="D474" s="267">
        <v>1813</v>
      </c>
      <c r="E474" s="418" t="s">
        <v>1324</v>
      </c>
      <c r="F474" s="426">
        <f>VLOOKUP($A474,'02-Metrics'!$A$2:$AD$197,30,FALSE)</f>
        <v>17.940000000000001</v>
      </c>
      <c r="G474" s="418" t="s">
        <v>1323</v>
      </c>
      <c r="H474" s="418" t="s">
        <v>1329</v>
      </c>
    </row>
    <row r="475" spans="1:8" hidden="1">
      <c r="A475" s="418" t="s">
        <v>1139</v>
      </c>
      <c r="B475" s="418">
        <v>63495.662949194542</v>
      </c>
      <c r="C475" s="418">
        <v>0</v>
      </c>
      <c r="D475" s="267"/>
      <c r="E475" s="418" t="s">
        <v>1324</v>
      </c>
      <c r="F475" s="426">
        <f>VLOOKUP($A475,'02-Metrics'!$A$2:$AD$197,30,FALSE)</f>
        <v>16.14</v>
      </c>
      <c r="G475" s="418" t="s">
        <v>1323</v>
      </c>
      <c r="H475" s="418" t="s">
        <v>1329</v>
      </c>
    </row>
    <row r="476" spans="1:8" hidden="1">
      <c r="A476" s="418" t="s">
        <v>1143</v>
      </c>
      <c r="B476" s="418">
        <v>61088406.310403638</v>
      </c>
      <c r="C476" s="418">
        <v>57423101.931779414</v>
      </c>
      <c r="D476" s="567">
        <v>156000</v>
      </c>
      <c r="E476" s="418" t="s">
        <v>1324</v>
      </c>
      <c r="F476" s="426">
        <f>VLOOKUP($A476,'02-Metrics'!$A$2:$AD$197,30,FALSE)</f>
        <v>17.59</v>
      </c>
      <c r="G476" s="418" t="s">
        <v>1323</v>
      </c>
      <c r="H476" s="418" t="s">
        <v>1329</v>
      </c>
    </row>
    <row r="477" spans="1:8" hidden="1">
      <c r="A477" s="418" t="s">
        <v>1144</v>
      </c>
      <c r="B477" s="418">
        <v>9950387.7608573046</v>
      </c>
      <c r="C477" s="418">
        <v>6894490.6587704448</v>
      </c>
      <c r="D477" s="567">
        <v>12500</v>
      </c>
      <c r="E477" s="418" t="s">
        <v>1324</v>
      </c>
      <c r="F477" s="426">
        <f>VLOOKUP($A477,'02-Metrics'!$A$2:$AD$197,30,FALSE)</f>
        <v>17.73</v>
      </c>
      <c r="G477" s="418" t="s">
        <v>1323</v>
      </c>
      <c r="H477" s="418" t="s">
        <v>1329</v>
      </c>
    </row>
    <row r="478" spans="1:8" hidden="1">
      <c r="A478" s="418" t="s">
        <v>1147</v>
      </c>
      <c r="B478" s="418">
        <v>91348737.416107386</v>
      </c>
      <c r="C478" s="418">
        <v>69715164.692147091</v>
      </c>
      <c r="D478" s="267">
        <v>600000</v>
      </c>
      <c r="E478" s="418" t="s">
        <v>1324</v>
      </c>
      <c r="F478" s="426">
        <f>VLOOKUP($A478,'02-Metrics'!$A$2:$AD$197,30,FALSE)</f>
        <v>17.88</v>
      </c>
      <c r="G478" s="418" t="s">
        <v>1323</v>
      </c>
      <c r="H478" s="418" t="s">
        <v>1329</v>
      </c>
    </row>
    <row r="479" spans="1:8" hidden="1">
      <c r="A479" s="418" t="s">
        <v>1148</v>
      </c>
      <c r="B479" s="418">
        <v>2896886.7324212533</v>
      </c>
      <c r="C479" s="418">
        <v>2635877.2378300983</v>
      </c>
      <c r="D479" s="267">
        <v>11305</v>
      </c>
      <c r="E479" s="418" t="s">
        <v>1324</v>
      </c>
      <c r="F479" s="426">
        <f>VLOOKUP($A479,'02-Metrics'!$A$2:$AD$197,30,FALSE)</f>
        <v>17.96</v>
      </c>
      <c r="G479" s="418" t="s">
        <v>1323</v>
      </c>
      <c r="H479" s="418" t="s">
        <v>1329</v>
      </c>
    </row>
    <row r="480" spans="1:8" hidden="1">
      <c r="A480" s="418" t="s">
        <v>1149</v>
      </c>
      <c r="B480" s="418">
        <v>1799764.774624374</v>
      </c>
      <c r="C480" s="418">
        <v>1936460.5886265347</v>
      </c>
      <c r="D480" s="267"/>
      <c r="E480" s="418" t="s">
        <v>1324</v>
      </c>
      <c r="F480" s="426">
        <f>VLOOKUP($A480,'02-Metrics'!$A$2:$AD$197,30,FALSE)</f>
        <v>17.97</v>
      </c>
      <c r="G480" s="418" t="s">
        <v>1323</v>
      </c>
      <c r="H480" s="418" t="s">
        <v>1329</v>
      </c>
    </row>
    <row r="481" spans="1:8" hidden="1">
      <c r="A481" s="418" t="s">
        <v>1150</v>
      </c>
      <c r="B481" s="418">
        <v>616299.99015748024</v>
      </c>
      <c r="C481" s="418">
        <v>541266.63960193179</v>
      </c>
      <c r="D481" s="267">
        <v>476</v>
      </c>
      <c r="E481" s="418" t="s">
        <v>1324</v>
      </c>
      <c r="F481" s="426">
        <f>VLOOKUP($A481,'02-Metrics'!$A$2:$AD$197,30,FALSE)</f>
        <v>17.78</v>
      </c>
      <c r="G481" s="418" t="s">
        <v>1323</v>
      </c>
      <c r="H481" s="418" t="s">
        <v>1329</v>
      </c>
    </row>
    <row r="482" spans="1:8" hidden="1">
      <c r="A482" s="418" t="s">
        <v>1251</v>
      </c>
      <c r="B482" s="418">
        <v>9511044.5002303477</v>
      </c>
      <c r="C482" s="418">
        <v>7608835.6001842795</v>
      </c>
      <c r="D482" s="267">
        <v>12350</v>
      </c>
      <c r="E482" s="418" t="s">
        <v>1324</v>
      </c>
      <c r="F482" s="426">
        <f>VLOOKUP($A482,'02-Metrics'!$A$2:$AD$197,30,FALSE)</f>
        <v>17.88</v>
      </c>
      <c r="G482" s="418" t="s">
        <v>1323</v>
      </c>
      <c r="H482" s="418" t="s">
        <v>1329</v>
      </c>
    </row>
    <row r="483" spans="1:8" hidden="1">
      <c r="A483" s="418" t="s">
        <v>1251</v>
      </c>
      <c r="B483" s="418">
        <v>9511044.5002303477</v>
      </c>
      <c r="C483" s="418">
        <v>7608835.6001842795</v>
      </c>
      <c r="D483" s="267">
        <v>12350</v>
      </c>
      <c r="E483" s="418" t="s">
        <v>1324</v>
      </c>
      <c r="F483" s="426">
        <f>VLOOKUP($A483,'02-Metrics'!$A$2:$AD$197,30,FALSE)</f>
        <v>17.88</v>
      </c>
      <c r="G483" s="418" t="s">
        <v>1323</v>
      </c>
      <c r="H483" s="418" t="s">
        <v>1329</v>
      </c>
    </row>
    <row r="484" spans="1:8" hidden="1">
      <c r="A484" s="418" t="s">
        <v>1156</v>
      </c>
      <c r="B484" s="418">
        <v>73755377.996312231</v>
      </c>
      <c r="C484" s="418">
        <v>70067609.096496627</v>
      </c>
      <c r="D484" s="567">
        <v>18000</v>
      </c>
      <c r="E484" s="418" t="s">
        <v>1324</v>
      </c>
      <c r="F484" s="426">
        <f>VLOOKUP($A484,'02-Metrics'!$A$2:$AD$197,30,FALSE)</f>
        <v>16.27</v>
      </c>
      <c r="G484" s="418" t="s">
        <v>1323</v>
      </c>
      <c r="H484" s="418" t="s">
        <v>1329</v>
      </c>
    </row>
    <row r="485" spans="1:8" hidden="1">
      <c r="A485" s="418" t="s">
        <v>567</v>
      </c>
      <c r="B485" s="418">
        <v>3840834.6557759624</v>
      </c>
      <c r="C485" s="418">
        <v>3314535.0641773627</v>
      </c>
      <c r="D485" s="267"/>
      <c r="E485" s="418" t="s">
        <v>1324</v>
      </c>
      <c r="F485" s="426">
        <f>VLOOKUP($A485,'02-Metrics'!$A$2:$AD$197,30,FALSE)</f>
        <v>17.14</v>
      </c>
      <c r="G485" s="418" t="s">
        <v>1323</v>
      </c>
      <c r="H485" s="418" t="s">
        <v>1329</v>
      </c>
    </row>
    <row r="486" spans="1:8" hidden="1">
      <c r="A486" s="418" t="s">
        <v>1158</v>
      </c>
      <c r="B486" s="418">
        <v>95989.368959636151</v>
      </c>
      <c r="C486" s="418">
        <v>85941.955656623075</v>
      </c>
      <c r="D486" s="267"/>
      <c r="E486" s="418" t="s">
        <v>1324</v>
      </c>
      <c r="F486" s="426">
        <f>VLOOKUP($A486,'02-Metrics'!$A$2:$AD$197,30,FALSE)</f>
        <v>17.59</v>
      </c>
      <c r="G486" s="418" t="s">
        <v>1323</v>
      </c>
      <c r="H486" s="418" t="s">
        <v>1329</v>
      </c>
    </row>
    <row r="487" spans="1:8" hidden="1">
      <c r="A487" s="418" t="s">
        <v>1159</v>
      </c>
      <c r="B487" s="418">
        <v>406463.89994314953</v>
      </c>
      <c r="C487" s="418">
        <v>381648.94826606027</v>
      </c>
      <c r="D487" s="267"/>
      <c r="E487" s="418" t="s">
        <v>1324</v>
      </c>
      <c r="F487" s="426">
        <f>VLOOKUP($A487,'02-Metrics'!$A$2:$AD$197,30,FALSE)</f>
        <v>17.59</v>
      </c>
      <c r="G487" s="418" t="s">
        <v>1323</v>
      </c>
      <c r="H487" s="418" t="s">
        <v>1329</v>
      </c>
    </row>
    <row r="488" spans="1:8" hidden="1">
      <c r="A488" s="418" t="s">
        <v>1252</v>
      </c>
      <c r="B488" s="418">
        <v>233928.0467445743</v>
      </c>
      <c r="C488" s="418">
        <v>111390.31719532555</v>
      </c>
      <c r="D488" s="267"/>
      <c r="E488" s="418" t="s">
        <v>1324</v>
      </c>
      <c r="F488" s="426">
        <f>VLOOKUP($A488,'02-Metrics'!$A$2:$AD$197,30,FALSE)</f>
        <v>17.97</v>
      </c>
      <c r="G488" s="418" t="s">
        <v>1323</v>
      </c>
      <c r="H488" s="418" t="s">
        <v>1329</v>
      </c>
    </row>
    <row r="489" spans="1:8" hidden="1">
      <c r="A489" s="418" t="s">
        <v>1162</v>
      </c>
      <c r="B489" s="418">
        <v>64077.566072526126</v>
      </c>
      <c r="C489" s="418">
        <v>46601.860479409981</v>
      </c>
      <c r="D489" s="267"/>
      <c r="E489" s="418" t="s">
        <v>1324</v>
      </c>
      <c r="F489" s="426">
        <f>VLOOKUP($A489,'02-Metrics'!$A$2:$AD$197,30,FALSE)</f>
        <v>16.27</v>
      </c>
      <c r="G489" s="418" t="s">
        <v>1323</v>
      </c>
      <c r="H489" s="418" t="s">
        <v>1329</v>
      </c>
    </row>
    <row r="490" spans="1:8" hidden="1">
      <c r="A490" s="418" t="s">
        <v>1253</v>
      </c>
      <c r="B490" s="418">
        <v>3541204.8556574923</v>
      </c>
      <c r="C490" s="418">
        <v>3328732.5643180422</v>
      </c>
      <c r="D490" s="561">
        <v>18352</v>
      </c>
      <c r="E490" s="418" t="s">
        <v>1324</v>
      </c>
      <c r="F490" s="426">
        <f>VLOOKUP($A490,'02-Metrics'!$A$2:$AD$197,30,FALSE)</f>
        <v>16.350000000000001</v>
      </c>
      <c r="G490" s="418" t="s">
        <v>1323</v>
      </c>
      <c r="H490" s="418" t="s">
        <v>1329</v>
      </c>
    </row>
    <row r="491" spans="1:8" hidden="1">
      <c r="A491" s="418" t="s">
        <v>1165</v>
      </c>
      <c r="B491" s="418">
        <v>992082.69113149843</v>
      </c>
      <c r="C491" s="418">
        <v>882848.16200611601</v>
      </c>
      <c r="D491" s="267"/>
      <c r="E491" s="418" t="s">
        <v>1324</v>
      </c>
      <c r="F491" s="426">
        <f>VLOOKUP($A491,'02-Metrics'!$A$2:$AD$197,30,FALSE)</f>
        <v>16.350000000000001</v>
      </c>
      <c r="G491" s="418" t="s">
        <v>1323</v>
      </c>
      <c r="H491" s="418" t="s">
        <v>1329</v>
      </c>
    </row>
    <row r="492" spans="1:8" hidden="1">
      <c r="A492" s="418" t="s">
        <v>993</v>
      </c>
      <c r="B492" s="418">
        <v>5837097.7981651369</v>
      </c>
      <c r="C492" s="418">
        <v>5071993.333333333</v>
      </c>
      <c r="D492" s="267">
        <v>6750</v>
      </c>
      <c r="E492" s="418" t="s">
        <v>1324</v>
      </c>
      <c r="F492" s="426">
        <f>VLOOKUP($A492,'02-Metrics'!$A$2:$AD$197,30,FALSE)</f>
        <v>16.350000000000001</v>
      </c>
      <c r="G492" s="418" t="s">
        <v>1323</v>
      </c>
      <c r="H492" s="418" t="s">
        <v>1329</v>
      </c>
    </row>
    <row r="493" spans="1:8" hidden="1">
      <c r="A493" s="418" t="s">
        <v>1166</v>
      </c>
      <c r="B493" s="418">
        <v>270556.08562691131</v>
      </c>
      <c r="C493" s="418">
        <v>291737.55351681955</v>
      </c>
      <c r="D493" s="267"/>
      <c r="E493" s="418" t="s">
        <v>1324</v>
      </c>
      <c r="F493" s="426">
        <f>VLOOKUP($A493,'02-Metrics'!$A$2:$AD$197,30,FALSE)</f>
        <v>16.350000000000001</v>
      </c>
      <c r="G493" s="418" t="s">
        <v>1323</v>
      </c>
      <c r="H493" s="418" t="s">
        <v>1329</v>
      </c>
    </row>
    <row r="494" spans="1:8" hidden="1">
      <c r="A494" s="418" t="s">
        <v>1167</v>
      </c>
      <c r="B494" s="418">
        <v>8210434.5421020286</v>
      </c>
      <c r="C494" s="418">
        <v>6091367.6979297912</v>
      </c>
      <c r="D494" s="561">
        <v>30000</v>
      </c>
      <c r="E494" s="418" t="s">
        <v>1324</v>
      </c>
      <c r="F494" s="426">
        <f>VLOOKUP($A494,'02-Metrics'!$A$2:$AD$197,30,FALSE)</f>
        <v>16.27</v>
      </c>
      <c r="G494" s="418" t="s">
        <v>1323</v>
      </c>
      <c r="H494" s="418" t="s">
        <v>1329</v>
      </c>
    </row>
    <row r="495" spans="1:8" hidden="1">
      <c r="A495" s="418" t="s">
        <v>1168</v>
      </c>
      <c r="B495" s="418">
        <v>12058427.781192379</v>
      </c>
      <c r="C495" s="418">
        <v>13053526.060233559</v>
      </c>
      <c r="D495" s="561">
        <v>19836</v>
      </c>
      <c r="E495" s="418" t="s">
        <v>1324</v>
      </c>
      <c r="F495" s="426">
        <f>VLOOKUP($A495,'02-Metrics'!$A$2:$AD$197,30,FALSE)</f>
        <v>16.27</v>
      </c>
      <c r="G495" s="418" t="s">
        <v>1323</v>
      </c>
      <c r="H495" s="418" t="s">
        <v>1329</v>
      </c>
    </row>
    <row r="496" spans="1:8" hidden="1">
      <c r="A496" s="418" t="s">
        <v>1172</v>
      </c>
      <c r="B496" s="418">
        <v>35815002.820078962</v>
      </c>
      <c r="C496" s="418">
        <v>29570795.997711178</v>
      </c>
      <c r="D496" s="567">
        <v>98633</v>
      </c>
      <c r="E496" s="418" t="s">
        <v>1324</v>
      </c>
      <c r="F496" s="426">
        <f>VLOOKUP($A496,'02-Metrics'!$A$2:$AD$197,30,FALSE)</f>
        <v>17.73</v>
      </c>
      <c r="G496" s="418" t="s">
        <v>1323</v>
      </c>
      <c r="H496" s="418" t="s">
        <v>1329</v>
      </c>
    </row>
    <row r="497" spans="1:8" hidden="1">
      <c r="A497" s="418" t="s">
        <v>1173</v>
      </c>
      <c r="B497" s="418">
        <v>0</v>
      </c>
      <c r="C497" s="418">
        <v>0</v>
      </c>
      <c r="D497" s="267"/>
      <c r="E497" s="418" t="s">
        <v>1324</v>
      </c>
      <c r="F497" s="426">
        <f>VLOOKUP($A497,'02-Metrics'!$A$2:$AD$197,30,FALSE)</f>
        <v>5.36</v>
      </c>
      <c r="G497" s="418" t="s">
        <v>1323</v>
      </c>
      <c r="H497" s="418" t="s">
        <v>1329</v>
      </c>
    </row>
    <row r="498" spans="1:8" hidden="1">
      <c r="A498" s="418" t="s">
        <v>1174</v>
      </c>
      <c r="B498" s="418">
        <v>0</v>
      </c>
      <c r="C498" s="418">
        <v>0</v>
      </c>
      <c r="D498" s="267"/>
      <c r="E498" s="418" t="s">
        <v>1324</v>
      </c>
      <c r="F498" s="426">
        <f>VLOOKUP($A498,'02-Metrics'!$A$2:$AD$197,30,FALSE)</f>
        <v>5.36</v>
      </c>
      <c r="G498" s="418" t="s">
        <v>1323</v>
      </c>
      <c r="H498" s="418" t="s">
        <v>1329</v>
      </c>
    </row>
    <row r="499" spans="1:8" hidden="1">
      <c r="A499" s="418" t="s">
        <v>1175</v>
      </c>
      <c r="B499" s="418">
        <v>0</v>
      </c>
      <c r="C499" s="418">
        <v>0</v>
      </c>
      <c r="D499" s="267"/>
      <c r="E499" s="418" t="s">
        <v>1324</v>
      </c>
      <c r="F499" s="426">
        <f>VLOOKUP($A499,'02-Metrics'!$A$2:$AD$197,30,FALSE)</f>
        <v>5.36</v>
      </c>
      <c r="G499" s="418" t="s">
        <v>1323</v>
      </c>
      <c r="H499" s="418" t="s">
        <v>1329</v>
      </c>
    </row>
    <row r="500" spans="1:8" hidden="1">
      <c r="A500" s="418" t="s">
        <v>1176</v>
      </c>
      <c r="B500" s="418">
        <v>0</v>
      </c>
      <c r="C500" s="418">
        <v>0</v>
      </c>
      <c r="D500" s="267"/>
      <c r="E500" s="418" t="s">
        <v>1324</v>
      </c>
      <c r="F500" s="426">
        <f>VLOOKUP($A500,'02-Metrics'!$A$2:$AD$197,30,FALSE)</f>
        <v>5.36</v>
      </c>
      <c r="G500" s="418" t="s">
        <v>1323</v>
      </c>
      <c r="H500" s="418" t="s">
        <v>1329</v>
      </c>
    </row>
    <row r="501" spans="1:8" hidden="1">
      <c r="A501" s="418" t="s">
        <v>1177</v>
      </c>
      <c r="B501" s="418">
        <v>93428.703134603566</v>
      </c>
      <c r="C501" s="418">
        <v>84032.206515058395</v>
      </c>
      <c r="D501" s="267"/>
      <c r="E501" s="418" t="s">
        <v>1324</v>
      </c>
      <c r="F501" s="426">
        <f>VLOOKUP($A501,'02-Metrics'!$A$2:$AD$197,30,FALSE)</f>
        <v>16.27</v>
      </c>
      <c r="G501" s="418" t="s">
        <v>1323</v>
      </c>
      <c r="H501" s="418" t="s">
        <v>1329</v>
      </c>
    </row>
    <row r="502" spans="1:8" hidden="1">
      <c r="A502" s="418" t="s">
        <v>1254</v>
      </c>
      <c r="B502" s="418">
        <v>33502489.960518893</v>
      </c>
      <c r="C502" s="418">
        <v>28812141.342357587</v>
      </c>
      <c r="D502" s="567">
        <v>38447</v>
      </c>
      <c r="E502" s="418" t="s">
        <v>1324</v>
      </c>
      <c r="F502" s="426">
        <f>VLOOKUP($A502,'02-Metrics'!$A$2:$AD$197,30,FALSE)</f>
        <v>17.97</v>
      </c>
      <c r="G502" s="418" t="s">
        <v>1323</v>
      </c>
      <c r="H502" s="418" t="s">
        <v>1329</v>
      </c>
    </row>
    <row r="503" spans="1:8" hidden="1">
      <c r="A503" s="418" t="s">
        <v>1181</v>
      </c>
      <c r="B503" s="418">
        <v>1035219.8524892441</v>
      </c>
      <c r="C503" s="418">
        <v>969630.1782421635</v>
      </c>
      <c r="D503" s="267"/>
      <c r="E503" s="418" t="s">
        <v>1324</v>
      </c>
      <c r="F503" s="426">
        <f>VLOOKUP($A503,'02-Metrics'!$A$2:$AD$197,30,FALSE)</f>
        <v>16.27</v>
      </c>
      <c r="G503" s="418" t="s">
        <v>1323</v>
      </c>
      <c r="H503" s="418" t="s">
        <v>1329</v>
      </c>
    </row>
    <row r="504" spans="1:8" hidden="1">
      <c r="A504" s="418" t="s">
        <v>1182</v>
      </c>
      <c r="B504" s="418">
        <v>8504612.7842655201</v>
      </c>
      <c r="C504" s="418">
        <v>7484484.5113706207</v>
      </c>
      <c r="D504" s="267">
        <v>9450</v>
      </c>
      <c r="E504" s="418" t="s">
        <v>1324</v>
      </c>
      <c r="F504" s="426">
        <f>VLOOKUP($A504,'02-Metrics'!$A$2:$AD$197,30,FALSE)</f>
        <v>16.27</v>
      </c>
      <c r="G504" s="418" t="s">
        <v>1323</v>
      </c>
      <c r="H504" s="418" t="s">
        <v>1329</v>
      </c>
    </row>
    <row r="505" spans="1:8">
      <c r="A505" s="418" t="s">
        <v>1349</v>
      </c>
      <c r="B505" s="418">
        <v>32048929.663608558</v>
      </c>
      <c r="C505" s="418">
        <v>30125993.883792046</v>
      </c>
      <c r="D505" s="267">
        <v>63600</v>
      </c>
      <c r="E505" s="418" t="s">
        <v>1324</v>
      </c>
      <c r="F505" s="426">
        <f>VLOOKUP($A505,'02-Metrics'!$A$2:$AD$197,30,FALSE)</f>
        <v>16.350000000000001</v>
      </c>
      <c r="G505" s="418" t="s">
        <v>1323</v>
      </c>
      <c r="H505" s="418" t="s">
        <v>1329</v>
      </c>
    </row>
    <row r="506" spans="1:8" hidden="1">
      <c r="A506" s="418" t="s">
        <v>1256</v>
      </c>
      <c r="B506" s="418">
        <v>26575172.870249018</v>
      </c>
      <c r="C506" s="418">
        <v>21711916.234993447</v>
      </c>
      <c r="D506" s="267"/>
      <c r="E506" s="418" t="s">
        <v>1324</v>
      </c>
      <c r="F506" s="426">
        <f>VLOOKUP($A506,'02-Metrics'!$A$2:$AD$197,30,FALSE)</f>
        <v>16.350000000000001</v>
      </c>
      <c r="G506" s="418" t="s">
        <v>1323</v>
      </c>
      <c r="H506" s="418" t="s">
        <v>1329</v>
      </c>
    </row>
    <row r="507" spans="1:8" hidden="1">
      <c r="A507" s="418" t="s">
        <v>1187</v>
      </c>
      <c r="B507" s="418">
        <v>5335844.3188951667</v>
      </c>
      <c r="C507" s="418">
        <v>4535467.6710608918</v>
      </c>
      <c r="D507" s="267"/>
      <c r="E507" s="418" t="s">
        <v>1324</v>
      </c>
      <c r="F507" s="426">
        <f>VLOOKUP($A507,'02-Metrics'!$A$2:$AD$197,30,FALSE)</f>
        <v>15.93</v>
      </c>
      <c r="G507" s="418" t="s">
        <v>1323</v>
      </c>
      <c r="H507" s="418" t="s">
        <v>1329</v>
      </c>
    </row>
    <row r="508" spans="1:8" hidden="1">
      <c r="A508" s="418" t="s">
        <v>663</v>
      </c>
      <c r="B508" s="418">
        <v>10731902.470588235</v>
      </c>
      <c r="C508" s="418">
        <v>10517264.421176471</v>
      </c>
      <c r="D508" s="267"/>
      <c r="E508" s="418" t="s">
        <v>1324</v>
      </c>
      <c r="F508" s="426">
        <f>VLOOKUP($A508,'02-Metrics'!$A$2:$AD$197,30,FALSE)</f>
        <v>17</v>
      </c>
      <c r="G508" s="418" t="s">
        <v>1323</v>
      </c>
      <c r="H508" s="418" t="s">
        <v>1329</v>
      </c>
    </row>
    <row r="509" spans="1:8" hidden="1">
      <c r="A509" s="418" t="s">
        <v>1188</v>
      </c>
      <c r="B509" s="418" t="e">
        <v>#DIV/0!</v>
      </c>
      <c r="C509" s="418" t="e">
        <v>#DIV/0!</v>
      </c>
      <c r="D509" s="561">
        <v>23000</v>
      </c>
      <c r="E509" s="418" t="s">
        <v>1324</v>
      </c>
      <c r="F509" s="426">
        <f>VLOOKUP($A509,'02-Metrics'!$A$2:$AD$197,30,FALSE)</f>
        <v>0</v>
      </c>
      <c r="G509" s="418" t="s">
        <v>1323</v>
      </c>
      <c r="H509" s="418" t="s">
        <v>1329</v>
      </c>
    </row>
    <row r="510" spans="1:8" hidden="1">
      <c r="A510" s="418" t="s">
        <v>1005</v>
      </c>
      <c r="B510" s="418">
        <v>5976263.3213859024</v>
      </c>
      <c r="C510" s="418">
        <v>5559179.8874599766</v>
      </c>
      <c r="D510" s="267"/>
      <c r="E510" s="418" t="s">
        <v>1324</v>
      </c>
      <c r="F510" s="426">
        <f>VLOOKUP($A510,'02-Metrics'!$A$2:$AD$197,30,FALSE)</f>
        <v>16.739999999999998</v>
      </c>
      <c r="G510" s="418" t="s">
        <v>1323</v>
      </c>
      <c r="H510" s="418" t="s">
        <v>1329</v>
      </c>
    </row>
    <row r="511" spans="1:8" hidden="1">
      <c r="A511" s="418" t="s">
        <v>1010</v>
      </c>
      <c r="B511" s="418">
        <v>7592206.7860783478</v>
      </c>
      <c r="C511" s="418">
        <v>7514973.8220183477</v>
      </c>
      <c r="D511" s="267">
        <v>15600</v>
      </c>
      <c r="E511" s="418" t="s">
        <v>1324</v>
      </c>
      <c r="F511" s="426">
        <f>VLOOKUP($A511,'02-Metrics'!$A$2:$AD$197,30,FALSE)</f>
        <v>16.350000000000001</v>
      </c>
      <c r="G511" s="418" t="s">
        <v>1323</v>
      </c>
      <c r="H511" s="418" t="s">
        <v>1329</v>
      </c>
    </row>
    <row r="512" spans="1:8" hidden="1">
      <c r="A512" s="418" t="s">
        <v>1189</v>
      </c>
      <c r="B512" s="418">
        <v>5743752.5993883787</v>
      </c>
      <c r="C512" s="418">
        <v>5243568.9125993876</v>
      </c>
      <c r="D512" s="267">
        <v>4200</v>
      </c>
      <c r="E512" s="418" t="s">
        <v>1324</v>
      </c>
      <c r="F512" s="426">
        <f>VLOOKUP($A512,'02-Metrics'!$A$2:$AD$197,30,FALSE)</f>
        <v>16.350000000000001</v>
      </c>
      <c r="G512" s="418" t="s">
        <v>1323</v>
      </c>
      <c r="H512" s="418" t="s">
        <v>1329</v>
      </c>
    </row>
    <row r="513" spans="1:8" hidden="1">
      <c r="A513" s="418" t="s">
        <v>671</v>
      </c>
      <c r="B513" s="418">
        <v>9280936.91148776</v>
      </c>
      <c r="C513" s="418">
        <v>8410206.2774639055</v>
      </c>
      <c r="D513" s="267">
        <v>16900</v>
      </c>
      <c r="E513" s="418" t="s">
        <v>1324</v>
      </c>
      <c r="F513" s="426">
        <f>VLOOKUP($A513,'02-Metrics'!$A$2:$AD$197,30,FALSE)</f>
        <v>15.93</v>
      </c>
      <c r="G513" s="418" t="s">
        <v>1323</v>
      </c>
      <c r="H513" s="418" t="s">
        <v>1329</v>
      </c>
    </row>
    <row r="514" spans="1:8" hidden="1">
      <c r="A514" s="418" t="s">
        <v>1190</v>
      </c>
      <c r="B514" s="418">
        <v>1680320.179948586</v>
      </c>
      <c r="C514" s="418">
        <v>1553984.5758354755</v>
      </c>
      <c r="D514" s="267">
        <v>7070</v>
      </c>
      <c r="E514" s="418" t="s">
        <v>1324</v>
      </c>
      <c r="F514" s="426">
        <f>VLOOKUP($A514,'02-Metrics'!$A$2:$AD$197,30,FALSE)</f>
        <v>15.56</v>
      </c>
      <c r="G514" s="418" t="s">
        <v>1323</v>
      </c>
      <c r="H514" s="418" t="s">
        <v>1329</v>
      </c>
    </row>
    <row r="515" spans="1:8" hidden="1">
      <c r="A515" s="418" t="s">
        <v>1192</v>
      </c>
      <c r="B515" s="418">
        <v>38235294.117647059</v>
      </c>
      <c r="C515" s="418">
        <v>35750000</v>
      </c>
      <c r="D515" s="267"/>
      <c r="E515" s="418" t="s">
        <v>1324</v>
      </c>
      <c r="F515" s="426">
        <f>VLOOKUP($A515,'02-Metrics'!$A$2:$AD$197,30,FALSE)</f>
        <v>17</v>
      </c>
      <c r="G515" s="418" t="s">
        <v>1323</v>
      </c>
      <c r="H515" s="418" t="s">
        <v>1329</v>
      </c>
    </row>
    <row r="516" spans="1:8" hidden="1">
      <c r="A516" s="418" t="s">
        <v>1193</v>
      </c>
      <c r="B516" s="418">
        <v>61553150.859325267</v>
      </c>
      <c r="C516" s="418">
        <v>56013367.281985991</v>
      </c>
      <c r="D516" s="267"/>
      <c r="E516" s="418" t="s">
        <v>1324</v>
      </c>
      <c r="F516" s="426">
        <f>VLOOKUP($A516,'02-Metrics'!$A$2:$AD$197,30,FALSE)</f>
        <v>15.71</v>
      </c>
      <c r="G516" s="418" t="s">
        <v>1323</v>
      </c>
      <c r="H516" s="418" t="s">
        <v>1329</v>
      </c>
    </row>
    <row r="517" spans="1:8" hidden="1">
      <c r="A517" s="418" t="s">
        <v>677</v>
      </c>
      <c r="B517" s="418">
        <v>5517647.0588235296</v>
      </c>
      <c r="C517" s="418">
        <v>5220981.704470587</v>
      </c>
      <c r="D517" s="267">
        <v>13440</v>
      </c>
      <c r="E517" s="418" t="s">
        <v>1324</v>
      </c>
      <c r="F517" s="426">
        <f>VLOOKUP($A517,'02-Metrics'!$A$2:$AD$197,30,FALSE)</f>
        <v>17</v>
      </c>
      <c r="G517" s="418" t="s">
        <v>1323</v>
      </c>
      <c r="H517" s="418" t="s">
        <v>1329</v>
      </c>
    </row>
    <row r="518" spans="1:8" hidden="1">
      <c r="A518" s="418" t="s">
        <v>1194</v>
      </c>
      <c r="B518" s="418">
        <v>186567.16417910447</v>
      </c>
      <c r="C518" s="418">
        <v>307486.65916044777</v>
      </c>
      <c r="D518" s="267"/>
      <c r="E518" s="418" t="s">
        <v>1324</v>
      </c>
      <c r="F518" s="426">
        <f>VLOOKUP($A518,'02-Metrics'!$A$2:$AD$197,30,FALSE)</f>
        <v>5.36</v>
      </c>
      <c r="G518" s="418" t="s">
        <v>1323</v>
      </c>
      <c r="H518" s="418" t="s">
        <v>1329</v>
      </c>
    </row>
    <row r="519" spans="1:8" hidden="1">
      <c r="A519" s="418" t="s">
        <v>1195</v>
      </c>
      <c r="B519" s="418">
        <v>55291811.181702666</v>
      </c>
      <c r="C519" s="418">
        <v>51393738.434339263</v>
      </c>
      <c r="D519" s="267">
        <v>75500</v>
      </c>
      <c r="E519" s="418" t="s">
        <v>1324</v>
      </c>
      <c r="F519" s="426">
        <f>VLOOKUP($A519,'02-Metrics'!$A$2:$AD$197,30,FALSE)</f>
        <v>15.74</v>
      </c>
      <c r="G519" s="418" t="s">
        <v>1323</v>
      </c>
      <c r="H519" s="418" t="s">
        <v>1329</v>
      </c>
    </row>
    <row r="520" spans="1:8" hidden="1">
      <c r="A520" s="418" t="s">
        <v>683</v>
      </c>
      <c r="B520" s="418">
        <v>92297979.797979802</v>
      </c>
      <c r="C520" s="418">
        <v>85375631.313131317</v>
      </c>
      <c r="D520" s="267">
        <v>140150</v>
      </c>
      <c r="E520" s="418" t="s">
        <v>1324</v>
      </c>
      <c r="F520" s="426">
        <f>VLOOKUP($A520,'02-Metrics'!$A$2:$AD$197,30,FALSE)</f>
        <v>15.84</v>
      </c>
      <c r="G520" s="418" t="s">
        <v>1323</v>
      </c>
      <c r="H520" s="418" t="s">
        <v>1329</v>
      </c>
    </row>
    <row r="521" spans="1:8" hidden="1">
      <c r="A521" s="418" t="s">
        <v>1257</v>
      </c>
      <c r="B521" s="418">
        <v>13828763.82876383</v>
      </c>
      <c r="C521" s="418">
        <v>12860750.360750362</v>
      </c>
      <c r="D521" s="561">
        <v>40000</v>
      </c>
      <c r="E521" s="418" t="s">
        <v>1324</v>
      </c>
      <c r="F521" s="426">
        <f>VLOOKUP($A521,'02-Metrics'!$A$2:$AD$197,30,FALSE)</f>
        <v>15.84</v>
      </c>
      <c r="G521" s="418" t="s">
        <v>1323</v>
      </c>
      <c r="H521" s="418" t="s">
        <v>1329</v>
      </c>
    </row>
    <row r="522" spans="1:8" hidden="1">
      <c r="A522" s="418" t="s">
        <v>1018</v>
      </c>
      <c r="B522" s="418">
        <v>24621212.121212121</v>
      </c>
      <c r="C522" s="418">
        <v>23020833.333333332</v>
      </c>
      <c r="D522" s="267"/>
      <c r="E522" s="418" t="s">
        <v>1324</v>
      </c>
      <c r="F522" s="426">
        <f>VLOOKUP($A522,'02-Metrics'!$A$2:$AD$197,30,FALSE)</f>
        <v>15.84</v>
      </c>
      <c r="G522" s="418" t="s">
        <v>1323</v>
      </c>
      <c r="H522" s="418" t="s">
        <v>1329</v>
      </c>
    </row>
    <row r="523" spans="1:8" hidden="1">
      <c r="A523" s="418" t="s">
        <v>1258</v>
      </c>
      <c r="B523" s="418">
        <v>20913730.270155285</v>
      </c>
      <c r="C523" s="418">
        <v>19295962.093171667</v>
      </c>
      <c r="D523" s="561">
        <v>23500</v>
      </c>
      <c r="E523" s="418" t="s">
        <v>1324</v>
      </c>
      <c r="F523" s="426">
        <f>VLOOKUP($A523,'02-Metrics'!$A$2:$AD$197,30,FALSE)</f>
        <v>15.67</v>
      </c>
      <c r="G523" s="418" t="s">
        <v>1323</v>
      </c>
      <c r="H523" s="418" t="s">
        <v>1329</v>
      </c>
    </row>
    <row r="524" spans="1:8" hidden="1">
      <c r="A524" s="418" t="s">
        <v>1200</v>
      </c>
      <c r="B524" s="418">
        <v>2581317.1665603062</v>
      </c>
      <c r="C524" s="418">
        <v>2239034.5102744098</v>
      </c>
      <c r="D524" s="267"/>
      <c r="E524" s="418" t="s">
        <v>1324</v>
      </c>
      <c r="F524" s="426">
        <f>VLOOKUP($A524,'02-Metrics'!$A$2:$AD$197,30,FALSE)</f>
        <v>15.67</v>
      </c>
      <c r="G524" s="418" t="s">
        <v>1323</v>
      </c>
      <c r="H524" s="418" t="s">
        <v>1329</v>
      </c>
    </row>
    <row r="525" spans="1:8" hidden="1">
      <c r="A525" s="418" t="s">
        <v>1025</v>
      </c>
      <c r="B525" s="418" t="e">
        <v>#DIV/0!</v>
      </c>
      <c r="C525" s="418" t="e">
        <v>#DIV/0!</v>
      </c>
      <c r="D525" s="267">
        <v>9940</v>
      </c>
      <c r="E525" s="418" t="s">
        <v>1324</v>
      </c>
      <c r="F525" s="426">
        <f>VLOOKUP($A525,'02-Metrics'!$A$2:$AD$197,30,FALSE)</f>
        <v>0</v>
      </c>
      <c r="G525" s="418" t="s">
        <v>1323</v>
      </c>
      <c r="H525" s="418" t="s">
        <v>1329</v>
      </c>
    </row>
    <row r="526" spans="1:8" hidden="1">
      <c r="A526" s="418" t="s">
        <v>687</v>
      </c>
      <c r="B526" s="418" t="e">
        <v>#DIV/0!</v>
      </c>
      <c r="C526" s="418" t="e">
        <v>#DIV/0!</v>
      </c>
      <c r="D526" s="267"/>
      <c r="E526" s="418" t="s">
        <v>1324</v>
      </c>
      <c r="F526" s="426">
        <f>VLOOKUP($A526,'02-Metrics'!$A$2:$AD$197,30,FALSE)</f>
        <v>0</v>
      </c>
      <c r="G526" s="418" t="s">
        <v>1323</v>
      </c>
      <c r="H526" s="418" t="s">
        <v>1329</v>
      </c>
    </row>
    <row r="527" spans="1:8" hidden="1">
      <c r="A527" s="418" t="s">
        <v>1027</v>
      </c>
      <c r="B527" s="418" t="e">
        <v>#DIV/0!</v>
      </c>
      <c r="C527" s="418" t="e">
        <v>#DIV/0!</v>
      </c>
      <c r="D527" s="267"/>
      <c r="E527" s="418" t="s">
        <v>1324</v>
      </c>
      <c r="F527" s="426">
        <f>VLOOKUP($A527,'02-Metrics'!$A$2:$AD$197,30,FALSE)</f>
        <v>0</v>
      </c>
      <c r="G527" s="418" t="s">
        <v>1323</v>
      </c>
      <c r="H527" s="418" t="s">
        <v>1329</v>
      </c>
    </row>
    <row r="528" spans="1:8" hidden="1">
      <c r="A528" s="418" t="s">
        <v>1031</v>
      </c>
      <c r="B528" s="418">
        <v>11125238.39796567</v>
      </c>
      <c r="C528" s="418">
        <v>10346471.710108073</v>
      </c>
      <c r="D528" s="267">
        <v>23710</v>
      </c>
      <c r="E528" s="418" t="s">
        <v>1324</v>
      </c>
      <c r="F528" s="426">
        <f>VLOOKUP($A528,'02-Metrics'!$A$2:$AD$197,30,FALSE)</f>
        <v>15.73</v>
      </c>
      <c r="G528" s="418" t="s">
        <v>1323</v>
      </c>
      <c r="H528" s="418" t="s">
        <v>1329</v>
      </c>
    </row>
    <row r="529" spans="1:8" hidden="1">
      <c r="A529" s="418" t="s">
        <v>1201</v>
      </c>
      <c r="B529" s="418">
        <v>0</v>
      </c>
      <c r="C529" s="418">
        <v>0</v>
      </c>
      <c r="D529" s="267"/>
      <c r="E529" s="418" t="s">
        <v>1324</v>
      </c>
      <c r="F529" s="426">
        <f>VLOOKUP($A529,'02-Metrics'!$A$2:$AD$197,30,FALSE)</f>
        <v>5.36</v>
      </c>
      <c r="G529" s="418" t="s">
        <v>1323</v>
      </c>
      <c r="H529" s="418" t="s">
        <v>1329</v>
      </c>
    </row>
    <row r="530" spans="1:8" hidden="1">
      <c r="A530" s="418" t="s">
        <v>1202</v>
      </c>
      <c r="B530" s="418">
        <v>4540091.2824281147</v>
      </c>
      <c r="C530" s="418">
        <v>4222284.8926581461</v>
      </c>
      <c r="D530" s="561">
        <v>21460</v>
      </c>
      <c r="E530" s="418" t="s">
        <v>1324</v>
      </c>
      <c r="F530" s="426">
        <f>VLOOKUP($A530,'02-Metrics'!$A$2:$AD$197,30,FALSE)</f>
        <v>15.65</v>
      </c>
      <c r="G530" s="418" t="s">
        <v>1323</v>
      </c>
      <c r="H530" s="418" t="s">
        <v>1329</v>
      </c>
    </row>
    <row r="531" spans="1:8" hidden="1">
      <c r="A531" s="418" t="s">
        <v>1206</v>
      </c>
      <c r="B531" s="418">
        <v>21419634.516986709</v>
      </c>
      <c r="C531" s="418">
        <v>19086540.172500491</v>
      </c>
      <c r="D531" s="516">
        <v>69132.17</v>
      </c>
      <c r="E531" s="418" t="s">
        <v>1324</v>
      </c>
      <c r="F531" s="426">
        <f>VLOOKUP($A531,'02-Metrics'!$A$2:$AD$197,30,FALSE)</f>
        <v>6.77</v>
      </c>
      <c r="G531" s="418" t="s">
        <v>1323</v>
      </c>
      <c r="H531" s="418" t="s">
        <v>1329</v>
      </c>
    </row>
    <row r="532" spans="1:8" hidden="1">
      <c r="A532" s="418" t="s">
        <v>1207</v>
      </c>
      <c r="B532" s="418">
        <v>4301122.6075533666</v>
      </c>
      <c r="C532" s="418">
        <v>4487783.6449125949</v>
      </c>
      <c r="D532" s="267"/>
      <c r="E532" s="418" t="s">
        <v>1324</v>
      </c>
      <c r="F532" s="426">
        <f>VLOOKUP($A532,'02-Metrics'!$A$2:$AD$197,30,FALSE)</f>
        <v>6.09</v>
      </c>
      <c r="G532" s="418" t="s">
        <v>1323</v>
      </c>
      <c r="H532" s="418" t="s">
        <v>1329</v>
      </c>
    </row>
    <row r="533" spans="1:8" hidden="1">
      <c r="A533" s="418" t="s">
        <v>1266</v>
      </c>
      <c r="B533" s="418">
        <v>697253.3604135894</v>
      </c>
      <c r="C533" s="418">
        <v>779199.68961858179</v>
      </c>
      <c r="D533" s="561"/>
      <c r="E533" s="418" t="s">
        <v>1324</v>
      </c>
      <c r="F533" s="426">
        <f>VLOOKUP($A533,'02-Metrics'!$A$2:$AD$197,30,FALSE)</f>
        <v>6.77</v>
      </c>
      <c r="G533" s="418" t="s">
        <v>1323</v>
      </c>
      <c r="H533" s="418" t="s">
        <v>1329</v>
      </c>
    </row>
    <row r="534" spans="1:8" hidden="1">
      <c r="A534" s="418" t="s">
        <v>1268</v>
      </c>
      <c r="B534" s="418">
        <v>2860615.0738916257</v>
      </c>
      <c r="C534" s="418">
        <v>3456795.3226179956</v>
      </c>
      <c r="D534" s="267"/>
      <c r="E534" s="418" t="s">
        <v>1324</v>
      </c>
      <c r="F534" s="426">
        <f>VLOOKUP($A534,'02-Metrics'!$A$2:$AD$197,30,FALSE)</f>
        <v>6.09</v>
      </c>
      <c r="G534" s="418" t="s">
        <v>1323</v>
      </c>
      <c r="H534" s="418" t="s">
        <v>1329</v>
      </c>
    </row>
    <row r="535" spans="1:8" hidden="1">
      <c r="A535" s="418" t="s">
        <v>1212</v>
      </c>
      <c r="B535" s="418">
        <v>3085112.8553615962</v>
      </c>
      <c r="C535" s="418">
        <v>0</v>
      </c>
      <c r="D535" s="267"/>
      <c r="E535" s="418" t="s">
        <v>1324</v>
      </c>
      <c r="F535" s="426">
        <f>VLOOKUP($A535,'02-Metrics'!$A$2:$AD$197,30,FALSE)</f>
        <v>16.04</v>
      </c>
      <c r="G535" s="418" t="s">
        <v>1323</v>
      </c>
      <c r="H535" s="418" t="s">
        <v>1329</v>
      </c>
    </row>
    <row r="536" spans="1:8" hidden="1">
      <c r="A536" s="418" t="s">
        <v>1213</v>
      </c>
      <c r="B536" s="418">
        <v>1258741.2587412586</v>
      </c>
      <c r="C536" s="418">
        <v>1006993.0069930069</v>
      </c>
      <c r="D536" s="267">
        <v>735</v>
      </c>
      <c r="E536" s="418" t="s">
        <v>1324</v>
      </c>
      <c r="F536" s="426">
        <f>VLOOKUP($A536,'02-Metrics'!$A$2:$AD$197,30,FALSE)</f>
        <v>7.15</v>
      </c>
      <c r="G536" s="418" t="s">
        <v>1323</v>
      </c>
      <c r="H536" s="418" t="s">
        <v>1329</v>
      </c>
    </row>
    <row r="537" spans="1:8" hidden="1">
      <c r="A537" s="418" t="s">
        <v>1214</v>
      </c>
      <c r="B537" s="418">
        <v>9528476.4925373122</v>
      </c>
      <c r="C537" s="418">
        <v>10308954.850746268</v>
      </c>
      <c r="D537" s="561"/>
      <c r="E537" s="418" t="s">
        <v>1324</v>
      </c>
      <c r="F537" s="426">
        <f>VLOOKUP($A537,'02-Metrics'!$A$2:$AD$197,30,FALSE)</f>
        <v>5.36</v>
      </c>
      <c r="G537" s="418" t="s">
        <v>1323</v>
      </c>
      <c r="H537" s="418" t="s">
        <v>1329</v>
      </c>
    </row>
    <row r="538" spans="1:8" hidden="1">
      <c r="A538" s="418" t="s">
        <v>1269</v>
      </c>
      <c r="B538" s="418">
        <v>9877372.9681978803</v>
      </c>
      <c r="C538" s="418">
        <v>9513008.7608342227</v>
      </c>
      <c r="D538" s="267"/>
      <c r="E538" s="418" t="s">
        <v>1324</v>
      </c>
      <c r="F538" s="426">
        <f>VLOOKUP($A538,'02-Metrics'!$A$2:$AD$197,30,FALSE)</f>
        <v>5.66</v>
      </c>
      <c r="G538" s="418" t="s">
        <v>1323</v>
      </c>
      <c r="H538" s="418" t="s">
        <v>1329</v>
      </c>
    </row>
    <row r="539" spans="1:8" hidden="1">
      <c r="A539" s="418" t="s">
        <v>1217</v>
      </c>
      <c r="B539" s="418">
        <v>8000135.9542097487</v>
      </c>
      <c r="C539" s="418">
        <v>8292118.5110782869</v>
      </c>
      <c r="D539" s="561"/>
      <c r="E539" s="418" t="s">
        <v>1324</v>
      </c>
      <c r="F539" s="426">
        <f>VLOOKUP($A539,'02-Metrics'!$A$2:$AD$197,30,FALSE)</f>
        <v>6.77</v>
      </c>
      <c r="G539" s="418" t="s">
        <v>1323</v>
      </c>
      <c r="H539" s="418" t="s">
        <v>1329</v>
      </c>
    </row>
    <row r="540" spans="1:8" hidden="1">
      <c r="A540" s="418" t="s">
        <v>1218</v>
      </c>
      <c r="B540" s="418">
        <v>5103150.8552437229</v>
      </c>
      <c r="C540" s="418">
        <v>4134427.102473224</v>
      </c>
      <c r="D540" s="267"/>
      <c r="E540" s="418" t="s">
        <v>1324</v>
      </c>
      <c r="F540" s="426">
        <f>VLOOKUP($A540,'02-Metrics'!$A$2:$AD$197,30,FALSE)</f>
        <v>6.77</v>
      </c>
      <c r="G540" s="418" t="s">
        <v>1323</v>
      </c>
      <c r="H540" s="418" t="s">
        <v>1329</v>
      </c>
    </row>
    <row r="541" spans="1:8" hidden="1">
      <c r="A541" s="418" t="s">
        <v>1219</v>
      </c>
      <c r="B541" s="418">
        <v>6639902.3320895517</v>
      </c>
      <c r="C541" s="418">
        <v>5366877.2388059702</v>
      </c>
      <c r="D541" s="267">
        <v>9135</v>
      </c>
      <c r="E541" s="418" t="s">
        <v>1324</v>
      </c>
      <c r="F541" s="426">
        <f>VLOOKUP($A541,'02-Metrics'!$A$2:$AD$197,30,FALSE)</f>
        <v>5.36</v>
      </c>
      <c r="G541" s="418" t="s">
        <v>1323</v>
      </c>
      <c r="H541" s="418" t="s">
        <v>1329</v>
      </c>
    </row>
    <row r="542" spans="1:8" hidden="1">
      <c r="A542" s="418" t="s">
        <v>1220</v>
      </c>
      <c r="B542" s="418">
        <v>9404951.3286713287</v>
      </c>
      <c r="C542" s="418">
        <v>6731025.4545454541</v>
      </c>
      <c r="D542" s="267">
        <v>7830</v>
      </c>
      <c r="E542" s="418" t="s">
        <v>1324</v>
      </c>
      <c r="F542" s="426">
        <f>VLOOKUP($A542,'02-Metrics'!$A$2:$AD$197,30,FALSE)</f>
        <v>7.15</v>
      </c>
      <c r="G542" s="418" t="s">
        <v>1323</v>
      </c>
      <c r="H542" s="418" t="s">
        <v>1329</v>
      </c>
    </row>
    <row r="543" spans="1:8" hidden="1">
      <c r="A543" s="418" t="s">
        <v>1221</v>
      </c>
      <c r="B543" s="418">
        <v>2878790.9435853078</v>
      </c>
      <c r="C543" s="418">
        <v>2303032.7548682461</v>
      </c>
      <c r="D543" s="267">
        <v>735</v>
      </c>
      <c r="E543" s="418" t="s">
        <v>1324</v>
      </c>
      <c r="F543" s="426">
        <f>VLOOKUP($A543,'02-Metrics'!$A$2:$AD$197,30,FALSE)</f>
        <v>7.83</v>
      </c>
      <c r="G543" s="418" t="s">
        <v>1323</v>
      </c>
      <c r="H543" s="418" t="s">
        <v>1329</v>
      </c>
    </row>
    <row r="544" spans="1:8" hidden="1">
      <c r="A544" s="418" t="s">
        <v>1222</v>
      </c>
      <c r="B544" s="418">
        <v>2403322.5134099619</v>
      </c>
      <c r="C544" s="418">
        <v>1778286.2889356364</v>
      </c>
      <c r="D544" s="267">
        <v>3000</v>
      </c>
      <c r="E544" s="418" t="s">
        <v>1324</v>
      </c>
      <c r="F544" s="426">
        <f>VLOOKUP($A544,'02-Metrics'!$A$2:$AD$197,30,FALSE)</f>
        <v>7.83</v>
      </c>
      <c r="G544" s="418" t="s">
        <v>1323</v>
      </c>
      <c r="H544" s="418" t="s">
        <v>1329</v>
      </c>
    </row>
    <row r="545" spans="1:8" hidden="1">
      <c r="A545" s="418" t="s">
        <v>867</v>
      </c>
      <c r="B545" s="418">
        <v>928230.90909090906</v>
      </c>
      <c r="C545" s="418">
        <v>1191209.820734208</v>
      </c>
      <c r="D545" s="561"/>
      <c r="E545" s="418" t="s">
        <v>1324</v>
      </c>
      <c r="F545" s="426" t="e">
        <f>VLOOKUP($A545,'02-Metrics'!$A$2:$AD$197,30,FALSE)</f>
        <v>#N/A</v>
      </c>
      <c r="G545" s="418" t="s">
        <v>1323</v>
      </c>
      <c r="H545" s="418" t="s">
        <v>1329</v>
      </c>
    </row>
    <row r="546" spans="1:8" hidden="1">
      <c r="A546" s="418" t="s">
        <v>1224</v>
      </c>
      <c r="B546" s="418">
        <v>34163228.313592777</v>
      </c>
      <c r="C546" s="418">
        <v>28091334.010152284</v>
      </c>
      <c r="D546" s="267"/>
      <c r="E546" s="418" t="s">
        <v>1324</v>
      </c>
      <c r="F546" s="426">
        <f>VLOOKUP($A546,'02-Metrics'!$A$2:$AD$197,30,FALSE)</f>
        <v>17.73</v>
      </c>
      <c r="G546" s="418" t="s">
        <v>1323</v>
      </c>
      <c r="H546" s="418" t="s">
        <v>1329</v>
      </c>
    </row>
    <row r="547" spans="1:8" hidden="1">
      <c r="A547" s="418" t="s">
        <v>1225</v>
      </c>
      <c r="B547" s="418">
        <v>0</v>
      </c>
      <c r="C547" s="418">
        <v>0</v>
      </c>
      <c r="D547" s="267"/>
      <c r="E547" s="418" t="s">
        <v>1324</v>
      </c>
      <c r="F547" s="426">
        <f>VLOOKUP($A547,'02-Metrics'!$A$2:$AD$197,30,FALSE)</f>
        <v>5.36</v>
      </c>
      <c r="G547" s="418" t="s">
        <v>1323</v>
      </c>
      <c r="H547" s="418" t="s">
        <v>1329</v>
      </c>
    </row>
    <row r="548" spans="1:8" hidden="1">
      <c r="A548" s="418" t="s">
        <v>1263</v>
      </c>
      <c r="B548" s="418">
        <v>0</v>
      </c>
      <c r="C548" s="418">
        <v>0</v>
      </c>
      <c r="D548" s="267"/>
      <c r="E548" s="418" t="s">
        <v>1324</v>
      </c>
      <c r="F548" s="426">
        <f>VLOOKUP($A548,'02-Metrics'!$A$2:$AD$197,30,FALSE)</f>
        <v>5.36</v>
      </c>
      <c r="G548" s="418" t="s">
        <v>1323</v>
      </c>
      <c r="H548" s="418" t="s">
        <v>1329</v>
      </c>
    </row>
    <row r="549" spans="1:8" hidden="1">
      <c r="A549" s="418" t="s">
        <v>103</v>
      </c>
      <c r="B549" s="418">
        <v>1823972.8839590449</v>
      </c>
      <c r="C549" s="418">
        <v>1519977.4032992041</v>
      </c>
      <c r="D549" s="561"/>
      <c r="E549" s="418" t="s">
        <v>1324</v>
      </c>
      <c r="F549" s="426">
        <f>VLOOKUP($A549,'02-Metrics'!$A$2:$AD$197,30,FALSE)</f>
        <v>5.86</v>
      </c>
      <c r="G549" s="418" t="s">
        <v>1323</v>
      </c>
      <c r="H549" s="418" t="s">
        <v>1329</v>
      </c>
    </row>
    <row r="550" spans="1:8" hidden="1">
      <c r="A550" s="418" t="s">
        <v>1212</v>
      </c>
      <c r="B550" s="418">
        <v>0</v>
      </c>
      <c r="C550" s="418">
        <v>0</v>
      </c>
      <c r="D550" s="267"/>
      <c r="E550" s="418" t="s">
        <v>1324</v>
      </c>
      <c r="F550" s="426">
        <f>VLOOKUP($A550,'02-Metrics'!$A$2:$AD$197,30,FALSE)</f>
        <v>16.04</v>
      </c>
      <c r="G550" s="418" t="s">
        <v>1323</v>
      </c>
      <c r="H550" s="418" t="s">
        <v>1329</v>
      </c>
    </row>
    <row r="551" spans="1:8" hidden="1">
      <c r="A551" s="418" t="s">
        <v>1228</v>
      </c>
      <c r="B551" s="418">
        <v>5273558.0479338849</v>
      </c>
      <c r="C551" s="418">
        <v>4585702.6503772913</v>
      </c>
      <c r="D551" s="267"/>
      <c r="E551" s="418" t="s">
        <v>1324</v>
      </c>
      <c r="F551" s="426">
        <f>VLOOKUP($A551,'02-Metrics'!$A$2:$AD$197,30,FALSE)</f>
        <v>6.05</v>
      </c>
      <c r="G551" s="418" t="s">
        <v>1323</v>
      </c>
      <c r="H551" s="418" t="s">
        <v>1329</v>
      </c>
    </row>
    <row r="552" spans="1:8" hidden="1">
      <c r="A552" s="418" t="s">
        <v>1229</v>
      </c>
      <c r="B552" s="418">
        <v>3054862.9246676518</v>
      </c>
      <c r="C552" s="418">
        <v>2373632.8670605612</v>
      </c>
      <c r="D552" s="267"/>
      <c r="E552" s="418" t="s">
        <v>1324</v>
      </c>
      <c r="F552" s="426">
        <f>VLOOKUP($A552,'02-Metrics'!$A$2:$AD$197,30,FALSE)</f>
        <v>6.77</v>
      </c>
      <c r="G552" s="418" t="s">
        <v>1323</v>
      </c>
      <c r="H552" s="418" t="s">
        <v>1329</v>
      </c>
    </row>
    <row r="553" spans="1:8" hidden="1">
      <c r="A553" s="418" t="s">
        <v>1230</v>
      </c>
      <c r="B553" s="418">
        <v>712032.64401772525</v>
      </c>
      <c r="C553" s="418">
        <v>543778.87740029546</v>
      </c>
      <c r="D553" s="267"/>
      <c r="E553" s="418" t="s">
        <v>1324</v>
      </c>
      <c r="F553" s="426">
        <f>VLOOKUP($A553,'02-Metrics'!$A$2:$AD$197,30,FALSE)</f>
        <v>6.77</v>
      </c>
      <c r="G553" s="418" t="s">
        <v>1323</v>
      </c>
      <c r="H553" s="418" t="s">
        <v>1329</v>
      </c>
    </row>
    <row r="554" spans="1:8" hidden="1">
      <c r="A554" s="418" t="s">
        <v>1231</v>
      </c>
      <c r="B554" s="418">
        <v>2739792.7272727271</v>
      </c>
      <c r="C554" s="418">
        <v>2291557.6010139352</v>
      </c>
      <c r="D554" s="267"/>
      <c r="E554" s="418" t="s">
        <v>1324</v>
      </c>
      <c r="F554" s="426">
        <f>VLOOKUP($A554,'02-Metrics'!$A$2:$AD$197,30,FALSE)</f>
        <v>7.15</v>
      </c>
      <c r="G554" s="418" t="s">
        <v>1323</v>
      </c>
      <c r="H554" s="418" t="s">
        <v>1329</v>
      </c>
    </row>
    <row r="555" spans="1:8" hidden="1">
      <c r="A555" s="418" t="s">
        <v>1267</v>
      </c>
      <c r="B555" s="418">
        <v>17670139.438700147</v>
      </c>
      <c r="C555" s="418">
        <v>14291810.635155097</v>
      </c>
      <c r="D555" s="561"/>
      <c r="E555" s="418" t="s">
        <v>1324</v>
      </c>
      <c r="F555" s="426">
        <f>VLOOKUP($A555,'02-Metrics'!$A$2:$AD$197,30,FALSE)</f>
        <v>6.77</v>
      </c>
      <c r="G555" s="418" t="s">
        <v>1323</v>
      </c>
      <c r="H555" s="418" t="s">
        <v>1329</v>
      </c>
    </row>
    <row r="556" spans="1:8" hidden="1">
      <c r="A556" s="418" t="s">
        <v>1234</v>
      </c>
      <c r="B556" s="418">
        <v>11940298.550373135</v>
      </c>
      <c r="C556" s="418">
        <v>11887019.023690114</v>
      </c>
      <c r="D556" s="561"/>
      <c r="E556" s="418" t="s">
        <v>1324</v>
      </c>
      <c r="F556" s="426">
        <f>VLOOKUP($A556,'02-Metrics'!$A$2:$AD$197,30,FALSE)</f>
        <v>5.36</v>
      </c>
      <c r="G556" s="418" t="s">
        <v>1323</v>
      </c>
      <c r="H556" s="418" t="s">
        <v>1329</v>
      </c>
    </row>
    <row r="557" spans="1:8" hidden="1">
      <c r="A557" s="418" t="s">
        <v>1235</v>
      </c>
      <c r="B557" s="418">
        <v>0</v>
      </c>
      <c r="C557" s="418">
        <v>0</v>
      </c>
      <c r="D557" s="561"/>
      <c r="E557" s="418" t="s">
        <v>1324</v>
      </c>
      <c r="F557" s="426">
        <f>VLOOKUP($A557,'02-Metrics'!$A$2:$AD$197,30,FALSE)</f>
        <v>16.309999999999999</v>
      </c>
      <c r="G557" s="418" t="s">
        <v>1323</v>
      </c>
      <c r="H557" s="418" t="s">
        <v>1329</v>
      </c>
    </row>
    <row r="558" spans="1:8" hidden="1">
      <c r="A558" s="418" t="s">
        <v>1236</v>
      </c>
      <c r="B558" s="418">
        <v>0</v>
      </c>
      <c r="C558" s="418">
        <v>0</v>
      </c>
      <c r="D558" s="267"/>
      <c r="E558" s="418" t="s">
        <v>1324</v>
      </c>
      <c r="F558" s="426">
        <f>VLOOKUP($A558,'02-Metrics'!$A$2:$AD$197,30,FALSE)</f>
        <v>17.89</v>
      </c>
      <c r="G558" s="418" t="s">
        <v>1323</v>
      </c>
      <c r="H558" s="418" t="s">
        <v>1329</v>
      </c>
    </row>
    <row r="559" spans="1:8" hidden="1">
      <c r="A559" s="418" t="s">
        <v>1237</v>
      </c>
      <c r="B559" s="418">
        <v>0</v>
      </c>
      <c r="C559" s="418">
        <v>0</v>
      </c>
      <c r="D559" s="267"/>
      <c r="E559" s="418" t="s">
        <v>1324</v>
      </c>
      <c r="F559" s="426">
        <f>VLOOKUP($A559,'02-Metrics'!$A$2:$AD$197,30,FALSE)</f>
        <v>15.84</v>
      </c>
      <c r="G559" s="418" t="s">
        <v>1323</v>
      </c>
      <c r="H559" s="418" t="s">
        <v>1329</v>
      </c>
    </row>
    <row r="561" spans="2:4">
      <c r="B561" s="18">
        <f>31379002902</f>
        <v>31379002902</v>
      </c>
      <c r="D561" s="18">
        <v>3132984</v>
      </c>
    </row>
    <row r="562" spans="2:4">
      <c r="D562" s="599">
        <f>B561/D561</f>
        <v>10015.692037367571</v>
      </c>
    </row>
  </sheetData>
  <autoFilter ref="A1:H559" xr:uid="{00000000-0009-0000-0000-00000F000000}">
    <filterColumn colId="0">
      <filters>
        <filter val="Ring Road El Marg"/>
        <filter val="Ring Road Extension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17</vt:i4>
      </vt:variant>
      <vt:variant>
        <vt:lpstr>Named Ranges</vt:lpstr>
      </vt:variant>
      <vt:variant>
        <vt:i4>5</vt:i4>
      </vt:variant>
    </vt:vector>
  </HeadingPairs>
  <TitlesOfParts>
    <vt:vector size="22" baseType="lpstr">
      <vt:lpstr>Cash In-Month (3)</vt:lpstr>
      <vt:lpstr>Market Share</vt:lpstr>
      <vt:lpstr>POC Sheet</vt:lpstr>
      <vt:lpstr>00-Datum</vt:lpstr>
      <vt:lpstr>01-Cash</vt:lpstr>
      <vt:lpstr>Sheet1</vt:lpstr>
      <vt:lpstr>03-Time</vt:lpstr>
      <vt:lpstr>02-Metrics</vt:lpstr>
      <vt:lpstr>Metrics Total</vt:lpstr>
      <vt:lpstr>Cash In-Month</vt:lpstr>
      <vt:lpstr>Invoicing</vt:lpstr>
      <vt:lpstr>Project List</vt:lpstr>
      <vt:lpstr>POC</vt:lpstr>
      <vt:lpstr>filter location GM, RC</vt:lpstr>
      <vt:lpstr>-ve cashflow</vt:lpstr>
      <vt:lpstr>Single &amp; Multi Clients</vt:lpstr>
      <vt:lpstr>Cost &amp; Price Filter</vt:lpstr>
      <vt:lpstr>'00-Datum'!Print_Area</vt:lpstr>
      <vt:lpstr>'01-Cash'!Print_Area</vt:lpstr>
      <vt:lpstr>'02-Metrics'!Print_Area</vt:lpstr>
      <vt:lpstr>'03-Time'!Print_Area</vt:lpstr>
      <vt:lpstr>'Cash In-Month'!Print_Area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Alia Khaled</dc:creator>
  <cp:lastModifiedBy>Omar Essam</cp:lastModifiedBy>
  <cp:lastPrinted>2021-05-02T15:35:22Z</cp:lastPrinted>
  <dcterms:created xsi:type="dcterms:W3CDTF">2020-08-12T08:05:14Z</dcterms:created>
  <dcterms:modified xsi:type="dcterms:W3CDTF">2024-01-08T10:50:05Z</dcterms:modified>
</cp:coreProperties>
</file>